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4.xml" ContentType="application/vnd.openxmlformats-officedocument.drawing+xml"/>
  <Override PartName="/xl/comments1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관리부 공유\관리비\관리비\검침자료\2025년\12월\"/>
    </mc:Choice>
  </mc:AlternateContent>
  <xr:revisionPtr revIDLastSave="0" documentId="13_ncr:1_{8E628B6B-BE85-4D4C-B2C3-0FA87E8309B4}" xr6:coauthVersionLast="36" xr6:coauthVersionMax="47" xr10:uidLastSave="{00000000-0000-0000-0000-000000000000}"/>
  <bookViews>
    <workbookView xWindow="-120" yWindow="-120" windowWidth="29040" windowHeight="15720" tabRatio="917" firstSheet="2" activeTab="5" xr2:uid="{00000000-000D-0000-FFFF-FFFF00000000}"/>
  </bookViews>
  <sheets>
    <sheet name="총괄표" sheetId="6" state="hidden" r:id="rId1"/>
    <sheet name="25.11월사용분 요약" sheetId="74" r:id="rId2"/>
    <sheet name="부과대상면적" sheetId="75" r:id="rId3"/>
    <sheet name="미부과면적" sheetId="76" r:id="rId4"/>
    <sheet name="브랜드별 집계 내역" sheetId="62" r:id="rId5"/>
    <sheet name="수도광열비 부과 내역 " sheetId="7" r:id="rId6"/>
    <sheet name="수도요금 고지 및 기준" sheetId="8" state="hidden" r:id="rId7"/>
    <sheet name="전기 요금 고지 및 기준" sheetId="9" r:id="rId8"/>
    <sheet name="열 요금 고지 및 기준" sheetId="10" r:id="rId9"/>
    <sheet name="수도 사용 내역" sheetId="12" state="hidden" r:id="rId10"/>
    <sheet name="온수 사용 내역" sheetId="11" state="hidden" r:id="rId11"/>
    <sheet name="전체 전기 사용내역" sheetId="14" r:id="rId12"/>
    <sheet name="FCU 기계실(전기단가)" sheetId="17" state="hidden" r:id="rId13"/>
    <sheet name="중앙공조 AHU (전기단가)" sheetId="18" state="hidden" r:id="rId14"/>
    <sheet name="주방 배기펜 " sheetId="19" r:id="rId15"/>
    <sheet name="주방 배수펌프 " sheetId="20" state="hidden" r:id="rId16"/>
    <sheet name="관리비 고지서 EHP 열(냉난방)" sheetId="15" r:id="rId17"/>
    <sheet name="검침 내역" sheetId="16" r:id="rId18"/>
    <sheet name="EHP(OAC)검침자료" sheetId="21" r:id="rId19"/>
    <sheet name="공용부 정산용 메인 시트" sheetId="22" r:id="rId20"/>
    <sheet name="A동 더비앙 계량기" sheetId="24" r:id="rId21"/>
    <sheet name="A동 메리빌리아 계량기" sheetId="25" r:id="rId22"/>
    <sheet name="관리비 안분 기준" sheetId="71" state="hidden" r:id="rId23"/>
    <sheet name="전월검침자료" sheetId="72" state="hidden" r:id="rId24"/>
  </sheets>
  <definedNames>
    <definedName name="_xlnm._FilterDatabase" localSheetId="18" hidden="1">'EHP(OAC)검침자료'!$A$2:$DH$153</definedName>
    <definedName name="_xlnm._FilterDatabase" localSheetId="17" hidden="1">'검침 내역'!$A$5:$HJ$232</definedName>
    <definedName name="_xlnm._FilterDatabase" localSheetId="19" hidden="1">'공용부 정산용 메인 시트'!$A$3:$DE$303</definedName>
    <definedName name="_xlnm._FilterDatabase" localSheetId="16" hidden="1">'관리비 고지서 EHP 열(냉난방)'!$A$5:$AH$220</definedName>
    <definedName name="_xlnm._FilterDatabase" localSheetId="4" hidden="1">'브랜드별 집계 내역'!$A$5:$AL$254</definedName>
    <definedName name="_xlnm._FilterDatabase" localSheetId="9" hidden="1">'수도 사용 내역'!$A$5:$AV$223</definedName>
    <definedName name="_xlnm._FilterDatabase" localSheetId="5" hidden="1">'수도광열비 부과 내역 '!$A$5:$AZ$227</definedName>
    <definedName name="_xlnm._FilterDatabase" localSheetId="6" hidden="1">'수도요금 고지 및 기준'!$J$4:$P$11</definedName>
    <definedName name="_xlnm._FilterDatabase" localSheetId="10" hidden="1">'온수 사용 내역'!$A$5:$AC$220</definedName>
    <definedName name="_xlnm._FilterDatabase" localSheetId="11" hidden="1">'전체 전기 사용내역'!$A$5:$BY$227</definedName>
    <definedName name="_xlnm.Print_Area" localSheetId="1">'25.11월사용분 요약'!$A$1:$F$22</definedName>
    <definedName name="_xlnm.Print_Area" localSheetId="20">'A동 더비앙 계량기'!$A$1:$CZ$108</definedName>
    <definedName name="_xlnm.Print_Area" localSheetId="21">'A동 메리빌리아 계량기'!$A$1:$CA$39</definedName>
    <definedName name="_xlnm.Print_Area" localSheetId="18">'EHP(OAC)검침자료'!$A$1:$DF$201</definedName>
    <definedName name="_xlnm.Print_Area" localSheetId="12">'FCU 기계실(전기단가)'!$A$1:$L$146</definedName>
    <definedName name="_xlnm.Print_Area" localSheetId="17">'검침 내역'!$A$1:$W$220</definedName>
    <definedName name="_xlnm.Print_Area" localSheetId="19">'공용부 정산용 메인 시트'!$A$1:$DG$310</definedName>
    <definedName name="_xlnm.Print_Area" localSheetId="16">'관리비 고지서 EHP 열(냉난방)'!$A$1:$T$220</definedName>
    <definedName name="_xlnm.Print_Area" localSheetId="22">'관리비 안분 기준'!$A$1:$L$194</definedName>
    <definedName name="_xlnm.Print_Area" localSheetId="3">미부과면적!$A$1:$JO$27</definedName>
    <definedName name="_xlnm.Print_Area" localSheetId="2">부과대상면적!$A$1:$DB$11</definedName>
    <definedName name="_xlnm.Print_Area" localSheetId="4">'브랜드별 집계 내역'!$A$1:$AH$226</definedName>
    <definedName name="_xlnm.Print_Area" localSheetId="5">'수도광열비 부과 내역 '!$A$1:$Y$220</definedName>
    <definedName name="_xlnm.Print_Area" localSheetId="6">'수도요금 고지 및 기준'!$A$1:$H$62</definedName>
    <definedName name="_xlnm.Print_Area" localSheetId="8">'열 요금 고지 및 기준'!$A$1:$G$86</definedName>
    <definedName name="_xlnm.Print_Area" localSheetId="10">'온수 사용 내역'!$A$1:$O$221</definedName>
    <definedName name="_xlnm.Print_Area" localSheetId="7">'전기 요금 고지 및 기준'!$A$1:$H$112</definedName>
    <definedName name="_xlnm.Print_Area" localSheetId="11">'전체 전기 사용내역'!$A$1:$AS$220</definedName>
    <definedName name="_xlnm.Print_Area" localSheetId="14">'주방 배기펜 '!$A$1:$M$231</definedName>
    <definedName name="_xlnm.Print_Area" localSheetId="15">'주방 배수펌프 '!$A$1:$O$99</definedName>
    <definedName name="_xlnm.Print_Area" localSheetId="13">'중앙공조 AHU (전기단가)'!$A$1:$L$149</definedName>
    <definedName name="_xlnm.Print_Area" localSheetId="0">총괄표!$A$1:$G$60</definedName>
    <definedName name="_xlnm.Print_Titles" localSheetId="4">'브랜드별 집계 내역'!$3:$5</definedName>
    <definedName name="_xlnm.Print_Titles" localSheetId="5">'수도광열비 부과 내역 '!$3:$5</definedName>
  </definedNames>
  <calcPr calcId="179021"/>
</workbook>
</file>

<file path=xl/calcChain.xml><?xml version="1.0" encoding="utf-8"?>
<calcChain xmlns="http://schemas.openxmlformats.org/spreadsheetml/2006/main">
  <c r="M83" i="16" l="1"/>
  <c r="P175" i="16"/>
  <c r="M108" i="16"/>
  <c r="P108" i="16"/>
  <c r="R113" i="16" l="1"/>
  <c r="F27" i="10" l="1"/>
  <c r="O133" i="16" l="1"/>
  <c r="P230" i="16"/>
  <c r="M229" i="16"/>
  <c r="M228" i="16"/>
  <c r="N228" i="16"/>
  <c r="AD101" i="16"/>
  <c r="AD6" i="16"/>
  <c r="J186" i="22"/>
  <c r="J182" i="22"/>
  <c r="J178" i="22"/>
  <c r="DG310" i="22"/>
  <c r="J169" i="22"/>
  <c r="I169" i="22"/>
  <c r="J158" i="22"/>
  <c r="I158" i="22"/>
  <c r="J150" i="22"/>
  <c r="I150" i="22"/>
  <c r="J140" i="22"/>
  <c r="I140" i="22"/>
  <c r="J136" i="22"/>
  <c r="I136" i="22"/>
  <c r="J121" i="22"/>
  <c r="I121" i="22"/>
  <c r="J112" i="22"/>
  <c r="I112" i="22"/>
  <c r="J107" i="22"/>
  <c r="I107" i="22"/>
  <c r="J104" i="22"/>
  <c r="I104" i="22"/>
  <c r="J102" i="22"/>
  <c r="I102" i="22"/>
  <c r="J101" i="22"/>
  <c r="I101" i="22"/>
  <c r="J99" i="22"/>
  <c r="I99" i="22"/>
  <c r="J98" i="22"/>
  <c r="I98" i="22"/>
  <c r="J97" i="22"/>
  <c r="I97" i="22"/>
  <c r="J96" i="22"/>
  <c r="I96" i="22"/>
  <c r="J94" i="22"/>
  <c r="I94" i="22"/>
  <c r="J90" i="22"/>
  <c r="I90" i="22"/>
  <c r="J82" i="22"/>
  <c r="I82" i="22"/>
  <c r="J80" i="22"/>
  <c r="I80" i="22"/>
  <c r="J78" i="22"/>
  <c r="I78" i="22"/>
  <c r="J72" i="22"/>
  <c r="I72" i="22"/>
  <c r="J68" i="22"/>
  <c r="I68" i="22"/>
  <c r="J66" i="22"/>
  <c r="I66" i="22"/>
  <c r="J58" i="22"/>
  <c r="I58" i="22"/>
  <c r="J51" i="22"/>
  <c r="I51" i="22"/>
  <c r="J44" i="22"/>
  <c r="I44" i="22"/>
  <c r="J40" i="22"/>
  <c r="I40" i="22"/>
  <c r="J33" i="22"/>
  <c r="I33" i="22"/>
  <c r="J32" i="22"/>
  <c r="I32" i="22"/>
  <c r="J30" i="22"/>
  <c r="I30" i="22"/>
  <c r="J29" i="22"/>
  <c r="I29" i="22"/>
  <c r="J28" i="22"/>
  <c r="I28" i="22"/>
  <c r="J27" i="22"/>
  <c r="I27" i="22"/>
  <c r="J26" i="22"/>
  <c r="I26" i="22"/>
  <c r="J25" i="22"/>
  <c r="I25" i="22"/>
  <c r="J24" i="22"/>
  <c r="I24" i="22"/>
  <c r="J23" i="22"/>
  <c r="I23" i="22"/>
  <c r="J22" i="22"/>
  <c r="I22" i="22"/>
  <c r="J20" i="22"/>
  <c r="I20" i="22"/>
  <c r="J17" i="22"/>
  <c r="I17" i="22"/>
  <c r="J15" i="22"/>
  <c r="I15" i="22"/>
  <c r="J12" i="22"/>
  <c r="I12" i="22"/>
  <c r="J10" i="22"/>
  <c r="I10" i="22"/>
  <c r="J8" i="22"/>
  <c r="I8" i="22"/>
  <c r="J7" i="22"/>
  <c r="I7" i="22"/>
  <c r="J6" i="22"/>
  <c r="I6" i="22"/>
  <c r="J5" i="22"/>
  <c r="I5" i="22"/>
  <c r="J4" i="22"/>
  <c r="I182" i="22"/>
  <c r="CZ66" i="24"/>
  <c r="CZ36" i="24"/>
  <c r="CZ10" i="24"/>
  <c r="AB18" i="16"/>
  <c r="AA18" i="16"/>
  <c r="U195" i="16"/>
  <c r="U194" i="16"/>
  <c r="U190" i="16"/>
  <c r="U156" i="16"/>
  <c r="U155" i="16"/>
  <c r="U154" i="16"/>
  <c r="U153" i="16"/>
  <c r="U152" i="16"/>
  <c r="U151" i="16"/>
  <c r="U150" i="16"/>
  <c r="U149" i="16"/>
  <c r="U17" i="16"/>
  <c r="U16" i="16"/>
  <c r="G184" i="21" l="1"/>
  <c r="F184" i="21"/>
  <c r="G183" i="21"/>
  <c r="F183" i="21"/>
  <c r="G182" i="21"/>
  <c r="F182" i="21"/>
  <c r="G181" i="21"/>
  <c r="F181" i="21"/>
  <c r="G180" i="21"/>
  <c r="F180" i="21"/>
  <c r="G179" i="21"/>
  <c r="F179" i="21"/>
  <c r="G178" i="21"/>
  <c r="F178" i="21"/>
  <c r="G177" i="21"/>
  <c r="F177" i="21"/>
  <c r="G176" i="21"/>
  <c r="F176" i="21"/>
  <c r="G175" i="21"/>
  <c r="F175" i="21"/>
  <c r="F174" i="21"/>
  <c r="G174" i="21"/>
  <c r="M184" i="21"/>
  <c r="M183" i="21"/>
  <c r="M182" i="21"/>
  <c r="M181" i="21"/>
  <c r="M180" i="21"/>
  <c r="M179" i="21"/>
  <c r="M178" i="21"/>
  <c r="M177" i="21"/>
  <c r="M176" i="21"/>
  <c r="M175" i="21"/>
  <c r="M174" i="21"/>
  <c r="M152" i="21"/>
  <c r="M151" i="21"/>
  <c r="M150" i="21"/>
  <c r="M149" i="21"/>
  <c r="M148" i="21"/>
  <c r="M147" i="21"/>
  <c r="M146" i="21"/>
  <c r="M145" i="21"/>
  <c r="M143" i="21"/>
  <c r="M142" i="21"/>
  <c r="M140" i="21"/>
  <c r="M139" i="21"/>
  <c r="M135" i="21"/>
  <c r="M134" i="21"/>
  <c r="M133" i="21"/>
  <c r="M131" i="21"/>
  <c r="M130" i="21"/>
  <c r="M128" i="21"/>
  <c r="M124" i="21"/>
  <c r="M123" i="21"/>
  <c r="M122" i="21"/>
  <c r="M121" i="21"/>
  <c r="M119" i="21"/>
  <c r="M117" i="21"/>
  <c r="M116" i="21"/>
  <c r="M115" i="21"/>
  <c r="M114" i="21"/>
  <c r="M111" i="21"/>
  <c r="M109" i="21"/>
  <c r="M106" i="21"/>
  <c r="M103" i="21"/>
  <c r="M102" i="21"/>
  <c r="M94" i="21"/>
  <c r="M93" i="21"/>
  <c r="M92" i="21"/>
  <c r="M91" i="21"/>
  <c r="M90" i="21"/>
  <c r="M87" i="21"/>
  <c r="M84" i="21"/>
  <c r="M82" i="21"/>
  <c r="M79" i="21"/>
  <c r="M76" i="21"/>
  <c r="M74" i="21"/>
  <c r="M71" i="21"/>
  <c r="M70" i="21"/>
  <c r="M69" i="21"/>
  <c r="M68" i="21"/>
  <c r="M66" i="21"/>
  <c r="M63" i="21"/>
  <c r="M59" i="21"/>
  <c r="M58" i="21"/>
  <c r="M57" i="21"/>
  <c r="M56" i="21"/>
  <c r="M54" i="21"/>
  <c r="M53" i="21"/>
  <c r="M52" i="21"/>
  <c r="M51" i="21"/>
  <c r="M50" i="21"/>
  <c r="M48" i="21"/>
  <c r="M47" i="21"/>
  <c r="M46" i="21"/>
  <c r="M45" i="21"/>
  <c r="M37" i="21"/>
  <c r="M36" i="21"/>
  <c r="M35" i="21"/>
  <c r="M34" i="21"/>
  <c r="M30" i="21"/>
  <c r="M29" i="21"/>
  <c r="M28" i="21"/>
  <c r="M26" i="21"/>
  <c r="M17" i="21"/>
  <c r="M16" i="21"/>
  <c r="M15" i="21"/>
  <c r="M14" i="21"/>
  <c r="M11" i="21"/>
  <c r="M10" i="21"/>
  <c r="M9" i="21"/>
  <c r="M8" i="21"/>
  <c r="M6" i="21"/>
  <c r="M5" i="21"/>
  <c r="M4" i="21"/>
  <c r="M3" i="21"/>
  <c r="J309" i="22"/>
  <c r="I309" i="22"/>
  <c r="J308" i="22"/>
  <c r="I308" i="22"/>
  <c r="J307" i="22"/>
  <c r="I307" i="22"/>
  <c r="J306" i="22"/>
  <c r="I306" i="22"/>
  <c r="J303" i="22"/>
  <c r="I303" i="22"/>
  <c r="J273" i="22"/>
  <c r="I273" i="22"/>
  <c r="J270" i="22"/>
  <c r="I270" i="22"/>
  <c r="J264" i="22"/>
  <c r="I264" i="22"/>
  <c r="J263" i="22"/>
  <c r="I263" i="22"/>
  <c r="J259" i="22"/>
  <c r="I259" i="22"/>
  <c r="J258" i="22"/>
  <c r="I258" i="22"/>
  <c r="J257" i="22"/>
  <c r="I257" i="22"/>
  <c r="J255" i="22"/>
  <c r="I255" i="22"/>
  <c r="J254" i="22"/>
  <c r="I254" i="22"/>
  <c r="J253" i="22"/>
  <c r="I253" i="22"/>
  <c r="J247" i="22"/>
  <c r="I247" i="22"/>
  <c r="J238" i="22"/>
  <c r="I238" i="22"/>
  <c r="J232" i="22"/>
  <c r="I232" i="22"/>
  <c r="J231" i="22"/>
  <c r="I231" i="22"/>
  <c r="J230" i="22"/>
  <c r="I230" i="22"/>
  <c r="J229" i="22"/>
  <c r="I229" i="22"/>
  <c r="J228" i="22"/>
  <c r="I228" i="22"/>
  <c r="J227" i="22"/>
  <c r="I227" i="22"/>
  <c r="J226" i="22"/>
  <c r="I226" i="22"/>
  <c r="J225" i="22"/>
  <c r="I225" i="22"/>
  <c r="J224" i="22"/>
  <c r="I224" i="22"/>
  <c r="J222" i="22"/>
  <c r="I222" i="22"/>
  <c r="J221" i="22"/>
  <c r="I221" i="22"/>
  <c r="J220" i="22"/>
  <c r="I220" i="22"/>
  <c r="J219" i="22"/>
  <c r="I219" i="22"/>
  <c r="J218" i="22"/>
  <c r="I218" i="22"/>
  <c r="J217" i="22"/>
  <c r="I217" i="22"/>
  <c r="J214" i="22"/>
  <c r="I214" i="22"/>
  <c r="J211" i="22"/>
  <c r="I211" i="22"/>
  <c r="J208" i="22"/>
  <c r="I208" i="22"/>
  <c r="J201" i="22"/>
  <c r="I201" i="22"/>
  <c r="I186" i="22"/>
  <c r="I178" i="22"/>
  <c r="I4" i="22"/>
  <c r="N69" i="24"/>
  <c r="N65" i="24"/>
  <c r="N64" i="24"/>
  <c r="N63" i="24"/>
  <c r="N60" i="24"/>
  <c r="N57" i="24"/>
  <c r="N51" i="24"/>
  <c r="N50" i="24"/>
  <c r="N49" i="24"/>
  <c r="N48" i="24"/>
  <c r="N47" i="24"/>
  <c r="N46" i="24"/>
  <c r="N45" i="24"/>
  <c r="N44" i="24"/>
  <c r="N17" i="24"/>
  <c r="N35" i="24"/>
  <c r="N34" i="24"/>
  <c r="N33" i="24"/>
  <c r="N32" i="24"/>
  <c r="N31" i="24"/>
  <c r="N24" i="24"/>
  <c r="N12" i="24"/>
  <c r="N9" i="24"/>
  <c r="N8" i="24"/>
  <c r="N7" i="24"/>
  <c r="N6" i="24"/>
  <c r="N5" i="24"/>
  <c r="N4" i="24"/>
  <c r="N3" i="24"/>
  <c r="M32" i="25"/>
  <c r="M31" i="25"/>
  <c r="M28" i="25"/>
  <c r="M27" i="25"/>
  <c r="M26" i="25"/>
  <c r="M25" i="25"/>
  <c r="M24" i="25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3" i="25"/>
  <c r="CZ9" i="75" l="1"/>
  <c r="CZ11" i="75" s="1"/>
  <c r="DA11" i="75" s="1"/>
  <c r="DA10" i="75"/>
  <c r="DA7" i="75"/>
  <c r="DA6" i="75"/>
  <c r="DA5" i="75"/>
  <c r="DA4" i="75"/>
  <c r="AA169" i="62"/>
  <c r="AE169" i="62" s="1"/>
  <c r="DF310" i="22" l="1"/>
  <c r="J223" i="22" l="1"/>
  <c r="CY66" i="24"/>
  <c r="CY36" i="24"/>
  <c r="CY10" i="24"/>
  <c r="V162" i="16" l="1"/>
  <c r="P122" i="16" l="1"/>
  <c r="M122" i="16"/>
  <c r="M10" i="16"/>
  <c r="M9" i="16"/>
  <c r="M101" i="21" l="1"/>
  <c r="M99" i="21"/>
  <c r="M43" i="21"/>
  <c r="M39" i="21"/>
  <c r="M23" i="21"/>
  <c r="J310" i="22" l="1"/>
  <c r="S19" i="16"/>
  <c r="S17" i="16"/>
  <c r="S16" i="16"/>
  <c r="S15" i="16"/>
  <c r="S14" i="16"/>
  <c r="S13" i="16"/>
  <c r="S12" i="16"/>
  <c r="S9" i="16"/>
  <c r="S8" i="16"/>
  <c r="S7" i="16"/>
  <c r="JL23" i="76" l="1"/>
  <c r="JL24" i="76" s="1"/>
  <c r="JK23" i="76"/>
  <c r="JK24" i="76" s="1"/>
  <c r="JF23" i="76"/>
  <c r="AA122" i="62"/>
  <c r="CY9" i="75"/>
  <c r="CY11" i="75" s="1"/>
  <c r="S6" i="16" l="1"/>
  <c r="Y2" i="16" l="1"/>
  <c r="K7" i="9" l="1"/>
  <c r="AB206" i="16" l="1"/>
  <c r="R196" i="16" s="1"/>
  <c r="AA206" i="16"/>
  <c r="Q196" i="16" s="1"/>
  <c r="P50" i="16"/>
  <c r="M104" i="16"/>
  <c r="AB178" i="16"/>
  <c r="DE310" i="22" l="1"/>
  <c r="CX66" i="24" l="1"/>
  <c r="CX36" i="24"/>
  <c r="CX10" i="24"/>
  <c r="R172" i="16" l="1"/>
  <c r="K72" i="19"/>
  <c r="AD205" i="16" l="1"/>
  <c r="M50" i="16" l="1"/>
  <c r="CX9" i="75" l="1"/>
  <c r="CX11" i="75" s="1"/>
  <c r="F32" i="8"/>
  <c r="G221" i="62" l="1"/>
  <c r="J221" i="62"/>
  <c r="J16" i="62"/>
  <c r="G222" i="62"/>
  <c r="J17" i="62"/>
  <c r="I165" i="12"/>
  <c r="P46" i="16" l="1"/>
  <c r="V34" i="16"/>
  <c r="V157" i="16"/>
  <c r="V142" i="16"/>
  <c r="V41" i="16"/>
  <c r="V29" i="16"/>
  <c r="AB114" i="16" l="1"/>
  <c r="R126" i="16" s="1"/>
  <c r="AA114" i="16"/>
  <c r="Q126" i="16" s="1"/>
  <c r="AD113" i="16"/>
  <c r="AD112" i="16"/>
  <c r="P57" i="16"/>
  <c r="N229" i="16"/>
  <c r="M126" i="16"/>
  <c r="AD114" i="16" l="1"/>
  <c r="S126" i="16" s="1"/>
  <c r="DD310" i="22" l="1"/>
  <c r="CW66" i="24" l="1"/>
  <c r="CW36" i="24"/>
  <c r="CW10" i="24"/>
  <c r="CW9" i="75" l="1"/>
  <c r="CW11" i="75" s="1"/>
  <c r="JG23" i="76"/>
  <c r="JG24" i="76" s="1"/>
  <c r="JF24" i="76"/>
  <c r="AA81" i="16"/>
  <c r="C95" i="24"/>
  <c r="N36" i="24"/>
  <c r="H79" i="24" s="1"/>
  <c r="H82" i="24"/>
  <c r="T157" i="62"/>
  <c r="V161" i="16"/>
  <c r="I156" i="14"/>
  <c r="I155" i="14"/>
  <c r="I154" i="14"/>
  <c r="I153" i="14"/>
  <c r="I152" i="14"/>
  <c r="I151" i="14"/>
  <c r="I150" i="14"/>
  <c r="I149" i="14"/>
  <c r="I156" i="11"/>
  <c r="I155" i="11"/>
  <c r="I154" i="11"/>
  <c r="I153" i="11"/>
  <c r="I152" i="11"/>
  <c r="I151" i="11"/>
  <c r="I150" i="11"/>
  <c r="I149" i="11"/>
  <c r="I156" i="12"/>
  <c r="I155" i="12"/>
  <c r="I154" i="12"/>
  <c r="I153" i="12"/>
  <c r="I152" i="12"/>
  <c r="I151" i="12"/>
  <c r="I150" i="12"/>
  <c r="I149" i="12"/>
  <c r="V158" i="16" l="1"/>
  <c r="V35" i="16"/>
  <c r="I105" i="7" l="1"/>
  <c r="Q163" i="72" l="1"/>
  <c r="P163" i="72"/>
  <c r="M163" i="72"/>
  <c r="E115" i="72"/>
  <c r="D115" i="72"/>
  <c r="P161" i="16" l="1"/>
  <c r="K161" i="11" s="1"/>
  <c r="CV66" i="24" l="1"/>
  <c r="CV36" i="24"/>
  <c r="CV10" i="24"/>
  <c r="H87" i="24" l="1"/>
  <c r="H86" i="24"/>
  <c r="H83" i="24"/>
  <c r="DC310" i="22"/>
  <c r="CV9" i="75" l="1"/>
  <c r="CV11" i="75" s="1"/>
  <c r="JB23" i="76"/>
  <c r="JB24" i="76" s="1"/>
  <c r="JA23" i="76"/>
  <c r="JA24" i="76" s="1"/>
  <c r="V77" i="16" l="1"/>
  <c r="V36" i="16"/>
  <c r="O7" i="9" l="1"/>
  <c r="F218" i="16"/>
  <c r="F205" i="16"/>
  <c r="F192" i="16"/>
  <c r="I153" i="7" l="1"/>
  <c r="I165" i="7"/>
  <c r="K68" i="10" l="1"/>
  <c r="D24" i="8" l="1"/>
  <c r="AG145" i="72" l="1"/>
  <c r="AF145" i="72"/>
  <c r="AC145" i="72"/>
  <c r="AB145" i="72"/>
  <c r="AB146" i="72"/>
  <c r="Y204" i="72"/>
  <c r="Y199" i="72"/>
  <c r="X199" i="72"/>
  <c r="Y198" i="72"/>
  <c r="X198" i="72"/>
  <c r="U199" i="72"/>
  <c r="T199" i="72"/>
  <c r="U198" i="72"/>
  <c r="T198" i="72"/>
  <c r="Y123" i="72"/>
  <c r="X123" i="72"/>
  <c r="U123" i="72"/>
  <c r="T123" i="72"/>
  <c r="C217" i="72"/>
  <c r="B217" i="72"/>
  <c r="E8" i="72"/>
  <c r="X161" i="16"/>
  <c r="P91" i="16"/>
  <c r="P87" i="16"/>
  <c r="P81" i="16"/>
  <c r="M161" i="16"/>
  <c r="K161" i="12" s="1"/>
  <c r="M120" i="16"/>
  <c r="M91" i="16"/>
  <c r="M81" i="16"/>
  <c r="M70" i="16"/>
  <c r="AB191" i="16"/>
  <c r="AB150" i="16"/>
  <c r="AA150" i="16"/>
  <c r="S161" i="16" l="1"/>
  <c r="L161" i="14" s="1"/>
  <c r="DB310" i="22"/>
  <c r="CU66" i="24" l="1"/>
  <c r="CU36" i="24"/>
  <c r="CU10" i="24"/>
  <c r="AD149" i="16" l="1"/>
  <c r="AD148" i="16"/>
  <c r="H174" i="21"/>
  <c r="CU9" i="75"/>
  <c r="CU11" i="75" s="1"/>
  <c r="IW23" i="76"/>
  <c r="IW24" i="76" s="1"/>
  <c r="IV23" i="76"/>
  <c r="IV24" i="76" s="1"/>
  <c r="J39" i="62"/>
  <c r="J40" i="62"/>
  <c r="J41" i="62"/>
  <c r="T93" i="62"/>
  <c r="AE122" i="62"/>
  <c r="X122" i="16"/>
  <c r="S122" i="16" s="1"/>
  <c r="X123" i="16"/>
  <c r="S123" i="16" s="1"/>
  <c r="T199" i="62"/>
  <c r="T123" i="62"/>
  <c r="T122" i="62"/>
  <c r="V122" i="62" s="1"/>
  <c r="AD150" i="16" l="1"/>
  <c r="AG122" i="62"/>
  <c r="AC122" i="62" s="1"/>
  <c r="AH122" i="62" l="1"/>
  <c r="K122" i="12" l="1"/>
  <c r="L122" i="14"/>
  <c r="Q122" i="7"/>
  <c r="AB197" i="16"/>
  <c r="R193" i="16" s="1"/>
  <c r="AA197" i="16"/>
  <c r="Q193" i="16" s="1"/>
  <c r="F217" i="14" l="1"/>
  <c r="F218" i="15"/>
  <c r="F217" i="15"/>
  <c r="F216" i="15"/>
  <c r="F215" i="15"/>
  <c r="F219" i="15"/>
  <c r="F217" i="16"/>
  <c r="I196" i="15"/>
  <c r="I196" i="14"/>
  <c r="I196" i="11"/>
  <c r="I196" i="12"/>
  <c r="I123" i="15"/>
  <c r="I122" i="15"/>
  <c r="M123" i="16"/>
  <c r="P123" i="16"/>
  <c r="I123" i="16"/>
  <c r="I122" i="16"/>
  <c r="I123" i="14"/>
  <c r="I122" i="14"/>
  <c r="I123" i="11"/>
  <c r="I122" i="11"/>
  <c r="I123" i="12"/>
  <c r="I122" i="12"/>
  <c r="T122" i="7"/>
  <c r="T123" i="7"/>
  <c r="I123" i="7"/>
  <c r="I122" i="7"/>
  <c r="I214" i="16"/>
  <c r="I213" i="16"/>
  <c r="I212" i="16"/>
  <c r="I207" i="16"/>
  <c r="I205" i="16"/>
  <c r="I201" i="16"/>
  <c r="I199" i="16"/>
  <c r="I198" i="16"/>
  <c r="I196" i="16"/>
  <c r="I193" i="16"/>
  <c r="U193" i="16" s="1"/>
  <c r="I192" i="16"/>
  <c r="U192" i="16" s="1"/>
  <c r="I191" i="16"/>
  <c r="U191" i="16" s="1"/>
  <c r="I189" i="16"/>
  <c r="U189" i="16" s="1"/>
  <c r="I184" i="16"/>
  <c r="I176" i="16"/>
  <c r="I175" i="16"/>
  <c r="I174" i="16"/>
  <c r="I173" i="16"/>
  <c r="I172" i="16"/>
  <c r="I171" i="16"/>
  <c r="I170" i="16"/>
  <c r="I169" i="16"/>
  <c r="I168" i="16"/>
  <c r="I166" i="16"/>
  <c r="I164" i="16"/>
  <c r="I163" i="16"/>
  <c r="I162" i="16"/>
  <c r="I161" i="16"/>
  <c r="I160" i="16"/>
  <c r="I159" i="16"/>
  <c r="I158" i="16"/>
  <c r="I148" i="16"/>
  <c r="I147" i="16"/>
  <c r="I145" i="16"/>
  <c r="I144" i="16"/>
  <c r="I143" i="16"/>
  <c r="I142" i="16"/>
  <c r="I141" i="16"/>
  <c r="I140" i="16"/>
  <c r="I133" i="16"/>
  <c r="I129" i="16"/>
  <c r="I128" i="16"/>
  <c r="I126" i="16"/>
  <c r="I125" i="16"/>
  <c r="I119" i="16"/>
  <c r="I117" i="16"/>
  <c r="I116" i="16"/>
  <c r="I115" i="16"/>
  <c r="I114" i="16"/>
  <c r="I106" i="16"/>
  <c r="I105" i="16"/>
  <c r="I104" i="16"/>
  <c r="I103" i="16"/>
  <c r="I102" i="16"/>
  <c r="I101" i="16"/>
  <c r="I100" i="16"/>
  <c r="I98" i="16"/>
  <c r="I97" i="16"/>
  <c r="I96" i="16"/>
  <c r="I95" i="16"/>
  <c r="I94" i="16"/>
  <c r="U94" i="16" s="1"/>
  <c r="I93" i="16"/>
  <c r="U93" i="16" s="1"/>
  <c r="I92" i="16"/>
  <c r="I90" i="16"/>
  <c r="I89" i="16"/>
  <c r="I88" i="16"/>
  <c r="I84" i="16"/>
  <c r="I83" i="16"/>
  <c r="I82" i="16"/>
  <c r="I81" i="16"/>
  <c r="I80" i="16"/>
  <c r="I79" i="16"/>
  <c r="I78" i="16"/>
  <c r="I77" i="16"/>
  <c r="I76" i="16"/>
  <c r="I73" i="16"/>
  <c r="I71" i="16"/>
  <c r="I70" i="16"/>
  <c r="I69" i="16"/>
  <c r="I68" i="16"/>
  <c r="I67" i="16"/>
  <c r="I66" i="16"/>
  <c r="I65" i="16"/>
  <c r="I64" i="16"/>
  <c r="I63" i="16"/>
  <c r="I62" i="16"/>
  <c r="I61" i="16"/>
  <c r="I60" i="16"/>
  <c r="I59" i="16"/>
  <c r="I57" i="16"/>
  <c r="I56" i="16"/>
  <c r="I55" i="16"/>
  <c r="I54" i="16"/>
  <c r="I52" i="16"/>
  <c r="I50" i="16"/>
  <c r="I49" i="16"/>
  <c r="I47" i="16"/>
  <c r="I44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29" i="16"/>
  <c r="I28" i="16"/>
  <c r="I27" i="16"/>
  <c r="I26" i="16"/>
  <c r="I25" i="16"/>
  <c r="I24" i="16"/>
  <c r="I23" i="16"/>
  <c r="I22" i="16"/>
  <c r="I21" i="16"/>
  <c r="I20" i="16"/>
  <c r="I19" i="16"/>
  <c r="I15" i="16"/>
  <c r="U15" i="16" s="1"/>
  <c r="I14" i="16"/>
  <c r="U14" i="16" s="1"/>
  <c r="I13" i="16"/>
  <c r="U13" i="16" s="1"/>
  <c r="I12" i="16"/>
  <c r="I11" i="16"/>
  <c r="I10" i="16"/>
  <c r="I9" i="16"/>
  <c r="I8" i="16"/>
  <c r="I7" i="16"/>
  <c r="I6" i="16"/>
  <c r="J73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7" i="62"/>
  <c r="J56" i="62"/>
  <c r="J55" i="62"/>
  <c r="J54" i="62"/>
  <c r="J52" i="62"/>
  <c r="J50" i="62"/>
  <c r="J49" i="62"/>
  <c r="J47" i="62"/>
  <c r="J44" i="62"/>
  <c r="G44" i="62"/>
  <c r="J42" i="62"/>
  <c r="T41" i="62"/>
  <c r="J38" i="62"/>
  <c r="J37" i="62"/>
  <c r="J36" i="62"/>
  <c r="J35" i="62"/>
  <c r="J34" i="62"/>
  <c r="J33" i="62"/>
  <c r="J32" i="62"/>
  <c r="J31" i="62"/>
  <c r="J29" i="62"/>
  <c r="K123" i="12" l="1"/>
  <c r="V9" i="16"/>
  <c r="I213" i="14" l="1"/>
  <c r="I212" i="14"/>
  <c r="I207" i="14"/>
  <c r="I205" i="14"/>
  <c r="I201" i="14"/>
  <c r="I199" i="14"/>
  <c r="I198" i="14"/>
  <c r="I193" i="14"/>
  <c r="I192" i="14"/>
  <c r="I191" i="14"/>
  <c r="I189" i="14"/>
  <c r="I184" i="14"/>
  <c r="I176" i="14"/>
  <c r="I175" i="14"/>
  <c r="I174" i="14"/>
  <c r="I173" i="14"/>
  <c r="I172" i="14"/>
  <c r="I171" i="14"/>
  <c r="I170" i="14"/>
  <c r="I169" i="14"/>
  <c r="I168" i="14"/>
  <c r="I166" i="14"/>
  <c r="I164" i="14"/>
  <c r="I163" i="14"/>
  <c r="I162" i="14"/>
  <c r="I161" i="14"/>
  <c r="I160" i="14"/>
  <c r="I159" i="14"/>
  <c r="I158" i="14"/>
  <c r="I148" i="14"/>
  <c r="I147" i="14"/>
  <c r="I145" i="14"/>
  <c r="I144" i="14"/>
  <c r="I143" i="14"/>
  <c r="I142" i="14"/>
  <c r="I141" i="14"/>
  <c r="I140" i="14"/>
  <c r="I133" i="14"/>
  <c r="I129" i="14"/>
  <c r="I128" i="14"/>
  <c r="I126" i="14"/>
  <c r="I125" i="14"/>
  <c r="I119" i="14"/>
  <c r="I117" i="14"/>
  <c r="I116" i="14"/>
  <c r="I115" i="14"/>
  <c r="I114" i="14"/>
  <c r="I106" i="14"/>
  <c r="I105" i="14"/>
  <c r="I104" i="14"/>
  <c r="I103" i="14"/>
  <c r="I102" i="14"/>
  <c r="I101" i="14"/>
  <c r="I100" i="14"/>
  <c r="I98" i="14"/>
  <c r="I97" i="14"/>
  <c r="I96" i="14"/>
  <c r="I95" i="14"/>
  <c r="I94" i="14"/>
  <c r="I93" i="14"/>
  <c r="H70" i="18" s="1"/>
  <c r="I92" i="14"/>
  <c r="I90" i="14"/>
  <c r="I89" i="14"/>
  <c r="I88" i="14"/>
  <c r="I84" i="14"/>
  <c r="I83" i="14"/>
  <c r="I82" i="14"/>
  <c r="I81" i="14"/>
  <c r="I80" i="14"/>
  <c r="I79" i="14"/>
  <c r="I78" i="14"/>
  <c r="I77" i="14"/>
  <c r="I76" i="14"/>
  <c r="I73" i="14"/>
  <c r="I71" i="14"/>
  <c r="I70" i="14"/>
  <c r="I69" i="14"/>
  <c r="I68" i="14"/>
  <c r="I67" i="14"/>
  <c r="I66" i="14"/>
  <c r="I65" i="14"/>
  <c r="I64" i="14"/>
  <c r="I63" i="14"/>
  <c r="I62" i="14"/>
  <c r="I61" i="14"/>
  <c r="I60" i="14"/>
  <c r="I59" i="14"/>
  <c r="I57" i="14"/>
  <c r="I56" i="14"/>
  <c r="I55" i="14"/>
  <c r="I54" i="14"/>
  <c r="I52" i="14"/>
  <c r="I50" i="14"/>
  <c r="I49" i="14"/>
  <c r="I47" i="14"/>
  <c r="I44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29" i="14"/>
  <c r="I28" i="14"/>
  <c r="I27" i="14"/>
  <c r="I26" i="14"/>
  <c r="I25" i="14"/>
  <c r="I24" i="14"/>
  <c r="I23" i="14"/>
  <c r="I22" i="14"/>
  <c r="I21" i="14"/>
  <c r="I20" i="14"/>
  <c r="I19" i="14"/>
  <c r="I15" i="14"/>
  <c r="I14" i="14"/>
  <c r="I13" i="14"/>
  <c r="I12" i="14"/>
  <c r="I11" i="14"/>
  <c r="I10" i="14"/>
  <c r="I9" i="14"/>
  <c r="I8" i="14"/>
  <c r="I7" i="14"/>
  <c r="I6" i="14"/>
  <c r="I213" i="11"/>
  <c r="I212" i="11"/>
  <c r="I207" i="11"/>
  <c r="I205" i="11"/>
  <c r="I201" i="11"/>
  <c r="I199" i="11"/>
  <c r="I198" i="11"/>
  <c r="I193" i="11"/>
  <c r="I192" i="11"/>
  <c r="I191" i="11"/>
  <c r="I189" i="11"/>
  <c r="I184" i="11"/>
  <c r="I176" i="11"/>
  <c r="I175" i="11"/>
  <c r="I174" i="11"/>
  <c r="I173" i="11"/>
  <c r="I172" i="11"/>
  <c r="I171" i="11"/>
  <c r="I170" i="11"/>
  <c r="I169" i="11"/>
  <c r="I168" i="11"/>
  <c r="I166" i="11"/>
  <c r="I164" i="11"/>
  <c r="I163" i="11"/>
  <c r="I162" i="11"/>
  <c r="I161" i="11"/>
  <c r="M161" i="11" s="1"/>
  <c r="R161" i="7" s="1"/>
  <c r="I160" i="11"/>
  <c r="I159" i="11"/>
  <c r="I158" i="11"/>
  <c r="I148" i="11"/>
  <c r="I147" i="11"/>
  <c r="I145" i="11"/>
  <c r="I144" i="11"/>
  <c r="I143" i="11"/>
  <c r="I142" i="11"/>
  <c r="I141" i="11"/>
  <c r="I140" i="11"/>
  <c r="I133" i="11"/>
  <c r="I129" i="11"/>
  <c r="I128" i="11"/>
  <c r="I126" i="11"/>
  <c r="I125" i="11"/>
  <c r="I119" i="11"/>
  <c r="I117" i="11"/>
  <c r="I116" i="11"/>
  <c r="I115" i="11"/>
  <c r="I114" i="11"/>
  <c r="I106" i="11"/>
  <c r="I105" i="11"/>
  <c r="I104" i="11"/>
  <c r="I103" i="11"/>
  <c r="I102" i="11"/>
  <c r="I101" i="11"/>
  <c r="I100" i="11"/>
  <c r="I98" i="11"/>
  <c r="I97" i="11"/>
  <c r="I96" i="11"/>
  <c r="I95" i="11"/>
  <c r="I94" i="11"/>
  <c r="I93" i="11"/>
  <c r="I92" i="11"/>
  <c r="I90" i="11"/>
  <c r="I89" i="11"/>
  <c r="I88" i="11"/>
  <c r="I84" i="11"/>
  <c r="I83" i="11"/>
  <c r="I82" i="11"/>
  <c r="I81" i="11"/>
  <c r="I80" i="11"/>
  <c r="I79" i="11"/>
  <c r="I78" i="11"/>
  <c r="I77" i="11"/>
  <c r="I76" i="11"/>
  <c r="I73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7" i="11"/>
  <c r="I56" i="11"/>
  <c r="I55" i="11"/>
  <c r="I54" i="11"/>
  <c r="I52" i="11"/>
  <c r="I50" i="11"/>
  <c r="I49" i="11"/>
  <c r="I47" i="11"/>
  <c r="I44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29" i="11"/>
  <c r="I28" i="11"/>
  <c r="I27" i="11"/>
  <c r="I26" i="11"/>
  <c r="I25" i="11"/>
  <c r="I24" i="11"/>
  <c r="I23" i="11"/>
  <c r="I22" i="11"/>
  <c r="I21" i="11"/>
  <c r="I20" i="11"/>
  <c r="I19" i="11"/>
  <c r="I15" i="11"/>
  <c r="I14" i="11"/>
  <c r="I13" i="11"/>
  <c r="I12" i="11"/>
  <c r="I11" i="11"/>
  <c r="I10" i="11"/>
  <c r="I9" i="11"/>
  <c r="I8" i="11"/>
  <c r="I7" i="11"/>
  <c r="I6" i="11"/>
  <c r="I213" i="12"/>
  <c r="I212" i="12"/>
  <c r="I207" i="12"/>
  <c r="I205" i="12"/>
  <c r="I201" i="12"/>
  <c r="I199" i="12"/>
  <c r="I198" i="12"/>
  <c r="I193" i="12"/>
  <c r="I192" i="12"/>
  <c r="I191" i="12"/>
  <c r="I189" i="12"/>
  <c r="I184" i="12"/>
  <c r="I176" i="12"/>
  <c r="I175" i="12"/>
  <c r="I174" i="12"/>
  <c r="I173" i="12"/>
  <c r="I172" i="12"/>
  <c r="I171" i="12"/>
  <c r="I170" i="12"/>
  <c r="I169" i="12"/>
  <c r="I168" i="12"/>
  <c r="I166" i="12"/>
  <c r="I164" i="12"/>
  <c r="I163" i="12"/>
  <c r="I162" i="12"/>
  <c r="I161" i="12"/>
  <c r="I160" i="12"/>
  <c r="I159" i="12"/>
  <c r="I158" i="12"/>
  <c r="I148" i="12"/>
  <c r="I147" i="12"/>
  <c r="I145" i="12"/>
  <c r="I144" i="12"/>
  <c r="I143" i="12"/>
  <c r="I142" i="12"/>
  <c r="I141" i="12"/>
  <c r="I140" i="12"/>
  <c r="I133" i="12"/>
  <c r="I129" i="12"/>
  <c r="I128" i="12"/>
  <c r="I126" i="12"/>
  <c r="I125" i="12"/>
  <c r="I119" i="12"/>
  <c r="F217" i="12"/>
  <c r="I117" i="12"/>
  <c r="I116" i="12"/>
  <c r="I115" i="12"/>
  <c r="I114" i="12"/>
  <c r="I106" i="12"/>
  <c r="I105" i="12"/>
  <c r="I104" i="12"/>
  <c r="I103" i="12"/>
  <c r="I102" i="12"/>
  <c r="I101" i="12"/>
  <c r="I100" i="12"/>
  <c r="I98" i="12"/>
  <c r="I97" i="12"/>
  <c r="I96" i="12"/>
  <c r="I95" i="12"/>
  <c r="I94" i="12"/>
  <c r="I93" i="12"/>
  <c r="I92" i="12"/>
  <c r="I90" i="12"/>
  <c r="I89" i="12"/>
  <c r="I88" i="12"/>
  <c r="I84" i="12"/>
  <c r="I83" i="12"/>
  <c r="I82" i="12"/>
  <c r="I81" i="12"/>
  <c r="I80" i="12"/>
  <c r="I79" i="12"/>
  <c r="I78" i="12"/>
  <c r="I77" i="12"/>
  <c r="I76" i="12"/>
  <c r="I73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7" i="12"/>
  <c r="I56" i="12"/>
  <c r="I55" i="12"/>
  <c r="I54" i="12"/>
  <c r="I52" i="12"/>
  <c r="I50" i="12"/>
  <c r="I49" i="12"/>
  <c r="I47" i="12"/>
  <c r="I44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29" i="12"/>
  <c r="I28" i="12"/>
  <c r="I27" i="12"/>
  <c r="I26" i="12"/>
  <c r="I25" i="12"/>
  <c r="I24" i="12"/>
  <c r="I23" i="12"/>
  <c r="I22" i="12"/>
  <c r="I21" i="12"/>
  <c r="I20" i="12"/>
  <c r="I19" i="12"/>
  <c r="I15" i="12"/>
  <c r="I14" i="12"/>
  <c r="I13" i="12"/>
  <c r="I12" i="12"/>
  <c r="I11" i="12"/>
  <c r="I10" i="12"/>
  <c r="I9" i="12"/>
  <c r="I8" i="12"/>
  <c r="I7" i="12"/>
  <c r="I6" i="12"/>
  <c r="T38" i="7"/>
  <c r="T39" i="7"/>
  <c r="T43" i="7"/>
  <c r="T44" i="7"/>
  <c r="I214" i="15"/>
  <c r="I213" i="15"/>
  <c r="I212" i="15"/>
  <c r="I207" i="15"/>
  <c r="I205" i="15"/>
  <c r="I201" i="15"/>
  <c r="I199" i="15"/>
  <c r="I198" i="15"/>
  <c r="I193" i="15"/>
  <c r="I192" i="15"/>
  <c r="I191" i="15"/>
  <c r="I189" i="15"/>
  <c r="I184" i="15"/>
  <c r="I176" i="15"/>
  <c r="I175" i="15"/>
  <c r="I174" i="15"/>
  <c r="I173" i="15"/>
  <c r="I172" i="15"/>
  <c r="I171" i="15"/>
  <c r="I170" i="15"/>
  <c r="I169" i="15"/>
  <c r="I168" i="15"/>
  <c r="I166" i="15"/>
  <c r="I164" i="15"/>
  <c r="I163" i="15"/>
  <c r="I162" i="15"/>
  <c r="I161" i="15"/>
  <c r="I160" i="15"/>
  <c r="I159" i="15"/>
  <c r="I158" i="15"/>
  <c r="I148" i="15"/>
  <c r="I147" i="15"/>
  <c r="I145" i="15"/>
  <c r="I144" i="15"/>
  <c r="I143" i="15"/>
  <c r="I142" i="15"/>
  <c r="I141" i="15"/>
  <c r="I140" i="15"/>
  <c r="I133" i="15"/>
  <c r="I129" i="15"/>
  <c r="I128" i="15"/>
  <c r="I126" i="15"/>
  <c r="I125" i="15"/>
  <c r="I119" i="15"/>
  <c r="I117" i="15"/>
  <c r="I116" i="15"/>
  <c r="I115" i="15"/>
  <c r="I114" i="15"/>
  <c r="I106" i="15"/>
  <c r="I105" i="15"/>
  <c r="I104" i="15"/>
  <c r="I103" i="15"/>
  <c r="I102" i="15"/>
  <c r="I101" i="15"/>
  <c r="I100" i="15"/>
  <c r="I98" i="15"/>
  <c r="I97" i="15"/>
  <c r="I96" i="15"/>
  <c r="I95" i="15"/>
  <c r="I94" i="15"/>
  <c r="I93" i="15"/>
  <c r="I92" i="15"/>
  <c r="I90" i="15"/>
  <c r="I89" i="15"/>
  <c r="I88" i="15"/>
  <c r="I84" i="15"/>
  <c r="I83" i="15"/>
  <c r="I82" i="15"/>
  <c r="I81" i="15"/>
  <c r="I80" i="15"/>
  <c r="I79" i="15"/>
  <c r="I78" i="15"/>
  <c r="I77" i="15"/>
  <c r="I76" i="15"/>
  <c r="I73" i="15"/>
  <c r="I71" i="15"/>
  <c r="I70" i="15"/>
  <c r="I69" i="15"/>
  <c r="I68" i="15"/>
  <c r="I67" i="15"/>
  <c r="I66" i="15"/>
  <c r="I65" i="15"/>
  <c r="I64" i="15"/>
  <c r="I63" i="15"/>
  <c r="I62" i="15"/>
  <c r="I61" i="15"/>
  <c r="I60" i="15"/>
  <c r="I59" i="15"/>
  <c r="I57" i="15"/>
  <c r="I56" i="15"/>
  <c r="I55" i="15"/>
  <c r="I54" i="15"/>
  <c r="I52" i="15"/>
  <c r="I50" i="15"/>
  <c r="I49" i="15"/>
  <c r="I47" i="15"/>
  <c r="I44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29" i="15"/>
  <c r="I28" i="15"/>
  <c r="I27" i="15"/>
  <c r="I26" i="15"/>
  <c r="I25" i="15"/>
  <c r="I24" i="15"/>
  <c r="I23" i="15"/>
  <c r="I22" i="15"/>
  <c r="I21" i="15"/>
  <c r="I20" i="15"/>
  <c r="I19" i="15"/>
  <c r="I15" i="15"/>
  <c r="I14" i="15"/>
  <c r="I13" i="15"/>
  <c r="I12" i="15"/>
  <c r="I11" i="15"/>
  <c r="I10" i="15"/>
  <c r="I9" i="15"/>
  <c r="I8" i="15"/>
  <c r="I7" i="15"/>
  <c r="I6" i="15"/>
  <c r="J232" i="15"/>
  <c r="J228" i="15"/>
  <c r="J227" i="15"/>
  <c r="J231" i="15"/>
  <c r="J230" i="15"/>
  <c r="J229" i="15"/>
  <c r="T205" i="7"/>
  <c r="T206" i="7"/>
  <c r="T207" i="7"/>
  <c r="T208" i="7"/>
  <c r="T209" i="7"/>
  <c r="T210" i="7"/>
  <c r="T211" i="7"/>
  <c r="T212" i="7"/>
  <c r="T213" i="7"/>
  <c r="T214" i="7"/>
  <c r="J233" i="15" l="1"/>
  <c r="J235" i="15" s="1"/>
  <c r="T33" i="15"/>
  <c r="T38" i="15"/>
  <c r="T39" i="15"/>
  <c r="T80" i="7" l="1"/>
  <c r="T82" i="7"/>
  <c r="T83" i="7"/>
  <c r="T85" i="7"/>
  <c r="T95" i="7"/>
  <c r="T96" i="7"/>
  <c r="V143" i="16"/>
  <c r="V92" i="16"/>
  <c r="V91" i="16"/>
  <c r="V88" i="16"/>
  <c r="V86" i="16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96" i="7"/>
  <c r="T197" i="7"/>
  <c r="T198" i="7"/>
  <c r="T199" i="7"/>
  <c r="T200" i="7"/>
  <c r="T201" i="7"/>
  <c r="T202" i="7"/>
  <c r="T203" i="7"/>
  <c r="X150" i="16"/>
  <c r="S150" i="16" s="1"/>
  <c r="AJ163" i="72" l="1"/>
  <c r="AI163" i="72"/>
  <c r="AG163" i="72"/>
  <c r="AF163" i="72"/>
  <c r="AC163" i="72"/>
  <c r="AB163" i="72"/>
  <c r="Y163" i="72"/>
  <c r="X163" i="72"/>
  <c r="U163" i="72"/>
  <c r="T163" i="72"/>
  <c r="L163" i="72"/>
  <c r="I163" i="72"/>
  <c r="H163" i="72"/>
  <c r="E163" i="72"/>
  <c r="D163" i="72"/>
  <c r="AJ23" i="72"/>
  <c r="AI23" i="72"/>
  <c r="Y23" i="72"/>
  <c r="X23" i="72"/>
  <c r="U23" i="72"/>
  <c r="T23" i="72"/>
  <c r="Q23" i="72"/>
  <c r="P23" i="72"/>
  <c r="M23" i="72"/>
  <c r="L23" i="72"/>
  <c r="I23" i="72"/>
  <c r="H23" i="72"/>
  <c r="E23" i="72"/>
  <c r="D23" i="72"/>
  <c r="P94" i="16"/>
  <c r="P86" i="16"/>
  <c r="P70" i="16"/>
  <c r="AK163" i="72" l="1"/>
  <c r="AK23" i="72"/>
  <c r="AB26" i="16"/>
  <c r="AA26" i="16"/>
  <c r="DA310" i="22"/>
  <c r="CT66" i="24"/>
  <c r="CT36" i="24"/>
  <c r="CT10" i="24" l="1"/>
  <c r="M5" i="25"/>
  <c r="M4" i="25"/>
  <c r="E10" i="74"/>
  <c r="C9" i="74"/>
  <c r="AG23" i="62"/>
  <c r="J22" i="62"/>
  <c r="CT9" i="75"/>
  <c r="CT11" i="75" s="1"/>
  <c r="IR23" i="76"/>
  <c r="IR24" i="76" s="1"/>
  <c r="IQ23" i="76"/>
  <c r="IQ24" i="76" s="1"/>
  <c r="T156" i="62"/>
  <c r="AA76" i="62"/>
  <c r="AA180" i="62"/>
  <c r="AA181" i="62"/>
  <c r="AF22" i="62"/>
  <c r="AA22" i="62"/>
  <c r="AE22" i="62" s="1"/>
  <c r="AA165" i="62"/>
  <c r="AE165" i="62" s="1"/>
  <c r="AA158" i="62"/>
  <c r="AA164" i="62"/>
  <c r="AE164" i="62" s="1"/>
  <c r="V144" i="16"/>
  <c r="V12" i="16"/>
  <c r="S37" i="10" l="1"/>
  <c r="T165" i="62" l="1"/>
  <c r="V165" i="62" s="1"/>
  <c r="AG165" i="62" s="1"/>
  <c r="AC165" i="62" s="1"/>
  <c r="T164" i="62"/>
  <c r="V164" i="62" s="1"/>
  <c r="J28" i="62"/>
  <c r="J23" i="62"/>
  <c r="V23" i="62" s="1"/>
  <c r="T22" i="62"/>
  <c r="V22" i="62" s="1"/>
  <c r="V22" i="10"/>
  <c r="AG164" i="62" l="1"/>
  <c r="AC164" i="62" s="1"/>
  <c r="AG22" i="62"/>
  <c r="AH22" i="62" s="1"/>
  <c r="T18" i="15"/>
  <c r="T19" i="15"/>
  <c r="T20" i="15"/>
  <c r="T21" i="15"/>
  <c r="T22" i="15"/>
  <c r="T23" i="15"/>
  <c r="T24" i="15"/>
  <c r="T25" i="15"/>
  <c r="T26" i="15"/>
  <c r="T27" i="15"/>
  <c r="T28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80" i="15"/>
  <c r="T82" i="15"/>
  <c r="T83" i="15"/>
  <c r="T85" i="15"/>
  <c r="T95" i="15"/>
  <c r="T96" i="15"/>
  <c r="T97" i="15"/>
  <c r="T98" i="15"/>
  <c r="T99" i="15"/>
  <c r="T100" i="15"/>
  <c r="T101" i="15"/>
  <c r="T102" i="15"/>
  <c r="T103" i="15"/>
  <c r="T104" i="15"/>
  <c r="T105" i="15"/>
  <c r="T106" i="15"/>
  <c r="T107" i="15"/>
  <c r="T108" i="15"/>
  <c r="T109" i="15"/>
  <c r="T110" i="15"/>
  <c r="T111" i="15"/>
  <c r="T112" i="15"/>
  <c r="T113" i="15"/>
  <c r="T114" i="15"/>
  <c r="T115" i="15"/>
  <c r="T116" i="15"/>
  <c r="T117" i="15"/>
  <c r="T118" i="15"/>
  <c r="T119" i="15"/>
  <c r="T120" i="15"/>
  <c r="T121" i="15"/>
  <c r="T123" i="15"/>
  <c r="T124" i="15"/>
  <c r="T125" i="15"/>
  <c r="T126" i="15"/>
  <c r="T127" i="15"/>
  <c r="T128" i="15"/>
  <c r="T129" i="15"/>
  <c r="T130" i="15"/>
  <c r="T131" i="15"/>
  <c r="T132" i="15"/>
  <c r="T133" i="15"/>
  <c r="T134" i="15"/>
  <c r="T135" i="15"/>
  <c r="T136" i="15"/>
  <c r="T138" i="15"/>
  <c r="T166" i="15"/>
  <c r="T167" i="15"/>
  <c r="T168" i="15"/>
  <c r="T169" i="15"/>
  <c r="T170" i="15"/>
  <c r="T171" i="15"/>
  <c r="T172" i="15"/>
  <c r="T173" i="15"/>
  <c r="T174" i="15"/>
  <c r="T175" i="15"/>
  <c r="T180" i="15"/>
  <c r="T181" i="15"/>
  <c r="T182" i="15"/>
  <c r="T183" i="15"/>
  <c r="T184" i="15"/>
  <c r="T185" i="15"/>
  <c r="T186" i="15"/>
  <c r="T187" i="15"/>
  <c r="T188" i="15"/>
  <c r="T196" i="15"/>
  <c r="T197" i="15"/>
  <c r="T198" i="15"/>
  <c r="T199" i="15"/>
  <c r="T200" i="15"/>
  <c r="T201" i="15"/>
  <c r="T202" i="15"/>
  <c r="T203" i="15"/>
  <c r="T205" i="15"/>
  <c r="T206" i="15"/>
  <c r="T207" i="15"/>
  <c r="T208" i="15"/>
  <c r="T209" i="15"/>
  <c r="T210" i="15"/>
  <c r="T211" i="15"/>
  <c r="T212" i="15"/>
  <c r="T213" i="15"/>
  <c r="T214" i="15"/>
  <c r="AC22" i="62" l="1"/>
  <c r="V160" i="16"/>
  <c r="F217" i="11"/>
  <c r="I218" i="12"/>
  <c r="L219" i="15"/>
  <c r="O219" i="15"/>
  <c r="Q219" i="15"/>
  <c r="R219" i="15"/>
  <c r="T219" i="15"/>
  <c r="I218" i="15"/>
  <c r="I217" i="15"/>
  <c r="I216" i="15"/>
  <c r="I215" i="15"/>
  <c r="L85" i="15"/>
  <c r="M85" i="15" s="1"/>
  <c r="Q215" i="15"/>
  <c r="R215" i="15"/>
  <c r="Q216" i="15"/>
  <c r="R216" i="15"/>
  <c r="Q217" i="15"/>
  <c r="R217" i="15"/>
  <c r="Q218" i="15"/>
  <c r="R218" i="15"/>
  <c r="S137" i="7"/>
  <c r="I219" i="15"/>
  <c r="J215" i="15"/>
  <c r="J216" i="15"/>
  <c r="P85" i="15" l="1"/>
  <c r="N85" i="15"/>
  <c r="S85" i="7" s="1"/>
  <c r="L33" i="15" l="1"/>
  <c r="L34" i="15"/>
  <c r="L35" i="15"/>
  <c r="L38" i="15"/>
  <c r="L39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7" i="15"/>
  <c r="L79" i="15"/>
  <c r="L86" i="15"/>
  <c r="L88" i="15"/>
  <c r="L91" i="15"/>
  <c r="L95" i="15"/>
  <c r="L96" i="15"/>
  <c r="L97" i="15"/>
  <c r="L98" i="15"/>
  <c r="L99" i="15"/>
  <c r="L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14" i="15"/>
  <c r="L115" i="15"/>
  <c r="L116" i="15"/>
  <c r="L117" i="15"/>
  <c r="L118" i="15"/>
  <c r="L119" i="15"/>
  <c r="L120" i="15"/>
  <c r="L121" i="15"/>
  <c r="L123" i="15"/>
  <c r="L124" i="15"/>
  <c r="L125" i="15"/>
  <c r="L126" i="15"/>
  <c r="L127" i="15"/>
  <c r="L128" i="15"/>
  <c r="L129" i="15"/>
  <c r="L130" i="15"/>
  <c r="L131" i="15"/>
  <c r="L132" i="15"/>
  <c r="L133" i="15"/>
  <c r="L134" i="15"/>
  <c r="L135" i="15"/>
  <c r="L136" i="15"/>
  <c r="L137" i="15"/>
  <c r="L138" i="15"/>
  <c r="L142" i="15"/>
  <c r="L143" i="15"/>
  <c r="L144" i="15"/>
  <c r="L157" i="15"/>
  <c r="L160" i="15"/>
  <c r="M160" i="15" s="1"/>
  <c r="L161" i="15"/>
  <c r="M161" i="15" s="1"/>
  <c r="L163" i="15"/>
  <c r="L166" i="15"/>
  <c r="L167" i="15"/>
  <c r="L168" i="15"/>
  <c r="L169" i="15"/>
  <c r="L170" i="15"/>
  <c r="L171" i="15"/>
  <c r="L172" i="15"/>
  <c r="L173" i="15"/>
  <c r="L174" i="15"/>
  <c r="L175" i="15"/>
  <c r="L176" i="15"/>
  <c r="L177" i="15"/>
  <c r="L178" i="15"/>
  <c r="L179" i="15"/>
  <c r="L180" i="15"/>
  <c r="L181" i="15"/>
  <c r="L182" i="15"/>
  <c r="L183" i="15"/>
  <c r="L184" i="15"/>
  <c r="L185" i="15"/>
  <c r="L186" i="15"/>
  <c r="L187" i="15"/>
  <c r="L188" i="15"/>
  <c r="L190" i="15"/>
  <c r="L196" i="15"/>
  <c r="L197" i="15"/>
  <c r="L198" i="15"/>
  <c r="L199" i="15"/>
  <c r="L200" i="15"/>
  <c r="L201" i="15"/>
  <c r="L202" i="15"/>
  <c r="L203" i="15"/>
  <c r="L18" i="15"/>
  <c r="L19" i="15"/>
  <c r="L20" i="15"/>
  <c r="L21" i="15"/>
  <c r="L22" i="15"/>
  <c r="L23" i="15"/>
  <c r="L24" i="15"/>
  <c r="L25" i="15"/>
  <c r="L26" i="15"/>
  <c r="L27" i="15"/>
  <c r="L28" i="15"/>
  <c r="G139" i="18" l="1"/>
  <c r="G74" i="18"/>
  <c r="G46" i="18"/>
  <c r="G25" i="18"/>
  <c r="G139" i="17"/>
  <c r="G88" i="17"/>
  <c r="G54" i="17"/>
  <c r="G23" i="17"/>
  <c r="AC229" i="16"/>
  <c r="L162" i="15" s="1"/>
  <c r="I161" i="7"/>
  <c r="P23" i="16"/>
  <c r="M23" i="16"/>
  <c r="K23" i="14"/>
  <c r="X23" i="16"/>
  <c r="S23" i="16" l="1"/>
  <c r="L23" i="14" s="1"/>
  <c r="R23" i="14" s="1"/>
  <c r="K23" i="12"/>
  <c r="I23" i="7" l="1"/>
  <c r="AE217" i="72" l="1"/>
  <c r="AD217" i="72"/>
  <c r="AA217" i="72"/>
  <c r="Z217" i="72"/>
  <c r="V217" i="72"/>
  <c r="S217" i="72"/>
  <c r="R217" i="72"/>
  <c r="O217" i="72"/>
  <c r="N217" i="72"/>
  <c r="K217" i="72"/>
  <c r="J217" i="72"/>
  <c r="F217" i="72"/>
  <c r="M163" i="16" l="1"/>
  <c r="CZ310" i="22"/>
  <c r="CS66" i="24"/>
  <c r="CS36" i="24"/>
  <c r="CS10" i="24"/>
  <c r="BI63" i="76"/>
  <c r="AQ61" i="76"/>
  <c r="I46" i="76"/>
  <c r="H46" i="76"/>
  <c r="I44" i="76"/>
  <c r="H44" i="76"/>
  <c r="I42" i="76"/>
  <c r="H42" i="76"/>
  <c r="I41" i="76"/>
  <c r="H41" i="76"/>
  <c r="I39" i="76"/>
  <c r="H39" i="76"/>
  <c r="I38" i="76"/>
  <c r="H38" i="76"/>
  <c r="I36" i="76"/>
  <c r="H36" i="76"/>
  <c r="G34" i="76"/>
  <c r="F34" i="76"/>
  <c r="D34" i="76"/>
  <c r="C34" i="76"/>
  <c r="I33" i="76"/>
  <c r="H33" i="76"/>
  <c r="I32" i="76"/>
  <c r="H32" i="76"/>
  <c r="I31" i="76"/>
  <c r="H31" i="76"/>
  <c r="I30" i="76"/>
  <c r="H30" i="76"/>
  <c r="I29" i="76"/>
  <c r="H29" i="76"/>
  <c r="IM23" i="76"/>
  <c r="IM24" i="76" s="1"/>
  <c r="IL23" i="76"/>
  <c r="IL24" i="76" s="1"/>
  <c r="IH23" i="76"/>
  <c r="IH24" i="76" s="1"/>
  <c r="IG23" i="76"/>
  <c r="IG24" i="76" s="1"/>
  <c r="IC23" i="76"/>
  <c r="IC24" i="76" s="1"/>
  <c r="IB23" i="76"/>
  <c r="IB24" i="76" s="1"/>
  <c r="HX23" i="76"/>
  <c r="HX24" i="76" s="1"/>
  <c r="HW23" i="76"/>
  <c r="HW24" i="76" s="1"/>
  <c r="HS23" i="76"/>
  <c r="HS24" i="76" s="1"/>
  <c r="HR23" i="76"/>
  <c r="HR24" i="76" s="1"/>
  <c r="HN23" i="76"/>
  <c r="HN24" i="76" s="1"/>
  <c r="HM23" i="76"/>
  <c r="HM24" i="76" s="1"/>
  <c r="HI23" i="76"/>
  <c r="HI24" i="76" s="1"/>
  <c r="HH23" i="76"/>
  <c r="HH24" i="76" s="1"/>
  <c r="HD23" i="76"/>
  <c r="HD24" i="76" s="1"/>
  <c r="HC23" i="76"/>
  <c r="HC24" i="76" s="1"/>
  <c r="GY23" i="76"/>
  <c r="GY24" i="76" s="1"/>
  <c r="GX23" i="76"/>
  <c r="GX24" i="76" s="1"/>
  <c r="GT23" i="76"/>
  <c r="GT24" i="76" s="1"/>
  <c r="GS23" i="76"/>
  <c r="GS24" i="76" s="1"/>
  <c r="GO23" i="76"/>
  <c r="GO24" i="76" s="1"/>
  <c r="GN23" i="76"/>
  <c r="GN24" i="76" s="1"/>
  <c r="GE23" i="76"/>
  <c r="GE24" i="76" s="1"/>
  <c r="GD23" i="76"/>
  <c r="GD24" i="76" s="1"/>
  <c r="FZ23" i="76"/>
  <c r="FZ24" i="76" s="1"/>
  <c r="FY23" i="76"/>
  <c r="FY24" i="76" s="1"/>
  <c r="FU23" i="76"/>
  <c r="FT23" i="76"/>
  <c r="FP23" i="76"/>
  <c r="FO23" i="76"/>
  <c r="FK23" i="76"/>
  <c r="FJ23" i="76"/>
  <c r="FF23" i="76"/>
  <c r="FE23" i="76"/>
  <c r="FA23" i="76"/>
  <c r="EZ23" i="76"/>
  <c r="EU23" i="76"/>
  <c r="ET23" i="76"/>
  <c r="EQ23" i="76"/>
  <c r="EP23" i="76"/>
  <c r="EO23" i="76"/>
  <c r="EL23" i="76"/>
  <c r="EK23" i="76"/>
  <c r="EG23" i="76"/>
  <c r="EF23" i="76"/>
  <c r="EB23" i="76"/>
  <c r="EB24" i="76" s="1"/>
  <c r="EA23" i="76"/>
  <c r="EA24" i="76" s="1"/>
  <c r="DW23" i="76"/>
  <c r="DW24" i="76" s="1"/>
  <c r="DV23" i="76"/>
  <c r="DV24" i="76" s="1"/>
  <c r="DR23" i="76"/>
  <c r="DR24" i="76" s="1"/>
  <c r="DQ23" i="76"/>
  <c r="DQ24" i="76" s="1"/>
  <c r="DM23" i="76"/>
  <c r="DM24" i="76" s="1"/>
  <c r="DL23" i="76"/>
  <c r="DL24" i="76" s="1"/>
  <c r="DH23" i="76"/>
  <c r="DH24" i="76" s="1"/>
  <c r="DG23" i="76"/>
  <c r="DG24" i="76" s="1"/>
  <c r="DC23" i="76"/>
  <c r="DC24" i="76" s="1"/>
  <c r="DB23" i="76"/>
  <c r="DB24" i="76" s="1"/>
  <c r="CX23" i="76"/>
  <c r="CX24" i="76" s="1"/>
  <c r="CW23" i="76"/>
  <c r="CW24" i="76" s="1"/>
  <c r="CS23" i="76"/>
  <c r="CS24" i="76" s="1"/>
  <c r="CR23" i="76"/>
  <c r="CR24" i="76" s="1"/>
  <c r="CN23" i="76"/>
  <c r="CN24" i="76" s="1"/>
  <c r="CM23" i="76"/>
  <c r="CM24" i="76" s="1"/>
  <c r="CI23" i="76"/>
  <c r="CI24" i="76" s="1"/>
  <c r="CH23" i="76"/>
  <c r="CH24" i="76" s="1"/>
  <c r="CD23" i="76"/>
  <c r="CD24" i="76" s="1"/>
  <c r="CC23" i="76"/>
  <c r="CC24" i="76" s="1"/>
  <c r="BY23" i="76"/>
  <c r="BY24" i="76" s="1"/>
  <c r="BX23" i="76"/>
  <c r="BX24" i="76" s="1"/>
  <c r="BT23" i="76"/>
  <c r="BT24" i="76" s="1"/>
  <c r="BS23" i="76"/>
  <c r="BS24" i="76" s="1"/>
  <c r="BO23" i="76"/>
  <c r="BO24" i="76" s="1"/>
  <c r="BN23" i="76"/>
  <c r="BN24" i="76" s="1"/>
  <c r="BJ23" i="76"/>
  <c r="BJ24" i="76" s="1"/>
  <c r="BI23" i="76"/>
  <c r="BI24" i="76" s="1"/>
  <c r="BE23" i="76"/>
  <c r="BE24" i="76" s="1"/>
  <c r="BD23" i="76"/>
  <c r="BD24" i="76" s="1"/>
  <c r="AZ23" i="76"/>
  <c r="AZ24" i="76" s="1"/>
  <c r="AY23" i="76"/>
  <c r="AY24" i="76" s="1"/>
  <c r="AU23" i="76"/>
  <c r="AU24" i="76" s="1"/>
  <c r="AT23" i="76"/>
  <c r="AT24" i="76" s="1"/>
  <c r="AP23" i="76"/>
  <c r="AO23" i="76"/>
  <c r="AK23" i="76"/>
  <c r="AK24" i="76" s="1"/>
  <c r="AJ23" i="76"/>
  <c r="AJ24" i="76" s="1"/>
  <c r="AF23" i="76"/>
  <c r="AF24" i="76" s="1"/>
  <c r="AE23" i="76"/>
  <c r="AE24" i="76" s="1"/>
  <c r="AA23" i="76"/>
  <c r="AA24" i="76" s="1"/>
  <c r="Z23" i="76"/>
  <c r="Z24" i="76" s="1"/>
  <c r="V23" i="76"/>
  <c r="V24" i="76" s="1"/>
  <c r="U23" i="76"/>
  <c r="U24" i="76" s="1"/>
  <c r="Q23" i="76"/>
  <c r="Q24" i="76" s="1"/>
  <c r="P23" i="76"/>
  <c r="P24" i="76" s="1"/>
  <c r="L23" i="76"/>
  <c r="K23" i="76"/>
  <c r="G23" i="76"/>
  <c r="F23" i="76"/>
  <c r="C23" i="76"/>
  <c r="GI22" i="76"/>
  <c r="GJ22" i="76" s="1"/>
  <c r="GG22" i="76"/>
  <c r="GG23" i="76" s="1"/>
  <c r="GF22" i="76"/>
  <c r="GF23" i="76" s="1"/>
  <c r="EV22" i="76"/>
  <c r="DY22" i="76"/>
  <c r="ED22" i="76" s="1"/>
  <c r="EI22" i="76" s="1"/>
  <c r="EN22" i="76" s="1"/>
  <c r="ES22" i="76" s="1"/>
  <c r="DX22" i="76"/>
  <c r="EC22" i="76" s="1"/>
  <c r="EH22" i="76" s="1"/>
  <c r="EM22" i="76" s="1"/>
  <c r="ER22" i="76" s="1"/>
  <c r="DE22" i="76"/>
  <c r="DJ22" i="76" s="1"/>
  <c r="DO22" i="76" s="1"/>
  <c r="DD22" i="76"/>
  <c r="DI22" i="76" s="1"/>
  <c r="DN22" i="76" s="1"/>
  <c r="DN23" i="76" s="1"/>
  <c r="CP22" i="76"/>
  <c r="CU22" i="76" s="1"/>
  <c r="CO22" i="76"/>
  <c r="AM22" i="76"/>
  <c r="AR22" i="76" s="1"/>
  <c r="AW22" i="76" s="1"/>
  <c r="BB22" i="76" s="1"/>
  <c r="BG22" i="76" s="1"/>
  <c r="BL22" i="76" s="1"/>
  <c r="BQ22" i="76" s="1"/>
  <c r="BV22" i="76" s="1"/>
  <c r="CA22" i="76" s="1"/>
  <c r="CF22" i="76" s="1"/>
  <c r="AL22" i="76"/>
  <c r="AQ22" i="76" s="1"/>
  <c r="AV22" i="76" s="1"/>
  <c r="AV23" i="76" s="1"/>
  <c r="D22" i="76"/>
  <c r="GI21" i="76"/>
  <c r="GK21" i="76" s="1"/>
  <c r="EX21" i="76"/>
  <c r="FC21" i="76" s="1"/>
  <c r="EW21" i="76"/>
  <c r="FB21" i="76" s="1"/>
  <c r="DS21" i="76"/>
  <c r="DX21" i="76" s="1"/>
  <c r="CZ21" i="76"/>
  <c r="CZ23" i="76" s="1"/>
  <c r="CZ24" i="76" s="1"/>
  <c r="CY21" i="76"/>
  <c r="CY23" i="76" s="1"/>
  <c r="CY24" i="76" s="1"/>
  <c r="DD24" i="76" s="1"/>
  <c r="CU21" i="76"/>
  <c r="CT21" i="76"/>
  <c r="BB21" i="76"/>
  <c r="BG21" i="76" s="1"/>
  <c r="BL21" i="76" s="1"/>
  <c r="BQ21" i="76" s="1"/>
  <c r="BV21" i="76" s="1"/>
  <c r="CA21" i="76" s="1"/>
  <c r="CF21" i="76" s="1"/>
  <c r="BA21" i="76"/>
  <c r="BF21" i="76" s="1"/>
  <c r="BK21" i="76" s="1"/>
  <c r="BP21" i="76" s="1"/>
  <c r="BU21" i="76" s="1"/>
  <c r="BZ21" i="76" s="1"/>
  <c r="CE21" i="76" s="1"/>
  <c r="H21" i="76"/>
  <c r="M21" i="76" s="1"/>
  <c r="R21" i="76" s="1"/>
  <c r="W21" i="76" s="1"/>
  <c r="AB21" i="76" s="1"/>
  <c r="AG21" i="76" s="1"/>
  <c r="AL21" i="76" s="1"/>
  <c r="AQ21" i="76" s="1"/>
  <c r="D21" i="76"/>
  <c r="I21" i="76" s="1"/>
  <c r="N21" i="76" s="1"/>
  <c r="S21" i="76" s="1"/>
  <c r="X21" i="76" s="1"/>
  <c r="AC21" i="76" s="1"/>
  <c r="AH21" i="76" s="1"/>
  <c r="AM21" i="76" s="1"/>
  <c r="AR21" i="76" s="1"/>
  <c r="GV20" i="76"/>
  <c r="HA20" i="76" s="1"/>
  <c r="HF20" i="76" s="1"/>
  <c r="HK20" i="76" s="1"/>
  <c r="HP20" i="76" s="1"/>
  <c r="HU20" i="76" s="1"/>
  <c r="HZ20" i="76" s="1"/>
  <c r="IE20" i="76" s="1"/>
  <c r="IJ20" i="76" s="1"/>
  <c r="IO20" i="76" s="1"/>
  <c r="IT20" i="76" s="1"/>
  <c r="IY20" i="76" s="1"/>
  <c r="JD20" i="76" s="1"/>
  <c r="JI20" i="76" s="1"/>
  <c r="JN20" i="76" s="1"/>
  <c r="GU20" i="76"/>
  <c r="GZ20" i="76" s="1"/>
  <c r="HE20" i="76" s="1"/>
  <c r="HJ20" i="76" s="1"/>
  <c r="HO20" i="76" s="1"/>
  <c r="HT20" i="76" s="1"/>
  <c r="HY20" i="76" s="1"/>
  <c r="ID20" i="76" s="1"/>
  <c r="II20" i="76" s="1"/>
  <c r="IN20" i="76" s="1"/>
  <c r="IS20" i="76" s="1"/>
  <c r="IX20" i="76" s="1"/>
  <c r="JC20" i="76" s="1"/>
  <c r="JH20" i="76" s="1"/>
  <c r="JM20" i="76" s="1"/>
  <c r="GB20" i="76"/>
  <c r="GA20" i="76"/>
  <c r="EX20" i="76"/>
  <c r="FC20" i="76" s="1"/>
  <c r="EW20" i="76"/>
  <c r="FB20" i="76" s="1"/>
  <c r="ED20" i="76"/>
  <c r="EI20" i="76" s="1"/>
  <c r="EN20" i="76" s="1"/>
  <c r="EC20" i="76"/>
  <c r="EH20" i="76" s="1"/>
  <c r="EM20" i="76" s="1"/>
  <c r="CU20" i="76"/>
  <c r="CT20" i="76"/>
  <c r="CA20" i="76"/>
  <c r="CF20" i="76" s="1"/>
  <c r="BZ20" i="76"/>
  <c r="CE20" i="76" s="1"/>
  <c r="H20" i="76"/>
  <c r="D20" i="76"/>
  <c r="I20" i="76" s="1"/>
  <c r="N20" i="76" s="1"/>
  <c r="S20" i="76" s="1"/>
  <c r="X20" i="76" s="1"/>
  <c r="GV19" i="76"/>
  <c r="HA19" i="76" s="1"/>
  <c r="HF19" i="76" s="1"/>
  <c r="HK19" i="76" s="1"/>
  <c r="HP19" i="76" s="1"/>
  <c r="HU19" i="76" s="1"/>
  <c r="HZ19" i="76" s="1"/>
  <c r="IE19" i="76" s="1"/>
  <c r="IJ19" i="76" s="1"/>
  <c r="IO19" i="76" s="1"/>
  <c r="IT19" i="76" s="1"/>
  <c r="IY19" i="76" s="1"/>
  <c r="JD19" i="76" s="1"/>
  <c r="JI19" i="76" s="1"/>
  <c r="JN19" i="76" s="1"/>
  <c r="GU19" i="76"/>
  <c r="GZ19" i="76" s="1"/>
  <c r="HE19" i="76" s="1"/>
  <c r="HJ19" i="76" s="1"/>
  <c r="HO19" i="76" s="1"/>
  <c r="HT19" i="76" s="1"/>
  <c r="HY19" i="76" s="1"/>
  <c r="ID19" i="76" s="1"/>
  <c r="II19" i="76" s="1"/>
  <c r="IN19" i="76" s="1"/>
  <c r="IS19" i="76" s="1"/>
  <c r="IX19" i="76" s="1"/>
  <c r="JC19" i="76" s="1"/>
  <c r="JH19" i="76" s="1"/>
  <c r="JM19" i="76" s="1"/>
  <c r="FR19" i="76"/>
  <c r="FW19" i="76" s="1"/>
  <c r="GB19" i="76" s="1"/>
  <c r="FQ19" i="76"/>
  <c r="FV19" i="76" s="1"/>
  <c r="EW19" i="76"/>
  <c r="FB19" i="76" s="1"/>
  <c r="EV19" i="76"/>
  <c r="EV23" i="76" s="1"/>
  <c r="ED19" i="76"/>
  <c r="EC19" i="76"/>
  <c r="BB19" i="76"/>
  <c r="BG19" i="76" s="1"/>
  <c r="BA19" i="76"/>
  <c r="BF19" i="76" s="1"/>
  <c r="BK19" i="76" s="1"/>
  <c r="BP19" i="76" s="1"/>
  <c r="AH19" i="76"/>
  <c r="AM19" i="76" s="1"/>
  <c r="AR19" i="76" s="1"/>
  <c r="AG19" i="76"/>
  <c r="AL19" i="76" s="1"/>
  <c r="AQ19" i="76" s="1"/>
  <c r="N19" i="76"/>
  <c r="I19" i="76"/>
  <c r="D19" i="76"/>
  <c r="JS18" i="76"/>
  <c r="GV18" i="76"/>
  <c r="HA18" i="76" s="1"/>
  <c r="HF18" i="76" s="1"/>
  <c r="HK18" i="76" s="1"/>
  <c r="HP18" i="76" s="1"/>
  <c r="HU18" i="76" s="1"/>
  <c r="HZ18" i="76" s="1"/>
  <c r="IE18" i="76" s="1"/>
  <c r="IJ18" i="76" s="1"/>
  <c r="IO18" i="76" s="1"/>
  <c r="IT18" i="76" s="1"/>
  <c r="IY18" i="76" s="1"/>
  <c r="JD18" i="76" s="1"/>
  <c r="JI18" i="76" s="1"/>
  <c r="JN18" i="76" s="1"/>
  <c r="GU18" i="76"/>
  <c r="GZ18" i="76" s="1"/>
  <c r="HE18" i="76" s="1"/>
  <c r="HJ18" i="76" s="1"/>
  <c r="HO18" i="76" s="1"/>
  <c r="HT18" i="76" s="1"/>
  <c r="HY18" i="76" s="1"/>
  <c r="ID18" i="76" s="1"/>
  <c r="II18" i="76" s="1"/>
  <c r="IN18" i="76" s="1"/>
  <c r="IS18" i="76" s="1"/>
  <c r="IX18" i="76" s="1"/>
  <c r="JC18" i="76" s="1"/>
  <c r="JH18" i="76" s="1"/>
  <c r="JM18" i="76" s="1"/>
  <c r="N18" i="76"/>
  <c r="I18" i="76"/>
  <c r="D18" i="76"/>
  <c r="JS17" i="76"/>
  <c r="GV17" i="76"/>
  <c r="HA17" i="76" s="1"/>
  <c r="HF17" i="76" s="1"/>
  <c r="HK17" i="76" s="1"/>
  <c r="HP17" i="76" s="1"/>
  <c r="HU17" i="76" s="1"/>
  <c r="HZ17" i="76" s="1"/>
  <c r="IE17" i="76" s="1"/>
  <c r="IJ17" i="76" s="1"/>
  <c r="IO17" i="76" s="1"/>
  <c r="IT17" i="76" s="1"/>
  <c r="IY17" i="76" s="1"/>
  <c r="JD17" i="76" s="1"/>
  <c r="JI17" i="76" s="1"/>
  <c r="JN17" i="76" s="1"/>
  <c r="GU17" i="76"/>
  <c r="GZ17" i="76" s="1"/>
  <c r="HE17" i="76" s="1"/>
  <c r="HJ17" i="76" s="1"/>
  <c r="HO17" i="76" s="1"/>
  <c r="HT17" i="76" s="1"/>
  <c r="HY17" i="76" s="1"/>
  <c r="ID17" i="76" s="1"/>
  <c r="II17" i="76" s="1"/>
  <c r="IN17" i="76" s="1"/>
  <c r="IS17" i="76" s="1"/>
  <c r="IX17" i="76" s="1"/>
  <c r="JC17" i="76" s="1"/>
  <c r="JH17" i="76" s="1"/>
  <c r="JM17" i="76" s="1"/>
  <c r="N17" i="76"/>
  <c r="I17" i="76"/>
  <c r="D17" i="76"/>
  <c r="JS16" i="76"/>
  <c r="GV16" i="76"/>
  <c r="HA16" i="76" s="1"/>
  <c r="HF16" i="76" s="1"/>
  <c r="HK16" i="76" s="1"/>
  <c r="HP16" i="76" s="1"/>
  <c r="HU16" i="76" s="1"/>
  <c r="HZ16" i="76" s="1"/>
  <c r="IE16" i="76" s="1"/>
  <c r="IJ16" i="76" s="1"/>
  <c r="IO16" i="76" s="1"/>
  <c r="IT16" i="76" s="1"/>
  <c r="IY16" i="76" s="1"/>
  <c r="JD16" i="76" s="1"/>
  <c r="JI16" i="76" s="1"/>
  <c r="JN16" i="76" s="1"/>
  <c r="GU16" i="76"/>
  <c r="GZ16" i="76" s="1"/>
  <c r="HE16" i="76" s="1"/>
  <c r="HJ16" i="76" s="1"/>
  <c r="HO16" i="76" s="1"/>
  <c r="HT16" i="76" s="1"/>
  <c r="HY16" i="76" s="1"/>
  <c r="ID16" i="76" s="1"/>
  <c r="II16" i="76" s="1"/>
  <c r="IN16" i="76" s="1"/>
  <c r="IS16" i="76" s="1"/>
  <c r="IX16" i="76" s="1"/>
  <c r="JC16" i="76" s="1"/>
  <c r="JH16" i="76" s="1"/>
  <c r="JM16" i="76" s="1"/>
  <c r="N16" i="76"/>
  <c r="I16" i="76"/>
  <c r="D16" i="76"/>
  <c r="JS15" i="76"/>
  <c r="GV15" i="76"/>
  <c r="HA15" i="76" s="1"/>
  <c r="HF15" i="76" s="1"/>
  <c r="HK15" i="76" s="1"/>
  <c r="HP15" i="76" s="1"/>
  <c r="HU15" i="76" s="1"/>
  <c r="HZ15" i="76" s="1"/>
  <c r="IE15" i="76" s="1"/>
  <c r="IJ15" i="76" s="1"/>
  <c r="IO15" i="76" s="1"/>
  <c r="IT15" i="76" s="1"/>
  <c r="IY15" i="76" s="1"/>
  <c r="JD15" i="76" s="1"/>
  <c r="JI15" i="76" s="1"/>
  <c r="JN15" i="76" s="1"/>
  <c r="GU15" i="76"/>
  <c r="GZ15" i="76" s="1"/>
  <c r="HE15" i="76" s="1"/>
  <c r="HJ15" i="76" s="1"/>
  <c r="HO15" i="76" s="1"/>
  <c r="HT15" i="76" s="1"/>
  <c r="HY15" i="76" s="1"/>
  <c r="ID15" i="76" s="1"/>
  <c r="II15" i="76" s="1"/>
  <c r="IN15" i="76" s="1"/>
  <c r="IS15" i="76" s="1"/>
  <c r="IX15" i="76" s="1"/>
  <c r="JC15" i="76" s="1"/>
  <c r="JH15" i="76" s="1"/>
  <c r="JM15" i="76" s="1"/>
  <c r="FM15" i="76"/>
  <c r="FL15" i="76"/>
  <c r="N15" i="76"/>
  <c r="I15" i="76"/>
  <c r="D15" i="76"/>
  <c r="JS14" i="76"/>
  <c r="GV14" i="76"/>
  <c r="HA14" i="76" s="1"/>
  <c r="HF14" i="76" s="1"/>
  <c r="HK14" i="76" s="1"/>
  <c r="HP14" i="76" s="1"/>
  <c r="HU14" i="76" s="1"/>
  <c r="HZ14" i="76" s="1"/>
  <c r="IE14" i="76" s="1"/>
  <c r="IJ14" i="76" s="1"/>
  <c r="IO14" i="76" s="1"/>
  <c r="IT14" i="76" s="1"/>
  <c r="IY14" i="76" s="1"/>
  <c r="JD14" i="76" s="1"/>
  <c r="JI14" i="76" s="1"/>
  <c r="JN14" i="76" s="1"/>
  <c r="GU14" i="76"/>
  <c r="GZ14" i="76" s="1"/>
  <c r="HE14" i="76" s="1"/>
  <c r="HJ14" i="76" s="1"/>
  <c r="HO14" i="76" s="1"/>
  <c r="HT14" i="76" s="1"/>
  <c r="HY14" i="76" s="1"/>
  <c r="ID14" i="76" s="1"/>
  <c r="II14" i="76" s="1"/>
  <c r="IN14" i="76" s="1"/>
  <c r="IS14" i="76" s="1"/>
  <c r="IX14" i="76" s="1"/>
  <c r="JC14" i="76" s="1"/>
  <c r="JH14" i="76" s="1"/>
  <c r="JM14" i="76" s="1"/>
  <c r="N14" i="76"/>
  <c r="I14" i="76"/>
  <c r="D14" i="76"/>
  <c r="JS13" i="76"/>
  <c r="GV13" i="76"/>
  <c r="HA13" i="76" s="1"/>
  <c r="HF13" i="76" s="1"/>
  <c r="HK13" i="76" s="1"/>
  <c r="HP13" i="76" s="1"/>
  <c r="HU13" i="76" s="1"/>
  <c r="HZ13" i="76" s="1"/>
  <c r="IE13" i="76" s="1"/>
  <c r="IJ13" i="76" s="1"/>
  <c r="IO13" i="76" s="1"/>
  <c r="IT13" i="76" s="1"/>
  <c r="IY13" i="76" s="1"/>
  <c r="JD13" i="76" s="1"/>
  <c r="JI13" i="76" s="1"/>
  <c r="JN13" i="76" s="1"/>
  <c r="GU13" i="76"/>
  <c r="GZ13" i="76" s="1"/>
  <c r="HE13" i="76" s="1"/>
  <c r="HJ13" i="76" s="1"/>
  <c r="HO13" i="76" s="1"/>
  <c r="HT13" i="76" s="1"/>
  <c r="HY13" i="76" s="1"/>
  <c r="ID13" i="76" s="1"/>
  <c r="II13" i="76" s="1"/>
  <c r="IN13" i="76" s="1"/>
  <c r="IS13" i="76" s="1"/>
  <c r="IX13" i="76" s="1"/>
  <c r="JC13" i="76" s="1"/>
  <c r="JH13" i="76" s="1"/>
  <c r="JM13" i="76" s="1"/>
  <c r="N13" i="76"/>
  <c r="I13" i="76"/>
  <c r="D13" i="76"/>
  <c r="JS12" i="76"/>
  <c r="GV12" i="76"/>
  <c r="HA12" i="76" s="1"/>
  <c r="HF12" i="76" s="1"/>
  <c r="HK12" i="76" s="1"/>
  <c r="HP12" i="76" s="1"/>
  <c r="HU12" i="76" s="1"/>
  <c r="HZ12" i="76" s="1"/>
  <c r="IE12" i="76" s="1"/>
  <c r="IJ12" i="76" s="1"/>
  <c r="IO12" i="76" s="1"/>
  <c r="IT12" i="76" s="1"/>
  <c r="IY12" i="76" s="1"/>
  <c r="JD12" i="76" s="1"/>
  <c r="JI12" i="76" s="1"/>
  <c r="JN12" i="76" s="1"/>
  <c r="GU12" i="76"/>
  <c r="GZ12" i="76" s="1"/>
  <c r="HE12" i="76" s="1"/>
  <c r="HJ12" i="76" s="1"/>
  <c r="HO12" i="76" s="1"/>
  <c r="HT12" i="76" s="1"/>
  <c r="HY12" i="76" s="1"/>
  <c r="ID12" i="76" s="1"/>
  <c r="II12" i="76" s="1"/>
  <c r="IN12" i="76" s="1"/>
  <c r="IS12" i="76" s="1"/>
  <c r="IX12" i="76" s="1"/>
  <c r="JC12" i="76" s="1"/>
  <c r="JH12" i="76" s="1"/>
  <c r="JM12" i="76" s="1"/>
  <c r="N12" i="76"/>
  <c r="I12" i="76"/>
  <c r="D12" i="76"/>
  <c r="JS11" i="76"/>
  <c r="GV11" i="76"/>
  <c r="GU11" i="76"/>
  <c r="N11" i="76"/>
  <c r="I11" i="76"/>
  <c r="D11" i="76"/>
  <c r="GQ10" i="76"/>
  <c r="GP10" i="76"/>
  <c r="GL10" i="76"/>
  <c r="GK10" i="76"/>
  <c r="GG10" i="76"/>
  <c r="GF10" i="76"/>
  <c r="GB10" i="76"/>
  <c r="GA10" i="76"/>
  <c r="FW10" i="76"/>
  <c r="FV10" i="76"/>
  <c r="FU10" i="76"/>
  <c r="FT10" i="76"/>
  <c r="FS10" i="76"/>
  <c r="FR10" i="76"/>
  <c r="FQ10" i="76"/>
  <c r="FP10" i="76"/>
  <c r="FO10" i="76"/>
  <c r="FO24" i="76" s="1"/>
  <c r="FN10" i="76"/>
  <c r="FM10" i="76"/>
  <c r="FL10" i="76"/>
  <c r="FK10" i="76"/>
  <c r="FK24" i="76" s="1"/>
  <c r="FJ10" i="76"/>
  <c r="FJ24" i="76" s="1"/>
  <c r="FI10" i="76"/>
  <c r="FH10" i="76"/>
  <c r="FG10" i="76"/>
  <c r="FF10" i="76"/>
  <c r="FE10" i="76"/>
  <c r="FD10" i="76"/>
  <c r="FC10" i="76"/>
  <c r="FB10" i="76"/>
  <c r="FA10" i="76"/>
  <c r="EZ10" i="76"/>
  <c r="EY10" i="76"/>
  <c r="EX10" i="76"/>
  <c r="EW10" i="76"/>
  <c r="EV10" i="76"/>
  <c r="EU10" i="76"/>
  <c r="ET10" i="76"/>
  <c r="ES10" i="76"/>
  <c r="ER10" i="76"/>
  <c r="EQ10" i="76"/>
  <c r="EP10" i="76"/>
  <c r="EO10" i="76"/>
  <c r="EN10" i="76"/>
  <c r="EM10" i="76"/>
  <c r="EL10" i="76"/>
  <c r="EL24" i="76" s="1"/>
  <c r="EK10" i="76"/>
  <c r="EK24" i="76" s="1"/>
  <c r="EJ10" i="76"/>
  <c r="EI10" i="76"/>
  <c r="EH10" i="76"/>
  <c r="EG10" i="76"/>
  <c r="EF10" i="76"/>
  <c r="EE10" i="76"/>
  <c r="ED10" i="76"/>
  <c r="EC10" i="76"/>
  <c r="DY10" i="76"/>
  <c r="DX10" i="76"/>
  <c r="DT10" i="76"/>
  <c r="DS10" i="76"/>
  <c r="AP10" i="76"/>
  <c r="AP24" i="76" s="1"/>
  <c r="AO10" i="76"/>
  <c r="AM10" i="76"/>
  <c r="AL10" i="76"/>
  <c r="AH10" i="76"/>
  <c r="AG10" i="76"/>
  <c r="AC10" i="76"/>
  <c r="AB10" i="76"/>
  <c r="X10" i="76"/>
  <c r="W10" i="76"/>
  <c r="S10" i="76"/>
  <c r="R10" i="76"/>
  <c r="L10" i="76"/>
  <c r="L24" i="76" s="1"/>
  <c r="K10" i="76"/>
  <c r="F10" i="76"/>
  <c r="C10" i="76"/>
  <c r="GV9" i="76"/>
  <c r="HA9" i="76" s="1"/>
  <c r="HF9" i="76" s="1"/>
  <c r="HK9" i="76" s="1"/>
  <c r="HP9" i="76" s="1"/>
  <c r="HU9" i="76" s="1"/>
  <c r="HZ9" i="76" s="1"/>
  <c r="IE9" i="76" s="1"/>
  <c r="IJ9" i="76" s="1"/>
  <c r="IO9" i="76" s="1"/>
  <c r="IT9" i="76" s="1"/>
  <c r="IY9" i="76" s="1"/>
  <c r="JD9" i="76" s="1"/>
  <c r="JI9" i="76" s="1"/>
  <c r="JN9" i="76" s="1"/>
  <c r="GU9" i="76"/>
  <c r="GZ9" i="76" s="1"/>
  <c r="HE9" i="76" s="1"/>
  <c r="HJ9" i="76" s="1"/>
  <c r="HO9" i="76" s="1"/>
  <c r="HT9" i="76" s="1"/>
  <c r="HY9" i="76" s="1"/>
  <c r="ID9" i="76" s="1"/>
  <c r="II9" i="76" s="1"/>
  <c r="IN9" i="76" s="1"/>
  <c r="IS9" i="76" s="1"/>
  <c r="IX9" i="76" s="1"/>
  <c r="JC9" i="76" s="1"/>
  <c r="JH9" i="76" s="1"/>
  <c r="JM9" i="76" s="1"/>
  <c r="N9" i="76"/>
  <c r="I9" i="76"/>
  <c r="D9" i="76"/>
  <c r="GV8" i="76"/>
  <c r="HA8" i="76" s="1"/>
  <c r="HF8" i="76" s="1"/>
  <c r="HK8" i="76" s="1"/>
  <c r="HP8" i="76" s="1"/>
  <c r="HU8" i="76" s="1"/>
  <c r="HZ8" i="76" s="1"/>
  <c r="IE8" i="76" s="1"/>
  <c r="IJ8" i="76" s="1"/>
  <c r="IO8" i="76" s="1"/>
  <c r="IT8" i="76" s="1"/>
  <c r="IY8" i="76" s="1"/>
  <c r="JD8" i="76" s="1"/>
  <c r="JI8" i="76" s="1"/>
  <c r="JN8" i="76" s="1"/>
  <c r="GU8" i="76"/>
  <c r="GZ8" i="76" s="1"/>
  <c r="HE8" i="76" s="1"/>
  <c r="HJ8" i="76" s="1"/>
  <c r="HO8" i="76" s="1"/>
  <c r="HT8" i="76" s="1"/>
  <c r="HY8" i="76" s="1"/>
  <c r="ID8" i="76" s="1"/>
  <c r="II8" i="76" s="1"/>
  <c r="IN8" i="76" s="1"/>
  <c r="IS8" i="76" s="1"/>
  <c r="IX8" i="76" s="1"/>
  <c r="JC8" i="76" s="1"/>
  <c r="JH8" i="76" s="1"/>
  <c r="JM8" i="76" s="1"/>
  <c r="AR8" i="76"/>
  <c r="AW8" i="76" s="1"/>
  <c r="BB8" i="76" s="1"/>
  <c r="BG8" i="76" s="1"/>
  <c r="BL8" i="76" s="1"/>
  <c r="BQ8" i="76" s="1"/>
  <c r="BV8" i="76" s="1"/>
  <c r="CA8" i="76" s="1"/>
  <c r="CF8" i="76" s="1"/>
  <c r="AQ8" i="76"/>
  <c r="AV8" i="76" s="1"/>
  <c r="BA8" i="76" s="1"/>
  <c r="BF8" i="76" s="1"/>
  <c r="BK8" i="76" s="1"/>
  <c r="BP8" i="76" s="1"/>
  <c r="BU8" i="76" s="1"/>
  <c r="BZ8" i="76" s="1"/>
  <c r="CE8" i="76" s="1"/>
  <c r="GV7" i="76"/>
  <c r="HA7" i="76" s="1"/>
  <c r="HF7" i="76" s="1"/>
  <c r="HK7" i="76" s="1"/>
  <c r="HP7" i="76" s="1"/>
  <c r="HU7" i="76" s="1"/>
  <c r="HZ7" i="76" s="1"/>
  <c r="IE7" i="76" s="1"/>
  <c r="IJ7" i="76" s="1"/>
  <c r="IO7" i="76" s="1"/>
  <c r="IT7" i="76" s="1"/>
  <c r="IY7" i="76" s="1"/>
  <c r="JD7" i="76" s="1"/>
  <c r="JI7" i="76" s="1"/>
  <c r="JN7" i="76" s="1"/>
  <c r="GU7" i="76"/>
  <c r="GZ7" i="76" s="1"/>
  <c r="HE7" i="76" s="1"/>
  <c r="HJ7" i="76" s="1"/>
  <c r="HO7" i="76" s="1"/>
  <c r="HT7" i="76" s="1"/>
  <c r="HY7" i="76" s="1"/>
  <c r="ID7" i="76" s="1"/>
  <c r="II7" i="76" s="1"/>
  <c r="IN7" i="76" s="1"/>
  <c r="IS7" i="76" s="1"/>
  <c r="IX7" i="76" s="1"/>
  <c r="JC7" i="76" s="1"/>
  <c r="JH7" i="76" s="1"/>
  <c r="JM7" i="76" s="1"/>
  <c r="AR7" i="76"/>
  <c r="AW7" i="76" s="1"/>
  <c r="BB7" i="76" s="1"/>
  <c r="BG7" i="76" s="1"/>
  <c r="BL7" i="76" s="1"/>
  <c r="BQ7" i="76" s="1"/>
  <c r="BV7" i="76" s="1"/>
  <c r="CA7" i="76" s="1"/>
  <c r="CF7" i="76" s="1"/>
  <c r="AQ7" i="76"/>
  <c r="AV7" i="76" s="1"/>
  <c r="BA7" i="76" s="1"/>
  <c r="BF7" i="76" s="1"/>
  <c r="BK7" i="76" s="1"/>
  <c r="BP7" i="76" s="1"/>
  <c r="BU7" i="76" s="1"/>
  <c r="BZ7" i="76" s="1"/>
  <c r="CE7" i="76" s="1"/>
  <c r="GV6" i="76"/>
  <c r="HA6" i="76" s="1"/>
  <c r="HF6" i="76" s="1"/>
  <c r="HK6" i="76" s="1"/>
  <c r="HP6" i="76" s="1"/>
  <c r="HU6" i="76" s="1"/>
  <c r="HZ6" i="76" s="1"/>
  <c r="IE6" i="76" s="1"/>
  <c r="IJ6" i="76" s="1"/>
  <c r="IO6" i="76" s="1"/>
  <c r="IT6" i="76" s="1"/>
  <c r="IY6" i="76" s="1"/>
  <c r="JD6" i="76" s="1"/>
  <c r="JI6" i="76" s="1"/>
  <c r="JN6" i="76" s="1"/>
  <c r="GU6" i="76"/>
  <c r="GZ6" i="76" s="1"/>
  <c r="HE6" i="76" s="1"/>
  <c r="HJ6" i="76" s="1"/>
  <c r="HO6" i="76" s="1"/>
  <c r="HT6" i="76" s="1"/>
  <c r="HY6" i="76" s="1"/>
  <c r="ID6" i="76" s="1"/>
  <c r="II6" i="76" s="1"/>
  <c r="IN6" i="76" s="1"/>
  <c r="IS6" i="76" s="1"/>
  <c r="IX6" i="76" s="1"/>
  <c r="JC6" i="76" s="1"/>
  <c r="JH6" i="76" s="1"/>
  <c r="JM6" i="76" s="1"/>
  <c r="N6" i="76"/>
  <c r="I6" i="76"/>
  <c r="D6" i="76"/>
  <c r="GV5" i="76"/>
  <c r="HA5" i="76" s="1"/>
  <c r="HF5" i="76" s="1"/>
  <c r="HK5" i="76" s="1"/>
  <c r="HP5" i="76" s="1"/>
  <c r="HU5" i="76" s="1"/>
  <c r="HZ5" i="76" s="1"/>
  <c r="IE5" i="76" s="1"/>
  <c r="IJ5" i="76" s="1"/>
  <c r="IO5" i="76" s="1"/>
  <c r="IT5" i="76" s="1"/>
  <c r="IY5" i="76" s="1"/>
  <c r="JD5" i="76" s="1"/>
  <c r="JI5" i="76" s="1"/>
  <c r="JN5" i="76" s="1"/>
  <c r="GU5" i="76"/>
  <c r="GZ5" i="76" s="1"/>
  <c r="HE5" i="76" s="1"/>
  <c r="HJ5" i="76" s="1"/>
  <c r="HO5" i="76" s="1"/>
  <c r="HT5" i="76" s="1"/>
  <c r="HY5" i="76" s="1"/>
  <c r="ID5" i="76" s="1"/>
  <c r="II5" i="76" s="1"/>
  <c r="IN5" i="76" s="1"/>
  <c r="IS5" i="76" s="1"/>
  <c r="IX5" i="76" s="1"/>
  <c r="JC5" i="76" s="1"/>
  <c r="JH5" i="76" s="1"/>
  <c r="JM5" i="76" s="1"/>
  <c r="AR5" i="76"/>
  <c r="AQ5" i="76"/>
  <c r="AV5" i="76" s="1"/>
  <c r="N5" i="76"/>
  <c r="I5" i="76"/>
  <c r="D5" i="76"/>
  <c r="GV4" i="76"/>
  <c r="GU4" i="76"/>
  <c r="H4" i="76"/>
  <c r="M4" i="76" s="1"/>
  <c r="M10" i="76" s="1"/>
  <c r="G4" i="76"/>
  <c r="G10" i="76" s="1"/>
  <c r="D4" i="76"/>
  <c r="CS9" i="75"/>
  <c r="CS11" i="75" s="1"/>
  <c r="CR9" i="75"/>
  <c r="CR11" i="75" s="1"/>
  <c r="CQ9" i="75"/>
  <c r="CQ11" i="75" s="1"/>
  <c r="CP9" i="75"/>
  <c r="CP11" i="75" s="1"/>
  <c r="CO9" i="75"/>
  <c r="CO11" i="75" s="1"/>
  <c r="CN9" i="75"/>
  <c r="CN11" i="75" s="1"/>
  <c r="CM9" i="75"/>
  <c r="CM11" i="75" s="1"/>
  <c r="CL9" i="75"/>
  <c r="CL11" i="75" s="1"/>
  <c r="CK9" i="75"/>
  <c r="CK11" i="75" s="1"/>
  <c r="CJ9" i="75"/>
  <c r="CJ11" i="75" s="1"/>
  <c r="CI9" i="75"/>
  <c r="CI11" i="75" s="1"/>
  <c r="CH9" i="75"/>
  <c r="CH11" i="75" s="1"/>
  <c r="CG9" i="75"/>
  <c r="CG11" i="75" s="1"/>
  <c r="CF9" i="75"/>
  <c r="CF11" i="75" s="1"/>
  <c r="CE9" i="75"/>
  <c r="CE11" i="75" s="1"/>
  <c r="CD9" i="75"/>
  <c r="CD11" i="75" s="1"/>
  <c r="CC9" i="75"/>
  <c r="CC11" i="75" s="1"/>
  <c r="CB9" i="75"/>
  <c r="CB11" i="75" s="1"/>
  <c r="CA9" i="75"/>
  <c r="CA11" i="75" s="1"/>
  <c r="BZ9" i="75"/>
  <c r="BZ11" i="75" s="1"/>
  <c r="BY9" i="75"/>
  <c r="BY11" i="75" s="1"/>
  <c r="BX9" i="75"/>
  <c r="BX11" i="75" s="1"/>
  <c r="BW9" i="75"/>
  <c r="BW11" i="75" s="1"/>
  <c r="BV9" i="75"/>
  <c r="BV11" i="75" s="1"/>
  <c r="BU9" i="75"/>
  <c r="BU11" i="75" s="1"/>
  <c r="BT9" i="75"/>
  <c r="BT11" i="75" s="1"/>
  <c r="BS9" i="75"/>
  <c r="BS11" i="75" s="1"/>
  <c r="BR9" i="75"/>
  <c r="BR11" i="75" s="1"/>
  <c r="BQ9" i="75"/>
  <c r="BQ11" i="75" s="1"/>
  <c r="BP9" i="75"/>
  <c r="BP11" i="75" s="1"/>
  <c r="BO9" i="75"/>
  <c r="BO11" i="75" s="1"/>
  <c r="BN9" i="75"/>
  <c r="BN11" i="75" s="1"/>
  <c r="BM9" i="75"/>
  <c r="BM11" i="75" s="1"/>
  <c r="BL9" i="75"/>
  <c r="BL11" i="75" s="1"/>
  <c r="BK9" i="75"/>
  <c r="BK11" i="75" s="1"/>
  <c r="BJ9" i="75"/>
  <c r="BJ11" i="75" s="1"/>
  <c r="BI9" i="75"/>
  <c r="BI11" i="75" s="1"/>
  <c r="BH9" i="75"/>
  <c r="BH11" i="75" s="1"/>
  <c r="BG9" i="75"/>
  <c r="BG11" i="75" s="1"/>
  <c r="BF9" i="75"/>
  <c r="BF11" i="75" s="1"/>
  <c r="BE9" i="75"/>
  <c r="BE11" i="75" s="1"/>
  <c r="BD9" i="75"/>
  <c r="BD11" i="75" s="1"/>
  <c r="BC9" i="75"/>
  <c r="BC11" i="75" s="1"/>
  <c r="BB9" i="75"/>
  <c r="BB11" i="75" s="1"/>
  <c r="BA9" i="75"/>
  <c r="BA11" i="75" s="1"/>
  <c r="AZ9" i="75"/>
  <c r="AZ11" i="75" s="1"/>
  <c r="AY9" i="75"/>
  <c r="AY11" i="75" s="1"/>
  <c r="AX9" i="75"/>
  <c r="AX11" i="75" s="1"/>
  <c r="AW9" i="75"/>
  <c r="AW11" i="75" s="1"/>
  <c r="AV9" i="75"/>
  <c r="AV11" i="75" s="1"/>
  <c r="AU9" i="75"/>
  <c r="AU11" i="75" s="1"/>
  <c r="AT9" i="75"/>
  <c r="AT11" i="75" s="1"/>
  <c r="AS9" i="75"/>
  <c r="AS11" i="75" s="1"/>
  <c r="AR9" i="75"/>
  <c r="AR11" i="75" s="1"/>
  <c r="AQ9" i="75"/>
  <c r="AQ11" i="75" s="1"/>
  <c r="AP9" i="75"/>
  <c r="AP11" i="75" s="1"/>
  <c r="AO9" i="75"/>
  <c r="AO11" i="75" s="1"/>
  <c r="AN9" i="75"/>
  <c r="AN11" i="75" s="1"/>
  <c r="AM9" i="75"/>
  <c r="AM11" i="75" s="1"/>
  <c r="AL9" i="75"/>
  <c r="AL11" i="75" s="1"/>
  <c r="AK9" i="75"/>
  <c r="AK11" i="75" s="1"/>
  <c r="AJ9" i="75"/>
  <c r="AJ11" i="75" s="1"/>
  <c r="AI9" i="75"/>
  <c r="AI11" i="75" s="1"/>
  <c r="AH9" i="75"/>
  <c r="AH11" i="75" s="1"/>
  <c r="AG9" i="75"/>
  <c r="AG11" i="75" s="1"/>
  <c r="AF9" i="75"/>
  <c r="AF11" i="75" s="1"/>
  <c r="AE9" i="75"/>
  <c r="AE11" i="75" s="1"/>
  <c r="AD9" i="75"/>
  <c r="AD11" i="75" s="1"/>
  <c r="AC9" i="75"/>
  <c r="AC11" i="75" s="1"/>
  <c r="AB9" i="75"/>
  <c r="AB11" i="75" s="1"/>
  <c r="AA9" i="75"/>
  <c r="AA11" i="75" s="1"/>
  <c r="Z9" i="75"/>
  <c r="Z11" i="75" s="1"/>
  <c r="Y9" i="75"/>
  <c r="Y11" i="75" s="1"/>
  <c r="X9" i="75"/>
  <c r="X11" i="75" s="1"/>
  <c r="W9" i="75"/>
  <c r="W11" i="75" s="1"/>
  <c r="V9" i="75"/>
  <c r="V11" i="75" s="1"/>
  <c r="U9" i="75"/>
  <c r="U11" i="75" s="1"/>
  <c r="T9" i="75"/>
  <c r="T11" i="75" s="1"/>
  <c r="S9" i="75"/>
  <c r="S11" i="75" s="1"/>
  <c r="R9" i="75"/>
  <c r="R11" i="75" s="1"/>
  <c r="Q9" i="75"/>
  <c r="Q11" i="75" s="1"/>
  <c r="P9" i="75"/>
  <c r="P11" i="75" s="1"/>
  <c r="O9" i="75"/>
  <c r="O11" i="75" s="1"/>
  <c r="N9" i="75"/>
  <c r="N11" i="75" s="1"/>
  <c r="M9" i="75"/>
  <c r="M11" i="75" s="1"/>
  <c r="L9" i="75"/>
  <c r="L11" i="75" s="1"/>
  <c r="K9" i="75"/>
  <c r="K11" i="75" s="1"/>
  <c r="J9" i="75"/>
  <c r="J11" i="75" s="1"/>
  <c r="I9" i="75"/>
  <c r="I11" i="75" s="1"/>
  <c r="H9" i="75"/>
  <c r="H11" i="75" s="1"/>
  <c r="G9" i="75"/>
  <c r="G11" i="75" s="1"/>
  <c r="F9" i="75"/>
  <c r="F11" i="75" s="1"/>
  <c r="E9" i="75"/>
  <c r="E11" i="75" s="1"/>
  <c r="D9" i="75"/>
  <c r="D11" i="75" s="1"/>
  <c r="C9" i="75"/>
  <c r="C11" i="75" s="1"/>
  <c r="B9" i="75"/>
  <c r="B11" i="75" s="1"/>
  <c r="DA8" i="75"/>
  <c r="DA9" i="75" s="1"/>
  <c r="E17" i="74"/>
  <c r="E16" i="74"/>
  <c r="E15" i="74"/>
  <c r="E14" i="74"/>
  <c r="D13" i="74"/>
  <c r="C13" i="74"/>
  <c r="C8" i="74" s="1"/>
  <c r="E12" i="74"/>
  <c r="E11" i="74"/>
  <c r="D9" i="74"/>
  <c r="B8" i="74"/>
  <c r="FF24" i="76" l="1"/>
  <c r="FE24" i="76"/>
  <c r="EF24" i="76"/>
  <c r="EG24" i="76"/>
  <c r="I4" i="76"/>
  <c r="N4" i="76" s="1"/>
  <c r="EZ24" i="76"/>
  <c r="FP24" i="76"/>
  <c r="FA24" i="76"/>
  <c r="H23" i="76"/>
  <c r="AR10" i="76"/>
  <c r="N10" i="76"/>
  <c r="GL22" i="76"/>
  <c r="GQ22" i="76" s="1"/>
  <c r="GV22" i="76" s="1"/>
  <c r="HA22" i="76" s="1"/>
  <c r="HF22" i="76" s="1"/>
  <c r="HK22" i="76" s="1"/>
  <c r="HP22" i="76" s="1"/>
  <c r="HU22" i="76" s="1"/>
  <c r="HZ22" i="76" s="1"/>
  <c r="IE22" i="76" s="1"/>
  <c r="IJ22" i="76" s="1"/>
  <c r="IO22" i="76" s="1"/>
  <c r="IT22" i="76" s="1"/>
  <c r="IY22" i="76" s="1"/>
  <c r="JD22" i="76" s="1"/>
  <c r="JI22" i="76" s="1"/>
  <c r="JN22" i="76" s="1"/>
  <c r="EP24" i="76"/>
  <c r="GF24" i="76"/>
  <c r="GG24" i="76"/>
  <c r="GI23" i="76"/>
  <c r="GI24" i="76" s="1"/>
  <c r="C24" i="76"/>
  <c r="CP23" i="76"/>
  <c r="CP24" i="76" s="1"/>
  <c r="EX19" i="76"/>
  <c r="FC19" i="76" s="1"/>
  <c r="DD21" i="76"/>
  <c r="EQ24" i="76"/>
  <c r="DE21" i="76"/>
  <c r="GB23" i="76"/>
  <c r="GB24" i="76" s="1"/>
  <c r="CU23" i="76"/>
  <c r="CU24" i="76" s="1"/>
  <c r="H34" i="76"/>
  <c r="F24" i="76"/>
  <c r="ET24" i="76"/>
  <c r="I34" i="76"/>
  <c r="GV10" i="76"/>
  <c r="K24" i="76"/>
  <c r="AO24" i="76"/>
  <c r="EU24" i="76"/>
  <c r="G24" i="76"/>
  <c r="EV24" i="76"/>
  <c r="FT24" i="76"/>
  <c r="GU10" i="76"/>
  <c r="FU24" i="76"/>
  <c r="I23" i="76"/>
  <c r="AQ10" i="76"/>
  <c r="D10" i="76"/>
  <c r="D23" i="76"/>
  <c r="GJ21" i="76"/>
  <c r="GJ23" i="76" s="1"/>
  <c r="GJ24" i="76" s="1"/>
  <c r="D8" i="74"/>
  <c r="E13" i="74"/>
  <c r="E9" i="74"/>
  <c r="ES23" i="76"/>
  <c r="ES24" i="76" s="1"/>
  <c r="EX22" i="76"/>
  <c r="FC22" i="76" s="1"/>
  <c r="FH22" i="76" s="1"/>
  <c r="AV10" i="76"/>
  <c r="AV24" i="76" s="1"/>
  <c r="DX23" i="76"/>
  <c r="DX24" i="76" s="1"/>
  <c r="EC21" i="76"/>
  <c r="EH21" i="76" s="1"/>
  <c r="EM21" i="76" s="1"/>
  <c r="EM23" i="76" s="1"/>
  <c r="EM24" i="76" s="1"/>
  <c r="X23" i="76"/>
  <c r="X24" i="76" s="1"/>
  <c r="AC20" i="76"/>
  <c r="EW22" i="76"/>
  <c r="FB22" i="76" s="1"/>
  <c r="FG22" i="76" s="1"/>
  <c r="ER23" i="76"/>
  <c r="ER24" i="76" s="1"/>
  <c r="N23" i="76"/>
  <c r="CT22" i="76"/>
  <c r="CT23" i="76" s="1"/>
  <c r="CT24" i="76" s="1"/>
  <c r="CO23" i="76"/>
  <c r="CO24" i="76" s="1"/>
  <c r="BB23" i="76"/>
  <c r="FV23" i="76"/>
  <c r="FV24" i="76" s="1"/>
  <c r="GA19" i="76"/>
  <c r="GA23" i="76" s="1"/>
  <c r="GA24" i="76" s="1"/>
  <c r="DI24" i="76"/>
  <c r="DN24" i="76" s="1"/>
  <c r="DE24" i="76"/>
  <c r="DJ24" i="76" s="1"/>
  <c r="DO24" i="76" s="1"/>
  <c r="S23" i="76"/>
  <c r="S24" i="76" s="1"/>
  <c r="BG23" i="76"/>
  <c r="BL19" i="76"/>
  <c r="BU19" i="76"/>
  <c r="AW23" i="76"/>
  <c r="GZ4" i="76"/>
  <c r="AW5" i="76"/>
  <c r="BA22" i="76"/>
  <c r="BF22" i="76" s="1"/>
  <c r="BK22" i="76" s="1"/>
  <c r="BP22" i="76" s="1"/>
  <c r="BU22" i="76" s="1"/>
  <c r="BZ22" i="76" s="1"/>
  <c r="CE22" i="76" s="1"/>
  <c r="FW23" i="76"/>
  <c r="FW24" i="76" s="1"/>
  <c r="HA4" i="76"/>
  <c r="BA5" i="76"/>
  <c r="GK22" i="76"/>
  <c r="GP22" i="76" s="1"/>
  <c r="GU22" i="76" s="1"/>
  <c r="GZ22" i="76" s="1"/>
  <c r="HE22" i="76" s="1"/>
  <c r="HJ22" i="76" s="1"/>
  <c r="HO22" i="76" s="1"/>
  <c r="HT22" i="76" s="1"/>
  <c r="HY22" i="76" s="1"/>
  <c r="ID22" i="76" s="1"/>
  <c r="II22" i="76" s="1"/>
  <c r="IN22" i="76" s="1"/>
  <c r="IS22" i="76" s="1"/>
  <c r="IX22" i="76" s="1"/>
  <c r="JC22" i="76" s="1"/>
  <c r="JH22" i="76" s="1"/>
  <c r="JM22" i="76" s="1"/>
  <c r="DS23" i="76"/>
  <c r="DS24" i="76" s="1"/>
  <c r="H10" i="76"/>
  <c r="GZ11" i="76"/>
  <c r="EH19" i="76"/>
  <c r="M20" i="76"/>
  <c r="I10" i="76"/>
  <c r="HA11" i="76"/>
  <c r="EI19" i="76"/>
  <c r="GP21" i="76"/>
  <c r="BK23" i="76" l="1"/>
  <c r="N24" i="76"/>
  <c r="H24" i="76"/>
  <c r="BP23" i="76"/>
  <c r="FB23" i="76"/>
  <c r="FB24" i="76" s="1"/>
  <c r="D24" i="76"/>
  <c r="EH23" i="76"/>
  <c r="EH24" i="76" s="1"/>
  <c r="FC23" i="76"/>
  <c r="FC24" i="76" s="1"/>
  <c r="DJ21" i="76"/>
  <c r="DE23" i="76"/>
  <c r="I24" i="76"/>
  <c r="EX23" i="76"/>
  <c r="EX24" i="76" s="1"/>
  <c r="BF23" i="76"/>
  <c r="GL21" i="76"/>
  <c r="GQ21" i="76" s="1"/>
  <c r="EW23" i="76"/>
  <c r="EW24" i="76" s="1"/>
  <c r="DD23" i="76"/>
  <c r="DI21" i="76"/>
  <c r="DI23" i="76" s="1"/>
  <c r="E8" i="74"/>
  <c r="GU21" i="76"/>
  <c r="GP23" i="76"/>
  <c r="GP24" i="76" s="1"/>
  <c r="AC23" i="76"/>
  <c r="AC24" i="76" s="1"/>
  <c r="AH20" i="76"/>
  <c r="BQ19" i="76"/>
  <c r="BL23" i="76"/>
  <c r="EC23" i="76"/>
  <c r="EC24" i="76" s="1"/>
  <c r="BA10" i="76"/>
  <c r="BF5" i="76"/>
  <c r="HF11" i="76"/>
  <c r="HA10" i="76"/>
  <c r="HF4" i="76"/>
  <c r="BA23" i="76"/>
  <c r="FG23" i="76"/>
  <c r="FG24" i="76" s="1"/>
  <c r="FL22" i="76"/>
  <c r="M23" i="76"/>
  <c r="M24" i="76" s="1"/>
  <c r="R20" i="76"/>
  <c r="BU23" i="76"/>
  <c r="BZ19" i="76"/>
  <c r="BB5" i="76"/>
  <c r="AW10" i="76"/>
  <c r="AW24" i="76" s="1"/>
  <c r="HE11" i="76"/>
  <c r="GZ10" i="76"/>
  <c r="HE4" i="76"/>
  <c r="GK23" i="76"/>
  <c r="GK24" i="76" s="1"/>
  <c r="FM22" i="76"/>
  <c r="FH23" i="76"/>
  <c r="FH24" i="76" s="1"/>
  <c r="DO21" i="76" l="1"/>
  <c r="DJ23" i="76"/>
  <c r="GL23" i="76"/>
  <c r="GL24" i="76" s="1"/>
  <c r="BA24" i="76"/>
  <c r="GZ21" i="76"/>
  <c r="GU23" i="76"/>
  <c r="GU24" i="76" s="1"/>
  <c r="W20" i="76"/>
  <c r="R23" i="76"/>
  <c r="R24" i="76" s="1"/>
  <c r="CE19" i="76"/>
  <c r="BZ23" i="76"/>
  <c r="FR22" i="76"/>
  <c r="FR23" i="76" s="1"/>
  <c r="FR24" i="76" s="1"/>
  <c r="FM23" i="76"/>
  <c r="FM24" i="76" s="1"/>
  <c r="FQ22" i="76"/>
  <c r="FQ23" i="76" s="1"/>
  <c r="FQ24" i="76" s="1"/>
  <c r="FL23" i="76"/>
  <c r="FL24" i="76" s="1"/>
  <c r="HE10" i="76"/>
  <c r="HJ4" i="76"/>
  <c r="GV21" i="76"/>
  <c r="GQ23" i="76"/>
  <c r="GQ24" i="76" s="1"/>
  <c r="HF10" i="76"/>
  <c r="HK4" i="76"/>
  <c r="HJ11" i="76"/>
  <c r="BV19" i="76"/>
  <c r="BQ23" i="76"/>
  <c r="AM20" i="76"/>
  <c r="AH23" i="76"/>
  <c r="AH24" i="76" s="1"/>
  <c r="HK11" i="76"/>
  <c r="BB10" i="76"/>
  <c r="BB24" i="76" s="1"/>
  <c r="BG5" i="76"/>
  <c r="BF10" i="76"/>
  <c r="BF24" i="76" s="1"/>
  <c r="BK5" i="76"/>
  <c r="DT21" i="76" l="1"/>
  <c r="DO23" i="76"/>
  <c r="AR20" i="76"/>
  <c r="AR23" i="76" s="1"/>
  <c r="AR24" i="76" s="1"/>
  <c r="AM23" i="76"/>
  <c r="AM24" i="76" s="1"/>
  <c r="BK10" i="76"/>
  <c r="BK24" i="76" s="1"/>
  <c r="BP5" i="76"/>
  <c r="HK10" i="76"/>
  <c r="HP4" i="76"/>
  <c r="HE21" i="76"/>
  <c r="GZ23" i="76"/>
  <c r="GZ24" i="76" s="1"/>
  <c r="BV23" i="76"/>
  <c r="CA19" i="76"/>
  <c r="BG10" i="76"/>
  <c r="BG24" i="76" s="1"/>
  <c r="BL5" i="76"/>
  <c r="HO11" i="76"/>
  <c r="CE23" i="76"/>
  <c r="CJ19" i="76"/>
  <c r="CJ23" i="76" s="1"/>
  <c r="CJ24" i="76" s="1"/>
  <c r="HP11" i="76"/>
  <c r="HA21" i="76"/>
  <c r="GV23" i="76"/>
  <c r="GV24" i="76" s="1"/>
  <c r="AB20" i="76"/>
  <c r="W23" i="76"/>
  <c r="W24" i="76" s="1"/>
  <c r="HJ10" i="76"/>
  <c r="HO4" i="76"/>
  <c r="DT23" i="76" l="1"/>
  <c r="DT24" i="76" s="1"/>
  <c r="DY21" i="76"/>
  <c r="HF21" i="76"/>
  <c r="HA23" i="76"/>
  <c r="HA24" i="76" s="1"/>
  <c r="HU11" i="76"/>
  <c r="BP10" i="76"/>
  <c r="BP24" i="76" s="1"/>
  <c r="BU5" i="76"/>
  <c r="HJ21" i="76"/>
  <c r="HE23" i="76"/>
  <c r="HE24" i="76" s="1"/>
  <c r="HU4" i="76"/>
  <c r="HP10" i="76"/>
  <c r="HT11" i="76"/>
  <c r="HT4" i="76"/>
  <c r="HO10" i="76"/>
  <c r="BL10" i="76"/>
  <c r="BL24" i="76" s="1"/>
  <c r="BQ5" i="76"/>
  <c r="CF19" i="76"/>
  <c r="CA23" i="76"/>
  <c r="AB23" i="76"/>
  <c r="AB24" i="76" s="1"/>
  <c r="AG20" i="76"/>
  <c r="DY23" i="76" l="1"/>
  <c r="DY24" i="76" s="1"/>
  <c r="ED21" i="76"/>
  <c r="HZ4" i="76"/>
  <c r="HU10" i="76"/>
  <c r="AL20" i="76"/>
  <c r="AG23" i="76"/>
  <c r="AG24" i="76" s="1"/>
  <c r="HY4" i="76"/>
  <c r="HT10" i="76"/>
  <c r="HZ11" i="76"/>
  <c r="CF23" i="76"/>
  <c r="CK19" i="76"/>
  <c r="CK23" i="76" s="1"/>
  <c r="CK24" i="76" s="1"/>
  <c r="BQ10" i="76"/>
  <c r="BQ24" i="76" s="1"/>
  <c r="BV5" i="76"/>
  <c r="HO21" i="76"/>
  <c r="HJ23" i="76"/>
  <c r="HJ24" i="76" s="1"/>
  <c r="BU10" i="76"/>
  <c r="BU24" i="76" s="1"/>
  <c r="BZ5" i="76"/>
  <c r="HY11" i="76"/>
  <c r="HK21" i="76"/>
  <c r="HF23" i="76"/>
  <c r="HF24" i="76" s="1"/>
  <c r="EI21" i="76" l="1"/>
  <c r="ED23" i="76"/>
  <c r="ED24" i="76" s="1"/>
  <c r="ID11" i="76"/>
  <c r="IE11" i="76"/>
  <c r="HP21" i="76"/>
  <c r="HK23" i="76"/>
  <c r="HK24" i="76" s="1"/>
  <c r="HY10" i="76"/>
  <c r="ID4" i="76"/>
  <c r="AQ20" i="76"/>
  <c r="AQ23" i="76" s="1"/>
  <c r="AQ24" i="76" s="1"/>
  <c r="AL23" i="76"/>
  <c r="AL24" i="76" s="1"/>
  <c r="BZ10" i="76"/>
  <c r="BZ24" i="76" s="1"/>
  <c r="CE5" i="76"/>
  <c r="CE10" i="76" s="1"/>
  <c r="CE24" i="76" s="1"/>
  <c r="HT21" i="76"/>
  <c r="HO23" i="76"/>
  <c r="HO24" i="76" s="1"/>
  <c r="BV10" i="76"/>
  <c r="BV24" i="76" s="1"/>
  <c r="CA5" i="76"/>
  <c r="HZ10" i="76"/>
  <c r="IE4" i="76"/>
  <c r="EN21" i="76" l="1"/>
  <c r="EN23" i="76" s="1"/>
  <c r="EN24" i="76" s="1"/>
  <c r="EI23" i="76"/>
  <c r="EI24" i="76" s="1"/>
  <c r="IE10" i="76"/>
  <c r="IJ4" i="76"/>
  <c r="IJ11" i="76"/>
  <c r="HU21" i="76"/>
  <c r="HP23" i="76"/>
  <c r="HP24" i="76" s="1"/>
  <c r="HY21" i="76"/>
  <c r="HT23" i="76"/>
  <c r="HT24" i="76" s="1"/>
  <c r="II11" i="76"/>
  <c r="ID10" i="76"/>
  <c r="II4" i="76"/>
  <c r="CA10" i="76"/>
  <c r="CA24" i="76" s="1"/>
  <c r="CF5" i="76"/>
  <c r="CF10" i="76" s="1"/>
  <c r="CF24" i="76" s="1"/>
  <c r="ID21" i="76" l="1"/>
  <c r="HY23" i="76"/>
  <c r="HY24" i="76" s="1"/>
  <c r="IO11" i="76"/>
  <c r="IT11" i="76" s="1"/>
  <c r="IY11" i="76" s="1"/>
  <c r="JD11" i="76" s="1"/>
  <c r="JI11" i="76" s="1"/>
  <c r="JN11" i="76" s="1"/>
  <c r="IN11" i="76"/>
  <c r="IS11" i="76" s="1"/>
  <c r="IX11" i="76" s="1"/>
  <c r="JC11" i="76" s="1"/>
  <c r="JH11" i="76" s="1"/>
  <c r="JM11" i="76" s="1"/>
  <c r="IJ10" i="76"/>
  <c r="IO4" i="76"/>
  <c r="HZ21" i="76"/>
  <c r="HU23" i="76"/>
  <c r="HU24" i="76" s="1"/>
  <c r="II10" i="76"/>
  <c r="IN4" i="76"/>
  <c r="IO10" i="76" l="1"/>
  <c r="IT4" i="76"/>
  <c r="IN10" i="76"/>
  <c r="IS4" i="76"/>
  <c r="IE21" i="76"/>
  <c r="HZ23" i="76"/>
  <c r="HZ24" i="76" s="1"/>
  <c r="II21" i="76"/>
  <c r="ID23" i="76"/>
  <c r="ID24" i="76" s="1"/>
  <c r="IS10" i="76" l="1"/>
  <c r="IX4" i="76"/>
  <c r="IT10" i="76"/>
  <c r="IY4" i="76"/>
  <c r="IN21" i="76"/>
  <c r="II23" i="76"/>
  <c r="II24" i="76" s="1"/>
  <c r="IJ21" i="76"/>
  <c r="IE23" i="76"/>
  <c r="IE24" i="76" s="1"/>
  <c r="IY10" i="76" l="1"/>
  <c r="JD4" i="76"/>
  <c r="IX10" i="76"/>
  <c r="JC4" i="76"/>
  <c r="IN23" i="76"/>
  <c r="IN24" i="76" s="1"/>
  <c r="IS21" i="76"/>
  <c r="IO21" i="76"/>
  <c r="IJ23" i="76"/>
  <c r="IJ24" i="76" s="1"/>
  <c r="JC10" i="76" l="1"/>
  <c r="JH4" i="76"/>
  <c r="JD10" i="76"/>
  <c r="JI4" i="76"/>
  <c r="IS23" i="76"/>
  <c r="IS24" i="76" s="1"/>
  <c r="IX21" i="76"/>
  <c r="IO23" i="76"/>
  <c r="IO24" i="76" s="1"/>
  <c r="IT21" i="76"/>
  <c r="T25" i="7"/>
  <c r="E59" i="10"/>
  <c r="F59" i="10" s="1"/>
  <c r="JI10" i="76" l="1"/>
  <c r="JN4" i="76"/>
  <c r="JN10" i="76" s="1"/>
  <c r="JH10" i="76"/>
  <c r="JM4" i="76"/>
  <c r="JM10" i="76" s="1"/>
  <c r="IX23" i="76"/>
  <c r="IX24" i="76" s="1"/>
  <c r="JC21" i="76"/>
  <c r="IT23" i="76"/>
  <c r="IT24" i="76" s="1"/>
  <c r="IY21" i="76"/>
  <c r="L29" i="15"/>
  <c r="JC23" i="76" l="1"/>
  <c r="JC24" i="76" s="1"/>
  <c r="JH21" i="76"/>
  <c r="IY23" i="76"/>
  <c r="IY24" i="76" s="1"/>
  <c r="JD21" i="76"/>
  <c r="Q35" i="10"/>
  <c r="JH23" i="76" l="1"/>
  <c r="JH24" i="76" s="1"/>
  <c r="JM21" i="76"/>
  <c r="JM23" i="76" s="1"/>
  <c r="JM24" i="76" s="1"/>
  <c r="JD23" i="76"/>
  <c r="JD24" i="76" s="1"/>
  <c r="JI21" i="76"/>
  <c r="T19" i="72"/>
  <c r="U19" i="72"/>
  <c r="JI23" i="76" l="1"/>
  <c r="JI24" i="76" s="1"/>
  <c r="JN21" i="76"/>
  <c r="JN23" i="76" s="1"/>
  <c r="JN24" i="76" s="1"/>
  <c r="CY310" i="22"/>
  <c r="CR66" i="24" l="1"/>
  <c r="CR36" i="24"/>
  <c r="CR10" i="24"/>
  <c r="H5" i="8" l="1"/>
  <c r="H6" i="8"/>
  <c r="AC216" i="72"/>
  <c r="AC215" i="72"/>
  <c r="AC214" i="72"/>
  <c r="AC213" i="72"/>
  <c r="AC212" i="72"/>
  <c r="AC211" i="72"/>
  <c r="AC210" i="72"/>
  <c r="AC209" i="72"/>
  <c r="AC208" i="72"/>
  <c r="AB208" i="72"/>
  <c r="N206" i="16" l="1"/>
  <c r="R205" i="16" l="1"/>
  <c r="I310" i="22"/>
  <c r="Q205" i="16" s="1"/>
  <c r="CX310" i="22"/>
  <c r="CQ66" i="24"/>
  <c r="CQ36" i="24"/>
  <c r="CQ10" i="24"/>
  <c r="M7" i="9"/>
  <c r="M8" i="9" l="1"/>
  <c r="AB161" i="14" s="1"/>
  <c r="AB23" i="14" l="1"/>
  <c r="T23" i="14"/>
  <c r="L7" i="9"/>
  <c r="M231" i="7"/>
  <c r="L8" i="9" l="1"/>
  <c r="AA6" i="14" s="1"/>
  <c r="J72" i="9"/>
  <c r="AA19" i="14"/>
  <c r="K17" i="22"/>
  <c r="M17" i="22" s="1"/>
  <c r="L4" i="19" s="1"/>
  <c r="S23" i="14" l="1"/>
  <c r="AA23" i="14"/>
  <c r="AA20" i="14"/>
  <c r="AA161" i="14"/>
  <c r="AD161" i="14" s="1"/>
  <c r="V23" i="14"/>
  <c r="AD23" i="14"/>
  <c r="V147" i="16" l="1"/>
  <c r="L147" i="15" s="1"/>
  <c r="M147" i="15" s="1"/>
  <c r="AB86" i="72"/>
  <c r="P115" i="72"/>
  <c r="Q115" i="72"/>
  <c r="M115" i="72"/>
  <c r="X115" i="72"/>
  <c r="L216" i="72" l="1"/>
  <c r="L215" i="72"/>
  <c r="L214" i="72"/>
  <c r="L213" i="72"/>
  <c r="L212" i="72"/>
  <c r="L211" i="72"/>
  <c r="L210" i="72"/>
  <c r="L209" i="72"/>
  <c r="L208" i="72"/>
  <c r="L207" i="72"/>
  <c r="L206" i="72"/>
  <c r="L205" i="72"/>
  <c r="L204" i="72"/>
  <c r="L203" i="72"/>
  <c r="L202" i="72"/>
  <c r="L201" i="72"/>
  <c r="L200" i="72"/>
  <c r="L199" i="72"/>
  <c r="L198" i="72"/>
  <c r="L197" i="72"/>
  <c r="L196" i="72"/>
  <c r="L195" i="72"/>
  <c r="L194" i="72"/>
  <c r="L193" i="72"/>
  <c r="L192" i="72"/>
  <c r="L191" i="72"/>
  <c r="L190" i="72"/>
  <c r="L189" i="72"/>
  <c r="L188" i="72"/>
  <c r="L187" i="72"/>
  <c r="L186" i="72"/>
  <c r="L185" i="72"/>
  <c r="L184" i="72"/>
  <c r="L183" i="72"/>
  <c r="L182" i="72"/>
  <c r="L181" i="72"/>
  <c r="L180" i="72"/>
  <c r="L179" i="72"/>
  <c r="L178" i="72"/>
  <c r="L177" i="72"/>
  <c r="L176" i="72"/>
  <c r="L175" i="72"/>
  <c r="L174" i="72"/>
  <c r="L173" i="72"/>
  <c r="L172" i="72"/>
  <c r="L171" i="72"/>
  <c r="L170" i="72"/>
  <c r="L169" i="72"/>
  <c r="L168" i="72"/>
  <c r="L167" i="72"/>
  <c r="L166" i="72"/>
  <c r="L165" i="72"/>
  <c r="L164" i="72"/>
  <c r="L162" i="72"/>
  <c r="L161" i="72"/>
  <c r="L160" i="72"/>
  <c r="L159" i="72"/>
  <c r="L158" i="72"/>
  <c r="L157" i="72"/>
  <c r="L156" i="72"/>
  <c r="L155" i="72"/>
  <c r="L154" i="72"/>
  <c r="L153" i="72"/>
  <c r="L152" i="72"/>
  <c r="L151" i="72"/>
  <c r="L150" i="72"/>
  <c r="L149" i="72"/>
  <c r="L148" i="72"/>
  <c r="L147" i="72"/>
  <c r="L146" i="72"/>
  <c r="L145" i="72"/>
  <c r="L144" i="72"/>
  <c r="L143" i="72"/>
  <c r="L142" i="72"/>
  <c r="L141" i="72"/>
  <c r="L140" i="72"/>
  <c r="L139" i="72"/>
  <c r="L138" i="72"/>
  <c r="L137" i="72"/>
  <c r="L136" i="72"/>
  <c r="L135" i="72"/>
  <c r="L134" i="72"/>
  <c r="L133" i="72"/>
  <c r="L132" i="72"/>
  <c r="L131" i="72"/>
  <c r="L130" i="72"/>
  <c r="L129" i="72"/>
  <c r="L128" i="72"/>
  <c r="L127" i="72"/>
  <c r="L126" i="72"/>
  <c r="L125" i="72"/>
  <c r="L124" i="72"/>
  <c r="L122" i="72"/>
  <c r="L121" i="72"/>
  <c r="L120" i="72"/>
  <c r="L119" i="72"/>
  <c r="L118" i="72"/>
  <c r="L117" i="72"/>
  <c r="L116" i="72"/>
  <c r="L115" i="72"/>
  <c r="L114" i="72"/>
  <c r="L113" i="72"/>
  <c r="L112" i="72"/>
  <c r="L111" i="72"/>
  <c r="L110" i="72"/>
  <c r="L109" i="72"/>
  <c r="L108" i="72"/>
  <c r="L107" i="72"/>
  <c r="L106" i="72"/>
  <c r="L105" i="72"/>
  <c r="L104" i="72"/>
  <c r="L103" i="72"/>
  <c r="L102" i="72"/>
  <c r="L101" i="72"/>
  <c r="L100" i="72"/>
  <c r="L99" i="72"/>
  <c r="L98" i="72"/>
  <c r="L97" i="72"/>
  <c r="L96" i="72"/>
  <c r="L95" i="72"/>
  <c r="L94" i="72"/>
  <c r="L93" i="72"/>
  <c r="L92" i="72"/>
  <c r="L91" i="72"/>
  <c r="L90" i="72"/>
  <c r="L89" i="72"/>
  <c r="L88" i="72"/>
  <c r="L87" i="72"/>
  <c r="L86" i="72"/>
  <c r="L85" i="72"/>
  <c r="L84" i="72"/>
  <c r="L83" i="72"/>
  <c r="L82" i="72"/>
  <c r="L81" i="72"/>
  <c r="L80" i="72"/>
  <c r="L79" i="72"/>
  <c r="L78" i="72"/>
  <c r="L77" i="72"/>
  <c r="L76" i="72"/>
  <c r="L75" i="72"/>
  <c r="L74" i="72"/>
  <c r="L73" i="72"/>
  <c r="L72" i="72"/>
  <c r="L71" i="72"/>
  <c r="L70" i="72"/>
  <c r="L69" i="72"/>
  <c r="L68" i="72"/>
  <c r="L67" i="72"/>
  <c r="L66" i="72"/>
  <c r="L65" i="72"/>
  <c r="L64" i="72"/>
  <c r="L63" i="72"/>
  <c r="L62" i="72"/>
  <c r="L61" i="72"/>
  <c r="L60" i="72"/>
  <c r="L59" i="72"/>
  <c r="L58" i="72"/>
  <c r="L57" i="72"/>
  <c r="L56" i="72"/>
  <c r="L55" i="72"/>
  <c r="L54" i="72"/>
  <c r="L53" i="72"/>
  <c r="L52" i="72"/>
  <c r="L51" i="72"/>
  <c r="L50" i="72"/>
  <c r="L49" i="72"/>
  <c r="L48" i="72"/>
  <c r="L47" i="72"/>
  <c r="L46" i="72"/>
  <c r="L45" i="72"/>
  <c r="L44" i="72"/>
  <c r="L43" i="72"/>
  <c r="L42" i="72"/>
  <c r="L41" i="72"/>
  <c r="L40" i="72"/>
  <c r="L39" i="72"/>
  <c r="L38" i="72"/>
  <c r="L37" i="72"/>
  <c r="L36" i="72"/>
  <c r="L35" i="72"/>
  <c r="L34" i="72"/>
  <c r="L33" i="72"/>
  <c r="L32" i="72"/>
  <c r="L31" i="72"/>
  <c r="L30" i="72"/>
  <c r="L29" i="72"/>
  <c r="L28" i="72"/>
  <c r="L27" i="72"/>
  <c r="L26" i="72"/>
  <c r="L25" i="72"/>
  <c r="L24" i="72"/>
  <c r="L22" i="72"/>
  <c r="L21" i="72"/>
  <c r="L20" i="72"/>
  <c r="L19" i="72"/>
  <c r="L18" i="72"/>
  <c r="L17" i="72"/>
  <c r="L16" i="72"/>
  <c r="L15" i="72"/>
  <c r="L14" i="72"/>
  <c r="L13" i="72"/>
  <c r="L12" i="72"/>
  <c r="L11" i="72"/>
  <c r="L10" i="72"/>
  <c r="L9" i="72"/>
  <c r="L8" i="72"/>
  <c r="L7" i="72"/>
  <c r="Q12" i="72"/>
  <c r="P12" i="72"/>
  <c r="L217" i="72" l="1"/>
  <c r="AJ199" i="72"/>
  <c r="AI199" i="72"/>
  <c r="AK199" i="72" l="1"/>
  <c r="CW310" i="22" l="1"/>
  <c r="CP66" i="24"/>
  <c r="CP36" i="24"/>
  <c r="CP10" i="24"/>
  <c r="AB225" i="16"/>
  <c r="AC224" i="16"/>
  <c r="AC223" i="16"/>
  <c r="AC225" i="16" l="1"/>
  <c r="V206" i="16" s="1"/>
  <c r="AB88" i="16" l="1"/>
  <c r="R18" i="16" s="1"/>
  <c r="AA88" i="16"/>
  <c r="Q18" i="16" s="1"/>
  <c r="AD86" i="16"/>
  <c r="AD85" i="16"/>
  <c r="X197" i="16"/>
  <c r="S197" i="16" s="1"/>
  <c r="AD88" i="16" l="1"/>
  <c r="S18" i="16" s="1"/>
  <c r="AF200" i="62"/>
  <c r="AA200" i="62"/>
  <c r="AE200" i="62" s="1"/>
  <c r="T209" i="62"/>
  <c r="V191" i="16"/>
  <c r="I218" i="16"/>
  <c r="I214" i="14"/>
  <c r="I214" i="11"/>
  <c r="I214" i="12"/>
  <c r="T200" i="62"/>
  <c r="V200" i="62" s="1"/>
  <c r="AD19" i="16"/>
  <c r="I215" i="16" l="1"/>
  <c r="I219" i="14"/>
  <c r="AG200" i="62"/>
  <c r="AC200" i="62" s="1"/>
  <c r="T18" i="7"/>
  <c r="AH200" i="62" l="1"/>
  <c r="V141" i="16"/>
  <c r="L141" i="15" s="1"/>
  <c r="L41" i="15" l="1"/>
  <c r="M41" i="15" s="1"/>
  <c r="V31" i="16"/>
  <c r="L31" i="15" s="1"/>
  <c r="M196" i="15" l="1"/>
  <c r="M197" i="15"/>
  <c r="M198" i="15"/>
  <c r="M197" i="16"/>
  <c r="P197" i="16"/>
  <c r="K197" i="11" s="1"/>
  <c r="L197" i="14"/>
  <c r="M197" i="11"/>
  <c r="R197" i="7" s="1"/>
  <c r="K197" i="12" l="1"/>
  <c r="N198" i="15"/>
  <c r="P198" i="15"/>
  <c r="N197" i="11"/>
  <c r="N197" i="15"/>
  <c r="P197" i="15"/>
  <c r="N196" i="15"/>
  <c r="S196" i="7" s="1"/>
  <c r="P196" i="15"/>
  <c r="S197" i="15" l="1"/>
  <c r="S197" i="7"/>
  <c r="S198" i="15"/>
  <c r="S198" i="7"/>
  <c r="S196" i="15"/>
  <c r="AE80" i="16" l="1"/>
  <c r="AE79" i="16"/>
  <c r="AB81" i="16"/>
  <c r="Q217" i="72"/>
  <c r="G217" i="72"/>
  <c r="AJ216" i="72"/>
  <c r="AI216" i="72"/>
  <c r="AG216" i="72"/>
  <c r="AF216" i="72"/>
  <c r="Y216" i="72"/>
  <c r="X216" i="72"/>
  <c r="U216" i="72"/>
  <c r="T216" i="72"/>
  <c r="I216" i="72"/>
  <c r="H216" i="72"/>
  <c r="E216" i="72"/>
  <c r="D216" i="72"/>
  <c r="AJ215" i="72"/>
  <c r="AI215" i="72"/>
  <c r="AG215" i="72"/>
  <c r="AF215" i="72"/>
  <c r="Y215" i="72"/>
  <c r="X215" i="72"/>
  <c r="U215" i="72"/>
  <c r="T215" i="72"/>
  <c r="AJ214" i="72"/>
  <c r="AI214" i="72"/>
  <c r="AG214" i="72"/>
  <c r="AF214" i="72"/>
  <c r="Y214" i="72"/>
  <c r="X214" i="72"/>
  <c r="U214" i="72"/>
  <c r="T214" i="72"/>
  <c r="Q214" i="72"/>
  <c r="P214" i="72"/>
  <c r="M214" i="72"/>
  <c r="I214" i="72"/>
  <c r="H214" i="72"/>
  <c r="E214" i="72"/>
  <c r="D214" i="72"/>
  <c r="AJ213" i="72"/>
  <c r="AI213" i="72"/>
  <c r="AG213" i="72"/>
  <c r="AF213" i="72"/>
  <c r="Y213" i="72"/>
  <c r="X213" i="72"/>
  <c r="U213" i="72"/>
  <c r="T213" i="72"/>
  <c r="Q213" i="72"/>
  <c r="P213" i="72"/>
  <c r="M213" i="72"/>
  <c r="I213" i="72"/>
  <c r="H213" i="72"/>
  <c r="E213" i="72"/>
  <c r="D213" i="72"/>
  <c r="AJ212" i="72"/>
  <c r="AI212" i="72"/>
  <c r="AG212" i="72"/>
  <c r="AF212" i="72"/>
  <c r="Y212" i="72"/>
  <c r="X212" i="72"/>
  <c r="U212" i="72"/>
  <c r="T212" i="72"/>
  <c r="Q212" i="72"/>
  <c r="P212" i="72"/>
  <c r="M212" i="72"/>
  <c r="I212" i="72"/>
  <c r="H212" i="72"/>
  <c r="E212" i="72"/>
  <c r="D212" i="72"/>
  <c r="AJ211" i="72"/>
  <c r="AI211" i="72"/>
  <c r="AG211" i="72"/>
  <c r="AF211" i="72"/>
  <c r="Y211" i="72"/>
  <c r="X211" i="72"/>
  <c r="U211" i="72"/>
  <c r="T211" i="72"/>
  <c r="Q211" i="72"/>
  <c r="P211" i="72"/>
  <c r="M211" i="72"/>
  <c r="I211" i="72"/>
  <c r="H211" i="72"/>
  <c r="E211" i="72"/>
  <c r="D211" i="72"/>
  <c r="AJ210" i="72"/>
  <c r="AI210" i="72"/>
  <c r="AG210" i="72"/>
  <c r="AF210" i="72"/>
  <c r="Y210" i="72"/>
  <c r="X210" i="72"/>
  <c r="U210" i="72"/>
  <c r="T210" i="72"/>
  <c r="Q210" i="72"/>
  <c r="P210" i="72"/>
  <c r="M210" i="72"/>
  <c r="I210" i="72"/>
  <c r="H210" i="72"/>
  <c r="E210" i="72"/>
  <c r="D210" i="72"/>
  <c r="AJ209" i="72"/>
  <c r="AI209" i="72"/>
  <c r="AG209" i="72"/>
  <c r="AF209" i="72"/>
  <c r="Y209" i="72"/>
  <c r="X209" i="72"/>
  <c r="U209" i="72"/>
  <c r="T209" i="72"/>
  <c r="Q209" i="72"/>
  <c r="P209" i="72"/>
  <c r="M209" i="72"/>
  <c r="I209" i="72"/>
  <c r="H209" i="72"/>
  <c r="E209" i="72"/>
  <c r="D209" i="72"/>
  <c r="AJ208" i="72"/>
  <c r="AI208" i="72"/>
  <c r="AG208" i="72"/>
  <c r="AF208" i="72"/>
  <c r="Y208" i="72"/>
  <c r="X208" i="72"/>
  <c r="U208" i="72"/>
  <c r="T208" i="72"/>
  <c r="Q208" i="72"/>
  <c r="P208" i="72"/>
  <c r="M208" i="72"/>
  <c r="I208" i="72"/>
  <c r="H208" i="72"/>
  <c r="E208" i="72"/>
  <c r="D208" i="72"/>
  <c r="AJ207" i="72"/>
  <c r="AI207" i="72"/>
  <c r="AG207" i="72"/>
  <c r="AF207" i="72"/>
  <c r="Y207" i="72"/>
  <c r="X207" i="72"/>
  <c r="U207" i="72"/>
  <c r="T207" i="72"/>
  <c r="I207" i="72"/>
  <c r="H207" i="72"/>
  <c r="E207" i="72"/>
  <c r="D207" i="72"/>
  <c r="AJ206" i="72"/>
  <c r="AI206" i="72"/>
  <c r="AG206" i="72"/>
  <c r="AF206" i="72"/>
  <c r="Y206" i="72"/>
  <c r="X206" i="72"/>
  <c r="U206" i="72"/>
  <c r="T206" i="72"/>
  <c r="Q206" i="72"/>
  <c r="P206" i="72"/>
  <c r="M206" i="72"/>
  <c r="I206" i="72"/>
  <c r="H206" i="72"/>
  <c r="E206" i="72"/>
  <c r="D206" i="72"/>
  <c r="AJ205" i="72"/>
  <c r="AI205" i="72"/>
  <c r="Y205" i="72"/>
  <c r="X205" i="72"/>
  <c r="U205" i="72"/>
  <c r="T205" i="72"/>
  <c r="AJ204" i="72"/>
  <c r="AI204" i="72"/>
  <c r="X204" i="72"/>
  <c r="Q204" i="72"/>
  <c r="P204" i="72"/>
  <c r="M204" i="72"/>
  <c r="I204" i="72"/>
  <c r="H204" i="72"/>
  <c r="E204" i="72"/>
  <c r="D204" i="72"/>
  <c r="AJ203" i="72"/>
  <c r="AI203" i="72"/>
  <c r="Y203" i="72"/>
  <c r="X203" i="72"/>
  <c r="U203" i="72"/>
  <c r="T203" i="72"/>
  <c r="AJ202" i="72"/>
  <c r="AI202" i="72"/>
  <c r="Y202" i="72"/>
  <c r="X202" i="72"/>
  <c r="U202" i="72"/>
  <c r="T202" i="72"/>
  <c r="AJ201" i="72"/>
  <c r="AI201" i="72"/>
  <c r="Y201" i="72"/>
  <c r="X201" i="72"/>
  <c r="U201" i="72"/>
  <c r="T201" i="72"/>
  <c r="AJ200" i="72"/>
  <c r="AI200" i="72"/>
  <c r="Y200" i="72"/>
  <c r="X200" i="72"/>
  <c r="U200" i="72"/>
  <c r="T200" i="72"/>
  <c r="AJ198" i="72"/>
  <c r="AI198" i="72"/>
  <c r="AJ197" i="72"/>
  <c r="AI197" i="72"/>
  <c r="AG197" i="72"/>
  <c r="AF197" i="72"/>
  <c r="AB197" i="72"/>
  <c r="Y197" i="72"/>
  <c r="AC197" i="72" s="1"/>
  <c r="X197" i="72"/>
  <c r="U197" i="72"/>
  <c r="T197" i="72"/>
  <c r="Q197" i="72"/>
  <c r="P197" i="72"/>
  <c r="M197" i="72"/>
  <c r="I197" i="72"/>
  <c r="H197" i="72"/>
  <c r="E197" i="72"/>
  <c r="D197" i="72"/>
  <c r="AJ196" i="72"/>
  <c r="AI196" i="72"/>
  <c r="AG196" i="72"/>
  <c r="AF196" i="72"/>
  <c r="AC196" i="72"/>
  <c r="AB196" i="72"/>
  <c r="Y196" i="72"/>
  <c r="X196" i="72"/>
  <c r="U196" i="72"/>
  <c r="T196" i="72"/>
  <c r="Q196" i="72"/>
  <c r="P196" i="72"/>
  <c r="M196" i="72"/>
  <c r="I196" i="72"/>
  <c r="H196" i="72"/>
  <c r="E196" i="72"/>
  <c r="D196" i="72"/>
  <c r="AJ195" i="72"/>
  <c r="AI195" i="72"/>
  <c r="AG195" i="72"/>
  <c r="AF195" i="72"/>
  <c r="Y195" i="72"/>
  <c r="AB195" i="72" s="1"/>
  <c r="X195" i="72"/>
  <c r="U195" i="72"/>
  <c r="T195" i="72"/>
  <c r="Q195" i="72"/>
  <c r="P195" i="72"/>
  <c r="M195" i="72"/>
  <c r="I195" i="72"/>
  <c r="H195" i="72"/>
  <c r="E195" i="72"/>
  <c r="D195" i="72"/>
  <c r="AJ194" i="72"/>
  <c r="AI194" i="72"/>
  <c r="AG194" i="72"/>
  <c r="AF194" i="72"/>
  <c r="Y194" i="72"/>
  <c r="AC194" i="72" s="1"/>
  <c r="X194" i="72"/>
  <c r="U194" i="72"/>
  <c r="T194" i="72"/>
  <c r="AJ193" i="72"/>
  <c r="AI193" i="72"/>
  <c r="AG193" i="72"/>
  <c r="AF193" i="72"/>
  <c r="AC193" i="72"/>
  <c r="AB193" i="72"/>
  <c r="Y193" i="72"/>
  <c r="X193" i="72"/>
  <c r="U193" i="72"/>
  <c r="T193" i="72"/>
  <c r="AJ192" i="72"/>
  <c r="AI192" i="72"/>
  <c r="Y192" i="72"/>
  <c r="X192" i="72"/>
  <c r="U192" i="72"/>
  <c r="T192" i="72"/>
  <c r="Q192" i="72"/>
  <c r="P192" i="72"/>
  <c r="M192" i="72"/>
  <c r="I192" i="72"/>
  <c r="H192" i="72"/>
  <c r="E192" i="72"/>
  <c r="D192" i="72"/>
  <c r="AJ191" i="72"/>
  <c r="AI191" i="72"/>
  <c r="AG191" i="72"/>
  <c r="AF191" i="72"/>
  <c r="AC191" i="72"/>
  <c r="AB191" i="72"/>
  <c r="Y191" i="72"/>
  <c r="X191" i="72"/>
  <c r="U191" i="72"/>
  <c r="T191" i="72"/>
  <c r="Q191" i="72"/>
  <c r="P191" i="72"/>
  <c r="M191" i="72"/>
  <c r="I191" i="72"/>
  <c r="H191" i="72"/>
  <c r="E191" i="72"/>
  <c r="D191" i="72"/>
  <c r="AJ190" i="72"/>
  <c r="AI190" i="72"/>
  <c r="Y190" i="72"/>
  <c r="X190" i="72"/>
  <c r="U190" i="72"/>
  <c r="T190" i="72"/>
  <c r="Q190" i="72"/>
  <c r="P190" i="72"/>
  <c r="M190" i="72"/>
  <c r="I190" i="72"/>
  <c r="H190" i="72"/>
  <c r="E190" i="72"/>
  <c r="D190" i="72"/>
  <c r="AJ189" i="72"/>
  <c r="AI189" i="72"/>
  <c r="Y189" i="72"/>
  <c r="X189" i="72"/>
  <c r="U189" i="72"/>
  <c r="T189" i="72"/>
  <c r="Q189" i="72"/>
  <c r="P189" i="72"/>
  <c r="M189" i="72"/>
  <c r="I189" i="72"/>
  <c r="H189" i="72"/>
  <c r="E189" i="72"/>
  <c r="D189" i="72"/>
  <c r="AJ188" i="72"/>
  <c r="AI188" i="72"/>
  <c r="Y188" i="72"/>
  <c r="X188" i="72"/>
  <c r="U188" i="72"/>
  <c r="T188" i="72"/>
  <c r="Q188" i="72"/>
  <c r="P188" i="72"/>
  <c r="M188" i="72"/>
  <c r="I188" i="72"/>
  <c r="H188" i="72"/>
  <c r="E188" i="72"/>
  <c r="D188" i="72"/>
  <c r="AJ187" i="72"/>
  <c r="AI187" i="72"/>
  <c r="Y187" i="72"/>
  <c r="X187" i="72"/>
  <c r="U187" i="72"/>
  <c r="T187" i="72"/>
  <c r="Q187" i="72"/>
  <c r="P187" i="72"/>
  <c r="M187" i="72"/>
  <c r="I187" i="72"/>
  <c r="H187" i="72"/>
  <c r="E187" i="72"/>
  <c r="D187" i="72"/>
  <c r="AJ186" i="72"/>
  <c r="AI186" i="72"/>
  <c r="Y186" i="72"/>
  <c r="X186" i="72"/>
  <c r="U186" i="72"/>
  <c r="T186" i="72"/>
  <c r="Q186" i="72"/>
  <c r="P186" i="72"/>
  <c r="M186" i="72"/>
  <c r="I186" i="72"/>
  <c r="H186" i="72"/>
  <c r="E186" i="72"/>
  <c r="D186" i="72"/>
  <c r="AJ185" i="72"/>
  <c r="AI185" i="72"/>
  <c r="Y185" i="72"/>
  <c r="X185" i="72"/>
  <c r="U185" i="72"/>
  <c r="T185" i="72"/>
  <c r="Q185" i="72"/>
  <c r="P185" i="72"/>
  <c r="M185" i="72"/>
  <c r="I185" i="72"/>
  <c r="H185" i="72"/>
  <c r="E185" i="72"/>
  <c r="D185" i="72"/>
  <c r="AJ184" i="72"/>
  <c r="AI184" i="72"/>
  <c r="Y184" i="72"/>
  <c r="X184" i="72"/>
  <c r="U184" i="72"/>
  <c r="T184" i="72"/>
  <c r="Q184" i="72"/>
  <c r="P184" i="72"/>
  <c r="M184" i="72"/>
  <c r="I184" i="72"/>
  <c r="H184" i="72"/>
  <c r="E184" i="72"/>
  <c r="D184" i="72"/>
  <c r="AJ183" i="72"/>
  <c r="AI183" i="72"/>
  <c r="Y183" i="72"/>
  <c r="X183" i="72"/>
  <c r="U183" i="72"/>
  <c r="T183" i="72"/>
  <c r="AJ182" i="72"/>
  <c r="AI182" i="72"/>
  <c r="Y182" i="72"/>
  <c r="X182" i="72"/>
  <c r="U182" i="72"/>
  <c r="T182" i="72"/>
  <c r="Q182" i="72"/>
  <c r="P182" i="72"/>
  <c r="M182" i="72"/>
  <c r="I182" i="72"/>
  <c r="H182" i="72"/>
  <c r="E182" i="72"/>
  <c r="D182" i="72"/>
  <c r="AJ181" i="72"/>
  <c r="AI181" i="72"/>
  <c r="Y181" i="72"/>
  <c r="X181" i="72"/>
  <c r="U181" i="72"/>
  <c r="T181" i="72"/>
  <c r="Q181" i="72"/>
  <c r="P181" i="72"/>
  <c r="M181" i="72"/>
  <c r="I181" i="72"/>
  <c r="H181" i="72"/>
  <c r="E181" i="72"/>
  <c r="D181" i="72"/>
  <c r="AJ180" i="72"/>
  <c r="AI180" i="72"/>
  <c r="Y180" i="72"/>
  <c r="X180" i="72"/>
  <c r="U180" i="72"/>
  <c r="T180" i="72"/>
  <c r="Q180" i="72"/>
  <c r="P180" i="72"/>
  <c r="M180" i="72"/>
  <c r="I180" i="72"/>
  <c r="H180" i="72"/>
  <c r="E180" i="72"/>
  <c r="D180" i="72"/>
  <c r="AJ179" i="72"/>
  <c r="AI179" i="72"/>
  <c r="Y179" i="72"/>
  <c r="X179" i="72"/>
  <c r="U179" i="72"/>
  <c r="T179" i="72"/>
  <c r="Q179" i="72"/>
  <c r="P179" i="72"/>
  <c r="M179" i="72"/>
  <c r="I179" i="72"/>
  <c r="H179" i="72"/>
  <c r="E179" i="72"/>
  <c r="D179" i="72"/>
  <c r="AJ178" i="72"/>
  <c r="AI178" i="72"/>
  <c r="Y178" i="72"/>
  <c r="X178" i="72"/>
  <c r="U178" i="72"/>
  <c r="T178" i="72"/>
  <c r="Q178" i="72"/>
  <c r="P178" i="72"/>
  <c r="M178" i="72"/>
  <c r="I178" i="72"/>
  <c r="H178" i="72"/>
  <c r="E178" i="72"/>
  <c r="D178" i="72"/>
  <c r="AJ177" i="72"/>
  <c r="AI177" i="72"/>
  <c r="Y177" i="72"/>
  <c r="X177" i="72"/>
  <c r="U177" i="72"/>
  <c r="T177" i="72"/>
  <c r="Q177" i="72"/>
  <c r="P177" i="72"/>
  <c r="M177" i="72"/>
  <c r="I177" i="72"/>
  <c r="H177" i="72"/>
  <c r="E177" i="72"/>
  <c r="D177" i="72"/>
  <c r="AJ176" i="72"/>
  <c r="AI176" i="72"/>
  <c r="Y176" i="72"/>
  <c r="X176" i="72"/>
  <c r="U176" i="72"/>
  <c r="T176" i="72"/>
  <c r="I176" i="72"/>
  <c r="H176" i="72"/>
  <c r="E176" i="72"/>
  <c r="D176" i="72"/>
  <c r="AJ175" i="72"/>
  <c r="AI175" i="72"/>
  <c r="Y175" i="72"/>
  <c r="X175" i="72"/>
  <c r="U175" i="72"/>
  <c r="T175" i="72"/>
  <c r="I175" i="72"/>
  <c r="H175" i="72"/>
  <c r="E175" i="72"/>
  <c r="D175" i="72"/>
  <c r="AJ174" i="72"/>
  <c r="AI174" i="72"/>
  <c r="Y174" i="72"/>
  <c r="X174" i="72"/>
  <c r="U174" i="72"/>
  <c r="T174" i="72"/>
  <c r="Q174" i="72"/>
  <c r="P174" i="72"/>
  <c r="M174" i="72"/>
  <c r="I174" i="72"/>
  <c r="H174" i="72"/>
  <c r="E174" i="72"/>
  <c r="D174" i="72"/>
  <c r="AJ173" i="72"/>
  <c r="AI173" i="72"/>
  <c r="Y173" i="72"/>
  <c r="X173" i="72"/>
  <c r="U173" i="72"/>
  <c r="T173" i="72"/>
  <c r="AJ172" i="72"/>
  <c r="AI172" i="72"/>
  <c r="Y172" i="72"/>
  <c r="X172" i="72"/>
  <c r="U172" i="72"/>
  <c r="T172" i="72"/>
  <c r="AJ171" i="72"/>
  <c r="AI171" i="72"/>
  <c r="Y171" i="72"/>
  <c r="X171" i="72"/>
  <c r="U171" i="72"/>
  <c r="T171" i="72"/>
  <c r="Q171" i="72"/>
  <c r="P171" i="72"/>
  <c r="M171" i="72"/>
  <c r="I171" i="72"/>
  <c r="H171" i="72"/>
  <c r="E171" i="72"/>
  <c r="D171" i="72"/>
  <c r="AJ170" i="72"/>
  <c r="AI170" i="72"/>
  <c r="Y170" i="72"/>
  <c r="X170" i="72"/>
  <c r="U170" i="72"/>
  <c r="T170" i="72"/>
  <c r="Q170" i="72"/>
  <c r="P170" i="72"/>
  <c r="M170" i="72"/>
  <c r="I170" i="72"/>
  <c r="H170" i="72"/>
  <c r="E170" i="72"/>
  <c r="D170" i="72"/>
  <c r="AJ169" i="72"/>
  <c r="AI169" i="72"/>
  <c r="Y169" i="72"/>
  <c r="X169" i="72"/>
  <c r="U169" i="72"/>
  <c r="T169" i="72"/>
  <c r="I169" i="72"/>
  <c r="H169" i="72"/>
  <c r="E169" i="72"/>
  <c r="D169" i="72"/>
  <c r="AJ168" i="72"/>
  <c r="AI168" i="72"/>
  <c r="Y168" i="72"/>
  <c r="X168" i="72"/>
  <c r="U168" i="72"/>
  <c r="T168" i="72"/>
  <c r="Q168" i="72"/>
  <c r="P168" i="72"/>
  <c r="M168" i="72"/>
  <c r="I168" i="72"/>
  <c r="H168" i="72"/>
  <c r="E168" i="72"/>
  <c r="D168" i="72"/>
  <c r="AJ167" i="72"/>
  <c r="AI167" i="72"/>
  <c r="AG167" i="72"/>
  <c r="AF167" i="72"/>
  <c r="AC167" i="72"/>
  <c r="Y167" i="72"/>
  <c r="AB167" i="72" s="1"/>
  <c r="X167" i="72"/>
  <c r="U167" i="72"/>
  <c r="T167" i="72"/>
  <c r="Q167" i="72"/>
  <c r="P167" i="72"/>
  <c r="M167" i="72"/>
  <c r="I167" i="72"/>
  <c r="H167" i="72"/>
  <c r="E167" i="72"/>
  <c r="D167" i="72"/>
  <c r="AJ166" i="72"/>
  <c r="AI166" i="72"/>
  <c r="AG166" i="72"/>
  <c r="AF166" i="72"/>
  <c r="Y166" i="72"/>
  <c r="AC166" i="72" s="1"/>
  <c r="X166" i="72"/>
  <c r="U166" i="72"/>
  <c r="T166" i="72"/>
  <c r="Q166" i="72"/>
  <c r="P166" i="72"/>
  <c r="M166" i="72"/>
  <c r="I166" i="72"/>
  <c r="H166" i="72"/>
  <c r="E166" i="72"/>
  <c r="D166" i="72"/>
  <c r="AJ165" i="72"/>
  <c r="AI165" i="72"/>
  <c r="AG165" i="72"/>
  <c r="AF165" i="72"/>
  <c r="AB165" i="72"/>
  <c r="Y165" i="72"/>
  <c r="AC165" i="72" s="1"/>
  <c r="X165" i="72"/>
  <c r="U165" i="72"/>
  <c r="T165" i="72"/>
  <c r="Q165" i="72"/>
  <c r="P165" i="72"/>
  <c r="M165" i="72"/>
  <c r="I165" i="72"/>
  <c r="H165" i="72"/>
  <c r="E165" i="72"/>
  <c r="D165" i="72"/>
  <c r="AJ164" i="72"/>
  <c r="AI164" i="72"/>
  <c r="AG164" i="72"/>
  <c r="AF164" i="72"/>
  <c r="AC164" i="72"/>
  <c r="AB164" i="72"/>
  <c r="Y164" i="72"/>
  <c r="X164" i="72"/>
  <c r="U164" i="72"/>
  <c r="T164" i="72"/>
  <c r="I164" i="72"/>
  <c r="H164" i="72"/>
  <c r="E164" i="72"/>
  <c r="D164" i="72"/>
  <c r="AJ162" i="72"/>
  <c r="AI162" i="72"/>
  <c r="AG162" i="72"/>
  <c r="AF162" i="72"/>
  <c r="Y162" i="72"/>
  <c r="AC162" i="72" s="1"/>
  <c r="X162" i="72"/>
  <c r="U162" i="72"/>
  <c r="T162" i="72"/>
  <c r="Q162" i="72"/>
  <c r="P162" i="72"/>
  <c r="M162" i="72"/>
  <c r="I162" i="72"/>
  <c r="H162" i="72"/>
  <c r="E162" i="72"/>
  <c r="D162" i="72"/>
  <c r="AJ161" i="72"/>
  <c r="AI161" i="72"/>
  <c r="AG161" i="72"/>
  <c r="AF161" i="72"/>
  <c r="Y161" i="72"/>
  <c r="U161" i="72"/>
  <c r="T161" i="72"/>
  <c r="AJ160" i="72"/>
  <c r="AI160" i="72"/>
  <c r="AG160" i="72"/>
  <c r="AF160" i="72"/>
  <c r="Y160" i="72"/>
  <c r="AC160" i="72" s="1"/>
  <c r="X160" i="72"/>
  <c r="U160" i="72"/>
  <c r="T160" i="72"/>
  <c r="Q160" i="72"/>
  <c r="P160" i="72"/>
  <c r="M160" i="72"/>
  <c r="I160" i="72"/>
  <c r="H160" i="72"/>
  <c r="E160" i="72"/>
  <c r="D160" i="72"/>
  <c r="AJ159" i="72"/>
  <c r="AI159" i="72"/>
  <c r="AG159" i="72"/>
  <c r="AF159" i="72"/>
  <c r="AB159" i="72"/>
  <c r="Y159" i="72"/>
  <c r="AC159" i="72" s="1"/>
  <c r="X159" i="72"/>
  <c r="U159" i="72"/>
  <c r="T159" i="72"/>
  <c r="I159" i="72"/>
  <c r="H159" i="72"/>
  <c r="E159" i="72"/>
  <c r="D159" i="72"/>
  <c r="AJ158" i="72"/>
  <c r="AI158" i="72"/>
  <c r="AG158" i="72"/>
  <c r="AF158" i="72"/>
  <c r="AC158" i="72"/>
  <c r="Y158" i="72"/>
  <c r="AB158" i="72" s="1"/>
  <c r="X158" i="72"/>
  <c r="U158" i="72"/>
  <c r="T158" i="72"/>
  <c r="AJ157" i="72"/>
  <c r="AI157" i="72"/>
  <c r="Y157" i="72"/>
  <c r="X157" i="72"/>
  <c r="AJ156" i="72"/>
  <c r="AI156" i="72"/>
  <c r="AJ155" i="72"/>
  <c r="AI155" i="72"/>
  <c r="AJ154" i="72"/>
  <c r="AI154" i="72"/>
  <c r="AG154" i="72"/>
  <c r="AF154" i="72"/>
  <c r="AB154" i="72"/>
  <c r="Y154" i="72"/>
  <c r="AC154" i="72" s="1"/>
  <c r="X154" i="72"/>
  <c r="U154" i="72"/>
  <c r="T154" i="72"/>
  <c r="Q154" i="72"/>
  <c r="P154" i="72"/>
  <c r="M154" i="72"/>
  <c r="I154" i="72"/>
  <c r="H154" i="72"/>
  <c r="E154" i="72"/>
  <c r="D154" i="72"/>
  <c r="AJ153" i="72"/>
  <c r="AI153" i="72"/>
  <c r="AG153" i="72"/>
  <c r="AF153" i="72"/>
  <c r="AC153" i="72"/>
  <c r="AB153" i="72"/>
  <c r="Y153" i="72"/>
  <c r="X153" i="72"/>
  <c r="U153" i="72"/>
  <c r="T153" i="72"/>
  <c r="AJ152" i="72"/>
  <c r="AI152" i="72"/>
  <c r="AG152" i="72"/>
  <c r="AF152" i="72"/>
  <c r="Y152" i="72"/>
  <c r="AC152" i="72" s="1"/>
  <c r="X152" i="72"/>
  <c r="U152" i="72"/>
  <c r="T152" i="72"/>
  <c r="AJ151" i="72"/>
  <c r="AI151" i="72"/>
  <c r="AG151" i="72"/>
  <c r="AF151" i="72"/>
  <c r="AC151" i="72"/>
  <c r="AB151" i="72"/>
  <c r="Y151" i="72"/>
  <c r="X151" i="72"/>
  <c r="U151" i="72"/>
  <c r="T151" i="72"/>
  <c r="AJ150" i="72"/>
  <c r="AI150" i="72"/>
  <c r="AG150" i="72"/>
  <c r="AF150" i="72"/>
  <c r="Y150" i="72"/>
  <c r="AC150" i="72" s="1"/>
  <c r="X150" i="72"/>
  <c r="U150" i="72"/>
  <c r="T150" i="72"/>
  <c r="AJ149" i="72"/>
  <c r="AI149" i="72"/>
  <c r="AG149" i="72"/>
  <c r="AF149" i="72"/>
  <c r="AC149" i="72"/>
  <c r="Y149" i="72"/>
  <c r="AB149" i="72" s="1"/>
  <c r="X149" i="72"/>
  <c r="U149" i="72"/>
  <c r="T149" i="72"/>
  <c r="AJ148" i="72"/>
  <c r="AI148" i="72"/>
  <c r="AG148" i="72"/>
  <c r="AF148" i="72"/>
  <c r="Y148" i="72"/>
  <c r="AC148" i="72" s="1"/>
  <c r="X148" i="72"/>
  <c r="U148" i="72"/>
  <c r="T148" i="72"/>
  <c r="AJ147" i="72"/>
  <c r="AI147" i="72"/>
  <c r="Y147" i="72"/>
  <c r="X147" i="72"/>
  <c r="U147" i="72"/>
  <c r="T147" i="72"/>
  <c r="Q147" i="72"/>
  <c r="P147" i="72"/>
  <c r="M147" i="72"/>
  <c r="I147" i="72"/>
  <c r="H147" i="72"/>
  <c r="E147" i="72"/>
  <c r="D147" i="72"/>
  <c r="AJ146" i="72"/>
  <c r="AI146" i="72"/>
  <c r="AG146" i="72"/>
  <c r="AF146" i="72"/>
  <c r="Y146" i="72"/>
  <c r="AC146" i="72" s="1"/>
  <c r="X146" i="72"/>
  <c r="U146" i="72"/>
  <c r="T146" i="72"/>
  <c r="I146" i="72"/>
  <c r="H146" i="72"/>
  <c r="E146" i="72"/>
  <c r="D146" i="72"/>
  <c r="AJ145" i="72"/>
  <c r="AI145" i="72"/>
  <c r="Y145" i="72"/>
  <c r="U145" i="72"/>
  <c r="T145" i="72"/>
  <c r="AJ144" i="72"/>
  <c r="AI144" i="72"/>
  <c r="AG144" i="72"/>
  <c r="AF144" i="72"/>
  <c r="AB144" i="72"/>
  <c r="Y144" i="72"/>
  <c r="AC144" i="72" s="1"/>
  <c r="X144" i="72"/>
  <c r="U144" i="72"/>
  <c r="T144" i="72"/>
  <c r="AJ143" i="72"/>
  <c r="AI143" i="72"/>
  <c r="AG143" i="72"/>
  <c r="AF143" i="72"/>
  <c r="AC143" i="72"/>
  <c r="AB143" i="72"/>
  <c r="Y143" i="72"/>
  <c r="X143" i="72"/>
  <c r="U143" i="72"/>
  <c r="T143" i="72"/>
  <c r="AJ142" i="72"/>
  <c r="AI142" i="72"/>
  <c r="AG142" i="72"/>
  <c r="AF142" i="72"/>
  <c r="AB142" i="72"/>
  <c r="Y142" i="72"/>
  <c r="AC142" i="72" s="1"/>
  <c r="X142" i="72"/>
  <c r="U142" i="72"/>
  <c r="T142" i="72"/>
  <c r="AJ141" i="72"/>
  <c r="AI141" i="72"/>
  <c r="AG141" i="72"/>
  <c r="AF141" i="72"/>
  <c r="AC141" i="72"/>
  <c r="Y141" i="72"/>
  <c r="X141" i="72"/>
  <c r="U141" i="72"/>
  <c r="T141" i="72"/>
  <c r="Q141" i="72"/>
  <c r="P141" i="72"/>
  <c r="M141" i="72"/>
  <c r="I141" i="72"/>
  <c r="H141" i="72"/>
  <c r="E141" i="72"/>
  <c r="D141" i="72"/>
  <c r="AJ140" i="72"/>
  <c r="AI140" i="72"/>
  <c r="Y140" i="72"/>
  <c r="X140" i="72"/>
  <c r="U140" i="72"/>
  <c r="T140" i="72"/>
  <c r="Q140" i="72"/>
  <c r="P140" i="72"/>
  <c r="M140" i="72"/>
  <c r="I140" i="72"/>
  <c r="H140" i="72"/>
  <c r="E140" i="72"/>
  <c r="D140" i="72"/>
  <c r="AJ139" i="72"/>
  <c r="AI139" i="72"/>
  <c r="Y139" i="72"/>
  <c r="X139" i="72"/>
  <c r="U139" i="72"/>
  <c r="T139" i="72"/>
  <c r="Q139" i="72"/>
  <c r="P139" i="72"/>
  <c r="M139" i="72"/>
  <c r="I139" i="72"/>
  <c r="H139" i="72"/>
  <c r="E139" i="72"/>
  <c r="D139" i="72"/>
  <c r="AJ138" i="72"/>
  <c r="AI138" i="72"/>
  <c r="Y138" i="72"/>
  <c r="X138" i="72"/>
  <c r="U138" i="72"/>
  <c r="T138" i="72"/>
  <c r="Q138" i="72"/>
  <c r="P138" i="72"/>
  <c r="M138" i="72"/>
  <c r="I138" i="72"/>
  <c r="H138" i="72"/>
  <c r="E138" i="72"/>
  <c r="D138" i="72"/>
  <c r="AJ137" i="72"/>
  <c r="AI137" i="72"/>
  <c r="AJ136" i="72"/>
  <c r="AI136" i="72"/>
  <c r="Y136" i="72"/>
  <c r="X136" i="72"/>
  <c r="U136" i="72"/>
  <c r="T136" i="72"/>
  <c r="Q136" i="72"/>
  <c r="P136" i="72"/>
  <c r="M136" i="72"/>
  <c r="I136" i="72"/>
  <c r="H136" i="72"/>
  <c r="E136" i="72"/>
  <c r="D136" i="72"/>
  <c r="AJ135" i="72"/>
  <c r="AI135" i="72"/>
  <c r="Y135" i="72"/>
  <c r="X135" i="72"/>
  <c r="U135" i="72"/>
  <c r="T135" i="72"/>
  <c r="Q135" i="72"/>
  <c r="P135" i="72"/>
  <c r="M135" i="72"/>
  <c r="I135" i="72"/>
  <c r="H135" i="72"/>
  <c r="E135" i="72"/>
  <c r="D135" i="72"/>
  <c r="AJ134" i="72"/>
  <c r="AI134" i="72"/>
  <c r="Y134" i="72"/>
  <c r="X134" i="72"/>
  <c r="U134" i="72"/>
  <c r="T134" i="72"/>
  <c r="Q134" i="72"/>
  <c r="P134" i="72"/>
  <c r="M134" i="72"/>
  <c r="I134" i="72"/>
  <c r="H134" i="72"/>
  <c r="E134" i="72"/>
  <c r="D134" i="72"/>
  <c r="AJ133" i="72"/>
  <c r="AI133" i="72"/>
  <c r="Y133" i="72"/>
  <c r="X133" i="72"/>
  <c r="U133" i="72"/>
  <c r="T133" i="72"/>
  <c r="Q133" i="72"/>
  <c r="P133" i="72"/>
  <c r="M133" i="72"/>
  <c r="I133" i="72"/>
  <c r="H133" i="72"/>
  <c r="E133" i="72"/>
  <c r="D133" i="72"/>
  <c r="AJ132" i="72"/>
  <c r="AI132" i="72"/>
  <c r="Y132" i="72"/>
  <c r="X132" i="72"/>
  <c r="U132" i="72"/>
  <c r="T132" i="72"/>
  <c r="Q132" i="72"/>
  <c r="P132" i="72"/>
  <c r="M132" i="72"/>
  <c r="I132" i="72"/>
  <c r="H132" i="72"/>
  <c r="E132" i="72"/>
  <c r="D132" i="72"/>
  <c r="AJ131" i="72"/>
  <c r="AI131" i="72"/>
  <c r="Y131" i="72"/>
  <c r="X131" i="72"/>
  <c r="U131" i="72"/>
  <c r="T131" i="72"/>
  <c r="Q131" i="72"/>
  <c r="P131" i="72"/>
  <c r="M131" i="72"/>
  <c r="I131" i="72"/>
  <c r="H131" i="72"/>
  <c r="E131" i="72"/>
  <c r="D131" i="72"/>
  <c r="AJ130" i="72"/>
  <c r="AI130" i="72"/>
  <c r="Y130" i="72"/>
  <c r="X130" i="72"/>
  <c r="U130" i="72"/>
  <c r="T130" i="72"/>
  <c r="AJ129" i="72"/>
  <c r="AI129" i="72"/>
  <c r="Y129" i="72"/>
  <c r="X129" i="72"/>
  <c r="U129" i="72"/>
  <c r="T129" i="72"/>
  <c r="Q129" i="72"/>
  <c r="P129" i="72"/>
  <c r="M129" i="72"/>
  <c r="I129" i="72"/>
  <c r="H129" i="72"/>
  <c r="E129" i="72"/>
  <c r="D129" i="72"/>
  <c r="AJ128" i="72"/>
  <c r="AI128" i="72"/>
  <c r="Y128" i="72"/>
  <c r="X128" i="72"/>
  <c r="U128" i="72"/>
  <c r="T128" i="72"/>
  <c r="Q128" i="72"/>
  <c r="P128" i="72"/>
  <c r="M128" i="72"/>
  <c r="I128" i="72"/>
  <c r="H128" i="72"/>
  <c r="E128" i="72"/>
  <c r="D128" i="72"/>
  <c r="AJ127" i="72"/>
  <c r="AI127" i="72"/>
  <c r="Y127" i="72"/>
  <c r="X127" i="72"/>
  <c r="U127" i="72"/>
  <c r="T127" i="72"/>
  <c r="Q127" i="72"/>
  <c r="P127" i="72"/>
  <c r="M127" i="72"/>
  <c r="I127" i="72"/>
  <c r="H127" i="72"/>
  <c r="E127" i="72"/>
  <c r="D127" i="72"/>
  <c r="AJ126" i="72"/>
  <c r="AI126" i="72"/>
  <c r="Y126" i="72"/>
  <c r="X126" i="72"/>
  <c r="U126" i="72"/>
  <c r="T126" i="72"/>
  <c r="Q126" i="72"/>
  <c r="P126" i="72"/>
  <c r="M126" i="72"/>
  <c r="I126" i="72"/>
  <c r="H126" i="72"/>
  <c r="E126" i="72"/>
  <c r="D126" i="72"/>
  <c r="AJ125" i="72"/>
  <c r="AI125" i="72"/>
  <c r="Y125" i="72"/>
  <c r="X125" i="72"/>
  <c r="U125" i="72"/>
  <c r="T125" i="72"/>
  <c r="Q125" i="72"/>
  <c r="P125" i="72"/>
  <c r="M125" i="72"/>
  <c r="I125" i="72"/>
  <c r="H125" i="72"/>
  <c r="E125" i="72"/>
  <c r="D125" i="72"/>
  <c r="AJ124" i="72"/>
  <c r="AI124" i="72"/>
  <c r="Y124" i="72"/>
  <c r="X124" i="72"/>
  <c r="U124" i="72"/>
  <c r="T124" i="72"/>
  <c r="Q124" i="72"/>
  <c r="P124" i="72"/>
  <c r="M124" i="72"/>
  <c r="I124" i="72"/>
  <c r="H124" i="72"/>
  <c r="E124" i="72"/>
  <c r="D124" i="72"/>
  <c r="AJ122" i="72"/>
  <c r="AI122" i="72"/>
  <c r="Y122" i="72"/>
  <c r="X122" i="72"/>
  <c r="U122" i="72"/>
  <c r="T122" i="72"/>
  <c r="Q122" i="72"/>
  <c r="P122" i="72"/>
  <c r="M122" i="72"/>
  <c r="I122" i="72"/>
  <c r="H122" i="72"/>
  <c r="E122" i="72"/>
  <c r="D122" i="72"/>
  <c r="AJ121" i="72"/>
  <c r="AI121" i="72"/>
  <c r="Y121" i="72"/>
  <c r="X121" i="72"/>
  <c r="U121" i="72"/>
  <c r="T121" i="72"/>
  <c r="Q121" i="72"/>
  <c r="P121" i="72"/>
  <c r="M121" i="72"/>
  <c r="I121" i="72"/>
  <c r="H121" i="72"/>
  <c r="E121" i="72"/>
  <c r="D121" i="72"/>
  <c r="AJ120" i="72"/>
  <c r="AI120" i="72"/>
  <c r="Y120" i="72"/>
  <c r="X120" i="72"/>
  <c r="U120" i="72"/>
  <c r="T120" i="72"/>
  <c r="Q120" i="72"/>
  <c r="P120" i="72"/>
  <c r="M120" i="72"/>
  <c r="I120" i="72"/>
  <c r="H120" i="72"/>
  <c r="E120" i="72"/>
  <c r="D120" i="72"/>
  <c r="AJ119" i="72"/>
  <c r="AI119" i="72"/>
  <c r="Y119" i="72"/>
  <c r="X119" i="72"/>
  <c r="U119" i="72"/>
  <c r="T119" i="72"/>
  <c r="Q119" i="72"/>
  <c r="P119" i="72"/>
  <c r="M119" i="72"/>
  <c r="I119" i="72"/>
  <c r="H119" i="72"/>
  <c r="E119" i="72"/>
  <c r="D119" i="72"/>
  <c r="AJ118" i="72"/>
  <c r="AI118" i="72"/>
  <c r="Y118" i="72"/>
  <c r="X118" i="72"/>
  <c r="U118" i="72"/>
  <c r="T118" i="72"/>
  <c r="AJ117" i="72"/>
  <c r="AI117" i="72"/>
  <c r="Y117" i="72"/>
  <c r="X117" i="72"/>
  <c r="U117" i="72"/>
  <c r="T117" i="72"/>
  <c r="Q117" i="72"/>
  <c r="P117" i="72"/>
  <c r="M117" i="72"/>
  <c r="I117" i="72"/>
  <c r="H117" i="72"/>
  <c r="E117" i="72"/>
  <c r="D117" i="72"/>
  <c r="AJ116" i="72"/>
  <c r="AI116" i="72"/>
  <c r="Y116" i="72"/>
  <c r="X116" i="72"/>
  <c r="U116" i="72"/>
  <c r="T116" i="72"/>
  <c r="Q116" i="72"/>
  <c r="P116" i="72"/>
  <c r="M116" i="72"/>
  <c r="I116" i="72"/>
  <c r="H116" i="72"/>
  <c r="E116" i="72"/>
  <c r="D116" i="72"/>
  <c r="AJ115" i="72"/>
  <c r="AI115" i="72"/>
  <c r="Y115" i="72"/>
  <c r="U115" i="72"/>
  <c r="T115" i="72"/>
  <c r="AJ114" i="72"/>
  <c r="AI114" i="72"/>
  <c r="Y114" i="72"/>
  <c r="X114" i="72"/>
  <c r="U114" i="72"/>
  <c r="T114" i="72"/>
  <c r="Q114" i="72"/>
  <c r="P114" i="72"/>
  <c r="M114" i="72"/>
  <c r="I114" i="72"/>
  <c r="H114" i="72"/>
  <c r="E114" i="72"/>
  <c r="D114" i="72"/>
  <c r="AJ113" i="72"/>
  <c r="AI113" i="72"/>
  <c r="Y113" i="72"/>
  <c r="X113" i="72"/>
  <c r="U113" i="72"/>
  <c r="T113" i="72"/>
  <c r="Q113" i="72"/>
  <c r="P113" i="72"/>
  <c r="M113" i="72"/>
  <c r="I113" i="72"/>
  <c r="H113" i="72"/>
  <c r="E113" i="72"/>
  <c r="D113" i="72"/>
  <c r="AJ112" i="72"/>
  <c r="AI112" i="72"/>
  <c r="Y112" i="72"/>
  <c r="X112" i="72"/>
  <c r="U112" i="72"/>
  <c r="T112" i="72"/>
  <c r="Q112" i="72"/>
  <c r="P112" i="72"/>
  <c r="M112" i="72"/>
  <c r="I112" i="72"/>
  <c r="H112" i="72"/>
  <c r="E112" i="72"/>
  <c r="D112" i="72"/>
  <c r="AJ111" i="72"/>
  <c r="AI111" i="72"/>
  <c r="Y111" i="72"/>
  <c r="X111" i="72"/>
  <c r="U111" i="72"/>
  <c r="T111" i="72"/>
  <c r="Q111" i="72"/>
  <c r="P111" i="72"/>
  <c r="M111" i="72"/>
  <c r="I111" i="72"/>
  <c r="H111" i="72"/>
  <c r="E111" i="72"/>
  <c r="D111" i="72"/>
  <c r="AJ110" i="72"/>
  <c r="AI110" i="72"/>
  <c r="Y110" i="72"/>
  <c r="X110" i="72"/>
  <c r="U110" i="72"/>
  <c r="T110" i="72"/>
  <c r="Q110" i="72"/>
  <c r="P110" i="72"/>
  <c r="M110" i="72"/>
  <c r="I110" i="72"/>
  <c r="H110" i="72"/>
  <c r="E110" i="72"/>
  <c r="D110" i="72"/>
  <c r="AJ109" i="72"/>
  <c r="AI109" i="72"/>
  <c r="Y109" i="72"/>
  <c r="X109" i="72"/>
  <c r="U109" i="72"/>
  <c r="T109" i="72"/>
  <c r="Q109" i="72"/>
  <c r="P109" i="72"/>
  <c r="M109" i="72"/>
  <c r="I109" i="72"/>
  <c r="H109" i="72"/>
  <c r="E109" i="72"/>
  <c r="D109" i="72"/>
  <c r="AJ108" i="72"/>
  <c r="AI108" i="72"/>
  <c r="Y108" i="72"/>
  <c r="X108" i="72"/>
  <c r="U108" i="72"/>
  <c r="T108" i="72"/>
  <c r="Q108" i="72"/>
  <c r="P108" i="72"/>
  <c r="M108" i="72"/>
  <c r="I108" i="72"/>
  <c r="H108" i="72"/>
  <c r="E108" i="72"/>
  <c r="D108" i="72"/>
  <c r="AJ107" i="72"/>
  <c r="AI107" i="72"/>
  <c r="Y107" i="72"/>
  <c r="X107" i="72"/>
  <c r="U107" i="72"/>
  <c r="T107" i="72"/>
  <c r="Q107" i="72"/>
  <c r="P107" i="72"/>
  <c r="M107" i="72"/>
  <c r="I107" i="72"/>
  <c r="H107" i="72"/>
  <c r="E107" i="72"/>
  <c r="D107" i="72"/>
  <c r="AJ106" i="72"/>
  <c r="AI106" i="72"/>
  <c r="Y106" i="72"/>
  <c r="X106" i="72"/>
  <c r="U106" i="72"/>
  <c r="T106" i="72"/>
  <c r="AJ105" i="72"/>
  <c r="AI105" i="72"/>
  <c r="Y105" i="72"/>
  <c r="X105" i="72"/>
  <c r="U105" i="72"/>
  <c r="T105" i="72"/>
  <c r="Q105" i="72"/>
  <c r="P105" i="72"/>
  <c r="M105" i="72"/>
  <c r="I105" i="72"/>
  <c r="H105" i="72"/>
  <c r="E105" i="72"/>
  <c r="D105" i="72"/>
  <c r="AJ104" i="72"/>
  <c r="AI104" i="72"/>
  <c r="Y104" i="72"/>
  <c r="X104" i="72"/>
  <c r="U104" i="72"/>
  <c r="T104" i="72"/>
  <c r="Q104" i="72"/>
  <c r="P104" i="72"/>
  <c r="M104" i="72"/>
  <c r="I104" i="72"/>
  <c r="H104" i="72"/>
  <c r="E104" i="72"/>
  <c r="D104" i="72"/>
  <c r="AJ103" i="72"/>
  <c r="AI103" i="72"/>
  <c r="Y103" i="72"/>
  <c r="X103" i="72"/>
  <c r="U103" i="72"/>
  <c r="T103" i="72"/>
  <c r="Q103" i="72"/>
  <c r="P103" i="72"/>
  <c r="M103" i="72"/>
  <c r="I103" i="72"/>
  <c r="H103" i="72"/>
  <c r="E103" i="72"/>
  <c r="D103" i="72"/>
  <c r="AJ102" i="72"/>
  <c r="AI102" i="72"/>
  <c r="Y102" i="72"/>
  <c r="X102" i="72"/>
  <c r="U102" i="72"/>
  <c r="T102" i="72"/>
  <c r="Q102" i="72"/>
  <c r="P102" i="72"/>
  <c r="M102" i="72"/>
  <c r="I102" i="72"/>
  <c r="H102" i="72"/>
  <c r="E102" i="72"/>
  <c r="D102" i="72"/>
  <c r="AJ101" i="72"/>
  <c r="AI101" i="72"/>
  <c r="Y101" i="72"/>
  <c r="X101" i="72"/>
  <c r="U101" i="72"/>
  <c r="T101" i="72"/>
  <c r="Q101" i="72"/>
  <c r="P101" i="72"/>
  <c r="M101" i="72"/>
  <c r="I101" i="72"/>
  <c r="H101" i="72"/>
  <c r="E101" i="72"/>
  <c r="D101" i="72"/>
  <c r="AJ100" i="72"/>
  <c r="AI100" i="72"/>
  <c r="Y100" i="72"/>
  <c r="X100" i="72"/>
  <c r="U100" i="72"/>
  <c r="T100" i="72"/>
  <c r="Q100" i="72"/>
  <c r="P100" i="72"/>
  <c r="M100" i="72"/>
  <c r="I100" i="72"/>
  <c r="H100" i="72"/>
  <c r="E100" i="72"/>
  <c r="D100" i="72"/>
  <c r="AJ99" i="72"/>
  <c r="AI99" i="72"/>
  <c r="Y99" i="72"/>
  <c r="X99" i="72"/>
  <c r="U99" i="72"/>
  <c r="T99" i="72"/>
  <c r="Q99" i="72"/>
  <c r="P99" i="72"/>
  <c r="M99" i="72"/>
  <c r="I99" i="72"/>
  <c r="H99" i="72"/>
  <c r="E99" i="72"/>
  <c r="D99" i="72"/>
  <c r="AJ98" i="72"/>
  <c r="AI98" i="72"/>
  <c r="Y98" i="72"/>
  <c r="X98" i="72"/>
  <c r="U98" i="72"/>
  <c r="T98" i="72"/>
  <c r="Q98" i="72"/>
  <c r="P98" i="72"/>
  <c r="M98" i="72"/>
  <c r="I98" i="72"/>
  <c r="H98" i="72"/>
  <c r="E98" i="72"/>
  <c r="D98" i="72"/>
  <c r="AJ97" i="72"/>
  <c r="AI97" i="72"/>
  <c r="Y97" i="72"/>
  <c r="X97" i="72"/>
  <c r="U97" i="72"/>
  <c r="T97" i="72"/>
  <c r="Q97" i="72"/>
  <c r="P97" i="72"/>
  <c r="M97" i="72"/>
  <c r="I97" i="72"/>
  <c r="H97" i="72"/>
  <c r="E97" i="72"/>
  <c r="D97" i="72"/>
  <c r="AJ96" i="72"/>
  <c r="AI96" i="72"/>
  <c r="Y96" i="72"/>
  <c r="X96" i="72"/>
  <c r="U96" i="72"/>
  <c r="T96" i="72"/>
  <c r="Q96" i="72"/>
  <c r="P96" i="72"/>
  <c r="M96" i="72"/>
  <c r="I96" i="72"/>
  <c r="H96" i="72"/>
  <c r="E96" i="72"/>
  <c r="D96" i="72"/>
  <c r="AJ95" i="72"/>
  <c r="AI95" i="72"/>
  <c r="AG95" i="72"/>
  <c r="AF95" i="72"/>
  <c r="AC95" i="72"/>
  <c r="Y95" i="72"/>
  <c r="AB95" i="72" s="1"/>
  <c r="X95" i="72"/>
  <c r="U95" i="72"/>
  <c r="T95" i="72"/>
  <c r="Q95" i="72"/>
  <c r="P95" i="72"/>
  <c r="M95" i="72"/>
  <c r="I95" i="72"/>
  <c r="H95" i="72"/>
  <c r="E95" i="72"/>
  <c r="D95" i="72"/>
  <c r="AJ94" i="72"/>
  <c r="AI94" i="72"/>
  <c r="AG94" i="72"/>
  <c r="AF94" i="72"/>
  <c r="Y94" i="72"/>
  <c r="AB94" i="72" s="1"/>
  <c r="X94" i="72"/>
  <c r="U94" i="72"/>
  <c r="T94" i="72"/>
  <c r="Q94" i="72"/>
  <c r="P94" i="72"/>
  <c r="M94" i="72"/>
  <c r="I94" i="72"/>
  <c r="H94" i="72"/>
  <c r="E94" i="72"/>
  <c r="D94" i="72"/>
  <c r="AJ93" i="72"/>
  <c r="AI93" i="72"/>
  <c r="AG93" i="72"/>
  <c r="AF93" i="72"/>
  <c r="Y93" i="72"/>
  <c r="AB93" i="72" s="1"/>
  <c r="X93" i="72"/>
  <c r="U93" i="72"/>
  <c r="T93" i="72"/>
  <c r="Q93" i="72"/>
  <c r="P93" i="72"/>
  <c r="M93" i="72"/>
  <c r="I93" i="72"/>
  <c r="H93" i="72"/>
  <c r="E93" i="72"/>
  <c r="D93" i="72"/>
  <c r="AJ92" i="72"/>
  <c r="AI92" i="72"/>
  <c r="AG92" i="72"/>
  <c r="AF92" i="72"/>
  <c r="Y92" i="72"/>
  <c r="AB92" i="72" s="1"/>
  <c r="X92" i="72"/>
  <c r="U92" i="72"/>
  <c r="T92" i="72"/>
  <c r="Q92" i="72"/>
  <c r="P92" i="72"/>
  <c r="M92" i="72"/>
  <c r="I92" i="72"/>
  <c r="H92" i="72"/>
  <c r="E92" i="72"/>
  <c r="D92" i="72"/>
  <c r="AJ91" i="72"/>
  <c r="AI91" i="72"/>
  <c r="AG91" i="72"/>
  <c r="AF91" i="72"/>
  <c r="Y91" i="72"/>
  <c r="AB91" i="72" s="1"/>
  <c r="X91" i="72"/>
  <c r="U91" i="72"/>
  <c r="T91" i="72"/>
  <c r="Q91" i="72"/>
  <c r="P91" i="72"/>
  <c r="M91" i="72"/>
  <c r="I91" i="72"/>
  <c r="H91" i="72"/>
  <c r="E91" i="72"/>
  <c r="D91" i="72"/>
  <c r="AJ90" i="72"/>
  <c r="AI90" i="72"/>
  <c r="AG90" i="72"/>
  <c r="AF90" i="72"/>
  <c r="Y90" i="72"/>
  <c r="AB90" i="72" s="1"/>
  <c r="X90" i="72"/>
  <c r="U90" i="72"/>
  <c r="T90" i="72"/>
  <c r="Q90" i="72"/>
  <c r="P90" i="72"/>
  <c r="M90" i="72"/>
  <c r="I90" i="72"/>
  <c r="H90" i="72"/>
  <c r="E90" i="72"/>
  <c r="D90" i="72"/>
  <c r="AJ89" i="72"/>
  <c r="AI89" i="72"/>
  <c r="AG89" i="72"/>
  <c r="AF89" i="72"/>
  <c r="Y89" i="72"/>
  <c r="AB89" i="72" s="1"/>
  <c r="X89" i="72"/>
  <c r="U89" i="72"/>
  <c r="T89" i="72"/>
  <c r="Q89" i="72"/>
  <c r="P89" i="72"/>
  <c r="M89" i="72"/>
  <c r="I89" i="72"/>
  <c r="H89" i="72"/>
  <c r="E89" i="72"/>
  <c r="D89" i="72"/>
  <c r="AJ88" i="72"/>
  <c r="AI88" i="72"/>
  <c r="AG88" i="72"/>
  <c r="AF88" i="72"/>
  <c r="Y88" i="72"/>
  <c r="AB88" i="72" s="1"/>
  <c r="X88" i="72"/>
  <c r="U88" i="72"/>
  <c r="T88" i="72"/>
  <c r="Q88" i="72"/>
  <c r="P88" i="72"/>
  <c r="M88" i="72"/>
  <c r="I88" i="72"/>
  <c r="H88" i="72"/>
  <c r="E88" i="72"/>
  <c r="D88" i="72"/>
  <c r="AJ87" i="72"/>
  <c r="AI87" i="72"/>
  <c r="AG87" i="72"/>
  <c r="AF87" i="72"/>
  <c r="Y87" i="72"/>
  <c r="AB87" i="72" s="1"/>
  <c r="X87" i="72"/>
  <c r="U87" i="72"/>
  <c r="T87" i="72"/>
  <c r="Q87" i="72"/>
  <c r="P87" i="72"/>
  <c r="M87" i="72"/>
  <c r="I87" i="72"/>
  <c r="H87" i="72"/>
  <c r="E87" i="72"/>
  <c r="D87" i="72"/>
  <c r="AJ86" i="72"/>
  <c r="AI86" i="72"/>
  <c r="Y86" i="72"/>
  <c r="X86" i="72"/>
  <c r="U86" i="72"/>
  <c r="T86" i="72"/>
  <c r="Q86" i="72"/>
  <c r="P86" i="72"/>
  <c r="M86" i="72"/>
  <c r="I86" i="72"/>
  <c r="H86" i="72"/>
  <c r="E86" i="72"/>
  <c r="D86" i="72"/>
  <c r="AJ85" i="72"/>
  <c r="AI85" i="72"/>
  <c r="AG85" i="72"/>
  <c r="AF85" i="72"/>
  <c r="Y85" i="72"/>
  <c r="AB85" i="72" s="1"/>
  <c r="X85" i="72"/>
  <c r="U85" i="72"/>
  <c r="T85" i="72"/>
  <c r="Q85" i="72"/>
  <c r="P85" i="72"/>
  <c r="M85" i="72"/>
  <c r="I85" i="72"/>
  <c r="H85" i="72"/>
  <c r="E85" i="72"/>
  <c r="D85" i="72"/>
  <c r="AJ84" i="72"/>
  <c r="AI84" i="72"/>
  <c r="Y84" i="72"/>
  <c r="AB84" i="72" s="1"/>
  <c r="X84" i="72"/>
  <c r="U84" i="72"/>
  <c r="T84" i="72"/>
  <c r="Q84" i="72"/>
  <c r="P84" i="72"/>
  <c r="M84" i="72"/>
  <c r="I84" i="72"/>
  <c r="H84" i="72"/>
  <c r="E84" i="72"/>
  <c r="D84" i="72"/>
  <c r="AJ83" i="72"/>
  <c r="AI83" i="72"/>
  <c r="Y83" i="72"/>
  <c r="AB83" i="72" s="1"/>
  <c r="X83" i="72"/>
  <c r="U83" i="72"/>
  <c r="T83" i="72"/>
  <c r="Q83" i="72"/>
  <c r="P83" i="72"/>
  <c r="M83" i="72"/>
  <c r="I83" i="72"/>
  <c r="H83" i="72"/>
  <c r="E83" i="72"/>
  <c r="D83" i="72"/>
  <c r="AJ82" i="72"/>
  <c r="AI82" i="72"/>
  <c r="AG82" i="72"/>
  <c r="AF82" i="72"/>
  <c r="Y82" i="72"/>
  <c r="AB82" i="72" s="1"/>
  <c r="X82" i="72"/>
  <c r="U82" i="72"/>
  <c r="T82" i="72"/>
  <c r="Q82" i="72"/>
  <c r="P82" i="72"/>
  <c r="M82" i="72"/>
  <c r="I82" i="72"/>
  <c r="H82" i="72"/>
  <c r="E82" i="72"/>
  <c r="D82" i="72"/>
  <c r="AJ81" i="72"/>
  <c r="AI81" i="72"/>
  <c r="Y81" i="72"/>
  <c r="X81" i="72"/>
  <c r="U81" i="72"/>
  <c r="T81" i="72"/>
  <c r="Q81" i="72"/>
  <c r="P81" i="72"/>
  <c r="M81" i="72"/>
  <c r="I81" i="72"/>
  <c r="H81" i="72"/>
  <c r="E81" i="72"/>
  <c r="D81" i="72"/>
  <c r="AJ80" i="72"/>
  <c r="AI80" i="72"/>
  <c r="AG80" i="72"/>
  <c r="AF80" i="72"/>
  <c r="AC80" i="72"/>
  <c r="AB80" i="72"/>
  <c r="Y80" i="72"/>
  <c r="X80" i="72"/>
  <c r="U80" i="72"/>
  <c r="T80" i="72"/>
  <c r="Q80" i="72"/>
  <c r="P80" i="72"/>
  <c r="M80" i="72"/>
  <c r="I80" i="72"/>
  <c r="H80" i="72"/>
  <c r="E80" i="72"/>
  <c r="D80" i="72"/>
  <c r="AJ79" i="72"/>
  <c r="AI79" i="72"/>
  <c r="AG79" i="72"/>
  <c r="AF79" i="72"/>
  <c r="AC79" i="72"/>
  <c r="Y79" i="72"/>
  <c r="AB79" i="72" s="1"/>
  <c r="X79" i="72"/>
  <c r="U79" i="72"/>
  <c r="T79" i="72"/>
  <c r="Q79" i="72"/>
  <c r="P79" i="72"/>
  <c r="M79" i="72"/>
  <c r="I79" i="72"/>
  <c r="H79" i="72"/>
  <c r="E79" i="72"/>
  <c r="D79" i="72"/>
  <c r="AJ78" i="72"/>
  <c r="AI78" i="72"/>
  <c r="AG78" i="72"/>
  <c r="AF78" i="72"/>
  <c r="Y78" i="72"/>
  <c r="AB78" i="72" s="1"/>
  <c r="X78" i="72"/>
  <c r="U78" i="72"/>
  <c r="T78" i="72"/>
  <c r="Q78" i="72"/>
  <c r="P78" i="72"/>
  <c r="M78" i="72"/>
  <c r="I78" i="72"/>
  <c r="H78" i="72"/>
  <c r="E78" i="72"/>
  <c r="D78" i="72"/>
  <c r="AJ77" i="72"/>
  <c r="AI77" i="72"/>
  <c r="AG77" i="72"/>
  <c r="AF77" i="72"/>
  <c r="Y77" i="72"/>
  <c r="AC77" i="72" s="1"/>
  <c r="X77" i="72"/>
  <c r="U77" i="72"/>
  <c r="T77" i="72"/>
  <c r="Q77" i="72"/>
  <c r="P77" i="72"/>
  <c r="M77" i="72"/>
  <c r="I77" i="72"/>
  <c r="H77" i="72"/>
  <c r="E77" i="72"/>
  <c r="D77" i="72"/>
  <c r="AJ76" i="72"/>
  <c r="AI76" i="72"/>
  <c r="Y76" i="72"/>
  <c r="X76" i="72"/>
  <c r="U76" i="72"/>
  <c r="T76" i="72"/>
  <c r="I76" i="72"/>
  <c r="H76" i="72"/>
  <c r="E76" i="72"/>
  <c r="D76" i="72"/>
  <c r="AJ75" i="72"/>
  <c r="AI75" i="72"/>
  <c r="Y75" i="72"/>
  <c r="X75" i="72"/>
  <c r="U75" i="72"/>
  <c r="T75" i="72"/>
  <c r="Q75" i="72"/>
  <c r="P75" i="72"/>
  <c r="M75" i="72"/>
  <c r="I75" i="72"/>
  <c r="H75" i="72"/>
  <c r="E75" i="72"/>
  <c r="D75" i="72"/>
  <c r="AJ74" i="72"/>
  <c r="AI74" i="72"/>
  <c r="Y74" i="72"/>
  <c r="X74" i="72"/>
  <c r="U74" i="72"/>
  <c r="T74" i="72"/>
  <c r="Q74" i="72"/>
  <c r="P74" i="72"/>
  <c r="M74" i="72"/>
  <c r="I74" i="72"/>
  <c r="H74" i="72"/>
  <c r="E74" i="72"/>
  <c r="D74" i="72"/>
  <c r="AJ73" i="72"/>
  <c r="AI73" i="72"/>
  <c r="Y73" i="72"/>
  <c r="X73" i="72"/>
  <c r="U73" i="72"/>
  <c r="T73" i="72"/>
  <c r="Q73" i="72"/>
  <c r="P73" i="72"/>
  <c r="M73" i="72"/>
  <c r="I73" i="72"/>
  <c r="H73" i="72"/>
  <c r="E73" i="72"/>
  <c r="D73" i="72"/>
  <c r="AJ72" i="72"/>
  <c r="AI72" i="72"/>
  <c r="Y72" i="72"/>
  <c r="X72" i="72"/>
  <c r="U72" i="72"/>
  <c r="T72" i="72"/>
  <c r="Q72" i="72"/>
  <c r="P72" i="72"/>
  <c r="M72" i="72"/>
  <c r="I72" i="72"/>
  <c r="H72" i="72"/>
  <c r="E72" i="72"/>
  <c r="D72" i="72"/>
  <c r="AJ71" i="72"/>
  <c r="AI71" i="72"/>
  <c r="Y71" i="72"/>
  <c r="X71" i="72"/>
  <c r="U71" i="72"/>
  <c r="T71" i="72"/>
  <c r="Q71" i="72"/>
  <c r="P71" i="72"/>
  <c r="M71" i="72"/>
  <c r="I71" i="72"/>
  <c r="H71" i="72"/>
  <c r="E71" i="72"/>
  <c r="D71" i="72"/>
  <c r="AJ70" i="72"/>
  <c r="AI70" i="72"/>
  <c r="Y70" i="72"/>
  <c r="X70" i="72"/>
  <c r="U70" i="72"/>
  <c r="T70" i="72"/>
  <c r="Q70" i="72"/>
  <c r="P70" i="72"/>
  <c r="M70" i="72"/>
  <c r="I70" i="72"/>
  <c r="H70" i="72"/>
  <c r="E70" i="72"/>
  <c r="D70" i="72"/>
  <c r="AJ69" i="72"/>
  <c r="AI69" i="72"/>
  <c r="Y69" i="72"/>
  <c r="X69" i="72"/>
  <c r="U69" i="72"/>
  <c r="T69" i="72"/>
  <c r="I69" i="72"/>
  <c r="H69" i="72"/>
  <c r="E69" i="72"/>
  <c r="D69" i="72"/>
  <c r="AJ68" i="72"/>
  <c r="AI68" i="72"/>
  <c r="Y68" i="72"/>
  <c r="X68" i="72"/>
  <c r="U68" i="72"/>
  <c r="T68" i="72"/>
  <c r="Q68" i="72"/>
  <c r="P68" i="72"/>
  <c r="M68" i="72"/>
  <c r="I68" i="72"/>
  <c r="H68" i="72"/>
  <c r="E68" i="72"/>
  <c r="D68" i="72"/>
  <c r="AJ67" i="72"/>
  <c r="AI67" i="72"/>
  <c r="Y67" i="72"/>
  <c r="U67" i="72"/>
  <c r="T67" i="72"/>
  <c r="AJ66" i="72"/>
  <c r="AI66" i="72"/>
  <c r="Y66" i="72"/>
  <c r="X66" i="72"/>
  <c r="U66" i="72"/>
  <c r="T66" i="72"/>
  <c r="AJ65" i="72"/>
  <c r="AI65" i="72"/>
  <c r="Y65" i="72"/>
  <c r="X65" i="72"/>
  <c r="U65" i="72"/>
  <c r="T65" i="72"/>
  <c r="AJ64" i="72"/>
  <c r="AI64" i="72"/>
  <c r="Y64" i="72"/>
  <c r="X64" i="72"/>
  <c r="U64" i="72"/>
  <c r="T64" i="72"/>
  <c r="AJ63" i="72"/>
  <c r="AI63" i="72"/>
  <c r="Y63" i="72"/>
  <c r="X63" i="72"/>
  <c r="U63" i="72"/>
  <c r="T63" i="72"/>
  <c r="Q63" i="72"/>
  <c r="P63" i="72"/>
  <c r="M63" i="72"/>
  <c r="I63" i="72"/>
  <c r="H63" i="72"/>
  <c r="E63" i="72"/>
  <c r="D63" i="72"/>
  <c r="AJ62" i="72"/>
  <c r="AI62" i="72"/>
  <c r="Y62" i="72"/>
  <c r="X62" i="72"/>
  <c r="U62" i="72"/>
  <c r="T62" i="72"/>
  <c r="AJ61" i="72"/>
  <c r="AI61" i="72"/>
  <c r="Y61" i="72"/>
  <c r="X61" i="72"/>
  <c r="U61" i="72"/>
  <c r="T61" i="72"/>
  <c r="AJ60" i="72"/>
  <c r="AI60" i="72"/>
  <c r="Y60" i="72"/>
  <c r="X60" i="72"/>
  <c r="U60" i="72"/>
  <c r="T60" i="72"/>
  <c r="Q60" i="72"/>
  <c r="P60" i="72"/>
  <c r="M60" i="72"/>
  <c r="I60" i="72"/>
  <c r="H60" i="72"/>
  <c r="E60" i="72"/>
  <c r="D60" i="72"/>
  <c r="AJ59" i="72"/>
  <c r="AI59" i="72"/>
  <c r="Y59" i="72"/>
  <c r="X59" i="72"/>
  <c r="U59" i="72"/>
  <c r="T59" i="72"/>
  <c r="AJ58" i="72"/>
  <c r="AI58" i="72"/>
  <c r="Y58" i="72"/>
  <c r="X58" i="72"/>
  <c r="U58" i="72"/>
  <c r="T58" i="72"/>
  <c r="AJ57" i="72"/>
  <c r="AI57" i="72"/>
  <c r="Y57" i="72"/>
  <c r="X57" i="72"/>
  <c r="U57" i="72"/>
  <c r="T57" i="72"/>
  <c r="AJ56" i="72"/>
  <c r="AI56" i="72"/>
  <c r="Y56" i="72"/>
  <c r="X56" i="72"/>
  <c r="U56" i="72"/>
  <c r="T56" i="72"/>
  <c r="AJ55" i="72"/>
  <c r="AI55" i="72"/>
  <c r="Y55" i="72"/>
  <c r="X55" i="72"/>
  <c r="U55" i="72"/>
  <c r="T55" i="72"/>
  <c r="Q55" i="72"/>
  <c r="P55" i="72"/>
  <c r="M55" i="72"/>
  <c r="I55" i="72"/>
  <c r="H55" i="72"/>
  <c r="E55" i="72"/>
  <c r="D55" i="72"/>
  <c r="AJ54" i="72"/>
  <c r="AI54" i="72"/>
  <c r="Y54" i="72"/>
  <c r="X54" i="72"/>
  <c r="U54" i="72"/>
  <c r="T54" i="72"/>
  <c r="I54" i="72"/>
  <c r="H54" i="72"/>
  <c r="E54" i="72"/>
  <c r="D54" i="72"/>
  <c r="AJ53" i="72"/>
  <c r="AI53" i="72"/>
  <c r="Y53" i="72"/>
  <c r="X53" i="72"/>
  <c r="U53" i="72"/>
  <c r="T53" i="72"/>
  <c r="AJ52" i="72"/>
  <c r="AI52" i="72"/>
  <c r="Y52" i="72"/>
  <c r="X52" i="72"/>
  <c r="U52" i="72"/>
  <c r="T52" i="72"/>
  <c r="Q52" i="72"/>
  <c r="P52" i="72"/>
  <c r="M52" i="72"/>
  <c r="I52" i="72"/>
  <c r="H52" i="72"/>
  <c r="E52" i="72"/>
  <c r="D52" i="72"/>
  <c r="AJ51" i="72"/>
  <c r="AI51" i="72"/>
  <c r="Y51" i="72"/>
  <c r="X51" i="72"/>
  <c r="U51" i="72"/>
  <c r="T51" i="72"/>
  <c r="Q51" i="72"/>
  <c r="P51" i="72"/>
  <c r="M51" i="72"/>
  <c r="I51" i="72"/>
  <c r="H51" i="72"/>
  <c r="E51" i="72"/>
  <c r="D51" i="72"/>
  <c r="AJ50" i="72"/>
  <c r="AI50" i="72"/>
  <c r="Y50" i="72"/>
  <c r="X50" i="72"/>
  <c r="U50" i="72"/>
  <c r="T50" i="72"/>
  <c r="AJ49" i="72"/>
  <c r="AI49" i="72"/>
  <c r="Y49" i="72"/>
  <c r="X49" i="72"/>
  <c r="U49" i="72"/>
  <c r="T49" i="72"/>
  <c r="Q49" i="72"/>
  <c r="P49" i="72"/>
  <c r="M49" i="72"/>
  <c r="I49" i="72"/>
  <c r="H49" i="72"/>
  <c r="E49" i="72"/>
  <c r="D49" i="72"/>
  <c r="AJ48" i="72"/>
  <c r="AI48" i="72"/>
  <c r="Y48" i="72"/>
  <c r="X48" i="72"/>
  <c r="U48" i="72"/>
  <c r="T48" i="72"/>
  <c r="Q48" i="72"/>
  <c r="P48" i="72"/>
  <c r="M48" i="72"/>
  <c r="I48" i="72"/>
  <c r="H48" i="72"/>
  <c r="E48" i="72"/>
  <c r="D48" i="72"/>
  <c r="AJ47" i="72"/>
  <c r="AI47" i="72"/>
  <c r="Y47" i="72"/>
  <c r="X47" i="72"/>
  <c r="U47" i="72"/>
  <c r="T47" i="72"/>
  <c r="Q47" i="72"/>
  <c r="P47" i="72"/>
  <c r="M47" i="72"/>
  <c r="I47" i="72"/>
  <c r="H47" i="72"/>
  <c r="E47" i="72"/>
  <c r="D47" i="72"/>
  <c r="AJ46" i="72"/>
  <c r="AI46" i="72"/>
  <c r="Y46" i="72"/>
  <c r="X46" i="72"/>
  <c r="U46" i="72"/>
  <c r="T46" i="72"/>
  <c r="Q46" i="72"/>
  <c r="P46" i="72"/>
  <c r="M46" i="72"/>
  <c r="I46" i="72"/>
  <c r="H46" i="72"/>
  <c r="E46" i="72"/>
  <c r="D46" i="72"/>
  <c r="AJ45" i="72"/>
  <c r="AI45" i="72"/>
  <c r="Y45" i="72"/>
  <c r="X45" i="72"/>
  <c r="U45" i="72"/>
  <c r="T45" i="72"/>
  <c r="Q45" i="72"/>
  <c r="P45" i="72"/>
  <c r="M45" i="72"/>
  <c r="H45" i="72"/>
  <c r="E45" i="72"/>
  <c r="D45" i="72"/>
  <c r="AJ44" i="72"/>
  <c r="AI44" i="72"/>
  <c r="Y44" i="72"/>
  <c r="X44" i="72"/>
  <c r="U44" i="72"/>
  <c r="T44" i="72"/>
  <c r="Q44" i="72"/>
  <c r="P44" i="72"/>
  <c r="M44" i="72"/>
  <c r="I44" i="72"/>
  <c r="H44" i="72"/>
  <c r="E44" i="72"/>
  <c r="D44" i="72"/>
  <c r="AJ43" i="72"/>
  <c r="AI43" i="72"/>
  <c r="AG43" i="72"/>
  <c r="AF43" i="72"/>
  <c r="AC43" i="72"/>
  <c r="Y43" i="72"/>
  <c r="X43" i="72"/>
  <c r="U43" i="72"/>
  <c r="T43" i="72"/>
  <c r="Q43" i="72"/>
  <c r="P43" i="72"/>
  <c r="M43" i="72"/>
  <c r="I43" i="72"/>
  <c r="H43" i="72"/>
  <c r="E43" i="72"/>
  <c r="D43" i="72"/>
  <c r="AJ42" i="72"/>
  <c r="AI42" i="72"/>
  <c r="AG42" i="72"/>
  <c r="AF42" i="72"/>
  <c r="AC42" i="72"/>
  <c r="AB42" i="72"/>
  <c r="Y42" i="72"/>
  <c r="X42" i="72"/>
  <c r="U42" i="72"/>
  <c r="T42" i="72"/>
  <c r="Q42" i="72"/>
  <c r="P42" i="72"/>
  <c r="M42" i="72"/>
  <c r="I42" i="72"/>
  <c r="H42" i="72"/>
  <c r="E42" i="72"/>
  <c r="D42" i="72"/>
  <c r="AJ41" i="72"/>
  <c r="AI41" i="72"/>
  <c r="AG41" i="72"/>
  <c r="AF41" i="72"/>
  <c r="AC41" i="72"/>
  <c r="Y41" i="72"/>
  <c r="X41" i="72"/>
  <c r="U41" i="72"/>
  <c r="T41" i="72"/>
  <c r="Q41" i="72"/>
  <c r="P41" i="72"/>
  <c r="M41" i="72"/>
  <c r="I41" i="72"/>
  <c r="H41" i="72"/>
  <c r="E41" i="72"/>
  <c r="D41" i="72"/>
  <c r="AJ40" i="72"/>
  <c r="AI40" i="72"/>
  <c r="Y40" i="72"/>
  <c r="X40" i="72"/>
  <c r="U40" i="72"/>
  <c r="T40" i="72"/>
  <c r="Q40" i="72"/>
  <c r="P40" i="72"/>
  <c r="M40" i="72"/>
  <c r="I40" i="72"/>
  <c r="H40" i="72"/>
  <c r="E40" i="72"/>
  <c r="D40" i="72"/>
  <c r="AJ39" i="72"/>
  <c r="AI39" i="72"/>
  <c r="Y39" i="72"/>
  <c r="X39" i="72"/>
  <c r="U39" i="72"/>
  <c r="T39" i="72"/>
  <c r="Q39" i="72"/>
  <c r="P39" i="72"/>
  <c r="M39" i="72"/>
  <c r="I39" i="72"/>
  <c r="H39" i="72"/>
  <c r="E39" i="72"/>
  <c r="D39" i="72"/>
  <c r="AJ38" i="72"/>
  <c r="AI38" i="72"/>
  <c r="AG38" i="72"/>
  <c r="AF38" i="72"/>
  <c r="AB38" i="72"/>
  <c r="Y38" i="72"/>
  <c r="AC38" i="72" s="1"/>
  <c r="X38" i="72"/>
  <c r="U38" i="72"/>
  <c r="T38" i="72"/>
  <c r="Q38" i="72"/>
  <c r="P38" i="72"/>
  <c r="M38" i="72"/>
  <c r="I38" i="72"/>
  <c r="H38" i="72"/>
  <c r="E38" i="72"/>
  <c r="D38" i="72"/>
  <c r="AJ37" i="72"/>
  <c r="AI37" i="72"/>
  <c r="AG37" i="72"/>
  <c r="AF37" i="72"/>
  <c r="AC37" i="72"/>
  <c r="AB37" i="72"/>
  <c r="Y37" i="72"/>
  <c r="X37" i="72"/>
  <c r="U37" i="72"/>
  <c r="T37" i="72"/>
  <c r="Q37" i="72"/>
  <c r="P37" i="72"/>
  <c r="M37" i="72"/>
  <c r="I37" i="72"/>
  <c r="H37" i="72"/>
  <c r="E37" i="72"/>
  <c r="D37" i="72"/>
  <c r="AJ36" i="72"/>
  <c r="AI36" i="72"/>
  <c r="AG36" i="72"/>
  <c r="AF36" i="72"/>
  <c r="AC36" i="72"/>
  <c r="Y36" i="72"/>
  <c r="AB36" i="72" s="1"/>
  <c r="X36" i="72"/>
  <c r="U36" i="72"/>
  <c r="T36" i="72"/>
  <c r="Q36" i="72"/>
  <c r="P36" i="72"/>
  <c r="M36" i="72"/>
  <c r="I36" i="72"/>
  <c r="H36" i="72"/>
  <c r="E36" i="72"/>
  <c r="D36" i="72"/>
  <c r="AJ35" i="72"/>
  <c r="AI35" i="72"/>
  <c r="AG35" i="72"/>
  <c r="AF35" i="72"/>
  <c r="Y35" i="72"/>
  <c r="AC35" i="72" s="1"/>
  <c r="X35" i="72"/>
  <c r="U35" i="72"/>
  <c r="T35" i="72"/>
  <c r="Q35" i="72"/>
  <c r="P35" i="72"/>
  <c r="M35" i="72"/>
  <c r="I35" i="72"/>
  <c r="H35" i="72"/>
  <c r="E35" i="72"/>
  <c r="D35" i="72"/>
  <c r="AJ34" i="72"/>
  <c r="AI34" i="72"/>
  <c r="Y34" i="72"/>
  <c r="X34" i="72"/>
  <c r="U34" i="72"/>
  <c r="T34" i="72"/>
  <c r="Q34" i="72"/>
  <c r="P34" i="72"/>
  <c r="M34" i="72"/>
  <c r="I34" i="72"/>
  <c r="H34" i="72"/>
  <c r="E34" i="72"/>
  <c r="D34" i="72"/>
  <c r="AJ33" i="72"/>
  <c r="AI33" i="72"/>
  <c r="AG33" i="72"/>
  <c r="AF33" i="72"/>
  <c r="AC33" i="72"/>
  <c r="AB33" i="72"/>
  <c r="Y33" i="72"/>
  <c r="X33" i="72"/>
  <c r="U33" i="72"/>
  <c r="T33" i="72"/>
  <c r="Q33" i="72"/>
  <c r="P33" i="72"/>
  <c r="M33" i="72"/>
  <c r="I33" i="72"/>
  <c r="H33" i="72"/>
  <c r="E33" i="72"/>
  <c r="D33" i="72"/>
  <c r="AJ32" i="72"/>
  <c r="AI32" i="72"/>
  <c r="AG32" i="72"/>
  <c r="AF32" i="72"/>
  <c r="Y32" i="72"/>
  <c r="AB32" i="72" s="1"/>
  <c r="X32" i="72"/>
  <c r="U32" i="72"/>
  <c r="T32" i="72"/>
  <c r="Q32" i="72"/>
  <c r="P32" i="72"/>
  <c r="M32" i="72"/>
  <c r="I32" i="72"/>
  <c r="H32" i="72"/>
  <c r="E32" i="72"/>
  <c r="D32" i="72"/>
  <c r="AJ31" i="72"/>
  <c r="AI31" i="72"/>
  <c r="AG31" i="72"/>
  <c r="AF31" i="72"/>
  <c r="Y31" i="72"/>
  <c r="AC31" i="72" s="1"/>
  <c r="X31" i="72"/>
  <c r="U31" i="72"/>
  <c r="T31" i="72"/>
  <c r="Q31" i="72"/>
  <c r="P31" i="72"/>
  <c r="M31" i="72"/>
  <c r="I31" i="72"/>
  <c r="H31" i="72"/>
  <c r="E31" i="72"/>
  <c r="D31" i="72"/>
  <c r="AJ30" i="72"/>
  <c r="AI30" i="72"/>
  <c r="AG30" i="72"/>
  <c r="AF30" i="72"/>
  <c r="AC30" i="72"/>
  <c r="AB30" i="72"/>
  <c r="Y30" i="72"/>
  <c r="X30" i="72"/>
  <c r="U30" i="72"/>
  <c r="T30" i="72"/>
  <c r="Q30" i="72"/>
  <c r="P30" i="72"/>
  <c r="M30" i="72"/>
  <c r="I30" i="72"/>
  <c r="H30" i="72"/>
  <c r="E30" i="72"/>
  <c r="D30" i="72"/>
  <c r="AJ29" i="72"/>
  <c r="AI29" i="72"/>
  <c r="AJ28" i="72"/>
  <c r="AI28" i="72"/>
  <c r="Y28" i="72"/>
  <c r="X28" i="72"/>
  <c r="U28" i="72"/>
  <c r="T28" i="72"/>
  <c r="Q28" i="72"/>
  <c r="P28" i="72"/>
  <c r="M28" i="72"/>
  <c r="I28" i="72"/>
  <c r="H28" i="72"/>
  <c r="E28" i="72"/>
  <c r="D28" i="72"/>
  <c r="AJ27" i="72"/>
  <c r="AI27" i="72"/>
  <c r="Y27" i="72"/>
  <c r="X27" i="72"/>
  <c r="U27" i="72"/>
  <c r="T27" i="72"/>
  <c r="I27" i="72"/>
  <c r="H27" i="72"/>
  <c r="E27" i="72"/>
  <c r="D27" i="72"/>
  <c r="AJ26" i="72"/>
  <c r="AI26" i="72"/>
  <c r="Y26" i="72"/>
  <c r="X26" i="72"/>
  <c r="U26" i="72"/>
  <c r="T26" i="72"/>
  <c r="Q26" i="72"/>
  <c r="P26" i="72"/>
  <c r="M26" i="72"/>
  <c r="I26" i="72"/>
  <c r="H26" i="72"/>
  <c r="E26" i="72"/>
  <c r="D26" i="72"/>
  <c r="AJ25" i="72"/>
  <c r="AI25" i="72"/>
  <c r="Y25" i="72"/>
  <c r="X25" i="72"/>
  <c r="U25" i="72"/>
  <c r="T25" i="72"/>
  <c r="Q25" i="72"/>
  <c r="P25" i="72"/>
  <c r="M25" i="72"/>
  <c r="I25" i="72"/>
  <c r="H25" i="72"/>
  <c r="E25" i="72"/>
  <c r="D25" i="72"/>
  <c r="AJ24" i="72"/>
  <c r="AI24" i="72"/>
  <c r="Y24" i="72"/>
  <c r="X24" i="72"/>
  <c r="U24" i="72"/>
  <c r="T24" i="72"/>
  <c r="Q24" i="72"/>
  <c r="P24" i="72"/>
  <c r="M24" i="72"/>
  <c r="I24" i="72"/>
  <c r="H24" i="72"/>
  <c r="E24" i="72"/>
  <c r="D24" i="72"/>
  <c r="AJ22" i="72"/>
  <c r="AI22" i="72"/>
  <c r="Y22" i="72"/>
  <c r="X22" i="72"/>
  <c r="U22" i="72"/>
  <c r="T22" i="72"/>
  <c r="Q22" i="72"/>
  <c r="P22" i="72"/>
  <c r="M22" i="72"/>
  <c r="I22" i="72"/>
  <c r="H22" i="72"/>
  <c r="E22" i="72"/>
  <c r="D22" i="72"/>
  <c r="AJ21" i="72"/>
  <c r="AI21" i="72"/>
  <c r="Y21" i="72"/>
  <c r="X21" i="72"/>
  <c r="U21" i="72"/>
  <c r="T21" i="72"/>
  <c r="AJ20" i="72"/>
  <c r="AI20" i="72"/>
  <c r="Y20" i="72"/>
  <c r="X20" i="72"/>
  <c r="U20" i="72"/>
  <c r="T20" i="72"/>
  <c r="I20" i="72"/>
  <c r="H20" i="72"/>
  <c r="E20" i="72"/>
  <c r="D20" i="72"/>
  <c r="AJ19" i="72"/>
  <c r="AI19" i="72"/>
  <c r="Y19" i="72"/>
  <c r="X19" i="72"/>
  <c r="AJ18" i="72"/>
  <c r="AI18" i="72"/>
  <c r="AG18" i="72"/>
  <c r="AF18" i="72"/>
  <c r="AC18" i="72"/>
  <c r="Y18" i="72"/>
  <c r="AB18" i="72" s="1"/>
  <c r="X18" i="72"/>
  <c r="U18" i="72"/>
  <c r="T18" i="72"/>
  <c r="AJ17" i="72"/>
  <c r="AI17" i="72"/>
  <c r="AG17" i="72"/>
  <c r="AF17" i="72"/>
  <c r="AB17" i="72"/>
  <c r="Y17" i="72"/>
  <c r="AC17" i="72" s="1"/>
  <c r="X17" i="72"/>
  <c r="U17" i="72"/>
  <c r="T17" i="72"/>
  <c r="AJ16" i="72"/>
  <c r="AI16" i="72"/>
  <c r="AG16" i="72"/>
  <c r="AF16" i="72"/>
  <c r="AC16" i="72"/>
  <c r="Y16" i="72"/>
  <c r="AB16" i="72" s="1"/>
  <c r="X16" i="72"/>
  <c r="U16" i="72"/>
  <c r="T16" i="72"/>
  <c r="AJ15" i="72"/>
  <c r="AI15" i="72"/>
  <c r="AG15" i="72"/>
  <c r="AF15" i="72"/>
  <c r="AB15" i="72"/>
  <c r="Y15" i="72"/>
  <c r="AC15" i="72" s="1"/>
  <c r="X15" i="72"/>
  <c r="U15" i="72"/>
  <c r="T15" i="72"/>
  <c r="AJ14" i="72"/>
  <c r="AI14" i="72"/>
  <c r="AG14" i="72"/>
  <c r="AF14" i="72"/>
  <c r="AC14" i="72"/>
  <c r="Y14" i="72"/>
  <c r="AB14" i="72" s="1"/>
  <c r="X14" i="72"/>
  <c r="U14" i="72"/>
  <c r="T14" i="72"/>
  <c r="Q14" i="72"/>
  <c r="P14" i="72"/>
  <c r="M14" i="72"/>
  <c r="I14" i="72"/>
  <c r="H14" i="72"/>
  <c r="E14" i="72"/>
  <c r="D14" i="72"/>
  <c r="AJ13" i="72"/>
  <c r="AI13" i="72"/>
  <c r="AG13" i="72"/>
  <c r="AF13" i="72"/>
  <c r="Y13" i="72"/>
  <c r="AC13" i="72" s="1"/>
  <c r="X13" i="72"/>
  <c r="U13" i="72"/>
  <c r="T13" i="72"/>
  <c r="AJ12" i="72"/>
  <c r="AI12" i="72"/>
  <c r="AG12" i="72"/>
  <c r="AF12" i="72"/>
  <c r="Y12" i="72"/>
  <c r="X12" i="72"/>
  <c r="U12" i="72"/>
  <c r="T12" i="72"/>
  <c r="M12" i="72"/>
  <c r="AJ11" i="72"/>
  <c r="AI11" i="72"/>
  <c r="AG11" i="72"/>
  <c r="AF11" i="72"/>
  <c r="AC11" i="72"/>
  <c r="Y11" i="72"/>
  <c r="X11" i="72"/>
  <c r="U11" i="72"/>
  <c r="T11" i="72"/>
  <c r="AJ10" i="72"/>
  <c r="AI10" i="72"/>
  <c r="AG10" i="72"/>
  <c r="AF10" i="72"/>
  <c r="AB10" i="72"/>
  <c r="Y10" i="72"/>
  <c r="X10" i="72"/>
  <c r="U10" i="72"/>
  <c r="T10" i="72"/>
  <c r="AJ9" i="72"/>
  <c r="AI9" i="72"/>
  <c r="AG9" i="72"/>
  <c r="AF9" i="72"/>
  <c r="AC9" i="72"/>
  <c r="AB9" i="72"/>
  <c r="Y9" i="72"/>
  <c r="X9" i="72"/>
  <c r="U9" i="72"/>
  <c r="T9" i="72"/>
  <c r="AJ8" i="72"/>
  <c r="AI8" i="72"/>
  <c r="AG8" i="72"/>
  <c r="AF8" i="72"/>
  <c r="AC8" i="72"/>
  <c r="AB8" i="72"/>
  <c r="Y8" i="72"/>
  <c r="X8" i="72"/>
  <c r="U8" i="72"/>
  <c r="T8" i="72"/>
  <c r="I8" i="72"/>
  <c r="H8" i="72"/>
  <c r="D8" i="72"/>
  <c r="AJ7" i="72"/>
  <c r="AI7" i="72"/>
  <c r="AG7" i="72"/>
  <c r="AF7" i="72"/>
  <c r="AC7" i="72"/>
  <c r="AB7" i="72"/>
  <c r="Y7" i="72"/>
  <c r="X7" i="72"/>
  <c r="U7" i="72"/>
  <c r="T7" i="72"/>
  <c r="H217" i="72" l="1"/>
  <c r="T217" i="72"/>
  <c r="P217" i="72"/>
  <c r="D217" i="72"/>
  <c r="AF217" i="72"/>
  <c r="AC32" i="72"/>
  <c r="AC78" i="72"/>
  <c r="AC82" i="72"/>
  <c r="AC195" i="72"/>
  <c r="AB31" i="72"/>
  <c r="AB35" i="72"/>
  <c r="AC85" i="72"/>
  <c r="AB148" i="72"/>
  <c r="AB150" i="72"/>
  <c r="AB152" i="72"/>
  <c r="AB160" i="72"/>
  <c r="AB162" i="72"/>
  <c r="AB166" i="72"/>
  <c r="AB194" i="72"/>
  <c r="AC10" i="72"/>
  <c r="AC87" i="72"/>
  <c r="AC88" i="72"/>
  <c r="AC89" i="72"/>
  <c r="AC90" i="72"/>
  <c r="AC91" i="72"/>
  <c r="AC92" i="72"/>
  <c r="AC93" i="72"/>
  <c r="AC94" i="72"/>
  <c r="AC217" i="72"/>
  <c r="AK105" i="72"/>
  <c r="AK116" i="72"/>
  <c r="AK135" i="72"/>
  <c r="AK154" i="72"/>
  <c r="AK166" i="72"/>
  <c r="AK7" i="72"/>
  <c r="AK12" i="72"/>
  <c r="AK9" i="72"/>
  <c r="AK67" i="72"/>
  <c r="AK150" i="72"/>
  <c r="AK11" i="72"/>
  <c r="AK56" i="72"/>
  <c r="AK92" i="72"/>
  <c r="AK96" i="72"/>
  <c r="AK97" i="72"/>
  <c r="AK100" i="72"/>
  <c r="AK137" i="72"/>
  <c r="AK185" i="72"/>
  <c r="AK189" i="72"/>
  <c r="AK198" i="72"/>
  <c r="AK129" i="72"/>
  <c r="AK146" i="72"/>
  <c r="AK156" i="72"/>
  <c r="AK159" i="72"/>
  <c r="AK160" i="72"/>
  <c r="AK215" i="72"/>
  <c r="AK87" i="72"/>
  <c r="AK90" i="72"/>
  <c r="AK162" i="72"/>
  <c r="AK85" i="72"/>
  <c r="AK193" i="72"/>
  <c r="AK27" i="72"/>
  <c r="AK86" i="72"/>
  <c r="AK151" i="72"/>
  <c r="AK161" i="72"/>
  <c r="AK190" i="72"/>
  <c r="AK194" i="72"/>
  <c r="E217" i="72"/>
  <c r="AK35" i="72"/>
  <c r="AK81" i="72"/>
  <c r="AK142" i="72"/>
  <c r="AK144" i="72"/>
  <c r="AK149" i="72"/>
  <c r="AK164" i="72"/>
  <c r="M217" i="72"/>
  <c r="AK51" i="72"/>
  <c r="AK59" i="72"/>
  <c r="AK63" i="72"/>
  <c r="AK69" i="72"/>
  <c r="AK71" i="72"/>
  <c r="AK101" i="72"/>
  <c r="AK119" i="72"/>
  <c r="AK124" i="72"/>
  <c r="AK128" i="72"/>
  <c r="AK168" i="72"/>
  <c r="AK170" i="72"/>
  <c r="AK176" i="72"/>
  <c r="AK178" i="72"/>
  <c r="AK182" i="72"/>
  <c r="AK196" i="72"/>
  <c r="AK205" i="72"/>
  <c r="AK207" i="72"/>
  <c r="AK212" i="72"/>
  <c r="Y217" i="72"/>
  <c r="AK17" i="72"/>
  <c r="AK20" i="72"/>
  <c r="AK42" i="72"/>
  <c r="AK21" i="72"/>
  <c r="AK30" i="72"/>
  <c r="AK38" i="72"/>
  <c r="AK43" i="72"/>
  <c r="AK48" i="72"/>
  <c r="AK64" i="72"/>
  <c r="AK78" i="72"/>
  <c r="AK107" i="72"/>
  <c r="AK109" i="72"/>
  <c r="AK125" i="72"/>
  <c r="AK133" i="72"/>
  <c r="AK152" i="72"/>
  <c r="AK195" i="72"/>
  <c r="AK200" i="72"/>
  <c r="AK202" i="72"/>
  <c r="AK216" i="72"/>
  <c r="AJ217" i="72"/>
  <c r="AK10" i="72"/>
  <c r="AK22" i="72"/>
  <c r="AK29" i="72"/>
  <c r="AK31" i="72"/>
  <c r="AK41" i="72"/>
  <c r="AK50" i="72"/>
  <c r="AK52" i="72"/>
  <c r="AK91" i="72"/>
  <c r="AK93" i="72"/>
  <c r="AK99" i="72"/>
  <c r="AK108" i="72"/>
  <c r="AK112" i="72"/>
  <c r="AK118" i="72"/>
  <c r="AK120" i="72"/>
  <c r="AK127" i="72"/>
  <c r="AK136" i="72"/>
  <c r="AK140" i="72"/>
  <c r="AK145" i="72"/>
  <c r="AK180" i="72"/>
  <c r="AK18" i="72"/>
  <c r="AK19" i="72"/>
  <c r="AK24" i="72"/>
  <c r="AK32" i="72"/>
  <c r="AK37" i="72"/>
  <c r="AK39" i="72"/>
  <c r="AK44" i="72"/>
  <c r="AK45" i="72"/>
  <c r="AK53" i="72"/>
  <c r="AK58" i="72"/>
  <c r="AK60" i="72"/>
  <c r="AK66" i="72"/>
  <c r="AK70" i="72"/>
  <c r="AK74" i="72"/>
  <c r="AK80" i="72"/>
  <c r="AK82" i="72"/>
  <c r="AK103" i="72"/>
  <c r="AK113" i="72"/>
  <c r="AK131" i="72"/>
  <c r="AK143" i="72"/>
  <c r="AK148" i="72"/>
  <c r="AK158" i="72"/>
  <c r="AK169" i="72"/>
  <c r="AK173" i="72"/>
  <c r="AK177" i="72"/>
  <c r="AK179" i="72"/>
  <c r="AK184" i="72"/>
  <c r="AK186" i="72"/>
  <c r="AK192" i="72"/>
  <c r="AK201" i="72"/>
  <c r="AK210" i="72"/>
  <c r="AK211" i="72"/>
  <c r="AG217" i="72"/>
  <c r="X217" i="72"/>
  <c r="AK15" i="72"/>
  <c r="AK40" i="72"/>
  <c r="AK61" i="72"/>
  <c r="AK75" i="72"/>
  <c r="AK102" i="72"/>
  <c r="AK130" i="72"/>
  <c r="AK174" i="72"/>
  <c r="AK213" i="72"/>
  <c r="U217" i="72"/>
  <c r="AK8" i="72"/>
  <c r="AK13" i="72"/>
  <c r="AK25" i="72"/>
  <c r="AK34" i="72"/>
  <c r="AK36" i="72"/>
  <c r="AK46" i="72"/>
  <c r="AK55" i="72"/>
  <c r="AK57" i="72"/>
  <c r="AK62" i="72"/>
  <c r="AK68" i="72"/>
  <c r="AK73" i="72"/>
  <c r="AK77" i="72"/>
  <c r="AK79" i="72"/>
  <c r="AK84" i="72"/>
  <c r="AK89" i="72"/>
  <c r="AK95" i="72"/>
  <c r="AK104" i="72"/>
  <c r="AK106" i="72"/>
  <c r="AK111" i="72"/>
  <c r="AK115" i="72"/>
  <c r="AK117" i="72"/>
  <c r="AK122" i="72"/>
  <c r="AK132" i="72"/>
  <c r="AK134" i="72"/>
  <c r="AK139" i="72"/>
  <c r="AK153" i="72"/>
  <c r="AK155" i="72"/>
  <c r="AK165" i="72"/>
  <c r="AK167" i="72"/>
  <c r="AK172" i="72"/>
  <c r="AK181" i="72"/>
  <c r="AK183" i="72"/>
  <c r="AK188" i="72"/>
  <c r="AK197" i="72"/>
  <c r="AK204" i="72"/>
  <c r="AK208" i="72"/>
  <c r="AK209" i="72"/>
  <c r="AK214" i="72"/>
  <c r="I217" i="72"/>
  <c r="AK72" i="72"/>
  <c r="AK83" i="72"/>
  <c r="AK88" i="72"/>
  <c r="AK94" i="72"/>
  <c r="AK110" i="72"/>
  <c r="AK121" i="72"/>
  <c r="AK138" i="72"/>
  <c r="AK171" i="72"/>
  <c r="AK187" i="72"/>
  <c r="AK203" i="72"/>
  <c r="AI217" i="72"/>
  <c r="AK14" i="72"/>
  <c r="AK16" i="72"/>
  <c r="AK26" i="72"/>
  <c r="AK28" i="72"/>
  <c r="AK33" i="72"/>
  <c r="AK47" i="72"/>
  <c r="AK49" i="72"/>
  <c r="AK54" i="72"/>
  <c r="AK65" i="72"/>
  <c r="AK76" i="72"/>
  <c r="AK98" i="72"/>
  <c r="AK114" i="72"/>
  <c r="AK126" i="72"/>
  <c r="AK141" i="72"/>
  <c r="AK147" i="72"/>
  <c r="AK157" i="72"/>
  <c r="AK175" i="72"/>
  <c r="AK191" i="72"/>
  <c r="AK206" i="72"/>
  <c r="AE81" i="16"/>
  <c r="AE7" i="10" s="1"/>
  <c r="CO10" i="24"/>
  <c r="L158" i="15"/>
  <c r="AC12" i="72" l="1"/>
  <c r="AB12" i="72"/>
  <c r="AB217" i="72" s="1"/>
  <c r="AK217" i="72"/>
  <c r="L92" i="15" l="1"/>
  <c r="L36" i="15"/>
  <c r="AC74" i="16"/>
  <c r="N45" i="16" s="1"/>
  <c r="AB32" i="16"/>
  <c r="AA32" i="16"/>
  <c r="AB20" i="16"/>
  <c r="AA20" i="16"/>
  <c r="CV310" i="22" l="1"/>
  <c r="CO66" i="24" l="1"/>
  <c r="CO36" i="24"/>
  <c r="AD24" i="16" l="1"/>
  <c r="AD25" i="16"/>
  <c r="AD29" i="16"/>
  <c r="AD30" i="16"/>
  <c r="AD31" i="16"/>
  <c r="AC36" i="16"/>
  <c r="AC37" i="16"/>
  <c r="AA38" i="16"/>
  <c r="AB38" i="16"/>
  <c r="AC38" i="16" l="1"/>
  <c r="N10" i="24"/>
  <c r="AD32" i="16"/>
  <c r="AD26" i="16"/>
  <c r="G220" i="62"/>
  <c r="J27" i="62"/>
  <c r="J26" i="62"/>
  <c r="J25" i="62"/>
  <c r="J24" i="62"/>
  <c r="J21" i="62"/>
  <c r="J20" i="62"/>
  <c r="J19" i="62"/>
  <c r="J15" i="62"/>
  <c r="J14" i="62"/>
  <c r="J13" i="62"/>
  <c r="J12" i="62"/>
  <c r="J11" i="62"/>
  <c r="J10" i="62"/>
  <c r="J9" i="62"/>
  <c r="J8" i="62"/>
  <c r="J7" i="62"/>
  <c r="J6" i="62"/>
  <c r="J210" i="62"/>
  <c r="J215" i="62"/>
  <c r="J216" i="62"/>
  <c r="J217" i="62"/>
  <c r="G219" i="62"/>
  <c r="H223" i="62"/>
  <c r="H226" i="62" s="1"/>
  <c r="I223" i="62"/>
  <c r="I226" i="62" s="1"/>
  <c r="J240" i="62"/>
  <c r="J241" i="62"/>
  <c r="J242" i="62"/>
  <c r="J243" i="62"/>
  <c r="J245" i="62"/>
  <c r="J246" i="62"/>
  <c r="J247" i="62"/>
  <c r="J248" i="62"/>
  <c r="J249" i="62"/>
  <c r="G250" i="62"/>
  <c r="J250" i="62" s="1"/>
  <c r="J251" i="62"/>
  <c r="J252" i="62"/>
  <c r="J263" i="62"/>
  <c r="J264" i="62"/>
  <c r="P198" i="16"/>
  <c r="P199" i="16"/>
  <c r="M198" i="16"/>
  <c r="I196" i="7"/>
  <c r="J218" i="62" l="1"/>
  <c r="G238" i="62"/>
  <c r="G218" i="62"/>
  <c r="G223" i="62" s="1"/>
  <c r="J222" i="62"/>
  <c r="J219" i="62"/>
  <c r="J220" i="62"/>
  <c r="J223" i="62" l="1"/>
  <c r="G226" i="62"/>
  <c r="G260" i="62"/>
  <c r="V164" i="16"/>
  <c r="L164" i="15" s="1"/>
  <c r="AB172" i="16" l="1"/>
  <c r="AB59" i="16"/>
  <c r="CU310" i="22"/>
  <c r="CN66" i="24"/>
  <c r="CN36" i="24"/>
  <c r="CN10" i="24"/>
  <c r="M208" i="16"/>
  <c r="R54" i="16" l="1"/>
  <c r="V30" i="16"/>
  <c r="L30" i="15" s="1"/>
  <c r="M30" i="15" s="1"/>
  <c r="P121" i="16" l="1"/>
  <c r="P107" i="16" l="1"/>
  <c r="P104" i="16" l="1"/>
  <c r="M54" i="16" l="1"/>
  <c r="CS310" i="22" l="1"/>
  <c r="CT310" i="22"/>
  <c r="CM10" i="24"/>
  <c r="CM66" i="24"/>
  <c r="CM36" i="24"/>
  <c r="P54" i="16" l="1"/>
  <c r="O206" i="16"/>
  <c r="L206" i="16"/>
  <c r="G183" i="22"/>
  <c r="F183" i="22"/>
  <c r="G182" i="22"/>
  <c r="F182" i="22"/>
  <c r="G181" i="22"/>
  <c r="F181" i="22"/>
  <c r="G180" i="22"/>
  <c r="F180" i="22"/>
  <c r="G179" i="22"/>
  <c r="F179" i="22"/>
  <c r="G178" i="22"/>
  <c r="F178" i="22"/>
  <c r="G177" i="22"/>
  <c r="F177" i="22"/>
  <c r="G176" i="22"/>
  <c r="F176" i="22"/>
  <c r="G175" i="22"/>
  <c r="F175" i="22"/>
  <c r="G174" i="22"/>
  <c r="F174" i="22"/>
  <c r="F173" i="22"/>
  <c r="G173" i="22"/>
  <c r="K309" i="22"/>
  <c r="AI6" i="10" l="1"/>
  <c r="S10" i="16" l="1"/>
  <c r="AD13" i="16"/>
  <c r="V10" i="16" s="1"/>
  <c r="O229" i="16"/>
  <c r="P206" i="16" s="1"/>
  <c r="O224" i="16"/>
  <c r="AB155" i="16" l="1"/>
  <c r="CL66" i="24" l="1"/>
  <c r="CL36" i="24"/>
  <c r="CL10" i="24" l="1"/>
  <c r="N256" i="16"/>
  <c r="N243" i="16"/>
  <c r="P236" i="16"/>
  <c r="O238" i="16"/>
  <c r="O237" i="16"/>
  <c r="N238" i="16"/>
  <c r="N237" i="16"/>
  <c r="P238" i="16" l="1"/>
  <c r="P237" i="16"/>
  <c r="AA59" i="16"/>
  <c r="AD59" i="16" s="1"/>
  <c r="S54" i="16" s="1"/>
  <c r="AD58" i="16"/>
  <c r="Y44" i="10" l="1"/>
  <c r="Z44" i="10" s="1"/>
  <c r="AA44" i="10" l="1"/>
  <c r="V23" i="10"/>
  <c r="Z76" i="10" l="1"/>
  <c r="Z77" i="10"/>
  <c r="O227" i="16"/>
  <c r="O226" i="16"/>
  <c r="O225" i="16"/>
  <c r="O223" i="16"/>
  <c r="O228" i="16" l="1"/>
  <c r="M206" i="16" s="1"/>
  <c r="AM12" i="16" l="1"/>
  <c r="AM11" i="16"/>
  <c r="AJ12" i="16"/>
  <c r="AJ11" i="16"/>
  <c r="AL13" i="16"/>
  <c r="O11" i="16" s="1"/>
  <c r="AK13" i="16"/>
  <c r="N11" i="16" s="1"/>
  <c r="AI13" i="16"/>
  <c r="L11" i="16" s="1"/>
  <c r="AH13" i="16"/>
  <c r="K11" i="16" s="1"/>
  <c r="AE13" i="16"/>
  <c r="AB13" i="16"/>
  <c r="AA13" i="16"/>
  <c r="AC13" i="16"/>
  <c r="V11" i="16" l="1"/>
  <c r="AM13" i="16"/>
  <c r="P11" i="16" s="1"/>
  <c r="K11" i="11" s="1"/>
  <c r="N11" i="11" s="1"/>
  <c r="AJ13" i="16"/>
  <c r="M11" i="16" s="1"/>
  <c r="M11" i="11"/>
  <c r="M6" i="11"/>
  <c r="I133" i="7" l="1"/>
  <c r="I129" i="7"/>
  <c r="I128" i="7"/>
  <c r="I126" i="7"/>
  <c r="I125" i="7"/>
  <c r="I119" i="7"/>
  <c r="F119" i="7"/>
  <c r="F217" i="7" s="1"/>
  <c r="I117" i="7"/>
  <c r="I116" i="7"/>
  <c r="I115" i="7"/>
  <c r="I114" i="7"/>
  <c r="I106" i="7"/>
  <c r="I104" i="7"/>
  <c r="I103" i="7"/>
  <c r="I102" i="7"/>
  <c r="I101" i="7"/>
  <c r="I100" i="7"/>
  <c r="I98" i="7"/>
  <c r="I97" i="7"/>
  <c r="I96" i="7"/>
  <c r="I95" i="7"/>
  <c r="I94" i="7"/>
  <c r="I93" i="7"/>
  <c r="H84" i="17" s="1"/>
  <c r="I92" i="7"/>
  <c r="I90" i="7"/>
  <c r="I89" i="7"/>
  <c r="I88" i="7"/>
  <c r="I84" i="7"/>
  <c r="I83" i="7"/>
  <c r="I82" i="7"/>
  <c r="I81" i="7"/>
  <c r="I80" i="7"/>
  <c r="I79" i="7"/>
  <c r="I78" i="7"/>
  <c r="I77" i="7"/>
  <c r="I76" i="7"/>
  <c r="I73" i="7"/>
  <c r="I71" i="7"/>
  <c r="I70" i="7"/>
  <c r="I69" i="7"/>
  <c r="I68" i="7"/>
  <c r="I67" i="7"/>
  <c r="I66" i="7"/>
  <c r="I65" i="7"/>
  <c r="I64" i="7"/>
  <c r="I63" i="7"/>
  <c r="I62" i="7"/>
  <c r="I61" i="7"/>
  <c r="I60" i="7"/>
  <c r="I59" i="7"/>
  <c r="I57" i="7"/>
  <c r="I56" i="7"/>
  <c r="I55" i="7"/>
  <c r="I54" i="7"/>
  <c r="I52" i="7"/>
  <c r="I50" i="7"/>
  <c r="I49" i="7"/>
  <c r="I47" i="7"/>
  <c r="I44" i="7"/>
  <c r="F44" i="7"/>
  <c r="I42" i="7"/>
  <c r="H48" i="17" s="1"/>
  <c r="I41" i="7"/>
  <c r="I40" i="7"/>
  <c r="I39" i="7"/>
  <c r="I38" i="7"/>
  <c r="I37" i="7"/>
  <c r="I36" i="7"/>
  <c r="I35" i="7"/>
  <c r="I34" i="7"/>
  <c r="I33" i="7"/>
  <c r="I32" i="7"/>
  <c r="I31" i="7"/>
  <c r="I29" i="7"/>
  <c r="I28" i="7"/>
  <c r="I27" i="7"/>
  <c r="I26" i="7"/>
  <c r="I25" i="7"/>
  <c r="I24" i="7"/>
  <c r="I22" i="7"/>
  <c r="I21" i="7"/>
  <c r="I20" i="7"/>
  <c r="I19" i="7"/>
  <c r="I15" i="7"/>
  <c r="F14" i="7"/>
  <c r="I13" i="7"/>
  <c r="I12" i="7"/>
  <c r="I11" i="7"/>
  <c r="I10" i="7"/>
  <c r="I9" i="7"/>
  <c r="I8" i="7"/>
  <c r="I7" i="7"/>
  <c r="I6" i="7"/>
  <c r="I214" i="7"/>
  <c r="I213" i="7"/>
  <c r="F213" i="7"/>
  <c r="I212" i="7"/>
  <c r="I207" i="7"/>
  <c r="F205" i="7"/>
  <c r="I205" i="7" s="1"/>
  <c r="I201" i="7"/>
  <c r="I199" i="7"/>
  <c r="I198" i="7"/>
  <c r="I193" i="7"/>
  <c r="F192" i="7"/>
  <c r="I192" i="7" s="1"/>
  <c r="I191" i="7"/>
  <c r="I189" i="7"/>
  <c r="I184" i="7"/>
  <c r="I176" i="7"/>
  <c r="I175" i="7"/>
  <c r="I174" i="7"/>
  <c r="I173" i="7"/>
  <c r="I172" i="7"/>
  <c r="I171" i="7"/>
  <c r="I170" i="7"/>
  <c r="I169" i="7"/>
  <c r="I168" i="7"/>
  <c r="I166" i="7"/>
  <c r="I164" i="7"/>
  <c r="I163" i="7"/>
  <c r="I162" i="7"/>
  <c r="I160" i="7"/>
  <c r="I159" i="7"/>
  <c r="I158" i="7"/>
  <c r="I156" i="7"/>
  <c r="I155" i="7"/>
  <c r="I154" i="7"/>
  <c r="I152" i="7"/>
  <c r="I151" i="7"/>
  <c r="I150" i="7"/>
  <c r="I149" i="7"/>
  <c r="I148" i="7"/>
  <c r="I147" i="7"/>
  <c r="I145" i="7"/>
  <c r="I144" i="7"/>
  <c r="I143" i="7"/>
  <c r="I142" i="7"/>
  <c r="I141" i="7"/>
  <c r="I140" i="7"/>
  <c r="I14" i="7" l="1"/>
  <c r="F215" i="7"/>
  <c r="I215" i="7"/>
  <c r="T17" i="62"/>
  <c r="P78" i="16" l="1"/>
  <c r="M78" i="16"/>
  <c r="P74" i="16"/>
  <c r="P73" i="16"/>
  <c r="M73" i="16"/>
  <c r="P69" i="16"/>
  <c r="M62" i="16"/>
  <c r="P62" i="16"/>
  <c r="P37" i="16"/>
  <c r="M37" i="16"/>
  <c r="P36" i="16" l="1"/>
  <c r="U228" i="16"/>
  <c r="CK66" i="24" l="1"/>
  <c r="CK36" i="24"/>
  <c r="CK10" i="24"/>
  <c r="N7" i="9" l="1"/>
  <c r="N8" i="9" l="1"/>
  <c r="AC161" i="14" s="1"/>
  <c r="AE161" i="14" s="1"/>
  <c r="AG161" i="14" s="1"/>
  <c r="AH161" i="14" s="1"/>
  <c r="H24" i="18"/>
  <c r="H8" i="20"/>
  <c r="V165" i="16"/>
  <c r="L165" i="15" s="1"/>
  <c r="V37" i="16"/>
  <c r="L37" i="15" s="1"/>
  <c r="AC23" i="14" l="1"/>
  <c r="AE23" i="14" s="1"/>
  <c r="AG23" i="14" s="1"/>
  <c r="AH23" i="14" s="1"/>
  <c r="U23" i="14"/>
  <c r="W23" i="14" s="1"/>
  <c r="S11" i="16"/>
  <c r="T85" i="62"/>
  <c r="T86" i="62"/>
  <c r="Y23" i="14" l="1"/>
  <c r="Z23" i="14" s="1"/>
  <c r="AQ23" i="14" s="1"/>
  <c r="N23" i="7" s="1"/>
  <c r="X17" i="16"/>
  <c r="AA46" i="16" l="1"/>
  <c r="Q27" i="16" s="1"/>
  <c r="AC7" i="16"/>
  <c r="CI10" i="24" l="1"/>
  <c r="CI36" i="24"/>
  <c r="CJ36" i="24" l="1"/>
  <c r="CJ66" i="24"/>
  <c r="CJ10" i="24"/>
  <c r="J52" i="18"/>
  <c r="I52" i="18"/>
  <c r="J30" i="18"/>
  <c r="I30" i="18"/>
  <c r="AB44" i="10"/>
  <c r="AC44" i="10" s="1"/>
  <c r="AC45" i="10" s="1"/>
  <c r="L161" i="11" s="1"/>
  <c r="Q161" i="7" s="1"/>
  <c r="L197" i="11" l="1"/>
  <c r="Q197" i="7" s="1"/>
  <c r="U197" i="7" s="1"/>
  <c r="O197" i="11" l="1"/>
  <c r="AA7" i="16" l="1"/>
  <c r="U7" i="16" s="1"/>
  <c r="AB7" i="16"/>
  <c r="U6" i="16" s="1"/>
  <c r="V13" i="16" l="1"/>
  <c r="M158" i="11"/>
  <c r="V189" i="16" l="1"/>
  <c r="L189" i="15" s="1"/>
  <c r="AA17" i="62"/>
  <c r="T16" i="62"/>
  <c r="AN215" i="14" l="1"/>
  <c r="AN216" i="14"/>
  <c r="AN217" i="14"/>
  <c r="AN218" i="14"/>
  <c r="AN219" i="14"/>
  <c r="O8" i="9" l="1"/>
  <c r="L17" i="14" l="1"/>
  <c r="AE17" i="62"/>
  <c r="AF17" i="62"/>
  <c r="V17" i="62"/>
  <c r="AG17" i="62" s="1"/>
  <c r="AC17" i="62" s="1"/>
  <c r="K17" i="11"/>
  <c r="M17" i="11"/>
  <c r="R17" i="7" s="1"/>
  <c r="K17" i="12"/>
  <c r="V17" i="16"/>
  <c r="L17" i="15" s="1"/>
  <c r="M17" i="15" s="1"/>
  <c r="H21" i="17"/>
  <c r="Z68" i="10"/>
  <c r="M107" i="16"/>
  <c r="AH17" i="62" l="1"/>
  <c r="N17" i="11"/>
  <c r="CI66" i="24"/>
  <c r="G61" i="9" l="1"/>
  <c r="G62" i="9" s="1"/>
  <c r="N239" i="16"/>
  <c r="N240" i="16"/>
  <c r="N241" i="16"/>
  <c r="N242" i="16"/>
  <c r="N244" i="16"/>
  <c r="M34" i="16"/>
  <c r="CH66" i="24"/>
  <c r="CH36" i="24"/>
  <c r="CH10" i="24"/>
  <c r="T210" i="62" l="1"/>
  <c r="T71" i="62"/>
  <c r="T63" i="62"/>
  <c r="T52" i="62"/>
  <c r="T18" i="62"/>
  <c r="T6" i="62"/>
  <c r="J219" i="14"/>
  <c r="J218" i="14"/>
  <c r="J217" i="14"/>
  <c r="J236" i="62" l="1"/>
  <c r="J220" i="14"/>
  <c r="V7" i="16"/>
  <c r="V6" i="16"/>
  <c r="J226" i="62" l="1"/>
  <c r="J260" i="62" s="1"/>
  <c r="J261" i="62" s="1"/>
  <c r="D6" i="8"/>
  <c r="L11" i="14"/>
  <c r="V90" i="16"/>
  <c r="L90" i="15" s="1"/>
  <c r="V89" i="16"/>
  <c r="L89" i="15" s="1"/>
  <c r="V87" i="16"/>
  <c r="L87" i="15" s="1"/>
  <c r="V84" i="16"/>
  <c r="L84" i="15" s="1"/>
  <c r="V81" i="16"/>
  <c r="L81" i="15" s="1"/>
  <c r="V78" i="16"/>
  <c r="L78" i="15" s="1"/>
  <c r="M78" i="15" s="1"/>
  <c r="V76" i="16"/>
  <c r="L76" i="15" s="1"/>
  <c r="V42" i="16"/>
  <c r="L42" i="15" s="1"/>
  <c r="M42" i="15" s="1"/>
  <c r="V40" i="16"/>
  <c r="L40" i="15" s="1"/>
  <c r="P163" i="16"/>
  <c r="P40" i="16"/>
  <c r="CG66" i="24" l="1"/>
  <c r="CG36" i="24"/>
  <c r="CG10" i="24"/>
  <c r="AA191" i="16"/>
  <c r="T136" i="62"/>
  <c r="T135" i="62"/>
  <c r="K136" i="12"/>
  <c r="AF136" i="62" l="1"/>
  <c r="AA136" i="62"/>
  <c r="AE136" i="62" s="1"/>
  <c r="S136" i="62"/>
  <c r="U136" i="62" s="1"/>
  <c r="AB136" i="62" s="1"/>
  <c r="L136" i="14"/>
  <c r="R136" i="14" s="1"/>
  <c r="K136" i="14"/>
  <c r="K136" i="11"/>
  <c r="N136" i="11" s="1"/>
  <c r="M136" i="11"/>
  <c r="T136" i="7"/>
  <c r="R136" i="7" l="1"/>
  <c r="V136" i="62"/>
  <c r="AG136" i="62" l="1"/>
  <c r="W136" i="62"/>
  <c r="AH136" i="62" l="1"/>
  <c r="AC136" i="62"/>
  <c r="AD136" i="62" s="1"/>
  <c r="R19" i="10"/>
  <c r="P254" i="16" l="1"/>
  <c r="CF66" i="24" l="1"/>
  <c r="CF36" i="24"/>
  <c r="CF10" i="24"/>
  <c r="K308" i="22" l="1"/>
  <c r="M308" i="22" s="1"/>
  <c r="M178" i="11" l="1"/>
  <c r="V227" i="16" l="1"/>
  <c r="P245" i="16"/>
  <c r="P246" i="16"/>
  <c r="O240" i="16"/>
  <c r="O241" i="16"/>
  <c r="O242" i="16"/>
  <c r="O243" i="16"/>
  <c r="O244" i="16"/>
  <c r="P244" i="16" s="1"/>
  <c r="O239" i="16"/>
  <c r="P241" i="16" l="1"/>
  <c r="P240" i="16"/>
  <c r="P242" i="16"/>
  <c r="P239" i="16"/>
  <c r="P243" i="16"/>
  <c r="P247" i="16" l="1"/>
  <c r="L205" i="16"/>
  <c r="X96" i="16" l="1"/>
  <c r="S96" i="16" s="1"/>
  <c r="P231" i="16"/>
  <c r="AB163" i="16"/>
  <c r="CE66" i="24" l="1"/>
  <c r="CE36" i="24"/>
  <c r="CE10" i="24"/>
  <c r="H87" i="17" l="1"/>
  <c r="W137" i="15" l="1"/>
  <c r="W176" i="15"/>
  <c r="W177" i="15"/>
  <c r="W178" i="15"/>
  <c r="W179" i="15"/>
  <c r="Z69" i="10" l="1"/>
  <c r="G63" i="21" l="1"/>
  <c r="F64" i="21" s="1"/>
  <c r="G17" i="21"/>
  <c r="K66" i="22" l="1"/>
  <c r="M66" i="22" s="1"/>
  <c r="CD66" i="24"/>
  <c r="CD36" i="24"/>
  <c r="CD10" i="24"/>
  <c r="G113" i="21" l="1"/>
  <c r="T142" i="62" l="1"/>
  <c r="T141" i="62"/>
  <c r="T139" i="62"/>
  <c r="T207" i="62"/>
  <c r="G140" i="21" l="1"/>
  <c r="T214" i="62"/>
  <c r="T213" i="62"/>
  <c r="T212" i="62"/>
  <c r="T211" i="62"/>
  <c r="T206" i="62"/>
  <c r="T205" i="62"/>
  <c r="T203" i="62"/>
  <c r="T198" i="62"/>
  <c r="T197" i="62"/>
  <c r="T193" i="62"/>
  <c r="T191" i="62"/>
  <c r="T190" i="62"/>
  <c r="T189" i="62"/>
  <c r="T188" i="62"/>
  <c r="T186" i="62"/>
  <c r="T185" i="62"/>
  <c r="T184" i="62"/>
  <c r="T183" i="62"/>
  <c r="T182" i="62"/>
  <c r="T181" i="62"/>
  <c r="T180" i="62"/>
  <c r="T170" i="62"/>
  <c r="T168" i="62"/>
  <c r="T160" i="62"/>
  <c r="T149" i="62"/>
  <c r="T138" i="62"/>
  <c r="T137" i="62"/>
  <c r="T134" i="62"/>
  <c r="T132" i="62"/>
  <c r="T131" i="62"/>
  <c r="T130" i="62"/>
  <c r="T127" i="62"/>
  <c r="T124" i="62"/>
  <c r="T121" i="62"/>
  <c r="T120" i="62"/>
  <c r="T118" i="62"/>
  <c r="T113" i="62"/>
  <c r="T112" i="62"/>
  <c r="T111" i="62"/>
  <c r="T110" i="62"/>
  <c r="T109" i="62"/>
  <c r="T108" i="62"/>
  <c r="T107" i="62"/>
  <c r="T99" i="62"/>
  <c r="T91" i="62"/>
  <c r="T87" i="62"/>
  <c r="T75" i="62"/>
  <c r="T74" i="62"/>
  <c r="T72" i="62"/>
  <c r="T58" i="62"/>
  <c r="T53" i="62"/>
  <c r="T51" i="62"/>
  <c r="T48" i="62"/>
  <c r="T46" i="62"/>
  <c r="T45" i="62"/>
  <c r="T43" i="62"/>
  <c r="T30" i="62"/>
  <c r="T8" i="62"/>
  <c r="CC66" i="24" l="1"/>
  <c r="CC36" i="24"/>
  <c r="M22" i="16" l="1"/>
  <c r="P22" i="16"/>
  <c r="X22" i="16"/>
  <c r="M24" i="16"/>
  <c r="P24" i="16"/>
  <c r="X24" i="16"/>
  <c r="M25" i="16"/>
  <c r="P25" i="16"/>
  <c r="X25" i="16"/>
  <c r="S25" i="16" s="1"/>
  <c r="M26" i="16"/>
  <c r="X26" i="16"/>
  <c r="S26" i="16" s="1"/>
  <c r="M27" i="16"/>
  <c r="P27" i="16"/>
  <c r="M28" i="16"/>
  <c r="P28" i="16"/>
  <c r="X28" i="16"/>
  <c r="S28" i="16" s="1"/>
  <c r="AD42" i="16"/>
  <c r="M29" i="16"/>
  <c r="P29" i="16"/>
  <c r="X29" i="16"/>
  <c r="S29" i="16" s="1"/>
  <c r="AD43" i="16"/>
  <c r="M30" i="16"/>
  <c r="P30" i="16"/>
  <c r="X30" i="16"/>
  <c r="S30" i="16" s="1"/>
  <c r="AD44" i="16"/>
  <c r="M31" i="16"/>
  <c r="P31" i="16"/>
  <c r="X31" i="16"/>
  <c r="S31" i="16" s="1"/>
  <c r="AD45" i="16"/>
  <c r="M32" i="16"/>
  <c r="P32" i="16"/>
  <c r="V32" i="16"/>
  <c r="L32" i="15" s="1"/>
  <c r="L216" i="15" s="1"/>
  <c r="X32" i="16"/>
  <c r="S32" i="16" s="1"/>
  <c r="AB46" i="16"/>
  <c r="R27" i="16" s="1"/>
  <c r="M33" i="16"/>
  <c r="P33" i="16"/>
  <c r="P34" i="16"/>
  <c r="X34" i="16"/>
  <c r="S34" i="16" s="1"/>
  <c r="M35" i="16"/>
  <c r="P35" i="16"/>
  <c r="X35" i="16"/>
  <c r="S35" i="16" s="1"/>
  <c r="AD49" i="16"/>
  <c r="M36" i="16"/>
  <c r="X36" i="16"/>
  <c r="S36" i="16" s="1"/>
  <c r="AD50" i="16"/>
  <c r="X37" i="16"/>
  <c r="S37" i="16" s="1"/>
  <c r="AD51" i="16"/>
  <c r="M38" i="16"/>
  <c r="P38" i="16"/>
  <c r="X38" i="16"/>
  <c r="S38" i="16" s="1"/>
  <c r="AD52" i="16"/>
  <c r="M39" i="16"/>
  <c r="P39" i="16"/>
  <c r="X39" i="16"/>
  <c r="S39" i="16" s="1"/>
  <c r="AA53" i="16"/>
  <c r="AB53" i="16"/>
  <c r="M40" i="16"/>
  <c r="X40" i="16"/>
  <c r="S40" i="16" s="1"/>
  <c r="M41" i="16"/>
  <c r="P41" i="16"/>
  <c r="X41" i="16"/>
  <c r="S41" i="16" s="1"/>
  <c r="M42" i="16"/>
  <c r="P42" i="16"/>
  <c r="X42" i="16"/>
  <c r="S42" i="16" s="1"/>
  <c r="M43" i="16"/>
  <c r="P43" i="16"/>
  <c r="X43" i="16"/>
  <c r="S43" i="16" s="1"/>
  <c r="AD63" i="16"/>
  <c r="M44" i="16"/>
  <c r="P44" i="16"/>
  <c r="X44" i="16"/>
  <c r="S44" i="16" s="1"/>
  <c r="AD64" i="16"/>
  <c r="F139" i="21"/>
  <c r="CC10" i="24"/>
  <c r="S24" i="16" l="1"/>
  <c r="L24" i="14" s="1"/>
  <c r="S22" i="16"/>
  <c r="L22" i="14" s="1"/>
  <c r="K34" i="12"/>
  <c r="F140" i="21"/>
  <c r="F141" i="21"/>
  <c r="X27" i="16"/>
  <c r="AD53" i="16"/>
  <c r="S20" i="16" s="1"/>
  <c r="AD46" i="16"/>
  <c r="S27" i="16" s="1"/>
  <c r="V154" i="16" l="1"/>
  <c r="L154" i="15" s="1"/>
  <c r="AA184" i="62" l="1"/>
  <c r="AE184" i="62" s="1"/>
  <c r="L191" i="15"/>
  <c r="V145" i="16"/>
  <c r="L145" i="15" s="1"/>
  <c r="M145" i="15" s="1"/>
  <c r="H16" i="8" l="1"/>
  <c r="H15" i="8"/>
  <c r="D15" i="8"/>
  <c r="F15" i="8" s="1"/>
  <c r="H14" i="8"/>
  <c r="F14" i="8"/>
  <c r="F16" i="8" l="1"/>
  <c r="H211" i="19"/>
  <c r="H138" i="18"/>
  <c r="AD187" i="16" l="1"/>
  <c r="AD158" i="16"/>
  <c r="CB66" i="24" l="1"/>
  <c r="CB36" i="24"/>
  <c r="CB10" i="24"/>
  <c r="T68" i="62"/>
  <c r="K258" i="22" l="1"/>
  <c r="M258" i="22" s="1"/>
  <c r="AA182" i="62"/>
  <c r="AA183" i="62"/>
  <c r="H110" i="17"/>
  <c r="H117" i="17"/>
  <c r="H121" i="17"/>
  <c r="H129" i="17"/>
  <c r="H36" i="17"/>
  <c r="H12" i="17"/>
  <c r="H20" i="17"/>
  <c r="H62" i="18"/>
  <c r="H63" i="18"/>
  <c r="H64" i="18"/>
  <c r="H68" i="18"/>
  <c r="K273" i="22" l="1"/>
  <c r="M273" i="22" s="1"/>
  <c r="K270" i="22"/>
  <c r="M270" i="22" s="1"/>
  <c r="AE183" i="62"/>
  <c r="AF182" i="62"/>
  <c r="AE182" i="62"/>
  <c r="AE181" i="62"/>
  <c r="M177" i="11" l="1"/>
  <c r="R178" i="7"/>
  <c r="M179" i="11"/>
  <c r="R179" i="7" s="1"/>
  <c r="M180" i="11"/>
  <c r="R180" i="7" s="1"/>
  <c r="M181" i="11"/>
  <c r="V181" i="62"/>
  <c r="V182" i="62"/>
  <c r="V183" i="62"/>
  <c r="AG183" i="62" s="1"/>
  <c r="AC183" i="62" s="1"/>
  <c r="V184" i="62"/>
  <c r="AG184" i="62" s="1"/>
  <c r="AC184" i="62" s="1"/>
  <c r="G135" i="21"/>
  <c r="X177" i="16"/>
  <c r="S177" i="16" s="1"/>
  <c r="X178" i="16"/>
  <c r="X179" i="16"/>
  <c r="X180" i="16"/>
  <c r="X181" i="16"/>
  <c r="X182" i="16"/>
  <c r="S182" i="16" s="1"/>
  <c r="P181" i="16"/>
  <c r="K181" i="11" s="1"/>
  <c r="M181" i="16"/>
  <c r="P180" i="16"/>
  <c r="K180" i="11" s="1"/>
  <c r="N180" i="11" s="1"/>
  <c r="M180" i="16"/>
  <c r="P179" i="16"/>
  <c r="K179" i="11" s="1"/>
  <c r="M179" i="16"/>
  <c r="P178" i="16"/>
  <c r="K178" i="11" s="1"/>
  <c r="M178" i="16"/>
  <c r="P177" i="16"/>
  <c r="K177" i="11" s="1"/>
  <c r="N177" i="11" s="1"/>
  <c r="M177" i="16"/>
  <c r="H219" i="19"/>
  <c r="K215" i="19"/>
  <c r="J215" i="19"/>
  <c r="S180" i="16" l="1"/>
  <c r="L180" i="14" s="1"/>
  <c r="S179" i="16"/>
  <c r="L179" i="14" s="1"/>
  <c r="S178" i="16"/>
  <c r="L178" i="14" s="1"/>
  <c r="S181" i="16"/>
  <c r="L181" i="14" s="1"/>
  <c r="K181" i="12"/>
  <c r="K180" i="12"/>
  <c r="L91" i="20" s="1"/>
  <c r="AG182" i="62"/>
  <c r="AH182" i="62" s="1"/>
  <c r="AG181" i="62"/>
  <c r="N181" i="11"/>
  <c r="K179" i="12"/>
  <c r="L90" i="20" s="1"/>
  <c r="N179" i="11"/>
  <c r="N178" i="11"/>
  <c r="K178" i="12"/>
  <c r="R181" i="7"/>
  <c r="L92" i="20" l="1"/>
  <c r="AC181" i="62"/>
  <c r="AC182" i="62"/>
  <c r="L89" i="20"/>
  <c r="AD188" i="16" l="1"/>
  <c r="F52" i="21" l="1"/>
  <c r="CA10" i="24" l="1"/>
  <c r="CA36" i="24"/>
  <c r="CA66" i="24"/>
  <c r="F138" i="21" l="1"/>
  <c r="F116" i="21"/>
  <c r="P179" i="14" l="1"/>
  <c r="P178" i="14"/>
  <c r="V159" i="16"/>
  <c r="L159" i="15" s="1"/>
  <c r="M159" i="15" s="1"/>
  <c r="V146" i="16"/>
  <c r="L146" i="15" s="1"/>
  <c r="V16" i="16"/>
  <c r="D33" i="8" l="1"/>
  <c r="F34" i="8" l="1"/>
  <c r="F33" i="8"/>
  <c r="BZ66" i="24"/>
  <c r="BZ36" i="24" l="1"/>
  <c r="BZ10" i="24"/>
  <c r="AA96" i="62" l="1"/>
  <c r="AE96" i="62" s="1"/>
  <c r="V15" i="16"/>
  <c r="V14" i="16"/>
  <c r="H19" i="17"/>
  <c r="H18" i="17"/>
  <c r="H17" i="17"/>
  <c r="H16" i="17"/>
  <c r="H15" i="17"/>
  <c r="H14" i="17"/>
  <c r="H13" i="17"/>
  <c r="H11" i="17"/>
  <c r="H10" i="17"/>
  <c r="L96" i="14"/>
  <c r="P96" i="16"/>
  <c r="M96" i="16"/>
  <c r="M96" i="11"/>
  <c r="R96" i="7" s="1"/>
  <c r="H22" i="17" l="1"/>
  <c r="T96" i="62"/>
  <c r="V96" i="62" s="1"/>
  <c r="AG96" i="62" s="1"/>
  <c r="AC96" i="62" s="1"/>
  <c r="K96" i="12"/>
  <c r="L34" i="20" s="1"/>
  <c r="K96" i="11"/>
  <c r="N96" i="11" l="1"/>
  <c r="K214" i="16" l="1"/>
  <c r="K219" i="16" s="1"/>
  <c r="O256" i="16"/>
  <c r="P256" i="16" s="1"/>
  <c r="K219" i="19" l="1"/>
  <c r="J219" i="19"/>
  <c r="L219" i="19" l="1"/>
  <c r="L215" i="19"/>
  <c r="L220" i="19" l="1"/>
  <c r="L221" i="19"/>
  <c r="BY66" i="24"/>
  <c r="BY36" i="24"/>
  <c r="BY10" i="24"/>
  <c r="I215" i="19" l="1"/>
  <c r="M177" i="14" s="1"/>
  <c r="I217" i="19"/>
  <c r="M179" i="14" s="1"/>
  <c r="I216" i="19"/>
  <c r="M178" i="14" s="1"/>
  <c r="H128" i="17" l="1"/>
  <c r="H127" i="17"/>
  <c r="H124" i="17"/>
  <c r="H123" i="17"/>
  <c r="H122" i="17"/>
  <c r="H120" i="17"/>
  <c r="H119" i="17"/>
  <c r="H116" i="17"/>
  <c r="H115" i="17"/>
  <c r="H114" i="17"/>
  <c r="H113" i="17"/>
  <c r="H112" i="17"/>
  <c r="H111" i="17"/>
  <c r="H109" i="17"/>
  <c r="H108" i="17"/>
  <c r="H107" i="17"/>
  <c r="H106" i="17"/>
  <c r="H105" i="17"/>
  <c r="H104" i="17"/>
  <c r="H71" i="18"/>
  <c r="H69" i="18"/>
  <c r="H67" i="18"/>
  <c r="H66" i="18"/>
  <c r="H65" i="18"/>
  <c r="H61" i="18"/>
  <c r="H60" i="18"/>
  <c r="H59" i="18"/>
  <c r="H58" i="18"/>
  <c r="H47" i="17"/>
  <c r="H46" i="17"/>
  <c r="H45" i="17"/>
  <c r="H44" i="17"/>
  <c r="H43" i="17"/>
  <c r="H42" i="17"/>
  <c r="H41" i="17"/>
  <c r="H40" i="17"/>
  <c r="H39" i="17"/>
  <c r="H38" i="17"/>
  <c r="H37" i="17"/>
  <c r="H35" i="17"/>
  <c r="H138" i="17" l="1"/>
  <c r="H53" i="18"/>
  <c r="H54" i="18"/>
  <c r="H55" i="18"/>
  <c r="H56" i="18"/>
  <c r="H57" i="18"/>
  <c r="M194" i="11"/>
  <c r="M195" i="11"/>
  <c r="H73" i="18" l="1"/>
  <c r="X195" i="16"/>
  <c r="V195" i="16"/>
  <c r="L195" i="15" s="1"/>
  <c r="V194" i="16"/>
  <c r="L194" i="15" s="1"/>
  <c r="P195" i="16"/>
  <c r="K195" i="11" s="1"/>
  <c r="M195" i="16"/>
  <c r="X194" i="16"/>
  <c r="S194" i="16" s="1"/>
  <c r="L194" i="14" s="1"/>
  <c r="P194" i="16"/>
  <c r="K194" i="11" s="1"/>
  <c r="M194" i="16"/>
  <c r="R194" i="7"/>
  <c r="R195" i="7"/>
  <c r="AG198" i="62"/>
  <c r="AF198" i="62"/>
  <c r="AA198" i="62"/>
  <c r="AE198" i="62" s="1"/>
  <c r="AG197" i="62"/>
  <c r="AF197" i="62"/>
  <c r="AA197" i="62"/>
  <c r="AE197" i="62" s="1"/>
  <c r="V197" i="62"/>
  <c r="V198" i="62"/>
  <c r="S195" i="16" l="1"/>
  <c r="L195" i="14" s="1"/>
  <c r="AC197" i="62"/>
  <c r="AC198" i="62"/>
  <c r="N195" i="11"/>
  <c r="N194" i="11"/>
  <c r="K194" i="12"/>
  <c r="L97" i="20" s="1"/>
  <c r="AH198" i="62"/>
  <c r="AH197" i="62"/>
  <c r="K195" i="12"/>
  <c r="L98" i="20" l="1"/>
  <c r="AE73" i="16" l="1"/>
  <c r="AE72" i="16"/>
  <c r="M102" i="16" l="1"/>
  <c r="M69" i="16"/>
  <c r="BX66" i="24" l="1"/>
  <c r="BX36" i="24"/>
  <c r="BX10" i="24"/>
  <c r="U219" i="16"/>
  <c r="T219" i="16"/>
  <c r="Q219" i="16"/>
  <c r="O219" i="16"/>
  <c r="N219" i="16"/>
  <c r="O218" i="16"/>
  <c r="N218" i="16"/>
  <c r="M134" i="15" l="1"/>
  <c r="AB26" i="10"/>
  <c r="AB22" i="10" s="1"/>
  <c r="P134" i="15" l="1"/>
  <c r="N134" i="15"/>
  <c r="S134" i="7" s="1"/>
  <c r="M179" i="15"/>
  <c r="M176" i="15"/>
  <c r="M178" i="15"/>
  <c r="M177" i="15"/>
  <c r="AB23" i="10"/>
  <c r="AB21" i="10"/>
  <c r="S134" i="15" l="1"/>
  <c r="N178" i="15"/>
  <c r="S178" i="7" s="1"/>
  <c r="P178" i="15"/>
  <c r="N176" i="15"/>
  <c r="S176" i="7" s="1"/>
  <c r="P176" i="15"/>
  <c r="P177" i="15"/>
  <c r="N177" i="15"/>
  <c r="S177" i="7" s="1"/>
  <c r="N179" i="15"/>
  <c r="S179" i="7" s="1"/>
  <c r="P179" i="15"/>
  <c r="AA150" i="62"/>
  <c r="T47" i="62"/>
  <c r="AA89" i="62"/>
  <c r="AE89" i="62" s="1"/>
  <c r="P102" i="16" l="1"/>
  <c r="BW10" i="24" l="1"/>
  <c r="BW36" i="24"/>
  <c r="BW66" i="24"/>
  <c r="J72" i="19" l="1"/>
  <c r="X184" i="16" l="1"/>
  <c r="S184" i="16" s="1"/>
  <c r="X71" i="16"/>
  <c r="S71" i="16" s="1"/>
  <c r="L71" i="14" s="1"/>
  <c r="AA142" i="62" l="1"/>
  <c r="P207" i="16" l="1"/>
  <c r="K207" i="11" s="1"/>
  <c r="L6" i="14"/>
  <c r="J234" i="15" l="1"/>
  <c r="E7" i="10" l="1"/>
  <c r="BV10" i="24" l="1"/>
  <c r="BV36" i="24"/>
  <c r="BV66" i="24"/>
  <c r="T45" i="7" l="1"/>
  <c r="T46" i="7"/>
  <c r="T47" i="7"/>
  <c r="AA74" i="16" l="1"/>
  <c r="L45" i="16" s="1"/>
  <c r="AD74" i="16"/>
  <c r="O45" i="16" s="1"/>
  <c r="AF74" i="16"/>
  <c r="AG74" i="16"/>
  <c r="R45" i="16" s="1"/>
  <c r="Z74" i="16"/>
  <c r="K45" i="16" s="1"/>
  <c r="AH73" i="16"/>
  <c r="AH72" i="16"/>
  <c r="AB72" i="16"/>
  <c r="AB73" i="16"/>
  <c r="AH74" i="16" l="1"/>
  <c r="S45" i="16" s="1"/>
  <c r="AB74" i="16"/>
  <c r="M45" i="16" s="1"/>
  <c r="AE74" i="16"/>
  <c r="P45" i="16" s="1"/>
  <c r="T216" i="62"/>
  <c r="V214" i="16"/>
  <c r="V213" i="16"/>
  <c r="V212" i="16"/>
  <c r="V211" i="16"/>
  <c r="V210" i="16"/>
  <c r="V209" i="16"/>
  <c r="V208" i="16"/>
  <c r="V207" i="16"/>
  <c r="V153" i="16"/>
  <c r="L153" i="15" s="1"/>
  <c r="V140" i="16"/>
  <c r="L140" i="15" s="1"/>
  <c r="V83" i="16"/>
  <c r="L83" i="15" s="1"/>
  <c r="V82" i="16"/>
  <c r="L82" i="15" s="1"/>
  <c r="M82" i="15" s="1"/>
  <c r="V80" i="16"/>
  <c r="L80" i="15" s="1"/>
  <c r="P82" i="15" l="1"/>
  <c r="N82" i="15"/>
  <c r="S82" i="7" s="1"/>
  <c r="K45" i="12"/>
  <c r="E12" i="10" l="1"/>
  <c r="E11" i="10"/>
  <c r="F11" i="10" s="1"/>
  <c r="S11" i="10" s="1"/>
  <c r="R167" i="16"/>
  <c r="BU66" i="24" l="1"/>
  <c r="BU36" i="24"/>
  <c r="BU10" i="24"/>
  <c r="F17" i="21"/>
  <c r="T187" i="62" l="1"/>
  <c r="M139" i="11"/>
  <c r="V149" i="16"/>
  <c r="L149" i="15" s="1"/>
  <c r="G218" i="14"/>
  <c r="H218" i="14"/>
  <c r="X218" i="14"/>
  <c r="AF218" i="14"/>
  <c r="G218" i="11"/>
  <c r="H218" i="11"/>
  <c r="J218" i="11"/>
  <c r="G219" i="12"/>
  <c r="H219" i="12"/>
  <c r="J219" i="12"/>
  <c r="L219" i="12"/>
  <c r="X139" i="16"/>
  <c r="P139" i="16"/>
  <c r="M139" i="16"/>
  <c r="S139" i="16" l="1"/>
  <c r="L139" i="14" s="1"/>
  <c r="R139" i="14" s="1"/>
  <c r="K139" i="11"/>
  <c r="N139" i="11" s="1"/>
  <c r="K139" i="12"/>
  <c r="R139" i="7"/>
  <c r="V142" i="62"/>
  <c r="AG142" i="62"/>
  <c r="AF142" i="62"/>
  <c r="AE142" i="62"/>
  <c r="AC142" i="62" l="1"/>
  <c r="AH142" i="62"/>
  <c r="O235" i="15" l="1"/>
  <c r="P235" i="15"/>
  <c r="Q235" i="15"/>
  <c r="K231" i="15" l="1"/>
  <c r="K230" i="15"/>
  <c r="K229" i="15"/>
  <c r="L231" i="15" l="1"/>
  <c r="L230" i="15"/>
  <c r="K77" i="15"/>
  <c r="K30" i="15" l="1"/>
  <c r="K31" i="15"/>
  <c r="K32" i="15"/>
  <c r="K34" i="15"/>
  <c r="K35" i="15"/>
  <c r="K36" i="15"/>
  <c r="K37" i="15"/>
  <c r="K40" i="15"/>
  <c r="K41" i="15"/>
  <c r="N41" i="15" s="1"/>
  <c r="S41" i="15" s="1"/>
  <c r="K42" i="15"/>
  <c r="N42" i="15" s="1"/>
  <c r="S42" i="15" s="1"/>
  <c r="K29" i="15"/>
  <c r="K79" i="15"/>
  <c r="K93" i="15"/>
  <c r="K94" i="15"/>
  <c r="K78" i="15"/>
  <c r="K81" i="15"/>
  <c r="K91" i="15"/>
  <c r="K92" i="15"/>
  <c r="K90" i="15"/>
  <c r="K76" i="15"/>
  <c r="K84" i="15"/>
  <c r="K89" i="15"/>
  <c r="K88" i="15"/>
  <c r="K86" i="15"/>
  <c r="K87" i="15"/>
  <c r="G76" i="21"/>
  <c r="BT66" i="24"/>
  <c r="BT36" i="24"/>
  <c r="BT10" i="24"/>
  <c r="K216" i="15" l="1"/>
  <c r="K217" i="15"/>
  <c r="AG140" i="62"/>
  <c r="AF140" i="62"/>
  <c r="AA140" i="62"/>
  <c r="AE140" i="62" s="1"/>
  <c r="V140" i="62"/>
  <c r="S140" i="62"/>
  <c r="U140" i="62" s="1"/>
  <c r="P140" i="62"/>
  <c r="AH140" i="62" l="1"/>
  <c r="AC140" i="62"/>
  <c r="W140" i="62"/>
  <c r="AB140" i="62"/>
  <c r="AD140" i="62" l="1"/>
  <c r="AA163" i="16" l="1"/>
  <c r="X10" i="16" l="1"/>
  <c r="L217" i="16"/>
  <c r="L216" i="16"/>
  <c r="P184" i="16" l="1"/>
  <c r="K217" i="16"/>
  <c r="K216" i="16"/>
  <c r="BS66" i="24" l="1"/>
  <c r="BS36" i="24"/>
  <c r="BS10" i="24"/>
  <c r="BR66" i="24" l="1"/>
  <c r="BR36" i="24"/>
  <c r="BR10" i="24"/>
  <c r="M212" i="16"/>
  <c r="M211" i="16"/>
  <c r="M210" i="16"/>
  <c r="M209" i="16"/>
  <c r="M207" i="16"/>
  <c r="K207" i="12" s="1"/>
  <c r="M204" i="16"/>
  <c r="M203" i="16"/>
  <c r="M202" i="16"/>
  <c r="M201" i="16"/>
  <c r="M200" i="16"/>
  <c r="M199" i="16"/>
  <c r="M196" i="16"/>
  <c r="M193" i="16"/>
  <c r="M192" i="16"/>
  <c r="M191" i="16"/>
  <c r="M190" i="16"/>
  <c r="M189" i="16"/>
  <c r="M188" i="16"/>
  <c r="M187" i="16"/>
  <c r="M186" i="16"/>
  <c r="M185" i="16"/>
  <c r="M184" i="16"/>
  <c r="K184" i="12" s="1"/>
  <c r="M183" i="16"/>
  <c r="M182" i="16"/>
  <c r="M176" i="16"/>
  <c r="M175" i="16"/>
  <c r="M174" i="16"/>
  <c r="M173" i="16"/>
  <c r="M172" i="16"/>
  <c r="M171" i="16"/>
  <c r="M170" i="16"/>
  <c r="M169" i="16"/>
  <c r="M168" i="16"/>
  <c r="M167" i="16"/>
  <c r="M166" i="16"/>
  <c r="M165" i="16"/>
  <c r="M164" i="16"/>
  <c r="M162" i="16"/>
  <c r="M160" i="16"/>
  <c r="M159" i="16"/>
  <c r="M158" i="16"/>
  <c r="M157" i="16"/>
  <c r="M156" i="16"/>
  <c r="K156" i="12" s="1"/>
  <c r="M155" i="16"/>
  <c r="M154" i="16"/>
  <c r="M153" i="16"/>
  <c r="M152" i="16"/>
  <c r="M151" i="16"/>
  <c r="M150" i="16"/>
  <c r="M149" i="16"/>
  <c r="M148" i="16"/>
  <c r="M147" i="16"/>
  <c r="K147" i="12" s="1"/>
  <c r="M146" i="16"/>
  <c r="M145" i="16"/>
  <c r="M144" i="16"/>
  <c r="M143" i="16"/>
  <c r="M142" i="16"/>
  <c r="M141" i="16"/>
  <c r="M140" i="16"/>
  <c r="M138" i="16"/>
  <c r="M137" i="16"/>
  <c r="M135" i="16"/>
  <c r="M134" i="16"/>
  <c r="M133" i="16"/>
  <c r="M132" i="16"/>
  <c r="M131" i="16"/>
  <c r="M130" i="16"/>
  <c r="M129" i="16"/>
  <c r="M128" i="16"/>
  <c r="M127" i="16"/>
  <c r="M125" i="16"/>
  <c r="M124" i="16"/>
  <c r="M121" i="16"/>
  <c r="M119" i="16"/>
  <c r="M118" i="16"/>
  <c r="M117" i="16"/>
  <c r="M116" i="16"/>
  <c r="M115" i="16"/>
  <c r="M114" i="16"/>
  <c r="M113" i="16"/>
  <c r="M111" i="16"/>
  <c r="M110" i="16"/>
  <c r="M109" i="16"/>
  <c r="M106" i="16"/>
  <c r="M105" i="16"/>
  <c r="M103" i="16"/>
  <c r="K102" i="12"/>
  <c r="M101" i="16"/>
  <c r="M100" i="16"/>
  <c r="M99" i="16"/>
  <c r="M98" i="16"/>
  <c r="M97" i="16"/>
  <c r="M95" i="16"/>
  <c r="M94" i="16"/>
  <c r="M93" i="16"/>
  <c r="M92" i="16"/>
  <c r="M90" i="16"/>
  <c r="M89" i="16"/>
  <c r="M88" i="16"/>
  <c r="M87" i="16"/>
  <c r="M86" i="16"/>
  <c r="M85" i="16"/>
  <c r="M84" i="16"/>
  <c r="M82" i="16"/>
  <c r="M80" i="16"/>
  <c r="M79" i="16"/>
  <c r="M77" i="16"/>
  <c r="M76" i="16"/>
  <c r="M75" i="16"/>
  <c r="M74" i="16"/>
  <c r="M72" i="16"/>
  <c r="M71" i="16"/>
  <c r="K69" i="12"/>
  <c r="M68" i="16"/>
  <c r="M67" i="16"/>
  <c r="M66" i="16"/>
  <c r="M65" i="16"/>
  <c r="M64" i="16"/>
  <c r="M63" i="16"/>
  <c r="M61" i="16"/>
  <c r="M60" i="16"/>
  <c r="M59" i="16"/>
  <c r="M58" i="16"/>
  <c r="M57" i="16"/>
  <c r="M56" i="16"/>
  <c r="M55" i="16"/>
  <c r="M53" i="16"/>
  <c r="M51" i="16"/>
  <c r="M49" i="16"/>
  <c r="M48" i="16"/>
  <c r="M47" i="16"/>
  <c r="M46" i="16"/>
  <c r="M20" i="16"/>
  <c r="M19" i="16"/>
  <c r="M18" i="16"/>
  <c r="M16" i="16"/>
  <c r="M15" i="16"/>
  <c r="M14" i="16"/>
  <c r="M13" i="16"/>
  <c r="M12" i="16"/>
  <c r="K12" i="12" s="1"/>
  <c r="K11" i="12"/>
  <c r="M7" i="16"/>
  <c r="Z54" i="10" l="1"/>
  <c r="Z55" i="10"/>
  <c r="V193" i="16" l="1"/>
  <c r="L193" i="15" s="1"/>
  <c r="M193" i="15" s="1"/>
  <c r="V192" i="16"/>
  <c r="L192" i="15" s="1"/>
  <c r="M192" i="15" s="1"/>
  <c r="V156" i="16"/>
  <c r="L156" i="15" s="1"/>
  <c r="V155" i="16"/>
  <c r="L155" i="15" s="1"/>
  <c r="V152" i="16"/>
  <c r="L152" i="15" s="1"/>
  <c r="V151" i="16"/>
  <c r="L151" i="15" s="1"/>
  <c r="V150" i="16"/>
  <c r="L150" i="15" s="1"/>
  <c r="V94" i="16"/>
  <c r="L94" i="15" s="1"/>
  <c r="M94" i="15" s="1"/>
  <c r="V93" i="16"/>
  <c r="L93" i="15" s="1"/>
  <c r="L217" i="15" l="1"/>
  <c r="N94" i="15"/>
  <c r="I218" i="14"/>
  <c r="F218" i="14"/>
  <c r="I218" i="11"/>
  <c r="F218" i="11"/>
  <c r="F218" i="12"/>
  <c r="I219" i="12"/>
  <c r="S94" i="15" l="1"/>
  <c r="W94" i="15" s="1"/>
  <c r="S94" i="7"/>
  <c r="L229" i="15"/>
  <c r="K11" i="15" l="1"/>
  <c r="K16" i="15"/>
  <c r="K17" i="15"/>
  <c r="K7" i="15"/>
  <c r="K8" i="15"/>
  <c r="K9" i="15"/>
  <c r="K10" i="15"/>
  <c r="K13" i="15"/>
  <c r="K15" i="15"/>
  <c r="K12" i="15"/>
  <c r="K14" i="15"/>
  <c r="K6" i="15"/>
  <c r="X151" i="16"/>
  <c r="S151" i="16" s="1"/>
  <c r="X152" i="16"/>
  <c r="S152" i="16" s="1"/>
  <c r="X153" i="16"/>
  <c r="S153" i="16" s="1"/>
  <c r="X154" i="16"/>
  <c r="S154" i="16" s="1"/>
  <c r="X147" i="16"/>
  <c r="S147" i="16" s="1"/>
  <c r="X149" i="16"/>
  <c r="S149" i="16" s="1"/>
  <c r="X160" i="16"/>
  <c r="S160" i="16" s="1"/>
  <c r="K215" i="15" l="1"/>
  <c r="N17" i="15"/>
  <c r="S17" i="7" s="1"/>
  <c r="E58" i="10"/>
  <c r="F58" i="10" s="1"/>
  <c r="E56" i="10"/>
  <c r="E55" i="10"/>
  <c r="F55" i="10" s="1"/>
  <c r="E45" i="10"/>
  <c r="E44" i="10"/>
  <c r="F44" i="10" s="1"/>
  <c r="E34" i="10"/>
  <c r="E33" i="10"/>
  <c r="E23" i="10"/>
  <c r="F23" i="10" s="1"/>
  <c r="E22" i="10"/>
  <c r="F22" i="10" s="1"/>
  <c r="A18" i="10"/>
  <c r="A29" i="10" s="1"/>
  <c r="E6" i="10"/>
  <c r="F6" i="10" s="1"/>
  <c r="G83" i="9"/>
  <c r="G68" i="9"/>
  <c r="F68" i="9"/>
  <c r="G46" i="9"/>
  <c r="F46" i="9"/>
  <c r="G39" i="9"/>
  <c r="G24" i="9"/>
  <c r="F24" i="9"/>
  <c r="G17" i="9"/>
  <c r="H35" i="8"/>
  <c r="H34" i="8"/>
  <c r="H33" i="8"/>
  <c r="H32" i="8"/>
  <c r="A29" i="8"/>
  <c r="H26" i="8"/>
  <c r="H25" i="8"/>
  <c r="H24" i="8"/>
  <c r="F24" i="8"/>
  <c r="H23" i="8"/>
  <c r="F23" i="8"/>
  <c r="A20" i="8"/>
  <c r="H17" i="8"/>
  <c r="A11" i="8"/>
  <c r="H7" i="8"/>
  <c r="F7" i="8"/>
  <c r="F5" i="8"/>
  <c r="S17" i="15" l="1"/>
  <c r="S8" i="10"/>
  <c r="H18" i="8"/>
  <c r="E13" i="10"/>
  <c r="E35" i="10"/>
  <c r="E24" i="10"/>
  <c r="H36" i="8"/>
  <c r="H27" i="8"/>
  <c r="H37" i="8"/>
  <c r="F25" i="8"/>
  <c r="H9" i="8"/>
  <c r="A40" i="10"/>
  <c r="A51" i="10"/>
  <c r="E46" i="10"/>
  <c r="E57" i="10"/>
  <c r="E60" i="10" s="1"/>
  <c r="F33" i="10"/>
  <c r="G84" i="9"/>
  <c r="G18" i="9"/>
  <c r="G40" i="9"/>
  <c r="G44" i="9" s="1"/>
  <c r="F6" i="8"/>
  <c r="G66" i="9" l="1"/>
  <c r="Q19" i="10"/>
  <c r="G22" i="9"/>
  <c r="G60" i="10"/>
  <c r="Q50" i="10" s="1"/>
  <c r="R27" i="10" s="1"/>
  <c r="K205" i="15" s="1"/>
  <c r="G88" i="9"/>
  <c r="AB66" i="16" l="1"/>
  <c r="R33" i="16" s="1"/>
  <c r="AA66" i="16"/>
  <c r="Q33" i="16" s="1"/>
  <c r="AD65" i="16"/>
  <c r="X33" i="16" l="1"/>
  <c r="BE66" i="24"/>
  <c r="BF66" i="24"/>
  <c r="BG66" i="24"/>
  <c r="BH66" i="24"/>
  <c r="BI66" i="24"/>
  <c r="BJ66" i="24"/>
  <c r="BK66" i="24"/>
  <c r="BL66" i="24"/>
  <c r="BM66" i="24"/>
  <c r="BN66" i="24"/>
  <c r="BO66" i="24"/>
  <c r="BP66" i="24"/>
  <c r="BQ66" i="24"/>
  <c r="BE36" i="24"/>
  <c r="BF36" i="24"/>
  <c r="BG36" i="24"/>
  <c r="BH36" i="24"/>
  <c r="BI36" i="24"/>
  <c r="BJ36" i="24"/>
  <c r="BK36" i="24"/>
  <c r="BL36" i="24"/>
  <c r="BM36" i="24"/>
  <c r="BN36" i="24"/>
  <c r="BO36" i="24"/>
  <c r="BP36" i="24"/>
  <c r="BQ36" i="24"/>
  <c r="BE10" i="24"/>
  <c r="BF10" i="24"/>
  <c r="BG10" i="24"/>
  <c r="BH10" i="24"/>
  <c r="BI10" i="24"/>
  <c r="BJ10" i="24"/>
  <c r="BK10" i="24"/>
  <c r="BL10" i="24"/>
  <c r="BM10" i="24"/>
  <c r="BN10" i="24"/>
  <c r="BO10" i="24"/>
  <c r="BP10" i="24"/>
  <c r="BQ10" i="24"/>
  <c r="M158" i="21" l="1"/>
  <c r="Q25" i="10" l="1"/>
  <c r="J76" i="9"/>
  <c r="T78" i="62" l="1"/>
  <c r="AA20" i="62"/>
  <c r="F218" i="7" l="1"/>
  <c r="I218" i="7"/>
  <c r="AD196" i="16"/>
  <c r="AD195" i="16"/>
  <c r="K27" i="12"/>
  <c r="AD197" i="16" l="1"/>
  <c r="S193" i="16" s="1"/>
  <c r="T217" i="16"/>
  <c r="U216" i="16"/>
  <c r="T216" i="16"/>
  <c r="T215" i="16"/>
  <c r="O232" i="16"/>
  <c r="U148" i="16" s="1"/>
  <c r="N232" i="16"/>
  <c r="T148" i="16" s="1"/>
  <c r="V148" i="16" l="1"/>
  <c r="U218" i="16"/>
  <c r="T218" i="16"/>
  <c r="T220" i="16" s="1"/>
  <c r="L17" i="11"/>
  <c r="Y61" i="10"/>
  <c r="Y62" i="10"/>
  <c r="Y63" i="10"/>
  <c r="P232" i="16"/>
  <c r="V216" i="16"/>
  <c r="V219" i="16"/>
  <c r="V218" i="16" l="1"/>
  <c r="L148" i="15"/>
  <c r="L218" i="15" s="1"/>
  <c r="Q17" i="7"/>
  <c r="O17" i="11"/>
  <c r="L178" i="11"/>
  <c r="L136" i="11"/>
  <c r="Z61" i="10"/>
  <c r="Z62" i="10"/>
  <c r="L96" i="11"/>
  <c r="O96" i="11" s="1"/>
  <c r="L179" i="11"/>
  <c r="L181" i="11"/>
  <c r="L177" i="11"/>
  <c r="O177" i="11" s="1"/>
  <c r="L180" i="11"/>
  <c r="L139" i="11"/>
  <c r="Q139" i="7" s="1"/>
  <c r="L195" i="11"/>
  <c r="L194" i="11"/>
  <c r="L207" i="11"/>
  <c r="X7" i="10" s="1"/>
  <c r="X11" i="16"/>
  <c r="Q136" i="7" l="1"/>
  <c r="O136" i="11"/>
  <c r="Q96" i="7"/>
  <c r="O180" i="11"/>
  <c r="Q180" i="7"/>
  <c r="Q181" i="7"/>
  <c r="O181" i="11"/>
  <c r="Q179" i="7"/>
  <c r="U179" i="7" s="1"/>
  <c r="O179" i="11"/>
  <c r="O139" i="11"/>
  <c r="Q178" i="7"/>
  <c r="U178" i="7" s="1"/>
  <c r="O178" i="11"/>
  <c r="O194" i="11"/>
  <c r="Q194" i="7"/>
  <c r="O195" i="11"/>
  <c r="Q195" i="7"/>
  <c r="F101" i="21"/>
  <c r="AA120" i="16" l="1"/>
  <c r="Q128" i="16" s="1"/>
  <c r="F5" i="21" l="1"/>
  <c r="AA195" i="62"/>
  <c r="AA196" i="62"/>
  <c r="K306" i="22" l="1"/>
  <c r="AB17" i="14"/>
  <c r="M306" i="22" l="1"/>
  <c r="P7" i="9"/>
  <c r="AC17" i="14"/>
  <c r="AA17" i="14" l="1"/>
  <c r="AD17" i="14" s="1"/>
  <c r="AE17" i="14" s="1"/>
  <c r="S136" i="14"/>
  <c r="V136" i="14" s="1"/>
  <c r="S139" i="14"/>
  <c r="V139" i="14" s="1"/>
  <c r="K44" i="22"/>
  <c r="M44" i="22" s="1"/>
  <c r="AG17" i="14" l="1"/>
  <c r="AH17" i="14" s="1"/>
  <c r="K307" i="22"/>
  <c r="K310" i="22" s="1"/>
  <c r="F146" i="21" l="1"/>
  <c r="M196" i="11" l="1"/>
  <c r="U217" i="16" l="1"/>
  <c r="T166" i="62"/>
  <c r="AA149" i="62"/>
  <c r="AE149" i="62" s="1"/>
  <c r="V217" i="16" l="1"/>
  <c r="AE150" i="62" l="1"/>
  <c r="L147" i="14" l="1"/>
  <c r="K147" i="11"/>
  <c r="N147" i="11" s="1"/>
  <c r="L94" i="20"/>
  <c r="M147" i="11"/>
  <c r="R147" i="7" s="1"/>
  <c r="M128" i="11"/>
  <c r="T150" i="62" l="1"/>
  <c r="V150" i="62" s="1"/>
  <c r="AG150" i="62"/>
  <c r="AC150" i="62" l="1"/>
  <c r="J168" i="19" l="1"/>
  <c r="AA217" i="62" l="1"/>
  <c r="R11" i="7" l="1"/>
  <c r="T19" i="7"/>
  <c r="T20" i="7"/>
  <c r="T21" i="7"/>
  <c r="T22" i="7"/>
  <c r="T24" i="7"/>
  <c r="T26" i="7"/>
  <c r="T27" i="7"/>
  <c r="T28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7" i="7"/>
  <c r="T138" i="7"/>
  <c r="L11" i="15"/>
  <c r="M11" i="15" s="1"/>
  <c r="V258" i="15" l="1"/>
  <c r="Q257" i="15"/>
  <c r="S257" i="15" s="1"/>
  <c r="J219" i="15"/>
  <c r="H219" i="15"/>
  <c r="G219" i="15"/>
  <c r="J218" i="15"/>
  <c r="H218" i="15"/>
  <c r="G218" i="15"/>
  <c r="J217" i="15"/>
  <c r="H217" i="15"/>
  <c r="G217" i="15"/>
  <c r="H216" i="15"/>
  <c r="G216" i="15"/>
  <c r="J220" i="15" l="1"/>
  <c r="H220" i="15"/>
  <c r="G220" i="15"/>
  <c r="F220" i="15"/>
  <c r="R220" i="15" l="1"/>
  <c r="Q220" i="15"/>
  <c r="I220" i="15"/>
  <c r="M183" i="11" l="1"/>
  <c r="R183" i="7" s="1"/>
  <c r="K184" i="11"/>
  <c r="N184" i="11" s="1"/>
  <c r="M184" i="11"/>
  <c r="R184" i="7" s="1"/>
  <c r="M185" i="11"/>
  <c r="R185" i="7" s="1"/>
  <c r="M186" i="11"/>
  <c r="R186" i="7" s="1"/>
  <c r="M187" i="11"/>
  <c r="R187" i="7" s="1"/>
  <c r="M188" i="11"/>
  <c r="R188" i="7" s="1"/>
  <c r="M190" i="11"/>
  <c r="R190" i="7" s="1"/>
  <c r="M182" i="11"/>
  <c r="R182" i="7" s="1"/>
  <c r="M191" i="11"/>
  <c r="R191" i="7" s="1"/>
  <c r="M192" i="11"/>
  <c r="R192" i="7" s="1"/>
  <c r="M193" i="11"/>
  <c r="R193" i="7" s="1"/>
  <c r="R196" i="7"/>
  <c r="M198" i="11"/>
  <c r="R198" i="7" s="1"/>
  <c r="M199" i="11"/>
  <c r="R199" i="7" s="1"/>
  <c r="M200" i="11"/>
  <c r="R200" i="7" s="1"/>
  <c r="M201" i="11"/>
  <c r="R201" i="7" s="1"/>
  <c r="M202" i="11"/>
  <c r="R202" i="7" s="1"/>
  <c r="M203" i="11"/>
  <c r="R203" i="7" s="1"/>
  <c r="M204" i="11"/>
  <c r="R204" i="7" s="1"/>
  <c r="M205" i="11"/>
  <c r="R205" i="7" s="1"/>
  <c r="M189" i="11"/>
  <c r="R189" i="7" s="1"/>
  <c r="R177" i="7"/>
  <c r="M176" i="11"/>
  <c r="R176" i="7" s="1"/>
  <c r="AA9" i="62" l="1"/>
  <c r="AA130" i="62"/>
  <c r="AG141" i="62" l="1"/>
  <c r="AE9" i="62"/>
  <c r="L15" i="15"/>
  <c r="AS2" i="14" l="1"/>
  <c r="T55" i="62"/>
  <c r="F7" i="10" l="1"/>
  <c r="M28" i="15"/>
  <c r="F12" i="10"/>
  <c r="S12" i="10" s="1"/>
  <c r="M214" i="15" s="1"/>
  <c r="M228" i="15" s="1"/>
  <c r="Q52" i="10"/>
  <c r="F56" i="10"/>
  <c r="F57" i="10" s="1"/>
  <c r="F24" i="10"/>
  <c r="F34" i="10"/>
  <c r="F35" i="10" s="1"/>
  <c r="F45" i="10"/>
  <c r="F46" i="10" s="1"/>
  <c r="L11" i="11"/>
  <c r="L214" i="11"/>
  <c r="L147" i="11"/>
  <c r="L184" i="11"/>
  <c r="AA7" i="62"/>
  <c r="AA6" i="62"/>
  <c r="F25" i="10" l="1"/>
  <c r="G24" i="10" s="1"/>
  <c r="S10" i="10"/>
  <c r="F13" i="10"/>
  <c r="Q11" i="7"/>
  <c r="O11" i="11"/>
  <c r="S19" i="10"/>
  <c r="F60" i="10"/>
  <c r="F47" i="10"/>
  <c r="G46" i="10" s="1"/>
  <c r="L255" i="15"/>
  <c r="L253" i="15"/>
  <c r="F36" i="10"/>
  <c r="G35" i="10" s="1"/>
  <c r="L254" i="15"/>
  <c r="P52" i="10"/>
  <c r="Q184" i="7"/>
  <c r="O184" i="11"/>
  <c r="Q147" i="7"/>
  <c r="O147" i="11"/>
  <c r="F49" i="10" l="1"/>
  <c r="F38" i="10"/>
  <c r="F61" i="10"/>
  <c r="G63" i="10" s="1"/>
  <c r="S20" i="10"/>
  <c r="U19" i="10"/>
  <c r="F14" i="10"/>
  <c r="F16" i="10" s="1"/>
  <c r="L258" i="15"/>
  <c r="AA11" i="62"/>
  <c r="AE11" i="62" s="1"/>
  <c r="F63" i="10" l="1"/>
  <c r="G13" i="10"/>
  <c r="AD255" i="62"/>
  <c r="U16" i="10" l="1"/>
  <c r="G16" i="10"/>
  <c r="V19" i="10"/>
  <c r="T11" i="62"/>
  <c r="V11" i="62" s="1"/>
  <c r="Q214" i="7"/>
  <c r="R214" i="7"/>
  <c r="AG11" i="62" l="1"/>
  <c r="AC11" i="62" s="1"/>
  <c r="AA160" i="62"/>
  <c r="M207" i="11"/>
  <c r="T217" i="62" l="1"/>
  <c r="T215" i="62"/>
  <c r="T202" i="62"/>
  <c r="T201" i="62"/>
  <c r="T196" i="62"/>
  <c r="T195" i="62"/>
  <c r="T194" i="62"/>
  <c r="T192" i="62"/>
  <c r="T179" i="62"/>
  <c r="T178" i="62"/>
  <c r="T177" i="62"/>
  <c r="T176" i="62"/>
  <c r="T175" i="62"/>
  <c r="T174" i="62"/>
  <c r="T173" i="62"/>
  <c r="T172" i="62"/>
  <c r="T171" i="62"/>
  <c r="T169" i="62"/>
  <c r="T167" i="62"/>
  <c r="T163" i="62"/>
  <c r="T162" i="62"/>
  <c r="T161" i="62"/>
  <c r="T159" i="62"/>
  <c r="T158" i="62"/>
  <c r="T155" i="62"/>
  <c r="T154" i="62"/>
  <c r="T153" i="62"/>
  <c r="T152" i="62"/>
  <c r="T151" i="62"/>
  <c r="T148" i="62"/>
  <c r="T147" i="62"/>
  <c r="T146" i="62"/>
  <c r="T145" i="62"/>
  <c r="T144" i="62"/>
  <c r="T143" i="62"/>
  <c r="T133" i="62"/>
  <c r="T129" i="62"/>
  <c r="T128" i="62"/>
  <c r="T126" i="62"/>
  <c r="T125" i="62"/>
  <c r="T119" i="62"/>
  <c r="T117" i="62"/>
  <c r="T116" i="62"/>
  <c r="T115" i="62"/>
  <c r="T114" i="62"/>
  <c r="T106" i="62"/>
  <c r="T105" i="62"/>
  <c r="T104" i="62"/>
  <c r="T103" i="62"/>
  <c r="T102" i="62"/>
  <c r="T101" i="62"/>
  <c r="T100" i="62"/>
  <c r="T98" i="62"/>
  <c r="T97" i="62"/>
  <c r="T95" i="62"/>
  <c r="T94" i="62"/>
  <c r="T92" i="62"/>
  <c r="T90" i="62"/>
  <c r="T89" i="62"/>
  <c r="T88" i="62"/>
  <c r="T84" i="62"/>
  <c r="T83" i="62"/>
  <c r="T82" i="62"/>
  <c r="T81" i="62"/>
  <c r="T80" i="62"/>
  <c r="T79" i="62"/>
  <c r="T77" i="62"/>
  <c r="T76" i="62"/>
  <c r="T73" i="62"/>
  <c r="T70" i="62"/>
  <c r="T69" i="62"/>
  <c r="T67" i="62"/>
  <c r="T66" i="62"/>
  <c r="T65" i="62"/>
  <c r="T64" i="62"/>
  <c r="T62" i="62"/>
  <c r="T61" i="62"/>
  <c r="T60" i="62"/>
  <c r="T59" i="62"/>
  <c r="T57" i="62"/>
  <c r="T56" i="62"/>
  <c r="T54" i="62"/>
  <c r="T50" i="62"/>
  <c r="T49" i="62"/>
  <c r="T44" i="62"/>
  <c r="T42" i="62"/>
  <c r="T40" i="62"/>
  <c r="T39" i="62"/>
  <c r="T38" i="62"/>
  <c r="T37" i="62"/>
  <c r="T36" i="62"/>
  <c r="T35" i="62"/>
  <c r="T34" i="62"/>
  <c r="T33" i="62"/>
  <c r="T32" i="62"/>
  <c r="T31" i="62"/>
  <c r="T29" i="62"/>
  <c r="T28" i="62"/>
  <c r="T27" i="62"/>
  <c r="T26" i="62"/>
  <c r="T25" i="62"/>
  <c r="T24" i="62"/>
  <c r="T21" i="62"/>
  <c r="T20" i="62"/>
  <c r="T19" i="62"/>
  <c r="T15" i="62"/>
  <c r="T14" i="62"/>
  <c r="T13" i="62"/>
  <c r="T12" i="62"/>
  <c r="T10" i="62"/>
  <c r="T9" i="62"/>
  <c r="T7" i="62"/>
  <c r="V6" i="62" l="1"/>
  <c r="T208" i="62"/>
  <c r="G39" i="21" l="1"/>
  <c r="L218" i="16" l="1"/>
  <c r="F3" i="21" l="1"/>
  <c r="F4" i="21"/>
  <c r="J167" i="19" l="1"/>
  <c r="K4" i="22" l="1"/>
  <c r="M4" i="22" s="1"/>
  <c r="F45" i="21" l="1"/>
  <c r="F42" i="21" l="1"/>
  <c r="F40" i="21"/>
  <c r="F41" i="21"/>
  <c r="BC36" i="24"/>
  <c r="BD36" i="24"/>
  <c r="F76" i="21" l="1"/>
  <c r="F78" i="21" l="1"/>
  <c r="F77" i="21"/>
  <c r="L12" i="15" l="1"/>
  <c r="L10" i="15"/>
  <c r="M10" i="15" s="1"/>
  <c r="L9" i="15"/>
  <c r="L7" i="15"/>
  <c r="M7" i="15" s="1"/>
  <c r="L6" i="15"/>
  <c r="M6" i="15" l="1"/>
  <c r="N6" i="15" s="1"/>
  <c r="S6" i="7" s="1"/>
  <c r="J216" i="16"/>
  <c r="J215" i="16"/>
  <c r="F47" i="21" l="1"/>
  <c r="R220" i="62" l="1"/>
  <c r="R221" i="62"/>
  <c r="R222" i="62"/>
  <c r="R223" i="62"/>
  <c r="X91" i="16" l="1"/>
  <c r="S91" i="16" s="1"/>
  <c r="P188" i="16" l="1"/>
  <c r="K188" i="12" s="1"/>
  <c r="K188" i="11" l="1"/>
  <c r="P214" i="16"/>
  <c r="P212" i="16"/>
  <c r="P211" i="16"/>
  <c r="P210" i="16"/>
  <c r="P209" i="16"/>
  <c r="P208" i="16"/>
  <c r="P205" i="16"/>
  <c r="K205" i="11" s="1"/>
  <c r="P204" i="16"/>
  <c r="P202" i="16"/>
  <c r="P203" i="16"/>
  <c r="P201" i="16"/>
  <c r="P200" i="16"/>
  <c r="P196" i="16"/>
  <c r="P193" i="16"/>
  <c r="P192" i="16"/>
  <c r="P191" i="16"/>
  <c r="P190" i="16"/>
  <c r="P189" i="16"/>
  <c r="P187" i="16"/>
  <c r="K187" i="12" s="1"/>
  <c r="P186" i="16"/>
  <c r="K186" i="12" s="1"/>
  <c r="P185" i="16"/>
  <c r="K185" i="12" s="1"/>
  <c r="P183" i="16"/>
  <c r="K183" i="12" s="1"/>
  <c r="P182" i="16"/>
  <c r="P176" i="16"/>
  <c r="K175" i="12"/>
  <c r="P174" i="16"/>
  <c r="K174" i="12" s="1"/>
  <c r="P173" i="16"/>
  <c r="K173" i="12" s="1"/>
  <c r="P172" i="16"/>
  <c r="K172" i="12" s="1"/>
  <c r="P171" i="16"/>
  <c r="K171" i="12" s="1"/>
  <c r="P170" i="16"/>
  <c r="K170" i="12" s="1"/>
  <c r="P169" i="16"/>
  <c r="K169" i="12" s="1"/>
  <c r="P168" i="16"/>
  <c r="K168" i="12" s="1"/>
  <c r="P167" i="16"/>
  <c r="K167" i="12" s="1"/>
  <c r="P166" i="16"/>
  <c r="K166" i="12" s="1"/>
  <c r="L64" i="20" s="1"/>
  <c r="P165" i="16"/>
  <c r="K165" i="12" s="1"/>
  <c r="P164" i="16"/>
  <c r="K164" i="12" s="1"/>
  <c r="K163" i="12"/>
  <c r="P162" i="16"/>
  <c r="K162" i="12" s="1"/>
  <c r="P160" i="16"/>
  <c r="K160" i="12" s="1"/>
  <c r="P159" i="16"/>
  <c r="K159" i="12" s="1"/>
  <c r="P158" i="16"/>
  <c r="K158" i="12" s="1"/>
  <c r="P157" i="16"/>
  <c r="K157" i="12" s="1"/>
  <c r="P155" i="16"/>
  <c r="K155" i="12" s="1"/>
  <c r="P154" i="16"/>
  <c r="K154" i="12" s="1"/>
  <c r="P153" i="16"/>
  <c r="K153" i="12" s="1"/>
  <c r="P152" i="16"/>
  <c r="K152" i="12" s="1"/>
  <c r="P151" i="16"/>
  <c r="K151" i="12" s="1"/>
  <c r="P150" i="16"/>
  <c r="K150" i="12" s="1"/>
  <c r="P149" i="16"/>
  <c r="K149" i="12" s="1"/>
  <c r="P148" i="16"/>
  <c r="K148" i="12" s="1"/>
  <c r="P146" i="16"/>
  <c r="K146" i="12" s="1"/>
  <c r="P145" i="16"/>
  <c r="K145" i="12" s="1"/>
  <c r="P144" i="16"/>
  <c r="K144" i="12" s="1"/>
  <c r="P143" i="16"/>
  <c r="K143" i="12" s="1"/>
  <c r="P142" i="16"/>
  <c r="K142" i="12" s="1"/>
  <c r="P141" i="16"/>
  <c r="K141" i="12" s="1"/>
  <c r="P140" i="16"/>
  <c r="P138" i="16"/>
  <c r="K138" i="12" s="1"/>
  <c r="P137" i="16"/>
  <c r="K137" i="12" s="1"/>
  <c r="P135" i="16"/>
  <c r="K135" i="12" s="1"/>
  <c r="P134" i="16"/>
  <c r="K134" i="12" s="1"/>
  <c r="P133" i="16"/>
  <c r="K133" i="12" s="1"/>
  <c r="P132" i="16"/>
  <c r="K132" i="12" s="1"/>
  <c r="P131" i="16"/>
  <c r="K131" i="12" s="1"/>
  <c r="P130" i="16"/>
  <c r="K130" i="12" s="1"/>
  <c r="P129" i="16"/>
  <c r="K129" i="12" s="1"/>
  <c r="P128" i="16"/>
  <c r="P127" i="16"/>
  <c r="K127" i="12" s="1"/>
  <c r="P126" i="16"/>
  <c r="K126" i="12" s="1"/>
  <c r="P125" i="16"/>
  <c r="K125" i="12" s="1"/>
  <c r="P124" i="16"/>
  <c r="K124" i="12" s="1"/>
  <c r="K121" i="12"/>
  <c r="P120" i="16"/>
  <c r="K120" i="12" s="1"/>
  <c r="P119" i="16"/>
  <c r="K119" i="12" s="1"/>
  <c r="P118" i="16"/>
  <c r="K118" i="12" s="1"/>
  <c r="P117" i="16"/>
  <c r="K117" i="12" s="1"/>
  <c r="P116" i="16"/>
  <c r="K116" i="12" s="1"/>
  <c r="P115" i="16"/>
  <c r="K115" i="12" s="1"/>
  <c r="P114" i="16"/>
  <c r="K114" i="12" s="1"/>
  <c r="K113" i="12"/>
  <c r="K112" i="12"/>
  <c r="P111" i="16"/>
  <c r="K111" i="12" s="1"/>
  <c r="P110" i="16"/>
  <c r="K110" i="12" s="1"/>
  <c r="P109" i="16"/>
  <c r="K109" i="12" s="1"/>
  <c r="K108" i="12"/>
  <c r="K107" i="12"/>
  <c r="P106" i="16"/>
  <c r="K106" i="12" s="1"/>
  <c r="P105" i="16"/>
  <c r="K105" i="12" s="1"/>
  <c r="K104" i="12"/>
  <c r="P103" i="16"/>
  <c r="K103" i="12" s="1"/>
  <c r="P101" i="16"/>
  <c r="K101" i="12" s="1"/>
  <c r="P100" i="16"/>
  <c r="K100" i="12" s="1"/>
  <c r="P99" i="16"/>
  <c r="K99" i="12" s="1"/>
  <c r="P98" i="16"/>
  <c r="K98" i="12" s="1"/>
  <c r="P97" i="16"/>
  <c r="K97" i="12" s="1"/>
  <c r="P95" i="16"/>
  <c r="K95" i="12" s="1"/>
  <c r="K94" i="12"/>
  <c r="P93" i="16"/>
  <c r="K93" i="12" s="1"/>
  <c r="P92" i="16"/>
  <c r="K92" i="12" s="1"/>
  <c r="K91" i="12"/>
  <c r="P90" i="16"/>
  <c r="K90" i="12" s="1"/>
  <c r="P89" i="16"/>
  <c r="K89" i="12" s="1"/>
  <c r="P88" i="16"/>
  <c r="K88" i="12" s="1"/>
  <c r="K87" i="12"/>
  <c r="K86" i="12"/>
  <c r="P85" i="16"/>
  <c r="K85" i="12" s="1"/>
  <c r="P84" i="16"/>
  <c r="K84" i="12" s="1"/>
  <c r="K83" i="12"/>
  <c r="P82" i="16"/>
  <c r="K82" i="12" s="1"/>
  <c r="K81" i="12"/>
  <c r="P80" i="16"/>
  <c r="K80" i="12" s="1"/>
  <c r="P79" i="16"/>
  <c r="K79" i="12" s="1"/>
  <c r="K78" i="12"/>
  <c r="P77" i="16"/>
  <c r="K77" i="12" s="1"/>
  <c r="P76" i="16"/>
  <c r="K76" i="12" s="1"/>
  <c r="K75" i="12"/>
  <c r="K74" i="12"/>
  <c r="K73" i="12"/>
  <c r="P72" i="16"/>
  <c r="K72" i="12" s="1"/>
  <c r="P71" i="16"/>
  <c r="K71" i="12" s="1"/>
  <c r="K70" i="12"/>
  <c r="P68" i="16"/>
  <c r="K68" i="12" s="1"/>
  <c r="P67" i="16"/>
  <c r="K67" i="12" s="1"/>
  <c r="K66" i="12"/>
  <c r="K65" i="12"/>
  <c r="K64" i="12"/>
  <c r="K63" i="12"/>
  <c r="K62" i="12"/>
  <c r="K61" i="12"/>
  <c r="P60" i="16"/>
  <c r="K60" i="12" s="1"/>
  <c r="P59" i="16"/>
  <c r="K59" i="12" s="1"/>
  <c r="K58" i="12"/>
  <c r="K57" i="12"/>
  <c r="K56" i="12"/>
  <c r="K55" i="12"/>
  <c r="K54" i="12"/>
  <c r="K53" i="12"/>
  <c r="K52" i="12"/>
  <c r="P51" i="16"/>
  <c r="K51" i="12" s="1"/>
  <c r="K50" i="12"/>
  <c r="K49" i="12"/>
  <c r="P48" i="16"/>
  <c r="K48" i="12" s="1"/>
  <c r="P47" i="16"/>
  <c r="K47" i="12" s="1"/>
  <c r="K46" i="12"/>
  <c r="K44" i="12"/>
  <c r="K43" i="12"/>
  <c r="K42" i="12"/>
  <c r="K41" i="12"/>
  <c r="K40" i="12"/>
  <c r="K39" i="12"/>
  <c r="K38" i="12"/>
  <c r="K37" i="12"/>
  <c r="K36" i="12"/>
  <c r="K35" i="12"/>
  <c r="K33" i="12"/>
  <c r="K32" i="12"/>
  <c r="K31" i="12"/>
  <c r="K30" i="12"/>
  <c r="K29" i="12"/>
  <c r="K28" i="12"/>
  <c r="K26" i="12"/>
  <c r="K25" i="12"/>
  <c r="K24" i="12"/>
  <c r="K22" i="12"/>
  <c r="P21" i="16"/>
  <c r="K20" i="12"/>
  <c r="K19" i="12"/>
  <c r="K18" i="12"/>
  <c r="K16" i="12"/>
  <c r="K15" i="12"/>
  <c r="K14" i="12"/>
  <c r="P13" i="16"/>
  <c r="K13" i="12" s="1"/>
  <c r="K10" i="12"/>
  <c r="K9" i="12"/>
  <c r="K8" i="12"/>
  <c r="K140" i="12" l="1"/>
  <c r="P218" i="16"/>
  <c r="K191" i="11"/>
  <c r="L191" i="11" s="1"/>
  <c r="K191" i="12"/>
  <c r="K192" i="11"/>
  <c r="L192" i="11" s="1"/>
  <c r="K192" i="12"/>
  <c r="K193" i="11"/>
  <c r="L193" i="11" s="1"/>
  <c r="K193" i="12"/>
  <c r="K176" i="11"/>
  <c r="L176" i="11" s="1"/>
  <c r="K176" i="12"/>
  <c r="K196" i="11"/>
  <c r="L196" i="11" s="1"/>
  <c r="K196" i="12"/>
  <c r="K177" i="12"/>
  <c r="L88" i="20" s="1"/>
  <c r="K182" i="11"/>
  <c r="L182" i="11" s="1"/>
  <c r="K182" i="12"/>
  <c r="K198" i="11"/>
  <c r="L198" i="11" s="1"/>
  <c r="K198" i="12"/>
  <c r="K199" i="11"/>
  <c r="L199" i="11" s="1"/>
  <c r="K199" i="12"/>
  <c r="K128" i="11"/>
  <c r="L128" i="11" s="1"/>
  <c r="K128" i="12"/>
  <c r="K200" i="11"/>
  <c r="N200" i="11" s="1"/>
  <c r="K200" i="12"/>
  <c r="K201" i="11"/>
  <c r="L201" i="11" s="1"/>
  <c r="K201" i="12"/>
  <c r="K203" i="11"/>
  <c r="N203" i="11" s="1"/>
  <c r="K203" i="12"/>
  <c r="K189" i="11"/>
  <c r="L189" i="11" s="1"/>
  <c r="K189" i="12"/>
  <c r="K202" i="11"/>
  <c r="L202" i="11" s="1"/>
  <c r="K202" i="12"/>
  <c r="K190" i="11"/>
  <c r="L190" i="11" s="1"/>
  <c r="K190" i="12"/>
  <c r="K204" i="11"/>
  <c r="L204" i="11" s="1"/>
  <c r="K204" i="12"/>
  <c r="P216" i="16"/>
  <c r="K187" i="11"/>
  <c r="K183" i="11"/>
  <c r="L205" i="11"/>
  <c r="N205" i="11"/>
  <c r="K185" i="11"/>
  <c r="K186" i="11"/>
  <c r="N188" i="11"/>
  <c r="L188" i="11"/>
  <c r="L16" i="15"/>
  <c r="O128" i="11" l="1"/>
  <c r="Q128" i="7"/>
  <c r="N191" i="11"/>
  <c r="N198" i="11"/>
  <c r="N201" i="11"/>
  <c r="N193" i="11"/>
  <c r="N128" i="11"/>
  <c r="N196" i="11"/>
  <c r="N190" i="11"/>
  <c r="N199" i="11"/>
  <c r="N182" i="11"/>
  <c r="L200" i="11"/>
  <c r="O200" i="11" s="1"/>
  <c r="L203" i="11"/>
  <c r="O203" i="11" s="1"/>
  <c r="N192" i="11"/>
  <c r="N176" i="11"/>
  <c r="N189" i="11"/>
  <c r="N204" i="11"/>
  <c r="N202" i="11"/>
  <c r="O191" i="11"/>
  <c r="Q191" i="7"/>
  <c r="L85" i="20"/>
  <c r="L185" i="11"/>
  <c r="N185" i="11"/>
  <c r="O201" i="11"/>
  <c r="Q201" i="7"/>
  <c r="N183" i="11"/>
  <c r="L183" i="11"/>
  <c r="Q192" i="7"/>
  <c r="O192" i="11"/>
  <c r="Q202" i="7"/>
  <c r="O202" i="11"/>
  <c r="L186" i="11"/>
  <c r="N186" i="11"/>
  <c r="Q198" i="7"/>
  <c r="U198" i="7" s="1"/>
  <c r="O198" i="11"/>
  <c r="Q189" i="7"/>
  <c r="O189" i="11"/>
  <c r="L86" i="20"/>
  <c r="Q199" i="7"/>
  <c r="O199" i="11"/>
  <c r="Q177" i="7"/>
  <c r="U177" i="7" s="1"/>
  <c r="L84" i="20"/>
  <c r="O196" i="11"/>
  <c r="Q196" i="7"/>
  <c r="U196" i="7" s="1"/>
  <c r="Q193" i="7"/>
  <c r="O193" i="11"/>
  <c r="O188" i="11"/>
  <c r="Q188" i="7"/>
  <c r="Q182" i="7"/>
  <c r="O182" i="11"/>
  <c r="Q190" i="7"/>
  <c r="O190" i="11"/>
  <c r="Q176" i="7"/>
  <c r="U176" i="7" s="1"/>
  <c r="O176" i="11"/>
  <c r="Q205" i="7"/>
  <c r="O205" i="11"/>
  <c r="Q204" i="7"/>
  <c r="O204" i="11"/>
  <c r="L187" i="11"/>
  <c r="N187" i="11"/>
  <c r="G59" i="21"/>
  <c r="Q203" i="7" l="1"/>
  <c r="Q200" i="7"/>
  <c r="O186" i="11"/>
  <c r="Q186" i="7"/>
  <c r="Q183" i="7"/>
  <c r="O183" i="11"/>
  <c r="O185" i="11"/>
  <c r="Q185" i="7"/>
  <c r="Q187" i="7"/>
  <c r="O187" i="11"/>
  <c r="F61" i="21"/>
  <c r="F60" i="21"/>
  <c r="F59" i="21"/>
  <c r="N215" i="16" l="1"/>
  <c r="N216" i="16"/>
  <c r="N217" i="16"/>
  <c r="P251" i="16"/>
  <c r="M214" i="16" s="1"/>
  <c r="P253" i="16"/>
  <c r="K206" i="12" l="1"/>
  <c r="N220" i="16"/>
  <c r="P248" i="16"/>
  <c r="L14" i="15" l="1"/>
  <c r="L13" i="15"/>
  <c r="AF141" i="62" l="1"/>
  <c r="AA141" i="62"/>
  <c r="S141" i="62"/>
  <c r="U141" i="62" s="1"/>
  <c r="P141" i="62"/>
  <c r="V141" i="62"/>
  <c r="AC141" i="62" l="1"/>
  <c r="AH141" i="62"/>
  <c r="AB141" i="62"/>
  <c r="W141" i="62"/>
  <c r="L214" i="16"/>
  <c r="L219" i="16" s="1"/>
  <c r="AD141" i="62" l="1"/>
  <c r="G128" i="21" l="1"/>
  <c r="G143" i="21" l="1"/>
  <c r="F143" i="21" s="1"/>
  <c r="P185" i="14" s="1"/>
  <c r="X188" i="16" l="1"/>
  <c r="S188" i="16" s="1"/>
  <c r="X186" i="16"/>
  <c r="S186" i="16" s="1"/>
  <c r="F144" i="21" l="1"/>
  <c r="P186" i="14" l="1"/>
  <c r="L188" i="14"/>
  <c r="L186" i="14" l="1"/>
  <c r="K8" i="19" l="1"/>
  <c r="J8" i="19"/>
  <c r="F137" i="21"/>
  <c r="V186" i="62"/>
  <c r="V189" i="62"/>
  <c r="AG189" i="62" s="1"/>
  <c r="AC189" i="62" s="1"/>
  <c r="V190" i="62"/>
  <c r="V191" i="62"/>
  <c r="AG191" i="62"/>
  <c r="AA191" i="62"/>
  <c r="AE191" i="62" s="1"/>
  <c r="AA189" i="62"/>
  <c r="AE189" i="62" s="1"/>
  <c r="K40" i="22" l="1"/>
  <c r="M40" i="22" s="1"/>
  <c r="AC191" i="62"/>
  <c r="K20" i="22"/>
  <c r="AH191" i="62"/>
  <c r="AH189" i="62"/>
  <c r="M20" i="22" l="1"/>
  <c r="L8" i="19" s="1"/>
  <c r="X183" i="16"/>
  <c r="S183" i="16" s="1"/>
  <c r="R190" i="16" l="1"/>
  <c r="F135" i="21" l="1"/>
  <c r="F136" i="21"/>
  <c r="L183" i="14" l="1"/>
  <c r="L82" i="20"/>
  <c r="AA186" i="62"/>
  <c r="AE186" i="62" s="1"/>
  <c r="F128" i="21"/>
  <c r="H99" i="20"/>
  <c r="F129" i="21" l="1"/>
  <c r="AG186" i="62"/>
  <c r="AC186" i="62" s="1"/>
  <c r="P139" i="62" l="1"/>
  <c r="AD217" i="16" l="1"/>
  <c r="AD216" i="16"/>
  <c r="AD118" i="16" l="1"/>
  <c r="AW36" i="24" l="1"/>
  <c r="AE130" i="62" l="1"/>
  <c r="AD215" i="16" l="1"/>
  <c r="AD214" i="16"/>
  <c r="AB218" i="16"/>
  <c r="R204" i="16" s="1"/>
  <c r="AA218" i="16"/>
  <c r="Q204" i="16" s="1"/>
  <c r="M135" i="11" l="1"/>
  <c r="R135" i="7" s="1"/>
  <c r="H175" i="21" l="1"/>
  <c r="K135" i="11" l="1"/>
  <c r="L135" i="11" s="1"/>
  <c r="Q135" i="7" s="1"/>
  <c r="AA135" i="62"/>
  <c r="AE135" i="62" s="1"/>
  <c r="V135" i="62"/>
  <c r="AG135" i="62" l="1"/>
  <c r="AC135" i="62" s="1"/>
  <c r="N135" i="11"/>
  <c r="R6" i="10" l="1"/>
  <c r="AH266" i="62" l="1"/>
  <c r="AH255" i="62"/>
  <c r="Y223" i="62"/>
  <c r="X223" i="62"/>
  <c r="AK222" i="62"/>
  <c r="AI222" i="62"/>
  <c r="Q222" i="62"/>
  <c r="Q221" i="62"/>
  <c r="L221" i="62"/>
  <c r="AI220" i="62"/>
  <c r="Q220" i="62"/>
  <c r="L220" i="62"/>
  <c r="AI219" i="62"/>
  <c r="R219" i="62"/>
  <c r="Q219" i="62"/>
  <c r="L219" i="62"/>
  <c r="AI218" i="62"/>
  <c r="R218" i="62"/>
  <c r="Q218" i="62"/>
  <c r="L218" i="62"/>
  <c r="AJ217" i="62"/>
  <c r="AL217" i="62" s="1"/>
  <c r="AF217" i="62"/>
  <c r="AE217" i="62"/>
  <c r="AB216" i="62"/>
  <c r="AA216" i="62"/>
  <c r="AE216" i="62" s="1"/>
  <c r="V216" i="62"/>
  <c r="AA215" i="62"/>
  <c r="AE215" i="62" s="1"/>
  <c r="V215" i="62"/>
  <c r="AG215" i="62" s="1"/>
  <c r="AG214" i="62"/>
  <c r="AF214" i="62"/>
  <c r="AA214" i="62"/>
  <c r="AE214" i="62" s="1"/>
  <c r="V214" i="62"/>
  <c r="AG213" i="62"/>
  <c r="AF213" i="62"/>
  <c r="AA213" i="62"/>
  <c r="AE213" i="62" s="1"/>
  <c r="V213" i="62"/>
  <c r="AG212" i="62"/>
  <c r="AF212" i="62"/>
  <c r="AA212" i="62"/>
  <c r="AE212" i="62" s="1"/>
  <c r="V212" i="62"/>
  <c r="AG211" i="62"/>
  <c r="AF211" i="62"/>
  <c r="AA211" i="62"/>
  <c r="AE211" i="62" s="1"/>
  <c r="V211" i="62"/>
  <c r="AG210" i="62"/>
  <c r="AF210" i="62"/>
  <c r="AA210" i="62"/>
  <c r="AE210" i="62" s="1"/>
  <c r="AJ209" i="62"/>
  <c r="AA209" i="62"/>
  <c r="AE209" i="62" s="1"/>
  <c r="AK208" i="62"/>
  <c r="AJ208" i="62"/>
  <c r="AG208" i="62"/>
  <c r="AF208" i="62"/>
  <c r="AA208" i="62"/>
  <c r="AE208" i="62" s="1"/>
  <c r="AK207" i="62"/>
  <c r="AJ207" i="62"/>
  <c r="AA207" i="62"/>
  <c r="AE207" i="62" s="1"/>
  <c r="AK205" i="62"/>
  <c r="AJ205" i="62"/>
  <c r="AA205" i="62"/>
  <c r="AE205" i="62" s="1"/>
  <c r="V205" i="62"/>
  <c r="AB206" i="62"/>
  <c r="AA206" i="62"/>
  <c r="AE206" i="62" s="1"/>
  <c r="AK204" i="62"/>
  <c r="AJ204" i="62"/>
  <c r="AA204" i="62"/>
  <c r="AE204" i="62" s="1"/>
  <c r="AK203" i="62"/>
  <c r="AJ203" i="62"/>
  <c r="AG203" i="62"/>
  <c r="AF203" i="62"/>
  <c r="AA203" i="62"/>
  <c r="AE203" i="62" s="1"/>
  <c r="AK202" i="62"/>
  <c r="AJ202" i="62"/>
  <c r="AG202" i="62"/>
  <c r="AF202" i="62"/>
  <c r="AA202" i="62"/>
  <c r="AE202" i="62" s="1"/>
  <c r="V202" i="62"/>
  <c r="AK201" i="62"/>
  <c r="AJ201" i="62"/>
  <c r="AG201" i="62"/>
  <c r="AF201" i="62"/>
  <c r="AA201" i="62"/>
  <c r="AE201" i="62" s="1"/>
  <c r="AK199" i="62"/>
  <c r="AJ199" i="62"/>
  <c r="AA199" i="62"/>
  <c r="AE199" i="62" s="1"/>
  <c r="AK196" i="62"/>
  <c r="AJ196" i="62"/>
  <c r="AE196" i="62"/>
  <c r="V196" i="62"/>
  <c r="AK195" i="62"/>
  <c r="AJ195" i="62"/>
  <c r="AE195" i="62"/>
  <c r="AK194" i="62"/>
  <c r="AJ194" i="62"/>
  <c r="AG194" i="62"/>
  <c r="AF194" i="62"/>
  <c r="AA194" i="62"/>
  <c r="AE194" i="62" s="1"/>
  <c r="AK193" i="62"/>
  <c r="AJ193" i="62"/>
  <c r="AG193" i="62"/>
  <c r="AF193" i="62"/>
  <c r="AA193" i="62"/>
  <c r="AE193" i="62" s="1"/>
  <c r="V193" i="62"/>
  <c r="AK192" i="62"/>
  <c r="AJ192" i="62"/>
  <c r="AF192" i="62"/>
  <c r="AA192" i="62"/>
  <c r="AE192" i="62" s="1"/>
  <c r="AK190" i="62"/>
  <c r="AJ190" i="62"/>
  <c r="AA190" i="62"/>
  <c r="AE190" i="62" s="1"/>
  <c r="AK188" i="62"/>
  <c r="AJ188" i="62"/>
  <c r="AA188" i="62"/>
  <c r="AE188" i="62" s="1"/>
  <c r="V188" i="62"/>
  <c r="AA187" i="62"/>
  <c r="AE187" i="62" s="1"/>
  <c r="V187" i="62"/>
  <c r="AK185" i="62"/>
  <c r="AJ185" i="62"/>
  <c r="AA185" i="62"/>
  <c r="AE185" i="62" s="1"/>
  <c r="AK180" i="62"/>
  <c r="AJ180" i="62"/>
  <c r="AE180" i="62"/>
  <c r="AK179" i="62"/>
  <c r="AJ179" i="62"/>
  <c r="AF179" i="62"/>
  <c r="AA179" i="62"/>
  <c r="AE179" i="62" s="1"/>
  <c r="V179" i="62"/>
  <c r="AG179" i="62" s="1"/>
  <c r="AK178" i="62"/>
  <c r="AJ178" i="62"/>
  <c r="AG178" i="62"/>
  <c r="AF178" i="62"/>
  <c r="AA178" i="62"/>
  <c r="AE178" i="62" s="1"/>
  <c r="V178" i="62"/>
  <c r="AK177" i="62"/>
  <c r="AJ177" i="62"/>
  <c r="AG177" i="62"/>
  <c r="AF177" i="62"/>
  <c r="AA177" i="62"/>
  <c r="AE177" i="62" s="1"/>
  <c r="AK176" i="62"/>
  <c r="AJ176" i="62"/>
  <c r="AG176" i="62"/>
  <c r="AF176" i="62"/>
  <c r="AA176" i="62"/>
  <c r="AE176" i="62" s="1"/>
  <c r="AK175" i="62"/>
  <c r="AJ175" i="62"/>
  <c r="AA175" i="62"/>
  <c r="AE175" i="62" s="1"/>
  <c r="V175" i="62"/>
  <c r="AG175" i="62" s="1"/>
  <c r="AK174" i="62"/>
  <c r="AJ174" i="62"/>
  <c r="AG174" i="62"/>
  <c r="AF174" i="62"/>
  <c r="AA174" i="62"/>
  <c r="AE174" i="62" s="1"/>
  <c r="AK173" i="62"/>
  <c r="AJ173" i="62"/>
  <c r="AG173" i="62"/>
  <c r="AF173" i="62"/>
  <c r="AA173" i="62"/>
  <c r="AE173" i="62" s="1"/>
  <c r="AK172" i="62"/>
  <c r="AJ172" i="62"/>
  <c r="AG172" i="62"/>
  <c r="AF172" i="62"/>
  <c r="AA172" i="62"/>
  <c r="AE172" i="62" s="1"/>
  <c r="V172" i="62"/>
  <c r="AK171" i="62"/>
  <c r="AJ171" i="62"/>
  <c r="AA171" i="62"/>
  <c r="AE171" i="62" s="1"/>
  <c r="AK170" i="62"/>
  <c r="AJ170" i="62"/>
  <c r="AG170" i="62"/>
  <c r="AF170" i="62"/>
  <c r="AA170" i="62"/>
  <c r="AE170" i="62" s="1"/>
  <c r="V170" i="62"/>
  <c r="AK169" i="62"/>
  <c r="AJ169" i="62"/>
  <c r="AK168" i="62"/>
  <c r="AJ168" i="62"/>
  <c r="AG168" i="62"/>
  <c r="AF168" i="62"/>
  <c r="AA168" i="62"/>
  <c r="AE168" i="62" s="1"/>
  <c r="V168" i="62"/>
  <c r="AK167" i="62"/>
  <c r="AJ167" i="62"/>
  <c r="AG167" i="62"/>
  <c r="AF167" i="62"/>
  <c r="AA167" i="62"/>
  <c r="AE167" i="62" s="1"/>
  <c r="AK166" i="62"/>
  <c r="AJ166" i="62"/>
  <c r="AA166" i="62"/>
  <c r="AE166" i="62" s="1"/>
  <c r="V166" i="62"/>
  <c r="AG166" i="62" s="1"/>
  <c r="AK165" i="62"/>
  <c r="AJ165" i="62"/>
  <c r="AK163" i="62"/>
  <c r="AJ163" i="62"/>
  <c r="AA163" i="62"/>
  <c r="AE163" i="62" s="1"/>
  <c r="V163" i="62"/>
  <c r="AG163" i="62" s="1"/>
  <c r="AK162" i="62"/>
  <c r="AJ162" i="62"/>
  <c r="AA162" i="62"/>
  <c r="AE162" i="62" s="1"/>
  <c r="V162" i="62"/>
  <c r="AG162" i="62" s="1"/>
  <c r="AK161" i="62"/>
  <c r="AJ161" i="62"/>
  <c r="AG161" i="62"/>
  <c r="AF161" i="62"/>
  <c r="AA161" i="62"/>
  <c r="AE161" i="62" s="1"/>
  <c r="AK160" i="62"/>
  <c r="AJ160" i="62"/>
  <c r="AE160" i="62"/>
  <c r="V160" i="62"/>
  <c r="AG160" i="62" s="1"/>
  <c r="AG159" i="62"/>
  <c r="AF159" i="62"/>
  <c r="AA159" i="62"/>
  <c r="AE159" i="62" s="1"/>
  <c r="V159" i="62"/>
  <c r="AK158" i="62"/>
  <c r="AJ158" i="62"/>
  <c r="AE158" i="62"/>
  <c r="AK157" i="62"/>
  <c r="AJ157" i="62"/>
  <c r="AA157" i="62"/>
  <c r="AE157" i="62" s="1"/>
  <c r="V157" i="62"/>
  <c r="AK156" i="62"/>
  <c r="AJ156" i="62"/>
  <c r="AG156" i="62"/>
  <c r="AF156" i="62"/>
  <c r="AA156" i="62"/>
  <c r="AE156" i="62" s="1"/>
  <c r="V156" i="62"/>
  <c r="AK155" i="62"/>
  <c r="AJ155" i="62"/>
  <c r="AG155" i="62"/>
  <c r="AF155" i="62"/>
  <c r="AA155" i="62"/>
  <c r="AE155" i="62" s="1"/>
  <c r="AK154" i="62"/>
  <c r="AJ154" i="62"/>
  <c r="AG154" i="62"/>
  <c r="AF154" i="62"/>
  <c r="AA154" i="62"/>
  <c r="AE154" i="62" s="1"/>
  <c r="V154" i="62"/>
  <c r="AK153" i="62"/>
  <c r="AJ153" i="62"/>
  <c r="AG153" i="62"/>
  <c r="AF153" i="62"/>
  <c r="AA153" i="62"/>
  <c r="AE153" i="62" s="1"/>
  <c r="AK152" i="62"/>
  <c r="AJ152" i="62"/>
  <c r="AG152" i="62"/>
  <c r="AF152" i="62"/>
  <c r="AA152" i="62"/>
  <c r="AE152" i="62" s="1"/>
  <c r="AK151" i="62"/>
  <c r="AJ151" i="62"/>
  <c r="AG151" i="62"/>
  <c r="AF151" i="62"/>
  <c r="AA151" i="62"/>
  <c r="AE151" i="62" s="1"/>
  <c r="V151" i="62"/>
  <c r="AK149" i="62"/>
  <c r="AJ149" i="62"/>
  <c r="AK148" i="62"/>
  <c r="AJ148" i="62"/>
  <c r="AG148" i="62"/>
  <c r="AF148" i="62"/>
  <c r="AA148" i="62"/>
  <c r="AE148" i="62" s="1"/>
  <c r="AK147" i="62"/>
  <c r="AJ147" i="62"/>
  <c r="AA147" i="62"/>
  <c r="AE147" i="62" s="1"/>
  <c r="V147" i="62"/>
  <c r="AG147" i="62" s="1"/>
  <c r="AK146" i="62"/>
  <c r="AJ146" i="62"/>
  <c r="AG146" i="62"/>
  <c r="AF146" i="62"/>
  <c r="AA146" i="62"/>
  <c r="AE146" i="62" s="1"/>
  <c r="AK145" i="62"/>
  <c r="AJ145" i="62"/>
  <c r="AG145" i="62"/>
  <c r="AF145" i="62"/>
  <c r="AA145" i="62"/>
  <c r="AE145" i="62" s="1"/>
  <c r="V145" i="62"/>
  <c r="AK144" i="62"/>
  <c r="AJ144" i="62"/>
  <c r="AG144" i="62"/>
  <c r="AF144" i="62"/>
  <c r="AA144" i="62"/>
  <c r="AE144" i="62" s="1"/>
  <c r="AK143" i="62"/>
  <c r="AJ143" i="62"/>
  <c r="AG143" i="62"/>
  <c r="AF143" i="62"/>
  <c r="AA143" i="62"/>
  <c r="AE143" i="62" s="1"/>
  <c r="AK139" i="62"/>
  <c r="AA139" i="62"/>
  <c r="AE139" i="62" s="1"/>
  <c r="V139" i="62"/>
  <c r="S139" i="62"/>
  <c r="AA138" i="62"/>
  <c r="AE138" i="62" s="1"/>
  <c r="V138" i="62"/>
  <c r="AA137" i="62"/>
  <c r="AE137" i="62" s="1"/>
  <c r="V137" i="62"/>
  <c r="AG137" i="62" s="1"/>
  <c r="AK134" i="62"/>
  <c r="AJ134" i="62"/>
  <c r="AA134" i="62"/>
  <c r="AE134" i="62" s="1"/>
  <c r="AK133" i="62"/>
  <c r="AJ133" i="62"/>
  <c r="AF133" i="62"/>
  <c r="AA133" i="62"/>
  <c r="AE133" i="62" s="1"/>
  <c r="V133" i="62"/>
  <c r="AG133" i="62" s="1"/>
  <c r="AA132" i="62"/>
  <c r="AE132" i="62" s="1"/>
  <c r="V132" i="62"/>
  <c r="AG132" i="62" s="1"/>
  <c r="AC132" i="62" s="1"/>
  <c r="AK131" i="62"/>
  <c r="AJ131" i="62"/>
  <c r="AA131" i="62"/>
  <c r="AE131" i="62" s="1"/>
  <c r="V131" i="62"/>
  <c r="V130" i="62"/>
  <c r="AK129" i="62"/>
  <c r="AJ129" i="62"/>
  <c r="AG129" i="62"/>
  <c r="AF129" i="62"/>
  <c r="AA129" i="62"/>
  <c r="AE129" i="62" s="1"/>
  <c r="AK128" i="62"/>
  <c r="AJ128" i="62"/>
  <c r="AA128" i="62"/>
  <c r="AE128" i="62" s="1"/>
  <c r="V128" i="62"/>
  <c r="AG128" i="62" s="1"/>
  <c r="AK127" i="62"/>
  <c r="AJ127" i="62"/>
  <c r="AA127" i="62"/>
  <c r="AE127" i="62" s="1"/>
  <c r="V127" i="62"/>
  <c r="AA126" i="62"/>
  <c r="AE126" i="62" s="1"/>
  <c r="AK125" i="62"/>
  <c r="AJ125" i="62"/>
  <c r="AG125" i="62"/>
  <c r="AF125" i="62"/>
  <c r="AA125" i="62"/>
  <c r="AE125" i="62" s="1"/>
  <c r="V125" i="62"/>
  <c r="AK124" i="62"/>
  <c r="AJ124" i="62"/>
  <c r="AA124" i="62"/>
  <c r="AE124" i="62" s="1"/>
  <c r="V124" i="62"/>
  <c r="AG124" i="62" s="1"/>
  <c r="AK123" i="62"/>
  <c r="AJ123" i="62"/>
  <c r="AA123" i="62"/>
  <c r="AE123" i="62" s="1"/>
  <c r="V123" i="62"/>
  <c r="AG123" i="62" s="1"/>
  <c r="AG121" i="62"/>
  <c r="AF121" i="62"/>
  <c r="AA121" i="62"/>
  <c r="AE121" i="62" s="1"/>
  <c r="V121" i="62"/>
  <c r="AK120" i="62"/>
  <c r="AJ120" i="62"/>
  <c r="AG120" i="62"/>
  <c r="AF120" i="62"/>
  <c r="AA120" i="62"/>
  <c r="AE120" i="62" s="1"/>
  <c r="V120" i="62"/>
  <c r="AG119" i="62"/>
  <c r="AF119" i="62"/>
  <c r="AA119" i="62"/>
  <c r="AE119" i="62" s="1"/>
  <c r="AK118" i="62"/>
  <c r="AJ118" i="62"/>
  <c r="AG118" i="62"/>
  <c r="AF118" i="62"/>
  <c r="AA118" i="62"/>
  <c r="AE118" i="62" s="1"/>
  <c r="V118" i="62"/>
  <c r="AK117" i="62"/>
  <c r="AJ117" i="62"/>
  <c r="AB117" i="62"/>
  <c r="AA117" i="62"/>
  <c r="AE117" i="62" s="1"/>
  <c r="V117" i="62"/>
  <c r="AK116" i="62"/>
  <c r="AJ116" i="62"/>
  <c r="AG116" i="62"/>
  <c r="AF116" i="62"/>
  <c r="AA116" i="62"/>
  <c r="AE116" i="62" s="1"/>
  <c r="V116" i="62"/>
  <c r="AK115" i="62"/>
  <c r="AJ115" i="62"/>
  <c r="AG115" i="62"/>
  <c r="AF115" i="62"/>
  <c r="AA115" i="62"/>
  <c r="AE115" i="62" s="1"/>
  <c r="V115" i="62"/>
  <c r="AK114" i="62"/>
  <c r="AJ114" i="62"/>
  <c r="AA114" i="62"/>
  <c r="AE114" i="62" s="1"/>
  <c r="V114" i="62"/>
  <c r="AG114" i="62" s="1"/>
  <c r="AK113" i="62"/>
  <c r="AJ113" i="62"/>
  <c r="AG113" i="62"/>
  <c r="AF113" i="62"/>
  <c r="AA113" i="62"/>
  <c r="AE113" i="62" s="1"/>
  <c r="V113" i="62"/>
  <c r="AA112" i="62"/>
  <c r="AE112" i="62" s="1"/>
  <c r="V112" i="62"/>
  <c r="AG112" i="62" s="1"/>
  <c r="AK111" i="62"/>
  <c r="AJ111" i="62"/>
  <c r="AA111" i="62"/>
  <c r="AE111" i="62" s="1"/>
  <c r="AK110" i="62"/>
  <c r="AJ110" i="62"/>
  <c r="AG110" i="62"/>
  <c r="AF110" i="62"/>
  <c r="AA110" i="62"/>
  <c r="AE110" i="62" s="1"/>
  <c r="V110" i="62"/>
  <c r="AK109" i="62"/>
  <c r="AJ109" i="62"/>
  <c r="AG109" i="62"/>
  <c r="AF109" i="62"/>
  <c r="AA109" i="62"/>
  <c r="AE109" i="62" s="1"/>
  <c r="V109" i="62"/>
  <c r="AK108" i="62"/>
  <c r="AJ108" i="62"/>
  <c r="AA108" i="62"/>
  <c r="AE108" i="62" s="1"/>
  <c r="V108" i="62"/>
  <c r="AG108" i="62" s="1"/>
  <c r="AK107" i="62"/>
  <c r="AJ107" i="62"/>
  <c r="AG107" i="62"/>
  <c r="AF107" i="62"/>
  <c r="AA107" i="62"/>
  <c r="AE107" i="62" s="1"/>
  <c r="V107" i="62"/>
  <c r="AK106" i="62"/>
  <c r="AJ106" i="62"/>
  <c r="AG106" i="62"/>
  <c r="AF106" i="62"/>
  <c r="AA106" i="62"/>
  <c r="AE106" i="62" s="1"/>
  <c r="AK105" i="62"/>
  <c r="AJ105" i="62"/>
  <c r="AA105" i="62"/>
  <c r="AE105" i="62" s="1"/>
  <c r="V105" i="62"/>
  <c r="AG105" i="62" s="1"/>
  <c r="AK104" i="62"/>
  <c r="AJ104" i="62"/>
  <c r="AG104" i="62"/>
  <c r="AF104" i="62"/>
  <c r="AA104" i="62"/>
  <c r="AE104" i="62" s="1"/>
  <c r="AK103" i="62"/>
  <c r="AJ103" i="62"/>
  <c r="AG103" i="62"/>
  <c r="AF103" i="62"/>
  <c r="AA103" i="62"/>
  <c r="AE103" i="62" s="1"/>
  <c r="AK102" i="62"/>
  <c r="AJ102" i="62"/>
  <c r="AA102" i="62"/>
  <c r="AE102" i="62" s="1"/>
  <c r="AK101" i="62"/>
  <c r="AJ101" i="62"/>
  <c r="AG101" i="62"/>
  <c r="AF101" i="62"/>
  <c r="AA101" i="62"/>
  <c r="AE101" i="62" s="1"/>
  <c r="V101" i="62"/>
  <c r="AK100" i="62"/>
  <c r="AJ100" i="62"/>
  <c r="AG100" i="62"/>
  <c r="AF100" i="62"/>
  <c r="AA100" i="62"/>
  <c r="AE100" i="62" s="1"/>
  <c r="AG99" i="62"/>
  <c r="AF99" i="62"/>
  <c r="AA99" i="62"/>
  <c r="AE99" i="62" s="1"/>
  <c r="V99" i="62"/>
  <c r="AK98" i="62"/>
  <c r="AJ98" i="62"/>
  <c r="AA98" i="62"/>
  <c r="AE98" i="62" s="1"/>
  <c r="AK97" i="62"/>
  <c r="AJ97" i="62"/>
  <c r="AG97" i="62"/>
  <c r="AF97" i="62"/>
  <c r="AA97" i="62"/>
  <c r="AE97" i="62" s="1"/>
  <c r="AK95" i="62"/>
  <c r="AJ95" i="62"/>
  <c r="AA95" i="62"/>
  <c r="AE95" i="62" s="1"/>
  <c r="AK94" i="62"/>
  <c r="AJ94" i="62"/>
  <c r="AG94" i="62"/>
  <c r="AF94" i="62"/>
  <c r="AA94" i="62"/>
  <c r="AE94" i="62" s="1"/>
  <c r="V94" i="62"/>
  <c r="AK93" i="62"/>
  <c r="AJ93" i="62"/>
  <c r="AG93" i="62"/>
  <c r="AF93" i="62"/>
  <c r="AA93" i="62"/>
  <c r="AE93" i="62" s="1"/>
  <c r="V93" i="62"/>
  <c r="AK92" i="62"/>
  <c r="AJ92" i="62"/>
  <c r="AG92" i="62"/>
  <c r="AF92" i="62"/>
  <c r="AA92" i="62"/>
  <c r="AE92" i="62" s="1"/>
  <c r="V92" i="62"/>
  <c r="AK91" i="62"/>
  <c r="AJ91" i="62"/>
  <c r="AA91" i="62"/>
  <c r="AE91" i="62" s="1"/>
  <c r="AK90" i="62"/>
  <c r="AJ90" i="62"/>
  <c r="AG90" i="62"/>
  <c r="AF90" i="62"/>
  <c r="AA90" i="62"/>
  <c r="AE90" i="62" s="1"/>
  <c r="V90" i="62"/>
  <c r="AK89" i="62"/>
  <c r="AJ89" i="62"/>
  <c r="AK88" i="62"/>
  <c r="AJ88" i="62"/>
  <c r="AG88" i="62"/>
  <c r="AF88" i="62"/>
  <c r="AA88" i="62"/>
  <c r="AE88" i="62" s="1"/>
  <c r="AG87" i="62"/>
  <c r="AF87" i="62"/>
  <c r="AA87" i="62"/>
  <c r="AE87" i="62" s="1"/>
  <c r="V87" i="62"/>
  <c r="AK86" i="62"/>
  <c r="AJ86" i="62"/>
  <c r="AG86" i="62"/>
  <c r="AF86" i="62"/>
  <c r="AA86" i="62"/>
  <c r="AE86" i="62" s="1"/>
  <c r="V86" i="62"/>
  <c r="AK85" i="62"/>
  <c r="AJ85" i="62"/>
  <c r="AA85" i="62"/>
  <c r="AE85" i="62" s="1"/>
  <c r="AK84" i="62"/>
  <c r="AJ84" i="62"/>
  <c r="AG84" i="62"/>
  <c r="AF84" i="62"/>
  <c r="AA84" i="62"/>
  <c r="AE84" i="62" s="1"/>
  <c r="V84" i="62"/>
  <c r="AK83" i="62"/>
  <c r="AJ83" i="62"/>
  <c r="AG83" i="62"/>
  <c r="AF83" i="62"/>
  <c r="AA83" i="62"/>
  <c r="AE83" i="62" s="1"/>
  <c r="AK82" i="62"/>
  <c r="AJ82" i="62"/>
  <c r="AG82" i="62"/>
  <c r="AF82" i="62"/>
  <c r="AA82" i="62"/>
  <c r="AE82" i="62" s="1"/>
  <c r="AK81" i="62"/>
  <c r="AJ81" i="62"/>
  <c r="AG81" i="62"/>
  <c r="AF81" i="62"/>
  <c r="AA81" i="62"/>
  <c r="AE81" i="62" s="1"/>
  <c r="V81" i="62"/>
  <c r="AK80" i="62"/>
  <c r="AJ80" i="62"/>
  <c r="AG80" i="62"/>
  <c r="AF80" i="62"/>
  <c r="AA80" i="62"/>
  <c r="AE80" i="62" s="1"/>
  <c r="AK79" i="62"/>
  <c r="AJ79" i="62"/>
  <c r="AG79" i="62"/>
  <c r="AF79" i="62"/>
  <c r="AA79" i="62"/>
  <c r="AE79" i="62" s="1"/>
  <c r="V79" i="62"/>
  <c r="AK78" i="62"/>
  <c r="AJ78" i="62"/>
  <c r="AG78" i="62"/>
  <c r="AF78" i="62"/>
  <c r="AA78" i="62"/>
  <c r="AE78" i="62" s="1"/>
  <c r="V78" i="62"/>
  <c r="AK77" i="62"/>
  <c r="AJ77" i="62"/>
  <c r="AG77" i="62"/>
  <c r="AF77" i="62"/>
  <c r="AA77" i="62"/>
  <c r="AE77" i="62" s="1"/>
  <c r="AK76" i="62"/>
  <c r="AJ76" i="62"/>
  <c r="AE76" i="62"/>
  <c r="AK75" i="62"/>
  <c r="AJ75" i="62"/>
  <c r="AA75" i="62"/>
  <c r="AE75" i="62" s="1"/>
  <c r="V75" i="62"/>
  <c r="AG75" i="62" s="1"/>
  <c r="AG74" i="62"/>
  <c r="AF74" i="62"/>
  <c r="AA74" i="62"/>
  <c r="AE74" i="62" s="1"/>
  <c r="V74" i="62"/>
  <c r="AK73" i="62"/>
  <c r="AJ73" i="62"/>
  <c r="AG73" i="62"/>
  <c r="AF73" i="62"/>
  <c r="AA73" i="62"/>
  <c r="AE73" i="62" s="1"/>
  <c r="AK72" i="62"/>
  <c r="AJ72" i="62"/>
  <c r="AA72" i="62"/>
  <c r="AE72" i="62" s="1"/>
  <c r="V72" i="62"/>
  <c r="AK71" i="62"/>
  <c r="AJ71" i="62"/>
  <c r="AA71" i="62"/>
  <c r="AE71" i="62" s="1"/>
  <c r="AK70" i="62"/>
  <c r="AJ70" i="62"/>
  <c r="AA70" i="62"/>
  <c r="AE70" i="62" s="1"/>
  <c r="V70" i="62"/>
  <c r="AK69" i="62"/>
  <c r="AJ69" i="62"/>
  <c r="AA69" i="62"/>
  <c r="AE69" i="62" s="1"/>
  <c r="V69" i="62"/>
  <c r="AG69" i="62" s="1"/>
  <c r="AK68" i="62"/>
  <c r="AJ68" i="62"/>
  <c r="AF68" i="62"/>
  <c r="AA68" i="62"/>
  <c r="AE68" i="62" s="1"/>
  <c r="V68" i="62"/>
  <c r="AG68" i="62" s="1"/>
  <c r="AK67" i="62"/>
  <c r="AJ67" i="62"/>
  <c r="AG67" i="62"/>
  <c r="AF67" i="62"/>
  <c r="AA67" i="62"/>
  <c r="AE67" i="62" s="1"/>
  <c r="AK66" i="62"/>
  <c r="AJ66" i="62"/>
  <c r="AB66" i="62"/>
  <c r="AA66" i="62"/>
  <c r="AE66" i="62" s="1"/>
  <c r="V66" i="62"/>
  <c r="AK65" i="62"/>
  <c r="AJ65" i="62"/>
  <c r="AG65" i="62"/>
  <c r="AF65" i="62"/>
  <c r="AA65" i="62"/>
  <c r="AE65" i="62" s="1"/>
  <c r="AK64" i="62"/>
  <c r="AJ64" i="62"/>
  <c r="AG64" i="62"/>
  <c r="AF64" i="62"/>
  <c r="AA64" i="62"/>
  <c r="AE64" i="62" s="1"/>
  <c r="AK63" i="62"/>
  <c r="AJ63" i="62"/>
  <c r="AG63" i="62"/>
  <c r="AF63" i="62"/>
  <c r="AA63" i="62"/>
  <c r="AE63" i="62" s="1"/>
  <c r="V63" i="62"/>
  <c r="AK62" i="62"/>
  <c r="AJ62" i="62"/>
  <c r="AG62" i="62"/>
  <c r="AF62" i="62"/>
  <c r="AA62" i="62"/>
  <c r="AE62" i="62" s="1"/>
  <c r="AK61" i="62"/>
  <c r="AJ61" i="62"/>
  <c r="AG61" i="62"/>
  <c r="AF61" i="62"/>
  <c r="AA61" i="62"/>
  <c r="AE61" i="62" s="1"/>
  <c r="V61" i="62"/>
  <c r="AK60" i="62"/>
  <c r="AJ60" i="62"/>
  <c r="AG60" i="62"/>
  <c r="AF60" i="62"/>
  <c r="AA60" i="62"/>
  <c r="AE60" i="62" s="1"/>
  <c r="AK59" i="62"/>
  <c r="AJ59" i="62"/>
  <c r="AG59" i="62"/>
  <c r="AF59" i="62"/>
  <c r="AA59" i="62"/>
  <c r="AE59" i="62" s="1"/>
  <c r="V59" i="62"/>
  <c r="AK58" i="62"/>
  <c r="AJ58" i="62"/>
  <c r="AG58" i="62"/>
  <c r="AF58" i="62"/>
  <c r="AA58" i="62"/>
  <c r="AE58" i="62" s="1"/>
  <c r="V58" i="62"/>
  <c r="AK57" i="62"/>
  <c r="AJ57" i="62"/>
  <c r="AA57" i="62"/>
  <c r="AE57" i="62" s="1"/>
  <c r="AK56" i="62"/>
  <c r="AJ56" i="62"/>
  <c r="AA56" i="62"/>
  <c r="AE56" i="62" s="1"/>
  <c r="V56" i="62"/>
  <c r="AG56" i="62" s="1"/>
  <c r="AK55" i="62"/>
  <c r="AJ55" i="62"/>
  <c r="AA55" i="62"/>
  <c r="AE55" i="62" s="1"/>
  <c r="AK54" i="62"/>
  <c r="AJ54" i="62"/>
  <c r="AG54" i="62"/>
  <c r="AF54" i="62"/>
  <c r="AA54" i="62"/>
  <c r="AE54" i="62" s="1"/>
  <c r="V54" i="62"/>
  <c r="AK53" i="62"/>
  <c r="AJ53" i="62"/>
  <c r="AG53" i="62"/>
  <c r="AF53" i="62"/>
  <c r="AA53" i="62"/>
  <c r="AE53" i="62" s="1"/>
  <c r="V53" i="62"/>
  <c r="AK52" i="62"/>
  <c r="AJ52" i="62"/>
  <c r="AG52" i="62"/>
  <c r="AF52" i="62"/>
  <c r="AA52" i="62"/>
  <c r="AE52" i="62" s="1"/>
  <c r="AK51" i="62"/>
  <c r="AJ51" i="62"/>
  <c r="AG51" i="62"/>
  <c r="AF51" i="62"/>
  <c r="AA51" i="62"/>
  <c r="AE51" i="62" s="1"/>
  <c r="V51" i="62"/>
  <c r="AK50" i="62"/>
  <c r="AJ50" i="62"/>
  <c r="AF50" i="62"/>
  <c r="AA50" i="62"/>
  <c r="AE50" i="62" s="1"/>
  <c r="AK49" i="62"/>
  <c r="AJ49" i="62"/>
  <c r="AG49" i="62"/>
  <c r="AF49" i="62"/>
  <c r="AA49" i="62"/>
  <c r="AE49" i="62" s="1"/>
  <c r="V49" i="62"/>
  <c r="AA48" i="62"/>
  <c r="AE48" i="62" s="1"/>
  <c r="V48" i="62"/>
  <c r="AG48" i="62" s="1"/>
  <c r="AA47" i="62"/>
  <c r="AE47" i="62" s="1"/>
  <c r="V47" i="62"/>
  <c r="AG47" i="62" s="1"/>
  <c r="AA46" i="62"/>
  <c r="AE46" i="62" s="1"/>
  <c r="V46" i="62"/>
  <c r="AG46" i="62" s="1"/>
  <c r="AA45" i="62"/>
  <c r="AE45" i="62" s="1"/>
  <c r="V45" i="62"/>
  <c r="AG45" i="62" s="1"/>
  <c r="AK44" i="62"/>
  <c r="AJ44" i="62"/>
  <c r="AA44" i="62"/>
  <c r="AE44" i="62" s="1"/>
  <c r="V44" i="62"/>
  <c r="AG44" i="62" s="1"/>
  <c r="AK43" i="62"/>
  <c r="AJ43" i="62"/>
  <c r="AA43" i="62"/>
  <c r="AE43" i="62" s="1"/>
  <c r="V43" i="62"/>
  <c r="AG43" i="62" s="1"/>
  <c r="AK42" i="62"/>
  <c r="AJ42" i="62"/>
  <c r="AG42" i="62"/>
  <c r="AF42" i="62"/>
  <c r="AA42" i="62"/>
  <c r="AE42" i="62" s="1"/>
  <c r="AK41" i="62"/>
  <c r="AJ41" i="62"/>
  <c r="AF41" i="62"/>
  <c r="AA41" i="62"/>
  <c r="AE41" i="62" s="1"/>
  <c r="V41" i="62"/>
  <c r="AG41" i="62" s="1"/>
  <c r="AK40" i="62"/>
  <c r="AJ40" i="62"/>
  <c r="AG40" i="62"/>
  <c r="AF40" i="62"/>
  <c r="AA40" i="62"/>
  <c r="AE40" i="62" s="1"/>
  <c r="AK39" i="62"/>
  <c r="AJ39" i="62"/>
  <c r="AG39" i="62"/>
  <c r="AF39" i="62"/>
  <c r="AA39" i="62"/>
  <c r="AE39" i="62" s="1"/>
  <c r="AK38" i="62"/>
  <c r="AJ38" i="62"/>
  <c r="AG38" i="62"/>
  <c r="AF38" i="62"/>
  <c r="AA38" i="62"/>
  <c r="AE38" i="62" s="1"/>
  <c r="V38" i="62"/>
  <c r="AK37" i="62"/>
  <c r="AJ37" i="62"/>
  <c r="AG37" i="62"/>
  <c r="AF37" i="62"/>
  <c r="AA37" i="62"/>
  <c r="AE37" i="62" s="1"/>
  <c r="V37" i="62"/>
  <c r="AK36" i="62"/>
  <c r="AJ36" i="62"/>
  <c r="AG36" i="62"/>
  <c r="AF36" i="62"/>
  <c r="AA36" i="62"/>
  <c r="AE36" i="62" s="1"/>
  <c r="V36" i="62"/>
  <c r="AK35" i="62"/>
  <c r="AJ35" i="62"/>
  <c r="AG35" i="62"/>
  <c r="AF35" i="62"/>
  <c r="AA35" i="62"/>
  <c r="AE35" i="62" s="1"/>
  <c r="V35" i="62"/>
  <c r="AK34" i="62"/>
  <c r="AJ34" i="62"/>
  <c r="AA34" i="62"/>
  <c r="AE34" i="62" s="1"/>
  <c r="AK33" i="62"/>
  <c r="AJ33" i="62"/>
  <c r="AG33" i="62"/>
  <c r="AF33" i="62"/>
  <c r="AA33" i="62"/>
  <c r="AE33" i="62" s="1"/>
  <c r="V33" i="62"/>
  <c r="AK32" i="62"/>
  <c r="AJ32" i="62"/>
  <c r="AG32" i="62"/>
  <c r="AF32" i="62"/>
  <c r="AA32" i="62"/>
  <c r="AE32" i="62" s="1"/>
  <c r="AK31" i="62"/>
  <c r="AJ31" i="62"/>
  <c r="AG31" i="62"/>
  <c r="AF31" i="62"/>
  <c r="AA31" i="62"/>
  <c r="AE31" i="62" s="1"/>
  <c r="V31" i="62"/>
  <c r="AK30" i="62"/>
  <c r="AJ30" i="62"/>
  <c r="AA30" i="62"/>
  <c r="AE30" i="62" s="1"/>
  <c r="V30" i="62"/>
  <c r="AG30" i="62" s="1"/>
  <c r="AK29" i="62"/>
  <c r="AJ29" i="62"/>
  <c r="AG29" i="62"/>
  <c r="AF29" i="62"/>
  <c r="AA29" i="62"/>
  <c r="AE29" i="62" s="1"/>
  <c r="AK28" i="62"/>
  <c r="AJ28" i="62"/>
  <c r="AA28" i="62"/>
  <c r="AE28" i="62" s="1"/>
  <c r="AK27" i="62"/>
  <c r="AJ27" i="62"/>
  <c r="AA27" i="62"/>
  <c r="AE27" i="62" s="1"/>
  <c r="V27" i="62"/>
  <c r="AK26" i="62"/>
  <c r="AJ26" i="62"/>
  <c r="AF26" i="62"/>
  <c r="AA26" i="62"/>
  <c r="AE26" i="62" s="1"/>
  <c r="V26" i="62"/>
  <c r="AK25" i="62"/>
  <c r="AJ25" i="62"/>
  <c r="AG25" i="62"/>
  <c r="AF25" i="62"/>
  <c r="AA25" i="62"/>
  <c r="AE25" i="62" s="1"/>
  <c r="AK24" i="62"/>
  <c r="AJ24" i="62"/>
  <c r="AF24" i="62"/>
  <c r="AA24" i="62"/>
  <c r="AE24" i="62" s="1"/>
  <c r="AK23" i="62"/>
  <c r="AJ23" i="62"/>
  <c r="AA23" i="62"/>
  <c r="AE23" i="62" s="1"/>
  <c r="AK21" i="62"/>
  <c r="AJ21" i="62"/>
  <c r="AF21" i="62"/>
  <c r="AA21" i="62"/>
  <c r="AE21" i="62" s="1"/>
  <c r="V21" i="62"/>
  <c r="AK20" i="62"/>
  <c r="AJ20" i="62"/>
  <c r="AF20" i="62"/>
  <c r="AE20" i="62"/>
  <c r="V20" i="62"/>
  <c r="AK19" i="62"/>
  <c r="AJ19" i="62"/>
  <c r="AG19" i="62"/>
  <c r="AF19" i="62"/>
  <c r="AA19" i="62"/>
  <c r="AE19" i="62" s="1"/>
  <c r="V19" i="62"/>
  <c r="AK18" i="62"/>
  <c r="AJ18" i="62"/>
  <c r="AA18" i="62"/>
  <c r="AE18" i="62" s="1"/>
  <c r="AG16" i="62"/>
  <c r="AF16" i="62"/>
  <c r="AA16" i="62"/>
  <c r="AE16" i="62" s="1"/>
  <c r="V16" i="62"/>
  <c r="AF15" i="62"/>
  <c r="AA15" i="62"/>
  <c r="AE15" i="62" s="1"/>
  <c r="V15" i="62"/>
  <c r="AG15" i="62" s="1"/>
  <c r="AG14" i="62"/>
  <c r="AF14" i="62"/>
  <c r="AA14" i="62"/>
  <c r="AE14" i="62" s="1"/>
  <c r="V14" i="62"/>
  <c r="AK13" i="62"/>
  <c r="AJ13" i="62"/>
  <c r="AG13" i="62"/>
  <c r="AF13" i="62"/>
  <c r="AA13" i="62"/>
  <c r="AE13" i="62" s="1"/>
  <c r="AK12" i="62"/>
  <c r="AJ12" i="62"/>
  <c r="AG12" i="62"/>
  <c r="AF12" i="62"/>
  <c r="AA12" i="62"/>
  <c r="AE12" i="62" s="1"/>
  <c r="AK10" i="62"/>
  <c r="AJ10" i="62"/>
  <c r="AG10" i="62"/>
  <c r="AF10" i="62"/>
  <c r="AA10" i="62"/>
  <c r="AE10" i="62" s="1"/>
  <c r="V10" i="62"/>
  <c r="AK9" i="62"/>
  <c r="AJ9" i="62"/>
  <c r="AK8" i="62"/>
  <c r="AJ8" i="62"/>
  <c r="AF8" i="62"/>
  <c r="AA8" i="62"/>
  <c r="AE8" i="62" s="1"/>
  <c r="V8" i="62"/>
  <c r="AG8" i="62" s="1"/>
  <c r="AG7" i="62"/>
  <c r="AF7" i="62"/>
  <c r="AE7" i="62"/>
  <c r="AK6" i="62"/>
  <c r="AJ6" i="62"/>
  <c r="AE6" i="62"/>
  <c r="AG157" i="62" l="1"/>
  <c r="AC157" i="62" s="1"/>
  <c r="AG139" i="62"/>
  <c r="AG130" i="62"/>
  <c r="AH130" i="62" s="1"/>
  <c r="AL193" i="62"/>
  <c r="AC211" i="62"/>
  <c r="AC213" i="62"/>
  <c r="V217" i="62"/>
  <c r="AG217" i="62" s="1"/>
  <c r="AC217" i="62" s="1"/>
  <c r="R7" i="10"/>
  <c r="T6" i="10" s="1"/>
  <c r="AC212" i="62"/>
  <c r="AL42" i="62"/>
  <c r="Q223" i="62"/>
  <c r="V144" i="62"/>
  <c r="AC144" i="62" s="1"/>
  <c r="AJ222" i="62"/>
  <c r="AL41" i="62"/>
  <c r="AC159" i="62"/>
  <c r="AL168" i="62"/>
  <c r="AH211" i="62"/>
  <c r="AH212" i="62"/>
  <c r="AH213" i="62"/>
  <c r="AC125" i="62"/>
  <c r="AL68" i="62"/>
  <c r="V192" i="62"/>
  <c r="V98" i="62"/>
  <c r="L223" i="62"/>
  <c r="AC163" i="62"/>
  <c r="AL170" i="62"/>
  <c r="V34" i="62"/>
  <c r="AH32" i="62"/>
  <c r="AL94" i="62"/>
  <c r="AH99" i="62"/>
  <c r="AL100" i="62"/>
  <c r="AL106" i="62"/>
  <c r="AC110" i="62"/>
  <c r="AH13" i="62"/>
  <c r="AL70" i="62"/>
  <c r="AL10" i="62"/>
  <c r="AH168" i="62"/>
  <c r="AL90" i="62"/>
  <c r="AH19" i="62"/>
  <c r="AL104" i="62"/>
  <c r="AC112" i="62"/>
  <c r="AC162" i="62"/>
  <c r="V9" i="62"/>
  <c r="AL55" i="62"/>
  <c r="AL108" i="62"/>
  <c r="AH82" i="62"/>
  <c r="AL25" i="62"/>
  <c r="AL32" i="62"/>
  <c r="AL33" i="62"/>
  <c r="AH35" i="62"/>
  <c r="AL155" i="62"/>
  <c r="AH170" i="62"/>
  <c r="AL53" i="62"/>
  <c r="AC44" i="62"/>
  <c r="AL93" i="62"/>
  <c r="AH104" i="62"/>
  <c r="AL109" i="62"/>
  <c r="AL111" i="62"/>
  <c r="AL113" i="62"/>
  <c r="AL114" i="62"/>
  <c r="AL115" i="62"/>
  <c r="AC133" i="62"/>
  <c r="AL163" i="62"/>
  <c r="AC33" i="62"/>
  <c r="AC107" i="62"/>
  <c r="AC23" i="62"/>
  <c r="V29" i="62"/>
  <c r="AL19" i="62"/>
  <c r="V77" i="62"/>
  <c r="AC77" i="62" s="1"/>
  <c r="AC114" i="62"/>
  <c r="AC116" i="62"/>
  <c r="AL177" i="62"/>
  <c r="AH15" i="62"/>
  <c r="AL40" i="62"/>
  <c r="AL67" i="62"/>
  <c r="AL171" i="62"/>
  <c r="AH54" i="62"/>
  <c r="AL66" i="62"/>
  <c r="AL71" i="62"/>
  <c r="AH101" i="62"/>
  <c r="AC19" i="62"/>
  <c r="AC68" i="62"/>
  <c r="AL34" i="62"/>
  <c r="AC69" i="62"/>
  <c r="AH77" i="62"/>
  <c r="AL120" i="62"/>
  <c r="V126" i="62"/>
  <c r="AH152" i="62"/>
  <c r="AH154" i="62"/>
  <c r="AC175" i="62"/>
  <c r="AC215" i="62"/>
  <c r="V91" i="62"/>
  <c r="AG91" i="62" s="1"/>
  <c r="AL160" i="62"/>
  <c r="V173" i="62"/>
  <c r="AC173" i="62" s="1"/>
  <c r="AL201" i="62"/>
  <c r="AC202" i="62"/>
  <c r="AL208" i="62"/>
  <c r="AC36" i="62"/>
  <c r="AH40" i="62"/>
  <c r="AC43" i="62"/>
  <c r="AC47" i="62"/>
  <c r="AL58" i="62"/>
  <c r="AL59" i="62"/>
  <c r="AL60" i="62"/>
  <c r="AL61" i="62"/>
  <c r="AL62" i="62"/>
  <c r="AC74" i="62"/>
  <c r="AL80" i="62"/>
  <c r="AH92" i="62"/>
  <c r="AC51" i="62"/>
  <c r="AL21" i="62"/>
  <c r="AL23" i="62"/>
  <c r="AL30" i="62"/>
  <c r="AC37" i="62"/>
  <c r="AL38" i="62"/>
  <c r="AL105" i="62"/>
  <c r="AL134" i="62"/>
  <c r="AC139" i="62"/>
  <c r="AL145" i="62"/>
  <c r="V148" i="62"/>
  <c r="AC148" i="62" s="1"/>
  <c r="AL172" i="62"/>
  <c r="AH173" i="62"/>
  <c r="AC178" i="62"/>
  <c r="AL178" i="62"/>
  <c r="AL194" i="62"/>
  <c r="AL195" i="62"/>
  <c r="AL196" i="62"/>
  <c r="AC59" i="62"/>
  <c r="AC61" i="62"/>
  <c r="AH74" i="62"/>
  <c r="AH156" i="62"/>
  <c r="AL6" i="62"/>
  <c r="AL8" i="62"/>
  <c r="AL20" i="62"/>
  <c r="AH25" i="62"/>
  <c r="AL27" i="62"/>
  <c r="AL28" i="62"/>
  <c r="AC38" i="62"/>
  <c r="AL39" i="62"/>
  <c r="AH41" i="62"/>
  <c r="AH42" i="62"/>
  <c r="V50" i="62"/>
  <c r="AH73" i="62"/>
  <c r="AL78" i="62"/>
  <c r="AL79" i="62"/>
  <c r="V82" i="62"/>
  <c r="AC82" i="62" s="1"/>
  <c r="AL83" i="62"/>
  <c r="AL84" i="62"/>
  <c r="AL85" i="62"/>
  <c r="AC99" i="62"/>
  <c r="V103" i="62"/>
  <c r="AH121" i="62"/>
  <c r="AC124" i="62"/>
  <c r="AL176" i="62"/>
  <c r="AH210" i="62"/>
  <c r="AC63" i="62"/>
  <c r="AC78" i="62"/>
  <c r="AC58" i="62"/>
  <c r="AC79" i="62"/>
  <c r="AC84" i="62"/>
  <c r="AH87" i="62"/>
  <c r="AH93" i="62"/>
  <c r="V104" i="62"/>
  <c r="AC104" i="62" s="1"/>
  <c r="AC105" i="62"/>
  <c r="AL146" i="62"/>
  <c r="AC154" i="62"/>
  <c r="AL154" i="62"/>
  <c r="AL165" i="62"/>
  <c r="AC172" i="62"/>
  <c r="AH174" i="62"/>
  <c r="V194" i="62"/>
  <c r="AC194" i="62" s="1"/>
  <c r="AL12" i="62"/>
  <c r="AL29" i="62"/>
  <c r="AC54" i="62"/>
  <c r="AH68" i="62"/>
  <c r="V83" i="62"/>
  <c r="AC83" i="62" s="1"/>
  <c r="AC87" i="62"/>
  <c r="AC108" i="62"/>
  <c r="AC147" i="62"/>
  <c r="V171" i="62"/>
  <c r="AL202" i="62"/>
  <c r="V206" i="62"/>
  <c r="AC10" i="62"/>
  <c r="AC35" i="62"/>
  <c r="AC120" i="62"/>
  <c r="AL123" i="62"/>
  <c r="AH148" i="62"/>
  <c r="AL166" i="62"/>
  <c r="AC31" i="62"/>
  <c r="V39" i="62"/>
  <c r="AC39" i="62" s="1"/>
  <c r="AL18" i="62"/>
  <c r="V25" i="62"/>
  <c r="AC25" i="62" s="1"/>
  <c r="V28" i="62"/>
  <c r="AG28" i="62" s="1"/>
  <c r="AC28" i="62" s="1"/>
  <c r="AL36" i="62"/>
  <c r="AH37" i="62"/>
  <c r="AL44" i="62"/>
  <c r="AC45" i="62"/>
  <c r="AH51" i="62"/>
  <c r="AL56" i="62"/>
  <c r="AL57" i="62"/>
  <c r="AH58" i="62"/>
  <c r="AH59" i="62"/>
  <c r="AH60" i="62"/>
  <c r="AH61" i="62"/>
  <c r="AC86" i="62"/>
  <c r="AC92" i="62"/>
  <c r="AL118" i="62"/>
  <c r="AL124" i="62"/>
  <c r="AH144" i="62"/>
  <c r="AL148" i="62"/>
  <c r="AH151" i="62"/>
  <c r="V152" i="62"/>
  <c r="AC152" i="62" s="1"/>
  <c r="AL156" i="62"/>
  <c r="AL175" i="62"/>
  <c r="AH176" i="62"/>
  <c r="AL179" i="62"/>
  <c r="AH201" i="62"/>
  <c r="AL203" i="62"/>
  <c r="V210" i="62"/>
  <c r="AC210" i="62" s="1"/>
  <c r="AC214" i="62"/>
  <c r="AH31" i="62"/>
  <c r="AH79" i="62"/>
  <c r="AH83" i="62"/>
  <c r="AH84" i="62"/>
  <c r="V102" i="62"/>
  <c r="AL107" i="62"/>
  <c r="AL149" i="62"/>
  <c r="AL157" i="62"/>
  <c r="V169" i="62"/>
  <c r="AG169" i="62" s="1"/>
  <c r="AC169" i="62" s="1"/>
  <c r="AH90" i="62"/>
  <c r="AL92" i="62"/>
  <c r="AH94" i="62"/>
  <c r="AC101" i="62"/>
  <c r="AL103" i="62"/>
  <c r="AH106" i="62"/>
  <c r="AL117" i="62"/>
  <c r="AH125" i="62"/>
  <c r="V129" i="62"/>
  <c r="AC129" i="62" s="1"/>
  <c r="AL144" i="62"/>
  <c r="V146" i="62"/>
  <c r="AC146" i="62" s="1"/>
  <c r="AL147" i="62"/>
  <c r="V167" i="62"/>
  <c r="AC167" i="62" s="1"/>
  <c r="AC151" i="62"/>
  <c r="AL151" i="62"/>
  <c r="AH153" i="62"/>
  <c r="AC156" i="62"/>
  <c r="AL161" i="62"/>
  <c r="AL188" i="62"/>
  <c r="AL190" i="62"/>
  <c r="AC193" i="62"/>
  <c r="AH194" i="62"/>
  <c r="AL13" i="62"/>
  <c r="AC15" i="62"/>
  <c r="AH39" i="62"/>
  <c r="AC41" i="62"/>
  <c r="AC49" i="62"/>
  <c r="AL51" i="62"/>
  <c r="AL52" i="62"/>
  <c r="AH53" i="62"/>
  <c r="AC56" i="62"/>
  <c r="AL64" i="62"/>
  <c r="AL65" i="62"/>
  <c r="AH67" i="62"/>
  <c r="AL75" i="62"/>
  <c r="AL89" i="62"/>
  <c r="AC93" i="62"/>
  <c r="AH97" i="62"/>
  <c r="AH110" i="62"/>
  <c r="AH119" i="62"/>
  <c r="AC123" i="62"/>
  <c r="AL127" i="62"/>
  <c r="AL128" i="62"/>
  <c r="AH143" i="62"/>
  <c r="AC145" i="62"/>
  <c r="AL153" i="62"/>
  <c r="V155" i="62"/>
  <c r="AC155" i="62" s="1"/>
  <c r="AC170" i="62"/>
  <c r="V185" i="62"/>
  <c r="AC30" i="62"/>
  <c r="V40" i="62"/>
  <c r="AC40" i="62" s="1"/>
  <c r="AL69" i="62"/>
  <c r="AH86" i="62"/>
  <c r="V89" i="62"/>
  <c r="AC90" i="62"/>
  <c r="AC94" i="62"/>
  <c r="AL95" i="62"/>
  <c r="AL102" i="62"/>
  <c r="AC109" i="62"/>
  <c r="AC113" i="62"/>
  <c r="AC115" i="62"/>
  <c r="AH120" i="62"/>
  <c r="AH129" i="62"/>
  <c r="AL133" i="62"/>
  <c r="AH146" i="62"/>
  <c r="AL152" i="62"/>
  <c r="AH159" i="62"/>
  <c r="AL162" i="62"/>
  <c r="AC166" i="62"/>
  <c r="AH167" i="62"/>
  <c r="AC168" i="62"/>
  <c r="AL173" i="62"/>
  <c r="AL180" i="62"/>
  <c r="AL192" i="62"/>
  <c r="AH202" i="62"/>
  <c r="AH8" i="62"/>
  <c r="AL9" i="62"/>
  <c r="AH10" i="62"/>
  <c r="V13" i="62"/>
  <c r="AC13" i="62" s="1"/>
  <c r="AC14" i="62"/>
  <c r="AC48" i="62"/>
  <c r="AL72" i="62"/>
  <c r="AL73" i="62"/>
  <c r="AC75" i="62"/>
  <c r="V85" i="62"/>
  <c r="AH100" i="62"/>
  <c r="AL110" i="62"/>
  <c r="AH116" i="62"/>
  <c r="AC121" i="62"/>
  <c r="AL169" i="62"/>
  <c r="AL174" i="62"/>
  <c r="AG188" i="62"/>
  <c r="AH193" i="62"/>
  <c r="AL205" i="62"/>
  <c r="AH12" i="62"/>
  <c r="AL31" i="62"/>
  <c r="AL35" i="62"/>
  <c r="AL43" i="62"/>
  <c r="AH88" i="62"/>
  <c r="AL91" i="62"/>
  <c r="AL98" i="62"/>
  <c r="AH103" i="62"/>
  <c r="AH107" i="62"/>
  <c r="AH113" i="62"/>
  <c r="AC118" i="62"/>
  <c r="AL129" i="62"/>
  <c r="AH155" i="62"/>
  <c r="AC160" i="62"/>
  <c r="AL167" i="62"/>
  <c r="AH172" i="62"/>
  <c r="AH178" i="62"/>
  <c r="AL185" i="62"/>
  <c r="AH161" i="62"/>
  <c r="AH203" i="62"/>
  <c r="AL26" i="62"/>
  <c r="AH33" i="62"/>
  <c r="AH38" i="62"/>
  <c r="AH49" i="62"/>
  <c r="AL50" i="62"/>
  <c r="AC53" i="62"/>
  <c r="AL54" i="62"/>
  <c r="AH78" i="62"/>
  <c r="AL116" i="62"/>
  <c r="AH118" i="62"/>
  <c r="AL158" i="62"/>
  <c r="AH214" i="62"/>
  <c r="AL24" i="62"/>
  <c r="AL49" i="62"/>
  <c r="AH63" i="62"/>
  <c r="AH64" i="62"/>
  <c r="AL77" i="62"/>
  <c r="AL82" i="62"/>
  <c r="AH115" i="62"/>
  <c r="AL207" i="62"/>
  <c r="AH16" i="62"/>
  <c r="AL37" i="62"/>
  <c r="AH52" i="62"/>
  <c r="AL63" i="62"/>
  <c r="AH65" i="62"/>
  <c r="AH81" i="62"/>
  <c r="AH145" i="62"/>
  <c r="AH109" i="62"/>
  <c r="AL143" i="62"/>
  <c r="AL204" i="62"/>
  <c r="AH14" i="62"/>
  <c r="AH36" i="62"/>
  <c r="AH179" i="62"/>
  <c r="AH208" i="62"/>
  <c r="AL86" i="62"/>
  <c r="AL131" i="62"/>
  <c r="AH133" i="62"/>
  <c r="AJ218" i="62"/>
  <c r="AH62" i="62"/>
  <c r="AL125" i="62"/>
  <c r="AL199" i="62"/>
  <c r="AG21" i="62"/>
  <c r="AC21" i="62" s="1"/>
  <c r="AG26" i="62"/>
  <c r="AH26" i="62" s="1"/>
  <c r="AH7" i="62"/>
  <c r="AG27" i="62"/>
  <c r="AC27" i="62" s="1"/>
  <c r="AC8" i="62"/>
  <c r="AC16" i="62"/>
  <c r="AC46" i="62"/>
  <c r="AG20" i="62"/>
  <c r="AH20" i="62" s="1"/>
  <c r="V18" i="62"/>
  <c r="V7" i="62"/>
  <c r="AC7" i="62" s="1"/>
  <c r="V32" i="62"/>
  <c r="AC32" i="62" s="1"/>
  <c r="V42" i="62"/>
  <c r="AC42" i="62" s="1"/>
  <c r="V64" i="62"/>
  <c r="AC64" i="62" s="1"/>
  <c r="AG70" i="62"/>
  <c r="AC70" i="62" s="1"/>
  <c r="AK218" i="62"/>
  <c r="V12" i="62"/>
  <c r="AC12" i="62" s="1"/>
  <c r="V24" i="62"/>
  <c r="AC81" i="62"/>
  <c r="AH29" i="62"/>
  <c r="AG66" i="62"/>
  <c r="AC66" i="62" s="1"/>
  <c r="AD66" i="62" s="1"/>
  <c r="V76" i="62"/>
  <c r="AG76" i="62" s="1"/>
  <c r="AJ219" i="62"/>
  <c r="V52" i="62"/>
  <c r="AC52" i="62" s="1"/>
  <c r="V57" i="62"/>
  <c r="AG72" i="62"/>
  <c r="AK219" i="62"/>
  <c r="V55" i="62"/>
  <c r="V60" i="62"/>
  <c r="AC60" i="62" s="1"/>
  <c r="V71" i="62"/>
  <c r="AJ220" i="62"/>
  <c r="V80" i="62"/>
  <c r="AC80" i="62" s="1"/>
  <c r="AH80" i="62"/>
  <c r="V100" i="62"/>
  <c r="AC100" i="62" s="1"/>
  <c r="AK220" i="62"/>
  <c r="V88" i="62"/>
  <c r="AC88" i="62" s="1"/>
  <c r="AG138" i="62"/>
  <c r="AC138" i="62" s="1"/>
  <c r="V62" i="62"/>
  <c r="AC62" i="62" s="1"/>
  <c r="V65" i="62"/>
  <c r="AC65" i="62" s="1"/>
  <c r="V73" i="62"/>
  <c r="AC73" i="62" s="1"/>
  <c r="AL76" i="62"/>
  <c r="AL81" i="62"/>
  <c r="AL88" i="62"/>
  <c r="AG127" i="62"/>
  <c r="AC127" i="62" s="1"/>
  <c r="V67" i="62"/>
  <c r="AC67" i="62" s="1"/>
  <c r="AL101" i="62"/>
  <c r="AG117" i="62"/>
  <c r="AC117" i="62" s="1"/>
  <c r="AD117" i="62" s="1"/>
  <c r="V95" i="62"/>
  <c r="AL97" i="62"/>
  <c r="V97" i="62"/>
  <c r="AC97" i="62" s="1"/>
  <c r="V119" i="62"/>
  <c r="AC119" i="62" s="1"/>
  <c r="V106" i="62"/>
  <c r="AC106" i="62" s="1"/>
  <c r="V134" i="62"/>
  <c r="AC137" i="62"/>
  <c r="V149" i="62"/>
  <c r="AC128" i="62"/>
  <c r="AG131" i="62"/>
  <c r="AC131" i="62" s="1"/>
  <c r="AI221" i="62"/>
  <c r="AG196" i="62"/>
  <c r="AC196" i="62" s="1"/>
  <c r="U139" i="62"/>
  <c r="AF139" i="62" s="1"/>
  <c r="V174" i="62"/>
  <c r="AC174" i="62" s="1"/>
  <c r="V153" i="62"/>
  <c r="AC153" i="62" s="1"/>
  <c r="V176" i="62"/>
  <c r="AC176" i="62" s="1"/>
  <c r="V199" i="62"/>
  <c r="V158" i="62"/>
  <c r="V161" i="62"/>
  <c r="AC161" i="62" s="1"/>
  <c r="AG205" i="62"/>
  <c r="AC205" i="62" s="1"/>
  <c r="AH177" i="62"/>
  <c r="AG216" i="62"/>
  <c r="AC216" i="62" s="1"/>
  <c r="AD216" i="62" s="1"/>
  <c r="AG187" i="62"/>
  <c r="V177" i="62"/>
  <c r="AC177" i="62" s="1"/>
  <c r="AC179" i="62"/>
  <c r="V180" i="62"/>
  <c r="V204" i="62"/>
  <c r="V207" i="62"/>
  <c r="V209" i="62"/>
  <c r="V201" i="62"/>
  <c r="AC201" i="62" s="1"/>
  <c r="V203" i="62"/>
  <c r="AC203" i="62" s="1"/>
  <c r="V208" i="62"/>
  <c r="AC208" i="62" s="1"/>
  <c r="AL209" i="62"/>
  <c r="AL222" i="62" s="1"/>
  <c r="V195" i="62"/>
  <c r="AG55" i="62" l="1"/>
  <c r="AC55" i="62" s="1"/>
  <c r="AG50" i="62"/>
  <c r="AH50" i="62" s="1"/>
  <c r="AG126" i="62"/>
  <c r="AC126" i="62" s="1"/>
  <c r="AG57" i="62"/>
  <c r="AG158" i="62"/>
  <c r="AG24" i="62"/>
  <c r="AH24" i="62" s="1"/>
  <c r="S6" i="10"/>
  <c r="AG199" i="62"/>
  <c r="AC199" i="62" s="1"/>
  <c r="T218" i="62"/>
  <c r="T222" i="62"/>
  <c r="AH139" i="62"/>
  <c r="AG89" i="62"/>
  <c r="T221" i="62"/>
  <c r="AG71" i="62"/>
  <c r="AG180" i="62"/>
  <c r="AC180" i="62" s="1"/>
  <c r="AG98" i="62"/>
  <c r="AC98" i="62" s="1"/>
  <c r="AG9" i="62"/>
  <c r="AC9" i="62" s="1"/>
  <c r="AG171" i="62"/>
  <c r="AC171" i="62" s="1"/>
  <c r="AG34" i="62"/>
  <c r="AC34" i="62" s="1"/>
  <c r="AG85" i="62"/>
  <c r="AG192" i="62"/>
  <c r="AH192" i="62" s="1"/>
  <c r="AG95" i="62"/>
  <c r="AC95" i="62" s="1"/>
  <c r="AG206" i="62"/>
  <c r="AC206" i="62" s="1"/>
  <c r="AD206" i="62" s="1"/>
  <c r="AG18" i="62"/>
  <c r="AC18" i="62" s="1"/>
  <c r="AC130" i="62"/>
  <c r="AG102" i="62"/>
  <c r="AG149" i="62"/>
  <c r="AC149" i="62" s="1"/>
  <c r="AC91" i="62"/>
  <c r="AK221" i="62"/>
  <c r="AK223" i="62" s="1"/>
  <c r="AG185" i="62"/>
  <c r="AC185" i="62" s="1"/>
  <c r="AC103" i="62"/>
  <c r="AL219" i="62"/>
  <c r="AL218" i="62"/>
  <c r="AL221" i="62"/>
  <c r="AH217" i="62"/>
  <c r="AC187" i="62"/>
  <c r="AC72" i="62"/>
  <c r="AH21" i="62"/>
  <c r="AJ221" i="62"/>
  <c r="AJ223" i="62" s="1"/>
  <c r="M221" i="62"/>
  <c r="M219" i="62"/>
  <c r="M218" i="62"/>
  <c r="V111" i="62"/>
  <c r="V220" i="62" s="1"/>
  <c r="AC76" i="62"/>
  <c r="T219" i="62"/>
  <c r="AC20" i="62"/>
  <c r="AG195" i="62"/>
  <c r="V222" i="62"/>
  <c r="AG209" i="62"/>
  <c r="AG207" i="62"/>
  <c r="AG204" i="62"/>
  <c r="AC204" i="62" s="1"/>
  <c r="AC188" i="62"/>
  <c r="AL220" i="62"/>
  <c r="AG6" i="62"/>
  <c r="V143" i="62"/>
  <c r="V221" i="62" s="1"/>
  <c r="AG134" i="62"/>
  <c r="V219" i="62"/>
  <c r="AC29" i="62"/>
  <c r="W139" i="62"/>
  <c r="AB139" i="62"/>
  <c r="AG190" i="62"/>
  <c r="AC26" i="62"/>
  <c r="AC50" i="62" l="1"/>
  <c r="AC57" i="62"/>
  <c r="AC158" i="62"/>
  <c r="AC24" i="62"/>
  <c r="AC89" i="62"/>
  <c r="AG221" i="62"/>
  <c r="AC71" i="62"/>
  <c r="AG219" i="62"/>
  <c r="AC192" i="62"/>
  <c r="AC85" i="62"/>
  <c r="AC102" i="62"/>
  <c r="T220" i="62"/>
  <c r="T223" i="62" s="1"/>
  <c r="AC190" i="62"/>
  <c r="AL223" i="62"/>
  <c r="AC134" i="62"/>
  <c r="AC207" i="62"/>
  <c r="M220" i="62"/>
  <c r="M223" i="62" s="1"/>
  <c r="AG222" i="62"/>
  <c r="AD139" i="62"/>
  <c r="AC209" i="62"/>
  <c r="AC222" i="62" s="1"/>
  <c r="AC143" i="62"/>
  <c r="AC195" i="62"/>
  <c r="V218" i="62"/>
  <c r="AG111" i="62"/>
  <c r="AC111" i="62" s="1"/>
  <c r="AC219" i="62" l="1"/>
  <c r="K18" i="8"/>
  <c r="E63" i="6"/>
  <c r="AC221" i="62"/>
  <c r="K9" i="8"/>
  <c r="I221" i="7"/>
  <c r="V223" i="62"/>
  <c r="AC220" i="62"/>
  <c r="AG218" i="62"/>
  <c r="AC6" i="62"/>
  <c r="AC218" i="62" s="1"/>
  <c r="AG220" i="62"/>
  <c r="J219" i="16"/>
  <c r="H219" i="16"/>
  <c r="G219" i="16"/>
  <c r="F219" i="16"/>
  <c r="J218" i="16"/>
  <c r="H218" i="16"/>
  <c r="G218" i="16"/>
  <c r="J217" i="16"/>
  <c r="H217" i="16"/>
  <c r="G217" i="16"/>
  <c r="H216" i="16"/>
  <c r="G216" i="16"/>
  <c r="H219" i="14"/>
  <c r="G219" i="14"/>
  <c r="F219" i="14"/>
  <c r="H217" i="14"/>
  <c r="G217" i="14"/>
  <c r="H216" i="14"/>
  <c r="G216" i="14"/>
  <c r="F215" i="14"/>
  <c r="J219" i="11"/>
  <c r="H219" i="11"/>
  <c r="G219" i="11"/>
  <c r="F219" i="11"/>
  <c r="J217" i="11"/>
  <c r="H217" i="11"/>
  <c r="G217" i="11"/>
  <c r="H216" i="11"/>
  <c r="G216" i="11"/>
  <c r="F216" i="11"/>
  <c r="F215" i="11"/>
  <c r="F219" i="12"/>
  <c r="J218" i="12"/>
  <c r="H218" i="12"/>
  <c r="G218" i="12"/>
  <c r="J217" i="12"/>
  <c r="H217" i="12"/>
  <c r="G217" i="12"/>
  <c r="H216" i="12"/>
  <c r="G216" i="12"/>
  <c r="F216" i="12"/>
  <c r="F215" i="12"/>
  <c r="AG223" i="62" l="1"/>
  <c r="F216" i="16"/>
  <c r="F215" i="16"/>
  <c r="G220" i="14"/>
  <c r="F216" i="14"/>
  <c r="G220" i="12"/>
  <c r="I219" i="16"/>
  <c r="G220" i="11"/>
  <c r="H220" i="16"/>
  <c r="H220" i="14"/>
  <c r="AC223" i="62"/>
  <c r="AC224" i="62" s="1"/>
  <c r="I217" i="14"/>
  <c r="I217" i="16"/>
  <c r="I216" i="11"/>
  <c r="I219" i="11"/>
  <c r="G220" i="16"/>
  <c r="J220" i="16"/>
  <c r="I216" i="14"/>
  <c r="I216" i="12"/>
  <c r="I217" i="12"/>
  <c r="I217" i="11"/>
  <c r="H220" i="12"/>
  <c r="H220" i="11"/>
  <c r="J220" i="12"/>
  <c r="J220" i="11"/>
  <c r="I216" i="16"/>
  <c r="I215" i="14"/>
  <c r="I215" i="11"/>
  <c r="I215" i="12"/>
  <c r="I220" i="14" l="1"/>
  <c r="F220" i="14"/>
  <c r="F220" i="12"/>
  <c r="F220" i="11"/>
  <c r="F220" i="16"/>
  <c r="I220" i="16"/>
  <c r="I220" i="11"/>
  <c r="I220" i="12"/>
  <c r="V223" i="16"/>
  <c r="V224" i="16"/>
  <c r="V225" i="16"/>
  <c r="V226" i="16"/>
  <c r="T228" i="16"/>
  <c r="K205" i="16" s="1"/>
  <c r="K218" i="16" l="1"/>
  <c r="M205" i="16"/>
  <c r="M218" i="16" s="1"/>
  <c r="V228" i="16"/>
  <c r="K205" i="12" l="1"/>
  <c r="K218" i="12" s="1"/>
  <c r="X86" i="16" l="1"/>
  <c r="S86" i="16" s="1"/>
  <c r="X85" i="16"/>
  <c r="S85" i="16" s="1"/>
  <c r="X87" i="16"/>
  <c r="S87" i="16" s="1"/>
  <c r="AZ10" i="24" l="1"/>
  <c r="AD17" i="16" l="1"/>
  <c r="M29" i="25" l="1"/>
  <c r="R214" i="16" s="1"/>
  <c r="M132" i="11"/>
  <c r="R132" i="7" s="1"/>
  <c r="H138" i="19"/>
  <c r="H137" i="19"/>
  <c r="K132" i="11"/>
  <c r="L132" i="11" s="1"/>
  <c r="Q132" i="7" s="1"/>
  <c r="S214" i="16" l="1"/>
  <c r="N132" i="11"/>
  <c r="K213" i="11" l="1"/>
  <c r="K87" i="11"/>
  <c r="M87" i="11"/>
  <c r="R87" i="7" s="1"/>
  <c r="N213" i="11" l="1"/>
  <c r="L213" i="11"/>
  <c r="N87" i="11"/>
  <c r="L87" i="11"/>
  <c r="Q87" i="7" s="1"/>
  <c r="K213" i="12"/>
  <c r="L30" i="20" l="1"/>
  <c r="L87" i="14"/>
  <c r="M213" i="11" l="1"/>
  <c r="R213" i="7" s="1"/>
  <c r="X45" i="16" l="1"/>
  <c r="X46" i="16"/>
  <c r="S46" i="16" s="1"/>
  <c r="X47" i="16"/>
  <c r="S47" i="16" s="1"/>
  <c r="X48" i="16"/>
  <c r="S48" i="16" s="1"/>
  <c r="G109" i="21"/>
  <c r="F91" i="21"/>
  <c r="F90" i="21"/>
  <c r="F29" i="21"/>
  <c r="F110" i="21" l="1"/>
  <c r="C191" i="21"/>
  <c r="C197" i="21" s="1"/>
  <c r="M45" i="11"/>
  <c r="R45" i="7" s="1"/>
  <c r="M46" i="11"/>
  <c r="R46" i="7" s="1"/>
  <c r="M47" i="11"/>
  <c r="R47" i="7" s="1"/>
  <c r="M48" i="11"/>
  <c r="R48" i="7" s="1"/>
  <c r="K45" i="11"/>
  <c r="K46" i="11"/>
  <c r="L46" i="11" s="1"/>
  <c r="Q46" i="7" s="1"/>
  <c r="K47" i="11"/>
  <c r="K48" i="11"/>
  <c r="L45" i="14"/>
  <c r="L46" i="14"/>
  <c r="L47" i="14"/>
  <c r="L48" i="14"/>
  <c r="N45" i="11" l="1"/>
  <c r="L45" i="11"/>
  <c r="Q45" i="7" s="1"/>
  <c r="N47" i="11"/>
  <c r="L47" i="11"/>
  <c r="Q47" i="7" s="1"/>
  <c r="N48" i="11"/>
  <c r="L48" i="11"/>
  <c r="Q48" i="7" s="1"/>
  <c r="N46" i="11"/>
  <c r="D198" i="21" l="1"/>
  <c r="L21" i="16" l="1"/>
  <c r="K21" i="16"/>
  <c r="K215" i="16" s="1"/>
  <c r="K220" i="16" s="1"/>
  <c r="M21" i="16" l="1"/>
  <c r="K21" i="12" s="1"/>
  <c r="Q213" i="7"/>
  <c r="O132" i="11" l="1"/>
  <c r="O135" i="11"/>
  <c r="O87" i="11"/>
  <c r="O213" i="11"/>
  <c r="O48" i="11"/>
  <c r="O47" i="11"/>
  <c r="O45" i="11"/>
  <c r="O46" i="11"/>
  <c r="F28" i="21"/>
  <c r="P132" i="14" l="1"/>
  <c r="H177" i="21"/>
  <c r="AF215" i="14" l="1"/>
  <c r="M15" i="11" l="1"/>
  <c r="R15" i="7" s="1"/>
  <c r="R7" i="9" l="1"/>
  <c r="E47" i="6" s="1"/>
  <c r="E46" i="6"/>
  <c r="T7" i="9"/>
  <c r="E52" i="6" s="1"/>
  <c r="K22" i="22" l="1"/>
  <c r="M22" i="22" s="1"/>
  <c r="K201" i="22" l="1"/>
  <c r="M201" i="22" s="1"/>
  <c r="M215" i="16" l="1"/>
  <c r="L215" i="16"/>
  <c r="L220" i="16" s="1"/>
  <c r="X12" i="16" l="1"/>
  <c r="X15" i="16" l="1"/>
  <c r="L15" i="14" s="1"/>
  <c r="K15" i="11" l="1"/>
  <c r="L15" i="11" s="1"/>
  <c r="Q15" i="7" s="1"/>
  <c r="N15" i="11" l="1"/>
  <c r="O15" i="11" l="1"/>
  <c r="AJ25" i="10" l="1"/>
  <c r="E90" i="24"/>
  <c r="F86" i="24" l="1"/>
  <c r="F88" i="24"/>
  <c r="F82" i="24"/>
  <c r="F89" i="24"/>
  <c r="K19" i="14"/>
  <c r="AU10" i="24" l="1"/>
  <c r="J4" i="19" l="1"/>
  <c r="H185" i="19" l="1"/>
  <c r="X119" i="16" l="1"/>
  <c r="S119" i="16" s="1"/>
  <c r="J182" i="19" l="1"/>
  <c r="J185" i="19" s="1"/>
  <c r="H78" i="24" l="1"/>
  <c r="R206" i="16" s="1"/>
  <c r="K214" i="22"/>
  <c r="M214" i="22" s="1"/>
  <c r="K182" i="19"/>
  <c r="K185" i="19" s="1"/>
  <c r="J133" i="19"/>
  <c r="L182" i="19" l="1"/>
  <c r="L185" i="19" s="1"/>
  <c r="L186" i="19" s="1"/>
  <c r="L187" i="19" s="1"/>
  <c r="M110" i="14" l="1"/>
  <c r="M108" i="14"/>
  <c r="M109" i="14"/>
  <c r="L119" i="14"/>
  <c r="M119" i="11"/>
  <c r="R119" i="7" s="1"/>
  <c r="K119" i="11" l="1"/>
  <c r="N119" i="11" l="1"/>
  <c r="L119" i="11"/>
  <c r="Q119" i="7" s="1"/>
  <c r="L47" i="20"/>
  <c r="P71" i="9" l="1"/>
  <c r="O71" i="9"/>
  <c r="N71" i="9"/>
  <c r="E44" i="6"/>
  <c r="AI7" i="10" l="1"/>
  <c r="AR10" i="24"/>
  <c r="AS10" i="24"/>
  <c r="AJ7" i="10" l="1"/>
  <c r="AJ6" i="10"/>
  <c r="F122" i="21"/>
  <c r="P184" i="14" s="1"/>
  <c r="X112" i="16" l="1"/>
  <c r="S112" i="16" s="1"/>
  <c r="K112" i="11"/>
  <c r="M112" i="11"/>
  <c r="R112" i="7" s="1"/>
  <c r="N112" i="11" l="1"/>
  <c r="L112" i="11"/>
  <c r="Q112" i="7" s="1"/>
  <c r="L42" i="20"/>
  <c r="L112" i="14"/>
  <c r="X8" i="16" l="1"/>
  <c r="X6" i="16"/>
  <c r="K253" i="22" l="1"/>
  <c r="M253" i="22" s="1"/>
  <c r="K254" i="22"/>
  <c r="Q190" i="16"/>
  <c r="M254" i="22" l="1"/>
  <c r="K144" i="18" s="1"/>
  <c r="M8" i="11"/>
  <c r="R8" i="7" s="1"/>
  <c r="M14" i="11"/>
  <c r="R14" i="7" s="1"/>
  <c r="M16" i="11"/>
  <c r="R16" i="7" s="1"/>
  <c r="M43" i="11"/>
  <c r="R43" i="7" s="1"/>
  <c r="M51" i="11"/>
  <c r="R51" i="7" s="1"/>
  <c r="M53" i="11"/>
  <c r="R53" i="7" s="1"/>
  <c r="M74" i="11"/>
  <c r="R74" i="7" s="1"/>
  <c r="M75" i="11"/>
  <c r="R75" i="7" s="1"/>
  <c r="M99" i="11"/>
  <c r="R99" i="7" s="1"/>
  <c r="M108" i="11"/>
  <c r="R108" i="7" s="1"/>
  <c r="M109" i="11"/>
  <c r="R109" i="7" s="1"/>
  <c r="M110" i="11"/>
  <c r="R110" i="7" s="1"/>
  <c r="M113" i="11"/>
  <c r="R113" i="7" s="1"/>
  <c r="M120" i="11"/>
  <c r="R120" i="7" s="1"/>
  <c r="M121" i="11"/>
  <c r="R121" i="7" s="1"/>
  <c r="M123" i="11"/>
  <c r="R122" i="7" s="1"/>
  <c r="K130" i="11"/>
  <c r="M137" i="11"/>
  <c r="R137" i="7" s="1"/>
  <c r="K156" i="11"/>
  <c r="L156" i="11" s="1"/>
  <c r="Q156" i="7" s="1"/>
  <c r="M165" i="11"/>
  <c r="R165" i="7" s="1"/>
  <c r="M167" i="11"/>
  <c r="R167" i="7" s="1"/>
  <c r="M209" i="11"/>
  <c r="R209" i="7" s="1"/>
  <c r="M210" i="11"/>
  <c r="R210" i="7" s="1"/>
  <c r="M211" i="11"/>
  <c r="R211" i="7" s="1"/>
  <c r="N130" i="11" l="1"/>
  <c r="L130" i="11"/>
  <c r="Q130" i="7" s="1"/>
  <c r="N156" i="11"/>
  <c r="M212" i="11" l="1"/>
  <c r="R212" i="7" s="1"/>
  <c r="M208" i="11"/>
  <c r="R208" i="7" s="1"/>
  <c r="R207" i="7"/>
  <c r="M206" i="11"/>
  <c r="R206" i="7" s="1"/>
  <c r="M175" i="11"/>
  <c r="R175" i="7" s="1"/>
  <c r="M174" i="11"/>
  <c r="R174" i="7" s="1"/>
  <c r="M173" i="11"/>
  <c r="R173" i="7" s="1"/>
  <c r="M172" i="11"/>
  <c r="R172" i="7" s="1"/>
  <c r="M171" i="11"/>
  <c r="R171" i="7" s="1"/>
  <c r="M170" i="11"/>
  <c r="R170" i="7" s="1"/>
  <c r="M169" i="11"/>
  <c r="R169" i="7" s="1"/>
  <c r="M168" i="11"/>
  <c r="R168" i="7" s="1"/>
  <c r="M166" i="11"/>
  <c r="R166" i="7" s="1"/>
  <c r="M164" i="11"/>
  <c r="R164" i="7" s="1"/>
  <c r="M163" i="11"/>
  <c r="R163" i="7" s="1"/>
  <c r="M162" i="11"/>
  <c r="R162" i="7" s="1"/>
  <c r="M160" i="11"/>
  <c r="R160" i="7" s="1"/>
  <c r="M159" i="11"/>
  <c r="R159" i="7" s="1"/>
  <c r="R158" i="7"/>
  <c r="M157" i="11"/>
  <c r="R157" i="7" s="1"/>
  <c r="M156" i="11"/>
  <c r="R156" i="7" s="1"/>
  <c r="M155" i="11"/>
  <c r="R155" i="7" s="1"/>
  <c r="M154" i="11"/>
  <c r="R154" i="7" s="1"/>
  <c r="M153" i="11"/>
  <c r="R153" i="7" s="1"/>
  <c r="M152" i="11"/>
  <c r="R152" i="7" s="1"/>
  <c r="M151" i="11"/>
  <c r="R151" i="7" s="1"/>
  <c r="M150" i="11"/>
  <c r="R150" i="7" s="1"/>
  <c r="M149" i="11"/>
  <c r="R149" i="7" s="1"/>
  <c r="M148" i="11"/>
  <c r="R148" i="7" s="1"/>
  <c r="M146" i="11"/>
  <c r="R146" i="7" s="1"/>
  <c r="M145" i="11"/>
  <c r="R145" i="7" s="1"/>
  <c r="M144" i="11"/>
  <c r="R144" i="7" s="1"/>
  <c r="M143" i="11"/>
  <c r="R143" i="7" s="1"/>
  <c r="M142" i="11"/>
  <c r="R142" i="7" s="1"/>
  <c r="M141" i="11"/>
  <c r="R141" i="7" s="1"/>
  <c r="M140" i="11"/>
  <c r="M138" i="11"/>
  <c r="R138" i="7" s="1"/>
  <c r="M134" i="11"/>
  <c r="R134" i="7" s="1"/>
  <c r="M133" i="11"/>
  <c r="R133" i="7" s="1"/>
  <c r="M131" i="11"/>
  <c r="R131" i="7" s="1"/>
  <c r="M130" i="11"/>
  <c r="R130" i="7" s="1"/>
  <c r="M129" i="11"/>
  <c r="R129" i="7" s="1"/>
  <c r="R128" i="7"/>
  <c r="M127" i="11"/>
  <c r="R127" i="7" s="1"/>
  <c r="M126" i="11"/>
  <c r="R126" i="7" s="1"/>
  <c r="M125" i="11"/>
  <c r="R125" i="7" s="1"/>
  <c r="M124" i="11"/>
  <c r="M118" i="11"/>
  <c r="R118" i="7" s="1"/>
  <c r="M117" i="11"/>
  <c r="R117" i="7" s="1"/>
  <c r="M116" i="11"/>
  <c r="R116" i="7" s="1"/>
  <c r="M115" i="11"/>
  <c r="R115" i="7" s="1"/>
  <c r="M114" i="11"/>
  <c r="R114" i="7" s="1"/>
  <c r="M111" i="11"/>
  <c r="R111" i="7" s="1"/>
  <c r="M107" i="11"/>
  <c r="R107" i="7" s="1"/>
  <c r="M106" i="11"/>
  <c r="R106" i="7" s="1"/>
  <c r="M105" i="11"/>
  <c r="R105" i="7" s="1"/>
  <c r="M104" i="11"/>
  <c r="R104" i="7" s="1"/>
  <c r="M103" i="11"/>
  <c r="R103" i="7" s="1"/>
  <c r="M102" i="11"/>
  <c r="R102" i="7" s="1"/>
  <c r="M101" i="11"/>
  <c r="R101" i="7" s="1"/>
  <c r="M100" i="11"/>
  <c r="R100" i="7" s="1"/>
  <c r="M98" i="11"/>
  <c r="R98" i="7" s="1"/>
  <c r="M97" i="11"/>
  <c r="R97" i="7" s="1"/>
  <c r="M95" i="11"/>
  <c r="R95" i="7" s="1"/>
  <c r="M94" i="11"/>
  <c r="R94" i="7" s="1"/>
  <c r="M93" i="11"/>
  <c r="R93" i="7" s="1"/>
  <c r="M92" i="11"/>
  <c r="R92" i="7" s="1"/>
  <c r="M91" i="11"/>
  <c r="R91" i="7" s="1"/>
  <c r="M90" i="11"/>
  <c r="R90" i="7" s="1"/>
  <c r="M89" i="11"/>
  <c r="R89" i="7" s="1"/>
  <c r="M88" i="11"/>
  <c r="R88" i="7" s="1"/>
  <c r="M86" i="11"/>
  <c r="R86" i="7" s="1"/>
  <c r="M85" i="11"/>
  <c r="R85" i="7" s="1"/>
  <c r="M84" i="11"/>
  <c r="R84" i="7" s="1"/>
  <c r="M83" i="11"/>
  <c r="R83" i="7" s="1"/>
  <c r="M82" i="11"/>
  <c r="R82" i="7" s="1"/>
  <c r="M81" i="11"/>
  <c r="R81" i="7" s="1"/>
  <c r="M80" i="11"/>
  <c r="R80" i="7" s="1"/>
  <c r="M79" i="11"/>
  <c r="R79" i="7" s="1"/>
  <c r="M78" i="11"/>
  <c r="R78" i="7" s="1"/>
  <c r="M77" i="11"/>
  <c r="R77" i="7" s="1"/>
  <c r="M76" i="11"/>
  <c r="R76" i="7" s="1"/>
  <c r="M73" i="11"/>
  <c r="R73" i="7" s="1"/>
  <c r="M72" i="11"/>
  <c r="R72" i="7" s="1"/>
  <c r="M71" i="11"/>
  <c r="R71" i="7" s="1"/>
  <c r="M70" i="11"/>
  <c r="R70" i="7" s="1"/>
  <c r="M69" i="11"/>
  <c r="R69" i="7" s="1"/>
  <c r="M68" i="11"/>
  <c r="R68" i="7" s="1"/>
  <c r="M67" i="11"/>
  <c r="R67" i="7" s="1"/>
  <c r="M66" i="11"/>
  <c r="R66" i="7" s="1"/>
  <c r="M65" i="11"/>
  <c r="R65" i="7" s="1"/>
  <c r="M64" i="11"/>
  <c r="R64" i="7" s="1"/>
  <c r="M63" i="11"/>
  <c r="R63" i="7" s="1"/>
  <c r="M62" i="11"/>
  <c r="R62" i="7" s="1"/>
  <c r="M61" i="11"/>
  <c r="R61" i="7" s="1"/>
  <c r="M60" i="11"/>
  <c r="R60" i="7" s="1"/>
  <c r="M59" i="11"/>
  <c r="R59" i="7" s="1"/>
  <c r="M58" i="11"/>
  <c r="R58" i="7" s="1"/>
  <c r="M57" i="11"/>
  <c r="R57" i="7" s="1"/>
  <c r="M56" i="11"/>
  <c r="R56" i="7" s="1"/>
  <c r="M55" i="11"/>
  <c r="R55" i="7" s="1"/>
  <c r="M54" i="11"/>
  <c r="R54" i="7" s="1"/>
  <c r="M52" i="11"/>
  <c r="R52" i="7" s="1"/>
  <c r="M50" i="11"/>
  <c r="R50" i="7" s="1"/>
  <c r="M49" i="11"/>
  <c r="R49" i="7" s="1"/>
  <c r="M44" i="11"/>
  <c r="R44" i="7" s="1"/>
  <c r="M42" i="11"/>
  <c r="R42" i="7" s="1"/>
  <c r="M41" i="11"/>
  <c r="R41" i="7" s="1"/>
  <c r="M40" i="11"/>
  <c r="R40" i="7" s="1"/>
  <c r="M39" i="11"/>
  <c r="R39" i="7" s="1"/>
  <c r="M38" i="11"/>
  <c r="R38" i="7" s="1"/>
  <c r="M37" i="11"/>
  <c r="R37" i="7" s="1"/>
  <c r="M36" i="11"/>
  <c r="R36" i="7" s="1"/>
  <c r="M35" i="11"/>
  <c r="R35" i="7" s="1"/>
  <c r="M34" i="11"/>
  <c r="R34" i="7" s="1"/>
  <c r="M33" i="11"/>
  <c r="R33" i="7" s="1"/>
  <c r="M32" i="11"/>
  <c r="R32" i="7" s="1"/>
  <c r="M31" i="11"/>
  <c r="R31" i="7" s="1"/>
  <c r="M30" i="11"/>
  <c r="R30" i="7" s="1"/>
  <c r="M29" i="11"/>
  <c r="R29" i="7" s="1"/>
  <c r="M28" i="11"/>
  <c r="R28" i="7" s="1"/>
  <c r="M27" i="11"/>
  <c r="R27" i="7" s="1"/>
  <c r="M26" i="11"/>
  <c r="R26" i="7" s="1"/>
  <c r="M25" i="11"/>
  <c r="R25" i="7" s="1"/>
  <c r="M24" i="11"/>
  <c r="M22" i="11"/>
  <c r="R22" i="7" s="1"/>
  <c r="M21" i="11"/>
  <c r="R21" i="7" s="1"/>
  <c r="M20" i="11"/>
  <c r="R20" i="7" s="1"/>
  <c r="M19" i="11"/>
  <c r="R19" i="7" s="1"/>
  <c r="M18" i="11"/>
  <c r="R18" i="7" s="1"/>
  <c r="M13" i="11"/>
  <c r="R13" i="7" s="1"/>
  <c r="M12" i="11"/>
  <c r="R12" i="7" s="1"/>
  <c r="M10" i="11"/>
  <c r="R10" i="7" s="1"/>
  <c r="M9" i="11"/>
  <c r="R9" i="7" s="1"/>
  <c r="M7" i="11"/>
  <c r="R7" i="7" s="1"/>
  <c r="R124" i="7" l="1"/>
  <c r="R123" i="7"/>
  <c r="R24" i="7"/>
  <c r="R140" i="7"/>
  <c r="R218" i="7" s="1"/>
  <c r="M218" i="11"/>
  <c r="AD189" i="16"/>
  <c r="AD190" i="16"/>
  <c r="AD191" i="16" l="1"/>
  <c r="S190" i="16" s="1"/>
  <c r="X196" i="16"/>
  <c r="F102" i="21" l="1"/>
  <c r="AA172" i="16" l="1"/>
  <c r="Q167" i="16" s="1"/>
  <c r="AD171" i="16"/>
  <c r="AD170" i="16"/>
  <c r="AD162" i="16"/>
  <c r="AD160" i="16"/>
  <c r="AD159" i="16"/>
  <c r="AD163" i="16" l="1"/>
  <c r="AD172" i="16"/>
  <c r="S167" i="16" s="1"/>
  <c r="AB134" i="16"/>
  <c r="R129" i="16" s="1"/>
  <c r="AA134" i="16"/>
  <c r="Q129" i="16" s="1"/>
  <c r="AE134" i="16"/>
  <c r="AD133" i="16"/>
  <c r="AD132" i="16"/>
  <c r="AB128" i="16"/>
  <c r="R134" i="16" s="1"/>
  <c r="AA128" i="16"/>
  <c r="Q134" i="16" s="1"/>
  <c r="AD127" i="16"/>
  <c r="AD126" i="16"/>
  <c r="AB120" i="16"/>
  <c r="R128" i="16" s="1"/>
  <c r="AD119" i="16"/>
  <c r="X128" i="16" l="1"/>
  <c r="S128" i="16" s="1"/>
  <c r="X135" i="16"/>
  <c r="S135" i="16" s="1"/>
  <c r="AD120" i="16"/>
  <c r="AD134" i="16"/>
  <c r="S129" i="16" s="1"/>
  <c r="AD128" i="16"/>
  <c r="S134" i="16" s="1"/>
  <c r="X129" i="16"/>
  <c r="X130" i="16"/>
  <c r="S130" i="16" s="1"/>
  <c r="X75" i="16"/>
  <c r="S75" i="16" s="1"/>
  <c r="L135" i="14" l="1"/>
  <c r="K23" i="22"/>
  <c r="M23" i="22" s="1"/>
  <c r="K25" i="22" l="1"/>
  <c r="M25" i="22" s="1"/>
  <c r="K15" i="22"/>
  <c r="M15" i="22" s="1"/>
  <c r="K8" i="22"/>
  <c r="M8" i="22" s="1"/>
  <c r="K10" i="22"/>
  <c r="M10" i="22" s="1"/>
  <c r="K24" i="22"/>
  <c r="M24" i="22" s="1"/>
  <c r="K7" i="22"/>
  <c r="M7" i="22" s="1"/>
  <c r="K5" i="22"/>
  <c r="M5" i="22" s="1"/>
  <c r="K6" i="22"/>
  <c r="M6" i="22" s="1"/>
  <c r="K12" i="22"/>
  <c r="M12" i="22" s="1"/>
  <c r="G94" i="21" l="1"/>
  <c r="G99" i="21"/>
  <c r="F99" i="21" s="1"/>
  <c r="F96" i="21" l="1"/>
  <c r="F95" i="21"/>
  <c r="F94" i="21"/>
  <c r="L130" i="14"/>
  <c r="R156" i="19"/>
  <c r="H156" i="19" s="1"/>
  <c r="R155" i="19"/>
  <c r="H155" i="19" s="1"/>
  <c r="F100" i="21" l="1"/>
  <c r="P129" i="14" l="1"/>
  <c r="P130" i="14"/>
  <c r="K208" i="11" l="1"/>
  <c r="K208" i="12"/>
  <c r="K211" i="11"/>
  <c r="K211" i="12"/>
  <c r="K210" i="11"/>
  <c r="K210" i="12"/>
  <c r="K209" i="11"/>
  <c r="K209" i="12"/>
  <c r="N211" i="11" l="1"/>
  <c r="L211" i="11"/>
  <c r="Q211" i="7" s="1"/>
  <c r="L210" i="11"/>
  <c r="X10" i="10" s="1"/>
  <c r="L208" i="11"/>
  <c r="L209" i="11"/>
  <c r="X9" i="10" s="1"/>
  <c r="N208" i="11"/>
  <c r="N210" i="11"/>
  <c r="N209" i="11"/>
  <c r="O119" i="11"/>
  <c r="O112" i="11"/>
  <c r="O130" i="11"/>
  <c r="O156" i="11"/>
  <c r="X7" i="16"/>
  <c r="Q208" i="7" l="1"/>
  <c r="O208" i="11"/>
  <c r="X8" i="10"/>
  <c r="O209" i="11"/>
  <c r="O210" i="11"/>
  <c r="Q209" i="7"/>
  <c r="Q210" i="7"/>
  <c r="X11" i="10"/>
  <c r="O211" i="11"/>
  <c r="Q7" i="14"/>
  <c r="L7" i="14"/>
  <c r="K7" i="11" l="1"/>
  <c r="K7" i="12"/>
  <c r="N7" i="11" l="1"/>
  <c r="L7" i="11"/>
  <c r="Q7" i="7" s="1"/>
  <c r="N267" i="16"/>
  <c r="O264" i="16" s="1"/>
  <c r="P264" i="16" s="1"/>
  <c r="O7" i="11" l="1"/>
  <c r="O261" i="16"/>
  <c r="P261" i="16" s="1"/>
  <c r="O260" i="16"/>
  <c r="P260" i="16" s="1"/>
  <c r="O263" i="16"/>
  <c r="P263" i="16" s="1"/>
  <c r="O262" i="16"/>
  <c r="P262" i="16" s="1"/>
  <c r="O266" i="16"/>
  <c r="P266" i="16" s="1"/>
  <c r="O259" i="16"/>
  <c r="P259" i="16" s="1"/>
  <c r="O265" i="16"/>
  <c r="P265" i="16" s="1"/>
  <c r="P267" i="16" l="1"/>
  <c r="O267" i="16"/>
  <c r="E79" i="24" l="1"/>
  <c r="E78" i="24"/>
  <c r="BD66" i="24"/>
  <c r="BC66" i="24"/>
  <c r="BB66" i="24"/>
  <c r="BA66" i="24"/>
  <c r="AZ66" i="24"/>
  <c r="AY66" i="24"/>
  <c r="AX66" i="24"/>
  <c r="AW66" i="24"/>
  <c r="AV66" i="24"/>
  <c r="AU66" i="24"/>
  <c r="AT66" i="24"/>
  <c r="AS66" i="24"/>
  <c r="AR66" i="24"/>
  <c r="AQ66" i="24"/>
  <c r="AP66" i="24"/>
  <c r="AO66" i="24"/>
  <c r="AN66" i="24"/>
  <c r="AM66" i="24"/>
  <c r="AL66" i="24"/>
  <c r="AK66" i="24"/>
  <c r="AJ66" i="24"/>
  <c r="AI66" i="24"/>
  <c r="AH66" i="24"/>
  <c r="AG66" i="24"/>
  <c r="AF66" i="24"/>
  <c r="AE66" i="24"/>
  <c r="AD66" i="24"/>
  <c r="AC66" i="24"/>
  <c r="AB66" i="24"/>
  <c r="AA66" i="24"/>
  <c r="Z66" i="24"/>
  <c r="Y66" i="24"/>
  <c r="X66" i="24"/>
  <c r="W66" i="24"/>
  <c r="V66" i="24"/>
  <c r="U66" i="24"/>
  <c r="T66" i="24"/>
  <c r="S66" i="24"/>
  <c r="R66" i="24"/>
  <c r="Q66" i="24"/>
  <c r="P66" i="24"/>
  <c r="O66" i="24"/>
  <c r="M62" i="24"/>
  <c r="M61" i="24"/>
  <c r="M59" i="24"/>
  <c r="M58" i="24"/>
  <c r="F52" i="24"/>
  <c r="E53" i="24" s="1"/>
  <c r="D95" i="24"/>
  <c r="H85" i="24"/>
  <c r="H84" i="24"/>
  <c r="BB36" i="24"/>
  <c r="BA36" i="24"/>
  <c r="AZ36" i="24"/>
  <c r="AY36" i="24"/>
  <c r="AX36" i="24"/>
  <c r="AV36" i="24"/>
  <c r="AU36" i="24"/>
  <c r="AT36" i="24"/>
  <c r="AS36" i="24"/>
  <c r="AR36" i="24"/>
  <c r="AQ36" i="24"/>
  <c r="AP36" i="24"/>
  <c r="AO36" i="24"/>
  <c r="AN36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BD10" i="24"/>
  <c r="BC10" i="24"/>
  <c r="BB10" i="24"/>
  <c r="BA10" i="24"/>
  <c r="AY10" i="24"/>
  <c r="AX10" i="24"/>
  <c r="AW10" i="24"/>
  <c r="AV10" i="24"/>
  <c r="AT10" i="24"/>
  <c r="AQ10" i="24"/>
  <c r="AP10" i="24"/>
  <c r="AO10" i="24"/>
  <c r="AN10" i="24"/>
  <c r="AM10" i="24"/>
  <c r="AL10" i="24"/>
  <c r="AK10" i="24"/>
  <c r="AJ10" i="24"/>
  <c r="AI10" i="24"/>
  <c r="AH10" i="24"/>
  <c r="AG10" i="24"/>
  <c r="AF10" i="24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P10" i="24"/>
  <c r="O10" i="24"/>
  <c r="J93" i="20"/>
  <c r="K196" i="19"/>
  <c r="K202" i="19" s="1"/>
  <c r="J196" i="19"/>
  <c r="J202" i="19" s="1"/>
  <c r="K143" i="18"/>
  <c r="I104" i="18"/>
  <c r="J102" i="18"/>
  <c r="I101" i="18"/>
  <c r="I100" i="18"/>
  <c r="K247" i="22"/>
  <c r="J96" i="18"/>
  <c r="I96" i="18"/>
  <c r="J93" i="18"/>
  <c r="K92" i="18"/>
  <c r="I91" i="18"/>
  <c r="I90" i="18"/>
  <c r="K89" i="18"/>
  <c r="I88" i="18"/>
  <c r="K87" i="18"/>
  <c r="I85" i="18"/>
  <c r="I83" i="18"/>
  <c r="I82" i="18"/>
  <c r="I80" i="18"/>
  <c r="I103" i="17"/>
  <c r="K226" i="22"/>
  <c r="J98" i="17"/>
  <c r="I98" i="17"/>
  <c r="I97" i="17"/>
  <c r="K219" i="22"/>
  <c r="J174" i="19"/>
  <c r="J177" i="19" s="1"/>
  <c r="J57" i="20"/>
  <c r="I57" i="20"/>
  <c r="I33" i="20"/>
  <c r="I32" i="20"/>
  <c r="I28" i="20"/>
  <c r="I25" i="20"/>
  <c r="H156" i="22"/>
  <c r="H154" i="22"/>
  <c r="K166" i="19"/>
  <c r="K149" i="19"/>
  <c r="K121" i="22"/>
  <c r="M121" i="22" s="1"/>
  <c r="K112" i="22"/>
  <c r="K107" i="22"/>
  <c r="K78" i="19"/>
  <c r="K66" i="17"/>
  <c r="J64" i="17"/>
  <c r="I64" i="17"/>
  <c r="K99" i="22"/>
  <c r="M99" i="22" s="1"/>
  <c r="K94" i="22"/>
  <c r="M94" i="22" s="1"/>
  <c r="I24" i="20"/>
  <c r="J20" i="20"/>
  <c r="I20" i="20"/>
  <c r="I16" i="20"/>
  <c r="I12" i="20"/>
  <c r="K38" i="19"/>
  <c r="J38" i="19"/>
  <c r="K31" i="19"/>
  <c r="J14" i="19"/>
  <c r="J25" i="19" s="1"/>
  <c r="I34" i="17"/>
  <c r="J33" i="17"/>
  <c r="I33" i="17"/>
  <c r="J30" i="17"/>
  <c r="I30" i="17"/>
  <c r="J7" i="20"/>
  <c r="I5" i="20"/>
  <c r="I4" i="20"/>
  <c r="K5" i="19"/>
  <c r="K4" i="19"/>
  <c r="J8" i="18"/>
  <c r="I8" i="18"/>
  <c r="I7" i="18"/>
  <c r="J4" i="18"/>
  <c r="I9" i="17"/>
  <c r="I8" i="17"/>
  <c r="I5" i="17"/>
  <c r="J4" i="17"/>
  <c r="K141" i="19"/>
  <c r="J141" i="19"/>
  <c r="J158" i="19"/>
  <c r="J157" i="19"/>
  <c r="K7" i="19"/>
  <c r="J7" i="19"/>
  <c r="K6" i="19"/>
  <c r="J6" i="19"/>
  <c r="F152" i="21"/>
  <c r="F166" i="21" s="1"/>
  <c r="F151" i="21"/>
  <c r="F165" i="21" s="1"/>
  <c r="F150" i="21"/>
  <c r="F164" i="21" s="1"/>
  <c r="F149" i="21"/>
  <c r="F148" i="21"/>
  <c r="P202" i="14" s="1"/>
  <c r="F147" i="21"/>
  <c r="P187" i="14"/>
  <c r="F145" i="21"/>
  <c r="F142" i="21"/>
  <c r="P181" i="14"/>
  <c r="F134" i="21"/>
  <c r="F133" i="21"/>
  <c r="F131" i="21"/>
  <c r="P177" i="14" s="1"/>
  <c r="F130" i="21"/>
  <c r="G124" i="21"/>
  <c r="F123" i="21"/>
  <c r="P180" i="14" s="1"/>
  <c r="G121" i="21"/>
  <c r="F121" i="21" s="1"/>
  <c r="G119" i="21"/>
  <c r="G117" i="21"/>
  <c r="P166" i="14"/>
  <c r="F114" i="21"/>
  <c r="G111" i="21"/>
  <c r="P131" i="14"/>
  <c r="G106" i="21"/>
  <c r="G103" i="21"/>
  <c r="F97" i="21"/>
  <c r="P104" i="14" s="1"/>
  <c r="F93" i="21"/>
  <c r="F92" i="21"/>
  <c r="G87" i="21"/>
  <c r="F89" i="21" s="1"/>
  <c r="G84" i="21"/>
  <c r="G82" i="21"/>
  <c r="F82" i="21" s="1"/>
  <c r="G79" i="21"/>
  <c r="F80" i="21" s="1"/>
  <c r="G74" i="21"/>
  <c r="F74" i="21" s="1"/>
  <c r="G71" i="21"/>
  <c r="F70" i="21"/>
  <c r="P133" i="14" s="1"/>
  <c r="F69" i="21"/>
  <c r="F68" i="21"/>
  <c r="G66" i="21"/>
  <c r="F63" i="21"/>
  <c r="F62" i="21"/>
  <c r="F58" i="21"/>
  <c r="F57" i="21"/>
  <c r="F56" i="21"/>
  <c r="G54" i="21"/>
  <c r="F54" i="21" s="1"/>
  <c r="F53" i="21"/>
  <c r="P71" i="14"/>
  <c r="F51" i="21"/>
  <c r="P75" i="14" s="1"/>
  <c r="G51" i="21"/>
  <c r="F50" i="21"/>
  <c r="P69" i="14" s="1"/>
  <c r="G48" i="21"/>
  <c r="P70" i="14"/>
  <c r="F46" i="21"/>
  <c r="G43" i="21"/>
  <c r="F43" i="21" s="1"/>
  <c r="P54" i="14"/>
  <c r="G37" i="21"/>
  <c r="F36" i="21"/>
  <c r="F35" i="21"/>
  <c r="F34" i="21"/>
  <c r="G30" i="21"/>
  <c r="G26" i="21"/>
  <c r="F26" i="21" s="1"/>
  <c r="G23" i="21"/>
  <c r="F23" i="21" s="1"/>
  <c r="P48" i="14"/>
  <c r="K48" i="14" s="1"/>
  <c r="F16" i="21"/>
  <c r="P25" i="14" s="1"/>
  <c r="F15" i="21"/>
  <c r="F14" i="21"/>
  <c r="F10" i="21"/>
  <c r="F9" i="21"/>
  <c r="P28" i="14" s="1"/>
  <c r="F8" i="21"/>
  <c r="P18" i="14" s="1"/>
  <c r="G3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O217" i="16"/>
  <c r="O216" i="16"/>
  <c r="O215" i="16"/>
  <c r="K214" i="12"/>
  <c r="AD218" i="16"/>
  <c r="S204" i="16" s="1"/>
  <c r="K206" i="11"/>
  <c r="L206" i="11" s="1"/>
  <c r="X203" i="16"/>
  <c r="S203" i="16" s="1"/>
  <c r="X201" i="16"/>
  <c r="S201" i="16" s="1"/>
  <c r="X200" i="16"/>
  <c r="S200" i="16" s="1"/>
  <c r="X199" i="16"/>
  <c r="S199" i="16" s="1"/>
  <c r="X198" i="16"/>
  <c r="S198" i="16" s="1"/>
  <c r="AD204" i="16"/>
  <c r="AD203" i="16"/>
  <c r="X193" i="16"/>
  <c r="X192" i="16"/>
  <c r="S192" i="16" s="1"/>
  <c r="X191" i="16"/>
  <c r="S191" i="16" s="1"/>
  <c r="X190" i="16"/>
  <c r="X189" i="16"/>
  <c r="S189" i="16" s="1"/>
  <c r="X187" i="16"/>
  <c r="S187" i="16" s="1"/>
  <c r="AA178" i="16"/>
  <c r="Q172" i="16" s="1"/>
  <c r="X176" i="16"/>
  <c r="S176" i="16" s="1"/>
  <c r="AD177" i="16"/>
  <c r="X175" i="16"/>
  <c r="S175" i="16" s="1"/>
  <c r="AD176" i="16"/>
  <c r="X174" i="16"/>
  <c r="S174" i="16" s="1"/>
  <c r="X173" i="16"/>
  <c r="S173" i="16" s="1"/>
  <c r="X171" i="16"/>
  <c r="S171" i="16" s="1"/>
  <c r="X170" i="16"/>
  <c r="S170" i="16" s="1"/>
  <c r="X169" i="16"/>
  <c r="S169" i="16" s="1"/>
  <c r="X168" i="16"/>
  <c r="S168" i="16" s="1"/>
  <c r="X166" i="16"/>
  <c r="S166" i="16" s="1"/>
  <c r="AP165" i="16"/>
  <c r="AO165" i="16" s="1"/>
  <c r="X165" i="16"/>
  <c r="S165" i="16" s="1"/>
  <c r="AP164" i="16"/>
  <c r="AO164" i="16" s="1"/>
  <c r="X164" i="16"/>
  <c r="S164" i="16" s="1"/>
  <c r="X163" i="16"/>
  <c r="S163" i="16" s="1"/>
  <c r="AP162" i="16"/>
  <c r="AO162" i="16" s="1"/>
  <c r="X162" i="16"/>
  <c r="S162" i="16" s="1"/>
  <c r="L160" i="14"/>
  <c r="AP159" i="16"/>
  <c r="AO159" i="16" s="1"/>
  <c r="X159" i="16"/>
  <c r="X158" i="16"/>
  <c r="X157" i="16"/>
  <c r="S157" i="16" s="1"/>
  <c r="X156" i="16"/>
  <c r="S156" i="16" s="1"/>
  <c r="X155" i="16"/>
  <c r="S155" i="16" s="1"/>
  <c r="L154" i="14"/>
  <c r="R148" i="16"/>
  <c r="AA155" i="16"/>
  <c r="Q148" i="16" s="1"/>
  <c r="L153" i="14"/>
  <c r="AD154" i="16"/>
  <c r="L152" i="14"/>
  <c r="AD153" i="16"/>
  <c r="L151" i="14"/>
  <c r="L150" i="14"/>
  <c r="AB142" i="16"/>
  <c r="R132" i="16" s="1"/>
  <c r="AA142" i="16"/>
  <c r="Q132" i="16" s="1"/>
  <c r="AP146" i="16"/>
  <c r="AO146" i="16" s="1"/>
  <c r="AD141" i="16"/>
  <c r="X146" i="16"/>
  <c r="S146" i="16" s="1"/>
  <c r="AD140" i="16"/>
  <c r="X145" i="16"/>
  <c r="S145" i="16" s="1"/>
  <c r="X144" i="16"/>
  <c r="S144" i="16" s="1"/>
  <c r="X143" i="16"/>
  <c r="S143" i="16" s="1"/>
  <c r="X142" i="16"/>
  <c r="S142" i="16" s="1"/>
  <c r="X141" i="16"/>
  <c r="S141" i="16" s="1"/>
  <c r="X140" i="16"/>
  <c r="S140" i="16" s="1"/>
  <c r="X138" i="16"/>
  <c r="S138" i="16" s="1"/>
  <c r="X137" i="16"/>
  <c r="X133" i="16"/>
  <c r="S133" i="16" s="1"/>
  <c r="X127" i="16"/>
  <c r="S127" i="16" s="1"/>
  <c r="X126" i="16"/>
  <c r="X125" i="16"/>
  <c r="S125" i="16" s="1"/>
  <c r="X124" i="16"/>
  <c r="S124" i="16" s="1"/>
  <c r="L123" i="14"/>
  <c r="X121" i="16"/>
  <c r="S121" i="16" s="1"/>
  <c r="X120" i="16"/>
  <c r="S120" i="16" s="1"/>
  <c r="X118" i="16"/>
  <c r="S118" i="16" s="1"/>
  <c r="X117" i="16"/>
  <c r="S117" i="16" s="1"/>
  <c r="X116" i="16"/>
  <c r="S116" i="16" s="1"/>
  <c r="X115" i="16"/>
  <c r="S115" i="16" s="1"/>
  <c r="X114" i="16"/>
  <c r="S114" i="16" s="1"/>
  <c r="X113" i="16"/>
  <c r="S113" i="16" s="1"/>
  <c r="K113" i="11"/>
  <c r="L113" i="11" s="1"/>
  <c r="Q113" i="7" s="1"/>
  <c r="X111" i="16"/>
  <c r="S111" i="16" s="1"/>
  <c r="X110" i="16"/>
  <c r="S110" i="16" s="1"/>
  <c r="X109" i="16"/>
  <c r="S109" i="16" s="1"/>
  <c r="X108" i="16"/>
  <c r="S108" i="16" s="1"/>
  <c r="X107" i="16"/>
  <c r="S107" i="16" s="1"/>
  <c r="X106" i="16"/>
  <c r="S106" i="16" s="1"/>
  <c r="X105" i="16"/>
  <c r="S105" i="16" s="1"/>
  <c r="X104" i="16"/>
  <c r="S104" i="16" s="1"/>
  <c r="X103" i="16"/>
  <c r="S103" i="16" s="1"/>
  <c r="X102" i="16"/>
  <c r="S102" i="16" s="1"/>
  <c r="X101" i="16"/>
  <c r="S101" i="16" s="1"/>
  <c r="AC102" i="16"/>
  <c r="AB102" i="16"/>
  <c r="R95" i="16" s="1"/>
  <c r="AA102" i="16"/>
  <c r="X100" i="16"/>
  <c r="S100" i="16" s="1"/>
  <c r="X99" i="16"/>
  <c r="S99" i="16" s="1"/>
  <c r="AD100" i="16"/>
  <c r="X98" i="16"/>
  <c r="S98" i="16" s="1"/>
  <c r="X97" i="16"/>
  <c r="S97" i="16" s="1"/>
  <c r="X94" i="16"/>
  <c r="S94" i="16" s="1"/>
  <c r="X93" i="16"/>
  <c r="S93" i="16" s="1"/>
  <c r="X92" i="16"/>
  <c r="S92" i="16" s="1"/>
  <c r="L91" i="14"/>
  <c r="X90" i="16"/>
  <c r="S90" i="16" s="1"/>
  <c r="X89" i="16"/>
  <c r="S89" i="16" s="1"/>
  <c r="X88" i="16"/>
  <c r="S88" i="16" s="1"/>
  <c r="L86" i="14"/>
  <c r="L85" i="14"/>
  <c r="X84" i="16"/>
  <c r="S84" i="16" s="1"/>
  <c r="X83" i="16"/>
  <c r="S83" i="16" s="1"/>
  <c r="X82" i="16"/>
  <c r="S82" i="16" s="1"/>
  <c r="X81" i="16"/>
  <c r="S81" i="16" s="1"/>
  <c r="X80" i="16"/>
  <c r="S80" i="16" s="1"/>
  <c r="X79" i="16"/>
  <c r="S79" i="16" s="1"/>
  <c r="X78" i="16"/>
  <c r="S78" i="16" s="1"/>
  <c r="X77" i="16"/>
  <c r="S77" i="16" s="1"/>
  <c r="X76" i="16"/>
  <c r="S76" i="16" s="1"/>
  <c r="L75" i="14"/>
  <c r="X74" i="16"/>
  <c r="S74" i="16" s="1"/>
  <c r="X73" i="16"/>
  <c r="S73" i="16" s="1"/>
  <c r="X72" i="16"/>
  <c r="S72" i="16" s="1"/>
  <c r="X70" i="16"/>
  <c r="X69" i="16"/>
  <c r="S69" i="16" s="1"/>
  <c r="X68" i="16"/>
  <c r="S68" i="16" s="1"/>
  <c r="X67" i="16"/>
  <c r="S67" i="16" s="1"/>
  <c r="X66" i="16"/>
  <c r="X65" i="16"/>
  <c r="S65" i="16" s="1"/>
  <c r="X64" i="16"/>
  <c r="S64" i="16" s="1"/>
  <c r="X63" i="16"/>
  <c r="S63" i="16" s="1"/>
  <c r="X62" i="16"/>
  <c r="S62" i="16" s="1"/>
  <c r="X61" i="16"/>
  <c r="S61" i="16" s="1"/>
  <c r="X60" i="16"/>
  <c r="S60" i="16" s="1"/>
  <c r="X59" i="16"/>
  <c r="S59" i="16" s="1"/>
  <c r="X58" i="16"/>
  <c r="S58" i="16" s="1"/>
  <c r="X57" i="16"/>
  <c r="S57" i="16" s="1"/>
  <c r="X56" i="16"/>
  <c r="X55" i="16"/>
  <c r="X54" i="16"/>
  <c r="X53" i="16"/>
  <c r="S53" i="16" s="1"/>
  <c r="X52" i="16"/>
  <c r="S52" i="16" s="1"/>
  <c r="X51" i="16"/>
  <c r="S51" i="16" s="1"/>
  <c r="X50" i="16"/>
  <c r="S50" i="16" s="1"/>
  <c r="X49" i="16"/>
  <c r="S49" i="16" s="1"/>
  <c r="R216" i="16"/>
  <c r="L44" i="14"/>
  <c r="AP42" i="16"/>
  <c r="AO42" i="16" s="1"/>
  <c r="L41" i="14"/>
  <c r="L40" i="14"/>
  <c r="L39" i="14"/>
  <c r="L38" i="14"/>
  <c r="L37" i="14"/>
  <c r="L36" i="14"/>
  <c r="L35" i="14"/>
  <c r="L34" i="14"/>
  <c r="L32" i="14"/>
  <c r="L31" i="14"/>
  <c r="L29" i="14"/>
  <c r="K29" i="11"/>
  <c r="L29" i="11" s="1"/>
  <c r="Q29" i="7" s="1"/>
  <c r="R20" i="16"/>
  <c r="Q20" i="16"/>
  <c r="L27" i="14"/>
  <c r="L26" i="14"/>
  <c r="K25" i="11"/>
  <c r="L25" i="11" s="1"/>
  <c r="Q25" i="7" s="1"/>
  <c r="X19" i="16"/>
  <c r="L19" i="14" s="1"/>
  <c r="R19" i="14" s="1"/>
  <c r="S19" i="14" s="1"/>
  <c r="V19" i="14" s="1"/>
  <c r="X18" i="16"/>
  <c r="L18" i="14" s="1"/>
  <c r="R21" i="16"/>
  <c r="Q21" i="16"/>
  <c r="X16" i="16"/>
  <c r="L16" i="14" s="1"/>
  <c r="X13" i="16"/>
  <c r="L13" i="14" s="1"/>
  <c r="L12" i="14"/>
  <c r="L10" i="14"/>
  <c r="X9" i="16"/>
  <c r="L9" i="14"/>
  <c r="L8" i="14"/>
  <c r="I93" i="20"/>
  <c r="J65" i="20"/>
  <c r="I65" i="20"/>
  <c r="J61" i="20"/>
  <c r="I61" i="20"/>
  <c r="J50" i="20"/>
  <c r="I50" i="20"/>
  <c r="J33" i="20"/>
  <c r="J32" i="20"/>
  <c r="J31" i="20"/>
  <c r="J29" i="20"/>
  <c r="I29" i="20"/>
  <c r="J28" i="20"/>
  <c r="I27" i="20"/>
  <c r="J26" i="20"/>
  <c r="I26" i="20"/>
  <c r="J25" i="20"/>
  <c r="J24" i="20"/>
  <c r="J23" i="20"/>
  <c r="I23" i="20"/>
  <c r="I22" i="20"/>
  <c r="J21" i="20"/>
  <c r="I21" i="20"/>
  <c r="J19" i="20"/>
  <c r="I19" i="20"/>
  <c r="J18" i="20"/>
  <c r="I18" i="20"/>
  <c r="I17" i="20"/>
  <c r="J16" i="20"/>
  <c r="J15" i="20"/>
  <c r="I15" i="20"/>
  <c r="I14" i="20"/>
  <c r="J13" i="20"/>
  <c r="I13" i="20"/>
  <c r="J12" i="20"/>
  <c r="J11" i="20"/>
  <c r="I11" i="20"/>
  <c r="J10" i="20"/>
  <c r="I10" i="20"/>
  <c r="J9" i="20"/>
  <c r="I7" i="20"/>
  <c r="J5" i="20"/>
  <c r="J4" i="20"/>
  <c r="H229" i="19"/>
  <c r="K228" i="19"/>
  <c r="L228" i="19" s="1"/>
  <c r="K227" i="19"/>
  <c r="K229" i="19" s="1"/>
  <c r="J229" i="19"/>
  <c r="K206" i="19"/>
  <c r="J206" i="19"/>
  <c r="H202" i="19"/>
  <c r="H192" i="19"/>
  <c r="K190" i="19"/>
  <c r="K192" i="19" s="1"/>
  <c r="J190" i="19"/>
  <c r="J192" i="19" s="1"/>
  <c r="H177" i="19"/>
  <c r="K174" i="19"/>
  <c r="K177" i="19" s="1"/>
  <c r="H169" i="19"/>
  <c r="K168" i="19"/>
  <c r="K167" i="19"/>
  <c r="J166" i="19"/>
  <c r="K158" i="19"/>
  <c r="K157" i="19"/>
  <c r="H161" i="19"/>
  <c r="J149" i="19"/>
  <c r="H144" i="19"/>
  <c r="K133" i="19"/>
  <c r="K144" i="19" s="1"/>
  <c r="J144" i="19"/>
  <c r="H128" i="19"/>
  <c r="K120" i="19"/>
  <c r="J120" i="19"/>
  <c r="H119" i="19"/>
  <c r="H118" i="19"/>
  <c r="H117" i="19"/>
  <c r="H116" i="19"/>
  <c r="H115" i="19"/>
  <c r="H114" i="19"/>
  <c r="H111" i="19"/>
  <c r="H110" i="19"/>
  <c r="K109" i="19"/>
  <c r="J109" i="19"/>
  <c r="H109" i="19"/>
  <c r="K95" i="19"/>
  <c r="J95" i="19"/>
  <c r="J86" i="19"/>
  <c r="J81" i="19"/>
  <c r="J78" i="19"/>
  <c r="K74" i="19"/>
  <c r="J74" i="19"/>
  <c r="O67" i="19"/>
  <c r="H67" i="19"/>
  <c r="K59" i="19"/>
  <c r="J59" i="19"/>
  <c r="K55" i="19"/>
  <c r="J55" i="19"/>
  <c r="J53" i="19"/>
  <c r="K45" i="19"/>
  <c r="J45" i="19"/>
  <c r="J31" i="19"/>
  <c r="K14" i="19"/>
  <c r="K25" i="19" s="1"/>
  <c r="J5" i="19"/>
  <c r="H146" i="18"/>
  <c r="J144" i="18"/>
  <c r="I144" i="18"/>
  <c r="J143" i="18"/>
  <c r="I143" i="18"/>
  <c r="J104" i="18"/>
  <c r="J103" i="18"/>
  <c r="I103" i="18"/>
  <c r="I102" i="18"/>
  <c r="J101" i="18"/>
  <c r="J100" i="18"/>
  <c r="J99" i="18"/>
  <c r="I99" i="18"/>
  <c r="J98" i="18"/>
  <c r="I98" i="18"/>
  <c r="I95" i="18"/>
  <c r="J94" i="18"/>
  <c r="I94" i="18"/>
  <c r="I93" i="18"/>
  <c r="J92" i="18"/>
  <c r="I92" i="18"/>
  <c r="J91" i="18"/>
  <c r="J90" i="18"/>
  <c r="I89" i="18"/>
  <c r="J88" i="18"/>
  <c r="I87" i="18"/>
  <c r="J86" i="18"/>
  <c r="I86" i="18"/>
  <c r="J84" i="18"/>
  <c r="I84" i="18"/>
  <c r="J83" i="18"/>
  <c r="J82" i="18"/>
  <c r="J81" i="18"/>
  <c r="I81" i="18"/>
  <c r="I73" i="18"/>
  <c r="H45" i="18"/>
  <c r="J45" i="18"/>
  <c r="I45" i="18"/>
  <c r="J11" i="18"/>
  <c r="I11" i="18"/>
  <c r="J9" i="18"/>
  <c r="I9" i="18"/>
  <c r="J7" i="18"/>
  <c r="J6" i="18"/>
  <c r="I6" i="18"/>
  <c r="J5" i="18"/>
  <c r="I4" i="18"/>
  <c r="L2" i="18"/>
  <c r="J103" i="17"/>
  <c r="I102" i="17"/>
  <c r="I101" i="17"/>
  <c r="J100" i="17"/>
  <c r="I100" i="17"/>
  <c r="J99" i="17"/>
  <c r="I99" i="17"/>
  <c r="J97" i="17"/>
  <c r="J96" i="17"/>
  <c r="I96" i="17"/>
  <c r="J95" i="17"/>
  <c r="I95" i="17"/>
  <c r="I94" i="17"/>
  <c r="J93" i="17"/>
  <c r="I93" i="17"/>
  <c r="I66" i="17"/>
  <c r="J65" i="17"/>
  <c r="I65" i="17"/>
  <c r="I63" i="17"/>
  <c r="J62" i="17"/>
  <c r="I62" i="17"/>
  <c r="J61" i="17"/>
  <c r="I61" i="17"/>
  <c r="J60" i="17"/>
  <c r="I60" i="17"/>
  <c r="H53" i="17"/>
  <c r="J34" i="17"/>
  <c r="J32" i="17"/>
  <c r="I32" i="17"/>
  <c r="J31" i="17"/>
  <c r="J29" i="17"/>
  <c r="I29" i="17"/>
  <c r="J9" i="17"/>
  <c r="J8" i="17"/>
  <c r="J7" i="17"/>
  <c r="J6" i="17"/>
  <c r="I6" i="17"/>
  <c r="J5" i="17"/>
  <c r="I4" i="17"/>
  <c r="L2" i="17"/>
  <c r="W222" i="14"/>
  <c r="AF219" i="14"/>
  <c r="X219" i="14"/>
  <c r="Q219" i="14"/>
  <c r="P219" i="14"/>
  <c r="O219" i="14"/>
  <c r="N219" i="14"/>
  <c r="M219" i="14"/>
  <c r="K219" i="14"/>
  <c r="AF217" i="14"/>
  <c r="X217" i="14"/>
  <c r="AF216" i="14"/>
  <c r="X216" i="14"/>
  <c r="X215" i="14"/>
  <c r="K205" i="14"/>
  <c r="K201" i="14"/>
  <c r="K200" i="14"/>
  <c r="K199" i="14"/>
  <c r="K74" i="14"/>
  <c r="K66" i="14"/>
  <c r="K21" i="14"/>
  <c r="K20" i="14"/>
  <c r="AL24" i="10"/>
  <c r="AL23" i="10"/>
  <c r="AL22" i="10"/>
  <c r="AL21" i="10"/>
  <c r="AL20" i="10"/>
  <c r="AL19" i="10"/>
  <c r="E57" i="6"/>
  <c r="E54" i="6"/>
  <c r="AL18" i="10"/>
  <c r="W5" i="10"/>
  <c r="S71" i="9"/>
  <c r="Q71" i="9"/>
  <c r="M71" i="9"/>
  <c r="M34" i="9"/>
  <c r="M35" i="9" s="1"/>
  <c r="M31" i="9"/>
  <c r="L31" i="9"/>
  <c r="K31" i="9"/>
  <c r="V7" i="9"/>
  <c r="E43" i="6"/>
  <c r="J34" i="8"/>
  <c r="L32" i="8"/>
  <c r="J32" i="8"/>
  <c r="L16" i="8"/>
  <c r="L18" i="8" s="1"/>
  <c r="K16" i="8"/>
  <c r="L33" i="8"/>
  <c r="O5" i="8"/>
  <c r="E39" i="6" s="1"/>
  <c r="N5" i="8"/>
  <c r="E38" i="6" s="1"/>
  <c r="M5" i="8"/>
  <c r="L5" i="8"/>
  <c r="K5" i="8"/>
  <c r="J219" i="7"/>
  <c r="H219" i="7"/>
  <c r="G219" i="7"/>
  <c r="J218" i="7"/>
  <c r="H218" i="7"/>
  <c r="G218" i="7"/>
  <c r="J217" i="7"/>
  <c r="H217" i="7"/>
  <c r="G217" i="7"/>
  <c r="H216" i="7"/>
  <c r="G216" i="7"/>
  <c r="F216" i="7"/>
  <c r="E34" i="6"/>
  <c r="E22" i="6"/>
  <c r="E8" i="6"/>
  <c r="E11" i="6" s="1"/>
  <c r="P196" i="14" l="1"/>
  <c r="AD206" i="16"/>
  <c r="S196" i="16" s="1"/>
  <c r="F119" i="21"/>
  <c r="P197" i="14" s="1"/>
  <c r="F120" i="21"/>
  <c r="P198" i="14" s="1"/>
  <c r="E99" i="24"/>
  <c r="F72" i="21"/>
  <c r="P122" i="14" s="1"/>
  <c r="F73" i="21"/>
  <c r="P123" i="14" s="1"/>
  <c r="L6" i="19"/>
  <c r="L7" i="19"/>
  <c r="R18" i="14"/>
  <c r="U18" i="14" s="1"/>
  <c r="M112" i="22"/>
  <c r="L86" i="19" s="1"/>
  <c r="M247" i="22"/>
  <c r="K99" i="18" s="1"/>
  <c r="L95" i="19"/>
  <c r="M219" i="22"/>
  <c r="K95" i="17" s="1"/>
  <c r="M226" i="22"/>
  <c r="K102" i="17" s="1"/>
  <c r="M107" i="22"/>
  <c r="L81" i="19" s="1"/>
  <c r="E50" i="6"/>
  <c r="P134" i="14"/>
  <c r="K134" i="14" s="1"/>
  <c r="F111" i="21"/>
  <c r="P100" i="14" s="1"/>
  <c r="F113" i="21"/>
  <c r="L53" i="14"/>
  <c r="L78" i="14"/>
  <c r="L82" i="14"/>
  <c r="L97" i="14"/>
  <c r="L105" i="14"/>
  <c r="L50" i="14"/>
  <c r="L54" i="14"/>
  <c r="R54" i="14" s="1"/>
  <c r="S54" i="14" s="1"/>
  <c r="V54" i="14" s="1"/>
  <c r="L58" i="14"/>
  <c r="L62" i="14"/>
  <c r="S66" i="16"/>
  <c r="L66" i="14" s="1"/>
  <c r="R66" i="14" s="1"/>
  <c r="S66" i="14" s="1"/>
  <c r="V66" i="14" s="1"/>
  <c r="S70" i="16"/>
  <c r="L70" i="14" s="1"/>
  <c r="L79" i="14"/>
  <c r="L83" i="14"/>
  <c r="L88" i="14"/>
  <c r="L92" i="14"/>
  <c r="L102" i="14"/>
  <c r="L106" i="14"/>
  <c r="L110" i="14"/>
  <c r="L114" i="14"/>
  <c r="L118" i="14"/>
  <c r="L124" i="14"/>
  <c r="L61" i="14"/>
  <c r="L74" i="14"/>
  <c r="R74" i="14" s="1"/>
  <c r="S74" i="14" s="1"/>
  <c r="V74" i="14" s="1"/>
  <c r="L100" i="14"/>
  <c r="L109" i="14"/>
  <c r="L117" i="14"/>
  <c r="L51" i="14"/>
  <c r="S55" i="16"/>
  <c r="L55" i="14" s="1"/>
  <c r="L59" i="14"/>
  <c r="L63" i="14"/>
  <c r="L67" i="14"/>
  <c r="L72" i="14"/>
  <c r="L80" i="14"/>
  <c r="L84" i="14"/>
  <c r="L89" i="14"/>
  <c r="L93" i="14"/>
  <c r="L103" i="14"/>
  <c r="L115" i="14"/>
  <c r="L120" i="14"/>
  <c r="L125" i="14"/>
  <c r="L49" i="14"/>
  <c r="L57" i="14"/>
  <c r="L65" i="14"/>
  <c r="L101" i="14"/>
  <c r="L113" i="14"/>
  <c r="L52" i="14"/>
  <c r="S56" i="16"/>
  <c r="L56" i="14" s="1"/>
  <c r="L60" i="14"/>
  <c r="L64" i="14"/>
  <c r="L68" i="14"/>
  <c r="L73" i="14"/>
  <c r="L77" i="14"/>
  <c r="L81" i="14"/>
  <c r="L90" i="14"/>
  <c r="L94" i="14"/>
  <c r="L99" i="14"/>
  <c r="L104" i="14"/>
  <c r="L116" i="14"/>
  <c r="L121" i="14"/>
  <c r="K63" i="17"/>
  <c r="L142" i="14"/>
  <c r="Q218" i="16"/>
  <c r="R218" i="16"/>
  <c r="M223" i="12"/>
  <c r="M6" i="8"/>
  <c r="M161" i="12" s="1"/>
  <c r="O6" i="8"/>
  <c r="L69" i="14"/>
  <c r="L30" i="14"/>
  <c r="L98" i="14"/>
  <c r="F86" i="21"/>
  <c r="P135" i="14" s="1"/>
  <c r="F85" i="21"/>
  <c r="P116" i="14" s="1"/>
  <c r="F84" i="21"/>
  <c r="P114" i="14" s="1"/>
  <c r="L166" i="14"/>
  <c r="L42" i="14"/>
  <c r="L138" i="14"/>
  <c r="L156" i="14"/>
  <c r="L193" i="14"/>
  <c r="L140" i="14"/>
  <c r="L157" i="14"/>
  <c r="L191" i="14"/>
  <c r="L141" i="14"/>
  <c r="S158" i="16"/>
  <c r="L158" i="14" s="1"/>
  <c r="L168" i="14"/>
  <c r="L177" i="14"/>
  <c r="AD66" i="16"/>
  <c r="S33" i="16" s="1"/>
  <c r="S159" i="16"/>
  <c r="L159" i="14" s="1"/>
  <c r="L169" i="14"/>
  <c r="L182" i="14"/>
  <c r="L143" i="14"/>
  <c r="L170" i="14"/>
  <c r="L184" i="14"/>
  <c r="L25" i="14"/>
  <c r="L144" i="14"/>
  <c r="L171" i="14"/>
  <c r="L187" i="14"/>
  <c r="L126" i="14"/>
  <c r="L145" i="14"/>
  <c r="L162" i="14"/>
  <c r="L173" i="14"/>
  <c r="L189" i="14"/>
  <c r="L127" i="14"/>
  <c r="L174" i="14"/>
  <c r="L163" i="14"/>
  <c r="L133" i="14"/>
  <c r="L164" i="14"/>
  <c r="L175" i="14"/>
  <c r="L28" i="14"/>
  <c r="R28" i="14" s="1"/>
  <c r="S28" i="14" s="1"/>
  <c r="V28" i="14" s="1"/>
  <c r="L155" i="14"/>
  <c r="S137" i="16"/>
  <c r="L137" i="14" s="1"/>
  <c r="L165" i="14"/>
  <c r="L176" i="14"/>
  <c r="E45" i="6"/>
  <c r="Q26" i="10"/>
  <c r="F107" i="21"/>
  <c r="F106" i="21"/>
  <c r="P95" i="14" s="1"/>
  <c r="AN220" i="14"/>
  <c r="P128" i="14"/>
  <c r="P127" i="14"/>
  <c r="F71" i="21"/>
  <c r="L198" i="14"/>
  <c r="L203" i="14"/>
  <c r="L199" i="14"/>
  <c r="R199" i="14" s="1"/>
  <c r="S199" i="14" s="1"/>
  <c r="V199" i="14" s="1"/>
  <c r="L200" i="14"/>
  <c r="R200" i="14" s="1"/>
  <c r="S200" i="14" s="1"/>
  <c r="V200" i="14" s="1"/>
  <c r="J9" i="19"/>
  <c r="L204" i="14"/>
  <c r="F163" i="21"/>
  <c r="P203" i="14"/>
  <c r="L201" i="14"/>
  <c r="R201" i="14" s="1"/>
  <c r="S201" i="14" s="1"/>
  <c r="V201" i="14" s="1"/>
  <c r="X132" i="16"/>
  <c r="L190" i="14"/>
  <c r="L146" i="14"/>
  <c r="P188" i="14"/>
  <c r="K188" i="14" s="1"/>
  <c r="R75" i="14"/>
  <c r="S75" i="14" s="1"/>
  <c r="V75" i="14" s="1"/>
  <c r="K9" i="19"/>
  <c r="P183" i="14"/>
  <c r="P182" i="14"/>
  <c r="L149" i="14"/>
  <c r="L72" i="19"/>
  <c r="L74" i="19" s="1"/>
  <c r="L75" i="19" s="1"/>
  <c r="L111" i="14"/>
  <c r="Q216" i="16"/>
  <c r="AL225" i="14"/>
  <c r="E42" i="6"/>
  <c r="P111" i="14"/>
  <c r="K10" i="11"/>
  <c r="L7" i="20"/>
  <c r="M7" i="20" s="1"/>
  <c r="K24" i="11"/>
  <c r="K52" i="11"/>
  <c r="K58" i="11"/>
  <c r="K64" i="11"/>
  <c r="K70" i="11"/>
  <c r="K76" i="11"/>
  <c r="L25" i="20"/>
  <c r="K80" i="11"/>
  <c r="L51" i="20"/>
  <c r="K84" i="11"/>
  <c r="K89" i="11"/>
  <c r="L32" i="20"/>
  <c r="K104" i="11"/>
  <c r="K110" i="11"/>
  <c r="L39" i="20"/>
  <c r="K117" i="11"/>
  <c r="K125" i="11"/>
  <c r="L60" i="20"/>
  <c r="K137" i="11"/>
  <c r="L48" i="20"/>
  <c r="K146" i="11"/>
  <c r="L93" i="20"/>
  <c r="K162" i="11"/>
  <c r="L72" i="20"/>
  <c r="K171" i="11"/>
  <c r="L76" i="20"/>
  <c r="K212" i="11"/>
  <c r="K212" i="12"/>
  <c r="K35" i="11"/>
  <c r="K16" i="11"/>
  <c r="K19" i="11"/>
  <c r="K36" i="11"/>
  <c r="L18" i="20"/>
  <c r="K44" i="11"/>
  <c r="K100" i="11"/>
  <c r="K150" i="11"/>
  <c r="K154" i="11"/>
  <c r="K32" i="11"/>
  <c r="L16" i="20"/>
  <c r="K142" i="11"/>
  <c r="K41" i="11"/>
  <c r="L23" i="20"/>
  <c r="K53" i="11"/>
  <c r="K59" i="11"/>
  <c r="K65" i="11"/>
  <c r="K71" i="11"/>
  <c r="K105" i="11"/>
  <c r="K111" i="11"/>
  <c r="L41" i="20"/>
  <c r="K118" i="11"/>
  <c r="L46" i="20"/>
  <c r="K126" i="11"/>
  <c r="K138" i="11"/>
  <c r="L49" i="20"/>
  <c r="K143" i="11"/>
  <c r="K158" i="11"/>
  <c r="L69" i="20"/>
  <c r="K172" i="11"/>
  <c r="L77" i="20"/>
  <c r="K27" i="11"/>
  <c r="K6" i="11"/>
  <c r="K6" i="12"/>
  <c r="L5" i="20" s="1"/>
  <c r="K33" i="11"/>
  <c r="L11" i="20"/>
  <c r="K77" i="11"/>
  <c r="L26" i="20"/>
  <c r="K85" i="11"/>
  <c r="L35" i="20"/>
  <c r="K90" i="11"/>
  <c r="L57" i="20"/>
  <c r="K151" i="11"/>
  <c r="K166" i="11"/>
  <c r="K173" i="11"/>
  <c r="K63" i="11"/>
  <c r="K109" i="11"/>
  <c r="L38" i="20"/>
  <c r="K40" i="11"/>
  <c r="L22" i="20"/>
  <c r="K165" i="11"/>
  <c r="L67" i="20"/>
  <c r="K12" i="11"/>
  <c r="K28" i="11"/>
  <c r="K37" i="11"/>
  <c r="L19" i="20"/>
  <c r="K54" i="11"/>
  <c r="K60" i="11"/>
  <c r="K66" i="11"/>
  <c r="K72" i="11"/>
  <c r="K106" i="11"/>
  <c r="K120" i="11"/>
  <c r="L43" i="20"/>
  <c r="K127" i="11"/>
  <c r="K140" i="11"/>
  <c r="L61" i="20"/>
  <c r="K163" i="11"/>
  <c r="L65" i="20"/>
  <c r="L95" i="20"/>
  <c r="K134" i="11"/>
  <c r="K157" i="11"/>
  <c r="L68" i="20"/>
  <c r="K8" i="11"/>
  <c r="K20" i="11"/>
  <c r="K31" i="11"/>
  <c r="K42" i="11"/>
  <c r="L24" i="20"/>
  <c r="K97" i="11"/>
  <c r="K144" i="11"/>
  <c r="K148" i="11"/>
  <c r="K155" i="11"/>
  <c r="K159" i="11"/>
  <c r="L70" i="20"/>
  <c r="K167" i="11"/>
  <c r="K174" i="11"/>
  <c r="K51" i="11"/>
  <c r="K14" i="11"/>
  <c r="K18" i="11"/>
  <c r="K21" i="11"/>
  <c r="K49" i="11"/>
  <c r="K55" i="11"/>
  <c r="K61" i="11"/>
  <c r="K67" i="11"/>
  <c r="K73" i="11"/>
  <c r="K78" i="11"/>
  <c r="L27" i="20"/>
  <c r="K82" i="11"/>
  <c r="L53" i="20"/>
  <c r="K86" i="11"/>
  <c r="L29" i="20"/>
  <c r="K91" i="11"/>
  <c r="L58" i="20"/>
  <c r="K101" i="11"/>
  <c r="K107" i="11"/>
  <c r="L36" i="20"/>
  <c r="K114" i="11"/>
  <c r="K121" i="11"/>
  <c r="L44" i="20"/>
  <c r="K152" i="11"/>
  <c r="K168" i="11"/>
  <c r="L73" i="20"/>
  <c r="K57" i="11"/>
  <c r="K99" i="11"/>
  <c r="K9" i="11"/>
  <c r="L10" i="20"/>
  <c r="M10" i="20" s="1"/>
  <c r="K13" i="11"/>
  <c r="L9" i="20"/>
  <c r="M9" i="20" s="1"/>
  <c r="K22" i="11"/>
  <c r="K26" i="11"/>
  <c r="K34" i="11"/>
  <c r="L12" i="20"/>
  <c r="K38" i="11"/>
  <c r="L20" i="20"/>
  <c r="K98" i="11"/>
  <c r="K129" i="11"/>
  <c r="K164" i="11"/>
  <c r="L81" i="20"/>
  <c r="K69" i="11"/>
  <c r="K124" i="11"/>
  <c r="L40" i="20"/>
  <c r="K50" i="11"/>
  <c r="K56" i="11"/>
  <c r="K62" i="11"/>
  <c r="K68" i="11"/>
  <c r="K74" i="11"/>
  <c r="K102" i="11"/>
  <c r="K108" i="11"/>
  <c r="L37" i="20"/>
  <c r="K115" i="11"/>
  <c r="K123" i="11"/>
  <c r="L45" i="20"/>
  <c r="K131" i="11"/>
  <c r="K141" i="11"/>
  <c r="K145" i="11"/>
  <c r="L63" i="20"/>
  <c r="K149" i="11"/>
  <c r="K169" i="11"/>
  <c r="L74" i="20"/>
  <c r="K175" i="11"/>
  <c r="L80" i="20"/>
  <c r="L87" i="20"/>
  <c r="K43" i="11"/>
  <c r="K75" i="11"/>
  <c r="K103" i="11"/>
  <c r="K116" i="11"/>
  <c r="K170" i="11"/>
  <c r="L75" i="20"/>
  <c r="K30" i="11"/>
  <c r="L14" i="20"/>
  <c r="K39" i="11"/>
  <c r="L21" i="20"/>
  <c r="K79" i="11"/>
  <c r="L50" i="20"/>
  <c r="K83" i="11"/>
  <c r="L54" i="20"/>
  <c r="K88" i="11"/>
  <c r="L31" i="20"/>
  <c r="K133" i="11"/>
  <c r="K153" i="11"/>
  <c r="L96" i="20"/>
  <c r="K160" i="11"/>
  <c r="L71" i="20"/>
  <c r="F18" i="21"/>
  <c r="K7" i="20"/>
  <c r="N7" i="20" s="1"/>
  <c r="Q10" i="14" s="1"/>
  <c r="L43" i="14"/>
  <c r="M216" i="16"/>
  <c r="L107" i="14"/>
  <c r="O72" i="9"/>
  <c r="P72" i="9"/>
  <c r="AM225" i="14"/>
  <c r="F81" i="21"/>
  <c r="P121" i="14" s="1"/>
  <c r="P120" i="14"/>
  <c r="S7" i="9"/>
  <c r="U7" i="9" s="1"/>
  <c r="U8" i="9" s="1"/>
  <c r="L108" i="14"/>
  <c r="L196" i="14"/>
  <c r="N25" i="11"/>
  <c r="N29" i="11"/>
  <c r="K92" i="11"/>
  <c r="L92" i="11" s="1"/>
  <c r="Q92" i="7" s="1"/>
  <c r="L59" i="20"/>
  <c r="K93" i="11"/>
  <c r="L93" i="11" s="1"/>
  <c r="Q93" i="7" s="1"/>
  <c r="L55" i="20"/>
  <c r="K95" i="11"/>
  <c r="L95" i="11" s="1"/>
  <c r="Q95" i="7" s="1"/>
  <c r="L28" i="20"/>
  <c r="N206" i="11"/>
  <c r="Q206" i="7"/>
  <c r="K94" i="11"/>
  <c r="L94" i="11" s="1"/>
  <c r="Q94" i="7" s="1"/>
  <c r="L56" i="20"/>
  <c r="L192" i="14"/>
  <c r="L13" i="20"/>
  <c r="P26" i="14"/>
  <c r="K54" i="14"/>
  <c r="K75" i="14"/>
  <c r="K81" i="11"/>
  <c r="L81" i="11" s="1"/>
  <c r="Q81" i="7" s="1"/>
  <c r="L52" i="20"/>
  <c r="E100" i="24"/>
  <c r="X14" i="16"/>
  <c r="P68" i="14"/>
  <c r="K220" i="22"/>
  <c r="K6" i="17"/>
  <c r="F44" i="21"/>
  <c r="P63" i="14" s="1"/>
  <c r="P107" i="14"/>
  <c r="K97" i="22"/>
  <c r="K101" i="22"/>
  <c r="E37" i="6"/>
  <c r="E41" i="6" s="1"/>
  <c r="M221" i="7" s="1"/>
  <c r="M232" i="7" s="1"/>
  <c r="K90" i="22"/>
  <c r="P65" i="14"/>
  <c r="P168" i="14"/>
  <c r="P102" i="14"/>
  <c r="P117" i="14"/>
  <c r="P170" i="14"/>
  <c r="K178" i="22"/>
  <c r="K32" i="20"/>
  <c r="K227" i="22"/>
  <c r="K85" i="18"/>
  <c r="F55" i="21"/>
  <c r="P67" i="14" s="1"/>
  <c r="K28" i="22"/>
  <c r="K103" i="18"/>
  <c r="K158" i="22"/>
  <c r="K26" i="20"/>
  <c r="K211" i="22"/>
  <c r="M211" i="22" s="1"/>
  <c r="K228" i="22"/>
  <c r="K86" i="18"/>
  <c r="P103" i="14"/>
  <c r="J24" i="18"/>
  <c r="K10" i="20"/>
  <c r="N10" i="20" s="1"/>
  <c r="Q9" i="14" s="1"/>
  <c r="K61" i="20"/>
  <c r="K218" i="22"/>
  <c r="K224" i="22"/>
  <c r="K94" i="18"/>
  <c r="F30" i="21"/>
  <c r="P57" i="14" s="1"/>
  <c r="H179" i="21"/>
  <c r="L168" i="19" s="1"/>
  <c r="K7" i="17"/>
  <c r="K32" i="22"/>
  <c r="M32" i="22" s="1"/>
  <c r="K31" i="20"/>
  <c r="G220" i="7"/>
  <c r="P109" i="14"/>
  <c r="F108" i="21"/>
  <c r="F162" i="21" s="1"/>
  <c r="K5" i="18"/>
  <c r="K9" i="18"/>
  <c r="K12" i="20"/>
  <c r="K16" i="20"/>
  <c r="K20" i="20"/>
  <c r="K24" i="20"/>
  <c r="K182" i="22"/>
  <c r="K208" i="22"/>
  <c r="M208" i="22" s="1"/>
  <c r="K99" i="17"/>
  <c r="K230" i="22"/>
  <c r="K101" i="18"/>
  <c r="J85" i="18"/>
  <c r="K169" i="19"/>
  <c r="J94" i="17"/>
  <c r="J89" i="18"/>
  <c r="I146" i="18"/>
  <c r="K81" i="19"/>
  <c r="P169" i="14"/>
  <c r="K68" i="22"/>
  <c r="K72" i="22"/>
  <c r="K21" i="20"/>
  <c r="K80" i="22"/>
  <c r="M80" i="22" s="1"/>
  <c r="K102" i="18"/>
  <c r="K257" i="22"/>
  <c r="M257" i="22" s="1"/>
  <c r="F85" i="24"/>
  <c r="J66" i="17"/>
  <c r="J102" i="17"/>
  <c r="F27" i="21"/>
  <c r="P73" i="14" s="1"/>
  <c r="F65" i="21"/>
  <c r="F161" i="21" s="1"/>
  <c r="F112" i="21"/>
  <c r="P101" i="14" s="1"/>
  <c r="K231" i="22"/>
  <c r="K14" i="20"/>
  <c r="K18" i="20"/>
  <c r="K22" i="20"/>
  <c r="K169" i="22"/>
  <c r="K27" i="20"/>
  <c r="J63" i="17"/>
  <c r="P171" i="14"/>
  <c r="K217" i="22"/>
  <c r="M217" i="22" s="1"/>
  <c r="K225" i="22"/>
  <c r="K232" i="22"/>
  <c r="K95" i="18"/>
  <c r="K259" i="22"/>
  <c r="M259" i="22" s="1"/>
  <c r="K303" i="22"/>
  <c r="M309" i="22"/>
  <c r="J73" i="18"/>
  <c r="K11" i="20"/>
  <c r="K15" i="20"/>
  <c r="K19" i="20"/>
  <c r="K78" i="22"/>
  <c r="K82" i="22"/>
  <c r="K28" i="20"/>
  <c r="K229" i="22"/>
  <c r="K100" i="18"/>
  <c r="J220" i="7"/>
  <c r="J33" i="8"/>
  <c r="K28" i="14"/>
  <c r="H220" i="7"/>
  <c r="I138" i="17"/>
  <c r="L34" i="8"/>
  <c r="J22" i="17"/>
  <c r="L6" i="8"/>
  <c r="N72" i="9"/>
  <c r="M219" i="11"/>
  <c r="L128" i="14"/>
  <c r="S7" i="10"/>
  <c r="K161" i="19"/>
  <c r="K5" i="20"/>
  <c r="P64" i="14"/>
  <c r="P176" i="14"/>
  <c r="F21" i="21"/>
  <c r="P50" i="14" s="1"/>
  <c r="F20" i="21"/>
  <c r="P49" i="14" s="1"/>
  <c r="K49" i="14" s="1"/>
  <c r="F22" i="21"/>
  <c r="P51" i="14" s="1"/>
  <c r="K149" i="18"/>
  <c r="F79" i="21"/>
  <c r="P118" i="14" s="1"/>
  <c r="E35" i="6"/>
  <c r="J169" i="19"/>
  <c r="M157" i="21"/>
  <c r="L158" i="19"/>
  <c r="K4" i="17"/>
  <c r="K8" i="18"/>
  <c r="K4" i="20"/>
  <c r="K34" i="17"/>
  <c r="K51" i="22"/>
  <c r="M51" i="22" s="1"/>
  <c r="K186" i="22"/>
  <c r="K221" i="22"/>
  <c r="K238" i="22"/>
  <c r="M238" i="22" s="1"/>
  <c r="I5" i="18"/>
  <c r="I24" i="18" s="1"/>
  <c r="J87" i="18"/>
  <c r="J95" i="18"/>
  <c r="K86" i="19"/>
  <c r="J27" i="20"/>
  <c r="I31" i="20"/>
  <c r="F39" i="21"/>
  <c r="H183" i="21"/>
  <c r="K5" i="17"/>
  <c r="K8" i="17"/>
  <c r="L5" i="19"/>
  <c r="K58" i="22"/>
  <c r="K222" i="22"/>
  <c r="K93" i="18"/>
  <c r="K96" i="18"/>
  <c r="K104" i="18"/>
  <c r="K263" i="22"/>
  <c r="M263" i="22" s="1"/>
  <c r="X220" i="14"/>
  <c r="J14" i="20"/>
  <c r="J22" i="20"/>
  <c r="M156" i="21"/>
  <c r="K91" i="18"/>
  <c r="L214" i="14"/>
  <c r="AF220" i="14"/>
  <c r="I7" i="17"/>
  <c r="I22" i="17" s="1"/>
  <c r="J101" i="17"/>
  <c r="I138" i="18"/>
  <c r="J146" i="18"/>
  <c r="K53" i="19"/>
  <c r="K67" i="19" s="1"/>
  <c r="J129" i="19"/>
  <c r="J161" i="19"/>
  <c r="I9" i="20"/>
  <c r="K9" i="20" s="1"/>
  <c r="N9" i="20" s="1"/>
  <c r="Q13" i="14" s="1"/>
  <c r="J17" i="20"/>
  <c r="H181" i="21"/>
  <c r="K9" i="17"/>
  <c r="K6" i="18"/>
  <c r="K26" i="22"/>
  <c r="M26" i="22" s="1"/>
  <c r="K29" i="22"/>
  <c r="K140" i="22"/>
  <c r="K50" i="20"/>
  <c r="K88" i="18"/>
  <c r="K98" i="18"/>
  <c r="I89" i="24"/>
  <c r="I31" i="17"/>
  <c r="I53" i="17" s="1"/>
  <c r="J80" i="18"/>
  <c r="K146" i="18"/>
  <c r="J211" i="19"/>
  <c r="F33" i="21"/>
  <c r="P60" i="14" s="1"/>
  <c r="F98" i="21"/>
  <c r="P106" i="14" s="1"/>
  <c r="K150" i="22"/>
  <c r="K4" i="18"/>
  <c r="K7" i="18"/>
  <c r="K11" i="18"/>
  <c r="K27" i="22"/>
  <c r="K30" i="22"/>
  <c r="M30" i="22" s="1"/>
  <c r="K33" i="22"/>
  <c r="L31" i="19"/>
  <c r="N66" i="24"/>
  <c r="I79" i="24" s="1"/>
  <c r="Q215" i="16"/>
  <c r="Q72" i="9"/>
  <c r="S72" i="9"/>
  <c r="P219" i="16"/>
  <c r="O220" i="16"/>
  <c r="F219" i="7"/>
  <c r="I219" i="7"/>
  <c r="O223" i="12"/>
  <c r="T71" i="9"/>
  <c r="M217" i="11"/>
  <c r="I216" i="7"/>
  <c r="M76" i="9"/>
  <c r="N6" i="8"/>
  <c r="AJ225" i="14"/>
  <c r="I217" i="7"/>
  <c r="P5" i="8"/>
  <c r="U222" i="12" s="1"/>
  <c r="AN225" i="14"/>
  <c r="AL222" i="14"/>
  <c r="K148" i="18"/>
  <c r="H129" i="19"/>
  <c r="L206" i="19"/>
  <c r="J53" i="17"/>
  <c r="I87" i="17"/>
  <c r="J67" i="19"/>
  <c r="H112" i="19"/>
  <c r="P109" i="19" s="1"/>
  <c r="K211" i="19"/>
  <c r="P215" i="16"/>
  <c r="H25" i="19"/>
  <c r="X20" i="16"/>
  <c r="P217" i="16"/>
  <c r="F48" i="21"/>
  <c r="P119" i="14"/>
  <c r="F126" i="21"/>
  <c r="P173" i="14" s="1"/>
  <c r="F124" i="21"/>
  <c r="F127" i="21"/>
  <c r="P175" i="14" s="1"/>
  <c r="F125" i="21"/>
  <c r="H178" i="21"/>
  <c r="L167" i="19" s="1"/>
  <c r="H182" i="21"/>
  <c r="F25" i="21"/>
  <c r="F24" i="21"/>
  <c r="F66" i="21"/>
  <c r="P110" i="14" s="1"/>
  <c r="F67" i="21"/>
  <c r="F75" i="21"/>
  <c r="P126" i="14" s="1"/>
  <c r="P124" i="14"/>
  <c r="F83" i="21"/>
  <c r="F87" i="21"/>
  <c r="F88" i="21"/>
  <c r="P115" i="14" s="1"/>
  <c r="F117" i="21"/>
  <c r="F118" i="21"/>
  <c r="X134" i="16"/>
  <c r="L275" i="16"/>
  <c r="L129" i="14"/>
  <c r="M155" i="21"/>
  <c r="F37" i="21"/>
  <c r="H176" i="21"/>
  <c r="L157" i="19" s="1"/>
  <c r="H180" i="21"/>
  <c r="L141" i="19" s="1"/>
  <c r="H184" i="21"/>
  <c r="M217" i="16"/>
  <c r="F105" i="21"/>
  <c r="P99" i="14" s="1"/>
  <c r="F103" i="21"/>
  <c r="P97" i="14" s="1"/>
  <c r="F104" i="21"/>
  <c r="P98" i="14" s="1"/>
  <c r="X167" i="16"/>
  <c r="X172" i="16"/>
  <c r="F32" i="21"/>
  <c r="P59" i="14" s="1"/>
  <c r="K96" i="22"/>
  <c r="K98" i="22"/>
  <c r="K64" i="17"/>
  <c r="K102" i="22"/>
  <c r="K104" i="22"/>
  <c r="K136" i="22"/>
  <c r="AD142" i="16"/>
  <c r="S132" i="16" s="1"/>
  <c r="F19" i="21"/>
  <c r="F38" i="21"/>
  <c r="P56" i="14" s="1"/>
  <c r="F49" i="21"/>
  <c r="P137" i="14"/>
  <c r="P105" i="14"/>
  <c r="F115" i="21"/>
  <c r="P189" i="14" s="1"/>
  <c r="E102" i="24"/>
  <c r="E101" i="24"/>
  <c r="X202" i="16"/>
  <c r="S202" i="16" s="1"/>
  <c r="F31" i="21"/>
  <c r="P58" i="14" s="1"/>
  <c r="K65" i="20"/>
  <c r="K255" i="22"/>
  <c r="M255" i="22" s="1"/>
  <c r="K264" i="22"/>
  <c r="R215" i="16"/>
  <c r="AD18" i="16"/>
  <c r="X204" i="16"/>
  <c r="X185" i="16"/>
  <c r="S185" i="16" s="1"/>
  <c r="AD178" i="16"/>
  <c r="S172" i="16" s="1"/>
  <c r="AD155" i="16"/>
  <c r="S148" i="16" s="1"/>
  <c r="X131" i="16"/>
  <c r="S131" i="16" s="1"/>
  <c r="Q217" i="16"/>
  <c r="AD102" i="16"/>
  <c r="S95" i="16" s="1"/>
  <c r="X95" i="16"/>
  <c r="L76" i="14"/>
  <c r="P55" i="14" l="1"/>
  <c r="R197" i="14"/>
  <c r="I220" i="7"/>
  <c r="K9" i="9" s="1"/>
  <c r="I82" i="24"/>
  <c r="I88" i="24"/>
  <c r="J88" i="24" s="1"/>
  <c r="I85" i="24"/>
  <c r="I86" i="24"/>
  <c r="J82" i="24"/>
  <c r="E95" i="24"/>
  <c r="O122" i="12"/>
  <c r="O161" i="12"/>
  <c r="Q122" i="12"/>
  <c r="Q161" i="12"/>
  <c r="M23" i="12"/>
  <c r="M122" i="12"/>
  <c r="L9" i="19"/>
  <c r="L10" i="19" s="1"/>
  <c r="AB123" i="14"/>
  <c r="AA123" i="14"/>
  <c r="AC123" i="14"/>
  <c r="AB122" i="14"/>
  <c r="AC122" i="14"/>
  <c r="R122" i="14"/>
  <c r="K122" i="14"/>
  <c r="AA122" i="14"/>
  <c r="O197" i="12"/>
  <c r="O23" i="12"/>
  <c r="Q197" i="12"/>
  <c r="Q23" i="12"/>
  <c r="S14" i="10"/>
  <c r="K214" i="15"/>
  <c r="N214" i="15" s="1"/>
  <c r="S214" i="7" s="1"/>
  <c r="U214" i="7" s="1"/>
  <c r="K196" i="14"/>
  <c r="R196" i="14"/>
  <c r="M17" i="12"/>
  <c r="M197" i="12"/>
  <c r="T18" i="14"/>
  <c r="S18" i="14"/>
  <c r="V18" i="14" s="1"/>
  <c r="AD20" i="16"/>
  <c r="S21" i="16" s="1"/>
  <c r="AC198" i="14"/>
  <c r="M29" i="22"/>
  <c r="K32" i="17" s="1"/>
  <c r="M102" i="22"/>
  <c r="K65" i="17" s="1"/>
  <c r="M140" i="22"/>
  <c r="L149" i="19" s="1"/>
  <c r="L161" i="19" s="1"/>
  <c r="L162" i="19" s="1"/>
  <c r="L163" i="19" s="1"/>
  <c r="M221" i="22"/>
  <c r="K97" i="17" s="1"/>
  <c r="M229" i="22"/>
  <c r="K81" i="18" s="1"/>
  <c r="M232" i="22"/>
  <c r="K84" i="18" s="1"/>
  <c r="M158" i="22"/>
  <c r="L109" i="19" s="1"/>
  <c r="P110" i="19" s="1"/>
  <c r="P111" i="19" s="1"/>
  <c r="I119" i="19" s="1"/>
  <c r="M99" i="14" s="1"/>
  <c r="R99" i="14" s="1"/>
  <c r="S99" i="14" s="1"/>
  <c r="V99" i="14" s="1"/>
  <c r="M101" i="22"/>
  <c r="K52" i="18" s="1"/>
  <c r="K73" i="18" s="1"/>
  <c r="K74" i="18" s="1"/>
  <c r="M228" i="22"/>
  <c r="K80" i="18" s="1"/>
  <c r="M227" i="22"/>
  <c r="K103" i="17" s="1"/>
  <c r="M97" i="22"/>
  <c r="K61" i="17" s="1"/>
  <c r="M220" i="22"/>
  <c r="K96" i="17" s="1"/>
  <c r="M150" i="22"/>
  <c r="L166" i="19" s="1"/>
  <c r="L169" i="19" s="1"/>
  <c r="L170" i="19" s="1"/>
  <c r="M225" i="22"/>
  <c r="K101" i="17" s="1"/>
  <c r="M72" i="22"/>
  <c r="K17" i="20" s="1"/>
  <c r="M98" i="22"/>
  <c r="K62" i="17" s="1"/>
  <c r="M222" i="22"/>
  <c r="K98" i="17" s="1"/>
  <c r="M82" i="22"/>
  <c r="L59" i="19" s="1"/>
  <c r="M169" i="22"/>
  <c r="L120" i="19" s="1"/>
  <c r="M231" i="22"/>
  <c r="K83" i="18" s="1"/>
  <c r="M68" i="22"/>
  <c r="K13" i="20" s="1"/>
  <c r="M182" i="22"/>
  <c r="K29" i="20" s="1"/>
  <c r="M224" i="22"/>
  <c r="K100" i="17" s="1"/>
  <c r="M28" i="22"/>
  <c r="K31" i="17" s="1"/>
  <c r="M90" i="22"/>
  <c r="L55" i="19" s="1"/>
  <c r="M27" i="22"/>
  <c r="K30" i="17" s="1"/>
  <c r="M186" i="22"/>
  <c r="K33" i="20" s="1"/>
  <c r="M303" i="22"/>
  <c r="L227" i="19" s="1"/>
  <c r="L229" i="19" s="1"/>
  <c r="L230" i="19" s="1"/>
  <c r="L231" i="19" s="1"/>
  <c r="M136" i="22"/>
  <c r="L133" i="19" s="1"/>
  <c r="L144" i="19" s="1"/>
  <c r="L145" i="19" s="1"/>
  <c r="L146" i="19" s="1"/>
  <c r="I138" i="19" s="1"/>
  <c r="M132" i="14" s="1"/>
  <c r="K132" i="14" s="1"/>
  <c r="M264" i="22"/>
  <c r="K93" i="20" s="1"/>
  <c r="M104" i="22"/>
  <c r="L78" i="19" s="1"/>
  <c r="M96" i="22"/>
  <c r="K60" i="17" s="1"/>
  <c r="M33" i="22"/>
  <c r="L14" i="19" s="1"/>
  <c r="L25" i="19" s="1"/>
  <c r="L26" i="19" s="1"/>
  <c r="L27" i="19" s="1"/>
  <c r="I14" i="19" s="1"/>
  <c r="M58" i="22"/>
  <c r="L45" i="19" s="1"/>
  <c r="M78" i="22"/>
  <c r="K23" i="20" s="1"/>
  <c r="M230" i="22"/>
  <c r="K82" i="18" s="1"/>
  <c r="M218" i="22"/>
  <c r="K94" i="17" s="1"/>
  <c r="M178" i="22"/>
  <c r="K25" i="20" s="1"/>
  <c r="K30" i="18"/>
  <c r="K45" i="18" s="1"/>
  <c r="K46" i="18" s="1"/>
  <c r="C201" i="21"/>
  <c r="F156" i="21"/>
  <c r="F157" i="21"/>
  <c r="F158" i="21"/>
  <c r="AK158" i="21" s="1"/>
  <c r="O204" i="14"/>
  <c r="Q136" i="12"/>
  <c r="Q17" i="12"/>
  <c r="O136" i="12"/>
  <c r="O17" i="12"/>
  <c r="I78" i="24"/>
  <c r="AB181" i="14"/>
  <c r="AB136" i="14"/>
  <c r="T136" i="14"/>
  <c r="AC180" i="14"/>
  <c r="AC136" i="14"/>
  <c r="U136" i="14"/>
  <c r="M181" i="12"/>
  <c r="M136" i="12"/>
  <c r="AA181" i="14"/>
  <c r="AD181" i="14" s="1"/>
  <c r="AA136" i="14"/>
  <c r="AD136" i="14" s="1"/>
  <c r="R65" i="14"/>
  <c r="S65" i="14" s="1"/>
  <c r="V65" i="14" s="1"/>
  <c r="R59" i="14"/>
  <c r="R56" i="14"/>
  <c r="R64" i="14"/>
  <c r="R50" i="14"/>
  <c r="R67" i="14"/>
  <c r="S67" i="14" s="1"/>
  <c r="V67" i="14" s="1"/>
  <c r="R63" i="14"/>
  <c r="S63" i="14" s="1"/>
  <c r="V63" i="14" s="1"/>
  <c r="R58" i="14"/>
  <c r="R51" i="14"/>
  <c r="AC181" i="14"/>
  <c r="O96" i="12"/>
  <c r="O179" i="12"/>
  <c r="O181" i="12"/>
  <c r="O180" i="12"/>
  <c r="O178" i="12"/>
  <c r="AA178" i="14"/>
  <c r="AA179" i="14"/>
  <c r="AC179" i="14"/>
  <c r="AC178" i="14"/>
  <c r="AB178" i="14"/>
  <c r="AB179" i="14"/>
  <c r="Q96" i="12"/>
  <c r="Q180" i="12"/>
  <c r="Q181" i="12"/>
  <c r="Q179" i="12"/>
  <c r="Q178" i="12"/>
  <c r="AA180" i="14"/>
  <c r="M96" i="12"/>
  <c r="M180" i="12"/>
  <c r="M179" i="12"/>
  <c r="M178" i="12"/>
  <c r="AB180" i="14"/>
  <c r="AA96" i="14"/>
  <c r="AC166" i="14"/>
  <c r="AC96" i="14"/>
  <c r="AB96" i="14"/>
  <c r="O194" i="12"/>
  <c r="O195" i="12"/>
  <c r="Q194" i="12"/>
  <c r="Q195" i="12"/>
  <c r="M195" i="12"/>
  <c r="M194" i="12"/>
  <c r="AA194" i="14"/>
  <c r="AD194" i="14" s="1"/>
  <c r="AA195" i="14"/>
  <c r="AD195" i="14" s="1"/>
  <c r="AC140" i="14"/>
  <c r="AC194" i="14"/>
  <c r="AC195" i="14"/>
  <c r="AB194" i="14"/>
  <c r="AB195" i="14"/>
  <c r="L211" i="19"/>
  <c r="L212" i="19" s="1"/>
  <c r="L53" i="19"/>
  <c r="AC212" i="14"/>
  <c r="AC185" i="14"/>
  <c r="AC189" i="14"/>
  <c r="AC110" i="14"/>
  <c r="P6" i="8"/>
  <c r="L167" i="14"/>
  <c r="AC193" i="14"/>
  <c r="AC105" i="14"/>
  <c r="Q45" i="12"/>
  <c r="Q139" i="12"/>
  <c r="Q102" i="12"/>
  <c r="Q156" i="12"/>
  <c r="Q12" i="12"/>
  <c r="Q69" i="12"/>
  <c r="Q184" i="12"/>
  <c r="Q147" i="12"/>
  <c r="Q11" i="12"/>
  <c r="Q27" i="12"/>
  <c r="Q188" i="12"/>
  <c r="Q123" i="12"/>
  <c r="Q175" i="12"/>
  <c r="Q152" i="12"/>
  <c r="Q126" i="12"/>
  <c r="Q24" i="12"/>
  <c r="Q127" i="12"/>
  <c r="Q65" i="12"/>
  <c r="Q169" i="12"/>
  <c r="Q117" i="12"/>
  <c r="Q44" i="12"/>
  <c r="Q68" i="12"/>
  <c r="Q81" i="12"/>
  <c r="Q151" i="12"/>
  <c r="Q29" i="12"/>
  <c r="Q120" i="12"/>
  <c r="Q149" i="12"/>
  <c r="Q111" i="12"/>
  <c r="Q75" i="12"/>
  <c r="Q38" i="12"/>
  <c r="Q88" i="12"/>
  <c r="Q47" i="12"/>
  <c r="Q85" i="12"/>
  <c r="Q42" i="12"/>
  <c r="Q92" i="12"/>
  <c r="Q145" i="12"/>
  <c r="Q119" i="12"/>
  <c r="Q172" i="12"/>
  <c r="Q160" i="12"/>
  <c r="Q70" i="12"/>
  <c r="Q173" i="12"/>
  <c r="Q84" i="12"/>
  <c r="Q135" i="12"/>
  <c r="Q164" i="12"/>
  <c r="Q112" i="12"/>
  <c r="Q39" i="12"/>
  <c r="Q103" i="12"/>
  <c r="Q129" i="12"/>
  <c r="Q13" i="12"/>
  <c r="Q66" i="12"/>
  <c r="Q170" i="12"/>
  <c r="Q37" i="12"/>
  <c r="Q55" i="12"/>
  <c r="Q106" i="12"/>
  <c r="Q14" i="12"/>
  <c r="Q155" i="12"/>
  <c r="Q157" i="12"/>
  <c r="Q159" i="12"/>
  <c r="Q82" i="12"/>
  <c r="Q109" i="12"/>
  <c r="Q61" i="12"/>
  <c r="Q165" i="12"/>
  <c r="Q140" i="12"/>
  <c r="Q141" i="12"/>
  <c r="Q64" i="12"/>
  <c r="Q78" i="12"/>
  <c r="Q186" i="12"/>
  <c r="Q52" i="12"/>
  <c r="Q79" i="12"/>
  <c r="Q130" i="12"/>
  <c r="Q158" i="12"/>
  <c r="Q34" i="12"/>
  <c r="Q15" i="12"/>
  <c r="Q133" i="12"/>
  <c r="Q162" i="12"/>
  <c r="Q19" i="12"/>
  <c r="Q124" i="12"/>
  <c r="Q125" i="12"/>
  <c r="Q9" i="12"/>
  <c r="Q87" i="12"/>
  <c r="Q46" i="12"/>
  <c r="Q101" i="12"/>
  <c r="Q115" i="12"/>
  <c r="Q168" i="12"/>
  <c r="Q36" i="12"/>
  <c r="Q143" i="12"/>
  <c r="Q187" i="12"/>
  <c r="Q41" i="12"/>
  <c r="Q132" i="12"/>
  <c r="Q98" i="12"/>
  <c r="Q10" i="12"/>
  <c r="Q22" i="12"/>
  <c r="Q107" i="12"/>
  <c r="Q150" i="12"/>
  <c r="Q50" i="12"/>
  <c r="Q51" i="12"/>
  <c r="Q58" i="12"/>
  <c r="Q118" i="12"/>
  <c r="Q31" i="12"/>
  <c r="Q97" i="12"/>
  <c r="Q60" i="12"/>
  <c r="Q137" i="12"/>
  <c r="Q74" i="12"/>
  <c r="Q154" i="12"/>
  <c r="Q185" i="12"/>
  <c r="Q90" i="12"/>
  <c r="Q16" i="12"/>
  <c r="Q171" i="12"/>
  <c r="Q146" i="12"/>
  <c r="Q95" i="12"/>
  <c r="Q71" i="12"/>
  <c r="Q121" i="12"/>
  <c r="Q174" i="12"/>
  <c r="Q110" i="12"/>
  <c r="Q86" i="12"/>
  <c r="Q100" i="12"/>
  <c r="Q167" i="12"/>
  <c r="Q77" i="12"/>
  <c r="Q72" i="12"/>
  <c r="Q26" i="12"/>
  <c r="Q18" i="12"/>
  <c r="Q67" i="12"/>
  <c r="Q8" i="12"/>
  <c r="Q53" i="12"/>
  <c r="Q43" i="12"/>
  <c r="Q94" i="12"/>
  <c r="Q148" i="12"/>
  <c r="Q83" i="12"/>
  <c r="Q134" i="12"/>
  <c r="Q163" i="12"/>
  <c r="Q138" i="12"/>
  <c r="Q113" i="12"/>
  <c r="Q153" i="12"/>
  <c r="Q48" i="12"/>
  <c r="Q142" i="12"/>
  <c r="Q91" i="12"/>
  <c r="Q144" i="12"/>
  <c r="Q28" i="12"/>
  <c r="Q93" i="12"/>
  <c r="Q89" i="12"/>
  <c r="Q108" i="12"/>
  <c r="Q20" i="12"/>
  <c r="Q73" i="12"/>
  <c r="Q63" i="12"/>
  <c r="Q114" i="12"/>
  <c r="Q25" i="12"/>
  <c r="Q104" i="12"/>
  <c r="Q80" i="12"/>
  <c r="Q49" i="12"/>
  <c r="Q35" i="12"/>
  <c r="Q59" i="12"/>
  <c r="Q99" i="12"/>
  <c r="Q32" i="12"/>
  <c r="Q62" i="12"/>
  <c r="Q166" i="12"/>
  <c r="Q76" i="12"/>
  <c r="Q183" i="12"/>
  <c r="Q116" i="12"/>
  <c r="Q54" i="12"/>
  <c r="Q105" i="12"/>
  <c r="Q33" i="12"/>
  <c r="Q30" i="12"/>
  <c r="Q131" i="12"/>
  <c r="Q57" i="12"/>
  <c r="Q40" i="12"/>
  <c r="Q56" i="12"/>
  <c r="Q189" i="12"/>
  <c r="Q198" i="12"/>
  <c r="Q182" i="12"/>
  <c r="Q193" i="12"/>
  <c r="Q196" i="12"/>
  <c r="Q128" i="12"/>
  <c r="Q203" i="12"/>
  <c r="Q200" i="12"/>
  <c r="Q177" i="12"/>
  <c r="Q204" i="12"/>
  <c r="Q202" i="12"/>
  <c r="Q191" i="12"/>
  <c r="Q199" i="12"/>
  <c r="Q176" i="12"/>
  <c r="Q190" i="12"/>
  <c r="Q201" i="12"/>
  <c r="Q192" i="12"/>
  <c r="Q21" i="12"/>
  <c r="AC163" i="14"/>
  <c r="AC137" i="14"/>
  <c r="AC107" i="14"/>
  <c r="AC151" i="14"/>
  <c r="M45" i="12"/>
  <c r="M139" i="12"/>
  <c r="M102" i="12"/>
  <c r="M156" i="12"/>
  <c r="M11" i="12"/>
  <c r="M184" i="12"/>
  <c r="M69" i="12"/>
  <c r="M147" i="12"/>
  <c r="M12" i="12"/>
  <c r="M27" i="12"/>
  <c r="M188" i="12"/>
  <c r="M70" i="12"/>
  <c r="M173" i="12"/>
  <c r="M95" i="12"/>
  <c r="M99" i="12"/>
  <c r="M59" i="12"/>
  <c r="M39" i="12"/>
  <c r="M103" i="12"/>
  <c r="M155" i="12"/>
  <c r="M66" i="12"/>
  <c r="M170" i="12"/>
  <c r="M92" i="12"/>
  <c r="M14" i="12"/>
  <c r="M119" i="12"/>
  <c r="M172" i="12"/>
  <c r="M93" i="12"/>
  <c r="M183" i="12"/>
  <c r="M84" i="12"/>
  <c r="M164" i="12"/>
  <c r="M112" i="12"/>
  <c r="M78" i="12"/>
  <c r="M186" i="12"/>
  <c r="M13" i="12"/>
  <c r="M117" i="12"/>
  <c r="M40" i="12"/>
  <c r="M68" i="12"/>
  <c r="M15" i="12"/>
  <c r="M116" i="12"/>
  <c r="M120" i="12"/>
  <c r="M162" i="12"/>
  <c r="M111" i="12"/>
  <c r="M61" i="12"/>
  <c r="M165" i="12"/>
  <c r="M9" i="12"/>
  <c r="M87" i="12"/>
  <c r="M88" i="12"/>
  <c r="M141" i="12"/>
  <c r="M168" i="12"/>
  <c r="M41" i="12"/>
  <c r="M158" i="12"/>
  <c r="M44" i="12"/>
  <c r="M133" i="12"/>
  <c r="M135" i="12"/>
  <c r="M19" i="12"/>
  <c r="M38" i="12"/>
  <c r="M58" i="12"/>
  <c r="M115" i="12"/>
  <c r="M47" i="12"/>
  <c r="M129" i="12"/>
  <c r="M187" i="12"/>
  <c r="M37" i="12"/>
  <c r="M55" i="12"/>
  <c r="M106" i="12"/>
  <c r="M31" i="12"/>
  <c r="M132" i="12"/>
  <c r="M82" i="12"/>
  <c r="M109" i="12"/>
  <c r="M150" i="12"/>
  <c r="M140" i="12"/>
  <c r="M154" i="12"/>
  <c r="M90" i="12"/>
  <c r="M52" i="12"/>
  <c r="M79" i="12"/>
  <c r="M130" i="12"/>
  <c r="M34" i="12"/>
  <c r="M159" i="12"/>
  <c r="M126" i="12"/>
  <c r="M42" i="12"/>
  <c r="M71" i="12"/>
  <c r="M121" i="12"/>
  <c r="M174" i="12"/>
  <c r="M97" i="12"/>
  <c r="M124" i="12"/>
  <c r="M74" i="12"/>
  <c r="M125" i="12"/>
  <c r="M46" i="12"/>
  <c r="M101" i="12"/>
  <c r="M64" i="12"/>
  <c r="M185" i="12"/>
  <c r="M143" i="12"/>
  <c r="M26" i="12"/>
  <c r="M171" i="12"/>
  <c r="M81" i="12"/>
  <c r="M149" i="12"/>
  <c r="M148" i="12"/>
  <c r="M100" i="12"/>
  <c r="M51" i="12"/>
  <c r="M48" i="12"/>
  <c r="M36" i="12"/>
  <c r="M144" i="12"/>
  <c r="M18" i="12"/>
  <c r="M67" i="12"/>
  <c r="M118" i="12"/>
  <c r="M8" i="12"/>
  <c r="M53" i="12"/>
  <c r="M43" i="12"/>
  <c r="M94" i="12"/>
  <c r="M163" i="12"/>
  <c r="M60" i="12"/>
  <c r="M20" i="12"/>
  <c r="M50" i="12"/>
  <c r="M153" i="12"/>
  <c r="M73" i="12"/>
  <c r="M63" i="12"/>
  <c r="M114" i="12"/>
  <c r="M25" i="12"/>
  <c r="M104" i="12"/>
  <c r="M16" i="12"/>
  <c r="M91" i="12"/>
  <c r="M146" i="12"/>
  <c r="M110" i="12"/>
  <c r="M137" i="12"/>
  <c r="M32" i="12"/>
  <c r="M167" i="12"/>
  <c r="M77" i="12"/>
  <c r="M72" i="12"/>
  <c r="M33" i="12"/>
  <c r="M30" i="12"/>
  <c r="M131" i="12"/>
  <c r="M85" i="12"/>
  <c r="M160" i="12"/>
  <c r="M134" i="12"/>
  <c r="M98" i="12"/>
  <c r="M151" i="12"/>
  <c r="M86" i="12"/>
  <c r="M138" i="12"/>
  <c r="M62" i="12"/>
  <c r="M113" i="12"/>
  <c r="M10" i="12"/>
  <c r="M89" i="12"/>
  <c r="M142" i="12"/>
  <c r="M22" i="12"/>
  <c r="M54" i="12"/>
  <c r="M157" i="12"/>
  <c r="M28" i="12"/>
  <c r="M29" i="12"/>
  <c r="M107" i="12"/>
  <c r="M152" i="12"/>
  <c r="M75" i="12"/>
  <c r="M166" i="12"/>
  <c r="M127" i="12"/>
  <c r="M105" i="12"/>
  <c r="M145" i="12"/>
  <c r="M108" i="12"/>
  <c r="M83" i="12"/>
  <c r="M57" i="12"/>
  <c r="M123" i="12"/>
  <c r="M175" i="12"/>
  <c r="M35" i="12"/>
  <c r="M24" i="12"/>
  <c r="M65" i="12"/>
  <c r="M169" i="12"/>
  <c r="M80" i="12"/>
  <c r="M49" i="12"/>
  <c r="M56" i="12"/>
  <c r="M76" i="12"/>
  <c r="M193" i="12"/>
  <c r="M189" i="12"/>
  <c r="M128" i="12"/>
  <c r="M182" i="12"/>
  <c r="M177" i="12"/>
  <c r="M204" i="12"/>
  <c r="M202" i="12"/>
  <c r="M199" i="12"/>
  <c r="M200" i="12"/>
  <c r="M190" i="12"/>
  <c r="M191" i="12"/>
  <c r="M198" i="12"/>
  <c r="M176" i="12"/>
  <c r="M196" i="12"/>
  <c r="M192" i="12"/>
  <c r="M203" i="12"/>
  <c r="M201" i="12"/>
  <c r="M21" i="12"/>
  <c r="AC169" i="14"/>
  <c r="AC103" i="14"/>
  <c r="AC162" i="14"/>
  <c r="R98" i="14"/>
  <c r="AC170" i="14"/>
  <c r="AC150" i="14"/>
  <c r="AC115" i="14"/>
  <c r="AC175" i="14"/>
  <c r="AC117" i="14"/>
  <c r="AC129" i="14"/>
  <c r="AC6" i="14"/>
  <c r="AC106" i="14"/>
  <c r="AC171" i="14"/>
  <c r="AC155" i="14"/>
  <c r="AC152" i="14"/>
  <c r="AC173" i="14"/>
  <c r="O45" i="12"/>
  <c r="O139" i="12"/>
  <c r="O102" i="12"/>
  <c r="O156" i="12"/>
  <c r="O11" i="12"/>
  <c r="O12" i="12"/>
  <c r="O69" i="12"/>
  <c r="O184" i="12"/>
  <c r="O147" i="12"/>
  <c r="O27" i="12"/>
  <c r="O188" i="12"/>
  <c r="O120" i="12"/>
  <c r="O149" i="12"/>
  <c r="O57" i="12"/>
  <c r="O111" i="12"/>
  <c r="O164" i="12"/>
  <c r="O35" i="12"/>
  <c r="O75" i="12"/>
  <c r="O76" i="12"/>
  <c r="O183" i="12"/>
  <c r="O116" i="12"/>
  <c r="O13" i="12"/>
  <c r="O85" i="12"/>
  <c r="O40" i="12"/>
  <c r="O42" i="12"/>
  <c r="O145" i="12"/>
  <c r="O54" i="12"/>
  <c r="O70" i="12"/>
  <c r="O173" i="12"/>
  <c r="O95" i="12"/>
  <c r="O135" i="12"/>
  <c r="O61" i="12"/>
  <c r="O165" i="12"/>
  <c r="O59" i="12"/>
  <c r="O126" i="12"/>
  <c r="O141" i="12"/>
  <c r="O39" i="12"/>
  <c r="O103" i="12"/>
  <c r="O155" i="12"/>
  <c r="O129" i="12"/>
  <c r="O66" i="12"/>
  <c r="O170" i="12"/>
  <c r="O44" i="12"/>
  <c r="O14" i="12"/>
  <c r="O24" i="12"/>
  <c r="O109" i="12"/>
  <c r="O140" i="12"/>
  <c r="O38" i="12"/>
  <c r="O47" i="12"/>
  <c r="O78" i="12"/>
  <c r="O186" i="12"/>
  <c r="O117" i="12"/>
  <c r="O68" i="12"/>
  <c r="O119" i="12"/>
  <c r="O172" i="12"/>
  <c r="O123" i="12"/>
  <c r="O162" i="12"/>
  <c r="O84" i="12"/>
  <c r="O124" i="12"/>
  <c r="O112" i="12"/>
  <c r="O9" i="12"/>
  <c r="O87" i="12"/>
  <c r="O88" i="12"/>
  <c r="O168" i="12"/>
  <c r="O41" i="12"/>
  <c r="O81" i="12"/>
  <c r="O108" i="12"/>
  <c r="O49" i="12"/>
  <c r="O97" i="12"/>
  <c r="O74" i="12"/>
  <c r="O51" i="12"/>
  <c r="O58" i="12"/>
  <c r="O64" i="12"/>
  <c r="O37" i="12"/>
  <c r="O55" i="12"/>
  <c r="O106" i="12"/>
  <c r="O158" i="12"/>
  <c r="O31" i="12"/>
  <c r="O82" i="12"/>
  <c r="O133" i="12"/>
  <c r="O19" i="12"/>
  <c r="O100" i="12"/>
  <c r="O154" i="12"/>
  <c r="O115" i="12"/>
  <c r="O36" i="12"/>
  <c r="O90" i="12"/>
  <c r="O52" i="12"/>
  <c r="O79" i="12"/>
  <c r="O130" i="12"/>
  <c r="O187" i="12"/>
  <c r="O18" i="12"/>
  <c r="O67" i="12"/>
  <c r="O34" i="12"/>
  <c r="O15" i="12"/>
  <c r="O132" i="12"/>
  <c r="O92" i="12"/>
  <c r="O94" i="12"/>
  <c r="O71" i="12"/>
  <c r="O121" i="12"/>
  <c r="O174" i="12"/>
  <c r="O150" i="12"/>
  <c r="O125" i="12"/>
  <c r="O50" i="12"/>
  <c r="O153" i="12"/>
  <c r="O46" i="12"/>
  <c r="O101" i="12"/>
  <c r="O77" i="12"/>
  <c r="O143" i="12"/>
  <c r="O72" i="12"/>
  <c r="O91" i="12"/>
  <c r="O26" i="12"/>
  <c r="O169" i="12"/>
  <c r="O148" i="12"/>
  <c r="O137" i="12"/>
  <c r="O138" i="12"/>
  <c r="O48" i="12"/>
  <c r="O185" i="12"/>
  <c r="O144" i="12"/>
  <c r="O118" i="12"/>
  <c r="O171" i="12"/>
  <c r="O93" i="12"/>
  <c r="O99" i="12"/>
  <c r="O60" i="12"/>
  <c r="O20" i="12"/>
  <c r="O86" i="12"/>
  <c r="O62" i="12"/>
  <c r="O73" i="12"/>
  <c r="O63" i="12"/>
  <c r="O114" i="12"/>
  <c r="O25" i="12"/>
  <c r="O104" i="12"/>
  <c r="O16" i="12"/>
  <c r="O80" i="12"/>
  <c r="O8" i="12"/>
  <c r="O53" i="12"/>
  <c r="O43" i="12"/>
  <c r="O146" i="12"/>
  <c r="O175" i="12"/>
  <c r="O83" i="12"/>
  <c r="O110" i="12"/>
  <c r="O163" i="12"/>
  <c r="O32" i="12"/>
  <c r="O166" i="12"/>
  <c r="O167" i="12"/>
  <c r="O105" i="12"/>
  <c r="O33" i="12"/>
  <c r="O30" i="12"/>
  <c r="O131" i="12"/>
  <c r="O56" i="12"/>
  <c r="O160" i="12"/>
  <c r="O134" i="12"/>
  <c r="O98" i="12"/>
  <c r="O151" i="12"/>
  <c r="O152" i="12"/>
  <c r="O113" i="12"/>
  <c r="O127" i="12"/>
  <c r="O10" i="12"/>
  <c r="O89" i="12"/>
  <c r="O142" i="12"/>
  <c r="O22" i="12"/>
  <c r="O157" i="12"/>
  <c r="O28" i="12"/>
  <c r="O29" i="12"/>
  <c r="O107" i="12"/>
  <c r="O159" i="12"/>
  <c r="O65" i="12"/>
  <c r="O128" i="12"/>
  <c r="O199" i="12"/>
  <c r="O177" i="12"/>
  <c r="O204" i="12"/>
  <c r="O189" i="12"/>
  <c r="O191" i="12"/>
  <c r="O202" i="12"/>
  <c r="O182" i="12"/>
  <c r="O198" i="12"/>
  <c r="O176" i="12"/>
  <c r="O200" i="12"/>
  <c r="O190" i="12"/>
  <c r="O192" i="12"/>
  <c r="O196" i="12"/>
  <c r="O193" i="12"/>
  <c r="O201" i="12"/>
  <c r="O203" i="12"/>
  <c r="O21" i="12"/>
  <c r="AC168" i="14"/>
  <c r="AC165" i="14"/>
  <c r="AC210" i="14"/>
  <c r="AC124" i="14"/>
  <c r="AC114" i="14"/>
  <c r="AC153" i="14"/>
  <c r="AC191" i="14"/>
  <c r="AC141" i="14"/>
  <c r="E48" i="6"/>
  <c r="AA147" i="14"/>
  <c r="AD147" i="14" s="1"/>
  <c r="AA139" i="14"/>
  <c r="AC204" i="14"/>
  <c r="AC139" i="14"/>
  <c r="U139" i="14"/>
  <c r="AB139" i="14"/>
  <c r="T139" i="14"/>
  <c r="K219" i="12"/>
  <c r="L239" i="12" s="1"/>
  <c r="O239" i="12" s="1"/>
  <c r="K218" i="11"/>
  <c r="K228" i="15"/>
  <c r="L228" i="15" s="1"/>
  <c r="AC29" i="14"/>
  <c r="AC76" i="14"/>
  <c r="AC21" i="14"/>
  <c r="AC84" i="14"/>
  <c r="M93" i="20"/>
  <c r="AC160" i="14"/>
  <c r="AC214" i="14"/>
  <c r="AC154" i="14"/>
  <c r="AC143" i="14"/>
  <c r="AC211" i="14"/>
  <c r="AC164" i="14"/>
  <c r="AC142" i="14"/>
  <c r="AC192" i="14"/>
  <c r="AC209" i="14"/>
  <c r="AC7" i="14"/>
  <c r="AC174" i="14"/>
  <c r="AC199" i="14"/>
  <c r="AC190" i="14"/>
  <c r="AC159" i="14"/>
  <c r="AC149" i="14"/>
  <c r="AC208" i="14"/>
  <c r="AC158" i="14"/>
  <c r="AC148" i="14"/>
  <c r="AC146" i="14"/>
  <c r="AC130" i="14"/>
  <c r="AC206" i="14"/>
  <c r="AC156" i="14"/>
  <c r="AC145" i="14"/>
  <c r="AC205" i="14"/>
  <c r="AC144" i="14"/>
  <c r="AC131" i="14"/>
  <c r="AC133" i="14"/>
  <c r="AC207" i="14"/>
  <c r="AC104" i="14"/>
  <c r="AC157" i="14"/>
  <c r="AC184" i="14"/>
  <c r="AC70" i="14"/>
  <c r="AC87" i="14"/>
  <c r="AC88" i="14"/>
  <c r="AC81" i="14"/>
  <c r="AC80" i="14"/>
  <c r="AC187" i="14"/>
  <c r="AC202" i="14"/>
  <c r="AC90" i="14"/>
  <c r="AC116" i="14"/>
  <c r="AC37" i="14"/>
  <c r="AC19" i="14"/>
  <c r="AC54" i="14"/>
  <c r="AC9" i="14"/>
  <c r="L185" i="14"/>
  <c r="AC83" i="14"/>
  <c r="AC42" i="14"/>
  <c r="AC86" i="14"/>
  <c r="AC33" i="14"/>
  <c r="AC111" i="14"/>
  <c r="U74" i="14"/>
  <c r="AC38" i="14"/>
  <c r="AC94" i="14"/>
  <c r="AC82" i="14"/>
  <c r="AC32" i="14"/>
  <c r="AC200" i="14"/>
  <c r="L20" i="14"/>
  <c r="R20" i="14" s="1"/>
  <c r="S20" i="14" s="1"/>
  <c r="V20" i="14" s="1"/>
  <c r="U66" i="14"/>
  <c r="AC34" i="14"/>
  <c r="AC89" i="14"/>
  <c r="AC74" i="14"/>
  <c r="AC31" i="14"/>
  <c r="U201" i="14"/>
  <c r="U19" i="14"/>
  <c r="AC93" i="14"/>
  <c r="AC85" i="14"/>
  <c r="AC41" i="14"/>
  <c r="AC30" i="14"/>
  <c r="AC71" i="14"/>
  <c r="AC79" i="14"/>
  <c r="AC66" i="14"/>
  <c r="AC16" i="14"/>
  <c r="AC20" i="14"/>
  <c r="AC135" i="14"/>
  <c r="AC147" i="14"/>
  <c r="AC213" i="14"/>
  <c r="AC78" i="14"/>
  <c r="AC40" i="14"/>
  <c r="AC8" i="14"/>
  <c r="AC13" i="14"/>
  <c r="U75" i="14"/>
  <c r="AC11" i="14"/>
  <c r="AC132" i="14"/>
  <c r="AC75" i="14"/>
  <c r="AC39" i="14"/>
  <c r="AC36" i="14"/>
  <c r="AC15" i="14"/>
  <c r="AC12" i="14"/>
  <c r="U200" i="14"/>
  <c r="AC196" i="14"/>
  <c r="AC69" i="14"/>
  <c r="AC35" i="14"/>
  <c r="AC91" i="14"/>
  <c r="AC14" i="14"/>
  <c r="AC28" i="14"/>
  <c r="U199" i="14"/>
  <c r="AC92" i="14"/>
  <c r="AC77" i="14"/>
  <c r="AC10" i="14"/>
  <c r="U54" i="14"/>
  <c r="U28" i="14"/>
  <c r="AC201" i="14"/>
  <c r="AC186" i="14"/>
  <c r="P138" i="14"/>
  <c r="AC138" i="14" s="1"/>
  <c r="U5" i="9"/>
  <c r="E51" i="6"/>
  <c r="AB11" i="14"/>
  <c r="AB147" i="14"/>
  <c r="N12" i="11"/>
  <c r="L12" i="11"/>
  <c r="Q12" i="7" s="1"/>
  <c r="L43" i="11"/>
  <c r="Q43" i="7" s="1"/>
  <c r="L175" i="11"/>
  <c r="Q175" i="7" s="1"/>
  <c r="L149" i="11"/>
  <c r="Q149" i="7" s="1"/>
  <c r="L141" i="11"/>
  <c r="Q141" i="7" s="1"/>
  <c r="N123" i="11"/>
  <c r="L123" i="11"/>
  <c r="Q123" i="7" s="1"/>
  <c r="N108" i="11"/>
  <c r="L108" i="11"/>
  <c r="Q108" i="7" s="1"/>
  <c r="L74" i="11"/>
  <c r="Q74" i="7" s="1"/>
  <c r="L62" i="11"/>
  <c r="Q62" i="7" s="1"/>
  <c r="L50" i="11"/>
  <c r="Q50" i="7" s="1"/>
  <c r="L124" i="11"/>
  <c r="Q124" i="7" s="1"/>
  <c r="L98" i="11"/>
  <c r="Q98" i="7" s="1"/>
  <c r="N34" i="11"/>
  <c r="L34" i="11"/>
  <c r="Q34" i="7" s="1"/>
  <c r="L22" i="11"/>
  <c r="Q22" i="7" s="1"/>
  <c r="L9" i="11"/>
  <c r="Q9" i="7" s="1"/>
  <c r="L57" i="11"/>
  <c r="Q57" i="7" s="1"/>
  <c r="L152" i="11"/>
  <c r="Q152" i="7" s="1"/>
  <c r="L114" i="11"/>
  <c r="Q114" i="7" s="1"/>
  <c r="N101" i="11"/>
  <c r="L101" i="11"/>
  <c r="Q101" i="7" s="1"/>
  <c r="L86" i="11"/>
  <c r="Q86" i="7" s="1"/>
  <c r="L78" i="11"/>
  <c r="Q78" i="7" s="1"/>
  <c r="N67" i="11"/>
  <c r="L67" i="11"/>
  <c r="Q67" i="7" s="1"/>
  <c r="N55" i="11"/>
  <c r="L55" i="11"/>
  <c r="Q55" i="7" s="1"/>
  <c r="N21" i="11"/>
  <c r="L21" i="11"/>
  <c r="Q21" i="7" s="1"/>
  <c r="N51" i="11"/>
  <c r="L51" i="11"/>
  <c r="Q51" i="7" s="1"/>
  <c r="L167" i="11"/>
  <c r="Q167" i="7" s="1"/>
  <c r="L155" i="11"/>
  <c r="Q155" i="7" s="1"/>
  <c r="L144" i="11"/>
  <c r="Q144" i="7" s="1"/>
  <c r="N42" i="11"/>
  <c r="L42" i="11"/>
  <c r="Q42" i="7" s="1"/>
  <c r="L20" i="11"/>
  <c r="Q20" i="7" s="1"/>
  <c r="L157" i="11"/>
  <c r="Q157" i="7" s="1"/>
  <c r="N140" i="11"/>
  <c r="L140" i="11"/>
  <c r="N120" i="11"/>
  <c r="L120" i="11"/>
  <c r="Q120" i="7" s="1"/>
  <c r="N106" i="11"/>
  <c r="L106" i="11"/>
  <c r="Q106" i="7" s="1"/>
  <c r="L66" i="11"/>
  <c r="Q66" i="7" s="1"/>
  <c r="N54" i="11"/>
  <c r="L54" i="11"/>
  <c r="Q54" i="7" s="1"/>
  <c r="L28" i="11"/>
  <c r="Q28" i="7" s="1"/>
  <c r="L40" i="11"/>
  <c r="Q40" i="7" s="1"/>
  <c r="L109" i="11"/>
  <c r="Q109" i="7" s="1"/>
  <c r="N173" i="11"/>
  <c r="L173" i="11"/>
  <c r="Q173" i="7" s="1"/>
  <c r="L151" i="11"/>
  <c r="Q151" i="7" s="1"/>
  <c r="L85" i="11"/>
  <c r="Q85" i="7" s="1"/>
  <c r="N33" i="11"/>
  <c r="L33" i="11"/>
  <c r="Q33" i="7" s="1"/>
  <c r="N6" i="11"/>
  <c r="L6" i="11"/>
  <c r="O6" i="11" s="1"/>
  <c r="N158" i="11"/>
  <c r="L158" i="11"/>
  <c r="Q158" i="7" s="1"/>
  <c r="N138" i="11"/>
  <c r="L138" i="11"/>
  <c r="Q138" i="7" s="1"/>
  <c r="N118" i="11"/>
  <c r="L118" i="11"/>
  <c r="Q118" i="7" s="1"/>
  <c r="N105" i="11"/>
  <c r="L105" i="11"/>
  <c r="Q105" i="7" s="1"/>
  <c r="N65" i="11"/>
  <c r="L65" i="11"/>
  <c r="Q65" i="7" s="1"/>
  <c r="N53" i="11"/>
  <c r="L53" i="11"/>
  <c r="Q53" i="7" s="1"/>
  <c r="L36" i="11"/>
  <c r="Q36" i="7" s="1"/>
  <c r="N19" i="11"/>
  <c r="L19" i="11"/>
  <c r="Q19" i="7" s="1"/>
  <c r="N35" i="11"/>
  <c r="L35" i="11"/>
  <c r="Q35" i="7" s="1"/>
  <c r="N171" i="11"/>
  <c r="L171" i="11"/>
  <c r="Q171" i="7" s="1"/>
  <c r="N146" i="11"/>
  <c r="L146" i="11"/>
  <c r="Q146" i="7" s="1"/>
  <c r="L125" i="11"/>
  <c r="Q125" i="7" s="1"/>
  <c r="L110" i="11"/>
  <c r="Q110" i="7" s="1"/>
  <c r="N89" i="11"/>
  <c r="L89" i="11"/>
  <c r="Q89" i="7" s="1"/>
  <c r="N80" i="11"/>
  <c r="L80" i="11"/>
  <c r="Q80" i="7" s="1"/>
  <c r="N70" i="11"/>
  <c r="L70" i="11"/>
  <c r="Q70" i="7" s="1"/>
  <c r="N58" i="11"/>
  <c r="L58" i="11"/>
  <c r="Q58" i="7" s="1"/>
  <c r="L24" i="11"/>
  <c r="L160" i="11"/>
  <c r="Q160" i="7" s="1"/>
  <c r="N133" i="11"/>
  <c r="L133" i="11"/>
  <c r="Q133" i="7" s="1"/>
  <c r="L83" i="11"/>
  <c r="Q83" i="7" s="1"/>
  <c r="N39" i="11"/>
  <c r="L39" i="11"/>
  <c r="Q39" i="7" s="1"/>
  <c r="N170" i="11"/>
  <c r="L170" i="11"/>
  <c r="Q170" i="7" s="1"/>
  <c r="N103" i="11"/>
  <c r="L103" i="11"/>
  <c r="Q103" i="7" s="1"/>
  <c r="N142" i="11"/>
  <c r="L142" i="11"/>
  <c r="Q142" i="7" s="1"/>
  <c r="N154" i="11"/>
  <c r="L154" i="11"/>
  <c r="Q154" i="7" s="1"/>
  <c r="N100" i="11"/>
  <c r="L100" i="11"/>
  <c r="Q100" i="7" s="1"/>
  <c r="N169" i="11"/>
  <c r="L169" i="11"/>
  <c r="Q169" i="7" s="1"/>
  <c r="N145" i="11"/>
  <c r="L145" i="11"/>
  <c r="Q145" i="7" s="1"/>
  <c r="L131" i="11"/>
  <c r="Q131" i="7" s="1"/>
  <c r="N115" i="11"/>
  <c r="L115" i="11"/>
  <c r="Q115" i="7" s="1"/>
  <c r="N102" i="11"/>
  <c r="L102" i="11"/>
  <c r="Q102" i="7" s="1"/>
  <c r="L68" i="11"/>
  <c r="Q68" i="7" s="1"/>
  <c r="N56" i="11"/>
  <c r="L56" i="11"/>
  <c r="Q56" i="7" s="1"/>
  <c r="N69" i="11"/>
  <c r="L69" i="11"/>
  <c r="Q69" i="7" s="1"/>
  <c r="L164" i="11"/>
  <c r="Q164" i="7" s="1"/>
  <c r="N129" i="11"/>
  <c r="L129" i="11"/>
  <c r="Q129" i="7" s="1"/>
  <c r="L38" i="11"/>
  <c r="Q38" i="7" s="1"/>
  <c r="N26" i="11"/>
  <c r="L26" i="11"/>
  <c r="Q26" i="7" s="1"/>
  <c r="N13" i="11"/>
  <c r="L13" i="11"/>
  <c r="Q13" i="7" s="1"/>
  <c r="L99" i="11"/>
  <c r="Q99" i="7" s="1"/>
  <c r="N168" i="11"/>
  <c r="L168" i="11"/>
  <c r="Q168" i="7" s="1"/>
  <c r="L121" i="11"/>
  <c r="Q121" i="7" s="1"/>
  <c r="N107" i="11"/>
  <c r="L107" i="11"/>
  <c r="Q107" i="7" s="1"/>
  <c r="L91" i="11"/>
  <c r="Q91" i="7" s="1"/>
  <c r="N82" i="11"/>
  <c r="L82" i="11"/>
  <c r="Q82" i="7" s="1"/>
  <c r="N73" i="11"/>
  <c r="L73" i="11"/>
  <c r="Q73" i="7" s="1"/>
  <c r="N61" i="11"/>
  <c r="L61" i="11"/>
  <c r="Q61" i="7" s="1"/>
  <c r="N49" i="11"/>
  <c r="L49" i="11"/>
  <c r="Q49" i="7" s="1"/>
  <c r="L18" i="11"/>
  <c r="Q18" i="7" s="1"/>
  <c r="L14" i="11"/>
  <c r="Q14" i="7" s="1"/>
  <c r="N174" i="11"/>
  <c r="L174" i="11"/>
  <c r="Q174" i="7" s="1"/>
  <c r="L159" i="11"/>
  <c r="Q159" i="7" s="1"/>
  <c r="N148" i="11"/>
  <c r="L148" i="11"/>
  <c r="Q148" i="7" s="1"/>
  <c r="L97" i="11"/>
  <c r="Q97" i="7" s="1"/>
  <c r="L31" i="11"/>
  <c r="Q31" i="7" s="1"/>
  <c r="N8" i="11"/>
  <c r="L8" i="11"/>
  <c r="Q8" i="7" s="1"/>
  <c r="N134" i="11"/>
  <c r="L134" i="11"/>
  <c r="Q134" i="7" s="1"/>
  <c r="L163" i="11"/>
  <c r="Q163" i="7" s="1"/>
  <c r="N127" i="11"/>
  <c r="L127" i="11"/>
  <c r="Q127" i="7" s="1"/>
  <c r="N72" i="11"/>
  <c r="L72" i="11"/>
  <c r="Q72" i="7" s="1"/>
  <c r="N60" i="11"/>
  <c r="L60" i="11"/>
  <c r="Q60" i="7" s="1"/>
  <c r="N37" i="11"/>
  <c r="L37" i="11"/>
  <c r="Q37" i="7" s="1"/>
  <c r="N165" i="11"/>
  <c r="L165" i="11"/>
  <c r="Q165" i="7" s="1"/>
  <c r="N63" i="11"/>
  <c r="L63" i="11"/>
  <c r="Q63" i="7" s="1"/>
  <c r="N166" i="11"/>
  <c r="L166" i="11"/>
  <c r="Q166" i="7" s="1"/>
  <c r="N90" i="11"/>
  <c r="L90" i="11"/>
  <c r="Q90" i="7" s="1"/>
  <c r="N77" i="11"/>
  <c r="L77" i="11"/>
  <c r="Q77" i="7" s="1"/>
  <c r="L27" i="11"/>
  <c r="N172" i="11"/>
  <c r="L172" i="11"/>
  <c r="Q172" i="7" s="1"/>
  <c r="L143" i="11"/>
  <c r="Q143" i="7" s="1"/>
  <c r="N126" i="11"/>
  <c r="L126" i="11"/>
  <c r="Q126" i="7" s="1"/>
  <c r="N111" i="11"/>
  <c r="L111" i="11"/>
  <c r="Q111" i="7" s="1"/>
  <c r="N71" i="11"/>
  <c r="L71" i="11"/>
  <c r="Q71" i="7" s="1"/>
  <c r="N59" i="11"/>
  <c r="L59" i="11"/>
  <c r="Q59" i="7" s="1"/>
  <c r="L41" i="11"/>
  <c r="Q41" i="7" s="1"/>
  <c r="L44" i="11"/>
  <c r="Q44" i="7" s="1"/>
  <c r="N16" i="11"/>
  <c r="L16" i="11"/>
  <c r="Q16" i="7" s="1"/>
  <c r="N212" i="11"/>
  <c r="L212" i="11"/>
  <c r="K10" i="10" s="1"/>
  <c r="N162" i="11"/>
  <c r="L162" i="11"/>
  <c r="Q162" i="7" s="1"/>
  <c r="N137" i="11"/>
  <c r="L137" i="11"/>
  <c r="Q137" i="7" s="1"/>
  <c r="L117" i="11"/>
  <c r="Q117" i="7" s="1"/>
  <c r="L104" i="11"/>
  <c r="Q104" i="7" s="1"/>
  <c r="N84" i="11"/>
  <c r="L84" i="11"/>
  <c r="Q84" i="7" s="1"/>
  <c r="L76" i="11"/>
  <c r="Q76" i="7" s="1"/>
  <c r="L64" i="11"/>
  <c r="Q64" i="7" s="1"/>
  <c r="N52" i="11"/>
  <c r="L52" i="11"/>
  <c r="Q52" i="7" s="1"/>
  <c r="N10" i="11"/>
  <c r="L10" i="11"/>
  <c r="Q10" i="7" s="1"/>
  <c r="L153" i="11"/>
  <c r="Q153" i="7" s="1"/>
  <c r="N88" i="11"/>
  <c r="L88" i="11"/>
  <c r="Q88" i="7" s="1"/>
  <c r="L79" i="11"/>
  <c r="Q79" i="7" s="1"/>
  <c r="N30" i="11"/>
  <c r="L30" i="11"/>
  <c r="Q30" i="7" s="1"/>
  <c r="N116" i="11"/>
  <c r="L116" i="11"/>
  <c r="Q116" i="7" s="1"/>
  <c r="N75" i="11"/>
  <c r="L75" i="11"/>
  <c r="Q75" i="7" s="1"/>
  <c r="N32" i="11"/>
  <c r="L32" i="11"/>
  <c r="Q32" i="7" s="1"/>
  <c r="N150" i="11"/>
  <c r="L150" i="11"/>
  <c r="Q150" i="7" s="1"/>
  <c r="AA202" i="14"/>
  <c r="AD202" i="14" s="1"/>
  <c r="AA11" i="14"/>
  <c r="AD11" i="14" s="1"/>
  <c r="L33" i="14"/>
  <c r="L216" i="14" s="1"/>
  <c r="L202" i="14"/>
  <c r="L132" i="14"/>
  <c r="L172" i="14"/>
  <c r="L95" i="14"/>
  <c r="L190" i="19"/>
  <c r="L192" i="19" s="1"/>
  <c r="L193" i="19" s="1"/>
  <c r="AB187" i="14"/>
  <c r="AB200" i="14"/>
  <c r="AB204" i="14"/>
  <c r="AB201" i="14"/>
  <c r="AC203" i="14"/>
  <c r="AB203" i="14"/>
  <c r="AA203" i="14"/>
  <c r="K203" i="14"/>
  <c r="AA200" i="14"/>
  <c r="AA204" i="14"/>
  <c r="AA201" i="14"/>
  <c r="AB202" i="14"/>
  <c r="R188" i="14"/>
  <c r="R203" i="14"/>
  <c r="S203" i="14" s="1"/>
  <c r="V203" i="14" s="1"/>
  <c r="AC188" i="14"/>
  <c r="L83" i="20"/>
  <c r="AC128" i="14"/>
  <c r="AC176" i="14"/>
  <c r="AC177" i="14"/>
  <c r="AC126" i="14"/>
  <c r="K126" i="14"/>
  <c r="AC127" i="14"/>
  <c r="R135" i="14"/>
  <c r="K135" i="14"/>
  <c r="P52" i="14"/>
  <c r="R52" i="14" s="1"/>
  <c r="AB28" i="14"/>
  <c r="AB188" i="14"/>
  <c r="AB186" i="14"/>
  <c r="AA71" i="14"/>
  <c r="AD71" i="14" s="1"/>
  <c r="AA188" i="14"/>
  <c r="AA186" i="14"/>
  <c r="AD186" i="14" s="1"/>
  <c r="AA187" i="14"/>
  <c r="AD187" i="14" s="1"/>
  <c r="M57" i="20"/>
  <c r="M50" i="20"/>
  <c r="N51" i="20" s="1"/>
  <c r="M29" i="20"/>
  <c r="AC182" i="14"/>
  <c r="AA183" i="14"/>
  <c r="AB183" i="14"/>
  <c r="AC183" i="14"/>
  <c r="R26" i="14"/>
  <c r="AC26" i="14"/>
  <c r="AB26" i="14"/>
  <c r="AA26" i="14"/>
  <c r="AD26" i="14" s="1"/>
  <c r="AA70" i="14"/>
  <c r="AD70" i="14" s="1"/>
  <c r="AA8" i="14"/>
  <c r="AA16" i="14"/>
  <c r="AD16" i="14" s="1"/>
  <c r="AA15" i="14"/>
  <c r="AA9" i="14"/>
  <c r="AD9" i="14" s="1"/>
  <c r="AA10" i="14"/>
  <c r="AA14" i="14"/>
  <c r="AD14" i="14" s="1"/>
  <c r="AA12" i="14"/>
  <c r="AD12" i="14" s="1"/>
  <c r="AA13" i="14"/>
  <c r="AA21" i="14"/>
  <c r="AD21" i="14" s="1"/>
  <c r="AA29" i="14"/>
  <c r="AD29" i="14" s="1"/>
  <c r="AA30" i="14"/>
  <c r="AA31" i="14"/>
  <c r="AD31" i="14" s="1"/>
  <c r="AA32" i="14"/>
  <c r="AA33" i="14"/>
  <c r="AD33" i="14" s="1"/>
  <c r="AA35" i="14"/>
  <c r="AA39" i="14"/>
  <c r="AA78" i="14"/>
  <c r="AA79" i="14"/>
  <c r="AA84" i="14"/>
  <c r="AD84" i="14" s="1"/>
  <c r="AA88" i="14"/>
  <c r="AA93" i="14"/>
  <c r="AA36" i="14"/>
  <c r="AA40" i="14"/>
  <c r="AA66" i="14"/>
  <c r="AD66" i="14" s="1"/>
  <c r="AA85" i="14"/>
  <c r="AA89" i="14"/>
  <c r="AA34" i="14"/>
  <c r="AD34" i="14" s="1"/>
  <c r="AA38" i="14"/>
  <c r="AA42" i="14"/>
  <c r="AA76" i="14"/>
  <c r="AA77" i="14"/>
  <c r="AD77" i="14" s="1"/>
  <c r="AA83" i="14"/>
  <c r="AA87" i="14"/>
  <c r="AD87" i="14" s="1"/>
  <c r="AA91" i="14"/>
  <c r="AA92" i="14"/>
  <c r="AA80" i="14"/>
  <c r="AA37" i="14"/>
  <c r="AA41" i="14"/>
  <c r="AA74" i="14"/>
  <c r="AD74" i="14" s="1"/>
  <c r="AA82" i="14"/>
  <c r="AA86" i="14"/>
  <c r="AA90" i="14"/>
  <c r="AA81" i="14"/>
  <c r="AD81" i="14" s="1"/>
  <c r="AA94" i="14"/>
  <c r="AA135" i="14"/>
  <c r="T66" i="14"/>
  <c r="AB54" i="14"/>
  <c r="AB71" i="14"/>
  <c r="AA75" i="14"/>
  <c r="AD75" i="14" s="1"/>
  <c r="AA28" i="14"/>
  <c r="K156" i="18"/>
  <c r="T75" i="14"/>
  <c r="T74" i="14"/>
  <c r="T28" i="14"/>
  <c r="T54" i="14"/>
  <c r="T19" i="14"/>
  <c r="AA54" i="14"/>
  <c r="AD54" i="14" s="1"/>
  <c r="AB69" i="14"/>
  <c r="AB14" i="14"/>
  <c r="AB15" i="14"/>
  <c r="AB12" i="14"/>
  <c r="AB32" i="14"/>
  <c r="AB8" i="14"/>
  <c r="AB16" i="14"/>
  <c r="AB20" i="14"/>
  <c r="AB30" i="14"/>
  <c r="AB33" i="14"/>
  <c r="AB9" i="14"/>
  <c r="AB10" i="14"/>
  <c r="AB19" i="14"/>
  <c r="AB13" i="14"/>
  <c r="AB21" i="14"/>
  <c r="AB29" i="14"/>
  <c r="AB31" i="14"/>
  <c r="AB36" i="14"/>
  <c r="AB40" i="14"/>
  <c r="AB66" i="14"/>
  <c r="AB80" i="14"/>
  <c r="AB81" i="14"/>
  <c r="AB85" i="14"/>
  <c r="AB89" i="14"/>
  <c r="AB94" i="14"/>
  <c r="AB82" i="14"/>
  <c r="AB35" i="14"/>
  <c r="AB39" i="14"/>
  <c r="AB78" i="14"/>
  <c r="AB79" i="14"/>
  <c r="AB84" i="14"/>
  <c r="AB88" i="14"/>
  <c r="AB93" i="14"/>
  <c r="AB37" i="14"/>
  <c r="AB86" i="14"/>
  <c r="AB34" i="14"/>
  <c r="AB38" i="14"/>
  <c r="AB42" i="14"/>
  <c r="AB76" i="14"/>
  <c r="AB77" i="14"/>
  <c r="AB83" i="14"/>
  <c r="AB87" i="14"/>
  <c r="AB91" i="14"/>
  <c r="AB92" i="14"/>
  <c r="AB41" i="14"/>
  <c r="AB74" i="14"/>
  <c r="AB90" i="14"/>
  <c r="AB135" i="14"/>
  <c r="AB70" i="14"/>
  <c r="AB75" i="14"/>
  <c r="AA69" i="14"/>
  <c r="AD69" i="14" s="1"/>
  <c r="AA57" i="14"/>
  <c r="AB57" i="14"/>
  <c r="AC57" i="14"/>
  <c r="AB102" i="14"/>
  <c r="AC102" i="14"/>
  <c r="AA102" i="14"/>
  <c r="R57" i="14"/>
  <c r="S57" i="14" s="1"/>
  <c r="V57" i="14" s="1"/>
  <c r="AB65" i="14"/>
  <c r="AA65" i="14"/>
  <c r="AC65" i="14"/>
  <c r="AA59" i="14"/>
  <c r="AB59" i="14"/>
  <c r="AC59" i="14"/>
  <c r="AA55" i="14"/>
  <c r="AB55" i="14"/>
  <c r="AC55" i="14"/>
  <c r="AB51" i="14"/>
  <c r="AC51" i="14"/>
  <c r="AA51" i="14"/>
  <c r="AD51" i="14" s="1"/>
  <c r="AB67" i="14"/>
  <c r="AA67" i="14"/>
  <c r="AC67" i="14"/>
  <c r="AB58" i="14"/>
  <c r="AA58" i="14"/>
  <c r="AC58" i="14"/>
  <c r="AB56" i="14"/>
  <c r="AC56" i="14"/>
  <c r="AA56" i="14"/>
  <c r="AC49" i="14"/>
  <c r="AA49" i="14"/>
  <c r="AD49" i="14" s="1"/>
  <c r="AB49" i="14"/>
  <c r="AC63" i="14"/>
  <c r="AA63" i="14"/>
  <c r="AB63" i="14"/>
  <c r="AA50" i="14"/>
  <c r="AD50" i="14" s="1"/>
  <c r="AB50" i="14"/>
  <c r="AC50" i="14"/>
  <c r="AA60" i="14"/>
  <c r="AD60" i="14" s="1"/>
  <c r="AB60" i="14"/>
  <c r="AC60" i="14"/>
  <c r="AC101" i="14"/>
  <c r="AA101" i="14"/>
  <c r="AB101" i="14"/>
  <c r="AA64" i="14"/>
  <c r="AB64" i="14"/>
  <c r="AC64" i="14"/>
  <c r="R55" i="14"/>
  <c r="S55" i="14" s="1"/>
  <c r="V55" i="14" s="1"/>
  <c r="AB98" i="14"/>
  <c r="AA98" i="14"/>
  <c r="AC98" i="14"/>
  <c r="AB100" i="14"/>
  <c r="AA100" i="14"/>
  <c r="AC100" i="14"/>
  <c r="AA99" i="14"/>
  <c r="AD99" i="14" s="1"/>
  <c r="AB99" i="14"/>
  <c r="AC99" i="14"/>
  <c r="AB95" i="14"/>
  <c r="AC95" i="14"/>
  <c r="AA95" i="14"/>
  <c r="AC73" i="14"/>
  <c r="AA73" i="14"/>
  <c r="AB73" i="14"/>
  <c r="AC68" i="14"/>
  <c r="AA68" i="14"/>
  <c r="AD68" i="14" s="1"/>
  <c r="AB68" i="14"/>
  <c r="R49" i="14"/>
  <c r="S49" i="14" s="1"/>
  <c r="V49" i="14" s="1"/>
  <c r="R60" i="14"/>
  <c r="S60" i="14" s="1"/>
  <c r="V60" i="14" s="1"/>
  <c r="N114" i="11"/>
  <c r="N144" i="11"/>
  <c r="N117" i="11"/>
  <c r="N76" i="11"/>
  <c r="L274" i="16"/>
  <c r="M274" i="16" s="1"/>
  <c r="M275" i="16"/>
  <c r="L273" i="16"/>
  <c r="AB132" i="14"/>
  <c r="AA132" i="14"/>
  <c r="AD132" i="14" s="1"/>
  <c r="L131" i="14"/>
  <c r="N64" i="11"/>
  <c r="N57" i="11"/>
  <c r="O213" i="12"/>
  <c r="Q213" i="12"/>
  <c r="AA213" i="14"/>
  <c r="AD213" i="14" s="1"/>
  <c r="M213" i="12"/>
  <c r="AB213" i="14"/>
  <c r="N20" i="11"/>
  <c r="N151" i="11"/>
  <c r="N66" i="11"/>
  <c r="N22" i="11"/>
  <c r="N141" i="11"/>
  <c r="I75" i="19"/>
  <c r="M71" i="14"/>
  <c r="K71" i="14" s="1"/>
  <c r="N62" i="11"/>
  <c r="N149" i="11"/>
  <c r="N24" i="11"/>
  <c r="N99" i="11"/>
  <c r="N110" i="11"/>
  <c r="N36" i="11"/>
  <c r="N18" i="11"/>
  <c r="P113" i="14"/>
  <c r="AC113" i="14" s="1"/>
  <c r="N153" i="11"/>
  <c r="N41" i="11"/>
  <c r="N27" i="11"/>
  <c r="N9" i="11"/>
  <c r="N157" i="11"/>
  <c r="N98" i="11"/>
  <c r="N40" i="11"/>
  <c r="N79" i="11"/>
  <c r="N78" i="11"/>
  <c r="N68" i="11"/>
  <c r="N167" i="11"/>
  <c r="N50" i="11"/>
  <c r="N43" i="11"/>
  <c r="N124" i="11"/>
  <c r="N86" i="11"/>
  <c r="N152" i="11"/>
  <c r="N143" i="11"/>
  <c r="N121" i="11"/>
  <c r="N83" i="11"/>
  <c r="N28" i="11"/>
  <c r="N207" i="11"/>
  <c r="N14" i="11"/>
  <c r="N109" i="11"/>
  <c r="N85" i="11"/>
  <c r="N31" i="11"/>
  <c r="N38" i="11"/>
  <c r="N97" i="11"/>
  <c r="N159" i="11"/>
  <c r="N104" i="11"/>
  <c r="N131" i="11"/>
  <c r="N44" i="11"/>
  <c r="P112" i="14"/>
  <c r="AC112" i="14" s="1"/>
  <c r="N175" i="11"/>
  <c r="N163" i="11"/>
  <c r="N160" i="11"/>
  <c r="N155" i="11"/>
  <c r="N125" i="11"/>
  <c r="N74" i="11"/>
  <c r="N164" i="11"/>
  <c r="N91" i="11"/>
  <c r="K219" i="11"/>
  <c r="K215" i="12"/>
  <c r="N113" i="11"/>
  <c r="M208" i="12"/>
  <c r="M210" i="12"/>
  <c r="M7" i="12"/>
  <c r="M211" i="12"/>
  <c r="M212" i="12"/>
  <c r="M206" i="12"/>
  <c r="M214" i="12"/>
  <c r="M207" i="12"/>
  <c r="M209" i="12"/>
  <c r="M6" i="12"/>
  <c r="K29" i="17"/>
  <c r="M307" i="22"/>
  <c r="M310" i="22" s="1"/>
  <c r="AC121" i="14"/>
  <c r="AB121" i="14"/>
  <c r="K33" i="17"/>
  <c r="K90" i="18"/>
  <c r="L14" i="14"/>
  <c r="AB131" i="14"/>
  <c r="L38" i="19"/>
  <c r="F53" i="24"/>
  <c r="AC109" i="14"/>
  <c r="P108" i="14"/>
  <c r="K117" i="14"/>
  <c r="AB120" i="14"/>
  <c r="AA120" i="14"/>
  <c r="AC120" i="14"/>
  <c r="AA184" i="14"/>
  <c r="AD184" i="14" s="1"/>
  <c r="AA121" i="14"/>
  <c r="AC119" i="14"/>
  <c r="AB119" i="14"/>
  <c r="AA119" i="14"/>
  <c r="AC118" i="14"/>
  <c r="AB118" i="14"/>
  <c r="AA118" i="14"/>
  <c r="K63" i="14"/>
  <c r="F90" i="24"/>
  <c r="G90" i="24" s="1"/>
  <c r="F87" i="24"/>
  <c r="I87" i="24" s="1"/>
  <c r="F83" i="24"/>
  <c r="I83" i="24" s="1"/>
  <c r="M33" i="9"/>
  <c r="K26" i="14"/>
  <c r="F84" i="24"/>
  <c r="I84" i="24" s="1"/>
  <c r="AB6" i="14"/>
  <c r="L33" i="20"/>
  <c r="M33" i="20" s="1"/>
  <c r="K129" i="19"/>
  <c r="K57" i="20"/>
  <c r="J87" i="17"/>
  <c r="P72" i="14"/>
  <c r="K93" i="17"/>
  <c r="L79" i="20"/>
  <c r="L66" i="20"/>
  <c r="K50" i="14"/>
  <c r="AA177" i="14"/>
  <c r="T200" i="14"/>
  <c r="P62" i="14"/>
  <c r="R62" i="14" s="1"/>
  <c r="S62" i="14" s="1"/>
  <c r="V62" i="14" s="1"/>
  <c r="AB127" i="14"/>
  <c r="AA127" i="14"/>
  <c r="AB212" i="14"/>
  <c r="AB106" i="14"/>
  <c r="AA106" i="14"/>
  <c r="K64" i="14"/>
  <c r="AA169" i="14"/>
  <c r="AB169" i="14"/>
  <c r="AA103" i="14"/>
  <c r="AB103" i="14"/>
  <c r="L78" i="20"/>
  <c r="AA129" i="14"/>
  <c r="N93" i="11"/>
  <c r="O25" i="11"/>
  <c r="AA131" i="14"/>
  <c r="AB166" i="14"/>
  <c r="AA128" i="14"/>
  <c r="AB128" i="14"/>
  <c r="AB176" i="14"/>
  <c r="AA176" i="14"/>
  <c r="AA185" i="14"/>
  <c r="AB185" i="14"/>
  <c r="AB171" i="14"/>
  <c r="AA171" i="14"/>
  <c r="AA182" i="14"/>
  <c r="AB129" i="14"/>
  <c r="AA166" i="14"/>
  <c r="AB105" i="14"/>
  <c r="R105" i="14"/>
  <c r="AA105" i="14"/>
  <c r="R116" i="14"/>
  <c r="AA116" i="14"/>
  <c r="AB116" i="14"/>
  <c r="AA175" i="14"/>
  <c r="AB175" i="14"/>
  <c r="O7" i="12"/>
  <c r="AA109" i="14"/>
  <c r="AB109" i="14"/>
  <c r="AA170" i="14"/>
  <c r="AB170" i="14"/>
  <c r="L15" i="20"/>
  <c r="M13" i="20" s="1"/>
  <c r="T201" i="14"/>
  <c r="AB182" i="14"/>
  <c r="N94" i="11"/>
  <c r="AB104" i="14"/>
  <c r="T199" i="14"/>
  <c r="AB196" i="14"/>
  <c r="AB133" i="14"/>
  <c r="AA189" i="14"/>
  <c r="AB189" i="14"/>
  <c r="R126" i="14"/>
  <c r="T126" i="14" s="1"/>
  <c r="AA126" i="14"/>
  <c r="AB126" i="14"/>
  <c r="AA173" i="14"/>
  <c r="AB173" i="14"/>
  <c r="AA130" i="14"/>
  <c r="AA144" i="14"/>
  <c r="AA146" i="14"/>
  <c r="AA153" i="14"/>
  <c r="AA192" i="14"/>
  <c r="AA143" i="14"/>
  <c r="AA145" i="14"/>
  <c r="AA150" i="14"/>
  <c r="AA152" i="14"/>
  <c r="AA155" i="14"/>
  <c r="AA163" i="14"/>
  <c r="AA148" i="14"/>
  <c r="AA159" i="14"/>
  <c r="AA162" i="14"/>
  <c r="AA174" i="14"/>
  <c r="AA193" i="14"/>
  <c r="AA140" i="14"/>
  <c r="AA142" i="14"/>
  <c r="AA149" i="14"/>
  <c r="AA154" i="14"/>
  <c r="AA157" i="14"/>
  <c r="AA158" i="14"/>
  <c r="AA165" i="14"/>
  <c r="AA190" i="14"/>
  <c r="AA191" i="14"/>
  <c r="AA7" i="14"/>
  <c r="AA141" i="14"/>
  <c r="AA151" i="14"/>
  <c r="AA156" i="14"/>
  <c r="AA160" i="14"/>
  <c r="AA164" i="14"/>
  <c r="AA199" i="14"/>
  <c r="AB141" i="14"/>
  <c r="AB148" i="14"/>
  <c r="AB151" i="14"/>
  <c r="AB156" i="14"/>
  <c r="AB159" i="14"/>
  <c r="AB160" i="14"/>
  <c r="AB162" i="14"/>
  <c r="AB164" i="14"/>
  <c r="AB174" i="14"/>
  <c r="AB193" i="14"/>
  <c r="AB199" i="14"/>
  <c r="AB130" i="14"/>
  <c r="AB144" i="14"/>
  <c r="AB146" i="14"/>
  <c r="AB153" i="14"/>
  <c r="AB192" i="14"/>
  <c r="AB7" i="14"/>
  <c r="AB140" i="14"/>
  <c r="AB142" i="14"/>
  <c r="AB157" i="14"/>
  <c r="AB165" i="14"/>
  <c r="AB190" i="14"/>
  <c r="AB143" i="14"/>
  <c r="AB145" i="14"/>
  <c r="AB150" i="14"/>
  <c r="AB152" i="14"/>
  <c r="AB155" i="14"/>
  <c r="AB163" i="14"/>
  <c r="AB149" i="14"/>
  <c r="AB154" i="14"/>
  <c r="AB158" i="14"/>
  <c r="AB191" i="14"/>
  <c r="K60" i="14"/>
  <c r="AB168" i="14"/>
  <c r="AA168" i="14"/>
  <c r="AA133" i="14"/>
  <c r="AB137" i="14"/>
  <c r="AA137" i="14"/>
  <c r="AA115" i="14"/>
  <c r="AB115" i="14"/>
  <c r="R115" i="14"/>
  <c r="AA124" i="14"/>
  <c r="AB124" i="14"/>
  <c r="AA110" i="14"/>
  <c r="AB110" i="14"/>
  <c r="AA114" i="14"/>
  <c r="R114" i="14"/>
  <c r="AB114" i="14"/>
  <c r="Q7" i="12"/>
  <c r="K57" i="14"/>
  <c r="R117" i="14"/>
  <c r="AB117" i="14"/>
  <c r="AA117" i="14"/>
  <c r="L17" i="20"/>
  <c r="M17" i="20" s="1"/>
  <c r="L62" i="20"/>
  <c r="AB177" i="14"/>
  <c r="AA104" i="14"/>
  <c r="O206" i="11"/>
  <c r="AA196" i="14"/>
  <c r="O113" i="11"/>
  <c r="N95" i="11"/>
  <c r="N92" i="11"/>
  <c r="O29" i="11"/>
  <c r="AB184" i="14"/>
  <c r="N81" i="11"/>
  <c r="AA107" i="14"/>
  <c r="AB107" i="14"/>
  <c r="AB214" i="14"/>
  <c r="AB205" i="14"/>
  <c r="AB206" i="14"/>
  <c r="AB207" i="14"/>
  <c r="M34" i="25"/>
  <c r="AC37" i="25" s="1"/>
  <c r="L196" i="19"/>
  <c r="L202" i="19" s="1"/>
  <c r="L204" i="19" s="1"/>
  <c r="I197" i="19" s="1"/>
  <c r="AC134" i="14"/>
  <c r="K65" i="14"/>
  <c r="M219" i="16"/>
  <c r="L276" i="16" s="1"/>
  <c r="O276" i="16" s="1"/>
  <c r="O208" i="12"/>
  <c r="O211" i="12"/>
  <c r="O209" i="12"/>
  <c r="O210" i="12"/>
  <c r="Q208" i="12"/>
  <c r="Q209" i="12"/>
  <c r="Q211" i="12"/>
  <c r="Q210" i="12"/>
  <c r="AA211" i="14"/>
  <c r="AA210" i="14"/>
  <c r="AA209" i="14"/>
  <c r="AA208" i="14"/>
  <c r="AB210" i="14"/>
  <c r="AB209" i="14"/>
  <c r="AB208" i="14"/>
  <c r="AB211" i="14"/>
  <c r="F220" i="7"/>
  <c r="M11" i="20"/>
  <c r="N11" i="20" s="1"/>
  <c r="S216" i="16"/>
  <c r="M216" i="11"/>
  <c r="K227" i="15"/>
  <c r="K67" i="14"/>
  <c r="K51" i="14"/>
  <c r="K24" i="18"/>
  <c r="K25" i="18" s="1"/>
  <c r="K26" i="18" s="1"/>
  <c r="L174" i="19"/>
  <c r="L177" i="19" s="1"/>
  <c r="L178" i="19" s="1"/>
  <c r="M23" i="20"/>
  <c r="P53" i="14"/>
  <c r="R219" i="7"/>
  <c r="J138" i="17"/>
  <c r="I99" i="20"/>
  <c r="P172" i="14"/>
  <c r="AC172" i="14" s="1"/>
  <c r="S8" i="9"/>
  <c r="AP225" i="14"/>
  <c r="N5" i="20"/>
  <c r="J89" i="24"/>
  <c r="Q206" i="12"/>
  <c r="Q6" i="12"/>
  <c r="O206" i="12"/>
  <c r="O212" i="12"/>
  <c r="O6" i="12"/>
  <c r="Q212" i="12"/>
  <c r="Q214" i="12"/>
  <c r="Q207" i="12"/>
  <c r="J99" i="20"/>
  <c r="K217" i="11"/>
  <c r="K217" i="12"/>
  <c r="L237" i="12" s="1"/>
  <c r="R217" i="16"/>
  <c r="P61" i="14"/>
  <c r="R61" i="14" s="1"/>
  <c r="S61" i="14" s="1"/>
  <c r="V61" i="14" s="1"/>
  <c r="R214" i="14"/>
  <c r="L32" i="9"/>
  <c r="AO227" i="14"/>
  <c r="J138" i="18"/>
  <c r="K22" i="17"/>
  <c r="K23" i="17" s="1"/>
  <c r="R216" i="7"/>
  <c r="R217" i="7"/>
  <c r="K216" i="11"/>
  <c r="K216" i="12"/>
  <c r="L236" i="12" s="1"/>
  <c r="K215" i="11"/>
  <c r="L134" i="14"/>
  <c r="L148" i="14"/>
  <c r="K105" i="14"/>
  <c r="K59" i="14"/>
  <c r="K115" i="14"/>
  <c r="K116" i="14"/>
  <c r="K98" i="14"/>
  <c r="K114" i="14"/>
  <c r="P220" i="16"/>
  <c r="AA212" i="14"/>
  <c r="AA207" i="14"/>
  <c r="AA206" i="14"/>
  <c r="AA205" i="14"/>
  <c r="AA214" i="14"/>
  <c r="AD6" i="14"/>
  <c r="Q27" i="10"/>
  <c r="R25" i="10"/>
  <c r="K58" i="14"/>
  <c r="K56" i="14"/>
  <c r="M159" i="21"/>
  <c r="E103" i="24"/>
  <c r="K55" i="14"/>
  <c r="P167" i="14"/>
  <c r="P125" i="14"/>
  <c r="AC125" i="14" s="1"/>
  <c r="M5" i="20"/>
  <c r="M25" i="20"/>
  <c r="O214" i="12"/>
  <c r="O207" i="12"/>
  <c r="M215" i="11"/>
  <c r="R6" i="7"/>
  <c r="R215" i="7" s="1"/>
  <c r="X21" i="16"/>
  <c r="K138" i="17" l="1"/>
  <c r="L213" i="19"/>
  <c r="AK156" i="21"/>
  <c r="N49" i="20"/>
  <c r="Q138" i="14" s="1"/>
  <c r="R138" i="14" s="1"/>
  <c r="N52" i="20"/>
  <c r="Q81" i="14" s="1"/>
  <c r="J79" i="24"/>
  <c r="G89" i="24"/>
  <c r="J87" i="24"/>
  <c r="S122" i="12"/>
  <c r="K122" i="7" s="1"/>
  <c r="S161" i="12"/>
  <c r="K161" i="7" s="1"/>
  <c r="S197" i="12"/>
  <c r="K197" i="7" s="1"/>
  <c r="AA198" i="14"/>
  <c r="K87" i="17"/>
  <c r="K88" i="17" s="1"/>
  <c r="K89" i="17" s="1"/>
  <c r="N96" i="14" s="1"/>
  <c r="AD122" i="14"/>
  <c r="AE122" i="14" s="1"/>
  <c r="AG122" i="14" s="1"/>
  <c r="AH122" i="14" s="1"/>
  <c r="S122" i="14"/>
  <c r="T122" i="14"/>
  <c r="U122" i="14"/>
  <c r="AD123" i="14"/>
  <c r="AE123" i="14" s="1"/>
  <c r="S23" i="12"/>
  <c r="K23" i="7" s="1"/>
  <c r="AB198" i="14"/>
  <c r="K198" i="14"/>
  <c r="R198" i="14"/>
  <c r="S198" i="14" s="1"/>
  <c r="V198" i="14" s="1"/>
  <c r="K139" i="17"/>
  <c r="K145" i="17" s="1"/>
  <c r="P214" i="15"/>
  <c r="S214" i="15"/>
  <c r="Q24" i="7"/>
  <c r="W18" i="14"/>
  <c r="Y18" i="14" s="1"/>
  <c r="Z18" i="14" s="1"/>
  <c r="K197" i="14"/>
  <c r="AA197" i="14"/>
  <c r="AB197" i="14"/>
  <c r="AC197" i="14"/>
  <c r="L129" i="19"/>
  <c r="L236" i="19" s="1"/>
  <c r="K75" i="18"/>
  <c r="O83" i="14" s="1"/>
  <c r="K154" i="18"/>
  <c r="N28" i="20"/>
  <c r="Q95" i="14" s="1"/>
  <c r="N20" i="20"/>
  <c r="Q38" i="14" s="1"/>
  <c r="N16" i="20"/>
  <c r="Q32" i="14" s="1"/>
  <c r="K138" i="18"/>
  <c r="K139" i="18" s="1"/>
  <c r="K155" i="18" s="1"/>
  <c r="N32" i="20"/>
  <c r="Q89" i="14" s="1"/>
  <c r="N98" i="20"/>
  <c r="Q195" i="14" s="1"/>
  <c r="N40" i="20"/>
  <c r="Q124" i="14" s="1"/>
  <c r="K124" i="14" s="1"/>
  <c r="N23" i="20"/>
  <c r="Q41" i="14" s="1"/>
  <c r="N24" i="20"/>
  <c r="Q42" i="14" s="1"/>
  <c r="N18" i="20"/>
  <c r="Q36" i="14" s="1"/>
  <c r="U114" i="14"/>
  <c r="S114" i="14"/>
  <c r="V114" i="14" s="1"/>
  <c r="U116" i="14"/>
  <c r="S116" i="14"/>
  <c r="V116" i="14" s="1"/>
  <c r="S126" i="14"/>
  <c r="V126" i="14" s="1"/>
  <c r="U105" i="14"/>
  <c r="S105" i="14"/>
  <c r="V105" i="14" s="1"/>
  <c r="U26" i="14"/>
  <c r="S26" i="14"/>
  <c r="V26" i="14" s="1"/>
  <c r="S51" i="14"/>
  <c r="V51" i="14" s="1"/>
  <c r="T58" i="14"/>
  <c r="S58" i="14"/>
  <c r="V58" i="14" s="1"/>
  <c r="U115" i="14"/>
  <c r="S115" i="14"/>
  <c r="V115" i="14" s="1"/>
  <c r="S52" i="14"/>
  <c r="V52" i="14" s="1"/>
  <c r="U188" i="14"/>
  <c r="S188" i="14"/>
  <c r="V188" i="14" s="1"/>
  <c r="U117" i="14"/>
  <c r="S117" i="14"/>
  <c r="V117" i="14" s="1"/>
  <c r="S98" i="14"/>
  <c r="V98" i="14" s="1"/>
  <c r="U196" i="14"/>
  <c r="S196" i="14"/>
  <c r="V196" i="14" s="1"/>
  <c r="U135" i="14"/>
  <c r="S135" i="14"/>
  <c r="V135" i="14" s="1"/>
  <c r="T50" i="14"/>
  <c r="S50" i="14"/>
  <c r="V50" i="14" s="1"/>
  <c r="S64" i="14"/>
  <c r="V64" i="14" s="1"/>
  <c r="S56" i="14"/>
  <c r="V56" i="14" s="1"/>
  <c r="T59" i="14"/>
  <c r="S59" i="14"/>
  <c r="V59" i="14" s="1"/>
  <c r="K153" i="18"/>
  <c r="K47" i="18"/>
  <c r="O41" i="14" s="1"/>
  <c r="N93" i="20"/>
  <c r="Q146" i="14" s="1"/>
  <c r="N96" i="20"/>
  <c r="Q153" i="14" s="1"/>
  <c r="O6" i="14"/>
  <c r="S17" i="12"/>
  <c r="K17" i="7" s="1"/>
  <c r="R132" i="14"/>
  <c r="T132" i="14" s="1"/>
  <c r="S136" i="12"/>
  <c r="K136" i="7" s="1"/>
  <c r="I225" i="7"/>
  <c r="I227" i="7" s="1"/>
  <c r="N34" i="20"/>
  <c r="Q96" i="14" s="1"/>
  <c r="T56" i="14"/>
  <c r="U59" i="14"/>
  <c r="U56" i="14"/>
  <c r="AE136" i="14"/>
  <c r="W136" i="14"/>
  <c r="U50" i="14"/>
  <c r="S178" i="12"/>
  <c r="K178" i="7" s="1"/>
  <c r="U58" i="14"/>
  <c r="U64" i="14"/>
  <c r="I208" i="19"/>
  <c r="M180" i="14" s="1"/>
  <c r="I206" i="19"/>
  <c r="M176" i="14" s="1"/>
  <c r="R176" i="14" s="1"/>
  <c r="T64" i="14"/>
  <c r="U51" i="14"/>
  <c r="T51" i="14"/>
  <c r="S181" i="12"/>
  <c r="K181" i="7" s="1"/>
  <c r="S96" i="12"/>
  <c r="K96" i="7" s="1"/>
  <c r="AE181" i="14"/>
  <c r="M65" i="20"/>
  <c r="N92" i="20" s="1"/>
  <c r="Q181" i="14" s="1"/>
  <c r="K181" i="14" s="1"/>
  <c r="AD180" i="14"/>
  <c r="AE180" i="14" s="1"/>
  <c r="S180" i="12"/>
  <c r="K180" i="7" s="1"/>
  <c r="AD179" i="14"/>
  <c r="AE179" i="14" s="1"/>
  <c r="S179" i="12"/>
  <c r="K179" i="7" s="1"/>
  <c r="AD178" i="14"/>
  <c r="AE178" i="14" s="1"/>
  <c r="AG178" i="14" s="1"/>
  <c r="T98" i="14"/>
  <c r="AD96" i="14"/>
  <c r="AE96" i="14" s="1"/>
  <c r="AG96" i="14" s="1"/>
  <c r="S195" i="12"/>
  <c r="K195" i="7" s="1"/>
  <c r="S194" i="12"/>
  <c r="K194" i="7" s="1"/>
  <c r="AE195" i="14"/>
  <c r="AE194" i="14"/>
  <c r="N97" i="20"/>
  <c r="Q194" i="14" s="1"/>
  <c r="L67" i="19"/>
  <c r="L68" i="19" s="1"/>
  <c r="L235" i="19" s="1"/>
  <c r="N103" i="20"/>
  <c r="AA138" i="14"/>
  <c r="AD138" i="14" s="1"/>
  <c r="X205" i="16"/>
  <c r="S205" i="16"/>
  <c r="E53" i="6"/>
  <c r="U98" i="14"/>
  <c r="AB138" i="14"/>
  <c r="S163" i="12"/>
  <c r="K163" i="7" s="1"/>
  <c r="S35" i="12"/>
  <c r="K35" i="7" s="1"/>
  <c r="S11" i="12"/>
  <c r="K11" i="7" s="1"/>
  <c r="S172" i="12"/>
  <c r="K172" i="7" s="1"/>
  <c r="S159" i="12"/>
  <c r="K159" i="7" s="1"/>
  <c r="S151" i="12"/>
  <c r="K151" i="7" s="1"/>
  <c r="S77" i="12"/>
  <c r="K77" i="7" s="1"/>
  <c r="S144" i="12"/>
  <c r="K144" i="7" s="1"/>
  <c r="S65" i="12"/>
  <c r="K65" i="7" s="1"/>
  <c r="S43" i="12"/>
  <c r="K43" i="7" s="1"/>
  <c r="S202" i="12"/>
  <c r="K202" i="7" s="1"/>
  <c r="S88" i="12"/>
  <c r="K88" i="7" s="1"/>
  <c r="S175" i="12"/>
  <c r="K175" i="7" s="1"/>
  <c r="S188" i="12"/>
  <c r="K188" i="7" s="1"/>
  <c r="S102" i="12"/>
  <c r="K102" i="7" s="1"/>
  <c r="S158" i="12"/>
  <c r="K158" i="7" s="1"/>
  <c r="S69" i="12"/>
  <c r="K69" i="7" s="1"/>
  <c r="S22" i="12"/>
  <c r="K22" i="7" s="1"/>
  <c r="S57" i="12"/>
  <c r="K57" i="7" s="1"/>
  <c r="S168" i="12"/>
  <c r="K168" i="7" s="1"/>
  <c r="S200" i="12"/>
  <c r="K200" i="7" s="1"/>
  <c r="S80" i="12"/>
  <c r="K80" i="7" s="1"/>
  <c r="S105" i="12"/>
  <c r="K105" i="7" s="1"/>
  <c r="S104" i="12"/>
  <c r="K104" i="7" s="1"/>
  <c r="S174" i="12"/>
  <c r="K174" i="7" s="1"/>
  <c r="S140" i="12"/>
  <c r="K140" i="7" s="1"/>
  <c r="S87" i="12"/>
  <c r="K87" i="7" s="1"/>
  <c r="S92" i="12"/>
  <c r="K92" i="7" s="1"/>
  <c r="S199" i="12"/>
  <c r="K199" i="7" s="1"/>
  <c r="S169" i="12"/>
  <c r="K169" i="7" s="1"/>
  <c r="S127" i="12"/>
  <c r="K127" i="7" s="1"/>
  <c r="S33" i="12"/>
  <c r="K33" i="7" s="1"/>
  <c r="S25" i="12"/>
  <c r="K25" i="7" s="1"/>
  <c r="S150" i="12"/>
  <c r="K150" i="7" s="1"/>
  <c r="S58" i="12"/>
  <c r="K58" i="7" s="1"/>
  <c r="S186" i="12"/>
  <c r="K186" i="7" s="1"/>
  <c r="S170" i="12"/>
  <c r="K170" i="7" s="1"/>
  <c r="S19" i="12"/>
  <c r="K19" i="7" s="1"/>
  <c r="S13" i="12"/>
  <c r="K13" i="7" s="1"/>
  <c r="S10" i="12"/>
  <c r="K10" i="7" s="1"/>
  <c r="S9" i="12"/>
  <c r="K9" i="7" s="1"/>
  <c r="S12" i="12"/>
  <c r="K12" i="7" s="1"/>
  <c r="S81" i="12"/>
  <c r="K81" i="7" s="1"/>
  <c r="S30" i="12"/>
  <c r="K30" i="7" s="1"/>
  <c r="S74" i="12"/>
  <c r="K74" i="7" s="1"/>
  <c r="S148" i="12"/>
  <c r="K148" i="7" s="1"/>
  <c r="S21" i="12"/>
  <c r="K21" i="7" s="1"/>
  <c r="S166" i="12"/>
  <c r="K166" i="7" s="1"/>
  <c r="S113" i="12"/>
  <c r="K113" i="7" s="1"/>
  <c r="S72" i="12"/>
  <c r="K72" i="7" s="1"/>
  <c r="S114" i="12"/>
  <c r="K114" i="7" s="1"/>
  <c r="S118" i="12"/>
  <c r="K118" i="7" s="1"/>
  <c r="S26" i="12"/>
  <c r="K26" i="7" s="1"/>
  <c r="S71" i="12"/>
  <c r="K71" i="7" s="1"/>
  <c r="S109" i="12"/>
  <c r="K109" i="7" s="1"/>
  <c r="S38" i="12"/>
  <c r="K38" i="7" s="1"/>
  <c r="S78" i="12"/>
  <c r="K78" i="7" s="1"/>
  <c r="S66" i="12"/>
  <c r="K66" i="7" s="1"/>
  <c r="S147" i="12"/>
  <c r="K147" i="7" s="1"/>
  <c r="S201" i="12"/>
  <c r="K201" i="7" s="1"/>
  <c r="S204" i="12"/>
  <c r="K204" i="7" s="1"/>
  <c r="S75" i="12"/>
  <c r="K75" i="7" s="1"/>
  <c r="S62" i="12"/>
  <c r="K62" i="7" s="1"/>
  <c r="S63" i="12"/>
  <c r="K63" i="7" s="1"/>
  <c r="S67" i="12"/>
  <c r="K67" i="7" s="1"/>
  <c r="S143" i="12"/>
  <c r="K143" i="7" s="1"/>
  <c r="S42" i="12"/>
  <c r="K42" i="7" s="1"/>
  <c r="S82" i="12"/>
  <c r="K82" i="7" s="1"/>
  <c r="S61" i="12"/>
  <c r="K61" i="7" s="1"/>
  <c r="S112" i="12"/>
  <c r="K112" i="7" s="1"/>
  <c r="S155" i="12"/>
  <c r="K155" i="7" s="1"/>
  <c r="S53" i="12"/>
  <c r="K53" i="7" s="1"/>
  <c r="S203" i="12"/>
  <c r="K203" i="7" s="1"/>
  <c r="S24" i="12"/>
  <c r="K24" i="7" s="1"/>
  <c r="S152" i="12"/>
  <c r="K152" i="7" s="1"/>
  <c r="S138" i="12"/>
  <c r="K138" i="7" s="1"/>
  <c r="S73" i="12"/>
  <c r="K73" i="7" s="1"/>
  <c r="S18" i="12"/>
  <c r="K18" i="7" s="1"/>
  <c r="S185" i="12"/>
  <c r="K185" i="7" s="1"/>
  <c r="S126" i="12"/>
  <c r="K126" i="7" s="1"/>
  <c r="S132" i="12"/>
  <c r="K132" i="7" s="1"/>
  <c r="S135" i="12"/>
  <c r="K135" i="7" s="1"/>
  <c r="S111" i="12"/>
  <c r="K111" i="7" s="1"/>
  <c r="S164" i="12"/>
  <c r="K164" i="7" s="1"/>
  <c r="S103" i="12"/>
  <c r="K103" i="7" s="1"/>
  <c r="S184" i="12"/>
  <c r="K184" i="7" s="1"/>
  <c r="S121" i="12"/>
  <c r="K121" i="7" s="1"/>
  <c r="S41" i="12"/>
  <c r="K41" i="7" s="1"/>
  <c r="S141" i="12"/>
  <c r="K141" i="7" s="1"/>
  <c r="S8" i="12"/>
  <c r="K8" i="7" s="1"/>
  <c r="S192" i="12"/>
  <c r="K192" i="7" s="1"/>
  <c r="S182" i="12"/>
  <c r="K182" i="7" s="1"/>
  <c r="S107" i="12"/>
  <c r="K107" i="7" s="1"/>
  <c r="S86" i="12"/>
  <c r="K86" i="7" s="1"/>
  <c r="S167" i="12"/>
  <c r="K167" i="7" s="1"/>
  <c r="S153" i="12"/>
  <c r="K153" i="7" s="1"/>
  <c r="S64" i="12"/>
  <c r="K64" i="7" s="1"/>
  <c r="S31" i="12"/>
  <c r="K31" i="7" s="1"/>
  <c r="S133" i="12"/>
  <c r="K133" i="7" s="1"/>
  <c r="S162" i="12"/>
  <c r="K162" i="7" s="1"/>
  <c r="S84" i="12"/>
  <c r="K84" i="7" s="1"/>
  <c r="S39" i="12"/>
  <c r="K39" i="7" s="1"/>
  <c r="S193" i="12"/>
  <c r="K193" i="7" s="1"/>
  <c r="S196" i="12"/>
  <c r="K196" i="7" s="1"/>
  <c r="S128" i="12"/>
  <c r="K128" i="7" s="1"/>
  <c r="S29" i="12"/>
  <c r="K29" i="7" s="1"/>
  <c r="S32" i="12"/>
  <c r="K32" i="7" s="1"/>
  <c r="S50" i="12"/>
  <c r="K50" i="7" s="1"/>
  <c r="S36" i="12"/>
  <c r="K36" i="7" s="1"/>
  <c r="S101" i="12"/>
  <c r="K101" i="7" s="1"/>
  <c r="S34" i="12"/>
  <c r="K34" i="7" s="1"/>
  <c r="S106" i="12"/>
  <c r="K106" i="7" s="1"/>
  <c r="S44" i="12"/>
  <c r="K44" i="7" s="1"/>
  <c r="S120" i="12"/>
  <c r="K120" i="7" s="1"/>
  <c r="S183" i="12"/>
  <c r="K183" i="7" s="1"/>
  <c r="S59" i="12"/>
  <c r="K59" i="7" s="1"/>
  <c r="S156" i="12"/>
  <c r="K156" i="7" s="1"/>
  <c r="S176" i="12"/>
  <c r="K176" i="7" s="1"/>
  <c r="S165" i="12"/>
  <c r="K165" i="7" s="1"/>
  <c r="S171" i="12"/>
  <c r="K171" i="7" s="1"/>
  <c r="S115" i="12"/>
  <c r="K115" i="7" s="1"/>
  <c r="S123" i="12"/>
  <c r="K123" i="7" s="1"/>
  <c r="S28" i="12"/>
  <c r="K28" i="7" s="1"/>
  <c r="S98" i="12"/>
  <c r="K98" i="7" s="1"/>
  <c r="S137" i="12"/>
  <c r="K137" i="7" s="1"/>
  <c r="S20" i="12"/>
  <c r="K20" i="7" s="1"/>
  <c r="S48" i="12"/>
  <c r="K48" i="7" s="1"/>
  <c r="S46" i="12"/>
  <c r="K46" i="7" s="1"/>
  <c r="S130" i="12"/>
  <c r="K130" i="7" s="1"/>
  <c r="S55" i="12"/>
  <c r="K55" i="7" s="1"/>
  <c r="S116" i="12"/>
  <c r="K116" i="7" s="1"/>
  <c r="S93" i="12"/>
  <c r="K93" i="7" s="1"/>
  <c r="S99" i="12"/>
  <c r="K99" i="7" s="1"/>
  <c r="S198" i="12"/>
  <c r="K198" i="7" s="1"/>
  <c r="S157" i="12"/>
  <c r="K157" i="7" s="1"/>
  <c r="S134" i="12"/>
  <c r="K134" i="7" s="1"/>
  <c r="S110" i="12"/>
  <c r="K110" i="7" s="1"/>
  <c r="S60" i="12"/>
  <c r="K60" i="7" s="1"/>
  <c r="S51" i="12"/>
  <c r="K51" i="7" s="1"/>
  <c r="S125" i="12"/>
  <c r="K125" i="7" s="1"/>
  <c r="S79" i="12"/>
  <c r="K79" i="7" s="1"/>
  <c r="S37" i="12"/>
  <c r="K37" i="7" s="1"/>
  <c r="S15" i="12"/>
  <c r="K15" i="7" s="1"/>
  <c r="S95" i="12"/>
  <c r="K95" i="7" s="1"/>
  <c r="S139" i="12"/>
  <c r="K139" i="7" s="1"/>
  <c r="S189" i="12"/>
  <c r="K189" i="7" s="1"/>
  <c r="S85" i="12"/>
  <c r="K85" i="7" s="1"/>
  <c r="S191" i="12"/>
  <c r="K191" i="7" s="1"/>
  <c r="S76" i="12"/>
  <c r="K76" i="7" s="1"/>
  <c r="S83" i="12"/>
  <c r="K83" i="7" s="1"/>
  <c r="S54" i="12"/>
  <c r="K54" i="7" s="1"/>
  <c r="S160" i="12"/>
  <c r="K160" i="7" s="1"/>
  <c r="S146" i="12"/>
  <c r="K146" i="7" s="1"/>
  <c r="S100" i="12"/>
  <c r="K100" i="7" s="1"/>
  <c r="S52" i="12"/>
  <c r="K52" i="7" s="1"/>
  <c r="S187" i="12"/>
  <c r="K187" i="7" s="1"/>
  <c r="S68" i="12"/>
  <c r="K68" i="7" s="1"/>
  <c r="S119" i="12"/>
  <c r="K119" i="7" s="1"/>
  <c r="S173" i="12"/>
  <c r="K173" i="7" s="1"/>
  <c r="S45" i="12"/>
  <c r="K45" i="7" s="1"/>
  <c r="S27" i="12"/>
  <c r="K27" i="7" s="1"/>
  <c r="S190" i="12"/>
  <c r="K190" i="7" s="1"/>
  <c r="S56" i="12"/>
  <c r="K56" i="7" s="1"/>
  <c r="S108" i="12"/>
  <c r="K108" i="7" s="1"/>
  <c r="S91" i="12"/>
  <c r="K91" i="7" s="1"/>
  <c r="S94" i="12"/>
  <c r="K94" i="7" s="1"/>
  <c r="S124" i="12"/>
  <c r="K124" i="7" s="1"/>
  <c r="S90" i="12"/>
  <c r="K90" i="7" s="1"/>
  <c r="S129" i="12"/>
  <c r="K129" i="7" s="1"/>
  <c r="S40" i="12"/>
  <c r="K40" i="7" s="1"/>
  <c r="S70" i="12"/>
  <c r="K70" i="7" s="1"/>
  <c r="S49" i="12"/>
  <c r="K49" i="7" s="1"/>
  <c r="S145" i="12"/>
  <c r="K145" i="7" s="1"/>
  <c r="S142" i="12"/>
  <c r="K142" i="7" s="1"/>
  <c r="S131" i="12"/>
  <c r="K131" i="7" s="1"/>
  <c r="S16" i="12"/>
  <c r="K16" i="7" s="1"/>
  <c r="S149" i="12"/>
  <c r="K149" i="7" s="1"/>
  <c r="S97" i="12"/>
  <c r="K97" i="7" s="1"/>
  <c r="S154" i="12"/>
  <c r="K154" i="7" s="1"/>
  <c r="S47" i="12"/>
  <c r="K47" i="7" s="1"/>
  <c r="S117" i="12"/>
  <c r="K117" i="7" s="1"/>
  <c r="S14" i="12"/>
  <c r="K14" i="7" s="1"/>
  <c r="S177" i="12"/>
  <c r="K177" i="7" s="1"/>
  <c r="S89" i="12"/>
  <c r="K89" i="7" s="1"/>
  <c r="P218" i="14"/>
  <c r="P225" i="14" s="1"/>
  <c r="W139" i="14"/>
  <c r="AD139" i="14"/>
  <c r="AE139" i="14" s="1"/>
  <c r="AG139" i="14" s="1"/>
  <c r="Q140" i="7"/>
  <c r="Q218" i="7" s="1"/>
  <c r="L218" i="11"/>
  <c r="K59" i="10" s="1"/>
  <c r="N218" i="11"/>
  <c r="O219" i="12"/>
  <c r="Q219" i="12"/>
  <c r="M219" i="12"/>
  <c r="L227" i="15"/>
  <c r="Q212" i="7"/>
  <c r="L219" i="11"/>
  <c r="AC219" i="14"/>
  <c r="M220" i="16"/>
  <c r="Q27" i="7"/>
  <c r="O27" i="11"/>
  <c r="Q207" i="7"/>
  <c r="N95" i="20"/>
  <c r="Q193" i="14" s="1"/>
  <c r="I156" i="19"/>
  <c r="M130" i="14" s="1"/>
  <c r="K130" i="14" s="1"/>
  <c r="I154" i="19"/>
  <c r="M128" i="14" s="1"/>
  <c r="I153" i="19"/>
  <c r="M127" i="14" s="1"/>
  <c r="K127" i="14" s="1"/>
  <c r="O62" i="11"/>
  <c r="O167" i="11"/>
  <c r="O155" i="11"/>
  <c r="E192" i="21"/>
  <c r="E195" i="21"/>
  <c r="T20" i="14"/>
  <c r="U20" i="14"/>
  <c r="O175" i="11"/>
  <c r="O28" i="11"/>
  <c r="O98" i="11"/>
  <c r="K142" i="17"/>
  <c r="K24" i="17"/>
  <c r="M202" i="14"/>
  <c r="M27" i="14"/>
  <c r="M215" i="14" s="1"/>
  <c r="L11" i="19"/>
  <c r="L234" i="19" s="1"/>
  <c r="O40" i="11"/>
  <c r="O20" i="11"/>
  <c r="O44" i="11"/>
  <c r="AO225" i="14"/>
  <c r="AO230" i="14" s="1"/>
  <c r="AN222" i="14"/>
  <c r="O125" i="11"/>
  <c r="K233" i="15"/>
  <c r="L233" i="15" s="1"/>
  <c r="AE147" i="14"/>
  <c r="O79" i="11"/>
  <c r="O41" i="11"/>
  <c r="O104" i="11"/>
  <c r="O74" i="11"/>
  <c r="O160" i="11"/>
  <c r="O164" i="11"/>
  <c r="O99" i="11"/>
  <c r="O157" i="11"/>
  <c r="O14" i="11"/>
  <c r="O163" i="11"/>
  <c r="N219" i="11"/>
  <c r="O9" i="11"/>
  <c r="O31" i="11"/>
  <c r="O85" i="11"/>
  <c r="O68" i="11"/>
  <c r="O64" i="11"/>
  <c r="O159" i="11"/>
  <c r="O207" i="11"/>
  <c r="O141" i="11"/>
  <c r="O78" i="11"/>
  <c r="O86" i="11"/>
  <c r="O18" i="11"/>
  <c r="O117" i="11"/>
  <c r="O151" i="11"/>
  <c r="O114" i="11"/>
  <c r="O97" i="11"/>
  <c r="O83" i="11"/>
  <c r="O76" i="11"/>
  <c r="O38" i="11"/>
  <c r="O22" i="11"/>
  <c r="O91" i="11"/>
  <c r="O144" i="11"/>
  <c r="O50" i="11"/>
  <c r="O110" i="11"/>
  <c r="O66" i="11"/>
  <c r="O43" i="11"/>
  <c r="O124" i="11"/>
  <c r="O36" i="11"/>
  <c r="O143" i="11"/>
  <c r="O24" i="11"/>
  <c r="O153" i="11"/>
  <c r="O57" i="11"/>
  <c r="O109" i="11"/>
  <c r="O131" i="11"/>
  <c r="O121" i="11"/>
  <c r="O149" i="11"/>
  <c r="O152" i="11"/>
  <c r="AE11" i="14"/>
  <c r="L203" i="19"/>
  <c r="L237" i="19" s="1"/>
  <c r="AC6" i="10"/>
  <c r="AC7" i="10" s="1"/>
  <c r="X12" i="10"/>
  <c r="X13" i="10" s="1"/>
  <c r="S9" i="10" s="1"/>
  <c r="P43" i="14"/>
  <c r="I17" i="19"/>
  <c r="M72" i="14" s="1"/>
  <c r="I18" i="19"/>
  <c r="M73" i="14" s="1"/>
  <c r="AE202" i="14"/>
  <c r="AE187" i="14"/>
  <c r="L194" i="19"/>
  <c r="M146" i="14"/>
  <c r="K52" i="14"/>
  <c r="AB52" i="14"/>
  <c r="T188" i="14"/>
  <c r="AC52" i="14"/>
  <c r="AA52" i="14"/>
  <c r="AD52" i="14" s="1"/>
  <c r="AD200" i="14"/>
  <c r="AE200" i="14" s="1"/>
  <c r="AG200" i="14" s="1"/>
  <c r="AD203" i="14"/>
  <c r="AE203" i="14" s="1"/>
  <c r="U203" i="14"/>
  <c r="T203" i="14"/>
  <c r="AD201" i="14"/>
  <c r="AE201" i="14" s="1"/>
  <c r="AG201" i="14" s="1"/>
  <c r="AD204" i="14"/>
  <c r="AE204" i="14" s="1"/>
  <c r="AG204" i="14" s="1"/>
  <c r="U52" i="14"/>
  <c r="T52" i="14"/>
  <c r="AE54" i="14"/>
  <c r="T135" i="14"/>
  <c r="O84" i="11"/>
  <c r="AE33" i="14"/>
  <c r="N29" i="20"/>
  <c r="Q86" i="14" s="1"/>
  <c r="AE186" i="14"/>
  <c r="AG186" i="14" s="1"/>
  <c r="AD188" i="14"/>
  <c r="AE188" i="14" s="1"/>
  <c r="AG188" i="14" s="1"/>
  <c r="M61" i="20"/>
  <c r="N64" i="20" s="1"/>
  <c r="Q166" i="14" s="1"/>
  <c r="AE69" i="14"/>
  <c r="N50" i="20"/>
  <c r="Q79" i="14" s="1"/>
  <c r="N53" i="20"/>
  <c r="Q82" i="14" s="1"/>
  <c r="N54" i="20"/>
  <c r="Q83" i="14" s="1"/>
  <c r="N55" i="20"/>
  <c r="Q93" i="14" s="1"/>
  <c r="N30" i="20"/>
  <c r="Q87" i="14" s="1"/>
  <c r="N56" i="20"/>
  <c r="Q94" i="14" s="1"/>
  <c r="N31" i="20"/>
  <c r="Q88" i="14" s="1"/>
  <c r="W28" i="14"/>
  <c r="AD183" i="14"/>
  <c r="AE183" i="14" s="1"/>
  <c r="AG183" i="14" s="1"/>
  <c r="AE71" i="14"/>
  <c r="AE70" i="14"/>
  <c r="W54" i="14"/>
  <c r="W74" i="14"/>
  <c r="AE21" i="14"/>
  <c r="AG21" i="14" s="1"/>
  <c r="O118" i="11"/>
  <c r="W19" i="14"/>
  <c r="AE75" i="14"/>
  <c r="AE29" i="14"/>
  <c r="AE31" i="14"/>
  <c r="O107" i="11"/>
  <c r="T26" i="14"/>
  <c r="W75" i="14"/>
  <c r="W66" i="14"/>
  <c r="AA18" i="14"/>
  <c r="AB18" i="14"/>
  <c r="AC18" i="14"/>
  <c r="AE60" i="14"/>
  <c r="AD90" i="14"/>
  <c r="AE90" i="14" s="1"/>
  <c r="AD41" i="14"/>
  <c r="AE41" i="14" s="1"/>
  <c r="AG41" i="14" s="1"/>
  <c r="AD91" i="14"/>
  <c r="AE91" i="14" s="1"/>
  <c r="AD76" i="14"/>
  <c r="AE76" i="14" s="1"/>
  <c r="AD89" i="14"/>
  <c r="AE89" i="14" s="1"/>
  <c r="AD36" i="14"/>
  <c r="AE36" i="14" s="1"/>
  <c r="AD79" i="14"/>
  <c r="AE79" i="14" s="1"/>
  <c r="AD35" i="14"/>
  <c r="AE35" i="14" s="1"/>
  <c r="AG35" i="14" s="1"/>
  <c r="AD30" i="14"/>
  <c r="AE30" i="14" s="1"/>
  <c r="AG30" i="14" s="1"/>
  <c r="AD13" i="14"/>
  <c r="AE13" i="14" s="1"/>
  <c r="AD10" i="14"/>
  <c r="AE10" i="14" s="1"/>
  <c r="AD8" i="14"/>
  <c r="AE8" i="14" s="1"/>
  <c r="AG8" i="14" s="1"/>
  <c r="AD135" i="14"/>
  <c r="AE135" i="14" s="1"/>
  <c r="AD86" i="14"/>
  <c r="AE86" i="14" s="1"/>
  <c r="AD37" i="14"/>
  <c r="AE37" i="14" s="1"/>
  <c r="AE87" i="14"/>
  <c r="AG87" i="14" s="1"/>
  <c r="AD42" i="14"/>
  <c r="AE42" i="14" s="1"/>
  <c r="AD85" i="14"/>
  <c r="AE85" i="14" s="1"/>
  <c r="AG85" i="14" s="1"/>
  <c r="AD93" i="14"/>
  <c r="AE93" i="14" s="1"/>
  <c r="AD78" i="14"/>
  <c r="AE78" i="14" s="1"/>
  <c r="AG78" i="14" s="1"/>
  <c r="AE12" i="14"/>
  <c r="AE9" i="14"/>
  <c r="AG9" i="14" s="1"/>
  <c r="J83" i="24"/>
  <c r="R208" i="16" s="1"/>
  <c r="S208" i="16" s="1"/>
  <c r="AE51" i="14"/>
  <c r="AD94" i="14"/>
  <c r="AE94" i="14" s="1"/>
  <c r="AD82" i="14"/>
  <c r="AE82" i="14" s="1"/>
  <c r="AD80" i="14"/>
  <c r="AE80" i="14" s="1"/>
  <c r="AD83" i="14"/>
  <c r="AE83" i="14" s="1"/>
  <c r="AD38" i="14"/>
  <c r="AE38" i="14" s="1"/>
  <c r="AG38" i="14" s="1"/>
  <c r="AE66" i="14"/>
  <c r="AD88" i="14"/>
  <c r="AE88" i="14" s="1"/>
  <c r="AD32" i="14"/>
  <c r="AE32" i="14" s="1"/>
  <c r="AG32" i="14" s="1"/>
  <c r="AE14" i="14"/>
  <c r="AG14" i="14" s="1"/>
  <c r="AD15" i="14"/>
  <c r="AE15" i="14" s="1"/>
  <c r="AG15" i="14" s="1"/>
  <c r="AD28" i="14"/>
  <c r="AE28" i="14" s="1"/>
  <c r="AG28" i="14" s="1"/>
  <c r="AE81" i="14"/>
  <c r="AE74" i="14"/>
  <c r="AG74" i="14" s="1"/>
  <c r="AD92" i="14"/>
  <c r="AE92" i="14" s="1"/>
  <c r="AE77" i="14"/>
  <c r="AE34" i="14"/>
  <c r="AG34" i="14" s="1"/>
  <c r="AD40" i="14"/>
  <c r="AE40" i="14" s="1"/>
  <c r="AE84" i="14"/>
  <c r="AD39" i="14"/>
  <c r="AE39" i="14" s="1"/>
  <c r="AD20" i="14"/>
  <c r="AE20" i="14" s="1"/>
  <c r="AD19" i="14"/>
  <c r="AE19" i="14" s="1"/>
  <c r="AG19" i="14" s="1"/>
  <c r="AE16" i="14"/>
  <c r="AE26" i="14"/>
  <c r="AG26" i="14" s="1"/>
  <c r="U63" i="14"/>
  <c r="T63" i="14"/>
  <c r="AE68" i="14"/>
  <c r="AG68" i="14" s="1"/>
  <c r="AD56" i="14"/>
  <c r="AE56" i="14" s="1"/>
  <c r="AG56" i="14" s="1"/>
  <c r="AD65" i="14"/>
  <c r="AE65" i="14" s="1"/>
  <c r="U65" i="14"/>
  <c r="T65" i="14"/>
  <c r="AD100" i="14"/>
  <c r="AE100" i="14" s="1"/>
  <c r="T60" i="14"/>
  <c r="U60" i="14"/>
  <c r="T57" i="14"/>
  <c r="U57" i="14"/>
  <c r="AD63" i="14"/>
  <c r="AE63" i="14" s="1"/>
  <c r="AG63" i="14" s="1"/>
  <c r="AD73" i="14"/>
  <c r="AE73" i="14" s="1"/>
  <c r="AD98" i="14"/>
  <c r="AE98" i="14" s="1"/>
  <c r="AG98" i="14" s="1"/>
  <c r="AD58" i="14"/>
  <c r="AE58" i="14" s="1"/>
  <c r="AG58" i="14" s="1"/>
  <c r="AD64" i="14"/>
  <c r="AE64" i="14" s="1"/>
  <c r="AG64" i="14" s="1"/>
  <c r="AE50" i="14"/>
  <c r="AG50" i="14" s="1"/>
  <c r="AA62" i="14"/>
  <c r="AB62" i="14"/>
  <c r="AC62" i="14"/>
  <c r="AD95" i="14"/>
  <c r="AE95" i="14" s="1"/>
  <c r="AG95" i="14" s="1"/>
  <c r="T55" i="14"/>
  <c r="U55" i="14"/>
  <c r="T67" i="14"/>
  <c r="U67" i="14"/>
  <c r="AE49" i="14"/>
  <c r="AG49" i="14" s="1"/>
  <c r="AD55" i="14"/>
  <c r="AE55" i="14" s="1"/>
  <c r="AG55" i="14" s="1"/>
  <c r="AD102" i="14"/>
  <c r="AE102" i="14" s="1"/>
  <c r="AG102" i="14" s="1"/>
  <c r="U99" i="14"/>
  <c r="T99" i="14"/>
  <c r="AC53" i="14"/>
  <c r="AA53" i="14"/>
  <c r="AB53" i="14"/>
  <c r="R53" i="14"/>
  <c r="S53" i="14" s="1"/>
  <c r="V53" i="14" s="1"/>
  <c r="AB61" i="14"/>
  <c r="AA61" i="14"/>
  <c r="AC61" i="14"/>
  <c r="T49" i="14"/>
  <c r="U49" i="14"/>
  <c r="AD59" i="14"/>
  <c r="AE59" i="14" s="1"/>
  <c r="AG59" i="14" s="1"/>
  <c r="AB72" i="14"/>
  <c r="AC72" i="14"/>
  <c r="AA72" i="14"/>
  <c r="AD72" i="14" s="1"/>
  <c r="AD101" i="14"/>
  <c r="AE101" i="14" s="1"/>
  <c r="AG101" i="14" s="1"/>
  <c r="AA97" i="14"/>
  <c r="AB97" i="14"/>
  <c r="AC97" i="14"/>
  <c r="R97" i="14"/>
  <c r="S97" i="14" s="1"/>
  <c r="V97" i="14" s="1"/>
  <c r="AE99" i="14"/>
  <c r="AG99" i="14" s="1"/>
  <c r="AD67" i="14"/>
  <c r="AE67" i="14" s="1"/>
  <c r="AG67" i="14" s="1"/>
  <c r="AD57" i="14"/>
  <c r="AE57" i="14" s="1"/>
  <c r="AG57" i="14" s="1"/>
  <c r="O65" i="11"/>
  <c r="O67" i="11"/>
  <c r="O166" i="11"/>
  <c r="M237" i="12"/>
  <c r="O237" i="12" s="1"/>
  <c r="M236" i="12"/>
  <c r="O236" i="12" s="1"/>
  <c r="N275" i="16"/>
  <c r="O275" i="16"/>
  <c r="L235" i="12"/>
  <c r="N274" i="16"/>
  <c r="O274" i="16"/>
  <c r="R213" i="16"/>
  <c r="S213" i="16" s="1"/>
  <c r="L213" i="14" s="1"/>
  <c r="R213" i="14" s="1"/>
  <c r="O169" i="11"/>
  <c r="P47" i="14"/>
  <c r="K47" i="14" s="1"/>
  <c r="E196" i="21"/>
  <c r="O10" i="11"/>
  <c r="S217" i="16"/>
  <c r="O59" i="11"/>
  <c r="O30" i="11"/>
  <c r="O129" i="11"/>
  <c r="O56" i="11"/>
  <c r="O106" i="11"/>
  <c r="P46" i="14"/>
  <c r="K46" i="14" s="1"/>
  <c r="O101" i="11"/>
  <c r="P44" i="14"/>
  <c r="O42" i="11"/>
  <c r="O145" i="11"/>
  <c r="O100" i="11"/>
  <c r="O70" i="11"/>
  <c r="O33" i="11"/>
  <c r="O102" i="11"/>
  <c r="O154" i="11"/>
  <c r="O37" i="11"/>
  <c r="O34" i="11"/>
  <c r="O148" i="11"/>
  <c r="O73" i="11"/>
  <c r="O212" i="11"/>
  <c r="O150" i="11"/>
  <c r="O51" i="11"/>
  <c r="O35" i="11"/>
  <c r="O69" i="11"/>
  <c r="O52" i="11"/>
  <c r="O54" i="11"/>
  <c r="O172" i="11"/>
  <c r="O77" i="11"/>
  <c r="O158" i="11"/>
  <c r="O53" i="11"/>
  <c r="O137" i="11"/>
  <c r="O75" i="11"/>
  <c r="O19" i="11"/>
  <c r="O138" i="11"/>
  <c r="AE132" i="14"/>
  <c r="O108" i="11"/>
  <c r="O168" i="11"/>
  <c r="O116" i="11"/>
  <c r="M273" i="16"/>
  <c r="L272" i="16"/>
  <c r="O12" i="11"/>
  <c r="O133" i="11"/>
  <c r="O80" i="11"/>
  <c r="O32" i="11"/>
  <c r="O21" i="11"/>
  <c r="L33" i="9"/>
  <c r="AE213" i="14"/>
  <c r="AG213" i="14" s="1"/>
  <c r="S213" i="12"/>
  <c r="K213" i="7" s="1"/>
  <c r="O174" i="11"/>
  <c r="O140" i="11"/>
  <c r="Q6" i="7"/>
  <c r="O39" i="11"/>
  <c r="O170" i="11"/>
  <c r="K113" i="14"/>
  <c r="O89" i="11"/>
  <c r="O13" i="11"/>
  <c r="AB113" i="14"/>
  <c r="O165" i="11"/>
  <c r="AA113" i="14"/>
  <c r="AD113" i="14" s="1"/>
  <c r="R113" i="14"/>
  <c r="O173" i="11"/>
  <c r="O120" i="11"/>
  <c r="O90" i="11"/>
  <c r="O72" i="11"/>
  <c r="O115" i="11"/>
  <c r="K33" i="9"/>
  <c r="O58" i="11"/>
  <c r="O127" i="11"/>
  <c r="O60" i="11"/>
  <c r="O49" i="11"/>
  <c r="O162" i="11"/>
  <c r="O105" i="11"/>
  <c r="O103" i="11"/>
  <c r="O146" i="11"/>
  <c r="O63" i="11"/>
  <c r="O142" i="11"/>
  <c r="O111" i="11"/>
  <c r="O134" i="11"/>
  <c r="O55" i="11"/>
  <c r="O16" i="11"/>
  <c r="O123" i="11"/>
  <c r="O8" i="11"/>
  <c r="N215" i="11"/>
  <c r="N36" i="20"/>
  <c r="Q107" i="14" s="1"/>
  <c r="O82" i="11"/>
  <c r="O126" i="11"/>
  <c r="O171" i="11"/>
  <c r="O26" i="11"/>
  <c r="O88" i="11"/>
  <c r="O71" i="11"/>
  <c r="O61" i="11"/>
  <c r="AB112" i="14"/>
  <c r="AA112" i="14"/>
  <c r="AD112" i="14" s="1"/>
  <c r="AA108" i="14"/>
  <c r="AD108" i="14" s="1"/>
  <c r="M215" i="12"/>
  <c r="K53" i="17"/>
  <c r="K54" i="17" s="1"/>
  <c r="K143" i="17" s="1"/>
  <c r="P217" i="14"/>
  <c r="P224" i="14" s="1"/>
  <c r="AC167" i="14"/>
  <c r="AB108" i="14"/>
  <c r="I90" i="24"/>
  <c r="R207" i="16"/>
  <c r="S207" i="16" s="1"/>
  <c r="K18" i="14"/>
  <c r="Q6" i="14"/>
  <c r="Q215" i="14" s="1"/>
  <c r="Q33" i="14"/>
  <c r="J84" i="24"/>
  <c r="H90" i="24"/>
  <c r="N60" i="20"/>
  <c r="Q125" i="14" s="1"/>
  <c r="R125" i="14" s="1"/>
  <c r="Q80" i="14"/>
  <c r="AC108" i="14"/>
  <c r="M131" i="14"/>
  <c r="I140" i="19"/>
  <c r="M106" i="14" s="1"/>
  <c r="I139" i="19"/>
  <c r="M133" i="14" s="1"/>
  <c r="K133" i="14" s="1"/>
  <c r="I15" i="19"/>
  <c r="M69" i="14" s="1"/>
  <c r="AE184" i="14"/>
  <c r="AD119" i="14"/>
  <c r="AE119" i="14" s="1"/>
  <c r="AD121" i="14"/>
  <c r="AE121" i="14" s="1"/>
  <c r="U126" i="14"/>
  <c r="AD120" i="14"/>
  <c r="AE120" i="14" s="1"/>
  <c r="AD118" i="14"/>
  <c r="AE118" i="14" s="1"/>
  <c r="N44" i="20"/>
  <c r="Q121" i="14" s="1"/>
  <c r="N46" i="20"/>
  <c r="Q118" i="14" s="1"/>
  <c r="N45" i="20"/>
  <c r="Q123" i="14" s="1"/>
  <c r="N47" i="20"/>
  <c r="Q119" i="14" s="1"/>
  <c r="T214" i="14"/>
  <c r="U214" i="14"/>
  <c r="W201" i="14"/>
  <c r="AD133" i="14"/>
  <c r="AE133" i="14" s="1"/>
  <c r="AG133" i="14" s="1"/>
  <c r="AD174" i="14"/>
  <c r="AE174" i="14" s="1"/>
  <c r="AD162" i="14"/>
  <c r="AE162" i="14" s="1"/>
  <c r="AD171" i="14"/>
  <c r="AE171" i="14" s="1"/>
  <c r="AD177" i="14"/>
  <c r="AE177" i="14" s="1"/>
  <c r="AD117" i="14"/>
  <c r="AE117" i="14" s="1"/>
  <c r="AG117" i="14" s="1"/>
  <c r="AD164" i="14"/>
  <c r="AE164" i="14" s="1"/>
  <c r="AD159" i="14"/>
  <c r="AE159" i="14" s="1"/>
  <c r="AD143" i="14"/>
  <c r="AE143" i="14" s="1"/>
  <c r="AD173" i="14"/>
  <c r="AE173" i="14" s="1"/>
  <c r="AD182" i="14"/>
  <c r="AE182" i="14" s="1"/>
  <c r="AG182" i="14" s="1"/>
  <c r="AD110" i="14"/>
  <c r="AE110" i="14" s="1"/>
  <c r="AD156" i="14"/>
  <c r="AE156" i="14" s="1"/>
  <c r="AD126" i="14"/>
  <c r="AE126" i="14" s="1"/>
  <c r="AG126" i="14" s="1"/>
  <c r="AD105" i="14"/>
  <c r="AE105" i="14" s="1"/>
  <c r="AD208" i="14"/>
  <c r="AE208" i="14" s="1"/>
  <c r="AD209" i="14"/>
  <c r="AE209" i="14" s="1"/>
  <c r="AD210" i="14"/>
  <c r="AE210" i="14" s="1"/>
  <c r="AD115" i="14"/>
  <c r="AE115" i="14" s="1"/>
  <c r="AD191" i="14"/>
  <c r="AE191" i="14" s="1"/>
  <c r="AD155" i="14"/>
  <c r="AE155" i="14" s="1"/>
  <c r="AG155" i="14" s="1"/>
  <c r="AD146" i="14"/>
  <c r="AE146" i="14" s="1"/>
  <c r="AG146" i="14" s="1"/>
  <c r="AD211" i="14"/>
  <c r="AE211" i="14" s="1"/>
  <c r="AD104" i="14"/>
  <c r="AE104" i="14" s="1"/>
  <c r="AD193" i="14"/>
  <c r="AE193" i="14" s="1"/>
  <c r="M68" i="14"/>
  <c r="R68" i="14" s="1"/>
  <c r="S68" i="14" s="1"/>
  <c r="V68" i="14" s="1"/>
  <c r="M70" i="14"/>
  <c r="K62" i="14"/>
  <c r="N59" i="20"/>
  <c r="Q92" i="14" s="1"/>
  <c r="Q220" i="16"/>
  <c r="K97" i="14"/>
  <c r="N217" i="11"/>
  <c r="L99" i="20"/>
  <c r="AA172" i="14"/>
  <c r="AB172" i="14"/>
  <c r="AD152" i="14"/>
  <c r="AE152" i="14" s="1"/>
  <c r="AG152" i="14" s="1"/>
  <c r="AD144" i="14"/>
  <c r="AE144" i="14" s="1"/>
  <c r="AG144" i="14" s="1"/>
  <c r="O93" i="11"/>
  <c r="O92" i="11"/>
  <c r="T117" i="14"/>
  <c r="T115" i="14"/>
  <c r="AD137" i="14"/>
  <c r="AE137" i="14" s="1"/>
  <c r="AG137" i="14" s="1"/>
  <c r="AD168" i="14"/>
  <c r="AE168" i="14" s="1"/>
  <c r="AG168" i="14" s="1"/>
  <c r="AD160" i="14"/>
  <c r="AE160" i="14" s="1"/>
  <c r="AG160" i="14" s="1"/>
  <c r="AD7" i="14"/>
  <c r="AE7" i="14" s="1"/>
  <c r="AG7" i="14" s="1"/>
  <c r="AD165" i="14"/>
  <c r="AE165" i="14" s="1"/>
  <c r="AG165" i="14" s="1"/>
  <c r="AD149" i="14"/>
  <c r="AD148" i="14"/>
  <c r="AE148" i="14" s="1"/>
  <c r="AG148" i="14" s="1"/>
  <c r="AD163" i="14"/>
  <c r="AE163" i="14" s="1"/>
  <c r="AG163" i="14" s="1"/>
  <c r="AD150" i="14"/>
  <c r="AE150" i="14" s="1"/>
  <c r="AG150" i="14" s="1"/>
  <c r="AD192" i="14"/>
  <c r="AD130" i="14"/>
  <c r="AD189" i="14"/>
  <c r="AE189" i="14" s="1"/>
  <c r="AG189" i="14" s="1"/>
  <c r="AD166" i="14"/>
  <c r="AE166" i="14" s="1"/>
  <c r="AG166" i="14" s="1"/>
  <c r="AD185" i="14"/>
  <c r="AD128" i="14"/>
  <c r="AE128" i="14" s="1"/>
  <c r="AG128" i="14" s="1"/>
  <c r="W200" i="14"/>
  <c r="Y200" i="14" s="1"/>
  <c r="AD129" i="14"/>
  <c r="AE129" i="14" s="1"/>
  <c r="AG129" i="14" s="1"/>
  <c r="AD190" i="14"/>
  <c r="AE190" i="14" s="1"/>
  <c r="AG190" i="14" s="1"/>
  <c r="AD198" i="14"/>
  <c r="AB125" i="14"/>
  <c r="AA125" i="14"/>
  <c r="AA167" i="14"/>
  <c r="R167" i="14"/>
  <c r="AB167" i="14"/>
  <c r="R134" i="14"/>
  <c r="AB134" i="14"/>
  <c r="AA134" i="14"/>
  <c r="O95" i="11"/>
  <c r="T114" i="14"/>
  <c r="AD199" i="14"/>
  <c r="AE199" i="14" s="1"/>
  <c r="AG199" i="14" s="1"/>
  <c r="AD158" i="14"/>
  <c r="AE158" i="14" s="1"/>
  <c r="AG158" i="14" s="1"/>
  <c r="AD142" i="14"/>
  <c r="AE142" i="14" s="1"/>
  <c r="AG142" i="14" s="1"/>
  <c r="AD153" i="14"/>
  <c r="AD109" i="14"/>
  <c r="AE109" i="14" s="1"/>
  <c r="AG109" i="14" s="1"/>
  <c r="AD116" i="14"/>
  <c r="AE116" i="14" s="1"/>
  <c r="AG116" i="14" s="1"/>
  <c r="AD196" i="14"/>
  <c r="W199" i="14"/>
  <c r="Y199" i="14" s="1"/>
  <c r="AD141" i="14"/>
  <c r="AD154" i="14"/>
  <c r="AE154" i="14" s="1"/>
  <c r="AG154" i="14" s="1"/>
  <c r="AD175" i="14"/>
  <c r="AE175" i="14" s="1"/>
  <c r="AG175" i="14" s="1"/>
  <c r="AD103" i="14"/>
  <c r="T196" i="14"/>
  <c r="J85" i="24"/>
  <c r="AB111" i="14"/>
  <c r="AA111" i="14"/>
  <c r="S7" i="12"/>
  <c r="K7" i="7" s="1"/>
  <c r="AD114" i="14"/>
  <c r="AE114" i="14" s="1"/>
  <c r="AG114" i="14" s="1"/>
  <c r="AD124" i="14"/>
  <c r="AD151" i="14"/>
  <c r="AE151" i="14" s="1"/>
  <c r="AG151" i="14" s="1"/>
  <c r="AD157" i="14"/>
  <c r="AE157" i="14" s="1"/>
  <c r="AG157" i="14" s="1"/>
  <c r="AD140" i="14"/>
  <c r="AD145" i="14"/>
  <c r="AE145" i="14" s="1"/>
  <c r="AG145" i="14" s="1"/>
  <c r="O94" i="11"/>
  <c r="AD170" i="14"/>
  <c r="AE170" i="14" s="1"/>
  <c r="AG170" i="14" s="1"/>
  <c r="T116" i="14"/>
  <c r="T105" i="14"/>
  <c r="AD176" i="14"/>
  <c r="AE176" i="14" s="1"/>
  <c r="AG176" i="14" s="1"/>
  <c r="AD131" i="14"/>
  <c r="AE131" i="14" s="1"/>
  <c r="AG131" i="14" s="1"/>
  <c r="AD169" i="14"/>
  <c r="AD106" i="14"/>
  <c r="AD127" i="14"/>
  <c r="AE127" i="14" s="1"/>
  <c r="AG127" i="14" s="1"/>
  <c r="O81" i="11"/>
  <c r="AD107" i="14"/>
  <c r="AE107" i="14" s="1"/>
  <c r="AG107" i="14" s="1"/>
  <c r="M220" i="11"/>
  <c r="AB219" i="14"/>
  <c r="I155" i="19"/>
  <c r="M129" i="14" s="1"/>
  <c r="K129" i="14" s="1"/>
  <c r="AS225" i="14"/>
  <c r="N12" i="20"/>
  <c r="Q34" i="14" s="1"/>
  <c r="K152" i="18"/>
  <c r="K99" i="20"/>
  <c r="S209" i="12"/>
  <c r="K209" i="7" s="1"/>
  <c r="S211" i="12"/>
  <c r="K211" i="7" s="1"/>
  <c r="S208" i="12"/>
  <c r="K208" i="7" s="1"/>
  <c r="S210" i="12"/>
  <c r="K210" i="7" s="1"/>
  <c r="L217" i="11"/>
  <c r="N57" i="20"/>
  <c r="Q90" i="14" s="1"/>
  <c r="I113" i="19"/>
  <c r="M101" i="14" s="1"/>
  <c r="R101" i="14" s="1"/>
  <c r="S101" i="14" s="1"/>
  <c r="V101" i="14" s="1"/>
  <c r="I112" i="19"/>
  <c r="M100" i="14" s="1"/>
  <c r="R100" i="14" s="1"/>
  <c r="S100" i="14" s="1"/>
  <c r="V100" i="14" s="1"/>
  <c r="M95" i="14"/>
  <c r="L171" i="19"/>
  <c r="K99" i="14"/>
  <c r="N216" i="11"/>
  <c r="K61" i="14"/>
  <c r="S214" i="14"/>
  <c r="V214" i="14" s="1"/>
  <c r="K53" i="14"/>
  <c r="L179" i="19"/>
  <c r="N13" i="20"/>
  <c r="Q29" i="14" s="1"/>
  <c r="S206" i="12"/>
  <c r="J86" i="24"/>
  <c r="R211" i="16" s="1"/>
  <c r="S211" i="16" s="1"/>
  <c r="L217" i="14"/>
  <c r="Q217" i="12"/>
  <c r="S212" i="12"/>
  <c r="K212" i="7" s="1"/>
  <c r="Q215" i="12"/>
  <c r="Q216" i="12"/>
  <c r="N58" i="20"/>
  <c r="Q91" i="14" s="1"/>
  <c r="R220" i="7"/>
  <c r="L216" i="11"/>
  <c r="L215" i="11"/>
  <c r="P50" i="10"/>
  <c r="K232" i="15" s="1"/>
  <c r="K220" i="11"/>
  <c r="O217" i="12"/>
  <c r="N33" i="20"/>
  <c r="N25" i="20"/>
  <c r="Q76" i="14" s="1"/>
  <c r="O216" i="12"/>
  <c r="R20" i="10"/>
  <c r="M216" i="12"/>
  <c r="AD205" i="14"/>
  <c r="AE205" i="14" s="1"/>
  <c r="AG205" i="14" s="1"/>
  <c r="O215" i="12"/>
  <c r="N48" i="20"/>
  <c r="Q137" i="14" s="1"/>
  <c r="N37" i="20"/>
  <c r="Q108" i="14" s="1"/>
  <c r="N15" i="20"/>
  <c r="Q31" i="14" s="1"/>
  <c r="N14" i="20"/>
  <c r="Q30" i="14" s="1"/>
  <c r="AD206" i="14"/>
  <c r="AE206" i="14" s="1"/>
  <c r="AG206" i="14" s="1"/>
  <c r="AA219" i="14"/>
  <c r="N26" i="20"/>
  <c r="Q77" i="14" s="1"/>
  <c r="N27" i="20"/>
  <c r="Q78" i="14" s="1"/>
  <c r="S207" i="12"/>
  <c r="K207" i="7" s="1"/>
  <c r="AD214" i="14"/>
  <c r="AE214" i="14" s="1"/>
  <c r="AG214" i="14" s="1"/>
  <c r="AD207" i="14"/>
  <c r="AE207" i="14" s="1"/>
  <c r="AG207" i="14" s="1"/>
  <c r="M217" i="12"/>
  <c r="K12" i="9"/>
  <c r="K11" i="8"/>
  <c r="K7" i="8"/>
  <c r="N41" i="20"/>
  <c r="Q111" i="14" s="1"/>
  <c r="K111" i="14" s="1"/>
  <c r="N39" i="20"/>
  <c r="Q110" i="14" s="1"/>
  <c r="R110" i="14" s="1"/>
  <c r="N38" i="20"/>
  <c r="Q109" i="14" s="1"/>
  <c r="R109" i="14" s="1"/>
  <c r="N42" i="20"/>
  <c r="Q112" i="14" s="1"/>
  <c r="N43" i="20"/>
  <c r="Q120" i="14" s="1"/>
  <c r="N35" i="20"/>
  <c r="Q85" i="14" s="1"/>
  <c r="K167" i="14"/>
  <c r="N17" i="20"/>
  <c r="Q35" i="14" s="1"/>
  <c r="N22" i="20"/>
  <c r="Q40" i="14" s="1"/>
  <c r="N19" i="20"/>
  <c r="Q37" i="14" s="1"/>
  <c r="N21" i="20"/>
  <c r="Q39" i="14" s="1"/>
  <c r="G161" i="21"/>
  <c r="AK157" i="21"/>
  <c r="S6" i="12"/>
  <c r="K6" i="7" s="1"/>
  <c r="S214" i="12"/>
  <c r="K214" i="7" s="1"/>
  <c r="AD212" i="14"/>
  <c r="AE212" i="14" s="1"/>
  <c r="AG212" i="14" s="1"/>
  <c r="L21" i="14"/>
  <c r="R21" i="14" s="1"/>
  <c r="S21" i="14" s="1"/>
  <c r="V21" i="14" s="1"/>
  <c r="S215" i="16"/>
  <c r="L238" i="19" l="1"/>
  <c r="AS222" i="14"/>
  <c r="P221" i="7"/>
  <c r="AG123" i="14"/>
  <c r="AH123" i="14" s="1"/>
  <c r="V122" i="14"/>
  <c r="W122" i="14" s="1"/>
  <c r="R123" i="14"/>
  <c r="K123" i="14"/>
  <c r="U198" i="14"/>
  <c r="T198" i="14"/>
  <c r="AE198" i="14"/>
  <c r="AG198" i="14" s="1"/>
  <c r="K204" i="15"/>
  <c r="K206" i="15"/>
  <c r="AF6" i="10"/>
  <c r="AD7" i="10" s="1"/>
  <c r="O35" i="14"/>
  <c r="O32" i="14"/>
  <c r="O33" i="14"/>
  <c r="O37" i="14"/>
  <c r="O42" i="14"/>
  <c r="O38" i="14"/>
  <c r="AC218" i="14"/>
  <c r="K144" i="17"/>
  <c r="K146" i="17" s="1"/>
  <c r="O89" i="14"/>
  <c r="O81" i="14"/>
  <c r="O88" i="14"/>
  <c r="O86" i="14"/>
  <c r="O85" i="14"/>
  <c r="O91" i="14"/>
  <c r="O87" i="14"/>
  <c r="O84" i="14"/>
  <c r="O94" i="14"/>
  <c r="O82" i="14"/>
  <c r="O90" i="14"/>
  <c r="U197" i="14"/>
  <c r="T197" i="14"/>
  <c r="S197" i="14"/>
  <c r="V197" i="14" s="1"/>
  <c r="AD197" i="14"/>
  <c r="AE197" i="14" s="1"/>
  <c r="O93" i="14"/>
  <c r="O92" i="14"/>
  <c r="O16" i="14"/>
  <c r="L130" i="19"/>
  <c r="L131" i="19" s="1"/>
  <c r="I109" i="19" s="1"/>
  <c r="R124" i="14"/>
  <c r="S124" i="14" s="1"/>
  <c r="V124" i="14" s="1"/>
  <c r="K95" i="14"/>
  <c r="K140" i="18"/>
  <c r="O161" i="14" s="1"/>
  <c r="O80" i="14"/>
  <c r="O78" i="14"/>
  <c r="O96" i="14"/>
  <c r="K96" i="14" s="1"/>
  <c r="O76" i="14"/>
  <c r="O79" i="14"/>
  <c r="O77" i="14"/>
  <c r="O12" i="14"/>
  <c r="O15" i="14"/>
  <c r="O9" i="14"/>
  <c r="O13" i="14"/>
  <c r="O14" i="14"/>
  <c r="O8" i="14"/>
  <c r="O7" i="14"/>
  <c r="O17" i="14"/>
  <c r="O11" i="14"/>
  <c r="O10" i="14"/>
  <c r="O30" i="14"/>
  <c r="O29" i="14"/>
  <c r="O36" i="14"/>
  <c r="O34" i="14"/>
  <c r="O40" i="14"/>
  <c r="O39" i="14"/>
  <c r="O31" i="14"/>
  <c r="U134" i="14"/>
  <c r="S134" i="14"/>
  <c r="V134" i="14" s="1"/>
  <c r="U113" i="14"/>
  <c r="S113" i="14"/>
  <c r="V113" i="14" s="1"/>
  <c r="U132" i="14"/>
  <c r="S132" i="14"/>
  <c r="V132" i="14" s="1"/>
  <c r="U138" i="14"/>
  <c r="S138" i="14"/>
  <c r="V138" i="14" s="1"/>
  <c r="U167" i="14"/>
  <c r="S167" i="14"/>
  <c r="V167" i="14" s="1"/>
  <c r="U176" i="14"/>
  <c r="S176" i="14"/>
  <c r="V176" i="14" s="1"/>
  <c r="U109" i="14"/>
  <c r="S109" i="14"/>
  <c r="V109" i="14" s="1"/>
  <c r="U125" i="14"/>
  <c r="S125" i="14"/>
  <c r="V125" i="14" s="1"/>
  <c r="U110" i="14"/>
  <c r="S110" i="14"/>
  <c r="V110" i="14" s="1"/>
  <c r="M222" i="14"/>
  <c r="Q222" i="14"/>
  <c r="AG194" i="14"/>
  <c r="AH194" i="14" s="1"/>
  <c r="AG210" i="14"/>
  <c r="AH210" i="14" s="1"/>
  <c r="AG84" i="14"/>
  <c r="AH84" i="14" s="1"/>
  <c r="AG195" i="14"/>
  <c r="AH195" i="14" s="1"/>
  <c r="AG159" i="14"/>
  <c r="AH159" i="14" s="1"/>
  <c r="AG88" i="14"/>
  <c r="AH88" i="14" s="1"/>
  <c r="AG36" i="14"/>
  <c r="AH36" i="14" s="1"/>
  <c r="AG40" i="14"/>
  <c r="AH40" i="14" s="1"/>
  <c r="AG89" i="14"/>
  <c r="AH89" i="14" s="1"/>
  <c r="AG181" i="14"/>
  <c r="AH181" i="14" s="1"/>
  <c r="AG66" i="14"/>
  <c r="AH66" i="14" s="1"/>
  <c r="AG73" i="14"/>
  <c r="AH73" i="14" s="1"/>
  <c r="AG65" i="14"/>
  <c r="AH65" i="14" s="1"/>
  <c r="AG42" i="14"/>
  <c r="AH42" i="14" s="1"/>
  <c r="AG69" i="14"/>
  <c r="AH69" i="14" s="1"/>
  <c r="AG177" i="14"/>
  <c r="AH177" i="14" s="1"/>
  <c r="AG118" i="14"/>
  <c r="AH118" i="14" s="1"/>
  <c r="AG132" i="14"/>
  <c r="AH132" i="14" s="1"/>
  <c r="AG83" i="14"/>
  <c r="AH83" i="14" s="1"/>
  <c r="AG76" i="14"/>
  <c r="AH76" i="14" s="1"/>
  <c r="AG71" i="14"/>
  <c r="AH71" i="14" s="1"/>
  <c r="AG164" i="14"/>
  <c r="AH164" i="14" s="1"/>
  <c r="AG70" i="14"/>
  <c r="AH70" i="14" s="1"/>
  <c r="AG209" i="14"/>
  <c r="AH209" i="14" s="1"/>
  <c r="AG208" i="14"/>
  <c r="AH208" i="14" s="1"/>
  <c r="AG171" i="14"/>
  <c r="AH171" i="14" s="1"/>
  <c r="AG120" i="14"/>
  <c r="AH120" i="14" s="1"/>
  <c r="AG77" i="14"/>
  <c r="AH77" i="14" s="1"/>
  <c r="AG80" i="14"/>
  <c r="AH80" i="14" s="1"/>
  <c r="AG37" i="14"/>
  <c r="AH37" i="14" s="1"/>
  <c r="AG91" i="14"/>
  <c r="AH91" i="14" s="1"/>
  <c r="AG147" i="14"/>
  <c r="AH147" i="14" s="1"/>
  <c r="AG82" i="14"/>
  <c r="AH82" i="14" s="1"/>
  <c r="AG86" i="14"/>
  <c r="AH86" i="14" s="1"/>
  <c r="AG187" i="14"/>
  <c r="AH187" i="14" s="1"/>
  <c r="AG193" i="14"/>
  <c r="AH193" i="14" s="1"/>
  <c r="AG174" i="14"/>
  <c r="AH174" i="14" s="1"/>
  <c r="AG121" i="14"/>
  <c r="AH121" i="14" s="1"/>
  <c r="AG94" i="14"/>
  <c r="AH94" i="14" s="1"/>
  <c r="AG135" i="14"/>
  <c r="AH135" i="14" s="1"/>
  <c r="AG90" i="14"/>
  <c r="AH90" i="14" s="1"/>
  <c r="AG31" i="14"/>
  <c r="AH31" i="14" s="1"/>
  <c r="AG202" i="14"/>
  <c r="AH202" i="14" s="1"/>
  <c r="N11" i="14"/>
  <c r="N10" i="14"/>
  <c r="AG104" i="14"/>
  <c r="AH104" i="14" s="1"/>
  <c r="AG156" i="14"/>
  <c r="AH156" i="14" s="1"/>
  <c r="AG119" i="14"/>
  <c r="AH119" i="14" s="1"/>
  <c r="AG81" i="14"/>
  <c r="AH81" i="14" s="1"/>
  <c r="AG51" i="14"/>
  <c r="AH51" i="14" s="1"/>
  <c r="AG29" i="14"/>
  <c r="AH29" i="14" s="1"/>
  <c r="AG33" i="14"/>
  <c r="AH33" i="14" s="1"/>
  <c r="AG136" i="14"/>
  <c r="AH136" i="14" s="1"/>
  <c r="AG39" i="14"/>
  <c r="AH39" i="14" s="1"/>
  <c r="AG79" i="14"/>
  <c r="AH79" i="14" s="1"/>
  <c r="AG105" i="14"/>
  <c r="AH105" i="14" s="1"/>
  <c r="AG162" i="14"/>
  <c r="AH162" i="14" s="1"/>
  <c r="AG92" i="14"/>
  <c r="AH92" i="14" s="1"/>
  <c r="AG203" i="14"/>
  <c r="AH203" i="14" s="1"/>
  <c r="AG211" i="14"/>
  <c r="AH211" i="14" s="1"/>
  <c r="AG110" i="14"/>
  <c r="AH110" i="14" s="1"/>
  <c r="AG184" i="14"/>
  <c r="AH184" i="14" s="1"/>
  <c r="AG10" i="14"/>
  <c r="AH10" i="14" s="1"/>
  <c r="AG60" i="14"/>
  <c r="AH60" i="14" s="1"/>
  <c r="AG75" i="14"/>
  <c r="AH75" i="14" s="1"/>
  <c r="K128" i="14"/>
  <c r="R128" i="14"/>
  <c r="S128" i="14" s="1"/>
  <c r="V128" i="14" s="1"/>
  <c r="AG179" i="14"/>
  <c r="AH179" i="14" s="1"/>
  <c r="AG16" i="14"/>
  <c r="AH16" i="14" s="1"/>
  <c r="AG13" i="14"/>
  <c r="AH13" i="14" s="1"/>
  <c r="AG93" i="14"/>
  <c r="AH93" i="14" s="1"/>
  <c r="AG173" i="14"/>
  <c r="AH173" i="14" s="1"/>
  <c r="AG100" i="14"/>
  <c r="AH100" i="14" s="1"/>
  <c r="AG12" i="14"/>
  <c r="AH12" i="14" s="1"/>
  <c r="AG11" i="14"/>
  <c r="AH11" i="14" s="1"/>
  <c r="AG180" i="14"/>
  <c r="AH180" i="14" s="1"/>
  <c r="AG115" i="14"/>
  <c r="AH115" i="14" s="1"/>
  <c r="AG191" i="14"/>
  <c r="AH191" i="14" s="1"/>
  <c r="AG143" i="14"/>
  <c r="AH143" i="14" s="1"/>
  <c r="AG20" i="14"/>
  <c r="AH20" i="14" s="1"/>
  <c r="AG54" i="14"/>
  <c r="AH54" i="14" s="1"/>
  <c r="Y28" i="14"/>
  <c r="Z28" i="14" s="1"/>
  <c r="Y136" i="14"/>
  <c r="Z136" i="14" s="1"/>
  <c r="Y201" i="14"/>
  <c r="Z201" i="14" s="1"/>
  <c r="Y19" i="14"/>
  <c r="Z19" i="14" s="1"/>
  <c r="Y66" i="14"/>
  <c r="Z66" i="14" s="1"/>
  <c r="Y74" i="14"/>
  <c r="Z74" i="14" s="1"/>
  <c r="Y75" i="14"/>
  <c r="Z75" i="14" s="1"/>
  <c r="Y54" i="14"/>
  <c r="Z54" i="14" s="1"/>
  <c r="Y139" i="14"/>
  <c r="Z139" i="14" s="1"/>
  <c r="N6" i="14"/>
  <c r="K6" i="14" s="1"/>
  <c r="N17" i="14"/>
  <c r="W56" i="14"/>
  <c r="K166" i="14"/>
  <c r="R166" i="14"/>
  <c r="S166" i="14" s="1"/>
  <c r="V166" i="14" s="1"/>
  <c r="W59" i="14"/>
  <c r="W50" i="14"/>
  <c r="W58" i="14"/>
  <c r="S218" i="16"/>
  <c r="L205" i="14"/>
  <c r="K176" i="14"/>
  <c r="W64" i="14"/>
  <c r="N87" i="20"/>
  <c r="Q190" i="14" s="1"/>
  <c r="K235" i="15"/>
  <c r="K236" i="15" s="1"/>
  <c r="K157" i="18"/>
  <c r="W51" i="14"/>
  <c r="N90" i="20"/>
  <c r="Q179" i="14" s="1"/>
  <c r="R179" i="14" s="1"/>
  <c r="S179" i="14" s="1"/>
  <c r="V179" i="14" s="1"/>
  <c r="N88" i="20"/>
  <c r="Q177" i="14" s="1"/>
  <c r="R177" i="14" s="1"/>
  <c r="S177" i="14" s="1"/>
  <c r="V177" i="14" s="1"/>
  <c r="N89" i="20"/>
  <c r="Q178" i="14" s="1"/>
  <c r="K178" i="14" s="1"/>
  <c r="N91" i="20"/>
  <c r="Q180" i="14" s="1"/>
  <c r="R180" i="14" s="1"/>
  <c r="S180" i="14" s="1"/>
  <c r="V180" i="14" s="1"/>
  <c r="R181" i="14"/>
  <c r="S181" i="14" s="1"/>
  <c r="V181" i="14" s="1"/>
  <c r="AH178" i="14"/>
  <c r="W98" i="14"/>
  <c r="AH96" i="14"/>
  <c r="AE138" i="14"/>
  <c r="L69" i="19"/>
  <c r="I54" i="19" s="1"/>
  <c r="M30" i="14" s="1"/>
  <c r="K140" i="17"/>
  <c r="N161" i="14" s="1"/>
  <c r="P45" i="14"/>
  <c r="AB218" i="14"/>
  <c r="R130" i="14"/>
  <c r="AA218" i="14"/>
  <c r="AH139" i="14"/>
  <c r="AE140" i="14"/>
  <c r="AG140" i="14" s="1"/>
  <c r="O218" i="11"/>
  <c r="Q219" i="7"/>
  <c r="K206" i="7"/>
  <c r="S219" i="12"/>
  <c r="L232" i="15"/>
  <c r="K234" i="15"/>
  <c r="L234" i="15" s="1"/>
  <c r="Q258" i="15"/>
  <c r="T258" i="15" s="1"/>
  <c r="Q254" i="15"/>
  <c r="K32" i="10"/>
  <c r="Q256" i="15"/>
  <c r="Q255" i="15"/>
  <c r="K44" i="10"/>
  <c r="Q253" i="15"/>
  <c r="K21" i="10"/>
  <c r="W20" i="14"/>
  <c r="S206" i="16"/>
  <c r="L206" i="14" s="1"/>
  <c r="K32" i="9" s="1"/>
  <c r="X206" i="16"/>
  <c r="M9" i="9"/>
  <c r="S9" i="9" s="1"/>
  <c r="L9" i="9"/>
  <c r="N9" i="9"/>
  <c r="O9" i="9"/>
  <c r="M104" i="14"/>
  <c r="R104" i="14" s="1"/>
  <c r="M102" i="14"/>
  <c r="R102" i="14" s="1"/>
  <c r="S102" i="14" s="1"/>
  <c r="V102" i="14" s="1"/>
  <c r="N8" i="14"/>
  <c r="N12" i="14"/>
  <c r="N14" i="14"/>
  <c r="N13" i="14"/>
  <c r="N7" i="14"/>
  <c r="N9" i="14"/>
  <c r="N15" i="14"/>
  <c r="N16" i="14"/>
  <c r="R73" i="14"/>
  <c r="S73" i="14" s="1"/>
  <c r="V73" i="14" s="1"/>
  <c r="K73" i="14"/>
  <c r="K202" i="14"/>
  <c r="R202" i="14"/>
  <c r="S202" i="14" s="1"/>
  <c r="V202" i="14" s="1"/>
  <c r="N82" i="20"/>
  <c r="Q183" i="14" s="1"/>
  <c r="N85" i="20"/>
  <c r="Q186" i="14" s="1"/>
  <c r="N86" i="20"/>
  <c r="Q187" i="14" s="1"/>
  <c r="N81" i="20"/>
  <c r="Q182" i="14" s="1"/>
  <c r="P54" i="10"/>
  <c r="M240" i="15"/>
  <c r="R230" i="7" s="1"/>
  <c r="R231" i="7" s="1"/>
  <c r="O219" i="11"/>
  <c r="T176" i="14"/>
  <c r="AC8" i="10"/>
  <c r="I199" i="19"/>
  <c r="M186" i="14" s="1"/>
  <c r="I200" i="19"/>
  <c r="M187" i="14" s="1"/>
  <c r="M183" i="14"/>
  <c r="I198" i="19"/>
  <c r="M185" i="14" s="1"/>
  <c r="I196" i="19"/>
  <c r="M182" i="14" s="1"/>
  <c r="K68" i="14"/>
  <c r="AE52" i="14"/>
  <c r="W52" i="14"/>
  <c r="W188" i="14"/>
  <c r="W135" i="14"/>
  <c r="AH204" i="14"/>
  <c r="AH201" i="14"/>
  <c r="W203" i="14"/>
  <c r="AH200" i="14"/>
  <c r="R131" i="14"/>
  <c r="K131" i="14"/>
  <c r="N83" i="20"/>
  <c r="Q184" i="14" s="1"/>
  <c r="R137" i="14"/>
  <c r="K137" i="14"/>
  <c r="R121" i="14"/>
  <c r="S121" i="14" s="1"/>
  <c r="V121" i="14" s="1"/>
  <c r="K121" i="14"/>
  <c r="N66" i="20"/>
  <c r="Q164" i="14" s="1"/>
  <c r="AH188" i="14"/>
  <c r="AH186" i="14"/>
  <c r="N84" i="20"/>
  <c r="Q185" i="14" s="1"/>
  <c r="AH21" i="14"/>
  <c r="AH183" i="14"/>
  <c r="W26" i="14"/>
  <c r="AH19" i="14"/>
  <c r="AH38" i="14"/>
  <c r="AH78" i="14"/>
  <c r="AH30" i="14"/>
  <c r="AH32" i="14"/>
  <c r="AH85" i="14"/>
  <c r="AH8" i="14"/>
  <c r="W99" i="14"/>
  <c r="AH35" i="14"/>
  <c r="AH41" i="14"/>
  <c r="AH34" i="14"/>
  <c r="AH74" i="14"/>
  <c r="AH9" i="14"/>
  <c r="AH26" i="14"/>
  <c r="AH28" i="14"/>
  <c r="AH15" i="14"/>
  <c r="AH14" i="14"/>
  <c r="AH87" i="14"/>
  <c r="AD18" i="14"/>
  <c r="AE18" i="14" s="1"/>
  <c r="AG18" i="14" s="1"/>
  <c r="N237" i="12"/>
  <c r="W67" i="14"/>
  <c r="AH57" i="14"/>
  <c r="AH101" i="14"/>
  <c r="AH56" i="14"/>
  <c r="AH98" i="14"/>
  <c r="AH55" i="14"/>
  <c r="AH63" i="14"/>
  <c r="AA46" i="14"/>
  <c r="AD46" i="14" s="1"/>
  <c r="AB46" i="14"/>
  <c r="AC46" i="14"/>
  <c r="R46" i="14"/>
  <c r="S46" i="14" s="1"/>
  <c r="V46" i="14" s="1"/>
  <c r="AH59" i="14"/>
  <c r="AH68" i="14"/>
  <c r="AD97" i="14"/>
  <c r="AE97" i="14" s="1"/>
  <c r="AG97" i="14" s="1"/>
  <c r="AH50" i="14"/>
  <c r="AH67" i="14"/>
  <c r="AE72" i="14"/>
  <c r="AG72" i="14" s="1"/>
  <c r="W49" i="14"/>
  <c r="W60" i="14"/>
  <c r="W63" i="14"/>
  <c r="AH99" i="14"/>
  <c r="R95" i="14"/>
  <c r="S95" i="14" s="1"/>
  <c r="V95" i="14" s="1"/>
  <c r="AH64" i="14"/>
  <c r="AD62" i="14"/>
  <c r="AE62" i="14" s="1"/>
  <c r="AG62" i="14" s="1"/>
  <c r="T100" i="14"/>
  <c r="U100" i="14"/>
  <c r="AC48" i="14"/>
  <c r="AA48" i="14"/>
  <c r="AB48" i="14"/>
  <c r="R48" i="14"/>
  <c r="S48" i="14" s="1"/>
  <c r="V48" i="14" s="1"/>
  <c r="U61" i="14"/>
  <c r="T61" i="14"/>
  <c r="T53" i="14"/>
  <c r="U53" i="14"/>
  <c r="W65" i="14"/>
  <c r="U101" i="14"/>
  <c r="T101" i="14"/>
  <c r="AC43" i="14"/>
  <c r="AA43" i="14"/>
  <c r="AD43" i="14" s="1"/>
  <c r="AB43" i="14"/>
  <c r="R43" i="14"/>
  <c r="S43" i="14" s="1"/>
  <c r="V43" i="14" s="1"/>
  <c r="W55" i="14"/>
  <c r="AD61" i="14"/>
  <c r="AE61" i="14" s="1"/>
  <c r="AD53" i="14"/>
  <c r="AE53" i="14" s="1"/>
  <c r="AG53" i="14" s="1"/>
  <c r="AH95" i="14"/>
  <c r="AA44" i="14"/>
  <c r="AD44" i="14" s="1"/>
  <c r="AB44" i="14"/>
  <c r="AC44" i="14"/>
  <c r="R44" i="14"/>
  <c r="S44" i="14" s="1"/>
  <c r="V44" i="14" s="1"/>
  <c r="AH102" i="14"/>
  <c r="AH58" i="14"/>
  <c r="AH49" i="14"/>
  <c r="AA47" i="14"/>
  <c r="AD47" i="14" s="1"/>
  <c r="AB47" i="14"/>
  <c r="AC47" i="14"/>
  <c r="R47" i="14"/>
  <c r="S47" i="14" s="1"/>
  <c r="V47" i="14" s="1"/>
  <c r="U62" i="14"/>
  <c r="T62" i="14"/>
  <c r="W57" i="14"/>
  <c r="U97" i="14"/>
  <c r="T97" i="14"/>
  <c r="M235" i="12"/>
  <c r="O235" i="12" s="1"/>
  <c r="N236" i="12"/>
  <c r="N273" i="16"/>
  <c r="O273" i="16"/>
  <c r="T21" i="14"/>
  <c r="U21" i="14"/>
  <c r="U213" i="14"/>
  <c r="S213" i="14"/>
  <c r="V213" i="14" s="1"/>
  <c r="T213" i="14"/>
  <c r="S212" i="16"/>
  <c r="L212" i="14" s="1"/>
  <c r="R212" i="14" s="1"/>
  <c r="R210" i="16"/>
  <c r="S210" i="16" s="1"/>
  <c r="L210" i="14" s="1"/>
  <c r="R210" i="14" s="1"/>
  <c r="R209" i="16"/>
  <c r="S209" i="16" s="1"/>
  <c r="L209" i="14" s="1"/>
  <c r="R209" i="14" s="1"/>
  <c r="K44" i="14"/>
  <c r="M272" i="16"/>
  <c r="AE113" i="14"/>
  <c r="N87" i="14"/>
  <c r="N86" i="14"/>
  <c r="X208" i="16"/>
  <c r="K55" i="17"/>
  <c r="AH213" i="14"/>
  <c r="T113" i="14"/>
  <c r="K43" i="14"/>
  <c r="R107" i="14"/>
  <c r="S107" i="14" s="1"/>
  <c r="V107" i="14" s="1"/>
  <c r="K107" i="14"/>
  <c r="AE112" i="14"/>
  <c r="AE6" i="14"/>
  <c r="AG6" i="14" s="1"/>
  <c r="R108" i="14"/>
  <c r="K108" i="14"/>
  <c r="N104" i="20"/>
  <c r="AE108" i="14"/>
  <c r="K125" i="14"/>
  <c r="Q84" i="14"/>
  <c r="N105" i="20"/>
  <c r="I144" i="19"/>
  <c r="K119" i="14"/>
  <c r="R119" i="14"/>
  <c r="S119" i="14" s="1"/>
  <c r="V119" i="14" s="1"/>
  <c r="R133" i="14"/>
  <c r="S133" i="14" s="1"/>
  <c r="V133" i="14" s="1"/>
  <c r="R106" i="14"/>
  <c r="S106" i="14" s="1"/>
  <c r="V106" i="14" s="1"/>
  <c r="K106" i="14"/>
  <c r="K118" i="14"/>
  <c r="R118" i="14"/>
  <c r="S118" i="14" s="1"/>
  <c r="V118" i="14" s="1"/>
  <c r="N63" i="20"/>
  <c r="Q145" i="14" s="1"/>
  <c r="N67" i="20"/>
  <c r="Q165" i="14" s="1"/>
  <c r="K120" i="14"/>
  <c r="R120" i="14"/>
  <c r="S120" i="14" s="1"/>
  <c r="V120" i="14" s="1"/>
  <c r="AC217" i="14"/>
  <c r="N68" i="20"/>
  <c r="Q157" i="14" s="1"/>
  <c r="N74" i="20"/>
  <c r="Q169" i="14" s="1"/>
  <c r="N73" i="20"/>
  <c r="Q168" i="14" s="1"/>
  <c r="R168" i="14" s="1"/>
  <c r="N76" i="20"/>
  <c r="Q171" i="14" s="1"/>
  <c r="N77" i="20"/>
  <c r="Q172" i="14" s="1"/>
  <c r="K172" i="14" s="1"/>
  <c r="N78" i="20"/>
  <c r="Q173" i="14" s="1"/>
  <c r="N71" i="20"/>
  <c r="Q160" i="14" s="1"/>
  <c r="N65" i="20"/>
  <c r="Q163" i="14" s="1"/>
  <c r="N80" i="20"/>
  <c r="Q175" i="14" s="1"/>
  <c r="N79" i="20"/>
  <c r="Q174" i="14" s="1"/>
  <c r="N75" i="20"/>
  <c r="Q170" i="14" s="1"/>
  <c r="N70" i="20"/>
  <c r="Q159" i="14" s="1"/>
  <c r="N72" i="20"/>
  <c r="Q161" i="14" s="1"/>
  <c r="N69" i="20"/>
  <c r="Q158" i="14" s="1"/>
  <c r="AE196" i="14"/>
  <c r="W214" i="14"/>
  <c r="AH165" i="14"/>
  <c r="AH7" i="14"/>
  <c r="AE124" i="14"/>
  <c r="AH170" i="14"/>
  <c r="AE153" i="14"/>
  <c r="AH175" i="14"/>
  <c r="AE185" i="14"/>
  <c r="AE149" i="14"/>
  <c r="W126" i="14"/>
  <c r="Y126" i="14" s="1"/>
  <c r="AE169" i="14"/>
  <c r="AE103" i="14"/>
  <c r="AE141" i="14"/>
  <c r="W196" i="14"/>
  <c r="Y196" i="14" s="1"/>
  <c r="W117" i="14"/>
  <c r="Y117" i="14" s="1"/>
  <c r="AE130" i="14"/>
  <c r="AE192" i="14"/>
  <c r="AH127" i="14"/>
  <c r="AE106" i="14"/>
  <c r="I25" i="19"/>
  <c r="L208" i="14"/>
  <c r="R208" i="14" s="1"/>
  <c r="U208" i="14" s="1"/>
  <c r="N62" i="20"/>
  <c r="M99" i="20"/>
  <c r="N61" i="20"/>
  <c r="R111" i="14"/>
  <c r="S111" i="14" s="1"/>
  <c r="V111" i="14" s="1"/>
  <c r="R112" i="14"/>
  <c r="K112" i="14"/>
  <c r="Q217" i="7"/>
  <c r="I161" i="19"/>
  <c r="AA217" i="14"/>
  <c r="Z200" i="14"/>
  <c r="AH109" i="14"/>
  <c r="AH142" i="14"/>
  <c r="AH129" i="14"/>
  <c r="AH144" i="14"/>
  <c r="AH145" i="14"/>
  <c r="AH158" i="14"/>
  <c r="Z199" i="14"/>
  <c r="AH150" i="14"/>
  <c r="AH148" i="14"/>
  <c r="W115" i="14"/>
  <c r="Y115" i="14" s="1"/>
  <c r="R127" i="14"/>
  <c r="K100" i="14"/>
  <c r="W105" i="14"/>
  <c r="Y105" i="14" s="1"/>
  <c r="AH117" i="14"/>
  <c r="AH182" i="14"/>
  <c r="AH189" i="14"/>
  <c r="AH176" i="14"/>
  <c r="AH126" i="14"/>
  <c r="AH199" i="14"/>
  <c r="AD134" i="14"/>
  <c r="AE134" i="14" s="1"/>
  <c r="AG134" i="14" s="1"/>
  <c r="AD167" i="14"/>
  <c r="AE167" i="14" s="1"/>
  <c r="AG167" i="14" s="1"/>
  <c r="AH131" i="14"/>
  <c r="AH157" i="14"/>
  <c r="AH151" i="14"/>
  <c r="AH114" i="14"/>
  <c r="AH154" i="14"/>
  <c r="AH116" i="14"/>
  <c r="T134" i="14"/>
  <c r="T125" i="14"/>
  <c r="AH198" i="14"/>
  <c r="AH163" i="14"/>
  <c r="AH160" i="14"/>
  <c r="AH168" i="14"/>
  <c r="AH137" i="14"/>
  <c r="AH152" i="14"/>
  <c r="AH133" i="14"/>
  <c r="AH190" i="14"/>
  <c r="AH128" i="14"/>
  <c r="R129" i="14"/>
  <c r="W116" i="14"/>
  <c r="Y116" i="14" s="1"/>
  <c r="AH146" i="14"/>
  <c r="AH155" i="14"/>
  <c r="AD111" i="14"/>
  <c r="T167" i="14"/>
  <c r="AD125" i="14"/>
  <c r="AE125" i="14" s="1"/>
  <c r="AG125" i="14" s="1"/>
  <c r="AD172" i="14"/>
  <c r="AE172" i="14" s="1"/>
  <c r="AG172" i="14" s="1"/>
  <c r="AH107" i="14"/>
  <c r="T109" i="14"/>
  <c r="T110" i="14"/>
  <c r="T138" i="14"/>
  <c r="K101" i="14"/>
  <c r="AB217" i="14"/>
  <c r="O217" i="11"/>
  <c r="L207" i="14"/>
  <c r="R207" i="14" s="1"/>
  <c r="X207" i="16"/>
  <c r="X211" i="16"/>
  <c r="L211" i="14"/>
  <c r="R211" i="14" s="1"/>
  <c r="U211" i="14" s="1"/>
  <c r="N220" i="11"/>
  <c r="Q215" i="7"/>
  <c r="L220" i="11"/>
  <c r="L240" i="15" s="1"/>
  <c r="O215" i="11"/>
  <c r="Q216" i="7"/>
  <c r="M103" i="14"/>
  <c r="R103" i="14" s="1"/>
  <c r="O216" i="11"/>
  <c r="AH212" i="14"/>
  <c r="AE219" i="14"/>
  <c r="AH206" i="14"/>
  <c r="AH205" i="14"/>
  <c r="K109" i="14"/>
  <c r="L7" i="8"/>
  <c r="L161" i="12" s="1"/>
  <c r="O7" i="8"/>
  <c r="M7" i="8"/>
  <c r="N7" i="8"/>
  <c r="Q216" i="14"/>
  <c r="S215" i="12"/>
  <c r="K110" i="14"/>
  <c r="U9" i="9"/>
  <c r="AH207" i="14"/>
  <c r="AH214" i="14"/>
  <c r="S216" i="12"/>
  <c r="S217" i="12"/>
  <c r="AD219" i="14"/>
  <c r="N77" i="14"/>
  <c r="N94" i="14"/>
  <c r="N93" i="14"/>
  <c r="N78" i="14"/>
  <c r="N79" i="14"/>
  <c r="N80" i="14"/>
  <c r="N76" i="14"/>
  <c r="N82" i="14"/>
  <c r="N91" i="14"/>
  <c r="N88" i="14"/>
  <c r="N84" i="14"/>
  <c r="N90" i="14"/>
  <c r="N83" i="14"/>
  <c r="N92" i="14"/>
  <c r="N81" i="14"/>
  <c r="N89" i="14"/>
  <c r="N85" i="14"/>
  <c r="K138" i="14"/>
  <c r="L215" i="14"/>
  <c r="K9" i="14" l="1"/>
  <c r="R6" i="14"/>
  <c r="K155" i="15"/>
  <c r="K149" i="15"/>
  <c r="K156" i="15"/>
  <c r="K150" i="15"/>
  <c r="K151" i="15"/>
  <c r="K152" i="15"/>
  <c r="K153" i="15"/>
  <c r="K154" i="15"/>
  <c r="R161" i="14"/>
  <c r="U161" i="14" s="1"/>
  <c r="Y122" i="14"/>
  <c r="Z122" i="14" s="1"/>
  <c r="AQ122" i="14" s="1"/>
  <c r="N122" i="7" s="1"/>
  <c r="N159" i="14"/>
  <c r="O159" i="14"/>
  <c r="Q162" i="14"/>
  <c r="L23" i="12"/>
  <c r="L122" i="12"/>
  <c r="S123" i="14"/>
  <c r="V123" i="14" s="1"/>
  <c r="T123" i="14"/>
  <c r="U123" i="14"/>
  <c r="K195" i="15"/>
  <c r="K164" i="15"/>
  <c r="K165" i="15"/>
  <c r="K194" i="15"/>
  <c r="K159" i="15"/>
  <c r="K160" i="15"/>
  <c r="R17" i="14"/>
  <c r="S17" i="14" s="1"/>
  <c r="V17" i="14" s="1"/>
  <c r="AB45" i="14"/>
  <c r="AB216" i="14" s="1"/>
  <c r="K45" i="14"/>
  <c r="L197" i="12"/>
  <c r="R16" i="14"/>
  <c r="S16" i="14" s="1"/>
  <c r="V16" i="14" s="1"/>
  <c r="R15" i="14"/>
  <c r="S15" i="14" s="1"/>
  <c r="V15" i="14" s="1"/>
  <c r="O160" i="14"/>
  <c r="M206" i="15"/>
  <c r="AG6" i="10"/>
  <c r="R93" i="14"/>
  <c r="S93" i="14" s="1"/>
  <c r="V93" i="14" s="1"/>
  <c r="U209" i="14"/>
  <c r="S209" i="14"/>
  <c r="V209" i="14" s="1"/>
  <c r="R94" i="14"/>
  <c r="S94" i="14" s="1"/>
  <c r="V94" i="14" s="1"/>
  <c r="R8" i="14"/>
  <c r="S8" i="14" s="1"/>
  <c r="V8" i="14" s="1"/>
  <c r="O152" i="14"/>
  <c r="O151" i="14"/>
  <c r="O144" i="14"/>
  <c r="O190" i="14"/>
  <c r="O156" i="14"/>
  <c r="O192" i="14"/>
  <c r="O142" i="14"/>
  <c r="O162" i="14"/>
  <c r="O189" i="14"/>
  <c r="O157" i="14"/>
  <c r="O153" i="14"/>
  <c r="O141" i="14"/>
  <c r="O150" i="14"/>
  <c r="O191" i="14"/>
  <c r="O149" i="14"/>
  <c r="O146" i="14"/>
  <c r="O193" i="14"/>
  <c r="O147" i="14"/>
  <c r="O158" i="14"/>
  <c r="O194" i="14"/>
  <c r="O140" i="14"/>
  <c r="O163" i="14"/>
  <c r="O154" i="14"/>
  <c r="O143" i="14"/>
  <c r="O165" i="14"/>
  <c r="O155" i="14"/>
  <c r="O148" i="14"/>
  <c r="O164" i="14"/>
  <c r="O145" i="14"/>
  <c r="O195" i="14"/>
  <c r="AD8" i="10"/>
  <c r="AG197" i="14"/>
  <c r="AH197" i="14" s="1"/>
  <c r="W197" i="14"/>
  <c r="T124" i="14"/>
  <c r="U124" i="14"/>
  <c r="L232" i="19"/>
  <c r="R7" i="14"/>
  <c r="U7" i="14" s="1"/>
  <c r="R96" i="14"/>
  <c r="S96" i="14" s="1"/>
  <c r="V96" i="14" s="1"/>
  <c r="O217" i="14"/>
  <c r="O224" i="14" s="1"/>
  <c r="R9" i="14"/>
  <c r="S9" i="14" s="1"/>
  <c r="V9" i="14" s="1"/>
  <c r="O216" i="14"/>
  <c r="O223" i="14" s="1"/>
  <c r="R14" i="14"/>
  <c r="S14" i="14" s="1"/>
  <c r="V14" i="14" s="1"/>
  <c r="R13" i="14"/>
  <c r="S13" i="14" s="1"/>
  <c r="V13" i="14" s="1"/>
  <c r="O215" i="14"/>
  <c r="O222" i="14" s="1"/>
  <c r="R12" i="14"/>
  <c r="S12" i="14" s="1"/>
  <c r="V12" i="14" s="1"/>
  <c r="K11" i="14"/>
  <c r="R10" i="14"/>
  <c r="S10" i="14" s="1"/>
  <c r="V10" i="14" s="1"/>
  <c r="Q223" i="14"/>
  <c r="W132" i="14"/>
  <c r="Y132" i="14" s="1"/>
  <c r="Z132" i="14" s="1"/>
  <c r="AQ132" i="14" s="1"/>
  <c r="N132" i="7" s="1"/>
  <c r="N41" i="14"/>
  <c r="R71" i="14"/>
  <c r="U168" i="14"/>
  <c r="S168" i="14"/>
  <c r="V168" i="14" s="1"/>
  <c r="U131" i="14"/>
  <c r="S131" i="14"/>
  <c r="V131" i="14" s="1"/>
  <c r="U108" i="14"/>
  <c r="S108" i="14"/>
  <c r="V108" i="14" s="1"/>
  <c r="U103" i="14"/>
  <c r="S103" i="14"/>
  <c r="V103" i="14" s="1"/>
  <c r="U127" i="14"/>
  <c r="S127" i="14"/>
  <c r="V127" i="14" s="1"/>
  <c r="U104" i="14"/>
  <c r="S104" i="14"/>
  <c r="V104" i="14" s="1"/>
  <c r="U137" i="14"/>
  <c r="S137" i="14"/>
  <c r="V137" i="14" s="1"/>
  <c r="U112" i="14"/>
  <c r="S112" i="14"/>
  <c r="V112" i="14" s="1"/>
  <c r="S130" i="14"/>
  <c r="V130" i="14" s="1"/>
  <c r="U129" i="14"/>
  <c r="S129" i="14"/>
  <c r="V129" i="14" s="1"/>
  <c r="P216" i="14"/>
  <c r="P223" i="14" s="1"/>
  <c r="M218" i="14"/>
  <c r="M225" i="14" s="1"/>
  <c r="R11" i="14"/>
  <c r="AG149" i="14"/>
  <c r="AH149" i="14" s="1"/>
  <c r="AQ136" i="14"/>
  <c r="N136" i="7" s="1"/>
  <c r="AG185" i="14"/>
  <c r="AH185" i="14" s="1"/>
  <c r="AG113" i="14"/>
  <c r="AH113" i="14" s="1"/>
  <c r="AG106" i="14"/>
  <c r="AH106" i="14" s="1"/>
  <c r="AG61" i="14"/>
  <c r="AH61" i="14" s="1"/>
  <c r="AG192" i="14"/>
  <c r="AH192" i="14" s="1"/>
  <c r="AG130" i="14"/>
  <c r="AH130" i="14" s="1"/>
  <c r="AG124" i="14"/>
  <c r="AH124" i="14" s="1"/>
  <c r="AG108" i="14"/>
  <c r="AH108" i="14" s="1"/>
  <c r="AQ54" i="14"/>
  <c r="N54" i="7" s="1"/>
  <c r="AQ75" i="14"/>
  <c r="N75" i="7" s="1"/>
  <c r="AG112" i="14"/>
  <c r="AH112" i="14" s="1"/>
  <c r="AG138" i="14"/>
  <c r="AH138" i="14" s="1"/>
  <c r="AG153" i="14"/>
  <c r="AH153" i="14" s="1"/>
  <c r="AG141" i="14"/>
  <c r="AH141" i="14" s="1"/>
  <c r="U128" i="14"/>
  <c r="T128" i="14"/>
  <c r="AG52" i="14"/>
  <c r="AH52" i="14" s="1"/>
  <c r="AQ66" i="14"/>
  <c r="AG103" i="14"/>
  <c r="AH103" i="14" s="1"/>
  <c r="AG196" i="14"/>
  <c r="AH196" i="14" s="1"/>
  <c r="AG169" i="14"/>
  <c r="AH169" i="14" s="1"/>
  <c r="Y135" i="14"/>
  <c r="Z135" i="14" s="1"/>
  <c r="AQ135" i="14" s="1"/>
  <c r="N135" i="7" s="1"/>
  <c r="Y188" i="14"/>
  <c r="Z188" i="14" s="1"/>
  <c r="AQ188" i="14" s="1"/>
  <c r="N188" i="7" s="1"/>
  <c r="Y214" i="14"/>
  <c r="Z214" i="14" s="1"/>
  <c r="AQ214" i="14" s="1"/>
  <c r="N214" i="7" s="1"/>
  <c r="Y63" i="14"/>
  <c r="Z63" i="14" s="1"/>
  <c r="AQ63" i="14" s="1"/>
  <c r="N63" i="7" s="1"/>
  <c r="Y52" i="14"/>
  <c r="Z52" i="14" s="1"/>
  <c r="Y58" i="14"/>
  <c r="Z58" i="14" s="1"/>
  <c r="AQ58" i="14" s="1"/>
  <c r="N58" i="7" s="1"/>
  <c r="Y57" i="14"/>
  <c r="Z57" i="14" s="1"/>
  <c r="AQ57" i="14" s="1"/>
  <c r="N57" i="7" s="1"/>
  <c r="Y60" i="14"/>
  <c r="Z60" i="14" s="1"/>
  <c r="AQ60" i="14" s="1"/>
  <c r="N60" i="7" s="1"/>
  <c r="AQ28" i="14"/>
  <c r="N28" i="7" s="1"/>
  <c r="Y20" i="14"/>
  <c r="Z20" i="14" s="1"/>
  <c r="AQ20" i="14" s="1"/>
  <c r="N20" i="7" s="1"/>
  <c r="Y51" i="14"/>
  <c r="Z51" i="14" s="1"/>
  <c r="AQ51" i="14" s="1"/>
  <c r="N51" i="7" s="1"/>
  <c r="Y50" i="14"/>
  <c r="Z50" i="14" s="1"/>
  <c r="AQ50" i="14" s="1"/>
  <c r="N50" i="7" s="1"/>
  <c r="Y49" i="14"/>
  <c r="Z49" i="14" s="1"/>
  <c r="AQ49" i="14" s="1"/>
  <c r="N49" i="7" s="1"/>
  <c r="Y65" i="14"/>
  <c r="Z65" i="14" s="1"/>
  <c r="AQ65" i="14" s="1"/>
  <c r="N65" i="7" s="1"/>
  <c r="AQ19" i="14"/>
  <c r="N19" i="7" s="1"/>
  <c r="Y59" i="14"/>
  <c r="Z59" i="14" s="1"/>
  <c r="AQ59" i="14" s="1"/>
  <c r="N59" i="7" s="1"/>
  <c r="Y26" i="14"/>
  <c r="Z26" i="14" s="1"/>
  <c r="AQ26" i="14" s="1"/>
  <c r="N26" i="7" s="1"/>
  <c r="Y98" i="14"/>
  <c r="Z98" i="14" s="1"/>
  <c r="AQ98" i="14" s="1"/>
  <c r="N98" i="7" s="1"/>
  <c r="AQ139" i="14"/>
  <c r="N139" i="7" s="1"/>
  <c r="Y64" i="14"/>
  <c r="Z64" i="14" s="1"/>
  <c r="AQ64" i="14" s="1"/>
  <c r="N64" i="7" s="1"/>
  <c r="Y56" i="14"/>
  <c r="Z56" i="14" s="1"/>
  <c r="AQ56" i="14" s="1"/>
  <c r="N56" i="7" s="1"/>
  <c r="Y55" i="14"/>
  <c r="Z55" i="14" s="1"/>
  <c r="AQ55" i="14" s="1"/>
  <c r="N55" i="7" s="1"/>
  <c r="Y67" i="14"/>
  <c r="Z67" i="14" s="1"/>
  <c r="AQ67" i="14" s="1"/>
  <c r="N67" i="7" s="1"/>
  <c r="Y203" i="14"/>
  <c r="Z203" i="14" s="1"/>
  <c r="AQ203" i="14" s="1"/>
  <c r="N203" i="7" s="1"/>
  <c r="Y99" i="14"/>
  <c r="Z99" i="14" s="1"/>
  <c r="AQ99" i="14" s="1"/>
  <c r="N99" i="7" s="1"/>
  <c r="S6" i="14"/>
  <c r="L136" i="12"/>
  <c r="L17" i="12"/>
  <c r="U166" i="14"/>
  <c r="T166" i="14"/>
  <c r="K180" i="14"/>
  <c r="S13" i="10"/>
  <c r="S15" i="10" s="1"/>
  <c r="R70" i="14"/>
  <c r="R26" i="10"/>
  <c r="R28" i="10"/>
  <c r="I57" i="19"/>
  <c r="M33" i="14" s="1"/>
  <c r="K192" i="15"/>
  <c r="K193" i="15"/>
  <c r="K177" i="14"/>
  <c r="K179" i="14"/>
  <c r="R178" i="14"/>
  <c r="I56" i="19"/>
  <c r="M32" i="14" s="1"/>
  <c r="I62" i="19"/>
  <c r="M38" i="14" s="1"/>
  <c r="I64" i="19"/>
  <c r="M40" i="14" s="1"/>
  <c r="I58" i="19"/>
  <c r="M34" i="14" s="1"/>
  <c r="U177" i="14"/>
  <c r="T177" i="14"/>
  <c r="T181" i="14"/>
  <c r="U181" i="14"/>
  <c r="U180" i="14"/>
  <c r="T180" i="14"/>
  <c r="T179" i="14"/>
  <c r="U179" i="14"/>
  <c r="L96" i="12"/>
  <c r="L181" i="12"/>
  <c r="L178" i="12"/>
  <c r="L180" i="12"/>
  <c r="L179" i="12"/>
  <c r="AF96" i="62"/>
  <c r="AH96" i="62" s="1"/>
  <c r="I60" i="19"/>
  <c r="M36" i="14" s="1"/>
  <c r="I66" i="19"/>
  <c r="M42" i="14" s="1"/>
  <c r="I53" i="19"/>
  <c r="M29" i="14" s="1"/>
  <c r="I63" i="19"/>
  <c r="M39" i="14" s="1"/>
  <c r="I55" i="19"/>
  <c r="M31" i="14" s="1"/>
  <c r="I61" i="19"/>
  <c r="M37" i="14" s="1"/>
  <c r="I59" i="19"/>
  <c r="M35" i="14" s="1"/>
  <c r="I65" i="19"/>
  <c r="M41" i="14" s="1"/>
  <c r="N106" i="20"/>
  <c r="N99" i="20"/>
  <c r="N195" i="14"/>
  <c r="N143" i="14"/>
  <c r="N146" i="14"/>
  <c r="N189" i="14"/>
  <c r="N155" i="14"/>
  <c r="N164" i="14"/>
  <c r="N141" i="14"/>
  <c r="N150" i="14"/>
  <c r="N149" i="14"/>
  <c r="N193" i="14"/>
  <c r="N190" i="14"/>
  <c r="N163" i="14"/>
  <c r="N148" i="14"/>
  <c r="N151" i="14"/>
  <c r="N153" i="14"/>
  <c r="N204" i="14"/>
  <c r="K204" i="14" s="1"/>
  <c r="N152" i="14"/>
  <c r="N194" i="14"/>
  <c r="N158" i="14"/>
  <c r="N160" i="14"/>
  <c r="N191" i="14"/>
  <c r="N192" i="14"/>
  <c r="N156" i="14"/>
  <c r="N140" i="14"/>
  <c r="N157" i="14"/>
  <c r="N147" i="14"/>
  <c r="N142" i="14"/>
  <c r="N165" i="14"/>
  <c r="N162" i="14"/>
  <c r="N154" i="14"/>
  <c r="N144" i="14"/>
  <c r="N145" i="14"/>
  <c r="L194" i="12"/>
  <c r="L195" i="12"/>
  <c r="U130" i="14"/>
  <c r="R219" i="16"/>
  <c r="R220" i="16" s="1"/>
  <c r="L183" i="12"/>
  <c r="L186" i="12"/>
  <c r="L204" i="12"/>
  <c r="L167" i="12"/>
  <c r="L190" i="12"/>
  <c r="L202" i="12"/>
  <c r="L157" i="12"/>
  <c r="L165" i="12"/>
  <c r="L200" i="12"/>
  <c r="L182" i="12"/>
  <c r="L187" i="12"/>
  <c r="L203" i="12"/>
  <c r="L146" i="12"/>
  <c r="L153" i="12"/>
  <c r="L185" i="12"/>
  <c r="L188" i="12"/>
  <c r="L149" i="12"/>
  <c r="L154" i="12"/>
  <c r="L156" i="12"/>
  <c r="L201" i="12"/>
  <c r="L166" i="12"/>
  <c r="L193" i="12"/>
  <c r="L169" i="12"/>
  <c r="L172" i="12"/>
  <c r="L168" i="12"/>
  <c r="L191" i="12"/>
  <c r="L141" i="12"/>
  <c r="L147" i="12"/>
  <c r="L192" i="12"/>
  <c r="L198" i="12"/>
  <c r="L145" i="12"/>
  <c r="L150" i="12"/>
  <c r="L184" i="12"/>
  <c r="L152" i="12"/>
  <c r="L199" i="12"/>
  <c r="L162" i="12"/>
  <c r="L144" i="12"/>
  <c r="L155" i="12"/>
  <c r="L143" i="12"/>
  <c r="L160" i="12"/>
  <c r="L164" i="12"/>
  <c r="L171" i="12"/>
  <c r="L170" i="12"/>
  <c r="L158" i="12"/>
  <c r="L175" i="12"/>
  <c r="L173" i="12"/>
  <c r="L189" i="12"/>
  <c r="L159" i="12"/>
  <c r="L142" i="12"/>
  <c r="L176" i="12"/>
  <c r="L151" i="12"/>
  <c r="L196" i="12"/>
  <c r="L174" i="12"/>
  <c r="L148" i="12"/>
  <c r="L163" i="12"/>
  <c r="L177" i="12"/>
  <c r="L24" i="12"/>
  <c r="L40" i="12"/>
  <c r="L43" i="12"/>
  <c r="L56" i="12"/>
  <c r="L59" i="12"/>
  <c r="L72" i="12"/>
  <c r="L85" i="12"/>
  <c r="L115" i="12"/>
  <c r="L30" i="12"/>
  <c r="L100" i="12"/>
  <c r="L13" i="12"/>
  <c r="L18" i="12"/>
  <c r="L53" i="12"/>
  <c r="L63" i="12"/>
  <c r="L69" i="12"/>
  <c r="L109" i="12"/>
  <c r="L119" i="12"/>
  <c r="L123" i="12"/>
  <c r="L133" i="12"/>
  <c r="L20" i="12"/>
  <c r="L42" i="12"/>
  <c r="L81" i="12"/>
  <c r="L44" i="12"/>
  <c r="L51" i="12"/>
  <c r="L73" i="12"/>
  <c r="L76" i="12"/>
  <c r="L86" i="12"/>
  <c r="L89" i="12"/>
  <c r="L93" i="12"/>
  <c r="L116" i="12"/>
  <c r="L134" i="12"/>
  <c r="L52" i="12"/>
  <c r="L33" i="12"/>
  <c r="L8" i="12"/>
  <c r="L15" i="12"/>
  <c r="L21" i="12"/>
  <c r="L25" i="12"/>
  <c r="L28" i="12"/>
  <c r="L38" i="12"/>
  <c r="L41" i="12"/>
  <c r="L48" i="12"/>
  <c r="L57" i="12"/>
  <c r="L60" i="12"/>
  <c r="L66" i="12"/>
  <c r="L70" i="12"/>
  <c r="L79" i="12"/>
  <c r="L97" i="12"/>
  <c r="L103" i="12"/>
  <c r="L107" i="12"/>
  <c r="L110" i="12"/>
  <c r="L113" i="12"/>
  <c r="L124" i="12"/>
  <c r="L126" i="12"/>
  <c r="L131" i="12"/>
  <c r="L138" i="12"/>
  <c r="L32" i="12"/>
  <c r="L90" i="12"/>
  <c r="L111" i="12"/>
  <c r="L29" i="12"/>
  <c r="L49" i="12"/>
  <c r="L67" i="12"/>
  <c r="L104" i="12"/>
  <c r="L108" i="12"/>
  <c r="L12" i="12"/>
  <c r="L31" i="12"/>
  <c r="L35" i="12"/>
  <c r="L54" i="12"/>
  <c r="L74" i="12"/>
  <c r="L83" i="12"/>
  <c r="L58" i="12"/>
  <c r="L77" i="12"/>
  <c r="L36" i="12"/>
  <c r="L128" i="12"/>
  <c r="L9" i="12"/>
  <c r="L45" i="12"/>
  <c r="L64" i="12"/>
  <c r="L80" i="12"/>
  <c r="L87" i="12"/>
  <c r="L94" i="12"/>
  <c r="L98" i="12"/>
  <c r="L117" i="12"/>
  <c r="L120" i="12"/>
  <c r="L127" i="12"/>
  <c r="L135" i="12"/>
  <c r="L39" i="12"/>
  <c r="L61" i="12"/>
  <c r="L101" i="12"/>
  <c r="L139" i="12"/>
  <c r="L10" i="12"/>
  <c r="L46" i="12"/>
  <c r="L84" i="12"/>
  <c r="L114" i="12"/>
  <c r="L16" i="12"/>
  <c r="L75" i="12"/>
  <c r="L132" i="12"/>
  <c r="L19" i="12"/>
  <c r="L22" i="12"/>
  <c r="L68" i="12"/>
  <c r="L71" i="12"/>
  <c r="L105" i="12"/>
  <c r="L112" i="12"/>
  <c r="L125" i="12"/>
  <c r="L129" i="12"/>
  <c r="L140" i="12"/>
  <c r="L50" i="12"/>
  <c r="L102" i="12"/>
  <c r="L14" i="12"/>
  <c r="L106" i="12"/>
  <c r="L26" i="12"/>
  <c r="L91" i="12"/>
  <c r="L121" i="12"/>
  <c r="L27" i="12"/>
  <c r="L34" i="12"/>
  <c r="L37" i="12"/>
  <c r="L62" i="12"/>
  <c r="L65" i="12"/>
  <c r="L82" i="12"/>
  <c r="L88" i="12"/>
  <c r="L92" i="12"/>
  <c r="L99" i="12"/>
  <c r="L118" i="12"/>
  <c r="L137" i="12"/>
  <c r="L78" i="12"/>
  <c r="L95" i="12"/>
  <c r="L130" i="12"/>
  <c r="L11" i="12"/>
  <c r="L47" i="12"/>
  <c r="L55" i="12"/>
  <c r="AA45" i="14"/>
  <c r="AD45" i="14" s="1"/>
  <c r="R45" i="14"/>
  <c r="AC45" i="14"/>
  <c r="AC216" i="14" s="1"/>
  <c r="T130" i="14"/>
  <c r="AH140" i="14"/>
  <c r="AD218" i="14"/>
  <c r="AE218" i="14"/>
  <c r="K104" i="14"/>
  <c r="K145" i="15"/>
  <c r="N145" i="15" s="1"/>
  <c r="S145" i="7" s="1"/>
  <c r="K143" i="15"/>
  <c r="K146" i="15"/>
  <c r="K162" i="15"/>
  <c r="K147" i="15"/>
  <c r="K157" i="15"/>
  <c r="K189" i="15"/>
  <c r="K158" i="15"/>
  <c r="K144" i="15"/>
  <c r="K148" i="15"/>
  <c r="K191" i="15"/>
  <c r="K161" i="15"/>
  <c r="K140" i="15"/>
  <c r="K163" i="15"/>
  <c r="K141" i="15"/>
  <c r="K142" i="15"/>
  <c r="K190" i="15"/>
  <c r="L235" i="15"/>
  <c r="Q230" i="7"/>
  <c r="S258" i="15"/>
  <c r="T253" i="15"/>
  <c r="S253" i="15"/>
  <c r="T104" i="14"/>
  <c r="R206" i="14"/>
  <c r="T73" i="14"/>
  <c r="U73" i="14"/>
  <c r="U202" i="14"/>
  <c r="T202" i="14"/>
  <c r="R183" i="14"/>
  <c r="S183" i="14" s="1"/>
  <c r="V183" i="14" s="1"/>
  <c r="N215" i="14"/>
  <c r="N222" i="14" s="1"/>
  <c r="N36" i="14"/>
  <c r="N72" i="14"/>
  <c r="N69" i="14"/>
  <c r="R69" i="14" s="1"/>
  <c r="S69" i="14" s="1"/>
  <c r="V69" i="14" s="1"/>
  <c r="P55" i="10"/>
  <c r="AQ200" i="14"/>
  <c r="N200" i="7" s="1"/>
  <c r="AQ74" i="14"/>
  <c r="N74" i="7" s="1"/>
  <c r="AQ201" i="14"/>
  <c r="N201" i="7" s="1"/>
  <c r="AQ199" i="14"/>
  <c r="N199" i="7" s="1"/>
  <c r="S27" i="10"/>
  <c r="M205" i="15" s="1"/>
  <c r="M233" i="15" s="1"/>
  <c r="Q55" i="10"/>
  <c r="L257" i="15" s="1"/>
  <c r="Q54" i="10"/>
  <c r="K186" i="14"/>
  <c r="K183" i="14"/>
  <c r="K187" i="14"/>
  <c r="R187" i="14"/>
  <c r="S187" i="14" s="1"/>
  <c r="V187" i="14" s="1"/>
  <c r="U68" i="14"/>
  <c r="T68" i="14"/>
  <c r="L218" i="14"/>
  <c r="U121" i="14"/>
  <c r="T121" i="14"/>
  <c r="T137" i="14"/>
  <c r="T131" i="14"/>
  <c r="R186" i="14"/>
  <c r="S186" i="14" s="1"/>
  <c r="V186" i="14" s="1"/>
  <c r="K185" i="14"/>
  <c r="R185" i="14"/>
  <c r="S185" i="14" s="1"/>
  <c r="V185" i="14" s="1"/>
  <c r="K184" i="14"/>
  <c r="R184" i="14"/>
  <c r="S184" i="14" s="1"/>
  <c r="V184" i="14" s="1"/>
  <c r="K182" i="14"/>
  <c r="R182" i="14"/>
  <c r="S182" i="14" s="1"/>
  <c r="V182" i="14" s="1"/>
  <c r="R174" i="14"/>
  <c r="K174" i="14"/>
  <c r="R170" i="14"/>
  <c r="K170" i="14"/>
  <c r="R175" i="14"/>
  <c r="K175" i="14"/>
  <c r="R173" i="14"/>
  <c r="K173" i="14"/>
  <c r="R171" i="14"/>
  <c r="K171" i="14"/>
  <c r="R169" i="14"/>
  <c r="K169" i="14"/>
  <c r="AH18" i="14"/>
  <c r="AQ18" i="14" s="1"/>
  <c r="AE44" i="14"/>
  <c r="W101" i="14"/>
  <c r="W53" i="14"/>
  <c r="AH53" i="14"/>
  <c r="AH97" i="14"/>
  <c r="U44" i="14"/>
  <c r="T44" i="14"/>
  <c r="U43" i="14"/>
  <c r="T43" i="14"/>
  <c r="U48" i="14"/>
  <c r="T48" i="14"/>
  <c r="AE43" i="14"/>
  <c r="AD48" i="14"/>
  <c r="AE48" i="14" s="1"/>
  <c r="W97" i="14"/>
  <c r="W62" i="14"/>
  <c r="AH62" i="14"/>
  <c r="AE46" i="14"/>
  <c r="T95" i="14"/>
  <c r="U95" i="14"/>
  <c r="T47" i="14"/>
  <c r="U47" i="14"/>
  <c r="W61" i="14"/>
  <c r="AH72" i="14"/>
  <c r="T46" i="14"/>
  <c r="U46" i="14"/>
  <c r="T102" i="14"/>
  <c r="U102" i="14"/>
  <c r="AE47" i="14"/>
  <c r="AG47" i="14" s="1"/>
  <c r="W100" i="14"/>
  <c r="X209" i="16"/>
  <c r="X210" i="16"/>
  <c r="N235" i="12"/>
  <c r="X212" i="16"/>
  <c r="R172" i="14"/>
  <c r="N272" i="16"/>
  <c r="O272" i="16"/>
  <c r="Q217" i="14"/>
  <c r="Q224" i="14" s="1"/>
  <c r="W213" i="14"/>
  <c r="W21" i="14"/>
  <c r="Y21" i="14" s="1"/>
  <c r="U210" i="14"/>
  <c r="T210" i="14"/>
  <c r="S210" i="14"/>
  <c r="V210" i="14" s="1"/>
  <c r="U212" i="14"/>
  <c r="T212" i="14"/>
  <c r="S212" i="14"/>
  <c r="V212" i="14" s="1"/>
  <c r="N38" i="14"/>
  <c r="N33" i="14"/>
  <c r="N39" i="14"/>
  <c r="K7" i="14"/>
  <c r="N42" i="14"/>
  <c r="N32" i="14"/>
  <c r="N31" i="14"/>
  <c r="N40" i="14"/>
  <c r="N37" i="14"/>
  <c r="N29" i="14"/>
  <c r="N35" i="14"/>
  <c r="N34" i="14"/>
  <c r="N30" i="14"/>
  <c r="R30" i="14" s="1"/>
  <c r="S30" i="14" s="1"/>
  <c r="V30" i="14" s="1"/>
  <c r="W113" i="14"/>
  <c r="U107" i="14"/>
  <c r="T107" i="14"/>
  <c r="AC9" i="10"/>
  <c r="K207" i="15" s="1"/>
  <c r="AC15" i="10"/>
  <c r="K213" i="15" s="1"/>
  <c r="L7" i="12"/>
  <c r="L6" i="12"/>
  <c r="Q140" i="14"/>
  <c r="U119" i="14"/>
  <c r="T119" i="14"/>
  <c r="U106" i="14"/>
  <c r="T106" i="14"/>
  <c r="U133" i="14"/>
  <c r="T133" i="14"/>
  <c r="T108" i="14"/>
  <c r="T209" i="14"/>
  <c r="T118" i="14"/>
  <c r="U118" i="14"/>
  <c r="K168" i="14"/>
  <c r="T168" i="14"/>
  <c r="AC13" i="10"/>
  <c r="K211" i="15" s="1"/>
  <c r="AC14" i="10"/>
  <c r="K212" i="15" s="1"/>
  <c r="AC10" i="10"/>
  <c r="K208" i="15" s="1"/>
  <c r="AC11" i="10"/>
  <c r="K209" i="15" s="1"/>
  <c r="AC12" i="10"/>
  <c r="K210" i="15" s="1"/>
  <c r="T120" i="14"/>
  <c r="U120" i="14"/>
  <c r="S208" i="14"/>
  <c r="V208" i="14" s="1"/>
  <c r="T208" i="14"/>
  <c r="S207" i="14"/>
  <c r="V207" i="14" s="1"/>
  <c r="U207" i="14"/>
  <c r="T111" i="14"/>
  <c r="U111" i="14"/>
  <c r="W167" i="14"/>
  <c r="W176" i="14"/>
  <c r="AE111" i="14"/>
  <c r="AH172" i="14"/>
  <c r="Z115" i="14"/>
  <c r="AQ115" i="14" s="1"/>
  <c r="W114" i="14"/>
  <c r="W198" i="14"/>
  <c r="AH134" i="14"/>
  <c r="T112" i="14"/>
  <c r="Z105" i="14"/>
  <c r="AQ105" i="14" s="1"/>
  <c r="AH125" i="14"/>
  <c r="T127" i="14"/>
  <c r="AD217" i="14"/>
  <c r="Z126" i="14"/>
  <c r="AQ126" i="14" s="1"/>
  <c r="T129" i="14"/>
  <c r="W125" i="14"/>
  <c r="Y125" i="14" s="1"/>
  <c r="T103" i="14"/>
  <c r="Z116" i="14"/>
  <c r="AQ116" i="14" s="1"/>
  <c r="K12" i="14"/>
  <c r="Z196" i="14"/>
  <c r="AH167" i="14"/>
  <c r="Z117" i="14"/>
  <c r="AQ117" i="14" s="1"/>
  <c r="W109" i="14"/>
  <c r="Y109" i="14" s="1"/>
  <c r="W138" i="14"/>
  <c r="Y138" i="14" s="1"/>
  <c r="W110" i="14"/>
  <c r="Y110" i="14" s="1"/>
  <c r="T207" i="14"/>
  <c r="S211" i="14"/>
  <c r="V211" i="14" s="1"/>
  <c r="T211" i="14"/>
  <c r="O220" i="11"/>
  <c r="Q220" i="7"/>
  <c r="K102" i="14"/>
  <c r="K103" i="14"/>
  <c r="S219" i="16"/>
  <c r="S220" i="16" s="1"/>
  <c r="L222" i="14" s="1"/>
  <c r="K13" i="14"/>
  <c r="K219" i="7"/>
  <c r="K14" i="14"/>
  <c r="K10" i="14"/>
  <c r="K8" i="14"/>
  <c r="K217" i="7"/>
  <c r="K216" i="7"/>
  <c r="N217" i="14"/>
  <c r="N224" i="14" s="1"/>
  <c r="K93" i="14"/>
  <c r="AH219" i="14"/>
  <c r="K94" i="14"/>
  <c r="K215" i="7"/>
  <c r="AG219" i="14"/>
  <c r="S161" i="14" l="1"/>
  <c r="V161" i="14" s="1"/>
  <c r="T161" i="14"/>
  <c r="AF9" i="10"/>
  <c r="M207" i="15" s="1"/>
  <c r="AF14" i="10"/>
  <c r="R159" i="14"/>
  <c r="U159" i="14" s="1"/>
  <c r="R193" i="14"/>
  <c r="S193" i="14" s="1"/>
  <c r="V193" i="14" s="1"/>
  <c r="K160" i="14"/>
  <c r="K161" i="14"/>
  <c r="T17" i="14"/>
  <c r="W123" i="14"/>
  <c r="M227" i="15"/>
  <c r="U17" i="14"/>
  <c r="K219" i="15"/>
  <c r="K218" i="15"/>
  <c r="N160" i="15"/>
  <c r="N159" i="15"/>
  <c r="U15" i="14"/>
  <c r="T15" i="14"/>
  <c r="AG7" i="10"/>
  <c r="N204" i="15"/>
  <c r="R191" i="14"/>
  <c r="S191" i="14" s="1"/>
  <c r="V191" i="14" s="1"/>
  <c r="U16" i="14"/>
  <c r="T16" i="14"/>
  <c r="T94" i="14"/>
  <c r="U8" i="14"/>
  <c r="T8" i="14"/>
  <c r="U94" i="14"/>
  <c r="R154" i="14"/>
  <c r="S154" i="14" s="1"/>
  <c r="V154" i="14" s="1"/>
  <c r="R153" i="14"/>
  <c r="S153" i="14" s="1"/>
  <c r="V153" i="14" s="1"/>
  <c r="K190" i="14"/>
  <c r="K152" i="14"/>
  <c r="T93" i="14"/>
  <c r="U93" i="14"/>
  <c r="R156" i="14"/>
  <c r="S156" i="14" s="1"/>
  <c r="V156" i="14" s="1"/>
  <c r="R151" i="14"/>
  <c r="S151" i="14" s="1"/>
  <c r="V151" i="14" s="1"/>
  <c r="R165" i="14"/>
  <c r="T165" i="14" s="1"/>
  <c r="R192" i="14"/>
  <c r="S192" i="14" s="1"/>
  <c r="V192" i="14" s="1"/>
  <c r="K193" i="14"/>
  <c r="R145" i="14"/>
  <c r="S145" i="14" s="1"/>
  <c r="V145" i="14" s="1"/>
  <c r="R142" i="14"/>
  <c r="S142" i="14" s="1"/>
  <c r="V142" i="14" s="1"/>
  <c r="U206" i="14"/>
  <c r="U219" i="14" s="1"/>
  <c r="S206" i="14"/>
  <c r="S219" i="14" s="1"/>
  <c r="R189" i="14"/>
  <c r="S189" i="14" s="1"/>
  <c r="V189" i="14" s="1"/>
  <c r="R157" i="14"/>
  <c r="S157" i="14" s="1"/>
  <c r="V157" i="14" s="1"/>
  <c r="R162" i="14"/>
  <c r="T162" i="14" s="1"/>
  <c r="R148" i="14"/>
  <c r="S148" i="14" s="1"/>
  <c r="V148" i="14" s="1"/>
  <c r="K149" i="14"/>
  <c r="R158" i="14"/>
  <c r="U158" i="14" s="1"/>
  <c r="S7" i="14"/>
  <c r="V7" i="14" s="1"/>
  <c r="K194" i="14"/>
  <c r="R164" i="14"/>
  <c r="U164" i="14" s="1"/>
  <c r="R146" i="14"/>
  <c r="S146" i="14" s="1"/>
  <c r="V146" i="14" s="1"/>
  <c r="O218" i="14"/>
  <c r="O225" i="14" s="1"/>
  <c r="R143" i="14"/>
  <c r="S143" i="14" s="1"/>
  <c r="V143" i="14" s="1"/>
  <c r="K163" i="14"/>
  <c r="R150" i="14"/>
  <c r="S150" i="14" s="1"/>
  <c r="V150" i="14" s="1"/>
  <c r="R155" i="14"/>
  <c r="S155" i="14" s="1"/>
  <c r="V155" i="14" s="1"/>
  <c r="K195" i="14"/>
  <c r="K147" i="14"/>
  <c r="R141" i="14"/>
  <c r="S141" i="14" s="1"/>
  <c r="V141" i="14" s="1"/>
  <c r="T7" i="14"/>
  <c r="Y197" i="14"/>
  <c r="Z197" i="14" s="1"/>
  <c r="AQ197" i="14" s="1"/>
  <c r="W124" i="14"/>
  <c r="Y124" i="14" s="1"/>
  <c r="Z124" i="14" s="1"/>
  <c r="AQ124" i="14" s="1"/>
  <c r="T96" i="14"/>
  <c r="U96" i="14"/>
  <c r="U13" i="14"/>
  <c r="T14" i="14"/>
  <c r="U9" i="14"/>
  <c r="T9" i="14"/>
  <c r="U14" i="14"/>
  <c r="T13" i="14"/>
  <c r="T12" i="14"/>
  <c r="U12" i="14"/>
  <c r="U10" i="14"/>
  <c r="T10" i="14"/>
  <c r="T71" i="14"/>
  <c r="S71" i="14"/>
  <c r="V71" i="14" s="1"/>
  <c r="U172" i="14"/>
  <c r="S172" i="14"/>
  <c r="V172" i="14" s="1"/>
  <c r="U170" i="14"/>
  <c r="S170" i="14"/>
  <c r="V170" i="14" s="1"/>
  <c r="T11" i="14"/>
  <c r="S11" i="14"/>
  <c r="V11" i="14" s="1"/>
  <c r="U174" i="14"/>
  <c r="S174" i="14"/>
  <c r="V174" i="14" s="1"/>
  <c r="U169" i="14"/>
  <c r="S169" i="14"/>
  <c r="V169" i="14" s="1"/>
  <c r="U45" i="14"/>
  <c r="S45" i="14"/>
  <c r="V45" i="14" s="1"/>
  <c r="U171" i="14"/>
  <c r="S171" i="14"/>
  <c r="V171" i="14" s="1"/>
  <c r="T6" i="14"/>
  <c r="V6" i="14"/>
  <c r="U173" i="14"/>
  <c r="S173" i="14"/>
  <c r="V173" i="14" s="1"/>
  <c r="T70" i="14"/>
  <c r="S70" i="14"/>
  <c r="V70" i="14" s="1"/>
  <c r="U175" i="14"/>
  <c r="S175" i="14"/>
  <c r="V175" i="14" s="1"/>
  <c r="S178" i="14"/>
  <c r="V178" i="14" s="1"/>
  <c r="N107" i="20"/>
  <c r="AG46" i="14"/>
  <c r="AH46" i="14" s="1"/>
  <c r="W128" i="14"/>
  <c r="AG111" i="14"/>
  <c r="AH111" i="14" s="1"/>
  <c r="AG43" i="14"/>
  <c r="AH43" i="14" s="1"/>
  <c r="AF10" i="10"/>
  <c r="M208" i="15" s="1"/>
  <c r="AG44" i="14"/>
  <c r="AH44" i="14" s="1"/>
  <c r="AG48" i="14"/>
  <c r="AH48" i="14" s="1"/>
  <c r="AQ52" i="14"/>
  <c r="N52" i="7" s="1"/>
  <c r="Y114" i="14"/>
  <c r="Z114" i="14" s="1"/>
  <c r="AQ114" i="14" s="1"/>
  <c r="N114" i="7" s="1"/>
  <c r="Y176" i="14"/>
  <c r="Z176" i="14" s="1"/>
  <c r="AQ176" i="14" s="1"/>
  <c r="N176" i="7" s="1"/>
  <c r="Y167" i="14"/>
  <c r="Z167" i="14" s="1"/>
  <c r="AQ167" i="14" s="1"/>
  <c r="N167" i="7" s="1"/>
  <c r="Y213" i="14"/>
  <c r="Z213" i="14" s="1"/>
  <c r="AQ213" i="14" s="1"/>
  <c r="N213" i="7" s="1"/>
  <c r="Y61" i="14"/>
  <c r="Z61" i="14" s="1"/>
  <c r="AQ61" i="14" s="1"/>
  <c r="N61" i="7" s="1"/>
  <c r="Y62" i="14"/>
  <c r="Z62" i="14" s="1"/>
  <c r="AQ62" i="14" s="1"/>
  <c r="N62" i="7" s="1"/>
  <c r="Y53" i="14"/>
  <c r="Z53" i="14" s="1"/>
  <c r="AQ53" i="14" s="1"/>
  <c r="N53" i="7" s="1"/>
  <c r="Y113" i="14"/>
  <c r="Z113" i="14" s="1"/>
  <c r="AQ113" i="14" s="1"/>
  <c r="N113" i="7" s="1"/>
  <c r="Y97" i="14"/>
  <c r="Z97" i="14" s="1"/>
  <c r="AQ97" i="14" s="1"/>
  <c r="N97" i="7" s="1"/>
  <c r="Y101" i="14"/>
  <c r="Z101" i="14" s="1"/>
  <c r="AQ101" i="14" s="1"/>
  <c r="N101" i="7" s="1"/>
  <c r="Y198" i="14"/>
  <c r="Z198" i="14" s="1"/>
  <c r="AQ198" i="14" s="1"/>
  <c r="N198" i="7" s="1"/>
  <c r="Y100" i="14"/>
  <c r="Z100" i="14" s="1"/>
  <c r="AQ100" i="14" s="1"/>
  <c r="N100" i="7" s="1"/>
  <c r="R144" i="14"/>
  <c r="K144" i="14"/>
  <c r="W166" i="14"/>
  <c r="R38" i="14"/>
  <c r="K156" i="14"/>
  <c r="K70" i="14"/>
  <c r="U70" i="14"/>
  <c r="K155" i="14"/>
  <c r="R32" i="14"/>
  <c r="R33" i="14"/>
  <c r="R40" i="14"/>
  <c r="K35" i="14"/>
  <c r="K31" i="14"/>
  <c r="K151" i="14"/>
  <c r="AG8" i="10"/>
  <c r="R163" i="14"/>
  <c r="K142" i="14"/>
  <c r="N193" i="15"/>
  <c r="S193" i="7" s="1"/>
  <c r="N192" i="15"/>
  <c r="S192" i="7" s="1"/>
  <c r="T178" i="14"/>
  <c r="U178" i="14"/>
  <c r="K37" i="14"/>
  <c r="K34" i="14"/>
  <c r="K42" i="14"/>
  <c r="K36" i="14"/>
  <c r="W180" i="14"/>
  <c r="W181" i="14"/>
  <c r="W177" i="14"/>
  <c r="Y177" i="14" s="1"/>
  <c r="W179" i="14"/>
  <c r="R39" i="14"/>
  <c r="R147" i="14"/>
  <c r="R190" i="14"/>
  <c r="K41" i="14"/>
  <c r="I67" i="19"/>
  <c r="R152" i="14"/>
  <c r="K164" i="14"/>
  <c r="K146" i="14"/>
  <c r="K191" i="14"/>
  <c r="K157" i="14"/>
  <c r="K189" i="14"/>
  <c r="K153" i="14"/>
  <c r="K162" i="14"/>
  <c r="K192" i="14"/>
  <c r="K158" i="14"/>
  <c r="K154" i="14"/>
  <c r="K141" i="14"/>
  <c r="K150" i="14"/>
  <c r="K159" i="14"/>
  <c r="K145" i="14"/>
  <c r="R160" i="14"/>
  <c r="K165" i="14"/>
  <c r="K143" i="14"/>
  <c r="R149" i="14"/>
  <c r="K148" i="14"/>
  <c r="R195" i="14"/>
  <c r="S195" i="14" s="1"/>
  <c r="V195" i="14" s="1"/>
  <c r="R194" i="14"/>
  <c r="S194" i="14" s="1"/>
  <c r="V194" i="14" s="1"/>
  <c r="N218" i="14"/>
  <c r="N225" i="14" s="1"/>
  <c r="R204" i="14"/>
  <c r="S204" i="14" s="1"/>
  <c r="V204" i="14" s="1"/>
  <c r="W130" i="14"/>
  <c r="T206" i="14"/>
  <c r="T45" i="14"/>
  <c r="AA216" i="14"/>
  <c r="L218" i="12"/>
  <c r="AE45" i="14"/>
  <c r="AG218" i="14"/>
  <c r="AH218" i="14"/>
  <c r="R140" i="14"/>
  <c r="S140" i="14" s="1"/>
  <c r="V140" i="14" s="1"/>
  <c r="Q218" i="14"/>
  <c r="Q220" i="14" s="1"/>
  <c r="W104" i="14"/>
  <c r="U11" i="14"/>
  <c r="W73" i="14"/>
  <c r="W202" i="14"/>
  <c r="P56" i="10"/>
  <c r="L256" i="15"/>
  <c r="T183" i="14"/>
  <c r="U183" i="14"/>
  <c r="R36" i="14"/>
  <c r="R72" i="14"/>
  <c r="S72" i="14" s="1"/>
  <c r="V72" i="14" s="1"/>
  <c r="K72" i="14"/>
  <c r="AF204" i="62"/>
  <c r="AH204" i="62" s="1"/>
  <c r="N126" i="7"/>
  <c r="N116" i="7"/>
  <c r="AQ196" i="14"/>
  <c r="N196" i="7" s="1"/>
  <c r="Q56" i="10"/>
  <c r="N203" i="15"/>
  <c r="U27" i="10"/>
  <c r="N115" i="7"/>
  <c r="W68" i="14"/>
  <c r="R205" i="14"/>
  <c r="M32" i="9"/>
  <c r="O32" i="9" s="1"/>
  <c r="W121" i="14"/>
  <c r="W131" i="14"/>
  <c r="T174" i="14"/>
  <c r="T171" i="14"/>
  <c r="T170" i="14"/>
  <c r="U184" i="14"/>
  <c r="T184" i="14"/>
  <c r="U185" i="14"/>
  <c r="T185" i="14"/>
  <c r="U187" i="14"/>
  <c r="T187" i="14"/>
  <c r="U186" i="14"/>
  <c r="T186" i="14"/>
  <c r="T173" i="14"/>
  <c r="T175" i="14"/>
  <c r="U182" i="14"/>
  <c r="T182" i="14"/>
  <c r="T169" i="14"/>
  <c r="K33" i="14"/>
  <c r="T172" i="14"/>
  <c r="R29" i="14"/>
  <c r="K38" i="14"/>
  <c r="AD216" i="14"/>
  <c r="Z21" i="14"/>
  <c r="R31" i="14"/>
  <c r="K39" i="14"/>
  <c r="K40" i="14"/>
  <c r="T30" i="14"/>
  <c r="U30" i="14"/>
  <c r="W48" i="14"/>
  <c r="R37" i="14"/>
  <c r="S37" i="14" s="1"/>
  <c r="V37" i="14" s="1"/>
  <c r="W102" i="14"/>
  <c r="W43" i="14"/>
  <c r="R42" i="14"/>
  <c r="S42" i="14" s="1"/>
  <c r="V42" i="14" s="1"/>
  <c r="W47" i="14"/>
  <c r="R35" i="14"/>
  <c r="S35" i="14" s="1"/>
  <c r="V35" i="14" s="1"/>
  <c r="K32" i="14"/>
  <c r="U71" i="14"/>
  <c r="W44" i="14"/>
  <c r="T69" i="14"/>
  <c r="U69" i="14"/>
  <c r="W46" i="14"/>
  <c r="R41" i="14"/>
  <c r="S41" i="14" s="1"/>
  <c r="V41" i="14" s="1"/>
  <c r="W95" i="14"/>
  <c r="R34" i="14"/>
  <c r="S34" i="14" s="1"/>
  <c r="V34" i="14" s="1"/>
  <c r="U6" i="14"/>
  <c r="W212" i="14"/>
  <c r="K30" i="14"/>
  <c r="K69" i="14"/>
  <c r="N216" i="14"/>
  <c r="N223" i="14" s="1"/>
  <c r="I122" i="19"/>
  <c r="M86" i="14" s="1"/>
  <c r="R86" i="14" s="1"/>
  <c r="S86" i="14" s="1"/>
  <c r="V86" i="14" s="1"/>
  <c r="I123" i="19"/>
  <c r="M87" i="14" s="1"/>
  <c r="R87" i="14" s="1"/>
  <c r="S87" i="14" s="1"/>
  <c r="V87" i="14" s="1"/>
  <c r="W107" i="14"/>
  <c r="AH6" i="14"/>
  <c r="L215" i="12"/>
  <c r="K140" i="14"/>
  <c r="W119" i="14"/>
  <c r="W133" i="14"/>
  <c r="W106" i="14"/>
  <c r="Q231" i="7"/>
  <c r="W118" i="14"/>
  <c r="N117" i="7"/>
  <c r="N105" i="7"/>
  <c r="W208" i="14"/>
  <c r="W120" i="14"/>
  <c r="W207" i="14"/>
  <c r="W108" i="14"/>
  <c r="W137" i="14"/>
  <c r="W111" i="14"/>
  <c r="W168" i="14"/>
  <c r="W134" i="14"/>
  <c r="W210" i="14"/>
  <c r="W103" i="14"/>
  <c r="Y103" i="14" s="1"/>
  <c r="W112" i="14"/>
  <c r="W209" i="14"/>
  <c r="I116" i="19"/>
  <c r="M81" i="14" s="1"/>
  <c r="R81" i="14" s="1"/>
  <c r="S81" i="14" s="1"/>
  <c r="V81" i="14" s="1"/>
  <c r="I121" i="19"/>
  <c r="M85" i="14" s="1"/>
  <c r="R85" i="14" s="1"/>
  <c r="S85" i="14" s="1"/>
  <c r="V85" i="14" s="1"/>
  <c r="I127" i="19"/>
  <c r="M91" i="14" s="1"/>
  <c r="R91" i="14" s="1"/>
  <c r="S91" i="14" s="1"/>
  <c r="V91" i="14" s="1"/>
  <c r="I114" i="19"/>
  <c r="M79" i="14" s="1"/>
  <c r="R79" i="14" s="1"/>
  <c r="S79" i="14" s="1"/>
  <c r="V79" i="14" s="1"/>
  <c r="I118" i="19"/>
  <c r="M83" i="14" s="1"/>
  <c r="R83" i="14" s="1"/>
  <c r="S83" i="14" s="1"/>
  <c r="V83" i="14" s="1"/>
  <c r="I125" i="19"/>
  <c r="I124" i="19"/>
  <c r="M88" i="14" s="1"/>
  <c r="R88" i="14" s="1"/>
  <c r="S88" i="14" s="1"/>
  <c r="V88" i="14" s="1"/>
  <c r="I111" i="19"/>
  <c r="M78" i="14" s="1"/>
  <c r="R78" i="14" s="1"/>
  <c r="S78" i="14" s="1"/>
  <c r="V78" i="14" s="1"/>
  <c r="I110" i="19"/>
  <c r="M77" i="14" s="1"/>
  <c r="R77" i="14" s="1"/>
  <c r="S77" i="14" s="1"/>
  <c r="V77" i="14" s="1"/>
  <c r="I115" i="19"/>
  <c r="M80" i="14" s="1"/>
  <c r="R80" i="14" s="1"/>
  <c r="S80" i="14" s="1"/>
  <c r="V80" i="14" s="1"/>
  <c r="I120" i="19"/>
  <c r="M84" i="14" s="1"/>
  <c r="R84" i="14" s="1"/>
  <c r="I117" i="19"/>
  <c r="M82" i="14" s="1"/>
  <c r="R82" i="14" s="1"/>
  <c r="S82" i="14" s="1"/>
  <c r="V82" i="14" s="1"/>
  <c r="I126" i="19"/>
  <c r="M90" i="14" s="1"/>
  <c r="R90" i="14" s="1"/>
  <c r="S90" i="14" s="1"/>
  <c r="V90" i="14" s="1"/>
  <c r="I128" i="19"/>
  <c r="M92" i="14" s="1"/>
  <c r="R92" i="14" s="1"/>
  <c r="S92" i="14" s="1"/>
  <c r="V92" i="14" s="1"/>
  <c r="M76" i="14"/>
  <c r="R76" i="14" s="1"/>
  <c r="S76" i="14" s="1"/>
  <c r="V76" i="14" s="1"/>
  <c r="W127" i="14"/>
  <c r="Y127" i="14" s="1"/>
  <c r="Z125" i="14"/>
  <c r="AQ125" i="14" s="1"/>
  <c r="Z138" i="14"/>
  <c r="AQ138" i="14" s="1"/>
  <c r="Z109" i="14"/>
  <c r="AQ109" i="14" s="1"/>
  <c r="Z110" i="14"/>
  <c r="AE217" i="14"/>
  <c r="L219" i="14"/>
  <c r="L220" i="14" s="1"/>
  <c r="M216" i="14"/>
  <c r="M223" i="14" s="1"/>
  <c r="K29" i="14"/>
  <c r="L217" i="12"/>
  <c r="L216" i="12"/>
  <c r="W6" i="14" l="1"/>
  <c r="W161" i="14"/>
  <c r="Y161" i="14" s="1"/>
  <c r="Z161" i="14" s="1"/>
  <c r="AQ161" i="14" s="1"/>
  <c r="T159" i="14"/>
  <c r="S159" i="14"/>
  <c r="V159" i="14" s="1"/>
  <c r="W17" i="14"/>
  <c r="Y17" i="14" s="1"/>
  <c r="Z17" i="14" s="1"/>
  <c r="AQ17" i="14" s="1"/>
  <c r="N17" i="7" s="1"/>
  <c r="Y123" i="14"/>
  <c r="Z123" i="14" s="1"/>
  <c r="AQ123" i="14" s="1"/>
  <c r="N123" i="7" s="1"/>
  <c r="N124" i="7"/>
  <c r="U153" i="14"/>
  <c r="W15" i="14"/>
  <c r="Y15" i="14" s="1"/>
  <c r="S159" i="15"/>
  <c r="S159" i="7"/>
  <c r="S160" i="15"/>
  <c r="S160" i="7"/>
  <c r="S203" i="15"/>
  <c r="S203" i="7"/>
  <c r="U203" i="7" s="1"/>
  <c r="S204" i="7"/>
  <c r="T191" i="14"/>
  <c r="U191" i="14"/>
  <c r="U192" i="14"/>
  <c r="W16" i="14"/>
  <c r="Y16" i="14" s="1"/>
  <c r="T153" i="14"/>
  <c r="T154" i="14"/>
  <c r="U154" i="14"/>
  <c r="W94" i="14"/>
  <c r="Y94" i="14" s="1"/>
  <c r="Z94" i="14" s="1"/>
  <c r="AQ94" i="14" s="1"/>
  <c r="N94" i="7" s="1"/>
  <c r="U142" i="14"/>
  <c r="T142" i="14"/>
  <c r="W8" i="14"/>
  <c r="Y8" i="14" s="1"/>
  <c r="S165" i="14"/>
  <c r="V165" i="14" s="1"/>
  <c r="T156" i="14"/>
  <c r="U156" i="14"/>
  <c r="T151" i="14"/>
  <c r="U151" i="14"/>
  <c r="U145" i="14"/>
  <c r="T189" i="14"/>
  <c r="U189" i="14"/>
  <c r="T143" i="14"/>
  <c r="U143" i="14"/>
  <c r="W93" i="14"/>
  <c r="Y93" i="14" s="1"/>
  <c r="Z93" i="14" s="1"/>
  <c r="AQ93" i="14" s="1"/>
  <c r="N93" i="7" s="1"/>
  <c r="U165" i="14"/>
  <c r="T145" i="14"/>
  <c r="T192" i="14"/>
  <c r="V206" i="14"/>
  <c r="W206" i="14" s="1"/>
  <c r="Y206" i="14" s="1"/>
  <c r="W7" i="14"/>
  <c r="Y7" i="14" s="1"/>
  <c r="Z7" i="14" s="1"/>
  <c r="AQ7" i="14" s="1"/>
  <c r="N7" i="7" s="1"/>
  <c r="T157" i="14"/>
  <c r="U157" i="14"/>
  <c r="N197" i="7"/>
  <c r="V197" i="7" s="1"/>
  <c r="N200" i="62" s="1"/>
  <c r="S200" i="62" s="1"/>
  <c r="U200" i="62" s="1"/>
  <c r="S162" i="14"/>
  <c r="V162" i="14" s="1"/>
  <c r="S205" i="14"/>
  <c r="V205" i="14" s="1"/>
  <c r="T158" i="14"/>
  <c r="U162" i="14"/>
  <c r="S164" i="14"/>
  <c r="V164" i="14" s="1"/>
  <c r="T164" i="14"/>
  <c r="U148" i="14"/>
  <c r="T148" i="14"/>
  <c r="T150" i="14"/>
  <c r="T146" i="14"/>
  <c r="T141" i="14"/>
  <c r="U150" i="14"/>
  <c r="U146" i="14"/>
  <c r="U141" i="14"/>
  <c r="S158" i="14"/>
  <c r="V158" i="14" s="1"/>
  <c r="O220" i="14"/>
  <c r="T155" i="14"/>
  <c r="U155" i="14"/>
  <c r="W96" i="14"/>
  <c r="Y96" i="14" s="1"/>
  <c r="Z96" i="14" s="1"/>
  <c r="AQ96" i="14" s="1"/>
  <c r="N96" i="7" s="1"/>
  <c r="W14" i="14"/>
  <c r="Y14" i="14" s="1"/>
  <c r="W9" i="14"/>
  <c r="Y9" i="14" s="1"/>
  <c r="W13" i="14"/>
  <c r="Y13" i="14" s="1"/>
  <c r="W12" i="14"/>
  <c r="Y12" i="14" s="1"/>
  <c r="AG9" i="10"/>
  <c r="W10" i="14"/>
  <c r="Y10" i="14" s="1"/>
  <c r="U163" i="14"/>
  <c r="S163" i="14"/>
  <c r="V163" i="14" s="1"/>
  <c r="S29" i="14"/>
  <c r="V29" i="14" s="1"/>
  <c r="U152" i="14"/>
  <c r="S152" i="14"/>
  <c r="V152" i="14" s="1"/>
  <c r="S36" i="14"/>
  <c r="V36" i="14" s="1"/>
  <c r="U38" i="14"/>
  <c r="S38" i="14"/>
  <c r="V38" i="14" s="1"/>
  <c r="U190" i="14"/>
  <c r="S190" i="14"/>
  <c r="V190" i="14" s="1"/>
  <c r="S84" i="14"/>
  <c r="V84" i="14" s="1"/>
  <c r="U31" i="14"/>
  <c r="S31" i="14"/>
  <c r="V31" i="14" s="1"/>
  <c r="U149" i="14"/>
  <c r="S149" i="14"/>
  <c r="V149" i="14" s="1"/>
  <c r="U147" i="14"/>
  <c r="S147" i="14"/>
  <c r="V147" i="14" s="1"/>
  <c r="U144" i="14"/>
  <c r="S144" i="14"/>
  <c r="V144" i="14" s="1"/>
  <c r="U39" i="14"/>
  <c r="S39" i="14"/>
  <c r="V39" i="14" s="1"/>
  <c r="T40" i="14"/>
  <c r="S40" i="14"/>
  <c r="V40" i="14" s="1"/>
  <c r="T33" i="14"/>
  <c r="S33" i="14"/>
  <c r="V33" i="14" s="1"/>
  <c r="U160" i="14"/>
  <c r="S160" i="14"/>
  <c r="V160" i="14" s="1"/>
  <c r="U32" i="14"/>
  <c r="S32" i="14"/>
  <c r="V32" i="14" s="1"/>
  <c r="Q225" i="14"/>
  <c r="AG217" i="14"/>
  <c r="AG45" i="14"/>
  <c r="AH45" i="14" s="1"/>
  <c r="T144" i="14"/>
  <c r="Y128" i="14"/>
  <c r="Z128" i="14" s="1"/>
  <c r="AQ128" i="14" s="1"/>
  <c r="N128" i="7" s="1"/>
  <c r="Y168" i="14"/>
  <c r="Z168" i="14" s="1"/>
  <c r="AQ168" i="14" s="1"/>
  <c r="N168" i="7" s="1"/>
  <c r="Y212" i="14"/>
  <c r="Z212" i="14" s="1"/>
  <c r="AQ212" i="14" s="1"/>
  <c r="N212" i="7" s="1"/>
  <c r="Y102" i="14"/>
  <c r="Z102" i="14" s="1"/>
  <c r="AQ102" i="14" s="1"/>
  <c r="N102" i="7" s="1"/>
  <c r="Y166" i="14"/>
  <c r="Z166" i="14" s="1"/>
  <c r="AQ166" i="14" s="1"/>
  <c r="N166" i="7" s="1"/>
  <c r="Y108" i="14"/>
  <c r="Z108" i="14" s="1"/>
  <c r="AQ108" i="14" s="1"/>
  <c r="Y95" i="14"/>
  <c r="Z95" i="14" s="1"/>
  <c r="AQ95" i="14" s="1"/>
  <c r="N95" i="7" s="1"/>
  <c r="Y48" i="14"/>
  <c r="Z48" i="14" s="1"/>
  <c r="AQ48" i="14" s="1"/>
  <c r="Y202" i="14"/>
  <c r="Z202" i="14" s="1"/>
  <c r="AQ202" i="14" s="1"/>
  <c r="N202" i="7" s="1"/>
  <c r="Y137" i="14"/>
  <c r="Z137" i="14" s="1"/>
  <c r="AQ137" i="14" s="1"/>
  <c r="N137" i="7" s="1"/>
  <c r="Y118" i="14"/>
  <c r="Z118" i="14" s="1"/>
  <c r="AQ118" i="14" s="1"/>
  <c r="N118" i="7" s="1"/>
  <c r="Y131" i="14"/>
  <c r="Z131" i="14" s="1"/>
  <c r="AQ131" i="14" s="1"/>
  <c r="N131" i="7" s="1"/>
  <c r="Y73" i="14"/>
  <c r="Z73" i="14" s="1"/>
  <c r="AQ73" i="14" s="1"/>
  <c r="N73" i="7" s="1"/>
  <c r="Y111" i="14"/>
  <c r="Z111" i="14" s="1"/>
  <c r="AQ111" i="14" s="1"/>
  <c r="N111" i="7" s="1"/>
  <c r="Y107" i="14"/>
  <c r="Z107" i="14" s="1"/>
  <c r="AQ107" i="14" s="1"/>
  <c r="N107" i="7" s="1"/>
  <c r="Y46" i="14"/>
  <c r="Z46" i="14" s="1"/>
  <c r="AQ46" i="14" s="1"/>
  <c r="N46" i="7" s="1"/>
  <c r="Y121" i="14"/>
  <c r="Z121" i="14" s="1"/>
  <c r="AQ121" i="14" s="1"/>
  <c r="N121" i="7" s="1"/>
  <c r="Y179" i="14"/>
  <c r="Z179" i="14" s="1"/>
  <c r="AQ179" i="14" s="1"/>
  <c r="N179" i="7" s="1"/>
  <c r="V179" i="7" s="1"/>
  <c r="N182" i="62" s="1"/>
  <c r="S182" i="62" s="1"/>
  <c r="U182" i="62" s="1"/>
  <c r="Y112" i="14"/>
  <c r="Z112" i="14" s="1"/>
  <c r="AQ112" i="14" s="1"/>
  <c r="N112" i="7" s="1"/>
  <c r="Y208" i="14"/>
  <c r="Z208" i="14" s="1"/>
  <c r="AQ208" i="14" s="1"/>
  <c r="Y106" i="14"/>
  <c r="Z106" i="14" s="1"/>
  <c r="AQ106" i="14" s="1"/>
  <c r="Y47" i="14"/>
  <c r="Z47" i="14" s="1"/>
  <c r="Y68" i="14"/>
  <c r="Z68" i="14" s="1"/>
  <c r="AQ68" i="14" s="1"/>
  <c r="N68" i="7" s="1"/>
  <c r="Y104" i="14"/>
  <c r="Z104" i="14" s="1"/>
  <c r="AQ104" i="14" s="1"/>
  <c r="N104" i="7" s="1"/>
  <c r="Y181" i="14"/>
  <c r="Z181" i="14" s="1"/>
  <c r="AQ181" i="14" s="1"/>
  <c r="N181" i="7" s="1"/>
  <c r="Y133" i="14"/>
  <c r="Z133" i="14" s="1"/>
  <c r="AQ133" i="14" s="1"/>
  <c r="N133" i="7" s="1"/>
  <c r="Y180" i="14"/>
  <c r="Z180" i="14" s="1"/>
  <c r="AQ180" i="14" s="1"/>
  <c r="N180" i="7" s="1"/>
  <c r="Y120" i="14"/>
  <c r="Z120" i="14" s="1"/>
  <c r="AQ120" i="14" s="1"/>
  <c r="N120" i="7" s="1"/>
  <c r="Y210" i="14"/>
  <c r="Z210" i="14" s="1"/>
  <c r="AQ210" i="14" s="1"/>
  <c r="Y119" i="14"/>
  <c r="Z119" i="14" s="1"/>
  <c r="AQ119" i="14" s="1"/>
  <c r="N119" i="7" s="1"/>
  <c r="Y44" i="14"/>
  <c r="Z44" i="14" s="1"/>
  <c r="AQ44" i="14" s="1"/>
  <c r="Y43" i="14"/>
  <c r="Z43" i="14" s="1"/>
  <c r="AQ43" i="14" s="1"/>
  <c r="N43" i="7" s="1"/>
  <c r="Y130" i="14"/>
  <c r="Z130" i="14" s="1"/>
  <c r="AQ130" i="14" s="1"/>
  <c r="N130" i="7" s="1"/>
  <c r="Y207" i="14"/>
  <c r="Z207" i="14" s="1"/>
  <c r="AQ207" i="14" s="1"/>
  <c r="N207" i="7" s="1"/>
  <c r="Y209" i="14"/>
  <c r="Z209" i="14" s="1"/>
  <c r="AQ209" i="14" s="1"/>
  <c r="N209" i="7" s="1"/>
  <c r="Y134" i="14"/>
  <c r="Z134" i="14" s="1"/>
  <c r="AQ134" i="14" s="1"/>
  <c r="N134" i="7" s="1"/>
  <c r="Z177" i="14"/>
  <c r="AQ177" i="14" s="1"/>
  <c r="N177" i="7" s="1"/>
  <c r="T38" i="14"/>
  <c r="U40" i="14"/>
  <c r="W70" i="14"/>
  <c r="T32" i="14"/>
  <c r="U33" i="14"/>
  <c r="T163" i="14"/>
  <c r="T152" i="14"/>
  <c r="S192" i="15"/>
  <c r="W192" i="15" s="1"/>
  <c r="S193" i="15"/>
  <c r="W193" i="15" s="1"/>
  <c r="W178" i="14"/>
  <c r="T147" i="14"/>
  <c r="AF184" i="62"/>
  <c r="AH184" i="62" s="1"/>
  <c r="AF183" i="62"/>
  <c r="AH183" i="62" s="1"/>
  <c r="T39" i="14"/>
  <c r="T190" i="14"/>
  <c r="W203" i="15"/>
  <c r="P203" i="15"/>
  <c r="U193" i="14"/>
  <c r="T193" i="14"/>
  <c r="T160" i="14"/>
  <c r="T149" i="14"/>
  <c r="W45" i="14"/>
  <c r="AE216" i="14"/>
  <c r="K218" i="14"/>
  <c r="T195" i="14"/>
  <c r="N220" i="14"/>
  <c r="U195" i="14"/>
  <c r="U194" i="14"/>
  <c r="T194" i="14"/>
  <c r="U204" i="14"/>
  <c r="T204" i="14"/>
  <c r="M89" i="14"/>
  <c r="R89" i="14" s="1"/>
  <c r="S89" i="14" s="1"/>
  <c r="V89" i="14" s="1"/>
  <c r="R218" i="14"/>
  <c r="L242" i="14" s="1"/>
  <c r="W11" i="14"/>
  <c r="W183" i="14"/>
  <c r="U36" i="14"/>
  <c r="T36" i="14"/>
  <c r="T72" i="14"/>
  <c r="U72" i="14"/>
  <c r="N18" i="7"/>
  <c r="AQ110" i="14"/>
  <c r="N110" i="7" s="1"/>
  <c r="AQ21" i="14"/>
  <c r="N21" i="7" s="1"/>
  <c r="U205" i="14"/>
  <c r="K220" i="15"/>
  <c r="N109" i="7"/>
  <c r="T205" i="14"/>
  <c r="T91" i="14"/>
  <c r="U91" i="14"/>
  <c r="W174" i="14"/>
  <c r="W170" i="14"/>
  <c r="W175" i="14"/>
  <c r="W185" i="14"/>
  <c r="W173" i="14"/>
  <c r="W187" i="14"/>
  <c r="W184" i="14"/>
  <c r="W186" i="14"/>
  <c r="W171" i="14"/>
  <c r="W182" i="14"/>
  <c r="W169" i="14"/>
  <c r="W172" i="14"/>
  <c r="T29" i="14"/>
  <c r="U29" i="14"/>
  <c r="AH47" i="14"/>
  <c r="T31" i="14"/>
  <c r="W30" i="14"/>
  <c r="Y30" i="14" s="1"/>
  <c r="T92" i="14"/>
  <c r="U92" i="14"/>
  <c r="W71" i="14"/>
  <c r="T82" i="14"/>
  <c r="U82" i="14"/>
  <c r="U81" i="14"/>
  <c r="T81" i="14"/>
  <c r="U84" i="14"/>
  <c r="T42" i="14"/>
  <c r="U42" i="14"/>
  <c r="T37" i="14"/>
  <c r="U37" i="14"/>
  <c r="U90" i="14"/>
  <c r="T90" i="14"/>
  <c r="T84" i="14"/>
  <c r="W69" i="14"/>
  <c r="T80" i="14"/>
  <c r="U80" i="14"/>
  <c r="T77" i="14"/>
  <c r="U77" i="14"/>
  <c r="U87" i="14"/>
  <c r="T87" i="14"/>
  <c r="T86" i="14"/>
  <c r="U86" i="14"/>
  <c r="U34" i="14"/>
  <c r="T34" i="14"/>
  <c r="U85" i="14"/>
  <c r="T85" i="14"/>
  <c r="T78" i="14"/>
  <c r="U78" i="14"/>
  <c r="T88" i="14"/>
  <c r="U88" i="14"/>
  <c r="T35" i="14"/>
  <c r="U35" i="14"/>
  <c r="U41" i="14"/>
  <c r="T41" i="14"/>
  <c r="T83" i="14"/>
  <c r="U83" i="14"/>
  <c r="U76" i="14"/>
  <c r="T76" i="14"/>
  <c r="T79" i="14"/>
  <c r="U79" i="14"/>
  <c r="K216" i="14"/>
  <c r="K87" i="14"/>
  <c r="K86" i="14"/>
  <c r="T140" i="14"/>
  <c r="U140" i="14"/>
  <c r="K76" i="14"/>
  <c r="K78" i="14"/>
  <c r="K91" i="14"/>
  <c r="N125" i="7"/>
  <c r="N138" i="7"/>
  <c r="K85" i="14"/>
  <c r="K92" i="14"/>
  <c r="K79" i="14"/>
  <c r="W129" i="14"/>
  <c r="W211" i="14"/>
  <c r="K82" i="14"/>
  <c r="K90" i="14"/>
  <c r="K80" i="14"/>
  <c r="K83" i="14"/>
  <c r="K88" i="14"/>
  <c r="K81" i="14"/>
  <c r="K84" i="14"/>
  <c r="K77" i="14"/>
  <c r="I129" i="19"/>
  <c r="Z127" i="14"/>
  <c r="AQ127" i="14" s="1"/>
  <c r="Z103" i="14"/>
  <c r="AH217" i="14"/>
  <c r="T219" i="14"/>
  <c r="R219" i="14"/>
  <c r="L243" i="14" s="1"/>
  <c r="O243" i="14" s="1"/>
  <c r="R216" i="14"/>
  <c r="L240" i="14" s="1"/>
  <c r="L220" i="12"/>
  <c r="L222" i="12" s="1"/>
  <c r="W159" i="14" l="1"/>
  <c r="Y159" i="14" s="1"/>
  <c r="Z159" i="14" s="1"/>
  <c r="AQ159" i="14" s="1"/>
  <c r="N159" i="7" s="1"/>
  <c r="N161" i="7"/>
  <c r="W191" i="14"/>
  <c r="Y191" i="14" s="1"/>
  <c r="Z191" i="14" s="1"/>
  <c r="AQ191" i="14" s="1"/>
  <c r="N191" i="7" s="1"/>
  <c r="W153" i="14"/>
  <c r="Y153" i="14" s="1"/>
  <c r="Z153" i="14" s="1"/>
  <c r="AQ153" i="14" s="1"/>
  <c r="N153" i="7" s="1"/>
  <c r="Z15" i="14"/>
  <c r="AQ15" i="14" s="1"/>
  <c r="N15" i="7" s="1"/>
  <c r="W192" i="14"/>
  <c r="Y192" i="14" s="1"/>
  <c r="Z192" i="14" s="1"/>
  <c r="AQ192" i="14" s="1"/>
  <c r="N192" i="7" s="1"/>
  <c r="Z16" i="14"/>
  <c r="AQ16" i="14" s="1"/>
  <c r="N16" i="7" s="1"/>
  <c r="W154" i="14"/>
  <c r="Y154" i="14" s="1"/>
  <c r="Z154" i="14" s="1"/>
  <c r="AQ154" i="14" s="1"/>
  <c r="N154" i="7" s="1"/>
  <c r="W156" i="14"/>
  <c r="Y156" i="14" s="1"/>
  <c r="Z156" i="14" s="1"/>
  <c r="AQ156" i="14" s="1"/>
  <c r="N156" i="7" s="1"/>
  <c r="W142" i="14"/>
  <c r="Y142" i="14" s="1"/>
  <c r="Z142" i="14" s="1"/>
  <c r="AQ142" i="14" s="1"/>
  <c r="N142" i="7" s="1"/>
  <c r="Z8" i="14"/>
  <c r="AQ8" i="14" s="1"/>
  <c r="N8" i="7" s="1"/>
  <c r="W145" i="14"/>
  <c r="Y145" i="14" s="1"/>
  <c r="Z145" i="14" s="1"/>
  <c r="AQ145" i="14" s="1"/>
  <c r="N145" i="7" s="1"/>
  <c r="W151" i="14"/>
  <c r="Y151" i="14" s="1"/>
  <c r="Z151" i="14" s="1"/>
  <c r="AQ151" i="14" s="1"/>
  <c r="N151" i="7" s="1"/>
  <c r="W143" i="14"/>
  <c r="Y143" i="14" s="1"/>
  <c r="Z143" i="14" s="1"/>
  <c r="AQ143" i="14" s="1"/>
  <c r="N143" i="7" s="1"/>
  <c r="W189" i="14"/>
  <c r="Y189" i="14" s="1"/>
  <c r="Z189" i="14" s="1"/>
  <c r="AQ189" i="14" s="1"/>
  <c r="N189" i="7" s="1"/>
  <c r="W157" i="14"/>
  <c r="Y157" i="14" s="1"/>
  <c r="Z157" i="14" s="1"/>
  <c r="AQ157" i="14" s="1"/>
  <c r="N157" i="7" s="1"/>
  <c r="W162" i="14"/>
  <c r="Y162" i="14" s="1"/>
  <c r="Z162" i="14" s="1"/>
  <c r="AQ162" i="14" s="1"/>
  <c r="N162" i="7" s="1"/>
  <c r="W200" i="62"/>
  <c r="AB200" i="62"/>
  <c r="AD200" i="62" s="1"/>
  <c r="W150" i="14"/>
  <c r="Y150" i="14" s="1"/>
  <c r="Z150" i="14" s="1"/>
  <c r="AQ150" i="14" s="1"/>
  <c r="N150" i="7" s="1"/>
  <c r="W148" i="14"/>
  <c r="Y148" i="14" s="1"/>
  <c r="Z148" i="14" s="1"/>
  <c r="AQ148" i="14" s="1"/>
  <c r="N148" i="7" s="1"/>
  <c r="W146" i="14"/>
  <c r="Y146" i="14" s="1"/>
  <c r="Z146" i="14" s="1"/>
  <c r="AQ146" i="14" s="1"/>
  <c r="N146" i="7" s="1"/>
  <c r="Z14" i="14"/>
  <c r="AQ14" i="14" s="1"/>
  <c r="N14" i="7" s="1"/>
  <c r="W141" i="14"/>
  <c r="Y141" i="14" s="1"/>
  <c r="Z141" i="14" s="1"/>
  <c r="AQ141" i="14" s="1"/>
  <c r="N141" i="7" s="1"/>
  <c r="W155" i="14"/>
  <c r="Y155" i="14" s="1"/>
  <c r="Z155" i="14" s="1"/>
  <c r="AQ155" i="14" s="1"/>
  <c r="N155" i="7" s="1"/>
  <c r="W164" i="14"/>
  <c r="Y164" i="14" s="1"/>
  <c r="Z164" i="14" s="1"/>
  <c r="AQ164" i="14" s="1"/>
  <c r="N164" i="7" s="1"/>
  <c r="W158" i="14"/>
  <c r="Y158" i="14" s="1"/>
  <c r="Z158" i="14" s="1"/>
  <c r="AQ158" i="14" s="1"/>
  <c r="N158" i="7" s="1"/>
  <c r="Z9" i="14"/>
  <c r="AQ9" i="14" s="1"/>
  <c r="N9" i="7" s="1"/>
  <c r="Z13" i="14"/>
  <c r="AQ13" i="14" s="1"/>
  <c r="N13" i="7" s="1"/>
  <c r="Z12" i="14"/>
  <c r="AQ12" i="14" s="1"/>
  <c r="N12" i="7" s="1"/>
  <c r="Z10" i="14"/>
  <c r="AQ10" i="14" s="1"/>
  <c r="N10" i="7" s="1"/>
  <c r="AG216" i="14"/>
  <c r="W144" i="14"/>
  <c r="Y144" i="14" s="1"/>
  <c r="Z144" i="14" s="1"/>
  <c r="AQ144" i="14" s="1"/>
  <c r="N144" i="7" s="1"/>
  <c r="Y184" i="14"/>
  <c r="Z184" i="14" s="1"/>
  <c r="AQ184" i="14" s="1"/>
  <c r="N184" i="7" s="1"/>
  <c r="Y211" i="14"/>
  <c r="Z211" i="14" s="1"/>
  <c r="AQ211" i="14" s="1"/>
  <c r="N211" i="7" s="1"/>
  <c r="Y173" i="14"/>
  <c r="Z173" i="14" s="1"/>
  <c r="AQ173" i="14" s="1"/>
  <c r="N173" i="7" s="1"/>
  <c r="Y71" i="14"/>
  <c r="Z71" i="14" s="1"/>
  <c r="AQ71" i="14" s="1"/>
  <c r="N71" i="7" s="1"/>
  <c r="AQ47" i="14"/>
  <c r="N47" i="7" s="1"/>
  <c r="Y185" i="14"/>
  <c r="Z185" i="14" s="1"/>
  <c r="AQ185" i="14" s="1"/>
  <c r="N185" i="7" s="1"/>
  <c r="Y129" i="14"/>
  <c r="Z129" i="14" s="1"/>
  <c r="AQ129" i="14" s="1"/>
  <c r="N129" i="7" s="1"/>
  <c r="Y175" i="14"/>
  <c r="Z175" i="14" s="1"/>
  <c r="AQ175" i="14" s="1"/>
  <c r="N175" i="7" s="1"/>
  <c r="Y183" i="14"/>
  <c r="Z183" i="14" s="1"/>
  <c r="AQ183" i="14" s="1"/>
  <c r="N183" i="7" s="1"/>
  <c r="Y187" i="14"/>
  <c r="Z187" i="14" s="1"/>
  <c r="AQ187" i="14" s="1"/>
  <c r="N187" i="7" s="1"/>
  <c r="Y170" i="14"/>
  <c r="Z170" i="14" s="1"/>
  <c r="AQ170" i="14" s="1"/>
  <c r="N170" i="7" s="1"/>
  <c r="Y45" i="14"/>
  <c r="Z45" i="14" s="1"/>
  <c r="AQ45" i="14" s="1"/>
  <c r="N45" i="7" s="1"/>
  <c r="Y172" i="14"/>
  <c r="Z172" i="14" s="1"/>
  <c r="AQ172" i="14" s="1"/>
  <c r="N172" i="7" s="1"/>
  <c r="Y174" i="14"/>
  <c r="Z174" i="14" s="1"/>
  <c r="AQ174" i="14" s="1"/>
  <c r="N174" i="7" s="1"/>
  <c r="Y169" i="14"/>
  <c r="Z169" i="14" s="1"/>
  <c r="AQ169" i="14" s="1"/>
  <c r="N169" i="7" s="1"/>
  <c r="Y182" i="14"/>
  <c r="Z182" i="14" s="1"/>
  <c r="AQ182" i="14" s="1"/>
  <c r="N182" i="7" s="1"/>
  <c r="Y171" i="14"/>
  <c r="Z171" i="14" s="1"/>
  <c r="AQ171" i="14" s="1"/>
  <c r="N171" i="7" s="1"/>
  <c r="Y178" i="14"/>
  <c r="Z178" i="14" s="1"/>
  <c r="AQ178" i="14" s="1"/>
  <c r="N178" i="7" s="1"/>
  <c r="V178" i="7" s="1"/>
  <c r="N181" i="62" s="1"/>
  <c r="S181" i="62" s="1"/>
  <c r="U181" i="62" s="1"/>
  <c r="AF181" i="62" s="1"/>
  <c r="AH181" i="62" s="1"/>
  <c r="Y186" i="14"/>
  <c r="Z186" i="14" s="1"/>
  <c r="AQ186" i="14" s="1"/>
  <c r="N186" i="7" s="1"/>
  <c r="Y70" i="14"/>
  <c r="Z70" i="14" s="1"/>
  <c r="AQ70" i="14" s="1"/>
  <c r="N70" i="7" s="1"/>
  <c r="Y6" i="14"/>
  <c r="Z6" i="14" s="1"/>
  <c r="AQ6" i="14" s="1"/>
  <c r="Y69" i="14"/>
  <c r="Z69" i="14" s="1"/>
  <c r="AQ69" i="14" s="1"/>
  <c r="N69" i="7" s="1"/>
  <c r="Y11" i="14"/>
  <c r="Z11" i="14" s="1"/>
  <c r="AQ11" i="14" s="1"/>
  <c r="N11" i="7" s="1"/>
  <c r="W38" i="14"/>
  <c r="W182" i="62"/>
  <c r="AB182" i="62"/>
  <c r="AD182" i="62" s="1"/>
  <c r="W40" i="14"/>
  <c r="W32" i="14"/>
  <c r="W33" i="14"/>
  <c r="W163" i="14"/>
  <c r="W160" i="14"/>
  <c r="W39" i="14"/>
  <c r="W190" i="14"/>
  <c r="W149" i="14"/>
  <c r="W147" i="14"/>
  <c r="M217" i="14"/>
  <c r="S218" i="14"/>
  <c r="K89" i="14"/>
  <c r="K217" i="14" s="1"/>
  <c r="W195" i="14"/>
  <c r="W194" i="14"/>
  <c r="W204" i="14"/>
  <c r="T89" i="14"/>
  <c r="U89" i="14"/>
  <c r="T218" i="14"/>
  <c r="U218" i="14"/>
  <c r="W36" i="14"/>
  <c r="W72" i="14"/>
  <c r="AQ103" i="14"/>
  <c r="N103" i="7" s="1"/>
  <c r="M257" i="15"/>
  <c r="O257" i="15" s="1"/>
  <c r="N48" i="7"/>
  <c r="N44" i="7"/>
  <c r="N108" i="7"/>
  <c r="N106" i="7"/>
  <c r="N210" i="7"/>
  <c r="N208" i="7"/>
  <c r="W91" i="14"/>
  <c r="AF205" i="62"/>
  <c r="AH205" i="62" s="1"/>
  <c r="W29" i="14"/>
  <c r="AH216" i="14"/>
  <c r="U216" i="14"/>
  <c r="W31" i="14"/>
  <c r="T216" i="14"/>
  <c r="W41" i="14"/>
  <c r="Y41" i="14" s="1"/>
  <c r="Z30" i="14"/>
  <c r="W87" i="14"/>
  <c r="W88" i="14"/>
  <c r="W86" i="14"/>
  <c r="W79" i="14"/>
  <c r="Y79" i="14" s="1"/>
  <c r="W84" i="14"/>
  <c r="Y84" i="14" s="1"/>
  <c r="W76" i="14"/>
  <c r="W81" i="14"/>
  <c r="W90" i="14"/>
  <c r="W82" i="14"/>
  <c r="W83" i="14"/>
  <c r="W77" i="14"/>
  <c r="W35" i="14"/>
  <c r="W37" i="14"/>
  <c r="W34" i="14"/>
  <c r="Y34" i="14" s="1"/>
  <c r="W85" i="14"/>
  <c r="W80" i="14"/>
  <c r="W42" i="14"/>
  <c r="W92" i="14"/>
  <c r="W78" i="14"/>
  <c r="M240" i="14"/>
  <c r="O240" i="14" s="1"/>
  <c r="N240" i="14" s="1"/>
  <c r="M74" i="9"/>
  <c r="Q74" i="9" s="1"/>
  <c r="AF207" i="62"/>
  <c r="AH207" i="62" s="1"/>
  <c r="R217" i="14"/>
  <c r="W140" i="14"/>
  <c r="Y140" i="14" s="1"/>
  <c r="W205" i="14"/>
  <c r="Y205" i="14" s="1"/>
  <c r="N127" i="7"/>
  <c r="W165" i="14"/>
  <c r="W152" i="14"/>
  <c r="W193" i="14"/>
  <c r="S216" i="14"/>
  <c r="Z206" i="14"/>
  <c r="V218" i="14" l="1"/>
  <c r="M220" i="14"/>
  <c r="M224" i="14"/>
  <c r="Y91" i="14"/>
  <c r="Z91" i="14" s="1"/>
  <c r="AQ91" i="14" s="1"/>
  <c r="N91" i="7" s="1"/>
  <c r="Y36" i="14"/>
  <c r="Z36" i="14" s="1"/>
  <c r="AQ36" i="14" s="1"/>
  <c r="N36" i="7" s="1"/>
  <c r="Y88" i="14"/>
  <c r="Z88" i="14" s="1"/>
  <c r="AQ88" i="14" s="1"/>
  <c r="N88" i="7" s="1"/>
  <c r="Y147" i="14"/>
  <c r="Z147" i="14" s="1"/>
  <c r="AQ147" i="14" s="1"/>
  <c r="N147" i="7" s="1"/>
  <c r="Y190" i="14"/>
  <c r="Z190" i="14" s="1"/>
  <c r="AQ190" i="14" s="1"/>
  <c r="N190" i="7" s="1"/>
  <c r="Y87" i="14"/>
  <c r="Z87" i="14" s="1"/>
  <c r="AQ87" i="14" s="1"/>
  <c r="N87" i="7" s="1"/>
  <c r="Y77" i="14"/>
  <c r="Z77" i="14" s="1"/>
  <c r="AQ77" i="14" s="1"/>
  <c r="N77" i="7" s="1"/>
  <c r="Y82" i="14"/>
  <c r="Z82" i="14" s="1"/>
  <c r="AQ82" i="14" s="1"/>
  <c r="N82" i="7" s="1"/>
  <c r="Y31" i="14"/>
  <c r="Z31" i="14" s="1"/>
  <c r="AQ31" i="14" s="1"/>
  <c r="N31" i="7" s="1"/>
  <c r="Y39" i="14"/>
  <c r="Z39" i="14" s="1"/>
  <c r="AQ39" i="14" s="1"/>
  <c r="N39" i="7" s="1"/>
  <c r="Y160" i="14"/>
  <c r="Z160" i="14" s="1"/>
  <c r="AQ160" i="14" s="1"/>
  <c r="N160" i="7" s="1"/>
  <c r="Y38" i="14"/>
  <c r="Z38" i="14" s="1"/>
  <c r="AQ38" i="14" s="1"/>
  <c r="N38" i="7" s="1"/>
  <c r="Y83" i="14"/>
  <c r="Z83" i="14" s="1"/>
  <c r="AQ83" i="14" s="1"/>
  <c r="N83" i="7" s="1"/>
  <c r="Y193" i="14"/>
  <c r="Z193" i="14" s="1"/>
  <c r="AQ193" i="14" s="1"/>
  <c r="N193" i="7" s="1"/>
  <c r="Y35" i="14"/>
  <c r="Z35" i="14" s="1"/>
  <c r="AQ35" i="14" s="1"/>
  <c r="N35" i="7" s="1"/>
  <c r="Y149" i="14"/>
  <c r="Z149" i="14" s="1"/>
  <c r="AQ149" i="14" s="1"/>
  <c r="N149" i="7" s="1"/>
  <c r="Y81" i="14"/>
  <c r="Z81" i="14" s="1"/>
  <c r="AQ81" i="14" s="1"/>
  <c r="N81" i="7" s="1"/>
  <c r="Y152" i="14"/>
  <c r="Z152" i="14" s="1"/>
  <c r="AQ152" i="14" s="1"/>
  <c r="N152" i="7" s="1"/>
  <c r="Y92" i="14"/>
  <c r="Z92" i="14" s="1"/>
  <c r="AQ92" i="14" s="1"/>
  <c r="N92" i="7" s="1"/>
  <c r="Y76" i="14"/>
  <c r="Z76" i="14" s="1"/>
  <c r="AQ76" i="14" s="1"/>
  <c r="Y29" i="14"/>
  <c r="Z29" i="14" s="1"/>
  <c r="AQ29" i="14" s="1"/>
  <c r="Y204" i="14"/>
  <c r="Z204" i="14" s="1"/>
  <c r="AQ204" i="14" s="1"/>
  <c r="N204" i="7" s="1"/>
  <c r="Y163" i="14"/>
  <c r="Z163" i="14" s="1"/>
  <c r="AQ163" i="14" s="1"/>
  <c r="N163" i="7" s="1"/>
  <c r="Y78" i="14"/>
  <c r="Z78" i="14" s="1"/>
  <c r="AQ78" i="14" s="1"/>
  <c r="N78" i="7" s="1"/>
  <c r="Y42" i="14"/>
  <c r="Z42" i="14" s="1"/>
  <c r="AQ42" i="14" s="1"/>
  <c r="N42" i="7" s="1"/>
  <c r="Y194" i="14"/>
  <c r="Z194" i="14" s="1"/>
  <c r="AQ194" i="14" s="1"/>
  <c r="N194" i="7" s="1"/>
  <c r="Y33" i="14"/>
  <c r="Z33" i="14" s="1"/>
  <c r="AQ33" i="14" s="1"/>
  <c r="N33" i="7" s="1"/>
  <c r="Y37" i="14"/>
  <c r="Z37" i="14" s="1"/>
  <c r="AQ37" i="14" s="1"/>
  <c r="N37" i="7" s="1"/>
  <c r="Y90" i="14"/>
  <c r="Z90" i="14" s="1"/>
  <c r="AQ90" i="14" s="1"/>
  <c r="N90" i="7" s="1"/>
  <c r="Y165" i="14"/>
  <c r="Z165" i="14" s="1"/>
  <c r="AQ165" i="14" s="1"/>
  <c r="N165" i="7" s="1"/>
  <c r="Y80" i="14"/>
  <c r="Z80" i="14" s="1"/>
  <c r="AQ80" i="14" s="1"/>
  <c r="N80" i="7" s="1"/>
  <c r="Y195" i="14"/>
  <c r="Z195" i="14" s="1"/>
  <c r="AQ195" i="14" s="1"/>
  <c r="N195" i="7" s="1"/>
  <c r="Y32" i="14"/>
  <c r="Z32" i="14" s="1"/>
  <c r="AQ32" i="14" s="1"/>
  <c r="N32" i="7" s="1"/>
  <c r="Y85" i="14"/>
  <c r="Z85" i="14" s="1"/>
  <c r="AQ85" i="14" s="1"/>
  <c r="N85" i="7" s="1"/>
  <c r="Y86" i="14"/>
  <c r="Z86" i="14" s="1"/>
  <c r="AQ86" i="14" s="1"/>
  <c r="N86" i="7" s="1"/>
  <c r="Y72" i="14"/>
  <c r="Z72" i="14" s="1"/>
  <c r="AQ72" i="14" s="1"/>
  <c r="N72" i="7" s="1"/>
  <c r="Y40" i="14"/>
  <c r="Z40" i="14" s="1"/>
  <c r="AQ40" i="14" s="1"/>
  <c r="N40" i="7" s="1"/>
  <c r="N6" i="7"/>
  <c r="Z41" i="14"/>
  <c r="AQ41" i="14" s="1"/>
  <c r="N41" i="7" s="1"/>
  <c r="W181" i="62"/>
  <c r="AB181" i="62"/>
  <c r="AD181" i="62" s="1"/>
  <c r="W89" i="14"/>
  <c r="W218" i="14"/>
  <c r="Z205" i="14"/>
  <c r="AQ205" i="14" s="1"/>
  <c r="AQ30" i="14"/>
  <c r="N30" i="7" s="1"/>
  <c r="AF69" i="62"/>
  <c r="AH69" i="62" s="1"/>
  <c r="AF45" i="62"/>
  <c r="AH45" i="62" s="1"/>
  <c r="AF72" i="62"/>
  <c r="AH72" i="62" s="1"/>
  <c r="AF149" i="62"/>
  <c r="AF138" i="62"/>
  <c r="AH138" i="62" s="1"/>
  <c r="Z84" i="14"/>
  <c r="Z79" i="14"/>
  <c r="N74" i="9"/>
  <c r="R74" i="9"/>
  <c r="S74" i="9"/>
  <c r="O74" i="9"/>
  <c r="P74" i="9"/>
  <c r="M75" i="9"/>
  <c r="Z34" i="14"/>
  <c r="L241" i="14"/>
  <c r="M242" i="14"/>
  <c r="O242" i="14" s="1"/>
  <c r="N242" i="14" s="1"/>
  <c r="U217" i="14"/>
  <c r="T217" i="14"/>
  <c r="S217" i="14"/>
  <c r="V219" i="14"/>
  <c r="V216" i="14"/>
  <c r="AQ206" i="14"/>
  <c r="Y89" i="14" l="1"/>
  <c r="Z89" i="14" s="1"/>
  <c r="AQ89" i="14" s="1"/>
  <c r="N89" i="7" s="1"/>
  <c r="N76" i="7"/>
  <c r="N206" i="7"/>
  <c r="AQ219" i="14"/>
  <c r="N29" i="7"/>
  <c r="N205" i="7"/>
  <c r="Z140" i="14"/>
  <c r="Y218" i="14"/>
  <c r="AH149" i="62"/>
  <c r="AQ84" i="14"/>
  <c r="N84" i="7" s="1"/>
  <c r="AQ34" i="14"/>
  <c r="N34" i="7" s="1"/>
  <c r="AQ79" i="14"/>
  <c r="N79" i="7" s="1"/>
  <c r="AF175" i="62"/>
  <c r="AH175" i="62" s="1"/>
  <c r="AF186" i="62"/>
  <c r="AH186" i="62" s="1"/>
  <c r="AF187" i="62"/>
  <c r="AH187" i="62" s="1"/>
  <c r="AF171" i="62"/>
  <c r="AF160" i="62"/>
  <c r="AF102" i="62"/>
  <c r="AH102" i="62" s="1"/>
  <c r="AF127" i="62"/>
  <c r="AH127" i="62" s="1"/>
  <c r="N75" i="9"/>
  <c r="R75" i="9"/>
  <c r="S75" i="9"/>
  <c r="S76" i="9" s="1"/>
  <c r="P75" i="9"/>
  <c r="O75" i="9"/>
  <c r="O76" i="9" s="1"/>
  <c r="Q75" i="9"/>
  <c r="M241" i="14"/>
  <c r="O241" i="14" s="1"/>
  <c r="N241" i="14" s="1"/>
  <c r="AF91" i="62"/>
  <c r="V217" i="14"/>
  <c r="W219" i="14"/>
  <c r="Y216" i="14"/>
  <c r="W216" i="14"/>
  <c r="N216" i="7" l="1"/>
  <c r="AQ216" i="14"/>
  <c r="AQ217" i="14"/>
  <c r="Z218" i="14"/>
  <c r="AQ140" i="14"/>
  <c r="AF196" i="62"/>
  <c r="AH196" i="62" s="1"/>
  <c r="AF190" i="62"/>
  <c r="AH190" i="62" s="1"/>
  <c r="AH171" i="62"/>
  <c r="AH160" i="62"/>
  <c r="AF188" i="62"/>
  <c r="N76" i="9"/>
  <c r="R76" i="9"/>
  <c r="Q76" i="9"/>
  <c r="AH91" i="62"/>
  <c r="Z216" i="14"/>
  <c r="Y219" i="14"/>
  <c r="N140" i="7" l="1"/>
  <c r="AQ218" i="14"/>
  <c r="AH188" i="62"/>
  <c r="Y217" i="14"/>
  <c r="W217" i="14"/>
  <c r="Z219" i="14"/>
  <c r="N218" i="7" l="1"/>
  <c r="AF166" i="62"/>
  <c r="Z217" i="14"/>
  <c r="AH166" i="62" l="1"/>
  <c r="N219" i="7"/>
  <c r="N217" i="7" l="1"/>
  <c r="M205" i="12" l="1"/>
  <c r="M218" i="12" l="1"/>
  <c r="M220" i="12" s="1"/>
  <c r="K226" i="12"/>
  <c r="Q226" i="12" s="1"/>
  <c r="O205" i="12"/>
  <c r="O218" i="12" s="1"/>
  <c r="Q205" i="12"/>
  <c r="Q218" i="12" s="1"/>
  <c r="S205" i="12" l="1"/>
  <c r="K220" i="12"/>
  <c r="K8" i="8" s="1"/>
  <c r="L238" i="12"/>
  <c r="Q220" i="12"/>
  <c r="O220" i="12"/>
  <c r="O226" i="12"/>
  <c r="M226" i="12"/>
  <c r="S226" i="12" l="1"/>
  <c r="S228" i="12" s="1"/>
  <c r="N8" i="8"/>
  <c r="N9" i="8" s="1"/>
  <c r="K10" i="8"/>
  <c r="N10" i="8" s="1"/>
  <c r="N11" i="8" s="1"/>
  <c r="P161" i="12" s="1"/>
  <c r="K205" i="7"/>
  <c r="K218" i="7" s="1"/>
  <c r="S218" i="12"/>
  <c r="S220" i="12" s="1"/>
  <c r="L8" i="8"/>
  <c r="O8" i="8"/>
  <c r="O9" i="8" s="1"/>
  <c r="M8" i="8"/>
  <c r="M238" i="12"/>
  <c r="O238" i="12" s="1"/>
  <c r="P23" i="12" l="1"/>
  <c r="P122" i="12"/>
  <c r="P197" i="12"/>
  <c r="P136" i="12"/>
  <c r="P17" i="12"/>
  <c r="M9" i="8"/>
  <c r="P8" i="8"/>
  <c r="P96" i="12"/>
  <c r="P181" i="12"/>
  <c r="P180" i="12"/>
  <c r="P179" i="12"/>
  <c r="P178" i="12"/>
  <c r="P194" i="12"/>
  <c r="P195" i="12"/>
  <c r="P146" i="12"/>
  <c r="P157" i="12"/>
  <c r="P170" i="12"/>
  <c r="P186" i="12"/>
  <c r="P200" i="12"/>
  <c r="P145" i="12"/>
  <c r="P156" i="12"/>
  <c r="P185" i="12"/>
  <c r="P199" i="12"/>
  <c r="P169" i="12"/>
  <c r="P144" i="12"/>
  <c r="P168" i="12"/>
  <c r="P198" i="12"/>
  <c r="P143" i="12"/>
  <c r="P155" i="12"/>
  <c r="P167" i="12"/>
  <c r="P142" i="12"/>
  <c r="P154" i="12"/>
  <c r="P166" i="12"/>
  <c r="P182" i="12"/>
  <c r="P196" i="12"/>
  <c r="P141" i="12"/>
  <c r="P153" i="12"/>
  <c r="P165" i="12"/>
  <c r="P177" i="12"/>
  <c r="P193" i="12"/>
  <c r="P152" i="12"/>
  <c r="P164" i="12"/>
  <c r="P176" i="12"/>
  <c r="P192" i="12"/>
  <c r="P151" i="12"/>
  <c r="P163" i="12"/>
  <c r="P175" i="12"/>
  <c r="P191" i="12"/>
  <c r="P201" i="12"/>
  <c r="P150" i="12"/>
  <c r="P162" i="12"/>
  <c r="P174" i="12"/>
  <c r="P190" i="12"/>
  <c r="P204" i="12"/>
  <c r="P147" i="12"/>
  <c r="P171" i="12"/>
  <c r="P187" i="12"/>
  <c r="P149" i="12"/>
  <c r="P160" i="12"/>
  <c r="P173" i="12"/>
  <c r="P189" i="12"/>
  <c r="P203" i="12"/>
  <c r="P158" i="12"/>
  <c r="P148" i="12"/>
  <c r="P159" i="12"/>
  <c r="P172" i="12"/>
  <c r="P188" i="12"/>
  <c r="P202" i="12"/>
  <c r="P184" i="12"/>
  <c r="P183" i="12"/>
  <c r="P12" i="12"/>
  <c r="P24" i="12"/>
  <c r="P36" i="12"/>
  <c r="P48" i="12"/>
  <c r="P11" i="12"/>
  <c r="P22" i="12"/>
  <c r="P35" i="12"/>
  <c r="P47" i="12"/>
  <c r="P10" i="12"/>
  <c r="P21" i="12"/>
  <c r="P34" i="12"/>
  <c r="P46" i="12"/>
  <c r="P58" i="12"/>
  <c r="P70" i="12"/>
  <c r="P82" i="12"/>
  <c r="P94" i="12"/>
  <c r="P107" i="12"/>
  <c r="P119" i="12"/>
  <c r="P9" i="12"/>
  <c r="P20" i="12"/>
  <c r="P33" i="12"/>
  <c r="P45" i="12"/>
  <c r="P57" i="12"/>
  <c r="P69" i="12"/>
  <c r="P81" i="12"/>
  <c r="P93" i="12"/>
  <c r="P106" i="12"/>
  <c r="P8" i="12"/>
  <c r="P32" i="12"/>
  <c r="P44" i="12"/>
  <c r="P56" i="12"/>
  <c r="P68" i="12"/>
  <c r="P80" i="12"/>
  <c r="P92" i="12"/>
  <c r="P105" i="12"/>
  <c r="P117" i="12"/>
  <c r="P30" i="12"/>
  <c r="P42" i="12"/>
  <c r="P18" i="12"/>
  <c r="P29" i="12"/>
  <c r="P41" i="12"/>
  <c r="P15" i="12"/>
  <c r="P27" i="12"/>
  <c r="P39" i="12"/>
  <c r="P51" i="12"/>
  <c r="P63" i="12"/>
  <c r="P75" i="12"/>
  <c r="P87" i="12"/>
  <c r="P100" i="12"/>
  <c r="P112" i="12"/>
  <c r="P26" i="12"/>
  <c r="P28" i="12"/>
  <c r="P54" i="12"/>
  <c r="P60" i="12"/>
  <c r="P88" i="12"/>
  <c r="P91" i="12"/>
  <c r="P98" i="12"/>
  <c r="P129" i="12"/>
  <c r="P14" i="12"/>
  <c r="P16" i="12"/>
  <c r="P53" i="12"/>
  <c r="P74" i="12"/>
  <c r="P78" i="12"/>
  <c r="P84" i="12"/>
  <c r="P125" i="12"/>
  <c r="P138" i="12"/>
  <c r="P65" i="12"/>
  <c r="P86" i="12"/>
  <c r="P103" i="12"/>
  <c r="P109" i="12"/>
  <c r="P135" i="12"/>
  <c r="P43" i="12"/>
  <c r="P38" i="12"/>
  <c r="P40" i="12"/>
  <c r="P67" i="12"/>
  <c r="P76" i="12"/>
  <c r="P116" i="12"/>
  <c r="P62" i="12"/>
  <c r="P19" i="12"/>
  <c r="P50" i="12"/>
  <c r="P104" i="12"/>
  <c r="P113" i="12"/>
  <c r="P31" i="12"/>
  <c r="P64" i="12"/>
  <c r="P89" i="12"/>
  <c r="P13" i="12"/>
  <c r="P71" i="12"/>
  <c r="P101" i="12"/>
  <c r="P110" i="12"/>
  <c r="P124" i="12"/>
  <c r="P134" i="12"/>
  <c r="P25" i="12"/>
  <c r="P61" i="12"/>
  <c r="P126" i="12"/>
  <c r="P137" i="12"/>
  <c r="P37" i="12"/>
  <c r="P111" i="12"/>
  <c r="P133" i="12"/>
  <c r="P59" i="12"/>
  <c r="P77" i="12"/>
  <c r="P95" i="12"/>
  <c r="P115" i="12"/>
  <c r="P49" i="12"/>
  <c r="P83" i="12"/>
  <c r="P132" i="12"/>
  <c r="P66" i="12"/>
  <c r="P99" i="12"/>
  <c r="P52" i="12"/>
  <c r="P108" i="12"/>
  <c r="P139" i="12"/>
  <c r="P127" i="12"/>
  <c r="P79" i="12"/>
  <c r="P114" i="12"/>
  <c r="P97" i="12"/>
  <c r="P123" i="12"/>
  <c r="P130" i="12"/>
  <c r="P128" i="12"/>
  <c r="P102" i="12"/>
  <c r="P140" i="12"/>
  <c r="P72" i="12"/>
  <c r="P85" i="12"/>
  <c r="P120" i="12"/>
  <c r="P90" i="12"/>
  <c r="P118" i="12"/>
  <c r="P55" i="12"/>
  <c r="P73" i="12"/>
  <c r="P121" i="12"/>
  <c r="P131" i="12"/>
  <c r="K220" i="7"/>
  <c r="P213" i="12"/>
  <c r="P6" i="12"/>
  <c r="P206" i="12"/>
  <c r="P208" i="12"/>
  <c r="P205" i="12"/>
  <c r="P209" i="12"/>
  <c r="P226" i="12"/>
  <c r="P207" i="12"/>
  <c r="N238" i="12"/>
  <c r="P7" i="12"/>
  <c r="M10" i="8"/>
  <c r="P210" i="12"/>
  <c r="L10" i="8"/>
  <c r="O10" i="8"/>
  <c r="R223" i="12" s="1"/>
  <c r="P211" i="12"/>
  <c r="P212" i="12"/>
  <c r="P214" i="12"/>
  <c r="M11" i="8" l="1"/>
  <c r="P10" i="8"/>
  <c r="P218" i="12"/>
  <c r="P219" i="12"/>
  <c r="P216" i="12"/>
  <c r="P217" i="12"/>
  <c r="P215" i="12"/>
  <c r="O11" i="8"/>
  <c r="R161" i="12" s="1"/>
  <c r="N123" i="12" l="1"/>
  <c r="N161" i="12"/>
  <c r="T161" i="12" s="1"/>
  <c r="R23" i="12"/>
  <c r="R122" i="12"/>
  <c r="N23" i="12"/>
  <c r="N122" i="12"/>
  <c r="R197" i="12"/>
  <c r="N197" i="12"/>
  <c r="R198" i="12"/>
  <c r="N17" i="12"/>
  <c r="R136" i="12"/>
  <c r="R17" i="12"/>
  <c r="N179" i="12"/>
  <c r="N136" i="12"/>
  <c r="N7" i="12"/>
  <c r="N61" i="12"/>
  <c r="N11" i="12"/>
  <c r="N71" i="12"/>
  <c r="N63" i="12"/>
  <c r="N102" i="12"/>
  <c r="N138" i="12"/>
  <c r="N64" i="12"/>
  <c r="N214" i="12"/>
  <c r="N126" i="12"/>
  <c r="N74" i="12"/>
  <c r="N135" i="12"/>
  <c r="N205" i="12"/>
  <c r="N59" i="12"/>
  <c r="N121" i="12"/>
  <c r="N52" i="12"/>
  <c r="N26" i="12"/>
  <c r="N140" i="12"/>
  <c r="N112" i="12"/>
  <c r="N75" i="12"/>
  <c r="N125" i="12"/>
  <c r="N133" i="12"/>
  <c r="N107" i="12"/>
  <c r="N110" i="12"/>
  <c r="N15" i="12"/>
  <c r="N115" i="12"/>
  <c r="N79" i="12"/>
  <c r="N31" i="12"/>
  <c r="N92" i="12"/>
  <c r="N32" i="12"/>
  <c r="N20" i="12"/>
  <c r="N166" i="12"/>
  <c r="N131" i="12"/>
  <c r="N134" i="12"/>
  <c r="N22" i="12"/>
  <c r="N119" i="12"/>
  <c r="N130" i="12"/>
  <c r="N94" i="12"/>
  <c r="N128" i="12"/>
  <c r="N48" i="12"/>
  <c r="N82" i="12"/>
  <c r="N53" i="12"/>
  <c r="N87" i="12"/>
  <c r="N24" i="12"/>
  <c r="N118" i="12"/>
  <c r="N58" i="12"/>
  <c r="N109" i="12"/>
  <c r="N127" i="12"/>
  <c r="N72" i="12"/>
  <c r="N98" i="12"/>
  <c r="N49" i="12"/>
  <c r="N51" i="12"/>
  <c r="N40" i="12"/>
  <c r="N103" i="12"/>
  <c r="N54" i="12"/>
  <c r="N116" i="12"/>
  <c r="N67" i="12"/>
  <c r="N19" i="12"/>
  <c r="N80" i="12"/>
  <c r="N46" i="12"/>
  <c r="N177" i="12"/>
  <c r="N226" i="12"/>
  <c r="N210" i="12"/>
  <c r="N212" i="12"/>
  <c r="N6" i="12"/>
  <c r="N114" i="12"/>
  <c r="N108" i="12"/>
  <c r="N83" i="12"/>
  <c r="N89" i="12"/>
  <c r="N84" i="12"/>
  <c r="N50" i="12"/>
  <c r="N139" i="12"/>
  <c r="N111" i="12"/>
  <c r="N88" i="12"/>
  <c r="N124" i="12"/>
  <c r="N137" i="12"/>
  <c r="N57" i="12"/>
  <c r="N36" i="12"/>
  <c r="N62" i="12"/>
  <c r="N12" i="12"/>
  <c r="N99" i="12"/>
  <c r="N38" i="12"/>
  <c r="N106" i="12"/>
  <c r="N120" i="12"/>
  <c r="N69" i="12"/>
  <c r="N85" i="12"/>
  <c r="N37" i="12"/>
  <c r="N39" i="12"/>
  <c r="N28" i="12"/>
  <c r="N90" i="12"/>
  <c r="N42" i="12"/>
  <c r="N104" i="12"/>
  <c r="N55" i="12"/>
  <c r="N117" i="12"/>
  <c r="N68" i="12"/>
  <c r="N45" i="12"/>
  <c r="N34" i="12"/>
  <c r="N186" i="12"/>
  <c r="N13" i="12"/>
  <c r="N66" i="12"/>
  <c r="N193" i="12"/>
  <c r="N209" i="12"/>
  <c r="N206" i="12"/>
  <c r="N95" i="12"/>
  <c r="N97" i="12"/>
  <c r="N213" i="12"/>
  <c r="N211" i="12"/>
  <c r="N208" i="12"/>
  <c r="N207" i="12"/>
  <c r="N47" i="12"/>
  <c r="N81" i="12"/>
  <c r="N100" i="12"/>
  <c r="N14" i="12"/>
  <c r="N76" i="12"/>
  <c r="N35" i="12"/>
  <c r="N93" i="12"/>
  <c r="N70" i="12"/>
  <c r="N86" i="12"/>
  <c r="N101" i="12"/>
  <c r="N132" i="12"/>
  <c r="N18" i="12"/>
  <c r="N129" i="12"/>
  <c r="N60" i="12"/>
  <c r="N41" i="12"/>
  <c r="N77" i="12"/>
  <c r="N29" i="12"/>
  <c r="N65" i="12"/>
  <c r="N113" i="12"/>
  <c r="N73" i="12"/>
  <c r="N25" i="12"/>
  <c r="N27" i="12"/>
  <c r="N16" i="12"/>
  <c r="N78" i="12"/>
  <c r="N30" i="12"/>
  <c r="N91" i="12"/>
  <c r="N43" i="12"/>
  <c r="N105" i="12"/>
  <c r="N44" i="12"/>
  <c r="N33" i="12"/>
  <c r="N21" i="12"/>
  <c r="N170" i="12"/>
  <c r="N183" i="12"/>
  <c r="N187" i="12"/>
  <c r="N56" i="12"/>
  <c r="N8" i="12"/>
  <c r="N9" i="12"/>
  <c r="N10" i="12"/>
  <c r="N185" i="12"/>
  <c r="N158" i="12"/>
  <c r="N173" i="12"/>
  <c r="N160" i="12"/>
  <c r="N169" i="12"/>
  <c r="N157" i="12"/>
  <c r="N188" i="12"/>
  <c r="N150" i="12"/>
  <c r="N196" i="12"/>
  <c r="N200" i="12"/>
  <c r="N146" i="12"/>
  <c r="N172" i="12"/>
  <c r="N191" i="12"/>
  <c r="N147" i="12"/>
  <c r="N182" i="12"/>
  <c r="N204" i="12"/>
  <c r="N151" i="12"/>
  <c r="N201" i="12"/>
  <c r="N199" i="12"/>
  <c r="N145" i="12"/>
  <c r="N190" i="12"/>
  <c r="N152" i="12"/>
  <c r="N192" i="12"/>
  <c r="N165" i="12"/>
  <c r="N142" i="12"/>
  <c r="N181" i="12"/>
  <c r="N171" i="12"/>
  <c r="N156" i="12"/>
  <c r="N159" i="12"/>
  <c r="N203" i="12"/>
  <c r="N149" i="12"/>
  <c r="N174" i="12"/>
  <c r="N175" i="12"/>
  <c r="N176" i="12"/>
  <c r="N153" i="12"/>
  <c r="N167" i="12"/>
  <c r="N202" i="12"/>
  <c r="N148" i="12"/>
  <c r="N189" i="12"/>
  <c r="N162" i="12"/>
  <c r="N163" i="12"/>
  <c r="N164" i="12"/>
  <c r="N141" i="12"/>
  <c r="N198" i="12"/>
  <c r="N184" i="12"/>
  <c r="N144" i="12"/>
  <c r="N96" i="12"/>
  <c r="N155" i="12"/>
  <c r="N168" i="12"/>
  <c r="N194" i="12"/>
  <c r="N154" i="12"/>
  <c r="N143" i="12"/>
  <c r="N195" i="12"/>
  <c r="N178" i="12"/>
  <c r="N180" i="12"/>
  <c r="R96" i="12"/>
  <c r="R180" i="12"/>
  <c r="R178" i="12"/>
  <c r="R181" i="12"/>
  <c r="R179" i="12"/>
  <c r="R195" i="12"/>
  <c r="R194" i="12"/>
  <c r="R148" i="12"/>
  <c r="R159" i="12"/>
  <c r="R172" i="12"/>
  <c r="R188" i="12"/>
  <c r="R202" i="12"/>
  <c r="R158" i="12"/>
  <c r="R171" i="12"/>
  <c r="R187" i="12"/>
  <c r="R201" i="12"/>
  <c r="R147" i="12"/>
  <c r="R146" i="12"/>
  <c r="R157" i="12"/>
  <c r="R170" i="12"/>
  <c r="R145" i="12"/>
  <c r="R156" i="12"/>
  <c r="R144" i="12"/>
  <c r="R168" i="12"/>
  <c r="R184" i="12"/>
  <c r="R143" i="12"/>
  <c r="R155" i="12"/>
  <c r="R167" i="12"/>
  <c r="R200" i="12"/>
  <c r="R183" i="12"/>
  <c r="R142" i="12"/>
  <c r="R154" i="12"/>
  <c r="R166" i="12"/>
  <c r="R182" i="12"/>
  <c r="R196" i="12"/>
  <c r="R141" i="12"/>
  <c r="R153" i="12"/>
  <c r="R165" i="12"/>
  <c r="R177" i="12"/>
  <c r="R193" i="12"/>
  <c r="R160" i="12"/>
  <c r="R152" i="12"/>
  <c r="R164" i="12"/>
  <c r="R176" i="12"/>
  <c r="R192" i="12"/>
  <c r="R186" i="12"/>
  <c r="R151" i="12"/>
  <c r="R163" i="12"/>
  <c r="R175" i="12"/>
  <c r="R191" i="12"/>
  <c r="R149" i="12"/>
  <c r="R173" i="12"/>
  <c r="R150" i="12"/>
  <c r="R162" i="12"/>
  <c r="R174" i="12"/>
  <c r="R190" i="12"/>
  <c r="R204" i="12"/>
  <c r="R189" i="12"/>
  <c r="R203" i="12"/>
  <c r="R169" i="12"/>
  <c r="R185" i="12"/>
  <c r="R199" i="12"/>
  <c r="R14" i="12"/>
  <c r="R26" i="12"/>
  <c r="R38" i="12"/>
  <c r="R13" i="12"/>
  <c r="R25" i="12"/>
  <c r="R37" i="12"/>
  <c r="R49" i="12"/>
  <c r="R12" i="12"/>
  <c r="R24" i="12"/>
  <c r="R36" i="12"/>
  <c r="R48" i="12"/>
  <c r="R60" i="12"/>
  <c r="R72" i="12"/>
  <c r="R84" i="12"/>
  <c r="R97" i="12"/>
  <c r="R109" i="12"/>
  <c r="R11" i="12"/>
  <c r="R22" i="12"/>
  <c r="R35" i="12"/>
  <c r="R47" i="12"/>
  <c r="R59" i="12"/>
  <c r="R71" i="12"/>
  <c r="R83" i="12"/>
  <c r="R95" i="12"/>
  <c r="R108" i="12"/>
  <c r="R10" i="12"/>
  <c r="R21" i="12"/>
  <c r="R34" i="12"/>
  <c r="R46" i="12"/>
  <c r="R58" i="12"/>
  <c r="R70" i="12"/>
  <c r="R82" i="12"/>
  <c r="R94" i="12"/>
  <c r="R107" i="12"/>
  <c r="R119" i="12"/>
  <c r="R9" i="12"/>
  <c r="R8" i="12"/>
  <c r="R32" i="12"/>
  <c r="R44" i="12"/>
  <c r="R19" i="12"/>
  <c r="R31" i="12"/>
  <c r="R43" i="12"/>
  <c r="R18" i="12"/>
  <c r="R29" i="12"/>
  <c r="R41" i="12"/>
  <c r="R53" i="12"/>
  <c r="R65" i="12"/>
  <c r="R77" i="12"/>
  <c r="R89" i="12"/>
  <c r="R102" i="12"/>
  <c r="R114" i="12"/>
  <c r="R45" i="12"/>
  <c r="R63" i="12"/>
  <c r="R117" i="12"/>
  <c r="R121" i="12"/>
  <c r="R131" i="12"/>
  <c r="R33" i="12"/>
  <c r="R56" i="12"/>
  <c r="R62" i="12"/>
  <c r="R66" i="12"/>
  <c r="R87" i="12"/>
  <c r="R93" i="12"/>
  <c r="R116" i="12"/>
  <c r="R127" i="12"/>
  <c r="R140" i="12"/>
  <c r="R68" i="12"/>
  <c r="R74" i="12"/>
  <c r="R78" i="12"/>
  <c r="R112" i="12"/>
  <c r="R125" i="12"/>
  <c r="R138" i="12"/>
  <c r="R15" i="12"/>
  <c r="R28" i="12"/>
  <c r="R30" i="12"/>
  <c r="R69" i="12"/>
  <c r="R130" i="12"/>
  <c r="R134" i="12"/>
  <c r="R139" i="12"/>
  <c r="R40" i="12"/>
  <c r="R42" i="12"/>
  <c r="R76" i="12"/>
  <c r="R80" i="12"/>
  <c r="R99" i="12"/>
  <c r="R129" i="12"/>
  <c r="R55" i="12"/>
  <c r="R57" i="12"/>
  <c r="R73" i="12"/>
  <c r="R106" i="12"/>
  <c r="R113" i="12"/>
  <c r="R133" i="12"/>
  <c r="R105" i="12"/>
  <c r="R132" i="12"/>
  <c r="R120" i="12"/>
  <c r="R123" i="12"/>
  <c r="R104" i="12"/>
  <c r="R126" i="12"/>
  <c r="R128" i="12"/>
  <c r="R137" i="12"/>
  <c r="R20" i="12"/>
  <c r="R51" i="12"/>
  <c r="R75" i="12"/>
  <c r="R79" i="12"/>
  <c r="R85" i="12"/>
  <c r="R135" i="12"/>
  <c r="R64" i="12"/>
  <c r="R16" i="12"/>
  <c r="R91" i="12"/>
  <c r="R101" i="12"/>
  <c r="R50" i="12"/>
  <c r="R110" i="12"/>
  <c r="R39" i="12"/>
  <c r="R27" i="12"/>
  <c r="R61" i="12"/>
  <c r="R92" i="12"/>
  <c r="R100" i="12"/>
  <c r="R115" i="12"/>
  <c r="R90" i="12"/>
  <c r="R88" i="12"/>
  <c r="R98" i="12"/>
  <c r="R118" i="12"/>
  <c r="R54" i="12"/>
  <c r="R67" i="12"/>
  <c r="R81" i="12"/>
  <c r="R86" i="12"/>
  <c r="R111" i="12"/>
  <c r="R124" i="12"/>
  <c r="R52" i="12"/>
  <c r="R103" i="12"/>
  <c r="P220" i="12"/>
  <c r="O222" i="12" s="1"/>
  <c r="R214" i="12"/>
  <c r="R7" i="12"/>
  <c r="R205" i="12"/>
  <c r="R207" i="12"/>
  <c r="R206" i="12"/>
  <c r="R208" i="12"/>
  <c r="R212" i="12"/>
  <c r="R213" i="12"/>
  <c r="R211" i="12"/>
  <c r="R209" i="12"/>
  <c r="R226" i="12"/>
  <c r="R6" i="12"/>
  <c r="R210" i="12"/>
  <c r="T205" i="12" l="1"/>
  <c r="L205" i="7" s="1"/>
  <c r="U161" i="12"/>
  <c r="M161" i="7" s="1"/>
  <c r="L161" i="7"/>
  <c r="T23" i="12"/>
  <c r="U23" i="12" s="1"/>
  <c r="M23" i="7" s="1"/>
  <c r="T122" i="12"/>
  <c r="U122" i="12" s="1"/>
  <c r="M122" i="7" s="1"/>
  <c r="T197" i="12"/>
  <c r="U197" i="12" s="1"/>
  <c r="M197" i="7" s="1"/>
  <c r="T198" i="12"/>
  <c r="U198" i="12" s="1"/>
  <c r="M198" i="7" s="1"/>
  <c r="T127" i="12"/>
  <c r="T55" i="12"/>
  <c r="U55" i="12" s="1"/>
  <c r="M55" i="7" s="1"/>
  <c r="T21" i="12"/>
  <c r="U21" i="12" s="1"/>
  <c r="M21" i="7" s="1"/>
  <c r="T108" i="12"/>
  <c r="U108" i="12" s="1"/>
  <c r="M108" i="7" s="1"/>
  <c r="T17" i="12"/>
  <c r="U17" i="12" s="1"/>
  <c r="M17" i="7" s="1"/>
  <c r="T164" i="12"/>
  <c r="U164" i="12" s="1"/>
  <c r="M164" i="7" s="1"/>
  <c r="T110" i="12"/>
  <c r="L110" i="7" s="1"/>
  <c r="T79" i="12"/>
  <c r="L79" i="7" s="1"/>
  <c r="T27" i="12"/>
  <c r="U27" i="12" s="1"/>
  <c r="M27" i="7" s="1"/>
  <c r="T47" i="12"/>
  <c r="L47" i="7" s="1"/>
  <c r="T112" i="12"/>
  <c r="U112" i="12" s="1"/>
  <c r="M112" i="7" s="1"/>
  <c r="T97" i="12"/>
  <c r="L97" i="7" s="1"/>
  <c r="T136" i="12"/>
  <c r="L136" i="7" s="1"/>
  <c r="T109" i="12"/>
  <c r="L109" i="7" s="1"/>
  <c r="T130" i="12"/>
  <c r="T126" i="12"/>
  <c r="T206" i="12"/>
  <c r="L206" i="7" s="1"/>
  <c r="T41" i="12"/>
  <c r="U41" i="12" s="1"/>
  <c r="M41" i="7" s="1"/>
  <c r="T6" i="12"/>
  <c r="U6" i="12" s="1"/>
  <c r="M6" i="7" s="1"/>
  <c r="T186" i="12"/>
  <c r="U186" i="12" s="1"/>
  <c r="M186" i="7" s="1"/>
  <c r="T179" i="12"/>
  <c r="L179" i="7" s="1"/>
  <c r="T88" i="12"/>
  <c r="L88" i="7" s="1"/>
  <c r="T111" i="12"/>
  <c r="U111" i="12" s="1"/>
  <c r="M111" i="7" s="1"/>
  <c r="T25" i="12"/>
  <c r="U25" i="12" s="1"/>
  <c r="M25" i="7" s="1"/>
  <c r="T28" i="12"/>
  <c r="U28" i="12" s="1"/>
  <c r="M28" i="7" s="1"/>
  <c r="T32" i="12"/>
  <c r="U32" i="12" s="1"/>
  <c r="M32" i="7" s="1"/>
  <c r="T152" i="12"/>
  <c r="U152" i="12" s="1"/>
  <c r="M152" i="7" s="1"/>
  <c r="T7" i="12"/>
  <c r="U7" i="12" s="1"/>
  <c r="M7" i="7" s="1"/>
  <c r="T149" i="12"/>
  <c r="U149" i="12" s="1"/>
  <c r="M149" i="7" s="1"/>
  <c r="T146" i="12"/>
  <c r="U146" i="12" s="1"/>
  <c r="M146" i="7" s="1"/>
  <c r="T10" i="12"/>
  <c r="L10" i="7" s="1"/>
  <c r="T212" i="12"/>
  <c r="L212" i="7" s="1"/>
  <c r="T140" i="12"/>
  <c r="L140" i="7" s="1"/>
  <c r="T132" i="12"/>
  <c r="T207" i="12"/>
  <c r="L207" i="7" s="1"/>
  <c r="T178" i="12"/>
  <c r="L178" i="7" s="1"/>
  <c r="T56" i="12"/>
  <c r="U56" i="12" s="1"/>
  <c r="M56" i="7" s="1"/>
  <c r="T175" i="12"/>
  <c r="U175" i="12" s="1"/>
  <c r="M175" i="7" s="1"/>
  <c r="T114" i="12"/>
  <c r="L114" i="7" s="1"/>
  <c r="T81" i="12"/>
  <c r="L81" i="7" s="1"/>
  <c r="T147" i="12"/>
  <c r="U147" i="12" s="1"/>
  <c r="M147" i="7" s="1"/>
  <c r="T185" i="12"/>
  <c r="U185" i="12" s="1"/>
  <c r="M185" i="7" s="1"/>
  <c r="T53" i="12"/>
  <c r="U53" i="12" s="1"/>
  <c r="M53" i="7" s="1"/>
  <c r="T187" i="12"/>
  <c r="U187" i="12" s="1"/>
  <c r="M187" i="7" s="1"/>
  <c r="T210" i="12"/>
  <c r="L210" i="7" s="1"/>
  <c r="T214" i="12"/>
  <c r="L214" i="7" s="1"/>
  <c r="T118" i="12"/>
  <c r="U118" i="12" s="1"/>
  <c r="M118" i="7" s="1"/>
  <c r="T43" i="12"/>
  <c r="U43" i="12" s="1"/>
  <c r="M43" i="7" s="1"/>
  <c r="T24" i="12"/>
  <c r="U24" i="12" s="1"/>
  <c r="M24" i="7" s="1"/>
  <c r="T134" i="12"/>
  <c r="T33" i="12"/>
  <c r="U33" i="12" s="1"/>
  <c r="M33" i="7" s="1"/>
  <c r="T141" i="12"/>
  <c r="U141" i="12" s="1"/>
  <c r="M141" i="7" s="1"/>
  <c r="T61" i="12"/>
  <c r="U61" i="12" s="1"/>
  <c r="M61" i="7" s="1"/>
  <c r="T11" i="12"/>
  <c r="T102" i="12"/>
  <c r="U102" i="12" s="1"/>
  <c r="M102" i="7" s="1"/>
  <c r="T120" i="12"/>
  <c r="L120" i="7" s="1"/>
  <c r="T115" i="12"/>
  <c r="U115" i="12" s="1"/>
  <c r="M115" i="7" s="1"/>
  <c r="T211" i="12"/>
  <c r="L211" i="7" s="1"/>
  <c r="T64" i="12"/>
  <c r="U64" i="12" s="1"/>
  <c r="M64" i="7" s="1"/>
  <c r="T75" i="12"/>
  <c r="U75" i="12" s="1"/>
  <c r="M75" i="7" s="1"/>
  <c r="T113" i="12"/>
  <c r="L113" i="7" s="1"/>
  <c r="T71" i="12"/>
  <c r="U71" i="12" s="1"/>
  <c r="M71" i="7" s="1"/>
  <c r="T209" i="12"/>
  <c r="L209" i="7" s="1"/>
  <c r="T52" i="12"/>
  <c r="L52" i="7" s="1"/>
  <c r="T80" i="12"/>
  <c r="U80" i="12" s="1"/>
  <c r="M80" i="7" s="1"/>
  <c r="T135" i="12"/>
  <c r="T143" i="12"/>
  <c r="U143" i="12" s="1"/>
  <c r="M143" i="7" s="1"/>
  <c r="T171" i="12"/>
  <c r="U171" i="12" s="1"/>
  <c r="M171" i="7" s="1"/>
  <c r="T158" i="12"/>
  <c r="U158" i="12" s="1"/>
  <c r="M158" i="7" s="1"/>
  <c r="T70" i="12"/>
  <c r="U70" i="12" s="1"/>
  <c r="M70" i="7" s="1"/>
  <c r="T202" i="12"/>
  <c r="U202" i="12" s="1"/>
  <c r="M202" i="7" s="1"/>
  <c r="T154" i="12"/>
  <c r="U154" i="12" s="1"/>
  <c r="M154" i="7" s="1"/>
  <c r="T100" i="12"/>
  <c r="L100" i="7" s="1"/>
  <c r="T39" i="12"/>
  <c r="U39" i="12" s="1"/>
  <c r="M39" i="7" s="1"/>
  <c r="T91" i="12"/>
  <c r="L91" i="7" s="1"/>
  <c r="T104" i="12"/>
  <c r="U104" i="12" s="1"/>
  <c r="M104" i="7" s="1"/>
  <c r="T40" i="12"/>
  <c r="U40" i="12" s="1"/>
  <c r="M40" i="7" s="1"/>
  <c r="T66" i="12"/>
  <c r="L66" i="7" s="1"/>
  <c r="T131" i="12"/>
  <c r="L131" i="7" s="1"/>
  <c r="T59" i="12"/>
  <c r="U59" i="12" s="1"/>
  <c r="M59" i="7" s="1"/>
  <c r="T208" i="12"/>
  <c r="L208" i="7" s="1"/>
  <c r="T67" i="12"/>
  <c r="L67" i="7" s="1"/>
  <c r="T92" i="12"/>
  <c r="L92" i="7" s="1"/>
  <c r="T137" i="12"/>
  <c r="L137" i="7" s="1"/>
  <c r="T133" i="12"/>
  <c r="T103" i="12"/>
  <c r="U103" i="12" s="1"/>
  <c r="M103" i="7" s="1"/>
  <c r="T89" i="12"/>
  <c r="L89" i="7" s="1"/>
  <c r="T107" i="12"/>
  <c r="U107" i="12" s="1"/>
  <c r="M107" i="7" s="1"/>
  <c r="T98" i="12"/>
  <c r="U98" i="12" s="1"/>
  <c r="M98" i="7" s="1"/>
  <c r="T99" i="12"/>
  <c r="L99" i="7" s="1"/>
  <c r="T69" i="12"/>
  <c r="L69" i="7" s="1"/>
  <c r="T138" i="12"/>
  <c r="U138" i="12" s="1"/>
  <c r="M138" i="7" s="1"/>
  <c r="T74" i="12"/>
  <c r="U74" i="12" s="1"/>
  <c r="M74" i="7" s="1"/>
  <c r="T19" i="12"/>
  <c r="L19" i="7" s="1"/>
  <c r="T94" i="12"/>
  <c r="U94" i="12" s="1"/>
  <c r="M94" i="7" s="1"/>
  <c r="N215" i="12"/>
  <c r="T16" i="12"/>
  <c r="U16" i="12" s="1"/>
  <c r="M16" i="7" s="1"/>
  <c r="T123" i="12"/>
  <c r="L123" i="7" s="1"/>
  <c r="T57" i="12"/>
  <c r="L57" i="7" s="1"/>
  <c r="T121" i="12"/>
  <c r="U121" i="12" s="1"/>
  <c r="M121" i="7" s="1"/>
  <c r="T50" i="12"/>
  <c r="U50" i="12" s="1"/>
  <c r="M50" i="7" s="1"/>
  <c r="T119" i="12"/>
  <c r="U119" i="12" s="1"/>
  <c r="M119" i="7" s="1"/>
  <c r="T35" i="12"/>
  <c r="L35" i="7" s="1"/>
  <c r="T48" i="12"/>
  <c r="L48" i="7" s="1"/>
  <c r="T166" i="12"/>
  <c r="U166" i="12" s="1"/>
  <c r="M166" i="7" s="1"/>
  <c r="T101" i="12"/>
  <c r="U101" i="12" s="1"/>
  <c r="M101" i="7" s="1"/>
  <c r="T51" i="12"/>
  <c r="U51" i="12" s="1"/>
  <c r="M51" i="7" s="1"/>
  <c r="T106" i="12"/>
  <c r="L106" i="7" s="1"/>
  <c r="T42" i="12"/>
  <c r="U42" i="12" s="1"/>
  <c r="M42" i="7" s="1"/>
  <c r="T15" i="12"/>
  <c r="U15" i="12" s="1"/>
  <c r="M15" i="7" s="1"/>
  <c r="T63" i="12"/>
  <c r="U63" i="12" s="1"/>
  <c r="M63" i="7" s="1"/>
  <c r="T31" i="12"/>
  <c r="L31" i="7" s="1"/>
  <c r="T37" i="12"/>
  <c r="U37" i="12" s="1"/>
  <c r="M37" i="7" s="1"/>
  <c r="T26" i="12"/>
  <c r="L26" i="7" s="1"/>
  <c r="T124" i="12"/>
  <c r="L124" i="7" s="1"/>
  <c r="T30" i="12"/>
  <c r="U30" i="12" s="1"/>
  <c r="M30" i="7" s="1"/>
  <c r="T125" i="12"/>
  <c r="L125" i="7" s="1"/>
  <c r="T68" i="12"/>
  <c r="U68" i="12" s="1"/>
  <c r="M68" i="7" s="1"/>
  <c r="T116" i="12"/>
  <c r="U116" i="12" s="1"/>
  <c r="M116" i="7" s="1"/>
  <c r="T62" i="12"/>
  <c r="U62" i="12" s="1"/>
  <c r="M62" i="7" s="1"/>
  <c r="T65" i="12"/>
  <c r="U65" i="12" s="1"/>
  <c r="M65" i="7" s="1"/>
  <c r="T44" i="12"/>
  <c r="L44" i="7" s="1"/>
  <c r="T9" i="12"/>
  <c r="U9" i="12" s="1"/>
  <c r="M9" i="7" s="1"/>
  <c r="T18" i="12"/>
  <c r="U18" i="12" s="1"/>
  <c r="M18" i="7" s="1"/>
  <c r="T34" i="12"/>
  <c r="L34" i="7" s="1"/>
  <c r="T162" i="12"/>
  <c r="U162" i="12" s="1"/>
  <c r="M162" i="7" s="1"/>
  <c r="T191" i="12"/>
  <c r="U191" i="12" s="1"/>
  <c r="M191" i="7" s="1"/>
  <c r="T58" i="12"/>
  <c r="L58" i="7" s="1"/>
  <c r="T169" i="12"/>
  <c r="U169" i="12" s="1"/>
  <c r="M169" i="7" s="1"/>
  <c r="T190" i="12"/>
  <c r="U190" i="12" s="1"/>
  <c r="M190" i="7" s="1"/>
  <c r="T193" i="12"/>
  <c r="U193" i="12" s="1"/>
  <c r="M193" i="7" s="1"/>
  <c r="T77" i="12"/>
  <c r="U77" i="12" s="1"/>
  <c r="M77" i="7" s="1"/>
  <c r="T14" i="12"/>
  <c r="L14" i="7" s="1"/>
  <c r="T151" i="12"/>
  <c r="U151" i="12" s="1"/>
  <c r="M151" i="7" s="1"/>
  <c r="T177" i="12"/>
  <c r="U177" i="12" s="1"/>
  <c r="M177" i="7" s="1"/>
  <c r="T196" i="12"/>
  <c r="T60" i="12"/>
  <c r="L60" i="7" s="1"/>
  <c r="T13" i="12"/>
  <c r="U13" i="12" s="1"/>
  <c r="M13" i="7" s="1"/>
  <c r="T93" i="12"/>
  <c r="U93" i="12" s="1"/>
  <c r="M93" i="7" s="1"/>
  <c r="T83" i="12"/>
  <c r="U83" i="12" s="1"/>
  <c r="M83" i="7" s="1"/>
  <c r="T45" i="12"/>
  <c r="L45" i="7" s="1"/>
  <c r="T46" i="12"/>
  <c r="L46" i="7" s="1"/>
  <c r="T72" i="12"/>
  <c r="U72" i="12" s="1"/>
  <c r="M72" i="7" s="1"/>
  <c r="T82" i="12"/>
  <c r="L82" i="7" s="1"/>
  <c r="T95" i="12"/>
  <c r="L95" i="7" s="1"/>
  <c r="T12" i="12"/>
  <c r="U12" i="12" s="1"/>
  <c r="M12" i="7" s="1"/>
  <c r="N216" i="12"/>
  <c r="N219" i="12"/>
  <c r="T54" i="12"/>
  <c r="L54" i="7" s="1"/>
  <c r="T90" i="12"/>
  <c r="L90" i="7" s="1"/>
  <c r="T128" i="12"/>
  <c r="T76" i="12"/>
  <c r="U76" i="12" s="1"/>
  <c r="M76" i="7" s="1"/>
  <c r="T117" i="12"/>
  <c r="L117" i="7" s="1"/>
  <c r="T49" i="12"/>
  <c r="L49" i="7" s="1"/>
  <c r="T38" i="12"/>
  <c r="L38" i="7" s="1"/>
  <c r="T170" i="12"/>
  <c r="U170" i="12" s="1"/>
  <c r="M170" i="7" s="1"/>
  <c r="T86" i="12"/>
  <c r="L86" i="7" s="1"/>
  <c r="T129" i="12"/>
  <c r="L129" i="7" s="1"/>
  <c r="T78" i="12"/>
  <c r="U78" i="12" s="1"/>
  <c r="M78" i="7" s="1"/>
  <c r="T87" i="12"/>
  <c r="L87" i="7" s="1"/>
  <c r="T22" i="12"/>
  <c r="L22" i="7" s="1"/>
  <c r="T84" i="12"/>
  <c r="L84" i="7" s="1"/>
  <c r="T36" i="12"/>
  <c r="U36" i="12" s="1"/>
  <c r="M36" i="7" s="1"/>
  <c r="T213" i="12"/>
  <c r="L213" i="7" s="1"/>
  <c r="T226" i="12"/>
  <c r="U226" i="12" s="1"/>
  <c r="T85" i="12"/>
  <c r="L85" i="7" s="1"/>
  <c r="T20" i="12"/>
  <c r="U20" i="12" s="1"/>
  <c r="M20" i="7" s="1"/>
  <c r="T105" i="12"/>
  <c r="U105" i="12" s="1"/>
  <c r="M105" i="7" s="1"/>
  <c r="T73" i="12"/>
  <c r="U73" i="12" s="1"/>
  <c r="M73" i="7" s="1"/>
  <c r="T29" i="12"/>
  <c r="L29" i="7" s="1"/>
  <c r="T199" i="12"/>
  <c r="U199" i="12" s="1"/>
  <c r="M199" i="7" s="1"/>
  <c r="T189" i="12"/>
  <c r="T182" i="12"/>
  <c r="U182" i="12" s="1"/>
  <c r="M182" i="7" s="1"/>
  <c r="T192" i="12"/>
  <c r="U192" i="12" s="1"/>
  <c r="M192" i="7" s="1"/>
  <c r="T153" i="12"/>
  <c r="U153" i="12" s="1"/>
  <c r="M153" i="7" s="1"/>
  <c r="T183" i="12"/>
  <c r="U183" i="12" s="1"/>
  <c r="M183" i="7" s="1"/>
  <c r="T173" i="12"/>
  <c r="U173" i="12" s="1"/>
  <c r="M173" i="7" s="1"/>
  <c r="T144" i="12"/>
  <c r="U144" i="12" s="1"/>
  <c r="M144" i="7" s="1"/>
  <c r="T188" i="12"/>
  <c r="U188" i="12" s="1"/>
  <c r="M188" i="7" s="1"/>
  <c r="N217" i="12"/>
  <c r="T8" i="12"/>
  <c r="T145" i="12"/>
  <c r="U145" i="12" s="1"/>
  <c r="M145" i="7" s="1"/>
  <c r="T204" i="12"/>
  <c r="U204" i="12" s="1"/>
  <c r="M204" i="7" s="1"/>
  <c r="T150" i="12"/>
  <c r="U150" i="12" s="1"/>
  <c r="M150" i="7" s="1"/>
  <c r="T160" i="12"/>
  <c r="U160" i="12" s="1"/>
  <c r="M160" i="7" s="1"/>
  <c r="T172" i="12"/>
  <c r="U172" i="12" s="1"/>
  <c r="M172" i="7" s="1"/>
  <c r="T200" i="12"/>
  <c r="U200" i="12" s="1"/>
  <c r="M200" i="7" s="1"/>
  <c r="T157" i="12"/>
  <c r="U157" i="12" s="1"/>
  <c r="M157" i="7" s="1"/>
  <c r="T201" i="12"/>
  <c r="U201" i="12" s="1"/>
  <c r="M201" i="7" s="1"/>
  <c r="T155" i="12"/>
  <c r="U155" i="12" s="1"/>
  <c r="M155" i="7" s="1"/>
  <c r="T142" i="12"/>
  <c r="U142" i="12" s="1"/>
  <c r="M142" i="7" s="1"/>
  <c r="T165" i="12"/>
  <c r="U165" i="12" s="1"/>
  <c r="M165" i="7" s="1"/>
  <c r="T174" i="12"/>
  <c r="U174" i="12" s="1"/>
  <c r="M174" i="7" s="1"/>
  <c r="T167" i="12"/>
  <c r="U167" i="12" s="1"/>
  <c r="M167" i="7" s="1"/>
  <c r="T194" i="12"/>
  <c r="L194" i="7" s="1"/>
  <c r="T148" i="12"/>
  <c r="U148" i="12" s="1"/>
  <c r="M148" i="7" s="1"/>
  <c r="T163" i="12"/>
  <c r="U163" i="12" s="1"/>
  <c r="M163" i="7" s="1"/>
  <c r="T176" i="12"/>
  <c r="U176" i="12" s="1"/>
  <c r="M176" i="7" s="1"/>
  <c r="T203" i="12"/>
  <c r="U203" i="12" s="1"/>
  <c r="M203" i="7" s="1"/>
  <c r="T156" i="12"/>
  <c r="U156" i="12" s="1"/>
  <c r="M156" i="7" s="1"/>
  <c r="T96" i="12"/>
  <c r="L96" i="7" s="1"/>
  <c r="N218" i="12"/>
  <c r="T181" i="12"/>
  <c r="U181" i="12" s="1"/>
  <c r="M181" i="7" s="1"/>
  <c r="T159" i="12"/>
  <c r="U159" i="12" s="1"/>
  <c r="M159" i="7" s="1"/>
  <c r="T180" i="12"/>
  <c r="U180" i="12" s="1"/>
  <c r="M180" i="7" s="1"/>
  <c r="T184" i="12"/>
  <c r="U184" i="12" s="1"/>
  <c r="M184" i="7" s="1"/>
  <c r="T168" i="12"/>
  <c r="U168" i="12" s="1"/>
  <c r="M168" i="7" s="1"/>
  <c r="T195" i="12"/>
  <c r="L195" i="7" s="1"/>
  <c r="T139" i="12"/>
  <c r="U139" i="12" s="1"/>
  <c r="M139" i="7" s="1"/>
  <c r="R218" i="12"/>
  <c r="R219" i="12"/>
  <c r="R216" i="12"/>
  <c r="R215" i="12"/>
  <c r="R217" i="12"/>
  <c r="L23" i="7" l="1"/>
  <c r="L122" i="7"/>
  <c r="U126" i="12"/>
  <c r="M126" i="7" s="1"/>
  <c r="L126" i="7"/>
  <c r="U130" i="12"/>
  <c r="M130" i="7" s="1"/>
  <c r="L130" i="7"/>
  <c r="U134" i="12"/>
  <c r="M134" i="7" s="1"/>
  <c r="L134" i="7"/>
  <c r="U133" i="12"/>
  <c r="M133" i="7" s="1"/>
  <c r="L133" i="7"/>
  <c r="U127" i="12"/>
  <c r="M127" i="7" s="1"/>
  <c r="L127" i="7"/>
  <c r="U132" i="12"/>
  <c r="M132" i="7" s="1"/>
  <c r="L132" i="7"/>
  <c r="U128" i="12"/>
  <c r="M128" i="7" s="1"/>
  <c r="L128" i="7"/>
  <c r="U135" i="12"/>
  <c r="M135" i="7" s="1"/>
  <c r="L135" i="7"/>
  <c r="U124" i="12"/>
  <c r="M124" i="7" s="1"/>
  <c r="U123" i="12"/>
  <c r="M123" i="7" s="1"/>
  <c r="L197" i="7"/>
  <c r="L55" i="7"/>
  <c r="L21" i="7"/>
  <c r="L108" i="7"/>
  <c r="U110" i="12"/>
  <c r="M110" i="7" s="1"/>
  <c r="U79" i="12"/>
  <c r="M79" i="7" s="1"/>
  <c r="L17" i="7"/>
  <c r="L164" i="7"/>
  <c r="U196" i="12"/>
  <c r="M196" i="7" s="1"/>
  <c r="L196" i="7"/>
  <c r="L27" i="7"/>
  <c r="L112" i="7"/>
  <c r="U47" i="12"/>
  <c r="M47" i="7" s="1"/>
  <c r="U97" i="12"/>
  <c r="M97" i="7" s="1"/>
  <c r="U109" i="12"/>
  <c r="M109" i="7" s="1"/>
  <c r="U136" i="12"/>
  <c r="M136" i="7" s="1"/>
  <c r="U11" i="12"/>
  <c r="M11" i="7" s="1"/>
  <c r="L11" i="7"/>
  <c r="L41" i="7"/>
  <c r="L6" i="7"/>
  <c r="U88" i="12"/>
  <c r="M88" i="7" s="1"/>
  <c r="U179" i="12"/>
  <c r="M179" i="7" s="1"/>
  <c r="L186" i="7"/>
  <c r="L111" i="7"/>
  <c r="U8" i="12"/>
  <c r="M8" i="7" s="1"/>
  <c r="L8" i="7"/>
  <c r="L25" i="7"/>
  <c r="L32" i="7"/>
  <c r="L152" i="7"/>
  <c r="U140" i="12"/>
  <c r="M140" i="7" s="1"/>
  <c r="L28" i="7"/>
  <c r="U10" i="12"/>
  <c r="M10" i="7" s="1"/>
  <c r="L146" i="7"/>
  <c r="L149" i="7"/>
  <c r="L7" i="7"/>
  <c r="U212" i="12"/>
  <c r="M212" i="7" s="1"/>
  <c r="L147" i="7"/>
  <c r="U114" i="12"/>
  <c r="M114" i="7" s="1"/>
  <c r="U81" i="12"/>
  <c r="M81" i="7" s="1"/>
  <c r="U207" i="12"/>
  <c r="M207" i="7" s="1"/>
  <c r="L56" i="7"/>
  <c r="L175" i="7"/>
  <c r="U189" i="12"/>
  <c r="M189" i="7" s="1"/>
  <c r="L68" i="7"/>
  <c r="L53" i="7"/>
  <c r="L185" i="7"/>
  <c r="L43" i="7"/>
  <c r="U210" i="12"/>
  <c r="M210" i="7" s="1"/>
  <c r="L33" i="7"/>
  <c r="L187" i="7"/>
  <c r="U214" i="12"/>
  <c r="M214" i="7" s="1"/>
  <c r="L118" i="7"/>
  <c r="U91" i="12"/>
  <c r="M91" i="7" s="1"/>
  <c r="L61" i="7"/>
  <c r="U113" i="12"/>
  <c r="M113" i="7" s="1"/>
  <c r="U89" i="12"/>
  <c r="M89" i="7" s="1"/>
  <c r="L24" i="7"/>
  <c r="L141" i="7"/>
  <c r="L102" i="7"/>
  <c r="U26" i="12"/>
  <c r="M26" i="7" s="1"/>
  <c r="U35" i="12"/>
  <c r="M35" i="7" s="1"/>
  <c r="L94" i="7"/>
  <c r="U92" i="12"/>
  <c r="M92" i="7" s="1"/>
  <c r="U57" i="12"/>
  <c r="M57" i="7" s="1"/>
  <c r="U131" i="12"/>
  <c r="M131" i="7" s="1"/>
  <c r="U69" i="12"/>
  <c r="M69" i="7" s="1"/>
  <c r="L51" i="7"/>
  <c r="L80" i="7"/>
  <c r="L63" i="7"/>
  <c r="L143" i="7"/>
  <c r="L202" i="7"/>
  <c r="U44" i="12"/>
  <c r="M44" i="7" s="1"/>
  <c r="L73" i="7"/>
  <c r="U54" i="12"/>
  <c r="M54" i="7" s="1"/>
  <c r="U60" i="12"/>
  <c r="M60" i="7" s="1"/>
  <c r="U211" i="12"/>
  <c r="M211" i="7" s="1"/>
  <c r="U120" i="12"/>
  <c r="M120" i="7" s="1"/>
  <c r="U209" i="12"/>
  <c r="M209" i="7" s="1"/>
  <c r="U208" i="12"/>
  <c r="M208" i="7" s="1"/>
  <c r="L158" i="7"/>
  <c r="U100" i="12"/>
  <c r="M100" i="7" s="1"/>
  <c r="L64" i="7"/>
  <c r="L115" i="7"/>
  <c r="L75" i="7"/>
  <c r="L71" i="7"/>
  <c r="L171" i="7"/>
  <c r="L154" i="7"/>
  <c r="U137" i="12"/>
  <c r="M137" i="7" s="1"/>
  <c r="U125" i="12"/>
  <c r="M125" i="7" s="1"/>
  <c r="L70" i="7"/>
  <c r="U19" i="12"/>
  <c r="M19" i="7" s="1"/>
  <c r="U99" i="12"/>
  <c r="M99" i="7" s="1"/>
  <c r="U67" i="12"/>
  <c r="M67" i="7" s="1"/>
  <c r="L39" i="7"/>
  <c r="U205" i="12"/>
  <c r="M205" i="7" s="1"/>
  <c r="L40" i="7"/>
  <c r="L15" i="7"/>
  <c r="L101" i="7"/>
  <c r="L65" i="7"/>
  <c r="L169" i="7"/>
  <c r="U66" i="12"/>
  <c r="M66" i="7" s="1"/>
  <c r="U52" i="12"/>
  <c r="M52" i="7" s="1"/>
  <c r="L74" i="7"/>
  <c r="U178" i="12"/>
  <c r="M178" i="7" s="1"/>
  <c r="L103" i="7"/>
  <c r="U213" i="12"/>
  <c r="M213" i="7" s="1"/>
  <c r="U82" i="12"/>
  <c r="M82" i="7" s="1"/>
  <c r="L42" i="7"/>
  <c r="L37" i="7"/>
  <c r="L119" i="7"/>
  <c r="L59" i="7"/>
  <c r="U106" i="12"/>
  <c r="M106" i="7" s="1"/>
  <c r="U48" i="12"/>
  <c r="M48" i="7" s="1"/>
  <c r="L121" i="7"/>
  <c r="L191" i="7"/>
  <c r="U31" i="12"/>
  <c r="M31" i="7" s="1"/>
  <c r="L193" i="7"/>
  <c r="L9" i="7"/>
  <c r="L116" i="7"/>
  <c r="L12" i="7"/>
  <c r="L104" i="7"/>
  <c r="L138" i="7"/>
  <c r="L107" i="7"/>
  <c r="U129" i="12"/>
  <c r="M129" i="7" s="1"/>
  <c r="L13" i="7"/>
  <c r="U58" i="12"/>
  <c r="M58" i="7" s="1"/>
  <c r="L151" i="7"/>
  <c r="L18" i="7"/>
  <c r="L166" i="7"/>
  <c r="L78" i="7"/>
  <c r="U38" i="12"/>
  <c r="M38" i="7" s="1"/>
  <c r="L167" i="7"/>
  <c r="L177" i="7"/>
  <c r="L20" i="7"/>
  <c r="L50" i="7"/>
  <c r="L98" i="7"/>
  <c r="L62" i="7"/>
  <c r="L72" i="7"/>
  <c r="L30" i="7"/>
  <c r="L16" i="7"/>
  <c r="L77" i="7"/>
  <c r="U34" i="12"/>
  <c r="M34" i="7" s="1"/>
  <c r="T219" i="12"/>
  <c r="L198" i="7"/>
  <c r="T215" i="12"/>
  <c r="U86" i="12"/>
  <c r="M86" i="7" s="1"/>
  <c r="L160" i="7"/>
  <c r="U14" i="12"/>
  <c r="M14" i="7" s="1"/>
  <c r="U22" i="12"/>
  <c r="M22" i="7" s="1"/>
  <c r="U117" i="12"/>
  <c r="M117" i="7" s="1"/>
  <c r="U95" i="12"/>
  <c r="M95" i="7" s="1"/>
  <c r="L190" i="7"/>
  <c r="U45" i="12"/>
  <c r="M45" i="7" s="1"/>
  <c r="L182" i="7"/>
  <c r="L162" i="7"/>
  <c r="L173" i="7"/>
  <c r="U84" i="12"/>
  <c r="M84" i="7" s="1"/>
  <c r="T216" i="12"/>
  <c r="U90" i="12"/>
  <c r="M90" i="7" s="1"/>
  <c r="L144" i="7"/>
  <c r="U49" i="12"/>
  <c r="M49" i="7" s="1"/>
  <c r="U85" i="12"/>
  <c r="M85" i="7" s="1"/>
  <c r="U46" i="12"/>
  <c r="M46" i="7" s="1"/>
  <c r="L172" i="7"/>
  <c r="U29" i="12"/>
  <c r="M29" i="7" s="1"/>
  <c r="L192" i="7"/>
  <c r="L83" i="7"/>
  <c r="L183" i="7"/>
  <c r="L105" i="7"/>
  <c r="U87" i="12"/>
  <c r="M87" i="7" s="1"/>
  <c r="L188" i="7"/>
  <c r="L199" i="7"/>
  <c r="L93" i="7"/>
  <c r="L153" i="7"/>
  <c r="L36" i="7"/>
  <c r="N220" i="12"/>
  <c r="M222" i="12" s="1"/>
  <c r="L170" i="7"/>
  <c r="L189" i="7"/>
  <c r="L76" i="7"/>
  <c r="T217" i="12"/>
  <c r="L145" i="7"/>
  <c r="L150" i="7"/>
  <c r="L200" i="7"/>
  <c r="L142" i="7"/>
  <c r="L204" i="7"/>
  <c r="L184" i="7"/>
  <c r="L176" i="7"/>
  <c r="L165" i="7"/>
  <c r="L203" i="7"/>
  <c r="L168" i="7"/>
  <c r="L157" i="7"/>
  <c r="U194" i="12"/>
  <c r="M194" i="7" s="1"/>
  <c r="L163" i="7"/>
  <c r="L155" i="7"/>
  <c r="L174" i="7"/>
  <c r="L201" i="7"/>
  <c r="L180" i="7"/>
  <c r="L159" i="7"/>
  <c r="L148" i="7"/>
  <c r="L156" i="7"/>
  <c r="L181" i="7"/>
  <c r="U96" i="12"/>
  <c r="M96" i="7" s="1"/>
  <c r="U195" i="12"/>
  <c r="M195" i="7" s="1"/>
  <c r="L139" i="7"/>
  <c r="T218" i="12"/>
  <c r="U206" i="12"/>
  <c r="R220" i="12"/>
  <c r="R222" i="12" s="1"/>
  <c r="L219" i="7"/>
  <c r="U215" i="12" l="1"/>
  <c r="M216" i="7"/>
  <c r="L215" i="7"/>
  <c r="M215" i="7"/>
  <c r="L216" i="7"/>
  <c r="U216" i="12"/>
  <c r="M217" i="7"/>
  <c r="L217" i="7"/>
  <c r="T220" i="12"/>
  <c r="U218" i="12"/>
  <c r="U217" i="12"/>
  <c r="L218" i="7"/>
  <c r="M218" i="7"/>
  <c r="M206" i="7"/>
  <c r="M219" i="7" s="1"/>
  <c r="U219" i="12"/>
  <c r="L220" i="7" l="1"/>
  <c r="U220" i="12"/>
  <c r="U223" i="12" s="1"/>
  <c r="M220" i="7"/>
  <c r="M222" i="7" s="1"/>
  <c r="G11" i="21"/>
  <c r="F11" i="21" s="1"/>
  <c r="G6" i="21"/>
  <c r="F7" i="21" l="1"/>
  <c r="G153" i="21"/>
  <c r="T221" i="12"/>
  <c r="S221" i="12"/>
  <c r="K222" i="7"/>
  <c r="L222" i="7"/>
  <c r="F6" i="21"/>
  <c r="K25" i="14"/>
  <c r="AB25" i="14"/>
  <c r="AC25" i="14"/>
  <c r="R25" i="14"/>
  <c r="S25" i="14" s="1"/>
  <c r="V25" i="14" s="1"/>
  <c r="AA25" i="14"/>
  <c r="F13" i="21"/>
  <c r="P24" i="14" s="1"/>
  <c r="R24" i="14" s="1"/>
  <c r="S24" i="14" s="1"/>
  <c r="F12" i="21"/>
  <c r="P22" i="14" s="1"/>
  <c r="R22" i="14" s="1"/>
  <c r="S22" i="14" s="1"/>
  <c r="F153" i="21" l="1"/>
  <c r="P27" i="14"/>
  <c r="AA27" i="14" s="1"/>
  <c r="AD27" i="14" s="1"/>
  <c r="F155" i="21"/>
  <c r="F159" i="21" s="1"/>
  <c r="F167" i="21" s="1"/>
  <c r="T25" i="14"/>
  <c r="U25" i="14"/>
  <c r="K24" i="14"/>
  <c r="AC24" i="14"/>
  <c r="AB24" i="14"/>
  <c r="V24" i="14"/>
  <c r="AA24" i="14"/>
  <c r="AD25" i="14"/>
  <c r="AE25" i="14" s="1"/>
  <c r="AG25" i="14" s="1"/>
  <c r="AB22" i="14"/>
  <c r="V22" i="14"/>
  <c r="K22" i="14"/>
  <c r="AC22" i="14"/>
  <c r="AA22" i="14"/>
  <c r="AB27" i="14" l="1"/>
  <c r="AB215" i="14" s="1"/>
  <c r="AB220" i="14" s="1"/>
  <c r="R27" i="14"/>
  <c r="S27" i="14" s="1"/>
  <c r="V27" i="14" s="1"/>
  <c r="K27" i="14"/>
  <c r="K215" i="14" s="1"/>
  <c r="K220" i="14" s="1"/>
  <c r="AC27" i="14"/>
  <c r="P215" i="14"/>
  <c r="P220" i="14" s="1"/>
  <c r="AK155" i="21"/>
  <c r="AH25" i="14"/>
  <c r="AD22" i="14"/>
  <c r="AE22" i="14" s="1"/>
  <c r="AG22" i="14" s="1"/>
  <c r="U22" i="14"/>
  <c r="T22" i="14"/>
  <c r="U24" i="14"/>
  <c r="T24" i="14"/>
  <c r="W25" i="14"/>
  <c r="Y25" i="14" s="1"/>
  <c r="AA215" i="14"/>
  <c r="AA220" i="14" s="1"/>
  <c r="AD24" i="14"/>
  <c r="AE24" i="14" s="1"/>
  <c r="AG24" i="14" s="1"/>
  <c r="AE27" i="14" l="1"/>
  <c r="AG27" i="14" s="1"/>
  <c r="AH27" i="14" s="1"/>
  <c r="R215" i="14"/>
  <c r="T27" i="14"/>
  <c r="U27" i="14"/>
  <c r="U215" i="14" s="1"/>
  <c r="U220" i="14" s="1"/>
  <c r="P222" i="14"/>
  <c r="AC215" i="14"/>
  <c r="AC220" i="14" s="1"/>
  <c r="AK159" i="21"/>
  <c r="AD215" i="14"/>
  <c r="AD220" i="14" s="1"/>
  <c r="AH22" i="14"/>
  <c r="AH24" i="14"/>
  <c r="S215" i="14"/>
  <c r="S220" i="14" s="1"/>
  <c r="Z25" i="14"/>
  <c r="W24" i="14"/>
  <c r="Y24" i="14" s="1"/>
  <c r="W22" i="14"/>
  <c r="Y22" i="14" s="1"/>
  <c r="R220" i="14" l="1"/>
  <c r="K10" i="9" s="1"/>
  <c r="W27" i="14"/>
  <c r="Y27" i="14" s="1"/>
  <c r="Z27" i="14" s="1"/>
  <c r="AQ27" i="14" s="1"/>
  <c r="N27" i="7" s="1"/>
  <c r="T215" i="14"/>
  <c r="T220" i="14" s="1"/>
  <c r="L239" i="14"/>
  <c r="M239" i="14" s="1"/>
  <c r="O239" i="14" s="1"/>
  <c r="N239" i="14" s="1"/>
  <c r="AQ25" i="14"/>
  <c r="N25" i="7" s="1"/>
  <c r="AE215" i="14"/>
  <c r="AE220" i="14" s="1"/>
  <c r="AG215" i="14"/>
  <c r="AG220" i="14" s="1"/>
  <c r="Z24" i="14"/>
  <c r="AQ24" i="14" s="1"/>
  <c r="N24" i="7" s="1"/>
  <c r="Z22" i="14"/>
  <c r="AQ22" i="14" s="1"/>
  <c r="V215" i="14"/>
  <c r="V220" i="14" s="1"/>
  <c r="V221" i="14" s="1"/>
  <c r="R221" i="14" l="1"/>
  <c r="AJ234" i="14"/>
  <c r="K11" i="9"/>
  <c r="W215" i="14"/>
  <c r="W220" i="14" s="1"/>
  <c r="L244" i="14"/>
  <c r="O244" i="14" s="1"/>
  <c r="N22" i="7"/>
  <c r="Y215" i="14"/>
  <c r="Y220" i="14" s="1"/>
  <c r="Y221" i="14" s="1"/>
  <c r="U10" i="9"/>
  <c r="M10" i="9"/>
  <c r="R222" i="14"/>
  <c r="N10" i="9"/>
  <c r="O10" i="9"/>
  <c r="L10" i="9"/>
  <c r="S10" i="9"/>
  <c r="Z215" i="14"/>
  <c r="Z220" i="14" s="1"/>
  <c r="AH215" i="14"/>
  <c r="AH220" i="14" s="1"/>
  <c r="L11" i="9" l="1"/>
  <c r="U11" i="9"/>
  <c r="U12" i="9" s="1"/>
  <c r="M11" i="9"/>
  <c r="M12" i="9" s="1"/>
  <c r="AJ161" i="14" s="1"/>
  <c r="V222" i="14"/>
  <c r="Y222" i="14"/>
  <c r="O11" i="9"/>
  <c r="O12" i="9" s="1"/>
  <c r="S11" i="9"/>
  <c r="N11" i="9"/>
  <c r="N12" i="9" s="1"/>
  <c r="AK161" i="14" s="1"/>
  <c r="S222" i="14"/>
  <c r="S221" i="14"/>
  <c r="T222" i="14"/>
  <c r="T221" i="14"/>
  <c r="AJ18" i="14" l="1"/>
  <c r="AJ6" i="14"/>
  <c r="AJ23" i="14"/>
  <c r="AJ123" i="14"/>
  <c r="AJ122" i="14"/>
  <c r="L12" i="9"/>
  <c r="AI180" i="14" s="1"/>
  <c r="AL180" i="14" s="1"/>
  <c r="AK23" i="14"/>
  <c r="AK122" i="14"/>
  <c r="AK123" i="14"/>
  <c r="AK197" i="14"/>
  <c r="AJ197" i="14"/>
  <c r="AQ215" i="14"/>
  <c r="AQ220" i="14" s="1"/>
  <c r="AK136" i="14"/>
  <c r="AK17" i="14"/>
  <c r="AK96" i="14"/>
  <c r="AK181" i="14"/>
  <c r="AK178" i="14"/>
  <c r="AK179" i="14"/>
  <c r="AK180" i="14"/>
  <c r="AK139" i="14"/>
  <c r="AK194" i="14"/>
  <c r="AK195" i="14"/>
  <c r="AK205" i="14"/>
  <c r="AK62" i="14"/>
  <c r="AK69" i="14"/>
  <c r="AK71" i="14"/>
  <c r="AK76" i="14"/>
  <c r="AK85" i="14"/>
  <c r="AK118" i="14"/>
  <c r="AK120" i="14"/>
  <c r="AK148" i="14"/>
  <c r="AK150" i="14"/>
  <c r="AK167" i="14"/>
  <c r="AK176" i="14"/>
  <c r="AK185" i="14"/>
  <c r="AK204" i="14"/>
  <c r="AK128" i="14"/>
  <c r="AK21" i="14"/>
  <c r="AK26" i="14"/>
  <c r="AK40" i="14"/>
  <c r="AK42" i="14"/>
  <c r="AK47" i="14"/>
  <c r="AK55" i="14"/>
  <c r="AK78" i="14"/>
  <c r="AK98" i="14"/>
  <c r="AK108" i="14"/>
  <c r="AK111" i="14"/>
  <c r="AK124" i="14"/>
  <c r="AK152" i="14"/>
  <c r="AK155" i="14"/>
  <c r="AK159" i="14"/>
  <c r="AK199" i="14"/>
  <c r="AK50" i="14"/>
  <c r="AK105" i="14"/>
  <c r="AK131" i="14"/>
  <c r="AK9" i="14"/>
  <c r="AK74" i="14"/>
  <c r="AK81" i="14"/>
  <c r="AK83" i="14"/>
  <c r="AK88" i="14"/>
  <c r="AK103" i="14"/>
  <c r="AK106" i="14"/>
  <c r="AK129" i="14"/>
  <c r="AK134" i="14"/>
  <c r="AK146" i="14"/>
  <c r="AK188" i="14"/>
  <c r="AK193" i="14"/>
  <c r="AK198" i="14"/>
  <c r="AK57" i="14"/>
  <c r="AK16" i="14"/>
  <c r="AK45" i="14"/>
  <c r="AK51" i="14"/>
  <c r="AK53" i="14"/>
  <c r="AK58" i="14"/>
  <c r="AK67" i="14"/>
  <c r="AK90" i="14"/>
  <c r="AK101" i="14"/>
  <c r="AK116" i="14"/>
  <c r="AK132" i="14"/>
  <c r="AK138" i="14"/>
  <c r="AK141" i="14"/>
  <c r="AK144" i="14"/>
  <c r="AK165" i="14"/>
  <c r="AK172" i="14"/>
  <c r="AK183" i="14"/>
  <c r="AK202" i="14"/>
  <c r="AK158" i="14"/>
  <c r="AK182" i="14"/>
  <c r="AK12" i="14"/>
  <c r="AK14" i="14"/>
  <c r="AK28" i="14"/>
  <c r="AK34" i="14"/>
  <c r="AK36" i="14"/>
  <c r="AK38" i="14"/>
  <c r="AK60" i="14"/>
  <c r="AK86" i="14"/>
  <c r="AK93" i="14"/>
  <c r="AK95" i="14"/>
  <c r="AK149" i="14"/>
  <c r="AK163" i="14"/>
  <c r="AK168" i="14"/>
  <c r="AK191" i="14"/>
  <c r="AK7" i="14"/>
  <c r="AK192" i="14"/>
  <c r="AK22" i="14"/>
  <c r="AK25" i="14"/>
  <c r="AK30" i="14"/>
  <c r="AK56" i="14"/>
  <c r="AK63" i="14"/>
  <c r="AK65" i="14"/>
  <c r="AK70" i="14"/>
  <c r="AK79" i="14"/>
  <c r="AK99" i="14"/>
  <c r="AK109" i="14"/>
  <c r="AK119" i="14"/>
  <c r="AK121" i="14"/>
  <c r="AK125" i="14"/>
  <c r="AK127" i="14"/>
  <c r="AK153" i="14"/>
  <c r="AK157" i="14"/>
  <c r="AK160" i="14"/>
  <c r="AK177" i="14"/>
  <c r="AK186" i="14"/>
  <c r="AK8" i="14"/>
  <c r="AK10" i="14"/>
  <c r="AK41" i="14"/>
  <c r="AK49" i="14"/>
  <c r="AK72" i="14"/>
  <c r="AK104" i="14"/>
  <c r="AK112" i="14"/>
  <c r="AK114" i="14"/>
  <c r="AK130" i="14"/>
  <c r="AK135" i="14"/>
  <c r="AK170" i="14"/>
  <c r="AK175" i="14"/>
  <c r="AK200" i="14"/>
  <c r="AK59" i="14"/>
  <c r="AK102" i="14"/>
  <c r="AK126" i="14"/>
  <c r="AK187" i="14"/>
  <c r="AK32" i="14"/>
  <c r="AK43" i="14"/>
  <c r="AK68" i="14"/>
  <c r="AK75" i="14"/>
  <c r="AK77" i="14"/>
  <c r="AK82" i="14"/>
  <c r="AK91" i="14"/>
  <c r="AK107" i="14"/>
  <c r="AK117" i="14"/>
  <c r="AK142" i="14"/>
  <c r="AK151" i="14"/>
  <c r="AK173" i="14"/>
  <c r="AK184" i="14"/>
  <c r="AK189" i="14"/>
  <c r="AK203" i="14"/>
  <c r="AK64" i="14"/>
  <c r="AK18" i="14"/>
  <c r="AK19" i="14"/>
  <c r="AK27" i="14"/>
  <c r="AK39" i="14"/>
  <c r="AK46" i="14"/>
  <c r="AK48" i="14"/>
  <c r="AK52" i="14"/>
  <c r="AK61" i="14"/>
  <c r="AK84" i="14"/>
  <c r="AK140" i="14"/>
  <c r="AK145" i="14"/>
  <c r="AK147" i="14"/>
  <c r="AK166" i="14"/>
  <c r="AK100" i="14"/>
  <c r="AK133" i="14"/>
  <c r="AK20" i="14"/>
  <c r="AK35" i="14"/>
  <c r="AK37" i="14"/>
  <c r="AK54" i="14"/>
  <c r="AK80" i="14"/>
  <c r="AK87" i="14"/>
  <c r="AK89" i="14"/>
  <c r="AK94" i="14"/>
  <c r="AK97" i="14"/>
  <c r="AK110" i="14"/>
  <c r="AK154" i="14"/>
  <c r="AK162" i="14"/>
  <c r="AK29" i="14"/>
  <c r="AK201" i="14"/>
  <c r="AK11" i="14"/>
  <c r="AK13" i="14"/>
  <c r="AK15" i="14"/>
  <c r="AK24" i="14"/>
  <c r="AK31" i="14"/>
  <c r="AK33" i="14"/>
  <c r="AK44" i="14"/>
  <c r="AK66" i="14"/>
  <c r="AK92" i="14"/>
  <c r="AK113" i="14"/>
  <c r="AK115" i="14"/>
  <c r="AK143" i="14"/>
  <c r="AK156" i="14"/>
  <c r="AK164" i="14"/>
  <c r="AK169" i="14"/>
  <c r="AK174" i="14"/>
  <c r="AK190" i="14"/>
  <c r="AK196" i="14"/>
  <c r="AK73" i="14"/>
  <c r="AK137" i="14"/>
  <c r="AK171" i="14"/>
  <c r="AI221" i="14"/>
  <c r="AI222" i="14"/>
  <c r="AK208" i="14"/>
  <c r="AK213" i="14"/>
  <c r="AK210" i="14"/>
  <c r="AK212" i="14"/>
  <c r="AK214" i="14"/>
  <c r="AK211" i="14"/>
  <c r="AK207" i="14"/>
  <c r="AK209" i="14"/>
  <c r="AK206" i="14"/>
  <c r="AK6" i="14"/>
  <c r="AJ221" i="14"/>
  <c r="S12" i="9"/>
  <c r="AO221" i="14"/>
  <c r="AI15" i="14" l="1"/>
  <c r="AL15" i="14" s="1"/>
  <c r="AI11" i="14"/>
  <c r="AL11" i="14" s="1"/>
  <c r="AI194" i="14"/>
  <c r="AL194" i="14" s="1"/>
  <c r="AI12" i="14"/>
  <c r="AL12" i="14" s="1"/>
  <c r="AI16" i="14"/>
  <c r="AL16" i="14" s="1"/>
  <c r="AI178" i="14"/>
  <c r="AL178" i="14" s="1"/>
  <c r="AI13" i="14"/>
  <c r="AL13" i="14" s="1"/>
  <c r="AI14" i="14"/>
  <c r="AL14" i="14" s="1"/>
  <c r="AI10" i="14"/>
  <c r="AL10" i="14" s="1"/>
  <c r="AI136" i="14"/>
  <c r="AL136" i="14" s="1"/>
  <c r="AI179" i="14"/>
  <c r="AL179" i="14" s="1"/>
  <c r="AI181" i="14"/>
  <c r="AL181" i="14" s="1"/>
  <c r="AI8" i="14"/>
  <c r="AL8" i="14" s="1"/>
  <c r="AI9" i="14"/>
  <c r="AL9" i="14" s="1"/>
  <c r="AI195" i="14"/>
  <c r="AL195" i="14" s="1"/>
  <c r="AI17" i="14"/>
  <c r="AL17" i="14" s="1"/>
  <c r="AI206" i="14"/>
  <c r="AL206" i="14" s="1"/>
  <c r="AI201" i="14"/>
  <c r="AL201" i="14" s="1"/>
  <c r="AI18" i="14"/>
  <c r="AL18" i="14" s="1"/>
  <c r="AI197" i="14"/>
  <c r="AL197" i="14" s="1"/>
  <c r="AI205" i="14"/>
  <c r="AL205" i="14" s="1"/>
  <c r="AI123" i="14"/>
  <c r="AL123" i="14" s="1"/>
  <c r="AI22" i="14"/>
  <c r="AL22" i="14" s="1"/>
  <c r="AI6" i="14"/>
  <c r="AI122" i="14"/>
  <c r="AL122" i="14" s="1"/>
  <c r="AI23" i="14"/>
  <c r="AL23" i="14" s="1"/>
  <c r="AI96" i="14"/>
  <c r="AL96" i="14" s="1"/>
  <c r="AI161" i="14"/>
  <c r="AJ10" i="14"/>
  <c r="AJ20" i="14"/>
  <c r="AJ26" i="14"/>
  <c r="AJ11" i="14"/>
  <c r="AJ21" i="14"/>
  <c r="AJ25" i="14"/>
  <c r="AJ16" i="14"/>
  <c r="AJ19" i="14"/>
  <c r="AJ12" i="14"/>
  <c r="AJ22" i="14"/>
  <c r="AJ15" i="14"/>
  <c r="AJ17" i="14"/>
  <c r="AJ9" i="14"/>
  <c r="AJ13" i="14"/>
  <c r="AJ24" i="14"/>
  <c r="AJ14" i="14"/>
  <c r="AJ27" i="14"/>
  <c r="AJ136" i="14"/>
  <c r="AJ96" i="14"/>
  <c r="AJ178" i="14"/>
  <c r="AJ179" i="14"/>
  <c r="AJ180" i="14"/>
  <c r="AM180" i="14" s="1"/>
  <c r="AO180" i="14" s="1"/>
  <c r="AJ181" i="14"/>
  <c r="AJ139" i="14"/>
  <c r="AJ194" i="14"/>
  <c r="AJ195" i="14"/>
  <c r="AK218" i="14"/>
  <c r="AI139" i="14"/>
  <c r="AL139" i="14" s="1"/>
  <c r="AI74" i="14"/>
  <c r="AL74" i="14" s="1"/>
  <c r="AI81" i="14"/>
  <c r="AL81" i="14" s="1"/>
  <c r="AI83" i="14"/>
  <c r="AL83" i="14" s="1"/>
  <c r="AI88" i="14"/>
  <c r="AL88" i="14" s="1"/>
  <c r="AI103" i="14"/>
  <c r="AL103" i="14" s="1"/>
  <c r="AI106" i="14"/>
  <c r="AL106" i="14" s="1"/>
  <c r="AI129" i="14"/>
  <c r="AL129" i="14" s="1"/>
  <c r="AI134" i="14"/>
  <c r="AL134" i="14" s="1"/>
  <c r="AI146" i="14"/>
  <c r="AL146" i="14" s="1"/>
  <c r="AI188" i="14"/>
  <c r="AL188" i="14" s="1"/>
  <c r="AI193" i="14"/>
  <c r="AL193" i="14" s="1"/>
  <c r="AI76" i="14"/>
  <c r="AL76" i="14" s="1"/>
  <c r="AI45" i="14"/>
  <c r="AL45" i="14" s="1"/>
  <c r="AI51" i="14"/>
  <c r="AL51" i="14" s="1"/>
  <c r="AI53" i="14"/>
  <c r="AL53" i="14" s="1"/>
  <c r="AI58" i="14"/>
  <c r="AL58" i="14" s="1"/>
  <c r="AI67" i="14"/>
  <c r="AL67" i="14" s="1"/>
  <c r="AI90" i="14"/>
  <c r="AL90" i="14" s="1"/>
  <c r="AI101" i="14"/>
  <c r="AL101" i="14" s="1"/>
  <c r="AI116" i="14"/>
  <c r="AL116" i="14" s="1"/>
  <c r="AI132" i="14"/>
  <c r="AL132" i="14" s="1"/>
  <c r="AI138" i="14"/>
  <c r="AL138" i="14" s="1"/>
  <c r="AI141" i="14"/>
  <c r="AL141" i="14" s="1"/>
  <c r="AI144" i="14"/>
  <c r="AL144" i="14" s="1"/>
  <c r="AI165" i="14"/>
  <c r="AL165" i="14" s="1"/>
  <c r="AI172" i="14"/>
  <c r="AL172" i="14" s="1"/>
  <c r="AI183" i="14"/>
  <c r="AL183" i="14" s="1"/>
  <c r="AI202" i="14"/>
  <c r="AL202" i="14" s="1"/>
  <c r="AI176" i="14"/>
  <c r="AL176" i="14" s="1"/>
  <c r="AI204" i="14"/>
  <c r="AL204" i="14" s="1"/>
  <c r="AI28" i="14"/>
  <c r="AL28" i="14" s="1"/>
  <c r="AI34" i="14"/>
  <c r="AL34" i="14" s="1"/>
  <c r="AI36" i="14"/>
  <c r="AL36" i="14" s="1"/>
  <c r="AI38" i="14"/>
  <c r="AL38" i="14" s="1"/>
  <c r="AI60" i="14"/>
  <c r="AL60" i="14" s="1"/>
  <c r="AI86" i="14"/>
  <c r="AL86" i="14" s="1"/>
  <c r="AI93" i="14"/>
  <c r="AL93" i="14" s="1"/>
  <c r="AI95" i="14"/>
  <c r="AL95" i="14" s="1"/>
  <c r="AI149" i="14"/>
  <c r="AL149" i="14" s="1"/>
  <c r="AI163" i="14"/>
  <c r="AL163" i="14" s="1"/>
  <c r="AI168" i="14"/>
  <c r="AL168" i="14" s="1"/>
  <c r="AI191" i="14"/>
  <c r="AL191" i="14" s="1"/>
  <c r="AI143" i="14"/>
  <c r="AL143" i="14" s="1"/>
  <c r="AI169" i="14"/>
  <c r="AL169" i="14" s="1"/>
  <c r="AI118" i="14"/>
  <c r="AL118" i="14" s="1"/>
  <c r="AI150" i="14"/>
  <c r="AL150" i="14" s="1"/>
  <c r="AI185" i="14"/>
  <c r="AL185" i="14" s="1"/>
  <c r="AI25" i="14"/>
  <c r="AL25" i="14" s="1"/>
  <c r="AI30" i="14"/>
  <c r="AL30" i="14" s="1"/>
  <c r="AI56" i="14"/>
  <c r="AL56" i="14" s="1"/>
  <c r="AI63" i="14"/>
  <c r="AL63" i="14" s="1"/>
  <c r="AI65" i="14"/>
  <c r="AL65" i="14" s="1"/>
  <c r="AI70" i="14"/>
  <c r="AL70" i="14" s="1"/>
  <c r="AI79" i="14"/>
  <c r="AL79" i="14" s="1"/>
  <c r="AI99" i="14"/>
  <c r="AL99" i="14" s="1"/>
  <c r="AI109" i="14"/>
  <c r="AL109" i="14" s="1"/>
  <c r="AI119" i="14"/>
  <c r="AL119" i="14" s="1"/>
  <c r="AI121" i="14"/>
  <c r="AL121" i="14" s="1"/>
  <c r="AI125" i="14"/>
  <c r="AL125" i="14" s="1"/>
  <c r="AI127" i="14"/>
  <c r="AL127" i="14" s="1"/>
  <c r="AI153" i="14"/>
  <c r="AL153" i="14" s="1"/>
  <c r="AI157" i="14"/>
  <c r="AL157" i="14" s="1"/>
  <c r="AI160" i="14"/>
  <c r="AL160" i="14" s="1"/>
  <c r="AI177" i="14"/>
  <c r="AL177" i="14" s="1"/>
  <c r="AI186" i="14"/>
  <c r="AL186" i="14" s="1"/>
  <c r="AI69" i="14"/>
  <c r="AL69" i="14" s="1"/>
  <c r="AI148" i="14"/>
  <c r="AL148" i="14" s="1"/>
  <c r="AI41" i="14"/>
  <c r="AL41" i="14" s="1"/>
  <c r="AI49" i="14"/>
  <c r="AL49" i="14" s="1"/>
  <c r="AI72" i="14"/>
  <c r="AL72" i="14" s="1"/>
  <c r="AI104" i="14"/>
  <c r="AL104" i="14" s="1"/>
  <c r="AI112" i="14"/>
  <c r="AL112" i="14" s="1"/>
  <c r="AI114" i="14"/>
  <c r="AL114" i="14" s="1"/>
  <c r="AI130" i="14"/>
  <c r="AL130" i="14" s="1"/>
  <c r="AI135" i="14"/>
  <c r="AL135" i="14" s="1"/>
  <c r="AI170" i="14"/>
  <c r="AL170" i="14" s="1"/>
  <c r="AI175" i="14"/>
  <c r="AL175" i="14" s="1"/>
  <c r="AI200" i="14"/>
  <c r="AL200" i="14" s="1"/>
  <c r="AI120" i="14"/>
  <c r="AL120" i="14" s="1"/>
  <c r="AI32" i="14"/>
  <c r="AL32" i="14" s="1"/>
  <c r="AI43" i="14"/>
  <c r="AL43" i="14" s="1"/>
  <c r="AI68" i="14"/>
  <c r="AL68" i="14" s="1"/>
  <c r="AI75" i="14"/>
  <c r="AL75" i="14" s="1"/>
  <c r="AI77" i="14"/>
  <c r="AL77" i="14" s="1"/>
  <c r="AI82" i="14"/>
  <c r="AL82" i="14" s="1"/>
  <c r="AI91" i="14"/>
  <c r="AL91" i="14" s="1"/>
  <c r="AI107" i="14"/>
  <c r="AL107" i="14" s="1"/>
  <c r="AI117" i="14"/>
  <c r="AL117" i="14" s="1"/>
  <c r="AI142" i="14"/>
  <c r="AL142" i="14" s="1"/>
  <c r="AI151" i="14"/>
  <c r="AL151" i="14" s="1"/>
  <c r="AI173" i="14"/>
  <c r="AL173" i="14" s="1"/>
  <c r="AI184" i="14"/>
  <c r="AL184" i="14" s="1"/>
  <c r="AI189" i="14"/>
  <c r="AL189" i="14" s="1"/>
  <c r="AI203" i="14"/>
  <c r="AL203" i="14" s="1"/>
  <c r="AI174" i="14"/>
  <c r="AL174" i="14" s="1"/>
  <c r="AI62" i="14"/>
  <c r="AL62" i="14" s="1"/>
  <c r="AI85" i="14"/>
  <c r="AL85" i="14" s="1"/>
  <c r="AI167" i="14"/>
  <c r="AL167" i="14" s="1"/>
  <c r="AI19" i="14"/>
  <c r="AL19" i="14" s="1"/>
  <c r="AI27" i="14"/>
  <c r="AL27" i="14" s="1"/>
  <c r="AI39" i="14"/>
  <c r="AL39" i="14" s="1"/>
  <c r="AI46" i="14"/>
  <c r="AL46" i="14" s="1"/>
  <c r="AI48" i="14"/>
  <c r="AL48" i="14" s="1"/>
  <c r="AI52" i="14"/>
  <c r="AL52" i="14" s="1"/>
  <c r="AI61" i="14"/>
  <c r="AL61" i="14" s="1"/>
  <c r="AI84" i="14"/>
  <c r="AL84" i="14" s="1"/>
  <c r="AI140" i="14"/>
  <c r="AL140" i="14" s="1"/>
  <c r="AI145" i="14"/>
  <c r="AL145" i="14" s="1"/>
  <c r="AI147" i="14"/>
  <c r="AL147" i="14" s="1"/>
  <c r="AI166" i="14"/>
  <c r="AL166" i="14" s="1"/>
  <c r="AI198" i="14"/>
  <c r="AL198" i="14" s="1"/>
  <c r="AI7" i="14"/>
  <c r="AL7" i="14" s="1"/>
  <c r="AI187" i="14"/>
  <c r="AL187" i="14" s="1"/>
  <c r="AI156" i="14"/>
  <c r="AL156" i="14" s="1"/>
  <c r="AI190" i="14"/>
  <c r="AL190" i="14" s="1"/>
  <c r="AI71" i="14"/>
  <c r="AL71" i="14" s="1"/>
  <c r="AI20" i="14"/>
  <c r="AL20" i="14" s="1"/>
  <c r="AI35" i="14"/>
  <c r="AL35" i="14" s="1"/>
  <c r="AI37" i="14"/>
  <c r="AL37" i="14" s="1"/>
  <c r="AI54" i="14"/>
  <c r="AL54" i="14" s="1"/>
  <c r="AI80" i="14"/>
  <c r="AL80" i="14" s="1"/>
  <c r="AI87" i="14"/>
  <c r="AL87" i="14" s="1"/>
  <c r="AI89" i="14"/>
  <c r="AL89" i="14" s="1"/>
  <c r="AI94" i="14"/>
  <c r="AL94" i="14" s="1"/>
  <c r="AI97" i="14"/>
  <c r="AL97" i="14" s="1"/>
  <c r="AI110" i="14"/>
  <c r="AL110" i="14" s="1"/>
  <c r="AI154" i="14"/>
  <c r="AL154" i="14" s="1"/>
  <c r="AI158" i="14"/>
  <c r="AL158" i="14" s="1"/>
  <c r="AI162" i="14"/>
  <c r="AL162" i="14" s="1"/>
  <c r="AI192" i="14"/>
  <c r="AL192" i="14" s="1"/>
  <c r="AI164" i="14"/>
  <c r="AL164" i="14" s="1"/>
  <c r="AI196" i="14"/>
  <c r="AL196" i="14" s="1"/>
  <c r="AI29" i="14"/>
  <c r="AL29" i="14" s="1"/>
  <c r="AI50" i="14"/>
  <c r="AL50" i="14" s="1"/>
  <c r="AI57" i="14"/>
  <c r="AL57" i="14" s="1"/>
  <c r="AI59" i="14"/>
  <c r="AL59" i="14" s="1"/>
  <c r="AI64" i="14"/>
  <c r="AL64" i="14" s="1"/>
  <c r="AI73" i="14"/>
  <c r="AL73" i="14" s="1"/>
  <c r="AI100" i="14"/>
  <c r="AL100" i="14" s="1"/>
  <c r="AI102" i="14"/>
  <c r="AL102" i="14" s="1"/>
  <c r="AI105" i="14"/>
  <c r="AL105" i="14" s="1"/>
  <c r="AI126" i="14"/>
  <c r="AL126" i="14" s="1"/>
  <c r="AI128" i="14"/>
  <c r="AL128" i="14" s="1"/>
  <c r="AI131" i="14"/>
  <c r="AL131" i="14" s="1"/>
  <c r="AI133" i="14"/>
  <c r="AL133" i="14" s="1"/>
  <c r="AI137" i="14"/>
  <c r="AL137" i="14" s="1"/>
  <c r="AI171" i="14"/>
  <c r="AL171" i="14" s="1"/>
  <c r="AI182" i="14"/>
  <c r="AL182" i="14" s="1"/>
  <c r="AI24" i="14"/>
  <c r="AL24" i="14" s="1"/>
  <c r="AI31" i="14"/>
  <c r="AL31" i="14" s="1"/>
  <c r="AI33" i="14"/>
  <c r="AL33" i="14" s="1"/>
  <c r="AI44" i="14"/>
  <c r="AL44" i="14" s="1"/>
  <c r="AI66" i="14"/>
  <c r="AL66" i="14" s="1"/>
  <c r="AI92" i="14"/>
  <c r="AL92" i="14" s="1"/>
  <c r="AI113" i="14"/>
  <c r="AL113" i="14" s="1"/>
  <c r="AI115" i="14"/>
  <c r="AL115" i="14" s="1"/>
  <c r="AI21" i="14"/>
  <c r="AL21" i="14" s="1"/>
  <c r="AI26" i="14"/>
  <c r="AL26" i="14" s="1"/>
  <c r="AI40" i="14"/>
  <c r="AL40" i="14" s="1"/>
  <c r="AI42" i="14"/>
  <c r="AL42" i="14" s="1"/>
  <c r="AI47" i="14"/>
  <c r="AL47" i="14" s="1"/>
  <c r="AI55" i="14"/>
  <c r="AL55" i="14" s="1"/>
  <c r="AI78" i="14"/>
  <c r="AL78" i="14" s="1"/>
  <c r="AI98" i="14"/>
  <c r="AL98" i="14" s="1"/>
  <c r="AI108" i="14"/>
  <c r="AL108" i="14" s="1"/>
  <c r="AI111" i="14"/>
  <c r="AL111" i="14" s="1"/>
  <c r="AI124" i="14"/>
  <c r="AL124" i="14" s="1"/>
  <c r="AI152" i="14"/>
  <c r="AL152" i="14" s="1"/>
  <c r="AI155" i="14"/>
  <c r="AL155" i="14" s="1"/>
  <c r="AI159" i="14"/>
  <c r="AL159" i="14" s="1"/>
  <c r="AI199" i="14"/>
  <c r="AL199" i="14" s="1"/>
  <c r="AJ205" i="14"/>
  <c r="AJ40" i="14"/>
  <c r="AJ42" i="14"/>
  <c r="AJ47" i="14"/>
  <c r="AJ55" i="14"/>
  <c r="AJ78" i="14"/>
  <c r="AJ98" i="14"/>
  <c r="AJ108" i="14"/>
  <c r="AJ111" i="14"/>
  <c r="AJ124" i="14"/>
  <c r="AJ152" i="14"/>
  <c r="AJ155" i="14"/>
  <c r="AJ159" i="14"/>
  <c r="AJ199" i="14"/>
  <c r="AJ133" i="14"/>
  <c r="AJ182" i="14"/>
  <c r="AJ174" i="14"/>
  <c r="AJ74" i="14"/>
  <c r="AJ81" i="14"/>
  <c r="AJ83" i="14"/>
  <c r="AJ88" i="14"/>
  <c r="AJ103" i="14"/>
  <c r="AJ106" i="14"/>
  <c r="AJ129" i="14"/>
  <c r="AJ134" i="14"/>
  <c r="AJ146" i="14"/>
  <c r="AJ188" i="14"/>
  <c r="AJ193" i="14"/>
  <c r="AJ131" i="14"/>
  <c r="AJ187" i="14"/>
  <c r="AJ66" i="14"/>
  <c r="AJ156" i="14"/>
  <c r="AJ45" i="14"/>
  <c r="AJ51" i="14"/>
  <c r="AJ53" i="14"/>
  <c r="AJ58" i="14"/>
  <c r="AJ67" i="14"/>
  <c r="AJ90" i="14"/>
  <c r="AJ101" i="14"/>
  <c r="AJ116" i="14"/>
  <c r="AJ132" i="14"/>
  <c r="AJ138" i="14"/>
  <c r="AJ141" i="14"/>
  <c r="AJ144" i="14"/>
  <c r="AJ165" i="14"/>
  <c r="AJ172" i="14"/>
  <c r="AJ183" i="14"/>
  <c r="AJ202" i="14"/>
  <c r="AJ92" i="14"/>
  <c r="AJ28" i="14"/>
  <c r="AJ34" i="14"/>
  <c r="AJ36" i="14"/>
  <c r="AJ38" i="14"/>
  <c r="AJ60" i="14"/>
  <c r="AJ86" i="14"/>
  <c r="AJ93" i="14"/>
  <c r="AJ95" i="14"/>
  <c r="AJ149" i="14"/>
  <c r="AJ163" i="14"/>
  <c r="AJ168" i="14"/>
  <c r="AJ191" i="14"/>
  <c r="AJ128" i="14"/>
  <c r="AJ31" i="14"/>
  <c r="AJ44" i="14"/>
  <c r="AJ115" i="14"/>
  <c r="AJ30" i="14"/>
  <c r="AJ56" i="14"/>
  <c r="AJ63" i="14"/>
  <c r="AJ65" i="14"/>
  <c r="AJ70" i="14"/>
  <c r="AJ79" i="14"/>
  <c r="AJ99" i="14"/>
  <c r="AJ109" i="14"/>
  <c r="AJ119" i="14"/>
  <c r="AJ121" i="14"/>
  <c r="AJ125" i="14"/>
  <c r="AJ127" i="14"/>
  <c r="AJ153" i="14"/>
  <c r="AJ157" i="14"/>
  <c r="AJ160" i="14"/>
  <c r="AJ177" i="14"/>
  <c r="AJ186" i="14"/>
  <c r="AJ192" i="14"/>
  <c r="AJ190" i="14"/>
  <c r="AJ8" i="14"/>
  <c r="AJ41" i="14"/>
  <c r="AJ49" i="14"/>
  <c r="AJ72" i="14"/>
  <c r="AJ104" i="14"/>
  <c r="AJ112" i="14"/>
  <c r="AJ114" i="14"/>
  <c r="AJ130" i="14"/>
  <c r="AJ135" i="14"/>
  <c r="AJ170" i="14"/>
  <c r="AJ175" i="14"/>
  <c r="AJ200" i="14"/>
  <c r="AJ7" i="14"/>
  <c r="AJ137" i="14"/>
  <c r="AJ113" i="14"/>
  <c r="AJ196" i="14"/>
  <c r="AJ32" i="14"/>
  <c r="AJ43" i="14"/>
  <c r="AJ68" i="14"/>
  <c r="AJ75" i="14"/>
  <c r="AJ77" i="14"/>
  <c r="AJ82" i="14"/>
  <c r="AJ91" i="14"/>
  <c r="AJ107" i="14"/>
  <c r="AJ117" i="14"/>
  <c r="AJ142" i="14"/>
  <c r="AJ151" i="14"/>
  <c r="AJ173" i="14"/>
  <c r="AJ184" i="14"/>
  <c r="AJ189" i="14"/>
  <c r="AJ203" i="14"/>
  <c r="AJ171" i="14"/>
  <c r="AJ33" i="14"/>
  <c r="AJ164" i="14"/>
  <c r="AJ39" i="14"/>
  <c r="AJ46" i="14"/>
  <c r="AJ48" i="14"/>
  <c r="AJ52" i="14"/>
  <c r="AJ61" i="14"/>
  <c r="AJ84" i="14"/>
  <c r="AJ140" i="14"/>
  <c r="AJ145" i="14"/>
  <c r="AJ147" i="14"/>
  <c r="AJ166" i="14"/>
  <c r="AJ198" i="14"/>
  <c r="AJ143" i="14"/>
  <c r="AJ169" i="14"/>
  <c r="AJ35" i="14"/>
  <c r="AJ37" i="14"/>
  <c r="AJ54" i="14"/>
  <c r="AJ80" i="14"/>
  <c r="AJ87" i="14"/>
  <c r="AJ89" i="14"/>
  <c r="AJ94" i="14"/>
  <c r="AJ97" i="14"/>
  <c r="AJ110" i="14"/>
  <c r="AJ154" i="14"/>
  <c r="AJ158" i="14"/>
  <c r="AJ162" i="14"/>
  <c r="AJ29" i="14"/>
  <c r="AJ50" i="14"/>
  <c r="AJ57" i="14"/>
  <c r="AJ59" i="14"/>
  <c r="AJ64" i="14"/>
  <c r="AJ73" i="14"/>
  <c r="AJ100" i="14"/>
  <c r="AJ102" i="14"/>
  <c r="AJ105" i="14"/>
  <c r="AJ126" i="14"/>
  <c r="AJ201" i="14"/>
  <c r="AJ62" i="14"/>
  <c r="AJ69" i="14"/>
  <c r="AJ71" i="14"/>
  <c r="AJ76" i="14"/>
  <c r="AJ85" i="14"/>
  <c r="AJ118" i="14"/>
  <c r="AJ120" i="14"/>
  <c r="AJ148" i="14"/>
  <c r="AJ150" i="14"/>
  <c r="AJ167" i="14"/>
  <c r="AJ176" i="14"/>
  <c r="AJ185" i="14"/>
  <c r="AJ204" i="14"/>
  <c r="AK215" i="14"/>
  <c r="AK216" i="14"/>
  <c r="AK219" i="14"/>
  <c r="AK217" i="14"/>
  <c r="AI207" i="14"/>
  <c r="AL207" i="14" s="1"/>
  <c r="AI210" i="14"/>
  <c r="AL210" i="14" s="1"/>
  <c r="AI214" i="14"/>
  <c r="AL214" i="14" s="1"/>
  <c r="AI213" i="14"/>
  <c r="AL213" i="14" s="1"/>
  <c r="AI209" i="14"/>
  <c r="AL209" i="14" s="1"/>
  <c r="AI208" i="14"/>
  <c r="AL208" i="14" s="1"/>
  <c r="AI212" i="14"/>
  <c r="AL212" i="14" s="1"/>
  <c r="AI211" i="14"/>
  <c r="AL211" i="14" s="1"/>
  <c r="AF27" i="62"/>
  <c r="N215" i="7"/>
  <c r="N220" i="7" s="1"/>
  <c r="AJ212" i="14"/>
  <c r="AJ210" i="14"/>
  <c r="AJ207" i="14"/>
  <c r="AJ208" i="14"/>
  <c r="AJ213" i="14"/>
  <c r="AJ211" i="14"/>
  <c r="AJ214" i="14"/>
  <c r="AJ209" i="14"/>
  <c r="AJ206" i="14"/>
  <c r="AM17" i="14" l="1"/>
  <c r="AO17" i="14" s="1"/>
  <c r="AM136" i="14"/>
  <c r="AO136" i="14" s="1"/>
  <c r="AM194" i="14"/>
  <c r="AO194" i="14" s="1"/>
  <c r="AP194" i="14" s="1"/>
  <c r="AR194" i="14" s="1"/>
  <c r="AM179" i="14"/>
  <c r="AO179" i="14" s="1"/>
  <c r="AM178" i="14"/>
  <c r="AO178" i="14" s="1"/>
  <c r="AM181" i="14"/>
  <c r="AO181" i="14" s="1"/>
  <c r="AM195" i="14"/>
  <c r="AO195" i="14" s="1"/>
  <c r="AM197" i="14"/>
  <c r="AO197" i="14" s="1"/>
  <c r="AP197" i="14" s="1"/>
  <c r="AR197" i="14" s="1"/>
  <c r="AS197" i="14" s="1"/>
  <c r="AL161" i="14"/>
  <c r="AM161" i="14" s="1"/>
  <c r="AO161" i="14" s="1"/>
  <c r="AP161" i="14" s="1"/>
  <c r="AR161" i="14" s="1"/>
  <c r="AL6" i="14"/>
  <c r="AM6" i="14" s="1"/>
  <c r="AM123" i="14"/>
  <c r="AO123" i="14" s="1"/>
  <c r="AM122" i="14"/>
  <c r="AO122" i="14" s="1"/>
  <c r="AP122" i="14" s="1"/>
  <c r="AR122" i="14" s="1"/>
  <c r="AS122" i="14" s="1"/>
  <c r="AM23" i="14"/>
  <c r="AO23" i="14" s="1"/>
  <c r="AP23" i="14" s="1"/>
  <c r="AR23" i="14" s="1"/>
  <c r="AS23" i="14" s="1"/>
  <c r="AM96" i="14"/>
  <c r="AO96" i="14" s="1"/>
  <c r="AJ216" i="14"/>
  <c r="AP180" i="14"/>
  <c r="AR180" i="14" s="1"/>
  <c r="AJ218" i="14"/>
  <c r="AI218" i="14"/>
  <c r="AM81" i="14"/>
  <c r="AO81" i="14" s="1"/>
  <c r="AM202" i="14"/>
  <c r="AO202" i="14" s="1"/>
  <c r="AM138" i="14"/>
  <c r="AO138" i="14" s="1"/>
  <c r="AM40" i="14"/>
  <c r="AO40" i="14" s="1"/>
  <c r="AM46" i="14"/>
  <c r="AO46" i="14" s="1"/>
  <c r="AM51" i="14"/>
  <c r="AO51" i="14" s="1"/>
  <c r="AM89" i="14"/>
  <c r="AO89" i="14" s="1"/>
  <c r="AM93" i="14"/>
  <c r="AO93" i="14" s="1"/>
  <c r="AM125" i="14"/>
  <c r="AO125" i="14" s="1"/>
  <c r="AM7" i="14"/>
  <c r="AM53" i="14"/>
  <c r="AO53" i="14" s="1"/>
  <c r="AM44" i="14"/>
  <c r="AO44" i="14" s="1"/>
  <c r="AM91" i="14"/>
  <c r="AO91" i="14" s="1"/>
  <c r="AM189" i="14"/>
  <c r="AO189" i="14" s="1"/>
  <c r="AM11" i="14"/>
  <c r="AO11" i="14" s="1"/>
  <c r="AM85" i="14"/>
  <c r="AO85" i="14" s="1"/>
  <c r="AM42" i="14"/>
  <c r="AO42" i="14" s="1"/>
  <c r="AM199" i="14"/>
  <c r="AO199" i="14" s="1"/>
  <c r="AM98" i="14"/>
  <c r="AO98" i="14" s="1"/>
  <c r="AM66" i="14"/>
  <c r="AO66" i="14" s="1"/>
  <c r="AM133" i="14"/>
  <c r="AO133" i="14" s="1"/>
  <c r="AM166" i="14"/>
  <c r="AO166" i="14" s="1"/>
  <c r="AM19" i="14"/>
  <c r="AO19" i="14" s="1"/>
  <c r="AM117" i="14"/>
  <c r="AO117" i="14" s="1"/>
  <c r="AM175" i="14"/>
  <c r="AO175" i="14" s="1"/>
  <c r="AM148" i="14"/>
  <c r="AO148" i="14" s="1"/>
  <c r="AM109" i="14"/>
  <c r="AO109" i="14" s="1"/>
  <c r="AM36" i="14"/>
  <c r="AO36" i="14" s="1"/>
  <c r="AM45" i="14"/>
  <c r="AO45" i="14" s="1"/>
  <c r="AM169" i="14"/>
  <c r="AO169" i="14" s="1"/>
  <c r="AM131" i="14"/>
  <c r="AO131" i="14" s="1"/>
  <c r="AM55" i="14"/>
  <c r="AO55" i="14" s="1"/>
  <c r="AM33" i="14"/>
  <c r="AO33" i="14" s="1"/>
  <c r="AM128" i="14"/>
  <c r="AO128" i="14" s="1"/>
  <c r="AM164" i="14"/>
  <c r="AO164" i="14" s="1"/>
  <c r="AM54" i="14"/>
  <c r="AO54" i="14" s="1"/>
  <c r="AM147" i="14"/>
  <c r="AO147" i="14" s="1"/>
  <c r="AM167" i="14"/>
  <c r="AO167" i="14" s="1"/>
  <c r="AM135" i="14"/>
  <c r="AO135" i="14" s="1"/>
  <c r="AM186" i="14"/>
  <c r="AO186" i="14" s="1"/>
  <c r="AM79" i="14"/>
  <c r="AO79" i="14" s="1"/>
  <c r="AM143" i="14"/>
  <c r="AO143" i="14" s="1"/>
  <c r="AM28" i="14"/>
  <c r="AO28" i="14" s="1"/>
  <c r="AM141" i="14"/>
  <c r="AO141" i="14" s="1"/>
  <c r="AM144" i="14"/>
  <c r="AO144" i="14" s="1"/>
  <c r="AM47" i="14"/>
  <c r="AO47" i="14" s="1"/>
  <c r="AM31" i="14"/>
  <c r="AO31" i="14" s="1"/>
  <c r="AM126" i="14"/>
  <c r="AO126" i="14" s="1"/>
  <c r="AM192" i="14"/>
  <c r="AO192" i="14" s="1"/>
  <c r="AM37" i="14"/>
  <c r="AO37" i="14" s="1"/>
  <c r="AM145" i="14"/>
  <c r="AO145" i="14" s="1"/>
  <c r="AM82" i="14"/>
  <c r="AO82" i="14" s="1"/>
  <c r="AM130" i="14"/>
  <c r="AO130" i="14" s="1"/>
  <c r="AM177" i="14"/>
  <c r="AO177" i="14" s="1"/>
  <c r="AM70" i="14"/>
  <c r="AO70" i="14" s="1"/>
  <c r="AM191" i="14"/>
  <c r="AO191" i="14" s="1"/>
  <c r="AM14" i="14"/>
  <c r="AO14" i="14" s="1"/>
  <c r="AM193" i="14"/>
  <c r="AO193" i="14" s="1"/>
  <c r="AM57" i="14"/>
  <c r="AO57" i="14" s="1"/>
  <c r="AM112" i="14"/>
  <c r="AO112" i="14" s="1"/>
  <c r="AM24" i="14"/>
  <c r="AO24" i="14" s="1"/>
  <c r="AM105" i="14"/>
  <c r="AO105" i="14" s="1"/>
  <c r="AM162" i="14"/>
  <c r="AO162" i="14" s="1"/>
  <c r="AM35" i="14"/>
  <c r="AO35" i="14" s="1"/>
  <c r="AM140" i="14"/>
  <c r="AO140" i="14" s="1"/>
  <c r="AM62" i="14"/>
  <c r="AO62" i="14" s="1"/>
  <c r="AM77" i="14"/>
  <c r="AO77" i="14" s="1"/>
  <c r="AM114" i="14"/>
  <c r="AO114" i="14" s="1"/>
  <c r="AM160" i="14"/>
  <c r="AO160" i="14" s="1"/>
  <c r="AM65" i="14"/>
  <c r="AO65" i="14" s="1"/>
  <c r="AM168" i="14"/>
  <c r="AO168" i="14" s="1"/>
  <c r="AM12" i="14"/>
  <c r="AO12" i="14" s="1"/>
  <c r="AM132" i="14"/>
  <c r="AO132" i="14" s="1"/>
  <c r="AM188" i="14"/>
  <c r="AO188" i="14" s="1"/>
  <c r="AM9" i="14"/>
  <c r="AO9" i="14" s="1"/>
  <c r="AM78" i="14"/>
  <c r="AO78" i="14" s="1"/>
  <c r="AM80" i="14"/>
  <c r="AO80" i="14" s="1"/>
  <c r="AM107" i="14"/>
  <c r="AO107" i="14" s="1"/>
  <c r="AM99" i="14"/>
  <c r="AO99" i="14" s="1"/>
  <c r="AM34" i="14"/>
  <c r="AO34" i="14" s="1"/>
  <c r="AM15" i="14"/>
  <c r="AO15" i="14" s="1"/>
  <c r="AM20" i="14"/>
  <c r="AO20" i="14" s="1"/>
  <c r="AM84" i="14"/>
  <c r="AO84" i="14" s="1"/>
  <c r="AM174" i="14"/>
  <c r="AO174" i="14" s="1"/>
  <c r="AM204" i="14"/>
  <c r="AO204" i="14" s="1"/>
  <c r="AM146" i="14"/>
  <c r="AO146" i="14" s="1"/>
  <c r="AM205" i="14"/>
  <c r="AO205" i="14" s="1"/>
  <c r="AM87" i="14"/>
  <c r="AO87" i="14" s="1"/>
  <c r="AM159" i="14"/>
  <c r="AO159" i="14" s="1"/>
  <c r="AM26" i="14"/>
  <c r="AO26" i="14" s="1"/>
  <c r="AM13" i="14"/>
  <c r="AO13" i="14" s="1"/>
  <c r="AM154" i="14"/>
  <c r="AO154" i="14" s="1"/>
  <c r="AM71" i="14"/>
  <c r="AO71" i="14" s="1"/>
  <c r="AM61" i="14"/>
  <c r="AO61" i="14" s="1"/>
  <c r="AM203" i="14"/>
  <c r="AO203" i="14" s="1"/>
  <c r="AM68" i="14"/>
  <c r="AO68" i="14" s="1"/>
  <c r="AM104" i="14"/>
  <c r="AO104" i="14" s="1"/>
  <c r="AM56" i="14"/>
  <c r="AO56" i="14" s="1"/>
  <c r="AM149" i="14"/>
  <c r="AO149" i="14" s="1"/>
  <c r="AM176" i="14"/>
  <c r="AO176" i="14" s="1"/>
  <c r="AM101" i="14"/>
  <c r="AO101" i="14" s="1"/>
  <c r="AM134" i="14"/>
  <c r="AO134" i="14" s="1"/>
  <c r="AM118" i="14"/>
  <c r="AO118" i="14" s="1"/>
  <c r="AM157" i="14"/>
  <c r="AO157" i="14" s="1"/>
  <c r="AM69" i="14"/>
  <c r="AO69" i="14" s="1"/>
  <c r="AM183" i="14"/>
  <c r="AO183" i="14" s="1"/>
  <c r="AM155" i="14"/>
  <c r="AO155" i="14" s="1"/>
  <c r="AM21" i="14"/>
  <c r="AO21" i="14" s="1"/>
  <c r="AM73" i="14"/>
  <c r="AO73" i="14" s="1"/>
  <c r="AM190" i="14"/>
  <c r="AO190" i="14" s="1"/>
  <c r="AM52" i="14"/>
  <c r="AO52" i="14" s="1"/>
  <c r="AM43" i="14"/>
  <c r="AO43" i="14" s="1"/>
  <c r="AM72" i="14"/>
  <c r="AO72" i="14" s="1"/>
  <c r="AM153" i="14"/>
  <c r="AO153" i="14" s="1"/>
  <c r="AM30" i="14"/>
  <c r="AO30" i="14" s="1"/>
  <c r="AM95" i="14"/>
  <c r="AO95" i="14" s="1"/>
  <c r="AM90" i="14"/>
  <c r="AO90" i="14" s="1"/>
  <c r="AM129" i="14"/>
  <c r="AO129" i="14" s="1"/>
  <c r="AM63" i="14"/>
  <c r="AO63" i="14" s="1"/>
  <c r="AM170" i="14"/>
  <c r="AO170" i="14" s="1"/>
  <c r="AM74" i="14"/>
  <c r="AO74" i="14" s="1"/>
  <c r="AM102" i="14"/>
  <c r="AO102" i="14" s="1"/>
  <c r="AM116" i="14"/>
  <c r="AO116" i="14" s="1"/>
  <c r="AM152" i="14"/>
  <c r="AO152" i="14" s="1"/>
  <c r="AM201" i="14"/>
  <c r="AO201" i="14" s="1"/>
  <c r="AM64" i="14"/>
  <c r="AO64" i="14" s="1"/>
  <c r="AM110" i="14"/>
  <c r="AO110" i="14" s="1"/>
  <c r="AM156" i="14"/>
  <c r="AO156" i="14" s="1"/>
  <c r="AM48" i="14"/>
  <c r="AO48" i="14" s="1"/>
  <c r="AM184" i="14"/>
  <c r="AO184" i="14" s="1"/>
  <c r="AM32" i="14"/>
  <c r="AO32" i="14" s="1"/>
  <c r="AM49" i="14"/>
  <c r="AO49" i="14" s="1"/>
  <c r="AM127" i="14"/>
  <c r="AO127" i="14" s="1"/>
  <c r="AM25" i="14"/>
  <c r="AO25" i="14" s="1"/>
  <c r="AM67" i="14"/>
  <c r="AO67" i="14" s="1"/>
  <c r="AM106" i="14"/>
  <c r="AO106" i="14" s="1"/>
  <c r="AM196" i="14"/>
  <c r="AO196" i="14" s="1"/>
  <c r="AM16" i="14"/>
  <c r="AO16" i="14" s="1"/>
  <c r="AM158" i="14"/>
  <c r="AO158" i="14" s="1"/>
  <c r="AM163" i="14"/>
  <c r="AO163" i="14" s="1"/>
  <c r="AM165" i="14"/>
  <c r="AO165" i="14" s="1"/>
  <c r="AM124" i="14"/>
  <c r="AO124" i="14" s="1"/>
  <c r="AM115" i="14"/>
  <c r="AO115" i="14" s="1"/>
  <c r="AM182" i="14"/>
  <c r="AO182" i="14" s="1"/>
  <c r="AM59" i="14"/>
  <c r="AO59" i="14" s="1"/>
  <c r="AM97" i="14"/>
  <c r="AO97" i="14" s="1"/>
  <c r="AM187" i="14"/>
  <c r="AO187" i="14" s="1"/>
  <c r="AM173" i="14"/>
  <c r="AO173" i="14" s="1"/>
  <c r="AM120" i="14"/>
  <c r="AO120" i="14" s="1"/>
  <c r="AM41" i="14"/>
  <c r="AO41" i="14" s="1"/>
  <c r="AM22" i="14"/>
  <c r="AO22" i="14" s="1"/>
  <c r="AM86" i="14"/>
  <c r="AO86" i="14" s="1"/>
  <c r="AM58" i="14"/>
  <c r="AO58" i="14" s="1"/>
  <c r="AM103" i="14"/>
  <c r="AO103" i="14" s="1"/>
  <c r="AM75" i="14"/>
  <c r="AO75" i="14" s="1"/>
  <c r="AM111" i="14"/>
  <c r="AO111" i="14" s="1"/>
  <c r="AM113" i="14"/>
  <c r="AO113" i="14" s="1"/>
  <c r="AM94" i="14"/>
  <c r="AO94" i="14" s="1"/>
  <c r="AM39" i="14"/>
  <c r="AO39" i="14" s="1"/>
  <c r="AM151" i="14"/>
  <c r="AO151" i="14" s="1"/>
  <c r="AM200" i="14"/>
  <c r="AO200" i="14" s="1"/>
  <c r="AM10" i="14"/>
  <c r="AO10" i="14" s="1"/>
  <c r="AM121" i="14"/>
  <c r="AO121" i="14" s="1"/>
  <c r="AM185" i="14"/>
  <c r="AO185" i="14" s="1"/>
  <c r="AM60" i="14"/>
  <c r="AO60" i="14" s="1"/>
  <c r="AM88" i="14"/>
  <c r="AO88" i="14" s="1"/>
  <c r="AM18" i="14"/>
  <c r="AO18" i="14" s="1"/>
  <c r="AM171" i="14"/>
  <c r="AO171" i="14" s="1"/>
  <c r="AM108" i="14"/>
  <c r="AO108" i="14" s="1"/>
  <c r="AM92" i="14"/>
  <c r="AO92" i="14" s="1"/>
  <c r="AM137" i="14"/>
  <c r="AO137" i="14" s="1"/>
  <c r="AM50" i="14"/>
  <c r="AO50" i="14" s="1"/>
  <c r="AM198" i="14"/>
  <c r="AO198" i="14" s="1"/>
  <c r="AM27" i="14"/>
  <c r="AO27" i="14" s="1"/>
  <c r="AM142" i="14"/>
  <c r="AO142" i="14" s="1"/>
  <c r="AM8" i="14"/>
  <c r="AO8" i="14" s="1"/>
  <c r="AM119" i="14"/>
  <c r="AO119" i="14" s="1"/>
  <c r="AM150" i="14"/>
  <c r="AO150" i="14" s="1"/>
  <c r="AM38" i="14"/>
  <c r="AO38" i="14" s="1"/>
  <c r="AM172" i="14"/>
  <c r="AO172" i="14" s="1"/>
  <c r="AM83" i="14"/>
  <c r="AO83" i="14" s="1"/>
  <c r="AM100" i="14"/>
  <c r="AO100" i="14" s="1"/>
  <c r="AI216" i="14"/>
  <c r="AI215" i="14"/>
  <c r="AJ215" i="14"/>
  <c r="AK220" i="14"/>
  <c r="AJ219" i="14"/>
  <c r="AI217" i="14"/>
  <c r="AM212" i="14"/>
  <c r="AO212" i="14" s="1"/>
  <c r="AM208" i="14"/>
  <c r="AO208" i="14" s="1"/>
  <c r="AM213" i="14"/>
  <c r="AO213" i="14" s="1"/>
  <c r="AM211" i="14"/>
  <c r="AO211" i="14" s="1"/>
  <c r="AM207" i="14"/>
  <c r="AO207" i="14" s="1"/>
  <c r="AH27" i="62"/>
  <c r="AM209" i="14"/>
  <c r="AO209" i="14" s="1"/>
  <c r="AI219" i="14"/>
  <c r="AM214" i="14"/>
  <c r="AO214" i="14" s="1"/>
  <c r="AM210" i="14"/>
  <c r="AO210" i="14" s="1"/>
  <c r="AJ217" i="14"/>
  <c r="AP17" i="14" l="1"/>
  <c r="AR17" i="14" s="1"/>
  <c r="AP136" i="14"/>
  <c r="AR136" i="14" s="1"/>
  <c r="O136" i="7" s="1"/>
  <c r="W136" i="7" s="1"/>
  <c r="AP178" i="14"/>
  <c r="AR178" i="14" s="1"/>
  <c r="O178" i="7" s="1"/>
  <c r="AP179" i="14"/>
  <c r="AR179" i="14" s="1"/>
  <c r="O179" i="7" s="1"/>
  <c r="AP195" i="14"/>
  <c r="AR195" i="14" s="1"/>
  <c r="O195" i="7" s="1"/>
  <c r="AP181" i="14"/>
  <c r="AR181" i="14" s="1"/>
  <c r="O181" i="7" s="1"/>
  <c r="O197" i="7"/>
  <c r="W197" i="7" s="1"/>
  <c r="X197" i="7" s="1"/>
  <c r="O122" i="7"/>
  <c r="O23" i="7"/>
  <c r="W23" i="7" s="1"/>
  <c r="O23" i="62" s="1"/>
  <c r="AP96" i="14"/>
  <c r="AR96" i="14" s="1"/>
  <c r="O96" i="7" s="1"/>
  <c r="P96" i="7" s="1"/>
  <c r="AS161" i="14"/>
  <c r="O161" i="7"/>
  <c r="P161" i="7" s="1"/>
  <c r="AL218" i="14"/>
  <c r="AM76" i="14"/>
  <c r="AL217" i="14"/>
  <c r="AM29" i="14"/>
  <c r="AL216" i="14"/>
  <c r="AO7" i="14"/>
  <c r="AP7" i="14" s="1"/>
  <c r="AR7" i="14" s="1"/>
  <c r="AS7" i="14" s="1"/>
  <c r="AL215" i="14"/>
  <c r="AM206" i="14"/>
  <c r="AL219" i="14"/>
  <c r="AP182" i="14"/>
  <c r="AR182" i="14" s="1"/>
  <c r="AP188" i="14"/>
  <c r="AR188" i="14" s="1"/>
  <c r="AP186" i="14"/>
  <c r="AR186" i="14" s="1"/>
  <c r="AP42" i="14"/>
  <c r="AR42" i="14" s="1"/>
  <c r="AS42" i="14" s="1"/>
  <c r="AP46" i="14"/>
  <c r="AR46" i="14" s="1"/>
  <c r="AP37" i="14"/>
  <c r="AR37" i="14" s="1"/>
  <c r="AP85" i="14"/>
  <c r="AR85" i="14" s="1"/>
  <c r="AP40" i="14"/>
  <c r="AR40" i="14" s="1"/>
  <c r="AP112" i="14"/>
  <c r="AR112" i="14" s="1"/>
  <c r="AP11" i="14"/>
  <c r="AR11" i="14" s="1"/>
  <c r="O11" i="7" s="1"/>
  <c r="P11" i="7" s="1"/>
  <c r="AP138" i="14"/>
  <c r="AR138" i="14" s="1"/>
  <c r="AP203" i="14"/>
  <c r="AR203" i="14" s="1"/>
  <c r="AP189" i="14"/>
  <c r="AR189" i="14" s="1"/>
  <c r="AP202" i="14"/>
  <c r="AR202" i="14" s="1"/>
  <c r="AP18" i="14"/>
  <c r="AR18" i="14" s="1"/>
  <c r="AP63" i="14"/>
  <c r="AR63" i="14" s="1"/>
  <c r="AS63" i="14" s="1"/>
  <c r="AP183" i="14"/>
  <c r="AR183" i="14" s="1"/>
  <c r="AP69" i="14"/>
  <c r="AR69" i="14" s="1"/>
  <c r="AP31" i="14"/>
  <c r="AR31" i="14" s="1"/>
  <c r="AP91" i="14"/>
  <c r="AR91" i="14" s="1"/>
  <c r="AP81" i="14"/>
  <c r="AR81" i="14" s="1"/>
  <c r="AS81" i="14" s="1"/>
  <c r="AP56" i="14"/>
  <c r="AR56" i="14" s="1"/>
  <c r="AP198" i="14"/>
  <c r="AR198" i="14" s="1"/>
  <c r="AS198" i="14" s="1"/>
  <c r="AP200" i="14"/>
  <c r="AR200" i="14" s="1"/>
  <c r="AP16" i="14"/>
  <c r="AR16" i="14" s="1"/>
  <c r="AP44" i="14"/>
  <c r="AR44" i="14" s="1"/>
  <c r="AP75" i="14"/>
  <c r="AR75" i="14" s="1"/>
  <c r="AS75" i="14" s="1"/>
  <c r="AP60" i="14"/>
  <c r="AR60" i="14" s="1"/>
  <c r="AP34" i="14"/>
  <c r="AR34" i="14" s="1"/>
  <c r="AP14" i="14"/>
  <c r="AR14" i="14" s="1"/>
  <c r="AP53" i="14"/>
  <c r="AR53" i="14" s="1"/>
  <c r="AP51" i="14"/>
  <c r="AR51" i="14" s="1"/>
  <c r="AP134" i="14"/>
  <c r="AR134" i="14" s="1"/>
  <c r="AP191" i="14"/>
  <c r="AR191" i="14" s="1"/>
  <c r="AP33" i="14"/>
  <c r="AR33" i="14" s="1"/>
  <c r="AP187" i="14"/>
  <c r="AR187" i="14" s="1"/>
  <c r="AS187" i="14" s="1"/>
  <c r="AP67" i="14"/>
  <c r="AR67" i="14" s="1"/>
  <c r="AP43" i="14"/>
  <c r="AR43" i="14" s="1"/>
  <c r="AP26" i="14"/>
  <c r="AR26" i="14" s="1"/>
  <c r="AS26" i="14" s="1"/>
  <c r="AP55" i="14"/>
  <c r="AR55" i="14" s="1"/>
  <c r="AP125" i="14"/>
  <c r="AR125" i="14" s="1"/>
  <c r="O125" i="7" s="1"/>
  <c r="AP49" i="14"/>
  <c r="AR49" i="14" s="1"/>
  <c r="AP100" i="14"/>
  <c r="AR100" i="14" s="1"/>
  <c r="AP108" i="14"/>
  <c r="AR108" i="14" s="1"/>
  <c r="AP116" i="14"/>
  <c r="AR116" i="14" s="1"/>
  <c r="AS116" i="14" s="1"/>
  <c r="AP159" i="14"/>
  <c r="AR159" i="14" s="1"/>
  <c r="AP177" i="14"/>
  <c r="AR177" i="14" s="1"/>
  <c r="AP131" i="14"/>
  <c r="AR131" i="14" s="1"/>
  <c r="AP66" i="14"/>
  <c r="AR66" i="14" s="1"/>
  <c r="AP93" i="14"/>
  <c r="AR93" i="14" s="1"/>
  <c r="AP199" i="14"/>
  <c r="AR199" i="14" s="1"/>
  <c r="AS199" i="14" s="1"/>
  <c r="AP8" i="14"/>
  <c r="AR8" i="14" s="1"/>
  <c r="AP143" i="14"/>
  <c r="AR143" i="14" s="1"/>
  <c r="O143" i="7" s="1"/>
  <c r="AP89" i="14"/>
  <c r="AR89" i="14" s="1"/>
  <c r="AS89" i="14" s="1"/>
  <c r="O17" i="7"/>
  <c r="AS17" i="14"/>
  <c r="O180" i="7"/>
  <c r="AS180" i="14"/>
  <c r="AS194" i="14"/>
  <c r="O194" i="7"/>
  <c r="AM139" i="14"/>
  <c r="AP126" i="14"/>
  <c r="AP166" i="14"/>
  <c r="AR166" i="14" s="1"/>
  <c r="AP99" i="14"/>
  <c r="AR99" i="14" s="1"/>
  <c r="AP205" i="14"/>
  <c r="AR205" i="14" s="1"/>
  <c r="AP146" i="14"/>
  <c r="AR146" i="14" s="1"/>
  <c r="AP102" i="14"/>
  <c r="AR102" i="14" s="1"/>
  <c r="AS102" i="14" s="1"/>
  <c r="AP45" i="14"/>
  <c r="AR45" i="14" s="1"/>
  <c r="AP95" i="14"/>
  <c r="AR95" i="14" s="1"/>
  <c r="AP168" i="14"/>
  <c r="AR168" i="14" s="1"/>
  <c r="AP90" i="14"/>
  <c r="AR90" i="14" s="1"/>
  <c r="AP54" i="14"/>
  <c r="AR54" i="14" s="1"/>
  <c r="AP38" i="14"/>
  <c r="AR38" i="14" s="1"/>
  <c r="AS38" i="14" s="1"/>
  <c r="AP185" i="14"/>
  <c r="AR185" i="14" s="1"/>
  <c r="AP124" i="14"/>
  <c r="AR124" i="14" s="1"/>
  <c r="O124" i="7" s="1"/>
  <c r="AP64" i="14"/>
  <c r="AR64" i="14" s="1"/>
  <c r="AP74" i="14"/>
  <c r="AR74" i="14" s="1"/>
  <c r="AP140" i="14"/>
  <c r="AR140" i="14" s="1"/>
  <c r="AS140" i="14" s="1"/>
  <c r="AP97" i="14"/>
  <c r="AR97" i="14" s="1"/>
  <c r="AP142" i="14"/>
  <c r="AR142" i="14" s="1"/>
  <c r="AP204" i="14"/>
  <c r="AR204" i="14" s="1"/>
  <c r="AP61" i="14"/>
  <c r="AR61" i="14" s="1"/>
  <c r="AP94" i="14"/>
  <c r="AR94" i="14" s="1"/>
  <c r="AP82" i="14"/>
  <c r="AR82" i="14" s="1"/>
  <c r="AS82" i="14" s="1"/>
  <c r="AP155" i="14"/>
  <c r="AR155" i="14" s="1"/>
  <c r="AP120" i="14"/>
  <c r="AR120" i="14" s="1"/>
  <c r="AS120" i="14" s="1"/>
  <c r="AP132" i="14"/>
  <c r="AR132" i="14" s="1"/>
  <c r="O132" i="7" s="1"/>
  <c r="AP193" i="14"/>
  <c r="AR193" i="14" s="1"/>
  <c r="AS193" i="14" s="1"/>
  <c r="AP144" i="14"/>
  <c r="AR144" i="14" s="1"/>
  <c r="AP190" i="14"/>
  <c r="AR190" i="14" s="1"/>
  <c r="AS190" i="14" s="1"/>
  <c r="AP156" i="14"/>
  <c r="AR156" i="14" s="1"/>
  <c r="AP92" i="14"/>
  <c r="AR92" i="14" s="1"/>
  <c r="AP163" i="14"/>
  <c r="AR163" i="14" s="1"/>
  <c r="AS163" i="14" s="1"/>
  <c r="AP127" i="14"/>
  <c r="AR127" i="14" s="1"/>
  <c r="O127" i="7" s="1"/>
  <c r="AP145" i="14"/>
  <c r="AR145" i="14" s="1"/>
  <c r="AS145" i="14" s="1"/>
  <c r="AP135" i="14"/>
  <c r="AR135" i="14" s="1"/>
  <c r="O135" i="7" s="1"/>
  <c r="AP175" i="14"/>
  <c r="AR175" i="14" s="1"/>
  <c r="AP39" i="14"/>
  <c r="AR39" i="14" s="1"/>
  <c r="AP101" i="14"/>
  <c r="AR101" i="14" s="1"/>
  <c r="AP114" i="14"/>
  <c r="AR114" i="14" s="1"/>
  <c r="AP86" i="14"/>
  <c r="AR86" i="14" s="1"/>
  <c r="AP80" i="14"/>
  <c r="AR80" i="14" s="1"/>
  <c r="AP110" i="14"/>
  <c r="AR110" i="14" s="1"/>
  <c r="AS110" i="14" s="1"/>
  <c r="AP62" i="14"/>
  <c r="AR62" i="14" s="1"/>
  <c r="AP121" i="14"/>
  <c r="AR121" i="14" s="1"/>
  <c r="AP9" i="14"/>
  <c r="AR9" i="14" s="1"/>
  <c r="AP137" i="14"/>
  <c r="AR137" i="14" s="1"/>
  <c r="O137" i="7" s="1"/>
  <c r="AP105" i="14"/>
  <c r="AR105" i="14" s="1"/>
  <c r="AP113" i="14"/>
  <c r="AR113" i="14" s="1"/>
  <c r="AP149" i="14"/>
  <c r="AR149" i="14" s="1"/>
  <c r="AP71" i="14"/>
  <c r="AR71" i="14" s="1"/>
  <c r="AS71" i="14" s="1"/>
  <c r="AP12" i="14"/>
  <c r="AR12" i="14" s="1"/>
  <c r="AP57" i="14"/>
  <c r="AR57" i="14" s="1"/>
  <c r="AP13" i="14"/>
  <c r="AR13" i="14" s="1"/>
  <c r="AP174" i="14"/>
  <c r="AR174" i="14" s="1"/>
  <c r="AP35" i="14"/>
  <c r="AR35" i="14" s="1"/>
  <c r="AP192" i="14"/>
  <c r="AR192" i="14" s="1"/>
  <c r="AP109" i="14"/>
  <c r="AR109" i="14" s="1"/>
  <c r="AS109" i="14" s="1"/>
  <c r="AP150" i="14"/>
  <c r="AR150" i="14" s="1"/>
  <c r="AP41" i="14"/>
  <c r="AR41" i="14" s="1"/>
  <c r="AP118" i="14"/>
  <c r="AR118" i="14" s="1"/>
  <c r="AS118" i="14" s="1"/>
  <c r="AP128" i="14"/>
  <c r="AR128" i="14" s="1"/>
  <c r="O128" i="7" s="1"/>
  <c r="AP133" i="14"/>
  <c r="AR133" i="14" s="1"/>
  <c r="O133" i="7" s="1"/>
  <c r="AP59" i="14"/>
  <c r="AR59" i="14" s="1"/>
  <c r="AS59" i="14" s="1"/>
  <c r="AP104" i="14"/>
  <c r="AR104" i="14" s="1"/>
  <c r="AS104" i="14" s="1"/>
  <c r="AP84" i="14"/>
  <c r="AR84" i="14" s="1"/>
  <c r="AS84" i="14" s="1"/>
  <c r="AP162" i="14"/>
  <c r="AR162" i="14" s="1"/>
  <c r="AP130" i="14"/>
  <c r="AR130" i="14" s="1"/>
  <c r="O130" i="7" s="1"/>
  <c r="AP148" i="14"/>
  <c r="AR148" i="14" s="1"/>
  <c r="AP25" i="14"/>
  <c r="AR25" i="14" s="1"/>
  <c r="AP158" i="14"/>
  <c r="AR158" i="14" s="1"/>
  <c r="AP164" i="14"/>
  <c r="AR164" i="14" s="1"/>
  <c r="AS164" i="14" s="1"/>
  <c r="AP50" i="14"/>
  <c r="AR50" i="14" s="1"/>
  <c r="AP115" i="14"/>
  <c r="AR115" i="14" s="1"/>
  <c r="AP170" i="14"/>
  <c r="AR170" i="14" s="1"/>
  <c r="AS170" i="14" s="1"/>
  <c r="AP153" i="14"/>
  <c r="AR153" i="14" s="1"/>
  <c r="AP73" i="14"/>
  <c r="AR73" i="14" s="1"/>
  <c r="AS73" i="14" s="1"/>
  <c r="AP68" i="14"/>
  <c r="AR68" i="14" s="1"/>
  <c r="AP78" i="14"/>
  <c r="AR78" i="14" s="1"/>
  <c r="AS78" i="14" s="1"/>
  <c r="AP65" i="14"/>
  <c r="AR65" i="14" s="1"/>
  <c r="AP88" i="14"/>
  <c r="AR88" i="14" s="1"/>
  <c r="AP160" i="14"/>
  <c r="AR160" i="14" s="1"/>
  <c r="AS160" i="14" s="1"/>
  <c r="AP171" i="14"/>
  <c r="AR171" i="14" s="1"/>
  <c r="AP52" i="14"/>
  <c r="AR52" i="14" s="1"/>
  <c r="O52" i="7" s="1"/>
  <c r="AP79" i="14"/>
  <c r="AR79" i="14" s="1"/>
  <c r="AP111" i="14"/>
  <c r="AR111" i="14" s="1"/>
  <c r="AS111" i="14" s="1"/>
  <c r="AP123" i="14"/>
  <c r="AR123" i="14" s="1"/>
  <c r="O123" i="7" s="1"/>
  <c r="AP119" i="14"/>
  <c r="AR119" i="14" s="1"/>
  <c r="AP58" i="14"/>
  <c r="AR58" i="14" s="1"/>
  <c r="AP196" i="14"/>
  <c r="AR196" i="14" s="1"/>
  <c r="AS196" i="14" s="1"/>
  <c r="AP72" i="14"/>
  <c r="AR72" i="14" s="1"/>
  <c r="AP21" i="14"/>
  <c r="AR21" i="14" s="1"/>
  <c r="AS21" i="14" s="1"/>
  <c r="AP87" i="14"/>
  <c r="AR87" i="14" s="1"/>
  <c r="AP20" i="14"/>
  <c r="AR20" i="14" s="1"/>
  <c r="AS20" i="14" s="1"/>
  <c r="AP47" i="14"/>
  <c r="AR47" i="14" s="1"/>
  <c r="O47" i="7" s="1"/>
  <c r="AP141" i="14"/>
  <c r="AR141" i="14" s="1"/>
  <c r="AP167" i="14"/>
  <c r="AR167" i="14" s="1"/>
  <c r="AP98" i="14"/>
  <c r="AR98" i="14" s="1"/>
  <c r="O98" i="7" s="1"/>
  <c r="AP70" i="14"/>
  <c r="AR70" i="14" s="1"/>
  <c r="AP107" i="14"/>
  <c r="AR107" i="14" s="1"/>
  <c r="AS107" i="14" s="1"/>
  <c r="AP201" i="14"/>
  <c r="AR201" i="14" s="1"/>
  <c r="AP103" i="14"/>
  <c r="AR103" i="14" s="1"/>
  <c r="AS103" i="14" s="1"/>
  <c r="AP165" i="14"/>
  <c r="AR165" i="14" s="1"/>
  <c r="AS165" i="14" s="1"/>
  <c r="AP48" i="14"/>
  <c r="AR48" i="14" s="1"/>
  <c r="AS48" i="14" s="1"/>
  <c r="AP176" i="14"/>
  <c r="AR176" i="14" s="1"/>
  <c r="AP15" i="14"/>
  <c r="AR15" i="14" s="1"/>
  <c r="O15" i="7" s="1"/>
  <c r="AP24" i="14"/>
  <c r="AR24" i="14" s="1"/>
  <c r="AP117" i="14"/>
  <c r="AR117" i="14" s="1"/>
  <c r="AS117" i="14" s="1"/>
  <c r="AP172" i="14"/>
  <c r="AR172" i="14" s="1"/>
  <c r="AP154" i="14"/>
  <c r="AR154" i="14" s="1"/>
  <c r="AP27" i="14"/>
  <c r="AR27" i="14" s="1"/>
  <c r="AP157" i="14"/>
  <c r="AR157" i="14" s="1"/>
  <c r="AS157" i="14" s="1"/>
  <c r="AP36" i="14"/>
  <c r="AR36" i="14" s="1"/>
  <c r="AP151" i="14"/>
  <c r="AR151" i="14" s="1"/>
  <c r="AS151" i="14" s="1"/>
  <c r="AP32" i="14"/>
  <c r="AR32" i="14" s="1"/>
  <c r="AS32" i="14" s="1"/>
  <c r="AP184" i="14"/>
  <c r="AR184" i="14" s="1"/>
  <c r="AS184" i="14" s="1"/>
  <c r="AP106" i="14"/>
  <c r="AR106" i="14" s="1"/>
  <c r="AP77" i="14"/>
  <c r="AR77" i="14" s="1"/>
  <c r="AS77" i="14" s="1"/>
  <c r="AP28" i="14"/>
  <c r="AR28" i="14" s="1"/>
  <c r="AP147" i="14"/>
  <c r="AR147" i="14" s="1"/>
  <c r="AP169" i="14"/>
  <c r="AR169" i="14" s="1"/>
  <c r="AS169" i="14" s="1"/>
  <c r="AP10" i="14"/>
  <c r="AR10" i="14" s="1"/>
  <c r="AP22" i="14"/>
  <c r="AR22" i="14" s="1"/>
  <c r="AP30" i="14"/>
  <c r="AR30" i="14" s="1"/>
  <c r="AS30" i="14" s="1"/>
  <c r="AP173" i="14"/>
  <c r="AR173" i="14" s="1"/>
  <c r="AP152" i="14"/>
  <c r="AR152" i="14" s="1"/>
  <c r="AS152" i="14" s="1"/>
  <c r="AP83" i="14"/>
  <c r="AR83" i="14" s="1"/>
  <c r="AS83" i="14" s="1"/>
  <c r="AP129" i="14"/>
  <c r="AR129" i="14" s="1"/>
  <c r="O129" i="7" s="1"/>
  <c r="AP19" i="14"/>
  <c r="AR19" i="14" s="1"/>
  <c r="AS19" i="14" s="1"/>
  <c r="AO6" i="14"/>
  <c r="AP6" i="14" s="1"/>
  <c r="AR6" i="14" s="1"/>
  <c r="AJ220" i="14"/>
  <c r="AI220" i="14"/>
  <c r="AL227" i="14" s="1"/>
  <c r="AL230" i="14" s="1"/>
  <c r="AP207" i="14"/>
  <c r="AR207" i="14" s="1"/>
  <c r="O207" i="7" s="1"/>
  <c r="AP213" i="14"/>
  <c r="AR213" i="14" s="1"/>
  <c r="O213" i="7" s="1"/>
  <c r="P213" i="7" s="1"/>
  <c r="AP208" i="14"/>
  <c r="AR208" i="14" s="1"/>
  <c r="O208" i="7" s="1"/>
  <c r="AP212" i="14"/>
  <c r="AR212" i="14" s="1"/>
  <c r="O212" i="7" s="1"/>
  <c r="AP209" i="14"/>
  <c r="AR209" i="14" s="1"/>
  <c r="O209" i="7" s="1"/>
  <c r="AP210" i="14"/>
  <c r="AR210" i="14" s="1"/>
  <c r="O210" i="7" s="1"/>
  <c r="AP214" i="14"/>
  <c r="AR214" i="14" s="1"/>
  <c r="O214" i="7" s="1"/>
  <c r="AP211" i="14"/>
  <c r="AR211" i="14" s="1"/>
  <c r="O211" i="7" s="1"/>
  <c r="AS178" i="14" l="1"/>
  <c r="AS136" i="14"/>
  <c r="P23" i="7"/>
  <c r="AS179" i="14"/>
  <c r="AS195" i="14"/>
  <c r="AS181" i="14"/>
  <c r="O200" i="62"/>
  <c r="P200" i="62" s="1"/>
  <c r="P197" i="7"/>
  <c r="AS96" i="14"/>
  <c r="AS130" i="14"/>
  <c r="AS129" i="14"/>
  <c r="AS131" i="14"/>
  <c r="O131" i="7"/>
  <c r="W131" i="7" s="1"/>
  <c r="AS134" i="14"/>
  <c r="O134" i="7"/>
  <c r="W134" i="7" s="1"/>
  <c r="P122" i="7"/>
  <c r="W122" i="7"/>
  <c r="O122" i="62" s="1"/>
  <c r="P123" i="7"/>
  <c r="W123" i="7"/>
  <c r="O205" i="7"/>
  <c r="P205" i="7" s="1"/>
  <c r="AR126" i="14"/>
  <c r="O126" i="7" s="1"/>
  <c r="O198" i="7"/>
  <c r="P198" i="7" s="1"/>
  <c r="P136" i="7"/>
  <c r="O187" i="7"/>
  <c r="W187" i="7" s="1"/>
  <c r="O190" i="62" s="1"/>
  <c r="O89" i="7"/>
  <c r="AO206" i="14"/>
  <c r="AM219" i="14"/>
  <c r="AO215" i="14"/>
  <c r="AM215" i="14"/>
  <c r="AO139" i="14"/>
  <c r="AO218" i="14" s="1"/>
  <c r="AM218" i="14"/>
  <c r="AO29" i="14"/>
  <c r="AM216" i="14"/>
  <c r="AO76" i="14"/>
  <c r="AM217" i="14"/>
  <c r="AS177" i="14"/>
  <c r="O177" i="7"/>
  <c r="P177" i="7" s="1"/>
  <c r="AS33" i="14"/>
  <c r="O33" i="7"/>
  <c r="P33" i="7" s="1"/>
  <c r="O203" i="7"/>
  <c r="W203" i="7" s="1"/>
  <c r="O206" i="62" s="1"/>
  <c r="AS203" i="14"/>
  <c r="AS200" i="14"/>
  <c r="O200" i="7"/>
  <c r="P200" i="7" s="1"/>
  <c r="AS14" i="14"/>
  <c r="O14" i="7"/>
  <c r="P14" i="7" s="1"/>
  <c r="AS69" i="14"/>
  <c r="O69" i="7"/>
  <c r="P69" i="7" s="1"/>
  <c r="AS125" i="14"/>
  <c r="P125" i="7"/>
  <c r="AS189" i="14"/>
  <c r="O189" i="7"/>
  <c r="AS49" i="14"/>
  <c r="O49" i="7"/>
  <c r="P49" i="7" s="1"/>
  <c r="AS34" i="14"/>
  <c r="O34" i="7"/>
  <c r="P34" i="7" s="1"/>
  <c r="AS143" i="14"/>
  <c r="AS85" i="14"/>
  <c r="O85" i="7"/>
  <c r="P85" i="7" s="1"/>
  <c r="AS46" i="14"/>
  <c r="O46" i="7"/>
  <c r="P46" i="7" s="1"/>
  <c r="AS37" i="14"/>
  <c r="O37" i="7"/>
  <c r="AS60" i="14"/>
  <c r="O60" i="7"/>
  <c r="W60" i="7" s="1"/>
  <c r="AS91" i="14"/>
  <c r="O91" i="7"/>
  <c r="P91" i="7" s="1"/>
  <c r="AS67" i="14"/>
  <c r="O67" i="7"/>
  <c r="P67" i="7" s="1"/>
  <c r="AS100" i="14"/>
  <c r="O100" i="7"/>
  <c r="W100" i="7" s="1"/>
  <c r="AS31" i="14"/>
  <c r="O31" i="7"/>
  <c r="P31" i="7" s="1"/>
  <c r="AS186" i="14"/>
  <c r="O186" i="7"/>
  <c r="W186" i="7" s="1"/>
  <c r="O189" i="62" s="1"/>
  <c r="AS159" i="14"/>
  <c r="O159" i="7"/>
  <c r="P159" i="7" s="1"/>
  <c r="AS108" i="14"/>
  <c r="O108" i="7"/>
  <c r="W108" i="7" s="1"/>
  <c r="AS188" i="14"/>
  <c r="O188" i="7"/>
  <c r="P188" i="7" s="1"/>
  <c r="AS56" i="14"/>
  <c r="O56" i="7"/>
  <c r="P56" i="7" s="1"/>
  <c r="AS191" i="14"/>
  <c r="O191" i="7"/>
  <c r="AS182" i="14"/>
  <c r="O182" i="7"/>
  <c r="P182" i="7" s="1"/>
  <c r="AS202" i="14"/>
  <c r="O202" i="7"/>
  <c r="W202" i="7" s="1"/>
  <c r="O205" i="62" s="1"/>
  <c r="AS66" i="14"/>
  <c r="O66" i="7"/>
  <c r="W66" i="7" s="1"/>
  <c r="AS16" i="14"/>
  <c r="O16" i="7"/>
  <c r="P16" i="7" s="1"/>
  <c r="AS43" i="14"/>
  <c r="O43" i="7"/>
  <c r="AS8" i="14"/>
  <c r="O8" i="7"/>
  <c r="AS138" i="14"/>
  <c r="O138" i="7"/>
  <c r="P138" i="7" s="1"/>
  <c r="AS44" i="14"/>
  <c r="O44" i="7"/>
  <c r="P44" i="7" s="1"/>
  <c r="AS55" i="14"/>
  <c r="O55" i="7"/>
  <c r="W55" i="7" s="1"/>
  <c r="AS51" i="14"/>
  <c r="O51" i="7"/>
  <c r="W51" i="7" s="1"/>
  <c r="AS183" i="14"/>
  <c r="O183" i="7"/>
  <c r="P183" i="7" s="1"/>
  <c r="AS112" i="14"/>
  <c r="O112" i="7"/>
  <c r="W112" i="7" s="1"/>
  <c r="AS18" i="14"/>
  <c r="O18" i="7"/>
  <c r="W18" i="7" s="1"/>
  <c r="AS93" i="14"/>
  <c r="O93" i="7"/>
  <c r="P93" i="7" s="1"/>
  <c r="AS53" i="14"/>
  <c r="O53" i="7"/>
  <c r="P53" i="7" s="1"/>
  <c r="AS40" i="14"/>
  <c r="O40" i="7"/>
  <c r="P40" i="7" s="1"/>
  <c r="AS11" i="14"/>
  <c r="O116" i="7"/>
  <c r="P116" i="7" s="1"/>
  <c r="O199" i="7"/>
  <c r="W199" i="7" s="1"/>
  <c r="O202" i="62" s="1"/>
  <c r="O26" i="7"/>
  <c r="P26" i="7" s="1"/>
  <c r="O63" i="7"/>
  <c r="W63" i="7" s="1"/>
  <c r="O75" i="7"/>
  <c r="W75" i="7" s="1"/>
  <c r="AM227" i="14"/>
  <c r="AM230" i="14" s="1"/>
  <c r="AJ222" i="14"/>
  <c r="O42" i="7"/>
  <c r="P42" i="7" s="1"/>
  <c r="O81" i="7"/>
  <c r="P81" i="7" s="1"/>
  <c r="AS52" i="14"/>
  <c r="P52" i="7"/>
  <c r="P17" i="7"/>
  <c r="AS98" i="14"/>
  <c r="P98" i="7"/>
  <c r="O136" i="62"/>
  <c r="P136" i="62" s="1"/>
  <c r="P180" i="7"/>
  <c r="W180" i="7"/>
  <c r="O183" i="62" s="1"/>
  <c r="P181" i="7"/>
  <c r="W181" i="7"/>
  <c r="O184" i="62" s="1"/>
  <c r="P179" i="7"/>
  <c r="W179" i="7"/>
  <c r="O182" i="62" s="1"/>
  <c r="P182" i="62" s="1"/>
  <c r="P178" i="7"/>
  <c r="W178" i="7"/>
  <c r="O181" i="62" s="1"/>
  <c r="P181" i="62" s="1"/>
  <c r="P195" i="7"/>
  <c r="P194" i="7"/>
  <c r="AS45" i="14"/>
  <c r="O45" i="7"/>
  <c r="P47" i="7"/>
  <c r="W47" i="7"/>
  <c r="AS86" i="14"/>
  <c r="AS175" i="14"/>
  <c r="O175" i="7"/>
  <c r="P175" i="7" s="1"/>
  <c r="AS205" i="14"/>
  <c r="O163" i="7"/>
  <c r="O165" i="7"/>
  <c r="O38" i="7"/>
  <c r="O73" i="7"/>
  <c r="P73" i="7" s="1"/>
  <c r="AS97" i="14"/>
  <c r="O97" i="7"/>
  <c r="W97" i="7" s="1"/>
  <c r="AS65" i="14"/>
  <c r="O65" i="7"/>
  <c r="W65" i="7" s="1"/>
  <c r="AS25" i="14"/>
  <c r="O25" i="7"/>
  <c r="W25" i="7" s="1"/>
  <c r="AS35" i="14"/>
  <c r="O35" i="7"/>
  <c r="O170" i="7"/>
  <c r="W170" i="7" s="1"/>
  <c r="O173" i="62" s="1"/>
  <c r="AS106" i="14"/>
  <c r="O106" i="7"/>
  <c r="W106" i="7" s="1"/>
  <c r="AS185" i="14"/>
  <c r="O185" i="7"/>
  <c r="P185" i="7" s="1"/>
  <c r="AS148" i="14"/>
  <c r="O148" i="7"/>
  <c r="P148" i="7" s="1"/>
  <c r="AS156" i="14"/>
  <c r="O156" i="7"/>
  <c r="P156" i="7" s="1"/>
  <c r="AS87" i="14"/>
  <c r="O87" i="7"/>
  <c r="P87" i="7" s="1"/>
  <c r="AS113" i="14"/>
  <c r="O113" i="7"/>
  <c r="W113" i="7" s="1"/>
  <c r="AS154" i="14"/>
  <c r="O154" i="7"/>
  <c r="P154" i="7" s="1"/>
  <c r="O71" i="7"/>
  <c r="W71" i="7" s="1"/>
  <c r="O120" i="7"/>
  <c r="W120" i="7" s="1"/>
  <c r="AS150" i="14"/>
  <c r="O150" i="7"/>
  <c r="AS119" i="14"/>
  <c r="O119" i="7"/>
  <c r="W119" i="7" s="1"/>
  <c r="AS64" i="14"/>
  <c r="O64" i="7"/>
  <c r="P64" i="7" s="1"/>
  <c r="AS149" i="14"/>
  <c r="O149" i="7"/>
  <c r="P149" i="7" s="1"/>
  <c r="AS101" i="14"/>
  <c r="O101" i="7"/>
  <c r="P101" i="7" s="1"/>
  <c r="AS79" i="14"/>
  <c r="O79" i="7"/>
  <c r="P79" i="7" s="1"/>
  <c r="AS61" i="14"/>
  <c r="O61" i="7"/>
  <c r="P61" i="7" s="1"/>
  <c r="AS74" i="14"/>
  <c r="O74" i="7"/>
  <c r="W74" i="7" s="1"/>
  <c r="AS27" i="14"/>
  <c r="O27" i="7"/>
  <c r="P27" i="7" s="1"/>
  <c r="AS142" i="14"/>
  <c r="O142" i="7"/>
  <c r="P142" i="7" s="1"/>
  <c r="AS13" i="14"/>
  <c r="O13" i="7"/>
  <c r="AS135" i="14"/>
  <c r="W135" i="7"/>
  <c r="AS95" i="14"/>
  <c r="O95" i="7"/>
  <c r="AS133" i="14"/>
  <c r="W133" i="7"/>
  <c r="O107" i="7"/>
  <c r="W107" i="7" s="1"/>
  <c r="O104" i="7"/>
  <c r="W104" i="7" s="1"/>
  <c r="O110" i="7"/>
  <c r="P110" i="7" s="1"/>
  <c r="O59" i="7"/>
  <c r="W59" i="7" s="1"/>
  <c r="O83" i="7"/>
  <c r="P83" i="7" s="1"/>
  <c r="O48" i="7"/>
  <c r="W48" i="7" s="1"/>
  <c r="O32" i="7"/>
  <c r="O118" i="7"/>
  <c r="W118" i="7" s="1"/>
  <c r="O21" i="7"/>
  <c r="P21" i="7" s="1"/>
  <c r="O169" i="7"/>
  <c r="P169" i="7" s="1"/>
  <c r="O193" i="7"/>
  <c r="AS22" i="14"/>
  <c r="O22" i="7"/>
  <c r="P22" i="7" s="1"/>
  <c r="AS172" i="14"/>
  <c r="O172" i="7"/>
  <c r="W172" i="7" s="1"/>
  <c r="O175" i="62" s="1"/>
  <c r="AS201" i="14"/>
  <c r="O201" i="7"/>
  <c r="W201" i="7" s="1"/>
  <c r="O204" i="62" s="1"/>
  <c r="AS57" i="14"/>
  <c r="O57" i="7"/>
  <c r="P57" i="7" s="1"/>
  <c r="AS62" i="14"/>
  <c r="O62" i="7"/>
  <c r="P62" i="7" s="1"/>
  <c r="AS68" i="14"/>
  <c r="O68" i="7"/>
  <c r="P68" i="7" s="1"/>
  <c r="AS72" i="14"/>
  <c r="O72" i="7"/>
  <c r="W72" i="7" s="1"/>
  <c r="AS80" i="14"/>
  <c r="O80" i="7"/>
  <c r="P80" i="7" s="1"/>
  <c r="AS12" i="14"/>
  <c r="O12" i="7"/>
  <c r="P12" i="7" s="1"/>
  <c r="AS15" i="14"/>
  <c r="AS171" i="14"/>
  <c r="O171" i="7"/>
  <c r="P171" i="7" s="1"/>
  <c r="AS127" i="14"/>
  <c r="W127" i="7"/>
  <c r="AS124" i="14"/>
  <c r="P124" i="7"/>
  <c r="AS132" i="14"/>
  <c r="P132" i="7"/>
  <c r="AS146" i="14"/>
  <c r="O146" i="7"/>
  <c r="AS144" i="14"/>
  <c r="O144" i="7"/>
  <c r="P144" i="7" s="1"/>
  <c r="AS192" i="14"/>
  <c r="O192" i="7"/>
  <c r="P192" i="7" s="1"/>
  <c r="AS28" i="14"/>
  <c r="O28" i="7"/>
  <c r="P28" i="7" s="1"/>
  <c r="AS167" i="14"/>
  <c r="O167" i="7"/>
  <c r="P167" i="7" s="1"/>
  <c r="AS58" i="14"/>
  <c r="O58" i="7"/>
  <c r="W58" i="7" s="1"/>
  <c r="AS128" i="14"/>
  <c r="W128" i="7"/>
  <c r="AS114" i="14"/>
  <c r="O114" i="7"/>
  <c r="W114" i="7" s="1"/>
  <c r="AS10" i="14"/>
  <c r="O10" i="7"/>
  <c r="P10" i="7" s="1"/>
  <c r="AS88" i="14"/>
  <c r="O88" i="7"/>
  <c r="P88" i="7" s="1"/>
  <c r="AS92" i="14"/>
  <c r="O92" i="7"/>
  <c r="AS54" i="14"/>
  <c r="O54" i="7"/>
  <c r="W54" i="7" s="1"/>
  <c r="AS70" i="14"/>
  <c r="O70" i="7"/>
  <c r="P70" i="7" s="1"/>
  <c r="AS176" i="14"/>
  <c r="O176" i="7"/>
  <c r="P176" i="7" s="1"/>
  <c r="AS174" i="14"/>
  <c r="O174" i="7"/>
  <c r="W174" i="7" s="1"/>
  <c r="O177" i="62" s="1"/>
  <c r="AS99" i="14"/>
  <c r="O99" i="7"/>
  <c r="P99" i="7" s="1"/>
  <c r="AS24" i="14"/>
  <c r="O24" i="7"/>
  <c r="P24" i="7" s="1"/>
  <c r="AS153" i="14"/>
  <c r="O153" i="7"/>
  <c r="P153" i="7" s="1"/>
  <c r="AS47" i="14"/>
  <c r="AS123" i="14"/>
  <c r="AS162" i="14"/>
  <c r="O162" i="7"/>
  <c r="P162" i="7" s="1"/>
  <c r="AS137" i="14"/>
  <c r="P137" i="7"/>
  <c r="AS39" i="14"/>
  <c r="O39" i="7"/>
  <c r="P39" i="7" s="1"/>
  <c r="AS90" i="14"/>
  <c r="O90" i="7"/>
  <c r="P90" i="7" s="1"/>
  <c r="AS166" i="14"/>
  <c r="O166" i="7"/>
  <c r="W166" i="7" s="1"/>
  <c r="O169" i="62" s="1"/>
  <c r="AS36" i="14"/>
  <c r="O36" i="7"/>
  <c r="P36" i="7" s="1"/>
  <c r="AS155" i="14"/>
  <c r="O155" i="7"/>
  <c r="P155" i="7" s="1"/>
  <c r="AS173" i="14"/>
  <c r="O173" i="7"/>
  <c r="P173" i="7" s="1"/>
  <c r="AS115" i="14"/>
  <c r="O115" i="7"/>
  <c r="W115" i="7" s="1"/>
  <c r="AS41" i="14"/>
  <c r="O41" i="7"/>
  <c r="P41" i="7" s="1"/>
  <c r="AS9" i="14"/>
  <c r="O9" i="7"/>
  <c r="AS168" i="14"/>
  <c r="O168" i="7"/>
  <c r="P168" i="7" s="1"/>
  <c r="AS158" i="14"/>
  <c r="O158" i="7"/>
  <c r="P158" i="7" s="1"/>
  <c r="AS147" i="14"/>
  <c r="O147" i="7"/>
  <c r="P147" i="7" s="1"/>
  <c r="AS141" i="14"/>
  <c r="O141" i="7"/>
  <c r="P141" i="7" s="1"/>
  <c r="AS105" i="14"/>
  <c r="O105" i="7"/>
  <c r="P105" i="7" s="1"/>
  <c r="AS50" i="14"/>
  <c r="O50" i="7"/>
  <c r="P50" i="7" s="1"/>
  <c r="AS121" i="14"/>
  <c r="O121" i="7"/>
  <c r="P121" i="7" s="1"/>
  <c r="AS94" i="14"/>
  <c r="O94" i="7"/>
  <c r="P94" i="7" s="1"/>
  <c r="O77" i="7"/>
  <c r="O190" i="7"/>
  <c r="W130" i="7"/>
  <c r="O109" i="7"/>
  <c r="W109" i="7" s="1"/>
  <c r="O160" i="7"/>
  <c r="P160" i="7" s="1"/>
  <c r="O20" i="7"/>
  <c r="W20" i="7" s="1"/>
  <c r="O196" i="7"/>
  <c r="P196" i="7" s="1"/>
  <c r="O145" i="7"/>
  <c r="P145" i="7" s="1"/>
  <c r="O103" i="7"/>
  <c r="W103" i="7" s="1"/>
  <c r="AS204" i="14"/>
  <c r="O204" i="7"/>
  <c r="O82" i="7"/>
  <c r="P82" i="7" s="1"/>
  <c r="O111" i="7"/>
  <c r="P111" i="7" s="1"/>
  <c r="O164" i="7"/>
  <c r="P164" i="7" s="1"/>
  <c r="O117" i="7"/>
  <c r="P117" i="7" s="1"/>
  <c r="O157" i="7"/>
  <c r="P157" i="7" s="1"/>
  <c r="O84" i="7"/>
  <c r="P84" i="7" s="1"/>
  <c r="O19" i="7"/>
  <c r="W19" i="7" s="1"/>
  <c r="O151" i="7"/>
  <c r="P151" i="7" s="1"/>
  <c r="O184" i="7"/>
  <c r="P184" i="7" s="1"/>
  <c r="O78" i="7"/>
  <c r="P129" i="7"/>
  <c r="O30" i="7"/>
  <c r="O102" i="7"/>
  <c r="P102" i="7" s="1"/>
  <c r="O152" i="7"/>
  <c r="P207" i="7"/>
  <c r="W207" i="7"/>
  <c r="O210" i="62" s="1"/>
  <c r="W209" i="7"/>
  <c r="O212" i="62" s="1"/>
  <c r="P209" i="7"/>
  <c r="P212" i="7"/>
  <c r="W212" i="7"/>
  <c r="O215" i="62" s="1"/>
  <c r="P208" i="7"/>
  <c r="W208" i="7"/>
  <c r="O211" i="62" s="1"/>
  <c r="P214" i="7"/>
  <c r="W214" i="7"/>
  <c r="O217" i="62" s="1"/>
  <c r="P210" i="7"/>
  <c r="W210" i="7"/>
  <c r="O213" i="62" s="1"/>
  <c r="P211" i="7"/>
  <c r="W211" i="7"/>
  <c r="O214" i="62" s="1"/>
  <c r="W213" i="7"/>
  <c r="O216" i="62" s="1"/>
  <c r="AL220" i="14"/>
  <c r="AL221" i="14" s="1"/>
  <c r="O7" i="7"/>
  <c r="AS212" i="14"/>
  <c r="AS208" i="14"/>
  <c r="AS213" i="14"/>
  <c r="AS214" i="14"/>
  <c r="AS207" i="14"/>
  <c r="AS211" i="14"/>
  <c r="AS210" i="14"/>
  <c r="AS209" i="14"/>
  <c r="AL234" i="14"/>
  <c r="AL235" i="14" s="1"/>
  <c r="W226" i="14"/>
  <c r="AS126" i="14" l="1"/>
  <c r="P126" i="7"/>
  <c r="P25" i="7"/>
  <c r="AV25" i="14" s="1"/>
  <c r="P203" i="7"/>
  <c r="W46" i="7"/>
  <c r="O46" i="62" s="1"/>
  <c r="W49" i="7"/>
  <c r="O49" i="62" s="1"/>
  <c r="W198" i="7"/>
  <c r="O201" i="62" s="1"/>
  <c r="P108" i="7"/>
  <c r="P187" i="7"/>
  <c r="P89" i="7"/>
  <c r="P75" i="7"/>
  <c r="W138" i="7"/>
  <c r="O138" i="62" s="1"/>
  <c r="P18" i="7"/>
  <c r="W53" i="7"/>
  <c r="O53" i="62" s="1"/>
  <c r="P63" i="7"/>
  <c r="P191" i="7"/>
  <c r="P66" i="7"/>
  <c r="P186" i="7"/>
  <c r="P55" i="7"/>
  <c r="P143" i="7"/>
  <c r="P37" i="7"/>
  <c r="W182" i="7"/>
  <c r="O185" i="62" s="1"/>
  <c r="W85" i="7"/>
  <c r="O85" i="62" s="1"/>
  <c r="P43" i="7"/>
  <c r="P112" i="7"/>
  <c r="P8" i="7"/>
  <c r="P189" i="7"/>
  <c r="W26" i="7"/>
  <c r="O26" i="62" s="1"/>
  <c r="P60" i="7"/>
  <c r="AP215" i="14"/>
  <c r="P199" i="7"/>
  <c r="P131" i="7"/>
  <c r="W56" i="7"/>
  <c r="O56" i="62" s="1"/>
  <c r="W177" i="7"/>
  <c r="O180" i="62" s="1"/>
  <c r="W116" i="7"/>
  <c r="O116" i="62" s="1"/>
  <c r="P202" i="7"/>
  <c r="W200" i="7"/>
  <c r="O203" i="62" s="1"/>
  <c r="P100" i="7"/>
  <c r="W125" i="7"/>
  <c r="O125" i="62" s="1"/>
  <c r="W183" i="7"/>
  <c r="O186" i="62" s="1"/>
  <c r="P134" i="7"/>
  <c r="W69" i="7"/>
  <c r="O69" i="62" s="1"/>
  <c r="AO217" i="14"/>
  <c r="AP76" i="14"/>
  <c r="AO216" i="14"/>
  <c r="AP29" i="14"/>
  <c r="AO219" i="14"/>
  <c r="AP206" i="14"/>
  <c r="AR206" i="14" s="1"/>
  <c r="P51" i="7"/>
  <c r="W188" i="7"/>
  <c r="O191" i="62" s="1"/>
  <c r="W67" i="7"/>
  <c r="O67" i="62" s="1"/>
  <c r="X178" i="7"/>
  <c r="X179" i="7"/>
  <c r="AM220" i="14"/>
  <c r="W45" i="7"/>
  <c r="P45" i="7"/>
  <c r="O86" i="7"/>
  <c r="P86" i="7" s="1"/>
  <c r="AP139" i="14"/>
  <c r="AP218" i="14" s="1"/>
  <c r="P146" i="7"/>
  <c r="P74" i="7"/>
  <c r="P165" i="7"/>
  <c r="P163" i="7"/>
  <c r="P170" i="7"/>
  <c r="W175" i="7"/>
  <c r="O178" i="62" s="1"/>
  <c r="W169" i="7"/>
  <c r="O172" i="62" s="1"/>
  <c r="P48" i="7"/>
  <c r="P113" i="7"/>
  <c r="P107" i="7"/>
  <c r="P65" i="7"/>
  <c r="W61" i="7"/>
  <c r="W21" i="7"/>
  <c r="P35" i="7"/>
  <c r="P95" i="7"/>
  <c r="P58" i="7"/>
  <c r="P9" i="7"/>
  <c r="P104" i="7"/>
  <c r="P38" i="7"/>
  <c r="W62" i="7"/>
  <c r="P201" i="7"/>
  <c r="P128" i="7"/>
  <c r="P172" i="7"/>
  <c r="P54" i="7"/>
  <c r="P135" i="7"/>
  <c r="P119" i="7"/>
  <c r="P32" i="7"/>
  <c r="W83" i="7"/>
  <c r="P118" i="7"/>
  <c r="P106" i="7"/>
  <c r="W73" i="7"/>
  <c r="P130" i="7"/>
  <c r="P152" i="7"/>
  <c r="P193" i="7"/>
  <c r="P19" i="7"/>
  <c r="P150" i="7"/>
  <c r="W70" i="7"/>
  <c r="W132" i="7"/>
  <c r="W80" i="7"/>
  <c r="P97" i="7"/>
  <c r="P115" i="7"/>
  <c r="W24" i="7"/>
  <c r="P13" i="7"/>
  <c r="P190" i="7"/>
  <c r="P78" i="7"/>
  <c r="P120" i="7"/>
  <c r="P71" i="7"/>
  <c r="W185" i="7"/>
  <c r="O188" i="62" s="1"/>
  <c r="W111" i="7"/>
  <c r="P92" i="7"/>
  <c r="P59" i="7"/>
  <c r="W102" i="7"/>
  <c r="W52" i="7"/>
  <c r="P109" i="7"/>
  <c r="W105" i="7"/>
  <c r="W117" i="7"/>
  <c r="P20" i="7"/>
  <c r="P15" i="7"/>
  <c r="W167" i="7"/>
  <c r="O170" i="62" s="1"/>
  <c r="P103" i="7"/>
  <c r="W50" i="7"/>
  <c r="W176" i="7"/>
  <c r="O179" i="62" s="1"/>
  <c r="W168" i="7"/>
  <c r="O171" i="62" s="1"/>
  <c r="P133" i="7"/>
  <c r="W57" i="7"/>
  <c r="W64" i="7"/>
  <c r="W171" i="7"/>
  <c r="O174" i="62" s="1"/>
  <c r="W137" i="7"/>
  <c r="W99" i="7"/>
  <c r="W22" i="7"/>
  <c r="O22" i="62" s="1"/>
  <c r="P30" i="7"/>
  <c r="P77" i="7"/>
  <c r="W110" i="7"/>
  <c r="P72" i="7"/>
  <c r="W101" i="7"/>
  <c r="W173" i="7"/>
  <c r="O176" i="62" s="1"/>
  <c r="W82" i="7"/>
  <c r="W129" i="7"/>
  <c r="P127" i="7"/>
  <c r="W27" i="7"/>
  <c r="W124" i="7"/>
  <c r="W28" i="7"/>
  <c r="W121" i="7"/>
  <c r="W68" i="7"/>
  <c r="W184" i="7"/>
  <c r="O187" i="62" s="1"/>
  <c r="W98" i="7"/>
  <c r="P166" i="7"/>
  <c r="P114" i="7"/>
  <c r="P174" i="7"/>
  <c r="P204" i="7"/>
  <c r="W205" i="7"/>
  <c r="AV200" i="14"/>
  <c r="AN227" i="14"/>
  <c r="AN230" i="14" s="1"/>
  <c r="O140" i="7"/>
  <c r="AV209" i="14"/>
  <c r="O55" i="62"/>
  <c r="AV101" i="14"/>
  <c r="O130" i="62"/>
  <c r="O127" i="62"/>
  <c r="AV42" i="14"/>
  <c r="AV176" i="14"/>
  <c r="O107" i="62"/>
  <c r="AV162" i="14"/>
  <c r="AV124" i="14"/>
  <c r="AV64" i="14"/>
  <c r="O123" i="62"/>
  <c r="O118" i="62"/>
  <c r="AV158" i="14"/>
  <c r="AV53" i="14"/>
  <c r="AV34" i="14"/>
  <c r="AV121" i="14"/>
  <c r="AV61" i="14"/>
  <c r="AV102" i="14"/>
  <c r="O103" i="62"/>
  <c r="O104" i="62"/>
  <c r="AV33" i="14"/>
  <c r="O20" i="62"/>
  <c r="O108" i="62"/>
  <c r="AV129" i="14"/>
  <c r="AV125" i="14"/>
  <c r="AV211" i="14"/>
  <c r="AV153" i="14"/>
  <c r="AV142" i="14"/>
  <c r="AV144" i="14"/>
  <c r="AV182" i="14"/>
  <c r="AV67" i="14"/>
  <c r="AV88" i="14"/>
  <c r="AV85" i="14"/>
  <c r="O48" i="62"/>
  <c r="AV84" i="14"/>
  <c r="AV207" i="14"/>
  <c r="AV10" i="14"/>
  <c r="O135" i="62"/>
  <c r="AV41" i="14"/>
  <c r="O106" i="62"/>
  <c r="O131" i="62"/>
  <c r="AV26" i="14"/>
  <c r="AV73" i="14"/>
  <c r="AV31" i="14"/>
  <c r="AV110" i="14"/>
  <c r="AV214" i="14"/>
  <c r="AV83" i="14"/>
  <c r="AV111" i="14"/>
  <c r="AV36" i="14"/>
  <c r="AV28" i="14"/>
  <c r="O19" i="62"/>
  <c r="AV138" i="14"/>
  <c r="AV149" i="14"/>
  <c r="O120" i="62"/>
  <c r="AV12" i="14"/>
  <c r="AV105" i="14"/>
  <c r="AV208" i="14"/>
  <c r="AV198" i="14"/>
  <c r="AV212" i="14"/>
  <c r="AV79" i="14"/>
  <c r="P7" i="7"/>
  <c r="AV80" i="14"/>
  <c r="AV141" i="14"/>
  <c r="O71" i="62"/>
  <c r="AV184" i="14"/>
  <c r="O18" i="62"/>
  <c r="AV154" i="14"/>
  <c r="AV39" i="14"/>
  <c r="AV69" i="14"/>
  <c r="AV148" i="14"/>
  <c r="AV22" i="14"/>
  <c r="AV27" i="14"/>
  <c r="AV169" i="14"/>
  <c r="O54" i="62"/>
  <c r="AV160" i="14"/>
  <c r="AV94" i="14"/>
  <c r="AV16" i="14"/>
  <c r="AV52" i="14"/>
  <c r="O100" i="62"/>
  <c r="AV164" i="14"/>
  <c r="AV99" i="14"/>
  <c r="AV145" i="14"/>
  <c r="AV81" i="14"/>
  <c r="AV167" i="14"/>
  <c r="AV14" i="14"/>
  <c r="AV98" i="14"/>
  <c r="O72" i="62"/>
  <c r="AV168" i="14"/>
  <c r="O119" i="62"/>
  <c r="AV62" i="14"/>
  <c r="O60" i="62"/>
  <c r="AV70" i="14"/>
  <c r="O113" i="62"/>
  <c r="AV56" i="14"/>
  <c r="AV93" i="14"/>
  <c r="O63" i="62"/>
  <c r="AV117" i="14"/>
  <c r="AV159" i="14"/>
  <c r="O114" i="62"/>
  <c r="AV57" i="14"/>
  <c r="AV82" i="14"/>
  <c r="AV91" i="14"/>
  <c r="O109" i="62"/>
  <c r="O133" i="62"/>
  <c r="AV90" i="14"/>
  <c r="AV175" i="14"/>
  <c r="O59" i="62"/>
  <c r="O75" i="62"/>
  <c r="AV155" i="14"/>
  <c r="AV21" i="14"/>
  <c r="O128" i="62"/>
  <c r="O51" i="62"/>
  <c r="O97" i="62"/>
  <c r="AV151" i="14"/>
  <c r="AV192" i="14"/>
  <c r="AV49" i="14"/>
  <c r="O115" i="62"/>
  <c r="AV177" i="14"/>
  <c r="AV116" i="14"/>
  <c r="AV68" i="14"/>
  <c r="AV156" i="14"/>
  <c r="O65" i="62"/>
  <c r="AV210" i="14"/>
  <c r="AV171" i="14"/>
  <c r="AV173" i="14"/>
  <c r="AV40" i="14"/>
  <c r="AV157" i="14"/>
  <c r="AV196" i="14"/>
  <c r="AV50" i="14"/>
  <c r="AV137" i="14"/>
  <c r="O112" i="62"/>
  <c r="O58" i="62"/>
  <c r="O134" i="62"/>
  <c r="O74" i="62"/>
  <c r="AV185" i="14"/>
  <c r="AV44" i="14"/>
  <c r="O66" i="62"/>
  <c r="AV24" i="14"/>
  <c r="AV126" i="14" l="1"/>
  <c r="W126" i="7"/>
  <c r="O126" i="62" s="1"/>
  <c r="O6" i="7"/>
  <c r="AV65" i="14"/>
  <c r="AV74" i="14"/>
  <c r="AV112" i="14"/>
  <c r="AV191" i="14"/>
  <c r="AV115" i="14"/>
  <c r="AV119" i="14"/>
  <c r="AV43" i="14"/>
  <c r="AV63" i="14"/>
  <c r="AV92" i="14"/>
  <c r="AV97" i="14"/>
  <c r="AV86" i="14"/>
  <c r="AV134" i="14"/>
  <c r="AV131" i="14"/>
  <c r="AV54" i="14"/>
  <c r="AV9" i="14"/>
  <c r="AV113" i="14"/>
  <c r="AV18" i="14"/>
  <c r="AV51" i="14"/>
  <c r="AV199" i="14"/>
  <c r="AV37" i="14"/>
  <c r="AV133" i="14"/>
  <c r="AV58" i="14"/>
  <c r="AV143" i="14"/>
  <c r="AV75" i="14"/>
  <c r="AV72" i="14"/>
  <c r="AV106" i="14"/>
  <c r="AV123" i="14"/>
  <c r="AV95" i="14"/>
  <c r="AV100" i="14"/>
  <c r="AV60" i="14"/>
  <c r="AV55" i="14"/>
  <c r="AV35" i="14"/>
  <c r="AV89" i="14"/>
  <c r="AV202" i="14"/>
  <c r="AV187" i="14"/>
  <c r="AV13" i="14"/>
  <c r="AV128" i="14"/>
  <c r="AV189" i="14"/>
  <c r="AV66" i="14"/>
  <c r="AV108" i="14"/>
  <c r="AV8" i="14"/>
  <c r="AP219" i="14"/>
  <c r="AR29" i="14"/>
  <c r="AP216" i="14"/>
  <c r="AR76" i="14"/>
  <c r="AP217" i="14"/>
  <c r="AV130" i="14"/>
  <c r="AV78" i="14"/>
  <c r="AV77" i="14"/>
  <c r="AV118" i="14"/>
  <c r="AV19" i="14"/>
  <c r="AV32" i="14"/>
  <c r="AV59" i="14"/>
  <c r="AV38" i="14"/>
  <c r="AV107" i="14"/>
  <c r="AV104" i="14"/>
  <c r="AV30" i="14"/>
  <c r="AV109" i="14"/>
  <c r="AV152" i="14"/>
  <c r="AV172" i="14"/>
  <c r="AV150" i="14"/>
  <c r="AV170" i="14"/>
  <c r="AV163" i="14"/>
  <c r="AV201" i="14"/>
  <c r="AV165" i="14"/>
  <c r="AV193" i="14"/>
  <c r="AV146" i="14"/>
  <c r="AV166" i="14"/>
  <c r="O208" i="62"/>
  <c r="AO220" i="14"/>
  <c r="AO222" i="14" s="1"/>
  <c r="AR139" i="14"/>
  <c r="AR218" i="14" s="1"/>
  <c r="O21" i="62"/>
  <c r="O45" i="62"/>
  <c r="O61" i="62"/>
  <c r="O117" i="62"/>
  <c r="O70" i="62"/>
  <c r="O62" i="62"/>
  <c r="O25" i="62"/>
  <c r="O50" i="62"/>
  <c r="O137" i="62"/>
  <c r="O83" i="62"/>
  <c r="O111" i="62"/>
  <c r="O82" i="62"/>
  <c r="O73" i="62"/>
  <c r="O24" i="62"/>
  <c r="O47" i="62"/>
  <c r="O99" i="62"/>
  <c r="O80" i="62"/>
  <c r="O64" i="62"/>
  <c r="O132" i="62"/>
  <c r="O105" i="62"/>
  <c r="AV103" i="14"/>
  <c r="O129" i="62"/>
  <c r="O102" i="62"/>
  <c r="AV190" i="14"/>
  <c r="O52" i="62"/>
  <c r="AV15" i="14"/>
  <c r="AV20" i="14"/>
  <c r="AV120" i="14"/>
  <c r="O121" i="62"/>
  <c r="O57" i="62"/>
  <c r="AV71" i="14"/>
  <c r="AV205" i="14"/>
  <c r="AV7" i="14"/>
  <c r="AV204" i="14"/>
  <c r="AV174" i="14"/>
  <c r="AV114" i="14"/>
  <c r="AV127" i="14"/>
  <c r="O68" i="62"/>
  <c r="O110" i="62"/>
  <c r="O28" i="62"/>
  <c r="O27" i="62"/>
  <c r="O124" i="62"/>
  <c r="O98" i="62"/>
  <c r="O101" i="62"/>
  <c r="P140" i="7"/>
  <c r="AS6" i="14" l="1"/>
  <c r="AS215" i="14" s="1"/>
  <c r="AR215" i="14"/>
  <c r="AP220" i="14"/>
  <c r="O76" i="7"/>
  <c r="AS76" i="14"/>
  <c r="AS217" i="14" s="1"/>
  <c r="AR217" i="14"/>
  <c r="AS29" i="14"/>
  <c r="AS216" i="14" s="1"/>
  <c r="AR216" i="14"/>
  <c r="AS206" i="14"/>
  <c r="AS219" i="14" s="1"/>
  <c r="O206" i="7"/>
  <c r="AR219" i="14"/>
  <c r="AO223" i="14"/>
  <c r="AP227" i="14"/>
  <c r="AP230" i="14" s="1"/>
  <c r="O139" i="7"/>
  <c r="AS139" i="14"/>
  <c r="AS218" i="14" s="1"/>
  <c r="O29" i="7"/>
  <c r="P6" i="7"/>
  <c r="O215" i="7"/>
  <c r="P206" i="7" l="1"/>
  <c r="O219" i="7"/>
  <c r="P76" i="7"/>
  <c r="P217" i="7" s="1"/>
  <c r="O217" i="7"/>
  <c r="AS227" i="14"/>
  <c r="AR220" i="14"/>
  <c r="O218" i="7"/>
  <c r="P139" i="7"/>
  <c r="P218" i="7" s="1"/>
  <c r="P29" i="7"/>
  <c r="AS220" i="14"/>
  <c r="AS223" i="14" s="1"/>
  <c r="O216" i="7"/>
  <c r="AV140" i="14"/>
  <c r="AV6" i="14"/>
  <c r="P215" i="7"/>
  <c r="O220" i="7" l="1"/>
  <c r="AV76" i="14"/>
  <c r="AV206" i="14"/>
  <c r="P219" i="7"/>
  <c r="AS230" i="14"/>
  <c r="AR221" i="14"/>
  <c r="AQ221" i="14"/>
  <c r="AP221" i="14"/>
  <c r="AV29" i="14"/>
  <c r="P216" i="7"/>
  <c r="AV215" i="14"/>
  <c r="AV218" i="14" l="1"/>
  <c r="AV217" i="14"/>
  <c r="AV219" i="14"/>
  <c r="AV216" i="14"/>
  <c r="P220" i="7"/>
  <c r="P222" i="7" s="1"/>
  <c r="AV220" i="14" l="1"/>
  <c r="O222" i="7"/>
  <c r="N222" i="7"/>
  <c r="L11" i="10" l="1"/>
  <c r="V214" i="7" l="1"/>
  <c r="N217" i="62" s="1"/>
  <c r="P217" i="62" s="1"/>
  <c r="X214" i="7" l="1"/>
  <c r="S217" i="62" l="1"/>
  <c r="U217" i="62" l="1"/>
  <c r="W217" i="62" l="1"/>
  <c r="AB217" i="62"/>
  <c r="AD217" i="62" l="1"/>
  <c r="S25" i="10" l="1"/>
  <c r="E55" i="6" l="1"/>
  <c r="E58" i="6" s="1"/>
  <c r="U221" i="7" s="1"/>
  <c r="U25" i="10"/>
  <c r="S28" i="10"/>
  <c r="E59" i="6" l="1"/>
  <c r="U28" i="10"/>
  <c r="K239" i="15"/>
  <c r="U20" i="10"/>
  <c r="S26" i="10"/>
  <c r="U26" i="10" s="1"/>
  <c r="E60" i="6" l="1"/>
  <c r="X222" i="7" s="1"/>
  <c r="O224" i="15" l="1"/>
  <c r="AF12" i="10" l="1"/>
  <c r="M210" i="15" s="1"/>
  <c r="AF11" i="10"/>
  <c r="AF13" i="10"/>
  <c r="AF15" i="10"/>
  <c r="N210" i="15" l="1"/>
  <c r="S210" i="7" s="1"/>
  <c r="M212" i="15"/>
  <c r="N212" i="15" s="1"/>
  <c r="AG11" i="10"/>
  <c r="M209" i="15"/>
  <c r="N209" i="15" s="1"/>
  <c r="S209" i="7" s="1"/>
  <c r="AG15" i="10"/>
  <c r="M213" i="15"/>
  <c r="N213" i="15" s="1"/>
  <c r="M211" i="15"/>
  <c r="N211" i="15" s="1"/>
  <c r="S211" i="7" s="1"/>
  <c r="AG13" i="10"/>
  <c r="AG14" i="10"/>
  <c r="N207" i="15"/>
  <c r="S207" i="7" s="1"/>
  <c r="N208" i="15"/>
  <c r="S208" i="7" s="1"/>
  <c r="AG12" i="10"/>
  <c r="AG10" i="10"/>
  <c r="S204" i="15"/>
  <c r="J9" i="10" s="1"/>
  <c r="S210" i="15" l="1"/>
  <c r="W210" i="15" s="1"/>
  <c r="P210" i="15"/>
  <c r="S213" i="7"/>
  <c r="V213" i="7" s="1"/>
  <c r="N216" i="62" s="1"/>
  <c r="P216" i="62" s="1"/>
  <c r="S213" i="15"/>
  <c r="P213" i="15"/>
  <c r="M219" i="15"/>
  <c r="S209" i="15"/>
  <c r="W209" i="15" s="1"/>
  <c r="P209" i="15"/>
  <c r="S212" i="7"/>
  <c r="U212" i="7" s="1"/>
  <c r="P212" i="15"/>
  <c r="S212" i="15"/>
  <c r="N206" i="15"/>
  <c r="N205" i="15"/>
  <c r="AG16" i="10"/>
  <c r="S211" i="15"/>
  <c r="W211" i="15" s="1"/>
  <c r="P207" i="15"/>
  <c r="P211" i="15"/>
  <c r="S207" i="15"/>
  <c r="W207" i="15" s="1"/>
  <c r="S208" i="15"/>
  <c r="W208" i="15" s="1"/>
  <c r="P208" i="15"/>
  <c r="V209" i="7"/>
  <c r="N212" i="62" s="1"/>
  <c r="P212" i="62" s="1"/>
  <c r="U209" i="7"/>
  <c r="U211" i="7"/>
  <c r="V211" i="7"/>
  <c r="N214" i="62" s="1"/>
  <c r="P214" i="62" s="1"/>
  <c r="V212" i="7" l="1"/>
  <c r="N215" i="62" s="1"/>
  <c r="P215" i="62" s="1"/>
  <c r="U213" i="7"/>
  <c r="J11" i="10"/>
  <c r="W212" i="15"/>
  <c r="S206" i="7"/>
  <c r="V206" i="7" s="1"/>
  <c r="N209" i="62" s="1"/>
  <c r="N219" i="15"/>
  <c r="P205" i="15"/>
  <c r="S205" i="7"/>
  <c r="S206" i="15"/>
  <c r="U208" i="7"/>
  <c r="P206" i="15"/>
  <c r="L9" i="10"/>
  <c r="W204" i="15"/>
  <c r="S205" i="15"/>
  <c r="M258" i="15"/>
  <c r="P258" i="15" s="1"/>
  <c r="O223" i="15"/>
  <c r="U207" i="7"/>
  <c r="V210" i="7"/>
  <c r="N213" i="62" s="1"/>
  <c r="P213" i="62" s="1"/>
  <c r="U210" i="7"/>
  <c r="X211" i="7"/>
  <c r="X209" i="7"/>
  <c r="X213" i="7"/>
  <c r="X212" i="7" l="1"/>
  <c r="P219" i="15"/>
  <c r="K244" i="15" s="1"/>
  <c r="K240" i="15" s="1"/>
  <c r="W206" i="15"/>
  <c r="S219" i="15"/>
  <c r="W219" i="15" s="1"/>
  <c r="U205" i="7"/>
  <c r="V205" i="7"/>
  <c r="V208" i="7"/>
  <c r="N211" i="62" s="1"/>
  <c r="P211" i="62" s="1"/>
  <c r="J10" i="10"/>
  <c r="L10" i="10" s="1"/>
  <c r="W205" i="15"/>
  <c r="V207" i="7"/>
  <c r="U258" i="15"/>
  <c r="W258" i="15" s="1"/>
  <c r="O258" i="15"/>
  <c r="X258" i="15"/>
  <c r="Y258" i="15" s="1"/>
  <c r="S219" i="7"/>
  <c r="X210" i="7"/>
  <c r="S214" i="62"/>
  <c r="U214" i="62" s="1"/>
  <c r="S216" i="62"/>
  <c r="U216" i="62" s="1"/>
  <c r="S215" i="62"/>
  <c r="U215" i="62" s="1"/>
  <c r="AF215" i="62" s="1"/>
  <c r="AH215" i="62" s="1"/>
  <c r="S212" i="62"/>
  <c r="U212" i="62" s="1"/>
  <c r="N208" i="62" l="1"/>
  <c r="X205" i="7"/>
  <c r="L12" i="10"/>
  <c r="M12" i="10" s="1"/>
  <c r="X208" i="7"/>
  <c r="V219" i="7"/>
  <c r="N210" i="62"/>
  <c r="P210" i="62" s="1"/>
  <c r="X207" i="7"/>
  <c r="S211" i="62"/>
  <c r="U211" i="62" s="1"/>
  <c r="S213" i="62"/>
  <c r="U213" i="62" s="1"/>
  <c r="W216" i="62"/>
  <c r="AF216" i="62"/>
  <c r="AB212" i="62"/>
  <c r="AD212" i="62" s="1"/>
  <c r="W212" i="62"/>
  <c r="S209" i="62"/>
  <c r="AB214" i="62"/>
  <c r="AD214" i="62" s="1"/>
  <c r="W214" i="62"/>
  <c r="AB215" i="62"/>
  <c r="AD215" i="62" s="1"/>
  <c r="W215" i="62"/>
  <c r="S208" i="62" l="1"/>
  <c r="U208" i="62" s="1"/>
  <c r="P208" i="62"/>
  <c r="N222" i="62"/>
  <c r="S210" i="62"/>
  <c r="U210" i="62" s="1"/>
  <c r="W210" i="62" s="1"/>
  <c r="AB213" i="62"/>
  <c r="AD213" i="62" s="1"/>
  <c r="W213" i="62"/>
  <c r="AB211" i="62"/>
  <c r="AD211" i="62" s="1"/>
  <c r="W211" i="62"/>
  <c r="U209" i="62"/>
  <c r="AF209" i="62" s="1"/>
  <c r="AH209" i="62" s="1"/>
  <c r="AH216" i="62"/>
  <c r="W208" i="62" l="1"/>
  <c r="AB208" i="62"/>
  <c r="AD208" i="62" s="1"/>
  <c r="AB210" i="62"/>
  <c r="AD210" i="62" s="1"/>
  <c r="AF222" i="62"/>
  <c r="AH222" i="62"/>
  <c r="S222" i="62"/>
  <c r="W209" i="62"/>
  <c r="W222" i="62" s="1"/>
  <c r="AB209" i="62"/>
  <c r="U222" i="62"/>
  <c r="AD209" i="62" l="1"/>
  <c r="AD222" i="62" s="1"/>
  <c r="AB222" i="62"/>
  <c r="AF85" i="62"/>
  <c r="AH85" i="62" s="1"/>
  <c r="AF95" i="62"/>
  <c r="AH95" i="62" s="1"/>
  <c r="AF34" i="62"/>
  <c r="AH34" i="62" s="1"/>
  <c r="AF9" i="62"/>
  <c r="AH9" i="62" s="1"/>
  <c r="AF48" i="62"/>
  <c r="AH48" i="62" s="1"/>
  <c r="M187" i="15"/>
  <c r="M149" i="15"/>
  <c r="M156" i="15"/>
  <c r="M140" i="15"/>
  <c r="N140" i="15" s="1"/>
  <c r="S140" i="7" s="1"/>
  <c r="M163" i="15"/>
  <c r="S145" i="15"/>
  <c r="M151" i="15"/>
  <c r="N151" i="15" s="1"/>
  <c r="S151" i="7" s="1"/>
  <c r="M143" i="15"/>
  <c r="M153" i="15"/>
  <c r="M158" i="15"/>
  <c r="N158" i="15" s="1"/>
  <c r="S158" i="7" s="1"/>
  <c r="M154" i="15"/>
  <c r="N154" i="15" s="1"/>
  <c r="S154" i="7" s="1"/>
  <c r="M188" i="15"/>
  <c r="P188" i="15" s="1"/>
  <c r="M155" i="15"/>
  <c r="M190" i="15"/>
  <c r="M202" i="15"/>
  <c r="N202" i="15" s="1"/>
  <c r="S202" i="7" s="1"/>
  <c r="U202" i="7" s="1"/>
  <c r="M150" i="15"/>
  <c r="M146" i="15"/>
  <c r="M191" i="15"/>
  <c r="M182" i="15"/>
  <c r="P182" i="15" s="1"/>
  <c r="M121" i="15"/>
  <c r="P121" i="15" s="1"/>
  <c r="M184" i="15"/>
  <c r="N184" i="15" s="1"/>
  <c r="S184" i="7" s="1"/>
  <c r="U184" i="7" s="1"/>
  <c r="M51" i="15"/>
  <c r="N51" i="15" s="1"/>
  <c r="M33" i="15"/>
  <c r="N33" i="15" s="1"/>
  <c r="M138" i="15"/>
  <c r="N138" i="15" s="1"/>
  <c r="S138" i="7" s="1"/>
  <c r="M157" i="15"/>
  <c r="M142" i="15"/>
  <c r="M186" i="15"/>
  <c r="P186" i="15" s="1"/>
  <c r="M144" i="15"/>
  <c r="M135" i="15"/>
  <c r="P135" i="15" s="1"/>
  <c r="M60" i="15"/>
  <c r="P60" i="15" s="1"/>
  <c r="M101" i="15"/>
  <c r="N101" i="15" s="1"/>
  <c r="S101" i="7" s="1"/>
  <c r="M170" i="15"/>
  <c r="P170" i="15" s="1"/>
  <c r="M111" i="15"/>
  <c r="N111" i="15" s="1"/>
  <c r="S111" i="7" s="1"/>
  <c r="M15" i="15"/>
  <c r="N15" i="15" s="1"/>
  <c r="S15" i="7" s="1"/>
  <c r="M21" i="15"/>
  <c r="N21" i="15" s="1"/>
  <c r="S21" i="7" s="1"/>
  <c r="M127" i="15"/>
  <c r="N127" i="15" s="1"/>
  <c r="S127" i="7" s="1"/>
  <c r="M39" i="15"/>
  <c r="N39" i="15" s="1"/>
  <c r="M67" i="15"/>
  <c r="N67" i="15" s="1"/>
  <c r="S67" i="7" s="1"/>
  <c r="M9" i="15"/>
  <c r="M168" i="15"/>
  <c r="N168" i="15" s="1"/>
  <c r="S168" i="7" s="1"/>
  <c r="U168" i="7" s="1"/>
  <c r="M50" i="15"/>
  <c r="N50" i="15" s="1"/>
  <c r="S50" i="7" s="1"/>
  <c r="M189" i="15"/>
  <c r="M141" i="15"/>
  <c r="N141" i="15" s="1"/>
  <c r="S141" i="7" s="1"/>
  <c r="M162" i="15"/>
  <c r="N162" i="15" s="1"/>
  <c r="S162" i="7" s="1"/>
  <c r="M148" i="15"/>
  <c r="M69" i="15"/>
  <c r="P69" i="15" s="1"/>
  <c r="M26" i="15"/>
  <c r="N26" i="15" s="1"/>
  <c r="S26" i="7" s="1"/>
  <c r="M180" i="15"/>
  <c r="N180" i="15" s="1"/>
  <c r="S180" i="7" s="1"/>
  <c r="U180" i="7" s="1"/>
  <c r="M195" i="15"/>
  <c r="N195" i="15" s="1"/>
  <c r="M43" i="15"/>
  <c r="N43" i="15" s="1"/>
  <c r="S43" i="7" s="1"/>
  <c r="M106" i="15"/>
  <c r="N106" i="15" s="1"/>
  <c r="S106" i="7" s="1"/>
  <c r="M46" i="15"/>
  <c r="P46" i="15" s="1"/>
  <c r="M89" i="15"/>
  <c r="N89" i="15" s="1"/>
  <c r="S89" i="7" s="1"/>
  <c r="M68" i="15"/>
  <c r="N68" i="15" s="1"/>
  <c r="S68" i="7" s="1"/>
  <c r="M37" i="15"/>
  <c r="N37" i="15" s="1"/>
  <c r="M95" i="15"/>
  <c r="N95" i="15" s="1"/>
  <c r="M136" i="15"/>
  <c r="N136" i="15" s="1"/>
  <c r="S136" i="7" s="1"/>
  <c r="V136" i="7" s="1"/>
  <c r="M79" i="15"/>
  <c r="N28" i="15"/>
  <c r="S28" i="7" s="1"/>
  <c r="M86" i="15"/>
  <c r="M25" i="15"/>
  <c r="P25" i="15" s="1"/>
  <c r="M16" i="15"/>
  <c r="M38" i="15"/>
  <c r="M172" i="15"/>
  <c r="N172" i="15" s="1"/>
  <c r="M201" i="15"/>
  <c r="N201" i="15" s="1"/>
  <c r="S201" i="7" s="1"/>
  <c r="U201" i="7" s="1"/>
  <c r="M128" i="15"/>
  <c r="N128" i="15" s="1"/>
  <c r="M48" i="15"/>
  <c r="P48" i="15" s="1"/>
  <c r="M91" i="15"/>
  <c r="N91" i="15" s="1"/>
  <c r="N30" i="15"/>
  <c r="S30" i="15" s="1"/>
  <c r="M98" i="15"/>
  <c r="N98" i="15" s="1"/>
  <c r="S98" i="7" s="1"/>
  <c r="M88" i="15"/>
  <c r="N88" i="15" s="1"/>
  <c r="S88" i="7" s="1"/>
  <c r="M52" i="15"/>
  <c r="N52" i="15" s="1"/>
  <c r="S52" i="7" s="1"/>
  <c r="M71" i="15"/>
  <c r="P71" i="15" s="1"/>
  <c r="M12" i="15"/>
  <c r="N12" i="15" s="1"/>
  <c r="S12" i="7" s="1"/>
  <c r="M124" i="15"/>
  <c r="N124" i="15" s="1"/>
  <c r="M185" i="15"/>
  <c r="P185" i="15" s="1"/>
  <c r="M55" i="15"/>
  <c r="N55" i="15" s="1"/>
  <c r="S55" i="7" s="1"/>
  <c r="M167" i="15"/>
  <c r="N167" i="15" s="1"/>
  <c r="S167" i="7" s="1"/>
  <c r="U167" i="7" s="1"/>
  <c r="M93" i="15"/>
  <c r="M66" i="15"/>
  <c r="N66" i="15" s="1"/>
  <c r="S66" i="7" s="1"/>
  <c r="M119" i="15"/>
  <c r="N119" i="15" s="1"/>
  <c r="S119" i="7" s="1"/>
  <c r="M87" i="15"/>
  <c r="N87" i="15" s="1"/>
  <c r="S87" i="7" s="1"/>
  <c r="M183" i="15"/>
  <c r="N183" i="15" s="1"/>
  <c r="S183" i="7" s="1"/>
  <c r="U183" i="7" s="1"/>
  <c r="M19" i="15"/>
  <c r="N19" i="15" s="1"/>
  <c r="M169" i="15"/>
  <c r="P169" i="15" s="1"/>
  <c r="M47" i="15"/>
  <c r="P47" i="15" s="1"/>
  <c r="M73" i="15"/>
  <c r="N73" i="15" s="1"/>
  <c r="M80" i="15"/>
  <c r="P80" i="15" s="1"/>
  <c r="M132" i="15"/>
  <c r="P132" i="15" s="1"/>
  <c r="M36" i="15"/>
  <c r="M24" i="15"/>
  <c r="P24" i="15" s="1"/>
  <c r="M173" i="15"/>
  <c r="P173" i="15" s="1"/>
  <c r="M45" i="15"/>
  <c r="P45" i="15" s="1"/>
  <c r="M126" i="15"/>
  <c r="P126" i="15" s="1"/>
  <c r="M129" i="15"/>
  <c r="N129" i="15" s="1"/>
  <c r="S129" i="7" s="1"/>
  <c r="M194" i="15"/>
  <c r="N194" i="15" s="1"/>
  <c r="M103" i="15"/>
  <c r="N103" i="15" s="1"/>
  <c r="S103" i="7" s="1"/>
  <c r="M102" i="15"/>
  <c r="P102" i="15" s="1"/>
  <c r="M152" i="15"/>
  <c r="N152" i="15" s="1"/>
  <c r="S152" i="7" s="1"/>
  <c r="M97" i="15"/>
  <c r="P97" i="15" s="1"/>
  <c r="M96" i="15"/>
  <c r="N96" i="15" s="1"/>
  <c r="S96" i="7" s="1"/>
  <c r="M105" i="15"/>
  <c r="P105" i="15" s="1"/>
  <c r="M29" i="15"/>
  <c r="M23" i="15"/>
  <c r="P23" i="15" s="1"/>
  <c r="M22" i="15"/>
  <c r="P22" i="15" s="1"/>
  <c r="M31" i="15"/>
  <c r="M20" i="15"/>
  <c r="N20" i="15" s="1"/>
  <c r="M65" i="15"/>
  <c r="P65" i="15" s="1"/>
  <c r="M107" i="15"/>
  <c r="N107" i="15" s="1"/>
  <c r="S107" i="7" s="1"/>
  <c r="M32" i="15"/>
  <c r="N32" i="15" s="1"/>
  <c r="M112" i="15"/>
  <c r="N112" i="15" s="1"/>
  <c r="S112" i="7" s="1"/>
  <c r="M72" i="15"/>
  <c r="N72" i="15" s="1"/>
  <c r="S72" i="7" s="1"/>
  <c r="M84" i="15"/>
  <c r="N84" i="15" s="1"/>
  <c r="S84" i="7" s="1"/>
  <c r="M40" i="15"/>
  <c r="N40" i="15" s="1"/>
  <c r="M114" i="15"/>
  <c r="N114" i="15" s="1"/>
  <c r="S114" i="7" s="1"/>
  <c r="M83" i="15"/>
  <c r="N83" i="15" s="1"/>
  <c r="S83" i="7" s="1"/>
  <c r="M200" i="15"/>
  <c r="N200" i="15" s="1"/>
  <c r="S200" i="7" s="1"/>
  <c r="U200" i="7" s="1"/>
  <c r="M109" i="15"/>
  <c r="N109" i="15" s="1"/>
  <c r="S109" i="7" s="1"/>
  <c r="M133" i="15"/>
  <c r="P133" i="15" s="1"/>
  <c r="M53" i="15"/>
  <c r="P53" i="15" s="1"/>
  <c r="M165" i="15"/>
  <c r="M117" i="15"/>
  <c r="P117" i="15" s="1"/>
  <c r="M14" i="15"/>
  <c r="M123" i="15"/>
  <c r="P123" i="15" s="1"/>
  <c r="M56" i="15"/>
  <c r="P56" i="15" s="1"/>
  <c r="M104" i="15"/>
  <c r="N104" i="15" s="1"/>
  <c r="S104" i="7" s="1"/>
  <c r="M131" i="15"/>
  <c r="P131" i="15" s="1"/>
  <c r="M99" i="15"/>
  <c r="N99" i="15" s="1"/>
  <c r="S99" i="7" s="1"/>
  <c r="M44" i="15"/>
  <c r="M34" i="15"/>
  <c r="N34" i="15" s="1"/>
  <c r="M13" i="15"/>
  <c r="M174" i="15"/>
  <c r="N174" i="15" s="1"/>
  <c r="S174" i="7" s="1"/>
  <c r="U174" i="7" s="1"/>
  <c r="M90" i="15"/>
  <c r="N90" i="15" s="1"/>
  <c r="S90" i="7" s="1"/>
  <c r="M75" i="15"/>
  <c r="N75" i="15" s="1"/>
  <c r="S75" i="7" s="1"/>
  <c r="M70" i="15"/>
  <c r="N70" i="15" s="1"/>
  <c r="S70" i="7" s="1"/>
  <c r="M54" i="15"/>
  <c r="P54" i="15" s="1"/>
  <c r="M57" i="15"/>
  <c r="N57" i="15" s="1"/>
  <c r="S57" i="7" s="1"/>
  <c r="M61" i="15"/>
  <c r="P61" i="15" s="1"/>
  <c r="M62" i="15"/>
  <c r="P62" i="15" s="1"/>
  <c r="M92" i="15"/>
  <c r="N92" i="15" s="1"/>
  <c r="S92" i="7" s="1"/>
  <c r="M63" i="15"/>
  <c r="P63" i="15" s="1"/>
  <c r="M74" i="15"/>
  <c r="N74" i="15" s="1"/>
  <c r="M118" i="15"/>
  <c r="N118" i="15" s="1"/>
  <c r="S118" i="7" s="1"/>
  <c r="M125" i="15"/>
  <c r="N125" i="15" s="1"/>
  <c r="S125" i="7" s="1"/>
  <c r="M100" i="15"/>
  <c r="N100" i="15" s="1"/>
  <c r="S100" i="7" s="1"/>
  <c r="N10" i="15"/>
  <c r="S10" i="7" s="1"/>
  <c r="M113" i="15"/>
  <c r="N113" i="15" s="1"/>
  <c r="S113" i="7" s="1"/>
  <c r="M166" i="15"/>
  <c r="N166" i="15" s="1"/>
  <c r="S166" i="7" s="1"/>
  <c r="U166" i="7" s="1"/>
  <c r="M115" i="15"/>
  <c r="P115" i="15" s="1"/>
  <c r="M199" i="15"/>
  <c r="P199" i="15" s="1"/>
  <c r="M76" i="15"/>
  <c r="M81" i="15"/>
  <c r="M49" i="15"/>
  <c r="N49" i="15" s="1"/>
  <c r="S49" i="7" s="1"/>
  <c r="M108" i="15"/>
  <c r="P108" i="15" s="1"/>
  <c r="M27" i="15"/>
  <c r="N27" i="15" s="1"/>
  <c r="S27" i="7" s="1"/>
  <c r="M18" i="15"/>
  <c r="P18" i="15" s="1"/>
  <c r="M116" i="15"/>
  <c r="P116" i="15" s="1"/>
  <c r="M59" i="15"/>
  <c r="P59" i="15" s="1"/>
  <c r="M77" i="15"/>
  <c r="M130" i="15"/>
  <c r="P130" i="15" s="1"/>
  <c r="M181" i="15"/>
  <c r="N181" i="15" s="1"/>
  <c r="S181" i="7" s="1"/>
  <c r="U181" i="7" s="1"/>
  <c r="M64" i="15"/>
  <c r="N64" i="15" s="1"/>
  <c r="M35" i="15"/>
  <c r="M164" i="15"/>
  <c r="M175" i="15"/>
  <c r="P175" i="15" s="1"/>
  <c r="M110" i="15"/>
  <c r="N110" i="15" s="1"/>
  <c r="M58" i="15"/>
  <c r="P58" i="15" s="1"/>
  <c r="M171" i="15"/>
  <c r="P171" i="15" s="1"/>
  <c r="M120" i="15"/>
  <c r="P120" i="15" s="1"/>
  <c r="M218" i="15" l="1"/>
  <c r="M232" i="15" s="1"/>
  <c r="S39" i="7"/>
  <c r="S39" i="15"/>
  <c r="W39" i="15" s="1"/>
  <c r="S124" i="7"/>
  <c r="S123" i="7"/>
  <c r="S33" i="7"/>
  <c r="S33" i="15"/>
  <c r="W33" i="15" s="1"/>
  <c r="S32" i="7"/>
  <c r="S32" i="15"/>
  <c r="W32" i="15" s="1"/>
  <c r="S34" i="7"/>
  <c r="S34" i="15"/>
  <c r="W34" i="15" s="1"/>
  <c r="S37" i="7"/>
  <c r="S37" i="15"/>
  <c r="W37" i="15" s="1"/>
  <c r="S40" i="7"/>
  <c r="S40" i="15"/>
  <c r="W40" i="15" s="1"/>
  <c r="V180" i="7"/>
  <c r="S64" i="15"/>
  <c r="W64" i="15" s="1"/>
  <c r="S64" i="7"/>
  <c r="U136" i="7"/>
  <c r="X136" i="7"/>
  <c r="S51" i="15"/>
  <c r="W51" i="15" s="1"/>
  <c r="S51" i="7"/>
  <c r="N187" i="15"/>
  <c r="S187" i="7" s="1"/>
  <c r="U187" i="7" s="1"/>
  <c r="P187" i="15"/>
  <c r="V181" i="7"/>
  <c r="V96" i="7"/>
  <c r="S95" i="15"/>
  <c r="W95" i="15" s="1"/>
  <c r="S95" i="7"/>
  <c r="S128" i="15"/>
  <c r="W128" i="15" s="1"/>
  <c r="S128" i="7"/>
  <c r="S110" i="15"/>
  <c r="W110" i="15" s="1"/>
  <c r="S110" i="7"/>
  <c r="S73" i="15"/>
  <c r="W73" i="15" s="1"/>
  <c r="S73" i="7"/>
  <c r="S172" i="15"/>
  <c r="W172" i="15" s="1"/>
  <c r="S172" i="7"/>
  <c r="U172" i="7" s="1"/>
  <c r="M216" i="15"/>
  <c r="M230" i="15" s="1"/>
  <c r="N13" i="15"/>
  <c r="S13" i="15" s="1"/>
  <c r="W13" i="15" s="1"/>
  <c r="N93" i="15"/>
  <c r="S93" i="15" s="1"/>
  <c r="W93" i="15" s="1"/>
  <c r="N157" i="15"/>
  <c r="S157" i="7" s="1"/>
  <c r="S195" i="15"/>
  <c r="W195" i="15" s="1"/>
  <c r="S195" i="7"/>
  <c r="V195" i="7" s="1"/>
  <c r="N198" i="62" s="1"/>
  <c r="S194" i="15"/>
  <c r="W194" i="15" s="1"/>
  <c r="S194" i="7"/>
  <c r="V194" i="7" s="1"/>
  <c r="N197" i="62" s="1"/>
  <c r="S197" i="62" s="1"/>
  <c r="W30" i="15"/>
  <c r="S30" i="7"/>
  <c r="V30" i="7" s="1"/>
  <c r="S91" i="15"/>
  <c r="W91" i="15" s="1"/>
  <c r="S91" i="7"/>
  <c r="M217" i="15"/>
  <c r="M231" i="15" s="1"/>
  <c r="S74" i="7"/>
  <c r="N11" i="15"/>
  <c r="S11" i="7" s="1"/>
  <c r="N142" i="15"/>
  <c r="S142" i="7" s="1"/>
  <c r="P136" i="15"/>
  <c r="N63" i="15"/>
  <c r="P98" i="15"/>
  <c r="N173" i="15"/>
  <c r="P51" i="15"/>
  <c r="P67" i="15"/>
  <c r="P100" i="15"/>
  <c r="N123" i="15"/>
  <c r="S122" i="7" s="1"/>
  <c r="P128" i="15"/>
  <c r="P50" i="15"/>
  <c r="N115" i="15"/>
  <c r="P95" i="15"/>
  <c r="P19" i="15"/>
  <c r="N71" i="15"/>
  <c r="P172" i="15"/>
  <c r="N24" i="15"/>
  <c r="S24" i="7" s="1"/>
  <c r="N135" i="15"/>
  <c r="P114" i="15"/>
  <c r="P21" i="15"/>
  <c r="N164" i="15"/>
  <c r="N186" i="15"/>
  <c r="S186" i="7" s="1"/>
  <c r="U186" i="7" s="1"/>
  <c r="P118" i="15"/>
  <c r="P112" i="15"/>
  <c r="P129" i="15"/>
  <c r="P113" i="15"/>
  <c r="N97" i="15"/>
  <c r="S97" i="7" s="1"/>
  <c r="N29" i="15"/>
  <c r="S29" i="7" s="1"/>
  <c r="N36" i="15"/>
  <c r="S36" i="15" s="1"/>
  <c r="S103" i="15"/>
  <c r="W103" i="15" s="1"/>
  <c r="N185" i="15"/>
  <c r="N46" i="15"/>
  <c r="N48" i="15"/>
  <c r="N117" i="15"/>
  <c r="N189" i="15"/>
  <c r="P127" i="15"/>
  <c r="N80" i="15"/>
  <c r="S80" i="7" s="1"/>
  <c r="P103" i="15"/>
  <c r="N58" i="15"/>
  <c r="N108" i="15"/>
  <c r="N131" i="15"/>
  <c r="P55" i="15"/>
  <c r="N120" i="15"/>
  <c r="N81" i="15"/>
  <c r="S81" i="7" s="1"/>
  <c r="P200" i="15"/>
  <c r="N47" i="15"/>
  <c r="N25" i="15"/>
  <c r="N79" i="15"/>
  <c r="S79" i="7" s="1"/>
  <c r="N9" i="15"/>
  <c r="S9" i="7" s="1"/>
  <c r="S26" i="15"/>
  <c r="W26" i="15" s="1"/>
  <c r="U28" i="7"/>
  <c r="N53" i="15"/>
  <c r="N132" i="15"/>
  <c r="N7" i="15"/>
  <c r="N69" i="15"/>
  <c r="S69" i="7" s="1"/>
  <c r="U69" i="7" s="1"/>
  <c r="N60" i="15"/>
  <c r="S60" i="7" s="1"/>
  <c r="N31" i="15"/>
  <c r="S31" i="15" s="1"/>
  <c r="P70" i="15"/>
  <c r="N148" i="15"/>
  <c r="P184" i="15"/>
  <c r="N171" i="15"/>
  <c r="N35" i="15"/>
  <c r="S35" i="15" s="1"/>
  <c r="N130" i="15"/>
  <c r="P174" i="15"/>
  <c r="N56" i="15"/>
  <c r="N78" i="15"/>
  <c r="S78" i="7" s="1"/>
  <c r="P73" i="15"/>
  <c r="N86" i="15"/>
  <c r="S86" i="7" s="1"/>
  <c r="P180" i="15"/>
  <c r="P26" i="15"/>
  <c r="N121" i="15"/>
  <c r="N175" i="15"/>
  <c r="P110" i="15"/>
  <c r="P64" i="15"/>
  <c r="N77" i="15"/>
  <c r="S77" i="7" s="1"/>
  <c r="N76" i="15"/>
  <c r="S76" i="7" s="1"/>
  <c r="P168" i="15"/>
  <c r="N170" i="15"/>
  <c r="N182" i="15"/>
  <c r="N149" i="15"/>
  <c r="N199" i="15"/>
  <c r="N65" i="15"/>
  <c r="S65" i="7" s="1"/>
  <c r="P119" i="15"/>
  <c r="N16" i="15"/>
  <c r="S16" i="7" s="1"/>
  <c r="P181" i="15"/>
  <c r="N116" i="15"/>
  <c r="P57" i="15"/>
  <c r="P99" i="15"/>
  <c r="N102" i="15"/>
  <c r="N191" i="15"/>
  <c r="N163" i="15"/>
  <c r="S66" i="15"/>
  <c r="W66" i="15" s="1"/>
  <c r="S52" i="15"/>
  <c r="W52" i="15" s="1"/>
  <c r="U21" i="7"/>
  <c r="V21" i="7"/>
  <c r="X21" i="7" s="1"/>
  <c r="S96" i="15"/>
  <c r="W96" i="15" s="1"/>
  <c r="S15" i="15"/>
  <c r="W15" i="15" s="1"/>
  <c r="S141" i="15"/>
  <c r="W141" i="15" s="1"/>
  <c r="S111" i="15"/>
  <c r="W111" i="15" s="1"/>
  <c r="S20" i="7"/>
  <c r="S20" i="15"/>
  <c r="W20" i="15" s="1"/>
  <c r="S136" i="15"/>
  <c r="W136" i="15" s="1"/>
  <c r="S166" i="15"/>
  <c r="W166" i="15" s="1"/>
  <c r="S92" i="15"/>
  <c r="W92" i="15" s="1"/>
  <c r="S90" i="15"/>
  <c r="W90" i="15" s="1"/>
  <c r="S112" i="15"/>
  <c r="W112" i="15" s="1"/>
  <c r="S55" i="15"/>
  <c r="W55" i="15" s="1"/>
  <c r="S98" i="15"/>
  <c r="W98" i="15" s="1"/>
  <c r="S202" i="15"/>
  <c r="W202" i="15" s="1"/>
  <c r="S70" i="15"/>
  <c r="W70" i="15" s="1"/>
  <c r="S43" i="15"/>
  <c r="W43" i="15" s="1"/>
  <c r="S75" i="15"/>
  <c r="W75" i="15" s="1"/>
  <c r="S49" i="15"/>
  <c r="W49" i="15" s="1"/>
  <c r="S113" i="15"/>
  <c r="W113" i="15" s="1"/>
  <c r="S109" i="15"/>
  <c r="W109" i="15" s="1"/>
  <c r="S201" i="15"/>
  <c r="W201" i="15" s="1"/>
  <c r="S184" i="15"/>
  <c r="W184" i="15" s="1"/>
  <c r="S99" i="15"/>
  <c r="W99" i="15" s="1"/>
  <c r="S88" i="15"/>
  <c r="W88" i="15" s="1"/>
  <c r="S167" i="15"/>
  <c r="W167" i="15" s="1"/>
  <c r="S10" i="15"/>
  <c r="W10" i="15" s="1"/>
  <c r="S200" i="15"/>
  <c r="W200" i="15" s="1"/>
  <c r="S82" i="15"/>
  <c r="W82" i="15" s="1"/>
  <c r="S19" i="15"/>
  <c r="W19" i="15" s="1"/>
  <c r="S19" i="7"/>
  <c r="S124" i="15"/>
  <c r="W124" i="15" s="1"/>
  <c r="S68" i="15"/>
  <c r="W68" i="15" s="1"/>
  <c r="S50" i="15"/>
  <c r="W50" i="15" s="1"/>
  <c r="S100" i="15"/>
  <c r="W100" i="15" s="1"/>
  <c r="S83" i="15"/>
  <c r="W83" i="15" s="1"/>
  <c r="S107" i="15"/>
  <c r="W107" i="15" s="1"/>
  <c r="S129" i="15"/>
  <c r="W129" i="15" s="1"/>
  <c r="S183" i="15"/>
  <c r="W183" i="15" s="1"/>
  <c r="S12" i="15"/>
  <c r="W12" i="15" s="1"/>
  <c r="W160" i="15"/>
  <c r="S127" i="15"/>
  <c r="W127" i="15" s="1"/>
  <c r="S106" i="15"/>
  <c r="W106" i="15" s="1"/>
  <c r="S27" i="15"/>
  <c r="W27" i="15" s="1"/>
  <c r="S72" i="15"/>
  <c r="W72" i="15" s="1"/>
  <c r="S125" i="15"/>
  <c r="W125" i="15" s="1"/>
  <c r="S152" i="15"/>
  <c r="W152" i="15" s="1"/>
  <c r="S87" i="15"/>
  <c r="W87" i="15" s="1"/>
  <c r="S89" i="15"/>
  <c r="W89" i="15" s="1"/>
  <c r="W198" i="15"/>
  <c r="S104" i="15"/>
  <c r="W104" i="15" s="1"/>
  <c r="S174" i="15"/>
  <c r="W174" i="15" s="1"/>
  <c r="S57" i="15"/>
  <c r="W57" i="15" s="1"/>
  <c r="S114" i="15"/>
  <c r="W114" i="15" s="1"/>
  <c r="S101" i="15"/>
  <c r="W101" i="15" s="1"/>
  <c r="S138" i="15"/>
  <c r="W138" i="15" s="1"/>
  <c r="S84" i="15"/>
  <c r="W84" i="15" s="1"/>
  <c r="S118" i="15"/>
  <c r="W118" i="15" s="1"/>
  <c r="S119" i="15"/>
  <c r="W119" i="15" s="1"/>
  <c r="N18" i="15"/>
  <c r="S18" i="7" s="1"/>
  <c r="P166" i="15"/>
  <c r="P125" i="15"/>
  <c r="P44" i="15"/>
  <c r="N14" i="15"/>
  <c r="S14" i="7" s="1"/>
  <c r="N133" i="15"/>
  <c r="S133" i="7" s="1"/>
  <c r="P83" i="15"/>
  <c r="P72" i="15"/>
  <c r="P107" i="15"/>
  <c r="N45" i="15"/>
  <c r="S45" i="7" s="1"/>
  <c r="V45" i="7" s="1"/>
  <c r="X45" i="7" s="1"/>
  <c r="N169" i="15"/>
  <c r="S169" i="7" s="1"/>
  <c r="U169" i="7" s="1"/>
  <c r="P167" i="15"/>
  <c r="P68" i="15"/>
  <c r="P43" i="15"/>
  <c r="P104" i="15"/>
  <c r="N146" i="15"/>
  <c r="S146" i="7" s="1"/>
  <c r="N150" i="15"/>
  <c r="S150" i="7" s="1"/>
  <c r="S28" i="15"/>
  <c r="W28" i="15" s="1"/>
  <c r="S154" i="15"/>
  <c r="W154" i="15" s="1"/>
  <c r="P20" i="15"/>
  <c r="S67" i="15"/>
  <c r="W67" i="15" s="1"/>
  <c r="S158" i="15"/>
  <c r="W158" i="15" s="1"/>
  <c r="N62" i="15"/>
  <c r="S62" i="7" s="1"/>
  <c r="N54" i="15"/>
  <c r="S54" i="7" s="1"/>
  <c r="N44" i="15"/>
  <c r="S44" i="7" s="1"/>
  <c r="N22" i="15"/>
  <c r="S22" i="7" s="1"/>
  <c r="N105" i="15"/>
  <c r="S105" i="7" s="1"/>
  <c r="N38" i="15"/>
  <c r="P101" i="15"/>
  <c r="S21" i="15"/>
  <c r="W21" i="15" s="1"/>
  <c r="N161" i="15"/>
  <c r="S161" i="7" s="1"/>
  <c r="V161" i="7" s="1"/>
  <c r="N164" i="62" s="1"/>
  <c r="S164" i="62" s="1"/>
  <c r="U164" i="62" s="1"/>
  <c r="AB164" i="62" s="1"/>
  <c r="AD164" i="62" s="1"/>
  <c r="S85" i="15"/>
  <c r="W85" i="15" s="1"/>
  <c r="N143" i="15"/>
  <c r="S143" i="7" s="1"/>
  <c r="S151" i="15"/>
  <c r="W151" i="15" s="1"/>
  <c r="N59" i="15"/>
  <c r="S59" i="7" s="1"/>
  <c r="N165" i="15"/>
  <c r="S165" i="7" s="1"/>
  <c r="P109" i="15"/>
  <c r="N23" i="15"/>
  <c r="S23" i="7" s="1"/>
  <c r="S41" i="7"/>
  <c r="P66" i="15"/>
  <c r="S162" i="15"/>
  <c r="W162" i="15" s="1"/>
  <c r="P49" i="15"/>
  <c r="W145" i="15"/>
  <c r="P201" i="15"/>
  <c r="P52" i="15"/>
  <c r="P111" i="15"/>
  <c r="N147" i="15"/>
  <c r="S147" i="7" s="1"/>
  <c r="N61" i="15"/>
  <c r="S61" i="7" s="1"/>
  <c r="S180" i="15"/>
  <c r="W180" i="15" s="1"/>
  <c r="N190" i="15"/>
  <c r="S140" i="15"/>
  <c r="W140" i="15" s="1"/>
  <c r="N126" i="15"/>
  <c r="S126" i="7" s="1"/>
  <c r="P183" i="15"/>
  <c r="P124" i="15"/>
  <c r="P106" i="15"/>
  <c r="N144" i="15"/>
  <c r="S144" i="7" s="1"/>
  <c r="N155" i="15"/>
  <c r="S155" i="7" s="1"/>
  <c r="N156" i="15"/>
  <c r="S156" i="7" s="1"/>
  <c r="S168" i="15"/>
  <c r="W168" i="15" s="1"/>
  <c r="P96" i="15"/>
  <c r="N188" i="15"/>
  <c r="S188" i="7" s="1"/>
  <c r="U188" i="7" s="1"/>
  <c r="S181" i="15"/>
  <c r="W181" i="15" s="1"/>
  <c r="N153" i="15"/>
  <c r="S153" i="7" s="1"/>
  <c r="S187" i="15" l="1"/>
  <c r="W187" i="15" s="1"/>
  <c r="V23" i="7"/>
  <c r="N23" i="62" s="1"/>
  <c r="U23" i="7"/>
  <c r="W164" i="62"/>
  <c r="AF164" i="62"/>
  <c r="AH164" i="62" s="1"/>
  <c r="S38" i="7"/>
  <c r="S38" i="15"/>
  <c r="U122" i="7"/>
  <c r="V122" i="7"/>
  <c r="U123" i="7"/>
  <c r="V123" i="7"/>
  <c r="X123" i="7" s="1"/>
  <c r="S13" i="7"/>
  <c r="V13" i="7" s="1"/>
  <c r="V69" i="7"/>
  <c r="X69" i="7" s="1"/>
  <c r="S25" i="15"/>
  <c r="W25" i="15" s="1"/>
  <c r="S25" i="7"/>
  <c r="S115" i="15"/>
  <c r="W115" i="15" s="1"/>
  <c r="S115" i="7"/>
  <c r="U115" i="7" s="1"/>
  <c r="U45" i="7"/>
  <c r="N184" i="62"/>
  <c r="X181" i="7"/>
  <c r="S199" i="7"/>
  <c r="U199" i="7" s="1"/>
  <c r="S47" i="15"/>
  <c r="W47" i="15" s="1"/>
  <c r="S47" i="7"/>
  <c r="V47" i="7" s="1"/>
  <c r="X47" i="7" s="1"/>
  <c r="V119" i="7"/>
  <c r="N119" i="62" s="1"/>
  <c r="S117" i="7"/>
  <c r="W31" i="15"/>
  <c r="S31" i="7"/>
  <c r="V50" i="7"/>
  <c r="X50" i="7" s="1"/>
  <c r="S48" i="7"/>
  <c r="V48" i="7" s="1"/>
  <c r="W42" i="15"/>
  <c r="S42" i="7"/>
  <c r="V42" i="7" s="1"/>
  <c r="S182" i="15"/>
  <c r="W182" i="15" s="1"/>
  <c r="S182" i="7"/>
  <c r="U182" i="7" s="1"/>
  <c r="S46" i="15"/>
  <c r="W46" i="15" s="1"/>
  <c r="S46" i="7"/>
  <c r="U46" i="7" s="1"/>
  <c r="S102" i="15"/>
  <c r="W102" i="15" s="1"/>
  <c r="S102" i="7"/>
  <c r="V102" i="7" s="1"/>
  <c r="S170" i="7"/>
  <c r="U170" i="7" s="1"/>
  <c r="S120" i="15"/>
  <c r="W120" i="15" s="1"/>
  <c r="S120" i="7"/>
  <c r="V120" i="7" s="1"/>
  <c r="S185" i="15"/>
  <c r="W185" i="15" s="1"/>
  <c r="S185" i="7"/>
  <c r="U185" i="7" s="1"/>
  <c r="V125" i="7"/>
  <c r="N125" i="62" s="1"/>
  <c r="S56" i="15"/>
  <c r="W56" i="15" s="1"/>
  <c r="S56" i="7"/>
  <c r="S132" i="15"/>
  <c r="W132" i="15" s="1"/>
  <c r="S132" i="7"/>
  <c r="V132" i="7" s="1"/>
  <c r="V133" i="7"/>
  <c r="N133" i="62" s="1"/>
  <c r="S131" i="7"/>
  <c r="U131" i="7" s="1"/>
  <c r="W36" i="15"/>
  <c r="S36" i="7"/>
  <c r="V36" i="7" s="1"/>
  <c r="S135" i="15"/>
  <c r="W135" i="15" s="1"/>
  <c r="S135" i="7"/>
  <c r="S116" i="15"/>
  <c r="W116" i="15" s="1"/>
  <c r="S116" i="7"/>
  <c r="U116" i="7" s="1"/>
  <c r="S130" i="15"/>
  <c r="W130" i="15" s="1"/>
  <c r="S130" i="7"/>
  <c r="U130" i="7" s="1"/>
  <c r="U55" i="7"/>
  <c r="S53" i="7"/>
  <c r="V53" i="7" s="1"/>
  <c r="S108" i="15"/>
  <c r="W108" i="15" s="1"/>
  <c r="S108" i="7"/>
  <c r="V108" i="7" s="1"/>
  <c r="N216" i="15"/>
  <c r="S58" i="15"/>
  <c r="W58" i="15" s="1"/>
  <c r="S58" i="7"/>
  <c r="U58" i="7" s="1"/>
  <c r="S173" i="15"/>
  <c r="W173" i="15" s="1"/>
  <c r="S173" i="7"/>
  <c r="U173" i="7" s="1"/>
  <c r="S190" i="7"/>
  <c r="V190" i="7" s="1"/>
  <c r="S190" i="15"/>
  <c r="W190" i="15" s="1"/>
  <c r="S171" i="15"/>
  <c r="W171" i="15" s="1"/>
  <c r="S171" i="7"/>
  <c r="U171" i="7" s="1"/>
  <c r="S71" i="15"/>
  <c r="W71" i="15" s="1"/>
  <c r="S71" i="7"/>
  <c r="S175" i="7"/>
  <c r="U175" i="7" s="1"/>
  <c r="V82" i="7"/>
  <c r="N82" i="62" s="1"/>
  <c r="U65" i="7"/>
  <c r="S63" i="7"/>
  <c r="N96" i="62"/>
  <c r="N183" i="62"/>
  <c r="X180" i="7"/>
  <c r="V124" i="7"/>
  <c r="X124" i="7" s="1"/>
  <c r="S121" i="7"/>
  <c r="U121" i="7" s="1"/>
  <c r="S157" i="15"/>
  <c r="W157" i="15" s="1"/>
  <c r="S93" i="7"/>
  <c r="V93" i="7" s="1"/>
  <c r="S164" i="7"/>
  <c r="V164" i="7" s="1"/>
  <c r="N167" i="62" s="1"/>
  <c r="S7" i="7"/>
  <c r="S11" i="15"/>
  <c r="W11" i="15" s="1"/>
  <c r="W35" i="15"/>
  <c r="S35" i="7"/>
  <c r="V35" i="7" s="1"/>
  <c r="V9" i="7"/>
  <c r="N9" i="62" s="1"/>
  <c r="N218" i="15"/>
  <c r="S139" i="7"/>
  <c r="S79" i="15"/>
  <c r="W79" i="15" s="1"/>
  <c r="S148" i="15"/>
  <c r="W148" i="15" s="1"/>
  <c r="S148" i="7"/>
  <c r="S189" i="15"/>
  <c r="W189" i="15" s="1"/>
  <c r="S189" i="7"/>
  <c r="V189" i="7" s="1"/>
  <c r="N192" i="62" s="1"/>
  <c r="S149" i="15"/>
  <c r="W149" i="15" s="1"/>
  <c r="S149" i="7"/>
  <c r="S191" i="15"/>
  <c r="W191" i="15" s="1"/>
  <c r="S191" i="7"/>
  <c r="S163" i="15"/>
  <c r="W163" i="15" s="1"/>
  <c r="S163" i="7"/>
  <c r="S86" i="15"/>
  <c r="W86" i="15" s="1"/>
  <c r="V86" i="7"/>
  <c r="V83" i="7"/>
  <c r="X83" i="7" s="1"/>
  <c r="N217" i="15"/>
  <c r="S24" i="15"/>
  <c r="W24" i="15" s="1"/>
  <c r="S164" i="15"/>
  <c r="W164" i="15" s="1"/>
  <c r="S142" i="15"/>
  <c r="W142" i="15" s="1"/>
  <c r="V17" i="7"/>
  <c r="S6" i="15"/>
  <c r="V6" i="7"/>
  <c r="U125" i="7"/>
  <c r="S131" i="15"/>
  <c r="W131" i="15" s="1"/>
  <c r="V201" i="7"/>
  <c r="N204" i="62" s="1"/>
  <c r="P204" i="62" s="1"/>
  <c r="S63" i="15"/>
  <c r="W63" i="15" s="1"/>
  <c r="U83" i="7"/>
  <c r="U133" i="7"/>
  <c r="U118" i="7"/>
  <c r="S117" i="15"/>
  <c r="W117" i="15" s="1"/>
  <c r="S16" i="15"/>
  <c r="W16" i="15" s="1"/>
  <c r="U134" i="7"/>
  <c r="U119" i="7"/>
  <c r="V165" i="7"/>
  <c r="N168" i="62" s="1"/>
  <c r="S53" i="15"/>
  <c r="W53" i="15" s="1"/>
  <c r="V55" i="7"/>
  <c r="N55" i="62" s="1"/>
  <c r="S48" i="15"/>
  <c r="W48" i="15" s="1"/>
  <c r="U50" i="7"/>
  <c r="V65" i="7"/>
  <c r="X65" i="7" s="1"/>
  <c r="S123" i="15"/>
  <c r="W123" i="15" s="1"/>
  <c r="S81" i="15"/>
  <c r="V193" i="7"/>
  <c r="N196" i="62" s="1"/>
  <c r="V78" i="7"/>
  <c r="N78" i="62" s="1"/>
  <c r="V16" i="7"/>
  <c r="V166" i="7"/>
  <c r="N169" i="62" s="1"/>
  <c r="P169" i="62" s="1"/>
  <c r="U82" i="7"/>
  <c r="V28" i="7"/>
  <c r="N28" i="62" s="1"/>
  <c r="W197" i="15"/>
  <c r="U49" i="7"/>
  <c r="S9" i="15"/>
  <c r="W9" i="15" s="1"/>
  <c r="U60" i="7"/>
  <c r="U110" i="7"/>
  <c r="S76" i="15"/>
  <c r="W76" i="15" s="1"/>
  <c r="V188" i="7"/>
  <c r="N191" i="62" s="1"/>
  <c r="P191" i="62" s="1"/>
  <c r="U26" i="7"/>
  <c r="U27" i="7"/>
  <c r="U104" i="7"/>
  <c r="S186" i="15"/>
  <c r="W186" i="15" s="1"/>
  <c r="S121" i="15"/>
  <c r="W121" i="15" s="1"/>
  <c r="U137" i="7"/>
  <c r="S170" i="15"/>
  <c r="W170" i="15" s="1"/>
  <c r="S175" i="15"/>
  <c r="W175" i="15" s="1"/>
  <c r="U124" i="7"/>
  <c r="S97" i="15"/>
  <c r="W97" i="15" s="1"/>
  <c r="S80" i="15"/>
  <c r="W80" i="15" s="1"/>
  <c r="S29" i="15"/>
  <c r="W29" i="15" s="1"/>
  <c r="V177" i="7"/>
  <c r="N180" i="62" s="1"/>
  <c r="P180" i="62" s="1"/>
  <c r="S199" i="15"/>
  <c r="W199" i="15" s="1"/>
  <c r="U105" i="7"/>
  <c r="V105" i="7"/>
  <c r="S78" i="15"/>
  <c r="W78" i="15" s="1"/>
  <c r="S65" i="15"/>
  <c r="W65" i="15" s="1"/>
  <c r="S77" i="15"/>
  <c r="W77" i="15" s="1"/>
  <c r="S60" i="15"/>
  <c r="W60" i="15" s="1"/>
  <c r="S69" i="15"/>
  <c r="W69" i="15" s="1"/>
  <c r="S7" i="15"/>
  <c r="W7" i="15" s="1"/>
  <c r="V172" i="7"/>
  <c r="N175" i="62" s="1"/>
  <c r="P175" i="62" s="1"/>
  <c r="V142" i="7"/>
  <c r="N145" i="62" s="1"/>
  <c r="S44" i="15"/>
  <c r="W44" i="15" s="1"/>
  <c r="U19" i="7"/>
  <c r="V19" i="7"/>
  <c r="X19" i="7" s="1"/>
  <c r="V90" i="7"/>
  <c r="U72" i="7"/>
  <c r="V72" i="7"/>
  <c r="N21" i="62"/>
  <c r="S143" i="15"/>
  <c r="W143" i="15" s="1"/>
  <c r="S74" i="15"/>
  <c r="M255" i="15"/>
  <c r="V59" i="7"/>
  <c r="U59" i="7"/>
  <c r="V159" i="7"/>
  <c r="N162" i="62" s="1"/>
  <c r="V169" i="7"/>
  <c r="N172" i="62" s="1"/>
  <c r="P172" i="62" s="1"/>
  <c r="V34" i="7"/>
  <c r="U114" i="7"/>
  <c r="V114" i="7"/>
  <c r="U20" i="7"/>
  <c r="V20" i="7"/>
  <c r="X20" i="7" s="1"/>
  <c r="S59" i="15"/>
  <c r="W59" i="15" s="1"/>
  <c r="M256" i="15"/>
  <c r="V185" i="7"/>
  <c r="N188" i="62" s="1"/>
  <c r="P188" i="62" s="1"/>
  <c r="U111" i="7"/>
  <c r="V111" i="7"/>
  <c r="V204" i="7"/>
  <c r="N207" i="62" s="1"/>
  <c r="V66" i="7"/>
  <c r="U66" i="7"/>
  <c r="V153" i="7"/>
  <c r="N156" i="62" s="1"/>
  <c r="V75" i="7"/>
  <c r="U75" i="7"/>
  <c r="S169" i="15"/>
  <c r="W169" i="15" s="1"/>
  <c r="V196" i="7"/>
  <c r="N199" i="62" s="1"/>
  <c r="U127" i="7"/>
  <c r="V127" i="7"/>
  <c r="V144" i="7"/>
  <c r="N147" i="62" s="1"/>
  <c r="V11" i="7"/>
  <c r="V15" i="7"/>
  <c r="V158" i="7"/>
  <c r="N161" i="62" s="1"/>
  <c r="V32" i="7"/>
  <c r="S45" i="15"/>
  <c r="W45" i="15" s="1"/>
  <c r="S18" i="15"/>
  <c r="W18" i="15" s="1"/>
  <c r="V103" i="7"/>
  <c r="U103" i="7"/>
  <c r="V200" i="7"/>
  <c r="N203" i="62" s="1"/>
  <c r="P203" i="62" s="1"/>
  <c r="V84" i="7"/>
  <c r="V101" i="7"/>
  <c r="U101" i="7"/>
  <c r="V92" i="7"/>
  <c r="S54" i="15"/>
  <c r="W54" i="15" s="1"/>
  <c r="S62" i="15"/>
  <c r="W62" i="15" s="1"/>
  <c r="S147" i="15"/>
  <c r="W147" i="15" s="1"/>
  <c r="V174" i="7"/>
  <c r="N177" i="62" s="1"/>
  <c r="P177" i="62" s="1"/>
  <c r="V176" i="7"/>
  <c r="N179" i="62" s="1"/>
  <c r="P179" i="62" s="1"/>
  <c r="V91" i="7"/>
  <c r="V202" i="7"/>
  <c r="N205" i="62" s="1"/>
  <c r="P205" i="62" s="1"/>
  <c r="V41" i="7"/>
  <c r="U113" i="7"/>
  <c r="V113" i="7"/>
  <c r="W41" i="15"/>
  <c r="U112" i="7"/>
  <c r="V112" i="7"/>
  <c r="U109" i="7"/>
  <c r="V109" i="7"/>
  <c r="V186" i="7"/>
  <c r="N189" i="62" s="1"/>
  <c r="P189" i="62" s="1"/>
  <c r="V51" i="7"/>
  <c r="U51" i="7"/>
  <c r="V94" i="7"/>
  <c r="S61" i="15"/>
  <c r="W61" i="15" s="1"/>
  <c r="S165" i="15"/>
  <c r="W165" i="15" s="1"/>
  <c r="V87" i="7"/>
  <c r="W38" i="15"/>
  <c r="V160" i="7"/>
  <c r="N163" i="62" s="1"/>
  <c r="S150" i="15"/>
  <c r="W150" i="15" s="1"/>
  <c r="V121" i="7"/>
  <c r="V89" i="7"/>
  <c r="U85" i="7"/>
  <c r="V85" i="7"/>
  <c r="U52" i="7"/>
  <c r="V52" i="7"/>
  <c r="V98" i="7"/>
  <c r="U98" i="7"/>
  <c r="V183" i="7"/>
  <c r="N186" i="62" s="1"/>
  <c r="P186" i="62" s="1"/>
  <c r="S126" i="15"/>
  <c r="W126" i="15" s="1"/>
  <c r="N30" i="62"/>
  <c r="V74" i="7"/>
  <c r="U74" i="7"/>
  <c r="V129" i="7"/>
  <c r="U129" i="7"/>
  <c r="V203" i="7"/>
  <c r="N206" i="62" s="1"/>
  <c r="P206" i="62" s="1"/>
  <c r="V77" i="7"/>
  <c r="V100" i="7"/>
  <c r="U100" i="7"/>
  <c r="S153" i="15"/>
  <c r="W153" i="15" s="1"/>
  <c r="U97" i="7"/>
  <c r="V97" i="7"/>
  <c r="S146" i="15"/>
  <c r="W146" i="15" s="1"/>
  <c r="S133" i="15"/>
  <c r="W133" i="15" s="1"/>
  <c r="U106" i="7"/>
  <c r="V106" i="7"/>
  <c r="V29" i="7"/>
  <c r="V70" i="7"/>
  <c r="U70" i="7"/>
  <c r="V168" i="7"/>
  <c r="N171" i="62" s="1"/>
  <c r="P171" i="62" s="1"/>
  <c r="V54" i="7"/>
  <c r="U54" i="7"/>
  <c r="S23" i="15"/>
  <c r="W23" i="15" s="1"/>
  <c r="S156" i="15"/>
  <c r="W156" i="15" s="1"/>
  <c r="S161" i="15"/>
  <c r="W161" i="15" s="1"/>
  <c r="S105" i="15"/>
  <c r="W105" i="15" s="1"/>
  <c r="S14" i="15"/>
  <c r="W14" i="15" s="1"/>
  <c r="V154" i="7"/>
  <c r="N157" i="62" s="1"/>
  <c r="V162" i="7"/>
  <c r="N165" i="62" s="1"/>
  <c r="S165" i="62" s="1"/>
  <c r="U165" i="62" s="1"/>
  <c r="AB165" i="62" s="1"/>
  <c r="AD165" i="62" s="1"/>
  <c r="U126" i="7"/>
  <c r="V126" i="7"/>
  <c r="U57" i="7"/>
  <c r="V57" i="7"/>
  <c r="V138" i="7"/>
  <c r="U138" i="7"/>
  <c r="V143" i="7"/>
  <c r="N146" i="62" s="1"/>
  <c r="V68" i="7"/>
  <c r="U68" i="7"/>
  <c r="V147" i="7"/>
  <c r="N150" i="62" s="1"/>
  <c r="S155" i="15"/>
  <c r="W155" i="15" s="1"/>
  <c r="S188" i="15"/>
  <c r="W188" i="15" s="1"/>
  <c r="S144" i="15"/>
  <c r="W144" i="15" s="1"/>
  <c r="S22" i="15"/>
  <c r="W22" i="15" s="1"/>
  <c r="V140" i="7"/>
  <c r="N143" i="62" s="1"/>
  <c r="V95" i="7"/>
  <c r="M254" i="15"/>
  <c r="V12" i="7"/>
  <c r="V10" i="7"/>
  <c r="V39" i="7"/>
  <c r="V130" i="7" l="1"/>
  <c r="X130" i="7" s="1"/>
  <c r="V131" i="7"/>
  <c r="X131" i="7" s="1"/>
  <c r="U102" i="7"/>
  <c r="V115" i="7"/>
  <c r="N115" i="62" s="1"/>
  <c r="U108" i="7"/>
  <c r="X23" i="7"/>
  <c r="U120" i="7"/>
  <c r="V46" i="7"/>
  <c r="X46" i="7" s="1"/>
  <c r="U53" i="7"/>
  <c r="U47" i="7"/>
  <c r="X122" i="7"/>
  <c r="N122" i="62"/>
  <c r="X133" i="7"/>
  <c r="N69" i="62"/>
  <c r="S69" i="62" s="1"/>
  <c r="U69" i="62" s="1"/>
  <c r="V182" i="7"/>
  <c r="N185" i="62" s="1"/>
  <c r="P185" i="62" s="1"/>
  <c r="V116" i="7"/>
  <c r="N116" i="62" s="1"/>
  <c r="X82" i="7"/>
  <c r="N124" i="62"/>
  <c r="P124" i="62" s="1"/>
  <c r="N83" i="62"/>
  <c r="P83" i="62" s="1"/>
  <c r="S23" i="62"/>
  <c r="U23" i="62" s="1"/>
  <c r="W23" i="62" s="1"/>
  <c r="P23" i="62"/>
  <c r="N50" i="62"/>
  <c r="P50" i="62" s="1"/>
  <c r="X125" i="7"/>
  <c r="W165" i="62"/>
  <c r="AF165" i="62"/>
  <c r="AH165" i="62" s="1"/>
  <c r="X119" i="7"/>
  <c r="S183" i="62"/>
  <c r="U183" i="62" s="1"/>
  <c r="P183" i="62"/>
  <c r="S96" i="62"/>
  <c r="U96" i="62" s="1"/>
  <c r="S184" i="62"/>
  <c r="U184" i="62" s="1"/>
  <c r="P184" i="62"/>
  <c r="V170" i="7"/>
  <c r="W6" i="15"/>
  <c r="V139" i="7"/>
  <c r="W139" i="15"/>
  <c r="S218" i="15"/>
  <c r="J59" i="10" s="1"/>
  <c r="W81" i="15"/>
  <c r="S217" i="15"/>
  <c r="W74" i="15"/>
  <c r="S216" i="15"/>
  <c r="S216" i="7"/>
  <c r="U25" i="7"/>
  <c r="V25" i="7"/>
  <c r="V198" i="7"/>
  <c r="N201" i="62" s="1"/>
  <c r="P201" i="62" s="1"/>
  <c r="V199" i="7"/>
  <c r="N202" i="62" s="1"/>
  <c r="P202" i="62" s="1"/>
  <c r="N17" i="62"/>
  <c r="V187" i="7"/>
  <c r="N190" i="62" s="1"/>
  <c r="P190" i="62" s="1"/>
  <c r="X201" i="7"/>
  <c r="V118" i="7"/>
  <c r="N118" i="62" s="1"/>
  <c r="U48" i="7"/>
  <c r="V134" i="7"/>
  <c r="X134" i="7" s="1"/>
  <c r="V151" i="7"/>
  <c r="N154" i="62" s="1"/>
  <c r="X188" i="7"/>
  <c r="S191" i="62"/>
  <c r="U191" i="62" s="1"/>
  <c r="X177" i="7"/>
  <c r="S180" i="62"/>
  <c r="U180" i="62" s="1"/>
  <c r="AB180" i="62" s="1"/>
  <c r="AD180" i="62" s="1"/>
  <c r="X166" i="7"/>
  <c r="X172" i="7"/>
  <c r="V184" i="7"/>
  <c r="N187" i="62" s="1"/>
  <c r="P187" i="62" s="1"/>
  <c r="U197" i="62"/>
  <c r="V38" i="7"/>
  <c r="S198" i="62"/>
  <c r="U198" i="62" s="1"/>
  <c r="V104" i="7"/>
  <c r="X104" i="7" s="1"/>
  <c r="V88" i="7"/>
  <c r="V150" i="7"/>
  <c r="N153" i="62" s="1"/>
  <c r="X55" i="7"/>
  <c r="V110" i="7"/>
  <c r="X110" i="7" s="1"/>
  <c r="V175" i="7"/>
  <c r="N178" i="62" s="1"/>
  <c r="P178" i="62" s="1"/>
  <c r="V58" i="7"/>
  <c r="X58" i="7" s="1"/>
  <c r="V27" i="7"/>
  <c r="N27" i="62" s="1"/>
  <c r="N65" i="62"/>
  <c r="P65" i="62" s="1"/>
  <c r="N16" i="62"/>
  <c r="V26" i="7"/>
  <c r="X26" i="7" s="1"/>
  <c r="X28" i="7"/>
  <c r="V60" i="7"/>
  <c r="N60" i="62" s="1"/>
  <c r="S60" i="62" s="1"/>
  <c r="U60" i="62" s="1"/>
  <c r="V49" i="7"/>
  <c r="N49" i="62" s="1"/>
  <c r="P49" i="62" s="1"/>
  <c r="V44" i="7"/>
  <c r="U117" i="7"/>
  <c r="V117" i="7"/>
  <c r="V191" i="7"/>
  <c r="N194" i="62" s="1"/>
  <c r="V73" i="7"/>
  <c r="U73" i="7"/>
  <c r="V33" i="7"/>
  <c r="U132" i="7"/>
  <c r="V137" i="7"/>
  <c r="X137" i="7" s="1"/>
  <c r="V173" i="7"/>
  <c r="N176" i="62" s="1"/>
  <c r="P176" i="62" s="1"/>
  <c r="V81" i="7"/>
  <c r="V141" i="7"/>
  <c r="N144" i="62" s="1"/>
  <c r="U99" i="7"/>
  <c r="V99" i="7"/>
  <c r="V37" i="7"/>
  <c r="V31" i="7"/>
  <c r="X105" i="7"/>
  <c r="N105" i="62"/>
  <c r="V7" i="7"/>
  <c r="U71" i="7"/>
  <c r="V71" i="7"/>
  <c r="V62" i="7"/>
  <c r="U62" i="7"/>
  <c r="V79" i="7"/>
  <c r="U67" i="7"/>
  <c r="V67" i="7"/>
  <c r="R254" i="15"/>
  <c r="V80" i="7"/>
  <c r="U80" i="7"/>
  <c r="N193" i="62"/>
  <c r="X109" i="7"/>
  <c r="N109" i="62"/>
  <c r="X113" i="7"/>
  <c r="N113" i="62"/>
  <c r="N91" i="62"/>
  <c r="V192" i="7"/>
  <c r="N195" i="62" s="1"/>
  <c r="X127" i="7"/>
  <c r="N127" i="62"/>
  <c r="U255" i="15"/>
  <c r="X255" i="15"/>
  <c r="Y255" i="15" s="1"/>
  <c r="N90" i="62"/>
  <c r="X100" i="7"/>
  <c r="N100" i="62"/>
  <c r="X98" i="7"/>
  <c r="N98" i="62"/>
  <c r="U63" i="7"/>
  <c r="V63" i="7"/>
  <c r="N84" i="62"/>
  <c r="V61" i="7"/>
  <c r="U61" i="7"/>
  <c r="V76" i="7"/>
  <c r="S217" i="7"/>
  <c r="N19" i="62"/>
  <c r="N77" i="62"/>
  <c r="U56" i="7"/>
  <c r="V56" i="7"/>
  <c r="N111" i="62"/>
  <c r="X111" i="7"/>
  <c r="N36" i="62"/>
  <c r="R255" i="15"/>
  <c r="U22" i="7"/>
  <c r="V22" i="7"/>
  <c r="N22" i="62" s="1"/>
  <c r="U24" i="7"/>
  <c r="V24" i="7"/>
  <c r="N86" i="62"/>
  <c r="P125" i="62"/>
  <c r="S125" i="62"/>
  <c r="U125" i="62" s="1"/>
  <c r="N41" i="62"/>
  <c r="N131" i="62"/>
  <c r="N20" i="62"/>
  <c r="P119" i="62"/>
  <c r="S119" i="62"/>
  <c r="U119" i="62" s="1"/>
  <c r="X57" i="7"/>
  <c r="N57" i="62"/>
  <c r="X121" i="7"/>
  <c r="N121" i="62"/>
  <c r="V167" i="7"/>
  <c r="N170" i="62" s="1"/>
  <c r="P170" i="62" s="1"/>
  <c r="V145" i="7"/>
  <c r="N148" i="62" s="1"/>
  <c r="X254" i="15"/>
  <c r="U254" i="15"/>
  <c r="S55" i="62"/>
  <c r="U55" i="62" s="1"/>
  <c r="AF55" i="62" s="1"/>
  <c r="AH55" i="62" s="1"/>
  <c r="P55" i="62"/>
  <c r="V163" i="7"/>
  <c r="N166" i="62" s="1"/>
  <c r="X54" i="7"/>
  <c r="N54" i="62"/>
  <c r="N102" i="62"/>
  <c r="X102" i="7"/>
  <c r="X203" i="7"/>
  <c r="N123" i="62"/>
  <c r="S123" i="62" s="1"/>
  <c r="N13" i="62"/>
  <c r="N94" i="62"/>
  <c r="X200" i="7"/>
  <c r="N32" i="62"/>
  <c r="N15" i="62"/>
  <c r="V171" i="7"/>
  <c r="N174" i="62" s="1"/>
  <c r="P174" i="62" s="1"/>
  <c r="X114" i="7"/>
  <c r="N114" i="62"/>
  <c r="P21" i="62"/>
  <c r="S21" i="62"/>
  <c r="U21" i="62" s="1"/>
  <c r="X138" i="7"/>
  <c r="N138" i="62"/>
  <c r="N35" i="62"/>
  <c r="V128" i="7"/>
  <c r="U128" i="7"/>
  <c r="N52" i="62"/>
  <c r="X52" i="7"/>
  <c r="N112" i="62"/>
  <c r="X112" i="7"/>
  <c r="S204" i="62"/>
  <c r="U204" i="62" s="1"/>
  <c r="N11" i="62"/>
  <c r="N59" i="62"/>
  <c r="X59" i="7"/>
  <c r="V156" i="7"/>
  <c r="N159" i="62" s="1"/>
  <c r="X174" i="7"/>
  <c r="N39" i="62"/>
  <c r="N29" i="62"/>
  <c r="N129" i="62"/>
  <c r="X129" i="7"/>
  <c r="P28" i="62"/>
  <c r="S28" i="62"/>
  <c r="U28" i="62" s="1"/>
  <c r="AF28" i="62" s="1"/>
  <c r="AH28" i="62" s="1"/>
  <c r="V152" i="7"/>
  <c r="N155" i="62" s="1"/>
  <c r="N51" i="62"/>
  <c r="X51" i="7"/>
  <c r="X202" i="7"/>
  <c r="V149" i="7"/>
  <c r="N152" i="62" s="1"/>
  <c r="N66" i="62"/>
  <c r="X66" i="7"/>
  <c r="N34" i="62"/>
  <c r="R256" i="15"/>
  <c r="P133" i="62"/>
  <c r="S133" i="62"/>
  <c r="U133" i="62" s="1"/>
  <c r="N87" i="62"/>
  <c r="U135" i="7"/>
  <c r="V135" i="7"/>
  <c r="V146" i="7"/>
  <c r="N149" i="62" s="1"/>
  <c r="V148" i="7"/>
  <c r="N151" i="62" s="1"/>
  <c r="V155" i="7"/>
  <c r="N158" i="62" s="1"/>
  <c r="N85" i="62"/>
  <c r="X85" i="7"/>
  <c r="X186" i="7"/>
  <c r="S9" i="62"/>
  <c r="U9" i="62" s="1"/>
  <c r="X53" i="7"/>
  <c r="N53" i="62"/>
  <c r="N12" i="62"/>
  <c r="X48" i="7"/>
  <c r="N48" i="62"/>
  <c r="X70" i="7"/>
  <c r="N70" i="62"/>
  <c r="N45" i="62"/>
  <c r="S218" i="7"/>
  <c r="X68" i="7"/>
  <c r="N68" i="62"/>
  <c r="V107" i="7"/>
  <c r="U107" i="7"/>
  <c r="X168" i="7"/>
  <c r="X106" i="7"/>
  <c r="N106" i="62"/>
  <c r="N74" i="62"/>
  <c r="X74" i="7"/>
  <c r="N92" i="62"/>
  <c r="X103" i="7"/>
  <c r="N103" i="62"/>
  <c r="X132" i="7"/>
  <c r="N132" i="62"/>
  <c r="N75" i="62"/>
  <c r="X75" i="7"/>
  <c r="X185" i="7"/>
  <c r="X169" i="7"/>
  <c r="X72" i="7"/>
  <c r="N72" i="62"/>
  <c r="V157" i="7"/>
  <c r="N160" i="62" s="1"/>
  <c r="X176" i="7"/>
  <c r="N95" i="62"/>
  <c r="N10" i="62"/>
  <c r="N42" i="62"/>
  <c r="X126" i="7"/>
  <c r="N126" i="62"/>
  <c r="N93" i="62"/>
  <c r="P82" i="62"/>
  <c r="S82" i="62"/>
  <c r="U82" i="62" s="1"/>
  <c r="S30" i="62"/>
  <c r="U30" i="62" s="1"/>
  <c r="AB30" i="62" s="1"/>
  <c r="AD30" i="62" s="1"/>
  <c r="N89" i="62"/>
  <c r="U256" i="15"/>
  <c r="X256" i="15"/>
  <c r="N120" i="62"/>
  <c r="X120" i="7"/>
  <c r="V14" i="7"/>
  <c r="X97" i="7"/>
  <c r="N97" i="62"/>
  <c r="S78" i="62"/>
  <c r="U78" i="62" s="1"/>
  <c r="N6" i="62"/>
  <c r="S6" i="62" s="1"/>
  <c r="X183" i="7"/>
  <c r="V40" i="7"/>
  <c r="V43" i="7"/>
  <c r="V64" i="7"/>
  <c r="U64" i="7"/>
  <c r="N101" i="62"/>
  <c r="X101" i="7"/>
  <c r="V18" i="7"/>
  <c r="X18" i="7" s="1"/>
  <c r="U18" i="7"/>
  <c r="X108" i="7"/>
  <c r="N108" i="62"/>
  <c r="N130" i="62" l="1"/>
  <c r="X115" i="7"/>
  <c r="X182" i="7"/>
  <c r="P69" i="62"/>
  <c r="S124" i="62"/>
  <c r="U124" i="62" s="1"/>
  <c r="AF124" i="62" s="1"/>
  <c r="AH124" i="62" s="1"/>
  <c r="S122" i="62"/>
  <c r="U122" i="62" s="1"/>
  <c r="P122" i="62"/>
  <c r="X116" i="7"/>
  <c r="S50" i="62"/>
  <c r="U50" i="62" s="1"/>
  <c r="AB50" i="62" s="1"/>
  <c r="AD50" i="62" s="1"/>
  <c r="S83" i="62"/>
  <c r="U83" i="62" s="1"/>
  <c r="W83" i="62" s="1"/>
  <c r="P22" i="62"/>
  <c r="S22" i="62"/>
  <c r="U22" i="62" s="1"/>
  <c r="X198" i="7"/>
  <c r="N173" i="62"/>
  <c r="X170" i="7"/>
  <c r="AB184" i="62"/>
  <c r="AD184" i="62" s="1"/>
  <c r="W184" i="62"/>
  <c r="AB96" i="62"/>
  <c r="AD96" i="62" s="1"/>
  <c r="W96" i="62"/>
  <c r="W183" i="62"/>
  <c r="AB183" i="62"/>
  <c r="AD183" i="62" s="1"/>
  <c r="N142" i="62"/>
  <c r="S202" i="62"/>
  <c r="U202" i="62" s="1"/>
  <c r="W202" i="62" s="1"/>
  <c r="X25" i="7"/>
  <c r="N25" i="62"/>
  <c r="X199" i="7"/>
  <c r="X187" i="7"/>
  <c r="S16" i="62"/>
  <c r="U16" i="62" s="1"/>
  <c r="AB16" i="62" s="1"/>
  <c r="AD16" i="62" s="1"/>
  <c r="S17" i="62"/>
  <c r="U17" i="62" s="1"/>
  <c r="X118" i="7"/>
  <c r="J32" i="10"/>
  <c r="L32" i="10" s="1"/>
  <c r="M32" i="10" s="1"/>
  <c r="W216" i="15"/>
  <c r="J44" i="10"/>
  <c r="L44" i="10" s="1"/>
  <c r="M44" i="10" s="1"/>
  <c r="W217" i="15"/>
  <c r="L59" i="10"/>
  <c r="M59" i="10" s="1"/>
  <c r="W218" i="15"/>
  <c r="N134" i="62"/>
  <c r="P134" i="62" s="1"/>
  <c r="N38" i="62"/>
  <c r="S38" i="62" s="1"/>
  <c r="U38" i="62" s="1"/>
  <c r="X184" i="7"/>
  <c r="X173" i="7"/>
  <c r="X175" i="7"/>
  <c r="S178" i="62"/>
  <c r="U178" i="62" s="1"/>
  <c r="AB198" i="62"/>
  <c r="AD198" i="62" s="1"/>
  <c r="W198" i="62"/>
  <c r="AB197" i="62"/>
  <c r="AD197" i="62" s="1"/>
  <c r="W197" i="62"/>
  <c r="S144" i="62"/>
  <c r="U144" i="62" s="1"/>
  <c r="N104" i="62"/>
  <c r="P104" i="62" s="1"/>
  <c r="N88" i="62"/>
  <c r="N58" i="62"/>
  <c r="P58" i="62" s="1"/>
  <c r="X27" i="7"/>
  <c r="S65" i="62"/>
  <c r="U65" i="62" s="1"/>
  <c r="W65" i="62" s="1"/>
  <c r="N110" i="62"/>
  <c r="P110" i="62" s="1"/>
  <c r="S175" i="62"/>
  <c r="U175" i="62" s="1"/>
  <c r="W175" i="62" s="1"/>
  <c r="X60" i="7"/>
  <c r="P60" i="62"/>
  <c r="S49" i="62"/>
  <c r="U49" i="62" s="1"/>
  <c r="AB49" i="62" s="1"/>
  <c r="AD49" i="62" s="1"/>
  <c r="S169" i="62"/>
  <c r="U169" i="62" s="1"/>
  <c r="N26" i="62"/>
  <c r="S26" i="62" s="1"/>
  <c r="U26" i="62" s="1"/>
  <c r="N137" i="62"/>
  <c r="N37" i="62"/>
  <c r="N33" i="62"/>
  <c r="T254" i="15"/>
  <c r="S254" i="15"/>
  <c r="N44" i="62"/>
  <c r="X49" i="7"/>
  <c r="X117" i="7"/>
  <c r="N117" i="62"/>
  <c r="N81" i="62"/>
  <c r="S81" i="62" s="1"/>
  <c r="U81" i="62" s="1"/>
  <c r="N73" i="62"/>
  <c r="X73" i="7"/>
  <c r="N99" i="62"/>
  <c r="X99" i="7"/>
  <c r="N31" i="62"/>
  <c r="P105" i="62"/>
  <c r="S105" i="62"/>
  <c r="U105" i="62" s="1"/>
  <c r="AF105" i="62" s="1"/>
  <c r="AH105" i="62" s="1"/>
  <c r="N79" i="62"/>
  <c r="V216" i="7"/>
  <c r="X80" i="7"/>
  <c r="N80" i="62"/>
  <c r="N62" i="62"/>
  <c r="X62" i="7"/>
  <c r="X71" i="7"/>
  <c r="N71" i="62"/>
  <c r="X67" i="7"/>
  <c r="N67" i="62"/>
  <c r="N7" i="62"/>
  <c r="S42" i="62"/>
  <c r="U42" i="62" s="1"/>
  <c r="S179" i="62"/>
  <c r="U179" i="62" s="1"/>
  <c r="P106" i="62"/>
  <c r="S106" i="62"/>
  <c r="U106" i="62" s="1"/>
  <c r="S205" i="62"/>
  <c r="U205" i="62" s="1"/>
  <c r="S177" i="62"/>
  <c r="U177" i="62" s="1"/>
  <c r="S11" i="62"/>
  <c r="U11" i="62" s="1"/>
  <c r="AB11" i="62" s="1"/>
  <c r="AD11" i="62" s="1"/>
  <c r="P116" i="62"/>
  <c r="S116" i="62"/>
  <c r="U116" i="62" s="1"/>
  <c r="S203" i="62"/>
  <c r="U203" i="62" s="1"/>
  <c r="P57" i="62"/>
  <c r="S57" i="62"/>
  <c r="U57" i="62" s="1"/>
  <c r="AF57" i="62" s="1"/>
  <c r="AH57" i="62" s="1"/>
  <c r="S19" i="62"/>
  <c r="U19" i="62" s="1"/>
  <c r="P19" i="62"/>
  <c r="N63" i="62"/>
  <c r="X63" i="7"/>
  <c r="P70" i="62"/>
  <c r="S70" i="62"/>
  <c r="U70" i="62" s="1"/>
  <c r="AB70" i="62" s="1"/>
  <c r="AD70" i="62" s="1"/>
  <c r="P52" i="62"/>
  <c r="S52" i="62"/>
  <c r="U52" i="62" s="1"/>
  <c r="S167" i="62"/>
  <c r="U167" i="62" s="1"/>
  <c r="X22" i="7"/>
  <c r="S192" i="62"/>
  <c r="U192" i="62" s="1"/>
  <c r="S168" i="62"/>
  <c r="U168" i="62" s="1"/>
  <c r="S10" i="62"/>
  <c r="U10" i="62" s="1"/>
  <c r="W204" i="62"/>
  <c r="AB204" i="62"/>
  <c r="AD204" i="62" s="1"/>
  <c r="AB21" i="62"/>
  <c r="AD21" i="62" s="1"/>
  <c r="W21" i="62"/>
  <c r="S206" i="62"/>
  <c r="U206" i="62" s="1"/>
  <c r="W119" i="62"/>
  <c r="AB119" i="62"/>
  <c r="AD119" i="62" s="1"/>
  <c r="S41" i="62"/>
  <c r="U41" i="62" s="1"/>
  <c r="P98" i="62"/>
  <c r="S98" i="62"/>
  <c r="U98" i="62" s="1"/>
  <c r="AB98" i="62" s="1"/>
  <c r="AD98" i="62" s="1"/>
  <c r="S91" i="62"/>
  <c r="U91" i="62" s="1"/>
  <c r="S256" i="15"/>
  <c r="T256" i="15"/>
  <c r="S51" i="62"/>
  <c r="U51" i="62" s="1"/>
  <c r="P51" i="62"/>
  <c r="X128" i="7"/>
  <c r="N128" i="62"/>
  <c r="P115" i="62"/>
  <c r="S115" i="62"/>
  <c r="U115" i="62" s="1"/>
  <c r="W125" i="62"/>
  <c r="AB125" i="62"/>
  <c r="AD125" i="62" s="1"/>
  <c r="V217" i="7"/>
  <c r="N76" i="62"/>
  <c r="S147" i="62"/>
  <c r="U147" i="62" s="1"/>
  <c r="AF147" i="62" s="1"/>
  <c r="AH147" i="62" s="1"/>
  <c r="W82" i="62"/>
  <c r="AB82" i="62"/>
  <c r="AD82" i="62" s="1"/>
  <c r="S150" i="62"/>
  <c r="U150" i="62" s="1"/>
  <c r="AB150" i="62" s="1"/>
  <c r="AD150" i="62" s="1"/>
  <c r="P103" i="62"/>
  <c r="S103" i="62"/>
  <c r="U103" i="62" s="1"/>
  <c r="S190" i="62"/>
  <c r="U190" i="62" s="1"/>
  <c r="S34" i="62"/>
  <c r="U34" i="62" s="1"/>
  <c r="S146" i="62"/>
  <c r="U146" i="62" s="1"/>
  <c r="S35" i="62"/>
  <c r="U35" i="62" s="1"/>
  <c r="P114" i="62"/>
  <c r="S114" i="62"/>
  <c r="U114" i="62" s="1"/>
  <c r="AF114" i="62" s="1"/>
  <c r="AH114" i="62" s="1"/>
  <c r="X167" i="7"/>
  <c r="P100" i="62"/>
  <c r="S100" i="62"/>
  <c r="U100" i="62" s="1"/>
  <c r="S207" i="62"/>
  <c r="U207" i="62" s="1"/>
  <c r="P113" i="62"/>
  <c r="S113" i="62"/>
  <c r="U113" i="62" s="1"/>
  <c r="P120" i="62"/>
  <c r="S120" i="62"/>
  <c r="U120" i="62" s="1"/>
  <c r="X107" i="7"/>
  <c r="N107" i="62"/>
  <c r="P48" i="62"/>
  <c r="S48" i="62"/>
  <c r="U48" i="62" s="1"/>
  <c r="S143" i="62"/>
  <c r="P118" i="62"/>
  <c r="S118" i="62"/>
  <c r="U118" i="62" s="1"/>
  <c r="P102" i="62"/>
  <c r="S102" i="62"/>
  <c r="U102" i="62" s="1"/>
  <c r="S86" i="62"/>
  <c r="U86" i="62" s="1"/>
  <c r="N56" i="62"/>
  <c r="X56" i="7"/>
  <c r="X61" i="7"/>
  <c r="N61" i="62"/>
  <c r="S92" i="62"/>
  <c r="U92" i="62" s="1"/>
  <c r="AB28" i="62"/>
  <c r="AD28" i="62" s="1"/>
  <c r="W28" i="62"/>
  <c r="P138" i="62"/>
  <c r="S138" i="62"/>
  <c r="U138" i="62" s="1"/>
  <c r="X171" i="7"/>
  <c r="S94" i="62"/>
  <c r="U94" i="62" s="1"/>
  <c r="P54" i="62"/>
  <c r="S54" i="62"/>
  <c r="U54" i="62" s="1"/>
  <c r="S162" i="62"/>
  <c r="U162" i="62" s="1"/>
  <c r="AF162" i="62" s="1"/>
  <c r="AH162" i="62" s="1"/>
  <c r="P121" i="62"/>
  <c r="S121" i="62"/>
  <c r="U121" i="62" s="1"/>
  <c r="S255" i="15"/>
  <c r="T255" i="15"/>
  <c r="S156" i="62"/>
  <c r="U156" i="62" s="1"/>
  <c r="P109" i="62"/>
  <c r="S109" i="62"/>
  <c r="U109" i="62" s="1"/>
  <c r="S75" i="62"/>
  <c r="U75" i="62" s="1"/>
  <c r="AF75" i="62" s="1"/>
  <c r="AH75" i="62" s="1"/>
  <c r="P75" i="62"/>
  <c r="W78" i="62"/>
  <c r="AB78" i="62"/>
  <c r="AD78" i="62" s="1"/>
  <c r="N18" i="62"/>
  <c r="P72" i="62"/>
  <c r="S72" i="62"/>
  <c r="U72" i="62" s="1"/>
  <c r="S196" i="62"/>
  <c r="U196" i="62" s="1"/>
  <c r="P27" i="62"/>
  <c r="S27" i="62"/>
  <c r="U27" i="62" s="1"/>
  <c r="P66" i="62"/>
  <c r="S66" i="62"/>
  <c r="U66" i="62" s="1"/>
  <c r="V218" i="7"/>
  <c r="P59" i="62"/>
  <c r="S59" i="62"/>
  <c r="U59" i="62" s="1"/>
  <c r="N47" i="62"/>
  <c r="AB69" i="62"/>
  <c r="AD69" i="62" s="1"/>
  <c r="W69" i="62"/>
  <c r="S171" i="62"/>
  <c r="U171" i="62" s="1"/>
  <c r="P101" i="62"/>
  <c r="S101" i="62"/>
  <c r="U101" i="62" s="1"/>
  <c r="P68" i="62"/>
  <c r="S68" i="62"/>
  <c r="U68" i="62" s="1"/>
  <c r="S93" i="62"/>
  <c r="U93" i="62" s="1"/>
  <c r="S154" i="62"/>
  <c r="U154" i="62" s="1"/>
  <c r="S172" i="62"/>
  <c r="U172" i="62" s="1"/>
  <c r="S163" i="62"/>
  <c r="U163" i="62" s="1"/>
  <c r="AB163" i="62" s="1"/>
  <c r="AD163" i="62" s="1"/>
  <c r="X135" i="7"/>
  <c r="N135" i="62"/>
  <c r="P130" i="62"/>
  <c r="S130" i="62"/>
  <c r="U130" i="62" s="1"/>
  <c r="S39" i="62"/>
  <c r="U39" i="62" s="1"/>
  <c r="S201" i="62"/>
  <c r="U201" i="62" s="1"/>
  <c r="S15" i="62"/>
  <c r="U15" i="62" s="1"/>
  <c r="S13" i="62"/>
  <c r="U13" i="62" s="1"/>
  <c r="S36" i="62"/>
  <c r="U36" i="62" s="1"/>
  <c r="S77" i="62"/>
  <c r="U77" i="62" s="1"/>
  <c r="P127" i="62"/>
  <c r="S127" i="62"/>
  <c r="U127" i="62" s="1"/>
  <c r="N40" i="62"/>
  <c r="W133" i="62"/>
  <c r="AB133" i="62"/>
  <c r="AD133" i="62" s="1"/>
  <c r="P132" i="62"/>
  <c r="S132" i="62"/>
  <c r="U132" i="62" s="1"/>
  <c r="AB132" i="62" s="1"/>
  <c r="AD132" i="62" s="1"/>
  <c r="P85" i="62"/>
  <c r="S85" i="62"/>
  <c r="U85" i="62" s="1"/>
  <c r="P97" i="62"/>
  <c r="S97" i="62"/>
  <c r="U97" i="62" s="1"/>
  <c r="N43" i="62"/>
  <c r="AB191" i="62"/>
  <c r="AD191" i="62" s="1"/>
  <c r="W191" i="62"/>
  <c r="S12" i="62"/>
  <c r="U12" i="62" s="1"/>
  <c r="P129" i="62"/>
  <c r="S129" i="62"/>
  <c r="U129" i="62" s="1"/>
  <c r="S112" i="62"/>
  <c r="U112" i="62" s="1"/>
  <c r="AF112" i="62" s="1"/>
  <c r="AH112" i="62" s="1"/>
  <c r="P112" i="62"/>
  <c r="S84" i="62"/>
  <c r="U84" i="62" s="1"/>
  <c r="N46" i="62"/>
  <c r="W9" i="62"/>
  <c r="AB9" i="62"/>
  <c r="AD9" i="62" s="1"/>
  <c r="S95" i="62"/>
  <c r="U95" i="62" s="1"/>
  <c r="N64" i="62"/>
  <c r="X64" i="7"/>
  <c r="S108" i="62"/>
  <c r="U108" i="62" s="1"/>
  <c r="AF108" i="62" s="1"/>
  <c r="AH108" i="62" s="1"/>
  <c r="P108" i="62"/>
  <c r="AF180" i="62"/>
  <c r="AH180" i="62" s="1"/>
  <c r="W180" i="62"/>
  <c r="P126" i="62"/>
  <c r="S126" i="62"/>
  <c r="U126" i="62" s="1"/>
  <c r="AF126" i="62" s="1"/>
  <c r="AH126" i="62" s="1"/>
  <c r="S87" i="62"/>
  <c r="U87" i="62" s="1"/>
  <c r="S185" i="62"/>
  <c r="U185" i="62" s="1"/>
  <c r="AB185" i="62" s="1"/>
  <c r="AD185" i="62" s="1"/>
  <c r="S32" i="62"/>
  <c r="U32" i="62" s="1"/>
  <c r="P123" i="62"/>
  <c r="U123" i="62"/>
  <c r="AF123" i="62" s="1"/>
  <c r="AH123" i="62" s="1"/>
  <c r="P20" i="62"/>
  <c r="S20" i="62"/>
  <c r="U20" i="62" s="1"/>
  <c r="P111" i="62"/>
  <c r="S111" i="62"/>
  <c r="U111" i="62" s="1"/>
  <c r="AF111" i="62" s="1"/>
  <c r="AH111" i="62" s="1"/>
  <c r="W60" i="62"/>
  <c r="AB60" i="62"/>
  <c r="AD60" i="62" s="1"/>
  <c r="S90" i="62"/>
  <c r="U90" i="62" s="1"/>
  <c r="S161" i="62"/>
  <c r="U161" i="62" s="1"/>
  <c r="P53" i="62"/>
  <c r="S53" i="62"/>
  <c r="U53" i="62" s="1"/>
  <c r="S186" i="62"/>
  <c r="U186" i="62" s="1"/>
  <c r="W30" i="62"/>
  <c r="AF30" i="62"/>
  <c r="S189" i="62"/>
  <c r="U189" i="62" s="1"/>
  <c r="S187" i="62"/>
  <c r="U187" i="62" s="1"/>
  <c r="S89" i="62"/>
  <c r="U89" i="62" s="1"/>
  <c r="AF89" i="62" s="1"/>
  <c r="AH89" i="62" s="1"/>
  <c r="S157" i="62"/>
  <c r="U157" i="62" s="1"/>
  <c r="AB157" i="62" s="1"/>
  <c r="AD157" i="62" s="1"/>
  <c r="N14" i="62"/>
  <c r="S188" i="62"/>
  <c r="U188" i="62" s="1"/>
  <c r="P74" i="62"/>
  <c r="S74" i="62"/>
  <c r="U74" i="62" s="1"/>
  <c r="P45" i="62"/>
  <c r="S45" i="62"/>
  <c r="U45" i="62" s="1"/>
  <c r="S29" i="62"/>
  <c r="S145" i="62"/>
  <c r="U145" i="62" s="1"/>
  <c r="W55" i="62"/>
  <c r="AB55" i="62"/>
  <c r="AD55" i="62" s="1"/>
  <c r="P131" i="62"/>
  <c r="S131" i="62"/>
  <c r="U131" i="62" s="1"/>
  <c r="AF131" i="62" s="1"/>
  <c r="AH131" i="62" s="1"/>
  <c r="X24" i="7"/>
  <c r="N24" i="62"/>
  <c r="S199" i="62"/>
  <c r="U199" i="62" s="1"/>
  <c r="AF199" i="62" l="1"/>
  <c r="AH199" i="62" s="1"/>
  <c r="AB199" i="62"/>
  <c r="AD199" i="62" s="1"/>
  <c r="AB122" i="62"/>
  <c r="AD122" i="62" s="1"/>
  <c r="W122" i="62"/>
  <c r="AB124" i="62"/>
  <c r="AD124" i="62" s="1"/>
  <c r="W124" i="62"/>
  <c r="AB83" i="62"/>
  <c r="AD83" i="62" s="1"/>
  <c r="W50" i="62"/>
  <c r="W22" i="62"/>
  <c r="AB22" i="62"/>
  <c r="AD22" i="62" s="1"/>
  <c r="AB202" i="62"/>
  <c r="AD202" i="62" s="1"/>
  <c r="P173" i="62"/>
  <c r="S173" i="62"/>
  <c r="U173" i="62" s="1"/>
  <c r="S142" i="62"/>
  <c r="U142" i="62" s="1"/>
  <c r="S25" i="62"/>
  <c r="U25" i="62" s="1"/>
  <c r="P25" i="62"/>
  <c r="AB17" i="62"/>
  <c r="AD17" i="62" s="1"/>
  <c r="W17" i="62"/>
  <c r="AF169" i="62"/>
  <c r="AH169" i="62" s="1"/>
  <c r="AB169" i="62"/>
  <c r="AD169" i="62" s="1"/>
  <c r="S135" i="62"/>
  <c r="U135" i="62" s="1"/>
  <c r="AB135" i="62" s="1"/>
  <c r="AD135" i="62" s="1"/>
  <c r="P135" i="62"/>
  <c r="S137" i="62"/>
  <c r="U137" i="62" s="1"/>
  <c r="AB137" i="62" s="1"/>
  <c r="AD137" i="62" s="1"/>
  <c r="P137" i="62"/>
  <c r="S134" i="62"/>
  <c r="U134" i="62" s="1"/>
  <c r="AF134" i="62" s="1"/>
  <c r="AH134" i="62" s="1"/>
  <c r="S104" i="62"/>
  <c r="U104" i="62" s="1"/>
  <c r="W104" i="62" s="1"/>
  <c r="S153" i="62"/>
  <c r="U153" i="62" s="1"/>
  <c r="W153" i="62" s="1"/>
  <c r="S88" i="62"/>
  <c r="U88" i="62" s="1"/>
  <c r="AB88" i="62" s="1"/>
  <c r="AD88" i="62" s="1"/>
  <c r="S58" i="62"/>
  <c r="U58" i="62" s="1"/>
  <c r="W58" i="62" s="1"/>
  <c r="S110" i="62"/>
  <c r="U110" i="62" s="1"/>
  <c r="W110" i="62" s="1"/>
  <c r="AB175" i="62"/>
  <c r="AD175" i="62" s="1"/>
  <c r="AB65" i="62"/>
  <c r="AD65" i="62" s="1"/>
  <c r="W49" i="62"/>
  <c r="W169" i="62"/>
  <c r="S33" i="62"/>
  <c r="U33" i="62" s="1"/>
  <c r="W33" i="62" s="1"/>
  <c r="W16" i="62"/>
  <c r="S37" i="62"/>
  <c r="U37" i="62" s="1"/>
  <c r="W37" i="62" s="1"/>
  <c r="S194" i="62"/>
  <c r="U194" i="62" s="1"/>
  <c r="W194" i="62" s="1"/>
  <c r="S176" i="62"/>
  <c r="U176" i="62" s="1"/>
  <c r="W176" i="62" s="1"/>
  <c r="P26" i="62"/>
  <c r="S44" i="62"/>
  <c r="U44" i="62" s="1"/>
  <c r="AF44" i="62" s="1"/>
  <c r="AH44" i="62" s="1"/>
  <c r="P117" i="62"/>
  <c r="S117" i="62"/>
  <c r="U117" i="62" s="1"/>
  <c r="P73" i="62"/>
  <c r="S73" i="62"/>
  <c r="U73" i="62" s="1"/>
  <c r="P99" i="62"/>
  <c r="S99" i="62"/>
  <c r="U99" i="62" s="1"/>
  <c r="S31" i="62"/>
  <c r="U31" i="62" s="1"/>
  <c r="W105" i="62"/>
  <c r="AB105" i="62"/>
  <c r="AD105" i="62" s="1"/>
  <c r="N219" i="62"/>
  <c r="P62" i="62"/>
  <c r="S62" i="62"/>
  <c r="U62" i="62" s="1"/>
  <c r="P80" i="62"/>
  <c r="S80" i="62"/>
  <c r="U80" i="62" s="1"/>
  <c r="N221" i="62"/>
  <c r="S7" i="62"/>
  <c r="U7" i="62" s="1"/>
  <c r="W26" i="62"/>
  <c r="AB26" i="62"/>
  <c r="AD26" i="62" s="1"/>
  <c r="P67" i="62"/>
  <c r="S67" i="62"/>
  <c r="U67" i="62" s="1"/>
  <c r="P71" i="62"/>
  <c r="S71" i="62"/>
  <c r="U71" i="62" s="1"/>
  <c r="AF71" i="62" s="1"/>
  <c r="AH71" i="62" s="1"/>
  <c r="S79" i="62"/>
  <c r="U79" i="62" s="1"/>
  <c r="W189" i="62"/>
  <c r="AB189" i="62"/>
  <c r="AD189" i="62" s="1"/>
  <c r="W126" i="62"/>
  <c r="AB126" i="62"/>
  <c r="AD126" i="62" s="1"/>
  <c r="W27" i="62"/>
  <c r="AB27" i="62"/>
  <c r="AD27" i="62" s="1"/>
  <c r="S18" i="62"/>
  <c r="U18" i="62" s="1"/>
  <c r="AF18" i="62" s="1"/>
  <c r="AH18" i="62" s="1"/>
  <c r="P18" i="62"/>
  <c r="W94" i="62"/>
  <c r="AB94" i="62"/>
  <c r="AD94" i="62" s="1"/>
  <c r="W48" i="62"/>
  <c r="AB48" i="62"/>
  <c r="AD48" i="62" s="1"/>
  <c r="AB113" i="62"/>
  <c r="AD113" i="62" s="1"/>
  <c r="W113" i="62"/>
  <c r="W114" i="62"/>
  <c r="AB114" i="62"/>
  <c r="AD114" i="62" s="1"/>
  <c r="W103" i="62"/>
  <c r="AB103" i="62"/>
  <c r="AD103" i="62" s="1"/>
  <c r="N220" i="62"/>
  <c r="S76" i="62"/>
  <c r="AB91" i="62"/>
  <c r="AD91" i="62" s="1"/>
  <c r="W91" i="62"/>
  <c r="W39" i="62"/>
  <c r="AB39" i="62"/>
  <c r="AD39" i="62" s="1"/>
  <c r="W102" i="62"/>
  <c r="AB102" i="62"/>
  <c r="AD102" i="62" s="1"/>
  <c r="AF23" i="62"/>
  <c r="AH23" i="62" s="1"/>
  <c r="AF11" i="62"/>
  <c r="AH11" i="62" s="1"/>
  <c r="W11" i="62"/>
  <c r="W42" i="62"/>
  <c r="AB42" i="62"/>
  <c r="AD42" i="62" s="1"/>
  <c r="P24" i="62"/>
  <c r="S24" i="62"/>
  <c r="U24" i="62" s="1"/>
  <c r="W129" i="62"/>
  <c r="AB129" i="62"/>
  <c r="AD129" i="62" s="1"/>
  <c r="S174" i="62"/>
  <c r="U174" i="62" s="1"/>
  <c r="AB92" i="62"/>
  <c r="AD92" i="62" s="1"/>
  <c r="W92" i="62"/>
  <c r="P107" i="62"/>
  <c r="S107" i="62"/>
  <c r="U107" i="62" s="1"/>
  <c r="W207" i="62"/>
  <c r="AB207" i="62"/>
  <c r="AD207" i="62" s="1"/>
  <c r="AB35" i="62"/>
  <c r="AD35" i="62" s="1"/>
  <c r="W35" i="62"/>
  <c r="AF98" i="62"/>
  <c r="W98" i="62"/>
  <c r="S63" i="62"/>
  <c r="U63" i="62" s="1"/>
  <c r="P63" i="62"/>
  <c r="W90" i="62"/>
  <c r="AB90" i="62"/>
  <c r="AD90" i="62" s="1"/>
  <c r="S43" i="62"/>
  <c r="U43" i="62" s="1"/>
  <c r="AF43" i="62" s="1"/>
  <c r="AH43" i="62" s="1"/>
  <c r="AH30" i="62"/>
  <c r="W130" i="62"/>
  <c r="AB130" i="62"/>
  <c r="AD130" i="62" s="1"/>
  <c r="AB68" i="62"/>
  <c r="AD68" i="62" s="1"/>
  <c r="W68" i="62"/>
  <c r="P47" i="62"/>
  <c r="S47" i="62"/>
  <c r="U47" i="62" s="1"/>
  <c r="AF47" i="62" s="1"/>
  <c r="AH47" i="62" s="1"/>
  <c r="W196" i="62"/>
  <c r="AB196" i="62"/>
  <c r="AD196" i="62" s="1"/>
  <c r="S159" i="62"/>
  <c r="U159" i="62" s="1"/>
  <c r="W118" i="62"/>
  <c r="AB118" i="62"/>
  <c r="AD118" i="62" s="1"/>
  <c r="W177" i="62"/>
  <c r="AB177" i="62"/>
  <c r="AD177" i="62" s="1"/>
  <c r="AF157" i="62"/>
  <c r="AH157" i="62" s="1"/>
  <c r="W157" i="62"/>
  <c r="S193" i="62"/>
  <c r="U193" i="62" s="1"/>
  <c r="W89" i="62"/>
  <c r="AB89" i="62"/>
  <c r="AD89" i="62" s="1"/>
  <c r="AB186" i="62"/>
  <c r="AD186" i="62" s="1"/>
  <c r="W186" i="62"/>
  <c r="W32" i="62"/>
  <c r="AB32" i="62"/>
  <c r="AD32" i="62" s="1"/>
  <c r="P46" i="62"/>
  <c r="S46" i="62"/>
  <c r="U46" i="62" s="1"/>
  <c r="AF46" i="62" s="1"/>
  <c r="AH46" i="62" s="1"/>
  <c r="S166" i="62"/>
  <c r="U166" i="62" s="1"/>
  <c r="W75" i="62"/>
  <c r="AB75" i="62"/>
  <c r="AD75" i="62" s="1"/>
  <c r="W138" i="62"/>
  <c r="AB138" i="62"/>
  <c r="AD138" i="62" s="1"/>
  <c r="AB100" i="62"/>
  <c r="AD100" i="62" s="1"/>
  <c r="W100" i="62"/>
  <c r="AF150" i="62"/>
  <c r="W150" i="62"/>
  <c r="W51" i="62"/>
  <c r="AB51" i="62"/>
  <c r="AD51" i="62" s="1"/>
  <c r="W10" i="62"/>
  <c r="AB10" i="62"/>
  <c r="AD10" i="62" s="1"/>
  <c r="W167" i="62"/>
  <c r="AB167" i="62"/>
  <c r="AD167" i="62" s="1"/>
  <c r="W19" i="62"/>
  <c r="AB19" i="62"/>
  <c r="AD19" i="62" s="1"/>
  <c r="AB112" i="62"/>
  <c r="AD112" i="62" s="1"/>
  <c r="W112" i="62"/>
  <c r="W45" i="62"/>
  <c r="AB45" i="62"/>
  <c r="AD45" i="62" s="1"/>
  <c r="AB111" i="62"/>
  <c r="AD111" i="62" s="1"/>
  <c r="W111" i="62"/>
  <c r="AF185" i="62"/>
  <c r="AH185" i="62" s="1"/>
  <c r="W185" i="62"/>
  <c r="W85" i="62"/>
  <c r="AB85" i="62"/>
  <c r="AD85" i="62" s="1"/>
  <c r="W127" i="62"/>
  <c r="AB127" i="62"/>
  <c r="AD127" i="62" s="1"/>
  <c r="W13" i="62"/>
  <c r="AB13" i="62"/>
  <c r="AD13" i="62" s="1"/>
  <c r="S160" i="62"/>
  <c r="U160" i="62" s="1"/>
  <c r="U143" i="62"/>
  <c r="W41" i="62"/>
  <c r="AB41" i="62"/>
  <c r="AD41" i="62" s="1"/>
  <c r="AB52" i="62"/>
  <c r="AD52" i="62" s="1"/>
  <c r="W52" i="62"/>
  <c r="AB57" i="62"/>
  <c r="AD57" i="62" s="1"/>
  <c r="W57" i="62"/>
  <c r="W205" i="62"/>
  <c r="AB205" i="62"/>
  <c r="AD205" i="62" s="1"/>
  <c r="W81" i="62"/>
  <c r="AB81" i="62"/>
  <c r="AD81" i="62" s="1"/>
  <c r="W145" i="62"/>
  <c r="AB145" i="62"/>
  <c r="AD145" i="62" s="1"/>
  <c r="AB12" i="62"/>
  <c r="AD12" i="62" s="1"/>
  <c r="W12" i="62"/>
  <c r="AB121" i="62"/>
  <c r="AD121" i="62" s="1"/>
  <c r="W121" i="62"/>
  <c r="W120" i="62"/>
  <c r="AB120" i="62"/>
  <c r="AD120" i="62" s="1"/>
  <c r="W38" i="62"/>
  <c r="AB38" i="62"/>
  <c r="AD38" i="62" s="1"/>
  <c r="W178" i="62"/>
  <c r="AB178" i="62"/>
  <c r="AD178" i="62" s="1"/>
  <c r="S152" i="62"/>
  <c r="U152" i="62" s="1"/>
  <c r="W84" i="62"/>
  <c r="AB84" i="62"/>
  <c r="AD84" i="62" s="1"/>
  <c r="W132" i="62"/>
  <c r="AF132" i="62"/>
  <c r="AH132" i="62" s="1"/>
  <c r="W163" i="62"/>
  <c r="AF163" i="62"/>
  <c r="AH163" i="62" s="1"/>
  <c r="AB101" i="62"/>
  <c r="AD101" i="62" s="1"/>
  <c r="W101" i="62"/>
  <c r="W59" i="62"/>
  <c r="AB59" i="62"/>
  <c r="AD59" i="62" s="1"/>
  <c r="W72" i="62"/>
  <c r="AB72" i="62"/>
  <c r="AD72" i="62" s="1"/>
  <c r="W109" i="62"/>
  <c r="AB109" i="62"/>
  <c r="AD109" i="62" s="1"/>
  <c r="P61" i="62"/>
  <c r="S61" i="62"/>
  <c r="U61" i="62" s="1"/>
  <c r="AB146" i="62"/>
  <c r="AD146" i="62" s="1"/>
  <c r="W146" i="62"/>
  <c r="W70" i="62"/>
  <c r="AF70" i="62"/>
  <c r="AH70" i="62" s="1"/>
  <c r="S158" i="62"/>
  <c r="U158" i="62" s="1"/>
  <c r="AB123" i="62"/>
  <c r="AD123" i="62" s="1"/>
  <c r="W123" i="62"/>
  <c r="AB53" i="62"/>
  <c r="AD53" i="62" s="1"/>
  <c r="W53" i="62"/>
  <c r="AB74" i="62"/>
  <c r="AD74" i="62" s="1"/>
  <c r="W74" i="62"/>
  <c r="W20" i="62"/>
  <c r="AB20" i="62"/>
  <c r="AD20" i="62" s="1"/>
  <c r="W108" i="62"/>
  <c r="AB108" i="62"/>
  <c r="AD108" i="62" s="1"/>
  <c r="W187" i="62"/>
  <c r="AB187" i="62"/>
  <c r="AD187" i="62" s="1"/>
  <c r="W77" i="62"/>
  <c r="AB77" i="62"/>
  <c r="AD77" i="62" s="1"/>
  <c r="AB15" i="62"/>
  <c r="AD15" i="62" s="1"/>
  <c r="W15" i="62"/>
  <c r="AB162" i="62"/>
  <c r="AD162" i="62" s="1"/>
  <c r="W162" i="62"/>
  <c r="S155" i="62"/>
  <c r="U155" i="62" s="1"/>
  <c r="S151" i="62"/>
  <c r="U151" i="62" s="1"/>
  <c r="S170" i="62"/>
  <c r="U170" i="62" s="1"/>
  <c r="AB168" i="62"/>
  <c r="AD168" i="62" s="1"/>
  <c r="W168" i="62"/>
  <c r="P64" i="62"/>
  <c r="S64" i="62"/>
  <c r="U64" i="62" s="1"/>
  <c r="W36" i="62"/>
  <c r="AB36" i="62"/>
  <c r="AD36" i="62" s="1"/>
  <c r="AB201" i="62"/>
  <c r="AD201" i="62" s="1"/>
  <c r="W201" i="62"/>
  <c r="W172" i="62"/>
  <c r="AB172" i="62"/>
  <c r="AD172" i="62" s="1"/>
  <c r="W156" i="62"/>
  <c r="AB156" i="62"/>
  <c r="AD156" i="62" s="1"/>
  <c r="AB34" i="62"/>
  <c r="AD34" i="62" s="1"/>
  <c r="W34" i="62"/>
  <c r="W115" i="62"/>
  <c r="AB115" i="62"/>
  <c r="AD115" i="62" s="1"/>
  <c r="AB106" i="62"/>
  <c r="AD106" i="62" s="1"/>
  <c r="W106" i="62"/>
  <c r="W131" i="62"/>
  <c r="AB131" i="62"/>
  <c r="AD131" i="62" s="1"/>
  <c r="W97" i="62"/>
  <c r="AB97" i="62"/>
  <c r="AD97" i="62" s="1"/>
  <c r="W199" i="62"/>
  <c r="AB87" i="62"/>
  <c r="AD87" i="62" s="1"/>
  <c r="W87" i="62"/>
  <c r="W95" i="62"/>
  <c r="AB95" i="62"/>
  <c r="AD95" i="62" s="1"/>
  <c r="W66" i="62"/>
  <c r="AF66" i="62"/>
  <c r="AH66" i="62" s="1"/>
  <c r="W54" i="62"/>
  <c r="AB54" i="62"/>
  <c r="AD54" i="62" s="1"/>
  <c r="S56" i="62"/>
  <c r="U56" i="62" s="1"/>
  <c r="AF56" i="62" s="1"/>
  <c r="AH56" i="62" s="1"/>
  <c r="P56" i="62"/>
  <c r="S148" i="62"/>
  <c r="U148" i="62" s="1"/>
  <c r="W147" i="62"/>
  <c r="AB147" i="62"/>
  <c r="AD147" i="62" s="1"/>
  <c r="W144" i="62"/>
  <c r="AB144" i="62"/>
  <c r="AD144" i="62" s="1"/>
  <c r="W206" i="62"/>
  <c r="AF206" i="62"/>
  <c r="AH206" i="62" s="1"/>
  <c r="W203" i="62"/>
  <c r="AB203" i="62"/>
  <c r="AD203" i="62" s="1"/>
  <c r="W93" i="62"/>
  <c r="AB93" i="62"/>
  <c r="AD93" i="62" s="1"/>
  <c r="U29" i="62"/>
  <c r="W188" i="62"/>
  <c r="AB188" i="62"/>
  <c r="AD188" i="62" s="1"/>
  <c r="S14" i="62"/>
  <c r="U14" i="62" s="1"/>
  <c r="W161" i="62"/>
  <c r="AB161" i="62"/>
  <c r="AD161" i="62" s="1"/>
  <c r="U6" i="62"/>
  <c r="AB6" i="62" s="1"/>
  <c r="AD6" i="62" s="1"/>
  <c r="S40" i="62"/>
  <c r="U40" i="62" s="1"/>
  <c r="W154" i="62"/>
  <c r="AB154" i="62"/>
  <c r="AD154" i="62" s="1"/>
  <c r="W171" i="62"/>
  <c r="AB171" i="62"/>
  <c r="AD171" i="62" s="1"/>
  <c r="S149" i="62"/>
  <c r="U149" i="62" s="1"/>
  <c r="AB86" i="62"/>
  <c r="AD86" i="62" s="1"/>
  <c r="W86" i="62"/>
  <c r="W190" i="62"/>
  <c r="AB190" i="62"/>
  <c r="AD190" i="62" s="1"/>
  <c r="P128" i="62"/>
  <c r="S128" i="62"/>
  <c r="U128" i="62" s="1"/>
  <c r="AB128" i="62" s="1"/>
  <c r="AD128" i="62" s="1"/>
  <c r="AB192" i="62"/>
  <c r="AD192" i="62" s="1"/>
  <c r="W192" i="62"/>
  <c r="S195" i="62"/>
  <c r="U195" i="62" s="1"/>
  <c r="AF195" i="62" s="1"/>
  <c r="AH195" i="62" s="1"/>
  <c r="W116" i="62"/>
  <c r="AB116" i="62"/>
  <c r="AD116" i="62" s="1"/>
  <c r="AB179" i="62"/>
  <c r="AD179" i="62" s="1"/>
  <c r="W179" i="62"/>
  <c r="AF137" i="62" l="1"/>
  <c r="AH137" i="62" s="1"/>
  <c r="W173" i="62"/>
  <c r="AB173" i="62"/>
  <c r="AD173" i="62" s="1"/>
  <c r="W142" i="62"/>
  <c r="AB142" i="62"/>
  <c r="AD142" i="62" s="1"/>
  <c r="W25" i="62"/>
  <c r="AB25" i="62"/>
  <c r="AD25" i="62" s="1"/>
  <c r="AF158" i="62"/>
  <c r="AH158" i="62" s="1"/>
  <c r="AB134" i="62"/>
  <c r="AD134" i="62" s="1"/>
  <c r="W137" i="62"/>
  <c r="W134" i="62"/>
  <c r="AB153" i="62"/>
  <c r="AD153" i="62" s="1"/>
  <c r="W88" i="62"/>
  <c r="AB110" i="62"/>
  <c r="AD110" i="62" s="1"/>
  <c r="AB104" i="62"/>
  <c r="AD104" i="62" s="1"/>
  <c r="AB58" i="62"/>
  <c r="AD58" i="62" s="1"/>
  <c r="AB33" i="62"/>
  <c r="AD33" i="62" s="1"/>
  <c r="AB176" i="62"/>
  <c r="AD176" i="62" s="1"/>
  <c r="AB37" i="62"/>
  <c r="AD37" i="62" s="1"/>
  <c r="AB194" i="62"/>
  <c r="AD194" i="62" s="1"/>
  <c r="AB44" i="62"/>
  <c r="AD44" i="62" s="1"/>
  <c r="W44" i="62"/>
  <c r="AF117" i="62"/>
  <c r="AH117" i="62" s="1"/>
  <c r="W117" i="62"/>
  <c r="W73" i="62"/>
  <c r="AB73" i="62"/>
  <c r="AD73" i="62" s="1"/>
  <c r="W99" i="62"/>
  <c r="AB99" i="62"/>
  <c r="AD99" i="62" s="1"/>
  <c r="AB31" i="62"/>
  <c r="AD31" i="62" s="1"/>
  <c r="W31" i="62"/>
  <c r="W7" i="62"/>
  <c r="AB7" i="62"/>
  <c r="AD7" i="62" s="1"/>
  <c r="AB80" i="62"/>
  <c r="AD80" i="62" s="1"/>
  <c r="W80" i="62"/>
  <c r="W79" i="62"/>
  <c r="AB79" i="62"/>
  <c r="AD79" i="62" s="1"/>
  <c r="W71" i="62"/>
  <c r="AB71" i="62"/>
  <c r="AD71" i="62" s="1"/>
  <c r="W62" i="62"/>
  <c r="AB62" i="62"/>
  <c r="AD62" i="62" s="1"/>
  <c r="W67" i="62"/>
  <c r="AB67" i="62"/>
  <c r="AD67" i="62" s="1"/>
  <c r="U221" i="62"/>
  <c r="W143" i="62"/>
  <c r="AB143" i="62"/>
  <c r="W56" i="62"/>
  <c r="AB56" i="62"/>
  <c r="AD56" i="62" s="1"/>
  <c r="S221" i="62"/>
  <c r="AH219" i="62"/>
  <c r="AB24" i="62"/>
  <c r="AD24" i="62" s="1"/>
  <c r="W24" i="62"/>
  <c r="AB160" i="62"/>
  <c r="AD160" i="62" s="1"/>
  <c r="W160" i="62"/>
  <c r="AF219" i="62"/>
  <c r="AB155" i="62"/>
  <c r="AD155" i="62" s="1"/>
  <c r="W155" i="62"/>
  <c r="W159" i="62"/>
  <c r="AB159" i="62"/>
  <c r="AD159" i="62" s="1"/>
  <c r="W43" i="62"/>
  <c r="AB43" i="62"/>
  <c r="AD43" i="62" s="1"/>
  <c r="AB195" i="62"/>
  <c r="AD195" i="62" s="1"/>
  <c r="W195" i="62"/>
  <c r="W64" i="62"/>
  <c r="AB64" i="62"/>
  <c r="AD64" i="62" s="1"/>
  <c r="S220" i="62"/>
  <c r="U76" i="62"/>
  <c r="AF76" i="62" s="1"/>
  <c r="AH76" i="62" s="1"/>
  <c r="AB151" i="62"/>
  <c r="AD151" i="62" s="1"/>
  <c r="W151" i="62"/>
  <c r="AB158" i="62"/>
  <c r="AD158" i="62" s="1"/>
  <c r="W158" i="62"/>
  <c r="W166" i="62"/>
  <c r="AB166" i="62"/>
  <c r="AD166" i="62" s="1"/>
  <c r="W107" i="62"/>
  <c r="AB107" i="62"/>
  <c r="AD107" i="62" s="1"/>
  <c r="W193" i="62"/>
  <c r="AB193" i="62"/>
  <c r="AD193" i="62" s="1"/>
  <c r="W18" i="62"/>
  <c r="AB18" i="62"/>
  <c r="AD18" i="62" s="1"/>
  <c r="W61" i="62"/>
  <c r="AB61" i="62"/>
  <c r="AD61" i="62" s="1"/>
  <c r="AF128" i="62"/>
  <c r="AH128" i="62" s="1"/>
  <c r="W128" i="62"/>
  <c r="W152" i="62"/>
  <c r="AB152" i="62"/>
  <c r="AD152" i="62" s="1"/>
  <c r="AF135" i="62"/>
  <c r="AH135" i="62" s="1"/>
  <c r="W135" i="62"/>
  <c r="W47" i="62"/>
  <c r="AB47" i="62"/>
  <c r="AD47" i="62" s="1"/>
  <c r="AB23" i="62"/>
  <c r="AD23" i="62" s="1"/>
  <c r="W6" i="62"/>
  <c r="AF6" i="62"/>
  <c r="AB148" i="62"/>
  <c r="AD148" i="62" s="1"/>
  <c r="W148" i="62"/>
  <c r="AH150" i="62"/>
  <c r="AB63" i="62"/>
  <c r="AD63" i="62" s="1"/>
  <c r="W63" i="62"/>
  <c r="W149" i="62"/>
  <c r="AB149" i="62"/>
  <c r="AD149" i="62" s="1"/>
  <c r="W46" i="62"/>
  <c r="AB46" i="62"/>
  <c r="AD46" i="62" s="1"/>
  <c r="W174" i="62"/>
  <c r="AB174" i="62"/>
  <c r="AD174" i="62" s="1"/>
  <c r="W14" i="62"/>
  <c r="AB14" i="62"/>
  <c r="AD14" i="62" s="1"/>
  <c r="W40" i="62"/>
  <c r="AB40" i="62"/>
  <c r="AD40" i="62" s="1"/>
  <c r="U219" i="62"/>
  <c r="W29" i="62"/>
  <c r="AB29" i="62"/>
  <c r="S219" i="62"/>
  <c r="W170" i="62"/>
  <c r="AB170" i="62"/>
  <c r="AD170" i="62" s="1"/>
  <c r="AH98" i="62"/>
  <c r="AF221" i="62" l="1"/>
  <c r="AH221" i="62"/>
  <c r="AH220" i="62"/>
  <c r="AB221" i="62"/>
  <c r="AD143" i="62"/>
  <c r="AD221" i="62" s="1"/>
  <c r="W76" i="62"/>
  <c r="W220" i="62" s="1"/>
  <c r="U220" i="62"/>
  <c r="AB76" i="62"/>
  <c r="W221" i="62"/>
  <c r="AD29" i="62"/>
  <c r="AD219" i="62" s="1"/>
  <c r="AB219" i="62"/>
  <c r="AH6" i="62"/>
  <c r="AH218" i="62" s="1"/>
  <c r="AF218" i="62"/>
  <c r="W219" i="62"/>
  <c r="AF220" i="62"/>
  <c r="AH223" i="62" l="1"/>
  <c r="AB220" i="62"/>
  <c r="AD76" i="62"/>
  <c r="AD220" i="62" s="1"/>
  <c r="AF223" i="62"/>
  <c r="W96" i="7" l="1"/>
  <c r="W196" i="7"/>
  <c r="W95" i="7"/>
  <c r="U95" i="7"/>
  <c r="W44" i="7" l="1"/>
  <c r="U44" i="7"/>
  <c r="T33" i="7"/>
  <c r="W43" i="7"/>
  <c r="U43" i="7"/>
  <c r="U96" i="7"/>
  <c r="T219" i="7"/>
  <c r="W206" i="7"/>
  <c r="U206" i="7"/>
  <c r="U219" i="7" s="1"/>
  <c r="T139" i="7"/>
  <c r="O95" i="62"/>
  <c r="P95" i="62" s="1"/>
  <c r="X95" i="7"/>
  <c r="O96" i="62"/>
  <c r="P96" i="62" s="1"/>
  <c r="X96" i="7"/>
  <c r="O199" i="62"/>
  <c r="P199" i="62" s="1"/>
  <c r="X196" i="7"/>
  <c r="P28" i="15"/>
  <c r="P38" i="15"/>
  <c r="P27" i="15"/>
  <c r="P74" i="15"/>
  <c r="P33" i="15"/>
  <c r="P39" i="15"/>
  <c r="P138" i="15"/>
  <c r="P202" i="15"/>
  <c r="P75" i="15"/>
  <c r="W33" i="7" l="1"/>
  <c r="U33" i="7"/>
  <c r="W38" i="7"/>
  <c r="U38" i="7"/>
  <c r="O43" i="62"/>
  <c r="P43" i="62" s="1"/>
  <c r="X43" i="7"/>
  <c r="W39" i="7"/>
  <c r="U39" i="7"/>
  <c r="O44" i="62"/>
  <c r="P44" i="62" s="1"/>
  <c r="X44" i="7"/>
  <c r="O209" i="62"/>
  <c r="W219" i="7"/>
  <c r="X206" i="7"/>
  <c r="X219" i="7" s="1"/>
  <c r="W139" i="7"/>
  <c r="U139" i="7"/>
  <c r="O39" i="62" l="1"/>
  <c r="P39" i="62" s="1"/>
  <c r="X39" i="7"/>
  <c r="O38" i="62"/>
  <c r="P38" i="62" s="1"/>
  <c r="X38" i="7"/>
  <c r="O33" i="62"/>
  <c r="P33" i="62" s="1"/>
  <c r="X33" i="7"/>
  <c r="O222" i="62"/>
  <c r="P209" i="62"/>
  <c r="P222" i="62" s="1"/>
  <c r="O142" i="62"/>
  <c r="P142" i="62" s="1"/>
  <c r="X139" i="7"/>
  <c r="AE5" i="16"/>
  <c r="AE7" i="16" s="1"/>
  <c r="AD7" i="16"/>
  <c r="U8" i="16" s="1"/>
  <c r="U215" i="16" s="1"/>
  <c r="U220" i="16" s="1"/>
  <c r="V8" i="16" l="1"/>
  <c r="V215" i="16" l="1"/>
  <c r="V220" i="16" s="1"/>
  <c r="L8" i="15"/>
  <c r="L215" i="15" l="1"/>
  <c r="L220" i="15" s="1"/>
  <c r="M8" i="15"/>
  <c r="M215" i="15" l="1"/>
  <c r="N8" i="15"/>
  <c r="N215" i="15" l="1"/>
  <c r="N220" i="15" s="1"/>
  <c r="S8" i="7"/>
  <c r="M253" i="15"/>
  <c r="S8" i="15"/>
  <c r="M229" i="15"/>
  <c r="M235" i="15" s="1"/>
  <c r="M220" i="15"/>
  <c r="O222" i="15" s="1"/>
  <c r="W8" i="15" l="1"/>
  <c r="S215" i="15"/>
  <c r="X253" i="15"/>
  <c r="U253" i="15"/>
  <c r="U260" i="15" s="1"/>
  <c r="S215" i="7"/>
  <c r="S220" i="7" s="1"/>
  <c r="V8" i="7"/>
  <c r="V215" i="7" l="1"/>
  <c r="V220" i="7" s="1"/>
  <c r="N8" i="62"/>
  <c r="U223" i="7"/>
  <c r="O240" i="15"/>
  <c r="R225" i="7"/>
  <c r="W215" i="15"/>
  <c r="S220" i="15"/>
  <c r="J21" i="10"/>
  <c r="L21" i="10" s="1"/>
  <c r="M21" i="10" s="1"/>
  <c r="M61" i="10" s="1"/>
  <c r="T230" i="7" l="1"/>
  <c r="O244" i="15"/>
  <c r="W220" i="15"/>
  <c r="N240" i="15"/>
  <c r="S8" i="62"/>
  <c r="N218" i="62"/>
  <c r="N223" i="62" s="1"/>
  <c r="E62" i="6"/>
  <c r="E64" i="6" s="1"/>
  <c r="S230" i="7" l="1"/>
  <c r="S231" i="7" s="1"/>
  <c r="S240" i="15"/>
  <c r="N242" i="15" s="1"/>
  <c r="L241" i="15"/>
  <c r="N231" i="15"/>
  <c r="N229" i="15"/>
  <c r="O90" i="15"/>
  <c r="O195" i="15"/>
  <c r="O35" i="15"/>
  <c r="O163" i="15"/>
  <c r="O42" i="15"/>
  <c r="O161" i="15"/>
  <c r="O150" i="15"/>
  <c r="N232" i="15"/>
  <c r="O148" i="15"/>
  <c r="O37" i="15"/>
  <c r="O17" i="15"/>
  <c r="O145" i="15"/>
  <c r="O10" i="15"/>
  <c r="O9" i="15"/>
  <c r="N230" i="15"/>
  <c r="O156" i="15"/>
  <c r="O160" i="15"/>
  <c r="O189" i="15"/>
  <c r="O164" i="15"/>
  <c r="O31" i="15"/>
  <c r="O93" i="15"/>
  <c r="O159" i="15"/>
  <c r="O84" i="15"/>
  <c r="O193" i="15"/>
  <c r="O142" i="15"/>
  <c r="O32" i="15"/>
  <c r="O16" i="15"/>
  <c r="O88" i="15"/>
  <c r="O89" i="15"/>
  <c r="O152" i="15"/>
  <c r="O158" i="15"/>
  <c r="O165" i="15"/>
  <c r="O81" i="15"/>
  <c r="O192" i="15"/>
  <c r="O13" i="15"/>
  <c r="O151" i="15"/>
  <c r="O94" i="15"/>
  <c r="O157" i="15"/>
  <c r="O86" i="15"/>
  <c r="O7" i="15"/>
  <c r="O78" i="15"/>
  <c r="O144" i="15"/>
  <c r="O15" i="15"/>
  <c r="O162" i="15"/>
  <c r="O194" i="15"/>
  <c r="O79" i="15"/>
  <c r="O143" i="15"/>
  <c r="O14" i="15"/>
  <c r="O190" i="15"/>
  <c r="O8" i="15"/>
  <c r="O87" i="15"/>
  <c r="O146" i="15"/>
  <c r="O153" i="15"/>
  <c r="O29" i="15"/>
  <c r="O40" i="15"/>
  <c r="O34" i="15"/>
  <c r="O76" i="15"/>
  <c r="O141" i="15"/>
  <c r="O12" i="15"/>
  <c r="O155" i="15"/>
  <c r="O11" i="15"/>
  <c r="O140" i="15"/>
  <c r="O147" i="15"/>
  <c r="O36" i="15"/>
  <c r="O91" i="15"/>
  <c r="O41" i="15"/>
  <c r="O6" i="15"/>
  <c r="O154" i="15"/>
  <c r="O77" i="15"/>
  <c r="O30" i="15"/>
  <c r="O149" i="15"/>
  <c r="O191" i="15"/>
  <c r="O92" i="15"/>
  <c r="O204" i="15"/>
  <c r="O247" i="15"/>
  <c r="S218" i="62"/>
  <c r="S223" i="62" s="1"/>
  <c r="U8" i="62"/>
  <c r="T204" i="15" l="1"/>
  <c r="P204" i="15"/>
  <c r="T204" i="7"/>
  <c r="T144" i="7"/>
  <c r="T144" i="15"/>
  <c r="P144" i="15"/>
  <c r="P192" i="15"/>
  <c r="T192" i="7"/>
  <c r="T192" i="15"/>
  <c r="P32" i="15"/>
  <c r="T32" i="15"/>
  <c r="T32" i="7"/>
  <c r="P189" i="15"/>
  <c r="T189" i="15"/>
  <c r="T189" i="7"/>
  <c r="T37" i="15"/>
  <c r="T37" i="7"/>
  <c r="P37" i="15"/>
  <c r="P195" i="15"/>
  <c r="T195" i="15"/>
  <c r="T195" i="7"/>
  <c r="P92" i="15"/>
  <c r="T92" i="15"/>
  <c r="T92" i="7"/>
  <c r="T190" i="15"/>
  <c r="P190" i="15"/>
  <c r="T190" i="7"/>
  <c r="P78" i="15"/>
  <c r="T78" i="15"/>
  <c r="T78" i="7"/>
  <c r="P81" i="15"/>
  <c r="T81" i="7"/>
  <c r="T81" i="15"/>
  <c r="T142" i="15"/>
  <c r="T142" i="7"/>
  <c r="P142" i="15"/>
  <c r="T160" i="7"/>
  <c r="T160" i="15"/>
  <c r="P160" i="15"/>
  <c r="T148" i="15"/>
  <c r="T148" i="7"/>
  <c r="P148" i="15"/>
  <c r="T90" i="7"/>
  <c r="P90" i="15"/>
  <c r="T90" i="15"/>
  <c r="T14" i="15"/>
  <c r="P14" i="15"/>
  <c r="T14" i="7"/>
  <c r="T156" i="15"/>
  <c r="T156" i="7"/>
  <c r="P156" i="15"/>
  <c r="N235" i="15"/>
  <c r="P91" i="15"/>
  <c r="T91" i="15"/>
  <c r="T91" i="7"/>
  <c r="P36" i="15"/>
  <c r="T36" i="15"/>
  <c r="T36" i="7"/>
  <c r="P149" i="15"/>
  <c r="T149" i="15"/>
  <c r="T149" i="7"/>
  <c r="T40" i="15"/>
  <c r="P40" i="15"/>
  <c r="T40" i="7"/>
  <c r="P143" i="15"/>
  <c r="T143" i="15"/>
  <c r="T143" i="7"/>
  <c r="T86" i="15"/>
  <c r="P86" i="15"/>
  <c r="T86" i="7"/>
  <c r="T158" i="7"/>
  <c r="T158" i="15"/>
  <c r="P158" i="15"/>
  <c r="T84" i="15"/>
  <c r="T84" i="7"/>
  <c r="P84" i="15"/>
  <c r="P150" i="15"/>
  <c r="T150" i="15"/>
  <c r="T150" i="7"/>
  <c r="P141" i="15"/>
  <c r="T141" i="15"/>
  <c r="T141" i="7"/>
  <c r="P165" i="15"/>
  <c r="T165" i="15"/>
  <c r="T165" i="7"/>
  <c r="P30" i="15"/>
  <c r="T30" i="15"/>
  <c r="T30" i="7"/>
  <c r="T140" i="7"/>
  <c r="O218" i="15"/>
  <c r="P140" i="15"/>
  <c r="N256" i="15"/>
  <c r="T140" i="15"/>
  <c r="P29" i="15"/>
  <c r="N254" i="15"/>
  <c r="O216" i="15"/>
  <c r="T29" i="15"/>
  <c r="T29" i="7"/>
  <c r="T79" i="15"/>
  <c r="P79" i="15"/>
  <c r="T79" i="7"/>
  <c r="P157" i="15"/>
  <c r="T157" i="15"/>
  <c r="T157" i="7"/>
  <c r="T152" i="15"/>
  <c r="T152" i="7"/>
  <c r="P152" i="15"/>
  <c r="T159" i="15"/>
  <c r="T159" i="7"/>
  <c r="P159" i="15"/>
  <c r="T9" i="7"/>
  <c r="P9" i="15"/>
  <c r="T9" i="15"/>
  <c r="T161" i="7"/>
  <c r="P161" i="15"/>
  <c r="T161" i="15"/>
  <c r="T8" i="7"/>
  <c r="T8" i="15"/>
  <c r="P8" i="15"/>
  <c r="T193" i="15"/>
  <c r="P193" i="15"/>
  <c r="T193" i="7"/>
  <c r="T77" i="15"/>
  <c r="P77" i="15"/>
  <c r="T77" i="7"/>
  <c r="P153" i="15"/>
  <c r="T153" i="15"/>
  <c r="T153" i="7"/>
  <c r="P194" i="15"/>
  <c r="T194" i="15"/>
  <c r="T194" i="7"/>
  <c r="T94" i="15"/>
  <c r="P94" i="15"/>
  <c r="T94" i="7"/>
  <c r="P89" i="15"/>
  <c r="T89" i="15"/>
  <c r="T89" i="7"/>
  <c r="T93" i="15"/>
  <c r="T93" i="7"/>
  <c r="P93" i="15"/>
  <c r="P10" i="15"/>
  <c r="T10" i="15"/>
  <c r="T10" i="7"/>
  <c r="T42" i="7"/>
  <c r="P42" i="15"/>
  <c r="T42" i="15"/>
  <c r="P41" i="15"/>
  <c r="T41" i="15"/>
  <c r="T41" i="7"/>
  <c r="P191" i="15"/>
  <c r="T191" i="15"/>
  <c r="T191" i="7"/>
  <c r="P7" i="15"/>
  <c r="T7" i="15"/>
  <c r="T7" i="7"/>
  <c r="P146" i="15"/>
  <c r="T146" i="15"/>
  <c r="T146" i="7"/>
  <c r="T151" i="15"/>
  <c r="T151" i="7"/>
  <c r="P151" i="15"/>
  <c r="T31" i="15"/>
  <c r="P31" i="15"/>
  <c r="T31" i="7"/>
  <c r="T145" i="7"/>
  <c r="T145" i="15"/>
  <c r="P145" i="15"/>
  <c r="T163" i="7"/>
  <c r="T163" i="15"/>
  <c r="P163" i="15"/>
  <c r="O246" i="15"/>
  <c r="O242" i="15"/>
  <c r="O217" i="15"/>
  <c r="P76" i="15"/>
  <c r="N255" i="15"/>
  <c r="T76" i="7"/>
  <c r="T76" i="15"/>
  <c r="T34" i="15"/>
  <c r="P34" i="15"/>
  <c r="T34" i="7"/>
  <c r="T147" i="15"/>
  <c r="P147" i="15"/>
  <c r="T147" i="7"/>
  <c r="U218" i="62"/>
  <c r="U223" i="62" s="1"/>
  <c r="W8" i="62"/>
  <c r="W218" i="62" s="1"/>
  <c r="W223" i="62" s="1"/>
  <c r="AB8" i="62"/>
  <c r="T11" i="15"/>
  <c r="P11" i="15"/>
  <c r="T11" i="7"/>
  <c r="T154" i="7"/>
  <c r="T154" i="15"/>
  <c r="P154" i="15"/>
  <c r="P155" i="15"/>
  <c r="T155" i="15"/>
  <c r="T155" i="7"/>
  <c r="T162" i="7"/>
  <c r="T162" i="15"/>
  <c r="P162" i="15"/>
  <c r="P88" i="15"/>
  <c r="T88" i="15"/>
  <c r="T88" i="7"/>
  <c r="T6" i="15"/>
  <c r="N253" i="15"/>
  <c r="O215" i="15"/>
  <c r="P6" i="15"/>
  <c r="T6" i="7"/>
  <c r="T12" i="15"/>
  <c r="P12" i="15"/>
  <c r="T12" i="7"/>
  <c r="T87" i="15"/>
  <c r="P87" i="15"/>
  <c r="T87" i="7"/>
  <c r="T15" i="7"/>
  <c r="T15" i="15"/>
  <c r="P15" i="15"/>
  <c r="T13" i="15"/>
  <c r="P13" i="15"/>
  <c r="T13" i="7"/>
  <c r="T16" i="7"/>
  <c r="P16" i="15"/>
  <c r="T16" i="15"/>
  <c r="T164" i="15"/>
  <c r="P164" i="15"/>
  <c r="T164" i="7"/>
  <c r="T17" i="7"/>
  <c r="T17" i="15"/>
  <c r="P17" i="15"/>
  <c r="T35" i="7"/>
  <c r="P35" i="15"/>
  <c r="T35" i="15"/>
  <c r="O220" i="15" l="1"/>
  <c r="O241" i="15" s="1"/>
  <c r="T217" i="7"/>
  <c r="U76" i="7"/>
  <c r="W76" i="7"/>
  <c r="W163" i="7"/>
  <c r="U163" i="7"/>
  <c r="U151" i="7"/>
  <c r="W151" i="7"/>
  <c r="U191" i="7"/>
  <c r="W191" i="7"/>
  <c r="W42" i="7"/>
  <c r="U42" i="7"/>
  <c r="U153" i="7"/>
  <c r="W153" i="7"/>
  <c r="U157" i="7"/>
  <c r="W157" i="7"/>
  <c r="U30" i="7"/>
  <c r="W30" i="7"/>
  <c r="U40" i="7"/>
  <c r="W40" i="7"/>
  <c r="U14" i="7"/>
  <c r="W14" i="7"/>
  <c r="U81" i="7"/>
  <c r="W81" i="7"/>
  <c r="U92" i="7"/>
  <c r="W92" i="7"/>
  <c r="U192" i="7"/>
  <c r="W192" i="7"/>
  <c r="U147" i="7"/>
  <c r="W147" i="7"/>
  <c r="P255" i="15"/>
  <c r="O255" i="15"/>
  <c r="V255" i="15"/>
  <c r="W255" i="15" s="1"/>
  <c r="U10" i="7"/>
  <c r="W10" i="7"/>
  <c r="U9" i="7"/>
  <c r="W9" i="7"/>
  <c r="P254" i="15"/>
  <c r="O254" i="15"/>
  <c r="V254" i="15"/>
  <c r="W254" i="15" s="1"/>
  <c r="Y254" i="15" s="1"/>
  <c r="W150" i="7"/>
  <c r="U150" i="7"/>
  <c r="W158" i="7"/>
  <c r="U158" i="7"/>
  <c r="U91" i="7"/>
  <c r="W91" i="7"/>
  <c r="U189" i="7"/>
  <c r="W189" i="7"/>
  <c r="P217" i="15"/>
  <c r="U146" i="7"/>
  <c r="W146" i="7"/>
  <c r="W94" i="7"/>
  <c r="U94" i="7"/>
  <c r="P216" i="15"/>
  <c r="W86" i="7"/>
  <c r="U86" i="7"/>
  <c r="U78" i="7"/>
  <c r="W78" i="7"/>
  <c r="U164" i="7"/>
  <c r="W164" i="7"/>
  <c r="W15" i="7"/>
  <c r="U15" i="7"/>
  <c r="P215" i="15"/>
  <c r="U11" i="7"/>
  <c r="W11" i="7"/>
  <c r="W145" i="7"/>
  <c r="U145" i="7"/>
  <c r="U41" i="7"/>
  <c r="W41" i="7"/>
  <c r="U77" i="7"/>
  <c r="W77" i="7"/>
  <c r="W8" i="7"/>
  <c r="U8" i="7"/>
  <c r="U159" i="7"/>
  <c r="W159" i="7"/>
  <c r="U79" i="7"/>
  <c r="W79" i="7"/>
  <c r="T218" i="15"/>
  <c r="U165" i="7"/>
  <c r="W165" i="7"/>
  <c r="U149" i="7"/>
  <c r="W149" i="7"/>
  <c r="U160" i="7"/>
  <c r="W160" i="7"/>
  <c r="W195" i="7"/>
  <c r="U195" i="7"/>
  <c r="U154" i="7"/>
  <c r="W154" i="7"/>
  <c r="W35" i="7"/>
  <c r="U35" i="7"/>
  <c r="U87" i="7"/>
  <c r="W87" i="7"/>
  <c r="U162" i="7"/>
  <c r="W162" i="7"/>
  <c r="U34" i="7"/>
  <c r="W34" i="7"/>
  <c r="U31" i="7"/>
  <c r="W31" i="7"/>
  <c r="O256" i="15"/>
  <c r="P256" i="15"/>
  <c r="V256" i="15"/>
  <c r="W256" i="15" s="1"/>
  <c r="Y256" i="15" s="1"/>
  <c r="U32" i="7"/>
  <c r="W32" i="7"/>
  <c r="W144" i="7"/>
  <c r="U144" i="7"/>
  <c r="U16" i="7"/>
  <c r="W16" i="7"/>
  <c r="O253" i="15"/>
  <c r="P253" i="15"/>
  <c r="V253" i="15"/>
  <c r="W7" i="7"/>
  <c r="U7" i="7"/>
  <c r="U93" i="7"/>
  <c r="W93" i="7"/>
  <c r="U194" i="7"/>
  <c r="W194" i="7"/>
  <c r="P218" i="15"/>
  <c r="U84" i="7"/>
  <c r="W84" i="7"/>
  <c r="U143" i="7"/>
  <c r="W143" i="7"/>
  <c r="U90" i="7"/>
  <c r="W90" i="7"/>
  <c r="W142" i="7"/>
  <c r="U142" i="7"/>
  <c r="U190" i="7"/>
  <c r="W190" i="7"/>
  <c r="U204" i="7"/>
  <c r="W204" i="7"/>
  <c r="AD8" i="62"/>
  <c r="AD218" i="62" s="1"/>
  <c r="AD223" i="62" s="1"/>
  <c r="AB218" i="62"/>
  <c r="AB223" i="62" s="1"/>
  <c r="AB224" i="62" s="1"/>
  <c r="U161" i="7"/>
  <c r="W161" i="7"/>
  <c r="U152" i="7"/>
  <c r="W152" i="7"/>
  <c r="T216" i="7"/>
  <c r="U29" i="7"/>
  <c r="W29" i="7"/>
  <c r="U141" i="7"/>
  <c r="W141" i="7"/>
  <c r="W36" i="7"/>
  <c r="U36" i="7"/>
  <c r="U156" i="7"/>
  <c r="W156" i="7"/>
  <c r="T215" i="7"/>
  <c r="U6" i="7"/>
  <c r="W6" i="7"/>
  <c r="U155" i="7"/>
  <c r="W155" i="7"/>
  <c r="W13" i="7"/>
  <c r="U13" i="7"/>
  <c r="T215" i="15"/>
  <c r="U193" i="7"/>
  <c r="W193" i="7"/>
  <c r="W17" i="7"/>
  <c r="U17" i="7"/>
  <c r="U12" i="7"/>
  <c r="W12" i="7"/>
  <c r="U88" i="7"/>
  <c r="W88" i="7"/>
  <c r="T217" i="15"/>
  <c r="U89" i="7"/>
  <c r="W89" i="7"/>
  <c r="T216" i="15"/>
  <c r="W140" i="7"/>
  <c r="T218" i="7"/>
  <c r="U140" i="7"/>
  <c r="U148" i="7"/>
  <c r="W148" i="7"/>
  <c r="U37" i="7"/>
  <c r="W37" i="7"/>
  <c r="T220" i="7" l="1"/>
  <c r="U216" i="7"/>
  <c r="X35" i="7"/>
  <c r="O35" i="62"/>
  <c r="P35" i="62" s="1"/>
  <c r="X11" i="7"/>
  <c r="O11" i="62"/>
  <c r="P11" i="62" s="1"/>
  <c r="X150" i="7"/>
  <c r="O153" i="62"/>
  <c r="P153" i="62" s="1"/>
  <c r="O151" i="62"/>
  <c r="P151" i="62" s="1"/>
  <c r="X148" i="7"/>
  <c r="X144" i="7"/>
  <c r="O147" i="62"/>
  <c r="P147" i="62" s="1"/>
  <c r="X34" i="7"/>
  <c r="O34" i="62"/>
  <c r="P34" i="62" s="1"/>
  <c r="X154" i="7"/>
  <c r="O157" i="62"/>
  <c r="P157" i="62" s="1"/>
  <c r="X165" i="7"/>
  <c r="O168" i="62"/>
  <c r="P168" i="62" s="1"/>
  <c r="O8" i="62"/>
  <c r="P8" i="62" s="1"/>
  <c r="X8" i="7"/>
  <c r="X189" i="7"/>
  <c r="O192" i="62"/>
  <c r="P192" i="62" s="1"/>
  <c r="O81" i="62"/>
  <c r="P81" i="62" s="1"/>
  <c r="X81" i="7"/>
  <c r="X157" i="7"/>
  <c r="O160" i="62"/>
  <c r="P160" i="62" s="1"/>
  <c r="O154" i="62"/>
  <c r="P154" i="62" s="1"/>
  <c r="X151" i="7"/>
  <c r="X143" i="7"/>
  <c r="O146" i="62"/>
  <c r="P146" i="62" s="1"/>
  <c r="X152" i="7"/>
  <c r="O155" i="62"/>
  <c r="P155" i="62" s="1"/>
  <c r="O84" i="62"/>
  <c r="P84" i="62" s="1"/>
  <c r="X84" i="7"/>
  <c r="X7" i="7"/>
  <c r="O7" i="62"/>
  <c r="P7" i="62" s="1"/>
  <c r="X32" i="7"/>
  <c r="O32" i="62"/>
  <c r="P32" i="62" s="1"/>
  <c r="X77" i="7"/>
  <c r="O77" i="62"/>
  <c r="P77" i="62" s="1"/>
  <c r="P220" i="15"/>
  <c r="O86" i="62"/>
  <c r="P86" i="62" s="1"/>
  <c r="X86" i="7"/>
  <c r="O207" i="62"/>
  <c r="P207" i="62" s="1"/>
  <c r="X204" i="7"/>
  <c r="X88" i="7"/>
  <c r="O88" i="62"/>
  <c r="P88" i="62" s="1"/>
  <c r="X156" i="7"/>
  <c r="O159" i="62"/>
  <c r="P159" i="62" s="1"/>
  <c r="X12" i="7"/>
  <c r="O12" i="62"/>
  <c r="P12" i="62" s="1"/>
  <c r="W253" i="15"/>
  <c r="Y253" i="15" s="1"/>
  <c r="V260" i="15"/>
  <c r="Y260" i="15" s="1"/>
  <c r="O165" i="62"/>
  <c r="P165" i="62" s="1"/>
  <c r="X162" i="7"/>
  <c r="X91" i="7"/>
  <c r="O91" i="62"/>
  <c r="P91" i="62" s="1"/>
  <c r="X147" i="7"/>
  <c r="O150" i="62"/>
  <c r="P150" i="62" s="1"/>
  <c r="X14" i="7"/>
  <c r="O14" i="62"/>
  <c r="P14" i="62" s="1"/>
  <c r="X153" i="7"/>
  <c r="O156" i="62"/>
  <c r="P156" i="62" s="1"/>
  <c r="U218" i="7"/>
  <c r="X155" i="7"/>
  <c r="O158" i="62"/>
  <c r="P158" i="62" s="1"/>
  <c r="O198" i="62"/>
  <c r="P198" i="62" s="1"/>
  <c r="X195" i="7"/>
  <c r="O79" i="62"/>
  <c r="P79" i="62" s="1"/>
  <c r="X79" i="7"/>
  <c r="X41" i="7"/>
  <c r="O41" i="62"/>
  <c r="P41" i="62" s="1"/>
  <c r="X15" i="7"/>
  <c r="O15" i="62"/>
  <c r="P15" i="62" s="1"/>
  <c r="O9" i="62"/>
  <c r="P9" i="62" s="1"/>
  <c r="X9" i="7"/>
  <c r="O166" i="62"/>
  <c r="P166" i="62" s="1"/>
  <c r="X163" i="7"/>
  <c r="X190" i="7"/>
  <c r="O193" i="62"/>
  <c r="P193" i="62" s="1"/>
  <c r="W218" i="7"/>
  <c r="X140" i="7"/>
  <c r="O143" i="62"/>
  <c r="X36" i="7"/>
  <c r="O36" i="62"/>
  <c r="P36" i="62" s="1"/>
  <c r="O164" i="62"/>
  <c r="P164" i="62" s="1"/>
  <c r="X161" i="7"/>
  <c r="X141" i="7"/>
  <c r="O144" i="62"/>
  <c r="P144" i="62" s="1"/>
  <c r="O145" i="62"/>
  <c r="P145" i="62" s="1"/>
  <c r="X142" i="7"/>
  <c r="O197" i="62"/>
  <c r="P197" i="62" s="1"/>
  <c r="X194" i="7"/>
  <c r="X87" i="7"/>
  <c r="O87" i="62"/>
  <c r="P87" i="62" s="1"/>
  <c r="X160" i="7"/>
  <c r="O163" i="62"/>
  <c r="P163" i="62" s="1"/>
  <c r="X164" i="7"/>
  <c r="O167" i="62"/>
  <c r="P167" i="62" s="1"/>
  <c r="O94" i="62"/>
  <c r="P94" i="62" s="1"/>
  <c r="X94" i="7"/>
  <c r="O195" i="62"/>
  <c r="P195" i="62" s="1"/>
  <c r="X192" i="7"/>
  <c r="X40" i="7"/>
  <c r="O40" i="62"/>
  <c r="P40" i="62" s="1"/>
  <c r="O76" i="62"/>
  <c r="W217" i="7"/>
  <c r="X76" i="7"/>
  <c r="T220" i="15"/>
  <c r="M245" i="15" s="1"/>
  <c r="O90" i="62"/>
  <c r="P90" i="62" s="1"/>
  <c r="X90" i="7"/>
  <c r="X16" i="7"/>
  <c r="O16" i="62"/>
  <c r="P16" i="62" s="1"/>
  <c r="O162" i="62"/>
  <c r="P162" i="62" s="1"/>
  <c r="X159" i="7"/>
  <c r="X146" i="7"/>
  <c r="O149" i="62"/>
  <c r="P149" i="62" s="1"/>
  <c r="X158" i="7"/>
  <c r="O161" i="62"/>
  <c r="P161" i="62" s="1"/>
  <c r="X10" i="7"/>
  <c r="O10" i="62"/>
  <c r="P10" i="62" s="1"/>
  <c r="O42" i="62"/>
  <c r="P42" i="62" s="1"/>
  <c r="X42" i="7"/>
  <c r="U217" i="7"/>
  <c r="R226" i="7"/>
  <c r="T231" i="7"/>
  <c r="X13" i="7"/>
  <c r="O13" i="62"/>
  <c r="P13" i="62" s="1"/>
  <c r="O37" i="62"/>
  <c r="P37" i="62" s="1"/>
  <c r="X37" i="7"/>
  <c r="X89" i="7"/>
  <c r="O89" i="62"/>
  <c r="P89" i="62" s="1"/>
  <c r="X17" i="7"/>
  <c r="O17" i="62"/>
  <c r="P17" i="62" s="1"/>
  <c r="W215" i="7"/>
  <c r="O6" i="62"/>
  <c r="X6" i="7"/>
  <c r="X193" i="7"/>
  <c r="O196" i="62"/>
  <c r="P196" i="62" s="1"/>
  <c r="U215" i="7"/>
  <c r="O29" i="62"/>
  <c r="W216" i="7"/>
  <c r="X29" i="7"/>
  <c r="AD224" i="62"/>
  <c r="AH225" i="62"/>
  <c r="X93" i="7"/>
  <c r="O93" i="62"/>
  <c r="P93" i="62" s="1"/>
  <c r="O31" i="62"/>
  <c r="P31" i="62" s="1"/>
  <c r="X31" i="7"/>
  <c r="X149" i="7"/>
  <c r="O152" i="62"/>
  <c r="P152" i="62" s="1"/>
  <c r="X145" i="7"/>
  <c r="O148" i="62"/>
  <c r="P148" i="62" s="1"/>
  <c r="X78" i="7"/>
  <c r="O78" i="62"/>
  <c r="P78" i="62" s="1"/>
  <c r="X92" i="7"/>
  <c r="O92" i="62"/>
  <c r="P92" i="62" s="1"/>
  <c r="X30" i="7"/>
  <c r="O30" i="62"/>
  <c r="P30" i="62" s="1"/>
  <c r="O194" i="62"/>
  <c r="P194" i="62" s="1"/>
  <c r="X191" i="7"/>
  <c r="W220" i="7" l="1"/>
  <c r="X216" i="7"/>
  <c r="X215" i="7"/>
  <c r="P76" i="62"/>
  <c r="P220" i="62" s="1"/>
  <c r="O220" i="62"/>
  <c r="X218" i="7"/>
  <c r="O218" i="62"/>
  <c r="P6" i="62"/>
  <c r="P218" i="62" s="1"/>
  <c r="W228" i="7"/>
  <c r="O219" i="62"/>
  <c r="P29" i="62"/>
  <c r="P219" i="62" s="1"/>
  <c r="U220" i="7"/>
  <c r="R227" i="7"/>
  <c r="S225" i="7" s="1"/>
  <c r="X217" i="7"/>
  <c r="O221" i="62"/>
  <c r="P143" i="62"/>
  <c r="P221" i="62" s="1"/>
  <c r="S226" i="7" l="1"/>
  <c r="X220" i="7"/>
  <c r="X223" i="7" s="1"/>
  <c r="P223" i="62"/>
  <c r="O223" i="62"/>
  <c r="R222" i="7"/>
  <c r="Q222" i="7"/>
  <c r="X221" i="7"/>
  <c r="Y223" i="7" s="1"/>
  <c r="U222" i="7"/>
  <c r="M225" i="7"/>
  <c r="S222" i="7"/>
  <c r="T222" i="7"/>
  <c r="W223" i="7" l="1"/>
  <c r="V22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kynna</author>
    <author>SAMSUNG</author>
    <author>Windows User</author>
    <author>길준용</author>
    <author>재무팀</author>
    <author>ABC</author>
  </authors>
  <commentList>
    <comment ref="G6" authorId="0" shapeId="0" xr:uid="{FF027770-E0F6-42F8-9023-29DF7163A03E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J6" authorId="0" shapeId="0" xr:uid="{70D86452-7230-4F5B-8654-3D31980976B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공사기간</t>
        </r>
        <r>
          <rPr>
            <sz val="9"/>
            <color indexed="81"/>
            <rFont val="Tahoma"/>
            <family val="2"/>
          </rPr>
          <t xml:space="preserve">24.5.1~7.31 </t>
        </r>
        <r>
          <rPr>
            <sz val="9"/>
            <color indexed="81"/>
            <rFont val="돋움"/>
            <family val="3"/>
            <charset val="129"/>
          </rPr>
          <t>전용관리비만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부담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조기오픈시에도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K6" authorId="0" shapeId="0" xr:uid="{506D47A5-741C-4290-8EBD-FBBD357D7834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J14" authorId="1" shapeId="0" xr:uid="{E68313C6-C525-45A4-8940-4405BA5EE77A}">
      <text>
        <r>
          <rPr>
            <sz val="9"/>
            <color indexed="81"/>
            <rFont val="Tahoma"/>
            <family val="2"/>
          </rPr>
          <t xml:space="preserve">21.4.1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95.48 (28.88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60.39 (18.27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감소</t>
        </r>
        <r>
          <rPr>
            <sz val="9"/>
            <color indexed="81"/>
            <rFont val="Tahoma"/>
            <family val="2"/>
          </rPr>
          <t xml:space="preserve"> : 35.09 (10.61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G16" authorId="0" shapeId="0" xr:uid="{75F264D6-5854-43BE-815A-D0B36DDD7E56}">
      <text>
        <r>
          <rPr>
            <sz val="9"/>
            <color indexed="81"/>
            <rFont val="Tahoma"/>
            <family val="2"/>
          </rPr>
          <t>25.8/1</t>
        </r>
        <r>
          <rPr>
            <sz val="9"/>
            <color indexed="81"/>
            <rFont val="돋움"/>
            <family val="3"/>
            <charset val="129"/>
          </rPr>
          <t>계약갱신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면적변경</t>
        </r>
        <r>
          <rPr>
            <sz val="9"/>
            <color indexed="81"/>
            <rFont val="Tahoma"/>
            <family val="2"/>
          </rPr>
          <t xml:space="preserve"> : 18.72 (5.66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K20" authorId="2" shapeId="0" xr:uid="{7AA85D44-BCE0-47C2-A56D-8CACFA4CD305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K21" authorId="2" shapeId="0" xr:uid="{A18544D2-67B7-4633-9894-E4751C414A59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G32" authorId="0" shapeId="0" xr:uid="{6ED94272-0EE5-4BC9-8497-500E6DE8EE71}">
      <text>
        <r>
          <rPr>
            <b/>
            <sz val="9"/>
            <color indexed="81"/>
            <rFont val="Tahoma"/>
            <family val="2"/>
          </rPr>
          <t xml:space="preserve">25.6/1 </t>
        </r>
        <r>
          <rPr>
            <b/>
            <sz val="9"/>
            <color indexed="81"/>
            <rFont val="돋움"/>
            <family val="3"/>
            <charset val="129"/>
          </rPr>
          <t xml:space="preserve">면적추가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9" authorId="0" shapeId="0" xr:uid="{51561639-271A-40A2-909A-3389D0F230C0}">
      <text>
        <r>
          <rPr>
            <b/>
            <sz val="9"/>
            <color indexed="81"/>
            <rFont val="Tahoma"/>
            <family val="2"/>
          </rPr>
          <t>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6/1 </t>
        </r>
        <r>
          <rPr>
            <b/>
            <sz val="9"/>
            <color indexed="81"/>
            <rFont val="돋움"/>
            <family val="3"/>
            <charset val="129"/>
          </rPr>
          <t xml:space="preserve">면적추가
</t>
        </r>
      </text>
    </comment>
    <comment ref="J40" authorId="0" shapeId="0" xr:uid="{C4FDA49E-05CD-4D7A-80CD-8C61E508A76D}">
      <text>
        <r>
          <rPr>
            <b/>
            <sz val="9"/>
            <color indexed="81"/>
            <rFont val="Tahoma"/>
            <family val="2"/>
          </rPr>
          <t>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6/1 </t>
        </r>
        <r>
          <rPr>
            <b/>
            <sz val="9"/>
            <color indexed="81"/>
            <rFont val="돋움"/>
            <family val="3"/>
            <charset val="129"/>
          </rPr>
          <t xml:space="preserve">면적추가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1" authorId="0" shapeId="0" xr:uid="{63204B65-9548-4060-BE68-C267BBD0ADFD}">
      <text>
        <r>
          <rPr>
            <sz val="9"/>
            <color indexed="81"/>
            <rFont val="Tahoma"/>
            <family val="2"/>
          </rPr>
          <t xml:space="preserve">25.6/1 </t>
        </r>
        <r>
          <rPr>
            <sz val="9"/>
            <color indexed="81"/>
            <rFont val="돋움"/>
            <family val="3"/>
            <charset val="129"/>
          </rPr>
          <t>면적추가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63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24.7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공용관리비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평당</t>
        </r>
        <r>
          <rPr>
            <b/>
            <sz val="9"/>
            <color indexed="81"/>
            <rFont val="Tahoma"/>
            <family val="2"/>
          </rPr>
          <t xml:space="preserve"> 46,000</t>
        </r>
        <r>
          <rPr>
            <b/>
            <sz val="9"/>
            <color indexed="81"/>
            <rFont val="돋움"/>
            <family val="3"/>
            <charset val="129"/>
          </rPr>
          <t>원적용</t>
        </r>
      </text>
    </comment>
    <comment ref="G66" authorId="2" shapeId="0" xr:uid="{02E58189-1B9A-4410-8587-1AB913DE9BC5}">
      <text>
        <r>
          <rPr>
            <sz val="9"/>
            <color rgb="FF000000"/>
            <rFont val="돋움"/>
            <family val="3"/>
            <charset val="129"/>
          </rPr>
          <t>계약 손실 면적 추가</t>
        </r>
      </text>
    </comment>
    <comment ref="J67" authorId="3" shapeId="0" xr:uid="{2E88C1A2-74AB-40E5-A95F-DEC4CD967742}">
      <text>
        <r>
          <rPr>
            <b/>
            <sz val="9"/>
            <color rgb="FF000000"/>
            <rFont val="돋움"/>
            <family val="3"/>
            <charset val="129"/>
          </rPr>
          <t>블랙야크</t>
        </r>
        <r>
          <rPr>
            <b/>
            <sz val="9"/>
            <color rgb="FF000000"/>
            <rFont val="Tahoma"/>
            <family val="2"/>
          </rPr>
          <t xml:space="preserve"> 598.5 (181.04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</t>
        </r>
        <r>
          <rPr>
            <b/>
            <sz val="9"/>
            <color rgb="FF000000"/>
            <rFont val="돋움"/>
            <family val="3"/>
            <charset val="129"/>
          </rPr>
          <t>쉐이크쉑버거</t>
        </r>
        <r>
          <rPr>
            <b/>
            <sz val="9"/>
            <color rgb="FF000000"/>
            <rFont val="Tahoma"/>
            <family val="2"/>
          </rPr>
          <t xml:space="preserve"> 598.68 (181.1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  </t>
        </r>
        <r>
          <rPr>
            <b/>
            <sz val="9"/>
            <color rgb="FF000000"/>
            <rFont val="돋움"/>
            <family val="3"/>
            <charset val="129"/>
          </rPr>
          <t>차이</t>
        </r>
        <r>
          <rPr>
            <b/>
            <sz val="9"/>
            <color rgb="FF000000"/>
            <rFont val="Tahoma"/>
            <family val="2"/>
          </rPr>
          <t xml:space="preserve"> 0.18 (0.06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>)</t>
        </r>
      </text>
    </comment>
    <comment ref="G68" authorId="3" shapeId="0" xr:uid="{EC07F114-F746-4F6A-AD17-2904F3346D70}">
      <text>
        <r>
          <rPr>
            <b/>
            <sz val="9"/>
            <color rgb="FF000000"/>
            <rFont val="Tahoma"/>
            <family val="2"/>
          </rPr>
          <t>2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355.69 (107.60)
3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 187.84 (56.82)</t>
        </r>
        <r>
          <rPr>
            <sz val="9"/>
            <color rgb="FF000000"/>
            <rFont val="Tahoma"/>
            <family val="2"/>
          </rPr>
          <t xml:space="preserve">
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돋움"/>
            <family val="3"/>
            <charset val="129"/>
          </rPr>
          <t>전용</t>
        </r>
        <r>
          <rPr>
            <sz val="9"/>
            <color rgb="FF000000"/>
            <rFont val="Tahoma"/>
            <family val="2"/>
          </rPr>
          <t>+</t>
        </r>
        <r>
          <rPr>
            <sz val="9"/>
            <color rgb="FF000000"/>
            <rFont val="돋움"/>
            <family val="3"/>
            <charset val="129"/>
          </rPr>
          <t>공용</t>
        </r>
        <r>
          <rPr>
            <sz val="9"/>
            <color rgb="FF000000"/>
            <rFont val="Tahoma"/>
            <family val="2"/>
          </rPr>
          <t>=</t>
        </r>
        <r>
          <rPr>
            <sz val="9"/>
            <color rgb="FF000000"/>
            <rFont val="돋움"/>
            <family val="3"/>
            <charset val="129"/>
          </rPr>
          <t xml:space="preserve">골프죤부담
</t>
        </r>
        <r>
          <rPr>
            <b/>
            <sz val="9"/>
            <color rgb="FF000000"/>
            <rFont val="Tahoma"/>
            <family val="2"/>
          </rPr>
          <t>3</t>
        </r>
        <r>
          <rPr>
            <b/>
            <sz val="9"/>
            <color rgb="FF000000"/>
            <rFont val="돋움"/>
            <family val="3"/>
            <charset val="129"/>
          </rPr>
          <t>층</t>
        </r>
        <r>
          <rPr>
            <b/>
            <sz val="9"/>
            <color rgb="FF000000"/>
            <rFont val="Tahoma"/>
            <family val="2"/>
          </rPr>
          <t>(</t>
        </r>
        <r>
          <rPr>
            <b/>
            <sz val="9"/>
            <color rgb="FF000000"/>
            <rFont val="돋움"/>
            <family val="3"/>
            <charset val="129"/>
          </rPr>
          <t>공실</t>
        </r>
        <r>
          <rPr>
            <b/>
            <sz val="9"/>
            <color rgb="FF000000"/>
            <rFont val="Tahoma"/>
            <family val="2"/>
          </rPr>
          <t>)=SD</t>
        </r>
        <r>
          <rPr>
            <b/>
            <sz val="9"/>
            <color rgb="FF000000"/>
            <rFont val="돋움"/>
            <family val="3"/>
            <charset val="129"/>
          </rPr>
          <t>부담</t>
        </r>
        <r>
          <rPr>
            <b/>
            <sz val="9"/>
            <color rgb="FF000000"/>
            <rFont val="Tahoma"/>
            <family val="2"/>
          </rPr>
          <t>-&gt;19.8/1</t>
        </r>
        <r>
          <rPr>
            <b/>
            <sz val="9"/>
            <color rgb="FF000000"/>
            <rFont val="돋움"/>
            <family val="3"/>
            <charset val="129"/>
          </rPr>
          <t>부터골프죤부담</t>
        </r>
      </text>
    </comment>
    <comment ref="J74" authorId="1" shapeId="0" xr:uid="{FE07AC33-7742-475B-A0E5-E8116017AD91}">
      <text>
        <r>
          <rPr>
            <b/>
            <sz val="9"/>
            <color indexed="81"/>
            <rFont val="돋움"/>
            <family val="3"/>
            <charset val="129"/>
          </rPr>
          <t>닥터김계약면적</t>
        </r>
        <r>
          <rPr>
            <b/>
            <sz val="9"/>
            <color indexed="81"/>
            <rFont val="Tahoma"/>
            <family val="2"/>
          </rPr>
          <t xml:space="preserve"> : 191.34 (57.88)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>: -15.26 (-4.62)</t>
        </r>
      </text>
    </comment>
    <comment ref="K85" authorId="0" shapeId="0" xr:uid="{BBA88BAA-AD75-4C14-A11D-7C733E9A4EFC}">
      <text>
        <r>
          <rPr>
            <b/>
            <sz val="9"/>
            <color indexed="81"/>
            <rFont val="Tahoma"/>
            <family val="2"/>
          </rPr>
          <t>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07</t>
        </r>
        <r>
          <rPr>
            <b/>
            <sz val="9"/>
            <color indexed="81"/>
            <rFont val="돋움"/>
            <family val="3"/>
            <charset val="129"/>
          </rPr>
          <t>월분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관리비부터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
전</t>
        </r>
        <r>
          <rPr>
            <b/>
            <sz val="9"/>
            <color indexed="81"/>
            <rFont val="Tahoma"/>
            <family val="2"/>
          </rPr>
          <t xml:space="preserve"> : 204.03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61.72py
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: 184.21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55.72py</t>
        </r>
      </text>
    </comment>
    <comment ref="E91" authorId="4" shapeId="0" xr:uid="{00000000-0006-0000-0400-000011000000}">
      <text>
        <r>
          <rPr>
            <b/>
            <sz val="9"/>
            <color rgb="FF000000"/>
            <rFont val="Tahoma"/>
            <family val="2"/>
          </rPr>
          <t xml:space="preserve">113a/212a
</t>
        </r>
      </text>
    </comment>
    <comment ref="E92" authorId="4" shapeId="0" xr:uid="{00000000-0006-0000-0400-000012000000}">
      <text>
        <r>
          <rPr>
            <b/>
            <sz val="9"/>
            <color rgb="FF000000"/>
            <rFont val="Tahoma"/>
            <family val="2"/>
          </rPr>
          <t xml:space="preserve">114/213
</t>
        </r>
      </text>
    </comment>
    <comment ref="E93" authorId="4" shapeId="0" xr:uid="{00000000-0006-0000-0400-000013000000}">
      <text>
        <r>
          <rPr>
            <b/>
            <sz val="9"/>
            <color rgb="FF000000"/>
            <rFont val="Tahoma"/>
            <family val="2"/>
          </rPr>
          <t xml:space="preserve">121b/218b
</t>
        </r>
      </text>
    </comment>
    <comment ref="J93" authorId="0" shapeId="0" xr:uid="{A932D585-21AF-489C-9CD9-C03ECC7382BC}">
      <text>
        <r>
          <rPr>
            <b/>
            <sz val="9"/>
            <color indexed="81"/>
            <rFont val="Tahoma"/>
            <family val="2"/>
          </rPr>
          <t>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6/1 </t>
        </r>
        <r>
          <rPr>
            <b/>
            <sz val="9"/>
            <color indexed="81"/>
            <rFont val="돋움"/>
            <family val="3"/>
            <charset val="129"/>
          </rPr>
          <t xml:space="preserve">면적추가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4" authorId="4" shapeId="0" xr:uid="{00000000-0006-0000-0400-000014000000}">
      <text>
        <r>
          <rPr>
            <b/>
            <sz val="9"/>
            <color rgb="FF000000"/>
            <rFont val="Tahoma"/>
            <family val="2"/>
          </rPr>
          <t xml:space="preserve">122/219
</t>
        </r>
      </text>
    </comment>
    <comment ref="J95" authorId="1" shapeId="0" xr:uid="{00DE58A2-65C1-493A-9727-94FF3175B111}">
      <text>
        <r>
          <rPr>
            <sz val="9"/>
            <color indexed="81"/>
            <rFont val="Tahoma"/>
            <family val="2"/>
          </rPr>
          <t>19.10/1~20.3/31</t>
        </r>
        <r>
          <rPr>
            <sz val="9"/>
            <color indexed="81"/>
            <rFont val="돋움"/>
            <family val="3"/>
            <charset val="129"/>
          </rPr>
          <t>까지
면적축소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공용관리비감소</t>
        </r>
        <r>
          <rPr>
            <sz val="9"/>
            <color indexed="81"/>
            <rFont val="Tahoma"/>
            <family val="2"/>
          </rPr>
          <t>)
464.40(140.48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)-&gt;338.56(102.41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=&gt;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125.84(38.07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E97" authorId="4" shapeId="0" xr:uid="{00000000-0006-0000-0400-000016000000}">
      <text>
        <r>
          <rPr>
            <b/>
            <sz val="9"/>
            <color rgb="FF000000"/>
            <rFont val="Tahoma"/>
            <family val="2"/>
          </rPr>
          <t xml:space="preserve">113b/212b
</t>
        </r>
      </text>
    </comment>
    <comment ref="G99" authorId="1" shapeId="0" xr:uid="{4ACFE2AC-F7E7-4C3A-8440-617D2BB301B6}">
      <text>
        <r>
          <rPr>
            <b/>
            <sz val="9"/>
            <color indexed="81"/>
            <rFont val="돋움"/>
            <family val="3"/>
            <charset val="129"/>
          </rPr>
          <t>공실면적</t>
        </r>
        <r>
          <rPr>
            <b/>
            <sz val="9"/>
            <color indexed="81"/>
            <rFont val="Tahoma"/>
            <family val="2"/>
          </rPr>
          <t xml:space="preserve"> : 82.01(24.81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8/1</t>
        </r>
        <r>
          <rPr>
            <sz val="9"/>
            <color indexed="81"/>
            <rFont val="돋움"/>
            <family val="3"/>
            <charset val="129"/>
          </rPr>
          <t>깨비옥입점시</t>
        </r>
        <r>
          <rPr>
            <sz val="9"/>
            <color indexed="81"/>
            <rFont val="Tahoma"/>
            <family val="2"/>
          </rPr>
          <t xml:space="preserve"> : 82(24.8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-0.01(0.01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G101" authorId="0" shapeId="0" xr:uid="{A44939EC-1714-4064-BCC8-2E62367A993E}">
      <text>
        <r>
          <rPr>
            <b/>
            <sz val="9"/>
            <color indexed="81"/>
            <rFont val="Tahoma"/>
            <family val="2"/>
          </rPr>
          <t xml:space="preserve">128.00(38.72)
-&gt;23. 9/4 </t>
        </r>
        <r>
          <rPr>
            <b/>
            <sz val="9"/>
            <color indexed="81"/>
            <rFont val="돋움"/>
            <family val="3"/>
            <charset val="129"/>
          </rPr>
          <t>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계약시
</t>
        </r>
        <r>
          <rPr>
            <b/>
            <sz val="9"/>
            <color indexed="81"/>
            <rFont val="Tahoma"/>
            <family val="2"/>
          </rPr>
          <t xml:space="preserve">128.80(38.96)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</text>
    </comment>
    <comment ref="G104" authorId="1" shapeId="0" xr:uid="{C08BCEFB-70D3-44CB-9E7C-7F888AD08C55}">
      <text>
        <r>
          <rPr>
            <sz val="9"/>
            <color indexed="81"/>
            <rFont val="돋움"/>
            <family val="3"/>
            <charset val="129"/>
          </rPr>
          <t>공실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비키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면적</t>
        </r>
        <r>
          <rPr>
            <sz val="9"/>
            <color indexed="81"/>
            <rFont val="Tahoma"/>
            <family val="2"/>
          </rPr>
          <t xml:space="preserve"> : 105.28 (31.85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-&gt;7/20 </t>
        </r>
        <r>
          <rPr>
            <sz val="9"/>
            <color indexed="81"/>
            <rFont val="돋움"/>
            <family val="3"/>
            <charset val="129"/>
          </rPr>
          <t>나폴리수산면적</t>
        </r>
        <r>
          <rPr>
            <sz val="9"/>
            <color indexed="81"/>
            <rFont val="Tahoma"/>
            <family val="2"/>
          </rPr>
          <t>: 108.6 (32.85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05" authorId="0" shapeId="0" xr:uid="{E7A2B7D1-5CC5-444A-9D3F-2E6BE05D01DA}">
      <text>
        <r>
          <rPr>
            <b/>
            <sz val="9"/>
            <color indexed="81"/>
            <rFont val="Tahoma"/>
            <family val="2"/>
          </rPr>
          <t xml:space="preserve">25.8/1~10/31 </t>
        </r>
        <r>
          <rPr>
            <b/>
            <sz val="9"/>
            <color indexed="81"/>
            <rFont val="돋움"/>
            <family val="3"/>
            <charset val="129"/>
          </rPr>
          <t>공사기간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직접비만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부과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조기오픈시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전부부과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10" authorId="1" shapeId="0" xr:uid="{57A02237-F297-4BFD-BA8C-610F6916527A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111.90 (33.85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114.63 (34.68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2.73 (0.83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부과면적증가</t>
        </r>
      </text>
    </comment>
    <comment ref="E111" authorId="2" shapeId="0" xr:uid="{00000000-0006-0000-0400-00001B000000}">
      <text>
        <r>
          <rPr>
            <b/>
            <sz val="9"/>
            <color rgb="FF000000"/>
            <rFont val="Tahoma"/>
            <family val="2"/>
          </rPr>
          <t>113A-2
213
212B
212A</t>
        </r>
      </text>
    </comment>
    <comment ref="E117" authorId="2" shapeId="0" xr:uid="{00000000-0006-0000-0400-00001C000000}">
      <text>
        <r>
          <rPr>
            <b/>
            <sz val="9"/>
            <color rgb="FF000000"/>
            <rFont val="Tahoma"/>
            <family val="2"/>
          </rPr>
          <t>119
120
216
217</t>
        </r>
      </text>
    </comment>
    <comment ref="K117" authorId="2" shapeId="0" xr:uid="{696710BD-A5A7-4BF3-A782-E22260EED096}">
      <text>
        <r>
          <rPr>
            <b/>
            <sz val="10"/>
            <color rgb="FF000000"/>
            <rFont val="돋움"/>
            <family val="3"/>
            <charset val="129"/>
          </rPr>
          <t>전용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및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공용</t>
        </r>
        <r>
          <rPr>
            <b/>
            <sz val="10"/>
            <color rgb="FF000000"/>
            <rFont val="Tahoma"/>
            <family val="2"/>
          </rPr>
          <t xml:space="preserve">: SD </t>
        </r>
        <r>
          <rPr>
            <b/>
            <sz val="10"/>
            <color rgb="FF000000"/>
            <rFont val="돋움"/>
            <family val="3"/>
            <charset val="129"/>
          </rPr>
          <t>부담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K122" authorId="0" shapeId="0" xr:uid="{3005CD5A-F68E-451D-9B3C-9BBE8E7F4AC0}">
      <text>
        <r>
          <rPr>
            <b/>
            <sz val="9"/>
            <color indexed="81"/>
            <rFont val="Tahoma"/>
            <family val="2"/>
          </rPr>
          <t xml:space="preserve">25.7/1~9/30 </t>
        </r>
        <r>
          <rPr>
            <b/>
            <sz val="9"/>
            <color indexed="81"/>
            <rFont val="돋움"/>
            <family val="3"/>
            <charset val="129"/>
          </rPr>
          <t>공사기간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직접비만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부과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조기오픈시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전부부과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5" authorId="5" shapeId="0" xr:uid="{D759B56B-4058-4DAE-8D45-0C61708F87C4}">
      <text>
        <r>
          <rPr>
            <sz val="9"/>
            <color indexed="81"/>
            <rFont val="돋움"/>
            <family val="3"/>
            <charset val="129"/>
          </rPr>
          <t>이코복스
312.34(94.48평)
돈블랑
315.2(95.35평)
차이 : 0.87평</t>
        </r>
      </text>
    </comment>
    <comment ref="K126" authorId="0" shapeId="0" xr:uid="{652FED9F-7497-4C09-949F-6EED3E9C7786}">
      <text>
        <r>
          <rPr>
            <b/>
            <sz val="9"/>
            <color indexed="81"/>
            <rFont val="Tahoma"/>
            <family val="2"/>
          </rPr>
          <t>25.8/1~10/31</t>
        </r>
        <r>
          <rPr>
            <b/>
            <sz val="9"/>
            <color indexed="81"/>
            <rFont val="돋움"/>
            <family val="3"/>
            <charset val="129"/>
          </rPr>
          <t>공사기간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직접비만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부과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조기오픈시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전부부과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37" authorId="1" shapeId="0" xr:uid="{88FB50F8-ABC2-4D3C-997C-84AD7AE73DCB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283.35 (85.71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225.03 (68.07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58.32 (17.64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부과면적감소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2" authorId="0" shapeId="0" xr:uid="{00000000-0006-0000-0400-000020000000}">
      <text>
        <r>
          <rPr>
            <b/>
            <sz val="9"/>
            <color indexed="81"/>
            <rFont val="돋움"/>
            <family val="3"/>
            <charset val="129"/>
          </rPr>
          <t xml:space="preserve">재계약
</t>
        </r>
      </text>
    </comment>
    <comment ref="F154" authorId="0" shapeId="0" xr:uid="{00000000-0006-0000-0400-000021000000}">
      <text>
        <r>
          <rPr>
            <b/>
            <sz val="9"/>
            <color indexed="81"/>
            <rFont val="돋움"/>
            <family val="3"/>
            <charset val="129"/>
          </rPr>
          <t>재계약</t>
        </r>
      </text>
    </comment>
    <comment ref="K157" authorId="0" shapeId="0" xr:uid="{EFA78F6E-6620-4274-A658-E0ED4814945D}">
      <text>
        <r>
          <rPr>
            <sz val="9"/>
            <color indexed="81"/>
            <rFont val="Tahoma"/>
            <family val="2"/>
          </rPr>
          <t xml:space="preserve">
8/18~22 </t>
        </r>
        <r>
          <rPr>
            <sz val="9"/>
            <color indexed="81"/>
            <rFont val="돋움"/>
            <family val="3"/>
            <charset val="129"/>
          </rPr>
          <t>공사기간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공용관리비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무상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직접비만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부과</t>
        </r>
      </text>
    </comment>
    <comment ref="K164" authorId="0" shapeId="0" xr:uid="{44CE74EF-E144-4608-9E0C-D76108CF38B6}">
      <text>
        <r>
          <rPr>
            <b/>
            <sz val="9"/>
            <color indexed="81"/>
            <rFont val="Tahoma"/>
            <family val="2"/>
          </rPr>
          <t xml:space="preserve">7/1~9/30 </t>
        </r>
        <r>
          <rPr>
            <b/>
            <sz val="9"/>
            <color indexed="81"/>
            <rFont val="돋움"/>
            <family val="3"/>
            <charset val="129"/>
          </rPr>
          <t>직접비만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부과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조기오픈시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정상부과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69" authorId="0" shapeId="0" xr:uid="{68BA425B-0DF0-4C16-B1B8-72368B6B6ED4}">
      <text>
        <r>
          <rPr>
            <b/>
            <sz val="9"/>
            <color indexed="81"/>
            <rFont val="Tahoma"/>
            <family val="2"/>
          </rPr>
          <t>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10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직접비만부과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실오픈</t>
        </r>
        <r>
          <rPr>
            <b/>
            <sz val="9"/>
            <color indexed="81"/>
            <rFont val="Tahoma"/>
            <family val="2"/>
          </rPr>
          <t>11/11</t>
        </r>
      </text>
    </comment>
    <comment ref="G187" authorId="0" shapeId="0" xr:uid="{00000000-0006-0000-0400-000025000000}">
      <text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이스타</t>
        </r>
        <r>
          <rPr>
            <b/>
            <sz val="9"/>
            <color indexed="81"/>
            <rFont val="Tahoma"/>
            <family val="2"/>
          </rPr>
          <t xml:space="preserve"> : 363.38
(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모우트</t>
        </r>
        <r>
          <rPr>
            <b/>
            <sz val="9"/>
            <color indexed="81"/>
            <rFont val="Tahoma"/>
            <family val="2"/>
          </rPr>
          <t xml:space="preserve"> : 366.34
</t>
        </r>
        <r>
          <rPr>
            <b/>
            <sz val="9"/>
            <color indexed="81"/>
            <rFont val="돋움"/>
            <family val="3"/>
            <charset val="129"/>
          </rPr>
          <t>부과증가</t>
        </r>
        <r>
          <rPr>
            <b/>
            <sz val="9"/>
            <color indexed="81"/>
            <rFont val="Tahoma"/>
            <family val="2"/>
          </rPr>
          <t xml:space="preserve"> : 2.96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87" authorId="0" shapeId="0" xr:uid="{00000000-0006-0000-0400-000026000000}">
      <text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이스타</t>
        </r>
        <r>
          <rPr>
            <sz val="9"/>
            <color indexed="81"/>
            <rFont val="Tahoma"/>
            <family val="2"/>
          </rPr>
          <t xml:space="preserve"> : 109.92</t>
        </r>
        <r>
          <rPr>
            <sz val="9"/>
            <color indexed="81"/>
            <rFont val="돋움"/>
            <family val="3"/>
            <charset val="129"/>
          </rPr>
          <t xml:space="preserve">평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모우트</t>
        </r>
        <r>
          <rPr>
            <sz val="9"/>
            <color indexed="81"/>
            <rFont val="Tahoma"/>
            <family val="2"/>
          </rPr>
          <t xml:space="preserve"> : 110.82</t>
        </r>
        <r>
          <rPr>
            <sz val="9"/>
            <color indexed="81"/>
            <rFont val="돋움"/>
            <family val="3"/>
            <charset val="129"/>
          </rPr>
          <t>평
부과증가</t>
        </r>
        <r>
          <rPr>
            <sz val="9"/>
            <color indexed="81"/>
            <rFont val="Tahoma"/>
            <family val="2"/>
          </rPr>
          <t xml:space="preserve"> : 0.9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8" authorId="2" shapeId="0" xr:uid="{00000000-0006-0000-0400-000027000000}">
      <text>
        <r>
          <rPr>
            <sz val="9"/>
            <color rgb="FF000000"/>
            <rFont val="돋움"/>
            <family val="3"/>
            <charset val="129"/>
          </rPr>
          <t>매가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박스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합의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 xml:space="preserve">사항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동선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옆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창고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면적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줄이면서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공용관리비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금액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감액을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 2017</t>
        </r>
        <r>
          <rPr>
            <sz val="9"/>
            <color rgb="FF000000"/>
            <rFont val="돋움"/>
            <family val="3"/>
            <charset val="129"/>
          </rPr>
          <t>년</t>
        </r>
        <r>
          <rPr>
            <sz val="9"/>
            <color rgb="FF000000"/>
            <rFont val="Tahoma"/>
            <family val="2"/>
          </rPr>
          <t xml:space="preserve"> 8</t>
        </r>
        <r>
          <rPr>
            <sz val="9"/>
            <color rgb="FF000000"/>
            <rFont val="돋움"/>
            <family val="3"/>
            <charset val="129"/>
          </rPr>
          <t>월</t>
        </r>
        <r>
          <rPr>
            <sz val="9"/>
            <color rgb="FF000000"/>
            <rFont val="Tahoma"/>
            <family val="2"/>
          </rPr>
          <t xml:space="preserve"> 1</t>
        </r>
        <r>
          <rPr>
            <sz val="9"/>
            <color rgb="FF000000"/>
            <rFont val="돋움"/>
            <family val="3"/>
            <charset val="129"/>
          </rPr>
          <t>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G209" authorId="6" shapeId="0" xr:uid="{1E88ADD8-0BC3-4159-B12E-63B45859FEE4}">
      <text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공실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데카트론</t>
        </r>
        <r>
          <rPr>
            <b/>
            <sz val="9"/>
            <color indexed="81"/>
            <rFont val="Tahoma"/>
            <family val="2"/>
          </rPr>
          <t>) 2,949.60(892.25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 xml:space="preserve">더비앙송도
</t>
        </r>
        <r>
          <rPr>
            <b/>
            <sz val="9"/>
            <color indexed="81"/>
            <rFont val="Tahoma"/>
            <family val="2"/>
          </rPr>
          <t>2,537.98(767.74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최종</t>
        </r>
        <r>
          <rPr>
            <b/>
            <sz val="9"/>
            <color indexed="81"/>
            <rFont val="Tahoma"/>
            <family val="2"/>
          </rPr>
          <t xml:space="preserve"> 24.12</t>
        </r>
        <r>
          <rPr>
            <b/>
            <sz val="9"/>
            <color indexed="81"/>
            <rFont val="돋움"/>
            <family val="3"/>
            <charset val="129"/>
          </rPr>
          <t xml:space="preserve">월
</t>
        </r>
        <r>
          <rPr>
            <b/>
            <sz val="9"/>
            <color indexed="81"/>
            <rFont val="Tahoma"/>
            <family val="2"/>
          </rPr>
          <t>2,430.54(735.24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면적변경</t>
        </r>
        <r>
          <rPr>
            <b/>
            <sz val="9"/>
            <color indexed="81"/>
            <rFont val="Tahoma"/>
            <family val="2"/>
          </rPr>
          <t>(24.9.1~)</t>
        </r>
      </text>
    </comment>
    <comment ref="G211" authorId="6" shapeId="0" xr:uid="{00000000-0006-0000-0400-000029000000}">
      <text>
        <r>
          <rPr>
            <b/>
            <sz val="9"/>
            <color indexed="81"/>
            <rFont val="Tahoma"/>
            <family val="2"/>
          </rPr>
          <t xml:space="preserve">207-2 </t>
        </r>
        <r>
          <rPr>
            <b/>
            <sz val="9"/>
            <color indexed="81"/>
            <rFont val="돋움"/>
            <family val="3"/>
            <charset val="129"/>
          </rPr>
          <t>매장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면적
</t>
        </r>
        <r>
          <rPr>
            <b/>
            <sz val="9"/>
            <color indexed="81"/>
            <rFont val="Tahoma"/>
            <family val="2"/>
          </rPr>
          <t xml:space="preserve">98.71 </t>
        </r>
        <r>
          <rPr>
            <b/>
            <sz val="9"/>
            <color indexed="81"/>
            <rFont val="돋움"/>
            <family val="3"/>
            <charset val="129"/>
          </rPr>
          <t xml:space="preserve">제곱미터
</t>
        </r>
        <r>
          <rPr>
            <b/>
            <sz val="9"/>
            <color indexed="81"/>
            <rFont val="Tahoma"/>
            <family val="2"/>
          </rPr>
          <t xml:space="preserve">29.86 </t>
        </r>
        <r>
          <rPr>
            <b/>
            <sz val="9"/>
            <color indexed="81"/>
            <rFont val="돋움"/>
            <family val="3"/>
            <charset val="129"/>
          </rPr>
          <t>평</t>
        </r>
      </text>
    </comment>
    <comment ref="K216" authorId="4" shapeId="0" xr:uid="{36114EB1-A9C5-4AF6-9F03-5C5730F8221D}">
      <text>
        <r>
          <rPr>
            <sz val="9"/>
            <color indexed="81"/>
            <rFont val="Tahoma"/>
            <family val="2"/>
          </rPr>
          <t xml:space="preserve"> 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월부터</t>
        </r>
        <r>
          <rPr>
            <sz val="9"/>
            <color indexed="81"/>
            <rFont val="Tahoma"/>
            <family val="2"/>
          </rPr>
          <t xml:space="preserve"> 55.5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(16.79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비티엠씨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공용공간사용료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979.19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(296.21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K217" authorId="0" shapeId="0" xr:uid="{703B27FC-5A0F-48D2-9D3B-919FA28D510D}">
      <text>
        <r>
          <rPr>
            <b/>
            <sz val="9"/>
            <color indexed="81"/>
            <rFont val="Tahoma"/>
            <family val="2"/>
          </rPr>
          <t>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돋움"/>
            <family val="3"/>
            <charset val="129"/>
          </rPr>
          <t>월부터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공용관리비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부과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kynna</author>
    <author>SAMSUNG</author>
    <author>Windows User</author>
    <author>길준용</author>
    <author>재무팀</author>
    <author>ABC</author>
  </authors>
  <commentList>
    <comment ref="F6" authorId="0" shapeId="0" xr:uid="{00000000-0006-0000-0500-000001000000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공사기간</t>
        </r>
        <r>
          <rPr>
            <sz val="9"/>
            <color indexed="81"/>
            <rFont val="Tahoma"/>
            <family val="2"/>
          </rPr>
          <t xml:space="preserve">24.5.1~7.31 </t>
        </r>
        <r>
          <rPr>
            <sz val="9"/>
            <color indexed="81"/>
            <rFont val="돋움"/>
            <family val="3"/>
            <charset val="129"/>
          </rPr>
          <t>전용관리비만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부담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조기오픈시에도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J6" authorId="0" shapeId="0" xr:uid="{00000000-0006-0000-0500-000003000000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14" authorId="1" shapeId="0" xr:uid="{00000000-0006-0000-0500-000004000000}">
      <text>
        <r>
          <rPr>
            <sz val="9"/>
            <color indexed="81"/>
            <rFont val="Tahoma"/>
            <family val="2"/>
          </rPr>
          <t xml:space="preserve">21.4.1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95.48 (28.88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60.39 (18.27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감소</t>
        </r>
        <r>
          <rPr>
            <sz val="9"/>
            <color indexed="81"/>
            <rFont val="Tahoma"/>
            <family val="2"/>
          </rPr>
          <t xml:space="preserve"> : 35.09 (10.61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J20" authorId="2" shapeId="0" xr:uid="{00000000-0006-0000-0500-000006000000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J21" authorId="2" shapeId="0" xr:uid="{00000000-0006-0000-0500-000007000000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F66" authorId="2" shapeId="0" xr:uid="{00000000-0006-0000-0500-000008000000}">
      <text>
        <r>
          <rPr>
            <sz val="9"/>
            <color rgb="FF000000"/>
            <rFont val="돋움"/>
            <family val="3"/>
            <charset val="129"/>
          </rPr>
          <t>계약 손실 면적 추가</t>
        </r>
      </text>
    </comment>
    <comment ref="I67" authorId="3" shapeId="0" xr:uid="{00000000-0006-0000-0500-000009000000}">
      <text>
        <r>
          <rPr>
            <b/>
            <sz val="9"/>
            <color rgb="FF000000"/>
            <rFont val="돋움"/>
            <family val="3"/>
            <charset val="129"/>
          </rPr>
          <t>블랙야크</t>
        </r>
        <r>
          <rPr>
            <b/>
            <sz val="9"/>
            <color rgb="FF000000"/>
            <rFont val="Tahoma"/>
            <family val="2"/>
          </rPr>
          <t xml:space="preserve"> 598.5 (181.04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</t>
        </r>
        <r>
          <rPr>
            <b/>
            <sz val="9"/>
            <color rgb="FF000000"/>
            <rFont val="돋움"/>
            <family val="3"/>
            <charset val="129"/>
          </rPr>
          <t>쉐이크쉑버거</t>
        </r>
        <r>
          <rPr>
            <b/>
            <sz val="9"/>
            <color rgb="FF000000"/>
            <rFont val="Tahoma"/>
            <family val="2"/>
          </rPr>
          <t xml:space="preserve"> 598.68 (181.1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  </t>
        </r>
        <r>
          <rPr>
            <b/>
            <sz val="9"/>
            <color rgb="FF000000"/>
            <rFont val="돋움"/>
            <family val="3"/>
            <charset val="129"/>
          </rPr>
          <t>차이</t>
        </r>
        <r>
          <rPr>
            <b/>
            <sz val="9"/>
            <color rgb="FF000000"/>
            <rFont val="Tahoma"/>
            <family val="2"/>
          </rPr>
          <t xml:space="preserve"> 0.18 (0.06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>)</t>
        </r>
      </text>
    </comment>
    <comment ref="F68" authorId="3" shapeId="0" xr:uid="{00000000-0006-0000-0500-00000A000000}">
      <text>
        <r>
          <rPr>
            <b/>
            <sz val="9"/>
            <color rgb="FF000000"/>
            <rFont val="Tahoma"/>
            <family val="2"/>
          </rPr>
          <t>2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355.69 (107.60)
3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 187.84 (56.82)</t>
        </r>
        <r>
          <rPr>
            <sz val="9"/>
            <color rgb="FF000000"/>
            <rFont val="Tahoma"/>
            <family val="2"/>
          </rPr>
          <t xml:space="preserve">
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돋움"/>
            <family val="3"/>
            <charset val="129"/>
          </rPr>
          <t>전용</t>
        </r>
        <r>
          <rPr>
            <sz val="9"/>
            <color rgb="FF000000"/>
            <rFont val="Tahoma"/>
            <family val="2"/>
          </rPr>
          <t>+</t>
        </r>
        <r>
          <rPr>
            <sz val="9"/>
            <color rgb="FF000000"/>
            <rFont val="돋움"/>
            <family val="3"/>
            <charset val="129"/>
          </rPr>
          <t>공용</t>
        </r>
        <r>
          <rPr>
            <sz val="9"/>
            <color rgb="FF000000"/>
            <rFont val="Tahoma"/>
            <family val="2"/>
          </rPr>
          <t>=</t>
        </r>
        <r>
          <rPr>
            <sz val="9"/>
            <color rgb="FF000000"/>
            <rFont val="돋움"/>
            <family val="3"/>
            <charset val="129"/>
          </rPr>
          <t xml:space="preserve">골프죤부담
</t>
        </r>
        <r>
          <rPr>
            <b/>
            <sz val="9"/>
            <color rgb="FF000000"/>
            <rFont val="Tahoma"/>
            <family val="2"/>
          </rPr>
          <t>3</t>
        </r>
        <r>
          <rPr>
            <b/>
            <sz val="9"/>
            <color rgb="FF000000"/>
            <rFont val="돋움"/>
            <family val="3"/>
            <charset val="129"/>
          </rPr>
          <t>층</t>
        </r>
        <r>
          <rPr>
            <b/>
            <sz val="9"/>
            <color rgb="FF000000"/>
            <rFont val="Tahoma"/>
            <family val="2"/>
          </rPr>
          <t>(</t>
        </r>
        <r>
          <rPr>
            <b/>
            <sz val="9"/>
            <color rgb="FF000000"/>
            <rFont val="돋움"/>
            <family val="3"/>
            <charset val="129"/>
          </rPr>
          <t>공실</t>
        </r>
        <r>
          <rPr>
            <b/>
            <sz val="9"/>
            <color rgb="FF000000"/>
            <rFont val="Tahoma"/>
            <family val="2"/>
          </rPr>
          <t>)=SD</t>
        </r>
        <r>
          <rPr>
            <b/>
            <sz val="9"/>
            <color rgb="FF000000"/>
            <rFont val="돋움"/>
            <family val="3"/>
            <charset val="129"/>
          </rPr>
          <t>부담</t>
        </r>
        <r>
          <rPr>
            <b/>
            <sz val="9"/>
            <color rgb="FF000000"/>
            <rFont val="Tahoma"/>
            <family val="2"/>
          </rPr>
          <t>-&gt;19.8/1</t>
        </r>
        <r>
          <rPr>
            <b/>
            <sz val="9"/>
            <color rgb="FF000000"/>
            <rFont val="돋움"/>
            <family val="3"/>
            <charset val="129"/>
          </rPr>
          <t>부터골프죤부담</t>
        </r>
      </text>
    </comment>
    <comment ref="I74" authorId="1" shapeId="0" xr:uid="{00000000-0006-0000-0500-00000B000000}">
      <text>
        <r>
          <rPr>
            <b/>
            <sz val="9"/>
            <color indexed="81"/>
            <rFont val="돋움"/>
            <family val="3"/>
            <charset val="129"/>
          </rPr>
          <t>닥터김계약면적</t>
        </r>
        <r>
          <rPr>
            <b/>
            <sz val="9"/>
            <color indexed="81"/>
            <rFont val="Tahoma"/>
            <family val="2"/>
          </rPr>
          <t xml:space="preserve"> : 191.34 (57.88)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>: -15.26 (-4.62)</t>
        </r>
      </text>
    </comment>
    <comment ref="J85" authorId="0" shapeId="0" xr:uid="{00000000-0006-0000-0500-00000C000000}">
      <text>
        <r>
          <rPr>
            <b/>
            <sz val="9"/>
            <color indexed="81"/>
            <rFont val="Tahoma"/>
            <family val="2"/>
          </rPr>
          <t>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07</t>
        </r>
        <r>
          <rPr>
            <b/>
            <sz val="9"/>
            <color indexed="81"/>
            <rFont val="돋움"/>
            <family val="3"/>
            <charset val="129"/>
          </rPr>
          <t>월분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관리비부터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
전</t>
        </r>
        <r>
          <rPr>
            <b/>
            <sz val="9"/>
            <color indexed="81"/>
            <rFont val="Tahoma"/>
            <family val="2"/>
          </rPr>
          <t xml:space="preserve"> : 204.03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61.72py
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: 184.21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55.72py</t>
        </r>
      </text>
    </comment>
    <comment ref="E91" authorId="4" shapeId="0" xr:uid="{00000000-0006-0000-0500-00000D000000}">
      <text>
        <r>
          <rPr>
            <b/>
            <sz val="9"/>
            <color rgb="FF000000"/>
            <rFont val="Tahoma"/>
            <family val="2"/>
          </rPr>
          <t xml:space="preserve">113a/212a
</t>
        </r>
      </text>
    </comment>
    <comment ref="E92" authorId="4" shapeId="0" xr:uid="{00000000-0006-0000-0500-00000E000000}">
      <text>
        <r>
          <rPr>
            <b/>
            <sz val="9"/>
            <color rgb="FF000000"/>
            <rFont val="Tahoma"/>
            <family val="2"/>
          </rPr>
          <t xml:space="preserve">114/213
</t>
        </r>
      </text>
    </comment>
    <comment ref="E93" authorId="4" shapeId="0" xr:uid="{00000000-0006-0000-0500-00000F000000}">
      <text>
        <r>
          <rPr>
            <b/>
            <sz val="9"/>
            <color rgb="FF000000"/>
            <rFont val="Tahoma"/>
            <family val="2"/>
          </rPr>
          <t xml:space="preserve">121b/218b
</t>
        </r>
      </text>
    </comment>
    <comment ref="E94" authorId="4" shapeId="0" xr:uid="{00000000-0006-0000-0500-000010000000}">
      <text>
        <r>
          <rPr>
            <b/>
            <sz val="9"/>
            <color rgb="FF000000"/>
            <rFont val="Tahoma"/>
            <family val="2"/>
          </rPr>
          <t xml:space="preserve">122/219
</t>
        </r>
      </text>
    </comment>
    <comment ref="I95" authorId="1" shapeId="0" xr:uid="{00000000-0006-0000-0500-000011000000}">
      <text>
        <r>
          <rPr>
            <sz val="9"/>
            <color indexed="81"/>
            <rFont val="Tahoma"/>
            <family val="2"/>
          </rPr>
          <t>19.10/1~20.3/31</t>
        </r>
        <r>
          <rPr>
            <sz val="9"/>
            <color indexed="81"/>
            <rFont val="돋움"/>
            <family val="3"/>
            <charset val="129"/>
          </rPr>
          <t>까지
면적축소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공용관리비감소</t>
        </r>
        <r>
          <rPr>
            <sz val="9"/>
            <color indexed="81"/>
            <rFont val="Tahoma"/>
            <family val="2"/>
          </rPr>
          <t>)
464.40(140.48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)-&gt;338.56(102.41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=&gt;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125.84(38.07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E97" authorId="4" shapeId="0" xr:uid="{00000000-0006-0000-0500-000012000000}">
      <text>
        <r>
          <rPr>
            <b/>
            <sz val="9"/>
            <color rgb="FF000000"/>
            <rFont val="Tahoma"/>
            <family val="2"/>
          </rPr>
          <t xml:space="preserve">113b/212b
</t>
        </r>
      </text>
    </comment>
    <comment ref="F99" authorId="1" shapeId="0" xr:uid="{00000000-0006-0000-0500-000013000000}">
      <text>
        <r>
          <rPr>
            <b/>
            <sz val="9"/>
            <color indexed="81"/>
            <rFont val="돋움"/>
            <family val="3"/>
            <charset val="129"/>
          </rPr>
          <t>공실면적</t>
        </r>
        <r>
          <rPr>
            <b/>
            <sz val="9"/>
            <color indexed="81"/>
            <rFont val="Tahoma"/>
            <family val="2"/>
          </rPr>
          <t xml:space="preserve"> : 82.01(24.81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8/1</t>
        </r>
        <r>
          <rPr>
            <sz val="9"/>
            <color indexed="81"/>
            <rFont val="돋움"/>
            <family val="3"/>
            <charset val="129"/>
          </rPr>
          <t>깨비옥입점시</t>
        </r>
        <r>
          <rPr>
            <sz val="9"/>
            <color indexed="81"/>
            <rFont val="Tahoma"/>
            <family val="2"/>
          </rPr>
          <t xml:space="preserve"> : 82(24.8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-0.01(0.01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F101" authorId="0" shapeId="0" xr:uid="{00000000-0006-0000-0500-000014000000}">
      <text>
        <r>
          <rPr>
            <b/>
            <sz val="9"/>
            <color indexed="81"/>
            <rFont val="Tahoma"/>
            <family val="2"/>
          </rPr>
          <t xml:space="preserve">128.00(38.72)
-&gt;23. 9/4 </t>
        </r>
        <r>
          <rPr>
            <b/>
            <sz val="9"/>
            <color indexed="81"/>
            <rFont val="돋움"/>
            <family val="3"/>
            <charset val="129"/>
          </rPr>
          <t>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계약시
</t>
        </r>
        <r>
          <rPr>
            <b/>
            <sz val="9"/>
            <color indexed="81"/>
            <rFont val="Tahoma"/>
            <family val="2"/>
          </rPr>
          <t xml:space="preserve">128.80(38.96)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</text>
    </comment>
    <comment ref="F104" authorId="1" shapeId="0" xr:uid="{00000000-0006-0000-0500-000015000000}">
      <text>
        <r>
          <rPr>
            <sz val="9"/>
            <color indexed="81"/>
            <rFont val="돋움"/>
            <family val="3"/>
            <charset val="129"/>
          </rPr>
          <t>공실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비키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면적</t>
        </r>
        <r>
          <rPr>
            <sz val="9"/>
            <color indexed="81"/>
            <rFont val="Tahoma"/>
            <family val="2"/>
          </rPr>
          <t xml:space="preserve"> : 105.28 (31.85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-&gt;7/20 </t>
        </r>
        <r>
          <rPr>
            <sz val="9"/>
            <color indexed="81"/>
            <rFont val="돋움"/>
            <family val="3"/>
            <charset val="129"/>
          </rPr>
          <t>나폴리수산면적</t>
        </r>
        <r>
          <rPr>
            <sz val="9"/>
            <color indexed="81"/>
            <rFont val="Tahoma"/>
            <family val="2"/>
          </rPr>
          <t>: 108.6 (32.85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" authorId="1" shapeId="0" xr:uid="{00000000-0006-0000-0500-000016000000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111.90 (33.85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114.63 (34.68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2.73 (0.83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부과면적증가</t>
        </r>
      </text>
    </comment>
    <comment ref="E111" authorId="2" shapeId="0" xr:uid="{00000000-0006-0000-0500-000017000000}">
      <text>
        <r>
          <rPr>
            <b/>
            <sz val="9"/>
            <color rgb="FF000000"/>
            <rFont val="Tahoma"/>
            <family val="2"/>
          </rPr>
          <t>113A-2
213
212B
212A</t>
        </r>
      </text>
    </comment>
    <comment ref="E117" authorId="2" shapeId="0" xr:uid="{00000000-0006-0000-0500-000018000000}">
      <text>
        <r>
          <rPr>
            <b/>
            <sz val="9"/>
            <color rgb="FF000000"/>
            <rFont val="Tahoma"/>
            <family val="2"/>
          </rPr>
          <t>119
120
216
217</t>
        </r>
      </text>
    </comment>
    <comment ref="J117" authorId="2" shapeId="0" xr:uid="{00000000-0006-0000-0500-000019000000}">
      <text>
        <r>
          <rPr>
            <b/>
            <sz val="10"/>
            <color rgb="FF000000"/>
            <rFont val="돋움"/>
            <family val="3"/>
            <charset val="129"/>
          </rPr>
          <t>전용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및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공용</t>
        </r>
        <r>
          <rPr>
            <b/>
            <sz val="10"/>
            <color rgb="FF000000"/>
            <rFont val="Tahoma"/>
            <family val="2"/>
          </rPr>
          <t xml:space="preserve">: SD </t>
        </r>
        <r>
          <rPr>
            <b/>
            <sz val="10"/>
            <color rgb="FF000000"/>
            <rFont val="돋움"/>
            <family val="3"/>
            <charset val="129"/>
          </rPr>
          <t>부담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I125" authorId="5" shapeId="0" xr:uid="{00000000-0006-0000-0500-00001A000000}">
      <text>
        <r>
          <rPr>
            <sz val="9"/>
            <color indexed="81"/>
            <rFont val="돋움"/>
            <family val="3"/>
            <charset val="129"/>
          </rPr>
          <t>이코복스
312.34(94.48평)
돈블랑
315.2(95.35평)
차이 : 0.87평</t>
        </r>
      </text>
    </comment>
    <comment ref="F137" authorId="1" shapeId="0" xr:uid="{00000000-0006-0000-0500-00001B000000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283.35 (85.71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225.03 (68.07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58.32 (17.64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부과면적감소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66" authorId="4" shapeId="0" xr:uid="{00000000-0006-0000-0500-00001C000000}">
      <text>
        <r>
          <rPr>
            <sz val="9"/>
            <color indexed="81"/>
            <rFont val="돋움"/>
            <family val="3"/>
            <charset val="129"/>
          </rPr>
          <t>2023.9.01 면적 수정
1. 니꼬엔드 계약 면적 ( 298.27)
2. 건축물 대장 면적 : 315.90
3. 볼링장 동선 사용 면적 축소    ( 258.31)
4. 수유실 공간 사용 면적 축소 (197.11)</t>
        </r>
        <r>
          <rPr>
            <b/>
            <sz val="9"/>
            <color indexed="81"/>
            <rFont val="돋움"/>
            <family val="3"/>
            <charset val="129"/>
          </rPr>
          <t xml:space="preserve">
24.05.01 관리비부과면적 : 190.54제곱미터(57.64평) 소방설비로사용불가면적은제외 
도나스데이계약면적 : 197.11제곱미터(59.63평)</t>
        </r>
      </text>
    </comment>
    <comment ref="F184" authorId="0" shapeId="0" xr:uid="{00000000-0006-0000-0500-00001D000000}">
      <text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이스타</t>
        </r>
        <r>
          <rPr>
            <b/>
            <sz val="9"/>
            <color indexed="81"/>
            <rFont val="Tahoma"/>
            <family val="2"/>
          </rPr>
          <t xml:space="preserve"> : 363.38
(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모우트</t>
        </r>
        <r>
          <rPr>
            <b/>
            <sz val="9"/>
            <color indexed="81"/>
            <rFont val="Tahoma"/>
            <family val="2"/>
          </rPr>
          <t xml:space="preserve"> : 366.34
</t>
        </r>
        <r>
          <rPr>
            <b/>
            <sz val="9"/>
            <color indexed="81"/>
            <rFont val="돋움"/>
            <family val="3"/>
            <charset val="129"/>
          </rPr>
          <t>부과증가</t>
        </r>
        <r>
          <rPr>
            <b/>
            <sz val="9"/>
            <color indexed="81"/>
            <rFont val="Tahoma"/>
            <family val="2"/>
          </rPr>
          <t xml:space="preserve"> : 2.96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4" authorId="0" shapeId="0" xr:uid="{00000000-0006-0000-0500-00001E000000}">
      <text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이스타</t>
        </r>
        <r>
          <rPr>
            <sz val="9"/>
            <color indexed="81"/>
            <rFont val="Tahoma"/>
            <family val="2"/>
          </rPr>
          <t xml:space="preserve"> : 109.92</t>
        </r>
        <r>
          <rPr>
            <sz val="9"/>
            <color indexed="81"/>
            <rFont val="돋움"/>
            <family val="3"/>
            <charset val="129"/>
          </rPr>
          <t xml:space="preserve">평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모우트</t>
        </r>
        <r>
          <rPr>
            <sz val="9"/>
            <color indexed="81"/>
            <rFont val="Tahoma"/>
            <family val="2"/>
          </rPr>
          <t xml:space="preserve"> : 110.82</t>
        </r>
        <r>
          <rPr>
            <sz val="9"/>
            <color indexed="81"/>
            <rFont val="돋움"/>
            <family val="3"/>
            <charset val="129"/>
          </rPr>
          <t>평
부과증가</t>
        </r>
        <r>
          <rPr>
            <sz val="9"/>
            <color indexed="81"/>
            <rFont val="Tahoma"/>
            <family val="2"/>
          </rPr>
          <t xml:space="preserve"> : 0.9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5" authorId="2" shapeId="0" xr:uid="{00000000-0006-0000-0500-000020000000}">
      <text>
        <r>
          <rPr>
            <sz val="9"/>
            <color rgb="FF000000"/>
            <rFont val="돋움"/>
            <family val="3"/>
            <charset val="129"/>
          </rPr>
          <t>매가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박스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합의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 xml:space="preserve">사항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동선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옆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창고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면적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줄이면서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공용관리비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금액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감액을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 2017</t>
        </r>
        <r>
          <rPr>
            <sz val="9"/>
            <color rgb="FF000000"/>
            <rFont val="돋움"/>
            <family val="3"/>
            <charset val="129"/>
          </rPr>
          <t>년</t>
        </r>
        <r>
          <rPr>
            <sz val="9"/>
            <color rgb="FF000000"/>
            <rFont val="Tahoma"/>
            <family val="2"/>
          </rPr>
          <t xml:space="preserve"> 8</t>
        </r>
        <r>
          <rPr>
            <sz val="9"/>
            <color rgb="FF000000"/>
            <rFont val="돋움"/>
            <family val="3"/>
            <charset val="129"/>
          </rPr>
          <t>월</t>
        </r>
        <r>
          <rPr>
            <sz val="9"/>
            <color rgb="FF000000"/>
            <rFont val="Tahoma"/>
            <family val="2"/>
          </rPr>
          <t xml:space="preserve"> 1</t>
        </r>
        <r>
          <rPr>
            <sz val="9"/>
            <color rgb="FF000000"/>
            <rFont val="돋움"/>
            <family val="3"/>
            <charset val="129"/>
          </rPr>
          <t>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F206" authorId="6" shapeId="0" xr:uid="{00000000-0006-0000-0500-000021000000}">
      <text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공실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데카트론</t>
        </r>
        <r>
          <rPr>
            <b/>
            <sz val="9"/>
            <color indexed="81"/>
            <rFont val="Tahoma"/>
            <family val="2"/>
          </rPr>
          <t>) 2,949.60(892.25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 xml:space="preserve">더비앙송도
</t>
        </r>
        <r>
          <rPr>
            <b/>
            <sz val="9"/>
            <color indexed="81"/>
            <rFont val="Tahoma"/>
            <family val="2"/>
          </rPr>
          <t>2,537.98(767.74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최종</t>
        </r>
        <r>
          <rPr>
            <b/>
            <sz val="9"/>
            <color indexed="81"/>
            <rFont val="Tahoma"/>
            <family val="2"/>
          </rPr>
          <t xml:space="preserve"> 24.12</t>
        </r>
        <r>
          <rPr>
            <b/>
            <sz val="9"/>
            <color indexed="81"/>
            <rFont val="돋움"/>
            <family val="3"/>
            <charset val="129"/>
          </rPr>
          <t xml:space="preserve">월
</t>
        </r>
        <r>
          <rPr>
            <b/>
            <sz val="9"/>
            <color indexed="81"/>
            <rFont val="Tahoma"/>
            <family val="2"/>
          </rPr>
          <t>2,430.54(735.24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면적변경</t>
        </r>
        <r>
          <rPr>
            <b/>
            <sz val="9"/>
            <color indexed="81"/>
            <rFont val="Tahoma"/>
            <family val="2"/>
          </rPr>
          <t>(24.9.1~)</t>
        </r>
      </text>
    </comment>
    <comment ref="I207" authorId="5" shapeId="0" xr:uid="{00000000-0006-0000-0500-000022000000}">
      <text>
        <r>
          <rPr>
            <b/>
            <sz val="9"/>
            <color indexed="81"/>
            <rFont val="돋움"/>
            <family val="3"/>
            <charset val="129"/>
          </rPr>
          <t xml:space="preserve">공용관리비 평당 30,000원
</t>
        </r>
      </text>
    </comment>
    <comment ref="F208" authorId="6" shapeId="0" xr:uid="{00000000-0006-0000-0500-000023000000}">
      <text>
        <r>
          <rPr>
            <b/>
            <sz val="9"/>
            <color indexed="81"/>
            <rFont val="Tahoma"/>
            <family val="2"/>
          </rPr>
          <t xml:space="preserve">207-2 </t>
        </r>
        <r>
          <rPr>
            <b/>
            <sz val="9"/>
            <color indexed="81"/>
            <rFont val="돋움"/>
            <family val="3"/>
            <charset val="129"/>
          </rPr>
          <t>매장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면적
</t>
        </r>
        <r>
          <rPr>
            <b/>
            <sz val="9"/>
            <color indexed="81"/>
            <rFont val="Tahoma"/>
            <family val="2"/>
          </rPr>
          <t xml:space="preserve">98.71 </t>
        </r>
        <r>
          <rPr>
            <b/>
            <sz val="9"/>
            <color indexed="81"/>
            <rFont val="돋움"/>
            <family val="3"/>
            <charset val="129"/>
          </rPr>
          <t xml:space="preserve">제곱미터
</t>
        </r>
        <r>
          <rPr>
            <b/>
            <sz val="9"/>
            <color indexed="81"/>
            <rFont val="Tahoma"/>
            <family val="2"/>
          </rPr>
          <t xml:space="preserve">29.86 </t>
        </r>
        <r>
          <rPr>
            <b/>
            <sz val="9"/>
            <color indexed="81"/>
            <rFont val="돋움"/>
            <family val="3"/>
            <charset val="129"/>
          </rPr>
          <t>평</t>
        </r>
      </text>
    </comment>
    <comment ref="J213" authorId="4" shapeId="0" xr:uid="{00000000-0006-0000-0500-000024000000}">
      <text>
        <r>
          <rPr>
            <sz val="9"/>
            <color indexed="81"/>
            <rFont val="Tahoma"/>
            <family val="2"/>
          </rPr>
          <t xml:space="preserve"> 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월부터</t>
        </r>
        <r>
          <rPr>
            <sz val="9"/>
            <color indexed="81"/>
            <rFont val="Tahoma"/>
            <family val="2"/>
          </rPr>
          <t xml:space="preserve"> 55.5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(16.79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비티엠씨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공용공간사용료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979.19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(296.21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220" authorId="2" shapeId="0" xr:uid="{00000000-0006-0000-0500-000025000000}">
      <text>
        <r>
          <rPr>
            <b/>
            <sz val="14"/>
            <color rgb="FF000000"/>
            <rFont val="돋움"/>
            <family val="3"/>
            <charset val="129"/>
          </rPr>
          <t>수도광열비 부과 기준 면적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K8" authorId="0" shapeId="0" xr:uid="{00000000-0006-0000-0600-000001000000}">
      <text>
        <r>
          <rPr>
            <b/>
            <sz val="12"/>
            <color rgb="FF000000"/>
            <rFont val="돋움"/>
            <family val="3"/>
            <charset val="129"/>
          </rPr>
          <t>급수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및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 xml:space="preserve">온수
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사용량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Admin</author>
    <author>김해동</author>
  </authors>
  <commentList>
    <comment ref="B37" authorId="0" shapeId="0" xr:uid="{00000000-0006-0000-0700-000001000000}">
      <text>
        <r>
          <rPr>
            <b/>
            <sz val="9"/>
            <color rgb="FF000000"/>
            <rFont val="돋움"/>
            <family val="3"/>
            <charset val="129"/>
          </rPr>
          <t>김해동</t>
        </r>
        <r>
          <rPr>
            <b/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역률</t>
        </r>
        <r>
          <rPr>
            <sz val="9"/>
            <color rgb="FF000000"/>
            <rFont val="Tahoma"/>
            <family val="2"/>
          </rPr>
          <t>90%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  <r>
          <rPr>
            <sz val="9"/>
            <color rgb="FF000000"/>
            <rFont val="Tahoma"/>
            <family val="2"/>
          </rPr>
          <t>91%:0.01 , 92%:0.02
93%:0.03 , 94%:0.04
95%</t>
        </r>
        <r>
          <rPr>
            <sz val="9"/>
            <color rgb="FF000000"/>
            <rFont val="돋움"/>
            <family val="3"/>
            <charset val="129"/>
          </rPr>
          <t>이상</t>
        </r>
        <r>
          <rPr>
            <sz val="9"/>
            <color rgb="FF000000"/>
            <rFont val="Tahoma"/>
            <family val="2"/>
          </rPr>
          <t xml:space="preserve">:0.05 </t>
        </r>
      </text>
    </comment>
    <comment ref="G49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 xml:space="preserve">* </t>
        </r>
        <r>
          <rPr>
            <b/>
            <sz val="9"/>
            <color indexed="81"/>
            <rFont val="돋움"/>
            <family val="3"/>
            <charset val="129"/>
          </rPr>
          <t>기본요금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
   </t>
        </r>
        <r>
          <rPr>
            <b/>
            <sz val="9"/>
            <color indexed="81"/>
            <rFont val="돋움"/>
            <family val="3"/>
            <charset val="129"/>
          </rPr>
          <t>전월</t>
        </r>
        <r>
          <rPr>
            <b/>
            <sz val="9"/>
            <color indexed="81"/>
            <rFont val="Tahoma"/>
            <family val="2"/>
          </rPr>
          <t>(2019.06</t>
        </r>
        <r>
          <rPr>
            <b/>
            <sz val="9"/>
            <color indexed="81"/>
            <rFont val="돋움"/>
            <family val="3"/>
            <charset val="129"/>
          </rPr>
          <t>월분</t>
        </r>
        <r>
          <rPr>
            <b/>
            <sz val="9"/>
            <color indexed="81"/>
            <rFont val="Tahoma"/>
            <family val="2"/>
          </rPr>
          <t xml:space="preserve">) : 10,965,760
            ''                   : </t>
        </r>
        <r>
          <rPr>
            <b/>
            <sz val="9"/>
            <color indexed="81"/>
            <rFont val="돋움"/>
            <family val="3"/>
            <charset val="129"/>
          </rPr>
          <t>역률</t>
        </r>
        <r>
          <rPr>
            <b/>
            <sz val="9"/>
            <color indexed="81"/>
            <rFont val="Tahoma"/>
            <family val="2"/>
          </rPr>
          <t xml:space="preserve"> -109657
  2021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8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1361</t>
        </r>
      </text>
    </comment>
    <comment ref="B59" authorId="0" shapeId="0" xr:uid="{00000000-0006-0000-0700-000003000000}">
      <text>
        <r>
          <rPr>
            <b/>
            <sz val="9"/>
            <color rgb="FF000000"/>
            <rFont val="돋움"/>
            <family val="3"/>
            <charset val="129"/>
          </rPr>
          <t>김해동</t>
        </r>
        <r>
          <rPr>
            <b/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역률</t>
        </r>
        <r>
          <rPr>
            <sz val="9"/>
            <color rgb="FF000000"/>
            <rFont val="Tahoma"/>
            <family val="2"/>
          </rPr>
          <t>90%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  <r>
          <rPr>
            <sz val="9"/>
            <color rgb="FF000000"/>
            <rFont val="Tahoma"/>
            <family val="2"/>
          </rPr>
          <t>91%:0.01 , 92%:0.02
93%:0.03 , 94%:0.04
95%</t>
        </r>
        <r>
          <rPr>
            <sz val="9"/>
            <color rgb="FF000000"/>
            <rFont val="돋움"/>
            <family val="3"/>
            <charset val="129"/>
          </rPr>
          <t>이상</t>
        </r>
        <r>
          <rPr>
            <sz val="9"/>
            <color rgb="FF000000"/>
            <rFont val="Tahoma"/>
            <family val="2"/>
          </rPr>
          <t xml:space="preserve">:0.05 </t>
        </r>
      </text>
    </comment>
    <comment ref="G64" authorId="2" shapeId="0" xr:uid="{00000000-0006-0000-0700-000004000000}">
      <text>
        <r>
          <rPr>
            <b/>
            <sz val="9"/>
            <color rgb="FF000000"/>
            <rFont val="돋움"/>
            <family val="3"/>
            <charset val="129"/>
          </rPr>
          <t>니카짐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전기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전력요금에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금액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삽입</t>
        </r>
      </text>
    </comment>
    <comment ref="B81" authorId="0" shapeId="0" xr:uid="{00000000-0006-0000-0700-000005000000}">
      <text>
        <r>
          <rPr>
            <b/>
            <sz val="9"/>
            <color rgb="FF000000"/>
            <rFont val="돋움"/>
            <family val="3"/>
            <charset val="129"/>
          </rPr>
          <t>김해동</t>
        </r>
        <r>
          <rPr>
            <b/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역률</t>
        </r>
        <r>
          <rPr>
            <sz val="9"/>
            <color rgb="FF000000"/>
            <rFont val="Tahoma"/>
            <family val="2"/>
          </rPr>
          <t>90%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  <r>
          <rPr>
            <sz val="9"/>
            <color rgb="FF000000"/>
            <rFont val="Tahoma"/>
            <family val="2"/>
          </rPr>
          <t>91%:0.01 , 92%:0.02
93%:0.03 , 94%:0.04
95%</t>
        </r>
        <r>
          <rPr>
            <sz val="9"/>
            <color rgb="FF000000"/>
            <rFont val="돋움"/>
            <family val="3"/>
            <charset val="129"/>
          </rPr>
          <t>이상</t>
        </r>
        <r>
          <rPr>
            <sz val="9"/>
            <color rgb="FF000000"/>
            <rFont val="Tahoma"/>
            <family val="2"/>
          </rPr>
          <t xml:space="preserve">:0.05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길준용</author>
    <author>ABC</author>
  </authors>
  <commentList>
    <comment ref="F5" authorId="0" shapeId="0" xr:uid="{00000000-0006-0000-0800-000001000000}">
      <text>
        <r>
          <rPr>
            <b/>
            <sz val="9"/>
            <color rgb="FF000000"/>
            <rFont val="돋움"/>
            <family val="3"/>
            <charset val="129"/>
          </rPr>
          <t>단일요금</t>
        </r>
        <r>
          <rPr>
            <b/>
            <sz val="9"/>
            <color rgb="FF000000"/>
            <rFont val="Tahoma"/>
            <family val="2"/>
          </rPr>
          <t xml:space="preserve"> :
 Mcal</t>
        </r>
        <r>
          <rPr>
            <b/>
            <sz val="9"/>
            <color rgb="FF000000"/>
            <rFont val="돋움"/>
            <family val="3"/>
            <charset val="129"/>
          </rPr>
          <t>당</t>
        </r>
        <r>
          <rPr>
            <b/>
            <sz val="9"/>
            <color rgb="FF000000"/>
            <rFont val="Tahoma"/>
            <family val="2"/>
          </rPr>
          <t xml:space="preserve"> : 396.76</t>
        </r>
        <r>
          <rPr>
            <b/>
            <sz val="9"/>
            <color rgb="FF000000"/>
            <rFont val="돋움"/>
            <family val="3"/>
            <charset val="129"/>
          </rPr>
          <t xml:space="preserve">원
</t>
        </r>
        <r>
          <rPr>
            <b/>
            <sz val="9"/>
            <color rgb="FF000000"/>
            <rFont val="Tahoma"/>
            <family val="2"/>
          </rPr>
          <t xml:space="preserve"> x 2103 = 834,449</t>
        </r>
      </text>
    </comment>
    <comment ref="F21" authorId="0" shapeId="0" xr:uid="{00000000-0006-0000-0800-000002000000}">
      <text>
        <r>
          <rPr>
            <b/>
            <sz val="9"/>
            <color rgb="FF000000"/>
            <rFont val="돋움"/>
            <family val="3"/>
            <charset val="129"/>
          </rPr>
          <t xml:space="preserve">단일요금 :
 Mcal당 : 396.76원
 x 1314 = 521,382
</t>
        </r>
      </text>
    </comment>
    <comment ref="V22" authorId="1" shapeId="0" xr:uid="{00000000-0006-0000-0800-000003000000}">
      <text>
        <r>
          <rPr>
            <b/>
            <sz val="9"/>
            <color indexed="81"/>
            <rFont val="Tahoma"/>
            <family val="2"/>
          </rPr>
          <t>2023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= 1.069%
2024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: 10.578%</t>
        </r>
      </text>
    </comment>
    <comment ref="Q29" authorId="0" shapeId="0" xr:uid="{00000000-0006-0000-0800-000004000000}">
      <text>
        <r>
          <rPr>
            <b/>
            <sz val="9"/>
            <color rgb="FF000000"/>
            <rFont val="돋움"/>
            <family val="3"/>
            <charset val="129"/>
          </rPr>
          <t>기본요금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적용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 xml:space="preserve">단가
</t>
        </r>
        <r>
          <rPr>
            <b/>
            <sz val="9"/>
            <color rgb="FF000000"/>
            <rFont val="Tahoma"/>
            <family val="2"/>
          </rPr>
          <t>(</t>
        </r>
        <r>
          <rPr>
            <b/>
            <sz val="9"/>
            <color rgb="FF000000"/>
            <rFont val="돋움"/>
            <family val="3"/>
            <charset val="129"/>
          </rPr>
          <t>열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냉난방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사용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내역</t>
        </r>
        <r>
          <rPr>
            <b/>
            <sz val="9"/>
            <color rgb="FF000000"/>
            <rFont val="Tahoma"/>
            <family val="2"/>
          </rPr>
          <t>)</t>
        </r>
      </text>
    </comment>
    <comment ref="F32" authorId="0" shapeId="0" xr:uid="{00000000-0006-0000-0800-000005000000}">
      <text>
        <r>
          <rPr>
            <b/>
            <sz val="9"/>
            <color rgb="FF000000"/>
            <rFont val="돋움"/>
            <family val="3"/>
            <charset val="129"/>
          </rPr>
          <t xml:space="preserve">단일요금 :
 Mcal당 : 396.76원
</t>
        </r>
      </text>
    </comment>
    <comment ref="Q35" authorId="1" shapeId="0" xr:uid="{00000000-0006-0000-0800-000006000000}">
      <text>
        <r>
          <rPr>
            <b/>
            <sz val="9"/>
            <color indexed="81"/>
            <rFont val="돋움"/>
            <family val="3"/>
            <charset val="129"/>
          </rPr>
          <t>냉방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및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난방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구분해서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</text>
    </comment>
    <comment ref="Q37" authorId="1" shapeId="0" xr:uid="{00000000-0006-0000-0800-000007000000}">
      <text>
        <r>
          <rPr>
            <b/>
            <sz val="9"/>
            <color indexed="81"/>
            <rFont val="Tahoma"/>
            <family val="2"/>
          </rPr>
          <t>2023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6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인상
</t>
        </r>
        <r>
          <rPr>
            <b/>
            <sz val="9"/>
            <color indexed="81"/>
            <rFont val="Tahoma"/>
            <family val="2"/>
          </rPr>
          <t>2024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인상</t>
        </r>
      </text>
    </comment>
    <comment ref="Q38" authorId="2" shapeId="0" xr:uid="{00000000-0006-0000-0800-000008000000}">
      <text>
        <r>
          <rPr>
            <b/>
            <sz val="11"/>
            <color indexed="81"/>
            <rFont val="돋움"/>
            <family val="3"/>
            <charset val="129"/>
          </rPr>
          <t>난방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금액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대비</t>
        </r>
        <r>
          <rPr>
            <b/>
            <sz val="11"/>
            <color indexed="81"/>
            <rFont val="Tahoma"/>
            <family val="2"/>
          </rPr>
          <t xml:space="preserve"> : 50%
kim : 25</t>
        </r>
        <r>
          <rPr>
            <b/>
            <sz val="11"/>
            <color indexed="81"/>
            <rFont val="돋움"/>
            <family val="3"/>
            <charset val="129"/>
          </rPr>
          <t>년</t>
        </r>
        <r>
          <rPr>
            <b/>
            <sz val="11"/>
            <color indexed="81"/>
            <rFont val="Tahoma"/>
            <family val="2"/>
          </rPr>
          <t xml:space="preserve"> 5</t>
        </r>
        <r>
          <rPr>
            <b/>
            <sz val="11"/>
            <color indexed="81"/>
            <rFont val="돋움"/>
            <family val="3"/>
            <charset val="129"/>
          </rPr>
          <t>월</t>
        </r>
        <r>
          <rPr>
            <b/>
            <sz val="11"/>
            <color indexed="81"/>
            <rFont val="Tahoma"/>
            <family val="2"/>
          </rPr>
          <t xml:space="preserve"> 9</t>
        </r>
        <r>
          <rPr>
            <b/>
            <sz val="11"/>
            <color indexed="81"/>
            <rFont val="돋움"/>
            <family val="3"/>
            <charset val="129"/>
          </rPr>
          <t>일</t>
        </r>
        <r>
          <rPr>
            <b/>
            <sz val="11"/>
            <color indexed="81"/>
            <rFont val="Tahoma"/>
            <family val="2"/>
          </rPr>
          <t xml:space="preserve"> 
</t>
        </r>
        <r>
          <rPr>
            <b/>
            <sz val="11"/>
            <color indexed="81"/>
            <rFont val="돋움"/>
            <family val="3"/>
            <charset val="129"/>
          </rPr>
          <t>난방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금액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대비</t>
        </r>
        <r>
          <rPr>
            <b/>
            <sz val="11"/>
            <color indexed="81"/>
            <rFont val="Tahoma"/>
            <family val="2"/>
          </rPr>
          <t xml:space="preserve"> 60%</t>
        </r>
      </text>
    </comment>
    <comment ref="F43" authorId="0" shapeId="0" xr:uid="{00000000-0006-0000-0800-000009000000}">
      <text>
        <r>
          <rPr>
            <b/>
            <sz val="9"/>
            <color rgb="FF000000"/>
            <rFont val="돋움"/>
            <family val="3"/>
            <charset val="129"/>
          </rPr>
          <t>단일요금 :
 Mcal당 : 396.76원</t>
        </r>
      </text>
    </comment>
    <comment ref="F54" authorId="0" shapeId="0" xr:uid="{00000000-0006-0000-0800-00000A000000}">
      <text>
        <r>
          <rPr>
            <b/>
            <sz val="9"/>
            <color rgb="FF000000"/>
            <rFont val="돋움"/>
            <family val="3"/>
            <charset val="129"/>
          </rPr>
          <t>단일요금 :
 Mcal당 : 396.76원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kynna</author>
    <author>SAMSUNG</author>
    <author>Windows User</author>
    <author>길준용</author>
    <author>재무팀</author>
    <author>ABC</author>
  </authors>
  <commentList>
    <comment ref="F6" authorId="0" shapeId="0" xr:uid="{CB83452E-B17C-4F20-B12E-3BB7BA05C19B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6" authorId="0" shapeId="0" xr:uid="{8C7311B3-0675-4799-95DF-F63BF0D5ADE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공사기간</t>
        </r>
        <r>
          <rPr>
            <sz val="9"/>
            <color indexed="81"/>
            <rFont val="Tahoma"/>
            <family val="2"/>
          </rPr>
          <t xml:space="preserve">24.5.1~7.31 </t>
        </r>
        <r>
          <rPr>
            <sz val="9"/>
            <color indexed="81"/>
            <rFont val="돋움"/>
            <family val="3"/>
            <charset val="129"/>
          </rPr>
          <t>전용관리비만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부담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조기오픈시에도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J6" authorId="0" shapeId="0" xr:uid="{065D563C-7063-47D5-BADF-01F4063B49C0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14" authorId="1" shapeId="0" xr:uid="{7EA5A8DD-C126-429E-92B4-628E1BC266F6}">
      <text>
        <r>
          <rPr>
            <sz val="9"/>
            <color indexed="81"/>
            <rFont val="Tahoma"/>
            <family val="2"/>
          </rPr>
          <t xml:space="preserve">21.4.1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95.48 (28.88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60.39 (18.27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감소</t>
        </r>
        <r>
          <rPr>
            <sz val="9"/>
            <color indexed="81"/>
            <rFont val="Tahoma"/>
            <family val="2"/>
          </rPr>
          <t xml:space="preserve"> : 35.09 (10.61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J20" authorId="2" shapeId="0" xr:uid="{3E34E25A-1222-4106-B4E1-A40D91828AEA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J21" authorId="2" shapeId="0" xr:uid="{68C5AAC0-4F08-402F-B2D1-ACA42BD433B6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F66" authorId="2" shapeId="0" xr:uid="{820DF224-73AA-4AEA-9B77-11195973BB0D}">
      <text>
        <r>
          <rPr>
            <sz val="9"/>
            <color rgb="FF000000"/>
            <rFont val="돋움"/>
            <family val="3"/>
            <charset val="129"/>
          </rPr>
          <t>계약 손실 면적 추가</t>
        </r>
      </text>
    </comment>
    <comment ref="I67" authorId="3" shapeId="0" xr:uid="{BB99FD0A-5A2F-42EA-89A3-48895FD566A0}">
      <text>
        <r>
          <rPr>
            <b/>
            <sz val="9"/>
            <color rgb="FF000000"/>
            <rFont val="돋움"/>
            <family val="3"/>
            <charset val="129"/>
          </rPr>
          <t>블랙야크</t>
        </r>
        <r>
          <rPr>
            <b/>
            <sz val="9"/>
            <color rgb="FF000000"/>
            <rFont val="Tahoma"/>
            <family val="2"/>
          </rPr>
          <t xml:space="preserve"> 598.5 (181.04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</t>
        </r>
        <r>
          <rPr>
            <b/>
            <sz val="9"/>
            <color rgb="FF000000"/>
            <rFont val="돋움"/>
            <family val="3"/>
            <charset val="129"/>
          </rPr>
          <t>쉐이크쉑버거</t>
        </r>
        <r>
          <rPr>
            <b/>
            <sz val="9"/>
            <color rgb="FF000000"/>
            <rFont val="Tahoma"/>
            <family val="2"/>
          </rPr>
          <t xml:space="preserve"> 598.68 (181.1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  </t>
        </r>
        <r>
          <rPr>
            <b/>
            <sz val="9"/>
            <color rgb="FF000000"/>
            <rFont val="돋움"/>
            <family val="3"/>
            <charset val="129"/>
          </rPr>
          <t>차이</t>
        </r>
        <r>
          <rPr>
            <b/>
            <sz val="9"/>
            <color rgb="FF000000"/>
            <rFont val="Tahoma"/>
            <family val="2"/>
          </rPr>
          <t xml:space="preserve"> 0.18 (0.06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>)</t>
        </r>
      </text>
    </comment>
    <comment ref="F68" authorId="3" shapeId="0" xr:uid="{15E2B3EC-E662-4D37-A978-E8E1FF62BA20}">
      <text>
        <r>
          <rPr>
            <b/>
            <sz val="9"/>
            <color rgb="FF000000"/>
            <rFont val="Tahoma"/>
            <family val="2"/>
          </rPr>
          <t>2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355.69 (107.60)
3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 187.84 (56.82)</t>
        </r>
        <r>
          <rPr>
            <sz val="9"/>
            <color rgb="FF000000"/>
            <rFont val="Tahoma"/>
            <family val="2"/>
          </rPr>
          <t xml:space="preserve">
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돋움"/>
            <family val="3"/>
            <charset val="129"/>
          </rPr>
          <t>전용</t>
        </r>
        <r>
          <rPr>
            <sz val="9"/>
            <color rgb="FF000000"/>
            <rFont val="Tahoma"/>
            <family val="2"/>
          </rPr>
          <t>+</t>
        </r>
        <r>
          <rPr>
            <sz val="9"/>
            <color rgb="FF000000"/>
            <rFont val="돋움"/>
            <family val="3"/>
            <charset val="129"/>
          </rPr>
          <t>공용</t>
        </r>
        <r>
          <rPr>
            <sz val="9"/>
            <color rgb="FF000000"/>
            <rFont val="Tahoma"/>
            <family val="2"/>
          </rPr>
          <t>=</t>
        </r>
        <r>
          <rPr>
            <sz val="9"/>
            <color rgb="FF000000"/>
            <rFont val="돋움"/>
            <family val="3"/>
            <charset val="129"/>
          </rPr>
          <t xml:space="preserve">골프죤부담
</t>
        </r>
        <r>
          <rPr>
            <b/>
            <sz val="9"/>
            <color rgb="FF000000"/>
            <rFont val="Tahoma"/>
            <family val="2"/>
          </rPr>
          <t>3</t>
        </r>
        <r>
          <rPr>
            <b/>
            <sz val="9"/>
            <color rgb="FF000000"/>
            <rFont val="돋움"/>
            <family val="3"/>
            <charset val="129"/>
          </rPr>
          <t>층</t>
        </r>
        <r>
          <rPr>
            <b/>
            <sz val="9"/>
            <color rgb="FF000000"/>
            <rFont val="Tahoma"/>
            <family val="2"/>
          </rPr>
          <t>(</t>
        </r>
        <r>
          <rPr>
            <b/>
            <sz val="9"/>
            <color rgb="FF000000"/>
            <rFont val="돋움"/>
            <family val="3"/>
            <charset val="129"/>
          </rPr>
          <t>공실</t>
        </r>
        <r>
          <rPr>
            <b/>
            <sz val="9"/>
            <color rgb="FF000000"/>
            <rFont val="Tahoma"/>
            <family val="2"/>
          </rPr>
          <t>)=SD</t>
        </r>
        <r>
          <rPr>
            <b/>
            <sz val="9"/>
            <color rgb="FF000000"/>
            <rFont val="돋움"/>
            <family val="3"/>
            <charset val="129"/>
          </rPr>
          <t>부담</t>
        </r>
        <r>
          <rPr>
            <b/>
            <sz val="9"/>
            <color rgb="FF000000"/>
            <rFont val="Tahoma"/>
            <family val="2"/>
          </rPr>
          <t>-&gt;19.8/1</t>
        </r>
        <r>
          <rPr>
            <b/>
            <sz val="9"/>
            <color rgb="FF000000"/>
            <rFont val="돋움"/>
            <family val="3"/>
            <charset val="129"/>
          </rPr>
          <t>부터골프죤부담</t>
        </r>
      </text>
    </comment>
    <comment ref="I74" authorId="1" shapeId="0" xr:uid="{01EB1F21-C679-4BA7-812C-EDCE12349525}">
      <text>
        <r>
          <rPr>
            <b/>
            <sz val="9"/>
            <color indexed="81"/>
            <rFont val="돋움"/>
            <family val="3"/>
            <charset val="129"/>
          </rPr>
          <t>닥터김계약면적</t>
        </r>
        <r>
          <rPr>
            <b/>
            <sz val="9"/>
            <color indexed="81"/>
            <rFont val="Tahoma"/>
            <family val="2"/>
          </rPr>
          <t xml:space="preserve"> : 191.34 (57.88)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>: -15.26 (-4.62)</t>
        </r>
      </text>
    </comment>
    <comment ref="J85" authorId="0" shapeId="0" xr:uid="{BAD80DE1-66EF-48AD-BC46-A58CC98B9CC3}">
      <text>
        <r>
          <rPr>
            <b/>
            <sz val="9"/>
            <color indexed="81"/>
            <rFont val="Tahoma"/>
            <family val="2"/>
          </rPr>
          <t>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07</t>
        </r>
        <r>
          <rPr>
            <b/>
            <sz val="9"/>
            <color indexed="81"/>
            <rFont val="돋움"/>
            <family val="3"/>
            <charset val="129"/>
          </rPr>
          <t>월분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관리비부터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
전</t>
        </r>
        <r>
          <rPr>
            <b/>
            <sz val="9"/>
            <color indexed="81"/>
            <rFont val="Tahoma"/>
            <family val="2"/>
          </rPr>
          <t xml:space="preserve"> : 204.03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61.72py
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: 184.21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55.72py</t>
        </r>
      </text>
    </comment>
    <comment ref="E91" authorId="4" shapeId="0" xr:uid="{AA09138F-9E3A-41D1-AB5A-F2916DC92000}">
      <text>
        <r>
          <rPr>
            <b/>
            <sz val="9"/>
            <color rgb="FF000000"/>
            <rFont val="Tahoma"/>
            <family val="2"/>
          </rPr>
          <t xml:space="preserve">113a/212a
</t>
        </r>
      </text>
    </comment>
    <comment ref="E92" authorId="4" shapeId="0" xr:uid="{A9524EC0-B73E-4C6B-BD92-E30530C3733E}">
      <text>
        <r>
          <rPr>
            <b/>
            <sz val="9"/>
            <color rgb="FF000000"/>
            <rFont val="Tahoma"/>
            <family val="2"/>
          </rPr>
          <t xml:space="preserve">114/213
</t>
        </r>
      </text>
    </comment>
    <comment ref="E93" authorId="4" shapeId="0" xr:uid="{37170B4D-9024-4A5D-8932-87E5985A6D7F}">
      <text>
        <r>
          <rPr>
            <b/>
            <sz val="9"/>
            <color rgb="FF000000"/>
            <rFont val="Tahoma"/>
            <family val="2"/>
          </rPr>
          <t xml:space="preserve">121b/218b
</t>
        </r>
      </text>
    </comment>
    <comment ref="E94" authorId="4" shapeId="0" xr:uid="{DC91DD43-2380-4C52-A276-3F03A017B719}">
      <text>
        <r>
          <rPr>
            <b/>
            <sz val="9"/>
            <color rgb="FF000000"/>
            <rFont val="Tahoma"/>
            <family val="2"/>
          </rPr>
          <t xml:space="preserve">122/219
</t>
        </r>
      </text>
    </comment>
    <comment ref="I95" authorId="1" shapeId="0" xr:uid="{C1613E59-CDCF-4EDA-BE89-B0940EA06B27}">
      <text>
        <r>
          <rPr>
            <sz val="9"/>
            <color indexed="81"/>
            <rFont val="Tahoma"/>
            <family val="2"/>
          </rPr>
          <t>19.10/1~20.3/31</t>
        </r>
        <r>
          <rPr>
            <sz val="9"/>
            <color indexed="81"/>
            <rFont val="돋움"/>
            <family val="3"/>
            <charset val="129"/>
          </rPr>
          <t>까지
면적축소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공용관리비감소</t>
        </r>
        <r>
          <rPr>
            <sz val="9"/>
            <color indexed="81"/>
            <rFont val="Tahoma"/>
            <family val="2"/>
          </rPr>
          <t>)
464.40(140.48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)-&gt;338.56(102.41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=&gt;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125.84(38.07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E97" authorId="4" shapeId="0" xr:uid="{98478378-D690-46B0-B641-EBBCE2DCA65E}">
      <text>
        <r>
          <rPr>
            <b/>
            <sz val="9"/>
            <color rgb="FF000000"/>
            <rFont val="Tahoma"/>
            <family val="2"/>
          </rPr>
          <t xml:space="preserve">113b/212b
</t>
        </r>
      </text>
    </comment>
    <comment ref="F99" authorId="1" shapeId="0" xr:uid="{42A1975E-58C3-450A-AC07-D0C64E83326B}">
      <text>
        <r>
          <rPr>
            <b/>
            <sz val="9"/>
            <color indexed="81"/>
            <rFont val="돋움"/>
            <family val="3"/>
            <charset val="129"/>
          </rPr>
          <t>공실면적</t>
        </r>
        <r>
          <rPr>
            <b/>
            <sz val="9"/>
            <color indexed="81"/>
            <rFont val="Tahoma"/>
            <family val="2"/>
          </rPr>
          <t xml:space="preserve"> : 82.01(24.81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8/1</t>
        </r>
        <r>
          <rPr>
            <sz val="9"/>
            <color indexed="81"/>
            <rFont val="돋움"/>
            <family val="3"/>
            <charset val="129"/>
          </rPr>
          <t>깨비옥입점시</t>
        </r>
        <r>
          <rPr>
            <sz val="9"/>
            <color indexed="81"/>
            <rFont val="Tahoma"/>
            <family val="2"/>
          </rPr>
          <t xml:space="preserve"> : 82(24.8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-0.01(0.01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F101" authorId="0" shapeId="0" xr:uid="{5E51ABFC-C5CE-4E44-89FB-6D69FA09DD6B}">
      <text>
        <r>
          <rPr>
            <b/>
            <sz val="9"/>
            <color indexed="81"/>
            <rFont val="Tahoma"/>
            <family val="2"/>
          </rPr>
          <t xml:space="preserve">128.00(38.72)
-&gt;23. 9/4 </t>
        </r>
        <r>
          <rPr>
            <b/>
            <sz val="9"/>
            <color indexed="81"/>
            <rFont val="돋움"/>
            <family val="3"/>
            <charset val="129"/>
          </rPr>
          <t>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계약시
</t>
        </r>
        <r>
          <rPr>
            <b/>
            <sz val="9"/>
            <color indexed="81"/>
            <rFont val="Tahoma"/>
            <family val="2"/>
          </rPr>
          <t xml:space="preserve">128.80(38.96)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</text>
    </comment>
    <comment ref="F104" authorId="1" shapeId="0" xr:uid="{845491DA-DF92-43B0-996F-C450D6267709}">
      <text>
        <r>
          <rPr>
            <sz val="9"/>
            <color indexed="81"/>
            <rFont val="돋움"/>
            <family val="3"/>
            <charset val="129"/>
          </rPr>
          <t>공실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비키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면적</t>
        </r>
        <r>
          <rPr>
            <sz val="9"/>
            <color indexed="81"/>
            <rFont val="Tahoma"/>
            <family val="2"/>
          </rPr>
          <t xml:space="preserve"> : 105.28 (31.85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-&gt;7/20 </t>
        </r>
        <r>
          <rPr>
            <sz val="9"/>
            <color indexed="81"/>
            <rFont val="돋움"/>
            <family val="3"/>
            <charset val="129"/>
          </rPr>
          <t>나폴리수산면적</t>
        </r>
        <r>
          <rPr>
            <sz val="9"/>
            <color indexed="81"/>
            <rFont val="Tahoma"/>
            <family val="2"/>
          </rPr>
          <t>: 108.6 (32.85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" authorId="1" shapeId="0" xr:uid="{EAE33343-5B6B-4D48-B666-EAD76D9B2F85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111.90 (33.85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114.63 (34.68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2.73 (0.83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부과면적증가</t>
        </r>
      </text>
    </comment>
    <comment ref="E111" authorId="2" shapeId="0" xr:uid="{4AB11D38-E387-4C54-AC0F-5CEB8F014F94}">
      <text>
        <r>
          <rPr>
            <b/>
            <sz val="9"/>
            <color rgb="FF000000"/>
            <rFont val="Tahoma"/>
            <family val="2"/>
          </rPr>
          <t>113A-2
213
212B
212A</t>
        </r>
      </text>
    </comment>
    <comment ref="E117" authorId="2" shapeId="0" xr:uid="{BB1BA8FC-B8BE-49E1-B33A-4F1325BAA6F0}">
      <text>
        <r>
          <rPr>
            <b/>
            <sz val="9"/>
            <color rgb="FF000000"/>
            <rFont val="Tahoma"/>
            <family val="2"/>
          </rPr>
          <t>119
120
216
217</t>
        </r>
      </text>
    </comment>
    <comment ref="J117" authorId="2" shapeId="0" xr:uid="{AD25B176-ECFB-4F82-BBAD-2703BFA064D5}">
      <text>
        <r>
          <rPr>
            <b/>
            <sz val="10"/>
            <color rgb="FF000000"/>
            <rFont val="돋움"/>
            <family val="3"/>
            <charset val="129"/>
          </rPr>
          <t>전용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및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공용</t>
        </r>
        <r>
          <rPr>
            <b/>
            <sz val="10"/>
            <color rgb="FF000000"/>
            <rFont val="Tahoma"/>
            <family val="2"/>
          </rPr>
          <t xml:space="preserve">: SD </t>
        </r>
        <r>
          <rPr>
            <b/>
            <sz val="10"/>
            <color rgb="FF000000"/>
            <rFont val="돋움"/>
            <family val="3"/>
            <charset val="129"/>
          </rPr>
          <t>부담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I125" authorId="5" shapeId="0" xr:uid="{30D4ABC5-761C-4044-A875-CB3A65627E30}">
      <text>
        <r>
          <rPr>
            <sz val="9"/>
            <color indexed="81"/>
            <rFont val="돋움"/>
            <family val="3"/>
            <charset val="129"/>
          </rPr>
          <t>이코복스
312.34(94.48평)
돈블랑
315.2(95.35평)
차이 : 0.87평</t>
        </r>
      </text>
    </comment>
    <comment ref="F137" authorId="1" shapeId="0" xr:uid="{C59E5811-8EB7-4BAE-ABB2-5AE229958E1F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283.35 (85.71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225.03 (68.07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58.32 (17.64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부과면적감소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66" authorId="4" shapeId="0" xr:uid="{426005B3-1056-4BEB-82AB-B73A62C72081}">
      <text>
        <r>
          <rPr>
            <sz val="9"/>
            <color indexed="81"/>
            <rFont val="돋움"/>
            <family val="3"/>
            <charset val="129"/>
          </rPr>
          <t>2023.9.01 면적 수정
1. 니꼬엔드 계약 면적 ( 298.27)
2. 건축물 대장 면적 : 315.90
3. 볼링장 동선 사용 면적 축소    ( 258.31)
4. 수유실 공간 사용 면적 축소 (197.11)</t>
        </r>
        <r>
          <rPr>
            <b/>
            <sz val="9"/>
            <color indexed="81"/>
            <rFont val="돋움"/>
            <family val="3"/>
            <charset val="129"/>
          </rPr>
          <t xml:space="preserve">
24.05.01 관리비부과면적 : 190.54제곱미터(57.64평) 소방설비로사용불가면적은제외 
도나스데이계약면적 : 197.11제곱미터(59.63평)</t>
        </r>
      </text>
    </comment>
    <comment ref="F184" authorId="0" shapeId="0" xr:uid="{7126C5ED-5D21-421D-B753-657C0CE77BBB}">
      <text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이스타</t>
        </r>
        <r>
          <rPr>
            <b/>
            <sz val="9"/>
            <color indexed="81"/>
            <rFont val="Tahoma"/>
            <family val="2"/>
          </rPr>
          <t xml:space="preserve"> : 363.38
(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모우트</t>
        </r>
        <r>
          <rPr>
            <b/>
            <sz val="9"/>
            <color indexed="81"/>
            <rFont val="Tahoma"/>
            <family val="2"/>
          </rPr>
          <t xml:space="preserve"> : 366.34
</t>
        </r>
        <r>
          <rPr>
            <b/>
            <sz val="9"/>
            <color indexed="81"/>
            <rFont val="돋움"/>
            <family val="3"/>
            <charset val="129"/>
          </rPr>
          <t>부과증가</t>
        </r>
        <r>
          <rPr>
            <b/>
            <sz val="9"/>
            <color indexed="81"/>
            <rFont val="Tahoma"/>
            <family val="2"/>
          </rPr>
          <t xml:space="preserve"> : 2.96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4" authorId="0" shapeId="0" xr:uid="{61A9F219-265D-4636-99AB-BAA71D55839C}">
      <text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이스타</t>
        </r>
        <r>
          <rPr>
            <sz val="9"/>
            <color indexed="81"/>
            <rFont val="Tahoma"/>
            <family val="2"/>
          </rPr>
          <t xml:space="preserve"> : 109.92</t>
        </r>
        <r>
          <rPr>
            <sz val="9"/>
            <color indexed="81"/>
            <rFont val="돋움"/>
            <family val="3"/>
            <charset val="129"/>
          </rPr>
          <t xml:space="preserve">평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모우트</t>
        </r>
        <r>
          <rPr>
            <sz val="9"/>
            <color indexed="81"/>
            <rFont val="Tahoma"/>
            <family val="2"/>
          </rPr>
          <t xml:space="preserve"> : 110.82</t>
        </r>
        <r>
          <rPr>
            <sz val="9"/>
            <color indexed="81"/>
            <rFont val="돋움"/>
            <family val="3"/>
            <charset val="129"/>
          </rPr>
          <t>평
부과증가</t>
        </r>
        <r>
          <rPr>
            <sz val="9"/>
            <color indexed="81"/>
            <rFont val="Tahoma"/>
            <family val="2"/>
          </rPr>
          <t xml:space="preserve"> : 0.9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5" authorId="2" shapeId="0" xr:uid="{33254B05-A289-4269-9358-DED6A8144B7C}">
      <text>
        <r>
          <rPr>
            <sz val="9"/>
            <color rgb="FF000000"/>
            <rFont val="돋움"/>
            <family val="3"/>
            <charset val="129"/>
          </rPr>
          <t>매가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박스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합의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 xml:space="preserve">사항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동선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옆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창고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면적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줄이면서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공용관리비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금액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감액을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 2017</t>
        </r>
        <r>
          <rPr>
            <sz val="9"/>
            <color rgb="FF000000"/>
            <rFont val="돋움"/>
            <family val="3"/>
            <charset val="129"/>
          </rPr>
          <t>년</t>
        </r>
        <r>
          <rPr>
            <sz val="9"/>
            <color rgb="FF000000"/>
            <rFont val="Tahoma"/>
            <family val="2"/>
          </rPr>
          <t xml:space="preserve"> 8</t>
        </r>
        <r>
          <rPr>
            <sz val="9"/>
            <color rgb="FF000000"/>
            <rFont val="돋움"/>
            <family val="3"/>
            <charset val="129"/>
          </rPr>
          <t>월</t>
        </r>
        <r>
          <rPr>
            <sz val="9"/>
            <color rgb="FF000000"/>
            <rFont val="Tahoma"/>
            <family val="2"/>
          </rPr>
          <t xml:space="preserve"> 1</t>
        </r>
        <r>
          <rPr>
            <sz val="9"/>
            <color rgb="FF000000"/>
            <rFont val="돋움"/>
            <family val="3"/>
            <charset val="129"/>
          </rPr>
          <t>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K205" authorId="2" shapeId="0" xr:uid="{00000000-0006-0000-0900-000021000000}">
      <text>
        <r>
          <rPr>
            <b/>
            <sz val="12"/>
            <color rgb="FF000000"/>
            <rFont val="돋움"/>
            <family val="3"/>
            <charset val="129"/>
          </rPr>
          <t>수도</t>
        </r>
        <r>
          <rPr>
            <b/>
            <sz val="12"/>
            <color rgb="FF000000"/>
            <rFont val="Tahoma"/>
            <family val="2"/>
          </rPr>
          <t>+</t>
        </r>
        <r>
          <rPr>
            <b/>
            <sz val="12"/>
            <color rgb="FF000000"/>
            <rFont val="돋움"/>
            <family val="3"/>
            <charset val="129"/>
          </rPr>
          <t>온수</t>
        </r>
        <r>
          <rPr>
            <b/>
            <sz val="12"/>
            <color rgb="FF000000"/>
            <rFont val="Tahoma"/>
            <family val="2"/>
          </rPr>
          <t>+</t>
        </r>
        <r>
          <rPr>
            <b/>
            <sz val="12"/>
            <color rgb="FF000000"/>
            <rFont val="돋움"/>
            <family val="3"/>
            <charset val="129"/>
          </rPr>
          <t>중수</t>
        </r>
      </text>
    </comment>
    <comment ref="T205" authorId="4" shapeId="0" xr:uid="{00000000-0006-0000-0900-000022000000}">
      <text>
        <r>
          <rPr>
            <sz val="16"/>
            <color indexed="81"/>
            <rFont val="HY견고딕"/>
            <family val="1"/>
            <charset val="129"/>
          </rPr>
          <t>공용 수도
요금 정산용</t>
        </r>
      </text>
    </comment>
    <comment ref="F206" authorId="6" shapeId="0" xr:uid="{5705B67A-542E-44DA-A572-8AC71BC26ABE}">
      <text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공실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데카트론</t>
        </r>
        <r>
          <rPr>
            <b/>
            <sz val="9"/>
            <color indexed="81"/>
            <rFont val="Tahoma"/>
            <family val="2"/>
          </rPr>
          <t>) 2,949.60(892.25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 xml:space="preserve">더비앙송도
</t>
        </r>
        <r>
          <rPr>
            <b/>
            <sz val="9"/>
            <color indexed="81"/>
            <rFont val="Tahoma"/>
            <family val="2"/>
          </rPr>
          <t>2,537.98(767.74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최종</t>
        </r>
        <r>
          <rPr>
            <b/>
            <sz val="9"/>
            <color indexed="81"/>
            <rFont val="Tahoma"/>
            <family val="2"/>
          </rPr>
          <t xml:space="preserve"> 24.12</t>
        </r>
        <r>
          <rPr>
            <b/>
            <sz val="9"/>
            <color indexed="81"/>
            <rFont val="돋움"/>
            <family val="3"/>
            <charset val="129"/>
          </rPr>
          <t xml:space="preserve">월
</t>
        </r>
        <r>
          <rPr>
            <b/>
            <sz val="9"/>
            <color indexed="81"/>
            <rFont val="Tahoma"/>
            <family val="2"/>
          </rPr>
          <t>2,430.54(735.24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면적변경</t>
        </r>
        <r>
          <rPr>
            <b/>
            <sz val="9"/>
            <color indexed="81"/>
            <rFont val="Tahoma"/>
            <family val="2"/>
          </rPr>
          <t>(24.9.1~)</t>
        </r>
      </text>
    </comment>
    <comment ref="I207" authorId="5" shapeId="0" xr:uid="{8F772C18-7B21-4B13-869E-62F877C1A5D7}">
      <text>
        <r>
          <rPr>
            <b/>
            <sz val="9"/>
            <color indexed="81"/>
            <rFont val="돋움"/>
            <family val="3"/>
            <charset val="129"/>
          </rPr>
          <t xml:space="preserve">공용관리비 평당 30,000원
</t>
        </r>
      </text>
    </comment>
    <comment ref="F208" authorId="6" shapeId="0" xr:uid="{C350AC79-C920-4392-A261-E6D4E34DBDE5}">
      <text>
        <r>
          <rPr>
            <b/>
            <sz val="9"/>
            <color indexed="81"/>
            <rFont val="Tahoma"/>
            <family val="2"/>
          </rPr>
          <t xml:space="preserve">207-2 </t>
        </r>
        <r>
          <rPr>
            <b/>
            <sz val="9"/>
            <color indexed="81"/>
            <rFont val="돋움"/>
            <family val="3"/>
            <charset val="129"/>
          </rPr>
          <t>매장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면적
</t>
        </r>
        <r>
          <rPr>
            <b/>
            <sz val="9"/>
            <color indexed="81"/>
            <rFont val="Tahoma"/>
            <family val="2"/>
          </rPr>
          <t xml:space="preserve">98.71 </t>
        </r>
        <r>
          <rPr>
            <b/>
            <sz val="9"/>
            <color indexed="81"/>
            <rFont val="돋움"/>
            <family val="3"/>
            <charset val="129"/>
          </rPr>
          <t xml:space="preserve">제곱미터
</t>
        </r>
        <r>
          <rPr>
            <b/>
            <sz val="9"/>
            <color indexed="81"/>
            <rFont val="Tahoma"/>
            <family val="2"/>
          </rPr>
          <t xml:space="preserve">29.86 </t>
        </r>
        <r>
          <rPr>
            <b/>
            <sz val="9"/>
            <color indexed="81"/>
            <rFont val="돋움"/>
            <family val="3"/>
            <charset val="129"/>
          </rPr>
          <t>평</t>
        </r>
      </text>
    </comment>
    <comment ref="J213" authorId="4" shapeId="0" xr:uid="{C39E69D0-EB82-4E55-9338-6076F7264A79}">
      <text>
        <r>
          <rPr>
            <sz val="9"/>
            <color indexed="81"/>
            <rFont val="Tahoma"/>
            <family val="2"/>
          </rPr>
          <t xml:space="preserve"> 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월부터</t>
        </r>
        <r>
          <rPr>
            <sz val="9"/>
            <color indexed="81"/>
            <rFont val="Tahoma"/>
            <family val="2"/>
          </rPr>
          <t xml:space="preserve"> 55.5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(16.79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비티엠씨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공용공간사용료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979.19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(296.21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220" authorId="2" shapeId="0" xr:uid="{00000000-0006-0000-0900-000027000000}">
      <text>
        <r>
          <rPr>
            <b/>
            <sz val="14"/>
            <color rgb="FF000000"/>
            <rFont val="돋움"/>
            <family val="3"/>
            <charset val="129"/>
          </rPr>
          <t>수도광열비 부과 기준 면적</t>
        </r>
      </text>
    </comment>
    <comment ref="K226" authorId="2" shapeId="0" xr:uid="{00000000-0006-0000-0900-000028000000}">
      <text>
        <r>
          <rPr>
            <b/>
            <sz val="12"/>
            <color rgb="FF000000"/>
            <rFont val="돋움"/>
            <family val="3"/>
            <charset val="129"/>
          </rPr>
          <t>수도</t>
        </r>
        <r>
          <rPr>
            <b/>
            <sz val="12"/>
            <color rgb="FF000000"/>
            <rFont val="Tahoma"/>
            <family val="2"/>
          </rPr>
          <t>+</t>
        </r>
        <r>
          <rPr>
            <b/>
            <sz val="12"/>
            <color rgb="FF000000"/>
            <rFont val="돋움"/>
            <family val="3"/>
            <charset val="129"/>
          </rPr>
          <t>온수</t>
        </r>
        <r>
          <rPr>
            <b/>
            <sz val="12"/>
            <color rgb="FF000000"/>
            <rFont val="Tahoma"/>
            <family val="2"/>
          </rPr>
          <t>+</t>
        </r>
        <r>
          <rPr>
            <b/>
            <sz val="12"/>
            <color rgb="FF000000"/>
            <rFont val="돋움"/>
            <family val="3"/>
            <charset val="129"/>
          </rPr>
          <t>중수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kynna</author>
    <author>SAMSUNG</author>
    <author>Windows User</author>
    <author>길준용</author>
    <author>재무팀</author>
    <author>ABC</author>
  </authors>
  <commentList>
    <comment ref="F6" authorId="0" shapeId="0" xr:uid="{50C838B0-756F-4BDE-91EA-B22387E83D58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6" authorId="0" shapeId="0" xr:uid="{49D67C09-BBC5-46A3-B569-6C3B1E30D99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공사기간</t>
        </r>
        <r>
          <rPr>
            <sz val="9"/>
            <color indexed="81"/>
            <rFont val="Tahoma"/>
            <family val="2"/>
          </rPr>
          <t xml:space="preserve">24.5.1~7.31 </t>
        </r>
        <r>
          <rPr>
            <sz val="9"/>
            <color indexed="81"/>
            <rFont val="돋움"/>
            <family val="3"/>
            <charset val="129"/>
          </rPr>
          <t>전용관리비만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부담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조기오픈시에도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J6" authorId="0" shapeId="0" xr:uid="{0D2DD411-A399-4AF5-90B6-4E3ED58DCC2E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14" authorId="1" shapeId="0" xr:uid="{AD0C7E43-E104-4D82-8E72-5B0067CDB40B}">
      <text>
        <r>
          <rPr>
            <sz val="9"/>
            <color indexed="81"/>
            <rFont val="Tahoma"/>
            <family val="2"/>
          </rPr>
          <t xml:space="preserve">21.4.1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95.48 (28.88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60.39 (18.27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감소</t>
        </r>
        <r>
          <rPr>
            <sz val="9"/>
            <color indexed="81"/>
            <rFont val="Tahoma"/>
            <family val="2"/>
          </rPr>
          <t xml:space="preserve"> : 35.09 (10.61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J20" authorId="2" shapeId="0" xr:uid="{FF9FB98C-3371-429D-B1C2-C239253A3126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J21" authorId="2" shapeId="0" xr:uid="{9FC3E5A9-BBD2-4DEA-ADD4-B78F4468A63D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F66" authorId="2" shapeId="0" xr:uid="{64E84539-89C8-4EE6-ACB1-29F25FBAE49C}">
      <text>
        <r>
          <rPr>
            <sz val="9"/>
            <color rgb="FF000000"/>
            <rFont val="돋움"/>
            <family val="3"/>
            <charset val="129"/>
          </rPr>
          <t>계약 손실 면적 추가</t>
        </r>
      </text>
    </comment>
    <comment ref="I67" authorId="3" shapeId="0" xr:uid="{A466E1BF-DE18-4F8C-BAA7-BD596BE56292}">
      <text>
        <r>
          <rPr>
            <b/>
            <sz val="9"/>
            <color rgb="FF000000"/>
            <rFont val="돋움"/>
            <family val="3"/>
            <charset val="129"/>
          </rPr>
          <t>블랙야크</t>
        </r>
        <r>
          <rPr>
            <b/>
            <sz val="9"/>
            <color rgb="FF000000"/>
            <rFont val="Tahoma"/>
            <family val="2"/>
          </rPr>
          <t xml:space="preserve"> 598.5 (181.04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</t>
        </r>
        <r>
          <rPr>
            <b/>
            <sz val="9"/>
            <color rgb="FF000000"/>
            <rFont val="돋움"/>
            <family val="3"/>
            <charset val="129"/>
          </rPr>
          <t>쉐이크쉑버거</t>
        </r>
        <r>
          <rPr>
            <b/>
            <sz val="9"/>
            <color rgb="FF000000"/>
            <rFont val="Tahoma"/>
            <family val="2"/>
          </rPr>
          <t xml:space="preserve"> 598.68 (181.1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  </t>
        </r>
        <r>
          <rPr>
            <b/>
            <sz val="9"/>
            <color rgb="FF000000"/>
            <rFont val="돋움"/>
            <family val="3"/>
            <charset val="129"/>
          </rPr>
          <t>차이</t>
        </r>
        <r>
          <rPr>
            <b/>
            <sz val="9"/>
            <color rgb="FF000000"/>
            <rFont val="Tahoma"/>
            <family val="2"/>
          </rPr>
          <t xml:space="preserve"> 0.18 (0.06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>)</t>
        </r>
      </text>
    </comment>
    <comment ref="F68" authorId="3" shapeId="0" xr:uid="{6C25E8CA-C96A-4465-8AC2-6499F62187EB}">
      <text>
        <r>
          <rPr>
            <b/>
            <sz val="9"/>
            <color rgb="FF000000"/>
            <rFont val="Tahoma"/>
            <family val="2"/>
          </rPr>
          <t>2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355.69 (107.60)
3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 187.84 (56.82)</t>
        </r>
        <r>
          <rPr>
            <sz val="9"/>
            <color rgb="FF000000"/>
            <rFont val="Tahoma"/>
            <family val="2"/>
          </rPr>
          <t xml:space="preserve">
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돋움"/>
            <family val="3"/>
            <charset val="129"/>
          </rPr>
          <t>전용</t>
        </r>
        <r>
          <rPr>
            <sz val="9"/>
            <color rgb="FF000000"/>
            <rFont val="Tahoma"/>
            <family val="2"/>
          </rPr>
          <t>+</t>
        </r>
        <r>
          <rPr>
            <sz val="9"/>
            <color rgb="FF000000"/>
            <rFont val="돋움"/>
            <family val="3"/>
            <charset val="129"/>
          </rPr>
          <t>공용</t>
        </r>
        <r>
          <rPr>
            <sz val="9"/>
            <color rgb="FF000000"/>
            <rFont val="Tahoma"/>
            <family val="2"/>
          </rPr>
          <t>=</t>
        </r>
        <r>
          <rPr>
            <sz val="9"/>
            <color rgb="FF000000"/>
            <rFont val="돋움"/>
            <family val="3"/>
            <charset val="129"/>
          </rPr>
          <t xml:space="preserve">골프죤부담
</t>
        </r>
        <r>
          <rPr>
            <b/>
            <sz val="9"/>
            <color rgb="FF000000"/>
            <rFont val="Tahoma"/>
            <family val="2"/>
          </rPr>
          <t>3</t>
        </r>
        <r>
          <rPr>
            <b/>
            <sz val="9"/>
            <color rgb="FF000000"/>
            <rFont val="돋움"/>
            <family val="3"/>
            <charset val="129"/>
          </rPr>
          <t>층</t>
        </r>
        <r>
          <rPr>
            <b/>
            <sz val="9"/>
            <color rgb="FF000000"/>
            <rFont val="Tahoma"/>
            <family val="2"/>
          </rPr>
          <t>(</t>
        </r>
        <r>
          <rPr>
            <b/>
            <sz val="9"/>
            <color rgb="FF000000"/>
            <rFont val="돋움"/>
            <family val="3"/>
            <charset val="129"/>
          </rPr>
          <t>공실</t>
        </r>
        <r>
          <rPr>
            <b/>
            <sz val="9"/>
            <color rgb="FF000000"/>
            <rFont val="Tahoma"/>
            <family val="2"/>
          </rPr>
          <t>)=SD</t>
        </r>
        <r>
          <rPr>
            <b/>
            <sz val="9"/>
            <color rgb="FF000000"/>
            <rFont val="돋움"/>
            <family val="3"/>
            <charset val="129"/>
          </rPr>
          <t>부담</t>
        </r>
        <r>
          <rPr>
            <b/>
            <sz val="9"/>
            <color rgb="FF000000"/>
            <rFont val="Tahoma"/>
            <family val="2"/>
          </rPr>
          <t>-&gt;19.8/1</t>
        </r>
        <r>
          <rPr>
            <b/>
            <sz val="9"/>
            <color rgb="FF000000"/>
            <rFont val="돋움"/>
            <family val="3"/>
            <charset val="129"/>
          </rPr>
          <t>부터골프죤부담</t>
        </r>
      </text>
    </comment>
    <comment ref="I74" authorId="1" shapeId="0" xr:uid="{F3D6F3E6-25FD-4D72-84E5-54C37782EA55}">
      <text>
        <r>
          <rPr>
            <b/>
            <sz val="9"/>
            <color indexed="81"/>
            <rFont val="돋움"/>
            <family val="3"/>
            <charset val="129"/>
          </rPr>
          <t>닥터김계약면적</t>
        </r>
        <r>
          <rPr>
            <b/>
            <sz val="9"/>
            <color indexed="81"/>
            <rFont val="Tahoma"/>
            <family val="2"/>
          </rPr>
          <t xml:space="preserve"> : 191.34 (57.88)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>: -15.26 (-4.62)</t>
        </r>
      </text>
    </comment>
    <comment ref="J85" authorId="0" shapeId="0" xr:uid="{C27894B1-CBA3-4ABA-96D3-2ED956EDFD25}">
      <text>
        <r>
          <rPr>
            <b/>
            <sz val="9"/>
            <color indexed="81"/>
            <rFont val="Tahoma"/>
            <family val="2"/>
          </rPr>
          <t>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07</t>
        </r>
        <r>
          <rPr>
            <b/>
            <sz val="9"/>
            <color indexed="81"/>
            <rFont val="돋움"/>
            <family val="3"/>
            <charset val="129"/>
          </rPr>
          <t>월분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관리비부터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
전</t>
        </r>
        <r>
          <rPr>
            <b/>
            <sz val="9"/>
            <color indexed="81"/>
            <rFont val="Tahoma"/>
            <family val="2"/>
          </rPr>
          <t xml:space="preserve"> : 204.03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61.72py
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: 184.21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55.72py</t>
        </r>
      </text>
    </comment>
    <comment ref="E91" authorId="4" shapeId="0" xr:uid="{7628BEA5-6EAC-4471-A89D-663A8272F3A5}">
      <text>
        <r>
          <rPr>
            <b/>
            <sz val="9"/>
            <color rgb="FF000000"/>
            <rFont val="Tahoma"/>
            <family val="2"/>
          </rPr>
          <t xml:space="preserve">113a/212a
</t>
        </r>
      </text>
    </comment>
    <comment ref="E92" authorId="4" shapeId="0" xr:uid="{B661A472-02BB-438C-8AF7-21B952365AC1}">
      <text>
        <r>
          <rPr>
            <b/>
            <sz val="9"/>
            <color rgb="FF000000"/>
            <rFont val="Tahoma"/>
            <family val="2"/>
          </rPr>
          <t xml:space="preserve">114/213
</t>
        </r>
      </text>
    </comment>
    <comment ref="E93" authorId="4" shapeId="0" xr:uid="{22F0179F-5E4C-4013-B8AF-F659C54278D1}">
      <text>
        <r>
          <rPr>
            <b/>
            <sz val="9"/>
            <color rgb="FF000000"/>
            <rFont val="Tahoma"/>
            <family val="2"/>
          </rPr>
          <t xml:space="preserve">121b/218b
</t>
        </r>
      </text>
    </comment>
    <comment ref="E94" authorId="4" shapeId="0" xr:uid="{44EF596D-901D-4C69-91E6-D68E259EBC0D}">
      <text>
        <r>
          <rPr>
            <b/>
            <sz val="9"/>
            <color rgb="FF000000"/>
            <rFont val="Tahoma"/>
            <family val="2"/>
          </rPr>
          <t xml:space="preserve">122/219
</t>
        </r>
      </text>
    </comment>
    <comment ref="I95" authorId="1" shapeId="0" xr:uid="{9F2A8741-CBE2-48A6-99DE-D369F689EA4C}">
      <text>
        <r>
          <rPr>
            <sz val="9"/>
            <color indexed="81"/>
            <rFont val="Tahoma"/>
            <family val="2"/>
          </rPr>
          <t>19.10/1~20.3/31</t>
        </r>
        <r>
          <rPr>
            <sz val="9"/>
            <color indexed="81"/>
            <rFont val="돋움"/>
            <family val="3"/>
            <charset val="129"/>
          </rPr>
          <t>까지
면적축소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공용관리비감소</t>
        </r>
        <r>
          <rPr>
            <sz val="9"/>
            <color indexed="81"/>
            <rFont val="Tahoma"/>
            <family val="2"/>
          </rPr>
          <t>)
464.40(140.48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)-&gt;338.56(102.41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=&gt;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125.84(38.07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E97" authorId="4" shapeId="0" xr:uid="{1A417373-0468-44FE-A3ED-AD4C53D4A5C7}">
      <text>
        <r>
          <rPr>
            <b/>
            <sz val="9"/>
            <color rgb="FF000000"/>
            <rFont val="Tahoma"/>
            <family val="2"/>
          </rPr>
          <t xml:space="preserve">113b/212b
</t>
        </r>
      </text>
    </comment>
    <comment ref="F99" authorId="1" shapeId="0" xr:uid="{4542B79D-0479-4CBC-941A-5385015638F1}">
      <text>
        <r>
          <rPr>
            <b/>
            <sz val="9"/>
            <color indexed="81"/>
            <rFont val="돋움"/>
            <family val="3"/>
            <charset val="129"/>
          </rPr>
          <t>공실면적</t>
        </r>
        <r>
          <rPr>
            <b/>
            <sz val="9"/>
            <color indexed="81"/>
            <rFont val="Tahoma"/>
            <family val="2"/>
          </rPr>
          <t xml:space="preserve"> : 82.01(24.81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8/1</t>
        </r>
        <r>
          <rPr>
            <sz val="9"/>
            <color indexed="81"/>
            <rFont val="돋움"/>
            <family val="3"/>
            <charset val="129"/>
          </rPr>
          <t>깨비옥입점시</t>
        </r>
        <r>
          <rPr>
            <sz val="9"/>
            <color indexed="81"/>
            <rFont val="Tahoma"/>
            <family val="2"/>
          </rPr>
          <t xml:space="preserve"> : 82(24.8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-0.01(0.01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F101" authorId="0" shapeId="0" xr:uid="{B591B9EF-E7E1-491E-9278-AE80AE997EEC}">
      <text>
        <r>
          <rPr>
            <b/>
            <sz val="9"/>
            <color indexed="81"/>
            <rFont val="Tahoma"/>
            <family val="2"/>
          </rPr>
          <t xml:space="preserve">128.00(38.72)
-&gt;23. 9/4 </t>
        </r>
        <r>
          <rPr>
            <b/>
            <sz val="9"/>
            <color indexed="81"/>
            <rFont val="돋움"/>
            <family val="3"/>
            <charset val="129"/>
          </rPr>
          <t>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계약시
</t>
        </r>
        <r>
          <rPr>
            <b/>
            <sz val="9"/>
            <color indexed="81"/>
            <rFont val="Tahoma"/>
            <family val="2"/>
          </rPr>
          <t xml:space="preserve">128.80(38.96)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</text>
    </comment>
    <comment ref="F104" authorId="1" shapeId="0" xr:uid="{4502887A-2DEB-4917-95B8-0CF7C68042A9}">
      <text>
        <r>
          <rPr>
            <sz val="9"/>
            <color indexed="81"/>
            <rFont val="돋움"/>
            <family val="3"/>
            <charset val="129"/>
          </rPr>
          <t>공실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비키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면적</t>
        </r>
        <r>
          <rPr>
            <sz val="9"/>
            <color indexed="81"/>
            <rFont val="Tahoma"/>
            <family val="2"/>
          </rPr>
          <t xml:space="preserve"> : 105.28 (31.85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-&gt;7/20 </t>
        </r>
        <r>
          <rPr>
            <sz val="9"/>
            <color indexed="81"/>
            <rFont val="돋움"/>
            <family val="3"/>
            <charset val="129"/>
          </rPr>
          <t>나폴리수산면적</t>
        </r>
        <r>
          <rPr>
            <sz val="9"/>
            <color indexed="81"/>
            <rFont val="Tahoma"/>
            <family val="2"/>
          </rPr>
          <t>: 108.6 (32.85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" authorId="1" shapeId="0" xr:uid="{C30FDBE9-12C4-4C4F-A822-4D98AEFDA29C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111.90 (33.85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114.63 (34.68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2.73 (0.83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부과면적증가</t>
        </r>
      </text>
    </comment>
    <comment ref="E111" authorId="2" shapeId="0" xr:uid="{60CC50E1-E848-4E00-A008-FFA50078233A}">
      <text>
        <r>
          <rPr>
            <b/>
            <sz val="9"/>
            <color rgb="FF000000"/>
            <rFont val="Tahoma"/>
            <family val="2"/>
          </rPr>
          <t>113A-2
213
212B
212A</t>
        </r>
      </text>
    </comment>
    <comment ref="E117" authorId="2" shapeId="0" xr:uid="{C2D58220-451D-4ED9-8803-AB3172A1CA46}">
      <text>
        <r>
          <rPr>
            <b/>
            <sz val="9"/>
            <color rgb="FF000000"/>
            <rFont val="Tahoma"/>
            <family val="2"/>
          </rPr>
          <t>119
120
216
217</t>
        </r>
      </text>
    </comment>
    <comment ref="J117" authorId="2" shapeId="0" xr:uid="{20D2B24E-7EE3-4649-9F92-43151DBEA457}">
      <text>
        <r>
          <rPr>
            <b/>
            <sz val="10"/>
            <color rgb="FF000000"/>
            <rFont val="돋움"/>
            <family val="3"/>
            <charset val="129"/>
          </rPr>
          <t>전용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및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공용</t>
        </r>
        <r>
          <rPr>
            <b/>
            <sz val="10"/>
            <color rgb="FF000000"/>
            <rFont val="Tahoma"/>
            <family val="2"/>
          </rPr>
          <t xml:space="preserve">: SD </t>
        </r>
        <r>
          <rPr>
            <b/>
            <sz val="10"/>
            <color rgb="FF000000"/>
            <rFont val="돋움"/>
            <family val="3"/>
            <charset val="129"/>
          </rPr>
          <t>부담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I125" authorId="5" shapeId="0" xr:uid="{A086295B-31FA-405E-BC05-4CDE35AAD519}">
      <text>
        <r>
          <rPr>
            <sz val="9"/>
            <color indexed="81"/>
            <rFont val="돋움"/>
            <family val="3"/>
            <charset val="129"/>
          </rPr>
          <t>이코복스
312.34(94.48평)
돈블랑
315.2(95.35평)
차이 : 0.87평</t>
        </r>
      </text>
    </comment>
    <comment ref="F137" authorId="1" shapeId="0" xr:uid="{4E9EC1D5-51E4-4705-BAEA-9E7B2E61FE3A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283.35 (85.71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225.03 (68.07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58.32 (17.64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부과면적감소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66" authorId="4" shapeId="0" xr:uid="{D0D73438-A7AC-44DF-9982-63F7DC732622}">
      <text>
        <r>
          <rPr>
            <sz val="9"/>
            <color indexed="81"/>
            <rFont val="돋움"/>
            <family val="3"/>
            <charset val="129"/>
          </rPr>
          <t>2023.9.01 면적 수정
1. 니꼬엔드 계약 면적 ( 298.27)
2. 건축물 대장 면적 : 315.90
3. 볼링장 동선 사용 면적 축소    ( 258.31)
4. 수유실 공간 사용 면적 축소 (197.11)</t>
        </r>
        <r>
          <rPr>
            <b/>
            <sz val="9"/>
            <color indexed="81"/>
            <rFont val="돋움"/>
            <family val="3"/>
            <charset val="129"/>
          </rPr>
          <t xml:space="preserve">
24.05.01 관리비부과면적 : 190.54제곱미터(57.64평) 소방설비로사용불가면적은제외 
도나스데이계약면적 : 197.11제곱미터(59.63평)</t>
        </r>
      </text>
    </comment>
    <comment ref="F184" authorId="0" shapeId="0" xr:uid="{A654CC1D-A4E3-4B1B-A19B-58979926EC92}">
      <text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이스타</t>
        </r>
        <r>
          <rPr>
            <b/>
            <sz val="9"/>
            <color indexed="81"/>
            <rFont val="Tahoma"/>
            <family val="2"/>
          </rPr>
          <t xml:space="preserve"> : 363.38
(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모우트</t>
        </r>
        <r>
          <rPr>
            <b/>
            <sz val="9"/>
            <color indexed="81"/>
            <rFont val="Tahoma"/>
            <family val="2"/>
          </rPr>
          <t xml:space="preserve"> : 366.34
</t>
        </r>
        <r>
          <rPr>
            <b/>
            <sz val="9"/>
            <color indexed="81"/>
            <rFont val="돋움"/>
            <family val="3"/>
            <charset val="129"/>
          </rPr>
          <t>부과증가</t>
        </r>
        <r>
          <rPr>
            <b/>
            <sz val="9"/>
            <color indexed="81"/>
            <rFont val="Tahoma"/>
            <family val="2"/>
          </rPr>
          <t xml:space="preserve"> : 2.96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4" authorId="0" shapeId="0" xr:uid="{D541AB6B-10AA-4167-8752-D45F4C457AB4}">
      <text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이스타</t>
        </r>
        <r>
          <rPr>
            <sz val="9"/>
            <color indexed="81"/>
            <rFont val="Tahoma"/>
            <family val="2"/>
          </rPr>
          <t xml:space="preserve"> : 109.92</t>
        </r>
        <r>
          <rPr>
            <sz val="9"/>
            <color indexed="81"/>
            <rFont val="돋움"/>
            <family val="3"/>
            <charset val="129"/>
          </rPr>
          <t xml:space="preserve">평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모우트</t>
        </r>
        <r>
          <rPr>
            <sz val="9"/>
            <color indexed="81"/>
            <rFont val="Tahoma"/>
            <family val="2"/>
          </rPr>
          <t xml:space="preserve"> : 110.82</t>
        </r>
        <r>
          <rPr>
            <sz val="9"/>
            <color indexed="81"/>
            <rFont val="돋움"/>
            <family val="3"/>
            <charset val="129"/>
          </rPr>
          <t>평
부과증가</t>
        </r>
        <r>
          <rPr>
            <sz val="9"/>
            <color indexed="81"/>
            <rFont val="Tahoma"/>
            <family val="2"/>
          </rPr>
          <t xml:space="preserve"> : 0.9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5" authorId="2" shapeId="0" xr:uid="{E8AACA87-7631-4C91-A78D-11BF23C6CAA1}">
      <text>
        <r>
          <rPr>
            <sz val="9"/>
            <color rgb="FF000000"/>
            <rFont val="돋움"/>
            <family val="3"/>
            <charset val="129"/>
          </rPr>
          <t>매가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박스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합의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 xml:space="preserve">사항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동선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옆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창고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면적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줄이면서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공용관리비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금액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감액을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 2017</t>
        </r>
        <r>
          <rPr>
            <sz val="9"/>
            <color rgb="FF000000"/>
            <rFont val="돋움"/>
            <family val="3"/>
            <charset val="129"/>
          </rPr>
          <t>년</t>
        </r>
        <r>
          <rPr>
            <sz val="9"/>
            <color rgb="FF000000"/>
            <rFont val="Tahoma"/>
            <family val="2"/>
          </rPr>
          <t xml:space="preserve"> 8</t>
        </r>
        <r>
          <rPr>
            <sz val="9"/>
            <color rgb="FF000000"/>
            <rFont val="돋움"/>
            <family val="3"/>
            <charset val="129"/>
          </rPr>
          <t>월</t>
        </r>
        <r>
          <rPr>
            <sz val="9"/>
            <color rgb="FF000000"/>
            <rFont val="Tahoma"/>
            <family val="2"/>
          </rPr>
          <t xml:space="preserve"> 1</t>
        </r>
        <r>
          <rPr>
            <sz val="9"/>
            <color rgb="FF000000"/>
            <rFont val="돋움"/>
            <family val="3"/>
            <charset val="129"/>
          </rPr>
          <t>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F206" authorId="6" shapeId="0" xr:uid="{8378F19D-8E7A-4823-AD4A-3D7AF5C90902}">
      <text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공실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데카트론</t>
        </r>
        <r>
          <rPr>
            <b/>
            <sz val="9"/>
            <color indexed="81"/>
            <rFont val="Tahoma"/>
            <family val="2"/>
          </rPr>
          <t>) 2,949.60(892.25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 xml:space="preserve">더비앙송도
</t>
        </r>
        <r>
          <rPr>
            <b/>
            <sz val="9"/>
            <color indexed="81"/>
            <rFont val="Tahoma"/>
            <family val="2"/>
          </rPr>
          <t>2,537.98(767.74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최종</t>
        </r>
        <r>
          <rPr>
            <b/>
            <sz val="9"/>
            <color indexed="81"/>
            <rFont val="Tahoma"/>
            <family val="2"/>
          </rPr>
          <t xml:space="preserve"> 24.12</t>
        </r>
        <r>
          <rPr>
            <b/>
            <sz val="9"/>
            <color indexed="81"/>
            <rFont val="돋움"/>
            <family val="3"/>
            <charset val="129"/>
          </rPr>
          <t xml:space="preserve">월
</t>
        </r>
        <r>
          <rPr>
            <b/>
            <sz val="9"/>
            <color indexed="81"/>
            <rFont val="Tahoma"/>
            <family val="2"/>
          </rPr>
          <t>2,430.54(735.24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면적변경</t>
        </r>
        <r>
          <rPr>
            <b/>
            <sz val="9"/>
            <color indexed="81"/>
            <rFont val="Tahoma"/>
            <family val="2"/>
          </rPr>
          <t>(24.9.1~)</t>
        </r>
      </text>
    </comment>
    <comment ref="I207" authorId="5" shapeId="0" xr:uid="{E20D65BA-59E2-442A-9E6D-C1B6115D1BDB}">
      <text>
        <r>
          <rPr>
            <b/>
            <sz val="9"/>
            <color indexed="81"/>
            <rFont val="돋움"/>
            <family val="3"/>
            <charset val="129"/>
          </rPr>
          <t xml:space="preserve">공용관리비 평당 30,000원
</t>
        </r>
      </text>
    </comment>
    <comment ref="F208" authorId="6" shapeId="0" xr:uid="{EFB8C435-C67B-431B-A4A3-3EA5203422B8}">
      <text>
        <r>
          <rPr>
            <b/>
            <sz val="9"/>
            <color indexed="81"/>
            <rFont val="Tahoma"/>
            <family val="2"/>
          </rPr>
          <t xml:space="preserve">207-2 </t>
        </r>
        <r>
          <rPr>
            <b/>
            <sz val="9"/>
            <color indexed="81"/>
            <rFont val="돋움"/>
            <family val="3"/>
            <charset val="129"/>
          </rPr>
          <t>매장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면적
</t>
        </r>
        <r>
          <rPr>
            <b/>
            <sz val="9"/>
            <color indexed="81"/>
            <rFont val="Tahoma"/>
            <family val="2"/>
          </rPr>
          <t xml:space="preserve">98.71 </t>
        </r>
        <r>
          <rPr>
            <b/>
            <sz val="9"/>
            <color indexed="81"/>
            <rFont val="돋움"/>
            <family val="3"/>
            <charset val="129"/>
          </rPr>
          <t xml:space="preserve">제곱미터
</t>
        </r>
        <r>
          <rPr>
            <b/>
            <sz val="9"/>
            <color indexed="81"/>
            <rFont val="Tahoma"/>
            <family val="2"/>
          </rPr>
          <t xml:space="preserve">29.86 </t>
        </r>
        <r>
          <rPr>
            <b/>
            <sz val="9"/>
            <color indexed="81"/>
            <rFont val="돋움"/>
            <family val="3"/>
            <charset val="129"/>
          </rPr>
          <t>평</t>
        </r>
      </text>
    </comment>
    <comment ref="J213" authorId="4" shapeId="0" xr:uid="{D1E25940-27A2-4D38-9700-E5FF7D4C25F0}">
      <text>
        <r>
          <rPr>
            <sz val="9"/>
            <color indexed="81"/>
            <rFont val="Tahoma"/>
            <family val="2"/>
          </rPr>
          <t xml:space="preserve"> 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월부터</t>
        </r>
        <r>
          <rPr>
            <sz val="9"/>
            <color indexed="81"/>
            <rFont val="Tahoma"/>
            <family val="2"/>
          </rPr>
          <t xml:space="preserve"> 55.5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(16.79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비티엠씨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공용공간사용료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979.19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(296.21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220" authorId="2" shapeId="0" xr:uid="{00000000-0006-0000-0A00-000025000000}">
      <text>
        <r>
          <rPr>
            <b/>
            <sz val="14"/>
            <color rgb="FF000000"/>
            <rFont val="돋움"/>
            <family val="3"/>
            <charset val="129"/>
          </rPr>
          <t>수도광열비 부과 기준 면적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길준용</author>
    <author>USER</author>
    <author>kynna</author>
    <author>SAMSUNG</author>
    <author>Windows User</author>
    <author>ABC</author>
    <author>desk01</author>
    <author>재무팀</author>
  </authors>
  <commentList>
    <comment ref="N4" authorId="0" shapeId="0" xr:uid="{00000000-0006-0000-0B00-000001000000}">
      <text>
        <r>
          <rPr>
            <b/>
            <sz val="9"/>
            <color indexed="81"/>
            <rFont val="돋움"/>
            <family val="3"/>
            <charset val="129"/>
          </rPr>
          <t>임대면적 안분</t>
        </r>
      </text>
    </comment>
    <comment ref="O4" authorId="0" shapeId="0" xr:uid="{00000000-0006-0000-0B00-000002000000}">
      <text>
        <r>
          <rPr>
            <b/>
            <sz val="9"/>
            <color indexed="81"/>
            <rFont val="돋움"/>
            <family val="3"/>
            <charset val="129"/>
          </rPr>
          <t>임대면적안분</t>
        </r>
      </text>
    </comment>
    <comment ref="F6" authorId="1" shapeId="0" xr:uid="{08C3EDA2-33EE-4F60-9A25-0B16081F4038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6" authorId="1" shapeId="0" xr:uid="{74712010-1536-4369-BCBB-CF1CEF0FAD7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공사기간</t>
        </r>
        <r>
          <rPr>
            <sz val="9"/>
            <color indexed="81"/>
            <rFont val="Tahoma"/>
            <family val="2"/>
          </rPr>
          <t xml:space="preserve">24.5.1~7.31 </t>
        </r>
        <r>
          <rPr>
            <sz val="9"/>
            <color indexed="81"/>
            <rFont val="돋움"/>
            <family val="3"/>
            <charset val="129"/>
          </rPr>
          <t>전용관리비만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부담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조기오픈시에도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J6" authorId="1" shapeId="0" xr:uid="{5123B240-37F1-4C6B-8FD3-4E82C0BDD59C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14" authorId="2" shapeId="0" xr:uid="{09FA3F52-1315-4C13-96DE-AE7235E835F5}">
      <text>
        <r>
          <rPr>
            <sz val="9"/>
            <color indexed="81"/>
            <rFont val="Tahoma"/>
            <family val="2"/>
          </rPr>
          <t xml:space="preserve">21.4.1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95.48 (28.88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60.39 (18.27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감소</t>
        </r>
        <r>
          <rPr>
            <sz val="9"/>
            <color indexed="81"/>
            <rFont val="Tahoma"/>
            <family val="2"/>
          </rPr>
          <t xml:space="preserve"> : 35.09 (10.61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J20" authorId="3" shapeId="0" xr:uid="{5A127FDA-C739-4108-97E8-3F368B7F4B83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J21" authorId="3" shapeId="0" xr:uid="{34B3F580-F8AE-4AD6-9516-C16D41A03E97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F66" authorId="3" shapeId="0" xr:uid="{88460A92-C32E-49DF-8127-17471365B133}">
      <text>
        <r>
          <rPr>
            <sz val="9"/>
            <color rgb="FF000000"/>
            <rFont val="돋움"/>
            <family val="3"/>
            <charset val="129"/>
          </rPr>
          <t>계약 손실 면적 추가</t>
        </r>
      </text>
    </comment>
    <comment ref="I67" authorId="4" shapeId="0" xr:uid="{E6452902-07A3-492C-A13E-595CA35E89A3}">
      <text>
        <r>
          <rPr>
            <b/>
            <sz val="9"/>
            <color rgb="FF000000"/>
            <rFont val="돋움"/>
            <family val="3"/>
            <charset val="129"/>
          </rPr>
          <t>블랙야크</t>
        </r>
        <r>
          <rPr>
            <b/>
            <sz val="9"/>
            <color rgb="FF000000"/>
            <rFont val="Tahoma"/>
            <family val="2"/>
          </rPr>
          <t xml:space="preserve"> 598.5 (181.04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</t>
        </r>
        <r>
          <rPr>
            <b/>
            <sz val="9"/>
            <color rgb="FF000000"/>
            <rFont val="돋움"/>
            <family val="3"/>
            <charset val="129"/>
          </rPr>
          <t>쉐이크쉑버거</t>
        </r>
        <r>
          <rPr>
            <b/>
            <sz val="9"/>
            <color rgb="FF000000"/>
            <rFont val="Tahoma"/>
            <family val="2"/>
          </rPr>
          <t xml:space="preserve"> 598.68 (181.1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  </t>
        </r>
        <r>
          <rPr>
            <b/>
            <sz val="9"/>
            <color rgb="FF000000"/>
            <rFont val="돋움"/>
            <family val="3"/>
            <charset val="129"/>
          </rPr>
          <t>차이</t>
        </r>
        <r>
          <rPr>
            <b/>
            <sz val="9"/>
            <color rgb="FF000000"/>
            <rFont val="Tahoma"/>
            <family val="2"/>
          </rPr>
          <t xml:space="preserve"> 0.18 (0.06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>)</t>
        </r>
      </text>
    </comment>
    <comment ref="F68" authorId="4" shapeId="0" xr:uid="{41CB4489-7F1A-4200-B050-58C5C705588D}">
      <text>
        <r>
          <rPr>
            <b/>
            <sz val="9"/>
            <color rgb="FF000000"/>
            <rFont val="Tahoma"/>
            <family val="2"/>
          </rPr>
          <t>2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355.69 (107.60)
3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 187.84 (56.82)</t>
        </r>
        <r>
          <rPr>
            <sz val="9"/>
            <color rgb="FF000000"/>
            <rFont val="Tahoma"/>
            <family val="2"/>
          </rPr>
          <t xml:space="preserve">
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돋움"/>
            <family val="3"/>
            <charset val="129"/>
          </rPr>
          <t>전용</t>
        </r>
        <r>
          <rPr>
            <sz val="9"/>
            <color rgb="FF000000"/>
            <rFont val="Tahoma"/>
            <family val="2"/>
          </rPr>
          <t>+</t>
        </r>
        <r>
          <rPr>
            <sz val="9"/>
            <color rgb="FF000000"/>
            <rFont val="돋움"/>
            <family val="3"/>
            <charset val="129"/>
          </rPr>
          <t>공용</t>
        </r>
        <r>
          <rPr>
            <sz val="9"/>
            <color rgb="FF000000"/>
            <rFont val="Tahoma"/>
            <family val="2"/>
          </rPr>
          <t>=</t>
        </r>
        <r>
          <rPr>
            <sz val="9"/>
            <color rgb="FF000000"/>
            <rFont val="돋움"/>
            <family val="3"/>
            <charset val="129"/>
          </rPr>
          <t xml:space="preserve">골프죤부담
</t>
        </r>
        <r>
          <rPr>
            <b/>
            <sz val="9"/>
            <color rgb="FF000000"/>
            <rFont val="Tahoma"/>
            <family val="2"/>
          </rPr>
          <t>3</t>
        </r>
        <r>
          <rPr>
            <b/>
            <sz val="9"/>
            <color rgb="FF000000"/>
            <rFont val="돋움"/>
            <family val="3"/>
            <charset val="129"/>
          </rPr>
          <t>층</t>
        </r>
        <r>
          <rPr>
            <b/>
            <sz val="9"/>
            <color rgb="FF000000"/>
            <rFont val="Tahoma"/>
            <family val="2"/>
          </rPr>
          <t>(</t>
        </r>
        <r>
          <rPr>
            <b/>
            <sz val="9"/>
            <color rgb="FF000000"/>
            <rFont val="돋움"/>
            <family val="3"/>
            <charset val="129"/>
          </rPr>
          <t>공실</t>
        </r>
        <r>
          <rPr>
            <b/>
            <sz val="9"/>
            <color rgb="FF000000"/>
            <rFont val="Tahoma"/>
            <family val="2"/>
          </rPr>
          <t>)=SD</t>
        </r>
        <r>
          <rPr>
            <b/>
            <sz val="9"/>
            <color rgb="FF000000"/>
            <rFont val="돋움"/>
            <family val="3"/>
            <charset val="129"/>
          </rPr>
          <t>부담</t>
        </r>
        <r>
          <rPr>
            <b/>
            <sz val="9"/>
            <color rgb="FF000000"/>
            <rFont val="Tahoma"/>
            <family val="2"/>
          </rPr>
          <t>-&gt;19.8/1</t>
        </r>
        <r>
          <rPr>
            <b/>
            <sz val="9"/>
            <color rgb="FF000000"/>
            <rFont val="돋움"/>
            <family val="3"/>
            <charset val="129"/>
          </rPr>
          <t>부터골프죤부담</t>
        </r>
      </text>
    </comment>
    <comment ref="I74" authorId="2" shapeId="0" xr:uid="{63AFB9FD-31DF-4E45-A0C2-200CF20D9C35}">
      <text>
        <r>
          <rPr>
            <b/>
            <sz val="9"/>
            <color indexed="81"/>
            <rFont val="돋움"/>
            <family val="3"/>
            <charset val="129"/>
          </rPr>
          <t>닥터김계약면적</t>
        </r>
        <r>
          <rPr>
            <b/>
            <sz val="9"/>
            <color indexed="81"/>
            <rFont val="Tahoma"/>
            <family val="2"/>
          </rPr>
          <t xml:space="preserve"> : 191.34 (57.88)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>: -15.26 (-4.62)</t>
        </r>
      </text>
    </comment>
    <comment ref="P74" authorId="5" shapeId="0" xr:uid="{00000000-0006-0000-0B00-00000E000000}">
      <text>
        <r>
          <rPr>
            <b/>
            <sz val="9"/>
            <color indexed="81"/>
            <rFont val="Tahoma"/>
            <family val="2"/>
          </rPr>
          <t>2020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18</t>
        </r>
        <r>
          <rPr>
            <b/>
            <sz val="9"/>
            <color indexed="81"/>
            <rFont val="돋움"/>
            <family val="3"/>
            <charset val="129"/>
          </rPr>
          <t>일
실외기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분리</t>
        </r>
      </text>
    </comment>
    <comment ref="J85" authorId="1" shapeId="0" xr:uid="{CBC69B7E-C094-465A-8E71-402CF7709F95}">
      <text>
        <r>
          <rPr>
            <b/>
            <sz val="9"/>
            <color indexed="81"/>
            <rFont val="Tahoma"/>
            <family val="2"/>
          </rPr>
          <t>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07</t>
        </r>
        <r>
          <rPr>
            <b/>
            <sz val="9"/>
            <color indexed="81"/>
            <rFont val="돋움"/>
            <family val="3"/>
            <charset val="129"/>
          </rPr>
          <t>월분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관리비부터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
전</t>
        </r>
        <r>
          <rPr>
            <b/>
            <sz val="9"/>
            <color indexed="81"/>
            <rFont val="Tahoma"/>
            <family val="2"/>
          </rPr>
          <t xml:space="preserve"> : 204.03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61.72py
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: 184.21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55.72py</t>
        </r>
      </text>
    </comment>
    <comment ref="E91" authorId="0" shapeId="0" xr:uid="{E42FFBC2-FA31-46BC-9650-56CD4959B5E9}">
      <text>
        <r>
          <rPr>
            <b/>
            <sz val="9"/>
            <color rgb="FF000000"/>
            <rFont val="Tahoma"/>
            <family val="2"/>
          </rPr>
          <t xml:space="preserve">113a/212a
</t>
        </r>
      </text>
    </comment>
    <comment ref="E92" authorId="0" shapeId="0" xr:uid="{4F1AD29A-9D90-4497-B066-5C0FCB60FCA3}">
      <text>
        <r>
          <rPr>
            <b/>
            <sz val="9"/>
            <color rgb="FF000000"/>
            <rFont val="Tahoma"/>
            <family val="2"/>
          </rPr>
          <t xml:space="preserve">114/213
</t>
        </r>
      </text>
    </comment>
    <comment ref="E93" authorId="0" shapeId="0" xr:uid="{0674D3D5-B8BA-48FB-90D5-E5758DA7023B}">
      <text>
        <r>
          <rPr>
            <b/>
            <sz val="9"/>
            <color rgb="FF000000"/>
            <rFont val="Tahoma"/>
            <family val="2"/>
          </rPr>
          <t xml:space="preserve">121b/218b
</t>
        </r>
      </text>
    </comment>
    <comment ref="E94" authorId="0" shapeId="0" xr:uid="{E2C72045-C09C-4C7D-AC87-C112D768B191}">
      <text>
        <r>
          <rPr>
            <b/>
            <sz val="9"/>
            <color rgb="FF000000"/>
            <rFont val="Tahoma"/>
            <family val="2"/>
          </rPr>
          <t xml:space="preserve">122/219
</t>
        </r>
      </text>
    </comment>
    <comment ref="I95" authorId="2" shapeId="0" xr:uid="{DEDCB475-B058-45DF-900D-7A50FF711837}">
      <text>
        <r>
          <rPr>
            <sz val="9"/>
            <color indexed="81"/>
            <rFont val="Tahoma"/>
            <family val="2"/>
          </rPr>
          <t>19.10/1~20.3/31</t>
        </r>
        <r>
          <rPr>
            <sz val="9"/>
            <color indexed="81"/>
            <rFont val="돋움"/>
            <family val="3"/>
            <charset val="129"/>
          </rPr>
          <t>까지
면적축소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공용관리비감소</t>
        </r>
        <r>
          <rPr>
            <sz val="9"/>
            <color indexed="81"/>
            <rFont val="Tahoma"/>
            <family val="2"/>
          </rPr>
          <t>)
464.40(140.48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)-&gt;338.56(102.41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=&gt;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125.84(38.07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P96" authorId="0" shapeId="0" xr:uid="{00000000-0006-0000-0B00-000015000000}">
      <text>
        <r>
          <rPr>
            <b/>
            <sz val="9"/>
            <color indexed="81"/>
            <rFont val="Tahoma"/>
            <family val="2"/>
          </rPr>
          <t xml:space="preserve">EHP </t>
        </r>
        <r>
          <rPr>
            <b/>
            <sz val="9"/>
            <color indexed="81"/>
            <rFont val="돋움"/>
            <family val="3"/>
            <charset val="129"/>
          </rPr>
          <t>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설치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매장내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분전반에서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인입</t>
        </r>
      </text>
    </comment>
    <comment ref="E97" authorId="0" shapeId="0" xr:uid="{DD079076-B4C2-4522-BA2E-9A73DC2792A9}">
      <text>
        <r>
          <rPr>
            <b/>
            <sz val="9"/>
            <color rgb="FF000000"/>
            <rFont val="Tahoma"/>
            <family val="2"/>
          </rPr>
          <t xml:space="preserve">113b/212b
</t>
        </r>
      </text>
    </comment>
    <comment ref="P97" authorId="6" shapeId="0" xr:uid="{00000000-0006-0000-0B00-000017000000}">
      <text>
        <r>
          <rPr>
            <b/>
            <sz val="9"/>
            <color indexed="81"/>
            <rFont val="돋움"/>
            <family val="3"/>
            <charset val="129"/>
          </rPr>
          <t>실외기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사용중</t>
        </r>
        <r>
          <rPr>
            <b/>
            <sz val="9"/>
            <color indexed="81"/>
            <rFont val="Tahoma"/>
            <family val="2"/>
          </rPr>
          <t xml:space="preserve">( </t>
        </r>
        <r>
          <rPr>
            <b/>
            <sz val="9"/>
            <color indexed="81"/>
            <rFont val="돋움"/>
            <family val="3"/>
            <charset val="129"/>
          </rPr>
          <t>별도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99" authorId="2" shapeId="0" xr:uid="{670DBB4A-494F-47C5-85E0-394D60ADF3CA}">
      <text>
        <r>
          <rPr>
            <b/>
            <sz val="9"/>
            <color indexed="81"/>
            <rFont val="돋움"/>
            <family val="3"/>
            <charset val="129"/>
          </rPr>
          <t>공실면적</t>
        </r>
        <r>
          <rPr>
            <b/>
            <sz val="9"/>
            <color indexed="81"/>
            <rFont val="Tahoma"/>
            <family val="2"/>
          </rPr>
          <t xml:space="preserve"> : 82.01(24.81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8/1</t>
        </r>
        <r>
          <rPr>
            <sz val="9"/>
            <color indexed="81"/>
            <rFont val="돋움"/>
            <family val="3"/>
            <charset val="129"/>
          </rPr>
          <t>깨비옥입점시</t>
        </r>
        <r>
          <rPr>
            <sz val="9"/>
            <color indexed="81"/>
            <rFont val="Tahoma"/>
            <family val="2"/>
          </rPr>
          <t xml:space="preserve"> : 82(24.8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-0.01(0.01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F101" authorId="1" shapeId="0" xr:uid="{3E9ACD2C-77C6-4113-B3FB-5F43DA94FD15}">
      <text>
        <r>
          <rPr>
            <b/>
            <sz val="9"/>
            <color indexed="81"/>
            <rFont val="Tahoma"/>
            <family val="2"/>
          </rPr>
          <t xml:space="preserve">128.00(38.72)
-&gt;23. 9/4 </t>
        </r>
        <r>
          <rPr>
            <b/>
            <sz val="9"/>
            <color indexed="81"/>
            <rFont val="돋움"/>
            <family val="3"/>
            <charset val="129"/>
          </rPr>
          <t>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계약시
</t>
        </r>
        <r>
          <rPr>
            <b/>
            <sz val="9"/>
            <color indexed="81"/>
            <rFont val="Tahoma"/>
            <family val="2"/>
          </rPr>
          <t xml:space="preserve">128.80(38.96)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</text>
    </comment>
    <comment ref="F104" authorId="2" shapeId="0" xr:uid="{91F30F4F-F8B3-4EBC-8400-EF5794C1A8BD}">
      <text>
        <r>
          <rPr>
            <sz val="9"/>
            <color indexed="81"/>
            <rFont val="돋움"/>
            <family val="3"/>
            <charset val="129"/>
          </rPr>
          <t>공실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비키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면적</t>
        </r>
        <r>
          <rPr>
            <sz val="9"/>
            <color indexed="81"/>
            <rFont val="Tahoma"/>
            <family val="2"/>
          </rPr>
          <t xml:space="preserve"> : 105.28 (31.85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-&gt;7/20 </t>
        </r>
        <r>
          <rPr>
            <sz val="9"/>
            <color indexed="81"/>
            <rFont val="돋움"/>
            <family val="3"/>
            <charset val="129"/>
          </rPr>
          <t>나폴리수산면적</t>
        </r>
        <r>
          <rPr>
            <sz val="9"/>
            <color indexed="81"/>
            <rFont val="Tahoma"/>
            <family val="2"/>
          </rPr>
          <t>: 108.6 (32.85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" authorId="2" shapeId="0" xr:uid="{A835EC0E-CCDB-4E89-9540-30EE641C4BE5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111.90 (33.85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114.63 (34.68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2.73 (0.83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부과면적증가</t>
        </r>
      </text>
    </comment>
    <comment ref="E111" authorId="3" shapeId="0" xr:uid="{D26F2A2B-82FB-4187-BE3D-8FBB21CD6374}">
      <text>
        <r>
          <rPr>
            <b/>
            <sz val="9"/>
            <color rgb="FF000000"/>
            <rFont val="Tahoma"/>
            <family val="2"/>
          </rPr>
          <t>113A-2
213
212B
212A</t>
        </r>
      </text>
    </comment>
    <comment ref="E117" authorId="3" shapeId="0" xr:uid="{6144DA56-39B7-41A3-964E-D5473964315D}">
      <text>
        <r>
          <rPr>
            <b/>
            <sz val="9"/>
            <color rgb="FF000000"/>
            <rFont val="Tahoma"/>
            <family val="2"/>
          </rPr>
          <t>119
120
216
217</t>
        </r>
      </text>
    </comment>
    <comment ref="J117" authorId="3" shapeId="0" xr:uid="{DB22B8D5-A9C0-4676-9806-717140BC155C}">
      <text>
        <r>
          <rPr>
            <b/>
            <sz val="10"/>
            <color rgb="FF000000"/>
            <rFont val="돋움"/>
            <family val="3"/>
            <charset val="129"/>
          </rPr>
          <t>전용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및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공용</t>
        </r>
        <r>
          <rPr>
            <b/>
            <sz val="10"/>
            <color rgb="FF000000"/>
            <rFont val="Tahoma"/>
            <family val="2"/>
          </rPr>
          <t xml:space="preserve">: SD </t>
        </r>
        <r>
          <rPr>
            <b/>
            <sz val="10"/>
            <color rgb="FF000000"/>
            <rFont val="돋움"/>
            <family val="3"/>
            <charset val="129"/>
          </rPr>
          <t>부담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P119" authorId="5" shapeId="0" xr:uid="{00000000-0006-0000-0B00-00001F000000}">
      <text>
        <r>
          <rPr>
            <b/>
            <sz val="9"/>
            <color indexed="81"/>
            <rFont val="Tahoma"/>
            <family val="2"/>
          </rPr>
          <t xml:space="preserve">EHP </t>
        </r>
        <r>
          <rPr>
            <b/>
            <sz val="9"/>
            <color indexed="81"/>
            <rFont val="돋움"/>
            <family val="3"/>
            <charset val="129"/>
          </rPr>
          <t>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장비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사용중</t>
        </r>
      </text>
    </comment>
    <comment ref="I125" authorId="7" shapeId="0" xr:uid="{432807BF-EAAD-493D-A76D-00A1848116E0}">
      <text>
        <r>
          <rPr>
            <sz val="9"/>
            <color indexed="81"/>
            <rFont val="돋움"/>
            <family val="3"/>
            <charset val="129"/>
          </rPr>
          <t>이코복스
312.34(94.48평)
돈블랑
315.2(95.35평)
차이 : 0.87평</t>
        </r>
      </text>
    </comment>
    <comment ref="T126" authorId="0" shapeId="0" xr:uid="{00000000-0006-0000-0B00-000021000000}">
      <text>
        <r>
          <rPr>
            <b/>
            <sz val="9"/>
            <color indexed="81"/>
            <rFont val="Tahoma"/>
            <family val="2"/>
          </rPr>
          <t xml:space="preserve">TV </t>
        </r>
        <r>
          <rPr>
            <b/>
            <sz val="9"/>
            <color indexed="81"/>
            <rFont val="돋움"/>
            <family val="3"/>
            <charset val="129"/>
          </rPr>
          <t>수신요금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관리비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고지서는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별도로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나오지만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정산은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유지</t>
        </r>
        <r>
          <rPr>
            <b/>
            <sz val="9"/>
            <color indexed="81"/>
            <rFont val="Tahoma"/>
            <family val="2"/>
          </rPr>
          <t>(+22,500)</t>
        </r>
      </text>
    </comment>
    <comment ref="P130" authorId="5" shapeId="0" xr:uid="{00000000-0006-0000-0B00-000022000000}">
      <text>
        <r>
          <rPr>
            <b/>
            <sz val="9"/>
            <color indexed="81"/>
            <rFont val="Tahoma"/>
            <family val="2"/>
          </rPr>
          <t xml:space="preserve">EHP </t>
        </r>
        <r>
          <rPr>
            <b/>
            <sz val="9"/>
            <color indexed="81"/>
            <rFont val="돋움"/>
            <family val="3"/>
            <charset val="129"/>
          </rPr>
          <t>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장비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사용중</t>
        </r>
      </text>
    </comment>
    <comment ref="F137" authorId="2" shapeId="0" xr:uid="{D85FAD2F-ED2F-4BE6-9A83-DC2F3A6CDD39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283.35 (85.71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225.03 (68.07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58.32 (17.64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부과면적감소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66" authorId="0" shapeId="0" xr:uid="{C5A74F57-64D3-4CDA-8CC8-BED14F078EE6}">
      <text>
        <r>
          <rPr>
            <sz val="9"/>
            <color indexed="81"/>
            <rFont val="돋움"/>
            <family val="3"/>
            <charset val="129"/>
          </rPr>
          <t>2023.9.01 면적 수정
1. 니꼬엔드 계약 면적 ( 298.27)
2. 건축물 대장 면적 : 315.90
3. 볼링장 동선 사용 면적 축소    ( 258.31)
4. 수유실 공간 사용 면적 축소 (197.11)</t>
        </r>
        <r>
          <rPr>
            <b/>
            <sz val="9"/>
            <color indexed="81"/>
            <rFont val="돋움"/>
            <family val="3"/>
            <charset val="129"/>
          </rPr>
          <t xml:space="preserve">
24.05.01 관리비부과면적 : 190.54제곱미터(57.64평) 소방설비로사용불가면적은제외 
도나스데이계약면적 : 197.11제곱미터(59.63평)</t>
        </r>
      </text>
    </comment>
    <comment ref="F184" authorId="1" shapeId="0" xr:uid="{AE9608CE-470E-4F14-8BF6-E03D2EDDE24F}">
      <text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이스타</t>
        </r>
        <r>
          <rPr>
            <b/>
            <sz val="9"/>
            <color indexed="81"/>
            <rFont val="Tahoma"/>
            <family val="2"/>
          </rPr>
          <t xml:space="preserve"> : 363.38
(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모우트</t>
        </r>
        <r>
          <rPr>
            <b/>
            <sz val="9"/>
            <color indexed="81"/>
            <rFont val="Tahoma"/>
            <family val="2"/>
          </rPr>
          <t xml:space="preserve"> : 366.34
</t>
        </r>
        <r>
          <rPr>
            <b/>
            <sz val="9"/>
            <color indexed="81"/>
            <rFont val="돋움"/>
            <family val="3"/>
            <charset val="129"/>
          </rPr>
          <t>부과증가</t>
        </r>
        <r>
          <rPr>
            <b/>
            <sz val="9"/>
            <color indexed="81"/>
            <rFont val="Tahoma"/>
            <family val="2"/>
          </rPr>
          <t xml:space="preserve"> : 2.96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4" authorId="1" shapeId="0" xr:uid="{29E63168-0F9C-4103-BDAE-2F5816D1A99A}">
      <text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이스타</t>
        </r>
        <r>
          <rPr>
            <sz val="9"/>
            <color indexed="81"/>
            <rFont val="Tahoma"/>
            <family val="2"/>
          </rPr>
          <t xml:space="preserve"> : 109.92</t>
        </r>
        <r>
          <rPr>
            <sz val="9"/>
            <color indexed="81"/>
            <rFont val="돋움"/>
            <family val="3"/>
            <charset val="129"/>
          </rPr>
          <t xml:space="preserve">평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모우트</t>
        </r>
        <r>
          <rPr>
            <sz val="9"/>
            <color indexed="81"/>
            <rFont val="Tahoma"/>
            <family val="2"/>
          </rPr>
          <t xml:space="preserve"> : 110.82</t>
        </r>
        <r>
          <rPr>
            <sz val="9"/>
            <color indexed="81"/>
            <rFont val="돋움"/>
            <family val="3"/>
            <charset val="129"/>
          </rPr>
          <t>평
부과증가</t>
        </r>
        <r>
          <rPr>
            <sz val="9"/>
            <color indexed="81"/>
            <rFont val="Tahoma"/>
            <family val="2"/>
          </rPr>
          <t xml:space="preserve"> : 0.9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5" authorId="3" shapeId="0" xr:uid="{3B5AFF77-8919-4059-B792-6E83959FA6CA}">
      <text>
        <r>
          <rPr>
            <sz val="9"/>
            <color rgb="FF000000"/>
            <rFont val="돋움"/>
            <family val="3"/>
            <charset val="129"/>
          </rPr>
          <t>매가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박스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합의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 xml:space="preserve">사항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동선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옆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창고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면적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줄이면서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공용관리비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금액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감액을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 2017</t>
        </r>
        <r>
          <rPr>
            <sz val="9"/>
            <color rgb="FF000000"/>
            <rFont val="돋움"/>
            <family val="3"/>
            <charset val="129"/>
          </rPr>
          <t>년</t>
        </r>
        <r>
          <rPr>
            <sz val="9"/>
            <color rgb="FF000000"/>
            <rFont val="Tahoma"/>
            <family val="2"/>
          </rPr>
          <t xml:space="preserve"> 8</t>
        </r>
        <r>
          <rPr>
            <sz val="9"/>
            <color rgb="FF000000"/>
            <rFont val="돋움"/>
            <family val="3"/>
            <charset val="129"/>
          </rPr>
          <t>월</t>
        </r>
        <r>
          <rPr>
            <sz val="9"/>
            <color rgb="FF000000"/>
            <rFont val="Tahoma"/>
            <family val="2"/>
          </rPr>
          <t xml:space="preserve"> 1</t>
        </r>
        <r>
          <rPr>
            <sz val="9"/>
            <color rgb="FF000000"/>
            <rFont val="돋움"/>
            <family val="3"/>
            <charset val="129"/>
          </rPr>
          <t>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S205" authorId="3" shapeId="0" xr:uid="{00000000-0006-0000-0B00-000029000000}">
      <text>
        <r>
          <rPr>
            <b/>
            <sz val="12"/>
            <color rgb="FF000000"/>
            <rFont val="Tahoma"/>
            <family val="2"/>
          </rPr>
          <t>D</t>
        </r>
        <r>
          <rPr>
            <b/>
            <sz val="12"/>
            <color rgb="FF000000"/>
            <rFont val="돋움"/>
            <family val="3"/>
            <charset val="129"/>
          </rPr>
          <t>동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전기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요금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고지서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기준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적용</t>
        </r>
      </text>
    </comment>
    <comment ref="AQ205" authorId="0" shapeId="0" xr:uid="{00000000-0006-0000-0B00-00002A000000}">
      <text>
        <r>
          <rPr>
            <b/>
            <sz val="9"/>
            <color indexed="81"/>
            <rFont val="돋움"/>
            <family val="3"/>
            <charset val="129"/>
          </rPr>
          <t>메가박스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R205" authorId="5" shapeId="0" xr:uid="{00000000-0006-0000-0B00-00002B000000}">
      <text>
        <r>
          <rPr>
            <b/>
            <sz val="16"/>
            <color indexed="81"/>
            <rFont val="맑은 고딕"/>
            <family val="3"/>
            <charset val="129"/>
            <scheme val="minor"/>
          </rPr>
          <t>공용 전기 요금 정산용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6" authorId="5" shapeId="0" xr:uid="{30A91FA7-B46B-4BBA-8233-04142084C869}">
      <text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공실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데카트론</t>
        </r>
        <r>
          <rPr>
            <b/>
            <sz val="9"/>
            <color indexed="81"/>
            <rFont val="Tahoma"/>
            <family val="2"/>
          </rPr>
          <t>) 2,949.60(892.25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 xml:space="preserve">더비앙송도
</t>
        </r>
        <r>
          <rPr>
            <b/>
            <sz val="9"/>
            <color indexed="81"/>
            <rFont val="Tahoma"/>
            <family val="2"/>
          </rPr>
          <t>2,537.98(767.74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최종</t>
        </r>
        <r>
          <rPr>
            <b/>
            <sz val="9"/>
            <color indexed="81"/>
            <rFont val="Tahoma"/>
            <family val="2"/>
          </rPr>
          <t xml:space="preserve"> 24.12</t>
        </r>
        <r>
          <rPr>
            <b/>
            <sz val="9"/>
            <color indexed="81"/>
            <rFont val="돋움"/>
            <family val="3"/>
            <charset val="129"/>
          </rPr>
          <t xml:space="preserve">월
</t>
        </r>
        <r>
          <rPr>
            <b/>
            <sz val="9"/>
            <color indexed="81"/>
            <rFont val="Tahoma"/>
            <family val="2"/>
          </rPr>
          <t>2,430.54(735.24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면적변경</t>
        </r>
        <r>
          <rPr>
            <b/>
            <sz val="9"/>
            <color indexed="81"/>
            <rFont val="Tahoma"/>
            <family val="2"/>
          </rPr>
          <t>(24.9.1~)</t>
        </r>
      </text>
    </comment>
    <comment ref="I207" authorId="7" shapeId="0" xr:uid="{929C3DA2-AADA-4344-ABE8-17396FCE1058}">
      <text>
        <r>
          <rPr>
            <b/>
            <sz val="9"/>
            <color indexed="81"/>
            <rFont val="돋움"/>
            <family val="3"/>
            <charset val="129"/>
          </rPr>
          <t xml:space="preserve">공용관리비 평당 30,000원
</t>
        </r>
      </text>
    </comment>
    <comment ref="F208" authorId="5" shapeId="0" xr:uid="{F0947AC6-6248-4D02-B8D8-DBBC14959366}">
      <text>
        <r>
          <rPr>
            <b/>
            <sz val="9"/>
            <color indexed="81"/>
            <rFont val="Tahoma"/>
            <family val="2"/>
          </rPr>
          <t xml:space="preserve">207-2 </t>
        </r>
        <r>
          <rPr>
            <b/>
            <sz val="9"/>
            <color indexed="81"/>
            <rFont val="돋움"/>
            <family val="3"/>
            <charset val="129"/>
          </rPr>
          <t>매장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면적
</t>
        </r>
        <r>
          <rPr>
            <b/>
            <sz val="9"/>
            <color indexed="81"/>
            <rFont val="Tahoma"/>
            <family val="2"/>
          </rPr>
          <t xml:space="preserve">98.71 </t>
        </r>
        <r>
          <rPr>
            <b/>
            <sz val="9"/>
            <color indexed="81"/>
            <rFont val="돋움"/>
            <family val="3"/>
            <charset val="129"/>
          </rPr>
          <t xml:space="preserve">제곱미터
</t>
        </r>
        <r>
          <rPr>
            <b/>
            <sz val="9"/>
            <color indexed="81"/>
            <rFont val="Tahoma"/>
            <family val="2"/>
          </rPr>
          <t xml:space="preserve">29.86 </t>
        </r>
        <r>
          <rPr>
            <b/>
            <sz val="9"/>
            <color indexed="81"/>
            <rFont val="돋움"/>
            <family val="3"/>
            <charset val="129"/>
          </rPr>
          <t>평</t>
        </r>
      </text>
    </comment>
    <comment ref="J213" authorId="0" shapeId="0" xr:uid="{2E8784AF-1BC7-40C9-9B78-33A9BC674890}">
      <text>
        <r>
          <rPr>
            <sz val="9"/>
            <color indexed="81"/>
            <rFont val="Tahoma"/>
            <family val="2"/>
          </rPr>
          <t xml:space="preserve"> 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월부터</t>
        </r>
        <r>
          <rPr>
            <sz val="9"/>
            <color indexed="81"/>
            <rFont val="Tahoma"/>
            <family val="2"/>
          </rPr>
          <t xml:space="preserve"> 55.5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(16.79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비티엠씨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공용공간사용료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979.19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(296.21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220" authorId="3" shapeId="0" xr:uid="{00000000-0006-0000-0B00-000030000000}">
      <text>
        <r>
          <rPr>
            <b/>
            <sz val="14"/>
            <color rgb="FF000000"/>
            <rFont val="돋움"/>
            <family val="3"/>
            <charset val="129"/>
          </rPr>
          <t>수도광열비 부과 기준 면적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kynna</author>
    <author>USER</author>
  </authors>
  <commentList>
    <comment ref="H12" authorId="0" shapeId="0" xr:uid="{00000000-0006-0000-0C00-000001000000}">
      <text>
        <r>
          <rPr>
            <b/>
            <sz val="9"/>
            <color rgb="FF000000"/>
            <rFont val="돋움"/>
            <family val="3"/>
            <charset val="129"/>
          </rPr>
          <t>계약서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면적</t>
        </r>
      </text>
    </comment>
    <comment ref="H18" authorId="0" shapeId="0" xr:uid="{00000000-0006-0000-0C00-000002000000}">
      <text>
        <r>
          <rPr>
            <sz val="9"/>
            <color indexed="81"/>
            <rFont val="Tahoma"/>
            <family val="2"/>
          </rPr>
          <t xml:space="preserve">21.4.1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95.48 (28.88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60.39 (18.27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감소</t>
        </r>
        <r>
          <rPr>
            <sz val="9"/>
            <color indexed="81"/>
            <rFont val="Tahoma"/>
            <family val="2"/>
          </rPr>
          <t xml:space="preserve"> : 35.09 (10.61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H50" authorId="1" shapeId="0" xr:uid="{B557596D-22B3-4DE1-94DA-E25393F8164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kynna</author>
    <author>길준용</author>
  </authors>
  <commentList>
    <comment ref="H20" authorId="0" shapeId="0" xr:uid="{00000000-0006-0000-0D00-000001000000}">
      <text>
        <r>
          <rPr>
            <sz val="9"/>
            <color indexed="81"/>
            <rFont val="Tahoma"/>
            <family val="2"/>
          </rPr>
          <t xml:space="preserve">21.4.1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95.48 (28.88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60.39 (18.27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감소</t>
        </r>
        <r>
          <rPr>
            <sz val="9"/>
            <color indexed="81"/>
            <rFont val="Tahoma"/>
            <family val="2"/>
          </rPr>
          <t xml:space="preserve"> : 35.09 (10.61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G46" authorId="1" shapeId="0" xr:uid="{00000000-0006-0000-0D00-000003000000}">
      <text>
        <r>
          <rPr>
            <sz val="12"/>
            <color indexed="81"/>
            <rFont val="HY견고딕"/>
            <family val="1"/>
            <charset val="129"/>
          </rPr>
          <t>2023년 6월 1일 인상
65---&gt;66%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</author>
    <author>길준용</author>
  </authors>
  <commentList>
    <comment ref="M14" authorId="0" shapeId="0" xr:uid="{00000000-0006-0000-0E00-000001000000}">
      <text>
        <r>
          <rPr>
            <b/>
            <sz val="11"/>
            <color indexed="81"/>
            <rFont val="돋움"/>
            <family val="3"/>
            <charset val="129"/>
          </rPr>
          <t>챔피온 삽겹살
입점시 풀리 조정
풍량을 올림</t>
        </r>
      </text>
    </comment>
    <comment ref="M17" authorId="1" shapeId="0" xr:uid="{00000000-0006-0000-0E00-000002000000}">
      <text>
        <r>
          <rPr>
            <b/>
            <sz val="9"/>
            <color indexed="81"/>
            <rFont val="돋움"/>
            <family val="3"/>
            <charset val="129"/>
          </rPr>
          <t>마카오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훠궈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입점시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풍량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조정함</t>
        </r>
      </text>
    </comment>
    <comment ref="F22" authorId="0" shapeId="0" xr:uid="{00000000-0006-0000-0E00-000003000000}">
      <text>
        <r>
          <rPr>
            <b/>
            <sz val="12"/>
            <color indexed="81"/>
            <rFont val="돋움"/>
            <family val="3"/>
            <charset val="129"/>
          </rPr>
          <t>배기펜만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사용시
관리비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정산시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별도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정산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적용</t>
        </r>
      </text>
    </comment>
    <comment ref="B109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2018.7.24.
31500</t>
        </r>
        <r>
          <rPr>
            <b/>
            <sz val="9"/>
            <color indexed="81"/>
            <rFont val="돋움"/>
            <family val="3"/>
            <charset val="129"/>
          </rPr>
          <t xml:space="preserve">을
</t>
        </r>
        <r>
          <rPr>
            <b/>
            <sz val="9"/>
            <color indexed="81"/>
            <rFont val="Tahoma"/>
            <family val="2"/>
          </rPr>
          <t>42000</t>
        </r>
        <r>
          <rPr>
            <b/>
            <sz val="9"/>
            <color indexed="81"/>
            <rFont val="돋움"/>
            <family val="3"/>
            <charset val="129"/>
          </rPr>
          <t>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변경경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4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ABC: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2018.7.22.
 </t>
        </r>
        <r>
          <rPr>
            <sz val="12"/>
            <color indexed="81"/>
            <rFont val="돋움"/>
            <family val="3"/>
            <charset val="129"/>
          </rPr>
          <t>배기펜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교체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F5" authorId="0" shapeId="0" xr:uid="{00000000-0006-0000-0F00-000001000000}">
      <text>
        <r>
          <rPr>
            <b/>
            <sz val="11"/>
            <color rgb="FF000000"/>
            <rFont val="돋움"/>
            <family val="3"/>
            <charset val="129"/>
          </rPr>
          <t>지하</t>
        </r>
        <r>
          <rPr>
            <b/>
            <sz val="11"/>
            <color rgb="FF000000"/>
            <rFont val="Tahoma"/>
            <family val="2"/>
          </rPr>
          <t xml:space="preserve"> 2</t>
        </r>
        <r>
          <rPr>
            <b/>
            <sz val="11"/>
            <color rgb="FF000000"/>
            <rFont val="돋움"/>
            <family val="3"/>
            <charset val="129"/>
          </rPr>
          <t>층</t>
        </r>
        <r>
          <rPr>
            <b/>
            <sz val="11"/>
            <color rgb="FF000000"/>
            <rFont val="Tahoma"/>
            <family val="2"/>
          </rPr>
          <t xml:space="preserve"> </t>
        </r>
        <r>
          <rPr>
            <b/>
            <sz val="11"/>
            <color rgb="FF000000"/>
            <rFont val="돋움"/>
            <family val="3"/>
            <charset val="129"/>
          </rPr>
          <t>내부</t>
        </r>
        <r>
          <rPr>
            <b/>
            <sz val="11"/>
            <color rgb="FF000000"/>
            <rFont val="Tahoma"/>
            <family val="2"/>
          </rPr>
          <t xml:space="preserve"> </t>
        </r>
        <r>
          <rPr>
            <b/>
            <sz val="11"/>
            <color rgb="FF000000"/>
            <rFont val="돋움"/>
            <family val="3"/>
            <charset val="129"/>
          </rPr>
          <t>화장실</t>
        </r>
        <r>
          <rPr>
            <b/>
            <sz val="11"/>
            <color rgb="FF000000"/>
            <rFont val="Tahoma"/>
            <family val="2"/>
          </rPr>
          <t xml:space="preserve"> </t>
        </r>
        <r>
          <rPr>
            <b/>
            <sz val="11"/>
            <color rgb="FF000000"/>
            <rFont val="돋움"/>
            <family val="3"/>
            <charset val="129"/>
          </rPr>
          <t>배수관에</t>
        </r>
        <r>
          <rPr>
            <b/>
            <sz val="11"/>
            <color rgb="FF000000"/>
            <rFont val="Tahoma"/>
            <family val="2"/>
          </rPr>
          <t xml:space="preserve"> </t>
        </r>
        <r>
          <rPr>
            <b/>
            <sz val="11"/>
            <color rgb="FF000000"/>
            <rFont val="돋움"/>
            <family val="3"/>
            <charset val="129"/>
          </rPr>
          <t>연결이</t>
        </r>
        <r>
          <rPr>
            <b/>
            <sz val="11"/>
            <color rgb="FF000000"/>
            <rFont val="Tahoma"/>
            <family val="2"/>
          </rPr>
          <t xml:space="preserve"> </t>
        </r>
        <r>
          <rPr>
            <b/>
            <sz val="11"/>
            <color rgb="FF000000"/>
            <rFont val="돋움"/>
            <family val="3"/>
            <charset val="129"/>
          </rPr>
          <t>되어</t>
        </r>
        <r>
          <rPr>
            <b/>
            <sz val="11"/>
            <color rgb="FF000000"/>
            <rFont val="Tahoma"/>
            <family val="2"/>
          </rPr>
          <t xml:space="preserve"> </t>
        </r>
        <r>
          <rPr>
            <b/>
            <sz val="11"/>
            <color rgb="FF000000"/>
            <rFont val="돋움"/>
            <family val="3"/>
            <charset val="129"/>
          </rPr>
          <t>있음</t>
        </r>
      </text>
    </comment>
    <comment ref="D9" authorId="0" shapeId="0" xr:uid="{00000000-0006-0000-0F00-000002000000}">
      <text>
        <r>
          <rPr>
            <b/>
            <sz val="12"/>
            <color rgb="FF000000"/>
            <rFont val="맑은 고딕"/>
            <family val="3"/>
            <charset val="129"/>
          </rPr>
          <t>기계실 탱크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D10" authorId="0" shapeId="0" xr:uid="{00000000-0006-0000-0F00-000003000000}">
      <text>
        <r>
          <rPr>
            <b/>
            <sz val="16"/>
            <color rgb="FF000000"/>
            <rFont val="돋움"/>
            <family val="3"/>
            <charset val="129"/>
          </rPr>
          <t>소화가스실</t>
        </r>
        <r>
          <rPr>
            <b/>
            <sz val="16"/>
            <color rgb="FF000000"/>
            <rFont val="Tahoma"/>
            <family val="2"/>
          </rPr>
          <t xml:space="preserve"> </t>
        </r>
        <r>
          <rPr>
            <b/>
            <sz val="16"/>
            <color rgb="FF000000"/>
            <rFont val="돋움"/>
            <family val="3"/>
            <charset val="129"/>
          </rPr>
          <t>옆</t>
        </r>
        <r>
          <rPr>
            <b/>
            <sz val="16"/>
            <color rgb="FF000000"/>
            <rFont val="Tahoma"/>
            <family val="2"/>
          </rPr>
          <t xml:space="preserve"> </t>
        </r>
        <r>
          <rPr>
            <b/>
            <sz val="16"/>
            <color rgb="FF000000"/>
            <rFont val="돋움"/>
            <family val="3"/>
            <charset val="129"/>
          </rPr>
          <t>탱크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kynna</author>
    <author>SAMSUNG</author>
    <author>Windows User</author>
    <author>길준용</author>
    <author>재무팀</author>
    <author>ABC</author>
  </authors>
  <commentList>
    <comment ref="F6" authorId="0" shapeId="0" xr:uid="{16462D24-ED3B-443F-92A2-12C334E9BF70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6" authorId="0" shapeId="0" xr:uid="{64E80314-FC52-4858-92AC-CA4962202AC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공사기간</t>
        </r>
        <r>
          <rPr>
            <sz val="9"/>
            <color indexed="81"/>
            <rFont val="Tahoma"/>
            <family val="2"/>
          </rPr>
          <t xml:space="preserve">24.5.1~7.31 </t>
        </r>
        <r>
          <rPr>
            <sz val="9"/>
            <color indexed="81"/>
            <rFont val="돋움"/>
            <family val="3"/>
            <charset val="129"/>
          </rPr>
          <t>전용관리비만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부담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조기오픈시에도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J6" authorId="0" shapeId="0" xr:uid="{018994B7-EB1B-4C73-B00A-DE740B53DB97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M6" authorId="0" shapeId="0" xr:uid="{8336879D-26C3-4DBC-A4A2-3DADBAC080F4}">
      <text>
        <r>
          <rPr>
            <b/>
            <sz val="9"/>
            <color indexed="81"/>
            <rFont val="돋움"/>
            <family val="3"/>
            <charset val="129"/>
          </rPr>
          <t>적산열량계</t>
        </r>
      </text>
    </comment>
    <comment ref="M7" authorId="0" shapeId="0" xr:uid="{CFAFFC81-F310-4FFC-BE7E-40B7433F8957}">
      <text>
        <r>
          <rPr>
            <b/>
            <sz val="9"/>
            <color indexed="81"/>
            <rFont val="돋움"/>
            <family val="3"/>
            <charset val="129"/>
          </rPr>
          <t>적산열량계</t>
        </r>
      </text>
    </comment>
    <comment ref="M8" authorId="0" shapeId="0" xr:uid="{6B7DD2F6-4007-46F5-91BC-D7A3DEFC4300}">
      <text>
        <r>
          <rPr>
            <b/>
            <sz val="9"/>
            <color indexed="81"/>
            <rFont val="돋움"/>
            <family val="3"/>
            <charset val="129"/>
          </rPr>
          <t>적산열량계</t>
        </r>
      </text>
    </comment>
    <comment ref="M11" authorId="0" shapeId="0" xr:uid="{10DFFCE3-ECE4-42B4-8301-7809B8EDA92C}">
      <text>
        <r>
          <rPr>
            <b/>
            <sz val="9"/>
            <color indexed="81"/>
            <rFont val="돋움"/>
            <family val="3"/>
            <charset val="129"/>
          </rPr>
          <t>적산열량계</t>
        </r>
      </text>
    </comment>
    <comment ref="I14" authorId="1" shapeId="0" xr:uid="{22AB86E7-D3C6-4C2F-A8ED-CC28C13AC2B0}">
      <text>
        <r>
          <rPr>
            <sz val="9"/>
            <color indexed="81"/>
            <rFont val="Tahoma"/>
            <family val="2"/>
          </rPr>
          <t xml:space="preserve">21.4.1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95.48 (28.88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60.39 (18.27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감소</t>
        </r>
        <r>
          <rPr>
            <sz val="9"/>
            <color indexed="81"/>
            <rFont val="Tahoma"/>
            <family val="2"/>
          </rPr>
          <t xml:space="preserve"> : 35.09 (10.61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J20" authorId="2" shapeId="0" xr:uid="{7362923B-FD79-4F1D-8934-46929804C403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J21" authorId="2" shapeId="0" xr:uid="{04CDD2D9-861A-4791-A74B-BB421B1B16DF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M30" authorId="0" shapeId="0" xr:uid="{8691470D-C38C-45A1-8E54-F7C43453A9D5}">
      <text>
        <r>
          <rPr>
            <b/>
            <sz val="9"/>
            <color indexed="81"/>
            <rFont val="돋움"/>
            <family val="3"/>
            <charset val="129"/>
          </rPr>
          <t>적산열량계</t>
        </r>
      </text>
    </comment>
    <comment ref="F66" authorId="2" shapeId="0" xr:uid="{5ADAC999-F54B-4BAD-BF56-FA05C2CD2A83}">
      <text>
        <r>
          <rPr>
            <sz val="9"/>
            <color rgb="FF000000"/>
            <rFont val="돋움"/>
            <family val="3"/>
            <charset val="129"/>
          </rPr>
          <t>계약 손실 면적 추가</t>
        </r>
      </text>
    </comment>
    <comment ref="I67" authorId="3" shapeId="0" xr:uid="{464E656F-2E36-4ECA-BC61-FE690075BD34}">
      <text>
        <r>
          <rPr>
            <b/>
            <sz val="9"/>
            <color rgb="FF000000"/>
            <rFont val="돋움"/>
            <family val="3"/>
            <charset val="129"/>
          </rPr>
          <t>블랙야크</t>
        </r>
        <r>
          <rPr>
            <b/>
            <sz val="9"/>
            <color rgb="FF000000"/>
            <rFont val="Tahoma"/>
            <family val="2"/>
          </rPr>
          <t xml:space="preserve"> 598.5 (181.04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</t>
        </r>
        <r>
          <rPr>
            <b/>
            <sz val="9"/>
            <color rgb="FF000000"/>
            <rFont val="돋움"/>
            <family val="3"/>
            <charset val="129"/>
          </rPr>
          <t>쉐이크쉑버거</t>
        </r>
        <r>
          <rPr>
            <b/>
            <sz val="9"/>
            <color rgb="FF000000"/>
            <rFont val="Tahoma"/>
            <family val="2"/>
          </rPr>
          <t xml:space="preserve"> 598.68 (181.1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  </t>
        </r>
        <r>
          <rPr>
            <b/>
            <sz val="9"/>
            <color rgb="FF000000"/>
            <rFont val="돋움"/>
            <family val="3"/>
            <charset val="129"/>
          </rPr>
          <t>차이</t>
        </r>
        <r>
          <rPr>
            <b/>
            <sz val="9"/>
            <color rgb="FF000000"/>
            <rFont val="Tahoma"/>
            <family val="2"/>
          </rPr>
          <t xml:space="preserve"> 0.18 (0.06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>)</t>
        </r>
      </text>
    </comment>
    <comment ref="F68" authorId="3" shapeId="0" xr:uid="{E71F6CA4-2053-4F45-9607-FA6F6D16D264}">
      <text>
        <r>
          <rPr>
            <b/>
            <sz val="9"/>
            <color rgb="FF000000"/>
            <rFont val="Tahoma"/>
            <family val="2"/>
          </rPr>
          <t>2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355.69 (107.60)
3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 187.84 (56.82)</t>
        </r>
        <r>
          <rPr>
            <sz val="9"/>
            <color rgb="FF000000"/>
            <rFont val="Tahoma"/>
            <family val="2"/>
          </rPr>
          <t xml:space="preserve">
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돋움"/>
            <family val="3"/>
            <charset val="129"/>
          </rPr>
          <t>전용</t>
        </r>
        <r>
          <rPr>
            <sz val="9"/>
            <color rgb="FF000000"/>
            <rFont val="Tahoma"/>
            <family val="2"/>
          </rPr>
          <t>+</t>
        </r>
        <r>
          <rPr>
            <sz val="9"/>
            <color rgb="FF000000"/>
            <rFont val="돋움"/>
            <family val="3"/>
            <charset val="129"/>
          </rPr>
          <t>공용</t>
        </r>
        <r>
          <rPr>
            <sz val="9"/>
            <color rgb="FF000000"/>
            <rFont val="Tahoma"/>
            <family val="2"/>
          </rPr>
          <t>=</t>
        </r>
        <r>
          <rPr>
            <sz val="9"/>
            <color rgb="FF000000"/>
            <rFont val="돋움"/>
            <family val="3"/>
            <charset val="129"/>
          </rPr>
          <t xml:space="preserve">골프죤부담
</t>
        </r>
        <r>
          <rPr>
            <b/>
            <sz val="9"/>
            <color rgb="FF000000"/>
            <rFont val="Tahoma"/>
            <family val="2"/>
          </rPr>
          <t>3</t>
        </r>
        <r>
          <rPr>
            <b/>
            <sz val="9"/>
            <color rgb="FF000000"/>
            <rFont val="돋움"/>
            <family val="3"/>
            <charset val="129"/>
          </rPr>
          <t>층</t>
        </r>
        <r>
          <rPr>
            <b/>
            <sz val="9"/>
            <color rgb="FF000000"/>
            <rFont val="Tahoma"/>
            <family val="2"/>
          </rPr>
          <t>(</t>
        </r>
        <r>
          <rPr>
            <b/>
            <sz val="9"/>
            <color rgb="FF000000"/>
            <rFont val="돋움"/>
            <family val="3"/>
            <charset val="129"/>
          </rPr>
          <t>공실</t>
        </r>
        <r>
          <rPr>
            <b/>
            <sz val="9"/>
            <color rgb="FF000000"/>
            <rFont val="Tahoma"/>
            <family val="2"/>
          </rPr>
          <t>)=SD</t>
        </r>
        <r>
          <rPr>
            <b/>
            <sz val="9"/>
            <color rgb="FF000000"/>
            <rFont val="돋움"/>
            <family val="3"/>
            <charset val="129"/>
          </rPr>
          <t>부담</t>
        </r>
        <r>
          <rPr>
            <b/>
            <sz val="9"/>
            <color rgb="FF000000"/>
            <rFont val="Tahoma"/>
            <family val="2"/>
          </rPr>
          <t>-&gt;19.8/1</t>
        </r>
        <r>
          <rPr>
            <b/>
            <sz val="9"/>
            <color rgb="FF000000"/>
            <rFont val="돋움"/>
            <family val="3"/>
            <charset val="129"/>
          </rPr>
          <t>부터골프죤부담</t>
        </r>
      </text>
    </comment>
    <comment ref="I74" authorId="1" shapeId="0" xr:uid="{8F806664-76EA-496D-A4D8-434871F5AD9A}">
      <text>
        <r>
          <rPr>
            <b/>
            <sz val="9"/>
            <color indexed="81"/>
            <rFont val="돋움"/>
            <family val="3"/>
            <charset val="129"/>
          </rPr>
          <t>닥터김계약면적</t>
        </r>
        <r>
          <rPr>
            <b/>
            <sz val="9"/>
            <color indexed="81"/>
            <rFont val="Tahoma"/>
            <family val="2"/>
          </rPr>
          <t xml:space="preserve"> : 191.34 (57.88)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>: -15.26 (-4.62)</t>
        </r>
      </text>
    </comment>
    <comment ref="J85" authorId="0" shapeId="0" xr:uid="{300DF39D-B864-47BA-B1A3-306060FDBC32}">
      <text>
        <r>
          <rPr>
            <b/>
            <sz val="9"/>
            <color indexed="81"/>
            <rFont val="Tahoma"/>
            <family val="2"/>
          </rPr>
          <t>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07</t>
        </r>
        <r>
          <rPr>
            <b/>
            <sz val="9"/>
            <color indexed="81"/>
            <rFont val="돋움"/>
            <family val="3"/>
            <charset val="129"/>
          </rPr>
          <t>월분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관리비부터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
전</t>
        </r>
        <r>
          <rPr>
            <b/>
            <sz val="9"/>
            <color indexed="81"/>
            <rFont val="Tahoma"/>
            <family val="2"/>
          </rPr>
          <t xml:space="preserve"> : 204.03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61.72py
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: 184.21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55.72py</t>
        </r>
      </text>
    </comment>
    <comment ref="E89" authorId="4" shapeId="0" xr:uid="{00000000-0006-0000-1000-00000E000000}">
      <text>
        <r>
          <rPr>
            <b/>
            <sz val="9"/>
            <color rgb="FF000000"/>
            <rFont val="Tahoma"/>
            <family val="2"/>
          </rPr>
          <t xml:space="preserve">113a/212a
</t>
        </r>
      </text>
    </comment>
    <comment ref="E90" authorId="4" shapeId="0" xr:uid="{00000000-0006-0000-1000-00000F000000}">
      <text>
        <r>
          <rPr>
            <b/>
            <sz val="9"/>
            <color rgb="FF000000"/>
            <rFont val="Tahoma"/>
            <family val="2"/>
          </rPr>
          <t xml:space="preserve">114/213
</t>
        </r>
      </text>
    </comment>
    <comment ref="E91" authorId="4" shapeId="0" xr:uid="{00000000-0006-0000-1000-000010000000}">
      <text>
        <r>
          <rPr>
            <b/>
            <sz val="9"/>
            <color rgb="FF000000"/>
            <rFont val="Tahoma"/>
            <family val="2"/>
          </rPr>
          <t xml:space="preserve">121b/218b
</t>
        </r>
      </text>
    </comment>
    <comment ref="E92" authorId="4" shapeId="0" xr:uid="{00000000-0006-0000-1000-000011000000}">
      <text>
        <r>
          <rPr>
            <b/>
            <sz val="9"/>
            <color rgb="FF000000"/>
            <rFont val="Tahoma"/>
            <family val="2"/>
          </rPr>
          <t xml:space="preserve">122/219
</t>
        </r>
      </text>
    </comment>
    <comment ref="E95" authorId="4" shapeId="0" xr:uid="{00000000-0006-0000-1000-000013000000}">
      <text>
        <r>
          <rPr>
            <b/>
            <sz val="9"/>
            <color rgb="FF000000"/>
            <rFont val="Tahoma"/>
            <family val="2"/>
          </rPr>
          <t xml:space="preserve">113b/212b
</t>
        </r>
      </text>
    </comment>
    <comment ref="I95" authorId="1" shapeId="0" xr:uid="{0C856D7A-1AC3-41BC-B6D6-09BDA0B47013}">
      <text>
        <r>
          <rPr>
            <sz val="9"/>
            <color indexed="81"/>
            <rFont val="Tahoma"/>
            <family val="2"/>
          </rPr>
          <t>19.10/1~20.3/31</t>
        </r>
        <r>
          <rPr>
            <sz val="9"/>
            <color indexed="81"/>
            <rFont val="돋움"/>
            <family val="3"/>
            <charset val="129"/>
          </rPr>
          <t>까지
면적축소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공용관리비감소</t>
        </r>
        <r>
          <rPr>
            <sz val="9"/>
            <color indexed="81"/>
            <rFont val="Tahoma"/>
            <family val="2"/>
          </rPr>
          <t>)
464.40(140.48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)-&gt;338.56(102.41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=&gt;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125.84(38.07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F99" authorId="1" shapeId="0" xr:uid="{00920BC5-EE2C-4574-A72C-D329F0A96106}">
      <text>
        <r>
          <rPr>
            <b/>
            <sz val="9"/>
            <color indexed="81"/>
            <rFont val="돋움"/>
            <family val="3"/>
            <charset val="129"/>
          </rPr>
          <t>공실면적</t>
        </r>
        <r>
          <rPr>
            <b/>
            <sz val="9"/>
            <color indexed="81"/>
            <rFont val="Tahoma"/>
            <family val="2"/>
          </rPr>
          <t xml:space="preserve"> : 82.01(24.81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8/1</t>
        </r>
        <r>
          <rPr>
            <sz val="9"/>
            <color indexed="81"/>
            <rFont val="돋움"/>
            <family val="3"/>
            <charset val="129"/>
          </rPr>
          <t>깨비옥입점시</t>
        </r>
        <r>
          <rPr>
            <sz val="9"/>
            <color indexed="81"/>
            <rFont val="Tahoma"/>
            <family val="2"/>
          </rPr>
          <t xml:space="preserve"> : 82(24.8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-0.01(0.01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F101" authorId="0" shapeId="0" xr:uid="{2ADC68D0-9627-48C7-A13F-9BEA5C44002E}">
      <text>
        <r>
          <rPr>
            <b/>
            <sz val="9"/>
            <color indexed="81"/>
            <rFont val="Tahoma"/>
            <family val="2"/>
          </rPr>
          <t xml:space="preserve">128.00(38.72)
-&gt;23. 9/4 </t>
        </r>
        <r>
          <rPr>
            <b/>
            <sz val="9"/>
            <color indexed="81"/>
            <rFont val="돋움"/>
            <family val="3"/>
            <charset val="129"/>
          </rPr>
          <t>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계약시
</t>
        </r>
        <r>
          <rPr>
            <b/>
            <sz val="9"/>
            <color indexed="81"/>
            <rFont val="Tahoma"/>
            <family val="2"/>
          </rPr>
          <t xml:space="preserve">128.80(38.96)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</text>
    </comment>
    <comment ref="F104" authorId="1" shapeId="0" xr:uid="{6F16834B-1F1C-4E1B-B2E7-62DEF48A8364}">
      <text>
        <r>
          <rPr>
            <sz val="9"/>
            <color indexed="81"/>
            <rFont val="돋움"/>
            <family val="3"/>
            <charset val="129"/>
          </rPr>
          <t>공실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비키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면적</t>
        </r>
        <r>
          <rPr>
            <sz val="9"/>
            <color indexed="81"/>
            <rFont val="Tahoma"/>
            <family val="2"/>
          </rPr>
          <t xml:space="preserve"> : 105.28 (31.85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-&gt;7/20 </t>
        </r>
        <r>
          <rPr>
            <sz val="9"/>
            <color indexed="81"/>
            <rFont val="돋움"/>
            <family val="3"/>
            <charset val="129"/>
          </rPr>
          <t>나폴리수산면적</t>
        </r>
        <r>
          <rPr>
            <sz val="9"/>
            <color indexed="81"/>
            <rFont val="Tahoma"/>
            <family val="2"/>
          </rPr>
          <t>: 108.6 (32.85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09" authorId="2" shapeId="0" xr:uid="{00000000-0006-0000-1000-000018000000}">
      <text>
        <r>
          <rPr>
            <b/>
            <sz val="9"/>
            <color rgb="FF000000"/>
            <rFont val="Tahoma"/>
            <family val="2"/>
          </rPr>
          <t>113A-2
213
212B
212A</t>
        </r>
      </text>
    </comment>
    <comment ref="I110" authorId="1" shapeId="0" xr:uid="{3909E456-705C-4B20-86C4-526CB9F086AD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111.90 (33.85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114.63 (34.68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2.73 (0.83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부과면적증가</t>
        </r>
      </text>
    </comment>
    <comment ref="E115" authorId="2" shapeId="0" xr:uid="{00000000-0006-0000-1000-000019000000}">
      <text>
        <r>
          <rPr>
            <b/>
            <sz val="9"/>
            <color rgb="FF000000"/>
            <rFont val="Tahoma"/>
            <family val="2"/>
          </rPr>
          <t>119
120
216
217</t>
        </r>
      </text>
    </comment>
    <comment ref="J117" authorId="2" shapeId="0" xr:uid="{E7908E2C-BB36-457F-A70E-97FE4C009B0C}">
      <text>
        <r>
          <rPr>
            <b/>
            <sz val="10"/>
            <color rgb="FF000000"/>
            <rFont val="돋움"/>
            <family val="3"/>
            <charset val="129"/>
          </rPr>
          <t>전용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및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공용</t>
        </r>
        <r>
          <rPr>
            <b/>
            <sz val="10"/>
            <color rgb="FF000000"/>
            <rFont val="Tahoma"/>
            <family val="2"/>
          </rPr>
          <t xml:space="preserve">: SD </t>
        </r>
        <r>
          <rPr>
            <b/>
            <sz val="10"/>
            <color rgb="FF000000"/>
            <rFont val="돋움"/>
            <family val="3"/>
            <charset val="129"/>
          </rPr>
          <t>부담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I125" authorId="5" shapeId="0" xr:uid="{EDFA7509-0689-470B-B817-BD4C0C914EA4}">
      <text>
        <r>
          <rPr>
            <sz val="9"/>
            <color indexed="81"/>
            <rFont val="돋움"/>
            <family val="3"/>
            <charset val="129"/>
          </rPr>
          <t>이코복스
312.34(94.48평)
돈블랑
315.2(95.35평)
차이 : 0.87평</t>
        </r>
      </text>
    </comment>
    <comment ref="F137" authorId="1" shapeId="0" xr:uid="{7BF7BF45-64DD-4BFA-9E2B-C2B65FC261C8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283.35 (85.71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225.03 (68.07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58.32 (17.64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부과면적감소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5" authorId="4" shapeId="0" xr:uid="{00000000-0006-0000-1000-00001D000000}">
      <text>
        <r>
          <rPr>
            <b/>
            <sz val="9"/>
            <color indexed="81"/>
            <rFont val="돋움"/>
            <family val="3"/>
            <charset val="129"/>
          </rPr>
          <t>적산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열량계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방식으로
관리비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방식이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다름</t>
        </r>
      </text>
    </comment>
    <comment ref="M147" authorId="0" shapeId="0" xr:uid="{3526EB7A-5394-4AB0-B754-DF331183DF64}">
      <text>
        <r>
          <rPr>
            <b/>
            <sz val="9"/>
            <color indexed="81"/>
            <rFont val="돋움"/>
            <family val="3"/>
            <charset val="129"/>
          </rPr>
          <t>적산열량계</t>
        </r>
      </text>
    </comment>
    <comment ref="M161" authorId="0" shapeId="0" xr:uid="{3EDB4D15-61AF-4B0E-9FE4-AC4C805C8A00}">
      <text>
        <r>
          <rPr>
            <b/>
            <sz val="9"/>
            <color indexed="81"/>
            <rFont val="돋움"/>
            <family val="3"/>
            <charset val="129"/>
          </rPr>
          <t>적산열량계</t>
        </r>
      </text>
    </comment>
    <comment ref="F166" authorId="4" shapeId="0" xr:uid="{44681E36-BE6F-4653-8E61-CA8E94136209}">
      <text>
        <r>
          <rPr>
            <sz val="9"/>
            <color indexed="81"/>
            <rFont val="돋움"/>
            <family val="3"/>
            <charset val="129"/>
          </rPr>
          <t>2023.9.01 면적 수정
1. 니꼬엔드 계약 면적 ( 298.27)
2. 건축물 대장 면적 : 315.90
3. 볼링장 동선 사용 면적 축소    ( 258.31)
4. 수유실 공간 사용 면적 축소 (197.11)</t>
        </r>
        <r>
          <rPr>
            <b/>
            <sz val="9"/>
            <color indexed="81"/>
            <rFont val="돋움"/>
            <family val="3"/>
            <charset val="129"/>
          </rPr>
          <t xml:space="preserve">
24.05.01 관리비부과면적 : 190.54제곱미터(57.64평) 소방설비로사용불가면적은제외 
도나스데이계약면적 : 197.11제곱미터(59.63평)</t>
        </r>
      </text>
    </comment>
    <comment ref="F184" authorId="0" shapeId="0" xr:uid="{D17929FB-5E78-4530-8F0B-9462D71A7516}">
      <text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이스타</t>
        </r>
        <r>
          <rPr>
            <b/>
            <sz val="9"/>
            <color indexed="81"/>
            <rFont val="Tahoma"/>
            <family val="2"/>
          </rPr>
          <t xml:space="preserve"> : 363.38
(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모우트</t>
        </r>
        <r>
          <rPr>
            <b/>
            <sz val="9"/>
            <color indexed="81"/>
            <rFont val="Tahoma"/>
            <family val="2"/>
          </rPr>
          <t xml:space="preserve"> : 366.34
</t>
        </r>
        <r>
          <rPr>
            <b/>
            <sz val="9"/>
            <color indexed="81"/>
            <rFont val="돋움"/>
            <family val="3"/>
            <charset val="129"/>
          </rPr>
          <t>부과증가</t>
        </r>
        <r>
          <rPr>
            <b/>
            <sz val="9"/>
            <color indexed="81"/>
            <rFont val="Tahoma"/>
            <family val="2"/>
          </rPr>
          <t xml:space="preserve"> : 2.96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4" authorId="0" shapeId="0" xr:uid="{BF8183DC-5973-4497-BE95-42BCF6876F32}">
      <text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이스타</t>
        </r>
        <r>
          <rPr>
            <sz val="9"/>
            <color indexed="81"/>
            <rFont val="Tahoma"/>
            <family val="2"/>
          </rPr>
          <t xml:space="preserve"> : 109.92</t>
        </r>
        <r>
          <rPr>
            <sz val="9"/>
            <color indexed="81"/>
            <rFont val="돋움"/>
            <family val="3"/>
            <charset val="129"/>
          </rPr>
          <t xml:space="preserve">평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모우트</t>
        </r>
        <r>
          <rPr>
            <sz val="9"/>
            <color indexed="81"/>
            <rFont val="Tahoma"/>
            <family val="2"/>
          </rPr>
          <t xml:space="preserve"> : 110.82</t>
        </r>
        <r>
          <rPr>
            <sz val="9"/>
            <color indexed="81"/>
            <rFont val="돋움"/>
            <family val="3"/>
            <charset val="129"/>
          </rPr>
          <t>평
부과증가</t>
        </r>
        <r>
          <rPr>
            <sz val="9"/>
            <color indexed="81"/>
            <rFont val="Tahoma"/>
            <family val="2"/>
          </rPr>
          <t xml:space="preserve"> : 0.9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90" authorId="0" shapeId="0" xr:uid="{52A67E37-EE8B-4DB4-AEDE-82C1BC2C84B5}">
      <text>
        <r>
          <rPr>
            <b/>
            <sz val="9"/>
            <color indexed="81"/>
            <rFont val="돋움"/>
            <family val="3"/>
            <charset val="129"/>
          </rPr>
          <t>열요금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금지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임대차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S204" authorId="0" shapeId="0" xr:uid="{3C17525A-D535-4AAA-A192-D1D09C34EFD4}">
      <text>
        <r>
          <rPr>
            <b/>
            <sz val="9"/>
            <color indexed="81"/>
            <rFont val="돋움"/>
            <family val="3"/>
            <charset val="129"/>
          </rPr>
          <t>열요금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금지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임대차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205" authorId="2" shapeId="0" xr:uid="{80523AD4-6393-40D1-B22E-5D883729CA02}">
      <text>
        <r>
          <rPr>
            <sz val="9"/>
            <color rgb="FF000000"/>
            <rFont val="돋움"/>
            <family val="3"/>
            <charset val="129"/>
          </rPr>
          <t>매가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박스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합의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 xml:space="preserve">사항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동선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옆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창고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면적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줄이면서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공용관리비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금액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감액을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 2017</t>
        </r>
        <r>
          <rPr>
            <sz val="9"/>
            <color rgb="FF000000"/>
            <rFont val="돋움"/>
            <family val="3"/>
            <charset val="129"/>
          </rPr>
          <t>년</t>
        </r>
        <r>
          <rPr>
            <sz val="9"/>
            <color rgb="FF000000"/>
            <rFont val="Tahoma"/>
            <family val="2"/>
          </rPr>
          <t xml:space="preserve"> 8</t>
        </r>
        <r>
          <rPr>
            <sz val="9"/>
            <color rgb="FF000000"/>
            <rFont val="돋움"/>
            <family val="3"/>
            <charset val="129"/>
          </rPr>
          <t>월</t>
        </r>
        <r>
          <rPr>
            <sz val="9"/>
            <color rgb="FF000000"/>
            <rFont val="Tahoma"/>
            <family val="2"/>
          </rPr>
          <t xml:space="preserve"> 1</t>
        </r>
        <r>
          <rPr>
            <sz val="9"/>
            <color rgb="FF000000"/>
            <rFont val="돋움"/>
            <family val="3"/>
            <charset val="129"/>
          </rPr>
          <t>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F206" authorId="6" shapeId="0" xr:uid="{D36105D8-4097-4C11-A043-F3737105B65D}">
      <text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공실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데카트론</t>
        </r>
        <r>
          <rPr>
            <b/>
            <sz val="9"/>
            <color indexed="81"/>
            <rFont val="Tahoma"/>
            <family val="2"/>
          </rPr>
          <t>) 2,949.60(892.25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 xml:space="preserve">더비앙송도
</t>
        </r>
        <r>
          <rPr>
            <b/>
            <sz val="9"/>
            <color indexed="81"/>
            <rFont val="Tahoma"/>
            <family val="2"/>
          </rPr>
          <t>2,537.98(767.74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최종</t>
        </r>
        <r>
          <rPr>
            <b/>
            <sz val="9"/>
            <color indexed="81"/>
            <rFont val="Tahoma"/>
            <family val="2"/>
          </rPr>
          <t xml:space="preserve"> 24.12</t>
        </r>
        <r>
          <rPr>
            <b/>
            <sz val="9"/>
            <color indexed="81"/>
            <rFont val="돋움"/>
            <family val="3"/>
            <charset val="129"/>
          </rPr>
          <t xml:space="preserve">월
</t>
        </r>
        <r>
          <rPr>
            <b/>
            <sz val="9"/>
            <color indexed="81"/>
            <rFont val="Tahoma"/>
            <family val="2"/>
          </rPr>
          <t>2,430.54(735.24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면적변경</t>
        </r>
        <r>
          <rPr>
            <b/>
            <sz val="9"/>
            <color indexed="81"/>
            <rFont val="Tahoma"/>
            <family val="2"/>
          </rPr>
          <t>(24.9.1~)</t>
        </r>
      </text>
    </comment>
    <comment ref="I207" authorId="5" shapeId="0" xr:uid="{08A07093-F0AB-4078-A187-93945114B8C1}">
      <text>
        <r>
          <rPr>
            <b/>
            <sz val="9"/>
            <color indexed="81"/>
            <rFont val="돋움"/>
            <family val="3"/>
            <charset val="129"/>
          </rPr>
          <t xml:space="preserve">공용관리비 평당 30,000원
</t>
        </r>
      </text>
    </comment>
    <comment ref="F208" authorId="6" shapeId="0" xr:uid="{4FE45839-8060-40BB-9DDA-3AF62951B8BB}">
      <text>
        <r>
          <rPr>
            <b/>
            <sz val="9"/>
            <color indexed="81"/>
            <rFont val="Tahoma"/>
            <family val="2"/>
          </rPr>
          <t xml:space="preserve">207-2 </t>
        </r>
        <r>
          <rPr>
            <b/>
            <sz val="9"/>
            <color indexed="81"/>
            <rFont val="돋움"/>
            <family val="3"/>
            <charset val="129"/>
          </rPr>
          <t>매장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면적
</t>
        </r>
        <r>
          <rPr>
            <b/>
            <sz val="9"/>
            <color indexed="81"/>
            <rFont val="Tahoma"/>
            <family val="2"/>
          </rPr>
          <t xml:space="preserve">98.71 </t>
        </r>
        <r>
          <rPr>
            <b/>
            <sz val="9"/>
            <color indexed="81"/>
            <rFont val="돋움"/>
            <family val="3"/>
            <charset val="129"/>
          </rPr>
          <t xml:space="preserve">제곱미터
</t>
        </r>
        <r>
          <rPr>
            <b/>
            <sz val="9"/>
            <color indexed="81"/>
            <rFont val="Tahoma"/>
            <family val="2"/>
          </rPr>
          <t xml:space="preserve">29.86 </t>
        </r>
        <r>
          <rPr>
            <b/>
            <sz val="9"/>
            <color indexed="81"/>
            <rFont val="돋움"/>
            <family val="3"/>
            <charset val="129"/>
          </rPr>
          <t>평</t>
        </r>
      </text>
    </comment>
    <comment ref="J213" authorId="4" shapeId="0" xr:uid="{416EEDAC-00B6-47D0-8508-836BE6171C83}">
      <text>
        <r>
          <rPr>
            <sz val="9"/>
            <color indexed="81"/>
            <rFont val="Tahoma"/>
            <family val="2"/>
          </rPr>
          <t xml:space="preserve"> 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월부터</t>
        </r>
        <r>
          <rPr>
            <sz val="9"/>
            <color indexed="81"/>
            <rFont val="Tahoma"/>
            <family val="2"/>
          </rPr>
          <t xml:space="preserve"> 55.5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(16.79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비티엠씨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공용공간사용료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979.19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(296.21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J215" authorId="4" shapeId="0" xr:uid="{25A25A6B-BF54-4198-982E-FF5B755309DA}">
      <text>
        <r>
          <rPr>
            <sz val="9"/>
            <color indexed="81"/>
            <rFont val="Tahoma"/>
            <family val="2"/>
          </rPr>
          <t xml:space="preserve"> 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월부터</t>
        </r>
        <r>
          <rPr>
            <sz val="9"/>
            <color indexed="81"/>
            <rFont val="Tahoma"/>
            <family val="2"/>
          </rPr>
          <t xml:space="preserve"> 55.5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(16.79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비티엠씨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공용공간사용료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979.19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(296.21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220" authorId="2" shapeId="0" xr:uid="{00000000-0006-0000-1000-000028000000}">
      <text>
        <r>
          <rPr>
            <b/>
            <sz val="14"/>
            <color rgb="FF000000"/>
            <rFont val="돋움"/>
            <family val="3"/>
            <charset val="129"/>
          </rPr>
          <t>수도광열비 부과 기준 면적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길준용</author>
    <author>USER</author>
    <author>Admin</author>
    <author>kynna</author>
    <author>ABC</author>
    <author>SAMSUNG</author>
    <author>user</author>
    <author>Windows User</author>
    <author>DESK</author>
    <author>재무팀</author>
    <author>ABS</author>
    <author>desk01</author>
  </authors>
  <commentList>
    <comment ref="AE3" authorId="0" shapeId="0" xr:uid="{00000000-0006-0000-1100-000001000000}">
      <text>
        <r>
          <rPr>
            <b/>
            <sz val="9"/>
            <color indexed="81"/>
            <rFont val="돋움"/>
            <family val="3"/>
            <charset val="129"/>
          </rPr>
          <t>125A</t>
        </r>
      </text>
    </comment>
    <comment ref="F6" authorId="1" shapeId="0" xr:uid="{D7F255BA-2C75-487B-BDA8-C4A529474330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6" authorId="1" shapeId="0" xr:uid="{39BD9C6D-49CE-4509-9E47-FEE074A9E76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공사기간</t>
        </r>
        <r>
          <rPr>
            <sz val="9"/>
            <color indexed="81"/>
            <rFont val="Tahoma"/>
            <family val="2"/>
          </rPr>
          <t xml:space="preserve">24.5.1~7.31 </t>
        </r>
        <r>
          <rPr>
            <sz val="9"/>
            <color indexed="81"/>
            <rFont val="돋움"/>
            <family val="3"/>
            <charset val="129"/>
          </rPr>
          <t>전용관리비만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부담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조기오픈시에도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J6" authorId="1" shapeId="0" xr:uid="{06F992C0-80C9-4BAC-A485-296DCEB3F62A}">
      <text>
        <r>
          <rPr>
            <sz val="9"/>
            <color indexed="81"/>
            <rFont val="돋움"/>
            <family val="3"/>
            <charset val="129"/>
          </rPr>
          <t>지하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(400.05M2 / 121.02PY) </t>
        </r>
        <r>
          <rPr>
            <sz val="9"/>
            <color indexed="81"/>
            <rFont val="돋움"/>
            <family val="3"/>
            <charset val="129"/>
          </rPr>
          <t>임대료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AE9" authorId="0" shapeId="0" xr:uid="{00000000-0006-0000-1100-000005000000}">
      <text>
        <r>
          <rPr>
            <b/>
            <sz val="9"/>
            <color indexed="81"/>
            <rFont val="돋움"/>
            <family val="3"/>
            <charset val="129"/>
          </rPr>
          <t>125A</t>
        </r>
      </text>
    </comment>
    <comment ref="K11" authorId="0" shapeId="0" xr:uid="{00000000-0006-0000-1100-000006000000}">
      <text>
        <r>
          <rPr>
            <b/>
            <sz val="9"/>
            <color indexed="81"/>
            <rFont val="돋움"/>
            <family val="3"/>
            <charset val="129"/>
          </rPr>
          <t>약국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의원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반영</t>
        </r>
      </text>
    </comment>
    <comment ref="N11" authorId="0" shapeId="0" xr:uid="{00000000-0006-0000-1100-000007000000}">
      <text>
        <r>
          <rPr>
            <b/>
            <sz val="9"/>
            <color indexed="81"/>
            <rFont val="돋움"/>
            <family val="3"/>
            <charset val="129"/>
          </rPr>
          <t>약국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의원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반영</t>
        </r>
      </text>
    </comment>
    <comment ref="U13" authorId="2" shapeId="0" xr:uid="{00000000-0006-0000-1100-000008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I14" authorId="3" shapeId="0" xr:uid="{C316B3D0-9D5B-475B-A3B2-F9D8F7DECB8C}">
      <text>
        <r>
          <rPr>
            <sz val="9"/>
            <color indexed="81"/>
            <rFont val="Tahoma"/>
            <family val="2"/>
          </rPr>
          <t xml:space="preserve">21.4.1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95.48 (28.88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60.39 (18.27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감소</t>
        </r>
        <r>
          <rPr>
            <sz val="9"/>
            <color indexed="81"/>
            <rFont val="Tahoma"/>
            <family val="2"/>
          </rPr>
          <t xml:space="preserve"> : 35.09 (10.61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U14" authorId="2" shapeId="0" xr:uid="{00000000-0006-0000-1100-00000A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5" authorId="2" shapeId="0" xr:uid="{00000000-0006-0000-1100-00000B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6" authorId="2" shapeId="0" xr:uid="{00000000-0006-0000-1100-00000C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7" authorId="2" shapeId="0" xr:uid="{00000000-0006-0000-1100-00000D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AD18" authorId="4" shapeId="0" xr:uid="{00000000-0006-0000-1100-00000F000000}">
      <text>
        <r>
          <rPr>
            <b/>
            <sz val="9"/>
            <color indexed="81"/>
            <rFont val="Tahoma"/>
            <family val="2"/>
          </rPr>
          <t xml:space="preserve">EHP(OAC ) </t>
        </r>
        <r>
          <rPr>
            <b/>
            <sz val="9"/>
            <color indexed="81"/>
            <rFont val="돋움"/>
            <family val="3"/>
            <charset val="129"/>
          </rPr>
          <t>판넬에서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</text>
    </comment>
    <comment ref="N19" authorId="5" shapeId="0" xr:uid="{00000000-0006-0000-1100-000010000000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- </t>
        </r>
        <r>
          <rPr>
            <sz val="9"/>
            <color rgb="FF000000"/>
            <rFont val="돋움"/>
            <family val="3"/>
            <charset val="129"/>
          </rPr>
          <t>온수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 xml:space="preserve">사용안함
</t>
        </r>
      </text>
    </comment>
    <comment ref="O19" authorId="5" shapeId="0" xr:uid="{00000000-0006-0000-1100-000011000000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- </t>
        </r>
        <r>
          <rPr>
            <sz val="9"/>
            <color rgb="FF000000"/>
            <rFont val="돋움"/>
            <family val="3"/>
            <charset val="129"/>
          </rPr>
          <t>온수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 xml:space="preserve">사용안함
</t>
        </r>
      </text>
    </comment>
    <comment ref="J20" authorId="5" shapeId="0" xr:uid="{F4BDEC6C-1A53-4468-8472-E244043616E4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J21" authorId="5" shapeId="0" xr:uid="{BF6D2C65-2A3A-4141-8221-9F541649AC8B}">
      <text>
        <r>
          <rPr>
            <b/>
            <sz val="9"/>
            <color rgb="FF000000"/>
            <rFont val="돋움"/>
            <family val="3"/>
            <charset val="129"/>
          </rPr>
          <t>전용</t>
        </r>
        <r>
          <rPr>
            <b/>
            <sz val="9"/>
            <color rgb="FF000000"/>
            <rFont val="Tahoma"/>
            <family val="2"/>
          </rPr>
          <t xml:space="preserve"> 
</t>
        </r>
        <r>
          <rPr>
            <b/>
            <sz val="9"/>
            <color rgb="FF000000"/>
            <rFont val="돋움"/>
            <family val="3"/>
            <charset val="129"/>
          </rPr>
          <t>요금만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부과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BD24" authorId="2" shapeId="0" xr:uid="{00000000-0006-0000-1100-000015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넘어섬</t>
        </r>
        <r>
          <rPr>
            <b/>
            <sz val="9"/>
            <color indexed="81"/>
            <rFont val="Tahoma"/>
            <family val="2"/>
          </rPr>
          <t xml:space="preserve"> : 10~</t>
        </r>
      </text>
    </comment>
    <comment ref="BE24" authorId="2" shapeId="0" xr:uid="{00000000-0006-0000-1100-000016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넘어섬</t>
        </r>
        <r>
          <rPr>
            <b/>
            <sz val="9"/>
            <color indexed="81"/>
            <rFont val="Tahoma"/>
            <family val="2"/>
          </rPr>
          <t xml:space="preserve"> : 10~</t>
        </r>
      </text>
    </comment>
    <comment ref="N26" authorId="5" shapeId="0" xr:uid="{00000000-0006-0000-1100-000017000000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온수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사용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안함</t>
        </r>
      </text>
    </comment>
    <comment ref="O26" authorId="5" shapeId="0" xr:uid="{00000000-0006-0000-1100-000018000000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온수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사용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안함</t>
        </r>
      </text>
    </comment>
    <comment ref="U30" authorId="5" shapeId="0" xr:uid="{00000000-0006-0000-1100-000019000000}">
      <text>
        <r>
          <rPr>
            <b/>
            <sz val="9"/>
            <color rgb="FF000000"/>
            <rFont val="Tahoma"/>
            <family val="2"/>
          </rPr>
          <t xml:space="preserve">Admin:
FCU </t>
        </r>
        <r>
          <rPr>
            <b/>
            <sz val="9"/>
            <color rgb="FF000000"/>
            <rFont val="돋움"/>
            <family val="3"/>
            <charset val="129"/>
          </rPr>
          <t>및</t>
        </r>
        <r>
          <rPr>
            <b/>
            <sz val="9"/>
            <color rgb="FF000000"/>
            <rFont val="Tahoma"/>
            <family val="2"/>
          </rPr>
          <t xml:space="preserve"> EHP </t>
        </r>
        <r>
          <rPr>
            <b/>
            <sz val="9"/>
            <color rgb="FF000000"/>
            <rFont val="돋움"/>
            <family val="3"/>
            <charset val="129"/>
          </rPr>
          <t xml:space="preserve">사용안함
</t>
        </r>
        <r>
          <rPr>
            <b/>
            <sz val="9"/>
            <color rgb="FF000000"/>
            <rFont val="Tahoma"/>
            <family val="2"/>
          </rPr>
          <t xml:space="preserve">kim : 6/11 </t>
        </r>
        <r>
          <rPr>
            <b/>
            <sz val="9"/>
            <color rgb="FF000000"/>
            <rFont val="돋움"/>
            <family val="3"/>
            <charset val="129"/>
          </rPr>
          <t>적산열량계로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교체</t>
        </r>
      </text>
    </comment>
    <comment ref="V30" authorId="0" shapeId="0" xr:uid="{00000000-0006-0000-1100-00001A000000}">
      <text>
        <r>
          <rPr>
            <b/>
            <sz val="9"/>
            <color indexed="81"/>
            <rFont val="돋움"/>
            <family val="3"/>
            <charset val="129"/>
          </rPr>
          <t>적산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열량계</t>
        </r>
        <r>
          <rPr>
            <b/>
            <sz val="9"/>
            <color indexed="81"/>
            <rFont val="Tahoma"/>
            <family val="2"/>
          </rPr>
          <t xml:space="preserve"> 
MWH
</t>
        </r>
        <r>
          <rPr>
            <b/>
            <sz val="9"/>
            <color indexed="81"/>
            <rFont val="돋움"/>
            <family val="3"/>
            <charset val="129"/>
          </rPr>
          <t>정산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방식이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다름</t>
        </r>
      </text>
    </comment>
    <comment ref="BD30" authorId="2" shapeId="0" xr:uid="{00000000-0006-0000-1100-00001B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넘어섬</t>
        </r>
      </text>
    </comment>
    <comment ref="BE30" authorId="2" shapeId="0" xr:uid="{00000000-0006-0000-1100-00001C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넘어섬</t>
        </r>
      </text>
    </comment>
    <comment ref="P46" authorId="6" shapeId="0" xr:uid="{379F1D62-61A2-4232-A6F5-86A320955556}">
      <text>
        <r>
          <rPr>
            <b/>
            <sz val="9"/>
            <color indexed="81"/>
            <rFont val="Tahoma"/>
            <family val="2"/>
          </rPr>
          <t xml:space="preserve">25.09.05 kim :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고장으로</t>
        </r>
        <r>
          <rPr>
            <b/>
            <sz val="9"/>
            <color indexed="81"/>
            <rFont val="Tahoma"/>
            <family val="2"/>
          </rPr>
          <t xml:space="preserve">  3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측정
</t>
        </r>
      </text>
    </comment>
    <comment ref="M50" authorId="6" shapeId="0" xr:uid="{113B1196-33B9-46DA-B09D-BFEF4C2E4028}">
      <text>
        <r>
          <rPr>
            <b/>
            <sz val="9"/>
            <color indexed="81"/>
            <rFont val="Tahoma"/>
            <family val="2"/>
          </rPr>
          <t>10/5 9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16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원격통신연결로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인하여</t>
        </r>
        <r>
          <rPr>
            <b/>
            <sz val="9"/>
            <color indexed="81"/>
            <rFont val="Tahoma"/>
            <family val="2"/>
          </rPr>
          <t xml:space="preserve"> 9/16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사용량과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원격사용량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합계입력
</t>
        </r>
      </text>
    </comment>
    <comment ref="N54" authorId="6" shapeId="0" xr:uid="{00000000-0006-0000-1100-00001E000000}">
      <text>
        <r>
          <rPr>
            <b/>
            <sz val="10"/>
            <color indexed="81"/>
            <rFont val="Tahoma"/>
            <family val="2"/>
          </rPr>
          <t xml:space="preserve">24.12.06 kim : 11/2 </t>
        </r>
        <r>
          <rPr>
            <b/>
            <sz val="10"/>
            <color indexed="81"/>
            <rFont val="돋움"/>
            <family val="3"/>
            <charset val="129"/>
          </rPr>
          <t>계량기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교체로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인하여</t>
        </r>
        <r>
          <rPr>
            <b/>
            <sz val="10"/>
            <color indexed="81"/>
            <rFont val="Tahoma"/>
            <family val="2"/>
          </rPr>
          <t xml:space="preserve"> 0</t>
        </r>
        <r>
          <rPr>
            <b/>
            <sz val="10"/>
            <color indexed="81"/>
            <rFont val="돋움"/>
            <family val="3"/>
            <charset val="129"/>
          </rPr>
          <t>부터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계량
</t>
        </r>
      </text>
    </comment>
    <comment ref="P61" authorId="6" shapeId="0" xr:uid="{00000000-0006-0000-1100-00001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21,5/10 </t>
        </r>
        <r>
          <rPr>
            <sz val="9"/>
            <color indexed="81"/>
            <rFont val="돋움"/>
            <family val="3"/>
            <charset val="129"/>
          </rPr>
          <t>시수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계량기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초기화
</t>
        </r>
        <r>
          <rPr>
            <sz val="9"/>
            <color indexed="81"/>
            <rFont val="Tahoma"/>
            <family val="2"/>
          </rPr>
          <t>UTP</t>
        </r>
        <r>
          <rPr>
            <sz val="9"/>
            <color indexed="81"/>
            <rFont val="돋움"/>
            <family val="3"/>
            <charset val="129"/>
          </rPr>
          <t>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연결안되서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수검침중
</t>
        </r>
      </text>
    </comment>
    <comment ref="F66" authorId="5" shapeId="0" xr:uid="{D09F9518-745C-4BA3-AE2E-E8C4A100A150}">
      <text>
        <r>
          <rPr>
            <sz val="9"/>
            <color rgb="FF000000"/>
            <rFont val="돋움"/>
            <family val="3"/>
            <charset val="129"/>
          </rPr>
          <t>계약 손실 면적 추가</t>
        </r>
      </text>
    </comment>
    <comment ref="I67" authorId="7" shapeId="0" xr:uid="{F62EC391-E4D5-4C3B-B82C-2A84677CD97D}">
      <text>
        <r>
          <rPr>
            <b/>
            <sz val="9"/>
            <color rgb="FF000000"/>
            <rFont val="돋움"/>
            <family val="3"/>
            <charset val="129"/>
          </rPr>
          <t>블랙야크</t>
        </r>
        <r>
          <rPr>
            <b/>
            <sz val="9"/>
            <color rgb="FF000000"/>
            <rFont val="Tahoma"/>
            <family val="2"/>
          </rPr>
          <t xml:space="preserve"> 598.5 (181.04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</t>
        </r>
        <r>
          <rPr>
            <b/>
            <sz val="9"/>
            <color rgb="FF000000"/>
            <rFont val="돋움"/>
            <family val="3"/>
            <charset val="129"/>
          </rPr>
          <t>쉐이크쉑버거</t>
        </r>
        <r>
          <rPr>
            <b/>
            <sz val="9"/>
            <color rgb="FF000000"/>
            <rFont val="Tahoma"/>
            <family val="2"/>
          </rPr>
          <t xml:space="preserve"> 598.68 (181.1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 xml:space="preserve">)
  </t>
        </r>
        <r>
          <rPr>
            <b/>
            <sz val="9"/>
            <color rgb="FF000000"/>
            <rFont val="돋움"/>
            <family val="3"/>
            <charset val="129"/>
          </rPr>
          <t>차이</t>
        </r>
        <r>
          <rPr>
            <b/>
            <sz val="9"/>
            <color rgb="FF000000"/>
            <rFont val="Tahoma"/>
            <family val="2"/>
          </rPr>
          <t xml:space="preserve"> 0.18 (0.06</t>
        </r>
        <r>
          <rPr>
            <b/>
            <sz val="9"/>
            <color rgb="FF000000"/>
            <rFont val="돋움"/>
            <family val="3"/>
            <charset val="129"/>
          </rPr>
          <t>평</t>
        </r>
        <r>
          <rPr>
            <b/>
            <sz val="9"/>
            <color rgb="FF000000"/>
            <rFont val="Tahoma"/>
            <family val="2"/>
          </rPr>
          <t>)</t>
        </r>
      </text>
    </comment>
    <comment ref="M67" authorId="6" shapeId="0" xr:uid="{00000000-0006-0000-1100-00002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UTP</t>
        </r>
        <r>
          <rPr>
            <sz val="9"/>
            <color indexed="81"/>
            <rFont val="돋움"/>
            <family val="3"/>
            <charset val="129"/>
          </rPr>
          <t>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탈락으로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수검침</t>
        </r>
      </text>
    </comment>
    <comment ref="P67" authorId="6" shapeId="0" xr:uid="{00000000-0006-0000-1100-00002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UTP</t>
        </r>
        <r>
          <rPr>
            <sz val="9"/>
            <color indexed="81"/>
            <rFont val="돋움"/>
            <family val="3"/>
            <charset val="129"/>
          </rPr>
          <t>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탈락으로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수검침</t>
        </r>
      </text>
    </comment>
    <comment ref="F68" authorId="7" shapeId="0" xr:uid="{AD9BF07D-E040-4602-B46A-6253B8C6C85A}">
      <text>
        <r>
          <rPr>
            <b/>
            <sz val="9"/>
            <color rgb="FF000000"/>
            <rFont val="Tahoma"/>
            <family val="2"/>
          </rPr>
          <t>2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355.69 (107.60)
3</t>
        </r>
        <r>
          <rPr>
            <b/>
            <sz val="9"/>
            <color rgb="FF000000"/>
            <rFont val="돋움"/>
            <family val="3"/>
            <charset val="129"/>
          </rPr>
          <t>층면적</t>
        </r>
        <r>
          <rPr>
            <b/>
            <sz val="9"/>
            <color rgb="FF000000"/>
            <rFont val="Tahoma"/>
            <family val="2"/>
          </rPr>
          <t xml:space="preserve"> :  187.84 (56.82)</t>
        </r>
        <r>
          <rPr>
            <sz val="9"/>
            <color rgb="FF000000"/>
            <rFont val="Tahoma"/>
            <family val="2"/>
          </rPr>
          <t xml:space="preserve">
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돋움"/>
            <family val="3"/>
            <charset val="129"/>
          </rPr>
          <t>전용</t>
        </r>
        <r>
          <rPr>
            <sz val="9"/>
            <color rgb="FF000000"/>
            <rFont val="Tahoma"/>
            <family val="2"/>
          </rPr>
          <t>+</t>
        </r>
        <r>
          <rPr>
            <sz val="9"/>
            <color rgb="FF000000"/>
            <rFont val="돋움"/>
            <family val="3"/>
            <charset val="129"/>
          </rPr>
          <t>공용</t>
        </r>
        <r>
          <rPr>
            <sz val="9"/>
            <color rgb="FF000000"/>
            <rFont val="Tahoma"/>
            <family val="2"/>
          </rPr>
          <t>=</t>
        </r>
        <r>
          <rPr>
            <sz val="9"/>
            <color rgb="FF000000"/>
            <rFont val="돋움"/>
            <family val="3"/>
            <charset val="129"/>
          </rPr>
          <t xml:space="preserve">골프죤부담
</t>
        </r>
        <r>
          <rPr>
            <b/>
            <sz val="9"/>
            <color rgb="FF000000"/>
            <rFont val="Tahoma"/>
            <family val="2"/>
          </rPr>
          <t>3</t>
        </r>
        <r>
          <rPr>
            <b/>
            <sz val="9"/>
            <color rgb="FF000000"/>
            <rFont val="돋움"/>
            <family val="3"/>
            <charset val="129"/>
          </rPr>
          <t>층</t>
        </r>
        <r>
          <rPr>
            <b/>
            <sz val="9"/>
            <color rgb="FF000000"/>
            <rFont val="Tahoma"/>
            <family val="2"/>
          </rPr>
          <t>(</t>
        </r>
        <r>
          <rPr>
            <b/>
            <sz val="9"/>
            <color rgb="FF000000"/>
            <rFont val="돋움"/>
            <family val="3"/>
            <charset val="129"/>
          </rPr>
          <t>공실</t>
        </r>
        <r>
          <rPr>
            <b/>
            <sz val="9"/>
            <color rgb="FF000000"/>
            <rFont val="Tahoma"/>
            <family val="2"/>
          </rPr>
          <t>)=SD</t>
        </r>
        <r>
          <rPr>
            <b/>
            <sz val="9"/>
            <color rgb="FF000000"/>
            <rFont val="돋움"/>
            <family val="3"/>
            <charset val="129"/>
          </rPr>
          <t>부담</t>
        </r>
        <r>
          <rPr>
            <b/>
            <sz val="9"/>
            <color rgb="FF000000"/>
            <rFont val="Tahoma"/>
            <family val="2"/>
          </rPr>
          <t>-&gt;19.8/1</t>
        </r>
        <r>
          <rPr>
            <b/>
            <sz val="9"/>
            <color rgb="FF000000"/>
            <rFont val="돋움"/>
            <family val="3"/>
            <charset val="129"/>
          </rPr>
          <t>부터골프죤부담</t>
        </r>
      </text>
    </comment>
    <comment ref="M70" authorId="6" shapeId="0" xr:uid="{00000000-0006-0000-1100-000025000000}">
      <text>
        <r>
          <rPr>
            <b/>
            <sz val="10"/>
            <color indexed="81"/>
            <rFont val="Tahoma"/>
            <family val="2"/>
          </rPr>
          <t>24.12.06 kim : 11</t>
        </r>
        <r>
          <rPr>
            <b/>
            <sz val="10"/>
            <color indexed="81"/>
            <rFont val="돋움"/>
            <family val="3"/>
            <charset val="129"/>
          </rPr>
          <t>월</t>
        </r>
        <r>
          <rPr>
            <b/>
            <sz val="10"/>
            <color indexed="81"/>
            <rFont val="Tahoma"/>
            <family val="2"/>
          </rPr>
          <t xml:space="preserve"> 12</t>
        </r>
        <r>
          <rPr>
            <b/>
            <sz val="10"/>
            <color indexed="81"/>
            <rFont val="돋움"/>
            <family val="3"/>
            <charset val="129"/>
          </rPr>
          <t>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계량기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교체로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인한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이전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사용량</t>
        </r>
        <r>
          <rPr>
            <b/>
            <sz val="10"/>
            <color indexed="81"/>
            <rFont val="Tahoma"/>
            <family val="2"/>
          </rPr>
          <t xml:space="preserve"> + </t>
        </r>
        <r>
          <rPr>
            <b/>
            <sz val="10"/>
            <color indexed="81"/>
            <rFont val="돋움"/>
            <family val="3"/>
            <charset val="129"/>
          </rPr>
          <t>현사용량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합산</t>
        </r>
      </text>
    </comment>
    <comment ref="P70" authorId="6" shapeId="0" xr:uid="{00000000-0006-0000-1100-000026000000}">
      <text>
        <r>
          <rPr>
            <b/>
            <sz val="9"/>
            <color indexed="81"/>
            <rFont val="Tahoma"/>
            <family val="2"/>
          </rPr>
          <t>24.12.06 kim : 11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12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사용량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현사용량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합산</t>
        </r>
      </text>
    </comment>
    <comment ref="I74" authorId="3" shapeId="0" xr:uid="{92D55B08-1EE5-470C-A723-4DC69864323C}">
      <text>
        <r>
          <rPr>
            <b/>
            <sz val="9"/>
            <color indexed="81"/>
            <rFont val="돋움"/>
            <family val="3"/>
            <charset val="129"/>
          </rPr>
          <t>닥터김계약면적</t>
        </r>
        <r>
          <rPr>
            <b/>
            <sz val="9"/>
            <color indexed="81"/>
            <rFont val="Tahoma"/>
            <family val="2"/>
          </rPr>
          <t xml:space="preserve"> : 191.34 (57.88)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>: -15.26 (-4.62)</t>
        </r>
      </text>
    </comment>
    <comment ref="P75" authorId="0" shapeId="0" xr:uid="{00000000-0006-0000-1100-000028000000}">
      <text>
        <r>
          <rPr>
            <b/>
            <sz val="9"/>
            <color indexed="81"/>
            <rFont val="돋움"/>
            <family val="3"/>
            <charset val="129"/>
          </rPr>
          <t>전기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보일러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사용중</t>
        </r>
      </text>
    </comment>
    <comment ref="U79" authorId="6" shapeId="0" xr:uid="{82152981-6B1A-4353-8CA8-C41C81FA13EA}">
      <text>
        <r>
          <rPr>
            <b/>
            <sz val="9"/>
            <color indexed="81"/>
            <rFont val="Tahoma"/>
            <family val="2"/>
          </rPr>
          <t>kim : 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74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리셋
</t>
        </r>
      </text>
    </comment>
    <comment ref="M81" authorId="6" shapeId="0" xr:uid="{00000000-0006-0000-1100-00002A000000}">
      <text>
        <r>
          <rPr>
            <b/>
            <sz val="9"/>
            <color indexed="81"/>
            <rFont val="Tahoma"/>
            <family val="2"/>
          </rPr>
          <t>24.12.06 kim : 11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12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사용량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현사용량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합산</t>
        </r>
      </text>
    </comment>
    <comment ref="P81" authorId="6" shapeId="0" xr:uid="{00000000-0006-0000-1100-00002B000000}">
      <text>
        <r>
          <rPr>
            <b/>
            <sz val="9"/>
            <color indexed="81"/>
            <rFont val="Tahoma"/>
            <family val="2"/>
          </rPr>
          <t>24.12.06 kim : 11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12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사용량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현사용량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합산</t>
        </r>
      </text>
    </comment>
    <comment ref="V81" authorId="8" shapeId="0" xr:uid="{3B4D2495-1C9D-4557-9D7F-8E3D94FED9FD}">
      <text>
        <r>
          <rPr>
            <b/>
            <sz val="12"/>
            <color indexed="81"/>
            <rFont val="돋움"/>
            <family val="3"/>
            <charset val="129"/>
          </rPr>
          <t>2025년 11월 1일
적산열량계 신규설치</t>
        </r>
      </text>
    </comment>
    <comment ref="M83" authorId="6" shapeId="0" xr:uid="{C6E161C2-E03E-467A-823E-35F4008C5950}">
      <text>
        <r>
          <rPr>
            <sz val="11"/>
            <color indexed="81"/>
            <rFont val="Tahoma"/>
            <family val="2"/>
          </rPr>
          <t xml:space="preserve">25.11.07 kim : </t>
        </r>
        <r>
          <rPr>
            <sz val="11"/>
            <color indexed="81"/>
            <rFont val="돋움"/>
            <family val="3"/>
            <charset val="129"/>
          </rPr>
          <t>계량기고장으로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인한</t>
        </r>
        <r>
          <rPr>
            <sz val="11"/>
            <color indexed="81"/>
            <rFont val="Tahoma"/>
            <family val="2"/>
          </rPr>
          <t xml:space="preserve"> 3</t>
        </r>
        <r>
          <rPr>
            <sz val="11"/>
            <color indexed="81"/>
            <rFont val="돋움"/>
            <family val="3"/>
            <charset val="129"/>
          </rPr>
          <t>개월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평균값</t>
        </r>
      </text>
    </comment>
    <comment ref="P83" authorId="6" shapeId="0" xr:uid="{169B8834-399D-43A8-B29C-2E85A86643AD}">
      <text>
        <r>
          <rPr>
            <sz val="11"/>
            <color indexed="81"/>
            <rFont val="Tahoma"/>
            <family val="2"/>
          </rPr>
          <t xml:space="preserve">25.10.05 kim : </t>
        </r>
        <r>
          <rPr>
            <sz val="11"/>
            <color indexed="81"/>
            <rFont val="돋움"/>
            <family val="3"/>
            <charset val="129"/>
          </rPr>
          <t>계량기고장으로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인한</t>
        </r>
        <r>
          <rPr>
            <sz val="11"/>
            <color indexed="81"/>
            <rFont val="Tahoma"/>
            <family val="2"/>
          </rPr>
          <t xml:space="preserve"> 3</t>
        </r>
        <r>
          <rPr>
            <sz val="11"/>
            <color indexed="81"/>
            <rFont val="돋움"/>
            <family val="3"/>
            <charset val="129"/>
          </rPr>
          <t>개월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평균값</t>
        </r>
      </text>
    </comment>
    <comment ref="J85" authorId="1" shapeId="0" xr:uid="{5AEA1CB4-3E4A-44B3-B303-B2740DA387B5}">
      <text>
        <r>
          <rPr>
            <b/>
            <sz val="9"/>
            <color indexed="81"/>
            <rFont val="Tahoma"/>
            <family val="2"/>
          </rPr>
          <t>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07</t>
        </r>
        <r>
          <rPr>
            <b/>
            <sz val="9"/>
            <color indexed="81"/>
            <rFont val="돋움"/>
            <family val="3"/>
            <charset val="129"/>
          </rPr>
          <t>월분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관리비부터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
전</t>
        </r>
        <r>
          <rPr>
            <b/>
            <sz val="9"/>
            <color indexed="81"/>
            <rFont val="Tahoma"/>
            <family val="2"/>
          </rPr>
          <t xml:space="preserve"> : 204.03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61.72py
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: 184.21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 xml:space="preserve"> / 55.72py</t>
        </r>
      </text>
    </comment>
    <comment ref="P86" authorId="6" shapeId="0" xr:uid="{00000000-0006-0000-1100-00002D000000}">
      <text>
        <r>
          <rPr>
            <b/>
            <sz val="9"/>
            <color indexed="81"/>
            <rFont val="Tahoma"/>
            <family val="2"/>
          </rPr>
          <t xml:space="preserve">kim : 10/11 </t>
        </r>
        <r>
          <rPr>
            <b/>
            <sz val="9"/>
            <color indexed="81"/>
            <rFont val="돋움"/>
            <family val="3"/>
            <charset val="129"/>
          </rPr>
          <t>계량기교체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이전계량기</t>
        </r>
        <r>
          <rPr>
            <b/>
            <sz val="9"/>
            <color indexed="81"/>
            <rFont val="Tahoma"/>
            <family val="2"/>
          </rPr>
          <t xml:space="preserve"> 5987-5992 = 5
</t>
        </r>
        <r>
          <rPr>
            <b/>
            <sz val="9"/>
            <color indexed="81"/>
            <rFont val="돋움"/>
            <family val="3"/>
            <charset val="129"/>
          </rPr>
          <t>사용량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신규계량갑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합산
</t>
        </r>
      </text>
    </comment>
    <comment ref="P87" authorId="6" shapeId="0" xr:uid="{1B5F4742-102D-4AA7-92BF-CA4153E3361E}">
      <text>
        <r>
          <rPr>
            <b/>
            <sz val="9"/>
            <color indexed="81"/>
            <rFont val="Tahoma"/>
            <family val="2"/>
          </rPr>
          <t>kim : 25.06/26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인한평균치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등록</t>
        </r>
      </text>
    </comment>
    <comment ref="V89" authorId="6" shapeId="0" xr:uid="{00000000-0006-0000-1100-00002E000000}">
      <text>
        <r>
          <rPr>
            <sz val="9"/>
            <color indexed="81"/>
            <rFont val="Tahoma"/>
            <family val="2"/>
          </rPr>
          <t xml:space="preserve">kim : 4/5 </t>
        </r>
        <r>
          <rPr>
            <sz val="9"/>
            <color indexed="81"/>
            <rFont val="돋움"/>
            <family val="3"/>
            <charset val="129"/>
          </rPr>
          <t>원격지시부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수치보정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설치</t>
        </r>
      </text>
    </comment>
    <comment ref="E91" authorId="0" shapeId="0" xr:uid="{4DAC1661-77AC-45B0-BBEA-B63755E8A606}">
      <text>
        <r>
          <rPr>
            <b/>
            <sz val="9"/>
            <color rgb="FF000000"/>
            <rFont val="Tahoma"/>
            <family val="2"/>
          </rPr>
          <t xml:space="preserve">113a/212a
</t>
        </r>
      </text>
    </comment>
    <comment ref="M91" authorId="6" shapeId="0" xr:uid="{00000000-0006-0000-1100-000030000000}">
      <text>
        <r>
          <rPr>
            <b/>
            <sz val="9"/>
            <color indexed="81"/>
            <rFont val="Tahoma"/>
            <family val="2"/>
          </rPr>
          <t>24.12.06 kim : 11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14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사용량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현사용량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합산</t>
        </r>
      </text>
    </comment>
    <comment ref="P91" authorId="6" shapeId="0" xr:uid="{00000000-0006-0000-1100-000031000000}">
      <text>
        <r>
          <rPr>
            <b/>
            <sz val="9"/>
            <color indexed="81"/>
            <rFont val="Tahoma"/>
            <family val="2"/>
          </rPr>
          <t>24.12.06 kim : 11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14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사용량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현사용량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합산
</t>
        </r>
      </text>
    </comment>
    <comment ref="V91" authorId="1" shapeId="0" xr:uid="{F5F25744-24AF-4EEC-9BFC-EBB61EF3C9DB}">
      <text>
        <r>
          <rPr>
            <b/>
            <sz val="9"/>
            <color indexed="81"/>
            <rFont val="Tahoma"/>
            <family val="2"/>
          </rPr>
          <t xml:space="preserve">FCU </t>
        </r>
        <r>
          <rPr>
            <b/>
            <sz val="9"/>
            <color indexed="81"/>
            <rFont val="돋움"/>
            <family val="3"/>
            <charset val="129"/>
          </rPr>
          <t>미사용</t>
        </r>
      </text>
    </comment>
    <comment ref="E92" authorId="0" shapeId="0" xr:uid="{EFF77E60-1C5C-46D2-8FE1-C05722394083}">
      <text>
        <r>
          <rPr>
            <b/>
            <sz val="9"/>
            <color rgb="FF000000"/>
            <rFont val="Tahoma"/>
            <family val="2"/>
          </rPr>
          <t xml:space="preserve">114/213
</t>
        </r>
      </text>
    </comment>
    <comment ref="U92" authorId="6" shapeId="0" xr:uid="{E2966E94-C1C5-4291-844F-8D2AF8CF4C53}">
      <text>
        <r>
          <rPr>
            <b/>
            <sz val="9"/>
            <color indexed="81"/>
            <rFont val="Tahoma"/>
            <family val="2"/>
          </rPr>
          <t>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31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>매장내</t>
        </r>
        <r>
          <rPr>
            <b/>
            <sz val="9"/>
            <color indexed="81"/>
            <rFont val="Tahoma"/>
            <family val="2"/>
          </rPr>
          <t xml:space="preserve"> FCU </t>
        </r>
        <r>
          <rPr>
            <b/>
            <sz val="9"/>
            <color indexed="81"/>
            <rFont val="돋움"/>
            <family val="3"/>
            <charset val="129"/>
          </rPr>
          <t>고장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자체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냉난방기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사용확인
</t>
        </r>
      </text>
    </comment>
    <comment ref="E93" authorId="0" shapeId="0" xr:uid="{A44FA56A-A55E-47E9-9EED-30205F77DE6B}">
      <text>
        <r>
          <rPr>
            <b/>
            <sz val="9"/>
            <color rgb="FF000000"/>
            <rFont val="Tahoma"/>
            <family val="2"/>
          </rPr>
          <t xml:space="preserve">121b/218b
</t>
        </r>
      </text>
    </comment>
    <comment ref="U93" authorId="2" shapeId="0" xr:uid="{00000000-0006-0000-1100-000034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E94" authorId="0" shapeId="0" xr:uid="{66FECC81-D503-46F1-A215-A96FA477570D}">
      <text>
        <r>
          <rPr>
            <b/>
            <sz val="9"/>
            <color rgb="FF000000"/>
            <rFont val="Tahoma"/>
            <family val="2"/>
          </rPr>
          <t xml:space="preserve">122/219
</t>
        </r>
      </text>
    </comment>
    <comment ref="U94" authorId="2" shapeId="0" xr:uid="{00000000-0006-0000-1100-000036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I95" authorId="3" shapeId="0" xr:uid="{7A328996-E812-4A07-9CDE-F5C709C22784}">
      <text>
        <r>
          <rPr>
            <sz val="9"/>
            <color indexed="81"/>
            <rFont val="Tahoma"/>
            <family val="2"/>
          </rPr>
          <t>19.10/1~20.3/31</t>
        </r>
        <r>
          <rPr>
            <sz val="9"/>
            <color indexed="81"/>
            <rFont val="돋움"/>
            <family val="3"/>
            <charset val="129"/>
          </rPr>
          <t>까지
면적축소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공용관리비감소</t>
        </r>
        <r>
          <rPr>
            <sz val="9"/>
            <color indexed="81"/>
            <rFont val="Tahoma"/>
            <family val="2"/>
          </rPr>
          <t>)
464.40(140.48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)-&gt;338.56(102.41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=&gt;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125.84(38.07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E97" authorId="0" shapeId="0" xr:uid="{43FD934E-9FF1-4B60-ACF9-5641772F6447}">
      <text>
        <r>
          <rPr>
            <b/>
            <sz val="9"/>
            <color rgb="FF000000"/>
            <rFont val="Tahoma"/>
            <family val="2"/>
          </rPr>
          <t xml:space="preserve">113b/212b
</t>
        </r>
      </text>
    </comment>
    <comment ref="F99" authorId="3" shapeId="0" xr:uid="{ABC369D2-30DD-4D07-91CE-50E33CDA7A82}">
      <text>
        <r>
          <rPr>
            <b/>
            <sz val="9"/>
            <color indexed="81"/>
            <rFont val="돋움"/>
            <family val="3"/>
            <charset val="129"/>
          </rPr>
          <t>공실면적</t>
        </r>
        <r>
          <rPr>
            <b/>
            <sz val="9"/>
            <color indexed="81"/>
            <rFont val="Tahoma"/>
            <family val="2"/>
          </rPr>
          <t xml:space="preserve"> : 82.01(24.81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8/1</t>
        </r>
        <r>
          <rPr>
            <sz val="9"/>
            <color indexed="81"/>
            <rFont val="돋움"/>
            <family val="3"/>
            <charset val="129"/>
          </rPr>
          <t>깨비옥입점시</t>
        </r>
        <r>
          <rPr>
            <sz val="9"/>
            <color indexed="81"/>
            <rFont val="Tahoma"/>
            <family val="2"/>
          </rPr>
          <t xml:space="preserve"> : 82(24.8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-0.01(0.01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</text>
    </comment>
    <comment ref="F101" authorId="1" shapeId="0" xr:uid="{BDC89DC6-005F-44C6-925F-CCCFB60EEAFF}">
      <text>
        <r>
          <rPr>
            <b/>
            <sz val="9"/>
            <color indexed="81"/>
            <rFont val="Tahoma"/>
            <family val="2"/>
          </rPr>
          <t xml:space="preserve">128.00(38.72)
-&gt;23. 9/4 </t>
        </r>
        <r>
          <rPr>
            <b/>
            <sz val="9"/>
            <color indexed="81"/>
            <rFont val="돋움"/>
            <family val="3"/>
            <charset val="129"/>
          </rPr>
          <t>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계약시
</t>
        </r>
        <r>
          <rPr>
            <b/>
            <sz val="9"/>
            <color indexed="81"/>
            <rFont val="Tahoma"/>
            <family val="2"/>
          </rPr>
          <t xml:space="preserve">128.80(38.96)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</text>
    </comment>
    <comment ref="F104" authorId="3" shapeId="0" xr:uid="{264199E8-D9E9-441C-9745-1855EBDC901B}">
      <text>
        <r>
          <rPr>
            <sz val="9"/>
            <color indexed="81"/>
            <rFont val="돋움"/>
            <family val="3"/>
            <charset val="129"/>
          </rPr>
          <t>공실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비키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면적</t>
        </r>
        <r>
          <rPr>
            <sz val="9"/>
            <color indexed="81"/>
            <rFont val="Tahoma"/>
            <family val="2"/>
          </rPr>
          <t xml:space="preserve"> : 105.28 (31.85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-&gt;7/20 </t>
        </r>
        <r>
          <rPr>
            <sz val="9"/>
            <color indexed="81"/>
            <rFont val="돋움"/>
            <family val="3"/>
            <charset val="129"/>
          </rPr>
          <t>나폴리수산면적</t>
        </r>
        <r>
          <rPr>
            <sz val="9"/>
            <color indexed="81"/>
            <rFont val="Tahoma"/>
            <family val="2"/>
          </rPr>
          <t>: 108.6 (32.85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04" authorId="6" shapeId="0" xr:uid="{00000000-0006-0000-1100-00003C000000}">
      <text>
        <r>
          <rPr>
            <b/>
            <sz val="9"/>
            <color indexed="81"/>
            <rFont val="Tahoma"/>
            <family val="2"/>
          </rPr>
          <t>10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: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고장으로</t>
        </r>
        <r>
          <rPr>
            <b/>
            <sz val="9"/>
            <color indexed="81"/>
            <rFont val="Tahoma"/>
            <family val="2"/>
          </rPr>
          <t xml:space="preserve">  3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평균값으로</t>
        </r>
        <r>
          <rPr>
            <b/>
            <sz val="9"/>
            <color indexed="81"/>
            <rFont val="Tahoma"/>
            <family val="2"/>
          </rPr>
          <t xml:space="preserve"> 
24.12.06 kim : 11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교체로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</t>
        </r>
        <r>
          <rPr>
            <b/>
            <sz val="9"/>
            <color indexed="81"/>
            <rFont val="Tahoma"/>
            <family val="2"/>
          </rPr>
          <t xml:space="preserve"> 
25.09.05 kim :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고장으로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인하여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측정
</t>
        </r>
        <r>
          <rPr>
            <b/>
            <sz val="9"/>
            <color indexed="81"/>
            <rFont val="Tahoma"/>
            <family val="2"/>
          </rPr>
          <t xml:space="preserve">25.10.05 kim :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고장으로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인하여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측정</t>
        </r>
      </text>
    </comment>
    <comment ref="M108" authorId="6" shapeId="0" xr:uid="{B4196EFD-EADB-477E-93E6-AD26BC132DCC}">
      <text>
        <r>
          <rPr>
            <b/>
            <sz val="9"/>
            <color indexed="81"/>
            <rFont val="Tahoma"/>
            <family val="2"/>
          </rPr>
          <t>kim:25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고장으로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인한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평균값
</t>
        </r>
        <r>
          <rPr>
            <b/>
            <sz val="9"/>
            <color indexed="81"/>
            <rFont val="Tahoma"/>
            <family val="2"/>
          </rPr>
          <t>kim : 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완료
</t>
        </r>
      </text>
    </comment>
    <comment ref="I110" authorId="3" shapeId="0" xr:uid="{D253DA43-70AE-4D57-9514-9393EADAEEAC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111.90 (33.85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114.63 (34.68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2.73 (0.83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부과면적증가</t>
        </r>
      </text>
    </comment>
    <comment ref="E111" authorId="5" shapeId="0" xr:uid="{DF22FD0F-6B77-4B85-A7F1-925A13019290}">
      <text>
        <r>
          <rPr>
            <b/>
            <sz val="9"/>
            <color rgb="FF000000"/>
            <rFont val="Tahoma"/>
            <family val="2"/>
          </rPr>
          <t>113A-2
213
212B
212A</t>
        </r>
      </text>
    </comment>
    <comment ref="S111" authorId="6" shapeId="0" xr:uid="{00000000-0006-0000-1100-00003F000000}">
      <text>
        <r>
          <rPr>
            <b/>
            <sz val="10"/>
            <color indexed="81"/>
            <rFont val="Tahoma"/>
            <family val="2"/>
          </rPr>
          <t xml:space="preserve">24.12.06 kim : 11/21 </t>
        </r>
        <r>
          <rPr>
            <b/>
            <sz val="10"/>
            <color indexed="81"/>
            <rFont val="돋움"/>
            <family val="3"/>
            <charset val="129"/>
          </rPr>
          <t>전기차단으로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확인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E117" authorId="5" shapeId="0" xr:uid="{93AD9012-B676-497B-883A-C466B2965106}">
      <text>
        <r>
          <rPr>
            <b/>
            <sz val="9"/>
            <color rgb="FF000000"/>
            <rFont val="Tahoma"/>
            <family val="2"/>
          </rPr>
          <t>119
120
216
217</t>
        </r>
      </text>
    </comment>
    <comment ref="J117" authorId="5" shapeId="0" xr:uid="{73C711EA-58C1-43B0-B4F1-11369A5C468B}">
      <text>
        <r>
          <rPr>
            <b/>
            <sz val="10"/>
            <color rgb="FF000000"/>
            <rFont val="돋움"/>
            <family val="3"/>
            <charset val="129"/>
          </rPr>
          <t>전용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및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공용</t>
        </r>
        <r>
          <rPr>
            <b/>
            <sz val="10"/>
            <color rgb="FF000000"/>
            <rFont val="Tahoma"/>
            <family val="2"/>
          </rPr>
          <t xml:space="preserve">: SD </t>
        </r>
        <r>
          <rPr>
            <b/>
            <sz val="10"/>
            <color rgb="FF000000"/>
            <rFont val="돋움"/>
            <family val="3"/>
            <charset val="129"/>
          </rPr>
          <t>부담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L120" authorId="6" shapeId="0" xr:uid="{774C6194-62B6-459A-88FB-B3294C85A1F5}">
      <text>
        <r>
          <rPr>
            <b/>
            <sz val="9"/>
            <color indexed="81"/>
            <rFont val="Tahoma"/>
            <family val="2"/>
          </rPr>
          <t>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30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교체
</t>
        </r>
      </text>
    </comment>
    <comment ref="R123" authorId="6" shapeId="0" xr:uid="{83888E94-92E6-47FF-BFA9-E2851AD78DBE}">
      <text>
        <r>
          <rPr>
            <b/>
            <sz val="9"/>
            <color indexed="81"/>
            <rFont val="돋움"/>
            <family val="3"/>
            <charset val="129"/>
          </rPr>
          <t>분리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옥희</t>
        </r>
        <r>
          <rPr>
            <b/>
            <sz val="9"/>
            <color indexed="81"/>
            <rFont val="Tahoma"/>
            <family val="2"/>
          </rPr>
          <t xml:space="preserve">2 : </t>
        </r>
        <r>
          <rPr>
            <b/>
            <sz val="9"/>
            <color indexed="81"/>
            <rFont val="돋움"/>
            <family val="3"/>
            <charset val="129"/>
          </rPr>
          <t>전기사용량</t>
        </r>
        <r>
          <rPr>
            <b/>
            <sz val="9"/>
            <color indexed="81"/>
            <rFont val="Tahoma"/>
            <family val="2"/>
          </rPr>
          <t xml:space="preserve"> 21(6/3)</t>
        </r>
      </text>
    </comment>
    <comment ref="I125" authorId="9" shapeId="0" xr:uid="{8631925F-7599-4C40-9A3F-8F945EA4D42F}">
      <text>
        <r>
          <rPr>
            <sz val="9"/>
            <color indexed="81"/>
            <rFont val="돋움"/>
            <family val="3"/>
            <charset val="129"/>
          </rPr>
          <t>이코복스
312.34(94.48평)
돈블랑
315.2(95.35평)
차이 : 0.87평</t>
        </r>
      </text>
    </comment>
    <comment ref="F137" authorId="3" shapeId="0" xr:uid="{C6607B2A-27D3-44E4-83C0-8FB6FA9697B3}">
      <text>
        <r>
          <rPr>
            <sz val="9"/>
            <color indexed="81"/>
            <rFont val="돋움"/>
            <family val="3"/>
            <charset val="129"/>
          </rPr>
          <t>계약오차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 xml:space="preserve">면적변경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 283.35 (85.71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
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 225.03 (68.07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: 58.32 (17.64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부과면적감소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43" authorId="1" shapeId="0" xr:uid="{DF60B09D-0305-47BB-BE8A-56C29F3F56A5}">
      <text>
        <r>
          <rPr>
            <b/>
            <sz val="9"/>
            <color indexed="81"/>
            <rFont val="Tahoma"/>
            <family val="2"/>
          </rPr>
          <t xml:space="preserve">FCU </t>
        </r>
        <r>
          <rPr>
            <b/>
            <sz val="9"/>
            <color indexed="81"/>
            <rFont val="돋움"/>
            <family val="3"/>
            <charset val="129"/>
          </rPr>
          <t>미사용</t>
        </r>
      </text>
    </comment>
    <comment ref="V144" authorId="6" shapeId="0" xr:uid="{00000000-0006-0000-1100-000046000000}">
      <text>
        <r>
          <rPr>
            <b/>
            <sz val="9"/>
            <color indexed="81"/>
            <rFont val="Tahoma"/>
            <family val="2"/>
          </rPr>
          <t xml:space="preserve">kim : 4/3
</t>
        </r>
        <r>
          <rPr>
            <b/>
            <sz val="9"/>
            <color indexed="81"/>
            <rFont val="돋움"/>
            <family val="3"/>
            <charset val="129"/>
          </rPr>
          <t>원격지시부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수치보정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설치
</t>
        </r>
      </text>
    </comment>
    <comment ref="Q146" authorId="10" shapeId="0" xr:uid="{00000000-0006-0000-1100-000047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회선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넘어감</t>
        </r>
      </text>
    </comment>
    <comment ref="V146" authorId="1" shapeId="0" xr:uid="{2788A9D2-3FF9-45BE-BAB4-8A69A798B6CF}">
      <text>
        <r>
          <rPr>
            <b/>
            <sz val="9"/>
            <color indexed="81"/>
            <rFont val="Tahoma"/>
            <family val="2"/>
          </rPr>
          <t xml:space="preserve">FCU </t>
        </r>
        <r>
          <rPr>
            <b/>
            <sz val="9"/>
            <color indexed="81"/>
            <rFont val="돋움"/>
            <family val="3"/>
            <charset val="129"/>
          </rPr>
          <t>미사용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47" authorId="0" shapeId="0" xr:uid="{00000000-0006-0000-1100-000048000000}">
      <text>
        <r>
          <rPr>
            <b/>
            <sz val="9"/>
            <color indexed="81"/>
            <rFont val="돋움"/>
            <family val="3"/>
            <charset val="129"/>
          </rPr>
          <t>적산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열량계</t>
        </r>
        <r>
          <rPr>
            <b/>
            <sz val="9"/>
            <color indexed="81"/>
            <rFont val="Tahoma"/>
            <family val="2"/>
          </rPr>
          <t xml:space="preserve"> 
MWH
</t>
        </r>
        <r>
          <rPr>
            <b/>
            <sz val="9"/>
            <color indexed="81"/>
            <rFont val="돋움"/>
            <family val="3"/>
            <charset val="129"/>
          </rPr>
          <t>정산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방식이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다름</t>
        </r>
      </text>
    </comment>
    <comment ref="U149" authorId="2" shapeId="0" xr:uid="{00000000-0006-0000-1100-000049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50" authorId="2" shapeId="0" xr:uid="{00000000-0006-0000-1100-00004A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51" authorId="2" shapeId="0" xr:uid="{00000000-0006-0000-1100-00004B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52" authorId="2" shapeId="0" xr:uid="{00000000-0006-0000-1100-00004C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53" authorId="2" shapeId="0" xr:uid="{00000000-0006-0000-1100-00004D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54" authorId="2" shapeId="0" xr:uid="{00000000-0006-0000-1100-00004E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100%
10월: 50%
11월:100%
12월:200%
1월: 250%
2월: 150%
3월: 100%
4월: 0%</t>
        </r>
      </text>
    </comment>
    <comment ref="U155" authorId="2" shapeId="0" xr:uid="{00000000-0006-0000-1100-00004F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56" authorId="2" shapeId="0" xr:uid="{00000000-0006-0000-1100-000052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AA157" authorId="10" shapeId="0" xr:uid="{00000000-0006-0000-1100-000050000000}">
      <text>
        <r>
          <rPr>
            <b/>
            <sz val="9"/>
            <color indexed="81"/>
            <rFont val="Tahoma"/>
            <family val="2"/>
          </rPr>
          <t>8</t>
        </r>
        <r>
          <rPr>
            <b/>
            <sz val="9"/>
            <color indexed="81"/>
            <rFont val="돋움"/>
            <family val="3"/>
            <charset val="129"/>
          </rPr>
          <t>월말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검침값</t>
        </r>
      </text>
    </comment>
    <comment ref="AB157" authorId="10" shapeId="0" xr:uid="{00000000-0006-0000-1100-000051000000}">
      <text>
        <r>
          <rPr>
            <b/>
            <sz val="9"/>
            <color indexed="81"/>
            <rFont val="Tahoma"/>
            <family val="2"/>
          </rPr>
          <t>11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검침값</t>
        </r>
      </text>
    </comment>
    <comment ref="Q159" authorId="6" shapeId="0" xr:uid="{E947CEA6-C36B-4890-B55B-9C026F6CDB7C}">
      <text>
        <r>
          <rPr>
            <b/>
            <sz val="9"/>
            <color indexed="81"/>
            <rFont val="Tahoma"/>
            <family val="2"/>
          </rPr>
          <t>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9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검침값</t>
        </r>
      </text>
    </comment>
    <comment ref="R159" authorId="6" shapeId="0" xr:uid="{CDEEBD4B-E117-4464-8A38-8591F4DD0FC3}">
      <text>
        <r>
          <rPr>
            <b/>
            <sz val="9"/>
            <color indexed="81"/>
            <rFont val="Tahoma"/>
            <family val="2"/>
          </rPr>
          <t>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9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검침값</t>
        </r>
      </text>
    </comment>
    <comment ref="R162" authorId="6" shapeId="0" xr:uid="{75592E16-67BD-4C48-B924-DF7B4A159D1F}">
      <text>
        <r>
          <rPr>
            <b/>
            <sz val="9"/>
            <color indexed="81"/>
            <rFont val="Tahoma"/>
            <family val="2"/>
          </rPr>
          <t xml:space="preserve">6/3 </t>
        </r>
        <r>
          <rPr>
            <b/>
            <sz val="9"/>
            <color indexed="81"/>
            <rFont val="돋움"/>
            <family val="3"/>
            <charset val="129"/>
          </rPr>
          <t>분리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골드앤잼</t>
        </r>
        <r>
          <rPr>
            <b/>
            <sz val="9"/>
            <color indexed="81"/>
            <rFont val="Tahoma"/>
            <family val="2"/>
          </rPr>
          <t xml:space="preserve"> 2 -</t>
        </r>
        <r>
          <rPr>
            <b/>
            <sz val="9"/>
            <color indexed="81"/>
            <rFont val="돋움"/>
            <family val="3"/>
            <charset val="129"/>
          </rPr>
          <t>전기사용량</t>
        </r>
        <r>
          <rPr>
            <b/>
            <sz val="9"/>
            <color indexed="81"/>
            <rFont val="Tahoma"/>
            <family val="2"/>
          </rPr>
          <t xml:space="preserve"> 40
</t>
        </r>
      </text>
    </comment>
    <comment ref="V162" authorId="6" shapeId="0" xr:uid="{A3D564B1-5C08-4418-BAE6-7474A2AAAD98}">
      <text>
        <r>
          <rPr>
            <b/>
            <sz val="11"/>
            <color indexed="81"/>
            <rFont val="Tahoma"/>
            <family val="2"/>
          </rPr>
          <t>kim : 25</t>
        </r>
        <r>
          <rPr>
            <b/>
            <sz val="11"/>
            <color indexed="81"/>
            <rFont val="돋움"/>
            <family val="3"/>
            <charset val="129"/>
          </rPr>
          <t>년</t>
        </r>
        <r>
          <rPr>
            <b/>
            <sz val="11"/>
            <color indexed="81"/>
            <rFont val="Tahoma"/>
            <family val="2"/>
          </rPr>
          <t xml:space="preserve"> 6</t>
        </r>
        <r>
          <rPr>
            <b/>
            <sz val="11"/>
            <color indexed="81"/>
            <rFont val="돋움"/>
            <family val="3"/>
            <charset val="129"/>
          </rPr>
          <t>월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온도센서가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없어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계량측정이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안된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김계팀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김하근주임</t>
        </r>
        <r>
          <rPr>
            <b/>
            <sz val="11"/>
            <color indexed="81"/>
            <rFont val="Tahoma"/>
            <family val="2"/>
          </rPr>
          <t xml:space="preserve"> 
</t>
        </r>
        <r>
          <rPr>
            <b/>
            <sz val="11"/>
            <color indexed="81"/>
            <rFont val="돋움"/>
            <family val="3"/>
            <charset val="129"/>
          </rPr>
          <t>현장확인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V163" authorId="1" shapeId="0" xr:uid="{F3FABF1C-F194-45E0-BC48-260121D21D71}">
      <text>
        <r>
          <rPr>
            <b/>
            <sz val="9"/>
            <color indexed="81"/>
            <rFont val="Tahoma"/>
            <family val="2"/>
          </rPr>
          <t xml:space="preserve">FCU </t>
        </r>
        <r>
          <rPr>
            <b/>
            <sz val="9"/>
            <color indexed="81"/>
            <rFont val="돋움"/>
            <family val="3"/>
            <charset val="129"/>
          </rPr>
          <t>미사용</t>
        </r>
      </text>
    </comment>
    <comment ref="F166" authorId="0" shapeId="0" xr:uid="{B7A75E4A-E871-4B69-85BB-8D44537D668C}">
      <text>
        <r>
          <rPr>
            <sz val="9"/>
            <color indexed="81"/>
            <rFont val="돋움"/>
            <family val="3"/>
            <charset val="129"/>
          </rPr>
          <t>2023.9.01 면적 수정
1. 니꼬엔드 계약 면적 ( 298.27)
2. 건축물 대장 면적 : 315.90
3. 볼링장 동선 사용 면적 축소    ( 258.31)
4. 수유실 공간 사용 면적 축소 (197.11)</t>
        </r>
        <r>
          <rPr>
            <b/>
            <sz val="9"/>
            <color indexed="81"/>
            <rFont val="돋움"/>
            <family val="3"/>
            <charset val="129"/>
          </rPr>
          <t xml:space="preserve">
24.05.01 관리비부과면적 : 190.54제곱미터(57.64평) 소방설비로사용불가면적은제외 
도나스데이계약면적 : 197.11제곱미터(59.63평)</t>
        </r>
      </text>
    </comment>
    <comment ref="P175" authorId="6" shapeId="0" xr:uid="{7FE4C280-4F55-4AC5-ADE0-356FE0374578}">
      <text>
        <r>
          <rPr>
            <b/>
            <sz val="9"/>
            <color indexed="81"/>
            <rFont val="Tahoma"/>
            <family val="2"/>
          </rPr>
          <t xml:space="preserve">25.09.08 kim : </t>
        </r>
        <r>
          <rPr>
            <b/>
            <sz val="9"/>
            <color indexed="81"/>
            <rFont val="맑은 고딕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맑은 고딕"/>
            <family val="3"/>
            <charset val="129"/>
          </rPr>
          <t>고장으로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맑은 고딕"/>
            <family val="3"/>
            <charset val="129"/>
          </rPr>
          <t>인항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맑은 고딕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맑은 고딕"/>
            <family val="3"/>
            <charset val="129"/>
          </rPr>
          <t>평균값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맑은 고딕"/>
            <family val="3"/>
            <charset val="129"/>
          </rPr>
          <t xml:space="preserve">기록
</t>
        </r>
      </text>
    </comment>
    <comment ref="F184" authorId="1" shapeId="0" xr:uid="{2DAE358C-F165-47B0-9574-BBE4159D4A91}">
      <text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이스타</t>
        </r>
        <r>
          <rPr>
            <b/>
            <sz val="9"/>
            <color indexed="81"/>
            <rFont val="Tahoma"/>
            <family val="2"/>
          </rPr>
          <t xml:space="preserve"> : 363.38
(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모우트</t>
        </r>
        <r>
          <rPr>
            <b/>
            <sz val="9"/>
            <color indexed="81"/>
            <rFont val="Tahoma"/>
            <family val="2"/>
          </rPr>
          <t xml:space="preserve"> : 366.34
</t>
        </r>
        <r>
          <rPr>
            <b/>
            <sz val="9"/>
            <color indexed="81"/>
            <rFont val="돋움"/>
            <family val="3"/>
            <charset val="129"/>
          </rPr>
          <t>부과증가</t>
        </r>
        <r>
          <rPr>
            <b/>
            <sz val="9"/>
            <color indexed="81"/>
            <rFont val="Tahoma"/>
            <family val="2"/>
          </rPr>
          <t xml:space="preserve"> : 2.96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4" authorId="1" shapeId="0" xr:uid="{9F71E3B8-083D-44EB-80A1-D0F6606230E2}">
      <text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이스타</t>
        </r>
        <r>
          <rPr>
            <sz val="9"/>
            <color indexed="81"/>
            <rFont val="Tahoma"/>
            <family val="2"/>
          </rPr>
          <t xml:space="preserve"> : 109.92</t>
        </r>
        <r>
          <rPr>
            <sz val="9"/>
            <color indexed="81"/>
            <rFont val="돋움"/>
            <family val="3"/>
            <charset val="129"/>
          </rPr>
          <t xml:space="preserve">평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모우트</t>
        </r>
        <r>
          <rPr>
            <sz val="9"/>
            <color indexed="81"/>
            <rFont val="Tahoma"/>
            <family val="2"/>
          </rPr>
          <t xml:space="preserve"> : 110.82</t>
        </r>
        <r>
          <rPr>
            <sz val="9"/>
            <color indexed="81"/>
            <rFont val="돋움"/>
            <family val="3"/>
            <charset val="129"/>
          </rPr>
          <t>평
부과증가</t>
        </r>
        <r>
          <rPr>
            <sz val="9"/>
            <color indexed="81"/>
            <rFont val="Tahoma"/>
            <family val="2"/>
          </rPr>
          <t xml:space="preserve"> : 0.9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89" authorId="2" shapeId="0" xr:uid="{00000000-0006-0000-1100-000058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90" authorId="2" shapeId="0" xr:uid="{00000000-0006-0000-1100-000059000000}">
      <text>
        <r>
          <rPr>
            <b/>
            <sz val="10"/>
            <color rgb="FF000000"/>
            <rFont val="돋움"/>
            <family val="3"/>
            <charset val="129"/>
          </rPr>
          <t>열요금 부과 금지
(임대차 계약)</t>
        </r>
      </text>
    </comment>
    <comment ref="U191" authorId="2" shapeId="0" xr:uid="{00000000-0006-0000-1100-00005A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92" authorId="2" shapeId="0" xr:uid="{00000000-0006-0000-1100-00005B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93" authorId="2" shapeId="0" xr:uid="{00000000-0006-0000-1100-00005C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94" authorId="2" shapeId="0" xr:uid="{00000000-0006-0000-1100-00005D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U195" authorId="2" shapeId="0" xr:uid="{00000000-0006-0000-1100-00005E000000}">
      <text>
        <r>
          <rPr>
            <b/>
            <sz val="9"/>
            <color rgb="FF000000"/>
            <rFont val="돋움"/>
            <family val="3"/>
            <charset val="129"/>
          </rPr>
          <t>평당 면적으로 부과
5월: 100%
6월: 150%
7월: 200%
8월: 250%
9월: 150%
10월: 50%
11월:100%
12월:200%
1월: 250%
2월: 150%
3월: 100%
4월: 0%</t>
        </r>
      </text>
    </comment>
    <comment ref="S196" authorId="6" shapeId="0" xr:uid="{1DE26AEE-B79A-478D-8444-CC305ED8F3D9}">
      <text>
        <r>
          <rPr>
            <b/>
            <sz val="9"/>
            <color indexed="81"/>
            <rFont val="Tahoma"/>
            <family val="2"/>
          </rPr>
          <t>9</t>
        </r>
        <r>
          <rPr>
            <b/>
            <sz val="9"/>
            <color indexed="81"/>
            <rFont val="돋움"/>
            <family val="3"/>
            <charset val="129"/>
          </rPr>
          <t>월분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공실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루틴플레이스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사용량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누락으로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이달에</t>
        </r>
        <r>
          <rPr>
            <b/>
            <sz val="9"/>
            <color indexed="81"/>
            <rFont val="Tahoma"/>
            <family val="2"/>
          </rPr>
          <t xml:space="preserve"> 2827 </t>
        </r>
        <r>
          <rPr>
            <b/>
            <sz val="9"/>
            <color indexed="81"/>
            <rFont val="돋움"/>
            <family val="3"/>
            <charset val="129"/>
          </rPr>
          <t xml:space="preserve">더함
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U204" authorId="2" shapeId="0" xr:uid="{00000000-0006-0000-1100-000060000000}">
      <text>
        <r>
          <rPr>
            <b/>
            <sz val="10"/>
            <color rgb="FF000000"/>
            <rFont val="돋움"/>
            <family val="3"/>
            <charset val="129"/>
          </rPr>
          <t>열요금 부과 금지
(임대차 계약)</t>
        </r>
      </text>
    </comment>
    <comment ref="F205" authorId="5" shapeId="0" xr:uid="{771C5B67-A8C5-4A84-9817-6DE4E70BC8D4}">
      <text>
        <r>
          <rPr>
            <sz val="9"/>
            <color rgb="FF000000"/>
            <rFont val="돋움"/>
            <family val="3"/>
            <charset val="129"/>
          </rPr>
          <t>매가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박스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합의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 xml:space="preserve">사항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층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동선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옆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창고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면적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줄이면서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공용관리비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금액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감액을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 2017</t>
        </r>
        <r>
          <rPr>
            <sz val="9"/>
            <color rgb="FF000000"/>
            <rFont val="돋움"/>
            <family val="3"/>
            <charset val="129"/>
          </rPr>
          <t>년</t>
        </r>
        <r>
          <rPr>
            <sz val="9"/>
            <color rgb="FF000000"/>
            <rFont val="Tahoma"/>
            <family val="2"/>
          </rPr>
          <t xml:space="preserve"> 8</t>
        </r>
        <r>
          <rPr>
            <sz val="9"/>
            <color rgb="FF000000"/>
            <rFont val="돋움"/>
            <family val="3"/>
            <charset val="129"/>
          </rPr>
          <t>월</t>
        </r>
        <r>
          <rPr>
            <sz val="9"/>
            <color rgb="FF000000"/>
            <rFont val="Tahoma"/>
            <family val="2"/>
          </rPr>
          <t xml:space="preserve"> 1</t>
        </r>
        <r>
          <rPr>
            <sz val="9"/>
            <color rgb="FF000000"/>
            <rFont val="돋움"/>
            <family val="3"/>
            <charset val="129"/>
          </rPr>
          <t>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적용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S205" authorId="0" shapeId="0" xr:uid="{00000000-0006-0000-1100-000062000000}">
      <text>
        <r>
          <rPr>
            <b/>
            <sz val="9"/>
            <color indexed="81"/>
            <rFont val="돋움"/>
            <family val="3"/>
            <charset val="129"/>
          </rPr>
          <t>공용부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정산용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메인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</t>
        </r>
      </text>
    </comment>
    <comment ref="F206" authorId="4" shapeId="0" xr:uid="{C4E51AD3-96D3-4174-A5A4-64FDF22A3101}">
      <text>
        <r>
          <rPr>
            <b/>
            <sz val="9"/>
            <color indexed="81"/>
            <rFont val="돋움"/>
            <family val="3"/>
            <charset val="129"/>
          </rPr>
          <t>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공실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데카트론</t>
        </r>
        <r>
          <rPr>
            <b/>
            <sz val="9"/>
            <color indexed="81"/>
            <rFont val="Tahoma"/>
            <family val="2"/>
          </rPr>
          <t>) 2,949.60(892.25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 xml:space="preserve">더비앙송도
</t>
        </r>
        <r>
          <rPr>
            <b/>
            <sz val="9"/>
            <color indexed="81"/>
            <rFont val="Tahoma"/>
            <family val="2"/>
          </rPr>
          <t>2,537.98(767.74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>)
-&gt;</t>
        </r>
        <r>
          <rPr>
            <b/>
            <sz val="9"/>
            <color indexed="81"/>
            <rFont val="돋움"/>
            <family val="3"/>
            <charset val="129"/>
          </rPr>
          <t>최종</t>
        </r>
        <r>
          <rPr>
            <b/>
            <sz val="9"/>
            <color indexed="81"/>
            <rFont val="Tahoma"/>
            <family val="2"/>
          </rPr>
          <t xml:space="preserve"> 24.12</t>
        </r>
        <r>
          <rPr>
            <b/>
            <sz val="9"/>
            <color indexed="81"/>
            <rFont val="돋움"/>
            <family val="3"/>
            <charset val="129"/>
          </rPr>
          <t xml:space="preserve">월
</t>
        </r>
        <r>
          <rPr>
            <b/>
            <sz val="9"/>
            <color indexed="81"/>
            <rFont val="Tahoma"/>
            <family val="2"/>
          </rPr>
          <t>2,430.54(735.24</t>
        </r>
        <r>
          <rPr>
            <b/>
            <sz val="9"/>
            <color indexed="81"/>
            <rFont val="돋움"/>
            <family val="3"/>
            <charset val="129"/>
          </rPr>
          <t>평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면적변경</t>
        </r>
        <r>
          <rPr>
            <b/>
            <sz val="9"/>
            <color indexed="81"/>
            <rFont val="Tahoma"/>
            <family val="2"/>
          </rPr>
          <t>(24.9.1~)</t>
        </r>
      </text>
    </comment>
    <comment ref="R206" authorId="5" shapeId="0" xr:uid="{00000000-0006-0000-1100-000064000000}">
      <text>
        <r>
          <rPr>
            <b/>
            <sz val="9"/>
            <color rgb="FF000000"/>
            <rFont val="돋움"/>
            <family val="3"/>
            <charset val="129"/>
          </rPr>
          <t>데카트론</t>
        </r>
        <r>
          <rPr>
            <b/>
            <sz val="9"/>
            <color rgb="FF000000"/>
            <rFont val="Tahoma"/>
            <family val="2"/>
          </rPr>
          <t xml:space="preserve">, </t>
        </r>
        <r>
          <rPr>
            <b/>
            <sz val="9"/>
            <color rgb="FF000000"/>
            <rFont val="돋움"/>
            <family val="3"/>
            <charset val="129"/>
          </rPr>
          <t>메리빌리아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금월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검침값이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사용값</t>
        </r>
        <r>
          <rPr>
            <b/>
            <sz val="9"/>
            <color rgb="FF000000"/>
            <rFont val="Tahoma"/>
            <family val="2"/>
          </rPr>
          <t>(</t>
        </r>
        <r>
          <rPr>
            <b/>
            <sz val="9"/>
            <color rgb="FF000000"/>
            <rFont val="돋움"/>
            <family val="3"/>
            <charset val="129"/>
          </rPr>
          <t>개별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시트에서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금월</t>
        </r>
        <r>
          <rPr>
            <b/>
            <sz val="9"/>
            <color rgb="FF000000"/>
            <rFont val="Tahoma"/>
            <family val="2"/>
          </rPr>
          <t>,</t>
        </r>
        <r>
          <rPr>
            <b/>
            <sz val="9"/>
            <color rgb="FF000000"/>
            <rFont val="돋움"/>
            <family val="3"/>
            <charset val="129"/>
          </rPr>
          <t>전월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차감해서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넘어옴</t>
        </r>
        <r>
          <rPr>
            <b/>
            <sz val="9"/>
            <color rgb="FF000000"/>
            <rFont val="Tahoma"/>
            <family val="2"/>
          </rPr>
          <t xml:space="preserve">)
</t>
        </r>
        <r>
          <rPr>
            <b/>
            <sz val="9"/>
            <color rgb="FF000000"/>
            <rFont val="돋움"/>
            <family val="3"/>
            <charset val="129"/>
          </rPr>
          <t>오픈전까지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전용만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 xml:space="preserve">부과
</t>
        </r>
        <r>
          <rPr>
            <b/>
            <sz val="9"/>
            <color rgb="FF000000"/>
            <rFont val="Tahoma"/>
            <family val="2"/>
          </rPr>
          <t>='A</t>
        </r>
        <r>
          <rPr>
            <b/>
            <sz val="9"/>
            <color rgb="FF000000"/>
            <rFont val="돋움"/>
            <family val="3"/>
            <charset val="129"/>
          </rPr>
          <t>동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더비앙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계량기</t>
        </r>
        <r>
          <rPr>
            <b/>
            <sz val="9"/>
            <color rgb="FF000000"/>
            <rFont val="Tahoma"/>
            <family val="2"/>
          </rPr>
          <t>'!J74</t>
        </r>
      </text>
    </comment>
    <comment ref="I207" authorId="9" shapeId="0" xr:uid="{A023D21A-12E5-4F22-98B7-CFCB800E1755}">
      <text>
        <r>
          <rPr>
            <b/>
            <sz val="9"/>
            <color indexed="81"/>
            <rFont val="돋움"/>
            <family val="3"/>
            <charset val="129"/>
          </rPr>
          <t xml:space="preserve">공용관리비 평당 30,000원
</t>
        </r>
      </text>
    </comment>
    <comment ref="F208" authorId="4" shapeId="0" xr:uid="{DB2B00A0-F7E5-4348-99C6-BAD038D7EA14}">
      <text>
        <r>
          <rPr>
            <b/>
            <sz val="9"/>
            <color indexed="81"/>
            <rFont val="Tahoma"/>
            <family val="2"/>
          </rPr>
          <t xml:space="preserve">207-2 </t>
        </r>
        <r>
          <rPr>
            <b/>
            <sz val="9"/>
            <color indexed="81"/>
            <rFont val="돋움"/>
            <family val="3"/>
            <charset val="129"/>
          </rPr>
          <t>매장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면적
</t>
        </r>
        <r>
          <rPr>
            <b/>
            <sz val="9"/>
            <color indexed="81"/>
            <rFont val="Tahoma"/>
            <family val="2"/>
          </rPr>
          <t xml:space="preserve">98.71 </t>
        </r>
        <r>
          <rPr>
            <b/>
            <sz val="9"/>
            <color indexed="81"/>
            <rFont val="돋움"/>
            <family val="3"/>
            <charset val="129"/>
          </rPr>
          <t xml:space="preserve">제곱미터
</t>
        </r>
        <r>
          <rPr>
            <b/>
            <sz val="9"/>
            <color indexed="81"/>
            <rFont val="Tahoma"/>
            <family val="2"/>
          </rPr>
          <t xml:space="preserve">29.86 </t>
        </r>
        <r>
          <rPr>
            <b/>
            <sz val="9"/>
            <color indexed="81"/>
            <rFont val="돋움"/>
            <family val="3"/>
            <charset val="129"/>
          </rPr>
          <t>평</t>
        </r>
      </text>
    </comment>
    <comment ref="L208" authorId="6" shapeId="0" xr:uid="{00000000-0006-0000-1100-000067000000}">
      <text>
        <r>
          <rPr>
            <b/>
            <sz val="9"/>
            <color indexed="81"/>
            <rFont val="Tahoma"/>
            <family val="2"/>
          </rPr>
          <t>24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11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30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교체
</t>
        </r>
      </text>
    </comment>
    <comment ref="M208" authorId="6" shapeId="0" xr:uid="{00000000-0006-0000-1100-000068000000}">
      <text>
        <r>
          <rPr>
            <b/>
            <sz val="9"/>
            <color indexed="81"/>
            <rFont val="Tahoma"/>
            <family val="2"/>
          </rPr>
          <t xml:space="preserve">11/06 kim -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고장으로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인한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213" authorId="0" shapeId="0" xr:uid="{EDD5DF72-0DAE-415B-8E8A-993ED3FC09F0}">
      <text>
        <r>
          <rPr>
            <sz val="9"/>
            <color indexed="81"/>
            <rFont val="Tahoma"/>
            <family val="2"/>
          </rPr>
          <t xml:space="preserve"> 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월부터</t>
        </r>
        <r>
          <rPr>
            <sz val="9"/>
            <color indexed="81"/>
            <rFont val="Tahoma"/>
            <family val="2"/>
          </rPr>
          <t xml:space="preserve"> 55.5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(16.79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비티엠씨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공용공간사용료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979.19</t>
        </r>
        <r>
          <rPr>
            <sz val="9"/>
            <color indexed="81"/>
            <rFont val="돋움"/>
            <family val="3"/>
            <charset val="129"/>
          </rPr>
          <t>제곱미터</t>
        </r>
        <r>
          <rPr>
            <sz val="9"/>
            <color indexed="81"/>
            <rFont val="Tahoma"/>
            <family val="2"/>
          </rPr>
          <t>(296.21</t>
        </r>
        <r>
          <rPr>
            <sz val="9"/>
            <color indexed="81"/>
            <rFont val="돋움"/>
            <family val="3"/>
            <charset val="129"/>
          </rPr>
          <t>평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  <comment ref="I220" authorId="5" shapeId="0" xr:uid="{00000000-0006-0000-1100-00006A000000}">
      <text>
        <r>
          <rPr>
            <b/>
            <sz val="14"/>
            <color rgb="FF000000"/>
            <rFont val="돋움"/>
            <family val="3"/>
            <charset val="129"/>
          </rPr>
          <t>수도광열비 부과 기준 면적</t>
        </r>
      </text>
    </comment>
    <comment ref="N253" authorId="11" shapeId="0" xr:uid="{00000000-0006-0000-1100-00006B000000}">
      <text>
        <r>
          <rPr>
            <b/>
            <sz val="9"/>
            <color indexed="81"/>
            <rFont val="Tahoma"/>
            <family val="2"/>
          </rPr>
          <t>kim- 4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교체</t>
        </r>
      </text>
    </comment>
    <comment ref="O253" authorId="11" shapeId="0" xr:uid="{00000000-0006-0000-1100-00006C000000}">
      <text>
        <r>
          <rPr>
            <b/>
            <sz val="9"/>
            <color indexed="81"/>
            <rFont val="Tahoma"/>
            <family val="2"/>
          </rPr>
          <t>kim- 4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교체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desk01</author>
    <author>Windows User</author>
    <author>HSY</author>
    <author>ABC</author>
    <author>user</author>
    <author>길준용</author>
    <author>ABS</author>
  </authors>
  <commentList>
    <comment ref="H3" authorId="0" shapeId="0" xr:uid="{00000000-0006-0000-1200-000001000000}">
      <text>
        <r>
          <rPr>
            <sz val="9"/>
            <color indexed="81"/>
            <rFont val="돋움"/>
            <family val="3"/>
            <charset val="129"/>
          </rPr>
          <t>수치 1 고정</t>
        </r>
      </text>
    </comment>
    <comment ref="E4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 xml:space="preserve">kim : </t>
        </r>
        <r>
          <rPr>
            <b/>
            <sz val="9"/>
            <color indexed="81"/>
            <rFont val="돋움"/>
            <family val="3"/>
            <charset val="129"/>
          </rPr>
          <t>계량기확인결과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게스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층</t>
        </r>
      </text>
    </comment>
    <comment ref="E5" authorId="1" shapeId="0" xr:uid="{1DDD34B9-3A02-46F1-AACA-C441E0227118}">
      <text>
        <r>
          <rPr>
            <b/>
            <sz val="9"/>
            <color indexed="81"/>
            <rFont val="Tahoma"/>
            <family val="2"/>
          </rPr>
          <t xml:space="preserve">kim : </t>
        </r>
        <r>
          <rPr>
            <b/>
            <sz val="9"/>
            <color indexed="81"/>
            <rFont val="돋움"/>
            <family val="3"/>
            <charset val="129"/>
          </rPr>
          <t>계량기확인결과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게스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층</t>
        </r>
      </text>
    </comment>
    <comment ref="E6" authorId="1" shapeId="0" xr:uid="{00000000-0006-0000-1200-000004000000}">
      <text>
        <r>
          <rPr>
            <b/>
            <sz val="9"/>
            <color indexed="81"/>
            <rFont val="Tahoma"/>
            <family val="2"/>
          </rPr>
          <t xml:space="preserve">kim : </t>
        </r>
        <r>
          <rPr>
            <b/>
            <sz val="9"/>
            <color indexed="81"/>
            <rFont val="돋움"/>
            <family val="3"/>
            <charset val="129"/>
          </rPr>
          <t>빕스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M7" authorId="2" shapeId="0" xr:uid="{00000000-0006-0000-1200-000005000000}">
      <text>
        <r>
          <rPr>
            <b/>
            <sz val="12"/>
            <color rgb="FF000000"/>
            <rFont val="돋움"/>
            <family val="3"/>
            <charset val="129"/>
          </rPr>
          <t>계량기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검침량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삽입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금지</t>
        </r>
      </text>
    </comment>
    <comment ref="E10" authorId="1" shapeId="0" xr:uid="{00000000-0006-0000-1200-000006000000}">
      <text>
        <r>
          <rPr>
            <b/>
            <sz val="9"/>
            <color indexed="81"/>
            <rFont val="Tahoma"/>
            <family val="2"/>
          </rPr>
          <t xml:space="preserve">kim : </t>
        </r>
        <r>
          <rPr>
            <b/>
            <sz val="9"/>
            <color indexed="81"/>
            <rFont val="돋움"/>
            <family val="3"/>
            <charset val="129"/>
          </rPr>
          <t>빕스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E13" authorId="3" shapeId="0" xr:uid="{00000000-0006-0000-1200-000007000000}">
      <text>
        <r>
          <rPr>
            <b/>
            <sz val="9"/>
            <color indexed="81"/>
            <rFont val="돋움"/>
            <family val="3"/>
            <charset val="129"/>
          </rPr>
          <t>여백</t>
        </r>
      </text>
    </comment>
    <comment ref="P28" authorId="2" shapeId="0" xr:uid="{00000000-0006-0000-1200-000008000000}">
      <text>
        <r>
          <rPr>
            <b/>
            <sz val="9"/>
            <color rgb="FF000000"/>
            <rFont val="돋움"/>
            <family val="3"/>
            <charset val="129"/>
          </rPr>
          <t>기존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 xml:space="preserve">검침
</t>
        </r>
        <r>
          <rPr>
            <b/>
            <sz val="9"/>
            <color rgb="FF000000"/>
            <rFont val="Tahoma"/>
            <family val="2"/>
          </rPr>
          <t xml:space="preserve"> 7,060</t>
        </r>
      </text>
    </comment>
    <comment ref="E51" authorId="4" shapeId="0" xr:uid="{00000000-0006-0000-1200-000009000000}">
      <text>
        <r>
          <rPr>
            <b/>
            <sz val="10"/>
            <color indexed="81"/>
            <rFont val="Tahoma"/>
            <family val="2"/>
          </rPr>
          <t xml:space="preserve"> 2020</t>
        </r>
        <r>
          <rPr>
            <b/>
            <sz val="10"/>
            <color indexed="81"/>
            <rFont val="돋움"/>
            <family val="3"/>
            <charset val="129"/>
          </rPr>
          <t>년</t>
        </r>
        <r>
          <rPr>
            <b/>
            <sz val="10"/>
            <color indexed="81"/>
            <rFont val="Tahoma"/>
            <family val="2"/>
          </rPr>
          <t xml:space="preserve"> 3</t>
        </r>
        <r>
          <rPr>
            <b/>
            <sz val="10"/>
            <color indexed="81"/>
            <rFont val="돋움"/>
            <family val="3"/>
            <charset val="129"/>
          </rPr>
          <t>월</t>
        </r>
        <r>
          <rPr>
            <b/>
            <sz val="10"/>
            <color indexed="81"/>
            <rFont val="Tahoma"/>
            <family val="2"/>
          </rPr>
          <t xml:space="preserve"> 18</t>
        </r>
        <r>
          <rPr>
            <b/>
            <sz val="10"/>
            <color indexed="81"/>
            <rFont val="돋움"/>
            <family val="3"/>
            <charset val="129"/>
          </rPr>
          <t xml:space="preserve">일
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실외기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추가</t>
        </r>
        <r>
          <rPr>
            <b/>
            <sz val="10"/>
            <color indexed="81"/>
            <rFont val="Tahoma"/>
            <family val="2"/>
          </rPr>
          <t xml:space="preserve"> 
 </t>
        </r>
        <r>
          <rPr>
            <b/>
            <sz val="10"/>
            <color indexed="81"/>
            <rFont val="돋움"/>
            <family val="3"/>
            <charset val="129"/>
          </rPr>
          <t>설치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분리</t>
        </r>
      </text>
    </comment>
    <comment ref="M51" authorId="5" shapeId="0" xr:uid="{70EA4BE8-CA5E-486B-BE1C-D7DE4353C66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사용량</t>
        </r>
        <r>
          <rPr>
            <sz val="9"/>
            <color indexed="81"/>
            <rFont val="Tahoma"/>
            <family val="2"/>
          </rPr>
          <t xml:space="preserve"> - 108</t>
        </r>
      </text>
    </comment>
    <comment ref="AB56" authorId="6" shapeId="0" xr:uid="{00000000-0006-0000-1200-00000A000000}">
      <text>
        <r>
          <rPr>
            <b/>
            <sz val="11"/>
            <color rgb="FF000000"/>
            <rFont val="돋움"/>
            <family val="3"/>
            <charset val="129"/>
          </rPr>
          <t>쉐이크쉑</t>
        </r>
        <r>
          <rPr>
            <b/>
            <sz val="11"/>
            <color rgb="FF000000"/>
            <rFont val="Tahoma"/>
            <family val="2"/>
          </rPr>
          <t xml:space="preserve"> </t>
        </r>
        <r>
          <rPr>
            <b/>
            <sz val="11"/>
            <color rgb="FF000000"/>
            <rFont val="돋움"/>
            <family val="3"/>
            <charset val="129"/>
          </rPr>
          <t>신설</t>
        </r>
        <r>
          <rPr>
            <b/>
            <sz val="11"/>
            <color rgb="FF000000"/>
            <rFont val="Tahoma"/>
            <family val="2"/>
          </rPr>
          <t xml:space="preserve"> </t>
        </r>
      </text>
    </comment>
    <comment ref="E76" authorId="6" shapeId="0" xr:uid="{00000000-0006-0000-1200-00000B000000}">
      <text>
        <r>
          <rPr>
            <b/>
            <sz val="9"/>
            <color indexed="81"/>
            <rFont val="돋움"/>
            <family val="3"/>
            <charset val="129"/>
          </rPr>
          <t>별도의 실외기 사용중</t>
        </r>
      </text>
    </comment>
    <comment ref="E82" authorId="7" shapeId="0" xr:uid="{00000000-0006-0000-1200-00000C000000}">
      <text>
        <r>
          <rPr>
            <b/>
            <sz val="9"/>
            <color indexed="81"/>
            <rFont val="Tahoma"/>
            <family val="2"/>
          </rPr>
          <t xml:space="preserve">* </t>
        </r>
        <r>
          <rPr>
            <b/>
            <sz val="9"/>
            <color indexed="81"/>
            <rFont val="돋움"/>
            <family val="3"/>
            <charset val="129"/>
          </rPr>
          <t>매장명</t>
        </r>
        <r>
          <rPr>
            <b/>
            <sz val="9"/>
            <color indexed="81"/>
            <rFont val="Tahoma"/>
            <family val="2"/>
          </rPr>
          <t xml:space="preserve"> : </t>
        </r>
        <r>
          <rPr>
            <b/>
            <sz val="9"/>
            <color indexed="81"/>
            <rFont val="돋움"/>
            <family val="3"/>
            <charset val="129"/>
          </rPr>
          <t>제주</t>
        </r>
        <r>
          <rPr>
            <b/>
            <sz val="9"/>
            <color indexed="81"/>
            <rFont val="Tahoma"/>
            <family val="2"/>
          </rPr>
          <t>;</t>
        </r>
        <r>
          <rPr>
            <b/>
            <sz val="9"/>
            <color indexed="81"/>
            <rFont val="돋움"/>
            <family val="3"/>
            <charset val="129"/>
          </rPr>
          <t xml:space="preserve">밤바다
</t>
        </r>
      </text>
    </comment>
    <comment ref="E100" authorId="6" shapeId="0" xr:uid="{00000000-0006-0000-1200-00000D000000}">
      <text>
        <r>
          <rPr>
            <b/>
            <sz val="12"/>
            <color indexed="81"/>
            <rFont val="돋움"/>
            <family val="3"/>
            <charset val="129"/>
          </rPr>
          <t>별도 에어컨 사용중(냉각탑에 실외기 있음)</t>
        </r>
      </text>
    </comment>
    <comment ref="C101" authorId="1" shapeId="0" xr:uid="{00000000-0006-0000-1200-00000E000000}">
      <text>
        <r>
          <rPr>
            <b/>
            <sz val="12"/>
            <color indexed="81"/>
            <rFont val="Tahoma"/>
            <family val="2"/>
          </rPr>
          <t>kim : 11</t>
        </r>
        <r>
          <rPr>
            <b/>
            <sz val="12"/>
            <color indexed="81"/>
            <rFont val="돋움"/>
            <family val="3"/>
            <charset val="129"/>
          </rPr>
          <t>월</t>
        </r>
        <r>
          <rPr>
            <b/>
            <sz val="12"/>
            <color indexed="81"/>
            <rFont val="Tahoma"/>
            <family val="2"/>
          </rPr>
          <t>18</t>
        </r>
        <r>
          <rPr>
            <b/>
            <sz val="12"/>
            <color indexed="81"/>
            <rFont val="돋움"/>
            <family val="3"/>
            <charset val="129"/>
          </rPr>
          <t>일</t>
        </r>
        <r>
          <rPr>
            <b/>
            <sz val="12"/>
            <color indexed="81"/>
            <rFont val="Tahoma"/>
            <family val="2"/>
          </rPr>
          <t xml:space="preserve"> 
</t>
        </r>
        <r>
          <rPr>
            <b/>
            <sz val="12"/>
            <color indexed="81"/>
            <rFont val="돋움"/>
            <family val="3"/>
            <charset val="129"/>
          </rPr>
          <t>에어컨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추가설치</t>
        </r>
      </text>
    </comment>
    <comment ref="E101" authorId="1" shapeId="0" xr:uid="{00000000-0006-0000-1200-00000F000000}">
      <text>
        <r>
          <rPr>
            <b/>
            <sz val="12"/>
            <color indexed="81"/>
            <rFont val="Tahoma"/>
            <family val="2"/>
          </rPr>
          <t>kim : 11</t>
        </r>
        <r>
          <rPr>
            <b/>
            <sz val="12"/>
            <color indexed="81"/>
            <rFont val="돋움"/>
            <family val="3"/>
            <charset val="129"/>
          </rPr>
          <t>월</t>
        </r>
        <r>
          <rPr>
            <b/>
            <sz val="12"/>
            <color indexed="81"/>
            <rFont val="Tahoma"/>
            <family val="2"/>
          </rPr>
          <t>18</t>
        </r>
        <r>
          <rPr>
            <b/>
            <sz val="12"/>
            <color indexed="81"/>
            <rFont val="돋움"/>
            <family val="3"/>
            <charset val="129"/>
          </rPr>
          <t>일</t>
        </r>
        <r>
          <rPr>
            <b/>
            <sz val="12"/>
            <color indexed="81"/>
            <rFont val="Tahoma"/>
            <family val="2"/>
          </rPr>
          <t xml:space="preserve"> 
</t>
        </r>
        <r>
          <rPr>
            <b/>
            <sz val="12"/>
            <color indexed="81"/>
            <rFont val="돋움"/>
            <family val="3"/>
            <charset val="129"/>
          </rPr>
          <t>에어컨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추가설치</t>
        </r>
        <r>
          <rPr>
            <b/>
            <sz val="12"/>
            <color indexed="81"/>
            <rFont val="Tahoma"/>
            <family val="2"/>
          </rPr>
          <t xml:space="preserve"> </t>
        </r>
      </text>
    </comment>
    <comment ref="AV102" authorId="7" shapeId="0" xr:uid="{00000000-0006-0000-1200-000010000000}">
      <text>
        <r>
          <rPr>
            <b/>
            <sz val="9"/>
            <color indexed="81"/>
            <rFont val="Tahoma"/>
            <family val="2"/>
          </rPr>
          <t>* 11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검침값</t>
        </r>
        <r>
          <rPr>
            <b/>
            <sz val="9"/>
            <color indexed="81"/>
            <rFont val="Tahoma"/>
            <family val="2"/>
          </rPr>
          <t xml:space="preserve"> : 19807
 12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검침값</t>
        </r>
        <r>
          <rPr>
            <b/>
            <sz val="9"/>
            <color indexed="81"/>
            <rFont val="Tahoma"/>
            <family val="2"/>
          </rPr>
          <t xml:space="preserve"> : 21659</t>
        </r>
      </text>
    </comment>
    <comment ref="F109" authorId="0" shapeId="0" xr:uid="{00000000-0006-0000-1200-000011000000}">
      <text>
        <r>
          <rPr>
            <b/>
            <sz val="9"/>
            <color indexed="81"/>
            <rFont val="돋움"/>
            <family val="3"/>
            <charset val="129"/>
          </rPr>
          <t>매장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F119" authorId="4" shapeId="0" xr:uid="{00000000-0006-0000-1200-000012000000}">
      <text>
        <r>
          <rPr>
            <b/>
            <sz val="12"/>
            <color indexed="81"/>
            <rFont val="돋움"/>
            <family val="3"/>
            <charset val="129"/>
          </rPr>
          <t>계량기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변경된거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 xml:space="preserve">수정함
</t>
        </r>
        <r>
          <rPr>
            <b/>
            <sz val="12"/>
            <color indexed="81"/>
            <rFont val="Tahoma"/>
            <family val="2"/>
          </rPr>
          <t>2018.7.</t>
        </r>
      </text>
    </comment>
    <comment ref="AF121" authorId="4" shapeId="0" xr:uid="{00000000-0006-0000-1200-000013000000}">
      <text>
        <r>
          <rPr>
            <b/>
            <sz val="12"/>
            <color indexed="81"/>
            <rFont val="돋움"/>
            <family val="3"/>
            <charset val="129"/>
          </rPr>
          <t>계량기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변경된거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 xml:space="preserve">수정함
</t>
        </r>
        <r>
          <rPr>
            <b/>
            <sz val="12"/>
            <color indexed="81"/>
            <rFont val="Tahoma"/>
            <family val="2"/>
          </rPr>
          <t>2018.7.</t>
        </r>
      </text>
    </comment>
    <comment ref="D124" authorId="2" shapeId="0" xr:uid="{00000000-0006-0000-1200-000014000000}">
      <text>
        <r>
          <rPr>
            <b/>
            <sz val="10"/>
            <color rgb="FF000000"/>
            <rFont val="Tahoma"/>
            <family val="2"/>
          </rPr>
          <t>GS 25</t>
        </r>
        <r>
          <rPr>
            <b/>
            <sz val="10"/>
            <color rgb="FF000000"/>
            <rFont val="돋움"/>
            <family val="3"/>
            <charset val="129"/>
          </rPr>
          <t>시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별도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실외기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돋움"/>
            <family val="3"/>
            <charset val="129"/>
          </rPr>
          <t>사용</t>
        </r>
      </text>
    </comment>
    <comment ref="F140" authorId="6" shapeId="0" xr:uid="{00000000-0006-0000-1200-000015000000}">
      <text>
        <r>
          <rPr>
            <b/>
            <sz val="9"/>
            <color indexed="81"/>
            <rFont val="돋움"/>
            <family val="3"/>
            <charset val="129"/>
          </rPr>
          <t>공용 실외기 전기 차단
자체 냉,난방기만 사용중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mkJANG</author>
    <author>Admin</author>
    <author>user</author>
    <author>길준용</author>
  </authors>
  <commentList>
    <comment ref="F24" authorId="0" shapeId="0" xr:uid="{00000000-0006-0000-1300-000001000000}">
      <text>
        <r>
          <rPr>
            <b/>
            <sz val="9"/>
            <color indexed="81"/>
            <rFont val="돋움"/>
            <family val="3"/>
            <charset val="129"/>
          </rPr>
          <t>밀크팜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신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돋움"/>
            <family val="3"/>
            <charset val="129"/>
          </rPr>
          <t>주방배수펌프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현재사용중
</t>
        </r>
      </text>
    </comment>
    <comment ref="F25" authorId="0" shapeId="0" xr:uid="{00000000-0006-0000-1300-000002000000}">
      <text>
        <r>
          <rPr>
            <b/>
            <sz val="9"/>
            <color indexed="81"/>
            <rFont val="돋움"/>
            <family val="3"/>
            <charset val="129"/>
          </rPr>
          <t>밀크팜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구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돋움"/>
            <family val="3"/>
            <charset val="129"/>
          </rPr>
          <t>주방배수펌프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A90" authorId="1" shapeId="0" xr:uid="{00000000-0006-0000-1300-000003000000}">
      <text>
        <r>
          <rPr>
            <b/>
            <sz val="9"/>
            <color rgb="FF000000"/>
            <rFont val="돋움"/>
            <family val="3"/>
            <charset val="129"/>
          </rPr>
          <t>계량기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자리수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 xml:space="preserve">변경됨
</t>
        </r>
      </text>
    </comment>
    <comment ref="L94" authorId="2" shapeId="0" xr:uid="{00000000-0006-0000-1300-000004000000}">
      <text>
        <r>
          <rPr>
            <b/>
            <sz val="9"/>
            <color indexed="81"/>
            <rFont val="Tahoma"/>
            <family val="2"/>
          </rPr>
          <t xml:space="preserve">kim :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 CT  75/5A   (231107)
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H306" authorId="3" shapeId="0" xr:uid="{00000000-0006-0000-1300-000005000000}">
      <text>
        <r>
          <rPr>
            <b/>
            <sz val="9"/>
            <color indexed="81"/>
            <rFont val="돋움"/>
            <family val="3"/>
            <charset val="129"/>
          </rPr>
          <t>Main VCB CT   Mwh 으로 표시가 되고 있음</t>
        </r>
      </text>
    </comment>
    <comment ref="L308" authorId="3" shapeId="0" xr:uid="{00000000-0006-0000-1300-000006000000}">
      <text>
        <r>
          <rPr>
            <b/>
            <sz val="11"/>
            <color indexed="81"/>
            <rFont val="돋움"/>
            <family val="3"/>
            <charset val="129"/>
          </rPr>
          <t>길준용</t>
        </r>
        <r>
          <rPr>
            <b/>
            <sz val="11"/>
            <color indexed="81"/>
            <rFont val="Tahoma"/>
            <family val="2"/>
          </rPr>
          <t>:
(500/5A)</t>
        </r>
      </text>
    </comment>
    <comment ref="L309" authorId="3" shapeId="0" xr:uid="{00000000-0006-0000-1300-000007000000}">
      <text>
        <r>
          <rPr>
            <b/>
            <sz val="11"/>
            <color indexed="81"/>
            <rFont val="돋움"/>
            <family val="3"/>
            <charset val="129"/>
          </rPr>
          <t>길준용</t>
        </r>
        <r>
          <rPr>
            <b/>
            <sz val="11"/>
            <color indexed="81"/>
            <rFont val="Tahoma"/>
            <family val="2"/>
          </rPr>
          <t>:
(60/5A)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</author>
    <author>길준용</author>
    <author>mkJANG</author>
    <author>Windows User</author>
  </authors>
  <commentList>
    <comment ref="I5" authorId="0" shapeId="0" xr:uid="{00000000-0006-0000-1400-000001000000}">
      <text>
        <r>
          <rPr>
            <b/>
            <sz val="12"/>
            <color indexed="81"/>
            <rFont val="돋움"/>
            <family val="3"/>
            <charset val="129"/>
          </rPr>
          <t>공조기</t>
        </r>
        <r>
          <rPr>
            <b/>
            <sz val="12"/>
            <color indexed="81"/>
            <rFont val="Tahoma"/>
            <family val="2"/>
          </rPr>
          <t xml:space="preserve"> 
101, 102, </t>
        </r>
      </text>
    </comment>
    <comment ref="N7" authorId="1" shapeId="0" xr:uid="{00000000-0006-0000-1400-000002000000}">
      <text>
        <r>
          <rPr>
            <sz val="12"/>
            <color indexed="81"/>
            <rFont val="HY견고딕"/>
            <family val="1"/>
            <charset val="129"/>
          </rPr>
          <t>수식이 다름
(사용량 직접 입력)</t>
        </r>
      </text>
    </comment>
    <comment ref="CI9" authorId="1" shapeId="0" xr:uid="{00000000-0006-0000-1400-000003000000}">
      <text>
        <r>
          <rPr>
            <b/>
            <sz val="9"/>
            <color indexed="81"/>
            <rFont val="Tahoma"/>
            <family val="2"/>
          </rPr>
          <t>A</t>
        </r>
        <r>
          <rPr>
            <b/>
            <sz val="9"/>
            <color indexed="81"/>
            <rFont val="돋움"/>
            <family val="3"/>
            <charset val="129"/>
          </rPr>
          <t>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더비앙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매장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오픈시
사무실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전기요금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일괄적으로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진행</t>
        </r>
      </text>
    </comment>
    <comment ref="AH17" authorId="2" shapeId="0" xr:uid="{00000000-0006-0000-1400-000004000000}">
      <text>
        <r>
          <rPr>
            <b/>
            <sz val="12"/>
            <color indexed="81"/>
            <rFont val="Tahoma"/>
            <family val="2"/>
          </rPr>
          <t>2</t>
        </r>
        <r>
          <rPr>
            <b/>
            <sz val="12"/>
            <color indexed="81"/>
            <rFont val="돋움"/>
            <family val="3"/>
            <charset val="129"/>
          </rPr>
          <t>월</t>
        </r>
        <r>
          <rPr>
            <b/>
            <sz val="12"/>
            <color indexed="81"/>
            <rFont val="Tahoma"/>
            <family val="2"/>
          </rPr>
          <t xml:space="preserve"> 20</t>
        </r>
        <r>
          <rPr>
            <b/>
            <sz val="12"/>
            <color indexed="81"/>
            <rFont val="돋움"/>
            <family val="3"/>
            <charset val="129"/>
          </rPr>
          <t>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데카트론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계량기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철거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후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계량기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수치</t>
        </r>
      </text>
    </comment>
    <comment ref="N24" authorId="3" shapeId="0" xr:uid="{00000000-0006-0000-1400-000005000000}">
      <text>
        <r>
          <rPr>
            <b/>
            <sz val="12"/>
            <color rgb="FF000000"/>
            <rFont val="돋움"/>
            <family val="3"/>
            <charset val="129"/>
          </rPr>
          <t>계량기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 xml:space="preserve">검침량
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삽입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 xml:space="preserve">금지
</t>
        </r>
      </text>
    </comment>
    <comment ref="AH24" authorId="2" shapeId="0" xr:uid="{00000000-0006-0000-1400-000006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20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데카트론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철거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수치</t>
        </r>
      </text>
    </comment>
    <comment ref="I31" authorId="0" shapeId="0" xr:uid="{00000000-0006-0000-1400-000007000000}">
      <text>
        <r>
          <rPr>
            <b/>
            <sz val="12"/>
            <color indexed="81"/>
            <rFont val="돋움"/>
            <family val="3"/>
            <charset val="129"/>
          </rPr>
          <t xml:space="preserve">공조기
</t>
        </r>
        <r>
          <rPr>
            <b/>
            <sz val="12"/>
            <color indexed="81"/>
            <rFont val="Tahoma"/>
            <family val="2"/>
          </rPr>
          <t>103,104</t>
        </r>
      </text>
    </comment>
    <comment ref="CI32" authorId="1" shapeId="0" xr:uid="{00000000-0006-0000-1400-000008000000}">
      <text>
        <r>
          <rPr>
            <b/>
            <sz val="9"/>
            <color indexed="81"/>
            <rFont val="Tahoma"/>
            <family val="2"/>
          </rPr>
          <t xml:space="preserve">105 </t>
        </r>
        <r>
          <rPr>
            <b/>
            <sz val="9"/>
            <color indexed="81"/>
            <rFont val="돋움"/>
            <family val="3"/>
            <charset val="129"/>
          </rPr>
          <t>공조기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사용량을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삽입</t>
        </r>
      </text>
    </comment>
    <comment ref="D78" authorId="0" shapeId="0" xr:uid="{00000000-0006-0000-1400-000009000000}">
      <text>
        <r>
          <rPr>
            <sz val="12"/>
            <color indexed="81"/>
            <rFont val="HY견고딕"/>
            <family val="1"/>
            <charset val="129"/>
          </rPr>
          <t>임대 계약 면적</t>
        </r>
      </text>
    </comment>
    <comment ref="J78" authorId="1" shapeId="0" xr:uid="{00000000-0006-0000-1400-00000A000000}">
      <text>
        <r>
          <rPr>
            <sz val="14"/>
            <color indexed="81"/>
            <rFont val="HY헤드라인M"/>
            <family val="1"/>
            <charset val="129"/>
          </rPr>
          <t>공용전기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M7" authorId="0" shapeId="0" xr:uid="{00000000-0006-0000-1500-000001000000}">
      <text>
        <r>
          <rPr>
            <b/>
            <sz val="12"/>
            <color rgb="FF000000"/>
            <rFont val="돋움"/>
            <family val="3"/>
            <charset val="129"/>
          </rPr>
          <t>계량기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검침량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삽입</t>
        </r>
        <r>
          <rPr>
            <b/>
            <sz val="12"/>
            <color rgb="FF000000"/>
            <rFont val="Tahoma"/>
            <family val="2"/>
          </rPr>
          <t xml:space="preserve"> </t>
        </r>
        <r>
          <rPr>
            <b/>
            <sz val="12"/>
            <color rgb="FF000000"/>
            <rFont val="돋움"/>
            <family val="3"/>
            <charset val="129"/>
          </rPr>
          <t>금지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Y190" authorId="0" shapeId="0" xr:uid="{BDB604E1-2566-4932-AC0D-A8A4F7142652}">
      <text>
        <r>
          <rPr>
            <b/>
            <sz val="9"/>
            <color indexed="81"/>
            <rFont val="Tahoma"/>
            <family val="2"/>
          </rPr>
          <t xml:space="preserve">ehp </t>
        </r>
        <r>
          <rPr>
            <b/>
            <sz val="9"/>
            <color indexed="81"/>
            <rFont val="돋움"/>
            <family val="3"/>
            <charset val="129"/>
          </rPr>
          <t>사용량에서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차이가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있음
</t>
        </r>
      </text>
    </comment>
  </commentList>
</comments>
</file>

<file path=xl/sharedStrings.xml><?xml version="1.0" encoding="utf-8"?>
<sst xmlns="http://schemas.openxmlformats.org/spreadsheetml/2006/main" count="12775" uniqueCount="3690">
  <si>
    <t>MLB</t>
  </si>
  <si>
    <t>6F</t>
  </si>
  <si>
    <t>(평)</t>
  </si>
  <si>
    <t>4F</t>
  </si>
  <si>
    <t>133</t>
  </si>
  <si>
    <t>스시로</t>
  </si>
  <si>
    <t>302</t>
  </si>
  <si>
    <t>3F</t>
  </si>
  <si>
    <t>자라</t>
  </si>
  <si>
    <t>마루</t>
  </si>
  <si>
    <t>리리</t>
  </si>
  <si>
    <t>아비꼬</t>
  </si>
  <si>
    <t>고디바</t>
  </si>
  <si>
    <t>B3F</t>
  </si>
  <si>
    <t>132</t>
  </si>
  <si>
    <t>다이소</t>
  </si>
  <si>
    <t>일피노</t>
  </si>
  <si>
    <t>204</t>
  </si>
  <si>
    <t>더빈</t>
  </si>
  <si>
    <t>5F</t>
  </si>
  <si>
    <t>커피빈</t>
  </si>
  <si>
    <t xml:space="preserve">    가. 상가 : ((전력사용요금 + 지상역률 + 진상역률) ÷ 상가 총 사용량 = 전기사용단가)</t>
  </si>
  <si>
    <r>
      <t xml:space="preserve">LN-S-1A
</t>
    </r>
    <r>
      <rPr>
        <b/>
        <sz val="10"/>
        <color rgb="FF000000"/>
        <rFont val="굴림체"/>
        <family val="3"/>
        <charset val="129"/>
      </rPr>
      <t>(CT 350/5A)</t>
    </r>
  </si>
  <si>
    <r>
      <t xml:space="preserve">LN-S-2A
</t>
    </r>
    <r>
      <rPr>
        <b/>
        <sz val="10"/>
        <color rgb="FF000000"/>
        <rFont val="굴림체"/>
        <family val="3"/>
        <charset val="129"/>
      </rPr>
      <t>(CT 300/5A)</t>
    </r>
  </si>
  <si>
    <r>
      <t xml:space="preserve">LN-S-1B
</t>
    </r>
    <r>
      <rPr>
        <b/>
        <sz val="10"/>
        <color rgb="FF000000"/>
        <rFont val="굴림체"/>
        <family val="3"/>
        <charset val="129"/>
      </rPr>
      <t>(CT 400/5A)</t>
    </r>
  </si>
  <si>
    <r>
      <t xml:space="preserve">PA-S-3B
</t>
    </r>
    <r>
      <rPr>
        <b/>
        <sz val="10"/>
        <color rgb="FF000000"/>
        <rFont val="굴림체"/>
        <family val="3"/>
        <charset val="129"/>
      </rPr>
      <t>(CT 250/5A)</t>
    </r>
  </si>
  <si>
    <r>
      <t xml:space="preserve">LE-S-MDF
</t>
    </r>
    <r>
      <rPr>
        <b/>
        <sz val="10"/>
        <color rgb="FF000000"/>
        <rFont val="굴림체"/>
        <family val="3"/>
        <charset val="129"/>
      </rPr>
      <t>(CT 50/5A)</t>
    </r>
  </si>
  <si>
    <r>
      <t xml:space="preserve">PA-S-3A
</t>
    </r>
    <r>
      <rPr>
        <b/>
        <sz val="10"/>
        <color rgb="FF000000"/>
        <rFont val="굴림체"/>
        <family val="3"/>
        <charset val="129"/>
      </rPr>
      <t>(CT 250/5A)</t>
    </r>
  </si>
  <si>
    <r>
      <t xml:space="preserve">LE-S-B2
</t>
    </r>
    <r>
      <rPr>
        <b/>
        <sz val="10"/>
        <color rgb="FF000000"/>
        <rFont val="굴림체"/>
        <family val="3"/>
        <charset val="129"/>
      </rPr>
      <t>(CT 200/5A)</t>
    </r>
  </si>
  <si>
    <r>
      <t xml:space="preserve">LN-S-2
</t>
    </r>
    <r>
      <rPr>
        <b/>
        <sz val="10"/>
        <color rgb="FF000000"/>
        <rFont val="굴림체"/>
        <family val="3"/>
        <charset val="129"/>
      </rPr>
      <t>(CT 250/5A)</t>
    </r>
  </si>
  <si>
    <r>
      <t xml:space="preserve">LN-W-1
</t>
    </r>
    <r>
      <rPr>
        <b/>
        <sz val="10"/>
        <color rgb="FF000000"/>
        <rFont val="굴림체"/>
        <family val="3"/>
        <charset val="129"/>
      </rPr>
      <t>(CT 350/5A)</t>
    </r>
  </si>
  <si>
    <r>
      <t xml:space="preserve">MCC-W-E1
</t>
    </r>
    <r>
      <rPr>
        <b/>
        <sz val="10"/>
        <color rgb="FF000000"/>
        <rFont val="굴림체"/>
        <family val="3"/>
        <charset val="129"/>
      </rPr>
      <t>(CT 50/5A)</t>
    </r>
  </si>
  <si>
    <r>
      <t xml:space="preserve">LE-W-MDF
</t>
    </r>
    <r>
      <rPr>
        <b/>
        <sz val="10"/>
        <color rgb="FF000000"/>
        <rFont val="굴림체"/>
        <family val="3"/>
        <charset val="129"/>
      </rPr>
      <t>(CT 50/5A)</t>
    </r>
  </si>
  <si>
    <r>
      <t xml:space="preserve">LN-W-2M
</t>
    </r>
    <r>
      <rPr>
        <b/>
        <sz val="10"/>
        <color rgb="FF000000"/>
        <rFont val="굴림체"/>
        <family val="3"/>
        <charset val="129"/>
      </rPr>
      <t>(CT 400/5A)</t>
    </r>
  </si>
  <si>
    <r>
      <t xml:space="preserve">PA-W-4A
</t>
    </r>
    <r>
      <rPr>
        <b/>
        <sz val="10"/>
        <color rgb="FF000000"/>
        <rFont val="굴림체"/>
        <family val="3"/>
        <charset val="129"/>
      </rPr>
      <t>(CT 300/5A)</t>
    </r>
  </si>
  <si>
    <r>
      <t xml:space="preserve">CT-W-4A
</t>
    </r>
    <r>
      <rPr>
        <b/>
        <sz val="10"/>
        <color rgb="FF000000"/>
        <rFont val="굴림체"/>
        <family val="3"/>
        <charset val="129"/>
      </rPr>
      <t>(CT 150/5A)</t>
    </r>
  </si>
  <si>
    <r>
      <t xml:space="preserve">PA-W-4
</t>
    </r>
    <r>
      <rPr>
        <b/>
        <sz val="10"/>
        <color rgb="FF000000"/>
        <rFont val="굴림체"/>
        <family val="3"/>
        <charset val="129"/>
      </rPr>
      <t>(CT 150/5A)</t>
    </r>
  </si>
  <si>
    <r>
      <t xml:space="preserve">LE-W-B2
</t>
    </r>
    <r>
      <rPr>
        <b/>
        <sz val="10"/>
        <color rgb="FF000000"/>
        <rFont val="굴림체"/>
        <family val="3"/>
        <charset val="129"/>
      </rPr>
      <t>(CT 200/5A)</t>
    </r>
  </si>
  <si>
    <r>
      <t xml:space="preserve">LN-W-3M
</t>
    </r>
    <r>
      <rPr>
        <b/>
        <sz val="10"/>
        <color rgb="FF000000"/>
        <rFont val="굴림체"/>
        <family val="3"/>
        <charset val="129"/>
      </rPr>
      <t>(CT 300/5A)</t>
    </r>
  </si>
  <si>
    <t>EF-13
(33,400CMH)</t>
  </si>
  <si>
    <t>EF-11
(34,400CMH)</t>
  </si>
  <si>
    <t>EF-14
(32,400CMH)</t>
  </si>
  <si>
    <t>▣ SD 청구 공용관리비 금액비용</t>
  </si>
  <si>
    <t>지하 보행자몰(좌) 공조용-B구역</t>
  </si>
  <si>
    <t>지하층 판매시설-1~12 환기용</t>
  </si>
  <si>
    <t>지하층 판매시설
-13~20 환기용</t>
  </si>
  <si>
    <t>정액요금
(구경요금)
100mm</t>
  </si>
  <si>
    <t>정액요금
(구경요금)
80mm</t>
  </si>
  <si>
    <t>▣ 중수요금(제2용수 단가 요금)</t>
  </si>
  <si>
    <t>지하층 판매시설-13~20 환기용</t>
  </si>
  <si>
    <t>지하층 판매시설-21~24 환기용</t>
  </si>
  <si>
    <t>▣. 전유부분 급탕요금 산정 계산식</t>
  </si>
  <si>
    <t>▣ 공용부 정산용 메인 시트 자료</t>
  </si>
  <si>
    <t>▣ 공용부 전기 단가(기계실)</t>
  </si>
  <si>
    <t>EF-17
(31,500CMH)</t>
  </si>
  <si>
    <t>EF-14
(24,200CMH)</t>
  </si>
  <si>
    <t>냉난방요금(FCU/EHP 사용량)</t>
  </si>
  <si>
    <t>HVU-1
(40,300CMH)</t>
  </si>
  <si>
    <t>지하층 판매시설
-1~12 환기용</t>
  </si>
  <si>
    <t>HVU-2
(41,100CMH)</t>
  </si>
  <si>
    <t>EF-12
(27,200CMH)</t>
  </si>
  <si>
    <t>EF-16
(33,200CHM)</t>
  </si>
  <si>
    <t>▣ 전기실 및 기계실 검침 자료</t>
  </si>
  <si>
    <t>메가박스 제외 비용 단가 조정용</t>
  </si>
  <si>
    <t>지하 보행자몰(우)공조용-A구역</t>
  </si>
  <si>
    <t>OAC-8
 (현장 OAC-9)</t>
  </si>
  <si>
    <t>LN-S-K
(지상 1F 주방)</t>
  </si>
  <si>
    <t>0960623
(1F EPS)</t>
  </si>
  <si>
    <t>0960900
(1F EPS)</t>
  </si>
  <si>
    <t>0959478
(1F EPS)</t>
  </si>
  <si>
    <t>0959824
(1F EPS)</t>
  </si>
  <si>
    <t>0951835
(1F EPS)</t>
  </si>
  <si>
    <t>LN-W-2-2,LN-W-2-3</t>
  </si>
  <si>
    <t>0951834
(1F EPS)</t>
  </si>
  <si>
    <t>아키노 주방, 월향, 산방돼지</t>
  </si>
  <si>
    <t>OAC-7
 (현장 OAC-9)</t>
  </si>
  <si>
    <t>OAC-8
 (현장 OAC-7)</t>
  </si>
  <si>
    <t>0960904
(2F EPS)</t>
  </si>
  <si>
    <t>OAC-4 (현장 OAC-2)</t>
  </si>
  <si>
    <t>OAC-8 (현장SPARE-1)</t>
  </si>
  <si>
    <t>09660613
(2F EPS)</t>
  </si>
  <si>
    <t>0940259
(B2F EPS)</t>
  </si>
  <si>
    <t>0959821
(2F EPS)</t>
  </si>
  <si>
    <t>0960621
(1F EPS)</t>
  </si>
  <si>
    <t>0960907
(1F EPS)</t>
  </si>
  <si>
    <t>0959825
(1F EPS)</t>
  </si>
  <si>
    <t>메가박스 , 데카, 웨딩 제외</t>
  </si>
  <si>
    <t>메인 차단기 
용량(AF/AT)</t>
  </si>
  <si>
    <t>0960911
(1F EPS)</t>
  </si>
  <si>
    <t>0960614
(2F EPS)</t>
  </si>
  <si>
    <t>메인
차단기 용량
(AF/AT)</t>
  </si>
  <si>
    <t>0960903
(2F EPS)</t>
  </si>
  <si>
    <t>0940251
(B2F EPS)</t>
  </si>
  <si>
    <t>GL-1A-1
(1F EPS)</t>
  </si>
  <si>
    <t>0960624
(1F EPS)</t>
  </si>
  <si>
    <t>0960901
(1F EPS)</t>
  </si>
  <si>
    <t>0960910
(1F EPS)</t>
  </si>
  <si>
    <t>OHU-1
(34,900CMH)</t>
  </si>
  <si>
    <t>▣ D동 공용 전기 요금 단가</t>
  </si>
  <si>
    <t>0960618
(B2F EPS)</t>
  </si>
  <si>
    <t>GL-1B-1
(1F EPS)</t>
  </si>
  <si>
    <t>0959467
(B2F EPS)</t>
  </si>
  <si>
    <t>FCU(기계실)</t>
  </si>
  <si>
    <t>주방,급배기 풍량</t>
  </si>
  <si>
    <t>202, 203</t>
  </si>
  <si>
    <t>관리비 비용 정산</t>
  </si>
  <si>
    <t xml:space="preserve">▣ 공용부 공조기 </t>
  </si>
  <si>
    <t>공용동선만 가동</t>
  </si>
  <si>
    <t>전기 01 (KWH)</t>
  </si>
  <si>
    <t>2017-07-01</t>
  </si>
  <si>
    <t>정진원의 커피볶는집</t>
  </si>
  <si>
    <t>CT 미 적용 검침량</t>
  </si>
  <si>
    <t>전기 02 (KWH)</t>
  </si>
  <si>
    <t>장난감을 찾아서</t>
  </si>
  <si>
    <t>매장별 부과 량</t>
  </si>
  <si>
    <t>상하수도   합 계</t>
  </si>
  <si>
    <t xml:space="preserve">              (하수도단가 × (수도 사용량 + 온수 사용량) = 상가부과액)</t>
  </si>
  <si>
    <t xml:space="preserve">              (상수도단가 × (냉 사용량 + 온수 사용량) = 상가부과액)</t>
  </si>
  <si>
    <t>필요열량(kcal)</t>
  </si>
  <si>
    <t>급탕1㎥당 단가(원)</t>
  </si>
  <si>
    <t>손실열량(kcal)</t>
  </si>
  <si>
    <t>공
용
관
리
비</t>
  </si>
  <si>
    <t>음식물쓰레기처리</t>
  </si>
  <si>
    <t>공기청정기,정수기</t>
  </si>
  <si>
    <t>시설물
 유지
관리</t>
  </si>
  <si>
    <t>감가상각(비품)</t>
  </si>
  <si>
    <t>머노까머나 카레</t>
  </si>
  <si>
    <t>B305/B201호</t>
  </si>
  <si>
    <t xml:space="preserve">B302호,  </t>
  </si>
  <si>
    <t xml:space="preserve">코리아노 키친, </t>
  </si>
  <si>
    <t>지상 3층 냉각탑</t>
  </si>
  <si>
    <t>냉각탑 살균장치</t>
  </si>
  <si>
    <t>지상1층 공조실</t>
  </si>
  <si>
    <t>지하보행자몰(상)</t>
  </si>
  <si>
    <t>종로서점(공실)</t>
  </si>
  <si>
    <t>지하보행자몰(우,하)</t>
  </si>
  <si>
    <t>지하보행자몰(좌,하)</t>
  </si>
  <si>
    <t>지하 
매장 전용</t>
  </si>
  <si>
    <t>온수(급탕) 지침</t>
  </si>
  <si>
    <t>2017-05-01</t>
  </si>
  <si>
    <t>매장내 전기 사용</t>
  </si>
  <si>
    <t>사용량
(KWH)</t>
  </si>
  <si>
    <t>205/206/207</t>
  </si>
  <si>
    <t>2017-12-22</t>
  </si>
  <si>
    <t>열 공용요금 단가</t>
  </si>
  <si>
    <t>중앙공조(AHU)</t>
  </si>
  <si>
    <t>전기 요금 부과량</t>
  </si>
  <si>
    <r>
      <t xml:space="preserve">CT-W-4B (P-K-M주방)
</t>
    </r>
    <r>
      <rPr>
        <b/>
        <sz val="10"/>
        <color rgb="FF000000"/>
        <rFont val="굴림체"/>
        <family val="3"/>
        <charset val="129"/>
      </rPr>
      <t>(CT 350/5A)</t>
    </r>
  </si>
  <si>
    <r>
      <t xml:space="preserve">MCC-S-E1 </t>
    </r>
    <r>
      <rPr>
        <b/>
        <sz val="10"/>
        <color rgb="FF000000"/>
        <rFont val="굴림체"/>
        <family val="3"/>
        <charset val="129"/>
      </rPr>
      <t>(CT 50/5A)</t>
    </r>
    <r>
      <rPr>
        <sz val="10"/>
        <color rgb="FF000000"/>
        <rFont val="굴림체"/>
        <family val="3"/>
        <charset val="129"/>
      </rPr>
      <t xml:space="preserve">
흡수식 냉동기1,2</t>
    </r>
  </si>
  <si>
    <t>B1</t>
  </si>
  <si>
    <t>비 고</t>
  </si>
  <si>
    <t>순번</t>
  </si>
  <si>
    <t>A 동</t>
  </si>
  <si>
    <t>C 동</t>
  </si>
  <si>
    <t>공차</t>
  </si>
  <si>
    <t>바인드</t>
  </si>
  <si>
    <t>소계</t>
  </si>
  <si>
    <t>층수</t>
  </si>
  <si>
    <t>D 동</t>
  </si>
  <si>
    <t>브랜드</t>
  </si>
  <si>
    <t>B 동</t>
  </si>
  <si>
    <t>건물</t>
  </si>
  <si>
    <t>합 계</t>
  </si>
  <si>
    <t>호수</t>
  </si>
  <si>
    <t>C</t>
  </si>
  <si>
    <t>D</t>
  </si>
  <si>
    <t>상수도</t>
  </si>
  <si>
    <t>하수도</t>
  </si>
  <si>
    <t>합계</t>
  </si>
  <si>
    <t>P-1</t>
  </si>
  <si>
    <t>사용량</t>
  </si>
  <si>
    <t>냉동기</t>
  </si>
  <si>
    <t>난방용</t>
  </si>
  <si>
    <t>구 분</t>
  </si>
  <si>
    <t>증감</t>
  </si>
  <si>
    <t>3호기</t>
  </si>
  <si>
    <t>.</t>
  </si>
  <si>
    <t>총계</t>
  </si>
  <si>
    <t>공용</t>
  </si>
  <si>
    <t>"</t>
  </si>
  <si>
    <t>VAT</t>
  </si>
  <si>
    <t>냉각탑</t>
  </si>
  <si>
    <t>외조기</t>
  </si>
  <si>
    <t>비고</t>
  </si>
  <si>
    <t>냉방용</t>
  </si>
  <si>
    <t>전용</t>
  </si>
  <si>
    <t>2호기</t>
  </si>
  <si>
    <t>부가세</t>
  </si>
  <si>
    <t>극장</t>
  </si>
  <si>
    <t>판매</t>
  </si>
  <si>
    <t>기계실</t>
  </si>
  <si>
    <t>냉난방</t>
  </si>
  <si>
    <t>금액</t>
  </si>
  <si>
    <t>4호기</t>
  </si>
  <si>
    <t>경부하</t>
  </si>
  <si>
    <t>1호기</t>
  </si>
  <si>
    <t>중부하</t>
  </si>
  <si>
    <t>원단위</t>
  </si>
  <si>
    <t>P-2</t>
  </si>
  <si>
    <t>장비명</t>
  </si>
  <si>
    <t>인건비</t>
  </si>
  <si>
    <t>부알라</t>
  </si>
  <si>
    <t>윌로스</t>
  </si>
  <si>
    <t>판넬명</t>
  </si>
  <si>
    <t>삿뽀로</t>
  </si>
  <si>
    <t>CT비</t>
  </si>
  <si>
    <t>B동</t>
  </si>
  <si>
    <t xml:space="preserve">겐텐 </t>
  </si>
  <si>
    <t>동</t>
  </si>
  <si>
    <t>D동</t>
  </si>
  <si>
    <t>A동</t>
  </si>
  <si>
    <t>C동</t>
  </si>
  <si>
    <t xml:space="preserve"> 한샘</t>
  </si>
  <si>
    <t>아비코</t>
  </si>
  <si>
    <t>수도</t>
  </si>
  <si>
    <t>EHP</t>
  </si>
  <si>
    <t>기산일</t>
  </si>
  <si>
    <t>만석정</t>
  </si>
  <si>
    <t>온수</t>
  </si>
  <si>
    <t>챔피온</t>
  </si>
  <si>
    <t>전기</t>
  </si>
  <si>
    <t>원단가</t>
  </si>
  <si>
    <t>원/㎥</t>
  </si>
  <si>
    <t>사용</t>
  </si>
  <si>
    <t>FCU</t>
  </si>
  <si>
    <t>브알라</t>
  </si>
  <si>
    <t>전기실</t>
  </si>
  <si>
    <t>기타</t>
  </si>
  <si>
    <t>부과율</t>
  </si>
  <si>
    <t>일수</t>
  </si>
  <si>
    <t>윌리스</t>
  </si>
  <si>
    <t>월향</t>
  </si>
  <si>
    <t>자주</t>
  </si>
  <si>
    <t>아키노</t>
  </si>
  <si>
    <t>12월</t>
  </si>
  <si>
    <t>당월</t>
  </si>
  <si>
    <t>2월</t>
  </si>
  <si>
    <t>교통비</t>
  </si>
  <si>
    <t>전월</t>
  </si>
  <si>
    <t>3월</t>
  </si>
  <si>
    <t>급여</t>
  </si>
  <si>
    <t>용역비</t>
  </si>
  <si>
    <t>재무팀</t>
  </si>
  <si>
    <t>기념일</t>
  </si>
  <si>
    <t>단가</t>
  </si>
  <si>
    <t xml:space="preserve">B동 </t>
  </si>
  <si>
    <t>SD</t>
  </si>
  <si>
    <t>식대</t>
  </si>
  <si>
    <t>원격</t>
  </si>
  <si>
    <t>창고</t>
  </si>
  <si>
    <t>상호</t>
  </si>
  <si>
    <t>9월</t>
  </si>
  <si>
    <t>11월</t>
  </si>
  <si>
    <t>열요금</t>
  </si>
  <si>
    <t>5월</t>
  </si>
  <si>
    <t>6월</t>
  </si>
  <si>
    <t>8월</t>
  </si>
  <si>
    <t>매장</t>
  </si>
  <si>
    <t>차이</t>
  </si>
  <si>
    <t>7월</t>
  </si>
  <si>
    <t>용량</t>
  </si>
  <si>
    <t>10월</t>
  </si>
  <si>
    <t>4월</t>
  </si>
  <si>
    <t>1월</t>
  </si>
  <si>
    <t>4</t>
  </si>
  <si>
    <t>8</t>
  </si>
  <si>
    <t>0.3</t>
  </si>
  <si>
    <t>반상</t>
  </si>
  <si>
    <t>3</t>
  </si>
  <si>
    <t>10</t>
  </si>
  <si>
    <t>1</t>
  </si>
  <si>
    <t>0.5</t>
  </si>
  <si>
    <t>급탕</t>
  </si>
  <si>
    <t>836</t>
  </si>
  <si>
    <t xml:space="preserve"> </t>
  </si>
  <si>
    <t>5</t>
  </si>
  <si>
    <t>11</t>
  </si>
  <si>
    <t>17</t>
  </si>
  <si>
    <t>2</t>
  </si>
  <si>
    <t>No.</t>
  </si>
  <si>
    <t>6</t>
  </si>
  <si>
    <t>뽑기방</t>
  </si>
  <si>
    <t>51</t>
  </si>
  <si>
    <t>9</t>
  </si>
  <si>
    <t>106</t>
  </si>
  <si>
    <t>웨딩홀</t>
  </si>
  <si>
    <t>냉방</t>
  </si>
  <si>
    <t>8HP</t>
  </si>
  <si>
    <t>통신실</t>
  </si>
  <si>
    <t>면적</t>
  </si>
  <si>
    <t>7</t>
  </si>
  <si>
    <r>
      <t xml:space="preserve">LE-S-B2 </t>
    </r>
    <r>
      <rPr>
        <b/>
        <sz val="10"/>
        <color rgb="FF000000"/>
        <rFont val="굴림체"/>
        <family val="3"/>
        <charset val="129"/>
      </rPr>
      <t xml:space="preserve">(CT250/5A) </t>
    </r>
    <r>
      <rPr>
        <sz val="10"/>
        <color rgb="FF000000"/>
        <rFont val="굴림체"/>
        <family val="3"/>
        <charset val="129"/>
      </rPr>
      <t>(B2F EPS)
ESC/ 방화셔터/ 전등</t>
    </r>
  </si>
  <si>
    <r>
      <t xml:space="preserve">LN-W-1(1F EPS) </t>
    </r>
    <r>
      <rPr>
        <b/>
        <sz val="10"/>
        <color rgb="FF000000"/>
        <rFont val="굴림체"/>
        <family val="3"/>
        <charset val="129"/>
      </rPr>
      <t>(CT 400/5A)</t>
    </r>
    <r>
      <rPr>
        <sz val="10"/>
        <color rgb="FF000000"/>
        <rFont val="굴림체"/>
        <family val="3"/>
        <charset val="129"/>
      </rPr>
      <t xml:space="preserve">
전등/전열/화장실/FCU</t>
    </r>
  </si>
  <si>
    <r>
      <t xml:space="preserve">LE-W-1(1F EPS) </t>
    </r>
    <r>
      <rPr>
        <b/>
        <sz val="10"/>
        <color rgb="FF000000"/>
        <rFont val="굴림체"/>
        <family val="3"/>
        <charset val="129"/>
      </rPr>
      <t>(CT 150/5A)</t>
    </r>
    <r>
      <rPr>
        <sz val="10"/>
        <color rgb="FF000000"/>
        <rFont val="굴림체"/>
        <family val="3"/>
        <charset val="129"/>
      </rPr>
      <t xml:space="preserve">
(</t>
    </r>
    <r>
      <rPr>
        <b/>
        <sz val="10"/>
        <color rgb="FFC00000"/>
        <rFont val="굴림체"/>
        <family val="3"/>
        <charset val="129"/>
      </rPr>
      <t>ESC</t>
    </r>
    <r>
      <rPr>
        <sz val="10"/>
        <color rgb="FF000000"/>
        <rFont val="굴림체"/>
        <family val="3"/>
        <charset val="129"/>
      </rPr>
      <t>,방화셔터,전등)</t>
    </r>
  </si>
  <si>
    <r>
      <t xml:space="preserve">MCC-W-A1 </t>
    </r>
    <r>
      <rPr>
        <b/>
        <sz val="9"/>
        <color rgb="FF000000"/>
        <rFont val="굴림체"/>
        <family val="3"/>
        <charset val="129"/>
      </rPr>
      <t>(CT 300/5A)</t>
    </r>
    <r>
      <rPr>
        <sz val="9"/>
        <color rgb="FF000000"/>
        <rFont val="굴림체"/>
        <family val="3"/>
        <charset val="129"/>
      </rPr>
      <t xml:space="preserve">
(냉수, 냉각수 펌프/ 기계실 급,배기)</t>
    </r>
  </si>
  <si>
    <t xml:space="preserve">               (기본요금단가 × 금월 전기사용량 = 상가기본요금)</t>
  </si>
  <si>
    <t xml:space="preserve">               (기본요금단가 × 상가 전기사용량 = 상가부과액)</t>
  </si>
  <si>
    <t xml:space="preserve">               (전력기금단가 × 상가 전기사용량 = 상가부과액)</t>
  </si>
  <si>
    <t xml:space="preserve">               (전력기금단가 × 금월 전기사용량 = 상가전력기금)</t>
  </si>
  <si>
    <t xml:space="preserve">              (상수도요금 ÷ 계약면적 = 상수도요금단가)  </t>
  </si>
  <si>
    <t xml:space="preserve">              (하수도요금 ÷ 계약면적 = 하수도요금단가)  </t>
  </si>
  <si>
    <t xml:space="preserve">              (하수도요금단가 × 계약면적 = 공용부과액)  </t>
  </si>
  <si>
    <t>0967960</t>
  </si>
  <si>
    <t>125/40</t>
  </si>
  <si>
    <t>메리빌리아</t>
  </si>
  <si>
    <t>BTMC</t>
  </si>
  <si>
    <t>250/200</t>
  </si>
  <si>
    <t>50/40</t>
  </si>
  <si>
    <t>0951308</t>
  </si>
  <si>
    <t>0951316</t>
  </si>
  <si>
    <t>0951309</t>
  </si>
  <si>
    <t>0967956</t>
  </si>
  <si>
    <t>아오리라멘</t>
  </si>
  <si>
    <t>전용(EHP)</t>
  </si>
  <si>
    <t>99왕돈까스</t>
  </si>
  <si>
    <t>청춘핫도그</t>
  </si>
  <si>
    <t>0967949</t>
  </si>
  <si>
    <t>모던하우스</t>
  </si>
  <si>
    <t>B202c</t>
  </si>
  <si>
    <t>102b-1</t>
  </si>
  <si>
    <t>106~109</t>
  </si>
  <si>
    <t>202b</t>
  </si>
  <si>
    <t>공용 단가</t>
  </si>
  <si>
    <t>구구돈까스</t>
  </si>
  <si>
    <t>B205a</t>
  </si>
  <si>
    <t>B205b</t>
  </si>
  <si>
    <t>B104a-1</t>
  </si>
  <si>
    <t>B304b</t>
  </si>
  <si>
    <t>B303a</t>
  </si>
  <si>
    <t>B104a-2</t>
  </si>
  <si>
    <t>B308a</t>
  </si>
  <si>
    <t>123a</t>
  </si>
  <si>
    <t>B104b</t>
  </si>
  <si>
    <t>B304a</t>
  </si>
  <si>
    <t>B214a</t>
  </si>
  <si>
    <t>B303b</t>
  </si>
  <si>
    <t>113b</t>
  </si>
  <si>
    <t>212b</t>
  </si>
  <si>
    <t>B308b</t>
  </si>
  <si>
    <t>고지서 금액</t>
  </si>
  <si>
    <t>부과 금액</t>
  </si>
  <si>
    <t>수도량 합계</t>
  </si>
  <si>
    <t>온수 요금</t>
  </si>
  <si>
    <t xml:space="preserve">CT 적용 </t>
  </si>
  <si>
    <t>전기요금단가</t>
  </si>
  <si>
    <t>8 세컨즈</t>
  </si>
  <si>
    <t>요호컴퍼니</t>
  </si>
  <si>
    <t>캣츠게임랜드</t>
  </si>
  <si>
    <t>6층 매장</t>
  </si>
  <si>
    <t>열 요금</t>
  </si>
  <si>
    <t>205호 A</t>
  </si>
  <si>
    <t>클라이드앤</t>
  </si>
  <si>
    <t>KW/평</t>
  </si>
  <si>
    <t>스타벅스</t>
  </si>
  <si>
    <t>수도사용량</t>
  </si>
  <si>
    <t>4월 검침</t>
  </si>
  <si>
    <t>베이스볼타운</t>
  </si>
  <si>
    <t>205호 B</t>
  </si>
  <si>
    <t>전체 합계</t>
  </si>
  <si>
    <t xml:space="preserve">전체 합계 </t>
  </si>
  <si>
    <t>FCU 요금</t>
  </si>
  <si>
    <t>실분배지침</t>
  </si>
  <si>
    <t>산방돼지</t>
  </si>
  <si>
    <t>온수 비용</t>
  </si>
  <si>
    <t>8월 검침</t>
  </si>
  <si>
    <t>9월 검침</t>
  </si>
  <si>
    <t>EHP 요금</t>
  </si>
  <si>
    <t>10월 검침</t>
  </si>
  <si>
    <t>11월 검침</t>
  </si>
  <si>
    <t>6월 검침</t>
  </si>
  <si>
    <t>3월 검침</t>
  </si>
  <si>
    <t>코리아노 키친</t>
  </si>
  <si>
    <t>5월 검침</t>
  </si>
  <si>
    <t>12월 검침</t>
  </si>
  <si>
    <t>OAC-1</t>
  </si>
  <si>
    <t>22HP</t>
  </si>
  <si>
    <t>OAC-13</t>
  </si>
  <si>
    <t>7월 검침</t>
  </si>
  <si>
    <t>당월 부과량</t>
  </si>
  <si>
    <t>지상매장</t>
  </si>
  <si>
    <t>다이소간판</t>
  </si>
  <si>
    <t>공조기 실외기</t>
  </si>
  <si>
    <t>장비번호</t>
  </si>
  <si>
    <t>1월 검침</t>
  </si>
  <si>
    <t>전기 사용량</t>
  </si>
  <si>
    <t>주방
배수펌프</t>
  </si>
  <si>
    <t>H&amp;M 전용</t>
  </si>
  <si>
    <t xml:space="preserve">지하매장 </t>
  </si>
  <si>
    <t>EHP 사용</t>
  </si>
  <si>
    <t>전기 
배율</t>
  </si>
  <si>
    <t>지하 매장</t>
  </si>
  <si>
    <t>스타벅스 2층</t>
  </si>
  <si>
    <t>OAC-2</t>
  </si>
  <si>
    <t>0905143</t>
  </si>
  <si>
    <t>34HP</t>
  </si>
  <si>
    <t>OAC-7</t>
  </si>
  <si>
    <t>0905347</t>
  </si>
  <si>
    <t>0905140</t>
  </si>
  <si>
    <t>0905141</t>
  </si>
  <si>
    <t>26HP</t>
  </si>
  <si>
    <t>0905130</t>
  </si>
  <si>
    <t>0903843</t>
  </si>
  <si>
    <t>0905336</t>
  </si>
  <si>
    <t>CT비 120</t>
  </si>
  <si>
    <t>0905089</t>
  </si>
  <si>
    <t>28HP</t>
  </si>
  <si>
    <t>40HP</t>
  </si>
  <si>
    <t>46HP</t>
  </si>
  <si>
    <t>0905334</t>
  </si>
  <si>
    <t>0905333</t>
  </si>
  <si>
    <t>0905335</t>
  </si>
  <si>
    <t>2월 검침</t>
  </si>
  <si>
    <t>30HP</t>
  </si>
  <si>
    <t>OAC-3</t>
  </si>
  <si>
    <t>스타벅스 1층</t>
  </si>
  <si>
    <t>계량기 번호</t>
  </si>
  <si>
    <t>OAC-4</t>
  </si>
  <si>
    <t>메인계량기</t>
  </si>
  <si>
    <t>8세컨드 2층</t>
  </si>
  <si>
    <t>0905332</t>
  </si>
  <si>
    <t>OAC-8</t>
  </si>
  <si>
    <t>0905353</t>
  </si>
  <si>
    <t>0905145</t>
  </si>
  <si>
    <t>바인드1층</t>
  </si>
  <si>
    <t>ABC마트1층</t>
  </si>
  <si>
    <t>OAC-9</t>
  </si>
  <si>
    <t>48HP</t>
  </si>
  <si>
    <t>0905097</t>
  </si>
  <si>
    <t>0905142</t>
  </si>
  <si>
    <t>0905352</t>
  </si>
  <si>
    <t>OAC-11</t>
  </si>
  <si>
    <t>0905091</t>
  </si>
  <si>
    <t>OAC-6</t>
  </si>
  <si>
    <t>0905093</t>
  </si>
  <si>
    <t>바인드 2층</t>
  </si>
  <si>
    <t>0905099</t>
  </si>
  <si>
    <t>36HP</t>
  </si>
  <si>
    <t>32HP</t>
  </si>
  <si>
    <t>0905331</t>
  </si>
  <si>
    <t>0905343</t>
  </si>
  <si>
    <t>18HP</t>
  </si>
  <si>
    <t>42HP</t>
  </si>
  <si>
    <t>0904984</t>
  </si>
  <si>
    <t>OAC-5</t>
  </si>
  <si>
    <t>8세컨드1층</t>
  </si>
  <si>
    <t>0905348</t>
  </si>
  <si>
    <t>0905354</t>
  </si>
  <si>
    <t>0891752</t>
  </si>
  <si>
    <t>0905092</t>
  </si>
  <si>
    <t>0905086</t>
  </si>
  <si>
    <t>0905350</t>
  </si>
  <si>
    <t>0905118</t>
  </si>
  <si>
    <t>OAC-10</t>
  </si>
  <si>
    <t>0905122</t>
  </si>
  <si>
    <t>0904994</t>
  </si>
  <si>
    <t>0905358</t>
  </si>
  <si>
    <t>0905351</t>
  </si>
  <si>
    <t>0905359</t>
  </si>
  <si>
    <t>0905116</t>
  </si>
  <si>
    <t>0905344</t>
  </si>
  <si>
    <t>0905357</t>
  </si>
  <si>
    <t>0905098</t>
  </si>
  <si>
    <t>14HP</t>
  </si>
  <si>
    <t>ABC마트2층</t>
  </si>
  <si>
    <t>44HP</t>
  </si>
  <si>
    <t>0905346</t>
  </si>
  <si>
    <t>0905338</t>
  </si>
  <si>
    <t>0905117</t>
  </si>
  <si>
    <t>0905345</t>
  </si>
  <si>
    <t>0904978</t>
  </si>
  <si>
    <t>0905121</t>
  </si>
  <si>
    <t>0905088</t>
  </si>
  <si>
    <t>0905018</t>
  </si>
  <si>
    <t>0903844</t>
  </si>
  <si>
    <t>0905340</t>
  </si>
  <si>
    <t>12HP</t>
  </si>
  <si>
    <t>0905102</t>
  </si>
  <si>
    <t>0905337</t>
  </si>
  <si>
    <t>0905015</t>
  </si>
  <si>
    <t>0905330</t>
  </si>
  <si>
    <t>0905114</t>
  </si>
  <si>
    <t>0905355</t>
  </si>
  <si>
    <t xml:space="preserve">OAC-8 </t>
  </si>
  <si>
    <t>0905329</t>
  </si>
  <si>
    <t>0904975</t>
  </si>
  <si>
    <t>0904996</t>
  </si>
  <si>
    <t>OAC-1D</t>
  </si>
  <si>
    <t>0905087</t>
  </si>
  <si>
    <t>0905016</t>
  </si>
  <si>
    <t>0904991</t>
  </si>
  <si>
    <t>0904992</t>
  </si>
  <si>
    <t>0905019</t>
  </si>
  <si>
    <t>0905112</t>
  </si>
  <si>
    <t>0903836</t>
  </si>
  <si>
    <t>0905115</t>
  </si>
  <si>
    <t>0891746</t>
  </si>
  <si>
    <t>0905119</t>
  </si>
  <si>
    <t>OAC-1C</t>
  </si>
  <si>
    <t>0905009</t>
  </si>
  <si>
    <t>0891755</t>
  </si>
  <si>
    <t>0903842</t>
  </si>
  <si>
    <t>0903832</t>
  </si>
  <si>
    <t>0905349</t>
  </si>
  <si>
    <t>24HP</t>
  </si>
  <si>
    <t>0903845</t>
  </si>
  <si>
    <t>0904988</t>
  </si>
  <si>
    <t>10HP</t>
  </si>
  <si>
    <t>0905025</t>
  </si>
  <si>
    <t>0905020</t>
  </si>
  <si>
    <t>16HP</t>
  </si>
  <si>
    <t>커피빈1층</t>
  </si>
  <si>
    <t>0903833</t>
  </si>
  <si>
    <t>사용량
합계</t>
  </si>
  <si>
    <t>판매(냉방)</t>
  </si>
  <si>
    <t>부과 요금</t>
  </si>
  <si>
    <t>0903830</t>
  </si>
  <si>
    <t>OCA-15</t>
  </si>
  <si>
    <t>0905113</t>
  </si>
  <si>
    <t>0891757</t>
  </si>
  <si>
    <t>0891750</t>
  </si>
  <si>
    <t>0905021</t>
  </si>
  <si>
    <t>사용량(m3)</t>
  </si>
  <si>
    <t>고정비용</t>
  </si>
  <si>
    <t>0891754</t>
  </si>
  <si>
    <t>(수도+온수)</t>
  </si>
  <si>
    <t>온수사용요금</t>
  </si>
  <si>
    <t xml:space="preserve"> 전용요금</t>
  </si>
  <si>
    <t>부과금액</t>
  </si>
  <si>
    <t>0905120</t>
  </si>
  <si>
    <t>0891760</t>
  </si>
  <si>
    <t>급탕(온수)</t>
  </si>
  <si>
    <t>0904987</t>
  </si>
  <si>
    <t>평균단가</t>
  </si>
  <si>
    <t>부과
금액</t>
  </si>
  <si>
    <t>0905024</t>
  </si>
  <si>
    <t>206호</t>
  </si>
  <si>
    <t>자동납부할인</t>
  </si>
  <si>
    <t xml:space="preserve">전용 kw </t>
  </si>
  <si>
    <t>미쿡식당</t>
  </si>
  <si>
    <t>냉,난방</t>
  </si>
  <si>
    <t>전월 사용량</t>
  </si>
  <si>
    <t>면적(평)단가</t>
  </si>
  <si>
    <t xml:space="preserve">전체 면적 </t>
  </si>
  <si>
    <t>상하수도</t>
  </si>
  <si>
    <t xml:space="preserve">공용kw </t>
  </si>
  <si>
    <t>전기요금</t>
  </si>
  <si>
    <t>kw 당 단가</t>
  </si>
  <si>
    <t>220A</t>
  </si>
  <si>
    <t>고래감자탕</t>
  </si>
  <si>
    <t>50/30</t>
  </si>
  <si>
    <t>125/75</t>
  </si>
  <si>
    <t>분전함 위치</t>
  </si>
  <si>
    <t>수치없음</t>
  </si>
  <si>
    <t>LV-4B</t>
  </si>
  <si>
    <t>400/300</t>
  </si>
  <si>
    <t>0960615</t>
  </si>
  <si>
    <t>선로 및 판넬</t>
  </si>
  <si>
    <t>계량기 없음</t>
  </si>
  <si>
    <t>250/150</t>
  </si>
  <si>
    <t>0960617</t>
  </si>
  <si>
    <t>장비 설명</t>
  </si>
  <si>
    <t>0.63</t>
  </si>
  <si>
    <t>옥탑쿨링타워</t>
  </si>
  <si>
    <t>400/350</t>
  </si>
  <si>
    <t>0951278</t>
  </si>
  <si>
    <t>0940257</t>
  </si>
  <si>
    <t>0.53</t>
  </si>
  <si>
    <t>2차측 계량기</t>
  </si>
  <si>
    <t>50/50</t>
  </si>
  <si>
    <t>0940258</t>
  </si>
  <si>
    <t>1층 EPS</t>
  </si>
  <si>
    <t>0951323</t>
  </si>
  <si>
    <t>0.84</t>
  </si>
  <si>
    <t>10.9</t>
  </si>
  <si>
    <t>0.39</t>
  </si>
  <si>
    <t>0.75</t>
  </si>
  <si>
    <t>3.96</t>
  </si>
  <si>
    <t>125/100</t>
  </si>
  <si>
    <t>0967962</t>
  </si>
  <si>
    <t>3호기 웨딩</t>
  </si>
  <si>
    <t>0.32</t>
  </si>
  <si>
    <t>171.42</t>
  </si>
  <si>
    <t>0967966</t>
  </si>
  <si>
    <t>125/50</t>
  </si>
  <si>
    <t>0967965</t>
  </si>
  <si>
    <t>3층 EPS</t>
  </si>
  <si>
    <t>0940283</t>
  </si>
  <si>
    <t>3.74</t>
  </si>
  <si>
    <t>0.51</t>
  </si>
  <si>
    <t>250/225</t>
  </si>
  <si>
    <t>33.21</t>
  </si>
  <si>
    <t>0962212</t>
  </si>
  <si>
    <t>3679</t>
  </si>
  <si>
    <t>0967968</t>
  </si>
  <si>
    <t>400/400</t>
  </si>
  <si>
    <t>103.57</t>
  </si>
  <si>
    <t>기본요금 안분</t>
  </si>
  <si>
    <t>3층 MDF</t>
  </si>
  <si>
    <t>금액 안분</t>
  </si>
  <si>
    <t>2018년</t>
  </si>
  <si>
    <t>3층 TPS</t>
  </si>
  <si>
    <t>난방/급탕</t>
  </si>
  <si>
    <t>A동 증축</t>
  </si>
  <si>
    <t>데카트론</t>
  </si>
  <si>
    <t>분점함 위치</t>
  </si>
  <si>
    <t>0951315</t>
  </si>
  <si>
    <t>4호기 웨딩</t>
  </si>
  <si>
    <t>0951331</t>
  </si>
  <si>
    <t>2층 EPS</t>
  </si>
  <si>
    <t>0951273</t>
  </si>
  <si>
    <t>0951317</t>
  </si>
  <si>
    <t>400/250</t>
  </si>
  <si>
    <t>계량기없음</t>
  </si>
  <si>
    <t>0951321</t>
  </si>
  <si>
    <t xml:space="preserve"> (기본요금단가 × 냉방사용량(급탕+난방+냉방) = 상가부과액)</t>
  </si>
  <si>
    <t xml:space="preserve"> (기본요금단가 × 금월사용량(급탕+난방+냉방) = 기본요금)</t>
  </si>
  <si>
    <r>
      <t xml:space="preserve">PA-S-3B </t>
    </r>
    <r>
      <rPr>
        <b/>
        <sz val="10"/>
        <color rgb="FF000000"/>
        <rFont val="굴림체"/>
        <family val="3"/>
        <charset val="129"/>
      </rPr>
      <t>(CT 250/5A)</t>
    </r>
    <r>
      <rPr>
        <sz val="10"/>
        <color rgb="FF000000"/>
        <rFont val="굴림체"/>
        <family val="3"/>
        <charset val="129"/>
      </rPr>
      <t xml:space="preserve">
공조기 급,배기, 동파방지</t>
    </r>
  </si>
  <si>
    <r>
      <t xml:space="preserve">MCC-W-E1 </t>
    </r>
    <r>
      <rPr>
        <b/>
        <sz val="10"/>
        <color rgb="FF000000"/>
        <rFont val="굴림체"/>
        <family val="3"/>
        <charset val="129"/>
      </rPr>
      <t>(CT 50/5A)</t>
    </r>
    <r>
      <rPr>
        <sz val="10"/>
        <color rgb="FF000000"/>
        <rFont val="굴림체"/>
        <family val="3"/>
        <charset val="129"/>
      </rPr>
      <t xml:space="preserve">
(흡수식 냉동기1,2)</t>
    </r>
  </si>
  <si>
    <t xml:space="preserve">    나. 공용 : (기본요금 - 상가기본요금 = 기본요금)</t>
  </si>
  <si>
    <t>(물이용분담금 ÷ 냉. 온수 사용량 = 물이용분담금 단가)</t>
  </si>
  <si>
    <t xml:space="preserve">    나. 공용 : (전력기금 - 상가전력기금 = 전력기금)</t>
  </si>
  <si>
    <t>전용                        (수도광열)</t>
  </si>
  <si>
    <t>(기본요금단가 × (냉 사용량 + 온수 사용량) = 상가부과액)</t>
  </si>
  <si>
    <r>
      <t xml:space="preserve">냉각탑 </t>
    </r>
    <r>
      <rPr>
        <b/>
        <sz val="10"/>
        <color rgb="FF000000"/>
        <rFont val="굴림체"/>
        <family val="3"/>
        <charset val="129"/>
      </rPr>
      <t>(CT 100/5A)</t>
    </r>
  </si>
  <si>
    <r>
      <t xml:space="preserve">ELEV-W-A
</t>
    </r>
    <r>
      <rPr>
        <b/>
        <sz val="10"/>
        <color rgb="FF000000"/>
        <rFont val="굴림체"/>
        <family val="3"/>
        <charset val="129"/>
      </rPr>
      <t>(CT 100/5A)</t>
    </r>
  </si>
  <si>
    <r>
      <t xml:space="preserve">CT-S-3A </t>
    </r>
    <r>
      <rPr>
        <b/>
        <sz val="10"/>
        <color rgb="FF000000"/>
        <rFont val="굴림체"/>
        <family val="3"/>
        <charset val="129"/>
      </rPr>
      <t>(CT 150/5A)</t>
    </r>
    <r>
      <rPr>
        <sz val="10"/>
        <color rgb="FF000000"/>
        <rFont val="굴림체"/>
        <family val="3"/>
        <charset val="129"/>
      </rPr>
      <t xml:space="preserve">
냉각탑</t>
    </r>
  </si>
  <si>
    <r>
      <t xml:space="preserve">MCC-W-A1
</t>
    </r>
    <r>
      <rPr>
        <b/>
        <sz val="10"/>
        <color rgb="FF000000"/>
        <rFont val="굴림체"/>
        <family val="3"/>
        <charset val="129"/>
      </rPr>
      <t>(CT 300/5A)</t>
    </r>
  </si>
  <si>
    <r>
      <t xml:space="preserve">LE-W-B2(B2F EPS) </t>
    </r>
    <r>
      <rPr>
        <b/>
        <sz val="9"/>
        <color rgb="FF000000"/>
        <rFont val="굴림체"/>
        <family val="3"/>
        <charset val="129"/>
      </rPr>
      <t>(CT 250/5A)</t>
    </r>
    <r>
      <rPr>
        <sz val="9"/>
        <color rgb="FF000000"/>
        <rFont val="굴림체"/>
        <family val="3"/>
        <charset val="129"/>
      </rPr>
      <t xml:space="preserve">
(전등/전열)</t>
    </r>
  </si>
  <si>
    <r>
      <t xml:space="preserve">MCC-S-A1 </t>
    </r>
    <r>
      <rPr>
        <b/>
        <sz val="10"/>
        <color rgb="FF000000"/>
        <rFont val="굴림체"/>
        <family val="3"/>
        <charset val="129"/>
      </rPr>
      <t>(CT 250/5A)</t>
    </r>
    <r>
      <rPr>
        <sz val="10"/>
        <color rgb="FF000000"/>
        <rFont val="굴림체"/>
        <family val="3"/>
        <charset val="129"/>
      </rPr>
      <t xml:space="preserve">
냉각수/냉수/기계실 급,배기</t>
    </r>
  </si>
  <si>
    <r>
      <t xml:space="preserve">PA-W-4A </t>
    </r>
    <r>
      <rPr>
        <b/>
        <sz val="10"/>
        <color rgb="FF000000"/>
        <rFont val="굴림체"/>
        <family val="3"/>
        <charset val="129"/>
      </rPr>
      <t>(CT 400/5A)</t>
    </r>
    <r>
      <rPr>
        <sz val="10"/>
        <color rgb="FF000000"/>
        <rFont val="굴림체"/>
        <family val="3"/>
        <charset val="129"/>
      </rPr>
      <t xml:space="preserve">
(공조기 급,배기/ 동파방지)</t>
    </r>
  </si>
  <si>
    <r>
      <t xml:space="preserve">LN-S-2 </t>
    </r>
    <r>
      <rPr>
        <b/>
        <sz val="10"/>
        <color rgb="FF000000"/>
        <rFont val="굴림체"/>
        <family val="3"/>
        <charset val="129"/>
      </rPr>
      <t xml:space="preserve">(CT 400/5A) </t>
    </r>
    <r>
      <rPr>
        <sz val="10"/>
        <color rgb="FF000000"/>
        <rFont val="굴림체"/>
        <family val="3"/>
        <charset val="129"/>
      </rPr>
      <t>(2F EPS)
전등/전열/FCU</t>
    </r>
  </si>
  <si>
    <t>한샘</t>
  </si>
  <si>
    <t>밀크팜</t>
  </si>
  <si>
    <t>1F</t>
  </si>
  <si>
    <t>2F</t>
  </si>
  <si>
    <t>B2F</t>
  </si>
  <si>
    <t>공실</t>
  </si>
  <si>
    <t>H&amp;M</t>
  </si>
  <si>
    <t>B</t>
  </si>
  <si>
    <t>A</t>
  </si>
  <si>
    <t>구분</t>
  </si>
  <si>
    <t xml:space="preserve">    가. 상가 : (기본요금 ÷ 전기사용량 = 기본요금 단가)</t>
  </si>
  <si>
    <t xml:space="preserve">    나. 공용 : (총 사용요금 - 상가부과액 = 전기사용요금)</t>
  </si>
  <si>
    <t>(물이용부단금단가 × (냉 사용량 + 온수 사용량) = 상가부과액)</t>
  </si>
  <si>
    <t xml:space="preserve">               (기본요금 ÷ 전체면적 = 기본요금단가)</t>
  </si>
  <si>
    <t xml:space="preserve">               (전력기금단가 × 계약면적 = 공용부과액)</t>
  </si>
  <si>
    <t>나. 공용 : (냉방사용금액 × 열손실율(8%)) = 공용부과액)</t>
  </si>
  <si>
    <t xml:space="preserve">               (기본요금단가 × 계약면적 = 공용부과액)</t>
  </si>
  <si>
    <t xml:space="preserve">              (상수도요금단가 × 계약면적 = 공용부과액)</t>
  </si>
  <si>
    <t xml:space="preserve">    가. 상가 : (전력기금 ÷ 전기사용량 = 전력기금 단가)</t>
  </si>
  <si>
    <t xml:space="preserve">               (전기요금단가 × 계약면적 = 공용부과액)</t>
  </si>
  <si>
    <t>가. 상가 : (냉방사용금액  × 상가사용량(92%)) = 상가부과액)</t>
  </si>
  <si>
    <t xml:space="preserve">               (전기사용요금 ÷ 전체면적 = 전기요금단가)</t>
  </si>
  <si>
    <t xml:space="preserve">               (전력기금 ÷ 전체면적 = 전력기금단가)</t>
  </si>
  <si>
    <t xml:space="preserve">               (전기사용단가 × 금월사용량 = 상가부과액)</t>
  </si>
  <si>
    <t>건축물 대장 전용면적</t>
  </si>
  <si>
    <t>지하
매장 전용</t>
  </si>
  <si>
    <t>2017-04-29</t>
  </si>
  <si>
    <t>2017-07-05</t>
  </si>
  <si>
    <t>2017-06-30</t>
  </si>
  <si>
    <t>사용량(Gcal)</t>
  </si>
  <si>
    <t>Gcal당 단가</t>
  </si>
  <si>
    <t>PA-2A(PF-3)</t>
  </si>
  <si>
    <t>3) 전기사용요금</t>
  </si>
  <si>
    <t>당월요금 총합계</t>
  </si>
  <si>
    <t xml:space="preserve">상
.
하
수
도
</t>
  </si>
  <si>
    <t>3) 상수도 요금</t>
  </si>
  <si>
    <t>5) 제2용수 요금</t>
  </si>
  <si>
    <t>4) 하수도 요금</t>
  </si>
  <si>
    <t>버거엔 프라이즈</t>
  </si>
  <si>
    <t>기  본  요  금</t>
  </si>
  <si>
    <t>역률요금(감액요금)</t>
  </si>
  <si>
    <t>머나까머나 카레</t>
  </si>
  <si>
    <t>전체 매장 공용 전기</t>
  </si>
  <si>
    <t>LV-3A(CT-3)</t>
  </si>
  <si>
    <t>어메이징 브로잉</t>
  </si>
  <si>
    <t>B204,B202</t>
  </si>
  <si>
    <t>지하 보행자몰공조용</t>
  </si>
  <si>
    <t>PA-2A(PF-4)</t>
  </si>
  <si>
    <t>MCCB(기계실)</t>
  </si>
  <si>
    <t>B303호(303A)</t>
  </si>
  <si>
    <t>B303호(303B)</t>
  </si>
  <si>
    <t>B304호(304B)</t>
  </si>
  <si>
    <t xml:space="preserve">B301A호  </t>
  </si>
  <si>
    <t>B304호(304A)</t>
  </si>
  <si>
    <t xml:space="preserve">장혁민부대찌개, </t>
  </si>
  <si>
    <t>2) 물이용 분담금</t>
  </si>
  <si>
    <t>B201/B101</t>
  </si>
  <si>
    <t>▣ 전기 사용 내역</t>
  </si>
  <si>
    <t>장혁민 부대찌게</t>
  </si>
  <si>
    <t>B305/201</t>
  </si>
  <si>
    <t>지아니스 나폴리</t>
  </si>
  <si>
    <t>PATAGONIA</t>
  </si>
  <si>
    <t>B215-1.2</t>
  </si>
  <si>
    <t>B209/B102</t>
  </si>
  <si>
    <t>B212/B105</t>
  </si>
  <si>
    <t>125-16-B</t>
  </si>
  <si>
    <t>동별 건물 면적 현황</t>
  </si>
  <si>
    <t>B211/B104</t>
  </si>
  <si>
    <t>C동
(SM 5)</t>
  </si>
  <si>
    <t>D동
(SM6)</t>
  </si>
  <si>
    <t>아일랜드 B1F</t>
  </si>
  <si>
    <t>면적별 단가요금</t>
  </si>
  <si>
    <t>BTMC 사무실</t>
  </si>
  <si>
    <t>A동
(SM 2)</t>
  </si>
  <si>
    <t>B동
(SM4)</t>
  </si>
  <si>
    <t>컴팩트 열교환기</t>
  </si>
  <si>
    <t>지하 판매시설 냉방용</t>
  </si>
  <si>
    <t>지하판매시설 난방용</t>
  </si>
  <si>
    <t>지하판매시설 급탕용</t>
  </si>
  <si>
    <t>판매시설 주방 배수용</t>
  </si>
  <si>
    <t>크리미 몰랑</t>
  </si>
  <si>
    <t>전기사용량</t>
  </si>
  <si>
    <t>용   도</t>
  </si>
  <si>
    <t>전기 지침</t>
  </si>
  <si>
    <t>PA-B1A</t>
  </si>
  <si>
    <t>열
요
금</t>
  </si>
  <si>
    <t>전
기
요
금</t>
  </si>
  <si>
    <t>전기요금계</t>
  </si>
  <si>
    <t>몬스터 라운지</t>
  </si>
  <si>
    <t>토니버거</t>
  </si>
  <si>
    <t>PA-B1B</t>
  </si>
  <si>
    <t>급,배기팬</t>
  </si>
  <si>
    <t>트리플 하우스</t>
  </si>
  <si>
    <t>매장 전용</t>
  </si>
  <si>
    <t>PA-2A</t>
  </si>
  <si>
    <t>난방용/난방용</t>
  </si>
  <si>
    <t>P-13-1</t>
  </si>
  <si>
    <t>PP-B3R</t>
  </si>
  <si>
    <t>하수도요금</t>
  </si>
  <si>
    <t>물이용분담금</t>
  </si>
  <si>
    <t>인투스킨</t>
  </si>
  <si>
    <t>부가가치세</t>
  </si>
  <si>
    <t>난방용/급탕용</t>
  </si>
  <si>
    <t>B214A</t>
  </si>
  <si>
    <t>전월 지침</t>
  </si>
  <si>
    <t>당월 지침</t>
  </si>
  <si>
    <t>B302호</t>
  </si>
  <si>
    <t>B303B호</t>
  </si>
  <si>
    <t xml:space="preserve">코코로벤또 </t>
  </si>
  <si>
    <t xml:space="preserve">포베이 </t>
  </si>
  <si>
    <t xml:space="preserve">B308B호 </t>
  </si>
  <si>
    <t>PP-B3B</t>
  </si>
  <si>
    <t>마시찜-1</t>
  </si>
  <si>
    <t xml:space="preserve">스시로, </t>
  </si>
  <si>
    <t>북촌손만두</t>
  </si>
  <si>
    <t>마시찜-2</t>
  </si>
  <si>
    <t>장혁민부대찌개</t>
  </si>
  <si>
    <t>P-14-1</t>
  </si>
  <si>
    <t>미미네떡복이</t>
  </si>
  <si>
    <t>전체 공용</t>
  </si>
  <si>
    <t>PP-B3J</t>
  </si>
  <si>
    <t xml:space="preserve">경성함바그 </t>
  </si>
  <si>
    <t>B309호</t>
  </si>
  <si>
    <t xml:space="preserve">B304B호 </t>
  </si>
  <si>
    <t xml:space="preserve">B308A호 </t>
  </si>
  <si>
    <t xml:space="preserve">B306호 </t>
  </si>
  <si>
    <t>B202호</t>
  </si>
  <si>
    <t xml:space="preserve">MCC-E
</t>
  </si>
  <si>
    <t>B303A호</t>
  </si>
  <si>
    <t>PF-B3-1</t>
  </si>
  <si>
    <t>PF-B3-2</t>
  </si>
  <si>
    <t xml:space="preserve">B301호 </t>
  </si>
  <si>
    <t xml:space="preserve">B304A호 </t>
  </si>
  <si>
    <t xml:space="preserve">B307호 </t>
  </si>
  <si>
    <t>P-12-1</t>
  </si>
  <si>
    <t>CH-1-2</t>
  </si>
  <si>
    <t>SB-2</t>
  </si>
  <si>
    <t>MCC-B1</t>
  </si>
  <si>
    <t xml:space="preserve">코코로벤또, </t>
  </si>
  <si>
    <t>B209</t>
  </si>
  <si>
    <t>머나까머나</t>
  </si>
  <si>
    <t>PF-RFA</t>
  </si>
  <si>
    <t>SB-1</t>
  </si>
  <si>
    <t>PA-B1</t>
  </si>
  <si>
    <t>사이바나</t>
  </si>
  <si>
    <t>용호낙지</t>
  </si>
  <si>
    <t>매장전용</t>
  </si>
  <si>
    <t>PF-B3-3</t>
  </si>
  <si>
    <t>,B209</t>
  </si>
  <si>
    <t>CT-3</t>
  </si>
  <si>
    <t>P-1-1</t>
  </si>
  <si>
    <t>PA-2-A1</t>
  </si>
  <si>
    <t>CH-1-1</t>
  </si>
  <si>
    <t>PF-3B</t>
  </si>
  <si>
    <t>B213A</t>
  </si>
  <si>
    <t>PA-2-A2</t>
  </si>
  <si>
    <t>PA-2B</t>
  </si>
  <si>
    <t xml:space="preserve">포베이, </t>
  </si>
  <si>
    <t>B213B</t>
  </si>
  <si>
    <t>전용면적(평)</t>
  </si>
  <si>
    <t>AHU-7</t>
  </si>
  <si>
    <t>LV-4A</t>
  </si>
  <si>
    <t>지상 매장</t>
  </si>
  <si>
    <t>하우스웨어</t>
  </si>
  <si>
    <t>윈도우 스토리</t>
  </si>
  <si>
    <t>AHU-8-2</t>
  </si>
  <si>
    <t>LP-1B</t>
  </si>
  <si>
    <t>MCC-B3</t>
  </si>
  <si>
    <t xml:space="preserve">드로젠 </t>
  </si>
  <si>
    <t>PA-2D</t>
  </si>
  <si>
    <t>산몬타나</t>
  </si>
  <si>
    <t>알로 안경-2</t>
  </si>
  <si>
    <t>PA-1A</t>
  </si>
  <si>
    <t>MCC-B2</t>
  </si>
  <si>
    <t>트위~니꼬엔드</t>
  </si>
  <si>
    <t>123C</t>
  </si>
  <si>
    <t>급수 지침</t>
  </si>
  <si>
    <t>PA-2C</t>
  </si>
  <si>
    <t>퓨로쥬스</t>
  </si>
  <si>
    <t>PA-B1-2</t>
  </si>
  <si>
    <t>라운드 어바웃</t>
  </si>
  <si>
    <t>PF-B2-1</t>
  </si>
  <si>
    <t>PA-6D</t>
  </si>
  <si>
    <t>PF-B2B</t>
  </si>
  <si>
    <t>PA-B1-1</t>
  </si>
  <si>
    <t>알로 안경</t>
  </si>
  <si>
    <t>K-LIVE</t>
  </si>
  <si>
    <t>AHU-8-1</t>
  </si>
  <si>
    <t>사무실
운영</t>
  </si>
  <si>
    <t>부과대상법인</t>
  </si>
  <si>
    <t>Gcal</t>
  </si>
  <si>
    <t>냉방 원단위</t>
  </si>
  <si>
    <t>4대보험</t>
  </si>
  <si>
    <t>퇴직급여</t>
  </si>
  <si>
    <t>세금과공과</t>
  </si>
  <si>
    <t>방제서비스</t>
  </si>
  <si>
    <t>난방 원단위</t>
  </si>
  <si>
    <t>프롬플라워</t>
  </si>
  <si>
    <t>방송음악사용료</t>
  </si>
  <si>
    <t>카펫트렌탈</t>
  </si>
  <si>
    <t>급탕온도</t>
  </si>
  <si>
    <t>OAC-16</t>
  </si>
  <si>
    <t>전용회선사용료</t>
  </si>
  <si>
    <t>시수온도</t>
  </si>
  <si>
    <t>B125-8</t>
  </si>
  <si>
    <t>공용관리비</t>
  </si>
  <si>
    <t>부과 기간</t>
  </si>
  <si>
    <t>미화소모품</t>
  </si>
  <si>
    <t>시설소모품</t>
  </si>
  <si>
    <t>적용 면적</t>
  </si>
  <si>
    <t>경비서비스</t>
  </si>
  <si>
    <t>0905139</t>
  </si>
  <si>
    <t>소공동 뚝배기</t>
  </si>
  <si>
    <t>1F EPS</t>
  </si>
  <si>
    <t>B124b</t>
  </si>
  <si>
    <t>쉐이크쉑버거</t>
  </si>
  <si>
    <t>유가네 닭갈비</t>
  </si>
  <si>
    <t>데카트론 간판</t>
  </si>
  <si>
    <t>오피스디포</t>
  </si>
  <si>
    <t>신규장비</t>
  </si>
  <si>
    <t>영안식당</t>
  </si>
  <si>
    <t>0488110</t>
  </si>
  <si>
    <t>유가네닭갈비</t>
  </si>
  <si>
    <t>OAC-6C</t>
  </si>
  <si>
    <t>B124a</t>
  </si>
  <si>
    <t>B2F/B1F</t>
  </si>
  <si>
    <t>기본요금</t>
  </si>
  <si>
    <t>1F/2F</t>
  </si>
  <si>
    <t>공용요금</t>
  </si>
  <si>
    <t>전기 요금</t>
  </si>
  <si>
    <t>투썸플레이스</t>
  </si>
  <si>
    <t>전용요금</t>
  </si>
  <si>
    <t>물이용
분담금</t>
  </si>
  <si>
    <t>아디다스</t>
  </si>
  <si>
    <t>올리브영</t>
  </si>
  <si>
    <t>바네스타코</t>
  </si>
  <si>
    <t xml:space="preserve">부과금액
</t>
  </si>
  <si>
    <t>(KWH)</t>
  </si>
  <si>
    <t>B306</t>
  </si>
  <si>
    <t>B309</t>
  </si>
  <si>
    <t>136/211</t>
  </si>
  <si>
    <t>201/301</t>
  </si>
  <si>
    <t>121,2,5</t>
  </si>
  <si>
    <t>207/208</t>
  </si>
  <si>
    <t>B3F/B2F</t>
  </si>
  <si>
    <t>128/129</t>
  </si>
  <si>
    <t>135/210</t>
  </si>
  <si>
    <t>북촌 손만두</t>
  </si>
  <si>
    <t>101/201</t>
  </si>
  <si>
    <t>2F/3F</t>
  </si>
  <si>
    <t>138/213</t>
  </si>
  <si>
    <t>경성함바그</t>
  </si>
  <si>
    <t>코코로벤또</t>
  </si>
  <si>
    <t>B302</t>
  </si>
  <si>
    <t>202/203</t>
  </si>
  <si>
    <t>B301</t>
  </si>
  <si>
    <t>130/131</t>
  </si>
  <si>
    <t>B203</t>
  </si>
  <si>
    <t>B204</t>
  </si>
  <si>
    <t>B205A</t>
  </si>
  <si>
    <t>104/205</t>
  </si>
  <si>
    <t>B307</t>
  </si>
  <si>
    <t>B103</t>
  </si>
  <si>
    <t>B206</t>
  </si>
  <si>
    <t>B102A</t>
  </si>
  <si>
    <t>캐리마켓</t>
  </si>
  <si>
    <t>깐부치킨</t>
  </si>
  <si>
    <t>B101</t>
  </si>
  <si>
    <t>112/211</t>
  </si>
  <si>
    <t>B205B</t>
  </si>
  <si>
    <t>119/120</t>
  </si>
  <si>
    <t>패브릭 편집샵</t>
  </si>
  <si>
    <t>B104A-1</t>
  </si>
  <si>
    <t>B104B</t>
  </si>
  <si>
    <t>B207</t>
  </si>
  <si>
    <t>B104A-2</t>
  </si>
  <si>
    <t>B107~17</t>
  </si>
  <si>
    <t>B208</t>
  </si>
  <si>
    <t>B125-2</t>
  </si>
  <si>
    <t>B125-4</t>
  </si>
  <si>
    <t>B118</t>
  </si>
  <si>
    <t>B256</t>
  </si>
  <si>
    <t>홍대 돈부리</t>
  </si>
  <si>
    <t>B215-3</t>
  </si>
  <si>
    <t>써브웨이</t>
  </si>
  <si>
    <t>맘스터치</t>
  </si>
  <si>
    <t>삼몬타나</t>
  </si>
  <si>
    <t>119/207</t>
  </si>
  <si>
    <t>퓨로주스</t>
  </si>
  <si>
    <t>GS25시</t>
  </si>
  <si>
    <t>스트릿츄러스</t>
  </si>
  <si>
    <t>B124B</t>
  </si>
  <si>
    <t>스무디킹</t>
  </si>
  <si>
    <t>디저트고</t>
  </si>
  <si>
    <t>501~505</t>
  </si>
  <si>
    <t>B123</t>
  </si>
  <si>
    <t>B119</t>
  </si>
  <si>
    <t>하우스 웨어</t>
  </si>
  <si>
    <t>B122</t>
  </si>
  <si>
    <t>B121</t>
  </si>
  <si>
    <t>B124A</t>
  </si>
  <si>
    <t>125-15</t>
  </si>
  <si>
    <t>201/202</t>
  </si>
  <si>
    <t>B120</t>
  </si>
  <si>
    <t>103/204</t>
  </si>
  <si>
    <t>각동
합계</t>
  </si>
  <si>
    <t>전력기금</t>
  </si>
  <si>
    <t>전력량요금</t>
  </si>
  <si>
    <t>단위절사</t>
  </si>
  <si>
    <t>메가 박스</t>
  </si>
  <si>
    <t>구경요금</t>
  </si>
  <si>
    <t>사용량(kw)</t>
  </si>
  <si>
    <t>사용량별 단가</t>
  </si>
  <si>
    <t>청구서 합계</t>
  </si>
  <si>
    <t>관리비 분담</t>
  </si>
  <si>
    <t>(m2)</t>
  </si>
  <si>
    <t>114/115</t>
  </si>
  <si>
    <t>물이용부담금</t>
  </si>
  <si>
    <t>역율요금</t>
  </si>
  <si>
    <t>키즈창고</t>
  </si>
  <si>
    <t>키즈동선</t>
  </si>
  <si>
    <t>안내데스크</t>
  </si>
  <si>
    <t>공용면적</t>
  </si>
  <si>
    <t>C&amp;S 사무실</t>
  </si>
  <si>
    <t>전용면적</t>
  </si>
  <si>
    <t>105/106</t>
  </si>
  <si>
    <t>아일랜드 2F</t>
  </si>
  <si>
    <t>역률요금</t>
  </si>
  <si>
    <t>사용요금</t>
  </si>
  <si>
    <t>2F~5F</t>
  </si>
  <si>
    <t>합계면적</t>
  </si>
  <si>
    <t>B203-1</t>
  </si>
  <si>
    <t>공실면적</t>
  </si>
  <si>
    <t>전력기금-2</t>
  </si>
  <si>
    <t>P-14</t>
  </si>
  <si>
    <t>EF-21</t>
  </si>
  <si>
    <t>EF-24</t>
  </si>
  <si>
    <t>HVU-1</t>
  </si>
  <si>
    <t>AHU-1</t>
  </si>
  <si>
    <t>CH-1</t>
  </si>
  <si>
    <t>발생금액</t>
  </si>
  <si>
    <t>전력기금-1</t>
  </si>
  <si>
    <t>AHU-2</t>
  </si>
  <si>
    <t>AHU-3</t>
  </si>
  <si>
    <t>AHU-4</t>
  </si>
  <si>
    <t>OHU-1</t>
  </si>
  <si>
    <t>CT-1</t>
  </si>
  <si>
    <t>냉각수 순환용</t>
  </si>
  <si>
    <t>EF-17</t>
  </si>
  <si>
    <t>냉수 순환용</t>
  </si>
  <si>
    <t>P-14-2</t>
  </si>
  <si>
    <t>EF-18</t>
  </si>
  <si>
    <t>P-13</t>
  </si>
  <si>
    <t>주방배수펌프</t>
  </si>
  <si>
    <t>수도광열비</t>
  </si>
  <si>
    <t>HX-1</t>
  </si>
  <si>
    <t>OHU-2</t>
  </si>
  <si>
    <t>AHU-5</t>
  </si>
  <si>
    <t>OHU-3</t>
  </si>
  <si>
    <t>EF-16</t>
  </si>
  <si>
    <t>P-13-2</t>
  </si>
  <si>
    <t>AHU-6</t>
  </si>
  <si>
    <t>EF-22</t>
  </si>
  <si>
    <t>아임슬리핑</t>
  </si>
  <si>
    <t>오픈일자</t>
  </si>
  <si>
    <t>흡수식 냉동기</t>
  </si>
  <si>
    <t>아미테라</t>
  </si>
  <si>
    <t>OHU-4</t>
  </si>
  <si>
    <t>P-10</t>
  </si>
  <si>
    <t>HVU-3</t>
  </si>
  <si>
    <t>EF-11</t>
  </si>
  <si>
    <t>OAC-14</t>
  </si>
  <si>
    <t>EF-23</t>
  </si>
  <si>
    <t>검침 사용량</t>
  </si>
  <si>
    <t>주방배기펜</t>
  </si>
  <si>
    <t>계약손실</t>
  </si>
  <si>
    <t>MCC-E</t>
  </si>
  <si>
    <t>MCC-A</t>
  </si>
  <si>
    <t>MCC-B</t>
  </si>
  <si>
    <t>B202</t>
  </si>
  <si>
    <t>P-15</t>
  </si>
  <si>
    <t>HVU-2</t>
  </si>
  <si>
    <t>EF-13</t>
  </si>
  <si>
    <t>EF-14</t>
  </si>
  <si>
    <t>EF-15</t>
  </si>
  <si>
    <t>OAC-15</t>
  </si>
  <si>
    <t>EF-12</t>
  </si>
  <si>
    <t>P-12-2</t>
  </si>
  <si>
    <t>P-12</t>
  </si>
  <si>
    <t>공기조화기</t>
  </si>
  <si>
    <t>P-11</t>
  </si>
  <si>
    <t>B201</t>
  </si>
  <si>
    <t>합  계</t>
  </si>
  <si>
    <t>계기배수</t>
  </si>
  <si>
    <t>당월 부과액</t>
  </si>
  <si>
    <t>당월지침</t>
  </si>
  <si>
    <t>MCC-A2</t>
  </si>
  <si>
    <t>공용(톤)단가</t>
  </si>
  <si>
    <t>V. A. T</t>
  </si>
  <si>
    <t>P-1-3</t>
  </si>
  <si>
    <t>급탕(톤)단가</t>
  </si>
  <si>
    <t>메가박스</t>
  </si>
  <si>
    <t>전월지침</t>
  </si>
  <si>
    <t>금월지침</t>
  </si>
  <si>
    <t>사용금액</t>
  </si>
  <si>
    <t>절삭금액</t>
  </si>
  <si>
    <t>기간 :</t>
  </si>
  <si>
    <t>KW당 원단가</t>
  </si>
  <si>
    <t>사용량(KW)</t>
  </si>
  <si>
    <t>B212</t>
  </si>
  <si>
    <t>최대부하</t>
  </si>
  <si>
    <t>P-1-2</t>
  </si>
  <si>
    <t>MCC-A1</t>
  </si>
  <si>
    <t>기타요금</t>
  </si>
  <si>
    <t>전월 부과액</t>
  </si>
  <si>
    <t>구   분</t>
  </si>
  <si>
    <t>B211</t>
  </si>
  <si>
    <t>사  용  량</t>
  </si>
  <si>
    <t>지상역률</t>
  </si>
  <si>
    <t>업 무 용</t>
  </si>
  <si>
    <t>205호</t>
  </si>
  <si>
    <t>금월사용량</t>
  </si>
  <si>
    <t>소     계</t>
  </si>
  <si>
    <t>제2용수</t>
  </si>
  <si>
    <t>전월
지침</t>
  </si>
  <si>
    <t>1) 기본요금</t>
  </si>
  <si>
    <t>상수도요금</t>
  </si>
  <si>
    <t>원단위절사</t>
  </si>
  <si>
    <t>TV수신료</t>
  </si>
  <si>
    <t>V.A.T</t>
  </si>
  <si>
    <t>2) 전력기금</t>
  </si>
  <si>
    <t>공급가액</t>
  </si>
  <si>
    <t>사용량(㎥)</t>
  </si>
  <si>
    <t>금월
지침</t>
  </si>
  <si>
    <t>금월
사용량</t>
  </si>
  <si>
    <t>가. 상가 : (사용금액 ÷ 금월 사용량 = 하수도단가)</t>
  </si>
  <si>
    <t>1) 계약종별 : 일반용 전력(을) 선택(Ⅱ)요금 고압A</t>
  </si>
  <si>
    <t>(기본요금 ÷ 냉. 온수 사용량 = 기본요금 단가)</t>
  </si>
  <si>
    <t>나. 공용 : (사용금액 - 상가부과액 = 상수도요금)</t>
  </si>
  <si>
    <t>LN-W-3B(2F EPS)
(LN-CAFE/ 전등)</t>
  </si>
  <si>
    <t>LN-W-3(2F EPS)
(전등/전열/화장실/FCU)</t>
  </si>
  <si>
    <t>LN-W-3A(2F EPS)
(전등/전열/화장실/FCU)</t>
  </si>
  <si>
    <t>나. 공용 : (사용금액 - 상가부과총액 = 하수도요금)</t>
  </si>
  <si>
    <t>고디바(115) ~스무디킹, 
베니타, 삐에르가르뎅</t>
  </si>
  <si>
    <t>가. 상가 : (사용금액 ÷ 금월 사용량 = 상수도단가)</t>
  </si>
  <si>
    <t>가. 공용 : (기본요금 - 상가기본요금 = 기본요금)</t>
  </si>
  <si>
    <t>지하 매장 공용 냉,난방</t>
  </si>
  <si>
    <t>매장 전용
(매장안분)</t>
  </si>
  <si>
    <t>지하 보행자몰 냉난방용</t>
  </si>
  <si>
    <t>▣ 열(냉난방)사용 내역</t>
  </si>
  <si>
    <t>▣ 상하수도 단가 요금</t>
  </si>
  <si>
    <t>5F 판매시설 주방 배기용</t>
  </si>
  <si>
    <t>B2F 구내식당 환기용</t>
  </si>
  <si>
    <t>몬스터,K-LIVE, 모닝</t>
  </si>
  <si>
    <t>레미콘 ~ 고디바(114)</t>
  </si>
  <si>
    <t>B308호 (308A)</t>
  </si>
  <si>
    <t>B2F 구내식당  급기용</t>
  </si>
  <si>
    <t>Gcal        %</t>
  </si>
  <si>
    <t>인투시킨 ~ 다이소쪽 동선</t>
  </si>
  <si>
    <t>2. 상.하수도요금 부과기준</t>
  </si>
  <si>
    <t>총 소요열량(Gcal)</t>
  </si>
  <si>
    <t>챔피온(B203/102)</t>
  </si>
  <si>
    <t xml:space="preserve">  합         계</t>
  </si>
  <si>
    <t>OAC-14
(실외기)</t>
  </si>
  <si>
    <t>지상층 대공간 냉,난방용</t>
  </si>
  <si>
    <t>지상 2층 공조실(극장)</t>
  </si>
  <si>
    <t>맘스터치 ~ 다이소쪽 동선</t>
  </si>
  <si>
    <t>3. 전기요금 부과기준</t>
  </si>
  <si>
    <t>삼모타나 ~ 요호 쪽 동선</t>
  </si>
  <si>
    <t>지하 및 지상
매장 전용</t>
  </si>
  <si>
    <t>사 용 량( Gcal)</t>
  </si>
  <si>
    <t>기본요금(3500KVA)</t>
  </si>
  <si>
    <t>1. 전력사용량 및 사용금액</t>
  </si>
  <si>
    <t>OAC-15
(실외기)</t>
  </si>
  <si>
    <t>폴헴 ~ 올리브영, GU</t>
  </si>
  <si>
    <t>기본요금(5500KVA)</t>
  </si>
  <si>
    <t>기계실(명판:AHU-1)</t>
  </si>
  <si>
    <t>매장 전용
(면적안분)</t>
  </si>
  <si>
    <t>2. 전기요금 산출근거</t>
  </si>
  <si>
    <t>OAC-13
(실외기)</t>
  </si>
  <si>
    <t>OAC-1B-1 WHM</t>
  </si>
  <si>
    <t>OAC-1B-2
WHM</t>
  </si>
  <si>
    <t>OAC-1A-2
WHM</t>
  </si>
  <si>
    <t>윈도우 스토리/패브릭 편집샵</t>
  </si>
  <si>
    <t>(단위:원, VAT 별도)</t>
  </si>
  <si>
    <t>OAC 검침자료에서 불러옴</t>
  </si>
  <si>
    <t>FCU (냉,난방 지침)</t>
  </si>
  <si>
    <t>재이용수   총 합 계</t>
  </si>
  <si>
    <t>인터넷,전화,전용선.퀵.등기</t>
  </si>
  <si>
    <t>배수관이 화장실에 연결됨</t>
  </si>
  <si>
    <t>AHU-1(지상1층 공조실)</t>
  </si>
  <si>
    <t>▣ OAC 전기 사용량</t>
  </si>
  <si>
    <t>OAC-1A-1
WHM</t>
  </si>
  <si>
    <t>소모품,인쇄,사무용품.기타</t>
  </si>
  <si>
    <t>매장 전용 
(매장안분)</t>
  </si>
  <si>
    <t>복사기,프린터,(A4.토너)</t>
  </si>
  <si>
    <t>매장별 
풍량(CMH)</t>
  </si>
  <si>
    <t>(단위:원, VAT별도)</t>
  </si>
  <si>
    <t>OAC-1B-1
WHM</t>
  </si>
  <si>
    <t>OAC-1B-2
(WHM)</t>
  </si>
  <si>
    <t>OAC-1B-1
(WHM)</t>
  </si>
  <si>
    <t>3층 공조실
(작은부분)</t>
  </si>
  <si>
    <t>깐부치킨, 어메이징 브로잉</t>
  </si>
  <si>
    <t>▣ 공조기 OAC  검침</t>
  </si>
  <si>
    <t>OAC-1A-3 WHM</t>
  </si>
  <si>
    <t>MCC-W-A2(열교환기)</t>
  </si>
  <si>
    <t>12월127.6/38.60</t>
  </si>
  <si>
    <t>지하 3층 기계실
(신설)</t>
  </si>
  <si>
    <t>4층 공조실
(작은부분)</t>
  </si>
  <si>
    <t>▣ 전기요금 고지서 금액</t>
  </si>
  <si>
    <t>LN-S-2C(전등/전열)</t>
  </si>
  <si>
    <t>LE-S-1
(1F EPS)</t>
  </si>
  <si>
    <t>LE-S-2
(2F EPS)</t>
  </si>
  <si>
    <t>3층 공조실
(큰부분)</t>
  </si>
  <si>
    <t>▣ 메가박스 단가 D동</t>
  </si>
  <si>
    <t>지하3층 기계실
(신설)</t>
  </si>
  <si>
    <t xml:space="preserve">   (메가박스 전기요금)</t>
  </si>
  <si>
    <t>지하 3층 기계실
(기존)</t>
  </si>
  <si>
    <t>4층 공조실
(큰부분)</t>
  </si>
  <si>
    <t>▣ 데카트론 및 웨딩홀 A동</t>
  </si>
  <si>
    <t>GL-4A 
(4F 공조실)</t>
  </si>
  <si>
    <t>GL-3B
(3F 공조실)</t>
  </si>
  <si>
    <t>쉐이크쉑 2층(블랙야크)</t>
  </si>
  <si>
    <t>5층 복도(실내기 5대)</t>
  </si>
  <si>
    <t>전기실 
계량기 번호</t>
  </si>
  <si>
    <t>지하 2층 EPS</t>
  </si>
  <si>
    <t>2017-10-01</t>
  </si>
  <si>
    <t>관리비 
부과 합계</t>
  </si>
  <si>
    <t>게임센터(뽑기맨)</t>
  </si>
  <si>
    <t>합계(A동 증축)</t>
  </si>
  <si>
    <t>2018-09-15</t>
  </si>
  <si>
    <t>전기실CT 
배율</t>
  </si>
  <si>
    <t>2018-10-10</t>
  </si>
  <si>
    <t>메리빌리아(웨딩)</t>
  </si>
  <si>
    <t>2018-11-30</t>
  </si>
  <si>
    <t>2018-11-10</t>
  </si>
  <si>
    <t>D동 공용 사용량</t>
  </si>
  <si>
    <t>2018-12-01</t>
  </si>
  <si>
    <t>2018-12-15</t>
  </si>
  <si>
    <t>지상 매장 전용</t>
  </si>
  <si>
    <t>205A/205B</t>
  </si>
  <si>
    <t>골프존(삿뽀로)</t>
  </si>
  <si>
    <t>2019.01월</t>
  </si>
  <si>
    <t>2019.03월</t>
  </si>
  <si>
    <t>2019.02월</t>
  </si>
  <si>
    <t>2019.1월검침</t>
  </si>
  <si>
    <t>2019.06월</t>
  </si>
  <si>
    <t>2019.05월</t>
  </si>
  <si>
    <t>2019.12월</t>
  </si>
  <si>
    <t>2019.11월</t>
  </si>
  <si>
    <t>2020.1월검침</t>
  </si>
  <si>
    <t>2019.07월</t>
  </si>
  <si>
    <t>2019.09월</t>
  </si>
  <si>
    <t>2019.08월</t>
  </si>
  <si>
    <t>2019.04월</t>
  </si>
  <si>
    <t>2019.10월</t>
  </si>
  <si>
    <t>(B203/102)</t>
  </si>
  <si>
    <t>전용면적(m2)</t>
  </si>
  <si>
    <t>105b/206b</t>
  </si>
  <si>
    <t>B203b/B102</t>
  </si>
  <si>
    <t>B202/B101a</t>
  </si>
  <si>
    <t>B310b/B203</t>
  </si>
  <si>
    <t>127b/206b</t>
  </si>
  <si>
    <t>B202a/B202b</t>
  </si>
  <si>
    <t>B301a/B202</t>
  </si>
  <si>
    <t>105a-2/206a</t>
  </si>
  <si>
    <t>205a/205b</t>
  </si>
  <si>
    <t>134b/209b</t>
  </si>
  <si>
    <t>127a/206a</t>
  </si>
  <si>
    <t>B213a/B106</t>
  </si>
  <si>
    <t>B213b/B107</t>
  </si>
  <si>
    <t>쉐이크쉑 (신설)</t>
  </si>
  <si>
    <t>123b/220b</t>
  </si>
  <si>
    <t>2019-03-16</t>
  </si>
  <si>
    <t>아미테라(아리따움)</t>
  </si>
  <si>
    <t>10HP/ 2대</t>
  </si>
  <si>
    <t>공실(SD사무실)</t>
  </si>
  <si>
    <t>OAC-12-2</t>
  </si>
  <si>
    <t>OAC-12-1</t>
  </si>
  <si>
    <t>AHU-5(기계실)</t>
  </si>
  <si>
    <t>AHU-1(기계실)</t>
  </si>
  <si>
    <t>AHU-2(기계실)</t>
  </si>
  <si>
    <t>202 /  203</t>
  </si>
  <si>
    <t>H&amp;M 매장 단독</t>
  </si>
  <si>
    <t>아버 미용실 2층</t>
  </si>
  <si>
    <t>투섬플레이스 2층</t>
  </si>
  <si>
    <t>투썸플레이스 1층</t>
  </si>
  <si>
    <t>아디다스 - 1</t>
  </si>
  <si>
    <t>아디다스 - 2</t>
  </si>
  <si>
    <t>OAC-1A-1</t>
  </si>
  <si>
    <t>커피빈 2층-2</t>
  </si>
  <si>
    <t>커피빈 2층-1</t>
  </si>
  <si>
    <t>OAC-1A-4</t>
  </si>
  <si>
    <t>OAC-1B-2</t>
  </si>
  <si>
    <t>▣ 수도 사용 내역</t>
  </si>
  <si>
    <t xml:space="preserve"> 구경용금(공용)</t>
  </si>
  <si>
    <t>OAC-6C-1</t>
  </si>
  <si>
    <t>열요금 공용 요금</t>
  </si>
  <si>
    <t>▣ 온수 사용 내역</t>
  </si>
  <si>
    <t>▣ 열요금 단가표</t>
  </si>
  <si>
    <t>온수 사용 금액</t>
  </si>
  <si>
    <t>FCU 사용 금액</t>
  </si>
  <si>
    <t>판매(급탕/난방)</t>
  </si>
  <si>
    <t>당월 총
 가동시간</t>
  </si>
  <si>
    <t>검침수치
(kwh)</t>
  </si>
  <si>
    <t>검침수치(kwh)</t>
  </si>
  <si>
    <t>전기실
계량기 번호</t>
  </si>
  <si>
    <t>매장별
 가동시간</t>
  </si>
  <si>
    <t>(LN-CAFÉ)</t>
  </si>
  <si>
    <t>승강기, 에어컨 조명</t>
  </si>
  <si>
    <t>지하2층 EPS</t>
  </si>
  <si>
    <t xml:space="preserve">LN-W-3-1 </t>
  </si>
  <si>
    <t>고디바(115) ~스무디킹, 베니타, 삐에르가르뎅</t>
  </si>
  <si>
    <t>전용                (수도광열)</t>
  </si>
  <si>
    <t xml:space="preserve"> (냉방요금단가 × 냉방사용량 = 상가부과액)</t>
  </si>
  <si>
    <t xml:space="preserve"> (기본요금단가 × 계약면적 = 공용부과액)</t>
  </si>
  <si>
    <t>2) 냉방요금 : 열손실율 8% 임의 적용함.</t>
  </si>
  <si>
    <t xml:space="preserve"> (상가부과액 ÷ 금월사용량 = 냉방요금단가)</t>
  </si>
  <si>
    <r>
      <rPr>
        <b/>
        <sz val="10"/>
        <color rgb="FF000000"/>
        <rFont val="굴림체"/>
        <family val="3"/>
        <charset val="129"/>
      </rPr>
      <t>(CT 150/5A)</t>
    </r>
    <r>
      <rPr>
        <sz val="10"/>
        <color rgb="FF000000"/>
        <rFont val="굴림체"/>
        <family val="3"/>
        <charset val="129"/>
      </rPr>
      <t xml:space="preserve">
공조기 급,배기/ 동파방지</t>
    </r>
  </si>
  <si>
    <t>LE-W-3 (임시전기 사용중)
(2F EPS)</t>
  </si>
  <si>
    <t>LN-S-2A (2F EPS)
전등/전열/FCU</t>
  </si>
  <si>
    <t>LN-S-2B (2F EPS)
(전등/전열)</t>
  </si>
  <si>
    <r>
      <rPr>
        <b/>
        <sz val="10"/>
        <color rgb="FF000000"/>
        <rFont val="굴림체"/>
        <family val="3"/>
        <charset val="129"/>
      </rPr>
      <t>(CT 50/5A)</t>
    </r>
    <r>
      <rPr>
        <sz val="10"/>
        <color rgb="FF000000"/>
        <rFont val="굴림체"/>
        <family val="3"/>
        <charset val="129"/>
      </rPr>
      <t xml:space="preserve">
판매시설 계통 급수가압펌프</t>
    </r>
  </si>
  <si>
    <t>MCC-S-A2
(컴팩트 열교환기/ 급,배기펜)</t>
  </si>
  <si>
    <t>1층 경관/ 가로등
0960911 (1F EPS)</t>
  </si>
  <si>
    <t>▣ 전기 사용량 구분(단가 별도 매장)</t>
  </si>
  <si>
    <t>◎ A동 (예식장/ 메리빌리아) 계량기</t>
  </si>
  <si>
    <t>ELEV-W-B
(승강기,에어컨, 조명)</t>
  </si>
  <si>
    <t>LE-S-K (1F 주방)
(1F EPS)</t>
  </si>
  <si>
    <t>LE-S-MECA(기계실 전등/전열)</t>
  </si>
  <si>
    <t>LE-W-MECA(기계실 전등/전열)</t>
  </si>
  <si>
    <t>LN-W-1A(1F EPS)
(전등)</t>
  </si>
  <si>
    <t>전용(매장+FCU+주방+공조+기계실)</t>
  </si>
  <si>
    <t xml:space="preserve"> (기본요금 ÷ 전체면적 = 기본요금단가)</t>
  </si>
  <si>
    <t>옥상 경관
0960903 (2F EPS)</t>
  </si>
  <si>
    <t>AHU-1(지상 2층 공조실(극장))</t>
  </si>
  <si>
    <t>스시로</t>
    <phoneticPr fontId="161" type="noConversion"/>
  </si>
  <si>
    <t>코코로벤또</t>
    <phoneticPr fontId="161" type="noConversion"/>
  </si>
  <si>
    <t>107,108,109</t>
    <phoneticPr fontId="161" type="noConversion"/>
  </si>
  <si>
    <t>배기펜</t>
    <phoneticPr fontId="161" type="noConversion"/>
  </si>
  <si>
    <t>주방배기</t>
    <phoneticPr fontId="161" type="noConversion"/>
  </si>
  <si>
    <t>KW/매장</t>
    <phoneticPr fontId="161" type="noConversion"/>
  </si>
  <si>
    <t>매장별 1/3</t>
    <phoneticPr fontId="161" type="noConversion"/>
  </si>
  <si>
    <t>2019.06월</t>
    <phoneticPr fontId="161" type="noConversion"/>
  </si>
  <si>
    <t>6월 검침</t>
    <phoneticPr fontId="161" type="noConversion"/>
  </si>
  <si>
    <t xml:space="preserve">지하매장 </t>
    <phoneticPr fontId="161" type="noConversion"/>
  </si>
  <si>
    <t>EF-00</t>
    <phoneticPr fontId="161" type="noConversion"/>
  </si>
  <si>
    <t>주방배수펌프</t>
    <phoneticPr fontId="161" type="noConversion"/>
  </si>
  <si>
    <t>주방패키지 전용</t>
    <phoneticPr fontId="161" type="noConversion"/>
  </si>
  <si>
    <t>배기펜 전용</t>
    <phoneticPr fontId="161" type="noConversion"/>
  </si>
  <si>
    <t>주방배수펌프</t>
    <phoneticPr fontId="161" type="noConversion"/>
  </si>
  <si>
    <t>P-13-1</t>
    <phoneticPr fontId="161" type="noConversion"/>
  </si>
  <si>
    <t>2019-06-01</t>
    <phoneticPr fontId="161" type="noConversion"/>
  </si>
  <si>
    <t>하남돼지집</t>
    <phoneticPr fontId="161" type="noConversion"/>
  </si>
  <si>
    <t>배부장김치찌개</t>
    <phoneticPr fontId="161" type="noConversion"/>
  </si>
  <si>
    <t>차이</t>
    <phoneticPr fontId="161" type="noConversion"/>
  </si>
  <si>
    <t>1F</t>
    <phoneticPr fontId="161" type="noConversion"/>
  </si>
  <si>
    <t>깨비옥(舊안내)</t>
    <phoneticPr fontId="161" type="noConversion"/>
  </si>
  <si>
    <t>안내데스크(힐링네이처)</t>
    <phoneticPr fontId="161" type="noConversion"/>
  </si>
  <si>
    <t>17년 8월</t>
  </si>
  <si>
    <t>17년 9월</t>
  </si>
  <si>
    <t>17년 10월</t>
  </si>
  <si>
    <t>17년 11월</t>
  </si>
  <si>
    <t>17년 12월</t>
  </si>
  <si>
    <t>2019.07월</t>
    <phoneticPr fontId="161" type="noConversion"/>
  </si>
  <si>
    <t>`</t>
    <phoneticPr fontId="161" type="noConversion"/>
  </si>
  <si>
    <t>7월 검침</t>
    <phoneticPr fontId="161" type="noConversion"/>
  </si>
  <si>
    <t>2월 검침</t>
    <phoneticPr fontId="161" type="noConversion"/>
  </si>
  <si>
    <t>2020년 1월</t>
    <phoneticPr fontId="161" type="noConversion"/>
  </si>
  <si>
    <t>2020년 2월</t>
  </si>
  <si>
    <t>2020년 3월</t>
  </si>
  <si>
    <t>2020년 4월</t>
  </si>
  <si>
    <t>2020년 5월</t>
  </si>
  <si>
    <t>2020년 6월</t>
  </si>
  <si>
    <t>2020년 7월</t>
  </si>
  <si>
    <t>2020년 8월</t>
  </si>
  <si>
    <t>2020년 9월</t>
  </si>
  <si>
    <t>2020년 10월</t>
  </si>
  <si>
    <t>2020년 11월</t>
  </si>
  <si>
    <t>2021년 1월</t>
    <phoneticPr fontId="161" type="noConversion"/>
  </si>
  <si>
    <t>2021년 2월</t>
  </si>
  <si>
    <t>2021년 3월</t>
  </si>
  <si>
    <t>2021년 4월</t>
  </si>
  <si>
    <t>2021년 5월</t>
  </si>
  <si>
    <t>2021년 6월</t>
  </si>
  <si>
    <t>2021년 7월</t>
  </si>
  <si>
    <t>2021년 8월</t>
  </si>
  <si>
    <t>2021년 9월</t>
  </si>
  <si>
    <t>2021년 10월</t>
  </si>
  <si>
    <t>2021년 11월</t>
  </si>
  <si>
    <t>하남돼지(쉬즈미스)</t>
    <phoneticPr fontId="161" type="noConversion"/>
  </si>
  <si>
    <t>1층 아오리라면</t>
    <phoneticPr fontId="161" type="noConversion"/>
  </si>
  <si>
    <t>EF-15
(19,600CMH)을 31,500으로 변경 공사를 했음</t>
    <phoneticPr fontId="161" type="noConversion"/>
  </si>
  <si>
    <t>1층 화화쿵주(마라탕)</t>
    <phoneticPr fontId="161" type="noConversion"/>
  </si>
  <si>
    <t>EF-13
(31,500CMH)을 42,000으로 변경 공사를 했음</t>
    <phoneticPr fontId="161" type="noConversion"/>
  </si>
  <si>
    <t>KW/풍량</t>
    <phoneticPr fontId="161" type="noConversion"/>
  </si>
  <si>
    <t>풍량 합계</t>
    <phoneticPr fontId="161" type="noConversion"/>
  </si>
  <si>
    <t>전기사용량</t>
    <phoneticPr fontId="161" type="noConversion"/>
  </si>
  <si>
    <t>풍량 단가</t>
    <phoneticPr fontId="161" type="noConversion"/>
  </si>
  <si>
    <r>
      <t>K</t>
    </r>
    <r>
      <rPr>
        <sz val="11"/>
        <color rgb="FF000000"/>
        <rFont val="맑은 고딕"/>
        <family val="3"/>
        <charset val="129"/>
      </rPr>
      <t>W/풍량</t>
    </r>
    <phoneticPr fontId="161" type="noConversion"/>
  </si>
  <si>
    <r>
      <t>C</t>
    </r>
    <r>
      <rPr>
        <sz val="11"/>
        <color rgb="FF000000"/>
        <rFont val="맑은 고딕"/>
        <family val="3"/>
        <charset val="129"/>
      </rPr>
      <t>MH</t>
    </r>
    <phoneticPr fontId="161" type="noConversion"/>
  </si>
  <si>
    <r>
      <t>K</t>
    </r>
    <r>
      <rPr>
        <sz val="11"/>
        <color rgb="FF000000"/>
        <rFont val="맑은 고딕"/>
        <family val="3"/>
        <charset val="129"/>
      </rPr>
      <t>W</t>
    </r>
    <phoneticPr fontId="161" type="noConversion"/>
  </si>
  <si>
    <t>D</t>
    <phoneticPr fontId="161" type="noConversion"/>
  </si>
  <si>
    <t>2019.08월</t>
    <phoneticPr fontId="161" type="noConversion"/>
  </si>
  <si>
    <t>8월 검침</t>
    <phoneticPr fontId="161" type="noConversion"/>
  </si>
  <si>
    <t>깨비옥</t>
    <phoneticPr fontId="161" type="noConversion"/>
  </si>
  <si>
    <t>나폴리수산</t>
    <phoneticPr fontId="161" type="noConversion"/>
  </si>
  <si>
    <t>닥터김성형외과</t>
    <phoneticPr fontId="161" type="noConversion"/>
  </si>
  <si>
    <t>스트릿츄러스</t>
    <phoneticPr fontId="161" type="noConversion"/>
  </si>
  <si>
    <t>기 본 요 금(단일 요금제), 계약용량(Mcal/h)</t>
    <phoneticPr fontId="161" type="noConversion"/>
  </si>
  <si>
    <t>복사꽃, 배부장,나폴리수산</t>
    <phoneticPr fontId="161" type="noConversion"/>
  </si>
  <si>
    <t>401-1</t>
    <phoneticPr fontId="161" type="noConversion"/>
  </si>
  <si>
    <t>401-2</t>
    <phoneticPr fontId="161" type="noConversion"/>
  </si>
  <si>
    <t>2019.09월</t>
    <phoneticPr fontId="161" type="noConversion"/>
  </si>
  <si>
    <t>9월 검침</t>
    <phoneticPr fontId="161" type="noConversion"/>
  </si>
  <si>
    <t>화화쿵주</t>
    <phoneticPr fontId="161" type="noConversion"/>
  </si>
  <si>
    <t>아이라야 안경점</t>
    <phoneticPr fontId="161" type="noConversion"/>
  </si>
  <si>
    <t>아이라야 (알로안경)</t>
    <phoneticPr fontId="161" type="noConversion"/>
  </si>
  <si>
    <t>아이라야(쎄븐어클락)</t>
    <phoneticPr fontId="161" type="noConversion"/>
  </si>
  <si>
    <t>※ 관리비부과 미대상면적</t>
  </si>
  <si>
    <t>위치</t>
  </si>
  <si>
    <t>항    목</t>
  </si>
  <si>
    <t>㎡</t>
  </si>
  <si>
    <t>평</t>
  </si>
  <si>
    <t xml:space="preserve">비고 </t>
  </si>
  <si>
    <t>PC방 1층 동선</t>
  </si>
  <si>
    <t>1층입구복도</t>
  </si>
  <si>
    <t>6층동선 (공용)</t>
  </si>
  <si>
    <t>몬스터VR+K-live외 동선둘레</t>
  </si>
  <si>
    <t>소 계</t>
  </si>
  <si>
    <t>건축물대장</t>
  </si>
  <si>
    <t>관리비부과</t>
  </si>
  <si>
    <t>계약오차</t>
  </si>
  <si>
    <t xml:space="preserve">   "</t>
  </si>
  <si>
    <t>E스포츠PC게임방</t>
  </si>
  <si>
    <t>모닝딜라이트</t>
  </si>
  <si>
    <t>전체 A동</t>
  </si>
  <si>
    <t>전체 B동</t>
  </si>
  <si>
    <t>전체 C동</t>
  </si>
  <si>
    <t>전체 D동</t>
  </si>
  <si>
    <t>합   계</t>
  </si>
  <si>
    <r>
      <t xml:space="preserve">[ + ] : 계약면적 </t>
    </r>
    <r>
      <rPr>
        <sz val="9"/>
        <color rgb="FF000000"/>
        <rFont val="맑은 고딕"/>
        <family val="3"/>
        <charset val="129"/>
      </rPr>
      <t>〈 실제면적</t>
    </r>
  </si>
  <si>
    <r>
      <t xml:space="preserve">[ - ] : 계약면적 </t>
    </r>
    <r>
      <rPr>
        <sz val="9"/>
        <color rgb="FF000000"/>
        <rFont val="맑은 고딕"/>
        <family val="3"/>
        <charset val="129"/>
      </rPr>
      <t>〉 실제면적</t>
    </r>
  </si>
  <si>
    <t>합계</t>
    <phoneticPr fontId="161" type="noConversion"/>
  </si>
  <si>
    <t>2019.11월</t>
    <phoneticPr fontId="161" type="noConversion"/>
  </si>
  <si>
    <t>11월 검침</t>
    <phoneticPr fontId="161" type="noConversion"/>
  </si>
  <si>
    <t>배부장찌개(비키)</t>
    <phoneticPr fontId="161" type="noConversion"/>
  </si>
  <si>
    <t>12월 검침</t>
    <phoneticPr fontId="161" type="noConversion"/>
  </si>
  <si>
    <t>2019.12월</t>
    <phoneticPr fontId="161" type="noConversion"/>
  </si>
  <si>
    <t>B205a/205b</t>
    <phoneticPr fontId="161" type="noConversion"/>
  </si>
  <si>
    <t>리틀킹</t>
    <phoneticPr fontId="161" type="noConversion"/>
  </si>
  <si>
    <t>205a / 205b</t>
    <phoneticPr fontId="161" type="noConversion"/>
  </si>
  <si>
    <t>B동</t>
    <phoneticPr fontId="161" type="noConversion"/>
  </si>
  <si>
    <t>2F</t>
    <phoneticPr fontId="161" type="noConversion"/>
  </si>
  <si>
    <t>2020.1월</t>
    <phoneticPr fontId="161" type="noConversion"/>
  </si>
  <si>
    <t>2020.01월</t>
    <phoneticPr fontId="161" type="noConversion"/>
  </si>
  <si>
    <t>2020.01월 검침</t>
    <phoneticPr fontId="161" type="noConversion"/>
  </si>
  <si>
    <t>밀크팜(공실)</t>
    <phoneticPr fontId="161" type="noConversion"/>
  </si>
  <si>
    <t>B202</t>
    <phoneticPr fontId="161" type="noConversion"/>
  </si>
  <si>
    <t>B204</t>
    <phoneticPr fontId="161" type="noConversion"/>
  </si>
  <si>
    <t>C동 아미테라 창고</t>
    <phoneticPr fontId="161" type="noConversion"/>
  </si>
  <si>
    <t>2020년 12월</t>
    <phoneticPr fontId="161" type="noConversion"/>
  </si>
  <si>
    <t>2020.02월</t>
  </si>
  <si>
    <t>2020.03월</t>
  </si>
  <si>
    <t>2020.04월</t>
  </si>
  <si>
    <t>2020.05월</t>
  </si>
  <si>
    <t>2020.06월</t>
  </si>
  <si>
    <t>2020.07월</t>
  </si>
  <si>
    <t>2020.08월</t>
  </si>
  <si>
    <t>2020.09월</t>
  </si>
  <si>
    <t>2020.10월</t>
  </si>
  <si>
    <t>2020.11월</t>
  </si>
  <si>
    <t>2020.12월</t>
  </si>
  <si>
    <t>숙위홈</t>
    <phoneticPr fontId="161" type="noConversion"/>
  </si>
  <si>
    <t>2020.02월 검침</t>
    <phoneticPr fontId="161" type="noConversion"/>
  </si>
  <si>
    <t>2020.2월</t>
    <phoneticPr fontId="161" type="noConversion"/>
  </si>
  <si>
    <t>▣ 유틸리티 검침 내역</t>
    <phoneticPr fontId="161" type="noConversion"/>
  </si>
  <si>
    <t>알로안경</t>
    <phoneticPr fontId="161" type="noConversion"/>
  </si>
  <si>
    <t>20.3월</t>
  </si>
  <si>
    <t>사용
구분</t>
    <phoneticPr fontId="161" type="noConversion"/>
  </si>
  <si>
    <t>1층 A구역 EPS(스타벅스 내부)</t>
    <phoneticPr fontId="161" type="noConversion"/>
  </si>
  <si>
    <t>LE-S-1</t>
    <phoneticPr fontId="161" type="noConversion"/>
  </si>
  <si>
    <t>50/30</t>
    <phoneticPr fontId="161" type="noConversion"/>
  </si>
  <si>
    <t>0935601</t>
    <phoneticPr fontId="161" type="noConversion"/>
  </si>
  <si>
    <t>ESC 상행(70호) /
 3813-943</t>
    <phoneticPr fontId="161" type="noConversion"/>
  </si>
  <si>
    <t>1층 EPS</t>
    <phoneticPr fontId="161" type="noConversion"/>
  </si>
  <si>
    <t>LV-4B
(LE-S-B2)</t>
    <phoneticPr fontId="161" type="noConversion"/>
  </si>
  <si>
    <t>0935607</t>
    <phoneticPr fontId="161" type="noConversion"/>
  </si>
  <si>
    <t>ESC 하행(71호) /
3813-944</t>
    <phoneticPr fontId="161" type="noConversion"/>
  </si>
  <si>
    <t>LE-S-2</t>
    <phoneticPr fontId="161" type="noConversion"/>
  </si>
  <si>
    <t>2층 EPS</t>
    <phoneticPr fontId="161" type="noConversion"/>
  </si>
  <si>
    <t>LN-S-2</t>
    <phoneticPr fontId="161" type="noConversion"/>
  </si>
  <si>
    <t>50/50</t>
    <phoneticPr fontId="161" type="noConversion"/>
  </si>
  <si>
    <t>2층
F&amp;B</t>
    <phoneticPr fontId="161" type="noConversion"/>
  </si>
  <si>
    <t>1층 ↔ 3층
 승객용 승강기</t>
    <phoneticPr fontId="161" type="noConversion"/>
  </si>
  <si>
    <t>소계</t>
    <phoneticPr fontId="161" type="noConversion"/>
  </si>
  <si>
    <t>3</t>
    <phoneticPr fontId="161" type="noConversion"/>
  </si>
  <si>
    <t>1</t>
    <phoneticPr fontId="161" type="noConversion"/>
  </si>
  <si>
    <t>2</t>
    <phoneticPr fontId="161" type="noConversion"/>
  </si>
  <si>
    <t>1F/ 2F
공용</t>
    <phoneticPr fontId="161" type="noConversion"/>
  </si>
  <si>
    <t>비상</t>
    <phoneticPr fontId="161" type="noConversion"/>
  </si>
  <si>
    <t>1층</t>
    <phoneticPr fontId="161" type="noConversion"/>
  </si>
  <si>
    <t>상호</t>
    <phoneticPr fontId="161" type="noConversion"/>
  </si>
  <si>
    <t>층</t>
    <phoneticPr fontId="161" type="noConversion"/>
  </si>
  <si>
    <t>2층 F&amp;B</t>
    <phoneticPr fontId="161" type="noConversion"/>
  </si>
  <si>
    <t>2층</t>
    <phoneticPr fontId="161" type="noConversion"/>
  </si>
  <si>
    <t>2</t>
    <phoneticPr fontId="161" type="noConversion"/>
  </si>
  <si>
    <t>3</t>
    <phoneticPr fontId="161" type="noConversion"/>
  </si>
  <si>
    <t>합계</t>
    <phoneticPr fontId="161" type="noConversion"/>
  </si>
  <si>
    <t>면적</t>
    <phoneticPr fontId="161" type="noConversion"/>
  </si>
  <si>
    <t>안분 비율</t>
    <phoneticPr fontId="161" type="noConversion"/>
  </si>
  <si>
    <t>2020년 3월 18일
 실외기 추가 설치 분리</t>
    <phoneticPr fontId="161" type="noConversion"/>
  </si>
  <si>
    <t>502호(운영사무실)</t>
    <phoneticPr fontId="161" type="noConversion"/>
  </si>
  <si>
    <t>5층 504,505 호</t>
    <phoneticPr fontId="161" type="noConversion"/>
  </si>
  <si>
    <t>OAC-21
(5F 추가)</t>
    <phoneticPr fontId="161" type="noConversion"/>
  </si>
  <si>
    <t>5층(502,503)</t>
    <phoneticPr fontId="161" type="noConversion"/>
  </si>
  <si>
    <t>34HP</t>
    <phoneticPr fontId="161" type="noConversion"/>
  </si>
  <si>
    <t>14HP</t>
    <phoneticPr fontId="161" type="noConversion"/>
  </si>
  <si>
    <t>2차측 
계량기</t>
    <phoneticPr fontId="161" type="noConversion"/>
  </si>
  <si>
    <t>2020.03월 검침</t>
    <phoneticPr fontId="161" type="noConversion"/>
  </si>
  <si>
    <t>0935597
(2F EPS)</t>
    <phoneticPr fontId="161" type="noConversion"/>
  </si>
  <si>
    <t>0935601
(1F EPS)</t>
    <phoneticPr fontId="161" type="noConversion"/>
  </si>
  <si>
    <t>0935607
(1F EPS)</t>
    <phoneticPr fontId="161" type="noConversion"/>
  </si>
  <si>
    <t>0935605
(2F EPS)</t>
    <phoneticPr fontId="161" type="noConversion"/>
  </si>
  <si>
    <t>2020.3월</t>
    <phoneticPr fontId="161" type="noConversion"/>
  </si>
  <si>
    <t>비고</t>
    <phoneticPr fontId="161" type="noConversion"/>
  </si>
  <si>
    <t>중수(화장실)</t>
  </si>
  <si>
    <t>냉각탑</t>
    <phoneticPr fontId="161" type="noConversion"/>
  </si>
  <si>
    <t>비고</t>
    <phoneticPr fontId="161" type="noConversion"/>
  </si>
  <si>
    <t>2층
(티켓박스)</t>
    <phoneticPr fontId="161" type="noConversion"/>
  </si>
  <si>
    <t>218b</t>
    <phoneticPr fontId="161" type="noConversion"/>
  </si>
  <si>
    <t>2020.4월</t>
    <phoneticPr fontId="161" type="noConversion"/>
  </si>
  <si>
    <t>돈블랑</t>
    <phoneticPr fontId="161" type="noConversion"/>
  </si>
  <si>
    <t>B125-10</t>
  </si>
  <si>
    <t>B2</t>
  </si>
  <si>
    <t>2020.04월 검침</t>
    <phoneticPr fontId="161" type="noConversion"/>
  </si>
  <si>
    <t>2020.05월 검침</t>
    <phoneticPr fontId="161" type="noConversion"/>
  </si>
  <si>
    <t>돈불랑(이코복스1층)</t>
    <phoneticPr fontId="161" type="noConversion"/>
  </si>
  <si>
    <t>돈불랑(이코복스2층)</t>
    <phoneticPr fontId="161" type="noConversion"/>
  </si>
  <si>
    <t>써브웨이</t>
    <phoneticPr fontId="161" type="noConversion"/>
  </si>
  <si>
    <t>인생네컷(노라덕)</t>
    <phoneticPr fontId="161" type="noConversion"/>
  </si>
  <si>
    <t>2020.06월 검침</t>
    <phoneticPr fontId="161" type="noConversion"/>
  </si>
  <si>
    <t>`</t>
    <phoneticPr fontId="161" type="noConversion"/>
  </si>
  <si>
    <t>크앙분식</t>
  </si>
  <si>
    <t>흥부찜닭</t>
  </si>
  <si>
    <t>애슐리</t>
    <phoneticPr fontId="161" type="noConversion"/>
  </si>
  <si>
    <t>207-1</t>
    <phoneticPr fontId="161" type="noConversion"/>
  </si>
  <si>
    <t>207-6</t>
    <phoneticPr fontId="161" type="noConversion"/>
  </si>
  <si>
    <t>감성커피</t>
    <phoneticPr fontId="161" type="noConversion"/>
  </si>
  <si>
    <t>애슐리</t>
    <phoneticPr fontId="161" type="noConversion"/>
  </si>
  <si>
    <t>207-1</t>
    <phoneticPr fontId="161" type="noConversion"/>
  </si>
  <si>
    <t>207-6</t>
  </si>
  <si>
    <t>207-2</t>
    <phoneticPr fontId="161" type="noConversion"/>
  </si>
  <si>
    <t>207-3</t>
  </si>
  <si>
    <t>207-4</t>
  </si>
  <si>
    <t>207-5</t>
  </si>
  <si>
    <t>감성커피</t>
    <phoneticPr fontId="161" type="noConversion"/>
  </si>
  <si>
    <t>F&amp;B</t>
    <phoneticPr fontId="161" type="noConversion"/>
  </si>
  <si>
    <t>공용 구간</t>
    <phoneticPr fontId="161" type="noConversion"/>
  </si>
  <si>
    <t>공용</t>
    <phoneticPr fontId="161" type="noConversion"/>
  </si>
  <si>
    <t>합계</t>
    <phoneticPr fontId="161" type="noConversion"/>
  </si>
  <si>
    <t>207-2</t>
  </si>
  <si>
    <t>F&amp;B</t>
  </si>
  <si>
    <t>감성커피</t>
  </si>
  <si>
    <t>주방배기펜</t>
    <phoneticPr fontId="161" type="noConversion"/>
  </si>
  <si>
    <t>2~5</t>
    <phoneticPr fontId="161" type="noConversion"/>
  </si>
  <si>
    <t>데카트론 
사무실</t>
    <phoneticPr fontId="161" type="noConversion"/>
  </si>
  <si>
    <t>LN-S-2C</t>
    <phoneticPr fontId="161" type="noConversion"/>
  </si>
  <si>
    <t>화장실(조명/전원)</t>
    <phoneticPr fontId="161" type="noConversion"/>
  </si>
  <si>
    <t>2021.1월</t>
    <phoneticPr fontId="161" type="noConversion"/>
  </si>
  <si>
    <t>2021.2월</t>
  </si>
  <si>
    <t>2021.3월</t>
  </si>
  <si>
    <t>2021.4월</t>
  </si>
  <si>
    <t>2021.5월</t>
  </si>
  <si>
    <t>2021.6월</t>
  </si>
  <si>
    <t>2021.7월</t>
  </si>
  <si>
    <t>2021.8월</t>
  </si>
  <si>
    <t>2021.9월</t>
  </si>
  <si>
    <t>2021.10월</t>
  </si>
  <si>
    <t>2021.11월</t>
  </si>
  <si>
    <t>2021.12월</t>
  </si>
  <si>
    <t>비율</t>
  </si>
  <si>
    <t>비율</t>
    <phoneticPr fontId="161" type="noConversion"/>
  </si>
  <si>
    <t>매장</t>
    <phoneticPr fontId="161" type="noConversion"/>
  </si>
  <si>
    <t>호스</t>
    <phoneticPr fontId="161" type="noConversion"/>
  </si>
  <si>
    <t>구분</t>
    <phoneticPr fontId="161" type="noConversion"/>
  </si>
  <si>
    <t>◎ 공용 전기요금 부과량</t>
    <phoneticPr fontId="161" type="noConversion"/>
  </si>
  <si>
    <t>◎ A동 2층 F&amp;B 매장 전용 전기요금</t>
    <phoneticPr fontId="161" type="noConversion"/>
  </si>
  <si>
    <t>등기 면적</t>
  </si>
  <si>
    <t>등기 면적</t>
    <phoneticPr fontId="161" type="noConversion"/>
  </si>
  <si>
    <r>
      <t xml:space="preserve">CT-S-3A
</t>
    </r>
    <r>
      <rPr>
        <b/>
        <sz val="11"/>
        <color rgb="FF000000"/>
        <rFont val="굴림체"/>
        <family val="3"/>
        <charset val="129"/>
      </rPr>
      <t>(CT 150/5A)</t>
    </r>
  </si>
  <si>
    <r>
      <t xml:space="preserve">MCC-S-A1
</t>
    </r>
    <r>
      <rPr>
        <b/>
        <sz val="11"/>
        <color rgb="FF000000"/>
        <rFont val="굴림체"/>
        <family val="3"/>
        <charset val="129"/>
      </rPr>
      <t>(CT 250/5A)</t>
    </r>
  </si>
  <si>
    <r>
      <t xml:space="preserve">PP-B3-S1
</t>
    </r>
    <r>
      <rPr>
        <b/>
        <sz val="11"/>
        <color rgb="FF000000"/>
        <rFont val="굴림체"/>
        <family val="3"/>
        <charset val="129"/>
      </rPr>
      <t>(CT 50/5A)</t>
    </r>
  </si>
  <si>
    <r>
      <t xml:space="preserve">ELEV-S
</t>
    </r>
    <r>
      <rPr>
        <b/>
        <sz val="11"/>
        <color rgb="FF000000"/>
        <rFont val="굴림체"/>
        <family val="3"/>
        <charset val="129"/>
      </rPr>
      <t>(CT 50/5A)</t>
    </r>
  </si>
  <si>
    <r>
      <t xml:space="preserve">MCC-S-E1
</t>
    </r>
    <r>
      <rPr>
        <b/>
        <sz val="11"/>
        <color rgb="FF000000"/>
        <rFont val="굴림체"/>
        <family val="3"/>
        <charset val="129"/>
      </rPr>
      <t>(CT 50/5A)</t>
    </r>
  </si>
  <si>
    <t>관리비 부과 합계</t>
    <phoneticPr fontId="161" type="noConversion"/>
  </si>
  <si>
    <t>전용 전기</t>
    <phoneticPr fontId="161" type="noConversion"/>
  </si>
  <si>
    <t>전용 전기량</t>
    <phoneticPr fontId="161" type="noConversion"/>
  </si>
  <si>
    <t>계량기 번호</t>
    <phoneticPr fontId="161" type="noConversion"/>
  </si>
  <si>
    <t>등기호수</t>
  </si>
  <si>
    <t>등기호수</t>
    <phoneticPr fontId="161" type="noConversion"/>
  </si>
  <si>
    <t>◎ A동 1층 및 2층 F&amp;B 매장 전용 전기요금</t>
    <phoneticPr fontId="161" type="noConversion"/>
  </si>
  <si>
    <t xml:space="preserve">냉난방 및 공용(기계실) </t>
  </si>
  <si>
    <t xml:space="preserve">냉난방 및 공용(기계실) </t>
    <phoneticPr fontId="161" type="noConversion"/>
  </si>
  <si>
    <t>◎ A동 2층 매장 공용 관리비 안분</t>
    <phoneticPr fontId="161" type="noConversion"/>
  </si>
  <si>
    <t>2층 공용 전기</t>
    <phoneticPr fontId="161" type="noConversion"/>
  </si>
  <si>
    <t>◎ 공용 전기(에스컬레이터 / 승강기)</t>
    <phoneticPr fontId="161" type="noConversion"/>
  </si>
  <si>
    <t>EL/ESC</t>
    <phoneticPr fontId="161" type="noConversion"/>
  </si>
  <si>
    <t>주방배기</t>
    <phoneticPr fontId="161" type="noConversion"/>
  </si>
  <si>
    <t>2층 공용</t>
    <phoneticPr fontId="161" type="noConversion"/>
  </si>
  <si>
    <t>2층 F&amp;B</t>
  </si>
  <si>
    <t>207-1</t>
  </si>
  <si>
    <t>애슐리</t>
  </si>
  <si>
    <t>공용 구간</t>
  </si>
  <si>
    <t>기본요금</t>
    <phoneticPr fontId="161" type="noConversion"/>
  </si>
  <si>
    <t>공조기</t>
    <phoneticPr fontId="161" type="noConversion"/>
  </si>
  <si>
    <t>1층 공조기</t>
    <phoneticPr fontId="161" type="noConversion"/>
  </si>
  <si>
    <r>
      <t>2층</t>
    </r>
    <r>
      <rPr>
        <sz val="11"/>
        <color rgb="FF000000"/>
        <rFont val="맑은 고딕"/>
        <family val="3"/>
        <charset val="129"/>
      </rPr>
      <t xml:space="preserve"> 공조기</t>
    </r>
    <phoneticPr fontId="161" type="noConversion"/>
  </si>
  <si>
    <t>애슐리(207-1)</t>
    <phoneticPr fontId="161" type="noConversion"/>
  </si>
  <si>
    <t>207-3</t>
    <phoneticPr fontId="161" type="noConversion"/>
  </si>
  <si>
    <t>207-4</t>
    <phoneticPr fontId="161" type="noConversion"/>
  </si>
  <si>
    <t>207-5</t>
    <phoneticPr fontId="161" type="noConversion"/>
  </si>
  <si>
    <t>부과 비율</t>
    <phoneticPr fontId="161" type="noConversion"/>
  </si>
  <si>
    <t>사용요금(1층 및 2층)</t>
    <phoneticPr fontId="161" type="noConversion"/>
  </si>
  <si>
    <t>부과 금액</t>
    <phoneticPr fontId="161" type="noConversion"/>
  </si>
  <si>
    <t>공용 공간</t>
    <phoneticPr fontId="161" type="noConversion"/>
  </si>
  <si>
    <t>`</t>
    <phoneticPr fontId="161" type="noConversion"/>
  </si>
  <si>
    <t xml:space="preserve"> </t>
    <phoneticPr fontId="161" type="noConversion"/>
  </si>
  <si>
    <t>121B-1</t>
    <phoneticPr fontId="161" type="noConversion"/>
  </si>
  <si>
    <t>121B-2</t>
    <phoneticPr fontId="161" type="noConversion"/>
  </si>
  <si>
    <t>4</t>
    <phoneticPr fontId="161" type="noConversion"/>
  </si>
  <si>
    <t>5</t>
    <phoneticPr fontId="161" type="noConversion"/>
  </si>
  <si>
    <t>6</t>
    <phoneticPr fontId="161" type="noConversion"/>
  </si>
  <si>
    <t>3</t>
    <phoneticPr fontId="161" type="noConversion"/>
  </si>
  <si>
    <t>4</t>
    <phoneticPr fontId="161" type="noConversion"/>
  </si>
  <si>
    <t>5</t>
    <phoneticPr fontId="161" type="noConversion"/>
  </si>
  <si>
    <t>6</t>
    <phoneticPr fontId="161" type="noConversion"/>
  </si>
  <si>
    <t>2020.07월 검침</t>
    <phoneticPr fontId="161" type="noConversion"/>
  </si>
  <si>
    <t>B209</t>
    <phoneticPr fontId="161" type="noConversion"/>
  </si>
  <si>
    <t>인쌩 맥주</t>
  </si>
  <si>
    <t>족발 야시장</t>
  </si>
  <si>
    <t>역전 할머니 맥주</t>
  </si>
  <si>
    <t>Table A</t>
  </si>
  <si>
    <t>공실(舊 운영 사무실-2)</t>
  </si>
  <si>
    <t>113a</t>
  </si>
  <si>
    <t>121B-1</t>
  </si>
  <si>
    <t>121B-2</t>
  </si>
  <si>
    <t>218b</t>
  </si>
  <si>
    <t>호랭이곳간</t>
    <phoneticPr fontId="161" type="noConversion"/>
  </si>
  <si>
    <t>메가박스</t>
    <phoneticPr fontId="161" type="noConversion"/>
  </si>
  <si>
    <t>전기실 MAIN VCB</t>
    <phoneticPr fontId="161" type="noConversion"/>
  </si>
  <si>
    <t>5층 비상 판넬</t>
    <phoneticPr fontId="161" type="noConversion"/>
  </si>
  <si>
    <t>기계실 MCC-M-A</t>
    <phoneticPr fontId="161" type="noConversion"/>
  </si>
  <si>
    <t>기계실 MCC-M-E</t>
    <phoneticPr fontId="161" type="noConversion"/>
  </si>
  <si>
    <t>전기실 MAIN VCB</t>
  </si>
  <si>
    <t>5층 비상 판넬</t>
  </si>
  <si>
    <t>기계실 MCC-M-A</t>
  </si>
  <si>
    <t>기계실 MCC-M-E</t>
  </si>
  <si>
    <t>2020.08월 검침</t>
    <phoneticPr fontId="161" type="noConversion"/>
  </si>
  <si>
    <t>냉동기,부스터펌프</t>
    <phoneticPr fontId="161" type="noConversion"/>
  </si>
  <si>
    <t>로이드</t>
    <phoneticPr fontId="161" type="noConversion"/>
  </si>
  <si>
    <t>니뽕내뽕</t>
    <phoneticPr fontId="161" type="noConversion"/>
  </si>
  <si>
    <t>2020-07-28</t>
    <phoneticPr fontId="161" type="noConversion"/>
  </si>
  <si>
    <t>2020-07-15</t>
    <phoneticPr fontId="161" type="noConversion"/>
  </si>
  <si>
    <t>7월반영</t>
    <phoneticPr fontId="161" type="noConversion"/>
  </si>
  <si>
    <t>역전 할머니 맥주</t>
    <phoneticPr fontId="161" type="noConversion"/>
  </si>
  <si>
    <t>족발 야시장</t>
    <phoneticPr fontId="161" type="noConversion"/>
  </si>
  <si>
    <t>B1F MAIN</t>
    <phoneticPr fontId="161" type="noConversion"/>
  </si>
  <si>
    <t>전월</t>
    <phoneticPr fontId="161" type="noConversion"/>
  </si>
  <si>
    <t>당월</t>
    <phoneticPr fontId="161" type="noConversion"/>
  </si>
  <si>
    <t>차이</t>
    <phoneticPr fontId="161" type="noConversion"/>
  </si>
  <si>
    <t>3층</t>
    <phoneticPr fontId="161" type="noConversion"/>
  </si>
  <si>
    <t>지하 1층</t>
    <phoneticPr fontId="161" type="noConversion"/>
  </si>
  <si>
    <t>비고</t>
    <phoneticPr fontId="161" type="noConversion"/>
  </si>
  <si>
    <t>애슐리 배기펜</t>
    <phoneticPr fontId="161" type="noConversion"/>
  </si>
  <si>
    <t>EPS실 별도 진행</t>
    <phoneticPr fontId="161" type="noConversion"/>
  </si>
  <si>
    <t>공용 배기펜</t>
    <phoneticPr fontId="161" type="noConversion"/>
  </si>
  <si>
    <t>2~5</t>
    <phoneticPr fontId="161" type="noConversion"/>
  </si>
  <si>
    <t>2020.09월 검침</t>
    <phoneticPr fontId="161" type="noConversion"/>
  </si>
  <si>
    <t>구분</t>
    <phoneticPr fontId="161" type="noConversion"/>
  </si>
  <si>
    <t>비고</t>
    <phoneticPr fontId="161" type="noConversion"/>
  </si>
  <si>
    <t>CT 배율</t>
    <phoneticPr fontId="161" type="noConversion"/>
  </si>
  <si>
    <t>비고</t>
    <phoneticPr fontId="161" type="noConversion"/>
  </si>
  <si>
    <t>장비용 판넬</t>
  </si>
  <si>
    <t>장비용 판넬</t>
    <phoneticPr fontId="161" type="noConversion"/>
  </si>
  <si>
    <t>합계</t>
    <phoneticPr fontId="161" type="noConversion"/>
  </si>
  <si>
    <t>CT 배율</t>
    <phoneticPr fontId="161" type="noConversion"/>
  </si>
  <si>
    <t>숲갤러리(106~108호)</t>
    <phoneticPr fontId="161" type="noConversion"/>
  </si>
  <si>
    <t>폴햄(109호)</t>
    <phoneticPr fontId="161" type="noConversion"/>
  </si>
  <si>
    <t>노래방</t>
    <phoneticPr fontId="161" type="noConversion"/>
  </si>
  <si>
    <t>EHP 실내기</t>
  </si>
  <si>
    <t>매장 원력 검침</t>
    <phoneticPr fontId="161" type="noConversion"/>
  </si>
  <si>
    <t>주차장 창고 전기</t>
    <phoneticPr fontId="161" type="noConversion"/>
  </si>
  <si>
    <t>장혁민 부대찌개</t>
    <phoneticPr fontId="161" type="noConversion"/>
  </si>
  <si>
    <t>옆 창고 판넬에서 분기</t>
    <phoneticPr fontId="161" type="noConversion"/>
  </si>
  <si>
    <t>자라</t>
    <phoneticPr fontId="161" type="noConversion"/>
  </si>
  <si>
    <t>창고 1</t>
    <phoneticPr fontId="161" type="noConversion"/>
  </si>
  <si>
    <t>매장 판넬(Main)</t>
    <phoneticPr fontId="161" type="noConversion"/>
  </si>
  <si>
    <t>창고 2</t>
    <phoneticPr fontId="161" type="noConversion"/>
  </si>
  <si>
    <t>창고 3</t>
    <phoneticPr fontId="161" type="noConversion"/>
  </si>
  <si>
    <t>비상 판넬</t>
    <phoneticPr fontId="161" type="noConversion"/>
  </si>
  <si>
    <t>OAC 판넬</t>
    <phoneticPr fontId="161" type="noConversion"/>
  </si>
  <si>
    <t>H&amp;M</t>
    <phoneticPr fontId="161" type="noConversion"/>
  </si>
  <si>
    <t>2월 검침</t>
    <phoneticPr fontId="161" type="noConversion"/>
  </si>
  <si>
    <t>2021년 1월</t>
    <phoneticPr fontId="161" type="noConversion"/>
  </si>
  <si>
    <t>전기실</t>
    <phoneticPr fontId="161" type="noConversion"/>
  </si>
  <si>
    <t>B1F A구역</t>
    <phoneticPr fontId="161" type="noConversion"/>
  </si>
  <si>
    <t>BIF B구역</t>
    <phoneticPr fontId="161" type="noConversion"/>
  </si>
  <si>
    <t>B3F</t>
    <phoneticPr fontId="161" type="noConversion"/>
  </si>
  <si>
    <t>101~104,125-1~12</t>
    <phoneticPr fontId="161" type="noConversion"/>
  </si>
  <si>
    <t>125-1~12</t>
    <phoneticPr fontId="161" type="noConversion"/>
  </si>
  <si>
    <t xml:space="preserve"> 볼링장 오픈 면적 변경</t>
    <phoneticPr fontId="161" type="noConversion"/>
  </si>
  <si>
    <t>볼링장 FCU 면적</t>
    <phoneticPr fontId="161" type="noConversion"/>
  </si>
  <si>
    <t>주방 급,배기펜 분담</t>
    <phoneticPr fontId="161" type="noConversion"/>
  </si>
  <si>
    <t>로이드</t>
  </si>
  <si>
    <t>205d</t>
  </si>
  <si>
    <t>리틀킹</t>
  </si>
  <si>
    <t>모던하우스(B203/102)</t>
    <phoneticPr fontId="161" type="noConversion"/>
  </si>
  <si>
    <t>유가네 닭갈비</t>
    <phoneticPr fontId="161" type="noConversion"/>
  </si>
  <si>
    <t>제우스 볼링장</t>
    <phoneticPr fontId="161" type="noConversion"/>
  </si>
  <si>
    <t>제우스 볼링장(트위)</t>
    <phoneticPr fontId="161" type="noConversion"/>
  </si>
  <si>
    <t>CT 배율</t>
  </si>
  <si>
    <t>원격-1</t>
    <phoneticPr fontId="161" type="noConversion"/>
  </si>
  <si>
    <t>원격-2</t>
    <phoneticPr fontId="161" type="noConversion"/>
  </si>
  <si>
    <t>2020.10월 검침</t>
    <phoneticPr fontId="161" type="noConversion"/>
  </si>
  <si>
    <t>원격 검침 2</t>
    <phoneticPr fontId="161" type="noConversion"/>
  </si>
  <si>
    <t>매장 원력 검침</t>
    <phoneticPr fontId="161" type="noConversion"/>
  </si>
  <si>
    <t>D동 캘리(닌자 테그)</t>
    <phoneticPr fontId="161" type="noConversion"/>
  </si>
  <si>
    <t>호스</t>
  </si>
  <si>
    <t>면적</t>
    <phoneticPr fontId="161" type="noConversion"/>
  </si>
  <si>
    <t>데카트론</t>
    <phoneticPr fontId="161" type="noConversion"/>
  </si>
  <si>
    <t>2층 공용</t>
    <phoneticPr fontId="161" type="noConversion"/>
  </si>
  <si>
    <t>합계</t>
    <phoneticPr fontId="161" type="noConversion"/>
  </si>
  <si>
    <t>면적 비율</t>
    <phoneticPr fontId="161" type="noConversion"/>
  </si>
  <si>
    <t>공조용
 수도 분담</t>
    <phoneticPr fontId="161" type="noConversion"/>
  </si>
  <si>
    <t>메가커피</t>
    <phoneticPr fontId="161" type="noConversion"/>
  </si>
  <si>
    <t>2020-10-01</t>
    <phoneticPr fontId="161" type="noConversion"/>
  </si>
  <si>
    <t>B2F</t>
    <phoneticPr fontId="161" type="noConversion"/>
  </si>
  <si>
    <t>B203b3</t>
    <phoneticPr fontId="161" type="noConversion"/>
  </si>
  <si>
    <t>메가 커피</t>
    <phoneticPr fontId="161" type="noConversion"/>
  </si>
  <si>
    <t>메가 커피</t>
    <phoneticPr fontId="161" type="noConversion"/>
  </si>
  <si>
    <t>B203b/B102</t>
    <phoneticPr fontId="161" type="noConversion"/>
  </si>
  <si>
    <t>B203b3</t>
    <phoneticPr fontId="161" type="noConversion"/>
  </si>
  <si>
    <t>라라 노래방</t>
    <phoneticPr fontId="161" type="noConversion"/>
  </si>
  <si>
    <t>저스틴 텐동</t>
    <phoneticPr fontId="161" type="noConversion"/>
  </si>
  <si>
    <t>삼청동 샤브샤브</t>
    <phoneticPr fontId="161" type="noConversion"/>
  </si>
  <si>
    <t>마라 공방</t>
    <phoneticPr fontId="161" type="noConversion"/>
  </si>
  <si>
    <t>2021.1월</t>
    <phoneticPr fontId="161" type="noConversion"/>
  </si>
  <si>
    <t>수도 광열비 발생 금액</t>
    <phoneticPr fontId="161" type="noConversion"/>
  </si>
  <si>
    <t>라라 노래방(아저씨고기집)</t>
    <phoneticPr fontId="161" type="noConversion"/>
  </si>
  <si>
    <t>공실(북향)</t>
    <phoneticPr fontId="161" type="noConversion"/>
  </si>
  <si>
    <t>라라노래방(아저씨고기집)</t>
    <phoneticPr fontId="161" type="noConversion"/>
  </si>
  <si>
    <t>복사꽃 피는 집</t>
    <phoneticPr fontId="161" type="noConversion"/>
  </si>
  <si>
    <t>배부장 김치 찌개</t>
    <phoneticPr fontId="161" type="noConversion"/>
  </si>
  <si>
    <t>나폴리 수산</t>
    <phoneticPr fontId="161" type="noConversion"/>
  </si>
  <si>
    <t>F&amp;B 입점시 
증설 공사</t>
    <phoneticPr fontId="161" type="noConversion"/>
  </si>
  <si>
    <t>매장 면적</t>
    <phoneticPr fontId="161" type="noConversion"/>
  </si>
  <si>
    <t>비율</t>
    <phoneticPr fontId="161" type="noConversion"/>
  </si>
  <si>
    <t>2020.11월 검침</t>
  </si>
  <si>
    <t>라라 노래방(아저씨 고기집)</t>
    <phoneticPr fontId="161" type="noConversion"/>
  </si>
  <si>
    <t>원격</t>
    <phoneticPr fontId="161" type="noConversion"/>
  </si>
  <si>
    <t>수검침</t>
    <phoneticPr fontId="161" type="noConversion"/>
  </si>
  <si>
    <t>메인</t>
    <phoneticPr fontId="161" type="noConversion"/>
  </si>
  <si>
    <t>태그액션-1</t>
    <phoneticPr fontId="161" type="noConversion"/>
  </si>
  <si>
    <t>태그액션-2</t>
    <phoneticPr fontId="161" type="noConversion"/>
  </si>
  <si>
    <t>태그액션-3</t>
    <phoneticPr fontId="161" type="noConversion"/>
  </si>
  <si>
    <t>원격</t>
    <phoneticPr fontId="161" type="noConversion"/>
  </si>
  <si>
    <t>수검침</t>
    <phoneticPr fontId="161" type="noConversion"/>
  </si>
  <si>
    <t>10HP</t>
    <phoneticPr fontId="161" type="noConversion"/>
  </si>
  <si>
    <t>OAC-1A-1</t>
    <phoneticPr fontId="161" type="noConversion"/>
  </si>
  <si>
    <t>하남돼지(추가로 설치분)</t>
    <phoneticPr fontId="161" type="noConversion"/>
  </si>
  <si>
    <t>125-15</t>
    <phoneticPr fontId="161" type="noConversion"/>
  </si>
  <si>
    <t>125-13,14,
17~20</t>
  </si>
  <si>
    <t>125-13,14,
17~20</t>
    <phoneticPr fontId="161" type="noConversion"/>
  </si>
  <si>
    <t>캘리 테그 액션</t>
    <phoneticPr fontId="161" type="noConversion"/>
  </si>
  <si>
    <t>수검침(태그액션-2)</t>
  </si>
  <si>
    <t>수검침(태그액션-3)</t>
  </si>
  <si>
    <t>원격 검침 (신규)</t>
    <phoneticPr fontId="161" type="noConversion"/>
  </si>
  <si>
    <t xml:space="preserve"> </t>
    <phoneticPr fontId="161" type="noConversion"/>
  </si>
  <si>
    <t>하우스 웨어</t>
    <phoneticPr fontId="161" type="noConversion"/>
  </si>
  <si>
    <t>2020-11-01</t>
    <phoneticPr fontId="161" type="noConversion"/>
  </si>
  <si>
    <t>캘리클럽(태그액션)</t>
    <phoneticPr fontId="161" type="noConversion"/>
  </si>
  <si>
    <t>99왕돈까스</t>
    <phoneticPr fontId="161" type="noConversion"/>
  </si>
  <si>
    <t>냉동기</t>
    <phoneticPr fontId="161" type="noConversion"/>
  </si>
  <si>
    <t>"</t>
    <phoneticPr fontId="161" type="noConversion"/>
  </si>
  <si>
    <t>냉각탑</t>
    <phoneticPr fontId="161" type="noConversion"/>
  </si>
  <si>
    <t>열교환기</t>
  </si>
  <si>
    <t>열교환기</t>
    <phoneticPr fontId="161" type="noConversion"/>
  </si>
  <si>
    <t>냉각수 순환펌프</t>
  </si>
  <si>
    <t>냉각수 순환펌프</t>
    <phoneticPr fontId="161" type="noConversion"/>
  </si>
  <si>
    <t>냉수순환펌프</t>
  </si>
  <si>
    <t>냉수순환펌프</t>
    <phoneticPr fontId="161" type="noConversion"/>
  </si>
  <si>
    <t>모던하우스(B203/102)</t>
  </si>
  <si>
    <t>힐커(R-WAVE)</t>
  </si>
  <si>
    <t>지하 보행자몰 공조</t>
    <phoneticPr fontId="161" type="noConversion"/>
  </si>
  <si>
    <t>가온칼국수(피콜로)</t>
    <phoneticPr fontId="161" type="noConversion"/>
  </si>
  <si>
    <t>연안식당(전주행)</t>
  </si>
  <si>
    <t>호랭이곶간(주시브로시)</t>
    <phoneticPr fontId="161" type="noConversion"/>
  </si>
  <si>
    <t>1층 아오리라면</t>
  </si>
  <si>
    <t>1층 화화쿵주(마라탕)</t>
  </si>
  <si>
    <t>1층깨비옥</t>
  </si>
  <si>
    <t>EF</t>
    <phoneticPr fontId="161" type="noConversion"/>
  </si>
  <si>
    <t>판넬 추가</t>
    <phoneticPr fontId="161" type="noConversion"/>
  </si>
  <si>
    <t>배기펜</t>
    <phoneticPr fontId="161" type="noConversion"/>
  </si>
  <si>
    <t>C동</t>
    <phoneticPr fontId="161" type="noConversion"/>
  </si>
  <si>
    <t>커피빈</t>
    <phoneticPr fontId="161" type="noConversion"/>
  </si>
  <si>
    <t>트리플 하우스</t>
    <phoneticPr fontId="161" type="noConversion"/>
  </si>
  <si>
    <t>메가 박스</t>
    <phoneticPr fontId="161" type="noConversion"/>
  </si>
  <si>
    <t>모던하우스/ 챔피온/메가커피</t>
    <phoneticPr fontId="161" type="noConversion"/>
  </si>
  <si>
    <t>한샘</t>
    <phoneticPr fontId="161" type="noConversion"/>
  </si>
  <si>
    <t>밀크팜</t>
    <phoneticPr fontId="161" type="noConversion"/>
  </si>
  <si>
    <t>힐커(R-WAVE)</t>
    <phoneticPr fontId="161" type="noConversion"/>
  </si>
  <si>
    <t>청년 다방 (백년삼계탕)</t>
  </si>
  <si>
    <t>11브래드(영풍문고)</t>
  </si>
  <si>
    <t>숙위홈(요호)</t>
  </si>
  <si>
    <t>응응스크린</t>
  </si>
  <si>
    <t>20.12월</t>
  </si>
  <si>
    <t>2020.12월 검침</t>
    <phoneticPr fontId="161" type="noConversion"/>
  </si>
  <si>
    <t>D동 인더쥬(동물 체험장)</t>
    <phoneticPr fontId="161" type="noConversion"/>
  </si>
  <si>
    <t>역전할머니 맥주(엄브로)</t>
    <phoneticPr fontId="161" type="noConversion"/>
  </si>
  <si>
    <t>폴바셋(언더아머 1층)</t>
    <phoneticPr fontId="161" type="noConversion"/>
  </si>
  <si>
    <t>폴바셋(언더아머 2층)</t>
    <phoneticPr fontId="161" type="noConversion"/>
  </si>
  <si>
    <t>114-1,212,213</t>
    <phoneticPr fontId="161" type="noConversion"/>
  </si>
  <si>
    <t>113a-1,211b</t>
    <phoneticPr fontId="161" type="noConversion"/>
  </si>
  <si>
    <t>포토이즘(베네베네)</t>
    <phoneticPr fontId="161" type="noConversion"/>
  </si>
  <si>
    <t>기후환경용금</t>
  </si>
  <si>
    <t>연료비 조정액</t>
  </si>
  <si>
    <t>개편전 요금</t>
    <phoneticPr fontId="161" type="noConversion"/>
  </si>
  <si>
    <t>환경비용 차감</t>
    <phoneticPr fontId="161" type="noConversion"/>
  </si>
  <si>
    <t>연료비
 연동제</t>
    <phoneticPr fontId="161" type="noConversion"/>
  </si>
  <si>
    <t>고래감자탕</t>
    <phoneticPr fontId="161" type="noConversion"/>
  </si>
  <si>
    <t>아버헤어</t>
    <phoneticPr fontId="161" type="noConversion"/>
  </si>
  <si>
    <t>기후환경</t>
    <phoneticPr fontId="161" type="noConversion"/>
  </si>
  <si>
    <t>기후변화요금</t>
    <phoneticPr fontId="161" type="noConversion"/>
  </si>
  <si>
    <t>기후요금</t>
    <phoneticPr fontId="161" type="noConversion"/>
  </si>
  <si>
    <t>고래감자탕</t>
    <phoneticPr fontId="161" type="noConversion"/>
  </si>
  <si>
    <t>비고</t>
    <phoneticPr fontId="169" type="noConversion"/>
  </si>
  <si>
    <t>(단위 : 원,VAT별도)</t>
    <phoneticPr fontId="169" type="noConversion"/>
  </si>
  <si>
    <t>구 분</t>
    <phoneticPr fontId="169" type="noConversion"/>
  </si>
  <si>
    <t>면적(평)</t>
    <phoneticPr fontId="169" type="noConversion"/>
  </si>
  <si>
    <t>전용</t>
    <phoneticPr fontId="169" type="noConversion"/>
  </si>
  <si>
    <t>총합계</t>
    <phoneticPr fontId="169" type="noConversion"/>
  </si>
  <si>
    <t>합 계</t>
    <phoneticPr fontId="169" type="noConversion"/>
  </si>
  <si>
    <t xml:space="preserve"> ① 브랜드</t>
    <phoneticPr fontId="169" type="noConversion"/>
  </si>
  <si>
    <t xml:space="preserve">     - 월중입.퇴점</t>
    <phoneticPr fontId="169" type="noConversion"/>
  </si>
  <si>
    <t xml:space="preserve">     - 영업(정상)</t>
    <phoneticPr fontId="169" type="noConversion"/>
  </si>
  <si>
    <t xml:space="preserve">     - 영업(스페셜)</t>
    <phoneticPr fontId="169" type="noConversion"/>
  </si>
  <si>
    <t xml:space="preserve"> ② SD프런티어</t>
    <phoneticPr fontId="169" type="noConversion"/>
  </si>
  <si>
    <t xml:space="preserve">     - 공실</t>
    <phoneticPr fontId="169" type="noConversion"/>
  </si>
  <si>
    <t>별첨 : 부과대상 면적</t>
    <phoneticPr fontId="169" type="noConversion"/>
  </si>
  <si>
    <t xml:space="preserve">        부과대상별 상세내역</t>
    <phoneticPr fontId="169" type="noConversion"/>
  </si>
  <si>
    <t>시설관리</t>
    <phoneticPr fontId="169" type="noConversion"/>
  </si>
  <si>
    <t>담당</t>
    <phoneticPr fontId="169" type="noConversion"/>
  </si>
  <si>
    <t>팀장</t>
    <phoneticPr fontId="169" type="noConversion"/>
  </si>
  <si>
    <t>부서장</t>
    <phoneticPr fontId="169" type="noConversion"/>
  </si>
  <si>
    <t>대표이사</t>
    <phoneticPr fontId="169" type="noConversion"/>
  </si>
  <si>
    <t>재   무</t>
    <phoneticPr fontId="169" type="noConversion"/>
  </si>
  <si>
    <t>공조기 사용분</t>
    <phoneticPr fontId="161" type="noConversion"/>
  </si>
  <si>
    <t>합계 금액</t>
    <phoneticPr fontId="161" type="noConversion"/>
  </si>
  <si>
    <t>A동 증축 1층 및 2층 열요금 분할</t>
    <phoneticPr fontId="161" type="noConversion"/>
  </si>
  <si>
    <t>1F/2F</t>
    <phoneticPr fontId="161" type="noConversion"/>
  </si>
  <si>
    <t>121a</t>
  </si>
  <si>
    <t>121a</t>
    <phoneticPr fontId="161" type="noConversion"/>
  </si>
  <si>
    <t>121a-1/218a</t>
  </si>
  <si>
    <t xml:space="preserve">구      분                                    항   목                                                                                      </t>
    <phoneticPr fontId="161" type="noConversion"/>
  </si>
  <si>
    <t>관리업체 (시설,미화,주차,보안)</t>
    <phoneticPr fontId="161" type="noConversion"/>
  </si>
  <si>
    <t>공용부 VMD</t>
    <phoneticPr fontId="161" type="noConversion"/>
  </si>
  <si>
    <t>공과금</t>
    <phoneticPr fontId="161" type="noConversion"/>
  </si>
  <si>
    <t>청소 장비류</t>
    <phoneticPr fontId="161" type="noConversion"/>
  </si>
  <si>
    <t>안내 및 수유실 소모품</t>
    <phoneticPr fontId="161" type="noConversion"/>
  </si>
  <si>
    <t>배기펜</t>
    <phoneticPr fontId="161" type="noConversion"/>
  </si>
  <si>
    <t>2021.01월검침</t>
    <phoneticPr fontId="161" type="noConversion"/>
  </si>
  <si>
    <t>2021.02월검침</t>
    <phoneticPr fontId="161" type="noConversion"/>
  </si>
  <si>
    <t>AHU-5</t>
    <phoneticPr fontId="161" type="noConversion"/>
  </si>
  <si>
    <t>판넬 추가</t>
  </si>
  <si>
    <t>역전할머니</t>
    <phoneticPr fontId="161" type="noConversion"/>
  </si>
  <si>
    <t>인쌩맥주</t>
    <phoneticPr fontId="161" type="noConversion"/>
  </si>
  <si>
    <t>차돌풍</t>
  </si>
  <si>
    <t>차돌풍</t>
    <phoneticPr fontId="161" type="noConversion"/>
  </si>
  <si>
    <t>저스틴 텐동</t>
  </si>
  <si>
    <t>삼청동 샤브샤브</t>
  </si>
  <si>
    <t>마라 공방</t>
  </si>
  <si>
    <t>2) 계약전력 : 5,500/3,500/3,500/5,500[KW]</t>
    <phoneticPr fontId="161" type="noConversion"/>
  </si>
  <si>
    <t>사용량(KW)</t>
    <phoneticPr fontId="161" type="noConversion"/>
  </si>
  <si>
    <t>한끼맛있다</t>
    <phoneticPr fontId="161" type="noConversion"/>
  </si>
  <si>
    <t>돈불랑</t>
    <phoneticPr fontId="161" type="noConversion"/>
  </si>
  <si>
    <t>123a</t>
    <phoneticPr fontId="161" type="noConversion"/>
  </si>
  <si>
    <t>호랭이 곶간(마장동)</t>
    <phoneticPr fontId="161" type="noConversion"/>
  </si>
  <si>
    <t>호랭이 곶간 (마장동)</t>
    <phoneticPr fontId="161" type="noConversion"/>
  </si>
  <si>
    <t>토요켄(데상트)</t>
  </si>
  <si>
    <t>직화방이(디스커버리 1층)</t>
  </si>
  <si>
    <t>웨스턴펍(디스커버리 2층)</t>
  </si>
  <si>
    <t>뱅루즈 공실(舊 운영 사무실-1)</t>
  </si>
  <si>
    <t>복사꽃 피는집</t>
    <phoneticPr fontId="161" type="noConversion"/>
  </si>
  <si>
    <t>배부장 김치 찌개</t>
    <phoneticPr fontId="161" type="noConversion"/>
  </si>
  <si>
    <t>나폴리 수산</t>
    <phoneticPr fontId="161" type="noConversion"/>
  </si>
  <si>
    <t>EF</t>
    <phoneticPr fontId="161" type="noConversion"/>
  </si>
  <si>
    <t>A동</t>
    <phoneticPr fontId="161" type="noConversion"/>
  </si>
  <si>
    <t>B동</t>
    <phoneticPr fontId="161" type="noConversion"/>
  </si>
  <si>
    <t>C동</t>
    <phoneticPr fontId="161" type="noConversion"/>
  </si>
  <si>
    <t>D동</t>
    <phoneticPr fontId="161" type="noConversion"/>
  </si>
  <si>
    <t xml:space="preserve">냉각탑 급수 </t>
    <phoneticPr fontId="161" type="noConversion"/>
  </si>
  <si>
    <t>브랜드</t>
    <phoneticPr fontId="161" type="noConversion"/>
  </si>
  <si>
    <t>MCC-A1</t>
    <phoneticPr fontId="161" type="noConversion"/>
  </si>
  <si>
    <t>HX-1</t>
    <phoneticPr fontId="161" type="noConversion"/>
  </si>
  <si>
    <t>2021.03월검침</t>
    <phoneticPr fontId="161" type="noConversion"/>
  </si>
  <si>
    <t>공실</t>
    <phoneticPr fontId="161" type="noConversion"/>
  </si>
  <si>
    <t>면적</t>
    <phoneticPr fontId="161" type="noConversion"/>
  </si>
  <si>
    <t>21.4월</t>
  </si>
  <si>
    <t>폴바셋</t>
    <phoneticPr fontId="161" type="noConversion"/>
  </si>
  <si>
    <t>B205c</t>
    <phoneticPr fontId="161" type="noConversion"/>
  </si>
  <si>
    <t>205c</t>
    <phoneticPr fontId="161" type="noConversion"/>
  </si>
  <si>
    <t>2021.04월검침</t>
    <phoneticPr fontId="161" type="noConversion"/>
  </si>
  <si>
    <t>가온 칼국수(피콜로)</t>
    <phoneticPr fontId="161" type="noConversion"/>
  </si>
  <si>
    <t>207-2</t>
    <phoneticPr fontId="161" type="noConversion"/>
  </si>
  <si>
    <t>바로나도</t>
    <phoneticPr fontId="161" type="noConversion"/>
  </si>
  <si>
    <t>인생네컷</t>
    <phoneticPr fontId="161" type="noConversion"/>
  </si>
  <si>
    <t>웨스턴스토리</t>
    <phoneticPr fontId="161" type="noConversion"/>
  </si>
  <si>
    <t>6층 냉각탑</t>
  </si>
  <si>
    <t>205c</t>
    <phoneticPr fontId="161" type="noConversion"/>
  </si>
  <si>
    <t>열요금</t>
    <phoneticPr fontId="161" type="noConversion"/>
  </si>
  <si>
    <t>2021.05월검침</t>
    <phoneticPr fontId="161" type="noConversion"/>
  </si>
  <si>
    <t>포토이즘(응응 스크린)</t>
    <phoneticPr fontId="161" type="noConversion"/>
  </si>
  <si>
    <t>3296*0.9612</t>
    <phoneticPr fontId="161" type="noConversion"/>
  </si>
  <si>
    <t>3200*0.9612</t>
    <phoneticPr fontId="161" type="noConversion"/>
  </si>
  <si>
    <t>2354*0.9612</t>
    <phoneticPr fontId="161" type="noConversion"/>
  </si>
  <si>
    <t>포토이즘 BOX</t>
    <phoneticPr fontId="161" type="noConversion"/>
  </si>
  <si>
    <t>소상공인 할인</t>
    <phoneticPr fontId="161" type="noConversion"/>
  </si>
  <si>
    <t>소상공인 전기요금 감면</t>
    <phoneticPr fontId="161" type="noConversion"/>
  </si>
  <si>
    <t>자동납부 할인</t>
    <phoneticPr fontId="161" type="noConversion"/>
  </si>
  <si>
    <t>웨스턴 스토리(디스커버리 2층)</t>
    <phoneticPr fontId="161" type="noConversion"/>
  </si>
  <si>
    <t>고지서 금액</t>
    <phoneticPr fontId="161" type="noConversion"/>
  </si>
  <si>
    <t>(단위,평)</t>
    <phoneticPr fontId="169" type="noConversion"/>
  </si>
  <si>
    <t>17년 6월</t>
    <phoneticPr fontId="169" type="noConversion"/>
  </si>
  <si>
    <t>17년 7월</t>
    <phoneticPr fontId="169" type="noConversion"/>
  </si>
  <si>
    <t>1월</t>
    <phoneticPr fontId="169" type="noConversion"/>
  </si>
  <si>
    <t>2월</t>
    <phoneticPr fontId="169" type="noConversion"/>
  </si>
  <si>
    <t>3월</t>
    <phoneticPr fontId="169" type="noConversion"/>
  </si>
  <si>
    <t>4월</t>
    <phoneticPr fontId="169" type="noConversion"/>
  </si>
  <si>
    <t>5월</t>
    <phoneticPr fontId="169" type="noConversion"/>
  </si>
  <si>
    <t>6월</t>
    <phoneticPr fontId="169" type="noConversion"/>
  </si>
  <si>
    <t>7월</t>
    <phoneticPr fontId="169" type="noConversion"/>
  </si>
  <si>
    <t>8월</t>
    <phoneticPr fontId="169" type="noConversion"/>
  </si>
  <si>
    <t>9월</t>
    <phoneticPr fontId="169" type="noConversion"/>
  </si>
  <si>
    <t>10월</t>
    <phoneticPr fontId="169" type="noConversion"/>
  </si>
  <si>
    <t>11월</t>
    <phoneticPr fontId="169" type="noConversion"/>
  </si>
  <si>
    <t>12월</t>
    <phoneticPr fontId="169" type="noConversion"/>
  </si>
  <si>
    <t>11월</t>
    <phoneticPr fontId="161" type="noConversion"/>
  </si>
  <si>
    <t>12월</t>
    <phoneticPr fontId="161" type="noConversion"/>
  </si>
  <si>
    <t>20.1월</t>
    <phoneticPr fontId="161" type="noConversion"/>
  </si>
  <si>
    <t>20.2월</t>
    <phoneticPr fontId="161" type="noConversion"/>
  </si>
  <si>
    <t>20.4월</t>
    <phoneticPr fontId="161" type="noConversion"/>
  </si>
  <si>
    <t>20.5월</t>
    <phoneticPr fontId="161" type="noConversion"/>
  </si>
  <si>
    <t>20.6월</t>
    <phoneticPr fontId="161" type="noConversion"/>
  </si>
  <si>
    <t>20.7월</t>
    <phoneticPr fontId="161" type="noConversion"/>
  </si>
  <si>
    <t>20.8월</t>
    <phoneticPr fontId="161" type="noConversion"/>
  </si>
  <si>
    <t>20.9월</t>
    <phoneticPr fontId="161" type="noConversion"/>
  </si>
  <si>
    <t>20.10월</t>
    <phoneticPr fontId="161" type="noConversion"/>
  </si>
  <si>
    <t>20.11월</t>
    <phoneticPr fontId="161" type="noConversion"/>
  </si>
  <si>
    <t>21.1월</t>
    <phoneticPr fontId="161" type="noConversion"/>
  </si>
  <si>
    <t>21.2월</t>
    <phoneticPr fontId="161" type="noConversion"/>
  </si>
  <si>
    <t>21.3월</t>
    <phoneticPr fontId="161" type="noConversion"/>
  </si>
  <si>
    <t>21.5월</t>
    <phoneticPr fontId="161" type="noConversion"/>
  </si>
  <si>
    <t>21.6월</t>
    <phoneticPr fontId="161" type="noConversion"/>
  </si>
  <si>
    <t>전월증감</t>
    <phoneticPr fontId="169" type="noConversion"/>
  </si>
  <si>
    <t xml:space="preserve"> - 영업(정상)</t>
    <phoneticPr fontId="169" type="noConversion"/>
  </si>
  <si>
    <t xml:space="preserve"> - 영업(스페셜)</t>
    <phoneticPr fontId="169" type="noConversion"/>
  </si>
  <si>
    <t xml:space="preserve"> - 공실(SD)</t>
    <phoneticPr fontId="169" type="noConversion"/>
  </si>
  <si>
    <t xml:space="preserve"> </t>
    <phoneticPr fontId="169" type="noConversion"/>
  </si>
  <si>
    <t xml:space="preserve"> - 팝업매장(미청구)</t>
    <phoneticPr fontId="169" type="noConversion"/>
  </si>
  <si>
    <t>부과대상 계</t>
    <phoneticPr fontId="169" type="noConversion"/>
  </si>
  <si>
    <t>부과제외 계</t>
    <phoneticPr fontId="169" type="noConversion"/>
  </si>
  <si>
    <r>
      <rPr>
        <sz val="10"/>
        <rFont val="맑은 고딕"/>
        <family val="3"/>
        <charset val="129"/>
      </rPr>
      <t xml:space="preserve">※ </t>
    </r>
    <r>
      <rPr>
        <sz val="10"/>
        <rFont val="맑은 고딕"/>
        <family val="3"/>
        <charset val="129"/>
        <scheme val="minor"/>
      </rPr>
      <t>총전용면적 계</t>
    </r>
    <phoneticPr fontId="169" type="noConversion"/>
  </si>
  <si>
    <t>변경</t>
    <phoneticPr fontId="161" type="noConversion"/>
  </si>
  <si>
    <t>19년 7월</t>
    <phoneticPr fontId="161" type="noConversion"/>
  </si>
  <si>
    <t>19년 8월</t>
    <phoneticPr fontId="161" type="noConversion"/>
  </si>
  <si>
    <t>19년 9월</t>
    <phoneticPr fontId="161" type="noConversion"/>
  </si>
  <si>
    <t>19년10월</t>
    <phoneticPr fontId="161" type="noConversion"/>
  </si>
  <si>
    <t>19년11월~12월</t>
    <phoneticPr fontId="161" type="noConversion"/>
  </si>
  <si>
    <t>20년1월</t>
    <phoneticPr fontId="161" type="noConversion"/>
  </si>
  <si>
    <t>20년2월~4월</t>
    <phoneticPr fontId="161" type="noConversion"/>
  </si>
  <si>
    <t>20년5월</t>
    <phoneticPr fontId="161" type="noConversion"/>
  </si>
  <si>
    <t>20년 6월~7월</t>
    <phoneticPr fontId="161" type="noConversion"/>
  </si>
  <si>
    <t>20년 8월</t>
    <phoneticPr fontId="161" type="noConversion"/>
  </si>
  <si>
    <t>20년 9월~10월</t>
    <phoneticPr fontId="161" type="noConversion"/>
  </si>
  <si>
    <t>20년 11월</t>
    <phoneticPr fontId="161" type="noConversion"/>
  </si>
  <si>
    <t>20년 12월</t>
    <phoneticPr fontId="161" type="noConversion"/>
  </si>
  <si>
    <t>21년 1월</t>
    <phoneticPr fontId="161" type="noConversion"/>
  </si>
  <si>
    <t>21년 2월</t>
    <phoneticPr fontId="161" type="noConversion"/>
  </si>
  <si>
    <t>21년 3월~4월</t>
    <phoneticPr fontId="161" type="noConversion"/>
  </si>
  <si>
    <t>안내데스크(1층)</t>
    <phoneticPr fontId="161" type="noConversion"/>
  </si>
  <si>
    <t>이동</t>
    <phoneticPr fontId="161" type="noConversion"/>
  </si>
  <si>
    <t>C동 204호</t>
    <phoneticPr fontId="161" type="noConversion"/>
  </si>
  <si>
    <t>BTMC 사무실</t>
    <phoneticPr fontId="161" type="noConversion"/>
  </si>
  <si>
    <t>감소</t>
    <phoneticPr fontId="161" type="noConversion"/>
  </si>
  <si>
    <t>BTMC 사무실(5층)</t>
    <phoneticPr fontId="161" type="noConversion"/>
  </si>
  <si>
    <t>증가</t>
    <phoneticPr fontId="161" type="noConversion"/>
  </si>
  <si>
    <t>D동5층(502.504.505)</t>
    <phoneticPr fontId="161" type="noConversion"/>
  </si>
  <si>
    <t>IAM 사무실(5층)</t>
    <phoneticPr fontId="161" type="noConversion"/>
  </si>
  <si>
    <t>D동5층(504-1)</t>
    <phoneticPr fontId="161" type="noConversion"/>
  </si>
  <si>
    <t>손실</t>
    <phoneticPr fontId="161" type="noConversion"/>
  </si>
  <si>
    <t>7월변경내역</t>
    <phoneticPr fontId="161" type="noConversion"/>
  </si>
  <si>
    <t>6월</t>
    <phoneticPr fontId="161" type="noConversion"/>
  </si>
  <si>
    <t>7월</t>
    <phoneticPr fontId="161" type="noConversion"/>
  </si>
  <si>
    <t>노라덕</t>
    <phoneticPr fontId="161" type="noConversion"/>
  </si>
  <si>
    <t>삼백집</t>
    <phoneticPr fontId="161" type="noConversion"/>
  </si>
  <si>
    <t>화덕쭈꾸미</t>
    <phoneticPr fontId="161" type="noConversion"/>
  </si>
  <si>
    <t>8월변경내역</t>
    <phoneticPr fontId="161" type="noConversion"/>
  </si>
  <si>
    <t>8월</t>
    <phoneticPr fontId="161" type="noConversion"/>
  </si>
  <si>
    <t>9월변경내역</t>
    <phoneticPr fontId="161" type="noConversion"/>
  </si>
  <si>
    <t>9월</t>
    <phoneticPr fontId="161" type="noConversion"/>
  </si>
  <si>
    <t>10월변경내역</t>
    <phoneticPr fontId="161" type="noConversion"/>
  </si>
  <si>
    <t>10월</t>
    <phoneticPr fontId="161" type="noConversion"/>
  </si>
  <si>
    <t>아이라야안경</t>
    <phoneticPr fontId="161" type="noConversion"/>
  </si>
  <si>
    <t>아이피스</t>
    <phoneticPr fontId="161" type="noConversion"/>
  </si>
  <si>
    <t>11월변경내역</t>
    <phoneticPr fontId="161" type="noConversion"/>
  </si>
  <si>
    <t>고미락</t>
    <phoneticPr fontId="161" type="noConversion"/>
  </si>
  <si>
    <t>2월변경내역</t>
    <phoneticPr fontId="161" type="noConversion"/>
  </si>
  <si>
    <t>1월</t>
    <phoneticPr fontId="161" type="noConversion"/>
  </si>
  <si>
    <t>2월</t>
    <phoneticPr fontId="161" type="noConversion"/>
  </si>
  <si>
    <t>4월변경내역</t>
    <phoneticPr fontId="161" type="noConversion"/>
  </si>
  <si>
    <t>4월</t>
    <phoneticPr fontId="161" type="noConversion"/>
  </si>
  <si>
    <t>아저씨 고기집</t>
    <phoneticPr fontId="161" type="noConversion"/>
  </si>
  <si>
    <t>데카트론 2층 공실</t>
    <phoneticPr fontId="161" type="noConversion"/>
  </si>
  <si>
    <t>북향 공실</t>
    <phoneticPr fontId="161" type="noConversion"/>
  </si>
  <si>
    <t>계약 오차</t>
    <phoneticPr fontId="161" type="noConversion"/>
  </si>
  <si>
    <t>마라공방</t>
    <phoneticPr fontId="161" type="noConversion"/>
  </si>
  <si>
    <t>공실 면적</t>
    <phoneticPr fontId="161" type="noConversion"/>
  </si>
  <si>
    <t>21년 5월</t>
    <phoneticPr fontId="161" type="noConversion"/>
  </si>
  <si>
    <t>2021.06월검침</t>
    <phoneticPr fontId="161" type="noConversion"/>
  </si>
  <si>
    <t>수도</t>
    <phoneticPr fontId="161" type="noConversion"/>
  </si>
  <si>
    <t>중수</t>
    <phoneticPr fontId="161" type="noConversion"/>
  </si>
  <si>
    <t>합계</t>
    <phoneticPr fontId="161" type="noConversion"/>
  </si>
  <si>
    <t>H&amp;M 수도 및 중수</t>
    <phoneticPr fontId="161" type="noConversion"/>
  </si>
  <si>
    <t>21.7월</t>
  </si>
  <si>
    <t>폴바셋</t>
    <phoneticPr fontId="161" type="noConversion"/>
  </si>
  <si>
    <t>112/211</t>
    <phoneticPr fontId="161" type="noConversion"/>
  </si>
  <si>
    <t>26HP</t>
    <phoneticPr fontId="161" type="noConversion"/>
  </si>
  <si>
    <t>코트니 8개 매장 신규</t>
    <phoneticPr fontId="161" type="noConversion"/>
  </si>
  <si>
    <t>브랜드별 면적 자료 참조</t>
    <phoneticPr fontId="161" type="noConversion"/>
  </si>
  <si>
    <t>TV 수신료</t>
    <phoneticPr fontId="161" type="noConversion"/>
  </si>
  <si>
    <t>자동납부 할인</t>
    <phoneticPr fontId="161" type="noConversion"/>
  </si>
  <si>
    <t>21년 6월~7월</t>
    <phoneticPr fontId="161" type="noConversion"/>
  </si>
  <si>
    <t>102, 103</t>
    <phoneticPr fontId="161" type="noConversion"/>
  </si>
  <si>
    <r>
      <t>계약 면적(m</t>
    </r>
    <r>
      <rPr>
        <vertAlign val="superscript"/>
        <sz val="11"/>
        <color rgb="FF000000"/>
        <rFont val="HY견고딕"/>
        <family val="1"/>
        <charset val="129"/>
      </rPr>
      <t>2</t>
    </r>
    <r>
      <rPr>
        <sz val="11"/>
        <color rgb="FF000000"/>
        <rFont val="HY견고딕"/>
        <family val="1"/>
        <charset val="129"/>
      </rPr>
      <t>)</t>
    </r>
    <phoneticPr fontId="161" type="noConversion"/>
  </si>
  <si>
    <t>▣ 송도포차 OAC 사용량</t>
    <phoneticPr fontId="161" type="noConversion"/>
  </si>
  <si>
    <t>OAC(송도포차)</t>
    <phoneticPr fontId="161" type="noConversion"/>
  </si>
  <si>
    <t>▣ 전용 EHP 검침 자료</t>
    <phoneticPr fontId="161" type="noConversion"/>
  </si>
  <si>
    <t>▣ 전용 판넬(EPS실)</t>
    <phoneticPr fontId="161" type="noConversion"/>
  </si>
  <si>
    <t>전월</t>
    <phoneticPr fontId="161" type="noConversion"/>
  </si>
  <si>
    <t>당월</t>
    <phoneticPr fontId="161" type="noConversion"/>
  </si>
  <si>
    <t>당월(EHP+배기펜)</t>
    <phoneticPr fontId="161" type="noConversion"/>
  </si>
  <si>
    <t>10HP</t>
    <phoneticPr fontId="161" type="noConversion"/>
  </si>
  <si>
    <t>송도포차 (실내기 7개)</t>
    <phoneticPr fontId="161" type="noConversion"/>
  </si>
  <si>
    <t>0903841</t>
    <phoneticPr fontId="161" type="noConversion"/>
  </si>
  <si>
    <t>0903838</t>
    <phoneticPr fontId="161" type="noConversion"/>
  </si>
  <si>
    <t>화례무(어메이징 브로잉)</t>
    <phoneticPr fontId="161" type="noConversion"/>
  </si>
  <si>
    <t>2021.07월검침</t>
    <phoneticPr fontId="161" type="noConversion"/>
  </si>
  <si>
    <t>후라토</t>
    <phoneticPr fontId="161" type="noConversion"/>
  </si>
  <si>
    <t>후라토 / 207-2</t>
    <phoneticPr fontId="161" type="noConversion"/>
  </si>
  <si>
    <t>저스틴 텐동 / 207-3</t>
    <phoneticPr fontId="161" type="noConversion"/>
  </si>
  <si>
    <t>삼청동 샤브샤브 / 207-4</t>
    <phoneticPr fontId="161" type="noConversion"/>
  </si>
  <si>
    <t>마라공방 / 207-5</t>
    <phoneticPr fontId="161" type="noConversion"/>
  </si>
  <si>
    <t>감성커피 / 207-6</t>
    <phoneticPr fontId="161" type="noConversion"/>
  </si>
  <si>
    <t>공실 면적(창고,휀룸,동선등)</t>
    <phoneticPr fontId="161" type="noConversion"/>
  </si>
  <si>
    <t xml:space="preserve">비율 </t>
    <phoneticPr fontId="161" type="noConversion"/>
  </si>
  <si>
    <t>전체면적</t>
    <phoneticPr fontId="161" type="noConversion"/>
  </si>
  <si>
    <t>창고,동선,휀품</t>
    <phoneticPr fontId="161" type="noConversion"/>
  </si>
  <si>
    <t>공용구간</t>
    <phoneticPr fontId="161" type="noConversion"/>
  </si>
  <si>
    <t>B210-1</t>
    <phoneticPr fontId="161" type="noConversion"/>
  </si>
  <si>
    <t>B210-2/B103</t>
    <phoneticPr fontId="161" type="noConversion"/>
  </si>
  <si>
    <t>명동칼국수(고래식당)</t>
  </si>
  <si>
    <t>공실(홍수계 찜닭) /고래식당</t>
  </si>
  <si>
    <t>B210-1</t>
  </si>
  <si>
    <t>B210-2/B103</t>
  </si>
  <si>
    <t>한끼맛있다(리 김밥)</t>
    <phoneticPr fontId="161" type="noConversion"/>
  </si>
  <si>
    <t>무지개맥주(코엔 타베)</t>
    <phoneticPr fontId="161" type="noConversion"/>
  </si>
  <si>
    <t>21.8월</t>
  </si>
  <si>
    <t>2021년 12월</t>
  </si>
  <si>
    <t>2022년 1월</t>
    <phoneticPr fontId="161" type="noConversion"/>
  </si>
  <si>
    <t>2022년 2월</t>
  </si>
  <si>
    <t>2022년 3월</t>
  </si>
  <si>
    <t>2022년 4월</t>
  </si>
  <si>
    <t>2022년 5월</t>
  </si>
  <si>
    <t>2022년 6월</t>
  </si>
  <si>
    <t>2022년 7월</t>
  </si>
  <si>
    <t>2022년 8월</t>
  </si>
  <si>
    <t>2022년 9월</t>
  </si>
  <si>
    <t>2022년 10월</t>
  </si>
  <si>
    <t>2022년 11월</t>
  </si>
  <si>
    <t>2022년 12월</t>
  </si>
  <si>
    <t>21년 8월</t>
    <phoneticPr fontId="161" type="noConversion"/>
  </si>
  <si>
    <t>후라토식당(7/23)</t>
    <phoneticPr fontId="161" type="noConversion"/>
  </si>
  <si>
    <t>화례무</t>
  </si>
  <si>
    <t>화례무</t>
    <phoneticPr fontId="161" type="noConversion"/>
  </si>
  <si>
    <t>어메이징 브로잉</t>
    <phoneticPr fontId="161" type="noConversion"/>
  </si>
  <si>
    <t>202호(월향)</t>
    <phoneticPr fontId="161" type="noConversion"/>
  </si>
  <si>
    <t>203호(월향)</t>
    <phoneticPr fontId="161" type="noConversion"/>
  </si>
  <si>
    <t>2021.08월검침</t>
    <phoneticPr fontId="161" type="noConversion"/>
  </si>
  <si>
    <t>전용</t>
    <phoneticPr fontId="161" type="noConversion"/>
  </si>
  <si>
    <t>A동</t>
    <phoneticPr fontId="161" type="noConversion"/>
  </si>
  <si>
    <t>B동</t>
    <phoneticPr fontId="161" type="noConversion"/>
  </si>
  <si>
    <t>C동</t>
    <phoneticPr fontId="161" type="noConversion"/>
  </si>
  <si>
    <t>D동</t>
    <phoneticPr fontId="161" type="noConversion"/>
  </si>
  <si>
    <t>구분</t>
    <phoneticPr fontId="161" type="noConversion"/>
  </si>
  <si>
    <t>공용</t>
    <phoneticPr fontId="161" type="noConversion"/>
  </si>
  <si>
    <t>비율</t>
    <phoneticPr fontId="161" type="noConversion"/>
  </si>
  <si>
    <t>A동 증축</t>
    <phoneticPr fontId="161" type="noConversion"/>
  </si>
  <si>
    <t>메리빌리아 
수도 계량기</t>
    <phoneticPr fontId="161" type="noConversion"/>
  </si>
  <si>
    <t>3층</t>
    <phoneticPr fontId="161" type="noConversion"/>
  </si>
  <si>
    <t>조경용수</t>
    <phoneticPr fontId="161" type="noConversion"/>
  </si>
  <si>
    <t>공조실</t>
    <phoneticPr fontId="161" type="noConversion"/>
  </si>
  <si>
    <t>조경용</t>
    <phoneticPr fontId="161" type="noConversion"/>
  </si>
  <si>
    <t>주방</t>
    <phoneticPr fontId="161" type="noConversion"/>
  </si>
  <si>
    <t>소계</t>
    <phoneticPr fontId="161" type="noConversion"/>
  </si>
  <si>
    <t>홍수계 찜닭</t>
    <phoneticPr fontId="161" type="noConversion"/>
  </si>
  <si>
    <t>OAC-1A-4 WHM</t>
    <phoneticPr fontId="161" type="noConversion"/>
  </si>
  <si>
    <t>송도 포차 /코트니(노브랜드)</t>
    <phoneticPr fontId="161" type="noConversion"/>
  </si>
  <si>
    <t>EPS 실 별도 판넬</t>
    <phoneticPr fontId="161" type="noConversion"/>
  </si>
  <si>
    <t>청구량</t>
    <phoneticPr fontId="161" type="noConversion"/>
  </si>
  <si>
    <t>명동칼국수/ (고래식당)</t>
    <phoneticPr fontId="161" type="noConversion"/>
  </si>
  <si>
    <t>홍수계 찜닭 / 고래식당</t>
    <phoneticPr fontId="161" type="noConversion"/>
  </si>
  <si>
    <t>21년 9월</t>
    <phoneticPr fontId="161" type="noConversion"/>
  </si>
  <si>
    <t>21.9월</t>
    <phoneticPr fontId="161" type="noConversion"/>
  </si>
  <si>
    <t>2019-12-01</t>
    <phoneticPr fontId="161" type="noConversion"/>
  </si>
  <si>
    <t>2020-08-01</t>
    <phoneticPr fontId="161" type="noConversion"/>
  </si>
  <si>
    <t>2021-07-23</t>
    <phoneticPr fontId="161" type="noConversion"/>
  </si>
  <si>
    <t>123/124</t>
    <phoneticPr fontId="161" type="noConversion"/>
  </si>
  <si>
    <t>2019/09/22</t>
    <phoneticPr fontId="161" type="noConversion"/>
  </si>
  <si>
    <t>134a/209a</t>
    <phoneticPr fontId="161" type="noConversion"/>
  </si>
  <si>
    <t>137a/137b/212b</t>
    <phoneticPr fontId="161" type="noConversion"/>
  </si>
  <si>
    <t>2019-08-01</t>
    <phoneticPr fontId="161" type="noConversion"/>
  </si>
  <si>
    <t>2020-04-01</t>
    <phoneticPr fontId="161" type="noConversion"/>
  </si>
  <si>
    <t>2021-08-01</t>
    <phoneticPr fontId="161" type="noConversion"/>
  </si>
  <si>
    <t>2021-07-31</t>
    <phoneticPr fontId="161" type="noConversion"/>
  </si>
  <si>
    <t>명동칼국수(7/31)</t>
    <phoneticPr fontId="161" type="noConversion"/>
  </si>
  <si>
    <t>2020-07-20</t>
    <phoneticPr fontId="161" type="noConversion"/>
  </si>
  <si>
    <t>2019-06-20</t>
    <phoneticPr fontId="161" type="noConversion"/>
  </si>
  <si>
    <t>2019-09-04</t>
    <phoneticPr fontId="161" type="noConversion"/>
  </si>
  <si>
    <t>2019-07-20</t>
    <phoneticPr fontId="161" type="noConversion"/>
  </si>
  <si>
    <t>2021-01-07</t>
    <phoneticPr fontId="161" type="noConversion"/>
  </si>
  <si>
    <t>2021-03-24</t>
    <phoneticPr fontId="161" type="noConversion"/>
  </si>
  <si>
    <t>113b</t>
    <phoneticPr fontId="161" type="noConversion"/>
  </si>
  <si>
    <t>113a</t>
    <phoneticPr fontId="161" type="noConversion"/>
  </si>
  <si>
    <t>2020-07-29</t>
    <phoneticPr fontId="161" type="noConversion"/>
  </si>
  <si>
    <t>2020-09-01</t>
    <phoneticPr fontId="161" type="noConversion"/>
  </si>
  <si>
    <t>2021-02-16</t>
    <phoneticPr fontId="161" type="noConversion"/>
  </si>
  <si>
    <t>121a.218a</t>
    <phoneticPr fontId="161" type="noConversion"/>
  </si>
  <si>
    <t>2020-07-26</t>
    <phoneticPr fontId="161" type="noConversion"/>
  </si>
  <si>
    <t>2020-08-15</t>
    <phoneticPr fontId="161" type="noConversion"/>
  </si>
  <si>
    <t>5F</t>
    <phoneticPr fontId="161" type="noConversion"/>
  </si>
  <si>
    <r>
      <t>면적</t>
    </r>
    <r>
      <rPr>
        <sz val="11"/>
        <color rgb="FF000000"/>
        <rFont val="맑은 고딕"/>
        <family val="3"/>
        <charset val="129"/>
      </rPr>
      <t xml:space="preserve"> 변경 </t>
    </r>
    <r>
      <rPr>
        <sz val="11"/>
        <color rgb="FF000000"/>
        <rFont val="맑은 고딕"/>
        <family val="3"/>
        <charset val="129"/>
      </rPr>
      <t>7</t>
    </r>
    <r>
      <rPr>
        <sz val="11"/>
        <color rgb="FF000000"/>
        <rFont val="맑은 고딕"/>
        <family val="3"/>
        <charset val="129"/>
      </rPr>
      <t>3.36 →64.89</t>
    </r>
    <phoneticPr fontId="161" type="noConversion"/>
  </si>
  <si>
    <t>면적 변경 69.25 →64.89</t>
    <phoneticPr fontId="161" type="noConversion"/>
  </si>
  <si>
    <t>면적 변경 52.89 →64.89</t>
    <phoneticPr fontId="161" type="noConversion"/>
  </si>
  <si>
    <r>
      <t xml:space="preserve"> </t>
    </r>
    <r>
      <rPr>
        <sz val="11"/>
        <color rgb="FF000000"/>
        <rFont val="맑은 고딕"/>
        <family val="3"/>
        <charset val="129"/>
      </rPr>
      <t>5/27 매장 변경</t>
    </r>
    <phoneticPr fontId="161" type="noConversion"/>
  </si>
  <si>
    <t>2021-05-21</t>
    <phoneticPr fontId="161" type="noConversion"/>
  </si>
  <si>
    <t>2020-11-28</t>
    <phoneticPr fontId="161" type="noConversion"/>
  </si>
  <si>
    <t>A동
 증축</t>
    <phoneticPr fontId="161" type="noConversion"/>
  </si>
  <si>
    <t>교대 이층집</t>
    <phoneticPr fontId="161" type="noConversion"/>
  </si>
  <si>
    <t>214호( 구 판넬) 100A</t>
    <phoneticPr fontId="161" type="noConversion"/>
  </si>
  <si>
    <t>214호(추가 판넬) 75A</t>
    <phoneticPr fontId="161" type="noConversion"/>
  </si>
  <si>
    <t>청담이상</t>
    <phoneticPr fontId="161" type="noConversion"/>
  </si>
  <si>
    <t>2021.09월검침</t>
  </si>
  <si>
    <t>합계</t>
    <phoneticPr fontId="161" type="noConversion"/>
  </si>
  <si>
    <t>▣ 수도 공용 및 전용 비율</t>
    <phoneticPr fontId="161" type="noConversion"/>
  </si>
  <si>
    <t xml:space="preserve">고지서 </t>
    <phoneticPr fontId="161" type="noConversion"/>
  </si>
  <si>
    <t>▣ 열 요금</t>
    <phoneticPr fontId="161" type="noConversion"/>
  </si>
  <si>
    <t>냉,난방 요금</t>
    <phoneticPr fontId="161" type="noConversion"/>
  </si>
  <si>
    <t>온수 요금</t>
    <phoneticPr fontId="161" type="noConversion"/>
  </si>
  <si>
    <t>▣  전기 사용량 비교</t>
    <phoneticPr fontId="161" type="noConversion"/>
  </si>
  <si>
    <t>2021-09-01</t>
    <phoneticPr fontId="161" type="noConversion"/>
  </si>
  <si>
    <t>이동구 GDR &amp; 축구</t>
    <phoneticPr fontId="161" type="noConversion"/>
  </si>
  <si>
    <t>이동국 축구(K-LIVE)</t>
    <phoneticPr fontId="161" type="noConversion"/>
  </si>
  <si>
    <t>이동국 GDR(몬스터 라운지)</t>
    <phoneticPr fontId="161" type="noConversion"/>
  </si>
  <si>
    <t>원격 검침(175A)</t>
    <phoneticPr fontId="161" type="noConversion"/>
  </si>
  <si>
    <t>원격 검침(100A)</t>
    <phoneticPr fontId="161" type="noConversion"/>
  </si>
  <si>
    <t>C동 옥상 3A-1</t>
    <phoneticPr fontId="169" type="noConversion"/>
  </si>
  <si>
    <t>C동 옥상 3A-2</t>
    <phoneticPr fontId="169" type="noConversion"/>
  </si>
  <si>
    <t>포플러스 쌀국수</t>
    <phoneticPr fontId="161" type="noConversion"/>
  </si>
  <si>
    <t>601/602/603</t>
    <phoneticPr fontId="161" type="noConversion"/>
  </si>
  <si>
    <t>21.10월</t>
    <phoneticPr fontId="161" type="noConversion"/>
  </si>
  <si>
    <t>2021.10월검침</t>
    <phoneticPr fontId="161" type="noConversion"/>
  </si>
  <si>
    <t>면적 합계</t>
    <phoneticPr fontId="161" type="noConversion"/>
  </si>
  <si>
    <t>상하수도 사용요금</t>
    <phoneticPr fontId="161" type="noConversion"/>
  </si>
  <si>
    <t>122-1</t>
    <phoneticPr fontId="161" type="noConversion"/>
  </si>
  <si>
    <t>122-2</t>
    <phoneticPr fontId="161" type="noConversion"/>
  </si>
  <si>
    <t>술판</t>
    <phoneticPr fontId="161" type="noConversion"/>
  </si>
  <si>
    <t>123A</t>
    <phoneticPr fontId="161" type="noConversion"/>
  </si>
  <si>
    <t>123B</t>
    <phoneticPr fontId="161" type="noConversion"/>
  </si>
  <si>
    <t>123C</t>
    <phoneticPr fontId="161" type="noConversion"/>
  </si>
  <si>
    <t>123b</t>
    <phoneticPr fontId="161" type="noConversion"/>
  </si>
  <si>
    <t>1123C</t>
    <phoneticPr fontId="161" type="noConversion"/>
  </si>
  <si>
    <t>2021-10-08</t>
    <phoneticPr fontId="161" type="noConversion"/>
  </si>
  <si>
    <t>B210-1</t>
    <phoneticPr fontId="161" type="noConversion"/>
  </si>
  <si>
    <t>B210-2/B102</t>
    <phoneticPr fontId="161" type="noConversion"/>
  </si>
  <si>
    <t>21.11월</t>
    <phoneticPr fontId="161" type="noConversion"/>
  </si>
  <si>
    <t>21년 10월~11월</t>
    <phoneticPr fontId="161" type="noConversion"/>
  </si>
  <si>
    <t>2021.11월검침</t>
  </si>
  <si>
    <t>OAC-12(EF-23)</t>
    <phoneticPr fontId="161" type="noConversion"/>
  </si>
  <si>
    <t>하우스웨어-(구)H 컨넥터 1층</t>
    <phoneticPr fontId="161" type="noConversion"/>
  </si>
  <si>
    <t>무지개맥주-(구)코엔타베</t>
    <phoneticPr fontId="161" type="noConversion"/>
  </si>
  <si>
    <t>화화쿵주(구 빠니깔레)</t>
    <phoneticPr fontId="161" type="noConversion"/>
  </si>
  <si>
    <t>예향정(포베이)</t>
  </si>
  <si>
    <t>예향정(포베이)</t>
    <phoneticPr fontId="161" type="noConversion"/>
  </si>
  <si>
    <t>2021-11-01</t>
    <phoneticPr fontId="161" type="noConversion"/>
  </si>
  <si>
    <t>헌혈의집</t>
    <phoneticPr fontId="161" type="noConversion"/>
  </si>
  <si>
    <t>보드스테이지</t>
    <phoneticPr fontId="161" type="noConversion"/>
  </si>
  <si>
    <t>501/503</t>
    <phoneticPr fontId="161" type="noConversion"/>
  </si>
  <si>
    <t>211a/212b/213c</t>
    <phoneticPr fontId="161" type="noConversion"/>
  </si>
  <si>
    <t>솥고집</t>
    <phoneticPr fontId="161" type="noConversion"/>
  </si>
  <si>
    <t>2021-11-12</t>
    <phoneticPr fontId="161" type="noConversion"/>
  </si>
  <si>
    <t>솥고집</t>
    <phoneticPr fontId="161" type="noConversion"/>
  </si>
  <si>
    <t>3층 화장실 판넬</t>
    <phoneticPr fontId="161" type="noConversion"/>
  </si>
  <si>
    <t>공용판넬</t>
    <phoneticPr fontId="161" type="noConversion"/>
  </si>
  <si>
    <t>공용</t>
    <phoneticPr fontId="161" type="noConversion"/>
  </si>
  <si>
    <t>3층 화장실 별도 판넬</t>
    <phoneticPr fontId="161" type="noConversion"/>
  </si>
  <si>
    <t>3층 화장실</t>
    <phoneticPr fontId="161" type="noConversion"/>
  </si>
  <si>
    <t>3F 화장실</t>
    <phoneticPr fontId="161" type="noConversion"/>
  </si>
  <si>
    <t>이동국 입점시 설치</t>
    <phoneticPr fontId="161" type="noConversion"/>
  </si>
  <si>
    <t>기존 계량기</t>
    <phoneticPr fontId="161" type="noConversion"/>
  </si>
  <si>
    <t>숙위홈(요호컴퍼니)</t>
    <phoneticPr fontId="161" type="noConversion"/>
  </si>
  <si>
    <t>골드엔젬(아임슬리핑)</t>
    <phoneticPr fontId="161" type="noConversion"/>
  </si>
  <si>
    <t>5층(502)</t>
    <phoneticPr fontId="161" type="noConversion"/>
  </si>
  <si>
    <t>보드스테이지 (C동 운영사무실-2)</t>
    <phoneticPr fontId="161" type="noConversion"/>
  </si>
  <si>
    <t>메디퓨어 피부과(북향)</t>
    <phoneticPr fontId="161" type="noConversion"/>
  </si>
  <si>
    <t>21.12월</t>
  </si>
  <si>
    <t>디스커버리 클라이밍</t>
    <phoneticPr fontId="161" type="noConversion"/>
  </si>
  <si>
    <t>무지개맥주</t>
    <phoneticPr fontId="161" type="noConversion"/>
  </si>
  <si>
    <t>2021.12월검침</t>
  </si>
  <si>
    <t xml:space="preserve">이스타PC </t>
    <phoneticPr fontId="161" type="noConversion"/>
  </si>
  <si>
    <t>포토이즘(응응스크린)</t>
    <phoneticPr fontId="161" type="noConversion"/>
  </si>
  <si>
    <t>2022년
1월</t>
    <phoneticPr fontId="161" type="noConversion"/>
  </si>
  <si>
    <t>2월</t>
    <phoneticPr fontId="161" type="noConversion"/>
  </si>
  <si>
    <t>2023년
1월</t>
    <phoneticPr fontId="161" type="noConversion"/>
  </si>
  <si>
    <t>디자인스킨</t>
    <phoneticPr fontId="161" type="noConversion"/>
  </si>
  <si>
    <t>2021-12-01</t>
    <phoneticPr fontId="161" type="noConversion"/>
  </si>
  <si>
    <t>504/505</t>
    <phoneticPr fontId="161" type="noConversion"/>
  </si>
  <si>
    <t>3F</t>
    <phoneticPr fontId="161" type="noConversion"/>
  </si>
  <si>
    <t>2022년
 1월</t>
    <phoneticPr fontId="161" type="noConversion"/>
  </si>
  <si>
    <t>2월</t>
    <phoneticPr fontId="161" type="noConversion"/>
  </si>
  <si>
    <t>2023년
 1월</t>
    <phoneticPr fontId="161" type="noConversion"/>
  </si>
  <si>
    <t>301-1</t>
    <phoneticPr fontId="161" type="noConversion"/>
  </si>
  <si>
    <t>22.01월</t>
    <phoneticPr fontId="161" type="noConversion"/>
  </si>
  <si>
    <t>2021-12-20</t>
    <phoneticPr fontId="161" type="noConversion"/>
  </si>
  <si>
    <t>2022.1월</t>
    <phoneticPr fontId="161" type="noConversion"/>
  </si>
  <si>
    <t>2022.1월검침</t>
    <phoneticPr fontId="161" type="noConversion"/>
  </si>
  <si>
    <t>이동국 축구교실(골프 GDR)</t>
  </si>
  <si>
    <t>2022-01-01</t>
    <phoneticPr fontId="161" type="noConversion"/>
  </si>
  <si>
    <t>샤오바오</t>
    <phoneticPr fontId="161" type="noConversion"/>
  </si>
  <si>
    <t>5층 501, 503호(헌혈의 집)</t>
    <phoneticPr fontId="161" type="noConversion"/>
  </si>
  <si>
    <t>5층 504,505 호(SD)</t>
    <phoneticPr fontId="161" type="noConversion"/>
  </si>
  <si>
    <t>502호(RIAM)</t>
    <phoneticPr fontId="161" type="noConversion"/>
  </si>
  <si>
    <t>BTMC(RMC) 사무실 / 2022년 1월</t>
    <phoneticPr fontId="161" type="noConversion"/>
  </si>
  <si>
    <t>22.02월</t>
    <phoneticPr fontId="161" type="noConversion"/>
  </si>
  <si>
    <t>2022.2월검침</t>
    <phoneticPr fontId="161" type="noConversion"/>
  </si>
  <si>
    <t>2022.2월</t>
  </si>
  <si>
    <t>신규 매장 입점시 수식 변경</t>
    <phoneticPr fontId="161" type="noConversion"/>
  </si>
  <si>
    <t>고미락 식당(착한밥상)</t>
    <phoneticPr fontId="161" type="noConversion"/>
  </si>
  <si>
    <t>22.03월</t>
    <phoneticPr fontId="161" type="noConversion"/>
  </si>
  <si>
    <t>21년 12월</t>
    <phoneticPr fontId="161" type="noConversion"/>
  </si>
  <si>
    <t>22년 01월</t>
    <phoneticPr fontId="161" type="noConversion"/>
  </si>
  <si>
    <t>2022.3월</t>
  </si>
  <si>
    <t>3월</t>
    <phoneticPr fontId="161" type="noConversion"/>
  </si>
  <si>
    <t>2022.3월검침</t>
  </si>
  <si>
    <t>컴포즈커피</t>
    <phoneticPr fontId="161" type="noConversion"/>
  </si>
  <si>
    <t>트리플치과(아키노 주방)</t>
    <phoneticPr fontId="161" type="noConversion"/>
  </si>
  <si>
    <t>22년 02월~04월청구</t>
    <phoneticPr fontId="161" type="noConversion"/>
  </si>
  <si>
    <t>22.04월</t>
    <phoneticPr fontId="161" type="noConversion"/>
  </si>
  <si>
    <t>2022.4월</t>
    <phoneticPr fontId="161" type="noConversion"/>
  </si>
  <si>
    <t>보드 스테이지</t>
    <phoneticPr fontId="161" type="noConversion"/>
  </si>
  <si>
    <t>2022.4월검침</t>
    <phoneticPr fontId="161" type="noConversion"/>
  </si>
  <si>
    <t>애슐리(207-1)</t>
  </si>
  <si>
    <t>후라토 / 207-2</t>
  </si>
  <si>
    <t>저스틴 텐동 / 207-3</t>
  </si>
  <si>
    <t>삼청동 샤브샤브 / 207-4</t>
  </si>
  <si>
    <t>마라공방 / 207-5</t>
  </si>
  <si>
    <t>감성커피 / 207-6</t>
  </si>
  <si>
    <t>임대 매장</t>
    <phoneticPr fontId="161" type="noConversion"/>
  </si>
  <si>
    <t>온수 발생 요금</t>
    <phoneticPr fontId="161" type="noConversion"/>
  </si>
  <si>
    <t>합계</t>
    <phoneticPr fontId="161" type="noConversion"/>
  </si>
  <si>
    <t>온수 발생 금액 제외</t>
    <phoneticPr fontId="161" type="noConversion"/>
  </si>
  <si>
    <t>난방</t>
    <phoneticPr fontId="161" type="noConversion"/>
  </si>
  <si>
    <t>냉방</t>
    <phoneticPr fontId="161" type="noConversion"/>
  </si>
  <si>
    <t>급탕</t>
    <phoneticPr fontId="161" type="noConversion"/>
  </si>
  <si>
    <t>2층 F&amp;B 및 애슐리</t>
    <phoneticPr fontId="161" type="noConversion"/>
  </si>
  <si>
    <t>기본요금(1F&amp;2F) 합계</t>
    <phoneticPr fontId="161" type="noConversion"/>
  </si>
  <si>
    <t xml:space="preserve"> 동일 값</t>
    <phoneticPr fontId="161" type="noConversion"/>
  </si>
  <si>
    <t>동일값</t>
    <phoneticPr fontId="161" type="noConversion"/>
  </si>
  <si>
    <t>데카트론 &amp; 2F F&amp;B</t>
    <phoneticPr fontId="161" type="noConversion"/>
  </si>
  <si>
    <t>공실(ABC 마트) / 문가네</t>
    <phoneticPr fontId="161" type="noConversion"/>
  </si>
  <si>
    <t>공실(반셀) / 팔각도</t>
    <phoneticPr fontId="161" type="noConversion"/>
  </si>
  <si>
    <t>고지서 합계</t>
    <phoneticPr fontId="161" type="noConversion"/>
  </si>
  <si>
    <t>2022-05-01</t>
    <phoneticPr fontId="161" type="noConversion"/>
  </si>
  <si>
    <t>22.05월</t>
  </si>
  <si>
    <t>22년 05월청구</t>
    <phoneticPr fontId="161" type="noConversion"/>
  </si>
  <si>
    <t>공실(한샘)</t>
    <phoneticPr fontId="161" type="noConversion"/>
  </si>
  <si>
    <t>B201-1</t>
    <phoneticPr fontId="161" type="noConversion"/>
  </si>
  <si>
    <t>B201</t>
    <phoneticPr fontId="161" type="noConversion"/>
  </si>
  <si>
    <t>2022.5월검침</t>
  </si>
  <si>
    <t>2022.5월</t>
  </si>
  <si>
    <t>초기 부과 금액</t>
    <phoneticPr fontId="161" type="noConversion"/>
  </si>
  <si>
    <t>필요한 열량 :(45-10)*1,000 = 35,000Kcal</t>
    <phoneticPr fontId="161" type="noConversion"/>
  </si>
  <si>
    <t>온수 부과 단가</t>
    <phoneticPr fontId="161" type="noConversion"/>
  </si>
  <si>
    <t>2022-05-06</t>
    <phoneticPr fontId="161" type="noConversion"/>
  </si>
  <si>
    <t>2022-04-29</t>
    <phoneticPr fontId="161" type="noConversion"/>
  </si>
  <si>
    <t>세사리빙/패브릭편집샵</t>
    <phoneticPr fontId="161" type="noConversion"/>
  </si>
  <si>
    <t>2022-05-08</t>
    <phoneticPr fontId="161" type="noConversion"/>
  </si>
  <si>
    <t>정씨함박</t>
    <phoneticPr fontId="161" type="noConversion"/>
  </si>
  <si>
    <t>예향정</t>
    <phoneticPr fontId="161" type="noConversion"/>
  </si>
  <si>
    <t>담솥</t>
    <phoneticPr fontId="161" type="noConversion"/>
  </si>
  <si>
    <t>2022-05-04</t>
    <phoneticPr fontId="161" type="noConversion"/>
  </si>
  <si>
    <t>아비꼬</t>
    <phoneticPr fontId="161" type="noConversion"/>
  </si>
  <si>
    <t>이동국 축구교실(골프GDR)</t>
    <phoneticPr fontId="161" type="noConversion"/>
  </si>
  <si>
    <t>디스커버리(반셀 2층)</t>
    <phoneticPr fontId="161" type="noConversion"/>
  </si>
  <si>
    <t>디스커버리(모닝딜라이트 2층)</t>
    <phoneticPr fontId="161" type="noConversion"/>
  </si>
  <si>
    <t>솥고집(반셀 1층)</t>
    <phoneticPr fontId="161" type="noConversion"/>
  </si>
  <si>
    <t xml:space="preserve">문가네 정육식당122-2(ABC 마트 1층) </t>
    <phoneticPr fontId="161" type="noConversion"/>
  </si>
  <si>
    <t>2023년 1월</t>
    <phoneticPr fontId="161" type="noConversion"/>
  </si>
  <si>
    <t>2024년 1월</t>
    <phoneticPr fontId="161" type="noConversion"/>
  </si>
  <si>
    <t xml:space="preserve"> 2월</t>
    <phoneticPr fontId="161" type="noConversion"/>
  </si>
  <si>
    <t>2022-05-11</t>
    <phoneticPr fontId="161" type="noConversion"/>
  </si>
  <si>
    <t>옥희</t>
    <phoneticPr fontId="161" type="noConversion"/>
  </si>
  <si>
    <t>AK골프</t>
    <phoneticPr fontId="161" type="noConversion"/>
  </si>
  <si>
    <t>B203a-1/B101</t>
    <phoneticPr fontId="161" type="noConversion"/>
  </si>
  <si>
    <t>B215C</t>
    <phoneticPr fontId="161" type="noConversion"/>
  </si>
  <si>
    <t>B215-a.b</t>
    <phoneticPr fontId="161" type="noConversion"/>
  </si>
  <si>
    <t>B102a.b</t>
    <phoneticPr fontId="161" type="noConversion"/>
  </si>
  <si>
    <t>22년 06월청구</t>
    <phoneticPr fontId="161" type="noConversion"/>
  </si>
  <si>
    <t>22.06월</t>
  </si>
  <si>
    <t>2022.6월</t>
  </si>
  <si>
    <t>2022.6월검침</t>
  </si>
  <si>
    <t>착한밥상 옆(공실)</t>
    <phoneticPr fontId="161" type="noConversion"/>
  </si>
  <si>
    <t>문가네 정육식당(ABC 마트)</t>
    <phoneticPr fontId="161" type="noConversion"/>
  </si>
  <si>
    <t>팔각도(반셀)</t>
    <phoneticPr fontId="161" type="noConversion"/>
  </si>
  <si>
    <t>오피스디포(인투스킨)</t>
    <phoneticPr fontId="161" type="noConversion"/>
  </si>
  <si>
    <t>2022-06-10</t>
    <phoneticPr fontId="161" type="noConversion"/>
  </si>
  <si>
    <t>오늘와인한잔</t>
    <phoneticPr fontId="161" type="noConversion"/>
  </si>
  <si>
    <t>2022년 6월부터 적용</t>
    <phoneticPr fontId="161" type="noConversion"/>
  </si>
  <si>
    <t>(공용요금 차이)</t>
    <phoneticPr fontId="161" type="noConversion"/>
  </si>
  <si>
    <t>A동 데카트론(1F+2F)</t>
    <phoneticPr fontId="161" type="noConversion"/>
  </si>
  <si>
    <t>22.07월</t>
    <phoneticPr fontId="161" type="noConversion"/>
  </si>
  <si>
    <t>22년 07월청구</t>
    <phoneticPr fontId="161" type="noConversion"/>
  </si>
  <si>
    <t>감소</t>
  </si>
  <si>
    <t>2022.7월</t>
  </si>
  <si>
    <t>2022.7월검침</t>
  </si>
  <si>
    <t>당월 사용량</t>
    <phoneticPr fontId="161" type="noConversion"/>
  </si>
  <si>
    <t>2022-07-15</t>
    <phoneticPr fontId="161" type="noConversion"/>
  </si>
  <si>
    <t>트리플치과</t>
    <phoneticPr fontId="161" type="noConversion"/>
  </si>
  <si>
    <t>B105-2</t>
    <phoneticPr fontId="161" type="noConversion"/>
  </si>
  <si>
    <t>B105-1</t>
    <phoneticPr fontId="161" type="noConversion"/>
  </si>
  <si>
    <t>아버헤어-2</t>
    <phoneticPr fontId="161" type="noConversion"/>
  </si>
  <si>
    <t>아버미용실(11브레드)</t>
    <phoneticPr fontId="161" type="noConversion"/>
  </si>
  <si>
    <t>공실</t>
    <phoneticPr fontId="161" type="noConversion"/>
  </si>
  <si>
    <t>트리플치과(아키노주방)</t>
  </si>
  <si>
    <t>트리플치과(아키노주방)</t>
    <phoneticPr fontId="161" type="noConversion"/>
  </si>
  <si>
    <t>0904993</t>
    <phoneticPr fontId="161" type="noConversion"/>
  </si>
  <si>
    <t>201/202</t>
    <phoneticPr fontId="161" type="noConversion"/>
  </si>
  <si>
    <t>203</t>
    <phoneticPr fontId="161" type="noConversion"/>
  </si>
  <si>
    <t>2022-07-01</t>
    <phoneticPr fontId="161" type="noConversion"/>
  </si>
  <si>
    <t>22년 08월청구</t>
    <phoneticPr fontId="161" type="noConversion"/>
  </si>
  <si>
    <t>22.08월</t>
    <phoneticPr fontId="161" type="noConversion"/>
  </si>
  <si>
    <t>2022.8월검침</t>
  </si>
  <si>
    <t>2022.8월</t>
  </si>
  <si>
    <t>버커스(모닝딜라이트 1층)</t>
    <phoneticPr fontId="161" type="noConversion"/>
  </si>
  <si>
    <t>2022-08-01</t>
    <phoneticPr fontId="161" type="noConversion"/>
  </si>
  <si>
    <t>Chai797</t>
    <phoneticPr fontId="161" type="noConversion"/>
  </si>
  <si>
    <t>플랜지</t>
    <phoneticPr fontId="161" type="noConversion"/>
  </si>
  <si>
    <t>2022-08-15</t>
    <phoneticPr fontId="161" type="noConversion"/>
  </si>
  <si>
    <t>참피온냉동삼겹살</t>
    <phoneticPr fontId="161" type="noConversion"/>
  </si>
  <si>
    <t>2022-08-25</t>
    <phoneticPr fontId="161" type="noConversion"/>
  </si>
  <si>
    <t>상카츠</t>
    <phoneticPr fontId="161" type="noConversion"/>
  </si>
  <si>
    <t>마카오도우로오(테르조 피노) 2층-1</t>
    <phoneticPr fontId="161" type="noConversion"/>
  </si>
  <si>
    <t>플랜지(착한밥상 / 고미락)</t>
    <phoneticPr fontId="161" type="noConversion"/>
  </si>
  <si>
    <t>엘림비엠에스(아미테라 사무실)</t>
    <phoneticPr fontId="161" type="noConversion"/>
  </si>
  <si>
    <t>22.09월</t>
    <phoneticPr fontId="161" type="noConversion"/>
  </si>
  <si>
    <t>▣ 수도광열비 부과내역</t>
    <phoneticPr fontId="161" type="noConversion"/>
  </si>
  <si>
    <t>2022.9월</t>
  </si>
  <si>
    <t>전기 사용량</t>
    <phoneticPr fontId="161" type="noConversion"/>
  </si>
  <si>
    <t>2022.9월검침</t>
  </si>
  <si>
    <t>2022-09-16</t>
    <phoneticPr fontId="161" type="noConversion"/>
  </si>
  <si>
    <t>D102</t>
    <phoneticPr fontId="161" type="noConversion"/>
  </si>
  <si>
    <t>2022-09-01</t>
    <phoneticPr fontId="161" type="noConversion"/>
  </si>
  <si>
    <t>버커스프롬오스틴(텍스맥스)</t>
    <phoneticPr fontId="161" type="noConversion"/>
  </si>
  <si>
    <t>125-16-A,C</t>
    <phoneticPr fontId="161" type="noConversion"/>
  </si>
  <si>
    <t>125-16-A, C</t>
    <phoneticPr fontId="161" type="noConversion"/>
  </si>
  <si>
    <t>22.10월</t>
    <phoneticPr fontId="161" type="noConversion"/>
  </si>
  <si>
    <t>2022.10월</t>
  </si>
  <si>
    <t>2022.10월검침</t>
  </si>
  <si>
    <t>한전구분개폐기수수료</t>
    <phoneticPr fontId="161" type="noConversion"/>
  </si>
  <si>
    <t>팔공티</t>
    <phoneticPr fontId="161" type="noConversion"/>
  </si>
  <si>
    <t>TV 수신료/수수료</t>
    <phoneticPr fontId="161" type="noConversion"/>
  </si>
  <si>
    <t>22.11월</t>
    <phoneticPr fontId="161" type="noConversion"/>
  </si>
  <si>
    <t>조명탄(구:직화방이)</t>
    <phoneticPr fontId="161" type="noConversion"/>
  </si>
  <si>
    <t>2022.11월검침</t>
  </si>
  <si>
    <t>2022.12월검침</t>
  </si>
  <si>
    <t>2022.11월</t>
  </si>
  <si>
    <t>하남돼지(에어컨 추가설치)</t>
    <phoneticPr fontId="161" type="noConversion"/>
  </si>
  <si>
    <t>891745</t>
    <phoneticPr fontId="161" type="noConversion"/>
  </si>
  <si>
    <t>20HP</t>
    <phoneticPr fontId="161" type="noConversion"/>
  </si>
  <si>
    <t>열교환기, 냉각수 및 
냉수 순환펌프, 중수펌프</t>
    <phoneticPr fontId="161" type="noConversion"/>
  </si>
  <si>
    <t>플래터7(구:선식당)</t>
    <phoneticPr fontId="161" type="noConversion"/>
  </si>
  <si>
    <t>2022-11-01</t>
    <phoneticPr fontId="161" type="noConversion"/>
  </si>
  <si>
    <t>VR CUBE(비티사용료받음)</t>
    <phoneticPr fontId="161" type="noConversion"/>
  </si>
  <si>
    <t>포플러스 쌀국수(청년다방)</t>
    <phoneticPr fontId="161" type="noConversion"/>
  </si>
  <si>
    <t>뽁식당(지아니스 나폴리)</t>
  </si>
  <si>
    <t>뽁식당(지아니스 나폴리)</t>
    <phoneticPr fontId="161" type="noConversion"/>
  </si>
  <si>
    <t>플래터 7(선식당)</t>
  </si>
  <si>
    <t>플래터 7(선식당)</t>
    <phoneticPr fontId="161" type="noConversion"/>
  </si>
  <si>
    <t>한끼 맛있다(리김밥)</t>
  </si>
  <si>
    <t>한끼 맛있다(리김밥)</t>
    <phoneticPr fontId="161" type="noConversion"/>
  </si>
  <si>
    <t>부타이(제주메밀)</t>
    <phoneticPr fontId="161" type="noConversion"/>
  </si>
  <si>
    <t>호랭이 곶간</t>
  </si>
  <si>
    <t>호랭이 곶간</t>
    <phoneticPr fontId="161" type="noConversion"/>
  </si>
  <si>
    <t>샤오바오(연안식당)</t>
  </si>
  <si>
    <t>샤오바오(연안식당)</t>
    <phoneticPr fontId="161" type="noConversion"/>
  </si>
  <si>
    <t>홍수계 찜닭 (고래식당)</t>
    <phoneticPr fontId="161" type="noConversion"/>
  </si>
  <si>
    <t>히노야지(마루)</t>
    <phoneticPr fontId="161" type="noConversion"/>
  </si>
  <si>
    <t>1층 깨비옥</t>
    <phoneticPr fontId="161" type="noConversion"/>
  </si>
  <si>
    <t>미도인(소공동 뚝배기)</t>
  </si>
  <si>
    <t>미도인(소공동 뚝배기)</t>
    <phoneticPr fontId="161" type="noConversion"/>
  </si>
  <si>
    <t>담솥(국수나무)</t>
    <phoneticPr fontId="161" type="noConversion"/>
  </si>
  <si>
    <t>차이797(라오베이징)</t>
  </si>
  <si>
    <t>차이797(라오베이징)</t>
    <phoneticPr fontId="161" type="noConversion"/>
  </si>
  <si>
    <t>22.12월</t>
    <phoneticPr fontId="161" type="noConversion"/>
  </si>
  <si>
    <t>22년 09월~12월청구</t>
    <phoneticPr fontId="161" type="noConversion"/>
  </si>
  <si>
    <t>2022.12월</t>
  </si>
  <si>
    <t>빕스 매장 전기</t>
    <phoneticPr fontId="161" type="noConversion"/>
  </si>
  <si>
    <t>청담갈비</t>
    <phoneticPr fontId="161" type="noConversion"/>
  </si>
  <si>
    <t>오가다</t>
    <phoneticPr fontId="161" type="noConversion"/>
  </si>
  <si>
    <t>EHP 실외기-1</t>
    <phoneticPr fontId="161" type="noConversion"/>
  </si>
  <si>
    <t>EHP 실외기-2</t>
    <phoneticPr fontId="161" type="noConversion"/>
  </si>
  <si>
    <t>빕스</t>
    <phoneticPr fontId="161" type="noConversion"/>
  </si>
  <si>
    <t>수검침 계량기 -1</t>
    <phoneticPr fontId="161" type="noConversion"/>
  </si>
  <si>
    <t>수검침 계량기 -2</t>
    <phoneticPr fontId="161" type="noConversion"/>
  </si>
  <si>
    <t>원견-1</t>
    <phoneticPr fontId="161" type="noConversion"/>
  </si>
  <si>
    <t>캘리클럽</t>
    <phoneticPr fontId="161" type="noConversion"/>
  </si>
  <si>
    <t>열요금 상승율 반영 (단가 조정)</t>
    <phoneticPr fontId="161" type="noConversion"/>
  </si>
  <si>
    <t>빕스(청담갈비)</t>
    <phoneticPr fontId="161" type="noConversion"/>
  </si>
  <si>
    <t>2022-12-15</t>
    <phoneticPr fontId="161" type="noConversion"/>
  </si>
  <si>
    <t>2022-12-01</t>
    <phoneticPr fontId="161" type="noConversion"/>
  </si>
  <si>
    <t>2022-12-26</t>
    <phoneticPr fontId="161" type="noConversion"/>
  </si>
  <si>
    <t>손실열량 : 35,000 * 0.1 = 3500Kcal(열교환기효율 90%, 펌프 효율 95%, 배관 손실분 15%)</t>
    <phoneticPr fontId="161" type="noConversion"/>
  </si>
  <si>
    <t>총 소요열량 : 35,000+3,500 = 38,500Kcal = 0.0385Gcal</t>
    <phoneticPr fontId="161" type="noConversion"/>
  </si>
  <si>
    <t>급탕1㎥당 단가 : 0.0385*117,710*1.1=4,985.0185원</t>
    <phoneticPr fontId="161" type="noConversion"/>
  </si>
  <si>
    <t>2024년
1월</t>
    <phoneticPr fontId="161" type="noConversion"/>
  </si>
  <si>
    <t>냉방(톤)단가</t>
    <phoneticPr fontId="161" type="noConversion"/>
  </si>
  <si>
    <t>난방(톤)단가</t>
    <phoneticPr fontId="161" type="noConversion"/>
  </si>
  <si>
    <t>23년 1월청구</t>
    <phoneticPr fontId="161" type="noConversion"/>
  </si>
  <si>
    <t>23.1월</t>
    <phoneticPr fontId="161" type="noConversion"/>
  </si>
  <si>
    <t>동절기</t>
    <phoneticPr fontId="161" type="noConversion"/>
  </si>
  <si>
    <t>12월 ~ 익년 2월</t>
    <phoneticPr fontId="161" type="noConversion"/>
  </si>
  <si>
    <t>춘추절기</t>
    <phoneticPr fontId="161" type="noConversion"/>
  </si>
  <si>
    <t>3~5월, 9~11월</t>
    <phoneticPr fontId="161" type="noConversion"/>
  </si>
  <si>
    <t>하절기</t>
    <phoneticPr fontId="161" type="noConversion"/>
  </si>
  <si>
    <t>6~8월</t>
    <phoneticPr fontId="161" type="noConversion"/>
  </si>
  <si>
    <t>2022년 10월 1일 기준(인천 종합 에너지)</t>
    <phoneticPr fontId="161" type="noConversion"/>
  </si>
  <si>
    <t>계절별 차등 요금</t>
    <phoneticPr fontId="161" type="noConversion"/>
  </si>
  <si>
    <t>연간 단일 요금</t>
    <phoneticPr fontId="161" type="noConversion"/>
  </si>
  <si>
    <t>상기 적용</t>
    <phoneticPr fontId="161" type="noConversion"/>
  </si>
  <si>
    <r>
      <t>세대 급탕
 요금(M</t>
    </r>
    <r>
      <rPr>
        <vertAlign val="superscript"/>
        <sz val="10"/>
        <color rgb="FF000000"/>
        <rFont val="HY견고딕"/>
        <family val="1"/>
        <charset val="129"/>
      </rPr>
      <t>3</t>
    </r>
    <r>
      <rPr>
        <sz val="10"/>
        <color rgb="FF000000"/>
        <rFont val="HY견고딕"/>
        <family val="1"/>
        <charset val="129"/>
      </rPr>
      <t>)</t>
    </r>
    <phoneticPr fontId="161" type="noConversion"/>
  </si>
  <si>
    <t>공용부 온수 요금 단가</t>
    <phoneticPr fontId="161" type="noConversion"/>
  </si>
  <si>
    <t>나. 하절기 : D동 5층 사무실등 공요부 금액으로 : 10원만 부과</t>
    <phoneticPr fontId="161" type="noConversion"/>
  </si>
  <si>
    <t>물 1㎥을 1℃가열하는데 필요한 열량 : 1,000Kcal</t>
    <phoneticPr fontId="161" type="noConversion"/>
  </si>
  <si>
    <t>레드문(등짝 스메싱)</t>
    <phoneticPr fontId="161" type="noConversion"/>
  </si>
  <si>
    <t>부타이(제주메밀 백월당)</t>
    <phoneticPr fontId="161" type="noConversion"/>
  </si>
  <si>
    <t xml:space="preserve">뱅루즈 </t>
    <phoneticPr fontId="161" type="noConversion"/>
  </si>
  <si>
    <t>옥희(토요켄)</t>
    <phoneticPr fontId="161" type="noConversion"/>
  </si>
  <si>
    <t>제주 바다</t>
    <phoneticPr fontId="161" type="noConversion"/>
  </si>
  <si>
    <t>잼버리(챔피온)</t>
    <phoneticPr fontId="161" type="noConversion"/>
  </si>
  <si>
    <t>배수관이 화장실에 연결됨</t>
    <phoneticPr fontId="161" type="noConversion"/>
  </si>
  <si>
    <t>담솥</t>
  </si>
  <si>
    <t>조명탄(직화방이)</t>
    <phoneticPr fontId="161" type="noConversion"/>
  </si>
  <si>
    <t>웨스턴 스토리</t>
    <phoneticPr fontId="161" type="noConversion"/>
  </si>
  <si>
    <t>컴포즈커피</t>
  </si>
  <si>
    <t>AK 골프(라운드 어바웃)</t>
    <phoneticPr fontId="161" type="noConversion"/>
  </si>
  <si>
    <t>와인한잔</t>
    <phoneticPr fontId="161" type="noConversion"/>
  </si>
  <si>
    <t>버커스</t>
    <phoneticPr fontId="161" type="noConversion"/>
  </si>
  <si>
    <t>아버 미용실(11브레드)</t>
    <phoneticPr fontId="161" type="noConversion"/>
  </si>
  <si>
    <t>빕스(청담갈비) : 실외기</t>
    <phoneticPr fontId="161" type="noConversion"/>
  </si>
  <si>
    <t>빕스(청담갈비):  배기팬</t>
    <phoneticPr fontId="161" type="noConversion"/>
  </si>
  <si>
    <t>빕스(청담갈비): 급기팬</t>
    <phoneticPr fontId="161" type="noConversion"/>
  </si>
  <si>
    <t>앙쥬레브(바로나도)</t>
  </si>
  <si>
    <t>앙쥬레브(바로나도)</t>
    <phoneticPr fontId="161" type="noConversion"/>
  </si>
  <si>
    <t>참피온 삼겹살(마시찜)</t>
    <phoneticPr fontId="161" type="noConversion"/>
  </si>
  <si>
    <t>챔피온 삼겹살(마시찜)</t>
  </si>
  <si>
    <t>챔피온 삼겹살(마시찜)</t>
    <phoneticPr fontId="161" type="noConversion"/>
  </si>
  <si>
    <t>명동칼국수(고래식당)</t>
    <phoneticPr fontId="161" type="noConversion"/>
  </si>
  <si>
    <t>플랜지(고미락)</t>
    <phoneticPr fontId="161" type="noConversion"/>
  </si>
  <si>
    <t>마카오도우로오(테르조피노)</t>
  </si>
  <si>
    <t>마카오도우로오(테르조피노)</t>
    <phoneticPr fontId="161" type="noConversion"/>
  </si>
  <si>
    <t>가. 동절기에만 부과</t>
    <phoneticPr fontId="161" type="noConversion"/>
  </si>
  <si>
    <t>춘추기</t>
    <phoneticPr fontId="161" type="noConversion"/>
  </si>
  <si>
    <t>6월 ~ 8월</t>
    <phoneticPr fontId="161" type="noConversion"/>
  </si>
  <si>
    <t>메가 커피</t>
  </si>
  <si>
    <t>공실(한샘 분할)</t>
  </si>
  <si>
    <t>디자인스킨</t>
  </si>
  <si>
    <t>잼버리</t>
    <phoneticPr fontId="161" type="noConversion"/>
  </si>
  <si>
    <t>공실(힐커)</t>
    <phoneticPr fontId="161" type="noConversion"/>
  </si>
  <si>
    <t>차이 797</t>
  </si>
  <si>
    <t>차이 797</t>
    <phoneticPr fontId="161" type="noConversion"/>
  </si>
  <si>
    <t>예향정</t>
  </si>
  <si>
    <t>미도인</t>
  </si>
  <si>
    <t>미도인</t>
    <phoneticPr fontId="161" type="noConversion"/>
  </si>
  <si>
    <t>만석장</t>
  </si>
  <si>
    <t>포플러스 쌀국수</t>
  </si>
  <si>
    <t>히노아지</t>
  </si>
  <si>
    <t>플래터7(구:선식당)</t>
  </si>
  <si>
    <t>버거앤 프라이즈</t>
  </si>
  <si>
    <t>한끼맛있다</t>
  </si>
  <si>
    <t>부타이</t>
  </si>
  <si>
    <t>홍수계 찜닭</t>
  </si>
  <si>
    <t>샤오바오</t>
  </si>
  <si>
    <t>호랭이곳간</t>
  </si>
  <si>
    <t>뽁식당</t>
    <phoneticPr fontId="161" type="noConversion"/>
  </si>
  <si>
    <t>명동칼국수</t>
    <phoneticPr fontId="161" type="noConversion"/>
  </si>
  <si>
    <t>아버 미용실(11브렌드)</t>
  </si>
  <si>
    <t>125-16-B,D</t>
    <phoneticPr fontId="161" type="noConversion"/>
  </si>
  <si>
    <t>상카츠(크앙분식)</t>
  </si>
  <si>
    <t>니뽕 내뽕</t>
  </si>
  <si>
    <t>제이슨 볼링장</t>
  </si>
  <si>
    <t>캘리 테크 액션</t>
  </si>
  <si>
    <t>6층(GDR+풋살)</t>
    <phoneticPr fontId="161" type="noConversion"/>
  </si>
  <si>
    <t>(기본요금)</t>
    <phoneticPr fontId="161" type="noConversion"/>
  </si>
  <si>
    <t>(사용요금)</t>
    <phoneticPr fontId="161" type="noConversion"/>
  </si>
  <si>
    <t>메가박스 단가</t>
    <phoneticPr fontId="161" type="noConversion"/>
  </si>
  <si>
    <t>2025년 1월</t>
    <phoneticPr fontId="161" type="noConversion"/>
  </si>
  <si>
    <t>지하층 판매시설
-21~24 환기용</t>
    <phoneticPr fontId="161" type="noConversion"/>
  </si>
  <si>
    <t>이동국 축구(K-LIVE)</t>
  </si>
  <si>
    <t>이동국 GDR(몬스터 라운지)</t>
  </si>
  <si>
    <t>관리비
 비용 정산</t>
    <phoneticPr fontId="161" type="noConversion"/>
  </si>
  <si>
    <t>제이용수</t>
    <phoneticPr fontId="161" type="noConversion"/>
  </si>
  <si>
    <t>전용관리비 부과 금액</t>
    <phoneticPr fontId="161" type="noConversion"/>
  </si>
  <si>
    <t>이동구 GDR 및 축구</t>
    <phoneticPr fontId="161" type="noConversion"/>
  </si>
  <si>
    <t>2023년. 1월</t>
    <phoneticPr fontId="161" type="noConversion"/>
  </si>
  <si>
    <t>2023.1월검침</t>
    <phoneticPr fontId="161" type="noConversion"/>
  </si>
  <si>
    <t>185-07-1273</t>
    <phoneticPr fontId="161" type="noConversion"/>
  </si>
  <si>
    <t>185-07-1228</t>
    <phoneticPr fontId="161" type="noConversion"/>
  </si>
  <si>
    <t>185-07-1229</t>
    <phoneticPr fontId="161" type="noConversion"/>
  </si>
  <si>
    <t>185-07-1274</t>
    <phoneticPr fontId="161" type="noConversion"/>
  </si>
  <si>
    <t>연료비
 연동제</t>
    <phoneticPr fontId="161" type="noConversion"/>
  </si>
  <si>
    <t>개편전 요금</t>
    <phoneticPr fontId="161" type="noConversion"/>
  </si>
  <si>
    <t>기후환경</t>
    <phoneticPr fontId="161" type="noConversion"/>
  </si>
  <si>
    <t>소상공인 지원</t>
    <phoneticPr fontId="161" type="noConversion"/>
  </si>
  <si>
    <t>소상공인 지원</t>
    <phoneticPr fontId="161" type="noConversion"/>
  </si>
  <si>
    <t>환경비용 차감</t>
    <phoneticPr fontId="161" type="noConversion"/>
  </si>
  <si>
    <t>기후환경</t>
    <phoneticPr fontId="161" type="noConversion"/>
  </si>
  <si>
    <t>연료비
 연동제</t>
    <phoneticPr fontId="161" type="noConversion"/>
  </si>
  <si>
    <t>개편전 요금</t>
    <phoneticPr fontId="161" type="noConversion"/>
  </si>
  <si>
    <t>기 본 요 금(단일 요금제), 계약용량(Mcal/h)</t>
    <phoneticPr fontId="161" type="noConversion"/>
  </si>
  <si>
    <t xml:space="preserve"> (공용부과액 ÷ 전체면적 = 냉방요금단가)</t>
  </si>
  <si>
    <t xml:space="preserve"> (냉방요금단가 × 계약면적 = 공용부과액)</t>
  </si>
  <si>
    <t>2) 급탕요금 : 공용사용량 10% 임의 적용함.</t>
  </si>
  <si>
    <t>가. 상가 : (난방사용요금 × 상가사용량(90%) = 상가부과액)</t>
  </si>
  <si>
    <t xml:space="preserve"> (상가부과액 ÷ 금월사용량 = 급탕요금단가)</t>
  </si>
  <si>
    <t xml:space="preserve"> (급탕요금단가 × 급탕사용량 = 상가부과액)</t>
  </si>
  <si>
    <t>나. 공용 : (난방사용요금 × 공용사용량(10%)) = 공용부과액)</t>
  </si>
  <si>
    <t xml:space="preserve"> (공용부과액 ÷ 전체면적 = 급탕요금단가)</t>
  </si>
  <si>
    <t xml:space="preserve"> (급탕요금단가 × 계약면적 = 공용부과액)</t>
  </si>
  <si>
    <t>2023-01-01</t>
    <phoneticPr fontId="161" type="noConversion"/>
  </si>
  <si>
    <t>파란만잔</t>
    <phoneticPr fontId="161" type="noConversion"/>
  </si>
  <si>
    <t>23.2월</t>
  </si>
  <si>
    <t>동절기</t>
    <phoneticPr fontId="161" type="noConversion"/>
  </si>
  <si>
    <t>하절기</t>
    <phoneticPr fontId="161" type="noConversion"/>
  </si>
  <si>
    <t>하우스웨어 2층</t>
    <phoneticPr fontId="161" type="noConversion"/>
  </si>
  <si>
    <t>2023.2월검침</t>
  </si>
  <si>
    <t>2023년. 2월</t>
  </si>
  <si>
    <t>2023년 2월</t>
    <phoneticPr fontId="161" type="noConversion"/>
  </si>
  <si>
    <t>마카오 훠궈(테르조피노)</t>
  </si>
  <si>
    <t>마카오 훠궈(테르조피노)</t>
    <phoneticPr fontId="161" type="noConversion"/>
  </si>
  <si>
    <t>스크린 골프(삿뽀르)</t>
    <phoneticPr fontId="161" type="noConversion"/>
  </si>
  <si>
    <t>아일랜드</t>
  </si>
  <si>
    <t>아일랜드</t>
    <phoneticPr fontId="161" type="noConversion"/>
  </si>
  <si>
    <t>정씨함박</t>
  </si>
  <si>
    <t>차이797</t>
    <phoneticPr fontId="161" type="noConversion"/>
  </si>
  <si>
    <t>한끼 맛잇다</t>
  </si>
  <si>
    <t>한끼 맛잇다</t>
    <phoneticPr fontId="161" type="noConversion"/>
  </si>
  <si>
    <t>홍수계 찜닭(고래감자탕)</t>
  </si>
  <si>
    <t>홍수계 찜닭(고래감자탕)</t>
    <phoneticPr fontId="161" type="noConversion"/>
  </si>
  <si>
    <t>명동칼국수(고래감자탕)</t>
  </si>
  <si>
    <t>명동칼국수(고래감자탕)</t>
    <phoneticPr fontId="161" type="noConversion"/>
  </si>
  <si>
    <t>플래터 7</t>
  </si>
  <si>
    <t>플래터 7</t>
    <phoneticPr fontId="161" type="noConversion"/>
  </si>
  <si>
    <t>미쿡식당</t>
    <phoneticPr fontId="161" type="noConversion"/>
  </si>
  <si>
    <t>히노야지</t>
  </si>
  <si>
    <t>히노야지</t>
    <phoneticPr fontId="161" type="noConversion"/>
  </si>
  <si>
    <t>화례무(어메이징 브로잉)</t>
  </si>
  <si>
    <t>트리플 치과</t>
  </si>
  <si>
    <t>트리플 치과</t>
    <phoneticPr fontId="161" type="noConversion"/>
  </si>
  <si>
    <t>안내 데스크</t>
  </si>
  <si>
    <t>안내 데스크</t>
    <phoneticPr fontId="161" type="noConversion"/>
  </si>
  <si>
    <t>라라 노래방</t>
  </si>
  <si>
    <t>플랜지(착한밥상)</t>
    <phoneticPr fontId="161" type="noConversion"/>
  </si>
  <si>
    <t xml:space="preserve">호랭이 곶간 </t>
    <phoneticPr fontId="161" type="noConversion"/>
  </si>
  <si>
    <t>옥희</t>
  </si>
  <si>
    <t>청담이상</t>
  </si>
  <si>
    <t>호랭이곶간(주시브로시)</t>
  </si>
  <si>
    <t>23.3월</t>
  </si>
  <si>
    <t>23년 2월~3월청구</t>
    <phoneticPr fontId="161" type="noConversion"/>
  </si>
  <si>
    <t>술판  122-1 (ABC마트 1층)</t>
    <phoneticPr fontId="161" type="noConversion"/>
  </si>
  <si>
    <t xml:space="preserve"> 3월</t>
    <phoneticPr fontId="161" type="noConversion"/>
  </si>
  <si>
    <t>2023년. 3월</t>
  </si>
  <si>
    <t>2023년 3월</t>
    <phoneticPr fontId="161" type="noConversion"/>
  </si>
  <si>
    <t>2023.3월검침</t>
  </si>
  <si>
    <t>송도포차/파란만장</t>
    <phoneticPr fontId="161" type="noConversion"/>
  </si>
  <si>
    <t>삼길포2</t>
  </si>
  <si>
    <t>파란만잔</t>
  </si>
  <si>
    <t>삼길포(7/23)</t>
  </si>
  <si>
    <t>F&amp;B+애슐리</t>
    <phoneticPr fontId="161" type="noConversion"/>
  </si>
  <si>
    <t>웨딩홀</t>
    <phoneticPr fontId="161" type="noConversion"/>
  </si>
  <si>
    <t>온수</t>
    <phoneticPr fontId="161" type="noConversion"/>
  </si>
  <si>
    <t>2023-03-17</t>
    <phoneticPr fontId="161" type="noConversion"/>
  </si>
  <si>
    <t>STCO</t>
    <phoneticPr fontId="161" type="noConversion"/>
  </si>
  <si>
    <t>301-2</t>
    <phoneticPr fontId="161" type="noConversion"/>
  </si>
  <si>
    <t>23.4월</t>
    <phoneticPr fontId="161" type="noConversion"/>
  </si>
  <si>
    <t>23년 4월청구</t>
    <phoneticPr fontId="161" type="noConversion"/>
  </si>
  <si>
    <t>2023년. 4월</t>
  </si>
  <si>
    <t>2023년 4월</t>
    <phoneticPr fontId="161" type="noConversion"/>
  </si>
  <si>
    <t>2023.4월검침</t>
  </si>
  <si>
    <t xml:space="preserve"> 4월</t>
    <phoneticPr fontId="161" type="noConversion"/>
  </si>
  <si>
    <t>4~5월, 9~10월</t>
    <phoneticPr fontId="161" type="noConversion"/>
  </si>
  <si>
    <t>11월 ~ 익년 3월</t>
    <phoneticPr fontId="161" type="noConversion"/>
  </si>
  <si>
    <t>난방(기본+사용)</t>
    <phoneticPr fontId="161" type="noConversion"/>
  </si>
  <si>
    <t>A동 웨딩홀</t>
    <phoneticPr fontId="161" type="noConversion"/>
  </si>
  <si>
    <t>메가박스</t>
    <phoneticPr fontId="161" type="noConversion"/>
  </si>
  <si>
    <t>D동</t>
    <phoneticPr fontId="161" type="noConversion"/>
  </si>
  <si>
    <t>합계</t>
    <phoneticPr fontId="161" type="noConversion"/>
  </si>
  <si>
    <t>기본요금</t>
    <phoneticPr fontId="161" type="noConversion"/>
  </si>
  <si>
    <t>구분</t>
    <phoneticPr fontId="161" type="noConversion"/>
  </si>
  <si>
    <t>사용요금</t>
    <phoneticPr fontId="161" type="noConversion"/>
  </si>
  <si>
    <t>소계(A동~D동)</t>
    <phoneticPr fontId="161" type="noConversion"/>
  </si>
  <si>
    <t>부담금액</t>
    <phoneticPr fontId="161" type="noConversion"/>
  </si>
  <si>
    <t>공용요금</t>
    <phoneticPr fontId="161" type="noConversion"/>
  </si>
  <si>
    <t>B2</t>
    <phoneticPr fontId="161" type="noConversion"/>
  </si>
  <si>
    <t>B201</t>
    <phoneticPr fontId="161" type="noConversion"/>
  </si>
  <si>
    <t>B125-1</t>
    <phoneticPr fontId="161" type="noConversion"/>
  </si>
  <si>
    <t>샤인클 스팀 세차장</t>
    <phoneticPr fontId="161" type="noConversion"/>
  </si>
  <si>
    <t>플랜지(착한밥상)</t>
    <phoneticPr fontId="161" type="noConversion"/>
  </si>
  <si>
    <t>23년 5월청구</t>
    <phoneticPr fontId="161" type="noConversion"/>
  </si>
  <si>
    <t>23.5월</t>
  </si>
  <si>
    <t>2023-04-14</t>
    <phoneticPr fontId="161" type="noConversion"/>
  </si>
  <si>
    <t>5월</t>
    <phoneticPr fontId="161" type="noConversion"/>
  </si>
  <si>
    <t xml:space="preserve"> 5월</t>
    <phoneticPr fontId="161" type="noConversion"/>
  </si>
  <si>
    <t>2023년. 5월</t>
  </si>
  <si>
    <t>2023년 5월</t>
    <phoneticPr fontId="161" type="noConversion"/>
  </si>
  <si>
    <t>2023.5월검침</t>
  </si>
  <si>
    <t>2023년 1월 1일 기준(인천 종합 에너지 비율 적용시</t>
    <phoneticPr fontId="161" type="noConversion"/>
  </si>
  <si>
    <t>4월, 5월, 9월 , 10월</t>
    <phoneticPr fontId="161" type="noConversion"/>
  </si>
  <si>
    <t>20도</t>
    <phoneticPr fontId="161" type="noConversion"/>
  </si>
  <si>
    <t>104/108</t>
    <phoneticPr fontId="161" type="noConversion"/>
  </si>
  <si>
    <t>전월
지침</t>
    <phoneticPr fontId="161" type="noConversion"/>
  </si>
  <si>
    <t>R-WAVE(장난감을 찾아서)</t>
    <phoneticPr fontId="161" type="noConversion"/>
  </si>
  <si>
    <t>빕스(백재원 반상): 급기팬</t>
    <phoneticPr fontId="161" type="noConversion"/>
  </si>
  <si>
    <t>빕스(백재원 반상): 배기팬</t>
    <phoneticPr fontId="161" type="noConversion"/>
  </si>
  <si>
    <t>빕스(백재원 반상): 실외기</t>
    <phoneticPr fontId="161" type="noConversion"/>
  </si>
  <si>
    <t>장난간을 찾아서()R-WAVE)</t>
    <phoneticPr fontId="161" type="noConversion"/>
  </si>
  <si>
    <t>바로나도(바셀)</t>
    <phoneticPr fontId="161" type="noConversion"/>
  </si>
  <si>
    <t>가온칼국수(피콜로)</t>
    <phoneticPr fontId="161" type="noConversion"/>
  </si>
  <si>
    <t>골프존(삿뽀로)</t>
    <phoneticPr fontId="161" type="noConversion"/>
  </si>
  <si>
    <t>챔피온삼겹살(마시찜)</t>
    <phoneticPr fontId="161" type="noConversion"/>
  </si>
  <si>
    <t>더플레이스(산타모리카)</t>
    <phoneticPr fontId="161" type="noConversion"/>
  </si>
  <si>
    <t>유가네닭갈비(신사면옥)</t>
    <phoneticPr fontId="161" type="noConversion"/>
  </si>
  <si>
    <t>담솥(두꺼비식당)</t>
    <phoneticPr fontId="161" type="noConversion"/>
  </si>
  <si>
    <t>차이797(라오베이징)</t>
    <phoneticPr fontId="161" type="noConversion"/>
  </si>
  <si>
    <t>아버 미용실(11브레드(영풍문고)</t>
    <phoneticPr fontId="161" type="noConversion"/>
  </si>
  <si>
    <t>23.6월</t>
  </si>
  <si>
    <t xml:space="preserve"> 6월</t>
    <phoneticPr fontId="161" type="noConversion"/>
  </si>
  <si>
    <t>2023년. 6월</t>
  </si>
  <si>
    <t>2023년 6월</t>
    <phoneticPr fontId="161" type="noConversion"/>
  </si>
  <si>
    <t>2023.6월검침</t>
  </si>
  <si>
    <t>올드타운</t>
    <phoneticPr fontId="161" type="noConversion"/>
  </si>
  <si>
    <t>더플레이스</t>
    <phoneticPr fontId="161" type="noConversion"/>
  </si>
  <si>
    <t>공용요금</t>
    <phoneticPr fontId="161" type="noConversion"/>
  </si>
  <si>
    <t>더플레이스</t>
    <phoneticPr fontId="161" type="noConversion"/>
  </si>
  <si>
    <t>더 플레이스</t>
    <phoneticPr fontId="161" type="noConversion"/>
  </si>
  <si>
    <t>난방&amp;온수</t>
    <phoneticPr fontId="161" type="noConversion"/>
  </si>
  <si>
    <t>2023-06-03</t>
    <phoneticPr fontId="161" type="noConversion"/>
  </si>
  <si>
    <t>사용량(㎥,Mwh))</t>
    <phoneticPr fontId="161" type="noConversion"/>
  </si>
  <si>
    <t>23.7월</t>
    <phoneticPr fontId="161" type="noConversion"/>
  </si>
  <si>
    <t>23년 6월청구</t>
    <phoneticPr fontId="161" type="noConversion"/>
  </si>
  <si>
    <t>23년 7월청구</t>
    <phoneticPr fontId="161" type="noConversion"/>
  </si>
  <si>
    <t xml:space="preserve"> 7월</t>
    <phoneticPr fontId="161" type="noConversion"/>
  </si>
  <si>
    <t>2023년. 7월</t>
  </si>
  <si>
    <t>2023년 7월</t>
    <phoneticPr fontId="161" type="noConversion"/>
  </si>
  <si>
    <t>2023.7월검침</t>
  </si>
  <si>
    <t>2023-07-20</t>
    <phoneticPr fontId="161" type="noConversion"/>
  </si>
  <si>
    <t>오름채</t>
    <phoneticPr fontId="161" type="noConversion"/>
  </si>
  <si>
    <t>2017년 12월 기준</t>
    <phoneticPr fontId="161" type="noConversion"/>
  </si>
  <si>
    <t>2017년 12월</t>
    <phoneticPr fontId="161" type="noConversion"/>
  </si>
  <si>
    <t>2023년 7월</t>
    <phoneticPr fontId="161" type="noConversion"/>
  </si>
  <si>
    <t>Gcal</t>
    <phoneticPr fontId="161" type="noConversion"/>
  </si>
  <si>
    <t>MWH 계량기</t>
    <phoneticPr fontId="161" type="noConversion"/>
  </si>
  <si>
    <t>모우트 PC방(ABC 2층)</t>
    <phoneticPr fontId="161" type="noConversion"/>
  </si>
  <si>
    <t>23.8월</t>
    <phoneticPr fontId="161" type="noConversion"/>
  </si>
  <si>
    <t>23년 8월청구</t>
    <phoneticPr fontId="161" type="noConversion"/>
  </si>
  <si>
    <t xml:space="preserve"> 8월</t>
    <phoneticPr fontId="161" type="noConversion"/>
  </si>
  <si>
    <t>2023년. 8월</t>
  </si>
  <si>
    <t>2023년 8월</t>
    <phoneticPr fontId="161" type="noConversion"/>
  </si>
  <si>
    <t>2023.8월검침</t>
  </si>
  <si>
    <t>A</t>
    <phoneticPr fontId="161" type="noConversion"/>
  </si>
  <si>
    <t>오봉집</t>
    <phoneticPr fontId="161" type="noConversion"/>
  </si>
  <si>
    <t>데일리서울</t>
    <phoneticPr fontId="161" type="noConversion"/>
  </si>
  <si>
    <t>126-1</t>
    <phoneticPr fontId="161" type="noConversion"/>
  </si>
  <si>
    <t>126-2</t>
    <phoneticPr fontId="161" type="noConversion"/>
  </si>
  <si>
    <t>2023-08-01</t>
    <phoneticPr fontId="161" type="noConversion"/>
  </si>
  <si>
    <t>경주십원빵</t>
    <phoneticPr fontId="161" type="noConversion"/>
  </si>
  <si>
    <t>떼구루</t>
    <phoneticPr fontId="161" type="noConversion"/>
  </si>
  <si>
    <t>경주 십원빵</t>
    <phoneticPr fontId="161" type="noConversion"/>
  </si>
  <si>
    <t>23.9월</t>
    <phoneticPr fontId="161" type="noConversion"/>
  </si>
  <si>
    <t xml:space="preserve"> 9월</t>
    <phoneticPr fontId="161" type="noConversion"/>
  </si>
  <si>
    <t>2023년. 9월</t>
  </si>
  <si>
    <t>2023년 9월</t>
    <phoneticPr fontId="161" type="noConversion"/>
  </si>
  <si>
    <t>2023.9월검침</t>
  </si>
  <si>
    <t>커피빈, 벌툰</t>
    <phoneticPr fontId="161" type="noConversion"/>
  </si>
  <si>
    <t>이동국 풋살장(K-LIVE)</t>
    <phoneticPr fontId="161" type="noConversion"/>
  </si>
  <si>
    <t>이동국 GDR(몬스터 라운지)</t>
    <phoneticPr fontId="161" type="noConversion"/>
  </si>
  <si>
    <t>텍스맥스,솥고집,
팔각도,문가네,술판</t>
    <phoneticPr fontId="161" type="noConversion"/>
  </si>
  <si>
    <t>벌툰(208호)</t>
    <phoneticPr fontId="161" type="noConversion"/>
  </si>
  <si>
    <t>택이네 조개찜</t>
    <phoneticPr fontId="161" type="noConversion"/>
  </si>
  <si>
    <t>고반식당</t>
    <phoneticPr fontId="161" type="noConversion"/>
  </si>
  <si>
    <t>픽커스</t>
    <phoneticPr fontId="161" type="noConversion"/>
  </si>
  <si>
    <t>오피스디포</t>
    <phoneticPr fontId="161" type="noConversion"/>
  </si>
  <si>
    <t>키즈 스케이프</t>
    <phoneticPr fontId="161" type="noConversion"/>
  </si>
  <si>
    <t>골드엔젬</t>
    <phoneticPr fontId="161" type="noConversion"/>
  </si>
  <si>
    <t>더 데일리 서울( 아버 옆 공실)</t>
    <phoneticPr fontId="161" type="noConversion"/>
  </si>
  <si>
    <t>냉각수 순환용(예비)</t>
    <phoneticPr fontId="161" type="noConversion"/>
  </si>
  <si>
    <t>2023-09-21</t>
    <phoneticPr fontId="161" type="noConversion"/>
  </si>
  <si>
    <t>키즈스케이프</t>
    <phoneticPr fontId="161" type="noConversion"/>
  </si>
  <si>
    <t>23.10월</t>
  </si>
  <si>
    <t>23년 9월청구</t>
    <phoneticPr fontId="161" type="noConversion"/>
  </si>
  <si>
    <t>B257</t>
    <phoneticPr fontId="161" type="noConversion"/>
  </si>
  <si>
    <t>B1 용역원실</t>
    <phoneticPr fontId="161" type="noConversion"/>
  </si>
  <si>
    <t xml:space="preserve"> 10월</t>
    <phoneticPr fontId="161" type="noConversion"/>
  </si>
  <si>
    <t>2023년. 10월</t>
  </si>
  <si>
    <t>2023년 10월</t>
    <phoneticPr fontId="161" type="noConversion"/>
  </si>
  <si>
    <t>2023.10월검침</t>
  </si>
  <si>
    <t>수검침(태그액션-1)</t>
    <phoneticPr fontId="161" type="noConversion"/>
  </si>
  <si>
    <t>챔피온 삼겹살(마시찜)</t>
    <phoneticPr fontId="161" type="noConversion"/>
  </si>
  <si>
    <t>23.11월</t>
    <phoneticPr fontId="161" type="noConversion"/>
  </si>
  <si>
    <t xml:space="preserve"> 11월</t>
    <phoneticPr fontId="161" type="noConversion"/>
  </si>
  <si>
    <t>2023년. 11월</t>
  </si>
  <si>
    <t>2023년 11월</t>
    <phoneticPr fontId="161" type="noConversion"/>
  </si>
  <si>
    <t>2023.11월검침</t>
  </si>
  <si>
    <t>간절기</t>
    <phoneticPr fontId="161" type="noConversion"/>
  </si>
  <si>
    <t>11월 , 3월</t>
    <phoneticPr fontId="161" type="noConversion"/>
  </si>
  <si>
    <t>12월 ~ 2월</t>
    <phoneticPr fontId="161" type="noConversion"/>
  </si>
  <si>
    <t>10도</t>
    <phoneticPr fontId="161" type="noConversion"/>
  </si>
  <si>
    <t>120-1,120-2</t>
  </si>
  <si>
    <t>120-1,120-2</t>
    <phoneticPr fontId="161" type="noConversion"/>
  </si>
  <si>
    <t>1F</t>
    <phoneticPr fontId="161" type="noConversion"/>
  </si>
  <si>
    <t>1F</t>
    <phoneticPr fontId="161" type="noConversion"/>
  </si>
  <si>
    <t>1F</t>
    <phoneticPr fontId="161" type="noConversion"/>
  </si>
  <si>
    <t>2F</t>
    <phoneticPr fontId="161" type="noConversion"/>
  </si>
  <si>
    <t>121-1</t>
  </si>
  <si>
    <t>121-1</t>
    <phoneticPr fontId="161" type="noConversion"/>
  </si>
  <si>
    <t>121-2</t>
  </si>
  <si>
    <t>121-2</t>
    <phoneticPr fontId="161" type="noConversion"/>
  </si>
  <si>
    <t>208</t>
  </si>
  <si>
    <t>208</t>
    <phoneticPr fontId="161" type="noConversion"/>
  </si>
  <si>
    <t>209</t>
  </si>
  <si>
    <t>209</t>
    <phoneticPr fontId="161" type="noConversion"/>
  </si>
  <si>
    <t>시월십일</t>
  </si>
  <si>
    <t>고반식당</t>
  </si>
  <si>
    <t>벌툰</t>
  </si>
  <si>
    <t>라라 사격장,코인 노래방</t>
  </si>
  <si>
    <t>EF-24</t>
    <phoneticPr fontId="161" type="noConversion"/>
  </si>
  <si>
    <t>시월십일</t>
    <phoneticPr fontId="161" type="noConversion"/>
  </si>
  <si>
    <t>택이네 조개찜</t>
  </si>
  <si>
    <t>18도</t>
    <phoneticPr fontId="161" type="noConversion"/>
  </si>
  <si>
    <t>15도</t>
    <phoneticPr fontId="161" type="noConversion"/>
  </si>
  <si>
    <t>◎ 트리플 스트리트 관리비 부과(안)</t>
  </si>
  <si>
    <t>○ 관리비 부과 항목</t>
    <phoneticPr fontId="280" type="noConversion"/>
  </si>
  <si>
    <t>일반관리비</t>
  </si>
  <si>
    <t>운영사무실 운영비용(사무기기, 사무용품등)</t>
  </si>
  <si>
    <t>월단위 정산</t>
  </si>
  <si>
    <t>전기,수도,열(지역난방)</t>
  </si>
  <si>
    <t>고지서 기준</t>
  </si>
  <si>
    <t>시설, 주차,보안,미화</t>
  </si>
  <si>
    <t>월정액 정산제</t>
  </si>
  <si>
    <t>시설유지관리</t>
  </si>
  <si>
    <t>승강기,소독,SECOM, 화장실 방향제</t>
  </si>
  <si>
    <t>쓰레기처리</t>
  </si>
  <si>
    <t>쓰레기</t>
  </si>
  <si>
    <t>시설물 법정검사</t>
  </si>
  <si>
    <t>가스 정압기,저수조청소,소방점검, 건축물안전</t>
  </si>
  <si>
    <t>년도별 구분 진행</t>
  </si>
  <si>
    <t>소모품</t>
  </si>
  <si>
    <t>미화용품, 시설자재 등</t>
  </si>
  <si>
    <t>월단위 구매</t>
  </si>
  <si>
    <t>화재보험 및 영업배상</t>
  </si>
  <si>
    <t xml:space="preserve">년단위 </t>
  </si>
  <si>
    <t>○ 전용 관리비</t>
    <phoneticPr fontId="280" type="noConversion"/>
  </si>
  <si>
    <t>1) 계량기 검침 : 전기, 수도, 가스</t>
  </si>
  <si>
    <t>2) 계량기 검침 불과 항목 : 공용 사용분을 전용면적에 따라 배분 한다.</t>
  </si>
  <si>
    <t>3) 정산제 : 월간 실제 소요된 비용을 전용면적에 따라 배분한다.</t>
  </si>
  <si>
    <t>4) 냉난방 설치 구분</t>
  </si>
  <si>
    <t>가. EHP : 각 실내기별 사용시간을 기준으로 부과</t>
  </si>
  <si>
    <t>나. FCU : 열 사용분과 냉,난방에 소요되는 전기요금 부과</t>
  </si>
  <si>
    <t>- 열 기본요금 : 전용면적을 기준으로 평당 부과</t>
  </si>
  <si>
    <t>- 열 사용요금 : 매장별 사용량(세제곱미터)에 지정단가 적용</t>
  </si>
  <si>
    <t>- 전기요금 : 기계실 장비류 소요된 전기(냉동기,열교환기,펌프, 냉각탑등)</t>
  </si>
  <si>
    <t xml:space="preserve">5) F&amp;B 매장 사용장비류 </t>
  </si>
  <si>
    <t>○ 공용 관리비</t>
    <phoneticPr fontId="280" type="noConversion"/>
  </si>
  <si>
    <t>1) 공용 수도광열비: 임차매장에서 직접사용하는 것을 제외한 비용</t>
  </si>
  <si>
    <t>2) 트리플스트리를 운영하는데 사용되는 비용 (전용 수도광열비 제외)</t>
  </si>
  <si>
    <t>3) 트리플 스트리트 : 4만원/평당 적용(한시적으로 운영)</t>
  </si>
  <si>
    <t>○ 기타 비용</t>
    <phoneticPr fontId="280" type="noConversion"/>
  </si>
  <si>
    <t>1) 트리플 스트리트 활성화에 소요되는 마케팀 비용을 협의하에 부과할수 있다.</t>
  </si>
  <si>
    <t>1. 수도 요금</t>
    <phoneticPr fontId="280" type="noConversion"/>
  </si>
  <si>
    <t>가. 매장별 안분 기준</t>
    <phoneticPr fontId="280" type="noConversion"/>
  </si>
  <si>
    <t>- A~D동 상수도 사업소 고지서 부과 금액을 합산 하여 평균 단가를 산출</t>
    <phoneticPr fontId="280" type="noConversion"/>
  </si>
  <si>
    <t xml:space="preserve">- 각 매장별 평균 단가 : </t>
    <phoneticPr fontId="280" type="noConversion"/>
  </si>
  <si>
    <r>
      <t xml:space="preserve">고지서 부과 금액 합계 </t>
    </r>
    <r>
      <rPr>
        <sz val="12"/>
        <color rgb="FF000000"/>
        <rFont val="굴림"/>
        <family val="3"/>
        <charset val="129"/>
      </rPr>
      <t>÷</t>
    </r>
    <r>
      <rPr>
        <sz val="11"/>
        <color rgb="FF000000"/>
        <rFont val="굴림"/>
        <family val="3"/>
        <charset val="129"/>
      </rPr>
      <t xml:space="preserve">  임대 매장 전용평수 전체 면적</t>
    </r>
    <phoneticPr fontId="280" type="noConversion"/>
  </si>
  <si>
    <t>나. 기본 요금</t>
    <phoneticPr fontId="280" type="noConversion"/>
  </si>
  <si>
    <t>- 기본요금 ÷ 냉. 온수 사용량 = 기본요금 단가</t>
    <phoneticPr fontId="280" type="noConversion"/>
  </si>
  <si>
    <t>- 기본요금단가 × (냉 사용량 + 온수 사용량) = 상가부과액</t>
    <phoneticPr fontId="280" type="noConversion"/>
  </si>
  <si>
    <t>다. 물이용 분담금</t>
    <phoneticPr fontId="280" type="noConversion"/>
  </si>
  <si>
    <t>- 물이용분담금 ÷ 냉. 온수 사용량 = 물이용분담금 단가</t>
    <phoneticPr fontId="280" type="noConversion"/>
  </si>
  <si>
    <t>- 이용부단금단가 × (냉 사용량 + 온수 사용량) = 상가부과액</t>
    <phoneticPr fontId="280" type="noConversion"/>
  </si>
  <si>
    <t>라. 상수도 요금</t>
    <phoneticPr fontId="280" type="noConversion"/>
  </si>
  <si>
    <t>- 상가 : (고지서 합산 금액 ÷ 금월 사용량 = 상수도단가)</t>
    <phoneticPr fontId="280" type="noConversion"/>
  </si>
  <si>
    <t xml:space="preserve">    (상수도단가 × (냉 사용량 + 온수 사용량) = 상가부과액)</t>
    <phoneticPr fontId="280" type="noConversion"/>
  </si>
  <si>
    <t>- 공용 : (고지서 합산 금액 - 상가 부과금액 = 공용 상수도 요금)</t>
    <phoneticPr fontId="280" type="noConversion"/>
  </si>
  <si>
    <t>상수도요금 ÷ 계약면적 = 상수도 요금 단가</t>
    <phoneticPr fontId="280" type="noConversion"/>
  </si>
  <si>
    <t>상수도 요금 단가 × 계약면적 = 공용 부과액</t>
    <phoneticPr fontId="280" type="noConversion"/>
  </si>
  <si>
    <t>마. 하수도 요금</t>
    <phoneticPr fontId="280" type="noConversion"/>
  </si>
  <si>
    <t>- 상가 : (사용금액 ÷ 금월 사용량 = 하수도단가)</t>
    <phoneticPr fontId="280" type="noConversion"/>
  </si>
  <si>
    <t xml:space="preserve">  (하수도단가 × (수도 사용량 + 온수 사용량) = 상가부과액)</t>
    <phoneticPr fontId="280" type="noConversion"/>
  </si>
  <si>
    <t>- 공용 : (사용금액 - 상가부과총액 = 하수도요금)</t>
    <phoneticPr fontId="280" type="noConversion"/>
  </si>
  <si>
    <t xml:space="preserve"> (하수도요금 ÷ 계약면적 = 하수도요금단가)  </t>
    <phoneticPr fontId="280" type="noConversion"/>
  </si>
  <si>
    <t>바. 제2용수 요금</t>
    <phoneticPr fontId="280" type="noConversion"/>
  </si>
  <si>
    <t>- 고지서 부과 금액을 각 매장별로 공용 요금으로 부과</t>
    <phoneticPr fontId="280" type="noConversion"/>
  </si>
  <si>
    <t>매장별 계약 면적을 기준으로 안분</t>
    <phoneticPr fontId="280" type="noConversion"/>
  </si>
  <si>
    <t>2. 전기 요금</t>
    <phoneticPr fontId="280" type="noConversion"/>
  </si>
  <si>
    <t>가. 계약종별 : 일반용 전력(을) 선택(Ⅱ)요금 고압A</t>
    <phoneticPr fontId="161" type="noConversion"/>
  </si>
  <si>
    <t>나. 계약전력 : 5,500/3,500/3,500/5,500[KW]</t>
    <phoneticPr fontId="161" type="noConversion"/>
  </si>
  <si>
    <t>다. 전기요금 부과 기준</t>
    <phoneticPr fontId="280" type="noConversion"/>
  </si>
  <si>
    <t xml:space="preserve">  ① 전용 : (기본요금 ÷ 전기사용량 = 기본요금 단가)</t>
    <phoneticPr fontId="280" type="noConversion"/>
  </si>
  <si>
    <r>
      <rPr>
        <b/>
        <sz val="11"/>
        <color rgb="FF000000"/>
        <rFont val="굴림"/>
        <family val="3"/>
        <charset val="129"/>
      </rPr>
      <t xml:space="preserve">  ②</t>
    </r>
    <r>
      <rPr>
        <sz val="11"/>
        <color rgb="FF000000"/>
        <rFont val="굴림"/>
        <family val="3"/>
        <charset val="129"/>
      </rPr>
      <t xml:space="preserve"> 공용 : (기본요금 - 상가기본요금 = 기본요금)</t>
    </r>
    <phoneticPr fontId="280" type="noConversion"/>
  </si>
  <si>
    <t xml:space="preserve">               (기본요금단가 × 전용면적 = 공용부과액)</t>
    <phoneticPr fontId="280" type="noConversion"/>
  </si>
  <si>
    <t xml:space="preserve">    ① 전용 : (전력기금 ÷ 전기사용량 = 전력기금 단가)</t>
    <phoneticPr fontId="280" type="noConversion"/>
  </si>
  <si>
    <t xml:space="preserve">    ②  공용 : (전력기금 - 상가전력기금 = 전력기금)</t>
    <phoneticPr fontId="280" type="noConversion"/>
  </si>
  <si>
    <t xml:space="preserve">    ① 전용 : ((전력사용요금 + 지상역률 + 진상역률) ÷ 상가 총 사용량 = 전기사용단가)</t>
    <phoneticPr fontId="280" type="noConversion"/>
  </si>
  <si>
    <t xml:space="preserve">    ② 공용 : (총 사용요금 - 상가부과액 = 전기사용요금)</t>
    <phoneticPr fontId="280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</si>
  <si>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80" type="noConversion"/>
  </si>
  <si>
    <t>라. FCU 기계실</t>
    <phoneticPr fontId="280" type="noConversion"/>
  </si>
  <si>
    <t>1) 전기요금 부과 대상</t>
    <phoneticPr fontId="280" type="noConversion"/>
  </si>
  <si>
    <t>- 각동 지하층 매장으로 중앙 공조 설비로 냉,난방 사용 장소</t>
    <phoneticPr fontId="280" type="noConversion"/>
  </si>
  <si>
    <t>- D동 지상 1층 매장의 경우 별도의 냉,난방 장비없는 전용매장 오픈 구간 매장</t>
    <phoneticPr fontId="280" type="noConversion"/>
  </si>
  <si>
    <t>2) 부과 방법</t>
    <phoneticPr fontId="280" type="noConversion"/>
  </si>
  <si>
    <t>- 냉난방 장비류(펌프,냉동기,열교환기) 가동시 소요 되는 전기 검침량</t>
    <phoneticPr fontId="280" type="noConversion"/>
  </si>
  <si>
    <t xml:space="preserve">   (계절영향으로 장비별 계량기 검침값 확인)</t>
    <phoneticPr fontId="280" type="noConversion"/>
  </si>
  <si>
    <t>- 각동 검침량을 기준으로 전용면적(평)을 기준으로 매장별로 안분</t>
    <phoneticPr fontId="280" type="noConversion"/>
  </si>
  <si>
    <t xml:space="preserve">   ( 각동별 안분을 해서 부과)</t>
    <phoneticPr fontId="280" type="noConversion"/>
  </si>
  <si>
    <t>3) 전기요금 분담</t>
    <phoneticPr fontId="280" type="noConversion"/>
  </si>
  <si>
    <t>- 중앙공조 및 FCU 가동에 필요한 기계실 장비류 전력 사용량중 일부룰</t>
    <phoneticPr fontId="280" type="noConversion"/>
  </si>
  <si>
    <t xml:space="preserve">   관리 회사에서 공용관리비로 분담을 한다. 비율은 상황에 따라 조정을 할 수 있다.</t>
    <phoneticPr fontId="280" type="noConversion"/>
  </si>
  <si>
    <t>마. 중앙공조(공조기)</t>
    <phoneticPr fontId="280" type="noConversion"/>
  </si>
  <si>
    <t>- 냉난방 장비(공조기) 가동시 소요 되는 전기 검침량 : 각동 장비별 계량기</t>
    <phoneticPr fontId="280" type="noConversion"/>
  </si>
  <si>
    <t>바. 주방배기펜</t>
    <phoneticPr fontId="280" type="noConversion"/>
  </si>
  <si>
    <t>- 각동 F&amp;B 매장으로 공용 주방 배기휀을 사용하는 장소</t>
    <phoneticPr fontId="280" type="noConversion"/>
  </si>
  <si>
    <t>- 발생한 전기요금은 전액 F&amp;B 매장에 부과를 한다.</t>
    <phoneticPr fontId="169" type="noConversion"/>
  </si>
  <si>
    <t>- 각 배기휀 장비별로 구분하여 계량기 설치 및 사용량을 기준으로 부과</t>
    <phoneticPr fontId="169" type="noConversion"/>
  </si>
  <si>
    <t>- 각 매장 부과 기준: F&amp;B 매장에 인입 되어 있는 덕트 사이즈 및 용량(CMH)으로 안분</t>
    <phoneticPr fontId="169" type="noConversion"/>
  </si>
  <si>
    <t>사. 주방배수펌프</t>
    <phoneticPr fontId="280" type="noConversion"/>
  </si>
  <si>
    <t>-  F&amp;B 매장으로 시수 및 온수를 사용을 기준으로 각 펌프사용 전기요금을 안분</t>
    <phoneticPr fontId="280" type="noConversion"/>
  </si>
  <si>
    <t>3. 열 요금</t>
    <phoneticPr fontId="280" type="noConversion"/>
  </si>
  <si>
    <t>가.  기본요금</t>
    <phoneticPr fontId="161" type="noConversion"/>
  </si>
  <si>
    <t>1) 기본요금(A~D동)</t>
    <phoneticPr fontId="280" type="noConversion"/>
  </si>
  <si>
    <t>- 고지서 기본요금 ÷ 지상 및 지하층 공조기 냉,난방 사용 매장 면적</t>
    <phoneticPr fontId="280" type="noConversion"/>
  </si>
  <si>
    <t>2) 기본요금(A동 데카트론)</t>
    <phoneticPr fontId="280" type="noConversion"/>
  </si>
  <si>
    <t>- 고지서 기본요금 : 데카트론과 메리빌리아 면적 비율로 안분</t>
    <phoneticPr fontId="280" type="noConversion"/>
  </si>
  <si>
    <t>3) 기본요금(A동 메리빌리아)</t>
    <phoneticPr fontId="280" type="noConversion"/>
  </si>
  <si>
    <t>4) 기본요금(D동 메가박스)</t>
    <phoneticPr fontId="280" type="noConversion"/>
  </si>
  <si>
    <t>- 고지서 기본요금 : 판매상가와 열 사용요금 비율로 안분</t>
    <phoneticPr fontId="280" type="noConversion"/>
  </si>
  <si>
    <t>나. 사용요금(냉,난방)</t>
    <phoneticPr fontId="161" type="noConversion"/>
  </si>
  <si>
    <t>- 계량기 검침량 X  열 사용 요금 단가</t>
    <phoneticPr fontId="280" type="noConversion"/>
  </si>
  <si>
    <t>- 지하 및 지상 동선 아일랜드 매장 :  전용 면적 X 열 사용 요금 단가</t>
    <phoneticPr fontId="280" type="noConversion"/>
  </si>
  <si>
    <t xml:space="preserve">   (아일랜드 매장의 경우 별도의 계량기 검침이 불가하여 매월 일정비율로 부과)</t>
    <phoneticPr fontId="280" type="noConversion"/>
  </si>
  <si>
    <t>다. 온수 요금(전용)</t>
    <phoneticPr fontId="161" type="noConversion"/>
  </si>
  <si>
    <t>- 계량기 검침량 X 온수 요금 단가</t>
    <phoneticPr fontId="280" type="noConversion"/>
  </si>
  <si>
    <t>라. 온수 요금(공용)</t>
    <phoneticPr fontId="161" type="noConversion"/>
  </si>
  <si>
    <t>- 전용 면적(평) X 온수 요금 단가</t>
    <phoneticPr fontId="280" type="noConversion"/>
  </si>
  <si>
    <t>4. 열요금 산출식</t>
    <phoneticPr fontId="169" type="noConversion"/>
  </si>
  <si>
    <t>1) 냉,난방 단가</t>
  </si>
  <si>
    <t>- 인천종합에너지 단가 변동에 따른 적용(주변 오피스텔 및 상가 부과 기준 참고)</t>
    <phoneticPr fontId="169" type="noConversion"/>
  </si>
  <si>
    <t>120,12,209</t>
    <phoneticPr fontId="161" type="noConversion"/>
  </si>
  <si>
    <t>시월십일,택이네조개,고반식당,사격장</t>
    <phoneticPr fontId="161" type="noConversion"/>
  </si>
  <si>
    <t>AK 골프</t>
    <phoneticPr fontId="161" type="noConversion"/>
  </si>
  <si>
    <t>디저트 39</t>
    <phoneticPr fontId="161" type="noConversion"/>
  </si>
  <si>
    <t>술판</t>
  </si>
  <si>
    <t>122-1</t>
  </si>
  <si>
    <t>문가네 정육식당(ABC 마트)</t>
  </si>
  <si>
    <t>122-2</t>
  </si>
  <si>
    <t xml:space="preserve">이스타PC </t>
  </si>
  <si>
    <t>팔각도(반셀)</t>
  </si>
  <si>
    <t>123A</t>
  </si>
  <si>
    <t>솥고집</t>
  </si>
  <si>
    <t>123b</t>
  </si>
  <si>
    <t>버커스</t>
  </si>
  <si>
    <t>1123C</t>
  </si>
  <si>
    <t>캘리클럽</t>
  </si>
  <si>
    <t>벌툰(만화카페)</t>
    <phoneticPr fontId="161" type="noConversion"/>
  </si>
  <si>
    <t>헌혈의집(트리플 하우스)</t>
    <phoneticPr fontId="161" type="noConversion"/>
  </si>
  <si>
    <t>아버 미용실(씽크대)</t>
    <phoneticPr fontId="161" type="noConversion"/>
  </si>
  <si>
    <t>팔공티</t>
  </si>
  <si>
    <t>경주십원빵</t>
  </si>
  <si>
    <t>떼구루</t>
  </si>
  <si>
    <t>컴포즈커피</t>
    <phoneticPr fontId="161" type="noConversion"/>
  </si>
  <si>
    <t xml:space="preserve">지하매장 </t>
    <phoneticPr fontId="161" type="noConversion"/>
  </si>
  <si>
    <t>세사리빙/패브릭편집샵</t>
  </si>
  <si>
    <t>원더브라(9/25이동)</t>
  </si>
  <si>
    <t>알로안경</t>
  </si>
  <si>
    <t>아버헤어-2</t>
  </si>
  <si>
    <t>데일리서울</t>
  </si>
  <si>
    <t>오타고(4/1확장)</t>
  </si>
  <si>
    <t>더히스토리(ST프렌치)</t>
  </si>
  <si>
    <t>AK골프</t>
  </si>
  <si>
    <t>키즈스케이프</t>
  </si>
  <si>
    <t>상카츠</t>
  </si>
  <si>
    <t>니뽕내뽕</t>
  </si>
  <si>
    <t>라라 사격장/코인노래방</t>
    <phoneticPr fontId="161" type="noConversion"/>
  </si>
  <si>
    <t>105a</t>
    <phoneticPr fontId="161" type="noConversion"/>
  </si>
  <si>
    <t>2023-11-01</t>
    <phoneticPr fontId="161" type="noConversion"/>
  </si>
  <si>
    <t>치즈웨이브</t>
    <phoneticPr fontId="161" type="noConversion"/>
  </si>
  <si>
    <t>규카츠정(舊.버거앤프라이즈)</t>
    <phoneticPr fontId="161" type="noConversion"/>
  </si>
  <si>
    <t>2023-11-22</t>
    <phoneticPr fontId="161" type="noConversion"/>
  </si>
  <si>
    <t>2025년 12월</t>
  </si>
  <si>
    <t>2024년
2월</t>
  </si>
  <si>
    <t>2024년
3월</t>
  </si>
  <si>
    <t>2024년
4월</t>
  </si>
  <si>
    <t>2024년
5월</t>
  </si>
  <si>
    <t>2024년
6월</t>
  </si>
  <si>
    <t>2024년
7월</t>
  </si>
  <si>
    <t>2024년
8월</t>
  </si>
  <si>
    <t>2024년
9월</t>
  </si>
  <si>
    <t>2024년
10월</t>
  </si>
  <si>
    <t>2024년
11월</t>
  </si>
  <si>
    <t>2024년
12월</t>
  </si>
  <si>
    <t>송도포차 공용/코트니(노브랜드)</t>
    <phoneticPr fontId="161" type="noConversion"/>
  </si>
  <si>
    <t>23년10월~11월청구</t>
    <phoneticPr fontId="161" type="noConversion"/>
  </si>
  <si>
    <t>23.12월</t>
  </si>
  <si>
    <t>깐부치킨</t>
    <phoneticPr fontId="161" type="noConversion"/>
  </si>
  <si>
    <t>2023년 12월</t>
    <phoneticPr fontId="161" type="noConversion"/>
  </si>
  <si>
    <t>2023.12월검침</t>
  </si>
  <si>
    <t xml:space="preserve"> 12월</t>
    <phoneticPr fontId="161" type="noConversion"/>
  </si>
  <si>
    <t>2023년. 12월</t>
  </si>
  <si>
    <t>- 부과 대상 : 중앙공조 사용매장 및 온수 사용 F&amp;B 매장</t>
    <phoneticPr fontId="169" type="noConversion"/>
  </si>
  <si>
    <r>
      <t>- 사용량 (검침값)을 기준으로 부과, 계량기 (m</t>
    </r>
    <r>
      <rPr>
        <vertAlign val="superscript"/>
        <sz val="11"/>
        <color rgb="FF000000"/>
        <rFont val="굴림"/>
        <family val="3"/>
        <charset val="129"/>
      </rPr>
      <t>3</t>
    </r>
    <r>
      <rPr>
        <sz val="11"/>
        <color rgb="FF000000"/>
        <rFont val="굴림"/>
        <family val="3"/>
        <charset val="129"/>
      </rPr>
      <t>, Mwh, kcal), 단위 환산 확인 후 부과</t>
    </r>
    <phoneticPr fontId="169" type="noConversion"/>
  </si>
  <si>
    <r>
      <t>- FCU 계량기(m</t>
    </r>
    <r>
      <rPr>
        <b/>
        <vertAlign val="superscript"/>
        <sz val="11"/>
        <color rgb="FFFF0000"/>
        <rFont val="굴림"/>
        <family val="3"/>
        <charset val="129"/>
      </rPr>
      <t>3</t>
    </r>
    <r>
      <rPr>
        <b/>
        <sz val="11"/>
        <color rgb="FFFF0000"/>
        <rFont val="굴림"/>
        <family val="3"/>
        <charset val="129"/>
      </rPr>
      <t>) ---&gt; Mwh 계량기로 순차적으로 교체를 해야함</t>
    </r>
    <phoneticPr fontId="169" type="noConversion"/>
  </si>
  <si>
    <t>3) 관리비 정상</t>
    <phoneticPr fontId="280" type="noConversion"/>
  </si>
  <si>
    <t>- 전용 사용량 부과량 확인 및 공용부 요금 확인(계절별 비율 참고)</t>
    <phoneticPr fontId="169" type="noConversion"/>
  </si>
  <si>
    <t>- 전용 및 공용 비율에 따라 전용 사용량 조정(단위 환산 오차 보정)</t>
    <phoneticPr fontId="169" type="noConversion"/>
  </si>
  <si>
    <t>5. 온수 요금 단가</t>
    <phoneticPr fontId="169" type="noConversion"/>
  </si>
  <si>
    <t>1) 온수요금</t>
    <phoneticPr fontId="169" type="noConversion"/>
  </si>
  <si>
    <t>(지역난방 단가 및 물가 인상등 확인 후 단가 선정)</t>
    <phoneticPr fontId="169" type="noConversion"/>
  </si>
  <si>
    <t>- 온수 단가 확정후 냉방시 온수 사용량 및 고지서 금액을 기준으로 확인이 필요함</t>
    <phoneticPr fontId="169" type="noConversion"/>
  </si>
  <si>
    <t>2) 온수단가 중요성</t>
    <phoneticPr fontId="169" type="noConversion"/>
  </si>
  <si>
    <t>- 온수 단가를 적정하게 유지가 필요함</t>
    <phoneticPr fontId="169" type="noConversion"/>
  </si>
  <si>
    <t>- 중앙공조 냉,난방 및 OHU 공조기 사용 열량 보정 금액으로 활용</t>
    <phoneticPr fontId="169" type="noConversion"/>
  </si>
  <si>
    <t>배기휀 미 사용</t>
    <phoneticPr fontId="161" type="noConversion"/>
  </si>
  <si>
    <t>시월 십일, 고반식당, 텍이네 조개</t>
    <phoneticPr fontId="161" type="noConversion"/>
  </si>
  <si>
    <t>2024년1월</t>
    <phoneticPr fontId="161" type="noConversion"/>
  </si>
  <si>
    <t>삼청도 샤브</t>
    <phoneticPr fontId="161" type="noConversion"/>
  </si>
  <si>
    <t>일반승강기(1층 ↔ 3층)
 / 화물승강기</t>
    <phoneticPr fontId="161" type="noConversion"/>
  </si>
  <si>
    <t>면적</t>
    <phoneticPr fontId="161" type="noConversion"/>
  </si>
  <si>
    <t>2023-12-01</t>
    <phoneticPr fontId="161" type="noConversion"/>
  </si>
  <si>
    <t>2023-12-15</t>
    <phoneticPr fontId="161" type="noConversion"/>
  </si>
  <si>
    <t>코코루체</t>
    <phoneticPr fontId="161" type="noConversion"/>
  </si>
  <si>
    <t xml:space="preserve"> 르니앤맥코이</t>
    <phoneticPr fontId="161" type="noConversion"/>
  </si>
  <si>
    <t>2023-12-29</t>
    <phoneticPr fontId="161" type="noConversion"/>
  </si>
  <si>
    <t>모우트사격장&amp;코인노래방</t>
    <phoneticPr fontId="161" type="noConversion"/>
  </si>
  <si>
    <t>앙쥬레브</t>
    <phoneticPr fontId="161" type="noConversion"/>
  </si>
  <si>
    <t>역전할머니맥주</t>
    <phoneticPr fontId="161" type="noConversion"/>
  </si>
  <si>
    <t>24.01월</t>
    <phoneticPr fontId="161" type="noConversion"/>
  </si>
  <si>
    <t xml:space="preserve">사격장 노래방,럭스엔 홀릭(209호) </t>
    <phoneticPr fontId="161" type="noConversion"/>
  </si>
  <si>
    <t>시월 십일, 럭스엔홀리1층(120-1)</t>
    <phoneticPr fontId="161" type="noConversion"/>
  </si>
  <si>
    <t>시월 십일,럭스엔홀리1층(120-2)</t>
    <phoneticPr fontId="161" type="noConversion"/>
  </si>
  <si>
    <t xml:space="preserve"> 벌툰,럭스엔홀리 (208호) 2층</t>
    <phoneticPr fontId="161" type="noConversion"/>
  </si>
  <si>
    <t>조선팔도(가온칼국수)</t>
    <phoneticPr fontId="161" type="noConversion"/>
  </si>
  <si>
    <t>18HP</t>
    <phoneticPr fontId="161" type="noConversion"/>
  </si>
  <si>
    <t>2024년
 1월</t>
    <phoneticPr fontId="161" type="noConversion"/>
  </si>
  <si>
    <t>2024.1월검침</t>
    <phoneticPr fontId="161" type="noConversion"/>
  </si>
  <si>
    <t>2024년. 1월</t>
    <phoneticPr fontId="161" type="noConversion"/>
  </si>
  <si>
    <t>공용                  (4만5천원)</t>
    <phoneticPr fontId="161" type="noConversion"/>
  </si>
  <si>
    <t xml:space="preserve"> 수식 = AH6/(AH7+AH6)</t>
    <phoneticPr fontId="161" type="noConversion"/>
  </si>
  <si>
    <t>수식  =AH7/(AH6+AH7)</t>
    <phoneticPr fontId="161" type="noConversion"/>
  </si>
  <si>
    <t>공용                        (4만5천원)</t>
    <phoneticPr fontId="161" type="noConversion"/>
  </si>
  <si>
    <t>2024-01-01</t>
    <phoneticPr fontId="161" type="noConversion"/>
  </si>
  <si>
    <t>공용(4.5만)</t>
    <phoneticPr fontId="169" type="noConversion"/>
  </si>
  <si>
    <r>
      <t xml:space="preserve">LN-S-1B </t>
    </r>
    <r>
      <rPr>
        <b/>
        <sz val="10"/>
        <color rgb="FF000000"/>
        <rFont val="굴림체"/>
        <family val="3"/>
        <charset val="129"/>
      </rPr>
      <t>(CT 400/5A)</t>
    </r>
    <r>
      <rPr>
        <sz val="10"/>
        <color rgb="FF000000"/>
        <rFont val="굴림체"/>
        <family val="3"/>
        <charset val="129"/>
      </rPr>
      <t xml:space="preserve"> / 1F EPS
1F 매장 (전등 및 전열)
화장실(전등 및 전열)
출입구 에어커튼</t>
    </r>
    <phoneticPr fontId="161" type="noConversion"/>
  </si>
  <si>
    <r>
      <t xml:space="preserve">LN-S-1A </t>
    </r>
    <r>
      <rPr>
        <b/>
        <sz val="10"/>
        <color rgb="FF000000"/>
        <rFont val="굴림체"/>
        <family val="3"/>
        <charset val="129"/>
      </rPr>
      <t xml:space="preserve">(CT 400/5A) </t>
    </r>
    <r>
      <rPr>
        <sz val="10"/>
        <color rgb="FF000000"/>
        <rFont val="굴림체"/>
        <family val="3"/>
        <charset val="129"/>
      </rPr>
      <t>(1F EPS)
전등/FCU 전열/에어컨
1F 출입구 에어커튼</t>
    </r>
    <phoneticPr fontId="161" type="noConversion"/>
  </si>
  <si>
    <r>
      <rPr>
        <b/>
        <sz val="10"/>
        <color rgb="FF000000"/>
        <rFont val="굴림체"/>
        <family val="3"/>
        <charset val="129"/>
      </rPr>
      <t>PA-S-3A</t>
    </r>
    <r>
      <rPr>
        <sz val="10"/>
        <color rgb="FF000000"/>
        <rFont val="굴림체"/>
        <family val="3"/>
        <charset val="129"/>
      </rPr>
      <t xml:space="preserve"> </t>
    </r>
    <r>
      <rPr>
        <b/>
        <sz val="10"/>
        <color rgb="FF000000"/>
        <rFont val="굴림체"/>
        <family val="3"/>
        <charset val="129"/>
      </rPr>
      <t>(CT 250/5A)</t>
    </r>
    <r>
      <rPr>
        <sz val="10"/>
        <color rgb="FF000000"/>
        <rFont val="굴림체"/>
        <family val="3"/>
        <charset val="129"/>
      </rPr>
      <t xml:space="preserve">
공조기 급,배기, 화장실 배기휀
동파방지(공조기 및 소방)</t>
    </r>
    <phoneticPr fontId="161" type="noConversion"/>
  </si>
  <si>
    <t>옥탑 냉각탑</t>
    <phoneticPr fontId="161" type="noConversion"/>
  </si>
  <si>
    <t>1F 매장 입점 후 적용 수식</t>
    <phoneticPr fontId="161" type="noConversion"/>
  </si>
  <si>
    <t>수식 =D69/(D69+D70)</t>
    <phoneticPr fontId="161" type="noConversion"/>
  </si>
  <si>
    <t>수식 =D70/(D70+D69)</t>
    <phoneticPr fontId="161" type="noConversion"/>
  </si>
  <si>
    <t>88노가리(롯시드 카토)</t>
    <phoneticPr fontId="161" type="noConversion"/>
  </si>
  <si>
    <t>24.02월</t>
  </si>
  <si>
    <t>2024년. 2월</t>
    <phoneticPr fontId="161" type="noConversion"/>
  </si>
  <si>
    <t>2024년 2월</t>
    <phoneticPr fontId="161" type="noConversion"/>
  </si>
  <si>
    <t>2024.2월검침</t>
  </si>
  <si>
    <t>사용금액</t>
    <phoneticPr fontId="161" type="noConversion"/>
  </si>
  <si>
    <t>2023년 7월 1일 기준(인천 종합 에너지 비율 적용시</t>
    <phoneticPr fontId="161" type="noConversion"/>
  </si>
  <si>
    <t>2024년 2월 1일 조정함</t>
    <phoneticPr fontId="161" type="noConversion"/>
  </si>
  <si>
    <t>23년12월~24년3월청구</t>
    <phoneticPr fontId="161" type="noConversion"/>
  </si>
  <si>
    <t>구주(제주바다)</t>
    <phoneticPr fontId="161" type="noConversion"/>
  </si>
  <si>
    <t>부안순대국(볶사꽃피는집)</t>
    <phoneticPr fontId="161" type="noConversion"/>
  </si>
  <si>
    <t>오봉집(나폴리 수산,비즈인 뉴욕)</t>
    <phoneticPr fontId="161" type="noConversion"/>
  </si>
  <si>
    <t>B257</t>
    <phoneticPr fontId="161" type="noConversion"/>
  </si>
  <si>
    <t>테이블비(舊 수유실)</t>
    <phoneticPr fontId="161" type="noConversion"/>
  </si>
  <si>
    <t>테이블비(舊 수유실)</t>
    <phoneticPr fontId="161" type="noConversion"/>
  </si>
  <si>
    <t>24.03월</t>
    <phoneticPr fontId="161" type="noConversion"/>
  </si>
  <si>
    <t>오늘와인한잔(고디바 1(114호)</t>
    <phoneticPr fontId="161" type="noConversion"/>
  </si>
  <si>
    <t>오늘와인한잔(고디바 2(115호)</t>
    <phoneticPr fontId="161" type="noConversion"/>
  </si>
  <si>
    <t>디저트39(구 스무디킹)</t>
    <phoneticPr fontId="161" type="noConversion"/>
  </si>
  <si>
    <t>픽커스(감탄떡볶이(청춘핫도그(110호))</t>
    <phoneticPr fontId="161" type="noConversion"/>
  </si>
  <si>
    <t>2024년. 3월</t>
  </si>
  <si>
    <t>2024년 3월</t>
    <phoneticPr fontId="161" type="noConversion"/>
  </si>
  <si>
    <t>2024.3월검침</t>
  </si>
  <si>
    <t>2024.4월검침</t>
  </si>
  <si>
    <t>2024.5월검침</t>
  </si>
  <si>
    <t>2024.6월검침</t>
  </si>
  <si>
    <t>2024.7월검침</t>
  </si>
  <si>
    <t>진상역률료</t>
    <phoneticPr fontId="161" type="noConversion"/>
  </si>
  <si>
    <t>올드페리도넛</t>
    <phoneticPr fontId="161" type="noConversion"/>
  </si>
  <si>
    <t>실크로드(구:PF창)</t>
    <phoneticPr fontId="161" type="noConversion"/>
  </si>
  <si>
    <t>구주</t>
    <phoneticPr fontId="161" type="noConversion"/>
  </si>
  <si>
    <t>상상첨(구:어메이징브루잉)</t>
    <phoneticPr fontId="161" type="noConversion"/>
  </si>
  <si>
    <t>매장</t>
    <phoneticPr fontId="161" type="noConversion"/>
  </si>
  <si>
    <t>2층</t>
    <phoneticPr fontId="161" type="noConversion"/>
  </si>
  <si>
    <t>후라토식당</t>
    <phoneticPr fontId="161" type="noConversion"/>
  </si>
  <si>
    <t>사용량 차이</t>
    <phoneticPr fontId="161" type="noConversion"/>
  </si>
  <si>
    <t>No. 0848236</t>
    <phoneticPr fontId="161" type="noConversion"/>
  </si>
  <si>
    <t>데이즈드-(구)송도양과점</t>
    <phoneticPr fontId="161" type="noConversion"/>
  </si>
  <si>
    <t>쉐이크쉑 1층(블랙야크)</t>
    <phoneticPr fontId="161" type="noConversion"/>
  </si>
  <si>
    <t>골프존 스크린(삿보르) 2층</t>
    <phoneticPr fontId="161" type="noConversion"/>
  </si>
  <si>
    <t>골프존 스크린(삿보르) 3층</t>
    <phoneticPr fontId="161" type="noConversion"/>
  </si>
  <si>
    <t>쉐이크쉑 (신설)</t>
    <phoneticPr fontId="161" type="noConversion"/>
  </si>
  <si>
    <t>코코스키 / 월향(공실)</t>
    <phoneticPr fontId="161" type="noConversion"/>
  </si>
  <si>
    <t>`</t>
    <phoneticPr fontId="161" type="noConversion"/>
  </si>
  <si>
    <t>아버미용실</t>
    <phoneticPr fontId="161" type="noConversion"/>
  </si>
  <si>
    <t>컴포즈 커피</t>
    <phoneticPr fontId="161" type="noConversion"/>
  </si>
  <si>
    <t>OHU / 커피빈, 벌툰</t>
    <phoneticPr fontId="161" type="noConversion"/>
  </si>
  <si>
    <t>이동국 풋살장</t>
    <phoneticPr fontId="161" type="noConversion"/>
  </si>
  <si>
    <t>구구돈까스/ 산몬타나</t>
    <phoneticPr fontId="161" type="noConversion"/>
  </si>
  <si>
    <t>니뽕내똥/디저트고</t>
    <phoneticPr fontId="161" type="noConversion"/>
  </si>
  <si>
    <t>상카츠/퓨로쥬스</t>
    <phoneticPr fontId="161" type="noConversion"/>
  </si>
  <si>
    <t>골드엔젬/아임슬리핑</t>
    <phoneticPr fontId="161" type="noConversion"/>
  </si>
  <si>
    <t>AK골프 / 라운드 어바웃</t>
    <phoneticPr fontId="161" type="noConversion"/>
  </si>
  <si>
    <t>2024-03-01</t>
    <phoneticPr fontId="161" type="noConversion"/>
  </si>
  <si>
    <t>24.04월</t>
  </si>
  <si>
    <t>계약오차</t>
    <phoneticPr fontId="161" type="noConversion"/>
  </si>
  <si>
    <t>2024년. 4월</t>
  </si>
  <si>
    <t>2024년 4월</t>
    <phoneticPr fontId="161" type="noConversion"/>
  </si>
  <si>
    <t>치즈웨이브(바오빙)</t>
    <phoneticPr fontId="161" type="noConversion"/>
  </si>
  <si>
    <t>도나스 데이</t>
    <phoneticPr fontId="161" type="noConversion"/>
  </si>
  <si>
    <t>C동 상상첨</t>
    <phoneticPr fontId="161" type="noConversion"/>
  </si>
  <si>
    <t>고기싸롱(교대 이층집 214호)</t>
    <phoneticPr fontId="161" type="noConversion"/>
  </si>
  <si>
    <t>215-1</t>
    <phoneticPr fontId="161" type="noConversion"/>
  </si>
  <si>
    <t>215-2</t>
    <phoneticPr fontId="161" type="noConversion"/>
  </si>
  <si>
    <t>라라마켓</t>
    <phoneticPr fontId="161" type="noConversion"/>
  </si>
  <si>
    <t>2024-04-01</t>
    <phoneticPr fontId="161" type="noConversion"/>
  </si>
  <si>
    <t>24.05월</t>
  </si>
  <si>
    <t>24년4월~5월청구</t>
    <phoneticPr fontId="161" type="noConversion"/>
  </si>
  <si>
    <t>2024년 5월</t>
    <phoneticPr fontId="161" type="noConversion"/>
  </si>
  <si>
    <t>2024년. 5월</t>
  </si>
  <si>
    <t>단토리</t>
    <phoneticPr fontId="161" type="noConversion"/>
  </si>
  <si>
    <t>코코스키</t>
    <phoneticPr fontId="161" type="noConversion"/>
  </si>
  <si>
    <t>고기싸롱</t>
    <phoneticPr fontId="161" type="noConversion"/>
  </si>
  <si>
    <t>공실(보안 창고)</t>
    <phoneticPr fontId="161" type="noConversion"/>
  </si>
  <si>
    <t>메가커피</t>
    <phoneticPr fontId="161" type="noConversion"/>
  </si>
  <si>
    <t>모던하우스</t>
    <phoneticPr fontId="161" type="noConversion"/>
  </si>
  <si>
    <t>합계</t>
    <phoneticPr fontId="161" type="noConversion"/>
  </si>
  <si>
    <t>④메인( B1 주차장)</t>
    <phoneticPr fontId="161" type="noConversion"/>
  </si>
  <si>
    <t>④-③-②-①</t>
    <phoneticPr fontId="161" type="noConversion"/>
  </si>
  <si>
    <t>스파오 1번(B1)</t>
    <phoneticPr fontId="161" type="noConversion"/>
  </si>
  <si>
    <t>스파오 2번(B2)</t>
    <phoneticPr fontId="161" type="noConversion"/>
  </si>
  <si>
    <t>산출식</t>
    <phoneticPr fontId="161" type="noConversion"/>
  </si>
  <si>
    <t>구분(단위 : Mwh)</t>
    <phoneticPr fontId="161" type="noConversion"/>
  </si>
  <si>
    <t>스파오</t>
    <phoneticPr fontId="161" type="noConversion"/>
  </si>
  <si>
    <t>공실(전:오피스디포)</t>
    <phoneticPr fontId="161" type="noConversion"/>
  </si>
  <si>
    <t>RMC</t>
    <phoneticPr fontId="161" type="noConversion"/>
  </si>
  <si>
    <t>BU</t>
    <phoneticPr fontId="161" type="noConversion"/>
  </si>
  <si>
    <t>RIAM</t>
    <phoneticPr fontId="161" type="noConversion"/>
  </si>
  <si>
    <t>24.06월</t>
  </si>
  <si>
    <t>라라파티룸</t>
    <phoneticPr fontId="161" type="noConversion"/>
  </si>
  <si>
    <t>2024-05-01</t>
    <phoneticPr fontId="161" type="noConversion"/>
  </si>
  <si>
    <t>2024-05-01</t>
    <phoneticPr fontId="161" type="noConversion"/>
  </si>
  <si>
    <t>이가네양꼬치(舊정우담)</t>
    <phoneticPr fontId="161" type="noConversion"/>
  </si>
  <si>
    <t>이가네양꼬치</t>
    <phoneticPr fontId="161" type="noConversion"/>
  </si>
  <si>
    <t>2024년 6월</t>
    <phoneticPr fontId="161" type="noConversion"/>
  </si>
  <si>
    <t>2024년. 6월</t>
  </si>
  <si>
    <t>원격: 모던하우스</t>
    <phoneticPr fontId="161" type="noConversion"/>
  </si>
  <si>
    <t>모던하우스 매장 천정</t>
    <phoneticPr fontId="161" type="noConversion"/>
  </si>
  <si>
    <t>스파오 지하 2층</t>
    <phoneticPr fontId="161" type="noConversion"/>
  </si>
  <si>
    <t>메가 커피 천정</t>
    <phoneticPr fontId="161" type="noConversion"/>
  </si>
  <si>
    <t>24.07월</t>
  </si>
  <si>
    <t>2024-06-01</t>
    <phoneticPr fontId="161" type="noConversion"/>
  </si>
  <si>
    <t>24년6월~7월청구</t>
    <phoneticPr fontId="161" type="noConversion"/>
  </si>
  <si>
    <t>PA-S-3A
(CT 250/5A)</t>
    <phoneticPr fontId="161" type="noConversion"/>
  </si>
  <si>
    <t>75A</t>
    <phoneticPr fontId="161" type="noConversion"/>
  </si>
  <si>
    <t>3층 공조실
(큰 부분)</t>
    <phoneticPr fontId="161" type="noConversion"/>
  </si>
  <si>
    <t>계량기
 번호</t>
    <phoneticPr fontId="161" type="noConversion"/>
  </si>
  <si>
    <t>FCU 밸브 잠금</t>
    <phoneticPr fontId="161" type="noConversion"/>
  </si>
  <si>
    <t>2024년. 7월</t>
  </si>
  <si>
    <t>2024년 7월</t>
    <phoneticPr fontId="161" type="noConversion"/>
  </si>
  <si>
    <t>멜라밀라</t>
    <phoneticPr fontId="161" type="noConversion"/>
  </si>
  <si>
    <t>B205d-1</t>
    <phoneticPr fontId="161" type="noConversion"/>
  </si>
  <si>
    <t>반궁(구:겐텐)</t>
    <phoneticPr fontId="161" type="noConversion"/>
  </si>
  <si>
    <t>브랜드 합계</t>
    <phoneticPr fontId="161" type="noConversion"/>
  </si>
  <si>
    <t>상상첨</t>
    <phoneticPr fontId="161" type="noConversion"/>
  </si>
  <si>
    <t>코코스키(월향)</t>
    <phoneticPr fontId="161" type="noConversion"/>
  </si>
  <si>
    <t>미락 육회 막국수</t>
    <phoneticPr fontId="161" type="noConversion"/>
  </si>
  <si>
    <t>오름채(미쿡식당)</t>
    <phoneticPr fontId="161" type="noConversion"/>
  </si>
  <si>
    <t>2024-07-01</t>
    <phoneticPr fontId="161" type="noConversion"/>
  </si>
  <si>
    <t>반궁</t>
    <phoneticPr fontId="161" type="noConversion"/>
  </si>
  <si>
    <t>전월 사용량</t>
    <phoneticPr fontId="161" type="noConversion"/>
  </si>
  <si>
    <t>당월 사용량</t>
    <phoneticPr fontId="161" type="noConversion"/>
  </si>
  <si>
    <t>관리비 부과량</t>
    <phoneticPr fontId="161" type="noConversion"/>
  </si>
  <si>
    <t>사용량
(m3/Mwh)</t>
    <phoneticPr fontId="161" type="noConversion"/>
  </si>
  <si>
    <t xml:space="preserve"> 더비앙 입점시까지만 수식 적용</t>
    <phoneticPr fontId="161" type="noConversion"/>
  </si>
  <si>
    <t>◎ A동 (더비앙) 계량기</t>
    <phoneticPr fontId="161" type="noConversion"/>
  </si>
  <si>
    <t>공조기 105호 전기사용량 더하기</t>
    <phoneticPr fontId="161" type="noConversion"/>
  </si>
  <si>
    <t>픽커스(감탄떡복이)</t>
    <phoneticPr fontId="161" type="noConversion"/>
  </si>
  <si>
    <t>인생네컷(정진원의 커피볶는집)</t>
    <phoneticPr fontId="161" type="noConversion"/>
  </si>
  <si>
    <t>데일리 서울(11브레드)</t>
    <phoneticPr fontId="161" type="noConversion"/>
  </si>
  <si>
    <t>105 공조기 전력량계 값 빼기</t>
    <phoneticPr fontId="161" type="noConversion"/>
  </si>
  <si>
    <t>24.08월</t>
  </si>
  <si>
    <t>24년8월청구</t>
    <phoneticPr fontId="161" type="noConversion"/>
  </si>
  <si>
    <t>2024년 8월</t>
    <phoneticPr fontId="161" type="noConversion"/>
  </si>
  <si>
    <t>2024년. 8월</t>
  </si>
  <si>
    <t>1961kW * 8320</t>
    <phoneticPr fontId="161" type="noConversion"/>
  </si>
  <si>
    <t>1277kW*8320</t>
    <phoneticPr fontId="161" type="noConversion"/>
  </si>
  <si>
    <t>1680kW*8320</t>
    <phoneticPr fontId="161" type="noConversion"/>
  </si>
  <si>
    <t>1520kw*8320</t>
    <phoneticPr fontId="161" type="noConversion"/>
  </si>
  <si>
    <t>프라임크리닉</t>
    <phoneticPr fontId="161" type="noConversion"/>
  </si>
  <si>
    <t>B205d-2</t>
    <phoneticPr fontId="161" type="noConversion"/>
  </si>
  <si>
    <t>마카오훠궈</t>
    <phoneticPr fontId="161" type="noConversion"/>
  </si>
  <si>
    <t>올드페리도넛(여백)</t>
    <phoneticPr fontId="161" type="noConversion"/>
  </si>
  <si>
    <t>프라임 클리닉</t>
    <phoneticPr fontId="161" type="noConversion"/>
  </si>
  <si>
    <t>B201-1</t>
  </si>
  <si>
    <t>STCO(힐커(R-WAVE))</t>
    <phoneticPr fontId="161" type="noConversion"/>
  </si>
  <si>
    <t>큐카츠정(버거엔 프라이즈)</t>
    <phoneticPr fontId="161" type="noConversion"/>
  </si>
  <si>
    <t>단토리 / 꽃게옥(舊인쌩맥주)</t>
    <phoneticPr fontId="161" type="noConversion"/>
  </si>
  <si>
    <t>급수 및 급탕 사용하지 않음</t>
    <phoneticPr fontId="161" type="noConversion"/>
  </si>
  <si>
    <t>역전 할머니, 무지개 맥주, 단토리</t>
    <phoneticPr fontId="161" type="noConversion"/>
  </si>
  <si>
    <t>무지개 맥주</t>
    <phoneticPr fontId="161" type="noConversion"/>
  </si>
  <si>
    <t>스파오(잼버리)</t>
    <phoneticPr fontId="161" type="noConversion"/>
  </si>
  <si>
    <t>디자인 스킨</t>
    <phoneticPr fontId="161" type="noConversion"/>
  </si>
  <si>
    <t>멜라밀라</t>
    <phoneticPr fontId="161" type="noConversion"/>
  </si>
  <si>
    <t>B205d-1</t>
  </si>
  <si>
    <t>차이 797</t>
    <phoneticPr fontId="161" type="noConversion"/>
  </si>
  <si>
    <t>스시로</t>
    <phoneticPr fontId="161" type="noConversion"/>
  </si>
  <si>
    <t>더플레이스(아일랜드)</t>
    <phoneticPr fontId="161" type="noConversion"/>
  </si>
  <si>
    <t>정씨함박(경성함바그)</t>
    <phoneticPr fontId="161" type="noConversion"/>
  </si>
  <si>
    <t>실크로드</t>
    <phoneticPr fontId="161" type="noConversion"/>
  </si>
  <si>
    <t>A동 사용량 비교</t>
    <phoneticPr fontId="161" type="noConversion"/>
  </si>
  <si>
    <t>B동 사용량 비교</t>
    <phoneticPr fontId="161" type="noConversion"/>
  </si>
  <si>
    <t>C동 사용량 비교</t>
    <phoneticPr fontId="161" type="noConversion"/>
  </si>
  <si>
    <t>D동 사용량 비교</t>
    <phoneticPr fontId="161" type="noConversion"/>
  </si>
  <si>
    <t>전기료 총액 : A동 + B동 + C동 + D동 + TV수신료</t>
    <phoneticPr fontId="161" type="noConversion"/>
  </si>
  <si>
    <t>B203a-2/B203a-3</t>
    <phoneticPr fontId="161" type="noConversion"/>
  </si>
  <si>
    <t>2024-08-01</t>
    <phoneticPr fontId="161" type="noConversion"/>
  </si>
  <si>
    <t>24.09월</t>
  </si>
  <si>
    <t>24년9월청구</t>
    <phoneticPr fontId="161" type="noConversion"/>
  </si>
  <si>
    <t>2024년. 9월</t>
  </si>
  <si>
    <t>2024.8월검침</t>
  </si>
  <si>
    <t>2024.9월검침</t>
  </si>
  <si>
    <t>2024년 9월</t>
    <phoneticPr fontId="161" type="noConversion"/>
  </si>
  <si>
    <t>스파오</t>
  </si>
  <si>
    <t>STCO</t>
  </si>
  <si>
    <t>멜라밀라</t>
  </si>
  <si>
    <t>올드페리도넛</t>
  </si>
  <si>
    <t>아버헤어</t>
  </si>
  <si>
    <t>빕스</t>
  </si>
  <si>
    <t>더플레이스</t>
  </si>
  <si>
    <t>Chai797</t>
  </si>
  <si>
    <t>반궁</t>
  </si>
  <si>
    <t>육회본가(2/1이주완)</t>
  </si>
  <si>
    <t>88포장마차</t>
  </si>
  <si>
    <t>아이라야 안경점</t>
  </si>
  <si>
    <t>치즈웨이브</t>
  </si>
  <si>
    <t>포토이즘</t>
  </si>
  <si>
    <t>인생네컷</t>
  </si>
  <si>
    <t>그랜드스테이지(ABC마트)</t>
  </si>
  <si>
    <t>공실(보안 창고)</t>
  </si>
  <si>
    <t>참피온냉동삼겹살</t>
  </si>
  <si>
    <t>조선팔도</t>
  </si>
  <si>
    <t>실크로드</t>
  </si>
  <si>
    <t>앙쥬레브</t>
  </si>
  <si>
    <t>닥터김성형외과</t>
  </si>
  <si>
    <t>스파더힐</t>
  </si>
  <si>
    <t>뽁식당</t>
  </si>
  <si>
    <t>히노아지(12/1양도양수)</t>
  </si>
  <si>
    <t>명동칼국수(7/31)</t>
  </si>
  <si>
    <t>오름채</t>
  </si>
  <si>
    <t>플랜지</t>
  </si>
  <si>
    <t>테이블비</t>
  </si>
  <si>
    <t>하남돼지집</t>
  </si>
  <si>
    <t>깨비옥</t>
  </si>
  <si>
    <t>화화쿵주</t>
  </si>
  <si>
    <t>배부장김치찌개</t>
  </si>
  <si>
    <t>오봉집</t>
  </si>
  <si>
    <t>폴바셋</t>
  </si>
  <si>
    <t>단토리</t>
  </si>
  <si>
    <t>역전할머니맥주</t>
  </si>
  <si>
    <t>무지개맥주</t>
  </si>
  <si>
    <t>츠츠허허/레드문</t>
  </si>
  <si>
    <t>88노가리(3/1장혁철)</t>
  </si>
  <si>
    <t>조명탄(구:직화방이)</t>
  </si>
  <si>
    <t>웨스턴스토리</t>
  </si>
  <si>
    <t>구주</t>
  </si>
  <si>
    <t>돈블랑</t>
  </si>
  <si>
    <t>트리플치과</t>
  </si>
  <si>
    <t>코코스키</t>
  </si>
  <si>
    <t>메이퓨어의원</t>
  </si>
  <si>
    <t>고기싸롱</t>
  </si>
  <si>
    <t>라라파티룸</t>
  </si>
  <si>
    <t>라라마켓</t>
  </si>
  <si>
    <t>뱅루즈</t>
  </si>
  <si>
    <t>보드스테이지</t>
  </si>
  <si>
    <t>샤인클 스팀 세차장</t>
  </si>
  <si>
    <t>코코루체</t>
  </si>
  <si>
    <t xml:space="preserve"> 르니앤맥코이</t>
  </si>
  <si>
    <t>오픈클로젯</t>
  </si>
  <si>
    <t>공실(전:오피스디포)</t>
  </si>
  <si>
    <t>도나스데이</t>
  </si>
  <si>
    <t>픽커스</t>
  </si>
  <si>
    <t>포토이즘 BOX</t>
  </si>
  <si>
    <t>오늘와인한잔</t>
  </si>
  <si>
    <t>시월십일(12/1)</t>
  </si>
  <si>
    <t>고반식당(11/22)</t>
  </si>
  <si>
    <t>벌툰(12/15)</t>
  </si>
  <si>
    <t>모우트사격장&amp;코인노래방</t>
  </si>
  <si>
    <t>문가네정육식당(5/6)</t>
  </si>
  <si>
    <t>모우트PC(4/14)</t>
  </si>
  <si>
    <t>팔각도(5/11)</t>
  </si>
  <si>
    <t>버커스프롬오스틴(텍스맥스)</t>
  </si>
  <si>
    <t>디스커버리 클라이밍</t>
  </si>
  <si>
    <t>제우스 볼링장</t>
  </si>
  <si>
    <t>캘리클럽(태그액션)</t>
  </si>
  <si>
    <t>D102</t>
  </si>
  <si>
    <t>팔공티(고원준)1/1양도양수</t>
  </si>
  <si>
    <t>공실(노플렉스(11/30해지)</t>
  </si>
  <si>
    <t>VR CUBE(비티사용료받음)</t>
  </si>
  <si>
    <t>헌혈의집</t>
  </si>
  <si>
    <t>이동국 축구교실(골프GDR)</t>
  </si>
  <si>
    <t>후라토식당(7/23)</t>
  </si>
  <si>
    <t>공실 면적(창고,휀룸,동선등)</t>
  </si>
  <si>
    <t>2024-09-01</t>
    <phoneticPr fontId="161" type="noConversion"/>
  </si>
  <si>
    <t>N101.207-8~9</t>
    <phoneticPr fontId="161" type="noConversion"/>
  </si>
  <si>
    <t>더비앙 송도</t>
    <phoneticPr fontId="161" type="noConversion"/>
  </si>
  <si>
    <t>골프죤(9/1.문종윤)</t>
    <phoneticPr fontId="161" type="noConversion"/>
  </si>
  <si>
    <t>약국</t>
    <phoneticPr fontId="161" type="noConversion"/>
  </si>
  <si>
    <t>약국천정</t>
    <phoneticPr fontId="161" type="noConversion"/>
  </si>
  <si>
    <t>구분</t>
    <phoneticPr fontId="161" type="noConversion"/>
  </si>
  <si>
    <t>온수</t>
    <phoneticPr fontId="161" type="noConversion"/>
  </si>
  <si>
    <t>시수</t>
    <phoneticPr fontId="161" type="noConversion"/>
  </si>
  <si>
    <t>전월</t>
    <phoneticPr fontId="161" type="noConversion"/>
  </si>
  <si>
    <t>의원</t>
    <phoneticPr fontId="161" type="noConversion"/>
  </si>
  <si>
    <t>약국</t>
    <phoneticPr fontId="161" type="noConversion"/>
  </si>
  <si>
    <t>합계</t>
    <phoneticPr fontId="161" type="noConversion"/>
  </si>
  <si>
    <t>당월</t>
    <phoneticPr fontId="161" type="noConversion"/>
  </si>
  <si>
    <t>차이</t>
    <phoneticPr fontId="161" type="noConversion"/>
  </si>
  <si>
    <t>의원 B1 천정</t>
    <phoneticPr fontId="161" type="noConversion"/>
  </si>
  <si>
    <t>의원 B2천정</t>
    <phoneticPr fontId="161" type="noConversion"/>
  </si>
  <si>
    <t>의원-1(입구)</t>
    <phoneticPr fontId="161" type="noConversion"/>
  </si>
  <si>
    <t>의원-2(주차장쪽)</t>
    <phoneticPr fontId="161" type="noConversion"/>
  </si>
  <si>
    <t>단토리/꽃게옥(인생맥주)</t>
    <phoneticPr fontId="161" type="noConversion"/>
  </si>
  <si>
    <t>애슐리 간판</t>
    <phoneticPr fontId="161" type="noConversion"/>
  </si>
  <si>
    <t>더비앙</t>
    <phoneticPr fontId="161" type="noConversion"/>
  </si>
  <si>
    <t>화장실</t>
    <phoneticPr fontId="161" type="noConversion"/>
  </si>
  <si>
    <t>주방</t>
    <phoneticPr fontId="161" type="noConversion"/>
  </si>
  <si>
    <t>시수</t>
    <phoneticPr fontId="161" type="noConversion"/>
  </si>
  <si>
    <t>온수</t>
    <phoneticPr fontId="161" type="noConversion"/>
  </si>
  <si>
    <t>합산</t>
    <phoneticPr fontId="161" type="noConversion"/>
  </si>
  <si>
    <t>2024년 7월 1일 기준(인천 종합 에너지 비율 적용시</t>
    <phoneticPr fontId="161" type="noConversion"/>
  </si>
  <si>
    <t xml:space="preserve"> </t>
    <phoneticPr fontId="161" type="noConversion"/>
  </si>
  <si>
    <t>24.10월</t>
  </si>
  <si>
    <t>24년10월청구</t>
    <phoneticPr fontId="161" type="noConversion"/>
  </si>
  <si>
    <t xml:space="preserve">2024년 9+월분 관리비 총괄표 </t>
    <phoneticPr fontId="161" type="noConversion"/>
  </si>
  <si>
    <t>2024-09-31</t>
    <phoneticPr fontId="161" type="noConversion"/>
  </si>
  <si>
    <t xml:space="preserve"> </t>
    <phoneticPr fontId="161" type="noConversion"/>
  </si>
  <si>
    <t>AK 골프(라운드 어바웃)</t>
    <phoneticPr fontId="161" type="noConversion"/>
  </si>
  <si>
    <t>오피스디포(인투스킨)</t>
    <phoneticPr fontId="161" type="noConversion"/>
  </si>
  <si>
    <t>고래감자탕</t>
    <phoneticPr fontId="161" type="noConversion"/>
  </si>
  <si>
    <t>반궁(겐텐)</t>
    <phoneticPr fontId="161" type="noConversion"/>
  </si>
  <si>
    <t>예향정(포베이)</t>
    <phoneticPr fontId="161" type="noConversion"/>
  </si>
  <si>
    <t>스시로,</t>
    <phoneticPr fontId="161" type="noConversion"/>
  </si>
  <si>
    <t>미도인(그릴타이)</t>
    <phoneticPr fontId="161" type="noConversion"/>
  </si>
  <si>
    <t>담솥(미미네떡복이)</t>
    <phoneticPr fontId="161" type="noConversion"/>
  </si>
  <si>
    <t>유가네닭갈비(신사면옥)</t>
    <phoneticPr fontId="161" type="noConversion"/>
  </si>
  <si>
    <t>차이 797(라오베이징)</t>
    <phoneticPr fontId="161" type="noConversion"/>
  </si>
  <si>
    <t>실크로드(PF창)</t>
  </si>
  <si>
    <t>실크로드(PF창)</t>
    <phoneticPr fontId="161" type="noConversion"/>
  </si>
  <si>
    <t>포플러스 쌀국수(백년삼계탕)</t>
    <phoneticPr fontId="161" type="noConversion"/>
  </si>
  <si>
    <t>한끼 맛잇다(리김밥, )</t>
  </si>
  <si>
    <t>한끼 맛잇다(리김밥, )</t>
    <phoneticPr fontId="161" type="noConversion"/>
  </si>
  <si>
    <t>미락막국수(코리아노 키친)</t>
    <phoneticPr fontId="161" type="noConversion"/>
  </si>
  <si>
    <t>피부과</t>
    <phoneticPr fontId="161" type="noConversion"/>
  </si>
  <si>
    <t>플랜지(착한밥상), OHU</t>
    <phoneticPr fontId="161" type="noConversion"/>
  </si>
  <si>
    <t xml:space="preserve"> 플랜지(착한밥상)</t>
  </si>
  <si>
    <t xml:space="preserve"> 플랜지(착한밥상)</t>
    <phoneticPr fontId="161" type="noConversion"/>
  </si>
  <si>
    <t>안내데스크(힐링네이처)</t>
    <phoneticPr fontId="161" type="noConversion"/>
  </si>
  <si>
    <t>트리플 치과(아키노 주방)</t>
    <phoneticPr fontId="161" type="noConversion"/>
  </si>
  <si>
    <t>플레터 7(사이바나)</t>
    <phoneticPr fontId="161" type="noConversion"/>
  </si>
  <si>
    <t>큐카츠정(버거엔 프라이즈)</t>
    <phoneticPr fontId="161" type="noConversion"/>
  </si>
  <si>
    <t>홍수계 찜닭(고래식당)</t>
  </si>
  <si>
    <t>홍수계 찜닭(고래식당)</t>
    <phoneticPr fontId="161" type="noConversion"/>
  </si>
  <si>
    <t>명동칼국수(고래식당)</t>
    <phoneticPr fontId="161" type="noConversion"/>
  </si>
  <si>
    <t>오름채(미쿡식당)</t>
  </si>
  <si>
    <t>오름채(미쿡식당)</t>
    <phoneticPr fontId="161" type="noConversion"/>
  </si>
  <si>
    <t>제주 바다</t>
    <phoneticPr fontId="161" type="noConversion"/>
  </si>
  <si>
    <t>무지개맥주(등짝 스메싱)</t>
  </si>
  <si>
    <t>무지개맥주(등짝 스메싱)</t>
    <phoneticPr fontId="161" type="noConversion"/>
  </si>
  <si>
    <t>주방 에어콘 검침</t>
    <phoneticPr fontId="161" type="noConversion"/>
  </si>
  <si>
    <t>합계</t>
    <phoneticPr fontId="161" type="noConversion"/>
  </si>
  <si>
    <t>의원 &amp; 약국</t>
    <phoneticPr fontId="161" type="noConversion"/>
  </si>
  <si>
    <t>테이블 비(舊 수유실)</t>
    <phoneticPr fontId="161" type="noConversion"/>
  </si>
  <si>
    <t>광동제약(윌리스)</t>
    <phoneticPr fontId="161" type="noConversion"/>
  </si>
  <si>
    <t>레베끌레(원더브라)</t>
    <phoneticPr fontId="161" type="noConversion"/>
  </si>
  <si>
    <t>더 플레이스</t>
    <phoneticPr fontId="161" type="noConversion"/>
  </si>
  <si>
    <t>용호낙지</t>
    <phoneticPr fontId="161" type="noConversion"/>
  </si>
  <si>
    <t>오름채(미쿡 식당)</t>
    <phoneticPr fontId="161" type="noConversion"/>
  </si>
  <si>
    <t>오타고</t>
    <phoneticPr fontId="161" type="noConversion"/>
  </si>
  <si>
    <t>코코루체</t>
    <phoneticPr fontId="161" type="noConversion"/>
  </si>
  <si>
    <t xml:space="preserve"> 르니앤맥코이</t>
    <phoneticPr fontId="161" type="noConversion"/>
  </si>
  <si>
    <t>오픈클로젯</t>
    <phoneticPr fontId="161" type="noConversion"/>
  </si>
  <si>
    <t>스파오(B203/102)</t>
    <phoneticPr fontId="161" type="noConversion"/>
  </si>
  <si>
    <t>오름채</t>
    <phoneticPr fontId="161" type="noConversion"/>
  </si>
  <si>
    <t>키즈스케이프</t>
    <phoneticPr fontId="161" type="noConversion"/>
  </si>
  <si>
    <t>AK골프</t>
    <phoneticPr fontId="161" type="noConversion"/>
  </si>
  <si>
    <t>더 데일리 서울</t>
    <phoneticPr fontId="161" type="noConversion"/>
  </si>
  <si>
    <t>비고</t>
    <phoneticPr fontId="161" type="noConversion"/>
  </si>
  <si>
    <t>1층</t>
    <phoneticPr fontId="161" type="noConversion"/>
  </si>
  <si>
    <t>화장실</t>
    <phoneticPr fontId="161" type="noConversion"/>
  </si>
  <si>
    <t>더비앙</t>
    <phoneticPr fontId="161" type="noConversion"/>
  </si>
  <si>
    <t>애슐리
&amp; 돌잔치</t>
    <phoneticPr fontId="161" type="noConversion"/>
  </si>
  <si>
    <t>2024년. 10월</t>
  </si>
  <si>
    <t>2024년 10월</t>
    <phoneticPr fontId="161" type="noConversion"/>
  </si>
  <si>
    <t>2024.10월검침</t>
  </si>
  <si>
    <t>원격검침</t>
    <phoneticPr fontId="161" type="noConversion"/>
  </si>
  <si>
    <t>EPS실 분전반에서 별도 인입</t>
    <phoneticPr fontId="161" type="noConversion"/>
  </si>
  <si>
    <t>합계</t>
    <phoneticPr fontId="161" type="noConversion"/>
  </si>
  <si>
    <t>No. 1196899</t>
    <phoneticPr fontId="161" type="noConversion"/>
  </si>
  <si>
    <t>약국 + 의원 합계</t>
    <phoneticPr fontId="161" type="noConversion"/>
  </si>
  <si>
    <t>의원 분전함에서 분기</t>
    <phoneticPr fontId="161" type="noConversion"/>
  </si>
  <si>
    <t>한샘리하우스-2(전기난로)</t>
    <phoneticPr fontId="161" type="noConversion"/>
  </si>
  <si>
    <t>그라츠커피랩(구.페이브베이커리)</t>
    <phoneticPr fontId="161" type="noConversion"/>
  </si>
  <si>
    <t>1층
 더비앙</t>
    <phoneticPr fontId="161" type="noConversion"/>
  </si>
  <si>
    <t>1층 더비앙</t>
    <phoneticPr fontId="161" type="noConversion"/>
  </si>
  <si>
    <t>2024-10-01</t>
    <phoneticPr fontId="161" type="noConversion"/>
  </si>
  <si>
    <t>24.11월</t>
  </si>
  <si>
    <t>2024년. 11월</t>
  </si>
  <si>
    <t>2024년 11월</t>
    <phoneticPr fontId="161" type="noConversion"/>
  </si>
  <si>
    <t>2024.11월검침</t>
  </si>
  <si>
    <t>환수</t>
    <phoneticPr fontId="161" type="noConversion"/>
  </si>
  <si>
    <t>.</t>
    <phoneticPr fontId="161" type="noConversion"/>
  </si>
  <si>
    <t>미락육회막국수(전 : 부타이)</t>
    <phoneticPr fontId="161" type="noConversion"/>
  </si>
  <si>
    <t>테이블A(전:인더쥬)</t>
    <phoneticPr fontId="161" type="noConversion"/>
  </si>
  <si>
    <t>포토이즘컬러드(전:정진원)</t>
    <phoneticPr fontId="161" type="noConversion"/>
  </si>
  <si>
    <t>24.12월</t>
  </si>
  <si>
    <t>부안순대국</t>
    <phoneticPr fontId="161" type="noConversion"/>
  </si>
  <si>
    <t>2024-11-01</t>
    <phoneticPr fontId="161" type="noConversion"/>
  </si>
  <si>
    <t>공실(전:하누로)10/15 해지</t>
    <phoneticPr fontId="161" type="noConversion"/>
  </si>
  <si>
    <t>공실(전:하누로)</t>
    <phoneticPr fontId="161" type="noConversion"/>
  </si>
  <si>
    <t>공실(전:화레무)10/31해지</t>
    <phoneticPr fontId="161" type="noConversion"/>
  </si>
  <si>
    <t>공실(전:청담이상)</t>
    <phoneticPr fontId="161" type="noConversion"/>
  </si>
  <si>
    <t>1호기 더비앙</t>
    <phoneticPr fontId="161" type="noConversion"/>
  </si>
  <si>
    <t>2호기 더비앙</t>
    <phoneticPr fontId="161" type="noConversion"/>
  </si>
  <si>
    <t>텐달러샵(전:레베끌레)</t>
    <phoneticPr fontId="161" type="noConversion"/>
  </si>
  <si>
    <t>2024년. 12월</t>
  </si>
  <si>
    <t>2024년 12월</t>
    <phoneticPr fontId="161" type="noConversion"/>
  </si>
  <si>
    <t>한샘(전기)</t>
    <phoneticPr fontId="161" type="noConversion"/>
  </si>
  <si>
    <t>의원+약국(전기)</t>
    <phoneticPr fontId="161" type="noConversion"/>
  </si>
  <si>
    <t>한샘+의원+약국(FCU)</t>
    <phoneticPr fontId="161" type="noConversion"/>
  </si>
  <si>
    <t>한샘 리하우스-1</t>
    <phoneticPr fontId="161" type="noConversion"/>
  </si>
  <si>
    <t>단상</t>
    <phoneticPr fontId="161" type="noConversion"/>
  </si>
  <si>
    <t>3상</t>
    <phoneticPr fontId="161" type="noConversion"/>
  </si>
  <si>
    <t>단상(X-Ray)</t>
    <phoneticPr fontId="161" type="noConversion"/>
  </si>
  <si>
    <t>위드앤 의원-1</t>
    <phoneticPr fontId="161" type="noConversion"/>
  </si>
  <si>
    <t>위드앤 의원-2</t>
    <phoneticPr fontId="161" type="noConversion"/>
  </si>
  <si>
    <t>3상(Main)</t>
    <phoneticPr fontId="161" type="noConversion"/>
  </si>
  <si>
    <t>빕스</t>
    <phoneticPr fontId="161" type="noConversion"/>
  </si>
  <si>
    <t>상상첨(전:어메이징 브로잉)</t>
    <phoneticPr fontId="161" type="noConversion"/>
  </si>
  <si>
    <t>N101,207-8,207-9</t>
    <phoneticPr fontId="161" type="noConversion"/>
  </si>
  <si>
    <t>더티프라이(전:엉클인더치킨)</t>
    <phoneticPr fontId="161" type="noConversion"/>
  </si>
  <si>
    <t>조조(구:한우굽는깨비옥)</t>
    <phoneticPr fontId="161" type="noConversion"/>
  </si>
  <si>
    <t>2024-12-01</t>
    <phoneticPr fontId="161" type="noConversion"/>
  </si>
  <si>
    <r>
      <rPr>
        <b/>
        <sz val="11"/>
        <rFont val="맑은 고딕"/>
        <family val="3"/>
        <charset val="129"/>
      </rPr>
      <t xml:space="preserve">◈ 2025년 관리비 </t>
    </r>
    <r>
      <rPr>
        <b/>
        <sz val="11"/>
        <rFont val="맑은 고딕"/>
        <family val="3"/>
        <charset val="129"/>
        <scheme val="minor"/>
      </rPr>
      <t>부과대상 면적</t>
    </r>
    <phoneticPr fontId="169" type="noConversion"/>
  </si>
  <si>
    <t>25.01월</t>
    <phoneticPr fontId="161" type="noConversion"/>
  </si>
  <si>
    <t>24년11월~12월청구</t>
    <phoneticPr fontId="161" type="noConversion"/>
  </si>
  <si>
    <t>25년 01월청구</t>
    <phoneticPr fontId="161" type="noConversion"/>
  </si>
  <si>
    <t>2025년
1월</t>
    <phoneticPr fontId="161" type="noConversion"/>
  </si>
  <si>
    <t>2025년
1월</t>
    <phoneticPr fontId="161" type="noConversion"/>
  </si>
  <si>
    <t>2024.12월검침</t>
  </si>
  <si>
    <t>2025.1월검침</t>
    <phoneticPr fontId="161" type="noConversion"/>
  </si>
  <si>
    <t>전용사용량 전월 비교 자료</t>
    <phoneticPr fontId="169" type="noConversion"/>
  </si>
  <si>
    <t>구분</t>
    <phoneticPr fontId="169" type="noConversion"/>
  </si>
  <si>
    <t>수도</t>
    <phoneticPr fontId="169" type="noConversion"/>
  </si>
  <si>
    <t>온수</t>
    <phoneticPr fontId="169" type="noConversion"/>
  </si>
  <si>
    <t>전기</t>
    <phoneticPr fontId="169" type="noConversion"/>
  </si>
  <si>
    <t>열</t>
    <phoneticPr fontId="169" type="noConversion"/>
  </si>
  <si>
    <t>사용량</t>
    <phoneticPr fontId="169" type="noConversion"/>
  </si>
  <si>
    <t>사용요금</t>
    <phoneticPr fontId="169" type="noConversion"/>
  </si>
  <si>
    <t>매장명</t>
    <phoneticPr fontId="169" type="noConversion"/>
  </si>
  <si>
    <t>차이</t>
    <phoneticPr fontId="169" type="noConversion"/>
  </si>
  <si>
    <t>증감율</t>
    <phoneticPr fontId="169" type="noConversion"/>
  </si>
  <si>
    <t>전월합계</t>
    <phoneticPr fontId="161" type="noConversion"/>
  </si>
  <si>
    <t>금월합계</t>
    <phoneticPr fontId="161" type="noConversion"/>
  </si>
  <si>
    <t>증감율</t>
    <phoneticPr fontId="161" type="noConversion"/>
  </si>
  <si>
    <t>규카츠정(舊.버거앤프라이즈)</t>
  </si>
  <si>
    <t>이가네양꼬치(舊정우담)</t>
  </si>
  <si>
    <t>천사곱창(舊백옥양꼬치2)</t>
  </si>
  <si>
    <t>터닝포인트짐</t>
  </si>
  <si>
    <t>상상첨(구:어메이징브루잉)</t>
  </si>
  <si>
    <t>디저트39(舊.스무디킹)</t>
  </si>
  <si>
    <t>LN-S-
(CT 400/5A)</t>
    <phoneticPr fontId="161" type="noConversion"/>
  </si>
  <si>
    <t>1층 승강기홀
(주방뒤쪽 벽면)</t>
    <phoneticPr fontId="161" type="noConversion"/>
  </si>
  <si>
    <t>더비앙 신규 증설
 LM-주방1, LM-주방2</t>
    <phoneticPr fontId="161" type="noConversion"/>
  </si>
  <si>
    <t>FCU 사용분</t>
    <phoneticPr fontId="161" type="noConversion"/>
  </si>
  <si>
    <t>증축동(더비앙 &amp; 메리빌리아) 열요금 부과</t>
    <phoneticPr fontId="161" type="noConversion"/>
  </si>
  <si>
    <t>더비앙(FCU 신설)</t>
    <phoneticPr fontId="161" type="noConversion"/>
  </si>
  <si>
    <t>계량기_1</t>
    <phoneticPr fontId="161" type="noConversion"/>
  </si>
  <si>
    <t>계량기_2</t>
    <phoneticPr fontId="161" type="noConversion"/>
  </si>
  <si>
    <t>FCU 적산열량계</t>
    <phoneticPr fontId="161" type="noConversion"/>
  </si>
  <si>
    <t>합계</t>
    <phoneticPr fontId="161" type="noConversion"/>
  </si>
  <si>
    <t>204,205</t>
    <phoneticPr fontId="161" type="noConversion"/>
  </si>
  <si>
    <t>셜록홈즈</t>
    <phoneticPr fontId="161" type="noConversion"/>
  </si>
  <si>
    <t>무신사</t>
    <phoneticPr fontId="161" type="noConversion"/>
  </si>
  <si>
    <t>101/201</t>
    <phoneticPr fontId="161" type="noConversion"/>
  </si>
  <si>
    <t>무신사 1층(전:오를레앙)</t>
    <phoneticPr fontId="161" type="noConversion"/>
  </si>
  <si>
    <t>무신사 2층(전:삼성전자 2층)</t>
    <phoneticPr fontId="161" type="noConversion"/>
  </si>
  <si>
    <t>CU 편의점</t>
    <phoneticPr fontId="161" type="noConversion"/>
  </si>
  <si>
    <t>무신사 1층(전:삼성전자 1층)</t>
    <phoneticPr fontId="161" type="noConversion"/>
  </si>
  <si>
    <t>2025-01-01</t>
    <phoneticPr fontId="161" type="noConversion"/>
  </si>
  <si>
    <t>무신사 전기</t>
    <phoneticPr fontId="161" type="noConversion"/>
  </si>
  <si>
    <t>1층 분전함</t>
    <phoneticPr fontId="161" type="noConversion"/>
  </si>
  <si>
    <t>2층 분전함</t>
    <phoneticPr fontId="161" type="noConversion"/>
  </si>
  <si>
    <t>25년 02월청구</t>
    <phoneticPr fontId="161" type="noConversion"/>
  </si>
  <si>
    <t>25.02월</t>
    <phoneticPr fontId="161" type="noConversion"/>
  </si>
  <si>
    <t>더비앙 적산 열량계</t>
    <phoneticPr fontId="161" type="noConversion"/>
  </si>
  <si>
    <t>열량계 1</t>
    <phoneticPr fontId="161" type="noConversion"/>
  </si>
  <si>
    <t>열량계 2</t>
    <phoneticPr fontId="161" type="noConversion"/>
  </si>
  <si>
    <t>2025년 2월</t>
    <phoneticPr fontId="161" type="noConversion"/>
  </si>
  <si>
    <t>2025년
2월</t>
  </si>
  <si>
    <t>실크로드(전:PF창)</t>
    <phoneticPr fontId="161" type="noConversion"/>
  </si>
  <si>
    <t>25.03월</t>
  </si>
  <si>
    <t>2025년 3월</t>
    <phoneticPr fontId="161" type="noConversion"/>
  </si>
  <si>
    <t>2025년
3월</t>
  </si>
  <si>
    <t>2025.2월검침</t>
  </si>
  <si>
    <t>2025.3월검침</t>
  </si>
  <si>
    <t>프라임크리닉</t>
  </si>
  <si>
    <t>무신사</t>
  </si>
  <si>
    <t>CU 편의점</t>
  </si>
  <si>
    <t>공실(전:하누로)10/15 해지</t>
  </si>
  <si>
    <t>올드타운</t>
  </si>
  <si>
    <t>그라츠커피랩(구.페이브베이커리)</t>
  </si>
  <si>
    <t>공실(전:아벨컴퍼니)</t>
  </si>
  <si>
    <t>골프죤(9/1.문종윤)</t>
  </si>
  <si>
    <t>마카오훠궈</t>
  </si>
  <si>
    <t>미락육회막국수(전 : 부타이)</t>
  </si>
  <si>
    <t>부안순대국</t>
  </si>
  <si>
    <t>공실(전:청담이상)</t>
  </si>
  <si>
    <t>더티프라이(전:엉클인더치킨)</t>
  </si>
  <si>
    <t>조조(구:한우굽는깨비옥)</t>
  </si>
  <si>
    <t>공실(전:화레무)10/31해지</t>
  </si>
  <si>
    <t>텐달러샵(전:레베끌레)</t>
  </si>
  <si>
    <t>광동</t>
  </si>
  <si>
    <t>공실(전:에이렌) 11/11해지</t>
  </si>
  <si>
    <t>테이블A(전:인더쥬)</t>
  </si>
  <si>
    <t>포토이즘컬러드(전:정진원)</t>
  </si>
  <si>
    <t>술판(9/1.남궁준호)</t>
  </si>
  <si>
    <t>더비앙 송도</t>
  </si>
  <si>
    <t>25.04월</t>
    <phoneticPr fontId="161" type="noConversion"/>
  </si>
  <si>
    <t>25년 03월~04월청구</t>
    <phoneticPr fontId="161" type="noConversion"/>
  </si>
  <si>
    <t>2025년 4월</t>
    <phoneticPr fontId="161" type="noConversion"/>
  </si>
  <si>
    <t>2025년
4월</t>
  </si>
  <si>
    <t>1108208</t>
    <phoneticPr fontId="161" type="noConversion"/>
  </si>
  <si>
    <t>2025.4월검침</t>
  </si>
  <si>
    <t>더티프라이(구)엉클인더 키친</t>
    <phoneticPr fontId="161" type="noConversion"/>
  </si>
  <si>
    <t>더비앙(1F&amp;2F)</t>
    <phoneticPr fontId="161" type="noConversion"/>
  </si>
  <si>
    <t>블루문엔코</t>
    <phoneticPr fontId="161" type="noConversion"/>
  </si>
  <si>
    <t>전)아버미용실1층 후) 링크플라워</t>
    <phoneticPr fontId="161" type="noConversion"/>
  </si>
  <si>
    <t>더비앙&amp;웨딩</t>
    <phoneticPr fontId="161" type="noConversion"/>
  </si>
  <si>
    <t>더진국(전,고래감자탕)</t>
    <phoneticPr fontId="161" type="noConversion"/>
  </si>
  <si>
    <t>놉스(전, 이지원필라테스)</t>
    <phoneticPr fontId="161" type="noConversion"/>
  </si>
  <si>
    <t>2025-04-01</t>
    <phoneticPr fontId="161" type="noConversion"/>
  </si>
  <si>
    <t>셜록홈즈-1</t>
    <phoneticPr fontId="161" type="noConversion"/>
  </si>
  <si>
    <t>25.05월</t>
    <phoneticPr fontId="161" type="noConversion"/>
  </si>
  <si>
    <t>25년 05월청구</t>
    <phoneticPr fontId="161" type="noConversion"/>
  </si>
  <si>
    <t>2025년 5월</t>
    <phoneticPr fontId="161" type="noConversion"/>
  </si>
  <si>
    <t>2025년
5월</t>
  </si>
  <si>
    <t>2025.5월검침</t>
  </si>
  <si>
    <t>105a-2</t>
    <phoneticPr fontId="161" type="noConversion"/>
  </si>
  <si>
    <t>링크플라워</t>
    <phoneticPr fontId="161" type="noConversion"/>
  </si>
  <si>
    <t>놉스(전,이지원필라테스)</t>
    <phoneticPr fontId="161" type="noConversion"/>
  </si>
  <si>
    <t>브리즘(전,샤르르)</t>
    <phoneticPr fontId="161" type="noConversion"/>
  </si>
  <si>
    <t>B122</t>
    <phoneticPr fontId="161" type="noConversion"/>
  </si>
  <si>
    <t>B122-1</t>
    <phoneticPr fontId="161" type="noConversion"/>
  </si>
  <si>
    <t>아뜰리에호수(전, 골드앤잼)</t>
    <phoneticPr fontId="161" type="noConversion"/>
  </si>
  <si>
    <t>D동 지하 1층 아뜰리에호수 / 적산열량계</t>
    <phoneticPr fontId="161" type="noConversion"/>
  </si>
  <si>
    <t xml:space="preserve">열량계 </t>
    <phoneticPr fontId="161" type="noConversion"/>
  </si>
  <si>
    <t>엉클인더키친(전,만석장)</t>
    <phoneticPr fontId="161" type="noConversion"/>
  </si>
  <si>
    <t>B123</t>
    <phoneticPr fontId="161" type="noConversion"/>
  </si>
  <si>
    <t>B124B</t>
    <phoneticPr fontId="161" type="noConversion"/>
  </si>
  <si>
    <t>테크 액션</t>
    <phoneticPr fontId="161" type="noConversion"/>
  </si>
  <si>
    <t>25.06월</t>
  </si>
  <si>
    <t>2025-05-04</t>
    <phoneticPr fontId="161" type="noConversion"/>
  </si>
  <si>
    <t>105a-1</t>
    <phoneticPr fontId="161" type="noConversion"/>
  </si>
  <si>
    <t>2025-07-01</t>
    <phoneticPr fontId="161" type="noConversion"/>
  </si>
  <si>
    <t>브랜드</t>
    <phoneticPr fontId="161" type="noConversion"/>
  </si>
  <si>
    <t>2025-05-28</t>
    <phoneticPr fontId="161" type="noConversion"/>
  </si>
  <si>
    <t>25년 06월청구</t>
    <phoneticPr fontId="161" type="noConversion"/>
  </si>
  <si>
    <t>2025년 6월</t>
    <phoneticPr fontId="161" type="noConversion"/>
  </si>
  <si>
    <t>2025년
6월</t>
  </si>
  <si>
    <t>그라츠커피(구)페이브베이커리</t>
    <phoneticPr fontId="161" type="noConversion"/>
  </si>
  <si>
    <t>마카오훠궈(테르조 피노) 2층-2</t>
    <phoneticPr fontId="161" type="noConversion"/>
  </si>
  <si>
    <t>앙쥬레브(구)바로나도(바살 3층)</t>
    <phoneticPr fontId="161" type="noConversion"/>
  </si>
  <si>
    <t>2025.6월검침</t>
  </si>
  <si>
    <t>브리즘(전,샤르르)</t>
  </si>
  <si>
    <t>링크플라워</t>
  </si>
  <si>
    <t>놉스(전,이지원필라테스)</t>
  </si>
  <si>
    <t>아뜰리에호수(전, 골드앤잼)</t>
  </si>
  <si>
    <t>방배동 할매쭈꾸미</t>
  </si>
  <si>
    <t>셜록홈즈</t>
  </si>
  <si>
    <t>(공실)백옥양꼬치</t>
    <phoneticPr fontId="161" type="noConversion"/>
  </si>
  <si>
    <t>공실(구)아벨컴퍼니</t>
    <phoneticPr fontId="161" type="noConversion"/>
  </si>
  <si>
    <t>공실 (구)청담이상 2층-1)</t>
    <phoneticPr fontId="161" type="noConversion"/>
  </si>
  <si>
    <t>천사곱창(구)별개 추가 실외기 1</t>
    <phoneticPr fontId="161" type="noConversion"/>
  </si>
  <si>
    <t>천사곱창(구)별개 추가 실외기 2</t>
    <phoneticPr fontId="161" type="noConversion"/>
  </si>
  <si>
    <t>우정소갈비(구)차돌풍(마리식당)</t>
    <phoneticPr fontId="161" type="noConversion"/>
  </si>
  <si>
    <t>공실(구)화레무(전:어메이징 브로잉)</t>
    <phoneticPr fontId="161" type="noConversion"/>
  </si>
  <si>
    <t>D동 도나스데이(舊 니꼬엔드)</t>
    <phoneticPr fontId="161" type="noConversion"/>
  </si>
  <si>
    <t>테이블에이(구)인더쥬(숲갤러리)</t>
    <phoneticPr fontId="161" type="noConversion"/>
  </si>
  <si>
    <t>테이블에이(구)인더쥬(폴햄)</t>
    <phoneticPr fontId="161" type="noConversion"/>
  </si>
  <si>
    <t>A동 더비앙</t>
    <phoneticPr fontId="161" type="noConversion"/>
  </si>
  <si>
    <t>ABC 마트</t>
    <phoneticPr fontId="161" type="noConversion"/>
  </si>
  <si>
    <t>더진국</t>
    <phoneticPr fontId="161" type="noConversion"/>
  </si>
  <si>
    <t>2025-06-21</t>
    <phoneticPr fontId="161" type="noConversion"/>
  </si>
  <si>
    <t>128</t>
    <phoneticPr fontId="161" type="noConversion"/>
  </si>
  <si>
    <t>2025-05-01</t>
    <phoneticPr fontId="161" type="noConversion"/>
  </si>
  <si>
    <t>122-1</t>
    <phoneticPr fontId="161" type="noConversion"/>
  </si>
  <si>
    <t>122-2</t>
    <phoneticPr fontId="161" type="noConversion"/>
  </si>
  <si>
    <t>우이락(전,옥희)</t>
    <phoneticPr fontId="161" type="noConversion"/>
  </si>
  <si>
    <t>캡틴루이(전,옥희)</t>
    <phoneticPr fontId="161" type="noConversion"/>
  </si>
  <si>
    <t>201/202/203a/203b</t>
    <phoneticPr fontId="161" type="noConversion"/>
  </si>
  <si>
    <t>로우캣(전,노플렉스)</t>
    <phoneticPr fontId="161" type="noConversion"/>
  </si>
  <si>
    <t>브레덴코(전:아벨컴퍼니)</t>
    <phoneticPr fontId="161" type="noConversion"/>
  </si>
  <si>
    <t>공실(전,백옥양꼬치)</t>
    <phoneticPr fontId="161" type="noConversion"/>
  </si>
  <si>
    <t>공실(전:백옥양꼬치)</t>
    <phoneticPr fontId="161" type="noConversion"/>
  </si>
  <si>
    <t>25.07월</t>
  </si>
  <si>
    <t>25년 07월청구</t>
    <phoneticPr fontId="161" type="noConversion"/>
  </si>
  <si>
    <t>- 자라,H&amp;M,AK골프,스타벅스,제우스볼링장</t>
    <phoneticPr fontId="169" type="noConversion"/>
  </si>
  <si>
    <t>- 전용(아디다스)
- 공용(자라,H&amp;M,AK골프,아디다스,스타벅스.제우스볼링장)</t>
    <phoneticPr fontId="169" type="noConversion"/>
  </si>
  <si>
    <t>2025년 7월</t>
    <phoneticPr fontId="161" type="noConversion"/>
  </si>
  <si>
    <t>2025년
7월</t>
  </si>
  <si>
    <t>2025.7월검침</t>
  </si>
  <si>
    <t>D동 1층 게임기2</t>
    <phoneticPr fontId="161" type="noConversion"/>
  </si>
  <si>
    <t>D동 1층 게임기 합계</t>
    <phoneticPr fontId="161" type="noConversion"/>
  </si>
  <si>
    <t>우이락(전,옥희)</t>
  </si>
  <si>
    <t>캡틴루이(전,옥희)</t>
  </si>
  <si>
    <t>공실(전,감성커피)</t>
    <phoneticPr fontId="161" type="noConversion"/>
  </si>
  <si>
    <t>빙동댕(전,데이즈드)</t>
    <phoneticPr fontId="161" type="noConversion"/>
  </si>
  <si>
    <t>공실(전, 스파더힐)</t>
    <phoneticPr fontId="161" type="noConversion"/>
  </si>
  <si>
    <t>2025-10-01</t>
    <phoneticPr fontId="161" type="noConversion"/>
  </si>
  <si>
    <t>2025-07-12</t>
    <phoneticPr fontId="161" type="noConversion"/>
  </si>
  <si>
    <t>벌툰</t>
    <phoneticPr fontId="161" type="noConversion"/>
  </si>
  <si>
    <t>문가네정육식당</t>
    <phoneticPr fontId="161" type="noConversion"/>
  </si>
  <si>
    <t>25년 08월청구</t>
    <phoneticPr fontId="161" type="noConversion"/>
  </si>
  <si>
    <t>갱신시면적변경</t>
    <phoneticPr fontId="161" type="noConversion"/>
  </si>
  <si>
    <t>25.08월</t>
  </si>
  <si>
    <t>2025년
8월</t>
  </si>
  <si>
    <t>2025년 8월</t>
    <phoneticPr fontId="161" type="noConversion"/>
  </si>
  <si>
    <t>2025년 9월</t>
    <phoneticPr fontId="161" type="noConversion"/>
  </si>
  <si>
    <t>2025.8월검침</t>
  </si>
  <si>
    <t>빙동댕</t>
    <phoneticPr fontId="161" type="noConversion"/>
  </si>
  <si>
    <t>엉클인더키친/베이글</t>
    <phoneticPr fontId="161" type="noConversion"/>
  </si>
  <si>
    <t>샤브보트</t>
    <phoneticPr fontId="161" type="noConversion"/>
  </si>
  <si>
    <t>전월
(7월)</t>
    <phoneticPr fontId="169" type="noConversion"/>
  </si>
  <si>
    <t>금월
(8월)</t>
    <phoneticPr fontId="169" type="noConversion"/>
  </si>
  <si>
    <t>공실(전,D102)</t>
    <phoneticPr fontId="161" type="noConversion"/>
  </si>
  <si>
    <t>공실(전, 광동)</t>
    <phoneticPr fontId="161" type="noConversion"/>
  </si>
  <si>
    <t>조조(구)Table A</t>
    <phoneticPr fontId="161" type="noConversion"/>
  </si>
  <si>
    <t>공실(전,츠츠허허레드문)</t>
    <phoneticPr fontId="161" type="noConversion"/>
  </si>
  <si>
    <t>공실(전, 츠츠허허레드문)</t>
    <phoneticPr fontId="161" type="noConversion"/>
  </si>
  <si>
    <t>엔코코(전,오픈클로젯)</t>
    <phoneticPr fontId="161" type="noConversion"/>
  </si>
  <si>
    <t>멜로디가든(전,)더히스토리)</t>
    <phoneticPr fontId="161" type="noConversion"/>
  </si>
  <si>
    <t>모우트PC</t>
    <phoneticPr fontId="161" type="noConversion"/>
  </si>
  <si>
    <t>디저트39(전.스무디킹)</t>
    <phoneticPr fontId="161" type="noConversion"/>
  </si>
  <si>
    <t>더비앙(2층)</t>
    <phoneticPr fontId="161" type="noConversion"/>
  </si>
  <si>
    <t>더비앙 사무실</t>
    <phoneticPr fontId="161" type="noConversion"/>
  </si>
  <si>
    <t>단막(전,고반식당)</t>
    <phoneticPr fontId="161" type="noConversion"/>
  </si>
  <si>
    <t>달래해장(전,방배동 할매쭈꾸미)</t>
    <phoneticPr fontId="161" type="noConversion"/>
  </si>
  <si>
    <t>B125-5</t>
  </si>
  <si>
    <t>B125-5</t>
    <phoneticPr fontId="161" type="noConversion"/>
  </si>
  <si>
    <t>B125-6,7,12</t>
  </si>
  <si>
    <t>B125-6,7,12</t>
    <phoneticPr fontId="161" type="noConversion"/>
  </si>
  <si>
    <t>B125-11</t>
  </si>
  <si>
    <t>B125-11</t>
    <phoneticPr fontId="161" type="noConversion"/>
  </si>
  <si>
    <t>레코브</t>
  </si>
  <si>
    <t>레코브</t>
    <phoneticPr fontId="161" type="noConversion"/>
  </si>
  <si>
    <t>오타고</t>
  </si>
  <si>
    <t>B125-2</t>
    <phoneticPr fontId="161" type="noConversion"/>
  </si>
  <si>
    <t>B125-1</t>
  </si>
  <si>
    <t>B125-5</t>
    <phoneticPr fontId="161" type="noConversion"/>
  </si>
  <si>
    <t>멜로디가든(전, 더히스토리)</t>
  </si>
  <si>
    <t>멜로디가든(전, 더히스토리)</t>
    <phoneticPr fontId="161" type="noConversion"/>
  </si>
  <si>
    <t>B125-4</t>
    <phoneticPr fontId="161" type="noConversion"/>
  </si>
  <si>
    <t>블루문엔코</t>
  </si>
  <si>
    <t>B125-10</t>
    <phoneticPr fontId="161" type="noConversion"/>
  </si>
  <si>
    <t>레코브</t>
    <phoneticPr fontId="161" type="noConversion"/>
  </si>
  <si>
    <t>B-125-11</t>
  </si>
  <si>
    <t>B-125-11</t>
    <phoneticPr fontId="161" type="noConversion"/>
  </si>
  <si>
    <t>단막(전,고반식당)</t>
  </si>
  <si>
    <t>문가네정육식당</t>
  </si>
  <si>
    <t>모우트PC</t>
  </si>
  <si>
    <t>공실(전,감성커피)</t>
  </si>
  <si>
    <t>샤브보트(전, 골드앤잼)</t>
    <phoneticPr fontId="161" type="noConversion"/>
  </si>
  <si>
    <t>2025-08-28</t>
    <phoneticPr fontId="161" type="noConversion"/>
  </si>
  <si>
    <t>2025-08-14</t>
    <phoneticPr fontId="161" type="noConversion"/>
  </si>
  <si>
    <t>2025-08-15</t>
    <phoneticPr fontId="161" type="noConversion"/>
  </si>
  <si>
    <t>2025-08-12</t>
    <phoneticPr fontId="161" type="noConversion"/>
  </si>
  <si>
    <t>2025-11-01</t>
    <phoneticPr fontId="161" type="noConversion"/>
  </si>
  <si>
    <t>2025-11-01</t>
    <phoneticPr fontId="161" type="noConversion"/>
  </si>
  <si>
    <t>88노가리</t>
    <phoneticPr fontId="161" type="noConversion"/>
  </si>
  <si>
    <t>마초스테이크(전,PATAGONIA)</t>
    <phoneticPr fontId="161" type="noConversion"/>
  </si>
  <si>
    <t>선미샤브샤브(전,퓨처그라운드)</t>
    <phoneticPr fontId="161" type="noConversion"/>
  </si>
  <si>
    <t>25.09월</t>
  </si>
  <si>
    <t>2025년
9월</t>
  </si>
  <si>
    <t>2025.9월검침</t>
  </si>
  <si>
    <t>기존</t>
    <phoneticPr fontId="161" type="noConversion"/>
  </si>
  <si>
    <t>신규</t>
    <phoneticPr fontId="161" type="noConversion"/>
  </si>
  <si>
    <t>공실(전,육회본가)</t>
    <phoneticPr fontId="161" type="noConversion"/>
  </si>
  <si>
    <t>공실(전, 88포장마차)</t>
    <phoneticPr fontId="161" type="noConversion"/>
  </si>
  <si>
    <t>공실(전, MLB)</t>
    <phoneticPr fontId="161" type="noConversion"/>
  </si>
  <si>
    <t>공실(전, 클라이드앤)</t>
    <phoneticPr fontId="161" type="noConversion"/>
  </si>
  <si>
    <t>공실(전, 조선팔도)</t>
    <phoneticPr fontId="161" type="noConversion"/>
  </si>
  <si>
    <t>공실(전, 실크로드)</t>
    <phoneticPr fontId="161" type="noConversion"/>
  </si>
  <si>
    <t>우정소갈비(전, 차돌풍)</t>
    <phoneticPr fontId="161" type="noConversion"/>
  </si>
  <si>
    <t>에피움의원(메이퓨어의원)</t>
    <phoneticPr fontId="161" type="noConversion"/>
  </si>
  <si>
    <t>공실(육회본가)</t>
    <phoneticPr fontId="161" type="noConversion"/>
  </si>
  <si>
    <t>공실(88포장마차)</t>
    <phoneticPr fontId="161" type="noConversion"/>
  </si>
  <si>
    <t>공실(전, 벵루즈)</t>
    <phoneticPr fontId="161" type="noConversion"/>
  </si>
  <si>
    <t>공실(전, 스파더 힐(4층))</t>
    <phoneticPr fontId="161" type="noConversion"/>
  </si>
  <si>
    <t>공실(전, 뱅루즈)</t>
    <phoneticPr fontId="161" type="noConversion"/>
  </si>
  <si>
    <t>달래해장</t>
    <phoneticPr fontId="161" type="noConversion"/>
  </si>
  <si>
    <t>미유(전.테이블비)</t>
    <phoneticPr fontId="161" type="noConversion"/>
  </si>
  <si>
    <t>2025-09-01</t>
    <phoneticPr fontId="161" type="noConversion"/>
  </si>
  <si>
    <t>공실(전.클라이드앤)</t>
    <phoneticPr fontId="161" type="noConversion"/>
  </si>
  <si>
    <t>공실(전.MLB)</t>
    <phoneticPr fontId="161" type="noConversion"/>
  </si>
  <si>
    <t>공실(전.뱅루즈)</t>
    <phoneticPr fontId="161" type="noConversion"/>
  </si>
  <si>
    <t>공실(전.조선팔도)</t>
    <phoneticPr fontId="161" type="noConversion"/>
  </si>
  <si>
    <t>캡틴루이</t>
    <phoneticPr fontId="161" type="noConversion"/>
  </si>
  <si>
    <t>더티프라이</t>
    <phoneticPr fontId="161" type="noConversion"/>
  </si>
  <si>
    <t>공실(전.츠츠허허레드문)</t>
    <phoneticPr fontId="161" type="noConversion"/>
  </si>
  <si>
    <t>공실(전.청담이상)</t>
    <phoneticPr fontId="161" type="noConversion"/>
  </si>
  <si>
    <t>우정소갈비</t>
    <phoneticPr fontId="161" type="noConversion"/>
  </si>
  <si>
    <t>족발야시장</t>
    <phoneticPr fontId="161" type="noConversion"/>
  </si>
  <si>
    <t>브레댄코</t>
    <phoneticPr fontId="161" type="noConversion"/>
  </si>
  <si>
    <t>공실(전.실크로드)</t>
    <phoneticPr fontId="161" type="noConversion"/>
  </si>
  <si>
    <t>샤브보트</t>
    <phoneticPr fontId="161" type="noConversion"/>
  </si>
  <si>
    <t>마초스테이크</t>
    <phoneticPr fontId="161" type="noConversion"/>
  </si>
  <si>
    <t>선미한우샤브샤브</t>
    <phoneticPr fontId="161" type="noConversion"/>
  </si>
  <si>
    <t>포토이즘컬러드</t>
    <phoneticPr fontId="161" type="noConversion"/>
  </si>
  <si>
    <t>마라공방</t>
    <phoneticPr fontId="161" type="noConversion"/>
  </si>
  <si>
    <t>삼청동샤브</t>
    <phoneticPr fontId="161" type="noConversion"/>
  </si>
  <si>
    <t>우이락</t>
    <phoneticPr fontId="161" type="noConversion"/>
  </si>
  <si>
    <t>공실(전.광동)</t>
    <phoneticPr fontId="161" type="noConversion"/>
  </si>
  <si>
    <t>로우캣</t>
    <phoneticPr fontId="161" type="noConversion"/>
  </si>
  <si>
    <t>공실(전.D102)</t>
    <phoneticPr fontId="161" type="noConversion"/>
  </si>
  <si>
    <t>브리즘</t>
    <phoneticPr fontId="161" type="noConversion"/>
  </si>
  <si>
    <t>공실(전.88포장마차)</t>
    <phoneticPr fontId="161" type="noConversion"/>
  </si>
  <si>
    <t>그라츠커피랩</t>
    <phoneticPr fontId="161" type="noConversion"/>
  </si>
  <si>
    <t>엉클/베이글로그</t>
    <phoneticPr fontId="161" type="noConversion"/>
  </si>
  <si>
    <t>플래터7</t>
    <phoneticPr fontId="161" type="noConversion"/>
  </si>
  <si>
    <t>규카츠정</t>
    <phoneticPr fontId="161" type="noConversion"/>
  </si>
  <si>
    <t>바삭메밀뜰</t>
    <phoneticPr fontId="161" type="noConversion"/>
  </si>
  <si>
    <t>조명탄</t>
    <phoneticPr fontId="161" type="noConversion"/>
  </si>
  <si>
    <t>죠죠</t>
    <phoneticPr fontId="161" type="noConversion"/>
  </si>
  <si>
    <t>에피움의원(메이퓨어)</t>
    <phoneticPr fontId="161" type="noConversion"/>
  </si>
  <si>
    <t>공실(전.스파더힐)</t>
    <phoneticPr fontId="161" type="noConversion"/>
  </si>
  <si>
    <t>알로안경(커먼즈)</t>
    <phoneticPr fontId="161" type="noConversion"/>
  </si>
  <si>
    <t>아뜰리에호수</t>
    <phoneticPr fontId="161" type="noConversion"/>
  </si>
  <si>
    <t>테이블에이</t>
    <phoneticPr fontId="161" type="noConversion"/>
  </si>
  <si>
    <t>디저트39</t>
    <phoneticPr fontId="161" type="noConversion"/>
  </si>
  <si>
    <t>버커스프롬오스틴</t>
    <phoneticPr fontId="161" type="noConversion"/>
  </si>
  <si>
    <t>후라토식당</t>
    <phoneticPr fontId="161" type="noConversion"/>
  </si>
  <si>
    <t>공실(전:화레무)</t>
    <phoneticPr fontId="161" type="noConversion"/>
  </si>
  <si>
    <t>25년09월~10월청구</t>
    <phoneticPr fontId="161" type="noConversion"/>
  </si>
  <si>
    <t>25.10월</t>
  </si>
  <si>
    <t>로우캣(구)루틴플레이스</t>
    <phoneticPr fontId="161" type="noConversion"/>
  </si>
  <si>
    <t>로우캣(구)노플렉스(제이엔 제이슨)</t>
    <phoneticPr fontId="161" type="noConversion"/>
  </si>
  <si>
    <t>원격 검침 3</t>
    <phoneticPr fontId="161" type="noConversion"/>
  </si>
  <si>
    <t>(공실 )루틴플레이스</t>
    <phoneticPr fontId="161" type="noConversion"/>
  </si>
  <si>
    <t>9월  원겨3 사용량 청구 안됨 10월분에 같이 청구하기(사용량 2827)</t>
    <phoneticPr fontId="161" type="noConversion"/>
  </si>
  <si>
    <t>로우캣 ((구)노플렉스)</t>
    <phoneticPr fontId="161" type="noConversion"/>
  </si>
  <si>
    <t>D동 지하1층 게임기1</t>
    <phoneticPr fontId="161" type="noConversion"/>
  </si>
  <si>
    <t>선미한우샤브샤브(피크짐)</t>
    <phoneticPr fontId="161" type="noConversion"/>
  </si>
  <si>
    <t>2025년
10월</t>
  </si>
  <si>
    <t>2025.10월검침</t>
  </si>
  <si>
    <t>2025년 10월</t>
    <phoneticPr fontId="161" type="noConversion"/>
  </si>
  <si>
    <t>공실(전, MLB 1층)</t>
    <phoneticPr fontId="161" type="noConversion"/>
  </si>
  <si>
    <t>공실(전, 클라이드앤 1층)</t>
    <phoneticPr fontId="161" type="noConversion"/>
  </si>
  <si>
    <t>공실(전, MLB 2층)</t>
    <phoneticPr fontId="161" type="noConversion"/>
  </si>
  <si>
    <t>조선팔도(전, 가온칼국수) 2층</t>
    <phoneticPr fontId="161" type="noConversion"/>
  </si>
  <si>
    <t>25.11월</t>
  </si>
  <si>
    <t>브랜드</t>
    <phoneticPr fontId="161" type="noConversion"/>
  </si>
  <si>
    <t>커스텀커피</t>
    <phoneticPr fontId="161" type="noConversion"/>
  </si>
  <si>
    <t>2025-11-11</t>
    <phoneticPr fontId="161" type="noConversion"/>
  </si>
  <si>
    <t>놉스</t>
    <phoneticPr fontId="161" type="noConversion"/>
  </si>
  <si>
    <t>텐달러샵</t>
    <phoneticPr fontId="161" type="noConversion"/>
  </si>
  <si>
    <t>멜로디가든</t>
    <phoneticPr fontId="161" type="noConversion"/>
  </si>
  <si>
    <t>엔코코</t>
    <phoneticPr fontId="161" type="noConversion"/>
  </si>
  <si>
    <t>커스텀커피</t>
    <phoneticPr fontId="161" type="noConversion"/>
  </si>
  <si>
    <t>2025년 11월</t>
    <phoneticPr fontId="161" type="noConversion"/>
  </si>
  <si>
    <t>2025년
11월</t>
  </si>
  <si>
    <t>2025.11월검침</t>
  </si>
  <si>
    <t>선미샤브샤브(구)터닝포이트짐</t>
    <phoneticPr fontId="161" type="noConversion"/>
  </si>
  <si>
    <t>라라파티룸(문사부 215호)</t>
    <phoneticPr fontId="161" type="noConversion"/>
  </si>
  <si>
    <t>무궁(구)천사곱창(별계,지금보고싶다)</t>
    <phoneticPr fontId="161" type="noConversion"/>
  </si>
  <si>
    <t>마초스테이크(구)파타고니아</t>
    <phoneticPr fontId="161" type="noConversion"/>
  </si>
  <si>
    <t>포토이즘 커러드(구)정진원의커피볶는집</t>
    <phoneticPr fontId="161" type="noConversion"/>
  </si>
  <si>
    <t>달래해장(전,방배동할매쭈꾸미)</t>
    <phoneticPr fontId="161" type="noConversion"/>
  </si>
  <si>
    <t>단막(구)고반식당</t>
    <phoneticPr fontId="161" type="noConversion"/>
  </si>
  <si>
    <t>불탄왕뼈구이(구)팔각도(반셀 1층)</t>
    <phoneticPr fontId="161" type="noConversion"/>
  </si>
  <si>
    <t>위베이프(구)포토이즘</t>
    <phoneticPr fontId="161" type="noConversion"/>
  </si>
  <si>
    <t>미유(전,테이블비)</t>
    <phoneticPr fontId="161" type="noConversion"/>
  </si>
  <si>
    <t>불탄왕뼈구이(전,팔각도)</t>
    <phoneticPr fontId="161" type="noConversion"/>
  </si>
  <si>
    <t>불탄왕뼈구이(전)팔각도</t>
    <phoneticPr fontId="161" type="noConversion"/>
  </si>
  <si>
    <t xml:space="preserve"> 상하수도 사용량 및 사용금액(기간: 10월 22일 ~ 11월 22일)</t>
    <phoneticPr fontId="161" type="noConversion"/>
  </si>
  <si>
    <t>2025년 11월 상하수도 사용내역</t>
    <phoneticPr fontId="161" type="noConversion"/>
  </si>
  <si>
    <t>치히로(전,히노아지)</t>
    <phoneticPr fontId="161" type="noConversion"/>
  </si>
  <si>
    <t>무궁(전, 천사곱창)</t>
    <phoneticPr fontId="161" type="noConversion"/>
  </si>
  <si>
    <t>커스텀커피(전,도나스데이)</t>
    <phoneticPr fontId="161" type="noConversion"/>
  </si>
  <si>
    <r>
      <t xml:space="preserve">               2025년 12월 관리비</t>
    </r>
    <r>
      <rPr>
        <b/>
        <sz val="22"/>
        <color theme="1"/>
        <rFont val="맑은 고딕"/>
        <family val="3"/>
        <charset val="129"/>
        <scheme val="minor"/>
      </rPr>
      <t>(25년 11월사용分)</t>
    </r>
    <phoneticPr fontId="169" type="noConversion"/>
  </si>
  <si>
    <t>▶  청구일자  2025.12.01</t>
    <phoneticPr fontId="169" type="noConversion"/>
  </si>
  <si>
    <t>2025/11/30</t>
    <phoneticPr fontId="161" type="noConversion"/>
  </si>
  <si>
    <t>2025-10-02</t>
    <phoneticPr fontId="161" type="noConversion"/>
  </si>
  <si>
    <t>25.10월반영</t>
    <phoneticPr fontId="161" type="noConversion"/>
  </si>
  <si>
    <t>무궁(전.천사곱창)</t>
    <phoneticPr fontId="161" type="noConversion"/>
  </si>
  <si>
    <t>위베이프(전,포토이즘)</t>
    <phoneticPr fontId="161" type="noConversion"/>
  </si>
  <si>
    <t>아디다스(11/30해지)</t>
    <phoneticPr fontId="161" type="noConversion"/>
  </si>
  <si>
    <t>저스트 텐동</t>
    <phoneticPr fontId="161" type="noConversion"/>
  </si>
  <si>
    <t>25년11월~12월청구</t>
    <phoneticPr fontId="161" type="noConversion"/>
  </si>
  <si>
    <t>25.12월</t>
  </si>
  <si>
    <t xml:space="preserve"> - 월중입.퇴점</t>
    <phoneticPr fontId="169" type="noConversion"/>
  </si>
  <si>
    <t>(-)마초스테이크(46.32). 선미한우샤브(90.39). 로우캣(225.96)</t>
    <phoneticPr fontId="161" type="noConversion"/>
  </si>
  <si>
    <t xml:space="preserve">- 입점 : 커스텀커피(11/11) </t>
    <phoneticPr fontId="169" type="noConversion"/>
  </si>
  <si>
    <t>(+)마초스테이크(46.32). 선미한우샤브(90.39). 로우캣(225.96)</t>
    <phoneticPr fontId="161" type="noConversion"/>
  </si>
  <si>
    <t xml:space="preserve">▣ 관리비부과대상 상세내역 (11월사용分) </t>
    <phoneticPr fontId="161" type="noConversion"/>
  </si>
  <si>
    <t>▶  납입기한  2025.12.25</t>
    <phoneticPr fontId="169" type="noConversion"/>
  </si>
  <si>
    <t>2025년
12월</t>
  </si>
  <si>
    <t>2025.12월검침</t>
  </si>
  <si>
    <t>2025년 12월</t>
    <phoneticPr fontId="161" type="noConversion"/>
  </si>
  <si>
    <t>2025년 12월 열량(냉난방) 사용내역</t>
    <phoneticPr fontId="161" type="noConversion"/>
  </si>
  <si>
    <t xml:space="preserve"> # 냉난방 사용량 및 사용금액(기간 : 12월 1일 ~ 12월 31일)</t>
    <phoneticPr fontId="161" type="noConversion"/>
  </si>
  <si>
    <t>바삭메밀국수(전 : 부타이)</t>
    <phoneticPr fontId="161" type="noConversion"/>
  </si>
  <si>
    <t>2025년 12월 한전 전기 사용 내역</t>
    <phoneticPr fontId="16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</si>
</sst>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5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#,##0_);[Red]\(#,##0\)"/>
    <numFmt numFmtId="177" formatCode="#,##0_ ;[Red]\-#,##0\ "/>
    <numFmt numFmtId="178" formatCode="000\-000"/>
    <numFmt numFmtId="179" formatCode="m&quot;월&quot;\ d&quot;일&quot;;@"/>
    <numFmt numFmtId="180" formatCode="_-* #,##0.00_-;\-* #,##0.00_-;_-* &quot;-&quot;_-;_-@_-"/>
    <numFmt numFmtId="181" formatCode="#,##0.00_ "/>
    <numFmt numFmtId="182" formatCode="#,##0_ "/>
    <numFmt numFmtId="183" formatCode="#,##0;[Red]#,##0"/>
    <numFmt numFmtId="184" formatCode="0.00;[Red]0.00"/>
    <numFmt numFmtId="185" formatCode="0.00_);[Red]\(0.00\)"/>
    <numFmt numFmtId="186" formatCode="#,##0.00_ ;[Red]\-#,##0.00\ "/>
    <numFmt numFmtId="187" formatCode="0_);[Red]\(0\)"/>
    <numFmt numFmtId="188" formatCode="0.000_);[Red]\(0.000\)"/>
    <numFmt numFmtId="189" formatCode="_-* #,##0_-;\-* #,##0_-;_-* &quot;-&quot;??_-;_-@_-"/>
    <numFmt numFmtId="190" formatCode="_-* #,##0.0_-;\-* #,##0.0_-;_-* &quot;-&quot;_-;_-@_-"/>
    <numFmt numFmtId="191" formatCode="_-* #,##0.0000_-;\-* #,##0.0000_-;_-* &quot;-&quot;_-;_-@_-"/>
    <numFmt numFmtId="192" formatCode="mm&quot;월&quot;\ dd&quot;일&quot;"/>
    <numFmt numFmtId="193" formatCode="&quot;급탕비 부과요금 : &quot;#,###&quot;원/㎥&quot;"/>
    <numFmt numFmtId="194" formatCode="&quot;시수온도 : &quot;#&quot;℃&quot;"/>
    <numFmt numFmtId="195" formatCode="&quot;급탕온도 : &quot;##&quot;℃&quot;"/>
    <numFmt numFmtId="196" formatCode="_-* #,##0.0_-;\-* #,##0.0_-;_-* &quot;-&quot;?_-;_-@_-"/>
    <numFmt numFmtId="197" formatCode="0_ "/>
    <numFmt numFmtId="198" formatCode="#,##0.00_);[Red]\(#,##0.00\)"/>
    <numFmt numFmtId="199" formatCode="_-* #,##0.000_-;\-* #,##0.000_-;_-* &quot;-&quot;_-;_-@_-"/>
    <numFmt numFmtId="200" formatCode="0.000"/>
    <numFmt numFmtId="201" formatCode="0.0"/>
    <numFmt numFmtId="202" formatCode="_ &quot;₩&quot;* #,##0_ ;_ &quot;₩&quot;* \-#,##0_ ;_ &quot;₩&quot;* &quot;-&quot;_ ;_ @_ "/>
    <numFmt numFmtId="203" formatCode="&quot;(&quot;###.00&quot;)&quot;"/>
    <numFmt numFmtId="204" formatCode="\(#,##0\)"/>
    <numFmt numFmtId="205" formatCode="_(&quot;$&quot;* #,##0_);_(&quot;$&quot;* \(#,##0\);_(&quot;$&quot;* &quot;-&quot;_);_(@_)"/>
    <numFmt numFmtId="206" formatCode="&quot;$&quot;#,##0_);[Red]\(&quot;$&quot;#,##0\)"/>
    <numFmt numFmtId="207" formatCode="_ * #,##0_ ;_ * \-#,##0_ ;_ * &quot;-&quot;_ ;_ @_ "/>
    <numFmt numFmtId="208" formatCode="_ * #,##0.00_ ;_ * \-#,##0.00_ ;_ * &quot;-&quot;??_ ;_ @_ "/>
    <numFmt numFmtId="209" formatCode="_ &quot;₩&quot;* #,##0_ ;_ &quot;₩&quot;* &quot;₩&quot;\!\-#,##0_ ;_ &quot;₩&quot;* &quot;-&quot;_ ;_ @_ "/>
    <numFmt numFmtId="210" formatCode="&quot;₩&quot;\!\(0.00%&quot;₩&quot;\!\)"/>
    <numFmt numFmtId="211" formatCode="_-&quot;W&quot;* #,##0_-;&quot;₩&quot;\!\-&quot;W&quot;* #,##0_-;_-&quot;W&quot;* &quot;-&quot;_-;_-@_-"/>
    <numFmt numFmtId="212" formatCode="#,##0&quot;₩&quot;\!\ &quot;₩&quot;\!\ &quot;₩&quot;\!\ &quot;₩&quot;\!\ &quot;₩&quot;\!\ &quot;₩&quot;\!\ &quot;₩&quot;\!\ &quot;₩&quot;\!\ &quot;₩&quot;\!\ &quot;₩&quot;\!\ &quot;₩&quot;\!\ &quot;₩&quot;\!\ &quot;₩&quot;\!\ "/>
    <numFmt numFmtId="213" formatCode="_ &quot;₩&quot;* #,##0.00_ ;_ &quot;₩&quot;* \-#,##0.00_ ;_ &quot;₩&quot;* &quot;-&quot;??_ ;_ @_ "/>
    <numFmt numFmtId="214" formatCode="_-&quot;W&quot;* #,##0.00_-;&quot;₩&quot;\!\-&quot;W&quot;* #,##0.00_-;_-&quot;W&quot;* &quot;-&quot;??_-;_-@_-"/>
    <numFmt numFmtId="215" formatCode="_ &quot;₩&quot;* #,##0.00_ ;_ &quot;₩&quot;* &quot;₩&quot;\!\-#,##0.00_ ;_ &quot;₩&quot;* &quot;-&quot;??_ ;_ @_ "/>
    <numFmt numFmtId="216" formatCode="_-* #,##0.000000_-;&quot;₩&quot;\!\-* #,##0.000000_-;_-* &quot;-&quot;_-;_-@_-"/>
    <numFmt numFmtId="217" formatCode="_ * #,##0_ ;_ * &quot;₩&quot;\!\-#,##0_ ;_ * &quot;-&quot;_ ;_ @_ "/>
    <numFmt numFmtId="218" formatCode="0.000000"/>
    <numFmt numFmtId="219" formatCode="0.0000%"/>
    <numFmt numFmtId="220" formatCode="_ * #,##0.000000000_ ;_ * &quot;₩&quot;\!\-#,##0.000000000_ ;_ * &quot;-&quot;_ ;_ @_ "/>
    <numFmt numFmtId="221" formatCode="_ * #,##0.00_ ;_ * &quot;₩&quot;\!\-#,##0.00_ ;_ * &quot;-&quot;??_ ;_ @_ "/>
    <numFmt numFmtId="222" formatCode="&quot;Rp&quot;#,##0.00;&quot;Rp&quot;&quot;₩&quot;\!\-#,##0.00"/>
    <numFmt numFmtId="223" formatCode="&quot;?#,##0.00;\-&quot;&quot;?&quot;#,##0.00"/>
    <numFmt numFmtId="224" formatCode="0%;\(0%\);;"/>
    <numFmt numFmtId="225" formatCode="&quot;₩&quot;#\!\,##0;&quot;₩&quot;&quot;₩&quot;&quot;₩&quot;&quot;₩&quot;\!\-#\!\,##0"/>
    <numFmt numFmtId="226" formatCode="m\o\n\th\ d\,\ yyyy"/>
    <numFmt numFmtId="227" formatCode="d/mmm"/>
    <numFmt numFmtId="228" formatCode="&quot;₩&quot;#\!\,##0\!.00;&quot;₩&quot;&quot;₩&quot;&quot;₩&quot;&quot;₩&quot;\!\-#\!\,##0\!.00"/>
    <numFmt numFmtId="229" formatCode="_-[$€-2]* #,##0.00_-;\-[$€-2]* #,##0.00_-;_-[$€-2]* &quot;-&quot;??_-"/>
    <numFmt numFmtId="230" formatCode="#.00"/>
    <numFmt numFmtId="231" formatCode="&quot;₩&quot;#,##0;&quot;₩&quot;&quot;₩&quot;&quot;₩&quot;&quot;₩&quot;&quot;₩&quot;&quot;₩&quot;&quot;₩&quot;&quot;₩&quot;&quot;₩&quot;&quot;₩&quot;&quot;₩&quot;&quot;₩&quot;\-#,##0"/>
    <numFmt numFmtId="232" formatCode="#."/>
    <numFmt numFmtId="233" formatCode="General_)"/>
    <numFmt numFmtId="234" formatCode="&quot;$&quot;#,##0.0000_);&quot;₩&quot;&quot;₩&quot;&quot;₩&quot;&quot;₩&quot;&quot;₩&quot;&quot;₩&quot;&quot;₩&quot;&quot;₩&quot;&quot;₩&quot;&quot;₩&quot;&quot;₩&quot;&quot;₩&quot;&quot;₩&quot;\(&quot;$&quot;#,##0.0000&quot;₩&quot;&quot;₩&quot;&quot;₩&quot;&quot;₩&quot;&quot;₩&quot;&quot;₩&quot;&quot;₩&quot;&quot;₩&quot;&quot;₩&quot;&quot;₩&quot;&quot;₩&quot;&quot;₩&quot;&quot;₩&quot;\)"/>
    <numFmt numFmtId="235" formatCode="_-* #,##0.00\ &quot;F&quot;_-;\-* #,##0.00\ &quot;F&quot;_-;_-* &quot;-&quot;??\ &quot;F&quot;_-;_-@_-"/>
    <numFmt numFmtId="236" formatCode="_ &quot;₩&quot;* #,##0_ ;_ &quot;₩&quot;* &quot;₩&quot;&quot;₩&quot;\-#,##0_ ;_ &quot;₩&quot;* &quot;-&quot;_ ;_ @_ "/>
    <numFmt numFmtId="237" formatCode="0.0_)"/>
    <numFmt numFmtId="238" formatCode="_-* #,##0\ &quot;DM&quot;_-;\-* #,##0\ &quot;DM&quot;_-;_-* &quot;-&quot;\ &quot;DM&quot;_-;_-@_-"/>
    <numFmt numFmtId="239" formatCode="_-* #,##0.00\ &quot;DM&quot;_-;\-* #,##0.00\ &quot;DM&quot;_-;_-* &quot;-&quot;??\ &quot;DM&quot;_-;_-@_-"/>
    <numFmt numFmtId="240" formatCode="#,##0&quot;(☆)&quot;\ "/>
    <numFmt numFmtId="241" formatCode="&quot;₩&quot;#,##0;&quot;₩&quot;&quot;₩&quot;&quot;₩&quot;&quot;₩&quot;&quot;₩&quot;\!\-#,##0"/>
    <numFmt numFmtId="242" formatCode="#,##0;&quot;△&quot;#,##0"/>
    <numFmt numFmtId="243" formatCode="0&quot;년&quot;"/>
    <numFmt numFmtId="244" formatCode="&quot;₩&quot;#,##0;[Red]&quot;₩&quot;\-&quot;₩&quot;#,##0"/>
    <numFmt numFmtId="245" formatCode="#,##0&quot;(●)&quot;\ "/>
    <numFmt numFmtId="246" formatCode="#,##0;[Red]&quot;-&quot;#,##0"/>
    <numFmt numFmtId="247" formatCode="#,##0&quot;(★)&quot;\ "/>
    <numFmt numFmtId="248" formatCode="#,##0.0_ ;[Red]\-#,##0.0\ "/>
    <numFmt numFmtId="249" formatCode="#,##0.000_);[Red]\(#,##0.000\)"/>
    <numFmt numFmtId="250" formatCode="_-* #,##0_-;\-* #,##0_-;_-* &quot;-&quot;?_-;_-@_-"/>
    <numFmt numFmtId="251" formatCode="_-* #,##0.0_-;\-* #,##0.0_-;_-* &quot;-&quot;??_-;_-@_-"/>
    <numFmt numFmtId="252" formatCode="0.0%"/>
    <numFmt numFmtId="253" formatCode="#,##0.000_ ;[Red]\-#,##0.000\ "/>
    <numFmt numFmtId="254" formatCode="_-* #,##0.000_-;\-* #,##0.000_-;_-* &quot;-&quot;??_-;_-@_-"/>
    <numFmt numFmtId="255" formatCode="0.0_);[Red]\(0.0\)"/>
    <numFmt numFmtId="256" formatCode="#,##0.0_);[Red]\(#,##0.0\)"/>
    <numFmt numFmtId="257" formatCode="_-* #,##0.00000_-;\-* #,##0.00000_-;_-* &quot;-&quot;??_-;_-@_-"/>
  </numFmts>
  <fonts count="311">
    <font>
      <sz val="11"/>
      <color rgb="FF000000"/>
      <name val="맑은 고딕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rgb="FF000000"/>
      <name val="바탕체"/>
      <family val="1"/>
      <charset val="129"/>
    </font>
    <font>
      <sz val="11"/>
      <color rgb="FF000000"/>
      <name val="돋움"/>
      <family val="3"/>
      <charset val="129"/>
    </font>
    <font>
      <sz val="12"/>
      <color rgb="FF000000"/>
      <name val="돋움체"/>
      <family val="3"/>
      <charset val="129"/>
    </font>
    <font>
      <sz val="10"/>
      <color rgb="FF000000"/>
      <name val="돋움체"/>
      <family val="3"/>
      <charset val="129"/>
    </font>
    <font>
      <sz val="10"/>
      <color rgb="FF000000"/>
      <name val="Times New Roman"/>
      <family val="1"/>
    </font>
    <font>
      <sz val="12"/>
      <color rgb="FF000000"/>
      <name val="¹????¼"/>
      <family val="3"/>
      <charset val="129"/>
    </font>
    <font>
      <sz val="10"/>
      <color rgb="FF000000"/>
      <name val="굴림체"/>
      <family val="3"/>
      <charset val="129"/>
    </font>
    <font>
      <sz val="10"/>
      <color rgb="FF000000"/>
      <name val="Arial"/>
      <family val="2"/>
    </font>
    <font>
      <sz val="10"/>
      <color rgb="FF000000"/>
      <name val="MS Sans Serif"/>
    </font>
    <font>
      <sz val="11"/>
      <color rgb="FF000000"/>
      <name val="Arial"/>
      <family val="2"/>
    </font>
    <font>
      <sz val="10"/>
      <color rgb="FF000000"/>
      <name val="Arial Narrow"/>
      <family val="2"/>
    </font>
    <font>
      <sz val="10"/>
      <color rgb="FF000000"/>
      <name val="Geneva"/>
      <family val="2"/>
    </font>
    <font>
      <sz val="10"/>
      <color rgb="FF000000"/>
      <name val="Helv"/>
    </font>
    <font>
      <sz val="12"/>
      <color rgb="FF000000"/>
      <name val="Times New Roman"/>
      <family val="1"/>
    </font>
    <font>
      <sz val="12"/>
      <color rgb="FF000000"/>
      <name val="¹UAAA¼"/>
      <family val="3"/>
      <charset val="129"/>
    </font>
    <font>
      <sz val="11"/>
      <color rgb="FFFFFFFF"/>
      <name val="맑은 고딕"/>
      <family val="3"/>
      <charset val="129"/>
    </font>
    <font>
      <sz val="12"/>
      <color rgb="FF000000"/>
      <name val="ⓒoUAAA¨u"/>
      <family val="3"/>
      <charset val="129"/>
    </font>
    <font>
      <sz val="11"/>
      <color rgb="FF000000"/>
      <name val="굴림체"/>
      <family val="3"/>
      <charset val="129"/>
    </font>
    <font>
      <sz val="9"/>
      <color rgb="FF000000"/>
      <name val="굴림체"/>
      <family val="3"/>
      <charset val="129"/>
    </font>
    <font>
      <sz val="12"/>
      <color rgb="FF000000"/>
      <name val="¹ÙÅÁÃ¼"/>
      <family val="3"/>
      <charset val="129"/>
    </font>
    <font>
      <sz val="12"/>
      <color rgb="FF000000"/>
      <name val="굴림체"/>
      <family val="3"/>
      <charset val="129"/>
    </font>
    <font>
      <sz val="10"/>
      <color rgb="FF000000"/>
      <name val="µ¸¿òÃ¼"/>
      <family val="3"/>
      <charset val="129"/>
    </font>
    <font>
      <sz val="11"/>
      <color rgb="FF000000"/>
      <name val="µ¸¿ò"/>
      <family val="3"/>
      <charset val="129"/>
    </font>
    <font>
      <sz val="12"/>
      <color rgb="FF000000"/>
      <name val="µ¸¿òÃ¼"/>
      <family val="3"/>
      <charset val="129"/>
    </font>
    <font>
      <sz val="10"/>
      <color rgb="FF000000"/>
      <name val="μ¸¿oA¼"/>
      <family val="3"/>
      <charset val="129"/>
    </font>
    <font>
      <sz val="12"/>
      <color rgb="FF000000"/>
      <name val="Tms Rmn"/>
    </font>
    <font>
      <sz val="12"/>
      <color rgb="FF000000"/>
      <name val="¡¾¨u￠￢ⓒ÷A¨u"/>
      <family val="3"/>
      <charset val="129"/>
    </font>
    <font>
      <sz val="8"/>
      <color rgb="FF000000"/>
      <name val="¹UAAA¼"/>
      <family val="3"/>
      <charset val="129"/>
    </font>
    <font>
      <sz val="11"/>
      <color rgb="FF000000"/>
      <name val="µ¸¿òÃ¼"/>
      <family val="3"/>
      <charset val="129"/>
    </font>
    <font>
      <sz val="11"/>
      <color rgb="FF000000"/>
      <name val="μ¸¿o"/>
      <family val="3"/>
      <charset val="129"/>
    </font>
    <font>
      <sz val="9"/>
      <color rgb="FF000000"/>
      <name val="µ¸¿òÃ¼"/>
      <family val="3"/>
      <charset val="129"/>
    </font>
    <font>
      <sz val="12"/>
      <color rgb="FF000000"/>
      <name val="μ¸¿oA¼"/>
      <family val="3"/>
      <charset val="129"/>
    </font>
    <font>
      <sz val="12"/>
      <color rgb="FF000000"/>
      <name val="µ¸¿ò"/>
      <family val="3"/>
      <charset val="129"/>
    </font>
    <font>
      <sz val="12"/>
      <color rgb="FF000000"/>
      <name val="±¼¸²A¼"/>
      <family val="3"/>
      <charset val="129"/>
    </font>
    <font>
      <sz val="16"/>
      <color rgb="FF000000"/>
      <name val="µ¸¿òÃ¼"/>
      <family val="3"/>
      <charset val="129"/>
    </font>
    <font>
      <sz val="10"/>
      <color rgb="FF000000"/>
      <name val="¹UAAA¼"/>
      <family val="3"/>
      <charset val="129"/>
    </font>
    <font>
      <sz val="10"/>
      <color rgb="FF000000"/>
      <name val="±¼¸²A¼"/>
      <family val="3"/>
      <charset val="129"/>
    </font>
    <font>
      <sz val="12"/>
      <color rgb="FF000000"/>
      <name val="System"/>
      <family val="2"/>
      <charset val="129"/>
    </font>
    <font>
      <b/>
      <sz val="10"/>
      <color rgb="FF000000"/>
      <name val="Helv"/>
    </font>
    <font>
      <sz val="10"/>
      <color rgb="FF000000"/>
      <name val="MS Serif"/>
    </font>
    <font>
      <sz val="1"/>
      <color rgb="FF000000"/>
      <name val="Courier"/>
      <family val="3"/>
    </font>
    <font>
      <sz val="10"/>
      <color rgb="FF800000"/>
      <name val="MS Serif"/>
    </font>
    <font>
      <i/>
      <sz val="1"/>
      <color rgb="FF000000"/>
      <name val="Courier"/>
      <family val="3"/>
    </font>
    <font>
      <sz val="8"/>
      <color rgb="FF000000"/>
      <name val="Arial"/>
      <family val="2"/>
    </font>
    <font>
      <b/>
      <sz val="12"/>
      <color rgb="FF000000"/>
      <name val="Helv"/>
    </font>
    <font>
      <b/>
      <sz val="12"/>
      <color rgb="FF000000"/>
      <name val="Arial"/>
      <family val="2"/>
    </font>
    <font>
      <b/>
      <sz val="1"/>
      <color rgb="FF000000"/>
      <name val="Courier"/>
      <family val="3"/>
    </font>
    <font>
      <u/>
      <sz val="10"/>
      <color rgb="FF0000FF"/>
      <name val="Geneva"/>
      <family val="2"/>
    </font>
    <font>
      <b/>
      <i/>
      <sz val="12"/>
      <color rgb="FF000000"/>
      <name val="Times New Roman"/>
      <family val="1"/>
    </font>
    <font>
      <b/>
      <sz val="11"/>
      <color rgb="FF000000"/>
      <name val="Helv"/>
    </font>
    <font>
      <b/>
      <sz val="12"/>
      <color rgb="FF000000"/>
      <name val="돋움체"/>
      <family val="3"/>
      <charset val="129"/>
    </font>
    <font>
      <sz val="7"/>
      <color rgb="FF000000"/>
      <name val="Small Fonts"/>
      <family val="3"/>
      <charset val="129"/>
    </font>
    <font>
      <sz val="8"/>
      <color rgb="FF000000"/>
      <name val="Helv"/>
    </font>
    <font>
      <b/>
      <sz val="8"/>
      <color rgb="FF000000"/>
      <name val="Helv"/>
    </font>
    <font>
      <b/>
      <i/>
      <sz val="9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u/>
      <sz val="13"/>
      <color rgb="FF000000"/>
      <name val="굴림체"/>
      <family val="3"/>
      <charset val="129"/>
    </font>
    <font>
      <i/>
      <outline/>
      <u/>
      <sz val="1"/>
      <color rgb="FF9999FF"/>
      <name val="Courier"/>
      <family val="3"/>
    </font>
    <font>
      <sz val="9"/>
      <color rgb="FF000000"/>
      <name val="Arial"/>
      <family val="2"/>
    </font>
    <font>
      <sz val="11"/>
      <color rgb="FFFF0000"/>
      <name val="맑은 고딕"/>
      <family val="3"/>
      <charset val="129"/>
    </font>
    <font>
      <b/>
      <sz val="11"/>
      <color rgb="FFFF9900"/>
      <name val="맑은 고딕"/>
      <family val="3"/>
      <charset val="129"/>
    </font>
    <font>
      <b/>
      <sz val="11"/>
      <color rgb="FFFA7D00"/>
      <name val="맑은 고딕"/>
      <family val="3"/>
      <charset val="129"/>
    </font>
    <font>
      <sz val="11"/>
      <color rgb="FF800080"/>
      <name val="맑은 고딕"/>
      <family val="3"/>
      <charset val="129"/>
    </font>
    <font>
      <sz val="11"/>
      <color rgb="FF9C0006"/>
      <name val="맑은 고딕"/>
      <family val="3"/>
      <charset val="129"/>
    </font>
    <font>
      <sz val="10"/>
      <color rgb="FF000000"/>
      <name val="새굴림"/>
      <family val="1"/>
      <charset val="129"/>
    </font>
    <font>
      <sz val="11"/>
      <color rgb="FF000000"/>
      <name val="바탕체"/>
      <family val="1"/>
      <charset val="129"/>
    </font>
    <font>
      <u/>
      <sz val="12"/>
      <color rgb="FF800080"/>
      <name val="바탕체"/>
      <family val="1"/>
      <charset val="129"/>
    </font>
    <font>
      <sz val="14"/>
      <color rgb="FF000000"/>
      <name val="뼥?ⓒ"/>
      <family val="3"/>
      <charset val="129"/>
    </font>
    <font>
      <sz val="9"/>
      <color rgb="FF000000"/>
      <name val="돋움"/>
      <family val="3"/>
      <charset val="129"/>
    </font>
    <font>
      <sz val="11"/>
      <color rgb="FF993300"/>
      <name val="맑은 고딕"/>
      <family val="3"/>
      <charset val="129"/>
    </font>
    <font>
      <sz val="11"/>
      <color rgb="FF9C6500"/>
      <name val="맑은 고딕"/>
      <family val="3"/>
      <charset val="129"/>
    </font>
    <font>
      <sz val="12"/>
      <color rgb="FF000000"/>
      <name val="뼻뮝"/>
      <family val="3"/>
      <charset val="129"/>
    </font>
    <font>
      <b/>
      <sz val="10"/>
      <color rgb="FF000000"/>
      <name val="돋움"/>
      <family val="3"/>
      <charset val="129"/>
    </font>
    <font>
      <i/>
      <sz val="11"/>
      <color rgb="FF808080"/>
      <name val="맑은 고딕"/>
      <family val="3"/>
      <charset val="129"/>
    </font>
    <font>
      <i/>
      <sz val="11"/>
      <color rgb="FF7F7F7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14"/>
      <color rgb="FF000000"/>
      <name val="돋움"/>
      <family val="3"/>
      <charset val="129"/>
    </font>
    <font>
      <b/>
      <sz val="12"/>
      <color rgb="FF800000"/>
      <name val="굴림체"/>
      <family val="3"/>
      <charset val="129"/>
    </font>
    <font>
      <b/>
      <sz val="16"/>
      <color rgb="FF000000"/>
      <name val="굴림체"/>
      <family val="3"/>
      <charset val="129"/>
    </font>
    <font>
      <b/>
      <sz val="11"/>
      <color rgb="FF000000"/>
      <name val="돋움"/>
      <family val="3"/>
      <charset val="129"/>
    </font>
    <font>
      <sz val="10"/>
      <color rgb="FF000000"/>
      <name val="명조"/>
      <family val="3"/>
      <charset val="129"/>
    </font>
    <font>
      <sz val="11"/>
      <color rgb="FFFF99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333399"/>
      <name val="맑은 고딕"/>
      <family val="3"/>
      <charset val="129"/>
    </font>
    <font>
      <b/>
      <sz val="15"/>
      <color rgb="FF003366"/>
      <name val="맑은 고딕"/>
      <family val="3"/>
      <charset val="129"/>
    </font>
    <font>
      <b/>
      <sz val="13"/>
      <color rgb="FF003366"/>
      <name val="맑은 고딕"/>
      <family val="3"/>
      <charset val="129"/>
    </font>
    <font>
      <b/>
      <sz val="11"/>
      <color rgb="FF003366"/>
      <name val="맑은 고딕"/>
      <family val="3"/>
      <charset val="129"/>
    </font>
    <font>
      <b/>
      <sz val="18"/>
      <color rgb="FF003366"/>
      <name val="맑은 고딕"/>
      <family val="3"/>
      <charset val="129"/>
    </font>
    <font>
      <sz val="11"/>
      <color rgb="FF008000"/>
      <name val="맑은 고딕"/>
      <family val="3"/>
      <charset val="129"/>
    </font>
    <font>
      <b/>
      <sz val="11"/>
      <color rgb="FF333333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9"/>
      <color rgb="FF000000"/>
      <name val="굴림체"/>
      <family val="3"/>
      <charset val="129"/>
    </font>
    <font>
      <sz val="9"/>
      <color rgb="FF000000"/>
      <name val="굴림"/>
      <family val="3"/>
      <charset val="129"/>
    </font>
    <font>
      <sz val="10"/>
      <color rgb="FF000000"/>
      <name val="굴림"/>
      <family val="3"/>
      <charset val="129"/>
    </font>
    <font>
      <b/>
      <sz val="10"/>
      <color rgb="FF000000"/>
      <name val="굴림체"/>
      <family val="3"/>
      <charset val="129"/>
    </font>
    <font>
      <b/>
      <sz val="9"/>
      <color rgb="FF0000FF"/>
      <name val="굴림체"/>
      <family val="3"/>
      <charset val="129"/>
    </font>
    <font>
      <sz val="8"/>
      <color rgb="FF000000"/>
      <name val="굴림체"/>
      <family val="3"/>
      <charset val="129"/>
    </font>
    <font>
      <b/>
      <sz val="12"/>
      <color rgb="FF000000"/>
      <name val="굴림체"/>
      <family val="3"/>
      <charset val="129"/>
    </font>
    <font>
      <b/>
      <sz val="11"/>
      <color rgb="FF000000"/>
      <name val="굴림체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굴림"/>
      <family val="3"/>
      <charset val="129"/>
    </font>
    <font>
      <b/>
      <sz val="14"/>
      <color rgb="FF000000"/>
      <name val="맑은 고딕"/>
      <family val="3"/>
      <charset val="129"/>
    </font>
    <font>
      <sz val="10"/>
      <color rgb="FFFF0000"/>
      <name val="굴림체"/>
      <family val="3"/>
      <charset val="129"/>
    </font>
    <font>
      <sz val="12"/>
      <color rgb="FF000000"/>
      <name val="굴림"/>
      <family val="3"/>
      <charset val="129"/>
    </font>
    <font>
      <sz val="9"/>
      <color rgb="FFFF0000"/>
      <name val="굴림체"/>
      <family val="3"/>
      <charset val="129"/>
    </font>
    <font>
      <b/>
      <sz val="10"/>
      <color rgb="FFFF0000"/>
      <name val="굴림체"/>
      <family val="3"/>
      <charset val="129"/>
    </font>
    <font>
      <b/>
      <sz val="11"/>
      <color rgb="FFFF0000"/>
      <name val="굴림체"/>
      <family val="3"/>
      <charset val="129"/>
    </font>
    <font>
      <b/>
      <sz val="14"/>
      <color rgb="FF000000"/>
      <name val="굴림체"/>
      <family val="3"/>
      <charset val="129"/>
    </font>
    <font>
      <sz val="12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11"/>
      <color rgb="FFFF0000"/>
      <name val="굴림체"/>
      <family val="3"/>
      <charset val="129"/>
    </font>
    <font>
      <b/>
      <sz val="10"/>
      <color rgb="FF000000"/>
      <name val="맑은 고딕"/>
      <family val="3"/>
      <charset val="129"/>
    </font>
    <font>
      <sz val="12"/>
      <color rgb="FF000000"/>
      <name val="HY견고딕"/>
      <family val="1"/>
      <charset val="129"/>
    </font>
    <font>
      <b/>
      <sz val="9"/>
      <color rgb="FF000000"/>
      <name val="돋움"/>
      <family val="3"/>
      <charset val="129"/>
    </font>
    <font>
      <sz val="9"/>
      <color rgb="FFFF000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9"/>
      <color rgb="FF4F81BD"/>
      <name val="굴림체"/>
      <family val="3"/>
      <charset val="129"/>
    </font>
    <font>
      <sz val="9"/>
      <color rgb="FF0000FF"/>
      <name val="굴림체"/>
      <family val="3"/>
      <charset val="129"/>
    </font>
    <font>
      <sz val="10"/>
      <color rgb="FF0000FF"/>
      <name val="굴림체"/>
      <family val="3"/>
      <charset val="129"/>
    </font>
    <font>
      <b/>
      <sz val="10"/>
      <color rgb="FF0000FF"/>
      <name val="굴림체"/>
      <family val="3"/>
      <charset val="129"/>
    </font>
    <font>
      <b/>
      <sz val="15"/>
      <color rgb="FF4F81BD"/>
      <name val="맑은 고딕"/>
      <family val="3"/>
      <charset val="129"/>
    </font>
    <font>
      <b/>
      <sz val="11"/>
      <color rgb="FFC00000"/>
      <name val="굴림체"/>
      <family val="3"/>
      <charset val="129"/>
    </font>
    <font>
      <sz val="14"/>
      <color rgb="FF000000"/>
      <name val="맑은 고딕"/>
      <family val="3"/>
      <charset val="129"/>
    </font>
    <font>
      <sz val="16"/>
      <color rgb="FF000000"/>
      <name val="굴림체"/>
      <family val="3"/>
      <charset val="129"/>
    </font>
    <font>
      <b/>
      <sz val="15"/>
      <color rgb="FFFF0000"/>
      <name val="맑은 고딕"/>
      <family val="3"/>
      <charset val="129"/>
    </font>
    <font>
      <b/>
      <sz val="12"/>
      <color rgb="FF4F81BD"/>
      <name val="맑은 고딕"/>
      <family val="3"/>
      <charset val="129"/>
    </font>
    <font>
      <sz val="10"/>
      <color rgb="FF000000"/>
      <name val="HY견고딕"/>
      <family val="1"/>
      <charset val="129"/>
    </font>
    <font>
      <b/>
      <sz val="18"/>
      <color rgb="FF000000"/>
      <name val="굴림체"/>
      <family val="3"/>
      <charset val="129"/>
    </font>
    <font>
      <b/>
      <sz val="10"/>
      <color rgb="FFC00000"/>
      <name val="굴림체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rgb="FF000000"/>
      <name val="Tahoma"/>
      <family val="2"/>
    </font>
    <font>
      <b/>
      <sz val="12"/>
      <color rgb="FF000000"/>
      <name val="돋움"/>
      <family val="3"/>
      <charset val="129"/>
    </font>
    <font>
      <b/>
      <sz val="14"/>
      <color rgb="FF000000"/>
      <name val="돋움"/>
      <family val="3"/>
      <charset val="129"/>
    </font>
    <font>
      <b/>
      <sz val="11"/>
      <color rgb="FF000000"/>
      <name val="Tahoma"/>
      <family val="2"/>
    </font>
    <font>
      <b/>
      <sz val="16"/>
      <color rgb="FF000000"/>
      <name val="돋움"/>
      <family val="3"/>
      <charset val="129"/>
    </font>
    <font>
      <b/>
      <sz val="16"/>
      <color rgb="FF000000"/>
      <name val="Tahoma"/>
      <family val="2"/>
    </font>
    <font>
      <sz val="11"/>
      <color rgb="FF000000"/>
      <name val="맑은 고딕"/>
      <family val="3"/>
      <charset val="129"/>
    </font>
    <font>
      <b/>
      <sz val="12"/>
      <color theme="3" tint="0.3999755851924192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2"/>
      <name val="바탕체"/>
      <family val="1"/>
      <charset val="129"/>
    </font>
    <font>
      <sz val="10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name val="맑은 고딕"/>
      <family val="3"/>
      <charset val="129"/>
    </font>
    <font>
      <b/>
      <sz val="26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sz val="12"/>
      <color rgb="FF0070C0"/>
      <name val="맑은 고딕"/>
      <family val="3"/>
      <charset val="129"/>
      <scheme val="minor"/>
    </font>
    <font>
      <sz val="12"/>
      <color theme="0" tint="-0.499984740745262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70C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12"/>
      <color indexed="81"/>
      <name val="Tahoma"/>
      <family val="2"/>
    </font>
    <font>
      <sz val="12"/>
      <color indexed="81"/>
      <name val="돋움"/>
      <family val="3"/>
      <charset val="129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b/>
      <sz val="11"/>
      <color indexed="81"/>
      <name val="돋움"/>
      <family val="3"/>
      <charset val="129"/>
    </font>
    <font>
      <b/>
      <sz val="11"/>
      <color indexed="81"/>
      <name val="Tahoma"/>
      <family val="2"/>
    </font>
    <font>
      <sz val="10"/>
      <name val="굴림체"/>
      <family val="3"/>
      <charset val="129"/>
    </font>
    <font>
      <sz val="11"/>
      <name val="맑은 고딕"/>
      <family val="3"/>
      <charset val="129"/>
    </font>
    <font>
      <sz val="9"/>
      <color theme="9" tint="0.79998168889431442"/>
      <name val="맑은 고딕"/>
      <family val="3"/>
      <charset val="129"/>
    </font>
    <font>
      <sz val="10"/>
      <color theme="9" tint="0.79998168889431442"/>
      <name val="맑은 고딕"/>
      <family val="3"/>
      <charset val="129"/>
    </font>
    <font>
      <b/>
      <sz val="10"/>
      <color rgb="FF4F81BD"/>
      <name val="굴림체"/>
      <family val="3"/>
      <charset val="129"/>
    </font>
    <font>
      <sz val="11"/>
      <name val="굴림체"/>
      <family val="3"/>
      <charset val="129"/>
    </font>
    <font>
      <sz val="14"/>
      <color rgb="FF000000"/>
      <name val="HY견고딕"/>
      <family val="1"/>
      <charset val="129"/>
    </font>
    <font>
      <sz val="9"/>
      <name val="굴림체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HY견고딕"/>
      <family val="1"/>
      <charset val="129"/>
    </font>
    <font>
      <sz val="12"/>
      <color indexed="81"/>
      <name val="HY견고딕"/>
      <family val="1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6"/>
      <color rgb="FF000000"/>
      <name val="HY견고딕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6"/>
      <color rgb="FF000000"/>
      <name val="맑은 고딕"/>
      <family val="3"/>
      <charset val="129"/>
    </font>
    <font>
      <b/>
      <sz val="12"/>
      <color rgb="FF000000"/>
      <name val="HY견고딕"/>
      <family val="1"/>
      <charset val="129"/>
    </font>
    <font>
      <b/>
      <sz val="12"/>
      <name val="맑은 고딕"/>
      <family val="3"/>
      <charset val="129"/>
    </font>
    <font>
      <sz val="12"/>
      <name val="맑은 고딕"/>
      <family val="3"/>
      <charset val="129"/>
    </font>
    <font>
      <sz val="12"/>
      <name val="HY견고딕"/>
      <family val="1"/>
      <charset val="129"/>
    </font>
    <font>
      <sz val="16"/>
      <name val="HY견고딕"/>
      <family val="1"/>
      <charset val="129"/>
    </font>
    <font>
      <b/>
      <sz val="12"/>
      <name val="HY견고딕"/>
      <family val="1"/>
      <charset val="129"/>
    </font>
    <font>
      <b/>
      <sz val="12"/>
      <name val="굴림체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theme="1"/>
      <name val="굴림체"/>
      <family val="3"/>
      <charset val="129"/>
    </font>
    <font>
      <sz val="12"/>
      <color rgb="FF000000"/>
      <name val="맑은 고딕"/>
      <family val="3"/>
      <charset val="129"/>
      <scheme val="minor"/>
    </font>
    <font>
      <b/>
      <sz val="8"/>
      <color rgb="FF000000"/>
      <name val="굴림체"/>
      <family val="3"/>
      <charset val="129"/>
    </font>
    <font>
      <sz val="9"/>
      <color rgb="FF000000"/>
      <name val="HY견고딕"/>
      <family val="1"/>
      <charset val="129"/>
    </font>
    <font>
      <b/>
      <sz val="11"/>
      <color rgb="FF000000"/>
      <name val="HY견고딕"/>
      <family val="1"/>
      <charset val="129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sz val="14"/>
      <color rgb="FFFF0000"/>
      <name val="맑은 고딕"/>
      <family val="3"/>
      <charset val="129"/>
    </font>
    <font>
      <b/>
      <sz val="14"/>
      <color rgb="FF000000"/>
      <name val="HY견고딕"/>
      <family val="1"/>
      <charset val="129"/>
    </font>
    <font>
      <sz val="10"/>
      <color rgb="FF000000"/>
      <name val="HY헤드라인M"/>
      <family val="1"/>
      <charset val="129"/>
    </font>
    <font>
      <sz val="9"/>
      <color rgb="FF000000"/>
      <name val="HY중고딕"/>
      <family val="1"/>
      <charset val="129"/>
    </font>
    <font>
      <b/>
      <sz val="10"/>
      <color rgb="FF000000"/>
      <name val="HY헤드라인M"/>
      <family val="1"/>
      <charset val="129"/>
    </font>
    <font>
      <b/>
      <sz val="16"/>
      <color rgb="FF000000"/>
      <name val="HY헤드라인M"/>
      <family val="1"/>
      <charset val="129"/>
    </font>
    <font>
      <sz val="9"/>
      <color rgb="FFFFFFFF"/>
      <name val="HY헤드라인M"/>
      <family val="1"/>
      <charset val="129"/>
    </font>
    <font>
      <sz val="10"/>
      <color rgb="FF00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4"/>
      <color rgb="FF00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2"/>
      <color rgb="FF000000"/>
      <name val="휴먼모음T"/>
      <family val="1"/>
      <charset val="129"/>
    </font>
    <font>
      <sz val="11"/>
      <color rgb="FF000000"/>
      <name val="HY헤드라인M"/>
      <family val="1"/>
      <charset val="129"/>
    </font>
    <font>
      <b/>
      <sz val="16"/>
      <color indexed="81"/>
      <name val="맑은 고딕"/>
      <family val="3"/>
      <charset val="129"/>
      <scheme val="minor"/>
    </font>
    <font>
      <vertAlign val="superscript"/>
      <sz val="11"/>
      <color rgb="FF000000"/>
      <name val="HY견고딕"/>
      <family val="1"/>
      <charset val="129"/>
    </font>
    <font>
      <sz val="14"/>
      <color theme="1"/>
      <name val="HY견고딕"/>
      <family val="1"/>
      <charset val="129"/>
    </font>
    <font>
      <sz val="11"/>
      <color theme="1"/>
      <name val="맑은 고딕"/>
      <family val="2"/>
      <charset val="129"/>
    </font>
    <font>
      <b/>
      <sz val="10"/>
      <color rgb="FF000000"/>
      <name val="HY견고딕"/>
      <family val="1"/>
      <charset val="129"/>
    </font>
    <font>
      <sz val="11"/>
      <color theme="1"/>
      <name val="HY견고딕"/>
      <family val="1"/>
      <charset val="129"/>
    </font>
    <font>
      <sz val="11"/>
      <color rgb="FF000000"/>
      <name val="맑은 고딕"/>
      <family val="3"/>
      <charset val="129"/>
      <scheme val="major"/>
    </font>
    <font>
      <sz val="12"/>
      <color rgb="FF000000"/>
      <name val="맑은 고딕"/>
      <family val="3"/>
      <charset val="129"/>
      <scheme val="major"/>
    </font>
    <font>
      <b/>
      <sz val="2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9"/>
      <name val="HY견고딕"/>
      <family val="1"/>
      <charset val="129"/>
    </font>
    <font>
      <sz val="11"/>
      <name val="맑은 고딕"/>
      <family val="3"/>
      <charset val="129"/>
      <scheme val="minor"/>
    </font>
    <font>
      <sz val="11"/>
      <color theme="1"/>
      <name val="굴림체"/>
      <family val="3"/>
      <charset val="129"/>
    </font>
    <font>
      <b/>
      <sz val="9"/>
      <color rgb="FFFF0000"/>
      <name val="굴림체"/>
      <family val="3"/>
      <charset val="129"/>
    </font>
    <font>
      <b/>
      <sz val="9"/>
      <name val="맑은 고딕"/>
      <family val="3"/>
      <charset val="129"/>
    </font>
    <font>
      <b/>
      <sz val="10"/>
      <name val="맑은 고딕"/>
      <family val="3"/>
      <charset val="129"/>
    </font>
    <font>
      <vertAlign val="superscript"/>
      <sz val="10"/>
      <color rgb="FF000000"/>
      <name val="HY견고딕"/>
      <family val="1"/>
      <charset val="129"/>
    </font>
    <font>
      <sz val="14"/>
      <name val="HY견고딕"/>
      <family val="1"/>
      <charset val="129"/>
    </font>
    <font>
      <b/>
      <sz val="20"/>
      <color rgb="FF000000"/>
      <name val="맑은 고딕"/>
      <family val="3"/>
      <charset val="129"/>
    </font>
    <font>
      <sz val="16"/>
      <color rgb="FF000000"/>
      <name val="맑은 고딕"/>
      <family val="3"/>
      <charset val="129"/>
    </font>
    <font>
      <sz val="18"/>
      <color rgb="FF000000"/>
      <name val="HY견고딕"/>
      <family val="1"/>
      <charset val="129"/>
    </font>
    <font>
      <sz val="8"/>
      <color rgb="FF000000"/>
      <name val="맑은 고딕"/>
      <family val="3"/>
      <charset val="129"/>
    </font>
    <font>
      <sz val="12"/>
      <color rgb="FFFF0000"/>
      <name val="HY견고딕"/>
      <family val="1"/>
      <charset val="129"/>
    </font>
    <font>
      <sz val="9"/>
      <color theme="4"/>
      <name val="맑은 고딕"/>
      <family val="3"/>
      <charset val="129"/>
    </font>
    <font>
      <b/>
      <sz val="9"/>
      <color rgb="FF000000"/>
      <name val="HY견고딕"/>
      <family val="1"/>
      <charset val="129"/>
    </font>
    <font>
      <b/>
      <sz val="11"/>
      <color theme="1"/>
      <name val="굴림체"/>
      <family val="3"/>
      <charset val="129"/>
    </font>
    <font>
      <b/>
      <sz val="9"/>
      <color rgb="FFFF0000"/>
      <name val="맑은 고딕"/>
      <family val="3"/>
      <charset val="129"/>
    </font>
    <font>
      <sz val="10"/>
      <color theme="1"/>
      <name val="굴림체"/>
      <family val="3"/>
      <charset val="129"/>
    </font>
    <font>
      <sz val="11"/>
      <color rgb="FF000000"/>
      <name val="굴림"/>
      <family val="3"/>
      <charset val="129"/>
    </font>
    <font>
      <b/>
      <sz val="12"/>
      <color rgb="FF000000"/>
      <name val="굴림"/>
      <family val="3"/>
      <charset val="129"/>
    </font>
    <font>
      <sz val="8"/>
      <name val="맑은 고딕"/>
      <family val="3"/>
      <charset val="129"/>
    </font>
    <font>
      <b/>
      <sz val="11"/>
      <color rgb="FF000000"/>
      <name val="굴림"/>
      <family val="3"/>
      <charset val="129"/>
    </font>
    <font>
      <sz val="10"/>
      <color theme="1"/>
      <name val="HY견고딕"/>
      <family val="1"/>
      <charset val="129"/>
    </font>
    <font>
      <vertAlign val="superscript"/>
      <sz val="11"/>
      <color rgb="FF000000"/>
      <name val="굴림"/>
      <family val="3"/>
      <charset val="129"/>
    </font>
    <font>
      <b/>
      <sz val="11"/>
      <color rgb="FFFF0000"/>
      <name val="굴림"/>
      <family val="3"/>
      <charset val="129"/>
    </font>
    <font>
      <b/>
      <vertAlign val="superscript"/>
      <sz val="11"/>
      <color rgb="FFFF0000"/>
      <name val="굴림"/>
      <family val="3"/>
      <charset val="129"/>
    </font>
    <font>
      <b/>
      <sz val="9"/>
      <color rgb="FFFF0066"/>
      <name val="맑은 고딕"/>
      <family val="3"/>
      <charset val="129"/>
    </font>
    <font>
      <sz val="11"/>
      <name val="HY견고딕"/>
      <family val="1"/>
      <charset val="129"/>
    </font>
    <font>
      <sz val="16"/>
      <color indexed="81"/>
      <name val="HY견고딕"/>
      <family val="1"/>
      <charset val="129"/>
    </font>
    <font>
      <b/>
      <sz val="10"/>
      <color rgb="FF0070C0"/>
      <name val="맑은 고딕"/>
      <family val="3"/>
      <charset val="129"/>
    </font>
    <font>
      <sz val="14"/>
      <color indexed="81"/>
      <name val="HY헤드라인M"/>
      <family val="1"/>
      <charset val="129"/>
    </font>
    <font>
      <b/>
      <sz val="10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sz val="12"/>
      <color rgb="FF000000"/>
      <name val="HY헤드라인M"/>
      <family val="1"/>
      <charset val="129"/>
    </font>
    <font>
      <b/>
      <sz val="11"/>
      <color rgb="FF000000"/>
      <name val="HY헤드라인M"/>
      <family val="1"/>
      <charset val="129"/>
    </font>
    <font>
      <sz val="9"/>
      <color rgb="FF000000"/>
      <name val="HY헤드라인M"/>
      <family val="1"/>
      <charset val="129"/>
    </font>
    <font>
      <b/>
      <sz val="9"/>
      <color theme="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sz val="11"/>
      <color rgb="FF0070C0"/>
      <name val="맑은 고딕"/>
      <family val="3"/>
      <charset val="129"/>
    </font>
    <font>
      <sz val="10"/>
      <color rgb="FF0070C0"/>
      <name val="맑은 고딕"/>
      <family val="3"/>
      <charset val="129"/>
    </font>
    <font>
      <sz val="10"/>
      <color rgb="FF000000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11"/>
      <color indexed="81"/>
      <name val="Tahoma"/>
      <family val="2"/>
    </font>
    <font>
      <b/>
      <sz val="9"/>
      <color rgb="FFEE0000"/>
      <name val="맑은 고딕"/>
      <family val="3"/>
      <charset val="129"/>
    </font>
    <font>
      <b/>
      <sz val="9"/>
      <color rgb="FFEE0000"/>
      <name val="맑은 고딕"/>
      <family val="3"/>
      <charset val="129"/>
      <scheme val="minor"/>
    </font>
    <font>
      <sz val="11"/>
      <color theme="9" tint="0.59999389629810485"/>
      <name val="맑은 고딕"/>
      <family val="3"/>
      <charset val="129"/>
      <scheme val="minor"/>
    </font>
    <font>
      <b/>
      <sz val="9"/>
      <color indexed="81"/>
      <name val="맑은 고딕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1"/>
      <color indexed="81"/>
      <name val="돋움"/>
      <family val="3"/>
      <charset val="129"/>
    </font>
  </fonts>
  <fills count="127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3DCDB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E6E0ED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ADB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8CCE5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CCC1DA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CD5B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96B3D7"/>
        <bgColor indexed="64"/>
      </patternFill>
    </fill>
    <fill>
      <patternFill patternType="solid">
        <fgColor rgb="FFD99694"/>
        <bgColor indexed="64"/>
      </patternFill>
    </fill>
    <fill>
      <patternFill patternType="solid">
        <fgColor rgb="FFC3D69B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3A2C7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92CDDD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1DA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CD5B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3D69B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rgb="FF8CB3E4"/>
        <bgColor indexed="64"/>
      </patternFill>
    </fill>
    <fill>
      <patternFill patternType="solid">
        <fgColor rgb="FFE6E0ED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rgb="FFB3A2C7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3DCDB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DEADB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rgb="FFE7FFE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66"/>
        <bgColor indexed="64"/>
      </patternFill>
    </fill>
  </fills>
  <borders count="3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double">
        <color rgb="FFFF9900"/>
      </bottom>
      <diagonal/>
    </border>
    <border>
      <left/>
      <right/>
      <top style="thin">
        <color rgb="FF333399"/>
      </top>
      <bottom style="double">
        <color rgb="FF333399"/>
      </bottom>
      <diagonal/>
    </border>
    <border>
      <left/>
      <right/>
      <top/>
      <bottom style="thick">
        <color rgb="FF333399"/>
      </bottom>
      <diagonal/>
    </border>
    <border>
      <left/>
      <right/>
      <top/>
      <bottom style="thick">
        <color rgb="FFC0C0C0"/>
      </bottom>
      <diagonal/>
    </border>
    <border>
      <left/>
      <right/>
      <top/>
      <bottom style="medium">
        <color rgb="FF0066CC"/>
      </bottom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0"/>
      </bottom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 style="thin">
        <color auto="1"/>
      </left>
      <right/>
      <top style="thin">
        <color theme="0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theme="0" tint="-0.24994659260841701"/>
      </bottom>
      <diagonal/>
    </border>
    <border>
      <left style="thin">
        <color auto="1"/>
      </left>
      <right style="thin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auto="1"/>
      </left>
      <right style="thin">
        <color auto="1"/>
      </right>
      <top style="hair">
        <color theme="0" tint="-0.24994659260841701"/>
      </top>
      <bottom/>
      <diagonal/>
    </border>
    <border>
      <left style="thin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34998626667073579"/>
      </bottom>
      <diagonal/>
    </border>
    <border>
      <left style="thin">
        <color indexed="64"/>
      </left>
      <right style="thin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hair">
        <color theme="0" tint="-0.2499465926084170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0.34998626667073579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hair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hair">
        <color theme="0" tint="-0.49998474074526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hair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hair">
        <color indexed="64"/>
      </bottom>
      <diagonal/>
    </border>
    <border>
      <left style="medium">
        <color rgb="FFFF000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rgb="FFFF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rgb="FFFF0000"/>
      </right>
      <top style="hair">
        <color indexed="64"/>
      </top>
      <bottom style="medium">
        <color rgb="FFFF0000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/>
      <top style="hair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hair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hair">
        <color indexed="64"/>
      </bottom>
      <diagonal/>
    </border>
    <border>
      <left style="thick">
        <color rgb="FFFF000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ck">
        <color rgb="FFFF0000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 style="thin">
        <color indexed="64"/>
      </right>
      <top style="hair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hair">
        <color indexed="64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hair">
        <color indexed="64"/>
      </bottom>
      <diagonal/>
    </border>
    <border>
      <left style="medium">
        <color theme="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theme="1"/>
      </left>
      <right style="thin">
        <color indexed="64"/>
      </right>
      <top style="hair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theme="1"/>
      </bottom>
      <diagonal/>
    </border>
    <border>
      <left style="thin">
        <color theme="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theme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theme="1"/>
      </right>
      <top style="hair">
        <color indexed="64"/>
      </top>
      <bottom/>
      <diagonal/>
    </border>
    <border>
      <left style="thin">
        <color theme="1"/>
      </left>
      <right style="thin">
        <color indexed="64"/>
      </right>
      <top style="hair">
        <color theme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1"/>
      </top>
      <bottom style="hair">
        <color indexed="64"/>
      </bottom>
      <diagonal/>
    </border>
    <border>
      <left style="thin">
        <color indexed="64"/>
      </left>
      <right style="thin">
        <color theme="1"/>
      </right>
      <top style="hair">
        <color theme="1"/>
      </top>
      <bottom style="hair">
        <color indexed="64"/>
      </bottom>
      <diagonal/>
    </border>
    <border>
      <left style="thin">
        <color theme="1"/>
      </left>
      <right style="thin">
        <color indexed="64"/>
      </right>
      <top style="hair">
        <color indexed="64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theme="1"/>
      </bottom>
      <diagonal/>
    </border>
    <border>
      <left style="thin">
        <color indexed="64"/>
      </left>
      <right style="thin">
        <color theme="1"/>
      </right>
      <top style="hair">
        <color indexed="64"/>
      </top>
      <bottom style="hair">
        <color theme="1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51986">
    <xf numFmtId="0" fontId="0" fillId="0" borderId="0">
      <alignment vertical="center"/>
    </xf>
    <xf numFmtId="41" fontId="159" fillId="0" borderId="0">
      <alignment vertical="center"/>
    </xf>
    <xf numFmtId="202" fontId="19" fillId="0" borderId="0"/>
    <xf numFmtId="0" fontId="19" fillId="0" borderId="0"/>
    <xf numFmtId="0" fontId="20" fillId="0" borderId="0"/>
    <xf numFmtId="0" fontId="20" fillId="0" borderId="0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203" fontId="22" fillId="0" borderId="0">
      <alignment vertical="center"/>
    </xf>
    <xf numFmtId="204" fontId="23" fillId="0" borderId="0">
      <protection locked="0"/>
    </xf>
    <xf numFmtId="0" fontId="2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0" fillId="0" borderId="2">
      <alignment vertical="center"/>
    </xf>
    <xf numFmtId="0" fontId="25" fillId="0" borderId="0"/>
    <xf numFmtId="0" fontId="23" fillId="0" borderId="0"/>
    <xf numFmtId="0" fontId="26" fillId="0" borderId="0"/>
    <xf numFmtId="0" fontId="23" fillId="0" borderId="0"/>
    <xf numFmtId="0" fontId="25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19" fillId="0" borderId="0"/>
    <xf numFmtId="0" fontId="2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3" fillId="0" borderId="0"/>
    <xf numFmtId="0" fontId="23" fillId="0" borderId="0"/>
    <xf numFmtId="0" fontId="25" fillId="0" borderId="0"/>
    <xf numFmtId="0" fontId="25" fillId="0" borderId="0"/>
    <xf numFmtId="0" fontId="26" fillId="0" borderId="0"/>
    <xf numFmtId="0" fontId="23" fillId="0" borderId="0"/>
    <xf numFmtId="0" fontId="23" fillId="0" borderId="0"/>
    <xf numFmtId="0" fontId="26" fillId="0" borderId="0"/>
    <xf numFmtId="0" fontId="27" fillId="0" borderId="0"/>
    <xf numFmtId="0" fontId="27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3" fillId="0" borderId="0"/>
    <xf numFmtId="0" fontId="23" fillId="0" borderId="0"/>
    <xf numFmtId="0" fontId="20" fillId="0" borderId="0"/>
    <xf numFmtId="202" fontId="28" fillId="0" borderId="0"/>
    <xf numFmtId="0" fontId="29" fillId="0" borderId="0"/>
    <xf numFmtId="0" fontId="23" fillId="0" borderId="0"/>
    <xf numFmtId="0" fontId="26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6" fillId="0" borderId="0"/>
    <xf numFmtId="0" fontId="26" fillId="0" borderId="0"/>
    <xf numFmtId="0" fontId="19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3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6" fillId="0" borderId="0"/>
    <xf numFmtId="0" fontId="25" fillId="0" borderId="0"/>
    <xf numFmtId="0" fontId="26" fillId="0" borderId="0"/>
    <xf numFmtId="0" fontId="23" fillId="0" borderId="0"/>
    <xf numFmtId="0" fontId="25" fillId="0" borderId="0"/>
    <xf numFmtId="0" fontId="23" fillId="0" borderId="0"/>
    <xf numFmtId="0" fontId="23" fillId="0" borderId="0"/>
    <xf numFmtId="0" fontId="23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3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5" fillId="0" borderId="0"/>
    <xf numFmtId="0" fontId="26" fillId="0" borderId="0"/>
    <xf numFmtId="0" fontId="27" fillId="0" borderId="0"/>
    <xf numFmtId="0" fontId="2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3" fillId="0" borderId="0"/>
    <xf numFmtId="0" fontId="25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6" fillId="0" borderId="0"/>
    <xf numFmtId="0" fontId="25" fillId="0" borderId="0"/>
    <xf numFmtId="0" fontId="23" fillId="0" borderId="0"/>
    <xf numFmtId="205" fontId="30" fillId="0" borderId="0"/>
    <xf numFmtId="0" fontId="30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3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7" fillId="0" borderId="0"/>
    <xf numFmtId="0" fontId="26" fillId="0" borderId="0"/>
    <xf numFmtId="0" fontId="27" fillId="0" borderId="0"/>
    <xf numFmtId="0" fontId="26" fillId="0" borderId="0"/>
    <xf numFmtId="0" fontId="27" fillId="0" borderId="0"/>
    <xf numFmtId="0" fontId="26" fillId="0" borderId="0"/>
    <xf numFmtId="0" fontId="27" fillId="0" borderId="0"/>
    <xf numFmtId="0" fontId="23" fillId="0" borderId="0"/>
    <xf numFmtId="0" fontId="26" fillId="0" borderId="0"/>
    <xf numFmtId="0" fontId="26" fillId="0" borderId="0"/>
    <xf numFmtId="0" fontId="2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6" fillId="0" borderId="0"/>
    <xf numFmtId="0" fontId="23" fillId="0" borderId="0"/>
    <xf numFmtId="0" fontId="23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0" fontId="23" fillId="0" borderId="0"/>
    <xf numFmtId="0" fontId="20" fillId="0" borderId="0"/>
    <xf numFmtId="0" fontId="2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" fillId="0" borderId="0"/>
    <xf numFmtId="0" fontId="32" fillId="0" borderId="0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3" fontId="21" fillId="0" borderId="1"/>
    <xf numFmtId="206" fontId="30" fillId="0" borderId="0"/>
    <xf numFmtId="9" fontId="33" fillId="0" borderId="0"/>
    <xf numFmtId="0" fontId="159" fillId="2" borderId="0">
      <alignment vertical="center"/>
    </xf>
    <xf numFmtId="0" fontId="159" fillId="2" borderId="0">
      <alignment vertical="center"/>
    </xf>
    <xf numFmtId="0" fontId="159" fillId="3" borderId="0">
      <alignment vertical="center"/>
    </xf>
    <xf numFmtId="0" fontId="159" fillId="3" borderId="0">
      <alignment vertical="center"/>
    </xf>
    <xf numFmtId="0" fontId="159" fillId="2" borderId="0">
      <alignment vertical="center"/>
    </xf>
    <xf numFmtId="0" fontId="159" fillId="4" borderId="0">
      <alignment vertical="center"/>
    </xf>
    <xf numFmtId="0" fontId="159" fillId="4" borderId="0">
      <alignment vertical="center"/>
    </xf>
    <xf numFmtId="0" fontId="159" fillId="5" borderId="0">
      <alignment vertical="center"/>
    </xf>
    <xf numFmtId="0" fontId="159" fillId="5" borderId="0">
      <alignment vertical="center"/>
    </xf>
    <xf numFmtId="0" fontId="159" fillId="4" borderId="0">
      <alignment vertical="center"/>
    </xf>
    <xf numFmtId="0" fontId="159" fillId="6" borderId="0">
      <alignment vertical="center"/>
    </xf>
    <xf numFmtId="0" fontId="159" fillId="6" borderId="0">
      <alignment vertical="center"/>
    </xf>
    <xf numFmtId="0" fontId="159" fillId="7" borderId="0">
      <alignment vertical="center"/>
    </xf>
    <xf numFmtId="0" fontId="159" fillId="7" borderId="0">
      <alignment vertical="center"/>
    </xf>
    <xf numFmtId="0" fontId="159" fillId="6" borderId="0">
      <alignment vertical="center"/>
    </xf>
    <xf numFmtId="0" fontId="159" fillId="8" borderId="0">
      <alignment vertical="center"/>
    </xf>
    <xf numFmtId="0" fontId="159" fillId="8" borderId="0">
      <alignment vertical="center"/>
    </xf>
    <xf numFmtId="0" fontId="159" fillId="9" borderId="0">
      <alignment vertical="center"/>
    </xf>
    <xf numFmtId="0" fontId="159" fillId="9" borderId="0">
      <alignment vertical="center"/>
    </xf>
    <xf numFmtId="0" fontId="159" fillId="8" borderId="0">
      <alignment vertical="center"/>
    </xf>
    <xf numFmtId="0" fontId="159" fillId="10" borderId="0">
      <alignment vertical="center"/>
    </xf>
    <xf numFmtId="0" fontId="159" fillId="10" borderId="0">
      <alignment vertical="center"/>
    </xf>
    <xf numFmtId="0" fontId="159" fillId="11" borderId="0">
      <alignment vertical="center"/>
    </xf>
    <xf numFmtId="0" fontId="159" fillId="11" borderId="0">
      <alignment vertical="center"/>
    </xf>
    <xf numFmtId="0" fontId="159" fillId="10" borderId="0">
      <alignment vertical="center"/>
    </xf>
    <xf numFmtId="0" fontId="159" fillId="12" borderId="0">
      <alignment vertical="center"/>
    </xf>
    <xf numFmtId="0" fontId="159" fillId="12" borderId="0">
      <alignment vertical="center"/>
    </xf>
    <xf numFmtId="0" fontId="159" fillId="13" borderId="0">
      <alignment vertical="center"/>
    </xf>
    <xf numFmtId="0" fontId="159" fillId="13" borderId="0">
      <alignment vertical="center"/>
    </xf>
    <xf numFmtId="0" fontId="159" fillId="12" borderId="0">
      <alignment vertical="center"/>
    </xf>
    <xf numFmtId="0" fontId="159" fillId="14" borderId="0">
      <alignment vertical="center"/>
    </xf>
    <xf numFmtId="0" fontId="159" fillId="14" borderId="0">
      <alignment vertical="center"/>
    </xf>
    <xf numFmtId="0" fontId="159" fillId="15" borderId="0">
      <alignment vertical="center"/>
    </xf>
    <xf numFmtId="0" fontId="159" fillId="15" borderId="0">
      <alignment vertical="center"/>
    </xf>
    <xf numFmtId="0" fontId="159" fillId="14" borderId="0">
      <alignment vertical="center"/>
    </xf>
    <xf numFmtId="0" fontId="159" fillId="16" borderId="0">
      <alignment vertical="center"/>
    </xf>
    <xf numFmtId="0" fontId="159" fillId="16" borderId="0">
      <alignment vertical="center"/>
    </xf>
    <xf numFmtId="0" fontId="159" fillId="17" borderId="0">
      <alignment vertical="center"/>
    </xf>
    <xf numFmtId="0" fontId="159" fillId="17" borderId="0">
      <alignment vertical="center"/>
    </xf>
    <xf numFmtId="0" fontId="159" fillId="16" borderId="0">
      <alignment vertical="center"/>
    </xf>
    <xf numFmtId="0" fontId="159" fillId="18" borderId="0">
      <alignment vertical="center"/>
    </xf>
    <xf numFmtId="0" fontId="159" fillId="18" borderId="0">
      <alignment vertical="center"/>
    </xf>
    <xf numFmtId="0" fontId="159" fillId="19" borderId="0">
      <alignment vertical="center"/>
    </xf>
    <xf numFmtId="0" fontId="159" fillId="19" borderId="0">
      <alignment vertical="center"/>
    </xf>
    <xf numFmtId="0" fontId="159" fillId="18" borderId="0">
      <alignment vertical="center"/>
    </xf>
    <xf numFmtId="0" fontId="159" fillId="8" borderId="0">
      <alignment vertical="center"/>
    </xf>
    <xf numFmtId="0" fontId="159" fillId="8" borderId="0">
      <alignment vertical="center"/>
    </xf>
    <xf numFmtId="0" fontId="159" fillId="20" borderId="0">
      <alignment vertical="center"/>
    </xf>
    <xf numFmtId="0" fontId="159" fillId="20" borderId="0">
      <alignment vertical="center"/>
    </xf>
    <xf numFmtId="0" fontId="159" fillId="8" borderId="0">
      <alignment vertical="center"/>
    </xf>
    <xf numFmtId="0" fontId="159" fillId="14" borderId="0">
      <alignment vertical="center"/>
    </xf>
    <xf numFmtId="0" fontId="159" fillId="14" borderId="0">
      <alignment vertical="center"/>
    </xf>
    <xf numFmtId="0" fontId="159" fillId="21" borderId="0">
      <alignment vertical="center"/>
    </xf>
    <xf numFmtId="0" fontId="159" fillId="21" borderId="0">
      <alignment vertical="center"/>
    </xf>
    <xf numFmtId="0" fontId="159" fillId="14" borderId="0">
      <alignment vertical="center"/>
    </xf>
    <xf numFmtId="0" fontId="159" fillId="22" borderId="0">
      <alignment vertical="center"/>
    </xf>
    <xf numFmtId="0" fontId="159" fillId="22" borderId="0">
      <alignment vertical="center"/>
    </xf>
    <xf numFmtId="0" fontId="159" fillId="23" borderId="0">
      <alignment vertical="center"/>
    </xf>
    <xf numFmtId="0" fontId="159" fillId="23" borderId="0">
      <alignment vertical="center"/>
    </xf>
    <xf numFmtId="0" fontId="159" fillId="22" borderId="0">
      <alignment vertical="center"/>
    </xf>
    <xf numFmtId="0" fontId="34" fillId="24" borderId="0">
      <alignment vertical="center"/>
    </xf>
    <xf numFmtId="0" fontId="34" fillId="24" borderId="0">
      <alignment vertical="center"/>
    </xf>
    <xf numFmtId="0" fontId="34" fillId="25" borderId="0">
      <alignment vertical="center"/>
    </xf>
    <xf numFmtId="0" fontId="34" fillId="25" borderId="0">
      <alignment vertical="center"/>
    </xf>
    <xf numFmtId="0" fontId="34" fillId="24" borderId="0">
      <alignment vertical="center"/>
    </xf>
    <xf numFmtId="0" fontId="34" fillId="16" borderId="0">
      <alignment vertical="center"/>
    </xf>
    <xf numFmtId="0" fontId="34" fillId="16" borderId="0">
      <alignment vertical="center"/>
    </xf>
    <xf numFmtId="0" fontId="34" fillId="26" borderId="0">
      <alignment vertical="center"/>
    </xf>
    <xf numFmtId="0" fontId="34" fillId="26" borderId="0">
      <alignment vertical="center"/>
    </xf>
    <xf numFmtId="0" fontId="34" fillId="16" borderId="0">
      <alignment vertical="center"/>
    </xf>
    <xf numFmtId="0" fontId="34" fillId="18" borderId="0">
      <alignment vertical="center"/>
    </xf>
    <xf numFmtId="0" fontId="34" fillId="18" borderId="0">
      <alignment vertical="center"/>
    </xf>
    <xf numFmtId="0" fontId="34" fillId="27" borderId="0">
      <alignment vertical="center"/>
    </xf>
    <xf numFmtId="0" fontId="34" fillId="27" borderId="0">
      <alignment vertical="center"/>
    </xf>
    <xf numFmtId="0" fontId="34" fillId="18" borderId="0">
      <alignment vertical="center"/>
    </xf>
    <xf numFmtId="0" fontId="34" fillId="28" borderId="0">
      <alignment vertical="center"/>
    </xf>
    <xf numFmtId="0" fontId="34" fillId="28" borderId="0">
      <alignment vertical="center"/>
    </xf>
    <xf numFmtId="0" fontId="34" fillId="29" borderId="0">
      <alignment vertical="center"/>
    </xf>
    <xf numFmtId="0" fontId="34" fillId="29" borderId="0">
      <alignment vertical="center"/>
    </xf>
    <xf numFmtId="0" fontId="34" fillId="28" borderId="0">
      <alignment vertical="center"/>
    </xf>
    <xf numFmtId="0" fontId="34" fillId="30" borderId="0">
      <alignment vertical="center"/>
    </xf>
    <xf numFmtId="0" fontId="34" fillId="30" borderId="0">
      <alignment vertical="center"/>
    </xf>
    <xf numFmtId="0" fontId="34" fillId="31" borderId="0">
      <alignment vertical="center"/>
    </xf>
    <xf numFmtId="0" fontId="34" fillId="31" borderId="0">
      <alignment vertical="center"/>
    </xf>
    <xf numFmtId="0" fontId="34" fillId="30" borderId="0">
      <alignment vertical="center"/>
    </xf>
    <xf numFmtId="0" fontId="34" fillId="32" borderId="0">
      <alignment vertical="center"/>
    </xf>
    <xf numFmtId="0" fontId="34" fillId="32" borderId="0">
      <alignment vertical="center"/>
    </xf>
    <xf numFmtId="0" fontId="34" fillId="33" borderId="0">
      <alignment vertical="center"/>
    </xf>
    <xf numFmtId="0" fontId="34" fillId="33" borderId="0">
      <alignment vertical="center"/>
    </xf>
    <xf numFmtId="0" fontId="34" fillId="32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07" fontId="35" fillId="0" borderId="0"/>
    <xf numFmtId="208" fontId="35" fillId="0" borderId="0"/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207" fontId="36" fillId="0" borderId="3">
      <alignment horizontal="center" vertical="center"/>
    </xf>
    <xf numFmtId="0" fontId="37" fillId="0" borderId="0">
      <protection locked="0"/>
    </xf>
    <xf numFmtId="202" fontId="33" fillId="0" borderId="0"/>
    <xf numFmtId="209" fontId="38" fillId="0" borderId="0"/>
    <xf numFmtId="210" fontId="39" fillId="0" borderId="0"/>
    <xf numFmtId="209" fontId="40" fillId="0" borderId="0"/>
    <xf numFmtId="210" fontId="39" fillId="0" borderId="0"/>
    <xf numFmtId="211" fontId="38" fillId="0" borderId="0"/>
    <xf numFmtId="210" fontId="39" fillId="0" borderId="0"/>
    <xf numFmtId="209" fontId="38" fillId="0" borderId="0"/>
    <xf numFmtId="210" fontId="39" fillId="0" borderId="0"/>
    <xf numFmtId="209" fontId="41" fillId="0" borderId="0"/>
    <xf numFmtId="212" fontId="20" fillId="0" borderId="0"/>
    <xf numFmtId="209" fontId="42" fillId="0" borderId="0"/>
    <xf numFmtId="210" fontId="39" fillId="0" borderId="0"/>
    <xf numFmtId="213" fontId="33" fillId="0" borderId="0"/>
    <xf numFmtId="0" fontId="38" fillId="0" borderId="0"/>
    <xf numFmtId="0" fontId="39" fillId="0" borderId="0"/>
    <xf numFmtId="214" fontId="38" fillId="0" borderId="0"/>
    <xf numFmtId="0" fontId="39" fillId="0" borderId="0"/>
    <xf numFmtId="215" fontId="38" fillId="0" borderId="0"/>
    <xf numFmtId="0" fontId="39" fillId="0" borderId="0"/>
    <xf numFmtId="215" fontId="41" fillId="0" borderId="0"/>
    <xf numFmtId="216" fontId="20" fillId="0" borderId="0"/>
    <xf numFmtId="215" fontId="42" fillId="0" borderId="0"/>
    <xf numFmtId="0" fontId="39" fillId="0" borderId="0"/>
    <xf numFmtId="202" fontId="35" fillId="0" borderId="0"/>
    <xf numFmtId="213" fontId="35" fillId="0" borderId="0"/>
    <xf numFmtId="0" fontId="27" fillId="0" borderId="0"/>
    <xf numFmtId="213" fontId="43" fillId="0" borderId="0"/>
    <xf numFmtId="217" fontId="38" fillId="0" borderId="0"/>
    <xf numFmtId="0" fontId="43" fillId="0" borderId="0"/>
    <xf numFmtId="217" fontId="40" fillId="0" borderId="0"/>
    <xf numFmtId="218" fontId="39" fillId="0" borderId="0"/>
    <xf numFmtId="217" fontId="38" fillId="0" borderId="0"/>
    <xf numFmtId="0" fontId="39" fillId="0" borderId="0"/>
    <xf numFmtId="217" fontId="38" fillId="0" borderId="0"/>
    <xf numFmtId="0" fontId="43" fillId="0" borderId="0"/>
    <xf numFmtId="217" fontId="41" fillId="0" borderId="0"/>
    <xf numFmtId="219" fontId="20" fillId="0" borderId="0"/>
    <xf numFmtId="217" fontId="42" fillId="0" borderId="0"/>
    <xf numFmtId="218" fontId="39" fillId="0" borderId="0"/>
    <xf numFmtId="208" fontId="33" fillId="0" borderId="0"/>
    <xf numFmtId="0" fontId="38" fillId="0" borderId="0"/>
    <xf numFmtId="220" fontId="39" fillId="0" borderId="0"/>
    <xf numFmtId="221" fontId="38" fillId="0" borderId="0"/>
    <xf numFmtId="220" fontId="39" fillId="0" borderId="0"/>
    <xf numFmtId="221" fontId="38" fillId="0" borderId="0"/>
    <xf numFmtId="220" fontId="39" fillId="0" borderId="0"/>
    <xf numFmtId="221" fontId="41" fillId="0" borderId="0"/>
    <xf numFmtId="222" fontId="20" fillId="0" borderId="0"/>
    <xf numFmtId="221" fontId="42" fillId="0" borderId="0"/>
    <xf numFmtId="220" fontId="39" fillId="0" borderId="0"/>
    <xf numFmtId="223" fontId="20" fillId="0" borderId="0"/>
    <xf numFmtId="0" fontId="44" fillId="0" borderId="0"/>
    <xf numFmtId="202" fontId="19" fillId="0" borderId="0"/>
    <xf numFmtId="0" fontId="45" fillId="0" borderId="0"/>
    <xf numFmtId="0" fontId="46" fillId="0" borderId="0"/>
    <xf numFmtId="0" fontId="47" fillId="0" borderId="0"/>
    <xf numFmtId="0" fontId="33" fillId="0" borderId="0"/>
    <xf numFmtId="0" fontId="38" fillId="0" borderId="0"/>
    <xf numFmtId="0" fontId="33" fillId="0" borderId="0"/>
    <xf numFmtId="0" fontId="40" fillId="0" borderId="0"/>
    <xf numFmtId="0" fontId="48" fillId="0" borderId="0"/>
    <xf numFmtId="0" fontId="38" fillId="0" borderId="0"/>
    <xf numFmtId="0" fontId="33" fillId="0" borderId="0"/>
    <xf numFmtId="0" fontId="49" fillId="0" borderId="0">
      <alignment vertical="center"/>
    </xf>
    <xf numFmtId="0" fontId="50" fillId="0" borderId="0"/>
    <xf numFmtId="0" fontId="51" fillId="0" borderId="0"/>
    <xf numFmtId="37" fontId="33" fillId="0" borderId="0"/>
    <xf numFmtId="0" fontId="47" fillId="0" borderId="0"/>
    <xf numFmtId="0" fontId="52" fillId="0" borderId="0"/>
    <xf numFmtId="0" fontId="47" fillId="0" borderId="0"/>
    <xf numFmtId="0" fontId="33" fillId="0" borderId="0"/>
    <xf numFmtId="0" fontId="38" fillId="0" borderId="0"/>
    <xf numFmtId="0" fontId="33" fillId="0" borderId="0"/>
    <xf numFmtId="0" fontId="42" fillId="0" borderId="0"/>
    <xf numFmtId="0" fontId="33" fillId="0" borderId="0"/>
    <xf numFmtId="0" fontId="38" fillId="0" borderId="0"/>
    <xf numFmtId="0" fontId="33" fillId="0" borderId="0"/>
    <xf numFmtId="0" fontId="53" fillId="0" borderId="0"/>
    <xf numFmtId="0" fontId="33" fillId="0" borderId="0"/>
    <xf numFmtId="0" fontId="38" fillId="0" borderId="0"/>
    <xf numFmtId="0" fontId="50" fillId="0" borderId="0"/>
    <xf numFmtId="0" fontId="51" fillId="0" borderId="0"/>
    <xf numFmtId="0" fontId="33" fillId="0" borderId="0"/>
    <xf numFmtId="0" fontId="53" fillId="0" borderId="0"/>
    <xf numFmtId="37" fontId="33" fillId="0" borderId="0"/>
    <xf numFmtId="0" fontId="38" fillId="0" borderId="0"/>
    <xf numFmtId="0" fontId="33" fillId="0" borderId="0"/>
    <xf numFmtId="0" fontId="47" fillId="0" borderId="0"/>
    <xf numFmtId="0" fontId="33" fillId="0" borderId="0"/>
    <xf numFmtId="0" fontId="42" fillId="0" borderId="0"/>
    <xf numFmtId="0" fontId="48" fillId="0" borderId="0"/>
    <xf numFmtId="0" fontId="47" fillId="0" borderId="0"/>
    <xf numFmtId="0" fontId="33" fillId="0" borderId="0"/>
    <xf numFmtId="0" fontId="47" fillId="0" borderId="0"/>
    <xf numFmtId="0" fontId="33" fillId="0" borderId="0"/>
    <xf numFmtId="0" fontId="38" fillId="0" borderId="0"/>
    <xf numFmtId="0" fontId="48" fillId="0" borderId="0"/>
    <xf numFmtId="0" fontId="47" fillId="0" borderId="0"/>
    <xf numFmtId="0" fontId="48" fillId="0" borderId="0"/>
    <xf numFmtId="0" fontId="47" fillId="0" borderId="0"/>
    <xf numFmtId="0" fontId="54" fillId="0" borderId="0"/>
    <xf numFmtId="0" fontId="41" fillId="0" borderId="0"/>
    <xf numFmtId="0" fontId="55" fillId="0" borderId="0"/>
    <xf numFmtId="0" fontId="51" fillId="0" borderId="0"/>
    <xf numFmtId="0" fontId="56" fillId="0" borderId="0"/>
    <xf numFmtId="224" fontId="19" fillId="0" borderId="0"/>
    <xf numFmtId="0" fontId="20" fillId="0" borderId="0"/>
    <xf numFmtId="0" fontId="57" fillId="0" borderId="0"/>
    <xf numFmtId="0" fontId="26" fillId="0" borderId="0"/>
    <xf numFmtId="0" fontId="36" fillId="0" borderId="0">
      <protection locked="0"/>
    </xf>
    <xf numFmtId="38" fontId="26" fillId="0" borderId="0"/>
    <xf numFmtId="0" fontId="27" fillId="0" borderId="0"/>
    <xf numFmtId="0" fontId="20" fillId="0" borderId="0"/>
    <xf numFmtId="0" fontId="26" fillId="0" borderId="0"/>
    <xf numFmtId="3" fontId="26" fillId="0" borderId="0"/>
    <xf numFmtId="0" fontId="58" fillId="0" borderId="0">
      <alignment horizontal="left"/>
    </xf>
    <xf numFmtId="0" fontId="26" fillId="0" borderId="0"/>
    <xf numFmtId="0" fontId="19" fillId="0" borderId="0"/>
    <xf numFmtId="0" fontId="25" fillId="0" borderId="0"/>
    <xf numFmtId="0" fontId="36" fillId="0" borderId="0">
      <protection locked="0"/>
    </xf>
    <xf numFmtId="0" fontId="20" fillId="0" borderId="0"/>
    <xf numFmtId="0" fontId="27" fillId="0" borderId="0"/>
    <xf numFmtId="0" fontId="26" fillId="0" borderId="0"/>
    <xf numFmtId="0" fontId="26" fillId="0" borderId="0"/>
    <xf numFmtId="0" fontId="20" fillId="0" borderId="0"/>
    <xf numFmtId="225" fontId="20" fillId="0" borderId="0"/>
    <xf numFmtId="0" fontId="20" fillId="0" borderId="0">
      <protection locked="0"/>
    </xf>
    <xf numFmtId="226" fontId="59" fillId="0" borderId="0">
      <protection locked="0"/>
    </xf>
    <xf numFmtId="41" fontId="26" fillId="0" borderId="0"/>
    <xf numFmtId="43" fontId="26" fillId="0" borderId="0"/>
    <xf numFmtId="227" fontId="20" fillId="0" borderId="0"/>
    <xf numFmtId="228" fontId="20" fillId="0" borderId="0"/>
    <xf numFmtId="0" fontId="60" fillId="0" borderId="0">
      <alignment horizontal="left"/>
    </xf>
    <xf numFmtId="229" fontId="20" fillId="0" borderId="0"/>
    <xf numFmtId="0" fontId="20" fillId="0" borderId="0"/>
    <xf numFmtId="0" fontId="59" fillId="0" borderId="0">
      <protection locked="0"/>
    </xf>
    <xf numFmtId="0" fontId="59" fillId="0" borderId="0">
      <protection locked="0"/>
    </xf>
    <xf numFmtId="0" fontId="61" fillId="0" borderId="0">
      <protection locked="0"/>
    </xf>
    <xf numFmtId="0" fontId="59" fillId="0" borderId="0">
      <protection locked="0"/>
    </xf>
    <xf numFmtId="0" fontId="59" fillId="0" borderId="0">
      <protection locked="0"/>
    </xf>
    <xf numFmtId="0" fontId="59" fillId="0" borderId="0">
      <protection locked="0"/>
    </xf>
    <xf numFmtId="0" fontId="61" fillId="0" borderId="0">
      <protection locked="0"/>
    </xf>
    <xf numFmtId="204" fontId="20" fillId="0" borderId="0">
      <protection locked="0"/>
    </xf>
    <xf numFmtId="230" fontId="59" fillId="0" borderId="0">
      <protection locked="0"/>
    </xf>
    <xf numFmtId="38" fontId="62" fillId="34" borderId="0"/>
    <xf numFmtId="0" fontId="63" fillId="0" borderId="0">
      <alignment horizontal="left"/>
    </xf>
    <xf numFmtId="0" fontId="64" fillId="0" borderId="4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0" fontId="64" fillId="0" borderId="5">
      <alignment horizontal="left" vertical="center"/>
    </xf>
    <xf numFmtId="231" fontId="20" fillId="0" borderId="0">
      <protection locked="0"/>
    </xf>
    <xf numFmtId="232" fontId="65" fillId="0" borderId="0">
      <protection locked="0"/>
    </xf>
    <xf numFmtId="231" fontId="20" fillId="0" borderId="0">
      <protection locked="0"/>
    </xf>
    <xf numFmtId="232" fontId="65" fillId="0" borderId="0">
      <protection locked="0"/>
    </xf>
    <xf numFmtId="202" fontId="19" fillId="0" borderId="0"/>
    <xf numFmtId="0" fontId="66" fillId="0" borderId="0">
      <alignment vertical="top"/>
      <protection locked="0"/>
    </xf>
    <xf numFmtId="205" fontId="23" fillId="0" borderId="0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10" fontId="62" fillId="35" borderId="1"/>
    <xf numFmtId="0" fontId="20" fillId="0" borderId="6">
      <protection locked="0"/>
    </xf>
    <xf numFmtId="233" fontId="67" fillId="0" borderId="0">
      <alignment horizontal="left"/>
    </xf>
    <xf numFmtId="41" fontId="26" fillId="0" borderId="0"/>
    <xf numFmtId="43" fontId="26" fillId="0" borderId="0"/>
    <xf numFmtId="0" fontId="68" fillId="0" borderId="6"/>
    <xf numFmtId="0" fontId="26" fillId="0" borderId="0"/>
    <xf numFmtId="0" fontId="26" fillId="0" borderId="0"/>
    <xf numFmtId="0" fontId="26" fillId="0" borderId="0"/>
    <xf numFmtId="0" fontId="26" fillId="0" borderId="0"/>
    <xf numFmtId="0" fontId="69" fillId="34" borderId="0">
      <alignment vertical="center"/>
    </xf>
    <xf numFmtId="37" fontId="70" fillId="0" borderId="0"/>
    <xf numFmtId="0" fontId="21" fillId="0" borderId="7">
      <alignment horizontal="center" vertical="center"/>
    </xf>
    <xf numFmtId="0" fontId="23" fillId="0" borderId="0"/>
    <xf numFmtId="234" fontId="20" fillId="0" borderId="0"/>
    <xf numFmtId="235" fontId="20" fillId="0" borderId="0"/>
    <xf numFmtId="0" fontId="19" fillId="0" borderId="0"/>
    <xf numFmtId="0" fontId="26" fillId="0" borderId="0"/>
    <xf numFmtId="0" fontId="19" fillId="0" borderId="8"/>
    <xf numFmtId="0" fontId="36" fillId="0" borderId="0">
      <protection locked="0"/>
    </xf>
    <xf numFmtId="10" fontId="26" fillId="0" borderId="0"/>
    <xf numFmtId="236" fontId="20" fillId="0" borderId="0"/>
    <xf numFmtId="30" fontId="71" fillId="0" borderId="0">
      <alignment horizontal="left"/>
    </xf>
    <xf numFmtId="0" fontId="26" fillId="36" borderId="0"/>
    <xf numFmtId="0" fontId="68" fillId="0" borderId="0"/>
    <xf numFmtId="40" fontId="72" fillId="0" borderId="0">
      <alignment horizontal="right"/>
    </xf>
    <xf numFmtId="237" fontId="73" fillId="0" borderId="0">
      <alignment horizontal="center"/>
    </xf>
    <xf numFmtId="40" fontId="74" fillId="0" borderId="0"/>
    <xf numFmtId="0" fontId="75" fillId="0" borderId="0">
      <alignment horizontal="centerContinuous" vertical="center"/>
    </xf>
    <xf numFmtId="0" fontId="39" fillId="37" borderId="0">
      <alignment horizontal="center" vertical="center"/>
    </xf>
    <xf numFmtId="231" fontId="20" fillId="0" borderId="9">
      <protection locked="0"/>
    </xf>
    <xf numFmtId="232" fontId="59" fillId="0" borderId="9">
      <protection locked="0"/>
    </xf>
    <xf numFmtId="231" fontId="20" fillId="0" borderId="9">
      <protection locked="0"/>
    </xf>
    <xf numFmtId="0" fontId="26" fillId="0" borderId="0"/>
    <xf numFmtId="0" fontId="26" fillId="0" borderId="0"/>
    <xf numFmtId="238" fontId="26" fillId="0" borderId="0"/>
    <xf numFmtId="239" fontId="26" fillId="0" borderId="0"/>
    <xf numFmtId="0" fontId="76" fillId="0" borderId="0">
      <protection locked="0"/>
    </xf>
    <xf numFmtId="0" fontId="77" fillId="0" borderId="0"/>
    <xf numFmtId="0" fontId="34" fillId="38" borderId="0">
      <alignment vertical="center"/>
    </xf>
    <xf numFmtId="0" fontId="34" fillId="38" borderId="0">
      <alignment vertical="center"/>
    </xf>
    <xf numFmtId="0" fontId="34" fillId="39" borderId="0">
      <alignment vertical="center"/>
    </xf>
    <xf numFmtId="0" fontId="34" fillId="39" borderId="0">
      <alignment vertical="center"/>
    </xf>
    <xf numFmtId="0" fontId="34" fillId="38" borderId="0">
      <alignment vertical="center"/>
    </xf>
    <xf numFmtId="0" fontId="34" fillId="39" borderId="0">
      <alignment vertical="center"/>
    </xf>
    <xf numFmtId="0" fontId="34" fillId="40" borderId="0">
      <alignment vertical="center"/>
    </xf>
    <xf numFmtId="0" fontId="34" fillId="40" borderId="0">
      <alignment vertical="center"/>
    </xf>
    <xf numFmtId="0" fontId="34" fillId="41" borderId="0">
      <alignment vertical="center"/>
    </xf>
    <xf numFmtId="0" fontId="34" fillId="41" borderId="0">
      <alignment vertical="center"/>
    </xf>
    <xf numFmtId="0" fontId="34" fillId="40" borderId="0">
      <alignment vertical="center"/>
    </xf>
    <xf numFmtId="0" fontId="34" fillId="42" borderId="0">
      <alignment vertical="center"/>
    </xf>
    <xf numFmtId="0" fontId="34" fillId="42" borderId="0">
      <alignment vertical="center"/>
    </xf>
    <xf numFmtId="0" fontId="34" fillId="43" borderId="0">
      <alignment vertical="center"/>
    </xf>
    <xf numFmtId="0" fontId="34" fillId="43" borderId="0">
      <alignment vertical="center"/>
    </xf>
    <xf numFmtId="0" fontId="34" fillId="42" borderId="0">
      <alignment vertical="center"/>
    </xf>
    <xf numFmtId="0" fontId="34" fillId="28" borderId="0">
      <alignment vertical="center"/>
    </xf>
    <xf numFmtId="0" fontId="34" fillId="28" borderId="0">
      <alignment vertical="center"/>
    </xf>
    <xf numFmtId="0" fontId="34" fillId="44" borderId="0">
      <alignment vertical="center"/>
    </xf>
    <xf numFmtId="0" fontId="34" fillId="44" borderId="0">
      <alignment vertical="center"/>
    </xf>
    <xf numFmtId="0" fontId="34" fillId="28" borderId="0">
      <alignment vertical="center"/>
    </xf>
    <xf numFmtId="0" fontId="34" fillId="30" borderId="0">
      <alignment vertical="center"/>
    </xf>
    <xf numFmtId="0" fontId="34" fillId="30" borderId="0">
      <alignment vertical="center"/>
    </xf>
    <xf numFmtId="0" fontId="34" fillId="45" borderId="0">
      <alignment vertical="center"/>
    </xf>
    <xf numFmtId="0" fontId="34" fillId="45" borderId="0">
      <alignment vertical="center"/>
    </xf>
    <xf numFmtId="0" fontId="34" fillId="30" borderId="0">
      <alignment vertical="center"/>
    </xf>
    <xf numFmtId="0" fontId="34" fillId="46" borderId="0">
      <alignment vertical="center"/>
    </xf>
    <xf numFmtId="0" fontId="34" fillId="46" borderId="0">
      <alignment vertical="center"/>
    </xf>
    <xf numFmtId="0" fontId="34" fillId="47" borderId="0">
      <alignment vertical="center"/>
    </xf>
    <xf numFmtId="0" fontId="34" fillId="47" borderId="0">
      <alignment vertical="center"/>
    </xf>
    <xf numFmtId="0" fontId="34" fillId="46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80" fillId="49" borderId="11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80" fillId="49" borderId="11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240" fontId="20" fillId="0" borderId="2">
      <alignment vertical="center"/>
    </xf>
    <xf numFmtId="241" fontId="19" fillId="0" borderId="0">
      <protection locked="0"/>
    </xf>
    <xf numFmtId="230" fontId="59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242" fontId="26" fillId="0" borderId="1">
      <alignment horizontal="right" vertical="center" shrinkToFit="1"/>
    </xf>
    <xf numFmtId="0" fontId="20" fillId="0" borderId="0">
      <protection locked="0"/>
    </xf>
    <xf numFmtId="0" fontId="81" fillId="4" borderId="0">
      <alignment vertical="center"/>
    </xf>
    <xf numFmtId="0" fontId="81" fillId="4" borderId="0">
      <alignment vertical="center"/>
    </xf>
    <xf numFmtId="0" fontId="82" fillId="50" borderId="0">
      <alignment vertical="center"/>
    </xf>
    <xf numFmtId="0" fontId="82" fillId="50" borderId="0">
      <alignment vertical="center"/>
    </xf>
    <xf numFmtId="0" fontId="81" fillId="4" borderId="0">
      <alignment vertical="center"/>
    </xf>
    <xf numFmtId="0" fontId="59" fillId="0" borderId="0">
      <protection locked="0"/>
    </xf>
    <xf numFmtId="192" fontId="20" fillId="0" borderId="0"/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243" fontId="83" fillId="0" borderId="1">
      <alignment horizontal="left" vertical="center"/>
    </xf>
    <xf numFmtId="0" fontId="59" fillId="0" borderId="0">
      <protection locked="0"/>
    </xf>
    <xf numFmtId="0" fontId="84" fillId="0" borderId="0"/>
    <xf numFmtId="0" fontId="85" fillId="0" borderId="0">
      <alignment vertical="top"/>
      <protection locked="0"/>
    </xf>
    <xf numFmtId="40" fontId="86" fillId="0" borderId="0"/>
    <xf numFmtId="38" fontId="86" fillId="0" borderId="0"/>
    <xf numFmtId="0" fontId="26" fillId="0" borderId="0"/>
    <xf numFmtId="0" fontId="26" fillId="0" borderId="0"/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159" fillId="51" borderId="13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159" fillId="51" borderId="13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7" fillId="0" borderId="1">
      <alignment horizontal="center" vertical="center"/>
    </xf>
    <xf numFmtId="0" fontId="86" fillId="0" borderId="0"/>
    <xf numFmtId="0" fontId="86" fillId="0" borderId="0"/>
    <xf numFmtId="0" fontId="26" fillId="0" borderId="0"/>
    <xf numFmtId="0" fontId="26" fillId="0" borderId="0"/>
    <xf numFmtId="9" fontId="36" fillId="37" borderId="0">
      <alignment horizontal="right"/>
    </xf>
    <xf numFmtId="10" fontId="36" fillId="0" borderId="0">
      <alignment horizontal="right"/>
    </xf>
    <xf numFmtId="9" fontId="20" fillId="0" borderId="0">
      <alignment vertical="center"/>
    </xf>
    <xf numFmtId="9" fontId="20" fillId="0" borderId="0">
      <alignment vertical="center"/>
    </xf>
    <xf numFmtId="9" fontId="20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20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20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20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159" fillId="0" borderId="0">
      <alignment vertical="center"/>
    </xf>
    <xf numFmtId="9" fontId="20" fillId="0" borderId="0"/>
    <xf numFmtId="9" fontId="159" fillId="0" borderId="0">
      <alignment vertical="center"/>
    </xf>
    <xf numFmtId="9" fontId="20" fillId="0" borderId="0">
      <alignment vertical="center"/>
    </xf>
    <xf numFmtId="9" fontId="20" fillId="0" borderId="0">
      <alignment vertical="center"/>
    </xf>
    <xf numFmtId="9" fontId="20" fillId="0" borderId="0">
      <alignment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244" fontId="19" fillId="0" borderId="14">
      <alignment horizontal="right" vertical="center"/>
    </xf>
    <xf numFmtId="0" fontId="88" fillId="52" borderId="0">
      <alignment vertical="center"/>
    </xf>
    <xf numFmtId="0" fontId="88" fillId="52" borderId="0">
      <alignment vertical="center"/>
    </xf>
    <xf numFmtId="0" fontId="89" fillId="53" borderId="0">
      <alignment vertical="center"/>
    </xf>
    <xf numFmtId="0" fontId="89" fillId="53" borderId="0">
      <alignment vertical="center"/>
    </xf>
    <xf numFmtId="0" fontId="88" fillId="52" borderId="0">
      <alignment vertical="center"/>
    </xf>
    <xf numFmtId="245" fontId="20" fillId="0" borderId="2">
      <alignment vertical="center"/>
    </xf>
    <xf numFmtId="0" fontId="90" fillId="0" borderId="0"/>
    <xf numFmtId="0" fontId="91" fillId="54" borderId="15">
      <alignment horizontal="center" vertical="center"/>
    </xf>
    <xf numFmtId="0" fontId="92" fillId="0" borderId="0">
      <alignment vertical="center"/>
    </xf>
    <xf numFmtId="0" fontId="92" fillId="0" borderId="0">
      <alignment vertical="center"/>
    </xf>
    <xf numFmtId="0" fontId="93" fillId="0" borderId="0">
      <alignment vertical="center"/>
    </xf>
    <xf numFmtId="0" fontId="93" fillId="0" borderId="0">
      <alignment vertical="center"/>
    </xf>
    <xf numFmtId="0" fontId="92" fillId="0" borderId="0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6" borderId="17">
      <alignment vertical="center"/>
    </xf>
    <xf numFmtId="0" fontId="94" fillId="55" borderId="16">
      <alignment vertical="center"/>
    </xf>
    <xf numFmtId="0" fontId="94" fillId="56" borderId="17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5" fillId="0" borderId="0">
      <alignment vertical="center"/>
    </xf>
    <xf numFmtId="246" fontId="96" fillId="0" borderId="0">
      <alignment vertical="center"/>
    </xf>
    <xf numFmtId="41" fontId="159" fillId="0" borderId="0">
      <alignment vertical="center"/>
    </xf>
    <xf numFmtId="0" fontId="159" fillId="4" borderId="0">
      <alignment vertical="center"/>
    </xf>
    <xf numFmtId="41" fontId="20" fillId="0" borderId="0">
      <alignment vertical="center"/>
    </xf>
    <xf numFmtId="41" fontId="20" fillId="0" borderId="0"/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20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20" fillId="0" borderId="0"/>
    <xf numFmtId="41" fontId="20" fillId="0" borderId="0">
      <alignment vertical="center"/>
    </xf>
    <xf numFmtId="41" fontId="20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20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20" fillId="0" borderId="0"/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41" fontId="159" fillId="0" borderId="0">
      <alignment vertical="center"/>
    </xf>
    <xf numFmtId="0" fontId="97" fillId="0" borderId="0">
      <alignment horizontal="center" vertical="center"/>
    </xf>
    <xf numFmtId="0" fontId="26" fillId="0" borderId="0"/>
    <xf numFmtId="0" fontId="25" fillId="0" borderId="0"/>
    <xf numFmtId="0" fontId="19" fillId="0" borderId="0"/>
    <xf numFmtId="0" fontId="26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3" fillId="0" borderId="0"/>
    <xf numFmtId="0" fontId="20" fillId="0" borderId="0"/>
    <xf numFmtId="0" fontId="2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47" fontId="98" fillId="0" borderId="2">
      <alignment vertical="center"/>
    </xf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99" fillId="0" borderId="18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00" fillId="0" borderId="19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03" fillId="0" borderId="21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04" fillId="0" borderId="22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05" fillId="0" borderId="23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05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06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07" fillId="6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59" fillId="0" borderId="0">
      <alignment vertical="center"/>
    </xf>
    <xf numFmtId="0" fontId="37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59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59" fillId="0" borderId="0">
      <alignment vertical="center"/>
    </xf>
    <xf numFmtId="0" fontId="159" fillId="0" borderId="0">
      <alignment vertical="center"/>
    </xf>
    <xf numFmtId="0" fontId="159" fillId="0" borderId="0">
      <alignment vertical="center"/>
    </xf>
    <xf numFmtId="0" fontId="159" fillId="0" borderId="0">
      <alignment vertical="center"/>
    </xf>
    <xf numFmtId="0" fontId="159" fillId="0" borderId="0">
      <alignment vertical="center"/>
    </xf>
    <xf numFmtId="0" fontId="159" fillId="0" borderId="0">
      <alignment vertical="center"/>
    </xf>
    <xf numFmtId="0" fontId="159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79" fillId="48" borderId="10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20" fillId="51" borderId="12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94" fillId="55" borderId="16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0" fillId="0" borderId="19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1" fillId="0" borderId="2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2" fillId="12" borderId="10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08" fillId="48" borderId="24">
      <alignment vertical="center"/>
    </xf>
    <xf numFmtId="0" fontId="1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0" fontId="16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163" fillId="0" borderId="0"/>
    <xf numFmtId="0" fontId="163" fillId="0" borderId="184"/>
    <xf numFmtId="0" fontId="17" fillId="0" borderId="0">
      <alignment vertical="center"/>
    </xf>
    <xf numFmtId="41" fontId="17" fillId="0" borderId="0" applyFont="0" applyFill="0" applyBorder="0" applyAlignment="0" applyProtection="0">
      <alignment vertical="center"/>
    </xf>
    <xf numFmtId="0" fontId="159" fillId="0" borderId="0">
      <alignment vertical="center"/>
    </xf>
    <xf numFmtId="0" fontId="16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208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0" fontId="162" fillId="0" borderId="0">
      <alignment vertical="center"/>
    </xf>
    <xf numFmtId="41" fontId="16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41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41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41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41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252" fillId="0" borderId="0">
      <alignment vertical="center"/>
    </xf>
    <xf numFmtId="41" fontId="25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159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869">
    <xf numFmtId="0" fontId="0" fillId="0" borderId="0" xfId="0">
      <alignment vertical="center"/>
    </xf>
    <xf numFmtId="0" fontId="25" fillId="0" borderId="0" xfId="0" applyFont="1">
      <alignment vertical="center"/>
    </xf>
    <xf numFmtId="0" fontId="37" fillId="0" borderId="0" xfId="0" applyFont="1" applyAlignment="1">
      <alignment horizontal="center" vertical="center"/>
    </xf>
    <xf numFmtId="0" fontId="37" fillId="0" borderId="0" xfId="0" applyFont="1">
      <alignment vertical="center"/>
    </xf>
    <xf numFmtId="0" fontId="37" fillId="37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109" fillId="0" borderId="0" xfId="0" applyFont="1">
      <alignment vertical="center"/>
    </xf>
    <xf numFmtId="0" fontId="110" fillId="0" borderId="0" xfId="0" applyFont="1">
      <alignment vertical="center"/>
    </xf>
    <xf numFmtId="176" fontId="37" fillId="0" borderId="0" xfId="0" applyNumberFormat="1" applyFont="1" applyAlignment="1">
      <alignment horizontal="center" vertical="center"/>
    </xf>
    <xf numFmtId="0" fontId="37" fillId="57" borderId="25" xfId="0" applyFont="1" applyFill="1" applyBorder="1" applyAlignment="1">
      <alignment horizontal="center" vertical="center" shrinkToFit="1"/>
    </xf>
    <xf numFmtId="187" fontId="37" fillId="0" borderId="0" xfId="0" applyNumberFormat="1" applyFont="1" applyAlignment="1">
      <alignment horizontal="center" vertical="center"/>
    </xf>
    <xf numFmtId="176" fontId="109" fillId="0" borderId="0" xfId="0" applyNumberFormat="1" applyFont="1">
      <alignment vertical="center"/>
    </xf>
    <xf numFmtId="187" fontId="109" fillId="0" borderId="0" xfId="0" applyNumberFormat="1" applyFont="1">
      <alignment vertical="center"/>
    </xf>
    <xf numFmtId="176" fontId="37" fillId="0" borderId="0" xfId="0" applyNumberFormat="1" applyFont="1">
      <alignment vertical="center"/>
    </xf>
    <xf numFmtId="0" fontId="37" fillId="0" borderId="26" xfId="0" applyFont="1" applyBorder="1" applyAlignment="1">
      <alignment horizontal="center" vertical="center"/>
    </xf>
    <xf numFmtId="0" fontId="37" fillId="37" borderId="0" xfId="0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110" fillId="0" borderId="0" xfId="0" applyFont="1" applyAlignment="1">
      <alignment horizontal="center" vertical="center"/>
    </xf>
    <xf numFmtId="190" fontId="109" fillId="0" borderId="0" xfId="0" applyNumberFormat="1" applyFont="1">
      <alignment vertical="center"/>
    </xf>
    <xf numFmtId="0" fontId="110" fillId="37" borderId="0" xfId="0" applyFont="1" applyFill="1" applyAlignment="1">
      <alignment horizontal="center" vertical="center"/>
    </xf>
    <xf numFmtId="41" fontId="37" fillId="37" borderId="0" xfId="0" applyNumberFormat="1" applyFont="1" applyFill="1">
      <alignment vertical="center"/>
    </xf>
    <xf numFmtId="0" fontId="37" fillId="37" borderId="0" xfId="0" applyFont="1" applyFill="1" applyAlignment="1">
      <alignment horizontal="left" vertical="center"/>
    </xf>
    <xf numFmtId="41" fontId="37" fillId="37" borderId="0" xfId="0" applyNumberFormat="1" applyFont="1" applyFill="1" applyAlignment="1">
      <alignment horizontal="left" vertical="center" indent="1"/>
    </xf>
    <xf numFmtId="41" fontId="37" fillId="37" borderId="0" xfId="0" applyNumberFormat="1" applyFont="1" applyFill="1" applyAlignment="1">
      <alignment horizontal="left" vertical="center" indent="2"/>
    </xf>
    <xf numFmtId="0" fontId="0" fillId="37" borderId="0" xfId="0" applyFill="1">
      <alignment vertical="center"/>
    </xf>
    <xf numFmtId="0" fontId="110" fillId="37" borderId="0" xfId="0" applyFont="1" applyFill="1">
      <alignment vertical="center"/>
    </xf>
    <xf numFmtId="0" fontId="37" fillId="37" borderId="0" xfId="0" applyFont="1" applyFill="1" applyAlignment="1">
      <alignment horizontal="center" vertical="center" wrapText="1"/>
    </xf>
    <xf numFmtId="0" fontId="0" fillId="37" borderId="1" xfId="0" applyFill="1" applyBorder="1" applyAlignment="1">
      <alignment horizontal="center" vertical="center"/>
    </xf>
    <xf numFmtId="187" fontId="0" fillId="37" borderId="1" xfId="0" applyNumberFormat="1" applyFill="1" applyBorder="1" applyAlignment="1">
      <alignment horizontal="center" vertical="center"/>
    </xf>
    <xf numFmtId="41" fontId="37" fillId="37" borderId="0" xfId="0" applyNumberFormat="1" applyFont="1" applyFill="1" applyAlignment="1">
      <alignment horizontal="center" vertical="center"/>
    </xf>
    <xf numFmtId="177" fontId="37" fillId="37" borderId="0" xfId="0" applyNumberFormat="1" applyFont="1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41" fontId="37" fillId="0" borderId="0" xfId="0" applyNumberFormat="1" applyFont="1">
      <alignment vertical="center"/>
    </xf>
    <xf numFmtId="0" fontId="101" fillId="0" borderId="0" xfId="0" applyFont="1" applyAlignment="1">
      <alignment horizontal="left" vertical="center"/>
    </xf>
    <xf numFmtId="0" fontId="111" fillId="37" borderId="0" xfId="0" applyFont="1" applyFill="1" applyAlignment="1">
      <alignment horizontal="center" vertical="center"/>
    </xf>
    <xf numFmtId="43" fontId="37" fillId="0" borderId="0" xfId="0" applyNumberFormat="1" applyFont="1" applyAlignment="1">
      <alignment horizontal="center" vertical="center"/>
    </xf>
    <xf numFmtId="41" fontId="0" fillId="0" borderId="0" xfId="0" applyNumberFormat="1" applyAlignment="1">
      <alignment horizontal="center" vertical="center"/>
    </xf>
    <xf numFmtId="180" fontId="37" fillId="37" borderId="0" xfId="0" applyNumberFormat="1" applyFont="1" applyFill="1" applyAlignment="1">
      <alignment horizontal="center" vertical="center"/>
    </xf>
    <xf numFmtId="180" fontId="37" fillId="0" borderId="0" xfId="0" applyNumberFormat="1" applyFont="1" applyAlignment="1">
      <alignment horizontal="right" vertical="center"/>
    </xf>
    <xf numFmtId="180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 shrinkToFit="1"/>
    </xf>
    <xf numFmtId="0" fontId="37" fillId="37" borderId="0" xfId="0" applyFont="1" applyFill="1" applyAlignment="1">
      <alignment horizontal="center" vertical="center" shrinkToFit="1"/>
    </xf>
    <xf numFmtId="189" fontId="37" fillId="0" borderId="0" xfId="0" applyNumberFormat="1" applyFont="1">
      <alignment vertical="center"/>
    </xf>
    <xf numFmtId="180" fontId="37" fillId="0" borderId="30" xfId="0" applyNumberFormat="1" applyFont="1" applyBorder="1">
      <alignment vertical="center"/>
    </xf>
    <xf numFmtId="3" fontId="37" fillId="0" borderId="30" xfId="0" applyNumberFormat="1" applyFont="1" applyBorder="1">
      <alignment vertical="center"/>
    </xf>
    <xf numFmtId="43" fontId="37" fillId="0" borderId="31" xfId="0" applyNumberFormat="1" applyFont="1" applyBorder="1">
      <alignment vertical="center"/>
    </xf>
    <xf numFmtId="186" fontId="37" fillId="0" borderId="31" xfId="0" applyNumberFormat="1" applyFont="1" applyBorder="1">
      <alignment vertical="center"/>
    </xf>
    <xf numFmtId="41" fontId="37" fillId="0" borderId="30" xfId="0" applyNumberFormat="1" applyFont="1" applyBorder="1" applyAlignment="1">
      <alignment horizontal="center" vertical="center"/>
    </xf>
    <xf numFmtId="180" fontId="114" fillId="0" borderId="32" xfId="0" applyNumberFormat="1" applyFont="1" applyBorder="1">
      <alignment vertical="center"/>
    </xf>
    <xf numFmtId="3" fontId="110" fillId="0" borderId="32" xfId="0" applyNumberFormat="1" applyFont="1" applyBorder="1" applyAlignment="1">
      <alignment horizontal="right" vertical="center"/>
    </xf>
    <xf numFmtId="43" fontId="37" fillId="0" borderId="32" xfId="0" applyNumberFormat="1" applyFont="1" applyBorder="1">
      <alignment vertical="center"/>
    </xf>
    <xf numFmtId="41" fontId="110" fillId="0" borderId="32" xfId="0" applyNumberFormat="1" applyFont="1" applyBorder="1">
      <alignment vertical="center"/>
    </xf>
    <xf numFmtId="41" fontId="37" fillId="0" borderId="33" xfId="0" applyNumberFormat="1" applyFont="1" applyBorder="1">
      <alignment vertical="center"/>
    </xf>
    <xf numFmtId="43" fontId="37" fillId="0" borderId="33" xfId="0" applyNumberFormat="1" applyFont="1" applyBorder="1">
      <alignment vertical="center"/>
    </xf>
    <xf numFmtId="180" fontId="37" fillId="0" borderId="33" xfId="0" applyNumberFormat="1" applyFont="1" applyBorder="1">
      <alignment vertical="center"/>
    </xf>
    <xf numFmtId="43" fontId="37" fillId="0" borderId="30" xfId="0" applyNumberFormat="1" applyFont="1" applyBorder="1">
      <alignment vertical="center"/>
    </xf>
    <xf numFmtId="3" fontId="37" fillId="0" borderId="32" xfId="0" applyNumberFormat="1" applyFont="1" applyBorder="1">
      <alignment vertical="center"/>
    </xf>
    <xf numFmtId="180" fontId="37" fillId="0" borderId="31" xfId="0" applyNumberFormat="1" applyFont="1" applyBorder="1">
      <alignment vertical="center"/>
    </xf>
    <xf numFmtId="3" fontId="37" fillId="0" borderId="31" xfId="0" applyNumberFormat="1" applyFont="1" applyBorder="1">
      <alignment vertical="center"/>
    </xf>
    <xf numFmtId="177" fontId="37" fillId="0" borderId="31" xfId="0" applyNumberFormat="1" applyFont="1" applyBorder="1">
      <alignment vertical="center"/>
    </xf>
    <xf numFmtId="41" fontId="37" fillId="0" borderId="32" xfId="0" applyNumberFormat="1" applyFont="1" applyBorder="1" applyAlignment="1">
      <alignment horizontal="center" vertical="center"/>
    </xf>
    <xf numFmtId="180" fontId="37" fillId="0" borderId="32" xfId="0" applyNumberFormat="1" applyFont="1" applyBorder="1">
      <alignment vertical="center"/>
    </xf>
    <xf numFmtId="41" fontId="110" fillId="62" borderId="32" xfId="0" applyNumberFormat="1" applyFont="1" applyFill="1" applyBorder="1">
      <alignment vertical="center"/>
    </xf>
    <xf numFmtId="41" fontId="37" fillId="0" borderId="30" xfId="0" applyNumberFormat="1" applyFont="1" applyBorder="1">
      <alignment vertical="center"/>
    </xf>
    <xf numFmtId="41" fontId="37" fillId="64" borderId="30" xfId="0" applyNumberFormat="1" applyFont="1" applyFill="1" applyBorder="1">
      <alignment vertical="center"/>
    </xf>
    <xf numFmtId="41" fontId="37" fillId="64" borderId="31" xfId="0" applyNumberFormat="1" applyFont="1" applyFill="1" applyBorder="1">
      <alignment vertical="center"/>
    </xf>
    <xf numFmtId="41" fontId="37" fillId="0" borderId="31" xfId="0" applyNumberFormat="1" applyFont="1" applyBorder="1">
      <alignment vertical="center"/>
    </xf>
    <xf numFmtId="41" fontId="37" fillId="57" borderId="31" xfId="0" applyNumberFormat="1" applyFont="1" applyFill="1" applyBorder="1">
      <alignment vertical="center"/>
    </xf>
    <xf numFmtId="41" fontId="37" fillId="0" borderId="32" xfId="0" applyNumberFormat="1" applyFont="1" applyBorder="1">
      <alignment vertical="center"/>
    </xf>
    <xf numFmtId="41" fontId="0" fillId="37" borderId="1" xfId="0" applyNumberFormat="1" applyFill="1" applyBorder="1" applyAlignment="1">
      <alignment horizontal="center" vertical="center"/>
    </xf>
    <xf numFmtId="183" fontId="37" fillId="0" borderId="0" xfId="0" applyNumberFormat="1" applyFont="1" applyAlignment="1">
      <alignment horizontal="center" vertical="center"/>
    </xf>
    <xf numFmtId="181" fontId="37" fillId="64" borderId="30" xfId="0" applyNumberFormat="1" applyFont="1" applyFill="1" applyBorder="1">
      <alignment vertical="center"/>
    </xf>
    <xf numFmtId="181" fontId="37" fillId="0" borderId="30" xfId="0" applyNumberFormat="1" applyFont="1" applyBorder="1">
      <alignment vertical="center"/>
    </xf>
    <xf numFmtId="41" fontId="37" fillId="0" borderId="30" xfId="0" applyNumberFormat="1" applyFont="1" applyBorder="1" applyAlignment="1">
      <alignment vertical="center" shrinkToFit="1"/>
    </xf>
    <xf numFmtId="41" fontId="37" fillId="0" borderId="0" xfId="0" applyNumberFormat="1" applyFont="1" applyAlignment="1">
      <alignment horizontal="center" vertical="center"/>
    </xf>
    <xf numFmtId="0" fontId="25" fillId="37" borderId="25" xfId="0" applyFont="1" applyFill="1" applyBorder="1">
      <alignment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6" fillId="0" borderId="0" xfId="0" applyFont="1">
      <alignment vertical="center"/>
    </xf>
    <xf numFmtId="187" fontId="36" fillId="0" borderId="0" xfId="0" applyNumberFormat="1" applyFont="1" applyAlignment="1">
      <alignment horizontal="center" vertical="center"/>
    </xf>
    <xf numFmtId="187" fontId="36" fillId="0" borderId="0" xfId="0" applyNumberFormat="1" applyFont="1" applyAlignment="1">
      <alignment horizontal="right" vertical="center"/>
    </xf>
    <xf numFmtId="41" fontId="25" fillId="37" borderId="25" xfId="0" applyNumberFormat="1" applyFont="1" applyFill="1" applyBorder="1" applyAlignment="1">
      <alignment horizontal="right" vertical="center"/>
    </xf>
    <xf numFmtId="0" fontId="25" fillId="0" borderId="25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/>
    </xf>
    <xf numFmtId="43" fontId="0" fillId="0" borderId="0" xfId="0" applyNumberFormat="1">
      <alignment vertical="center"/>
    </xf>
    <xf numFmtId="0" fontId="0" fillId="0" borderId="39" xfId="0" applyBorder="1" applyAlignment="1">
      <alignment horizontal="center" vertical="center"/>
    </xf>
    <xf numFmtId="41" fontId="0" fillId="0" borderId="0" xfId="0" applyNumberFormat="1">
      <alignment vertical="center"/>
    </xf>
    <xf numFmtId="187" fontId="37" fillId="0" borderId="0" xfId="0" applyNumberFormat="1" applyFont="1" applyAlignment="1">
      <alignment horizontal="right" vertical="center"/>
    </xf>
    <xf numFmtId="176" fontId="0" fillId="0" borderId="0" xfId="0" applyNumberFormat="1">
      <alignment vertical="center"/>
    </xf>
    <xf numFmtId="185" fontId="36" fillId="0" borderId="0" xfId="0" applyNumberFormat="1" applyFont="1" applyAlignment="1">
      <alignment horizontal="right" vertical="center"/>
    </xf>
    <xf numFmtId="185" fontId="0" fillId="0" borderId="0" xfId="0" applyNumberFormat="1">
      <alignment vertical="center"/>
    </xf>
    <xf numFmtId="176" fontId="111" fillId="0" borderId="0" xfId="0" applyNumberFormat="1" applyFont="1">
      <alignment vertical="center"/>
    </xf>
    <xf numFmtId="0" fontId="117" fillId="0" borderId="0" xfId="0" applyFont="1">
      <alignment vertical="center"/>
    </xf>
    <xf numFmtId="41" fontId="37" fillId="67" borderId="31" xfId="0" applyNumberFormat="1" applyFont="1" applyFill="1" applyBorder="1" applyAlignment="1">
      <alignment horizontal="center" vertical="center"/>
    </xf>
    <xf numFmtId="180" fontId="37" fillId="37" borderId="25" xfId="0" applyNumberFormat="1" applyFont="1" applyFill="1" applyBorder="1" applyAlignment="1">
      <alignment horizontal="center" vertical="center"/>
    </xf>
    <xf numFmtId="180" fontId="112" fillId="0" borderId="0" xfId="0" applyNumberFormat="1" applyFont="1" applyAlignment="1">
      <alignment horizontal="center" vertical="center"/>
    </xf>
    <xf numFmtId="0" fontId="112" fillId="37" borderId="0" xfId="0" applyFont="1" applyFill="1" applyAlignment="1">
      <alignment horizontal="center" vertical="center"/>
    </xf>
    <xf numFmtId="180" fontId="112" fillId="37" borderId="0" xfId="0" applyNumberFormat="1" applyFont="1" applyFill="1" applyAlignment="1">
      <alignment horizontal="center" vertical="center"/>
    </xf>
    <xf numFmtId="41" fontId="112" fillId="0" borderId="0" xfId="0" applyNumberFormat="1" applyFont="1" applyAlignment="1">
      <alignment horizontal="center" vertical="center"/>
    </xf>
    <xf numFmtId="0" fontId="116" fillId="37" borderId="0" xfId="0" applyFont="1" applyFill="1">
      <alignment vertical="center"/>
    </xf>
    <xf numFmtId="0" fontId="112" fillId="37" borderId="0" xfId="0" applyFont="1" applyFill="1">
      <alignment vertical="center"/>
    </xf>
    <xf numFmtId="176" fontId="112" fillId="37" borderId="0" xfId="0" applyNumberFormat="1" applyFont="1" applyFill="1">
      <alignment vertical="center"/>
    </xf>
    <xf numFmtId="0" fontId="37" fillId="37" borderId="0" xfId="0" applyFont="1" applyFill="1">
      <alignment vertical="center"/>
    </xf>
    <xf numFmtId="49" fontId="112" fillId="37" borderId="0" xfId="0" applyNumberFormat="1" applyFont="1" applyFill="1" applyAlignment="1">
      <alignment horizontal="center" vertical="center"/>
    </xf>
    <xf numFmtId="41" fontId="25" fillId="0" borderId="0" xfId="0" applyNumberFormat="1" applyFont="1">
      <alignment vertical="center"/>
    </xf>
    <xf numFmtId="41" fontId="110" fillId="37" borderId="0" xfId="0" applyNumberFormat="1" applyFont="1" applyFill="1">
      <alignment vertical="center"/>
    </xf>
    <xf numFmtId="0" fontId="120" fillId="0" borderId="0" xfId="0" applyFont="1">
      <alignment vertical="center"/>
    </xf>
    <xf numFmtId="187" fontId="0" fillId="0" borderId="0" xfId="0" applyNumberFormat="1" applyAlignment="1">
      <alignment horizontal="right" vertical="center"/>
    </xf>
    <xf numFmtId="187" fontId="36" fillId="37" borderId="0" xfId="0" applyNumberFormat="1" applyFont="1" applyFill="1" applyAlignment="1">
      <alignment horizontal="center" vertical="center"/>
    </xf>
    <xf numFmtId="0" fontId="36" fillId="37" borderId="0" xfId="0" applyFont="1" applyFill="1">
      <alignment vertical="center"/>
    </xf>
    <xf numFmtId="187" fontId="117" fillId="71" borderId="0" xfId="0" applyNumberFormat="1" applyFont="1" applyFill="1" applyAlignment="1">
      <alignment horizontal="center" vertical="center"/>
    </xf>
    <xf numFmtId="9" fontId="37" fillId="0" borderId="0" xfId="0" applyNumberFormat="1" applyFont="1">
      <alignment vertical="center"/>
    </xf>
    <xf numFmtId="180" fontId="0" fillId="0" borderId="0" xfId="0" applyNumberFormat="1">
      <alignment vertical="center"/>
    </xf>
    <xf numFmtId="0" fontId="116" fillId="0" borderId="0" xfId="0" applyFont="1">
      <alignment vertical="center"/>
    </xf>
    <xf numFmtId="187" fontId="37" fillId="0" borderId="0" xfId="0" applyNumberFormat="1" applyFont="1">
      <alignment vertical="center"/>
    </xf>
    <xf numFmtId="0" fontId="101" fillId="37" borderId="28" xfId="0" applyFont="1" applyFill="1" applyBorder="1" applyAlignment="1">
      <alignment horizontal="center" vertical="center"/>
    </xf>
    <xf numFmtId="0" fontId="101" fillId="37" borderId="35" xfId="0" applyFont="1" applyFill="1" applyBorder="1" applyAlignment="1">
      <alignment horizontal="center" vertical="center"/>
    </xf>
    <xf numFmtId="41" fontId="36" fillId="37" borderId="48" xfId="0" applyNumberFormat="1" applyFont="1" applyFill="1" applyBorder="1">
      <alignment vertical="center"/>
    </xf>
    <xf numFmtId="0" fontId="25" fillId="0" borderId="0" xfId="0" applyFont="1" applyAlignment="1">
      <alignment horizontal="center" vertical="center"/>
    </xf>
    <xf numFmtId="0" fontId="25" fillId="37" borderId="0" xfId="0" applyFont="1" applyFill="1" applyAlignment="1">
      <alignment horizontal="center" vertical="center"/>
    </xf>
    <xf numFmtId="0" fontId="25" fillId="37" borderId="25" xfId="0" applyFont="1" applyFill="1" applyBorder="1" applyAlignment="1">
      <alignment horizontal="center" vertical="center"/>
    </xf>
    <xf numFmtId="0" fontId="25" fillId="37" borderId="3" xfId="0" applyFont="1" applyFill="1" applyBorder="1" applyAlignment="1">
      <alignment horizontal="center" vertical="center"/>
    </xf>
    <xf numFmtId="43" fontId="0" fillId="37" borderId="0" xfId="0" applyNumberFormat="1" applyFill="1">
      <alignment vertical="center"/>
    </xf>
    <xf numFmtId="41" fontId="25" fillId="57" borderId="25" xfId="0" applyNumberFormat="1" applyFont="1" applyFill="1" applyBorder="1" applyAlignment="1">
      <alignment horizontal="right" vertical="center"/>
    </xf>
    <xf numFmtId="0" fontId="25" fillId="0" borderId="38" xfId="0" applyFont="1" applyBorder="1" applyAlignment="1">
      <alignment horizontal="center" vertical="center"/>
    </xf>
    <xf numFmtId="0" fontId="25" fillId="57" borderId="25" xfId="0" applyFont="1" applyFill="1" applyBorder="1" applyAlignment="1">
      <alignment horizontal="center" vertical="center"/>
    </xf>
    <xf numFmtId="0" fontId="25" fillId="37" borderId="57" xfId="0" applyFont="1" applyFill="1" applyBorder="1" applyAlignment="1">
      <alignment horizontal="center" vertical="center"/>
    </xf>
    <xf numFmtId="0" fontId="25" fillId="37" borderId="49" xfId="0" applyFont="1" applyFill="1" applyBorder="1" applyAlignment="1">
      <alignment horizontal="center" vertical="center"/>
    </xf>
    <xf numFmtId="41" fontId="25" fillId="37" borderId="49" xfId="0" applyNumberFormat="1" applyFont="1" applyFill="1" applyBorder="1" applyAlignment="1">
      <alignment horizontal="right" vertical="center"/>
    </xf>
    <xf numFmtId="0" fontId="25" fillId="37" borderId="0" xfId="0" applyFont="1" applyFill="1" applyAlignment="1">
      <alignment horizontal="center" vertical="center" wrapText="1"/>
    </xf>
    <xf numFmtId="0" fontId="25" fillId="37" borderId="0" xfId="0" applyFont="1" applyFill="1">
      <alignment vertical="center"/>
    </xf>
    <xf numFmtId="189" fontId="0" fillId="0" borderId="0" xfId="0" applyNumberFormat="1">
      <alignment vertical="center"/>
    </xf>
    <xf numFmtId="189" fontId="0" fillId="0" borderId="68" xfId="0" applyNumberFormat="1" applyBorder="1">
      <alignment vertical="center"/>
    </xf>
    <xf numFmtId="189" fontId="0" fillId="0" borderId="69" xfId="0" applyNumberFormat="1" applyBorder="1">
      <alignment vertical="center"/>
    </xf>
    <xf numFmtId="189" fontId="0" fillId="0" borderId="70" xfId="0" applyNumberFormat="1" applyBorder="1">
      <alignment vertical="center"/>
    </xf>
    <xf numFmtId="0" fontId="25" fillId="78" borderId="25" xfId="0" applyFont="1" applyFill="1" applyBorder="1" applyAlignment="1">
      <alignment horizontal="center" vertical="center"/>
    </xf>
    <xf numFmtId="0" fontId="25" fillId="78" borderId="57" xfId="0" applyFont="1" applyFill="1" applyBorder="1" applyAlignment="1">
      <alignment horizontal="center" vertical="center"/>
    </xf>
    <xf numFmtId="189" fontId="0" fillId="0" borderId="48" xfId="0" applyNumberFormat="1" applyBorder="1">
      <alignment vertical="center"/>
    </xf>
    <xf numFmtId="0" fontId="101" fillId="0" borderId="0" xfId="0" applyFont="1">
      <alignment vertical="center"/>
    </xf>
    <xf numFmtId="0" fontId="37" fillId="0" borderId="0" xfId="0" applyFont="1" applyAlignment="1">
      <alignment horizontal="left" vertical="center"/>
    </xf>
    <xf numFmtId="0" fontId="37" fillId="0" borderId="26" xfId="0" applyFont="1" applyBorder="1" applyAlignment="1">
      <alignment horizontal="left" vertical="center"/>
    </xf>
    <xf numFmtId="187" fontId="37" fillId="0" borderId="26" xfId="0" applyNumberFormat="1" applyFont="1" applyBorder="1">
      <alignment vertical="center"/>
    </xf>
    <xf numFmtId="185" fontId="36" fillId="0" borderId="0" xfId="0" applyNumberFormat="1" applyFont="1" applyAlignment="1">
      <alignment horizontal="center" vertical="center"/>
    </xf>
    <xf numFmtId="177" fontId="37" fillId="61" borderId="0" xfId="0" applyNumberFormat="1" applyFont="1" applyFill="1">
      <alignment vertical="center"/>
    </xf>
    <xf numFmtId="177" fontId="37" fillId="0" borderId="0" xfId="0" applyNumberFormat="1" applyFont="1">
      <alignment vertical="center"/>
    </xf>
    <xf numFmtId="201" fontId="0" fillId="0" borderId="0" xfId="0" applyNumberFormat="1">
      <alignment vertical="center"/>
    </xf>
    <xf numFmtId="41" fontId="118" fillId="0" borderId="0" xfId="0" applyNumberFormat="1" applyFont="1">
      <alignment vertical="center"/>
    </xf>
    <xf numFmtId="0" fontId="118" fillId="0" borderId="0" xfId="0" applyFont="1" applyAlignment="1">
      <alignment horizontal="center" vertical="center"/>
    </xf>
    <xf numFmtId="0" fontId="118" fillId="0" borderId="0" xfId="0" applyFont="1">
      <alignment vertical="center"/>
    </xf>
    <xf numFmtId="0" fontId="109" fillId="0" borderId="0" xfId="0" applyFont="1" applyAlignment="1">
      <alignment horizontal="center" vertical="center"/>
    </xf>
    <xf numFmtId="41" fontId="122" fillId="37" borderId="0" xfId="0" applyNumberFormat="1" applyFont="1" applyFill="1">
      <alignment vertical="center"/>
    </xf>
    <xf numFmtId="176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13" fillId="0" borderId="0" xfId="0" applyFont="1">
      <alignment vertical="center"/>
    </xf>
    <xf numFmtId="177" fontId="37" fillId="0" borderId="0" xfId="0" applyNumberFormat="1" applyFont="1" applyAlignment="1">
      <alignment horizontal="center" vertical="center"/>
    </xf>
    <xf numFmtId="41" fontId="117" fillId="0" borderId="0" xfId="0" applyNumberFormat="1" applyFont="1">
      <alignment vertical="center"/>
    </xf>
    <xf numFmtId="41" fontId="25" fillId="37" borderId="25" xfId="1" applyFont="1" applyFill="1" applyBorder="1" applyAlignment="1">
      <alignment horizontal="center" vertical="center"/>
    </xf>
    <xf numFmtId="41" fontId="123" fillId="0" borderId="0" xfId="0" applyNumberFormat="1" applyFont="1">
      <alignment vertical="center"/>
    </xf>
    <xf numFmtId="41" fontId="0" fillId="0" borderId="0" xfId="1" applyFont="1">
      <alignment vertical="center"/>
    </xf>
    <xf numFmtId="41" fontId="37" fillId="0" borderId="0" xfId="1" applyFont="1">
      <alignment vertical="center"/>
    </xf>
    <xf numFmtId="187" fontId="37" fillId="37" borderId="26" xfId="0" applyNumberFormat="1" applyFont="1" applyFill="1" applyBorder="1" applyAlignment="1">
      <alignment horizontal="center" vertical="center"/>
    </xf>
    <xf numFmtId="187" fontId="37" fillId="37" borderId="26" xfId="0" applyNumberFormat="1" applyFont="1" applyFill="1" applyBorder="1" applyAlignment="1">
      <alignment horizontal="right" vertical="center"/>
    </xf>
    <xf numFmtId="187" fontId="37" fillId="37" borderId="26" xfId="0" applyNumberFormat="1" applyFont="1" applyFill="1" applyBorder="1">
      <alignment vertical="center"/>
    </xf>
    <xf numFmtId="0" fontId="116" fillId="37" borderId="0" xfId="0" applyFont="1" applyFill="1" applyAlignment="1">
      <alignment horizontal="center" vertical="center"/>
    </xf>
    <xf numFmtId="0" fontId="117" fillId="37" borderId="0" xfId="0" applyFont="1" applyFill="1" applyAlignment="1"/>
    <xf numFmtId="0" fontId="36" fillId="37" borderId="25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37" borderId="27" xfId="0" applyFont="1" applyFill="1" applyBorder="1" applyAlignment="1">
      <alignment horizontal="center" vertical="center"/>
    </xf>
    <xf numFmtId="0" fontId="36" fillId="37" borderId="1" xfId="0" applyFont="1" applyFill="1" applyBorder="1" applyAlignment="1">
      <alignment horizontal="center" vertical="center" shrinkToFit="1"/>
    </xf>
    <xf numFmtId="0" fontId="36" fillId="37" borderId="1" xfId="0" applyFont="1" applyFill="1" applyBorder="1" applyAlignment="1">
      <alignment horizontal="center" vertical="center"/>
    </xf>
    <xf numFmtId="0" fontId="36" fillId="37" borderId="29" xfId="0" applyFont="1" applyFill="1" applyBorder="1" applyAlignment="1">
      <alignment horizontal="center" vertical="center"/>
    </xf>
    <xf numFmtId="0" fontId="36" fillId="37" borderId="49" xfId="0" applyFont="1" applyFill="1" applyBorder="1" applyAlignment="1">
      <alignment horizontal="center" vertical="center"/>
    </xf>
    <xf numFmtId="0" fontId="126" fillId="37" borderId="0" xfId="0" applyFont="1" applyFill="1" applyAlignment="1">
      <alignment horizontal="left" vertical="center"/>
    </xf>
    <xf numFmtId="0" fontId="0" fillId="0" borderId="1" xfId="0" applyBorder="1" applyAlignment="1">
      <alignment horizontal="center" vertical="center"/>
    </xf>
    <xf numFmtId="41" fontId="117" fillId="37" borderId="25" xfId="1" applyFont="1" applyFill="1" applyBorder="1" applyAlignment="1">
      <alignment horizontal="center" vertical="center"/>
    </xf>
    <xf numFmtId="41" fontId="25" fillId="37" borderId="25" xfId="0" applyNumberFormat="1" applyFont="1" applyFill="1" applyBorder="1">
      <alignment vertical="center"/>
    </xf>
    <xf numFmtId="3" fontId="25" fillId="37" borderId="25" xfId="0" applyNumberFormat="1" applyFont="1" applyFill="1" applyBorder="1" applyAlignment="1">
      <alignment horizontal="center" vertical="center"/>
    </xf>
    <xf numFmtId="0" fontId="25" fillId="37" borderId="27" xfId="0" applyFont="1" applyFill="1" applyBorder="1">
      <alignment vertical="center"/>
    </xf>
    <xf numFmtId="41" fontId="25" fillId="78" borderId="25" xfId="1" applyFont="1" applyFill="1" applyBorder="1" applyAlignment="1">
      <alignment horizontal="center" vertical="center"/>
    </xf>
    <xf numFmtId="0" fontId="0" fillId="78" borderId="0" xfId="0" applyFill="1">
      <alignment vertical="center"/>
    </xf>
    <xf numFmtId="0" fontId="113" fillId="71" borderId="1" xfId="0" applyFont="1" applyFill="1" applyBorder="1" applyAlignment="1">
      <alignment horizontal="center" vertical="center"/>
    </xf>
    <xf numFmtId="0" fontId="37" fillId="37" borderId="77" xfId="0" applyFont="1" applyFill="1" applyBorder="1" applyAlignment="1">
      <alignment horizontal="center" vertical="center" wrapText="1"/>
    </xf>
    <xf numFmtId="0" fontId="25" fillId="37" borderId="77" xfId="0" applyFont="1" applyFill="1" applyBorder="1" applyAlignment="1">
      <alignment horizontal="center" vertical="center" shrinkToFit="1"/>
    </xf>
    <xf numFmtId="0" fontId="25" fillId="37" borderId="77" xfId="0" applyFont="1" applyFill="1" applyBorder="1" applyAlignment="1">
      <alignment horizontal="center" vertical="center"/>
    </xf>
    <xf numFmtId="0" fontId="36" fillId="0" borderId="49" xfId="0" applyFont="1" applyBorder="1" applyAlignment="1">
      <alignment horizontal="center" vertical="center"/>
    </xf>
    <xf numFmtId="0" fontId="36" fillId="0" borderId="38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49" fontId="117" fillId="37" borderId="0" xfId="0" applyNumberFormat="1" applyFont="1" applyFill="1" applyAlignment="1"/>
    <xf numFmtId="49" fontId="36" fillId="37" borderId="81" xfId="0" applyNumberFormat="1" applyFont="1" applyFill="1" applyBorder="1" applyAlignment="1">
      <alignment horizontal="center" vertical="center"/>
    </xf>
    <xf numFmtId="49" fontId="36" fillId="37" borderId="50" xfId="0" applyNumberFormat="1" applyFont="1" applyFill="1" applyBorder="1" applyAlignment="1">
      <alignment horizontal="center" vertical="center"/>
    </xf>
    <xf numFmtId="49" fontId="36" fillId="37" borderId="51" xfId="0" applyNumberFormat="1" applyFont="1" applyFill="1" applyBorder="1" applyAlignment="1">
      <alignment horizontal="center" vertical="center"/>
    </xf>
    <xf numFmtId="49" fontId="36" fillId="37" borderId="58" xfId="0" applyNumberFormat="1" applyFont="1" applyFill="1" applyBorder="1" applyAlignment="1">
      <alignment horizontal="center" vertical="center"/>
    </xf>
    <xf numFmtId="49" fontId="36" fillId="37" borderId="55" xfId="0" applyNumberFormat="1" applyFont="1" applyFill="1" applyBorder="1" applyAlignment="1">
      <alignment horizontal="center" vertical="center"/>
    </xf>
    <xf numFmtId="49" fontId="36" fillId="0" borderId="50" xfId="0" applyNumberFormat="1" applyFont="1" applyBorder="1" applyAlignment="1">
      <alignment horizontal="center" vertical="center"/>
    </xf>
    <xf numFmtId="49" fontId="36" fillId="0" borderId="51" xfId="0" applyNumberFormat="1" applyFont="1" applyBorder="1" applyAlignment="1">
      <alignment horizontal="center" vertical="center"/>
    </xf>
    <xf numFmtId="49" fontId="36" fillId="37" borderId="64" xfId="0" applyNumberFormat="1" applyFont="1" applyFill="1" applyBorder="1" applyAlignment="1">
      <alignment horizontal="center" vertical="center"/>
    </xf>
    <xf numFmtId="49" fontId="36" fillId="37" borderId="56" xfId="0" applyNumberFormat="1" applyFont="1" applyFill="1" applyBorder="1" applyAlignment="1">
      <alignment horizontal="center" vertical="center"/>
    </xf>
    <xf numFmtId="49" fontId="36" fillId="37" borderId="82" xfId="0" applyNumberFormat="1" applyFont="1" applyFill="1" applyBorder="1" applyAlignment="1">
      <alignment horizontal="center" vertical="center"/>
    </xf>
    <xf numFmtId="41" fontId="117" fillId="37" borderId="25" xfId="0" applyNumberFormat="1" applyFont="1" applyFill="1" applyBorder="1" applyAlignment="1">
      <alignment horizontal="center" vertical="center"/>
    </xf>
    <xf numFmtId="41" fontId="117" fillId="37" borderId="27" xfId="0" applyNumberFormat="1" applyFont="1" applyFill="1" applyBorder="1" applyAlignment="1">
      <alignment horizontal="center" vertical="center"/>
    </xf>
    <xf numFmtId="41" fontId="117" fillId="37" borderId="3" xfId="0" applyNumberFormat="1" applyFont="1" applyFill="1" applyBorder="1" applyAlignment="1">
      <alignment horizontal="center" vertical="center"/>
    </xf>
    <xf numFmtId="41" fontId="117" fillId="37" borderId="49" xfId="0" applyNumberFormat="1" applyFont="1" applyFill="1" applyBorder="1" applyAlignment="1">
      <alignment horizontal="center" vertical="center"/>
    </xf>
    <xf numFmtId="41" fontId="117" fillId="37" borderId="35" xfId="0" applyNumberFormat="1" applyFont="1" applyFill="1" applyBorder="1" applyAlignment="1">
      <alignment horizontal="center" vertical="center"/>
    </xf>
    <xf numFmtId="41" fontId="117" fillId="37" borderId="38" xfId="0" applyNumberFormat="1" applyFont="1" applyFill="1" applyBorder="1" applyAlignment="1">
      <alignment horizontal="center" vertical="center"/>
    </xf>
    <xf numFmtId="41" fontId="117" fillId="37" borderId="27" xfId="1" applyFont="1" applyFill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49" fontId="36" fillId="37" borderId="83" xfId="0" applyNumberFormat="1" applyFont="1" applyFill="1" applyBorder="1" applyAlignment="1">
      <alignment horizontal="center" vertical="center"/>
    </xf>
    <xf numFmtId="0" fontId="36" fillId="0" borderId="75" xfId="0" applyFont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6" fillId="0" borderId="83" xfId="0" applyFont="1" applyBorder="1">
      <alignment vertical="center"/>
    </xf>
    <xf numFmtId="180" fontId="37" fillId="0" borderId="1" xfId="0" applyNumberFormat="1" applyFont="1" applyBorder="1" applyAlignment="1">
      <alignment horizontal="right" vertical="center"/>
    </xf>
    <xf numFmtId="0" fontId="36" fillId="0" borderId="90" xfId="0" applyFont="1" applyBorder="1" applyAlignment="1">
      <alignment horizontal="center" vertical="center"/>
    </xf>
    <xf numFmtId="41" fontId="36" fillId="37" borderId="1" xfId="0" applyNumberFormat="1" applyFont="1" applyFill="1" applyBorder="1">
      <alignment vertical="center"/>
    </xf>
    <xf numFmtId="41" fontId="36" fillId="57" borderId="1" xfId="0" applyNumberFormat="1" applyFont="1" applyFill="1" applyBorder="1">
      <alignment vertical="center"/>
    </xf>
    <xf numFmtId="189" fontId="36" fillId="37" borderId="1" xfId="0" applyNumberFormat="1" applyFont="1" applyFill="1" applyBorder="1">
      <alignment vertical="center"/>
    </xf>
    <xf numFmtId="43" fontId="36" fillId="37" borderId="1" xfId="0" applyNumberFormat="1" applyFont="1" applyFill="1" applyBorder="1">
      <alignment vertical="center"/>
    </xf>
    <xf numFmtId="181" fontId="36" fillId="0" borderId="1" xfId="0" applyNumberFormat="1" applyFont="1" applyBorder="1">
      <alignment vertical="center"/>
    </xf>
    <xf numFmtId="41" fontId="36" fillId="0" borderId="1" xfId="0" applyNumberFormat="1" applyFont="1" applyBorder="1">
      <alignment vertical="center"/>
    </xf>
    <xf numFmtId="41" fontId="37" fillId="0" borderId="91" xfId="0" applyNumberFormat="1" applyFont="1" applyBorder="1">
      <alignment vertical="center"/>
    </xf>
    <xf numFmtId="43" fontId="37" fillId="0" borderId="91" xfId="0" applyNumberFormat="1" applyFont="1" applyBorder="1">
      <alignment vertical="center"/>
    </xf>
    <xf numFmtId="180" fontId="37" fillId="0" borderId="91" xfId="0" applyNumberFormat="1" applyFont="1" applyBorder="1">
      <alignment vertical="center"/>
    </xf>
    <xf numFmtId="187" fontId="126" fillId="37" borderId="0" xfId="0" applyNumberFormat="1" applyFont="1" applyFill="1">
      <alignment vertical="center"/>
    </xf>
    <xf numFmtId="41" fontId="36" fillId="37" borderId="52" xfId="1" applyFont="1" applyFill="1" applyBorder="1">
      <alignment vertical="center"/>
    </xf>
    <xf numFmtId="41" fontId="36" fillId="37" borderId="0" xfId="1" applyFont="1" applyFill="1">
      <alignment vertical="center"/>
    </xf>
    <xf numFmtId="49" fontId="36" fillId="37" borderId="0" xfId="0" applyNumberFormat="1" applyFont="1" applyFill="1" applyAlignment="1">
      <alignment horizontal="center" vertical="center"/>
    </xf>
    <xf numFmtId="187" fontId="36" fillId="37" borderId="1" xfId="1" applyNumberFormat="1" applyFont="1" applyFill="1" applyBorder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187" fontId="36" fillId="37" borderId="0" xfId="0" applyNumberFormat="1" applyFont="1" applyFill="1">
      <alignment vertical="center"/>
    </xf>
    <xf numFmtId="187" fontId="36" fillId="0" borderId="0" xfId="0" applyNumberFormat="1" applyFont="1">
      <alignment vertical="center"/>
    </xf>
    <xf numFmtId="187" fontId="36" fillId="37" borderId="77" xfId="0" applyNumberFormat="1" applyFont="1" applyFill="1" applyBorder="1" applyAlignment="1">
      <alignment horizontal="center" vertical="center"/>
    </xf>
    <xf numFmtId="41" fontId="117" fillId="37" borderId="0" xfId="1" applyFont="1" applyFill="1">
      <alignment vertical="center"/>
    </xf>
    <xf numFmtId="187" fontId="117" fillId="71" borderId="1" xfId="0" applyNumberFormat="1" applyFont="1" applyFill="1" applyBorder="1" applyAlignment="1">
      <alignment horizontal="center" vertical="center"/>
    </xf>
    <xf numFmtId="41" fontId="37" fillId="79" borderId="31" xfId="0" applyNumberFormat="1" applyFont="1" applyFill="1" applyBorder="1">
      <alignment vertical="center"/>
    </xf>
    <xf numFmtId="190" fontId="36" fillId="37" borderId="1" xfId="1" applyNumberFormat="1" applyFont="1" applyFill="1" applyBorder="1" applyAlignment="1">
      <alignment horizontal="center" vertical="center"/>
    </xf>
    <xf numFmtId="0" fontId="36" fillId="0" borderId="77" xfId="0" applyFont="1" applyBorder="1" applyAlignment="1">
      <alignment horizontal="center" vertical="center"/>
    </xf>
    <xf numFmtId="0" fontId="36" fillId="0" borderId="52" xfId="0" applyFont="1" applyBorder="1">
      <alignment vertical="center"/>
    </xf>
    <xf numFmtId="190" fontId="109" fillId="84" borderId="25" xfId="1" applyNumberFormat="1" applyFont="1" applyFill="1" applyBorder="1" applyAlignment="1">
      <alignment horizontal="center" vertical="center"/>
    </xf>
    <xf numFmtId="190" fontId="109" fillId="0" borderId="25" xfId="1" applyNumberFormat="1" applyFont="1" applyBorder="1" applyAlignment="1">
      <alignment horizontal="center" vertical="center"/>
    </xf>
    <xf numFmtId="190" fontId="109" fillId="0" borderId="29" xfId="1" applyNumberFormat="1" applyFont="1" applyBorder="1" applyAlignment="1">
      <alignment horizontal="center" vertical="center"/>
    </xf>
    <xf numFmtId="190" fontId="109" fillId="37" borderId="25" xfId="1" applyNumberFormat="1" applyFont="1" applyFill="1" applyBorder="1" applyAlignment="1">
      <alignment horizontal="center" vertical="center"/>
    </xf>
    <xf numFmtId="190" fontId="37" fillId="37" borderId="1" xfId="1" applyNumberFormat="1" applyFont="1" applyFill="1" applyBorder="1" applyAlignment="1">
      <alignment horizontal="center" vertical="center"/>
    </xf>
    <xf numFmtId="190" fontId="37" fillId="0" borderId="1" xfId="1" applyNumberFormat="1" applyFont="1" applyBorder="1" applyAlignment="1">
      <alignment horizontal="center" vertical="center"/>
    </xf>
    <xf numFmtId="41" fontId="118" fillId="0" borderId="0" xfId="1" applyFont="1">
      <alignment vertical="center"/>
    </xf>
    <xf numFmtId="41" fontId="118" fillId="0" borderId="0" xfId="1" applyFont="1" applyAlignment="1">
      <alignment horizontal="center" vertical="center"/>
    </xf>
    <xf numFmtId="0" fontId="36" fillId="57" borderId="1" xfId="0" applyFont="1" applyFill="1" applyBorder="1" applyAlignment="1">
      <alignment horizontal="center" vertical="center" shrinkToFit="1"/>
    </xf>
    <xf numFmtId="0" fontId="36" fillId="37" borderId="38" xfId="0" applyFont="1" applyFill="1" applyBorder="1" applyAlignment="1">
      <alignment horizontal="center" vertical="center" shrinkToFit="1"/>
    </xf>
    <xf numFmtId="176" fontId="116" fillId="37" borderId="0" xfId="0" applyNumberFormat="1" applyFont="1" applyFill="1" applyAlignment="1">
      <alignment horizontal="right" vertical="center"/>
    </xf>
    <xf numFmtId="41" fontId="113" fillId="78" borderId="25" xfId="1" applyFont="1" applyFill="1" applyBorder="1" applyAlignment="1">
      <alignment horizontal="center" vertical="center"/>
    </xf>
    <xf numFmtId="41" fontId="113" fillId="78" borderId="25" xfId="1" applyFont="1" applyFill="1" applyBorder="1" applyAlignment="1">
      <alignment horizontal="right" vertical="center"/>
    </xf>
    <xf numFmtId="180" fontId="25" fillId="78" borderId="25" xfId="1" applyNumberFormat="1" applyFont="1" applyFill="1" applyBorder="1">
      <alignment vertical="center"/>
    </xf>
    <xf numFmtId="0" fontId="25" fillId="78" borderId="25" xfId="0" applyFont="1" applyFill="1" applyBorder="1">
      <alignment vertical="center"/>
    </xf>
    <xf numFmtId="41" fontId="113" fillId="37" borderId="25" xfId="1" applyFont="1" applyFill="1" applyBorder="1" applyAlignment="1">
      <alignment horizontal="center" vertical="center"/>
    </xf>
    <xf numFmtId="41" fontId="113" fillId="37" borderId="25" xfId="1" applyFont="1" applyFill="1" applyBorder="1" applyAlignment="1">
      <alignment horizontal="right" vertical="center"/>
    </xf>
    <xf numFmtId="180" fontId="25" fillId="37" borderId="25" xfId="1" applyNumberFormat="1" applyFont="1" applyFill="1" applyBorder="1">
      <alignment vertical="center"/>
    </xf>
    <xf numFmtId="180" fontId="25" fillId="0" borderId="25" xfId="1" applyNumberFormat="1" applyFont="1" applyBorder="1">
      <alignment vertical="center"/>
    </xf>
    <xf numFmtId="0" fontId="25" fillId="0" borderId="25" xfId="0" applyFont="1" applyBorder="1">
      <alignment vertical="center"/>
    </xf>
    <xf numFmtId="180" fontId="25" fillId="74" borderId="25" xfId="1" applyNumberFormat="1" applyFont="1" applyFill="1" applyBorder="1">
      <alignment vertical="center"/>
    </xf>
    <xf numFmtId="41" fontId="113" fillId="37" borderId="25" xfId="1" applyFont="1" applyFill="1" applyBorder="1">
      <alignment vertical="center"/>
    </xf>
    <xf numFmtId="185" fontId="25" fillId="0" borderId="0" xfId="0" applyNumberFormat="1" applyFont="1">
      <alignment vertical="center"/>
    </xf>
    <xf numFmtId="187" fontId="25" fillId="0" borderId="0" xfId="0" applyNumberFormat="1" applyFont="1" applyAlignment="1">
      <alignment horizontal="right" vertical="center"/>
    </xf>
    <xf numFmtId="198" fontId="36" fillId="0" borderId="27" xfId="0" applyNumberFormat="1" applyFont="1" applyBorder="1">
      <alignment vertical="center"/>
    </xf>
    <xf numFmtId="198" fontId="36" fillId="0" borderId="29" xfId="0" applyNumberFormat="1" applyFont="1" applyBorder="1">
      <alignment vertical="center"/>
    </xf>
    <xf numFmtId="198" fontId="36" fillId="0" borderId="25" xfId="0" applyNumberFormat="1" applyFont="1" applyBorder="1">
      <alignment vertical="center"/>
    </xf>
    <xf numFmtId="198" fontId="36" fillId="0" borderId="57" xfId="0" applyNumberFormat="1" applyFont="1" applyBorder="1">
      <alignment vertical="center"/>
    </xf>
    <xf numFmtId="198" fontId="36" fillId="0" borderId="49" xfId="0" applyNumberFormat="1" applyFont="1" applyBorder="1">
      <alignment vertical="center"/>
    </xf>
    <xf numFmtId="198" fontId="36" fillId="57" borderId="1" xfId="0" applyNumberFormat="1" applyFont="1" applyFill="1" applyBorder="1">
      <alignment vertical="center"/>
    </xf>
    <xf numFmtId="198" fontId="36" fillId="0" borderId="38" xfId="0" applyNumberFormat="1" applyFont="1" applyBorder="1">
      <alignment vertical="center"/>
    </xf>
    <xf numFmtId="198" fontId="36" fillId="37" borderId="35" xfId="0" applyNumberFormat="1" applyFont="1" applyFill="1" applyBorder="1">
      <alignment vertical="center"/>
    </xf>
    <xf numFmtId="198" fontId="130" fillId="37" borderId="0" xfId="1" applyNumberFormat="1" applyFont="1" applyFill="1" applyAlignment="1">
      <alignment horizontal="right" vertical="center"/>
    </xf>
    <xf numFmtId="198" fontId="130" fillId="0" borderId="0" xfId="0" applyNumberFormat="1" applyFont="1" applyAlignment="1">
      <alignment horizontal="right" vertical="center"/>
    </xf>
    <xf numFmtId="198" fontId="36" fillId="37" borderId="27" xfId="0" applyNumberFormat="1" applyFont="1" applyFill="1" applyBorder="1">
      <alignment vertical="center"/>
    </xf>
    <xf numFmtId="180" fontId="25" fillId="78" borderId="3" xfId="1" applyNumberFormat="1" applyFont="1" applyFill="1" applyBorder="1">
      <alignment vertical="center"/>
    </xf>
    <xf numFmtId="0" fontId="25" fillId="78" borderId="3" xfId="0" applyFont="1" applyFill="1" applyBorder="1">
      <alignment vertical="center"/>
    </xf>
    <xf numFmtId="41" fontId="25" fillId="37" borderId="0" xfId="0" applyNumberFormat="1" applyFont="1" applyFill="1">
      <alignment vertical="center"/>
    </xf>
    <xf numFmtId="41" fontId="37" fillId="0" borderId="31" xfId="0" applyNumberFormat="1" applyFont="1" applyBorder="1" applyAlignment="1">
      <alignment horizontal="center" vertical="center"/>
    </xf>
    <xf numFmtId="41" fontId="37" fillId="0" borderId="97" xfId="0" applyNumberFormat="1" applyFont="1" applyBorder="1" applyAlignment="1">
      <alignment horizontal="center" vertical="center"/>
    </xf>
    <xf numFmtId="41" fontId="110" fillId="0" borderId="32" xfId="0" applyNumberFormat="1" applyFont="1" applyBorder="1" applyAlignment="1">
      <alignment horizontal="center" vertical="center"/>
    </xf>
    <xf numFmtId="41" fontId="110" fillId="0" borderId="0" xfId="0" applyNumberFormat="1" applyFont="1" applyAlignment="1">
      <alignment vertical="center" shrinkToFit="1"/>
    </xf>
    <xf numFmtId="49" fontId="25" fillId="0" borderId="1" xfId="0" applyNumberFormat="1" applyFont="1" applyBorder="1" applyAlignment="1">
      <alignment horizontal="center" vertical="center"/>
    </xf>
    <xf numFmtId="49" fontId="25" fillId="0" borderId="1" xfId="0" applyNumberFormat="1" applyFont="1" applyBorder="1" applyAlignment="1">
      <alignment horizontal="center" vertical="center" wrapText="1" shrinkToFit="1"/>
    </xf>
    <xf numFmtId="0" fontId="25" fillId="0" borderId="1" xfId="0" applyFont="1" applyBorder="1" applyAlignment="1">
      <alignment horizontal="center" vertical="center" wrapText="1" shrinkToFit="1"/>
    </xf>
    <xf numFmtId="0" fontId="25" fillId="0" borderId="1" xfId="0" applyFont="1" applyBorder="1" applyAlignment="1">
      <alignment horizontal="center" vertical="center" shrinkToFit="1"/>
    </xf>
    <xf numFmtId="49" fontId="25" fillId="76" borderId="1" xfId="0" applyNumberFormat="1" applyFont="1" applyFill="1" applyBorder="1" applyAlignment="1">
      <alignment horizontal="center" vertical="center"/>
    </xf>
    <xf numFmtId="49" fontId="25" fillId="57" borderId="1" xfId="0" applyNumberFormat="1" applyFont="1" applyFill="1" applyBorder="1" applyAlignment="1">
      <alignment horizontal="center" vertical="center"/>
    </xf>
    <xf numFmtId="49" fontId="25" fillId="64" borderId="1" xfId="0" applyNumberFormat="1" applyFont="1" applyFill="1" applyBorder="1" applyAlignment="1">
      <alignment horizontal="center" vertical="center"/>
    </xf>
    <xf numFmtId="49" fontId="25" fillId="0" borderId="0" xfId="0" applyNumberFormat="1" applyFont="1" applyAlignment="1">
      <alignment horizontal="center" vertical="center"/>
    </xf>
    <xf numFmtId="180" fontId="37" fillId="0" borderId="97" xfId="0" applyNumberFormat="1" applyFont="1" applyBorder="1">
      <alignment vertical="center"/>
    </xf>
    <xf numFmtId="176" fontId="110" fillId="0" borderId="0" xfId="0" applyNumberFormat="1" applyFont="1">
      <alignment vertical="center"/>
    </xf>
    <xf numFmtId="0" fontId="25" fillId="37" borderId="1" xfId="0" applyFont="1" applyFill="1" applyBorder="1" applyAlignment="1">
      <alignment horizontal="center" vertical="center" wrapText="1" shrinkToFit="1"/>
    </xf>
    <xf numFmtId="0" fontId="25" fillId="37" borderId="1" xfId="0" applyFont="1" applyFill="1" applyBorder="1" applyAlignment="1">
      <alignment horizontal="center" vertical="center" shrinkToFit="1"/>
    </xf>
    <xf numFmtId="49" fontId="25" fillId="37" borderId="1" xfId="0" applyNumberFormat="1" applyFont="1" applyFill="1" applyBorder="1" applyAlignment="1">
      <alignment horizontal="center" vertical="center" wrapText="1"/>
    </xf>
    <xf numFmtId="0" fontId="36" fillId="37" borderId="0" xfId="0" applyFont="1" applyFill="1" applyAlignment="1">
      <alignment horizontal="center" vertical="center"/>
    </xf>
    <xf numFmtId="0" fontId="25" fillId="37" borderId="1" xfId="0" applyFont="1" applyFill="1" applyBorder="1" applyAlignment="1">
      <alignment horizontal="center" vertical="center" wrapText="1"/>
    </xf>
    <xf numFmtId="0" fontId="25" fillId="37" borderId="28" xfId="0" applyFont="1" applyFill="1" applyBorder="1" applyAlignment="1">
      <alignment horizontal="center" vertical="center" shrinkToFit="1"/>
    </xf>
    <xf numFmtId="0" fontId="25" fillId="37" borderId="34" xfId="0" applyFont="1" applyFill="1" applyBorder="1" applyAlignment="1">
      <alignment horizontal="center" vertical="center" shrinkToFit="1"/>
    </xf>
    <xf numFmtId="0" fontId="25" fillId="37" borderId="35" xfId="0" applyFont="1" applyFill="1" applyBorder="1" applyAlignment="1">
      <alignment horizontal="center" vertical="center" shrinkToFit="1"/>
    </xf>
    <xf numFmtId="41" fontId="37" fillId="0" borderId="0" xfId="0" applyNumberFormat="1" applyFont="1" applyAlignment="1">
      <alignment horizontal="right" vertical="center"/>
    </xf>
    <xf numFmtId="248" fontId="37" fillId="61" borderId="0" xfId="0" applyNumberFormat="1" applyFont="1" applyFill="1">
      <alignment vertical="center"/>
    </xf>
    <xf numFmtId="248" fontId="37" fillId="0" borderId="0" xfId="0" applyNumberFormat="1" applyFont="1">
      <alignment vertical="center"/>
    </xf>
    <xf numFmtId="177" fontId="110" fillId="61" borderId="0" xfId="0" applyNumberFormat="1" applyFont="1" applyFill="1">
      <alignment vertical="center"/>
    </xf>
    <xf numFmtId="0" fontId="36" fillId="0" borderId="35" xfId="0" applyFont="1" applyBorder="1" applyAlignment="1">
      <alignment horizontal="center" vertical="center"/>
    </xf>
    <xf numFmtId="49" fontId="25" fillId="37" borderId="1" xfId="0" applyNumberFormat="1" applyFont="1" applyFill="1" applyBorder="1" applyAlignment="1">
      <alignment horizontal="center" vertical="center" wrapText="1" shrinkToFit="1"/>
    </xf>
    <xf numFmtId="49" fontId="25" fillId="37" borderId="1" xfId="0" applyNumberFormat="1" applyFont="1" applyFill="1" applyBorder="1" applyAlignment="1">
      <alignment horizontal="center" vertical="center" shrinkToFit="1"/>
    </xf>
    <xf numFmtId="180" fontId="36" fillId="0" borderId="1" xfId="0" applyNumberFormat="1" applyFont="1" applyBorder="1" applyAlignment="1">
      <alignment horizontal="center" vertical="center"/>
    </xf>
    <xf numFmtId="0" fontId="25" fillId="65" borderId="1" xfId="0" applyFont="1" applyFill="1" applyBorder="1" applyAlignment="1">
      <alignment horizontal="center" vertical="center" wrapText="1" shrinkToFit="1"/>
    </xf>
    <xf numFmtId="180" fontId="36" fillId="0" borderId="0" xfId="0" applyNumberFormat="1" applyFont="1" applyAlignment="1">
      <alignment horizontal="center" vertical="center"/>
    </xf>
    <xf numFmtId="49" fontId="25" fillId="0" borderId="34" xfId="0" applyNumberFormat="1" applyFont="1" applyBorder="1" applyAlignment="1">
      <alignment horizontal="center" vertical="center"/>
    </xf>
    <xf numFmtId="49" fontId="25" fillId="0" borderId="34" xfId="0" applyNumberFormat="1" applyFont="1" applyBorder="1" applyAlignment="1">
      <alignment horizontal="center" vertical="center" shrinkToFit="1"/>
    </xf>
    <xf numFmtId="0" fontId="25" fillId="0" borderId="34" xfId="0" applyFont="1" applyBorder="1" applyAlignment="1">
      <alignment horizontal="center" vertical="center" shrinkToFit="1"/>
    </xf>
    <xf numFmtId="49" fontId="25" fillId="0" borderId="35" xfId="0" applyNumberFormat="1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 shrinkToFit="1"/>
    </xf>
    <xf numFmtId="49" fontId="25" fillId="64" borderId="34" xfId="0" applyNumberFormat="1" applyFont="1" applyFill="1" applyBorder="1" applyAlignment="1">
      <alignment horizontal="center" vertical="center" shrinkToFit="1"/>
    </xf>
    <xf numFmtId="0" fontId="25" fillId="0" borderId="35" xfId="0" applyFont="1" applyBorder="1" applyAlignment="1">
      <alignment horizontal="center" vertical="center" wrapText="1" shrinkToFit="1"/>
    </xf>
    <xf numFmtId="180" fontId="36" fillId="0" borderId="72" xfId="0" applyNumberFormat="1" applyFont="1" applyBorder="1" applyAlignment="1">
      <alignment horizontal="center" vertical="center"/>
    </xf>
    <xf numFmtId="0" fontId="117" fillId="0" borderId="0" xfId="0" applyFont="1" applyAlignment="1">
      <alignment horizontal="center" vertical="center"/>
    </xf>
    <xf numFmtId="49" fontId="25" fillId="37" borderId="34" xfId="0" applyNumberFormat="1" applyFont="1" applyFill="1" applyBorder="1" applyAlignment="1">
      <alignment horizontal="center" vertical="center" wrapText="1" shrinkToFit="1"/>
    </xf>
    <xf numFmtId="41" fontId="117" fillId="0" borderId="0" xfId="1" applyFont="1" applyAlignment="1">
      <alignment horizontal="center" vertical="center"/>
    </xf>
    <xf numFmtId="0" fontId="117" fillId="0" borderId="0" xfId="0" applyFont="1" applyAlignment="1">
      <alignment horizontal="center" vertical="center" wrapText="1"/>
    </xf>
    <xf numFmtId="41" fontId="37" fillId="0" borderId="102" xfId="0" applyNumberFormat="1" applyFont="1" applyBorder="1">
      <alignment vertical="center"/>
    </xf>
    <xf numFmtId="41" fontId="37" fillId="0" borderId="88" xfId="0" applyNumberFormat="1" applyFont="1" applyBorder="1">
      <alignment vertical="center"/>
    </xf>
    <xf numFmtId="41" fontId="37" fillId="0" borderId="89" xfId="0" applyNumberFormat="1" applyFont="1" applyBorder="1">
      <alignment vertical="center"/>
    </xf>
    <xf numFmtId="41" fontId="37" fillId="0" borderId="105" xfId="0" applyNumberFormat="1" applyFont="1" applyBorder="1">
      <alignment vertical="center"/>
    </xf>
    <xf numFmtId="41" fontId="37" fillId="0" borderId="107" xfId="0" applyNumberFormat="1" applyFont="1" applyBorder="1">
      <alignment vertical="center"/>
    </xf>
    <xf numFmtId="0" fontId="110" fillId="37" borderId="108" xfId="0" applyFont="1" applyFill="1" applyBorder="1" applyAlignment="1">
      <alignment horizontal="center" vertical="center"/>
    </xf>
    <xf numFmtId="41" fontId="36" fillId="37" borderId="108" xfId="0" applyNumberFormat="1" applyFont="1" applyFill="1" applyBorder="1">
      <alignment vertical="center"/>
    </xf>
    <xf numFmtId="41" fontId="117" fillId="37" borderId="109" xfId="1" applyFont="1" applyFill="1" applyBorder="1">
      <alignment vertical="center"/>
    </xf>
    <xf numFmtId="41" fontId="110" fillId="37" borderId="110" xfId="1" applyFont="1" applyFill="1" applyBorder="1">
      <alignment vertical="center"/>
    </xf>
    <xf numFmtId="0" fontId="117" fillId="37" borderId="108" xfId="0" applyFont="1" applyFill="1" applyBorder="1" applyAlignment="1">
      <alignment horizontal="center" vertical="center"/>
    </xf>
    <xf numFmtId="41" fontId="117" fillId="37" borderId="111" xfId="1" applyFont="1" applyFill="1" applyBorder="1">
      <alignment vertical="center"/>
    </xf>
    <xf numFmtId="41" fontId="117" fillId="37" borderId="108" xfId="1" applyFont="1" applyFill="1" applyBorder="1">
      <alignment vertical="center"/>
    </xf>
    <xf numFmtId="41" fontId="110" fillId="37" borderId="108" xfId="1" applyFont="1" applyFill="1" applyBorder="1">
      <alignment vertical="center"/>
    </xf>
    <xf numFmtId="0" fontId="37" fillId="86" borderId="62" xfId="0" applyFont="1" applyFill="1" applyBorder="1">
      <alignment vertical="center"/>
    </xf>
    <xf numFmtId="0" fontId="113" fillId="86" borderId="112" xfId="0" applyFont="1" applyFill="1" applyBorder="1" applyAlignment="1">
      <alignment horizontal="center" vertical="center"/>
    </xf>
    <xf numFmtId="41" fontId="37" fillId="0" borderId="102" xfId="0" applyNumberFormat="1" applyFont="1" applyBorder="1" applyAlignment="1">
      <alignment horizontal="center" vertical="center"/>
    </xf>
    <xf numFmtId="41" fontId="37" fillId="0" borderId="88" xfId="0" applyNumberFormat="1" applyFont="1" applyBorder="1" applyAlignment="1">
      <alignment horizontal="center" vertical="center" shrinkToFit="1"/>
    </xf>
    <xf numFmtId="41" fontId="110" fillId="0" borderId="93" xfId="0" applyNumberFormat="1" applyFont="1" applyBorder="1" applyAlignment="1">
      <alignment vertical="center" shrinkToFit="1"/>
    </xf>
    <xf numFmtId="0" fontId="37" fillId="67" borderId="62" xfId="0" applyFont="1" applyFill="1" applyBorder="1">
      <alignment vertical="center"/>
    </xf>
    <xf numFmtId="0" fontId="110" fillId="67" borderId="112" xfId="0" applyFont="1" applyFill="1" applyBorder="1" applyAlignment="1">
      <alignment horizontal="center" vertical="center"/>
    </xf>
    <xf numFmtId="41" fontId="110" fillId="0" borderId="0" xfId="0" applyNumberFormat="1" applyFont="1" applyAlignment="1">
      <alignment horizontal="center" vertical="center" shrinkToFit="1"/>
    </xf>
    <xf numFmtId="41" fontId="37" fillId="0" borderId="88" xfId="0" applyNumberFormat="1" applyFont="1" applyBorder="1" applyAlignment="1">
      <alignment vertical="center" shrinkToFit="1"/>
    </xf>
    <xf numFmtId="182" fontId="123" fillId="64" borderId="88" xfId="0" applyNumberFormat="1" applyFont="1" applyFill="1" applyBorder="1" applyAlignment="1">
      <alignment vertical="center" shrinkToFit="1"/>
    </xf>
    <xf numFmtId="0" fontId="123" fillId="0" borderId="0" xfId="0" applyFont="1" applyAlignment="1">
      <alignment horizontal="right" vertical="center"/>
    </xf>
    <xf numFmtId="41" fontId="36" fillId="78" borderId="1" xfId="1" applyFont="1" applyFill="1" applyBorder="1" applyAlignment="1">
      <alignment horizontal="center" vertical="center"/>
    </xf>
    <xf numFmtId="41" fontId="36" fillId="78" borderId="1" xfId="1" applyFont="1" applyFill="1" applyBorder="1">
      <alignment vertical="center"/>
    </xf>
    <xf numFmtId="41" fontId="36" fillId="0" borderId="1" xfId="1" applyFont="1" applyBorder="1">
      <alignment vertical="center"/>
    </xf>
    <xf numFmtId="41" fontId="36" fillId="73" borderId="1" xfId="0" applyNumberFormat="1" applyFont="1" applyFill="1" applyBorder="1">
      <alignment vertical="center"/>
    </xf>
    <xf numFmtId="41" fontId="36" fillId="37" borderId="1" xfId="1" applyFont="1" applyFill="1" applyBorder="1" applyAlignment="1">
      <alignment horizontal="center" vertical="center" shrinkToFit="1"/>
    </xf>
    <xf numFmtId="41" fontId="36" fillId="57" borderId="1" xfId="1" applyFont="1" applyFill="1" applyBorder="1" applyAlignment="1">
      <alignment horizontal="center" vertical="center"/>
    </xf>
    <xf numFmtId="41" fontId="36" fillId="0" borderId="0" xfId="1" applyFont="1">
      <alignment vertical="center"/>
    </xf>
    <xf numFmtId="41" fontId="36" fillId="79" borderId="1" xfId="0" applyNumberFormat="1" applyFont="1" applyFill="1" applyBorder="1" applyAlignment="1">
      <alignment horizontal="center" vertical="center"/>
    </xf>
    <xf numFmtId="41" fontId="36" fillId="0" borderId="0" xfId="0" applyNumberFormat="1" applyFont="1">
      <alignment vertical="center"/>
    </xf>
    <xf numFmtId="189" fontId="37" fillId="0" borderId="30" xfId="0" applyNumberFormat="1" applyFont="1" applyBorder="1" applyAlignment="1">
      <alignment vertical="center" shrinkToFit="1"/>
    </xf>
    <xf numFmtId="182" fontId="37" fillId="0" borderId="30" xfId="0" applyNumberFormat="1" applyFont="1" applyBorder="1" applyAlignment="1">
      <alignment vertical="center" shrinkToFit="1"/>
    </xf>
    <xf numFmtId="0" fontId="116" fillId="37" borderId="0" xfId="0" applyFont="1" applyFill="1" applyAlignment="1">
      <alignment horizontal="left" vertical="center"/>
    </xf>
    <xf numFmtId="0" fontId="36" fillId="37" borderId="77" xfId="0" applyFont="1" applyFill="1" applyBorder="1" applyAlignment="1">
      <alignment horizontal="center" vertical="center"/>
    </xf>
    <xf numFmtId="0" fontId="36" fillId="37" borderId="39" xfId="0" applyFont="1" applyFill="1" applyBorder="1" applyAlignment="1">
      <alignment horizontal="center" vertical="center"/>
    </xf>
    <xf numFmtId="41" fontId="36" fillId="37" borderId="83" xfId="0" applyNumberFormat="1" applyFont="1" applyFill="1" applyBorder="1">
      <alignment vertical="center"/>
    </xf>
    <xf numFmtId="41" fontId="36" fillId="37" borderId="75" xfId="0" applyNumberFormat="1" applyFont="1" applyFill="1" applyBorder="1" applyAlignment="1">
      <alignment horizontal="center" vertical="center"/>
    </xf>
    <xf numFmtId="0" fontId="36" fillId="37" borderId="75" xfId="0" applyFont="1" applyFill="1" applyBorder="1" applyAlignment="1">
      <alignment horizontal="center" vertical="center"/>
    </xf>
    <xf numFmtId="41" fontId="36" fillId="0" borderId="52" xfId="0" applyNumberFormat="1" applyFont="1" applyBorder="1">
      <alignment vertical="center"/>
    </xf>
    <xf numFmtId="41" fontId="36" fillId="37" borderId="52" xfId="0" applyNumberFormat="1" applyFont="1" applyFill="1" applyBorder="1">
      <alignment vertical="center"/>
    </xf>
    <xf numFmtId="0" fontId="36" fillId="0" borderId="53" xfId="0" applyFont="1" applyBorder="1">
      <alignment vertical="center"/>
    </xf>
    <xf numFmtId="41" fontId="36" fillId="37" borderId="113" xfId="0" applyNumberFormat="1" applyFont="1" applyFill="1" applyBorder="1" applyAlignment="1">
      <alignment horizontal="center" vertical="center"/>
    </xf>
    <xf numFmtId="41" fontId="36" fillId="37" borderId="35" xfId="0" applyNumberFormat="1" applyFont="1" applyFill="1" applyBorder="1">
      <alignment vertical="center"/>
    </xf>
    <xf numFmtId="41" fontId="36" fillId="37" borderId="114" xfId="0" applyNumberFormat="1" applyFont="1" applyFill="1" applyBorder="1">
      <alignment vertical="center"/>
    </xf>
    <xf numFmtId="0" fontId="37" fillId="0" borderId="7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/>
    </xf>
    <xf numFmtId="176" fontId="110" fillId="0" borderId="75" xfId="0" applyNumberFormat="1" applyFont="1" applyBorder="1">
      <alignment vertical="center"/>
    </xf>
    <xf numFmtId="176" fontId="110" fillId="0" borderId="83" xfId="0" applyNumberFormat="1" applyFont="1" applyBorder="1">
      <alignment vertical="center"/>
    </xf>
    <xf numFmtId="41" fontId="37" fillId="79" borderId="0" xfId="0" applyNumberFormat="1" applyFont="1" applyFill="1">
      <alignment vertical="center"/>
    </xf>
    <xf numFmtId="179" fontId="37" fillId="0" borderId="0" xfId="0" applyNumberFormat="1" applyFont="1" applyAlignment="1">
      <alignment horizontal="center" vertical="center"/>
    </xf>
    <xf numFmtId="179" fontId="37" fillId="57" borderId="0" xfId="0" applyNumberFormat="1" applyFont="1" applyFill="1" applyAlignment="1">
      <alignment horizontal="center" vertical="center"/>
    </xf>
    <xf numFmtId="41" fontId="37" fillId="0" borderId="89" xfId="0" applyNumberFormat="1" applyFont="1" applyBorder="1" applyAlignment="1">
      <alignment horizontal="center" vertical="center"/>
    </xf>
    <xf numFmtId="41" fontId="37" fillId="0" borderId="88" xfId="0" applyNumberFormat="1" applyFont="1" applyBorder="1" applyAlignment="1">
      <alignment horizontal="center" vertical="center"/>
    </xf>
    <xf numFmtId="41" fontId="110" fillId="0" borderId="0" xfId="0" applyNumberFormat="1" applyFont="1" applyAlignment="1">
      <alignment horizontal="center" vertical="center"/>
    </xf>
    <xf numFmtId="180" fontId="110" fillId="0" borderId="0" xfId="0" applyNumberFormat="1" applyFont="1">
      <alignment vertical="center"/>
    </xf>
    <xf numFmtId="3" fontId="110" fillId="0" borderId="0" xfId="0" applyNumberFormat="1" applyFont="1">
      <alignment vertical="center"/>
    </xf>
    <xf numFmtId="41" fontId="110" fillId="0" borderId="0" xfId="0" applyNumberFormat="1" applyFont="1">
      <alignment vertical="center"/>
    </xf>
    <xf numFmtId="41" fontId="110" fillId="86" borderId="99" xfId="0" applyNumberFormat="1" applyFont="1" applyFill="1" applyBorder="1" applyAlignment="1">
      <alignment horizontal="right" vertical="center"/>
    </xf>
    <xf numFmtId="41" fontId="110" fillId="86" borderId="99" xfId="0" applyNumberFormat="1" applyFont="1" applyFill="1" applyBorder="1">
      <alignment vertical="center"/>
    </xf>
    <xf numFmtId="179" fontId="110" fillId="86" borderId="99" xfId="0" applyNumberFormat="1" applyFont="1" applyFill="1" applyBorder="1" applyAlignment="1">
      <alignment horizontal="center" vertical="center"/>
    </xf>
    <xf numFmtId="179" fontId="110" fillId="86" borderId="100" xfId="0" applyNumberFormat="1" applyFont="1" applyFill="1" applyBorder="1" applyAlignment="1">
      <alignment horizontal="center" vertical="center"/>
    </xf>
    <xf numFmtId="180" fontId="110" fillId="0" borderId="115" xfId="0" applyNumberFormat="1" applyFont="1" applyBorder="1">
      <alignment vertical="center"/>
    </xf>
    <xf numFmtId="41" fontId="37" fillId="0" borderId="105" xfId="0" applyNumberFormat="1" applyFont="1" applyBorder="1" applyAlignment="1">
      <alignment horizontal="center" vertical="center"/>
    </xf>
    <xf numFmtId="180" fontId="110" fillId="0" borderId="116" xfId="0" applyNumberFormat="1" applyFont="1" applyBorder="1">
      <alignment vertical="center"/>
    </xf>
    <xf numFmtId="41" fontId="37" fillId="0" borderId="99" xfId="0" applyNumberFormat="1" applyFont="1" applyBorder="1" applyAlignment="1">
      <alignment horizontal="right" vertical="center"/>
    </xf>
    <xf numFmtId="179" fontId="37" fillId="0" borderId="99" xfId="0" applyNumberFormat="1" applyFont="1" applyBorder="1" applyAlignment="1">
      <alignment horizontal="center" vertical="center"/>
    </xf>
    <xf numFmtId="179" fontId="37" fillId="57" borderId="100" xfId="0" applyNumberFormat="1" applyFont="1" applyFill="1" applyBorder="1" applyAlignment="1">
      <alignment horizontal="center" vertical="center"/>
    </xf>
    <xf numFmtId="187" fontId="37" fillId="37" borderId="0" xfId="0" applyNumberFormat="1" applyFont="1" applyFill="1" applyAlignment="1">
      <alignment horizontal="center" vertical="center"/>
    </xf>
    <xf numFmtId="189" fontId="36" fillId="0" borderId="0" xfId="0" applyNumberFormat="1" applyFont="1">
      <alignment vertical="center"/>
    </xf>
    <xf numFmtId="190" fontId="137" fillId="37" borderId="1" xfId="1" applyNumberFormat="1" applyFont="1" applyFill="1" applyBorder="1" applyAlignment="1">
      <alignment horizontal="center" vertical="center"/>
    </xf>
    <xf numFmtId="189" fontId="117" fillId="0" borderId="0" xfId="1" applyNumberFormat="1" applyFont="1" applyAlignment="1">
      <alignment horizontal="center" vertical="center"/>
    </xf>
    <xf numFmtId="43" fontId="36" fillId="0" borderId="0" xfId="0" applyNumberFormat="1" applyFont="1" applyAlignment="1">
      <alignment horizontal="center" vertical="center"/>
    </xf>
    <xf numFmtId="189" fontId="36" fillId="0" borderId="0" xfId="0" applyNumberFormat="1" applyFont="1" applyAlignment="1">
      <alignment horizontal="center" vertical="center"/>
    </xf>
    <xf numFmtId="43" fontId="36" fillId="0" borderId="0" xfId="0" applyNumberFormat="1" applyFont="1" applyAlignment="1">
      <alignment horizontal="center" vertical="center" wrapText="1"/>
    </xf>
    <xf numFmtId="41" fontId="36" fillId="0" borderId="1" xfId="0" applyNumberFormat="1" applyFont="1" applyBorder="1" applyAlignment="1">
      <alignment horizontal="center" vertical="center"/>
    </xf>
    <xf numFmtId="41" fontId="110" fillId="67" borderId="31" xfId="0" applyNumberFormat="1" applyFont="1" applyFill="1" applyBorder="1" applyAlignment="1">
      <alignment horizontal="center" vertical="center"/>
    </xf>
    <xf numFmtId="0" fontId="36" fillId="0" borderId="39" xfId="0" applyFont="1" applyBorder="1" applyAlignment="1">
      <alignment horizontal="center" vertical="center"/>
    </xf>
    <xf numFmtId="180" fontId="37" fillId="37" borderId="31" xfId="0" applyNumberFormat="1" applyFont="1" applyFill="1" applyBorder="1">
      <alignment vertical="center"/>
    </xf>
    <xf numFmtId="180" fontId="138" fillId="37" borderId="32" xfId="0" applyNumberFormat="1" applyFont="1" applyFill="1" applyBorder="1">
      <alignment vertical="center"/>
    </xf>
    <xf numFmtId="180" fontId="37" fillId="37" borderId="30" xfId="0" applyNumberFormat="1" applyFont="1" applyFill="1" applyBorder="1">
      <alignment vertical="center"/>
    </xf>
    <xf numFmtId="180" fontId="114" fillId="37" borderId="32" xfId="0" applyNumberFormat="1" applyFont="1" applyFill="1" applyBorder="1">
      <alignment vertical="center"/>
    </xf>
    <xf numFmtId="180" fontId="138" fillId="37" borderId="97" xfId="0" applyNumberFormat="1" applyFont="1" applyFill="1" applyBorder="1">
      <alignment vertical="center"/>
    </xf>
    <xf numFmtId="41" fontId="37" fillId="86" borderId="99" xfId="0" applyNumberFormat="1" applyFont="1" applyFill="1" applyBorder="1">
      <alignment vertical="center"/>
    </xf>
    <xf numFmtId="41" fontId="37" fillId="0" borderId="30" xfId="1" applyFont="1" applyBorder="1">
      <alignment vertical="center"/>
    </xf>
    <xf numFmtId="41" fontId="25" fillId="0" borderId="0" xfId="1" applyFont="1">
      <alignment vertical="center"/>
    </xf>
    <xf numFmtId="41" fontId="116" fillId="0" borderId="119" xfId="0" applyNumberFormat="1" applyFont="1" applyBorder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129" fillId="0" borderId="0" xfId="0" applyFont="1">
      <alignment vertical="center"/>
    </xf>
    <xf numFmtId="187" fontId="25" fillId="0" borderId="0" xfId="0" applyNumberFormat="1" applyFont="1">
      <alignment vertical="center"/>
    </xf>
    <xf numFmtId="180" fontId="25" fillId="37" borderId="31" xfId="0" applyNumberFormat="1" applyFont="1" applyFill="1" applyBorder="1">
      <alignment vertical="center"/>
    </xf>
    <xf numFmtId="43" fontId="25" fillId="0" borderId="31" xfId="0" applyNumberFormat="1" applyFont="1" applyBorder="1">
      <alignment vertical="center"/>
    </xf>
    <xf numFmtId="41" fontId="25" fillId="0" borderId="31" xfId="0" applyNumberFormat="1" applyFont="1" applyBorder="1">
      <alignment vertical="center"/>
    </xf>
    <xf numFmtId="180" fontId="139" fillId="37" borderId="32" xfId="0" applyNumberFormat="1" applyFont="1" applyFill="1" applyBorder="1">
      <alignment vertical="center"/>
    </xf>
    <xf numFmtId="3" fontId="25" fillId="0" borderId="32" xfId="0" applyNumberFormat="1" applyFont="1" applyBorder="1">
      <alignment vertical="center"/>
    </xf>
    <xf numFmtId="43" fontId="25" fillId="0" borderId="32" xfId="0" applyNumberFormat="1" applyFont="1" applyBorder="1">
      <alignment vertical="center"/>
    </xf>
    <xf numFmtId="41" fontId="113" fillId="0" borderId="32" xfId="0" applyNumberFormat="1" applyFont="1" applyBorder="1">
      <alignment vertical="center"/>
    </xf>
    <xf numFmtId="41" fontId="25" fillId="0" borderId="91" xfId="0" applyNumberFormat="1" applyFont="1" applyBorder="1">
      <alignment vertical="center"/>
    </xf>
    <xf numFmtId="43" fontId="25" fillId="0" borderId="91" xfId="0" applyNumberFormat="1" applyFont="1" applyBorder="1">
      <alignment vertical="center"/>
    </xf>
    <xf numFmtId="180" fontId="25" fillId="0" borderId="91" xfId="0" applyNumberFormat="1" applyFont="1" applyBorder="1">
      <alignment vertical="center"/>
    </xf>
    <xf numFmtId="180" fontId="25" fillId="37" borderId="30" xfId="0" applyNumberFormat="1" applyFont="1" applyFill="1" applyBorder="1">
      <alignment vertical="center"/>
    </xf>
    <xf numFmtId="41" fontId="25" fillId="0" borderId="30" xfId="0" applyNumberFormat="1" applyFont="1" applyBorder="1">
      <alignment vertical="center"/>
    </xf>
    <xf numFmtId="43" fontId="25" fillId="0" borderId="30" xfId="0" applyNumberFormat="1" applyFont="1" applyBorder="1">
      <alignment vertical="center"/>
    </xf>
    <xf numFmtId="180" fontId="25" fillId="0" borderId="30" xfId="0" applyNumberFormat="1" applyFont="1" applyBorder="1">
      <alignment vertical="center"/>
    </xf>
    <xf numFmtId="41" fontId="25" fillId="0" borderId="33" xfId="0" applyNumberFormat="1" applyFont="1" applyBorder="1">
      <alignment vertical="center"/>
    </xf>
    <xf numFmtId="43" fontId="25" fillId="0" borderId="33" xfId="0" applyNumberFormat="1" applyFont="1" applyBorder="1">
      <alignment vertical="center"/>
    </xf>
    <xf numFmtId="180" fontId="25" fillId="0" borderId="33" xfId="0" applyNumberFormat="1" applyFont="1" applyBorder="1">
      <alignment vertical="center"/>
    </xf>
    <xf numFmtId="180" fontId="140" fillId="37" borderId="32" xfId="0" applyNumberFormat="1" applyFont="1" applyFill="1" applyBorder="1">
      <alignment vertical="center"/>
    </xf>
    <xf numFmtId="3" fontId="113" fillId="0" borderId="32" xfId="0" applyNumberFormat="1" applyFont="1" applyBorder="1" applyAlignment="1">
      <alignment horizontal="right" vertical="center"/>
    </xf>
    <xf numFmtId="41" fontId="113" fillId="62" borderId="32" xfId="0" applyNumberFormat="1" applyFont="1" applyFill="1" applyBorder="1">
      <alignment vertical="center"/>
    </xf>
    <xf numFmtId="180" fontId="25" fillId="0" borderId="31" xfId="0" applyNumberFormat="1" applyFont="1" applyBorder="1">
      <alignment vertical="center"/>
    </xf>
    <xf numFmtId="3" fontId="25" fillId="0" borderId="31" xfId="0" applyNumberFormat="1" applyFont="1" applyBorder="1">
      <alignment vertical="center"/>
    </xf>
    <xf numFmtId="186" fontId="25" fillId="0" borderId="31" xfId="0" applyNumberFormat="1" applyFont="1" applyBorder="1">
      <alignment vertical="center"/>
    </xf>
    <xf numFmtId="177" fontId="25" fillId="0" borderId="31" xfId="0" applyNumberFormat="1" applyFont="1" applyBorder="1">
      <alignment vertical="center"/>
    </xf>
    <xf numFmtId="3" fontId="25" fillId="0" borderId="30" xfId="0" applyNumberFormat="1" applyFont="1" applyBorder="1">
      <alignment vertical="center"/>
    </xf>
    <xf numFmtId="41" fontId="25" fillId="0" borderId="30" xfId="1" applyFont="1" applyBorder="1">
      <alignment vertical="center"/>
    </xf>
    <xf numFmtId="180" fontId="25" fillId="0" borderId="97" xfId="0" applyNumberFormat="1" applyFont="1" applyBorder="1">
      <alignment vertical="center"/>
    </xf>
    <xf numFmtId="3" fontId="25" fillId="0" borderId="97" xfId="0" applyNumberFormat="1" applyFont="1" applyBorder="1">
      <alignment vertical="center"/>
    </xf>
    <xf numFmtId="180" fontId="113" fillId="0" borderId="115" xfId="0" applyNumberFormat="1" applyFont="1" applyBorder="1">
      <alignment vertical="center"/>
    </xf>
    <xf numFmtId="3" fontId="113" fillId="0" borderId="115" xfId="0" applyNumberFormat="1" applyFont="1" applyBorder="1">
      <alignment vertical="center"/>
    </xf>
    <xf numFmtId="3" fontId="113" fillId="62" borderId="31" xfId="0" applyNumberFormat="1" applyFont="1" applyFill="1" applyBorder="1">
      <alignment vertical="center"/>
    </xf>
    <xf numFmtId="3" fontId="110" fillId="62" borderId="31" xfId="0" applyNumberFormat="1" applyFont="1" applyFill="1" applyBorder="1">
      <alignment vertical="center"/>
    </xf>
    <xf numFmtId="0" fontId="37" fillId="37" borderId="1" xfId="0" applyFont="1" applyFill="1" applyBorder="1" applyAlignment="1">
      <alignment horizontal="center" vertical="center" wrapText="1" shrinkToFit="1"/>
    </xf>
    <xf numFmtId="0" fontId="36" fillId="0" borderId="52" xfId="0" applyFont="1" applyBorder="1" applyAlignment="1">
      <alignment horizontal="center" vertical="center"/>
    </xf>
    <xf numFmtId="41" fontId="36" fillId="0" borderId="52" xfId="0" applyNumberFormat="1" applyFont="1" applyBorder="1" applyAlignment="1">
      <alignment horizontal="center" vertical="center"/>
    </xf>
    <xf numFmtId="250" fontId="36" fillId="0" borderId="0" xfId="0" applyNumberFormat="1" applyFont="1">
      <alignment vertical="center"/>
    </xf>
    <xf numFmtId="176" fontId="37" fillId="57" borderId="0" xfId="0" applyNumberFormat="1" applyFont="1" applyFill="1" applyAlignment="1">
      <alignment horizontal="right" vertical="center"/>
    </xf>
    <xf numFmtId="177" fontId="37" fillId="57" borderId="0" xfId="0" applyNumberFormat="1" applyFont="1" applyFill="1">
      <alignment vertical="center"/>
    </xf>
    <xf numFmtId="3" fontId="110" fillId="0" borderId="116" xfId="0" applyNumberFormat="1" applyFont="1" applyBorder="1">
      <alignment vertical="center"/>
    </xf>
    <xf numFmtId="41" fontId="110" fillId="0" borderId="116" xfId="0" applyNumberFormat="1" applyFont="1" applyBorder="1">
      <alignment vertical="center"/>
    </xf>
    <xf numFmtId="41" fontId="37" fillId="0" borderId="123" xfId="0" applyNumberFormat="1" applyFont="1" applyBorder="1" applyAlignment="1">
      <alignment horizontal="center" vertical="center"/>
    </xf>
    <xf numFmtId="41" fontId="37" fillId="88" borderId="32" xfId="0" applyNumberFormat="1" applyFont="1" applyFill="1" applyBorder="1">
      <alignment vertical="center"/>
    </xf>
    <xf numFmtId="177" fontId="37" fillId="0" borderId="89" xfId="0" applyNumberFormat="1" applyFont="1" applyBorder="1" applyAlignment="1">
      <alignment horizontal="center" vertical="center"/>
    </xf>
    <xf numFmtId="0" fontId="111" fillId="37" borderId="0" xfId="0" applyFont="1" applyFill="1">
      <alignment vertical="center"/>
    </xf>
    <xf numFmtId="41" fontId="112" fillId="37" borderId="0" xfId="0" applyNumberFormat="1" applyFont="1" applyFill="1" applyAlignment="1">
      <alignment horizontal="center" vertical="center"/>
    </xf>
    <xf numFmtId="43" fontId="37" fillId="37" borderId="0" xfId="0" applyNumberFormat="1" applyFont="1" applyFill="1" applyAlignment="1">
      <alignment horizontal="center" vertical="center"/>
    </xf>
    <xf numFmtId="0" fontId="101" fillId="37" borderId="0" xfId="0" applyFont="1" applyFill="1" applyAlignment="1">
      <alignment horizontal="left" vertical="center"/>
    </xf>
    <xf numFmtId="187" fontId="37" fillId="37" borderId="0" xfId="0" applyNumberFormat="1" applyFont="1" applyFill="1" applyAlignment="1">
      <alignment horizontal="right" vertical="center"/>
    </xf>
    <xf numFmtId="41" fontId="37" fillId="37" borderId="0" xfId="1" applyFont="1" applyFill="1">
      <alignment vertical="center"/>
    </xf>
    <xf numFmtId="41" fontId="37" fillId="37" borderId="0" xfId="0" applyNumberFormat="1" applyFont="1" applyFill="1" applyAlignment="1">
      <alignment horizontal="right" vertical="center"/>
    </xf>
    <xf numFmtId="176" fontId="37" fillId="37" borderId="0" xfId="0" applyNumberFormat="1" applyFont="1" applyFill="1">
      <alignment vertical="center"/>
    </xf>
    <xf numFmtId="187" fontId="112" fillId="37" borderId="0" xfId="0" applyNumberFormat="1" applyFont="1" applyFill="1">
      <alignment vertical="center"/>
    </xf>
    <xf numFmtId="187" fontId="112" fillId="37" borderId="0" xfId="0" applyNumberFormat="1" applyFont="1" applyFill="1" applyAlignment="1">
      <alignment horizontal="center" vertical="center" shrinkToFit="1"/>
    </xf>
    <xf numFmtId="187" fontId="112" fillId="37" borderId="0" xfId="0" applyNumberFormat="1" applyFont="1" applyFill="1" applyAlignment="1">
      <alignment horizontal="center" vertical="center"/>
    </xf>
    <xf numFmtId="187" fontId="111" fillId="37" borderId="0" xfId="0" applyNumberFormat="1" applyFont="1" applyFill="1" applyAlignment="1">
      <alignment horizontal="center" vertical="center"/>
    </xf>
    <xf numFmtId="41" fontId="25" fillId="37" borderId="57" xfId="1" applyFont="1" applyFill="1" applyBorder="1" applyAlignment="1">
      <alignment horizontal="center" vertical="center"/>
    </xf>
    <xf numFmtId="41" fontId="25" fillId="37" borderId="57" xfId="0" applyNumberFormat="1" applyFont="1" applyFill="1" applyBorder="1" applyAlignment="1">
      <alignment horizontal="right" vertical="center"/>
    </xf>
    <xf numFmtId="41" fontId="113" fillId="37" borderId="57" xfId="1" applyFont="1" applyFill="1" applyBorder="1" applyAlignment="1">
      <alignment horizontal="center" vertical="center"/>
    </xf>
    <xf numFmtId="41" fontId="113" fillId="37" borderId="57" xfId="1" applyFont="1" applyFill="1" applyBorder="1" applyAlignment="1">
      <alignment horizontal="right" vertical="center"/>
    </xf>
    <xf numFmtId="180" fontId="25" fillId="0" borderId="57" xfId="1" applyNumberFormat="1" applyFont="1" applyBorder="1">
      <alignment vertical="center"/>
    </xf>
    <xf numFmtId="0" fontId="25" fillId="0" borderId="57" xfId="0" applyFont="1" applyBorder="1">
      <alignment vertical="center"/>
    </xf>
    <xf numFmtId="41" fontId="113" fillId="78" borderId="49" xfId="1" applyFont="1" applyFill="1" applyBorder="1" applyAlignment="1">
      <alignment horizontal="right" vertical="center"/>
    </xf>
    <xf numFmtId="0" fontId="101" fillId="37" borderId="0" xfId="0" applyFont="1" applyFill="1" applyAlignment="1">
      <alignment horizontal="center" vertical="center"/>
    </xf>
    <xf numFmtId="0" fontId="129" fillId="37" borderId="0" xfId="0" applyFont="1" applyFill="1" applyAlignment="1">
      <alignment horizontal="center" vertical="center"/>
    </xf>
    <xf numFmtId="0" fontId="101" fillId="37" borderId="0" xfId="0" applyFont="1" applyFill="1">
      <alignment vertical="center"/>
    </xf>
    <xf numFmtId="9" fontId="37" fillId="37" borderId="0" xfId="0" applyNumberFormat="1" applyFont="1" applyFill="1" applyAlignment="1">
      <alignment horizontal="center" vertical="center"/>
    </xf>
    <xf numFmtId="41" fontId="0" fillId="37" borderId="0" xfId="0" applyNumberFormat="1" applyFill="1">
      <alignment vertical="center"/>
    </xf>
    <xf numFmtId="41" fontId="36" fillId="37" borderId="0" xfId="1" applyFont="1" applyFill="1" applyAlignment="1">
      <alignment horizontal="center" vertical="center"/>
    </xf>
    <xf numFmtId="0" fontId="36" fillId="37" borderId="83" xfId="0" applyFont="1" applyFill="1" applyBorder="1">
      <alignment vertical="center"/>
    </xf>
    <xf numFmtId="41" fontId="0" fillId="37" borderId="0" xfId="1" applyFont="1" applyFill="1" applyAlignment="1">
      <alignment horizontal="left" vertical="center"/>
    </xf>
    <xf numFmtId="0" fontId="0" fillId="37" borderId="83" xfId="0" applyFill="1" applyBorder="1">
      <alignment vertical="center"/>
    </xf>
    <xf numFmtId="0" fontId="0" fillId="37" borderId="76" xfId="0" applyFill="1" applyBorder="1" applyAlignment="1">
      <alignment horizontal="center" vertical="center"/>
    </xf>
    <xf numFmtId="0" fontId="0" fillId="37" borderId="53" xfId="0" applyFill="1" applyBorder="1">
      <alignment vertical="center"/>
    </xf>
    <xf numFmtId="0" fontId="0" fillId="37" borderId="0" xfId="0" applyFill="1" applyAlignment="1">
      <alignment horizontal="right" vertical="center"/>
    </xf>
    <xf numFmtId="41" fontId="141" fillId="37" borderId="0" xfId="1" applyFont="1" applyFill="1" applyAlignment="1">
      <alignment horizontal="right" vertical="center"/>
    </xf>
    <xf numFmtId="176" fontId="0" fillId="37" borderId="0" xfId="1" applyNumberFormat="1" applyFont="1" applyFill="1" applyAlignment="1">
      <alignment horizontal="center" vertical="center"/>
    </xf>
    <xf numFmtId="0" fontId="145" fillId="37" borderId="0" xfId="0" applyFont="1" applyFill="1" applyAlignment="1">
      <alignment horizontal="right" vertical="center"/>
    </xf>
    <xf numFmtId="41" fontId="37" fillId="37" borderId="29" xfId="1" applyFont="1" applyFill="1" applyBorder="1" applyAlignment="1">
      <alignment horizontal="center" vertical="center" shrinkToFit="1"/>
    </xf>
    <xf numFmtId="41" fontId="37" fillId="81" borderId="29" xfId="1" applyFont="1" applyFill="1" applyBorder="1" applyAlignment="1">
      <alignment horizontal="center" vertical="center"/>
    </xf>
    <xf numFmtId="41" fontId="37" fillId="63" borderId="29" xfId="1" applyFont="1" applyFill="1" applyBorder="1" applyAlignment="1">
      <alignment horizontal="center" vertical="center"/>
    </xf>
    <xf numFmtId="41" fontId="37" fillId="37" borderId="29" xfId="1" applyFont="1" applyFill="1" applyBorder="1" applyAlignment="1">
      <alignment horizontal="center" vertical="center"/>
    </xf>
    <xf numFmtId="41" fontId="123" fillId="37" borderId="29" xfId="1" applyFont="1" applyFill="1" applyBorder="1" applyAlignment="1">
      <alignment horizontal="center" vertical="center"/>
    </xf>
    <xf numFmtId="41" fontId="37" fillId="67" borderId="29" xfId="1" applyFont="1" applyFill="1" applyBorder="1" applyAlignment="1">
      <alignment horizontal="center" vertical="center"/>
    </xf>
    <xf numFmtId="41" fontId="37" fillId="37" borderId="25" xfId="1" applyFont="1" applyFill="1" applyBorder="1" applyAlignment="1">
      <alignment horizontal="center" vertical="center" shrinkToFit="1"/>
    </xf>
    <xf numFmtId="41" fontId="37" fillId="81" borderId="25" xfId="1" applyFont="1" applyFill="1" applyBorder="1" applyAlignment="1">
      <alignment horizontal="center" vertical="center"/>
    </xf>
    <xf numFmtId="41" fontId="37" fillId="63" borderId="25" xfId="1" applyFont="1" applyFill="1" applyBorder="1" applyAlignment="1">
      <alignment horizontal="center" vertical="center"/>
    </xf>
    <xf numFmtId="41" fontId="37" fillId="37" borderId="25" xfId="1" applyFont="1" applyFill="1" applyBorder="1" applyAlignment="1">
      <alignment horizontal="center" vertical="center"/>
    </xf>
    <xf numFmtId="41" fontId="123" fillId="37" borderId="25" xfId="1" applyFont="1" applyFill="1" applyBorder="1" applyAlignment="1">
      <alignment horizontal="center" vertical="center"/>
    </xf>
    <xf numFmtId="41" fontId="37" fillId="67" borderId="25" xfId="1" applyFont="1" applyFill="1" applyBorder="1" applyAlignment="1">
      <alignment horizontal="center" vertical="center"/>
    </xf>
    <xf numFmtId="41" fontId="37" fillId="0" borderId="25" xfId="1" applyFont="1" applyBorder="1" applyAlignment="1">
      <alignment horizontal="center" vertical="center"/>
    </xf>
    <xf numFmtId="41" fontId="37" fillId="0" borderId="25" xfId="1" applyFont="1" applyBorder="1" applyAlignment="1">
      <alignment horizontal="center" vertical="center" wrapText="1"/>
    </xf>
    <xf numFmtId="41" fontId="37" fillId="57" borderId="25" xfId="1" applyFont="1" applyFill="1" applyBorder="1" applyAlignment="1">
      <alignment horizontal="center" vertical="center"/>
    </xf>
    <xf numFmtId="41" fontId="37" fillId="90" borderId="25" xfId="1" applyFont="1" applyFill="1" applyBorder="1" applyAlignment="1">
      <alignment horizontal="center" vertical="center"/>
    </xf>
    <xf numFmtId="41" fontId="37" fillId="60" borderId="25" xfId="1" applyFont="1" applyFill="1" applyBorder="1" applyAlignment="1">
      <alignment horizontal="center" vertical="center"/>
    </xf>
    <xf numFmtId="41" fontId="37" fillId="86" borderId="25" xfId="1" applyFont="1" applyFill="1" applyBorder="1" applyAlignment="1">
      <alignment horizontal="center" vertical="center"/>
    </xf>
    <xf numFmtId="41" fontId="37" fillId="37" borderId="27" xfId="1" applyFont="1" applyFill="1" applyBorder="1" applyAlignment="1">
      <alignment horizontal="center" vertical="center" shrinkToFit="1"/>
    </xf>
    <xf numFmtId="41" fontId="37" fillId="37" borderId="27" xfId="1" applyFont="1" applyFill="1" applyBorder="1" applyAlignment="1">
      <alignment horizontal="center" vertical="center"/>
    </xf>
    <xf numFmtId="41" fontId="37" fillId="0" borderId="27" xfId="1" applyFont="1" applyBorder="1" applyAlignment="1">
      <alignment horizontal="center" vertical="center" wrapText="1"/>
    </xf>
    <xf numFmtId="41" fontId="37" fillId="71" borderId="25" xfId="1" applyFont="1" applyFill="1" applyBorder="1" applyAlignment="1">
      <alignment horizontal="center" vertical="center"/>
    </xf>
    <xf numFmtId="41" fontId="37" fillId="87" borderId="25" xfId="1" applyFont="1" applyFill="1" applyBorder="1" applyAlignment="1">
      <alignment horizontal="center" vertical="center"/>
    </xf>
    <xf numFmtId="41" fontId="37" fillId="0" borderId="27" xfId="1" applyFont="1" applyBorder="1" applyAlignment="1">
      <alignment horizontal="center" vertical="center"/>
    </xf>
    <xf numFmtId="182" fontId="110" fillId="37" borderId="0" xfId="0" applyNumberFormat="1" applyFont="1" applyFill="1" applyAlignment="1">
      <alignment horizontal="center" vertical="center" wrapText="1"/>
    </xf>
    <xf numFmtId="187" fontId="110" fillId="0" borderId="39" xfId="0" applyNumberFormat="1" applyFont="1" applyBorder="1" applyAlignment="1">
      <alignment horizontal="center" vertical="center"/>
    </xf>
    <xf numFmtId="0" fontId="36" fillId="37" borderId="34" xfId="0" applyFont="1" applyFill="1" applyBorder="1" applyAlignment="1">
      <alignment horizontal="center" vertical="center"/>
    </xf>
    <xf numFmtId="0" fontId="36" fillId="37" borderId="35" xfId="0" applyFont="1" applyFill="1" applyBorder="1" applyAlignment="1">
      <alignment horizontal="center" vertical="center"/>
    </xf>
    <xf numFmtId="0" fontId="36" fillId="37" borderId="28" xfId="0" applyFont="1" applyFill="1" applyBorder="1" applyAlignment="1">
      <alignment horizontal="center" vertical="center" wrapText="1"/>
    </xf>
    <xf numFmtId="0" fontId="36" fillId="37" borderId="34" xfId="0" applyFont="1" applyFill="1" applyBorder="1" applyAlignment="1">
      <alignment horizontal="center" vertical="center" wrapText="1"/>
    </xf>
    <xf numFmtId="0" fontId="36" fillId="37" borderId="3" xfId="0" applyFont="1" applyFill="1" applyBorder="1" applyAlignment="1">
      <alignment horizontal="center" vertical="center" shrinkToFit="1"/>
    </xf>
    <xf numFmtId="0" fontId="36" fillId="37" borderId="28" xfId="0" applyFont="1" applyFill="1" applyBorder="1" applyAlignment="1">
      <alignment horizontal="center" vertical="center" shrinkToFit="1"/>
    </xf>
    <xf numFmtId="0" fontId="36" fillId="37" borderId="34" xfId="0" applyFont="1" applyFill="1" applyBorder="1" applyAlignment="1">
      <alignment horizontal="center" vertical="center" shrinkToFit="1"/>
    </xf>
    <xf numFmtId="0" fontId="36" fillId="37" borderId="29" xfId="0" applyFont="1" applyFill="1" applyBorder="1" applyAlignment="1">
      <alignment horizontal="center" vertical="center" shrinkToFit="1"/>
    </xf>
    <xf numFmtId="0" fontId="36" fillId="37" borderId="25" xfId="0" applyFont="1" applyFill="1" applyBorder="1" applyAlignment="1">
      <alignment horizontal="center" vertical="center" shrinkToFit="1"/>
    </xf>
    <xf numFmtId="0" fontId="36" fillId="37" borderId="27" xfId="0" applyFont="1" applyFill="1" applyBorder="1" applyAlignment="1">
      <alignment horizontal="center" vertical="center" shrinkToFit="1"/>
    </xf>
    <xf numFmtId="0" fontId="36" fillId="0" borderId="29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34" xfId="0" applyFont="1" applyBorder="1" applyAlignment="1">
      <alignment horizontal="center" vertical="center"/>
    </xf>
    <xf numFmtId="0" fontId="36" fillId="37" borderId="35" xfId="0" applyFont="1" applyFill="1" applyBorder="1" applyAlignment="1">
      <alignment horizontal="center" vertical="center" shrinkToFit="1"/>
    </xf>
    <xf numFmtId="0" fontId="36" fillId="0" borderId="74" xfId="0" applyFont="1" applyBorder="1" applyAlignment="1">
      <alignment horizontal="center" vertical="center"/>
    </xf>
    <xf numFmtId="176" fontId="36" fillId="0" borderId="0" xfId="0" applyNumberFormat="1" applyFont="1">
      <alignment vertical="center"/>
    </xf>
    <xf numFmtId="0" fontId="97" fillId="37" borderId="131" xfId="0" applyFont="1" applyFill="1" applyBorder="1">
      <alignment vertical="center"/>
    </xf>
    <xf numFmtId="0" fontId="36" fillId="37" borderId="63" xfId="0" applyFont="1" applyFill="1" applyBorder="1">
      <alignment vertical="center"/>
    </xf>
    <xf numFmtId="0" fontId="36" fillId="37" borderId="63" xfId="0" applyFont="1" applyFill="1" applyBorder="1" applyAlignment="1">
      <alignment horizontal="center" vertical="center"/>
    </xf>
    <xf numFmtId="0" fontId="36" fillId="37" borderId="132" xfId="0" applyFont="1" applyFill="1" applyBorder="1">
      <alignment vertical="center"/>
    </xf>
    <xf numFmtId="41" fontId="117" fillId="37" borderId="39" xfId="1" applyFont="1" applyFill="1" applyBorder="1">
      <alignment vertical="center"/>
    </xf>
    <xf numFmtId="41" fontId="117" fillId="37" borderId="83" xfId="1" applyFont="1" applyFill="1" applyBorder="1">
      <alignment vertical="center"/>
    </xf>
    <xf numFmtId="41" fontId="117" fillId="37" borderId="53" xfId="1" applyFont="1" applyFill="1" applyBorder="1">
      <alignment vertical="center"/>
    </xf>
    <xf numFmtId="176" fontId="117" fillId="67" borderId="1" xfId="1" applyNumberFormat="1" applyFont="1" applyFill="1" applyBorder="1" applyAlignment="1">
      <alignment horizontal="center" vertical="center"/>
    </xf>
    <xf numFmtId="49" fontId="36" fillId="0" borderId="1" xfId="1" applyNumberFormat="1" applyFont="1" applyBorder="1" applyAlignment="1">
      <alignment horizontal="center" vertical="center"/>
    </xf>
    <xf numFmtId="0" fontId="36" fillId="37" borderId="29" xfId="0" applyFont="1" applyFill="1" applyBorder="1" applyAlignment="1">
      <alignment horizontal="center" vertical="center" wrapText="1" shrinkToFit="1"/>
    </xf>
    <xf numFmtId="198" fontId="36" fillId="37" borderId="29" xfId="0" applyNumberFormat="1" applyFont="1" applyFill="1" applyBorder="1">
      <alignment vertical="center"/>
    </xf>
    <xf numFmtId="0" fontId="36" fillId="37" borderId="25" xfId="0" applyFont="1" applyFill="1" applyBorder="1" applyAlignment="1">
      <alignment horizontal="center" vertical="center" wrapText="1" shrinkToFit="1"/>
    </xf>
    <xf numFmtId="198" fontId="36" fillId="37" borderId="25" xfId="0" applyNumberFormat="1" applyFont="1" applyFill="1" applyBorder="1">
      <alignment vertical="center"/>
    </xf>
    <xf numFmtId="187" fontId="37" fillId="92" borderId="0" xfId="0" applyNumberFormat="1" applyFont="1" applyFill="1" applyAlignment="1">
      <alignment horizontal="center" vertical="center"/>
    </xf>
    <xf numFmtId="180" fontId="25" fillId="78" borderId="49" xfId="1" applyNumberFormat="1" applyFont="1" applyFill="1" applyBorder="1">
      <alignment vertical="center"/>
    </xf>
    <xf numFmtId="0" fontId="25" fillId="78" borderId="49" xfId="0" applyFont="1" applyFill="1" applyBorder="1">
      <alignment vertical="center"/>
    </xf>
    <xf numFmtId="41" fontId="117" fillId="37" borderId="29" xfId="0" applyNumberFormat="1" applyFont="1" applyFill="1" applyBorder="1" applyAlignment="1">
      <alignment horizontal="center" vertical="center"/>
    </xf>
    <xf numFmtId="41" fontId="117" fillId="37" borderId="3" xfId="1" applyFont="1" applyFill="1" applyBorder="1" applyAlignment="1">
      <alignment horizontal="center" vertical="center"/>
    </xf>
    <xf numFmtId="41" fontId="117" fillId="37" borderId="29" xfId="1" applyFont="1" applyFill="1" applyBorder="1" applyAlignment="1">
      <alignment horizontal="center" vertical="center"/>
    </xf>
    <xf numFmtId="41" fontId="116" fillId="78" borderId="0" xfId="1" applyFont="1" applyFill="1">
      <alignment vertical="center"/>
    </xf>
    <xf numFmtId="38" fontId="113" fillId="0" borderId="0" xfId="0" applyNumberFormat="1" applyFont="1" applyAlignment="1">
      <alignment horizontal="center" vertical="center"/>
    </xf>
    <xf numFmtId="38" fontId="37" fillId="0" borderId="0" xfId="0" applyNumberFormat="1" applyFont="1" applyAlignment="1">
      <alignment horizontal="center" vertical="center"/>
    </xf>
    <xf numFmtId="187" fontId="25" fillId="0" borderId="25" xfId="0" applyNumberFormat="1" applyFont="1" applyBorder="1" applyAlignment="1">
      <alignment horizontal="right" vertical="center"/>
    </xf>
    <xf numFmtId="0" fontId="25" fillId="78" borderId="49" xfId="0" applyFont="1" applyFill="1" applyBorder="1" applyAlignment="1">
      <alignment horizontal="center" vertical="center"/>
    </xf>
    <xf numFmtId="41" fontId="37" fillId="0" borderId="1" xfId="0" applyNumberFormat="1" applyFont="1" applyBorder="1">
      <alignment vertical="center"/>
    </xf>
    <xf numFmtId="0" fontId="37" fillId="0" borderId="1" xfId="0" applyFont="1" applyBorder="1">
      <alignment vertical="center"/>
    </xf>
    <xf numFmtId="0" fontId="110" fillId="0" borderId="52" xfId="0" applyFont="1" applyBorder="1">
      <alignment vertical="center"/>
    </xf>
    <xf numFmtId="0" fontId="25" fillId="37" borderId="25" xfId="0" applyFont="1" applyFill="1" applyBorder="1" applyAlignment="1">
      <alignment horizontal="center" vertical="center" shrinkToFit="1"/>
    </xf>
    <xf numFmtId="41" fontId="37" fillId="0" borderId="1" xfId="0" applyNumberFormat="1" applyFont="1" applyBorder="1" applyAlignment="1">
      <alignment horizontal="right" vertical="center"/>
    </xf>
    <xf numFmtId="190" fontId="37" fillId="37" borderId="0" xfId="0" applyNumberFormat="1" applyFont="1" applyFill="1" applyAlignment="1">
      <alignment horizontal="right" vertical="center"/>
    </xf>
    <xf numFmtId="0" fontId="117" fillId="37" borderId="0" xfId="0" applyFont="1" applyFill="1" applyAlignment="1">
      <alignment horizontal="left" vertical="center"/>
    </xf>
    <xf numFmtId="41" fontId="37" fillId="0" borderId="0" xfId="0" applyNumberFormat="1" applyFont="1" applyAlignment="1">
      <alignment horizontal="left" vertical="center" indent="1"/>
    </xf>
    <xf numFmtId="41" fontId="37" fillId="0" borderId="0" xfId="0" applyNumberFormat="1" applyFont="1" applyAlignment="1">
      <alignment horizontal="left" vertical="center" indent="2"/>
    </xf>
    <xf numFmtId="0" fontId="101" fillId="0" borderId="1" xfId="0" applyFont="1" applyBorder="1">
      <alignment vertical="center"/>
    </xf>
    <xf numFmtId="0" fontId="109" fillId="0" borderId="0" xfId="0" applyFont="1" applyAlignment="1">
      <alignment horizontal="left" vertical="center"/>
    </xf>
    <xf numFmtId="0" fontId="131" fillId="0" borderId="0" xfId="0" applyFont="1">
      <alignment vertical="center"/>
    </xf>
    <xf numFmtId="0" fontId="117" fillId="0" borderId="135" xfId="0" applyFont="1" applyBorder="1" applyAlignment="1">
      <alignment horizontal="center" vertical="center"/>
    </xf>
    <xf numFmtId="0" fontId="117" fillId="0" borderId="49" xfId="0" applyFont="1" applyBorder="1" applyAlignment="1">
      <alignment horizontal="center" vertical="center"/>
    </xf>
    <xf numFmtId="0" fontId="117" fillId="0" borderId="55" xfId="0" applyFont="1" applyBorder="1" applyAlignment="1">
      <alignment horizontal="center" vertical="center"/>
    </xf>
    <xf numFmtId="0" fontId="117" fillId="0" borderId="94" xfId="0" applyFont="1" applyBorder="1" applyAlignment="1">
      <alignment horizontal="center" vertical="center"/>
    </xf>
    <xf numFmtId="41" fontId="117" fillId="0" borderId="25" xfId="1" applyFont="1" applyBorder="1">
      <alignment vertical="center"/>
    </xf>
    <xf numFmtId="41" fontId="117" fillId="0" borderId="50" xfId="1" applyFont="1" applyBorder="1" applyAlignment="1">
      <alignment horizontal="center" vertical="center"/>
    </xf>
    <xf numFmtId="0" fontId="117" fillId="0" borderId="136" xfId="0" applyFont="1" applyBorder="1" applyAlignment="1">
      <alignment horizontal="center" vertical="center"/>
    </xf>
    <xf numFmtId="41" fontId="117" fillId="0" borderId="38" xfId="1" applyFont="1" applyBorder="1">
      <alignment vertical="center"/>
    </xf>
    <xf numFmtId="41" fontId="117" fillId="0" borderId="56" xfId="1" applyFont="1" applyBorder="1" applyAlignment="1">
      <alignment horizontal="center" vertical="center"/>
    </xf>
    <xf numFmtId="0" fontId="36" fillId="0" borderId="137" xfId="0" applyFont="1" applyBorder="1" applyAlignment="1">
      <alignment horizontal="center" vertical="center"/>
    </xf>
    <xf numFmtId="0" fontId="36" fillId="0" borderId="29" xfId="0" applyFont="1" applyBorder="1">
      <alignment vertical="center"/>
    </xf>
    <xf numFmtId="0" fontId="36" fillId="0" borderId="138" xfId="0" applyFont="1" applyBorder="1" applyAlignment="1">
      <alignment horizontal="center" vertical="center"/>
    </xf>
    <xf numFmtId="0" fontId="36" fillId="0" borderId="27" xfId="0" applyFont="1" applyBorder="1">
      <alignment vertical="center"/>
    </xf>
    <xf numFmtId="41" fontId="117" fillId="0" borderId="51" xfId="1" applyFont="1" applyBorder="1">
      <alignment vertical="center"/>
    </xf>
    <xf numFmtId="41" fontId="117" fillId="0" borderId="81" xfId="1" applyFont="1" applyBorder="1">
      <alignment vertical="center"/>
    </xf>
    <xf numFmtId="0" fontId="117" fillId="0" borderId="139" xfId="0" applyFont="1" applyBorder="1" applyAlignment="1">
      <alignment horizontal="center" vertical="center"/>
    </xf>
    <xf numFmtId="0" fontId="117" fillId="0" borderId="140" xfId="0" applyFont="1" applyBorder="1" applyAlignment="1">
      <alignment horizontal="center" vertical="center"/>
    </xf>
    <xf numFmtId="0" fontId="36" fillId="0" borderId="57" xfId="0" applyFont="1" applyBorder="1">
      <alignment vertical="center"/>
    </xf>
    <xf numFmtId="41" fontId="117" fillId="0" borderId="58" xfId="1" applyFont="1" applyBorder="1">
      <alignment vertical="center"/>
    </xf>
    <xf numFmtId="41" fontId="116" fillId="0" borderId="0" xfId="1" applyFont="1">
      <alignment vertical="center"/>
    </xf>
    <xf numFmtId="43" fontId="36" fillId="0" borderId="0" xfId="0" applyNumberFormat="1" applyFont="1">
      <alignment vertical="center"/>
    </xf>
    <xf numFmtId="180" fontId="36" fillId="0" borderId="0" xfId="0" applyNumberFormat="1" applyFont="1">
      <alignment vertical="center"/>
    </xf>
    <xf numFmtId="176" fontId="36" fillId="0" borderId="74" xfId="0" applyNumberFormat="1" applyFont="1" applyBorder="1" applyAlignment="1">
      <alignment horizontal="center" vertical="center"/>
    </xf>
    <xf numFmtId="176" fontId="36" fillId="0" borderId="77" xfId="0" applyNumberFormat="1" applyFont="1" applyBorder="1" applyAlignment="1">
      <alignment horizontal="center" vertical="center"/>
    </xf>
    <xf numFmtId="176" fontId="36" fillId="0" borderId="129" xfId="0" applyNumberFormat="1" applyFont="1" applyBorder="1" applyAlignment="1">
      <alignment horizontal="center" vertical="center"/>
    </xf>
    <xf numFmtId="176" fontId="36" fillId="0" borderId="111" xfId="0" applyNumberFormat="1" applyFont="1" applyBorder="1" applyAlignment="1">
      <alignment horizontal="center" vertical="center"/>
    </xf>
    <xf numFmtId="0" fontId="36" fillId="0" borderId="125" xfId="0" applyFont="1" applyBorder="1" applyAlignment="1">
      <alignment horizontal="center" vertical="center"/>
    </xf>
    <xf numFmtId="177" fontId="36" fillId="0" borderId="109" xfId="0" applyNumberFormat="1" applyFont="1" applyBorder="1" applyAlignment="1">
      <alignment horizontal="center" vertical="center"/>
    </xf>
    <xf numFmtId="176" fontId="36" fillId="0" borderId="109" xfId="0" applyNumberFormat="1" applyFont="1" applyBorder="1" applyAlignment="1">
      <alignment horizontal="center" vertical="center"/>
    </xf>
    <xf numFmtId="176" fontId="36" fillId="0" borderId="127" xfId="0" applyNumberFormat="1" applyFont="1" applyBorder="1" applyAlignment="1">
      <alignment horizontal="center" vertical="center"/>
    </xf>
    <xf numFmtId="176" fontId="36" fillId="0" borderId="110" xfId="0" applyNumberFormat="1" applyFont="1" applyBorder="1" applyAlignment="1">
      <alignment horizontal="center" vertical="center"/>
    </xf>
    <xf numFmtId="0" fontId="36" fillId="0" borderId="134" xfId="0" applyFont="1" applyBorder="1" applyAlignment="1">
      <alignment horizontal="center" vertical="center"/>
    </xf>
    <xf numFmtId="176" fontId="113" fillId="0" borderId="76" xfId="0" applyNumberFormat="1" applyFont="1" applyBorder="1">
      <alignment vertical="center"/>
    </xf>
    <xf numFmtId="176" fontId="113" fillId="0" borderId="53" xfId="0" applyNumberFormat="1" applyFont="1" applyBorder="1">
      <alignment vertical="center"/>
    </xf>
    <xf numFmtId="0" fontId="36" fillId="57" borderId="0" xfId="0" applyFont="1" applyFill="1">
      <alignment vertical="center"/>
    </xf>
    <xf numFmtId="41" fontId="36" fillId="0" borderId="0" xfId="0" applyNumberFormat="1" applyFont="1" applyAlignment="1">
      <alignment horizontal="center" vertical="center"/>
    </xf>
    <xf numFmtId="176" fontId="36" fillId="37" borderId="0" xfId="0" applyNumberFormat="1" applyFont="1" applyFill="1" applyAlignment="1">
      <alignment horizontal="left" vertical="center"/>
    </xf>
    <xf numFmtId="176" fontId="37" fillId="37" borderId="0" xfId="0" applyNumberFormat="1" applyFont="1" applyFill="1" applyAlignment="1">
      <alignment horizontal="center" vertical="center"/>
    </xf>
    <xf numFmtId="0" fontId="117" fillId="37" borderId="77" xfId="0" applyFont="1" applyFill="1" applyBorder="1" applyAlignment="1">
      <alignment horizontal="center" vertical="center"/>
    </xf>
    <xf numFmtId="41" fontId="36" fillId="37" borderId="1" xfId="0" applyNumberFormat="1" applyFont="1" applyFill="1" applyBorder="1" applyAlignment="1">
      <alignment horizontal="center" vertical="center"/>
    </xf>
    <xf numFmtId="190" fontId="36" fillId="37" borderId="1" xfId="0" applyNumberFormat="1" applyFont="1" applyFill="1" applyBorder="1">
      <alignment vertical="center"/>
    </xf>
    <xf numFmtId="190" fontId="36" fillId="57" borderId="1" xfId="0" applyNumberFormat="1" applyFont="1" applyFill="1" applyBorder="1">
      <alignment vertical="center"/>
    </xf>
    <xf numFmtId="190" fontId="36" fillId="37" borderId="1" xfId="0" applyNumberFormat="1" applyFont="1" applyFill="1" applyBorder="1" applyAlignment="1">
      <alignment horizontal="center" vertical="center"/>
    </xf>
    <xf numFmtId="41" fontId="36" fillId="37" borderId="0" xfId="0" applyNumberFormat="1" applyFont="1" applyFill="1" applyAlignment="1">
      <alignment horizontal="center" vertical="center"/>
    </xf>
    <xf numFmtId="0" fontId="36" fillId="37" borderId="76" xfId="0" applyFont="1" applyFill="1" applyBorder="1" applyAlignment="1">
      <alignment horizontal="center" vertical="center"/>
    </xf>
    <xf numFmtId="0" fontId="36" fillId="37" borderId="52" xfId="0" applyFont="1" applyFill="1" applyBorder="1">
      <alignment vertical="center"/>
    </xf>
    <xf numFmtId="41" fontId="117" fillId="37" borderId="52" xfId="0" applyNumberFormat="1" applyFont="1" applyFill="1" applyBorder="1">
      <alignment vertical="center"/>
    </xf>
    <xf numFmtId="41" fontId="36" fillId="81" borderId="52" xfId="0" applyNumberFormat="1" applyFont="1" applyFill="1" applyBorder="1">
      <alignment vertical="center"/>
    </xf>
    <xf numFmtId="41" fontId="36" fillId="81" borderId="52" xfId="0" applyNumberFormat="1" applyFont="1" applyFill="1" applyBorder="1" applyAlignment="1">
      <alignment horizontal="center" vertical="center"/>
    </xf>
    <xf numFmtId="187" fontId="37" fillId="37" borderId="0" xfId="0" applyNumberFormat="1" applyFont="1" applyFill="1">
      <alignment vertical="center"/>
    </xf>
    <xf numFmtId="41" fontId="113" fillId="37" borderId="0" xfId="0" applyNumberFormat="1" applyFont="1" applyFill="1">
      <alignment vertical="center"/>
    </xf>
    <xf numFmtId="188" fontId="36" fillId="0" borderId="0" xfId="0" applyNumberFormat="1" applyFont="1" applyAlignment="1">
      <alignment horizontal="left" vertical="center"/>
    </xf>
    <xf numFmtId="188" fontId="36" fillId="0" borderId="0" xfId="0" applyNumberFormat="1" applyFont="1" applyAlignment="1">
      <alignment horizontal="center" vertical="center"/>
    </xf>
    <xf numFmtId="176" fontId="36" fillId="0" borderId="0" xfId="0" applyNumberFormat="1" applyFont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188" fontId="37" fillId="0" borderId="0" xfId="0" applyNumberFormat="1" applyFont="1" applyAlignment="1">
      <alignment horizontal="center" vertical="center"/>
    </xf>
    <xf numFmtId="41" fontId="117" fillId="37" borderId="1" xfId="0" applyNumberFormat="1" applyFont="1" applyFill="1" applyBorder="1" applyAlignment="1">
      <alignment horizontal="center" vertical="center"/>
    </xf>
    <xf numFmtId="41" fontId="36" fillId="37" borderId="0" xfId="0" applyNumberFormat="1" applyFont="1" applyFill="1">
      <alignment vertical="center"/>
    </xf>
    <xf numFmtId="177" fontId="36" fillId="0" borderId="0" xfId="0" applyNumberFormat="1" applyFont="1">
      <alignment vertical="center"/>
    </xf>
    <xf numFmtId="176" fontId="110" fillId="0" borderId="75" xfId="0" applyNumberFormat="1" applyFont="1" applyBorder="1" applyAlignment="1">
      <alignment horizontal="center" vertical="center"/>
    </xf>
    <xf numFmtId="198" fontId="36" fillId="0" borderId="1" xfId="0" applyNumberFormat="1" applyFont="1" applyBorder="1">
      <alignment vertical="center"/>
    </xf>
    <xf numFmtId="43" fontId="36" fillId="0" borderId="1" xfId="0" applyNumberFormat="1" applyFont="1" applyBorder="1">
      <alignment vertical="center"/>
    </xf>
    <xf numFmtId="41" fontId="36" fillId="0" borderId="83" xfId="0" applyNumberFormat="1" applyFont="1" applyBorder="1">
      <alignment vertical="center"/>
    </xf>
    <xf numFmtId="41" fontId="110" fillId="37" borderId="75" xfId="0" applyNumberFormat="1" applyFont="1" applyFill="1" applyBorder="1" applyAlignment="1">
      <alignment horizontal="center" vertical="center"/>
    </xf>
    <xf numFmtId="190" fontId="36" fillId="37" borderId="83" xfId="0" applyNumberFormat="1" applyFont="1" applyFill="1" applyBorder="1">
      <alignment vertical="center"/>
    </xf>
    <xf numFmtId="190" fontId="36" fillId="37" borderId="0" xfId="0" applyNumberFormat="1" applyFont="1" applyFill="1">
      <alignment vertical="center"/>
    </xf>
    <xf numFmtId="0" fontId="110" fillId="37" borderId="75" xfId="0" applyFont="1" applyFill="1" applyBorder="1" applyAlignment="1">
      <alignment horizontal="center" vertical="center"/>
    </xf>
    <xf numFmtId="43" fontId="36" fillId="37" borderId="83" xfId="0" applyNumberFormat="1" applyFont="1" applyFill="1" applyBorder="1">
      <alignment vertical="center"/>
    </xf>
    <xf numFmtId="43" fontId="36" fillId="37" borderId="0" xfId="0" applyNumberFormat="1" applyFont="1" applyFill="1">
      <alignment vertical="center"/>
    </xf>
    <xf numFmtId="41" fontId="110" fillId="37" borderId="76" xfId="0" applyNumberFormat="1" applyFont="1" applyFill="1" applyBorder="1" applyAlignment="1">
      <alignment horizontal="center" vertical="center"/>
    </xf>
    <xf numFmtId="41" fontId="36" fillId="37" borderId="52" xfId="0" applyNumberFormat="1" applyFont="1" applyFill="1" applyBorder="1" applyAlignment="1">
      <alignment horizontal="center" vertical="center"/>
    </xf>
    <xf numFmtId="189" fontId="36" fillId="37" borderId="52" xfId="0" applyNumberFormat="1" applyFont="1" applyFill="1" applyBorder="1">
      <alignment vertical="center"/>
    </xf>
    <xf numFmtId="189" fontId="36" fillId="37" borderId="53" xfId="0" applyNumberFormat="1" applyFont="1" applyFill="1" applyBorder="1">
      <alignment vertical="center"/>
    </xf>
    <xf numFmtId="189" fontId="36" fillId="37" borderId="0" xfId="0" applyNumberFormat="1" applyFont="1" applyFill="1">
      <alignment vertical="center"/>
    </xf>
    <xf numFmtId="190" fontId="36" fillId="37" borderId="0" xfId="0" applyNumberFormat="1" applyFont="1" applyFill="1" applyAlignment="1">
      <alignment horizontal="center" vertical="center"/>
    </xf>
    <xf numFmtId="0" fontId="117" fillId="37" borderId="0" xfId="0" applyFont="1" applyFill="1" applyAlignment="1">
      <alignment horizontal="center" vertical="center"/>
    </xf>
    <xf numFmtId="177" fontId="36" fillId="37" borderId="0" xfId="0" applyNumberFormat="1" applyFont="1" applyFill="1">
      <alignment vertical="center"/>
    </xf>
    <xf numFmtId="41" fontId="117" fillId="37" borderId="0" xfId="0" applyNumberFormat="1" applyFont="1" applyFill="1">
      <alignment vertical="center"/>
    </xf>
    <xf numFmtId="176" fontId="36" fillId="37" borderId="0" xfId="0" applyNumberFormat="1" applyFont="1" applyFill="1">
      <alignment vertical="center"/>
    </xf>
    <xf numFmtId="0" fontId="117" fillId="37" borderId="0" xfId="0" applyFont="1" applyFill="1">
      <alignment vertical="center"/>
    </xf>
    <xf numFmtId="0" fontId="117" fillId="37" borderId="6" xfId="0" applyFont="1" applyFill="1" applyBorder="1">
      <alignment vertical="center"/>
    </xf>
    <xf numFmtId="176" fontId="117" fillId="57" borderId="126" xfId="0" applyNumberFormat="1" applyFont="1" applyFill="1" applyBorder="1" applyAlignment="1">
      <alignment horizontal="center" vertical="center"/>
    </xf>
    <xf numFmtId="176" fontId="36" fillId="57" borderId="48" xfId="0" applyNumberFormat="1" applyFont="1" applyFill="1" applyBorder="1">
      <alignment vertical="center"/>
    </xf>
    <xf numFmtId="2" fontId="36" fillId="0" borderId="1" xfId="0" applyNumberFormat="1" applyFont="1" applyBorder="1">
      <alignment vertical="center"/>
    </xf>
    <xf numFmtId="41" fontId="36" fillId="37" borderId="76" xfId="0" applyNumberFormat="1" applyFont="1" applyFill="1" applyBorder="1" applyAlignment="1">
      <alignment horizontal="center" vertical="center"/>
    </xf>
    <xf numFmtId="43" fontId="36" fillId="0" borderId="52" xfId="0" applyNumberFormat="1" applyFont="1" applyBorder="1">
      <alignment vertical="center"/>
    </xf>
    <xf numFmtId="187" fontId="110" fillId="0" borderId="0" xfId="0" applyNumberFormat="1" applyFont="1">
      <alignment vertical="center"/>
    </xf>
    <xf numFmtId="0" fontId="117" fillId="37" borderId="74" xfId="0" applyFont="1" applyFill="1" applyBorder="1" applyAlignment="1">
      <alignment horizontal="center" vertical="center"/>
    </xf>
    <xf numFmtId="196" fontId="36" fillId="37" borderId="0" xfId="0" applyNumberFormat="1" applyFont="1" applyFill="1">
      <alignment vertical="center"/>
    </xf>
    <xf numFmtId="41" fontId="36" fillId="37" borderId="53" xfId="0" applyNumberFormat="1" applyFont="1" applyFill="1" applyBorder="1">
      <alignment vertical="center"/>
    </xf>
    <xf numFmtId="43" fontId="37" fillId="37" borderId="0" xfId="0" applyNumberFormat="1" applyFont="1" applyFill="1">
      <alignment vertical="center"/>
    </xf>
    <xf numFmtId="187" fontId="37" fillId="0" borderId="83" xfId="0" applyNumberFormat="1" applyFont="1" applyBorder="1">
      <alignment vertical="center"/>
    </xf>
    <xf numFmtId="187" fontId="37" fillId="0" borderId="53" xfId="0" applyNumberFormat="1" applyFont="1" applyBorder="1">
      <alignment vertical="center"/>
    </xf>
    <xf numFmtId="0" fontId="25" fillId="86" borderId="25" xfId="0" applyFont="1" applyFill="1" applyBorder="1" applyAlignment="1">
      <alignment horizontal="center" vertical="center"/>
    </xf>
    <xf numFmtId="0" fontId="25" fillId="86" borderId="25" xfId="0" applyFont="1" applyFill="1" applyBorder="1" applyAlignment="1">
      <alignment horizontal="center" vertical="center" wrapText="1"/>
    </xf>
    <xf numFmtId="0" fontId="25" fillId="69" borderId="25" xfId="0" applyFont="1" applyFill="1" applyBorder="1">
      <alignment vertical="center"/>
    </xf>
    <xf numFmtId="0" fontId="36" fillId="37" borderId="52" xfId="0" applyFont="1" applyFill="1" applyBorder="1" applyAlignment="1">
      <alignment horizontal="center" vertical="center" shrinkToFit="1"/>
    </xf>
    <xf numFmtId="41" fontId="117" fillId="37" borderId="52" xfId="0" applyNumberFormat="1" applyFont="1" applyFill="1" applyBorder="1" applyAlignment="1">
      <alignment horizontal="center" vertical="center"/>
    </xf>
    <xf numFmtId="0" fontId="36" fillId="57" borderId="29" xfId="0" applyFont="1" applyFill="1" applyBorder="1" applyAlignment="1">
      <alignment horizontal="center" vertical="center"/>
    </xf>
    <xf numFmtId="0" fontId="36" fillId="57" borderId="27" xfId="0" applyFont="1" applyFill="1" applyBorder="1" applyAlignment="1">
      <alignment horizontal="center" vertical="center" shrinkToFit="1"/>
    </xf>
    <xf numFmtId="0" fontId="36" fillId="57" borderId="27" xfId="0" applyFont="1" applyFill="1" applyBorder="1" applyAlignment="1">
      <alignment horizontal="center" vertical="center"/>
    </xf>
    <xf numFmtId="41" fontId="36" fillId="37" borderId="1" xfId="1" applyFont="1" applyFill="1" applyBorder="1">
      <alignment vertical="center"/>
    </xf>
    <xf numFmtId="49" fontId="25" fillId="0" borderId="0" xfId="0" applyNumberFormat="1" applyFont="1" applyAlignment="1">
      <alignment horizontal="center" vertical="center" wrapText="1" shrinkToFit="1"/>
    </xf>
    <xf numFmtId="49" fontId="25" fillId="0" borderId="0" xfId="0" applyNumberFormat="1" applyFont="1" applyAlignment="1">
      <alignment horizontal="center" vertical="center" shrinkToFit="1"/>
    </xf>
    <xf numFmtId="0" fontId="25" fillId="0" borderId="0" xfId="0" applyFont="1" applyAlignment="1">
      <alignment horizontal="center" vertical="center" wrapText="1" shrinkToFit="1"/>
    </xf>
    <xf numFmtId="41" fontId="117" fillId="0" borderId="0" xfId="1" applyFont="1">
      <alignment vertical="center"/>
    </xf>
    <xf numFmtId="43" fontId="118" fillId="0" borderId="0" xfId="0" applyNumberFormat="1" applyFont="1">
      <alignment vertical="center"/>
    </xf>
    <xf numFmtId="187" fontId="147" fillId="0" borderId="74" xfId="0" applyNumberFormat="1" applyFont="1" applyBorder="1" applyAlignment="1">
      <alignment horizontal="center" vertical="center"/>
    </xf>
    <xf numFmtId="187" fontId="147" fillId="0" borderId="77" xfId="0" applyNumberFormat="1" applyFont="1" applyBorder="1" applyAlignment="1">
      <alignment horizontal="center" vertical="center"/>
    </xf>
    <xf numFmtId="41" fontId="36" fillId="37" borderId="1" xfId="1" applyFont="1" applyFill="1" applyBorder="1" applyAlignment="1">
      <alignment horizontal="center" vertical="center"/>
    </xf>
    <xf numFmtId="182" fontId="36" fillId="0" borderId="0" xfId="0" applyNumberFormat="1" applyFont="1">
      <alignment vertical="center"/>
    </xf>
    <xf numFmtId="41" fontId="37" fillId="95" borderId="25" xfId="1" applyFont="1" applyFill="1" applyBorder="1" applyAlignment="1">
      <alignment horizontal="center" vertical="center"/>
    </xf>
    <xf numFmtId="0" fontId="118" fillId="0" borderId="1" xfId="0" applyFont="1" applyBorder="1" applyAlignment="1">
      <alignment horizontal="center" vertical="center" shrinkToFit="1"/>
    </xf>
    <xf numFmtId="41" fontId="37" fillId="87" borderId="1" xfId="0" applyNumberFormat="1" applyFont="1" applyFill="1" applyBorder="1" applyAlignment="1">
      <alignment horizontal="right" vertical="center"/>
    </xf>
    <xf numFmtId="41" fontId="159" fillId="0" borderId="0" xfId="1">
      <alignment vertical="center"/>
    </xf>
    <xf numFmtId="41" fontId="159" fillId="0" borderId="1" xfId="1" applyBorder="1">
      <alignment vertical="center"/>
    </xf>
    <xf numFmtId="41" fontId="159" fillId="0" borderId="52" xfId="1" applyBorder="1">
      <alignment vertical="center"/>
    </xf>
    <xf numFmtId="41" fontId="37" fillId="98" borderId="25" xfId="1" applyFont="1" applyFill="1" applyBorder="1" applyAlignment="1">
      <alignment horizontal="center" vertical="center"/>
    </xf>
    <xf numFmtId="41" fontId="37" fillId="99" borderId="25" xfId="1" applyFont="1" applyFill="1" applyBorder="1" applyAlignment="1">
      <alignment horizontal="center" vertical="center"/>
    </xf>
    <xf numFmtId="41" fontId="25" fillId="78" borderId="3" xfId="1" applyFont="1" applyFill="1" applyBorder="1" applyAlignment="1">
      <alignment horizontal="center" vertical="center"/>
    </xf>
    <xf numFmtId="41" fontId="113" fillId="78" borderId="3" xfId="1" applyFont="1" applyFill="1" applyBorder="1" applyAlignment="1">
      <alignment horizontal="center" vertical="center"/>
    </xf>
    <xf numFmtId="41" fontId="113" fillId="78" borderId="3" xfId="1" applyFont="1" applyFill="1" applyBorder="1" applyAlignment="1">
      <alignment horizontal="right" vertical="center"/>
    </xf>
    <xf numFmtId="0" fontId="131" fillId="57" borderId="0" xfId="0" applyFont="1" applyFill="1" applyAlignment="1">
      <alignment horizontal="center" vertical="center"/>
    </xf>
    <xf numFmtId="180" fontId="129" fillId="57" borderId="0" xfId="0" applyNumberFormat="1" applyFont="1" applyFill="1" applyAlignment="1">
      <alignment horizontal="center" vertical="center"/>
    </xf>
    <xf numFmtId="0" fontId="129" fillId="57" borderId="0" xfId="0" applyFont="1" applyFill="1" applyAlignment="1">
      <alignment horizontal="center" vertical="center"/>
    </xf>
    <xf numFmtId="41" fontId="36" fillId="97" borderId="1" xfId="1" applyFont="1" applyFill="1" applyBorder="1" applyAlignment="1">
      <alignment horizontal="center" vertical="center"/>
    </xf>
    <xf numFmtId="49" fontId="37" fillId="0" borderId="25" xfId="0" applyNumberFormat="1" applyFont="1" applyBorder="1" applyAlignment="1">
      <alignment horizontal="center" vertical="center"/>
    </xf>
    <xf numFmtId="190" fontId="36" fillId="57" borderId="1" xfId="1" applyNumberFormat="1" applyFont="1" applyFill="1" applyBorder="1" applyAlignment="1">
      <alignment horizontal="center" vertical="center"/>
    </xf>
    <xf numFmtId="41" fontId="36" fillId="97" borderId="1" xfId="1" applyFont="1" applyFill="1" applyBorder="1">
      <alignment vertical="center"/>
    </xf>
    <xf numFmtId="41" fontId="36" fillId="95" borderId="1" xfId="1" applyFont="1" applyFill="1" applyBorder="1" applyAlignment="1">
      <alignment horizontal="center" vertical="center"/>
    </xf>
    <xf numFmtId="41" fontId="36" fillId="95" borderId="1" xfId="1" applyFont="1" applyFill="1" applyBorder="1">
      <alignment vertical="center"/>
    </xf>
    <xf numFmtId="189" fontId="159" fillId="0" borderId="79" xfId="0" applyNumberFormat="1" applyFont="1" applyBorder="1">
      <alignment vertical="center"/>
    </xf>
    <xf numFmtId="41" fontId="0" fillId="0" borderId="79" xfId="0" applyNumberFormat="1" applyBorder="1">
      <alignment vertical="center"/>
    </xf>
    <xf numFmtId="0" fontId="159" fillId="0" borderId="79" xfId="0" applyFont="1" applyBorder="1" applyAlignment="1">
      <alignment horizontal="center" vertical="center"/>
    </xf>
    <xf numFmtId="200" fontId="128" fillId="0" borderId="79" xfId="0" applyNumberFormat="1" applyFont="1" applyBorder="1">
      <alignment vertical="center"/>
    </xf>
    <xf numFmtId="41" fontId="37" fillId="103" borderId="25" xfId="1" applyFont="1" applyFill="1" applyBorder="1" applyAlignment="1">
      <alignment horizontal="center" vertical="center"/>
    </xf>
    <xf numFmtId="49" fontId="36" fillId="37" borderId="61" xfId="0" applyNumberFormat="1" applyFont="1" applyFill="1" applyBorder="1" applyAlignment="1">
      <alignment horizontal="center" vertical="center"/>
    </xf>
    <xf numFmtId="176" fontId="117" fillId="0" borderId="0" xfId="0" applyNumberFormat="1" applyFont="1">
      <alignment vertical="center"/>
    </xf>
    <xf numFmtId="41" fontId="110" fillId="0" borderId="102" xfId="0" applyNumberFormat="1" applyFont="1" applyBorder="1" applyAlignment="1">
      <alignment horizontal="center" vertical="center"/>
    </xf>
    <xf numFmtId="0" fontId="159" fillId="0" borderId="0" xfId="0" applyFont="1">
      <alignment vertical="center"/>
    </xf>
    <xf numFmtId="41" fontId="37" fillId="96" borderId="25" xfId="1" applyFont="1" applyFill="1" applyBorder="1" applyAlignment="1">
      <alignment horizontal="center" vertical="center" shrinkToFit="1"/>
    </xf>
    <xf numFmtId="9" fontId="116" fillId="0" borderId="0" xfId="0" applyNumberFormat="1" applyFont="1" applyAlignment="1">
      <alignment horizontal="center" vertical="center"/>
    </xf>
    <xf numFmtId="181" fontId="101" fillId="0" borderId="0" xfId="51931" applyNumberFormat="1" applyFont="1">
      <alignment vertical="center"/>
    </xf>
    <xf numFmtId="180" fontId="118" fillId="0" borderId="28" xfId="51931" applyNumberFormat="1" applyFont="1" applyBorder="1" applyAlignment="1">
      <alignment horizontal="center" vertical="center"/>
    </xf>
    <xf numFmtId="198" fontId="109" fillId="37" borderId="197" xfId="51931" applyNumberFormat="1" applyFont="1" applyFill="1" applyBorder="1" applyAlignment="1">
      <alignment horizontal="right" vertical="center"/>
    </xf>
    <xf numFmtId="198" fontId="109" fillId="0" borderId="120" xfId="51931" applyNumberFormat="1" applyFont="1" applyBorder="1" applyAlignment="1">
      <alignment horizontal="right" vertical="center"/>
    </xf>
    <xf numFmtId="198" fontId="109" fillId="0" borderId="197" xfId="51931" applyNumberFormat="1" applyFont="1" applyBorder="1" applyAlignment="1">
      <alignment horizontal="right" vertical="center"/>
    </xf>
    <xf numFmtId="198" fontId="109" fillId="0" borderId="159" xfId="51931" applyNumberFormat="1" applyFont="1" applyBorder="1" applyAlignment="1">
      <alignment horizontal="right" vertical="center"/>
    </xf>
    <xf numFmtId="180" fontId="118" fillId="0" borderId="3" xfId="51931" applyNumberFormat="1" applyFont="1" applyBorder="1" applyAlignment="1">
      <alignment horizontal="center" vertical="center"/>
    </xf>
    <xf numFmtId="198" fontId="109" fillId="0" borderId="200" xfId="51931" applyNumberFormat="1" applyFont="1" applyBorder="1" applyAlignment="1">
      <alignment horizontal="right" vertical="center"/>
    </xf>
    <xf numFmtId="198" fontId="109" fillId="0" borderId="201" xfId="51931" applyNumberFormat="1" applyFont="1" applyBorder="1" applyAlignment="1">
      <alignment horizontal="right" vertical="center"/>
    </xf>
    <xf numFmtId="198" fontId="109" fillId="0" borderId="14" xfId="51931" applyNumberFormat="1" applyFont="1" applyBorder="1" applyAlignment="1">
      <alignment horizontal="right" vertical="center"/>
    </xf>
    <xf numFmtId="180" fontId="118" fillId="0" borderId="34" xfId="51931" applyNumberFormat="1" applyFont="1" applyBorder="1" applyAlignment="1">
      <alignment horizontal="center" vertical="center"/>
    </xf>
    <xf numFmtId="198" fontId="109" fillId="37" borderId="204" xfId="51931" applyNumberFormat="1" applyFont="1" applyFill="1" applyBorder="1" applyAlignment="1">
      <alignment horizontal="right" vertical="center"/>
    </xf>
    <xf numFmtId="198" fontId="109" fillId="0" borderId="60" xfId="51931" applyNumberFormat="1" applyFont="1" applyBorder="1" applyAlignment="1">
      <alignment horizontal="right" vertical="center"/>
    </xf>
    <xf numFmtId="198" fontId="109" fillId="0" borderId="204" xfId="51931" applyNumberFormat="1" applyFont="1" applyBorder="1" applyAlignment="1">
      <alignment horizontal="right" vertical="center"/>
    </xf>
    <xf numFmtId="198" fontId="109" fillId="0" borderId="205" xfId="51931" applyNumberFormat="1" applyFont="1" applyBorder="1" applyAlignment="1">
      <alignment horizontal="right" vertical="center"/>
    </xf>
    <xf numFmtId="198" fontId="109" fillId="0" borderId="208" xfId="51931" applyNumberFormat="1" applyFont="1" applyBorder="1" applyAlignment="1">
      <alignment horizontal="right" vertical="center"/>
    </xf>
    <xf numFmtId="198" fontId="109" fillId="0" borderId="2" xfId="51931" applyNumberFormat="1" applyFont="1" applyBorder="1" applyAlignment="1">
      <alignment horizontal="right" vertical="center"/>
    </xf>
    <xf numFmtId="198" fontId="109" fillId="0" borderId="161" xfId="51931" applyNumberFormat="1" applyFont="1" applyBorder="1" applyAlignment="1">
      <alignment horizontal="right" vertical="center"/>
    </xf>
    <xf numFmtId="198" fontId="109" fillId="0" borderId="208" xfId="51931" applyNumberFormat="1" applyFont="1" applyBorder="1">
      <alignment vertical="center"/>
    </xf>
    <xf numFmtId="198" fontId="109" fillId="0" borderId="2" xfId="51931" applyNumberFormat="1" applyFont="1" applyBorder="1">
      <alignment vertical="center"/>
    </xf>
    <xf numFmtId="198" fontId="109" fillId="0" borderId="161" xfId="51931" applyNumberFormat="1" applyFont="1" applyBorder="1">
      <alignment vertical="center"/>
    </xf>
    <xf numFmtId="181" fontId="202" fillId="0" borderId="0" xfId="51931" applyNumberFormat="1" applyFont="1" applyAlignment="1">
      <alignment horizontal="center" vertical="center"/>
    </xf>
    <xf numFmtId="181" fontId="203" fillId="0" borderId="0" xfId="51931" applyNumberFormat="1" applyFont="1">
      <alignment vertical="center"/>
    </xf>
    <xf numFmtId="186" fontId="109" fillId="0" borderId="200" xfId="51931" applyNumberFormat="1" applyFont="1" applyBorder="1" applyAlignment="1">
      <alignment horizontal="right" vertical="center"/>
    </xf>
    <xf numFmtId="186" fontId="109" fillId="0" borderId="201" xfId="51931" applyNumberFormat="1" applyFont="1" applyBorder="1" applyAlignment="1">
      <alignment horizontal="right" vertical="center"/>
    </xf>
    <xf numFmtId="186" fontId="109" fillId="0" borderId="14" xfId="51931" applyNumberFormat="1" applyFont="1" applyBorder="1" applyAlignment="1">
      <alignment horizontal="right" vertical="center"/>
    </xf>
    <xf numFmtId="186" fontId="109" fillId="0" borderId="204" xfId="51931" applyNumberFormat="1" applyFont="1" applyBorder="1" applyAlignment="1">
      <alignment horizontal="right" vertical="center"/>
    </xf>
    <xf numFmtId="186" fontId="109" fillId="0" borderId="60" xfId="51931" applyNumberFormat="1" applyFont="1" applyBorder="1" applyAlignment="1">
      <alignment horizontal="right" vertical="center"/>
    </xf>
    <xf numFmtId="186" fontId="109" fillId="0" borderId="205" xfId="51931" applyNumberFormat="1" applyFont="1" applyBorder="1" applyAlignment="1">
      <alignment horizontal="right" vertical="center"/>
    </xf>
    <xf numFmtId="198" fontId="109" fillId="0" borderId="209" xfId="51931" applyNumberFormat="1" applyFont="1" applyBorder="1">
      <alignment vertical="center"/>
    </xf>
    <xf numFmtId="198" fontId="109" fillId="0" borderId="35" xfId="51931" applyNumberFormat="1" applyFont="1" applyBorder="1">
      <alignment vertical="center"/>
    </xf>
    <xf numFmtId="198" fontId="109" fillId="0" borderId="164" xfId="51931" applyNumberFormat="1" applyFont="1" applyBorder="1">
      <alignment vertical="center"/>
    </xf>
    <xf numFmtId="198" fontId="109" fillId="0" borderId="210" xfId="51931" applyNumberFormat="1" applyFont="1" applyBorder="1">
      <alignment vertical="center"/>
    </xf>
    <xf numFmtId="181" fontId="109" fillId="0" borderId="0" xfId="51931" applyNumberFormat="1" applyFont="1" applyAlignment="1">
      <alignment horizontal="center" vertical="center"/>
    </xf>
    <xf numFmtId="181" fontId="118" fillId="0" borderId="0" xfId="51931" applyNumberFormat="1" applyFont="1">
      <alignment vertical="center"/>
    </xf>
    <xf numFmtId="198" fontId="109" fillId="37" borderId="195" xfId="51931" applyNumberFormat="1" applyFont="1" applyFill="1" applyBorder="1">
      <alignment vertical="center"/>
    </xf>
    <xf numFmtId="198" fontId="109" fillId="37" borderId="0" xfId="51931" applyNumberFormat="1" applyFont="1" applyFill="1" applyAlignment="1">
      <alignment horizontal="right" vertical="center"/>
    </xf>
    <xf numFmtId="41" fontId="37" fillId="105" borderId="30" xfId="0" applyNumberFormat="1" applyFont="1" applyFill="1" applyBorder="1">
      <alignment vertical="center"/>
    </xf>
    <xf numFmtId="0" fontId="109" fillId="99" borderId="0" xfId="0" applyFont="1" applyFill="1">
      <alignment vertical="center"/>
    </xf>
    <xf numFmtId="0" fontId="120" fillId="99" borderId="0" xfId="0" applyFont="1" applyFill="1" applyAlignment="1">
      <alignment horizontal="center" vertical="center"/>
    </xf>
    <xf numFmtId="0" fontId="159" fillId="37" borderId="0" xfId="0" applyFont="1" applyFill="1">
      <alignment vertical="center"/>
    </xf>
    <xf numFmtId="41" fontId="117" fillId="37" borderId="77" xfId="0" applyNumberFormat="1" applyFont="1" applyFill="1" applyBorder="1" applyAlignment="1">
      <alignment horizontal="center" vertical="center"/>
    </xf>
    <xf numFmtId="41" fontId="117" fillId="95" borderId="25" xfId="1" applyFont="1" applyFill="1" applyBorder="1" applyAlignment="1">
      <alignment horizontal="center" vertical="center"/>
    </xf>
    <xf numFmtId="0" fontId="36" fillId="95" borderId="25" xfId="0" applyFont="1" applyFill="1" applyBorder="1" applyAlignment="1">
      <alignment horizontal="center" vertical="center"/>
    </xf>
    <xf numFmtId="198" fontId="36" fillId="0" borderId="34" xfId="0" applyNumberFormat="1" applyFont="1" applyBorder="1">
      <alignment vertical="center"/>
    </xf>
    <xf numFmtId="198" fontId="36" fillId="79" borderId="27" xfId="0" applyNumberFormat="1" applyFont="1" applyFill="1" applyBorder="1">
      <alignment vertical="center"/>
    </xf>
    <xf numFmtId="0" fontId="36" fillId="37" borderId="1" xfId="0" applyFont="1" applyFill="1" applyBorder="1" applyAlignment="1">
      <alignment horizontal="center" vertical="center" wrapText="1"/>
    </xf>
    <xf numFmtId="190" fontId="37" fillId="57" borderId="29" xfId="1" applyNumberFormat="1" applyFont="1" applyFill="1" applyBorder="1" applyAlignment="1">
      <alignment horizontal="center" vertical="center"/>
    </xf>
    <xf numFmtId="190" fontId="37" fillId="57" borderId="25" xfId="1" applyNumberFormat="1" applyFont="1" applyFill="1" applyBorder="1" applyAlignment="1">
      <alignment horizontal="center" vertical="center"/>
    </xf>
    <xf numFmtId="190" fontId="37" fillId="95" borderId="25" xfId="1" applyNumberFormat="1" applyFont="1" applyFill="1" applyBorder="1" applyAlignment="1">
      <alignment horizontal="center" vertical="center"/>
    </xf>
    <xf numFmtId="190" fontId="37" fillId="58" borderId="25" xfId="1" applyNumberFormat="1" applyFont="1" applyFill="1" applyBorder="1" applyAlignment="1">
      <alignment horizontal="center" vertical="center"/>
    </xf>
    <xf numFmtId="190" fontId="37" fillId="60" borderId="25" xfId="1" applyNumberFormat="1" applyFont="1" applyFill="1" applyBorder="1" applyAlignment="1">
      <alignment horizontal="center" vertical="center"/>
    </xf>
    <xf numFmtId="0" fontId="25" fillId="78" borderId="3" xfId="0" applyFont="1" applyFill="1" applyBorder="1" applyAlignment="1">
      <alignment horizontal="center" vertical="center"/>
    </xf>
    <xf numFmtId="189" fontId="141" fillId="37" borderId="0" xfId="0" applyNumberFormat="1" applyFont="1" applyFill="1">
      <alignment vertical="center"/>
    </xf>
    <xf numFmtId="0" fontId="128" fillId="37" borderId="52" xfId="0" applyFont="1" applyFill="1" applyBorder="1">
      <alignment vertical="center"/>
    </xf>
    <xf numFmtId="198" fontId="36" fillId="95" borderId="25" xfId="0" applyNumberFormat="1" applyFont="1" applyFill="1" applyBorder="1">
      <alignment vertical="center"/>
    </xf>
    <xf numFmtId="198" fontId="36" fillId="95" borderId="27" xfId="0" applyNumberFormat="1" applyFont="1" applyFill="1" applyBorder="1">
      <alignment vertical="center"/>
    </xf>
    <xf numFmtId="190" fontId="109" fillId="37" borderId="27" xfId="1" applyNumberFormat="1" applyFont="1" applyFill="1" applyBorder="1" applyAlignment="1">
      <alignment horizontal="center" vertical="center"/>
    </xf>
    <xf numFmtId="41" fontId="25" fillId="79" borderId="1" xfId="0" applyNumberFormat="1" applyFont="1" applyFill="1" applyBorder="1" applyAlignment="1">
      <alignment horizontal="center" vertical="center"/>
    </xf>
    <xf numFmtId="0" fontId="36" fillId="37" borderId="3" xfId="0" applyFont="1" applyFill="1" applyBorder="1" applyAlignment="1">
      <alignment horizontal="center" vertical="center"/>
    </xf>
    <xf numFmtId="0" fontId="36" fillId="37" borderId="38" xfId="0" applyFont="1" applyFill="1" applyBorder="1" applyAlignment="1">
      <alignment horizontal="center" vertical="center"/>
    </xf>
    <xf numFmtId="41" fontId="117" fillId="37" borderId="38" xfId="1" applyFont="1" applyFill="1" applyBorder="1" applyAlignment="1">
      <alignment horizontal="center" vertical="center"/>
    </xf>
    <xf numFmtId="41" fontId="117" fillId="95" borderId="38" xfId="1" applyFont="1" applyFill="1" applyBorder="1" applyAlignment="1">
      <alignment horizontal="center" vertical="center"/>
    </xf>
    <xf numFmtId="0" fontId="25" fillId="37" borderId="132" xfId="0" applyFont="1" applyFill="1" applyBorder="1" applyAlignment="1">
      <alignment horizontal="center" vertical="center"/>
    </xf>
    <xf numFmtId="0" fontId="36" fillId="0" borderId="90" xfId="0" applyFont="1" applyBorder="1" applyAlignment="1">
      <alignment horizontal="center" vertical="center" shrinkToFit="1"/>
    </xf>
    <xf numFmtId="0" fontId="36" fillId="0" borderId="90" xfId="0" applyFont="1" applyBorder="1">
      <alignment vertical="center"/>
    </xf>
    <xf numFmtId="41" fontId="117" fillId="37" borderId="90" xfId="1" applyFont="1" applyFill="1" applyBorder="1">
      <alignment vertical="center"/>
    </xf>
    <xf numFmtId="198" fontId="36" fillId="0" borderId="90" xfId="0" applyNumberFormat="1" applyFont="1" applyBorder="1">
      <alignment vertical="center"/>
    </xf>
    <xf numFmtId="41" fontId="36" fillId="37" borderId="90" xfId="1" applyFont="1" applyFill="1" applyBorder="1">
      <alignment vertical="center"/>
    </xf>
    <xf numFmtId="49" fontId="36" fillId="37" borderId="124" xfId="1" applyNumberFormat="1" applyFont="1" applyFill="1" applyBorder="1">
      <alignment vertical="center"/>
    </xf>
    <xf numFmtId="41" fontId="25" fillId="37" borderId="62" xfId="0" applyNumberFormat="1" applyFont="1" applyFill="1" applyBorder="1">
      <alignment vertical="center"/>
    </xf>
    <xf numFmtId="41" fontId="25" fillId="37" borderId="6" xfId="0" applyNumberFormat="1" applyFont="1" applyFill="1" applyBorder="1">
      <alignment vertical="center"/>
    </xf>
    <xf numFmtId="0" fontId="25" fillId="37" borderId="1" xfId="0" applyFont="1" applyFill="1" applyBorder="1" applyAlignment="1">
      <alignment horizontal="center" vertical="center"/>
    </xf>
    <xf numFmtId="49" fontId="25" fillId="37" borderId="1" xfId="0" applyNumberFormat="1" applyFont="1" applyFill="1" applyBorder="1" applyAlignment="1">
      <alignment horizontal="center" vertical="center"/>
    </xf>
    <xf numFmtId="49" fontId="25" fillId="37" borderId="28" xfId="0" applyNumberFormat="1" applyFont="1" applyFill="1" applyBorder="1" applyAlignment="1">
      <alignment horizontal="center" vertical="center" shrinkToFit="1"/>
    </xf>
    <xf numFmtId="49" fontId="25" fillId="37" borderId="34" xfId="0" applyNumberFormat="1" applyFont="1" applyFill="1" applyBorder="1" applyAlignment="1">
      <alignment horizontal="center" vertical="center" shrinkToFit="1"/>
    </xf>
    <xf numFmtId="49" fontId="25" fillId="37" borderId="35" xfId="0" applyNumberFormat="1" applyFont="1" applyFill="1" applyBorder="1" applyAlignment="1">
      <alignment horizontal="center" vertical="center" shrinkToFit="1"/>
    </xf>
    <xf numFmtId="49" fontId="25" fillId="37" borderId="28" xfId="0" applyNumberFormat="1" applyFont="1" applyFill="1" applyBorder="1" applyAlignment="1">
      <alignment horizontal="center" vertical="center"/>
    </xf>
    <xf numFmtId="49" fontId="25" fillId="37" borderId="35" xfId="0" applyNumberFormat="1" applyFont="1" applyFill="1" applyBorder="1" applyAlignment="1">
      <alignment horizontal="center" vertical="center"/>
    </xf>
    <xf numFmtId="49" fontId="25" fillId="37" borderId="28" xfId="0" applyNumberFormat="1" applyFont="1" applyFill="1" applyBorder="1" applyAlignment="1">
      <alignment horizontal="center" vertical="center" wrapText="1" shrinkToFit="1"/>
    </xf>
    <xf numFmtId="49" fontId="25" fillId="37" borderId="35" xfId="0" applyNumberFormat="1" applyFont="1" applyFill="1" applyBorder="1" applyAlignment="1">
      <alignment horizontal="center" vertical="center" wrapText="1" shrinkToFit="1"/>
    </xf>
    <xf numFmtId="41" fontId="37" fillId="0" borderId="0" xfId="1" applyFont="1" applyAlignment="1">
      <alignment horizontal="center" vertical="center"/>
    </xf>
    <xf numFmtId="41" fontId="25" fillId="37" borderId="3" xfId="0" applyNumberFormat="1" applyFont="1" applyFill="1" applyBorder="1" applyAlignment="1">
      <alignment horizontal="right" vertical="center"/>
    </xf>
    <xf numFmtId="0" fontId="25" fillId="37" borderId="57" xfId="0" applyFont="1" applyFill="1" applyBorder="1">
      <alignment vertical="center"/>
    </xf>
    <xf numFmtId="49" fontId="116" fillId="0" borderId="0" xfId="0" applyNumberFormat="1" applyFont="1">
      <alignment vertical="center"/>
    </xf>
    <xf numFmtId="49" fontId="25" fillId="37" borderId="0" xfId="0" applyNumberFormat="1" applyFont="1" applyFill="1" applyAlignment="1">
      <alignment horizontal="center" vertical="center" wrapText="1" shrinkToFit="1"/>
    </xf>
    <xf numFmtId="49" fontId="25" fillId="37" borderId="0" xfId="0" applyNumberFormat="1" applyFont="1" applyFill="1" applyAlignment="1">
      <alignment horizontal="center" vertical="center"/>
    </xf>
    <xf numFmtId="0" fontId="25" fillId="37" borderId="0" xfId="0" applyFont="1" applyFill="1" applyAlignment="1">
      <alignment horizontal="center" vertical="center" shrinkToFit="1"/>
    </xf>
    <xf numFmtId="49" fontId="25" fillId="37" borderId="83" xfId="0" applyNumberFormat="1" applyFont="1" applyFill="1" applyBorder="1" applyAlignment="1">
      <alignment horizontal="center" vertical="center"/>
    </xf>
    <xf numFmtId="49" fontId="25" fillId="37" borderId="75" xfId="0" applyNumberFormat="1" applyFont="1" applyFill="1" applyBorder="1" applyAlignment="1">
      <alignment horizontal="center" vertical="center"/>
    </xf>
    <xf numFmtId="0" fontId="25" fillId="37" borderId="75" xfId="0" applyFont="1" applyFill="1" applyBorder="1" applyAlignment="1">
      <alignment horizontal="center" vertical="center"/>
    </xf>
    <xf numFmtId="0" fontId="25" fillId="37" borderId="52" xfId="0" applyFont="1" applyFill="1" applyBorder="1" applyAlignment="1">
      <alignment horizontal="center" vertical="center" wrapText="1"/>
    </xf>
    <xf numFmtId="49" fontId="25" fillId="37" borderId="52" xfId="0" applyNumberFormat="1" applyFont="1" applyFill="1" applyBorder="1" applyAlignment="1">
      <alignment horizontal="center" vertical="center" wrapText="1" shrinkToFit="1"/>
    </xf>
    <xf numFmtId="49" fontId="25" fillId="37" borderId="52" xfId="0" applyNumberFormat="1" applyFont="1" applyFill="1" applyBorder="1" applyAlignment="1">
      <alignment horizontal="center" vertical="center"/>
    </xf>
    <xf numFmtId="0" fontId="25" fillId="37" borderId="52" xfId="0" applyFont="1" applyFill="1" applyBorder="1" applyAlignment="1">
      <alignment horizontal="center" vertical="center" shrinkToFit="1"/>
    </xf>
    <xf numFmtId="49" fontId="25" fillId="37" borderId="53" xfId="0" applyNumberFormat="1" applyFont="1" applyFill="1" applyBorder="1" applyAlignment="1">
      <alignment horizontal="center" vertical="center"/>
    </xf>
    <xf numFmtId="0" fontId="25" fillId="37" borderId="34" xfId="0" applyFont="1" applyFill="1" applyBorder="1" applyAlignment="1">
      <alignment horizontal="center" vertical="center" wrapText="1" shrinkToFit="1"/>
    </xf>
    <xf numFmtId="0" fontId="37" fillId="37" borderId="35" xfId="0" applyFont="1" applyFill="1" applyBorder="1" applyAlignment="1">
      <alignment horizontal="center" vertical="center" wrapText="1" shrinkToFit="1"/>
    </xf>
    <xf numFmtId="49" fontId="25" fillId="37" borderId="82" xfId="0" applyNumberFormat="1" applyFont="1" applyFill="1" applyBorder="1" applyAlignment="1">
      <alignment horizontal="center" vertical="center"/>
    </xf>
    <xf numFmtId="0" fontId="132" fillId="0" borderId="0" xfId="0" applyFont="1">
      <alignment vertical="center"/>
    </xf>
    <xf numFmtId="0" fontId="206" fillId="0" borderId="0" xfId="0" applyFont="1">
      <alignment vertical="center"/>
    </xf>
    <xf numFmtId="0" fontId="206" fillId="0" borderId="0" xfId="0" applyFont="1" applyAlignment="1">
      <alignment horizontal="left" vertical="center"/>
    </xf>
    <xf numFmtId="0" fontId="132" fillId="37" borderId="0" xfId="0" applyFont="1" applyFill="1">
      <alignment vertical="center"/>
    </xf>
    <xf numFmtId="0" fontId="206" fillId="37" borderId="0" xfId="0" applyFont="1" applyFill="1">
      <alignment vertical="center"/>
    </xf>
    <xf numFmtId="38" fontId="132" fillId="0" borderId="0" xfId="0" applyNumberFormat="1" applyFont="1">
      <alignment vertical="center"/>
    </xf>
    <xf numFmtId="0" fontId="201" fillId="0" borderId="0" xfId="0" applyFont="1">
      <alignment vertical="center"/>
    </xf>
    <xf numFmtId="198" fontId="109" fillId="0" borderId="195" xfId="51931" applyNumberFormat="1" applyFont="1" applyBorder="1">
      <alignment vertical="center"/>
    </xf>
    <xf numFmtId="198" fontId="109" fillId="0" borderId="213" xfId="51931" applyNumberFormat="1" applyFont="1" applyBorder="1">
      <alignment vertical="center"/>
    </xf>
    <xf numFmtId="198" fontId="109" fillId="0" borderId="212" xfId="51931" applyNumberFormat="1" applyFont="1" applyBorder="1">
      <alignment vertical="center"/>
    </xf>
    <xf numFmtId="0" fontId="116" fillId="0" borderId="0" xfId="0" applyFont="1" applyAlignment="1">
      <alignment horizontal="center" vertical="center"/>
    </xf>
    <xf numFmtId="0" fontId="117" fillId="0" borderId="52" xfId="0" applyFont="1" applyBorder="1" applyAlignment="1">
      <alignment horizontal="center" vertical="center"/>
    </xf>
    <xf numFmtId="0" fontId="0" fillId="0" borderId="0" xfId="51925" applyFont="1" applyFill="1" applyAlignment="1">
      <alignment vertical="center"/>
    </xf>
    <xf numFmtId="180" fontId="37" fillId="57" borderId="88" xfId="0" applyNumberFormat="1" applyFont="1" applyFill="1" applyBorder="1" applyAlignment="1">
      <alignment horizontal="center" vertical="center" shrinkToFit="1"/>
    </xf>
    <xf numFmtId="49" fontId="37" fillId="37" borderId="83" xfId="0" applyNumberFormat="1" applyFont="1" applyFill="1" applyBorder="1" applyAlignment="1">
      <alignment horizontal="center" vertical="center"/>
    </xf>
    <xf numFmtId="180" fontId="116" fillId="37" borderId="52" xfId="0" applyNumberFormat="1" applyFont="1" applyFill="1" applyBorder="1">
      <alignment vertical="center"/>
    </xf>
    <xf numFmtId="9" fontId="113" fillId="0" borderId="0" xfId="51942" applyFont="1">
      <alignment vertical="center"/>
    </xf>
    <xf numFmtId="198" fontId="36" fillId="57" borderId="25" xfId="0" applyNumberFormat="1" applyFont="1" applyFill="1" applyBorder="1">
      <alignment vertical="center"/>
    </xf>
    <xf numFmtId="198" fontId="36" fillId="95" borderId="1" xfId="0" applyNumberFormat="1" applyFont="1" applyFill="1" applyBorder="1">
      <alignment vertical="center"/>
    </xf>
    <xf numFmtId="0" fontId="159" fillId="0" borderId="0" xfId="0" applyFont="1" applyAlignment="1">
      <alignment horizontal="center" vertical="center"/>
    </xf>
    <xf numFmtId="49" fontId="25" fillId="64" borderId="1" xfId="0" applyNumberFormat="1" applyFont="1" applyFill="1" applyBorder="1" applyAlignment="1">
      <alignment horizontal="center" vertical="center" wrapText="1"/>
    </xf>
    <xf numFmtId="0" fontId="25" fillId="95" borderId="1" xfId="0" applyFont="1" applyFill="1" applyBorder="1" applyAlignment="1">
      <alignment horizontal="center" vertical="center" wrapText="1" shrinkToFit="1"/>
    </xf>
    <xf numFmtId="0" fontId="25" fillId="0" borderId="0" xfId="0" applyFont="1" applyAlignment="1">
      <alignment horizontal="center" vertical="center" shrinkToFit="1"/>
    </xf>
    <xf numFmtId="49" fontId="25" fillId="0" borderId="0" xfId="0" applyNumberFormat="1" applyFont="1" applyAlignment="1">
      <alignment horizontal="center" vertical="center" wrapText="1"/>
    </xf>
    <xf numFmtId="49" fontId="25" fillId="95" borderId="0" xfId="0" applyNumberFormat="1" applyFont="1" applyFill="1" applyAlignment="1">
      <alignment horizontal="center" vertical="center"/>
    </xf>
    <xf numFmtId="49" fontId="25" fillId="95" borderId="0" xfId="0" applyNumberFormat="1" applyFont="1" applyFill="1" applyAlignment="1">
      <alignment horizontal="center" vertical="center" wrapText="1" shrinkToFit="1"/>
    </xf>
    <xf numFmtId="41" fontId="117" fillId="95" borderId="0" xfId="1" applyFont="1" applyFill="1">
      <alignment vertical="center"/>
    </xf>
    <xf numFmtId="187" fontId="117" fillId="95" borderId="0" xfId="1" applyNumberFormat="1" applyFont="1" applyFill="1">
      <alignment vertical="center"/>
    </xf>
    <xf numFmtId="187" fontId="117" fillId="0" borderId="0" xfId="1" applyNumberFormat="1" applyFont="1">
      <alignment vertical="center"/>
    </xf>
    <xf numFmtId="187" fontId="36" fillId="0" borderId="1" xfId="0" applyNumberFormat="1" applyFont="1" applyBorder="1" applyAlignment="1">
      <alignment horizontal="center" vertical="center"/>
    </xf>
    <xf numFmtId="187" fontId="117" fillId="0" borderId="0" xfId="1" applyNumberFormat="1" applyFont="1" applyAlignment="1">
      <alignment horizontal="center" vertical="center"/>
    </xf>
    <xf numFmtId="0" fontId="36" fillId="0" borderId="53" xfId="0" applyFont="1" applyBorder="1" applyAlignment="1">
      <alignment horizontal="center" vertical="center"/>
    </xf>
    <xf numFmtId="0" fontId="132" fillId="0" borderId="131" xfId="0" applyFont="1" applyBorder="1" applyAlignment="1">
      <alignment horizontal="center" vertical="center"/>
    </xf>
    <xf numFmtId="0" fontId="132" fillId="0" borderId="80" xfId="0" applyFont="1" applyBorder="1" applyAlignment="1">
      <alignment horizontal="center" vertical="center"/>
    </xf>
    <xf numFmtId="180" fontId="143" fillId="0" borderId="77" xfId="1" applyNumberFormat="1" applyFont="1" applyBorder="1">
      <alignment vertical="center"/>
    </xf>
    <xf numFmtId="180" fontId="143" fillId="0" borderId="76" xfId="1" applyNumberFormat="1" applyFont="1" applyBorder="1">
      <alignment vertical="center"/>
    </xf>
    <xf numFmtId="180" fontId="143" fillId="0" borderId="52" xfId="1" applyNumberFormat="1" applyFont="1" applyBorder="1">
      <alignment vertical="center"/>
    </xf>
    <xf numFmtId="180" fontId="143" fillId="0" borderId="53" xfId="1" applyNumberFormat="1" applyFont="1" applyBorder="1">
      <alignment vertical="center"/>
    </xf>
    <xf numFmtId="187" fontId="25" fillId="37" borderId="1" xfId="1" applyNumberFormat="1" applyFont="1" applyFill="1" applyBorder="1" applyAlignment="1">
      <alignment horizontal="center" vertical="center"/>
    </xf>
    <xf numFmtId="187" fontId="36" fillId="37" borderId="1" xfId="0" applyNumberFormat="1" applyFont="1" applyFill="1" applyBorder="1" applyAlignment="1">
      <alignment horizontal="center" vertical="center"/>
    </xf>
    <xf numFmtId="187" fontId="117" fillId="95" borderId="0" xfId="1" applyNumberFormat="1" applyFont="1" applyFill="1" applyAlignment="1">
      <alignment horizontal="center" vertical="center"/>
    </xf>
    <xf numFmtId="187" fontId="36" fillId="95" borderId="0" xfId="1" applyNumberFormat="1" applyFont="1" applyFill="1" applyAlignment="1">
      <alignment horizontal="center" vertical="center"/>
    </xf>
    <xf numFmtId="187" fontId="36" fillId="95" borderId="0" xfId="0" applyNumberFormat="1" applyFont="1" applyFill="1" applyAlignment="1">
      <alignment horizontal="center" vertical="center"/>
    </xf>
    <xf numFmtId="187" fontId="25" fillId="37" borderId="0" xfId="1" applyNumberFormat="1" applyFont="1" applyFill="1" applyAlignment="1">
      <alignment horizontal="center" vertical="center"/>
    </xf>
    <xf numFmtId="187" fontId="36" fillId="0" borderId="60" xfId="0" applyNumberFormat="1" applyFont="1" applyBorder="1" applyAlignment="1">
      <alignment horizontal="center" vertical="center"/>
    </xf>
    <xf numFmtId="187" fontId="117" fillId="37" borderId="1" xfId="1" applyNumberFormat="1" applyFont="1" applyFill="1" applyBorder="1" applyAlignment="1">
      <alignment horizontal="center" vertical="center"/>
    </xf>
    <xf numFmtId="187" fontId="116" fillId="0" borderId="0" xfId="1" applyNumberFormat="1" applyFont="1" applyAlignment="1">
      <alignment horizontal="center" vertical="center"/>
    </xf>
    <xf numFmtId="41" fontId="206" fillId="37" borderId="0" xfId="1" applyFont="1" applyFill="1" applyAlignment="1">
      <alignment horizontal="center" vertical="center"/>
    </xf>
    <xf numFmtId="180" fontId="36" fillId="37" borderId="0" xfId="1" applyNumberFormat="1" applyFont="1" applyFill="1" applyAlignment="1">
      <alignment horizontal="center" vertical="center"/>
    </xf>
    <xf numFmtId="187" fontId="127" fillId="0" borderId="1" xfId="1" applyNumberFormat="1" applyFont="1" applyBorder="1">
      <alignment vertical="center"/>
    </xf>
    <xf numFmtId="187" fontId="127" fillId="0" borderId="52" xfId="1" applyNumberFormat="1" applyFont="1" applyBorder="1">
      <alignment vertical="center"/>
    </xf>
    <xf numFmtId="180" fontId="36" fillId="0" borderId="52" xfId="0" applyNumberFormat="1" applyFont="1" applyBorder="1" applyAlignment="1">
      <alignment horizontal="center" vertical="center"/>
    </xf>
    <xf numFmtId="198" fontId="125" fillId="95" borderId="29" xfId="0" applyNumberFormat="1" applyFont="1" applyFill="1" applyBorder="1">
      <alignment vertical="center"/>
    </xf>
    <xf numFmtId="176" fontId="36" fillId="57" borderId="35" xfId="0" applyNumberFormat="1" applyFont="1" applyFill="1" applyBorder="1" applyAlignment="1">
      <alignment horizontal="right" vertical="center"/>
    </xf>
    <xf numFmtId="198" fontId="36" fillId="37" borderId="3" xfId="0" applyNumberFormat="1" applyFont="1" applyFill="1" applyBorder="1">
      <alignment vertical="center"/>
    </xf>
    <xf numFmtId="0" fontId="36" fillId="0" borderId="1" xfId="0" applyFont="1" applyBorder="1" applyAlignment="1">
      <alignment horizontal="center" vertical="center" shrinkToFit="1"/>
    </xf>
    <xf numFmtId="41" fontId="117" fillId="0" borderId="1" xfId="0" applyNumberFormat="1" applyFont="1" applyBorder="1">
      <alignment vertical="center"/>
    </xf>
    <xf numFmtId="49" fontId="36" fillId="0" borderId="83" xfId="0" applyNumberFormat="1" applyFont="1" applyBorder="1" applyAlignment="1">
      <alignment horizontal="center" vertical="center"/>
    </xf>
    <xf numFmtId="41" fontId="117" fillId="0" borderId="52" xfId="0" applyNumberFormat="1" applyFont="1" applyBorder="1">
      <alignment vertical="center"/>
    </xf>
    <xf numFmtId="49" fontId="36" fillId="0" borderId="53" xfId="0" applyNumberFormat="1" applyFont="1" applyBorder="1" applyAlignment="1">
      <alignment horizontal="center" vertical="center"/>
    </xf>
    <xf numFmtId="43" fontId="36" fillId="0" borderId="52" xfId="1" applyNumberFormat="1" applyFont="1" applyBorder="1" applyAlignment="1">
      <alignment horizontal="center" vertical="center"/>
    </xf>
    <xf numFmtId="49" fontId="25" fillId="0" borderId="83" xfId="0" applyNumberFormat="1" applyFont="1" applyBorder="1" applyAlignment="1">
      <alignment horizontal="center" vertical="center" wrapText="1"/>
    </xf>
    <xf numFmtId="0" fontId="36" fillId="106" borderId="63" xfId="0" applyFont="1" applyFill="1" applyBorder="1" applyAlignment="1">
      <alignment horizontal="center" vertical="center" wrapText="1"/>
    </xf>
    <xf numFmtId="0" fontId="132" fillId="106" borderId="63" xfId="0" applyFont="1" applyFill="1" applyBorder="1" applyAlignment="1">
      <alignment horizontal="center" vertical="center" wrapText="1"/>
    </xf>
    <xf numFmtId="49" fontId="25" fillId="0" borderId="83" xfId="0" applyNumberFormat="1" applyFont="1" applyBorder="1" applyAlignment="1">
      <alignment horizontal="center" vertical="center"/>
    </xf>
    <xf numFmtId="0" fontId="36" fillId="106" borderId="63" xfId="0" applyFont="1" applyFill="1" applyBorder="1" applyAlignment="1">
      <alignment horizontal="center" vertical="center"/>
    </xf>
    <xf numFmtId="0" fontId="36" fillId="106" borderId="113" xfId="0" applyFont="1" applyFill="1" applyBorder="1" applyAlignment="1">
      <alignment horizontal="center" vertical="center"/>
    </xf>
    <xf numFmtId="0" fontId="209" fillId="98" borderId="76" xfId="0" applyFont="1" applyFill="1" applyBorder="1" applyAlignment="1">
      <alignment horizontal="center" vertical="center"/>
    </xf>
    <xf numFmtId="49" fontId="25" fillId="98" borderId="52" xfId="0" applyNumberFormat="1" applyFont="1" applyFill="1" applyBorder="1" applyAlignment="1">
      <alignment horizontal="center" vertical="center"/>
    </xf>
    <xf numFmtId="49" fontId="25" fillId="98" borderId="52" xfId="0" applyNumberFormat="1" applyFont="1" applyFill="1" applyBorder="1" applyAlignment="1">
      <alignment horizontal="center" vertical="center" wrapText="1" shrinkToFit="1"/>
    </xf>
    <xf numFmtId="0" fontId="25" fillId="98" borderId="52" xfId="0" applyFont="1" applyFill="1" applyBorder="1" applyAlignment="1">
      <alignment horizontal="center" vertical="center" shrinkToFit="1"/>
    </xf>
    <xf numFmtId="0" fontId="25" fillId="98" borderId="52" xfId="0" applyFont="1" applyFill="1" applyBorder="1" applyAlignment="1">
      <alignment horizontal="center" vertical="center" wrapText="1" shrinkToFit="1"/>
    </xf>
    <xf numFmtId="49" fontId="25" fillId="98" borderId="53" xfId="0" applyNumberFormat="1" applyFont="1" applyFill="1" applyBorder="1" applyAlignment="1">
      <alignment horizontal="center" vertical="center" wrapText="1"/>
    </xf>
    <xf numFmtId="0" fontId="36" fillId="98" borderId="131" xfId="0" applyFont="1" applyFill="1" applyBorder="1" applyAlignment="1">
      <alignment horizontal="center" vertical="center" wrapText="1"/>
    </xf>
    <xf numFmtId="49" fontId="25" fillId="0" borderId="77" xfId="0" applyNumberFormat="1" applyFont="1" applyBorder="1" applyAlignment="1">
      <alignment horizontal="center" vertical="center"/>
    </xf>
    <xf numFmtId="49" fontId="25" fillId="76" borderId="77" xfId="0" applyNumberFormat="1" applyFont="1" applyFill="1" applyBorder="1" applyAlignment="1">
      <alignment horizontal="center" vertical="center"/>
    </xf>
    <xf numFmtId="49" fontId="25" fillId="0" borderId="77" xfId="0" applyNumberFormat="1" applyFont="1" applyBorder="1" applyAlignment="1">
      <alignment horizontal="center" vertical="center" wrapText="1" shrinkToFit="1"/>
    </xf>
    <xf numFmtId="0" fontId="25" fillId="0" borderId="77" xfId="0" applyFont="1" applyBorder="1" applyAlignment="1">
      <alignment horizontal="center" vertical="center" shrinkToFit="1"/>
    </xf>
    <xf numFmtId="0" fontId="25" fillId="0" borderId="77" xfId="0" applyFont="1" applyBorder="1" applyAlignment="1">
      <alignment horizontal="center" vertical="center" wrapText="1" shrinkToFit="1"/>
    </xf>
    <xf numFmtId="49" fontId="25" fillId="0" borderId="39" xfId="0" applyNumberFormat="1" applyFont="1" applyBorder="1" applyAlignment="1">
      <alignment horizontal="center" vertical="center" wrapText="1"/>
    </xf>
    <xf numFmtId="0" fontId="36" fillId="98" borderId="63" xfId="0" applyFont="1" applyFill="1" applyBorder="1" applyAlignment="1">
      <alignment horizontal="center" vertical="center"/>
    </xf>
    <xf numFmtId="0" fontId="132" fillId="98" borderId="63" xfId="0" applyFont="1" applyFill="1" applyBorder="1" applyAlignment="1">
      <alignment horizontal="center" vertical="center" wrapText="1"/>
    </xf>
    <xf numFmtId="49" fontId="25" fillId="0" borderId="39" xfId="0" applyNumberFormat="1" applyFont="1" applyBorder="1" applyAlignment="1">
      <alignment horizontal="center" vertical="center"/>
    </xf>
    <xf numFmtId="49" fontId="25" fillId="0" borderId="66" xfId="0" applyNumberFormat="1" applyFont="1" applyBorder="1" applyAlignment="1">
      <alignment horizontal="center" vertical="center"/>
    </xf>
    <xf numFmtId="49" fontId="25" fillId="64" borderId="66" xfId="0" applyNumberFormat="1" applyFont="1" applyFill="1" applyBorder="1" applyAlignment="1">
      <alignment horizontal="center" vertical="center" shrinkToFit="1"/>
    </xf>
    <xf numFmtId="49" fontId="25" fillId="0" borderId="66" xfId="0" applyNumberFormat="1" applyFont="1" applyBorder="1" applyAlignment="1">
      <alignment horizontal="center" vertical="center" wrapText="1" shrinkToFit="1"/>
    </xf>
    <xf numFmtId="0" fontId="25" fillId="0" borderId="66" xfId="0" applyFont="1" applyBorder="1" applyAlignment="1">
      <alignment horizontal="center" vertical="center" shrinkToFit="1"/>
    </xf>
    <xf numFmtId="0" fontId="25" fillId="76" borderId="66" xfId="0" applyFont="1" applyFill="1" applyBorder="1" applyAlignment="1">
      <alignment horizontal="center" vertical="center" wrapText="1" shrinkToFit="1"/>
    </xf>
    <xf numFmtId="49" fontId="25" fillId="76" borderId="67" xfId="0" applyNumberFormat="1" applyFont="1" applyFill="1" applyBorder="1" applyAlignment="1">
      <alignment horizontal="center" vertical="center" wrapText="1"/>
    </xf>
    <xf numFmtId="49" fontId="25" fillId="76" borderId="35" xfId="0" applyNumberFormat="1" applyFont="1" applyFill="1" applyBorder="1" applyAlignment="1">
      <alignment horizontal="center" vertical="center"/>
    </xf>
    <xf numFmtId="49" fontId="25" fillId="0" borderId="35" xfId="0" applyNumberFormat="1" applyFont="1" applyBorder="1" applyAlignment="1">
      <alignment horizontal="center" vertical="center" wrapText="1" shrinkToFit="1"/>
    </xf>
    <xf numFmtId="49" fontId="25" fillId="0" borderId="82" xfId="0" applyNumberFormat="1" applyFont="1" applyBorder="1" applyAlignment="1">
      <alignment horizontal="center" vertical="center" wrapText="1"/>
    </xf>
    <xf numFmtId="0" fontId="132" fillId="96" borderId="73" xfId="0" applyFont="1" applyFill="1" applyBorder="1" applyAlignment="1">
      <alignment horizontal="center" vertical="center" wrapText="1"/>
    </xf>
    <xf numFmtId="49" fontId="132" fillId="96" borderId="66" xfId="0" applyNumberFormat="1" applyFont="1" applyFill="1" applyBorder="1" applyAlignment="1">
      <alignment horizontal="center" vertical="center"/>
    </xf>
    <xf numFmtId="49" fontId="132" fillId="96" borderId="66" xfId="0" applyNumberFormat="1" applyFont="1" applyFill="1" applyBorder="1" applyAlignment="1">
      <alignment horizontal="center" vertical="center" wrapText="1" shrinkToFit="1"/>
    </xf>
    <xf numFmtId="49" fontId="132" fillId="96" borderId="66" xfId="0" applyNumberFormat="1" applyFont="1" applyFill="1" applyBorder="1" applyAlignment="1">
      <alignment horizontal="center" vertical="center" wrapText="1"/>
    </xf>
    <xf numFmtId="0" fontId="132" fillId="96" borderId="66" xfId="0" applyFont="1" applyFill="1" applyBorder="1" applyAlignment="1">
      <alignment horizontal="center" vertical="center" wrapText="1" shrinkToFit="1"/>
    </xf>
    <xf numFmtId="49" fontId="132" fillId="96" borderId="67" xfId="0" applyNumberFormat="1" applyFont="1" applyFill="1" applyBorder="1" applyAlignment="1">
      <alignment horizontal="center" vertical="center" wrapText="1"/>
    </xf>
    <xf numFmtId="0" fontId="117" fillId="0" borderId="73" xfId="0" applyFont="1" applyBorder="1" applyAlignment="1">
      <alignment horizontal="center" vertical="center"/>
    </xf>
    <xf numFmtId="187" fontId="36" fillId="0" borderId="77" xfId="0" applyNumberFormat="1" applyFont="1" applyBorder="1" applyAlignment="1">
      <alignment horizontal="center" vertical="center"/>
    </xf>
    <xf numFmtId="49" fontId="25" fillId="57" borderId="1" xfId="0" applyNumberFormat="1" applyFont="1" applyFill="1" applyBorder="1" applyAlignment="1">
      <alignment horizontal="center" vertical="center" wrapText="1" shrinkToFit="1"/>
    </xf>
    <xf numFmtId="0" fontId="25" fillId="57" borderId="1" xfId="0" applyFont="1" applyFill="1" applyBorder="1" applyAlignment="1">
      <alignment horizontal="center" vertical="center" shrinkToFit="1"/>
    </xf>
    <xf numFmtId="0" fontId="25" fillId="57" borderId="1" xfId="0" applyFont="1" applyFill="1" applyBorder="1" applyAlignment="1">
      <alignment horizontal="center" vertical="center" wrapText="1" shrinkToFit="1"/>
    </xf>
    <xf numFmtId="49" fontId="25" fillId="57" borderId="1" xfId="0" applyNumberFormat="1" applyFont="1" applyFill="1" applyBorder="1" applyAlignment="1">
      <alignment horizontal="center" vertical="center" shrinkToFit="1"/>
    </xf>
    <xf numFmtId="49" fontId="25" fillId="57" borderId="83" xfId="0" applyNumberFormat="1" applyFont="1" applyFill="1" applyBorder="1" applyAlignment="1">
      <alignment horizontal="center" vertical="center" wrapText="1"/>
    </xf>
    <xf numFmtId="187" fontId="117" fillId="98" borderId="1" xfId="1" applyNumberFormat="1" applyFont="1" applyFill="1" applyBorder="1" applyAlignment="1">
      <alignment horizontal="center" vertical="center"/>
    </xf>
    <xf numFmtId="49" fontId="115" fillId="37" borderId="81" xfId="0" applyNumberFormat="1" applyFont="1" applyFill="1" applyBorder="1" applyAlignment="1">
      <alignment horizontal="center" vertical="center" wrapText="1"/>
    </xf>
    <xf numFmtId="0" fontId="36" fillId="97" borderId="83" xfId="0" applyFont="1" applyFill="1" applyBorder="1" applyAlignment="1">
      <alignment horizontal="center" vertical="center"/>
    </xf>
    <xf numFmtId="0" fontId="36" fillId="78" borderId="83" xfId="0" applyFont="1" applyFill="1" applyBorder="1" applyAlignment="1">
      <alignment horizontal="center" vertical="center"/>
    </xf>
    <xf numFmtId="0" fontId="36" fillId="95" borderId="83" xfId="0" applyFont="1" applyFill="1" applyBorder="1" applyAlignment="1">
      <alignment horizontal="center" vertical="center"/>
    </xf>
    <xf numFmtId="41" fontId="36" fillId="0" borderId="52" xfId="1" applyFont="1" applyBorder="1">
      <alignment vertical="center"/>
    </xf>
    <xf numFmtId="41" fontId="36" fillId="37" borderId="52" xfId="1" applyFont="1" applyFill="1" applyBorder="1" applyAlignment="1">
      <alignment horizontal="center" vertical="center"/>
    </xf>
    <xf numFmtId="190" fontId="109" fillId="37" borderId="29" xfId="1" applyNumberFormat="1" applyFont="1" applyFill="1" applyBorder="1" applyAlignment="1">
      <alignment horizontal="center" vertical="center"/>
    </xf>
    <xf numFmtId="187" fontId="147" fillId="0" borderId="39" xfId="0" applyNumberFormat="1" applyFont="1" applyBorder="1" applyAlignment="1">
      <alignment horizontal="center" vertical="center"/>
    </xf>
    <xf numFmtId="41" fontId="117" fillId="95" borderId="29" xfId="0" applyNumberFormat="1" applyFont="1" applyFill="1" applyBorder="1" applyAlignment="1">
      <alignment horizontal="center" vertical="center"/>
    </xf>
    <xf numFmtId="41" fontId="117" fillId="37" borderId="1" xfId="1" applyFont="1" applyFill="1" applyBorder="1">
      <alignment vertical="center"/>
    </xf>
    <xf numFmtId="0" fontId="25" fillId="37" borderId="52" xfId="0" applyFont="1" applyFill="1" applyBorder="1" applyAlignment="1">
      <alignment horizontal="center" vertical="center"/>
    </xf>
    <xf numFmtId="0" fontId="25" fillId="37" borderId="76" xfId="0" applyFont="1" applyFill="1" applyBorder="1" applyAlignment="1">
      <alignment horizontal="center" vertical="center"/>
    </xf>
    <xf numFmtId="0" fontId="36" fillId="95" borderId="38" xfId="0" applyFont="1" applyFill="1" applyBorder="1" applyAlignment="1">
      <alignment horizontal="center" vertical="center"/>
    </xf>
    <xf numFmtId="49" fontId="117" fillId="95" borderId="56" xfId="0" applyNumberFormat="1" applyFont="1" applyFill="1" applyBorder="1" applyAlignment="1">
      <alignment horizontal="center" vertical="center" wrapText="1"/>
    </xf>
    <xf numFmtId="43" fontId="36" fillId="0" borderId="6" xfId="0" applyNumberFormat="1" applyFont="1" applyBorder="1" applyAlignment="1">
      <alignment horizontal="center" vertical="center" wrapText="1"/>
    </xf>
    <xf numFmtId="187" fontId="117" fillId="37" borderId="0" xfId="1" applyNumberFormat="1" applyFont="1" applyFill="1" applyAlignment="1">
      <alignment horizontal="center" vertical="center"/>
    </xf>
    <xf numFmtId="0" fontId="36" fillId="67" borderId="74" xfId="0" applyFont="1" applyFill="1" applyBorder="1" applyAlignment="1">
      <alignment horizontal="center" vertical="center"/>
    </xf>
    <xf numFmtId="0" fontId="36" fillId="67" borderId="77" xfId="0" applyFont="1" applyFill="1" applyBorder="1" applyAlignment="1">
      <alignment horizontal="center" vertical="center"/>
    </xf>
    <xf numFmtId="0" fontId="25" fillId="67" borderId="77" xfId="0" applyFont="1" applyFill="1" applyBorder="1" applyAlignment="1">
      <alignment horizontal="center" vertical="center" wrapText="1" shrinkToFit="1"/>
    </xf>
    <xf numFmtId="0" fontId="36" fillId="0" borderId="77" xfId="0" applyFont="1" applyBorder="1" applyAlignment="1">
      <alignment horizontal="center" vertical="center" wrapText="1"/>
    </xf>
    <xf numFmtId="43" fontId="36" fillId="0" borderId="77" xfId="0" applyNumberFormat="1" applyFont="1" applyBorder="1" applyAlignment="1">
      <alignment horizontal="center" vertical="center" wrapText="1"/>
    </xf>
    <xf numFmtId="0" fontId="117" fillId="0" borderId="77" xfId="0" applyFont="1" applyBorder="1" applyAlignment="1">
      <alignment horizontal="center" vertical="center"/>
    </xf>
    <xf numFmtId="180" fontId="36" fillId="0" borderId="77" xfId="0" applyNumberFormat="1" applyFont="1" applyBorder="1" applyAlignment="1">
      <alignment horizontal="center" vertical="center"/>
    </xf>
    <xf numFmtId="180" fontId="36" fillId="37" borderId="77" xfId="1" applyNumberFormat="1" applyFont="1" applyFill="1" applyBorder="1" applyAlignment="1">
      <alignment horizontal="center" vertical="center"/>
    </xf>
    <xf numFmtId="0" fontId="36" fillId="67" borderId="76" xfId="0" applyFont="1" applyFill="1" applyBorder="1" applyAlignment="1">
      <alignment horizontal="center" vertical="center"/>
    </xf>
    <xf numFmtId="0" fontId="36" fillId="67" borderId="52" xfId="0" applyFont="1" applyFill="1" applyBorder="1" applyAlignment="1">
      <alignment horizontal="center" vertical="center"/>
    </xf>
    <xf numFmtId="0" fontId="25" fillId="67" borderId="52" xfId="0" applyFont="1" applyFill="1" applyBorder="1" applyAlignment="1">
      <alignment horizontal="center" vertical="center" wrapText="1" shrinkToFit="1"/>
    </xf>
    <xf numFmtId="0" fontId="36" fillId="0" borderId="52" xfId="0" applyFont="1" applyBorder="1" applyAlignment="1">
      <alignment horizontal="center" vertical="center" wrapText="1"/>
    </xf>
    <xf numFmtId="49" fontId="25" fillId="0" borderId="52" xfId="0" applyNumberFormat="1" applyFont="1" applyBorder="1" applyAlignment="1">
      <alignment horizontal="center" vertical="center"/>
    </xf>
    <xf numFmtId="43" fontId="36" fillId="0" borderId="52" xfId="0" applyNumberFormat="1" applyFont="1" applyBorder="1" applyAlignment="1">
      <alignment horizontal="center" vertical="center" wrapText="1"/>
    </xf>
    <xf numFmtId="180" fontId="36" fillId="37" borderId="52" xfId="1" applyNumberFormat="1" applyFont="1" applyFill="1" applyBorder="1" applyAlignment="1">
      <alignment horizontal="center" vertical="center"/>
    </xf>
    <xf numFmtId="41" fontId="113" fillId="0" borderId="0" xfId="0" applyNumberFormat="1" applyFont="1">
      <alignment vertical="center"/>
    </xf>
    <xf numFmtId="41" fontId="121" fillId="0" borderId="1" xfId="0" applyNumberFormat="1" applyFont="1" applyBorder="1" applyAlignment="1">
      <alignment horizontal="center" vertical="center"/>
    </xf>
    <xf numFmtId="41" fontId="117" fillId="0" borderId="1" xfId="1" applyFont="1" applyBorder="1" applyAlignment="1">
      <alignment horizontal="center" vertical="center"/>
    </xf>
    <xf numFmtId="177" fontId="25" fillId="0" borderId="1" xfId="0" applyNumberFormat="1" applyFont="1" applyBorder="1" applyAlignment="1">
      <alignment horizontal="center" vertical="center"/>
    </xf>
    <xf numFmtId="41" fontId="25" fillId="0" borderId="1" xfId="0" applyNumberFormat="1" applyFont="1" applyBorder="1" applyAlignment="1">
      <alignment horizontal="center" vertical="center"/>
    </xf>
    <xf numFmtId="198" fontId="109" fillId="0" borderId="211" xfId="51931" applyNumberFormat="1" applyFont="1" applyBorder="1">
      <alignment vertical="center"/>
    </xf>
    <xf numFmtId="181" fontId="36" fillId="0" borderId="29" xfId="1" applyNumberFormat="1" applyFont="1" applyBorder="1">
      <alignment vertical="center"/>
    </xf>
    <xf numFmtId="0" fontId="36" fillId="57" borderId="25" xfId="0" applyFont="1" applyFill="1" applyBorder="1" applyAlignment="1">
      <alignment horizontal="center" vertical="center" shrinkToFit="1"/>
    </xf>
    <xf numFmtId="0" fontId="25" fillId="37" borderId="25" xfId="0" applyFont="1" applyFill="1" applyBorder="1" applyAlignment="1">
      <alignment horizontal="center" vertical="center" wrapText="1"/>
    </xf>
    <xf numFmtId="0" fontId="25" fillId="69" borderId="25" xfId="0" applyFont="1" applyFill="1" applyBorder="1" applyAlignment="1">
      <alignment horizontal="center" vertical="center"/>
    </xf>
    <xf numFmtId="41" fontId="37" fillId="57" borderId="29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83" xfId="0" applyBorder="1">
      <alignment vertical="center"/>
    </xf>
    <xf numFmtId="0" fontId="0" fillId="0" borderId="52" xfId="0" applyBorder="1">
      <alignment vertical="center"/>
    </xf>
    <xf numFmtId="0" fontId="0" fillId="0" borderId="53" xfId="0" applyBorder="1">
      <alignment vertical="center"/>
    </xf>
    <xf numFmtId="0" fontId="0" fillId="0" borderId="77" xfId="0" applyBorder="1" applyAlignment="1">
      <alignment horizontal="center" vertical="center"/>
    </xf>
    <xf numFmtId="0" fontId="206" fillId="37" borderId="0" xfId="0" applyFont="1" applyFill="1" applyAlignment="1">
      <alignment horizontal="center" vertical="center"/>
    </xf>
    <xf numFmtId="0" fontId="132" fillId="0" borderId="74" xfId="0" applyFont="1" applyBorder="1" applyAlignment="1">
      <alignment horizontal="center" vertical="center"/>
    </xf>
    <xf numFmtId="0" fontId="132" fillId="0" borderId="77" xfId="0" applyFont="1" applyBorder="1" applyAlignment="1">
      <alignment horizontal="center" vertical="center"/>
    </xf>
    <xf numFmtId="0" fontId="132" fillId="0" borderId="39" xfId="0" applyFont="1" applyBorder="1" applyAlignment="1">
      <alignment horizontal="center" vertical="center"/>
    </xf>
    <xf numFmtId="180" fontId="159" fillId="0" borderId="1" xfId="1" applyNumberFormat="1" applyBorder="1">
      <alignment vertical="center"/>
    </xf>
    <xf numFmtId="180" fontId="159" fillId="0" borderId="52" xfId="1" applyNumberFormat="1" applyBorder="1">
      <alignment vertical="center"/>
    </xf>
    <xf numFmtId="0" fontId="36" fillId="98" borderId="63" xfId="0" applyFont="1" applyFill="1" applyBorder="1" applyAlignment="1">
      <alignment horizontal="center" vertical="center" wrapText="1"/>
    </xf>
    <xf numFmtId="49" fontId="25" fillId="95" borderId="1" xfId="0" applyNumberFormat="1" applyFont="1" applyFill="1" applyBorder="1" applyAlignment="1">
      <alignment horizontal="center" vertical="center"/>
    </xf>
    <xf numFmtId="49" fontId="25" fillId="95" borderId="1" xfId="0" applyNumberFormat="1" applyFont="1" applyFill="1" applyBorder="1" applyAlignment="1">
      <alignment horizontal="center" vertical="center" wrapText="1" shrinkToFit="1"/>
    </xf>
    <xf numFmtId="49" fontId="25" fillId="95" borderId="35" xfId="0" applyNumberFormat="1" applyFont="1" applyFill="1" applyBorder="1" applyAlignment="1">
      <alignment horizontal="center" vertical="center" wrapText="1" shrinkToFit="1"/>
    </xf>
    <xf numFmtId="0" fontId="39" fillId="0" borderId="75" xfId="0" applyFont="1" applyBorder="1" applyAlignment="1">
      <alignment horizontal="center" vertical="center"/>
    </xf>
    <xf numFmtId="0" fontId="132" fillId="98" borderId="74" xfId="0" applyFont="1" applyFill="1" applyBorder="1" applyAlignment="1">
      <alignment horizontal="center" vertical="center"/>
    </xf>
    <xf numFmtId="0" fontId="132" fillId="98" borderId="77" xfId="0" applyFont="1" applyFill="1" applyBorder="1" applyAlignment="1">
      <alignment horizontal="center" vertical="center"/>
    </xf>
    <xf numFmtId="0" fontId="159" fillId="0" borderId="75" xfId="0" applyFont="1" applyBorder="1" applyAlignment="1">
      <alignment horizontal="center" vertical="center"/>
    </xf>
    <xf numFmtId="187" fontId="36" fillId="95" borderId="1" xfId="0" applyNumberFormat="1" applyFont="1" applyFill="1" applyBorder="1" applyAlignment="1">
      <alignment horizontal="center" vertical="center"/>
    </xf>
    <xf numFmtId="187" fontId="36" fillId="95" borderId="1" xfId="1" applyNumberFormat="1" applyFont="1" applyFill="1" applyBorder="1" applyAlignment="1">
      <alignment horizontal="center" vertical="center"/>
    </xf>
    <xf numFmtId="187" fontId="36" fillId="98" borderId="52" xfId="0" applyNumberFormat="1" applyFont="1" applyFill="1" applyBorder="1" applyAlignment="1">
      <alignment horizontal="center" vertical="center"/>
    </xf>
    <xf numFmtId="49" fontId="36" fillId="76" borderId="77" xfId="0" applyNumberFormat="1" applyFont="1" applyFill="1" applyBorder="1" applyAlignment="1">
      <alignment horizontal="center" vertical="center"/>
    </xf>
    <xf numFmtId="49" fontId="36" fillId="0" borderId="77" xfId="0" applyNumberFormat="1" applyFont="1" applyBorder="1" applyAlignment="1">
      <alignment horizontal="center" vertical="center" wrapText="1" shrinkToFit="1"/>
    </xf>
    <xf numFmtId="49" fontId="36" fillId="0" borderId="77" xfId="0" applyNumberFormat="1" applyFont="1" applyBorder="1" applyAlignment="1">
      <alignment horizontal="center" vertical="center"/>
    </xf>
    <xf numFmtId="0" fontId="36" fillId="0" borderId="77" xfId="0" applyFont="1" applyBorder="1" applyAlignment="1">
      <alignment horizontal="center" vertical="center" shrinkToFit="1"/>
    </xf>
    <xf numFmtId="49" fontId="36" fillId="76" borderId="1" xfId="0" applyNumberFormat="1" applyFont="1" applyFill="1" applyBorder="1" applyAlignment="1">
      <alignment horizontal="center" vertical="center"/>
    </xf>
    <xf numFmtId="49" fontId="36" fillId="0" borderId="1" xfId="0" applyNumberFormat="1" applyFont="1" applyBorder="1" applyAlignment="1">
      <alignment horizontal="center" vertical="center" shrinkToFit="1"/>
    </xf>
    <xf numFmtId="49" fontId="36" fillId="0" borderId="1" xfId="0" applyNumberFormat="1" applyFont="1" applyBorder="1" applyAlignment="1">
      <alignment horizontal="center" vertical="center"/>
    </xf>
    <xf numFmtId="49" fontId="36" fillId="37" borderId="1" xfId="0" applyNumberFormat="1" applyFont="1" applyFill="1" applyBorder="1" applyAlignment="1">
      <alignment horizontal="center" vertical="center" wrapText="1" shrinkToFit="1"/>
    </xf>
    <xf numFmtId="0" fontId="36" fillId="0" borderId="1" xfId="0" applyFont="1" applyBorder="1" applyAlignment="1">
      <alignment horizontal="center" vertical="center" wrapText="1" shrinkToFit="1"/>
    </xf>
    <xf numFmtId="49" fontId="36" fillId="37" borderId="1" xfId="0" applyNumberFormat="1" applyFont="1" applyFill="1" applyBorder="1" applyAlignment="1">
      <alignment horizontal="center" vertical="center" shrinkToFit="1"/>
    </xf>
    <xf numFmtId="49" fontId="36" fillId="64" borderId="1" xfId="0" applyNumberFormat="1" applyFont="1" applyFill="1" applyBorder="1" applyAlignment="1">
      <alignment horizontal="center" vertical="center"/>
    </xf>
    <xf numFmtId="49" fontId="36" fillId="0" borderId="1" xfId="0" applyNumberFormat="1" applyFont="1" applyBorder="1" applyAlignment="1">
      <alignment horizontal="center" vertical="center" wrapText="1" shrinkToFit="1"/>
    </xf>
    <xf numFmtId="49" fontId="36" fillId="98" borderId="52" xfId="0" applyNumberFormat="1" applyFont="1" applyFill="1" applyBorder="1" applyAlignment="1">
      <alignment horizontal="center" vertical="center"/>
    </xf>
    <xf numFmtId="49" fontId="36" fillId="98" borderId="52" xfId="0" applyNumberFormat="1" applyFont="1" applyFill="1" applyBorder="1" applyAlignment="1">
      <alignment horizontal="center" vertical="center" wrapText="1" shrinkToFit="1"/>
    </xf>
    <xf numFmtId="0" fontId="36" fillId="98" borderId="52" xfId="0" applyFont="1" applyFill="1" applyBorder="1" applyAlignment="1">
      <alignment horizontal="center" vertical="center" shrinkToFit="1"/>
    </xf>
    <xf numFmtId="0" fontId="25" fillId="0" borderId="83" xfId="0" applyFont="1" applyBorder="1" applyAlignment="1">
      <alignment horizontal="center" vertical="center" wrapText="1" shrinkToFit="1"/>
    </xf>
    <xf numFmtId="0" fontId="25" fillId="0" borderId="52" xfId="0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wrapText="1" shrinkToFit="1"/>
    </xf>
    <xf numFmtId="0" fontId="206" fillId="98" borderId="74" xfId="0" applyFont="1" applyFill="1" applyBorder="1" applyAlignment="1">
      <alignment horizontal="center" vertical="center"/>
    </xf>
    <xf numFmtId="0" fontId="206" fillId="98" borderId="77" xfId="0" applyFont="1" applyFill="1" applyBorder="1" applyAlignment="1">
      <alignment horizontal="center" vertical="center"/>
    </xf>
    <xf numFmtId="0" fontId="206" fillId="98" borderId="39" xfId="0" applyFont="1" applyFill="1" applyBorder="1" applyAlignment="1">
      <alignment horizontal="center" vertical="center" wrapText="1" shrinkToFit="1"/>
    </xf>
    <xf numFmtId="0" fontId="214" fillId="0" borderId="0" xfId="0" applyFont="1">
      <alignment vertical="center"/>
    </xf>
    <xf numFmtId="0" fontId="144" fillId="0" borderId="0" xfId="0" applyFont="1" applyAlignment="1">
      <alignment horizontal="center" vertical="center"/>
    </xf>
    <xf numFmtId="0" fontId="132" fillId="108" borderId="39" xfId="0" applyFont="1" applyFill="1" applyBorder="1" applyAlignment="1">
      <alignment horizontal="center" vertical="center"/>
    </xf>
    <xf numFmtId="0" fontId="132" fillId="109" borderId="77" xfId="0" applyFont="1" applyFill="1" applyBorder="1" applyAlignment="1">
      <alignment horizontal="center" vertical="center"/>
    </xf>
    <xf numFmtId="0" fontId="132" fillId="109" borderId="59" xfId="0" applyFont="1" applyFill="1" applyBorder="1" applyAlignment="1">
      <alignment horizontal="center" vertical="center"/>
    </xf>
    <xf numFmtId="0" fontId="36" fillId="109" borderId="131" xfId="0" applyFont="1" applyFill="1" applyBorder="1" applyAlignment="1">
      <alignment horizontal="center" vertical="center"/>
    </xf>
    <xf numFmtId="0" fontId="36" fillId="109" borderId="63" xfId="0" applyFont="1" applyFill="1" applyBorder="1" applyAlignment="1">
      <alignment horizontal="center" vertical="center"/>
    </xf>
    <xf numFmtId="0" fontId="132" fillId="109" borderId="63" xfId="0" applyFont="1" applyFill="1" applyBorder="1" applyAlignment="1">
      <alignment horizontal="center" vertical="center" wrapText="1"/>
    </xf>
    <xf numFmtId="0" fontId="209" fillId="109" borderId="63" xfId="0" applyFont="1" applyFill="1" applyBorder="1" applyAlignment="1">
      <alignment horizontal="center" vertical="center" wrapText="1"/>
    </xf>
    <xf numFmtId="41" fontId="159" fillId="0" borderId="83" xfId="1" applyBorder="1">
      <alignment vertical="center"/>
    </xf>
    <xf numFmtId="0" fontId="159" fillId="0" borderId="1" xfId="0" applyFont="1" applyBorder="1" applyAlignment="1">
      <alignment horizontal="center" vertical="center"/>
    </xf>
    <xf numFmtId="0" fontId="159" fillId="0" borderId="76" xfId="0" applyFont="1" applyBorder="1" applyAlignment="1">
      <alignment horizontal="center" vertical="center"/>
    </xf>
    <xf numFmtId="43" fontId="0" fillId="0" borderId="109" xfId="0" applyNumberFormat="1" applyBorder="1">
      <alignment vertical="center"/>
    </xf>
    <xf numFmtId="43" fontId="0" fillId="0" borderId="110" xfId="0" applyNumberFormat="1" applyBorder="1">
      <alignment vertical="center"/>
    </xf>
    <xf numFmtId="0" fontId="0" fillId="0" borderId="52" xfId="0" applyBorder="1" applyAlignment="1">
      <alignment horizontal="center" vertical="center"/>
    </xf>
    <xf numFmtId="189" fontId="159" fillId="0" borderId="1" xfId="1" applyNumberFormat="1" applyBorder="1">
      <alignment vertical="center"/>
    </xf>
    <xf numFmtId="189" fontId="159" fillId="0" borderId="52" xfId="1" applyNumberFormat="1" applyBorder="1">
      <alignment vertical="center"/>
    </xf>
    <xf numFmtId="0" fontId="159" fillId="0" borderId="73" xfId="0" applyFont="1" applyBorder="1" applyAlignment="1">
      <alignment horizontal="center" vertical="center"/>
    </xf>
    <xf numFmtId="0" fontId="0" fillId="0" borderId="66" xfId="0" applyBorder="1">
      <alignment vertical="center"/>
    </xf>
    <xf numFmtId="0" fontId="0" fillId="0" borderId="67" xfId="0" applyBorder="1">
      <alignment vertical="center"/>
    </xf>
    <xf numFmtId="41" fontId="159" fillId="0" borderId="66" xfId="1" applyBorder="1">
      <alignment vertical="center"/>
    </xf>
    <xf numFmtId="190" fontId="36" fillId="0" borderId="0" xfId="0" applyNumberFormat="1" applyFont="1">
      <alignment vertical="center"/>
    </xf>
    <xf numFmtId="41" fontId="209" fillId="37" borderId="75" xfId="0" applyNumberFormat="1" applyFont="1" applyFill="1" applyBorder="1" applyAlignment="1">
      <alignment horizontal="center" vertical="center"/>
    </xf>
    <xf numFmtId="0" fontId="209" fillId="37" borderId="75" xfId="0" applyFont="1" applyFill="1" applyBorder="1" applyAlignment="1">
      <alignment horizontal="center" vertical="center"/>
    </xf>
    <xf numFmtId="187" fontId="36" fillId="106" borderId="1" xfId="0" applyNumberFormat="1" applyFont="1" applyFill="1" applyBorder="1" applyAlignment="1">
      <alignment horizontal="center" vertical="center"/>
    </xf>
    <xf numFmtId="41" fontId="117" fillId="37" borderId="34" xfId="0" applyNumberFormat="1" applyFont="1" applyFill="1" applyBorder="1" applyAlignment="1">
      <alignment horizontal="center" vertical="center"/>
    </xf>
    <xf numFmtId="0" fontId="25" fillId="95" borderId="34" xfId="0" applyFont="1" applyFill="1" applyBorder="1" applyAlignment="1">
      <alignment horizontal="center" vertical="center"/>
    </xf>
    <xf numFmtId="0" fontId="116" fillId="95" borderId="34" xfId="0" applyFont="1" applyFill="1" applyBorder="1" applyAlignment="1">
      <alignment horizontal="center" vertical="center"/>
    </xf>
    <xf numFmtId="0" fontId="113" fillId="95" borderId="34" xfId="0" applyFont="1" applyFill="1" applyBorder="1" applyAlignment="1">
      <alignment horizontal="center" vertical="center"/>
    </xf>
    <xf numFmtId="0" fontId="25" fillId="95" borderId="34" xfId="0" applyFont="1" applyFill="1" applyBorder="1">
      <alignment vertical="center"/>
    </xf>
    <xf numFmtId="41" fontId="25" fillId="95" borderId="34" xfId="0" applyNumberFormat="1" applyFont="1" applyFill="1" applyBorder="1" applyAlignment="1">
      <alignment horizontal="right" vertical="center"/>
    </xf>
    <xf numFmtId="41" fontId="25" fillId="95" borderId="34" xfId="1" applyFont="1" applyFill="1" applyBorder="1" applyAlignment="1">
      <alignment horizontal="center" vertical="center"/>
    </xf>
    <xf numFmtId="41" fontId="113" fillId="95" borderId="34" xfId="1" applyFont="1" applyFill="1" applyBorder="1" applyAlignment="1">
      <alignment horizontal="center" vertical="center"/>
    </xf>
    <xf numFmtId="41" fontId="113" fillId="95" borderId="34" xfId="1" applyFont="1" applyFill="1" applyBorder="1" applyAlignment="1">
      <alignment horizontal="right" vertical="center"/>
    </xf>
    <xf numFmtId="180" fontId="25" fillId="95" borderId="34" xfId="1" applyNumberFormat="1" applyFont="1" applyFill="1" applyBorder="1">
      <alignment vertical="center"/>
    </xf>
    <xf numFmtId="2" fontId="25" fillId="95" borderId="34" xfId="0" applyNumberFormat="1" applyFont="1" applyFill="1" applyBorder="1">
      <alignment vertical="center"/>
    </xf>
    <xf numFmtId="180" fontId="200" fillId="95" borderId="34" xfId="1" applyNumberFormat="1" applyFont="1" applyFill="1" applyBorder="1">
      <alignment vertical="center"/>
    </xf>
    <xf numFmtId="41" fontId="201" fillId="95" borderId="34" xfId="1" applyFont="1" applyFill="1" applyBorder="1">
      <alignment vertical="center"/>
    </xf>
    <xf numFmtId="41" fontId="159" fillId="95" borderId="34" xfId="1" applyFill="1" applyBorder="1">
      <alignment vertical="center"/>
    </xf>
    <xf numFmtId="0" fontId="25" fillId="69" borderId="57" xfId="0" applyFont="1" applyFill="1" applyBorder="1">
      <alignment vertical="center"/>
    </xf>
    <xf numFmtId="180" fontId="25" fillId="78" borderId="57" xfId="1" applyNumberFormat="1" applyFont="1" applyFill="1" applyBorder="1">
      <alignment vertical="center"/>
    </xf>
    <xf numFmtId="0" fontId="25" fillId="78" borderId="57" xfId="0" applyFont="1" applyFill="1" applyBorder="1">
      <alignment vertical="center"/>
    </xf>
    <xf numFmtId="2" fontId="25" fillId="78" borderId="57" xfId="0" applyNumberFormat="1" applyFont="1" applyFill="1" applyBorder="1">
      <alignment vertical="center"/>
    </xf>
    <xf numFmtId="0" fontId="25" fillId="105" borderId="179" xfId="0" applyFont="1" applyFill="1" applyBorder="1" applyAlignment="1">
      <alignment horizontal="center" vertical="center"/>
    </xf>
    <xf numFmtId="0" fontId="25" fillId="105" borderId="57" xfId="0" applyFont="1" applyFill="1" applyBorder="1">
      <alignment vertical="center"/>
    </xf>
    <xf numFmtId="0" fontId="25" fillId="105" borderId="57" xfId="0" applyFont="1" applyFill="1" applyBorder="1" applyAlignment="1">
      <alignment horizontal="center" vertical="center"/>
    </xf>
    <xf numFmtId="41" fontId="25" fillId="105" borderId="57" xfId="0" applyNumberFormat="1" applyFont="1" applyFill="1" applyBorder="1" applyAlignment="1">
      <alignment horizontal="center" vertical="center"/>
    </xf>
    <xf numFmtId="41" fontId="25" fillId="105" borderId="57" xfId="1" applyFont="1" applyFill="1" applyBorder="1" applyAlignment="1">
      <alignment horizontal="center" vertical="center"/>
    </xf>
    <xf numFmtId="41" fontId="113" fillId="105" borderId="57" xfId="1" applyFont="1" applyFill="1" applyBorder="1" applyAlignment="1">
      <alignment horizontal="center" vertical="center"/>
    </xf>
    <xf numFmtId="41" fontId="113" fillId="105" borderId="57" xfId="1" applyFont="1" applyFill="1" applyBorder="1" applyAlignment="1">
      <alignment horizontal="right" vertical="center"/>
    </xf>
    <xf numFmtId="180" fontId="25" fillId="105" borderId="57" xfId="1" applyNumberFormat="1" applyFont="1" applyFill="1" applyBorder="1">
      <alignment vertical="center"/>
    </xf>
    <xf numFmtId="180" fontId="25" fillId="105" borderId="57" xfId="0" applyNumberFormat="1" applyFont="1" applyFill="1" applyBorder="1">
      <alignment vertical="center"/>
    </xf>
    <xf numFmtId="2" fontId="25" fillId="105" borderId="57" xfId="0" applyNumberFormat="1" applyFont="1" applyFill="1" applyBorder="1">
      <alignment vertical="center"/>
    </xf>
    <xf numFmtId="41" fontId="25" fillId="78" borderId="57" xfId="1" applyFont="1" applyFill="1" applyBorder="1" applyAlignment="1">
      <alignment horizontal="center" vertical="center"/>
    </xf>
    <xf numFmtId="41" fontId="159" fillId="0" borderId="29" xfId="1" applyBorder="1">
      <alignment vertical="center"/>
    </xf>
    <xf numFmtId="41" fontId="159" fillId="0" borderId="25" xfId="1" applyBorder="1">
      <alignment vertical="center"/>
    </xf>
    <xf numFmtId="41" fontId="159" fillId="0" borderId="27" xfId="1" applyBorder="1">
      <alignment vertical="center"/>
    </xf>
    <xf numFmtId="41" fontId="159" fillId="98" borderId="25" xfId="1" applyFill="1" applyBorder="1">
      <alignment vertical="center"/>
    </xf>
    <xf numFmtId="41" fontId="159" fillId="0" borderId="38" xfId="1" applyBorder="1">
      <alignment vertical="center"/>
    </xf>
    <xf numFmtId="190" fontId="109" fillId="95" borderId="25" xfId="1" applyNumberFormat="1" applyFont="1" applyFill="1" applyBorder="1" applyAlignment="1">
      <alignment horizontal="center" vertical="center"/>
    </xf>
    <xf numFmtId="41" fontId="159" fillId="0" borderId="3" xfId="1" applyBorder="1">
      <alignment vertical="center"/>
    </xf>
    <xf numFmtId="41" fontId="117" fillId="37" borderId="0" xfId="0" applyNumberFormat="1" applyFont="1" applyFill="1" applyAlignment="1">
      <alignment horizontal="center" vertical="center" wrapText="1"/>
    </xf>
    <xf numFmtId="180" fontId="36" fillId="37" borderId="0" xfId="0" applyNumberFormat="1" applyFont="1" applyFill="1" applyAlignment="1">
      <alignment horizontal="center" vertical="center"/>
    </xf>
    <xf numFmtId="190" fontId="0" fillId="37" borderId="0" xfId="1" applyNumberFormat="1" applyFont="1" applyFill="1">
      <alignment vertical="center"/>
    </xf>
    <xf numFmtId="190" fontId="101" fillId="37" borderId="0" xfId="1" applyNumberFormat="1" applyFont="1" applyFill="1">
      <alignment vertical="center"/>
    </xf>
    <xf numFmtId="41" fontId="159" fillId="95" borderId="25" xfId="1" applyFill="1" applyBorder="1">
      <alignment vertical="center"/>
    </xf>
    <xf numFmtId="41" fontId="159" fillId="96" borderId="25" xfId="1" applyFill="1" applyBorder="1">
      <alignment vertical="center"/>
    </xf>
    <xf numFmtId="187" fontId="110" fillId="0" borderId="0" xfId="0" applyNumberFormat="1" applyFont="1" applyAlignment="1">
      <alignment horizontal="center" vertical="center"/>
    </xf>
    <xf numFmtId="187" fontId="25" fillId="0" borderId="0" xfId="0" applyNumberFormat="1" applyFont="1" applyAlignment="1">
      <alignment horizontal="center" vertical="center"/>
    </xf>
    <xf numFmtId="0" fontId="159" fillId="37" borderId="0" xfId="0" applyFont="1" applyFill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41" fontId="127" fillId="0" borderId="1" xfId="1" applyFont="1" applyBorder="1">
      <alignment vertical="center"/>
    </xf>
    <xf numFmtId="0" fontId="39" fillId="0" borderId="52" xfId="0" applyFont="1" applyBorder="1" applyAlignment="1">
      <alignment horizontal="center" vertical="center"/>
    </xf>
    <xf numFmtId="0" fontId="116" fillId="0" borderId="1" xfId="0" applyFont="1" applyBorder="1" applyAlignment="1">
      <alignment horizontal="center" vertical="center"/>
    </xf>
    <xf numFmtId="41" fontId="113" fillId="99" borderId="1" xfId="1" applyFont="1" applyFill="1" applyBorder="1" applyAlignment="1">
      <alignment horizontal="center" vertical="center"/>
    </xf>
    <xf numFmtId="0" fontId="113" fillId="79" borderId="1" xfId="0" applyFont="1" applyFill="1" applyBorder="1" applyAlignment="1">
      <alignment horizontal="center" vertical="center"/>
    </xf>
    <xf numFmtId="0" fontId="113" fillId="98" borderId="1" xfId="0" applyFont="1" applyFill="1" applyBorder="1" applyAlignment="1">
      <alignment horizontal="center" vertical="center"/>
    </xf>
    <xf numFmtId="187" fontId="117" fillId="95" borderId="1" xfId="1" applyNumberFormat="1" applyFont="1" applyFill="1" applyBorder="1" applyAlignment="1">
      <alignment horizontal="center" vertical="center"/>
    </xf>
    <xf numFmtId="41" fontId="120" fillId="0" borderId="1" xfId="1" applyFont="1" applyBorder="1">
      <alignment vertical="center"/>
    </xf>
    <xf numFmtId="41" fontId="117" fillId="0" borderId="1" xfId="1" applyFont="1" applyBorder="1" applyAlignment="1">
      <alignment horizontal="center" vertical="center" wrapText="1"/>
    </xf>
    <xf numFmtId="187" fontId="117" fillId="95" borderId="1" xfId="1" applyNumberFormat="1" applyFont="1" applyFill="1" applyBorder="1">
      <alignment vertical="center"/>
    </xf>
    <xf numFmtId="41" fontId="128" fillId="0" borderId="1" xfId="1" applyFont="1" applyBorder="1">
      <alignment vertical="center"/>
    </xf>
    <xf numFmtId="187" fontId="117" fillId="0" borderId="1" xfId="1" applyNumberFormat="1" applyFont="1" applyBorder="1" applyAlignment="1">
      <alignment horizontal="center" vertical="center"/>
    </xf>
    <xf numFmtId="41" fontId="113" fillId="98" borderId="1" xfId="1" applyFont="1" applyFill="1" applyBorder="1" applyAlignment="1">
      <alignment horizontal="center" vertical="center"/>
    </xf>
    <xf numFmtId="41" fontId="127" fillId="98" borderId="1" xfId="1" applyFont="1" applyFill="1" applyBorder="1">
      <alignment vertical="center"/>
    </xf>
    <xf numFmtId="187" fontId="25" fillId="95" borderId="1" xfId="1" applyNumberFormat="1" applyFont="1" applyFill="1" applyBorder="1" applyAlignment="1">
      <alignment horizontal="center" vertical="center"/>
    </xf>
    <xf numFmtId="187" fontId="36" fillId="98" borderId="1" xfId="0" applyNumberFormat="1" applyFont="1" applyFill="1" applyBorder="1" applyAlignment="1">
      <alignment horizontal="center" vertical="center"/>
    </xf>
    <xf numFmtId="41" fontId="37" fillId="96" borderId="25" xfId="1" applyFont="1" applyFill="1" applyBorder="1" applyAlignment="1">
      <alignment horizontal="center" vertical="center"/>
    </xf>
    <xf numFmtId="176" fontId="159" fillId="0" borderId="1" xfId="1" applyNumberFormat="1" applyBorder="1">
      <alignment vertical="center"/>
    </xf>
    <xf numFmtId="0" fontId="36" fillId="0" borderId="63" xfId="0" applyFont="1" applyBorder="1" applyAlignment="1">
      <alignment horizontal="center" vertical="center"/>
    </xf>
    <xf numFmtId="0" fontId="97" fillId="37" borderId="63" xfId="0" applyFont="1" applyFill="1" applyBorder="1" applyAlignment="1">
      <alignment horizontal="center" vertical="center"/>
    </xf>
    <xf numFmtId="41" fontId="36" fillId="37" borderId="35" xfId="1" applyFont="1" applyFill="1" applyBorder="1" applyAlignment="1">
      <alignment horizontal="center" vertical="center"/>
    </xf>
    <xf numFmtId="41" fontId="36" fillId="0" borderId="35" xfId="1" applyFont="1" applyBorder="1">
      <alignment vertical="center"/>
    </xf>
    <xf numFmtId="41" fontId="36" fillId="0" borderId="35" xfId="0" applyNumberFormat="1" applyFont="1" applyBorder="1">
      <alignment vertical="center"/>
    </xf>
    <xf numFmtId="198" fontId="36" fillId="0" borderId="3" xfId="0" applyNumberFormat="1" applyFont="1" applyBorder="1">
      <alignment vertical="center"/>
    </xf>
    <xf numFmtId="49" fontId="36" fillId="37" borderId="53" xfId="0" applyNumberFormat="1" applyFont="1" applyFill="1" applyBorder="1" applyAlignment="1">
      <alignment horizontal="center" vertical="center"/>
    </xf>
    <xf numFmtId="0" fontId="206" fillId="37" borderId="74" xfId="0" applyFont="1" applyFill="1" applyBorder="1" applyAlignment="1">
      <alignment horizontal="center" vertical="center" shrinkToFit="1"/>
    </xf>
    <xf numFmtId="0" fontId="206" fillId="37" borderId="77" xfId="0" applyFont="1" applyFill="1" applyBorder="1" applyAlignment="1">
      <alignment horizontal="center" vertical="center"/>
    </xf>
    <xf numFmtId="0" fontId="206" fillId="0" borderId="39" xfId="0" applyFont="1" applyBorder="1" applyAlignment="1">
      <alignment horizontal="center" vertical="center"/>
    </xf>
    <xf numFmtId="182" fontId="36" fillId="0" borderId="1" xfId="0" applyNumberFormat="1" applyFont="1" applyBorder="1">
      <alignment vertical="center"/>
    </xf>
    <xf numFmtId="0" fontId="0" fillId="37" borderId="62" xfId="0" applyFill="1" applyBorder="1">
      <alignment vertical="center"/>
    </xf>
    <xf numFmtId="0" fontId="206" fillId="37" borderId="6" xfId="0" applyFont="1" applyFill="1" applyBorder="1">
      <alignment vertical="center"/>
    </xf>
    <xf numFmtId="0" fontId="217" fillId="37" borderId="0" xfId="0" applyFont="1" applyFill="1" applyAlignment="1">
      <alignment horizontal="center" vertical="center" shrinkToFit="1"/>
    </xf>
    <xf numFmtId="187" fontId="159" fillId="37" borderId="0" xfId="0" applyNumberFormat="1" applyFont="1" applyFill="1" applyAlignment="1">
      <alignment horizontal="center" vertical="center"/>
    </xf>
    <xf numFmtId="0" fontId="132" fillId="37" borderId="0" xfId="0" applyFont="1" applyFill="1" applyAlignment="1">
      <alignment horizontal="center" vertical="center"/>
    </xf>
    <xf numFmtId="0" fontId="141" fillId="37" borderId="0" xfId="0" applyFont="1" applyFill="1">
      <alignment vertical="center"/>
    </xf>
    <xf numFmtId="0" fontId="206" fillId="0" borderId="77" xfId="0" applyFont="1" applyBorder="1" applyAlignment="1">
      <alignment horizontal="center" vertical="center"/>
    </xf>
    <xf numFmtId="0" fontId="209" fillId="37" borderId="76" xfId="0" applyFont="1" applyFill="1" applyBorder="1" applyAlignment="1">
      <alignment horizontal="center" vertical="center"/>
    </xf>
    <xf numFmtId="41" fontId="127" fillId="0" borderId="0" xfId="1" applyFont="1">
      <alignment vertical="center"/>
    </xf>
    <xf numFmtId="0" fontId="218" fillId="37" borderId="83" xfId="0" applyFont="1" applyFill="1" applyBorder="1" applyAlignment="1">
      <alignment horizontal="center" vertical="center"/>
    </xf>
    <xf numFmtId="41" fontId="218" fillId="37" borderId="1" xfId="1" applyFont="1" applyFill="1" applyBorder="1" applyAlignment="1">
      <alignment horizontal="right" vertical="center"/>
    </xf>
    <xf numFmtId="41" fontId="218" fillId="37" borderId="1" xfId="1" applyFont="1" applyFill="1" applyBorder="1">
      <alignment vertical="center"/>
    </xf>
    <xf numFmtId="41" fontId="206" fillId="37" borderId="77" xfId="1" applyFont="1" applyFill="1" applyBorder="1" applyAlignment="1">
      <alignment horizontal="center" vertical="center"/>
    </xf>
    <xf numFmtId="41" fontId="143" fillId="37" borderId="53" xfId="1" applyFont="1" applyFill="1" applyBorder="1" applyAlignment="1">
      <alignment horizontal="center" vertical="center"/>
    </xf>
    <xf numFmtId="0" fontId="218" fillId="37" borderId="1" xfId="0" applyFont="1" applyFill="1" applyBorder="1">
      <alignment vertical="center"/>
    </xf>
    <xf numFmtId="251" fontId="120" fillId="37" borderId="52" xfId="1" applyNumberFormat="1" applyFont="1" applyFill="1" applyBorder="1">
      <alignment vertical="center"/>
    </xf>
    <xf numFmtId="41" fontId="219" fillId="37" borderId="75" xfId="1" applyFont="1" applyFill="1" applyBorder="1" applyAlignment="1">
      <alignment horizontal="center" vertical="center"/>
    </xf>
    <xf numFmtId="41" fontId="218" fillId="37" borderId="1" xfId="1" applyFont="1" applyFill="1" applyBorder="1" applyAlignment="1">
      <alignment horizontal="center" vertical="center"/>
    </xf>
    <xf numFmtId="41" fontId="219" fillId="37" borderId="76" xfId="1" applyFont="1" applyFill="1" applyBorder="1" applyAlignment="1">
      <alignment horizontal="center" vertical="center"/>
    </xf>
    <xf numFmtId="41" fontId="218" fillId="37" borderId="52" xfId="1" applyFont="1" applyFill="1" applyBorder="1" applyAlignment="1">
      <alignment horizontal="center" vertical="center"/>
    </xf>
    <xf numFmtId="0" fontId="216" fillId="37" borderId="6" xfId="0" applyFont="1" applyFill="1" applyBorder="1">
      <alignment vertical="center"/>
    </xf>
    <xf numFmtId="0" fontId="220" fillId="37" borderId="74" xfId="0" applyFont="1" applyFill="1" applyBorder="1" applyAlignment="1">
      <alignment horizontal="center" vertical="center"/>
    </xf>
    <xf numFmtId="0" fontId="220" fillId="37" borderId="77" xfId="0" applyFont="1" applyFill="1" applyBorder="1" applyAlignment="1">
      <alignment horizontal="center" vertical="center"/>
    </xf>
    <xf numFmtId="0" fontId="220" fillId="0" borderId="77" xfId="0" applyFont="1" applyBorder="1" applyAlignment="1">
      <alignment horizontal="center" vertical="center"/>
    </xf>
    <xf numFmtId="0" fontId="220" fillId="37" borderId="39" xfId="0" applyFont="1" applyFill="1" applyBorder="1" applyAlignment="1">
      <alignment horizontal="center" vertical="center"/>
    </xf>
    <xf numFmtId="41" fontId="182" fillId="37" borderId="52" xfId="1" applyFont="1" applyFill="1" applyBorder="1" applyAlignment="1">
      <alignment horizontal="center" vertical="center"/>
    </xf>
    <xf numFmtId="0" fontId="201" fillId="37" borderId="0" xfId="0" applyFont="1" applyFill="1">
      <alignment vertical="center"/>
    </xf>
    <xf numFmtId="0" fontId="201" fillId="37" borderId="0" xfId="0" applyFont="1" applyFill="1" applyAlignment="1">
      <alignment horizontal="center" vertical="center"/>
    </xf>
    <xf numFmtId="0" fontId="219" fillId="37" borderId="75" xfId="0" applyFont="1" applyFill="1" applyBorder="1" applyAlignment="1">
      <alignment horizontal="center" vertical="center"/>
    </xf>
    <xf numFmtId="0" fontId="219" fillId="0" borderId="1" xfId="0" applyFont="1" applyBorder="1">
      <alignment vertical="center"/>
    </xf>
    <xf numFmtId="0" fontId="219" fillId="37" borderId="83" xfId="0" applyFont="1" applyFill="1" applyBorder="1">
      <alignment vertical="center"/>
    </xf>
    <xf numFmtId="0" fontId="219" fillId="37" borderId="76" xfId="0" applyFont="1" applyFill="1" applyBorder="1" applyAlignment="1">
      <alignment horizontal="center" vertical="center"/>
    </xf>
    <xf numFmtId="0" fontId="219" fillId="0" borderId="52" xfId="0" applyFont="1" applyBorder="1">
      <alignment vertical="center"/>
    </xf>
    <xf numFmtId="0" fontId="219" fillId="37" borderId="53" xfId="0" applyFont="1" applyFill="1" applyBorder="1">
      <alignment vertical="center"/>
    </xf>
    <xf numFmtId="0" fontId="182" fillId="37" borderId="75" xfId="0" applyFont="1" applyFill="1" applyBorder="1" applyAlignment="1">
      <alignment horizontal="center" vertical="center"/>
    </xf>
    <xf numFmtId="197" fontId="218" fillId="37" borderId="1" xfId="0" applyNumberFormat="1" applyFont="1" applyFill="1" applyBorder="1">
      <alignment vertical="center"/>
    </xf>
    <xf numFmtId="0" fontId="182" fillId="37" borderId="83" xfId="0" applyFont="1" applyFill="1" applyBorder="1">
      <alignment vertical="center"/>
    </xf>
    <xf numFmtId="0" fontId="182" fillId="37" borderId="76" xfId="0" applyFont="1" applyFill="1" applyBorder="1" applyAlignment="1">
      <alignment horizontal="center" vertical="center"/>
    </xf>
    <xf numFmtId="197" fontId="218" fillId="37" borderId="52" xfId="0" applyNumberFormat="1" applyFont="1" applyFill="1" applyBorder="1">
      <alignment vertical="center"/>
    </xf>
    <xf numFmtId="0" fontId="182" fillId="37" borderId="53" xfId="0" applyFont="1" applyFill="1" applyBorder="1">
      <alignment vertical="center"/>
    </xf>
    <xf numFmtId="0" fontId="218" fillId="37" borderId="75" xfId="0" applyFont="1" applyFill="1" applyBorder="1" applyAlignment="1">
      <alignment horizontal="center" vertical="center"/>
    </xf>
    <xf numFmtId="0" fontId="218" fillId="0" borderId="1" xfId="0" applyFont="1" applyBorder="1">
      <alignment vertical="center"/>
    </xf>
    <xf numFmtId="0" fontId="218" fillId="37" borderId="83" xfId="0" applyFont="1" applyFill="1" applyBorder="1">
      <alignment vertical="center"/>
    </xf>
    <xf numFmtId="0" fontId="218" fillId="37" borderId="76" xfId="0" applyFont="1" applyFill="1" applyBorder="1" applyAlignment="1">
      <alignment horizontal="center" vertical="center"/>
    </xf>
    <xf numFmtId="0" fontId="218" fillId="0" borderId="52" xfId="0" applyFont="1" applyBorder="1">
      <alignment vertical="center"/>
    </xf>
    <xf numFmtId="0" fontId="218" fillId="37" borderId="53" xfId="0" applyFont="1" applyFill="1" applyBorder="1">
      <alignment vertical="center"/>
    </xf>
    <xf numFmtId="41" fontId="218" fillId="37" borderId="52" xfId="1" applyFont="1" applyFill="1" applyBorder="1">
      <alignment vertical="center"/>
    </xf>
    <xf numFmtId="41" fontId="184" fillId="37" borderId="1" xfId="1" applyFont="1" applyFill="1" applyBorder="1">
      <alignment vertical="center"/>
    </xf>
    <xf numFmtId="41" fontId="184" fillId="37" borderId="52" xfId="1" applyFont="1" applyFill="1" applyBorder="1">
      <alignment vertical="center"/>
    </xf>
    <xf numFmtId="41" fontId="182" fillId="37" borderId="1" xfId="1" applyFont="1" applyFill="1" applyBorder="1" applyAlignment="1">
      <alignment horizontal="right" vertical="center"/>
    </xf>
    <xf numFmtId="41" fontId="182" fillId="0" borderId="1" xfId="1" applyFont="1" applyBorder="1">
      <alignment vertical="center"/>
    </xf>
    <xf numFmtId="0" fontId="182" fillId="37" borderId="52" xfId="0" applyFont="1" applyFill="1" applyBorder="1">
      <alignment vertical="center"/>
    </xf>
    <xf numFmtId="0" fontId="184" fillId="37" borderId="75" xfId="0" applyFont="1" applyFill="1" applyBorder="1" applyAlignment="1">
      <alignment horizontal="center" vertical="center"/>
    </xf>
    <xf numFmtId="0" fontId="184" fillId="37" borderId="76" xfId="0" applyFont="1" applyFill="1" applyBorder="1" applyAlignment="1">
      <alignment horizontal="center" vertical="center"/>
    </xf>
    <xf numFmtId="0" fontId="184" fillId="37" borderId="83" xfId="0" applyFont="1" applyFill="1" applyBorder="1" applyAlignment="1">
      <alignment horizontal="center" vertical="center"/>
    </xf>
    <xf numFmtId="41" fontId="184" fillId="37" borderId="52" xfId="1" applyFont="1" applyFill="1" applyBorder="1" applyAlignment="1">
      <alignment horizontal="center" vertical="center"/>
    </xf>
    <xf numFmtId="196" fontId="218" fillId="37" borderId="1" xfId="0" applyNumberFormat="1" applyFont="1" applyFill="1" applyBorder="1">
      <alignment vertical="center"/>
    </xf>
    <xf numFmtId="43" fontId="128" fillId="37" borderId="52" xfId="0" applyNumberFormat="1" applyFont="1" applyFill="1" applyBorder="1">
      <alignment vertical="center"/>
    </xf>
    <xf numFmtId="41" fontId="128" fillId="37" borderId="52" xfId="0" applyNumberFormat="1" applyFont="1" applyFill="1" applyBorder="1">
      <alignment vertical="center"/>
    </xf>
    <xf numFmtId="41" fontId="143" fillId="37" borderId="62" xfId="1" applyFont="1" applyFill="1" applyBorder="1">
      <alignment vertical="center"/>
    </xf>
    <xf numFmtId="0" fontId="224" fillId="37" borderId="83" xfId="0" applyFont="1" applyFill="1" applyBorder="1">
      <alignment vertical="center"/>
    </xf>
    <xf numFmtId="41" fontId="225" fillId="37" borderId="1" xfId="1" applyFont="1" applyFill="1" applyBorder="1">
      <alignment vertical="center"/>
    </xf>
    <xf numFmtId="0" fontId="225" fillId="37" borderId="83" xfId="0" applyFont="1" applyFill="1" applyBorder="1">
      <alignment vertical="center"/>
    </xf>
    <xf numFmtId="41" fontId="225" fillId="37" borderId="52" xfId="1" applyFont="1" applyFill="1" applyBorder="1">
      <alignment vertical="center"/>
    </xf>
    <xf numFmtId="0" fontId="225" fillId="37" borderId="53" xfId="0" applyFont="1" applyFill="1" applyBorder="1">
      <alignment vertical="center"/>
    </xf>
    <xf numFmtId="0" fontId="225" fillId="37" borderId="75" xfId="0" applyFont="1" applyFill="1" applyBorder="1" applyAlignment="1">
      <alignment horizontal="center" vertical="center"/>
    </xf>
    <xf numFmtId="41" fontId="101" fillId="0" borderId="1" xfId="1" applyFont="1" applyBorder="1">
      <alignment vertical="center"/>
    </xf>
    <xf numFmtId="41" fontId="101" fillId="0" borderId="83" xfId="1" applyFont="1" applyBorder="1">
      <alignment vertical="center"/>
    </xf>
    <xf numFmtId="41" fontId="101" fillId="0" borderId="52" xfId="1" applyFont="1" applyBorder="1">
      <alignment vertical="center"/>
    </xf>
    <xf numFmtId="41" fontId="101" fillId="0" borderId="53" xfId="1" applyFont="1" applyBorder="1">
      <alignment vertical="center"/>
    </xf>
    <xf numFmtId="41" fontId="101" fillId="0" borderId="75" xfId="1" applyFont="1" applyBorder="1" applyAlignment="1">
      <alignment horizontal="center" vertical="center"/>
    </xf>
    <xf numFmtId="41" fontId="101" fillId="0" borderId="76" xfId="1" applyFont="1" applyBorder="1" applyAlignment="1">
      <alignment horizontal="center" vertical="center"/>
    </xf>
    <xf numFmtId="0" fontId="225" fillId="37" borderId="76" xfId="0" applyFont="1" applyFill="1" applyBorder="1" applyAlignment="1">
      <alignment horizontal="center" vertical="center"/>
    </xf>
    <xf numFmtId="41" fontId="218" fillId="37" borderId="52" xfId="0" applyNumberFormat="1" applyFont="1" applyFill="1" applyBorder="1" applyAlignment="1">
      <alignment horizontal="center" vertical="center"/>
    </xf>
    <xf numFmtId="41" fontId="218" fillId="37" borderId="52" xfId="0" applyNumberFormat="1" applyFont="1" applyFill="1" applyBorder="1">
      <alignment vertical="center"/>
    </xf>
    <xf numFmtId="0" fontId="218" fillId="37" borderId="52" xfId="0" applyFont="1" applyFill="1" applyBorder="1">
      <alignment vertical="center"/>
    </xf>
    <xf numFmtId="0" fontId="128" fillId="37" borderId="0" xfId="0" applyFont="1" applyFill="1">
      <alignment vertical="center"/>
    </xf>
    <xf numFmtId="0" fontId="120" fillId="37" borderId="0" xfId="0" applyFont="1" applyFill="1">
      <alignment vertical="center"/>
    </xf>
    <xf numFmtId="41" fontId="223" fillId="37" borderId="1" xfId="0" applyNumberFormat="1" applyFont="1" applyFill="1" applyBorder="1" applyAlignment="1">
      <alignment horizontal="center" vertical="center" wrapText="1"/>
    </xf>
    <xf numFmtId="0" fontId="223" fillId="37" borderId="83" xfId="0" applyFont="1" applyFill="1" applyBorder="1" applyAlignment="1">
      <alignment horizontal="center" vertical="center" shrinkToFit="1"/>
    </xf>
    <xf numFmtId="41" fontId="223" fillId="37" borderId="83" xfId="0" applyNumberFormat="1" applyFont="1" applyFill="1" applyBorder="1" applyAlignment="1">
      <alignment horizontal="center" vertical="center"/>
    </xf>
    <xf numFmtId="0" fontId="223" fillId="37" borderId="83" xfId="0" applyFont="1" applyFill="1" applyBorder="1" applyAlignment="1">
      <alignment horizontal="center" vertical="center"/>
    </xf>
    <xf numFmtId="0" fontId="223" fillId="37" borderId="53" xfId="0" applyFont="1" applyFill="1" applyBorder="1">
      <alignment vertical="center"/>
    </xf>
    <xf numFmtId="41" fontId="141" fillId="37" borderId="0" xfId="1" applyFont="1" applyFill="1" applyAlignment="1">
      <alignment horizontal="center" vertical="center"/>
    </xf>
    <xf numFmtId="0" fontId="130" fillId="37" borderId="0" xfId="0" applyFont="1" applyFill="1">
      <alignment vertical="center"/>
    </xf>
    <xf numFmtId="41" fontId="0" fillId="37" borderId="0" xfId="1" applyFont="1" applyFill="1" applyAlignment="1">
      <alignment horizontal="center" vertical="center"/>
    </xf>
    <xf numFmtId="0" fontId="142" fillId="37" borderId="0" xfId="0" applyFont="1" applyFill="1">
      <alignment vertical="center"/>
    </xf>
    <xf numFmtId="0" fontId="220" fillId="0" borderId="74" xfId="0" applyFont="1" applyBorder="1" applyAlignment="1">
      <alignment horizontal="center" vertical="center"/>
    </xf>
    <xf numFmtId="0" fontId="220" fillId="0" borderId="39" xfId="0" applyFont="1" applyBorder="1" applyAlignment="1">
      <alignment horizontal="center" vertical="center"/>
    </xf>
    <xf numFmtId="0" fontId="218" fillId="0" borderId="75" xfId="0" applyFont="1" applyBorder="1" applyAlignment="1">
      <alignment horizontal="center" vertical="center"/>
    </xf>
    <xf numFmtId="41" fontId="226" fillId="0" borderId="1" xfId="1" applyFont="1" applyBorder="1">
      <alignment vertical="center"/>
    </xf>
    <xf numFmtId="41" fontId="113" fillId="0" borderId="1" xfId="1" applyFont="1" applyBorder="1" applyAlignment="1">
      <alignment horizontal="center" vertical="center"/>
    </xf>
    <xf numFmtId="187" fontId="110" fillId="0" borderId="83" xfId="0" applyNumberFormat="1" applyFont="1" applyBorder="1" applyAlignment="1">
      <alignment horizontal="center" vertical="center"/>
    </xf>
    <xf numFmtId="41" fontId="113" fillId="0" borderId="52" xfId="1" applyFont="1" applyBorder="1" applyAlignment="1">
      <alignment horizontal="center" vertical="center"/>
    </xf>
    <xf numFmtId="0" fontId="110" fillId="0" borderId="74" xfId="0" applyFont="1" applyBorder="1" applyAlignment="1">
      <alignment horizontal="center" vertical="center"/>
    </xf>
    <xf numFmtId="0" fontId="110" fillId="0" borderId="76" xfId="0" applyFont="1" applyBorder="1" applyAlignment="1">
      <alignment horizontal="center" vertical="center"/>
    </xf>
    <xf numFmtId="41" fontId="101" fillId="0" borderId="77" xfId="1" applyFont="1" applyBorder="1" applyAlignment="1">
      <alignment horizontal="center" vertical="center"/>
    </xf>
    <xf numFmtId="41" fontId="101" fillId="0" borderId="77" xfId="1" applyFont="1" applyBorder="1">
      <alignment vertical="center"/>
    </xf>
    <xf numFmtId="41" fontId="101" fillId="0" borderId="39" xfId="1" applyFont="1" applyBorder="1">
      <alignment vertical="center"/>
    </xf>
    <xf numFmtId="41" fontId="101" fillId="0" borderId="1" xfId="1" applyFont="1" applyBorder="1" applyAlignment="1">
      <alignment horizontal="center" vertical="center"/>
    </xf>
    <xf numFmtId="41" fontId="101" fillId="0" borderId="52" xfId="1" applyFont="1" applyBorder="1" applyAlignment="1">
      <alignment horizontal="center" vertical="center"/>
    </xf>
    <xf numFmtId="187" fontId="110" fillId="0" borderId="77" xfId="0" applyNumberFormat="1" applyFont="1" applyBorder="1" applyAlignment="1">
      <alignment horizontal="center" vertical="center"/>
    </xf>
    <xf numFmtId="41" fontId="110" fillId="0" borderId="39" xfId="1" applyFont="1" applyBorder="1" applyAlignment="1">
      <alignment horizontal="center" vertical="center"/>
    </xf>
    <xf numFmtId="187" fontId="110" fillId="0" borderId="1" xfId="0" applyNumberFormat="1" applyFont="1" applyBorder="1" applyAlignment="1">
      <alignment horizontal="center" vertical="center"/>
    </xf>
    <xf numFmtId="190" fontId="36" fillId="57" borderId="71" xfId="1" applyNumberFormat="1" applyFont="1" applyFill="1" applyBorder="1" applyAlignment="1">
      <alignment horizontal="center" vertical="center"/>
    </xf>
    <xf numFmtId="41" fontId="36" fillId="37" borderId="71" xfId="1" applyFont="1" applyFill="1" applyBorder="1">
      <alignment vertical="center"/>
    </xf>
    <xf numFmtId="41" fontId="36" fillId="97" borderId="71" xfId="1" applyFont="1" applyFill="1" applyBorder="1">
      <alignment vertical="center"/>
    </xf>
    <xf numFmtId="41" fontId="36" fillId="37" borderId="221" xfId="1" applyFont="1" applyFill="1" applyBorder="1">
      <alignment vertical="center"/>
    </xf>
    <xf numFmtId="41" fontId="36" fillId="0" borderId="121" xfId="1" applyFont="1" applyBorder="1">
      <alignment vertical="center"/>
    </xf>
    <xf numFmtId="41" fontId="36" fillId="78" borderId="71" xfId="1" applyFont="1" applyFill="1" applyBorder="1">
      <alignment vertical="center"/>
    </xf>
    <xf numFmtId="41" fontId="36" fillId="0" borderId="71" xfId="1" applyFont="1" applyBorder="1">
      <alignment vertical="center"/>
    </xf>
    <xf numFmtId="41" fontId="36" fillId="95" borderId="71" xfId="1" applyFont="1" applyFill="1" applyBorder="1">
      <alignment vertical="center"/>
    </xf>
    <xf numFmtId="41" fontId="36" fillId="0" borderId="221" xfId="1" applyFont="1" applyBorder="1">
      <alignment vertical="center"/>
    </xf>
    <xf numFmtId="0" fontId="228" fillId="0" borderId="0" xfId="0" applyFont="1" applyAlignment="1">
      <alignment horizontal="right" vertical="center"/>
    </xf>
    <xf numFmtId="187" fontId="116" fillId="37" borderId="0" xfId="0" applyNumberFormat="1" applyFont="1" applyFill="1" applyAlignment="1">
      <alignment horizontal="center" vertical="center"/>
    </xf>
    <xf numFmtId="187" fontId="132" fillId="37" borderId="0" xfId="0" applyNumberFormat="1" applyFont="1" applyFill="1" applyAlignment="1">
      <alignment horizontal="center" vertical="center"/>
    </xf>
    <xf numFmtId="185" fontId="132" fillId="37" borderId="0" xfId="0" applyNumberFormat="1" applyFont="1" applyFill="1" applyAlignment="1">
      <alignment horizontal="center" vertical="center"/>
    </xf>
    <xf numFmtId="41" fontId="101" fillId="37" borderId="52" xfId="0" applyNumberFormat="1" applyFont="1" applyFill="1" applyBorder="1">
      <alignment vertical="center"/>
    </xf>
    <xf numFmtId="0" fontId="220" fillId="37" borderId="131" xfId="0" applyFont="1" applyFill="1" applyBorder="1" applyAlignment="1">
      <alignment horizontal="center" vertical="center"/>
    </xf>
    <xf numFmtId="0" fontId="220" fillId="37" borderId="59" xfId="0" applyFont="1" applyFill="1" applyBorder="1" applyAlignment="1">
      <alignment horizontal="center" vertical="center"/>
    </xf>
    <xf numFmtId="0" fontId="220" fillId="0" borderId="59" xfId="0" applyFont="1" applyBorder="1" applyAlignment="1">
      <alignment horizontal="center" vertical="center"/>
    </xf>
    <xf numFmtId="0" fontId="220" fillId="37" borderId="80" xfId="0" applyFont="1" applyFill="1" applyBorder="1" applyAlignment="1">
      <alignment horizontal="center" vertical="center"/>
    </xf>
    <xf numFmtId="0" fontId="219" fillId="37" borderId="74" xfId="0" applyFont="1" applyFill="1" applyBorder="1" applyAlignment="1">
      <alignment horizontal="center" vertical="center"/>
    </xf>
    <xf numFmtId="41" fontId="218" fillId="37" borderId="77" xfId="1" applyFont="1" applyFill="1" applyBorder="1" applyAlignment="1">
      <alignment horizontal="center" vertical="center"/>
    </xf>
    <xf numFmtId="0" fontId="219" fillId="0" borderId="77" xfId="0" applyFont="1" applyBorder="1">
      <alignment vertical="center"/>
    </xf>
    <xf numFmtId="0" fontId="229" fillId="0" borderId="52" xfId="0" applyFont="1" applyBorder="1" applyAlignment="1">
      <alignment horizontal="center" vertical="center"/>
    </xf>
    <xf numFmtId="43" fontId="229" fillId="0" borderId="52" xfId="0" applyNumberFormat="1" applyFont="1" applyBorder="1" applyAlignment="1">
      <alignment horizontal="center" vertical="center"/>
    </xf>
    <xf numFmtId="0" fontId="209" fillId="98" borderId="74" xfId="0" applyFont="1" applyFill="1" applyBorder="1" applyAlignment="1">
      <alignment horizontal="center" vertical="center"/>
    </xf>
    <xf numFmtId="0" fontId="209" fillId="98" borderId="77" xfId="0" applyFont="1" applyFill="1" applyBorder="1" applyAlignment="1">
      <alignment horizontal="center" vertical="center"/>
    </xf>
    <xf numFmtId="0" fontId="209" fillId="98" borderId="39" xfId="0" applyFont="1" applyFill="1" applyBorder="1" applyAlignment="1">
      <alignment horizontal="center" vertical="center"/>
    </xf>
    <xf numFmtId="190" fontId="36" fillId="37" borderId="75" xfId="1" applyNumberFormat="1" applyFont="1" applyFill="1" applyBorder="1" applyAlignment="1">
      <alignment horizontal="center" vertical="center"/>
    </xf>
    <xf numFmtId="190" fontId="36" fillId="37" borderId="76" xfId="1" applyNumberFormat="1" applyFont="1" applyFill="1" applyBorder="1" applyAlignment="1">
      <alignment horizontal="center" vertical="center"/>
    </xf>
    <xf numFmtId="190" fontId="36" fillId="37" borderId="113" xfId="1" applyNumberFormat="1" applyFont="1" applyFill="1" applyBorder="1" applyAlignment="1">
      <alignment horizontal="center" vertical="center"/>
    </xf>
    <xf numFmtId="187" fontId="117" fillId="0" borderId="1" xfId="0" applyNumberFormat="1" applyFont="1" applyBorder="1" applyAlignment="1">
      <alignment horizontal="center" vertical="center"/>
    </xf>
    <xf numFmtId="187" fontId="117" fillId="0" borderId="83" xfId="0" applyNumberFormat="1" applyFont="1" applyBorder="1" applyAlignment="1">
      <alignment horizontal="center" vertical="center"/>
    </xf>
    <xf numFmtId="187" fontId="117" fillId="0" borderId="52" xfId="0" applyNumberFormat="1" applyFont="1" applyBorder="1" applyAlignment="1">
      <alignment horizontal="center" vertical="center"/>
    </xf>
    <xf numFmtId="187" fontId="117" fillId="0" borderId="52" xfId="0" applyNumberFormat="1" applyFont="1" applyBorder="1" applyAlignment="1">
      <alignment horizontal="right" vertical="center"/>
    </xf>
    <xf numFmtId="187" fontId="117" fillId="0" borderId="53" xfId="0" applyNumberFormat="1" applyFont="1" applyBorder="1" applyAlignment="1">
      <alignment horizontal="center" vertical="center"/>
    </xf>
    <xf numFmtId="187" fontId="37" fillId="0" borderId="83" xfId="0" applyNumberFormat="1" applyFont="1" applyBorder="1" applyAlignment="1">
      <alignment horizontal="center" vertical="center"/>
    </xf>
    <xf numFmtId="187" fontId="37" fillId="0" borderId="53" xfId="0" applyNumberFormat="1" applyFont="1" applyBorder="1" applyAlignment="1">
      <alignment horizontal="center" vertical="center"/>
    </xf>
    <xf numFmtId="0" fontId="116" fillId="0" borderId="77" xfId="0" applyFont="1" applyBorder="1" applyAlignment="1">
      <alignment horizontal="center" vertical="center"/>
    </xf>
    <xf numFmtId="187" fontId="116" fillId="0" borderId="77" xfId="0" applyNumberFormat="1" applyFont="1" applyBorder="1" applyAlignment="1">
      <alignment horizontal="center" vertical="center"/>
    </xf>
    <xf numFmtId="187" fontId="116" fillId="0" borderId="1" xfId="0" applyNumberFormat="1" applyFont="1" applyBorder="1" applyAlignment="1">
      <alignment horizontal="center" vertical="center"/>
    </xf>
    <xf numFmtId="0" fontId="116" fillId="0" borderId="52" xfId="0" applyFont="1" applyBorder="1" applyAlignment="1">
      <alignment horizontal="center" vertical="center"/>
    </xf>
    <xf numFmtId="187" fontId="116" fillId="0" borderId="52" xfId="0" applyNumberFormat="1" applyFont="1" applyBorder="1" applyAlignment="1">
      <alignment horizontal="center" vertical="center"/>
    </xf>
    <xf numFmtId="0" fontId="39" fillId="0" borderId="66" xfId="0" applyFont="1" applyBorder="1" applyAlignment="1">
      <alignment horizontal="center" vertical="center"/>
    </xf>
    <xf numFmtId="187" fontId="39" fillId="0" borderId="66" xfId="0" applyNumberFormat="1" applyFont="1" applyBorder="1" applyAlignment="1">
      <alignment horizontal="center" vertical="center"/>
    </xf>
    <xf numFmtId="187" fontId="37" fillId="0" borderId="67" xfId="0" applyNumberFormat="1" applyFont="1" applyBorder="1" applyAlignment="1">
      <alignment horizontal="center" vertical="center"/>
    </xf>
    <xf numFmtId="0" fontId="110" fillId="0" borderId="75" xfId="0" applyFont="1" applyBorder="1" applyAlignment="1">
      <alignment horizontal="center" vertical="center"/>
    </xf>
    <xf numFmtId="41" fontId="127" fillId="0" borderId="66" xfId="1" applyFont="1" applyBorder="1">
      <alignment vertical="center"/>
    </xf>
    <xf numFmtId="0" fontId="132" fillId="0" borderId="73" xfId="0" applyFont="1" applyBorder="1" applyAlignment="1">
      <alignment horizontal="center" vertical="center"/>
    </xf>
    <xf numFmtId="185" fontId="116" fillId="0" borderId="1" xfId="0" applyNumberFormat="1" applyFont="1" applyBorder="1" applyAlignment="1">
      <alignment horizontal="center" vertical="center"/>
    </xf>
    <xf numFmtId="187" fontId="230" fillId="0" borderId="77" xfId="0" applyNumberFormat="1" applyFont="1" applyBorder="1" applyAlignment="1">
      <alignment horizontal="center" vertical="center" wrapText="1"/>
    </xf>
    <xf numFmtId="41" fontId="217" fillId="0" borderId="66" xfId="1" applyFont="1" applyBorder="1">
      <alignment vertical="center"/>
    </xf>
    <xf numFmtId="41" fontId="127" fillId="0" borderId="83" xfId="1" applyFont="1" applyBorder="1">
      <alignment vertical="center"/>
    </xf>
    <xf numFmtId="187" fontId="229" fillId="0" borderId="53" xfId="0" applyNumberFormat="1" applyFont="1" applyBorder="1" applyAlignment="1">
      <alignment horizontal="center" vertical="center"/>
    </xf>
    <xf numFmtId="41" fontId="37" fillId="95" borderId="27" xfId="1" applyFont="1" applyFill="1" applyBorder="1" applyAlignment="1">
      <alignment horizontal="center" vertical="center" wrapText="1"/>
    </xf>
    <xf numFmtId="0" fontId="36" fillId="37" borderId="29" xfId="0" applyFont="1" applyFill="1" applyBorder="1" applyAlignment="1">
      <alignment horizontal="center" vertical="center" wrapText="1"/>
    </xf>
    <xf numFmtId="198" fontId="205" fillId="0" borderId="29" xfId="0" applyNumberFormat="1" applyFont="1" applyBorder="1">
      <alignment vertical="center"/>
    </xf>
    <xf numFmtId="198" fontId="205" fillId="0" borderId="27" xfId="0" applyNumberFormat="1" applyFont="1" applyBorder="1">
      <alignment vertical="center"/>
    </xf>
    <xf numFmtId="180" fontId="159" fillId="37" borderId="0" xfId="0" applyNumberFormat="1" applyFont="1" applyFill="1" applyAlignment="1"/>
    <xf numFmtId="41" fontId="36" fillId="37" borderId="77" xfId="0" applyNumberFormat="1" applyFont="1" applyFill="1" applyBorder="1">
      <alignment vertical="center"/>
    </xf>
    <xf numFmtId="41" fontId="36" fillId="0" borderId="71" xfId="0" applyNumberFormat="1" applyFont="1" applyBorder="1">
      <alignment vertical="center"/>
    </xf>
    <xf numFmtId="176" fontId="159" fillId="0" borderId="0" xfId="0" applyNumberFormat="1" applyFont="1" applyAlignment="1">
      <alignment horizontal="center" vertical="center"/>
    </xf>
    <xf numFmtId="0" fontId="231" fillId="58" borderId="28" xfId="0" applyFont="1" applyFill="1" applyBorder="1" applyAlignment="1">
      <alignment horizontal="center" vertical="center"/>
    </xf>
    <xf numFmtId="0" fontId="231" fillId="58" borderId="0" xfId="0" applyFont="1" applyFill="1" applyAlignment="1">
      <alignment horizontal="center" vertical="center"/>
    </xf>
    <xf numFmtId="182" fontId="231" fillId="83" borderId="1" xfId="0" applyNumberFormat="1" applyFont="1" applyFill="1" applyBorder="1" applyAlignment="1">
      <alignment horizontal="center" vertical="center" wrapText="1"/>
    </xf>
    <xf numFmtId="182" fontId="231" fillId="83" borderId="28" xfId="0" applyNumberFormat="1" applyFont="1" applyFill="1" applyBorder="1" applyAlignment="1">
      <alignment horizontal="center" vertical="center" wrapText="1"/>
    </xf>
    <xf numFmtId="182" fontId="231" fillId="60" borderId="34" xfId="0" applyNumberFormat="1" applyFont="1" applyFill="1" applyBorder="1" applyAlignment="1">
      <alignment horizontal="center" vertical="center" wrapText="1"/>
    </xf>
    <xf numFmtId="182" fontId="231" fillId="60" borderId="35" xfId="0" applyNumberFormat="1" applyFont="1" applyFill="1" applyBorder="1" applyAlignment="1">
      <alignment horizontal="center" vertical="center" wrapText="1"/>
    </xf>
    <xf numFmtId="0" fontId="231" fillId="58" borderId="34" xfId="0" applyFont="1" applyFill="1" applyBorder="1" applyAlignment="1">
      <alignment horizontal="center" vertical="center"/>
    </xf>
    <xf numFmtId="182" fontId="231" fillId="90" borderId="28" xfId="0" applyNumberFormat="1" applyFont="1" applyFill="1" applyBorder="1" applyAlignment="1">
      <alignment horizontal="center" vertical="center" wrapText="1"/>
    </xf>
    <xf numFmtId="176" fontId="231" fillId="67" borderId="1" xfId="0" applyNumberFormat="1" applyFont="1" applyFill="1" applyBorder="1" applyAlignment="1">
      <alignment horizontal="center" vertical="center" wrapText="1"/>
    </xf>
    <xf numFmtId="182" fontId="231" fillId="58" borderId="1" xfId="0" applyNumberFormat="1" applyFont="1" applyFill="1" applyBorder="1" applyAlignment="1">
      <alignment horizontal="center" vertical="center" wrapText="1"/>
    </xf>
    <xf numFmtId="176" fontId="231" fillId="58" borderId="1" xfId="0" applyNumberFormat="1" applyFont="1" applyFill="1" applyBorder="1" applyAlignment="1">
      <alignment horizontal="center" vertical="center" wrapText="1"/>
    </xf>
    <xf numFmtId="182" fontId="231" fillId="61" borderId="1" xfId="0" applyNumberFormat="1" applyFont="1" applyFill="1" applyBorder="1" applyAlignment="1">
      <alignment horizontal="center" vertical="center" wrapText="1"/>
    </xf>
    <xf numFmtId="0" fontId="209" fillId="61" borderId="54" xfId="0" applyFont="1" applyFill="1" applyBorder="1" applyAlignment="1">
      <alignment horizontal="center" vertical="center"/>
    </xf>
    <xf numFmtId="0" fontId="209" fillId="61" borderId="49" xfId="0" applyFont="1" applyFill="1" applyBorder="1" applyAlignment="1">
      <alignment horizontal="center" vertical="center"/>
    </xf>
    <xf numFmtId="187" fontId="231" fillId="61" borderId="49" xfId="0" applyNumberFormat="1" applyFont="1" applyFill="1" applyBorder="1" applyAlignment="1">
      <alignment horizontal="right" vertical="center"/>
    </xf>
    <xf numFmtId="187" fontId="209" fillId="61" borderId="49" xfId="0" applyNumberFormat="1" applyFont="1" applyFill="1" applyBorder="1" applyAlignment="1">
      <alignment horizontal="center" vertical="center"/>
    </xf>
    <xf numFmtId="0" fontId="209" fillId="61" borderId="55" xfId="0" applyFont="1" applyFill="1" applyBorder="1" applyAlignment="1">
      <alignment horizontal="center" vertical="center"/>
    </xf>
    <xf numFmtId="0" fontId="209" fillId="61" borderId="28" xfId="0" applyFont="1" applyFill="1" applyBorder="1" applyAlignment="1">
      <alignment horizontal="center" vertical="center"/>
    </xf>
    <xf numFmtId="185" fontId="231" fillId="61" borderId="28" xfId="0" applyNumberFormat="1" applyFont="1" applyFill="1" applyBorder="1" applyAlignment="1">
      <alignment horizontal="center" vertical="center" wrapText="1"/>
    </xf>
    <xf numFmtId="185" fontId="231" fillId="61" borderId="28" xfId="0" applyNumberFormat="1" applyFont="1" applyFill="1" applyBorder="1" applyAlignment="1">
      <alignment horizontal="center" vertical="center"/>
    </xf>
    <xf numFmtId="187" fontId="209" fillId="61" borderId="28" xfId="0" applyNumberFormat="1" applyFont="1" applyFill="1" applyBorder="1" applyAlignment="1">
      <alignment horizontal="center" vertical="center"/>
    </xf>
    <xf numFmtId="0" fontId="209" fillId="61" borderId="29" xfId="0" applyFont="1" applyFill="1" applyBorder="1" applyAlignment="1">
      <alignment horizontal="center" vertical="center"/>
    </xf>
    <xf numFmtId="187" fontId="231" fillId="61" borderId="29" xfId="0" applyNumberFormat="1" applyFont="1" applyFill="1" applyBorder="1" applyAlignment="1">
      <alignment horizontal="right" vertical="center"/>
    </xf>
    <xf numFmtId="187" fontId="209" fillId="61" borderId="29" xfId="0" applyNumberFormat="1" applyFont="1" applyFill="1" applyBorder="1" applyAlignment="1">
      <alignment horizontal="center" vertical="center"/>
    </xf>
    <xf numFmtId="187" fontId="209" fillId="71" borderId="29" xfId="0" applyNumberFormat="1" applyFont="1" applyFill="1" applyBorder="1" applyAlignment="1">
      <alignment horizontal="center" vertical="center"/>
    </xf>
    <xf numFmtId="0" fontId="147" fillId="58" borderId="28" xfId="0" applyFont="1" applyFill="1" applyBorder="1" applyAlignment="1">
      <alignment horizontal="center" vertical="center"/>
    </xf>
    <xf numFmtId="0" fontId="147" fillId="58" borderId="34" xfId="0" applyFont="1" applyFill="1" applyBorder="1" applyAlignment="1">
      <alignment horizontal="center" vertical="center"/>
    </xf>
    <xf numFmtId="187" fontId="147" fillId="81" borderId="28" xfId="0" applyNumberFormat="1" applyFont="1" applyFill="1" applyBorder="1" applyAlignment="1">
      <alignment horizontal="center" vertical="center" wrapText="1"/>
    </xf>
    <xf numFmtId="187" fontId="147" fillId="66" borderId="28" xfId="0" applyNumberFormat="1" applyFont="1" applyFill="1" applyBorder="1" applyAlignment="1">
      <alignment horizontal="center" vertical="center" wrapText="1"/>
    </xf>
    <xf numFmtId="187" fontId="147" fillId="82" borderId="28" xfId="0" applyNumberFormat="1" applyFont="1" applyFill="1" applyBorder="1" applyAlignment="1">
      <alignment horizontal="center" vertical="center" wrapText="1"/>
    </xf>
    <xf numFmtId="187" fontId="147" fillId="79" borderId="28" xfId="0" applyNumberFormat="1" applyFont="1" applyFill="1" applyBorder="1" applyAlignment="1">
      <alignment horizontal="center" vertical="center" wrapText="1"/>
    </xf>
    <xf numFmtId="0" fontId="147" fillId="37" borderId="0" xfId="0" applyFont="1" applyFill="1" applyAlignment="1">
      <alignment horizontal="center" vertical="center"/>
    </xf>
    <xf numFmtId="0" fontId="132" fillId="71" borderId="131" xfId="0" applyFont="1" applyFill="1" applyBorder="1" applyAlignment="1">
      <alignment horizontal="center" vertical="center"/>
    </xf>
    <xf numFmtId="0" fontId="132" fillId="71" borderId="59" xfId="0" applyFont="1" applyFill="1" applyBorder="1" applyAlignment="1">
      <alignment horizontal="center" vertical="center"/>
    </xf>
    <xf numFmtId="198" fontId="209" fillId="71" borderId="59" xfId="0" applyNumberFormat="1" applyFont="1" applyFill="1" applyBorder="1" applyAlignment="1">
      <alignment horizontal="center" vertical="center" wrapText="1"/>
    </xf>
    <xf numFmtId="176" fontId="147" fillId="79" borderId="66" xfId="0" applyNumberFormat="1" applyFont="1" applyFill="1" applyBorder="1" applyAlignment="1">
      <alignment horizontal="center" vertical="center" wrapText="1"/>
    </xf>
    <xf numFmtId="187" fontId="132" fillId="71" borderId="66" xfId="0" applyNumberFormat="1" applyFont="1" applyFill="1" applyBorder="1" applyAlignment="1">
      <alignment horizontal="center" vertical="center"/>
    </xf>
    <xf numFmtId="49" fontId="132" fillId="71" borderId="67" xfId="0" applyNumberFormat="1" applyFont="1" applyFill="1" applyBorder="1" applyAlignment="1">
      <alignment horizontal="center" vertical="center"/>
    </xf>
    <xf numFmtId="187" fontId="147" fillId="99" borderId="131" xfId="0" applyNumberFormat="1" applyFont="1" applyFill="1" applyBorder="1" applyAlignment="1">
      <alignment horizontal="center" vertical="center"/>
    </xf>
    <xf numFmtId="0" fontId="147" fillId="99" borderId="59" xfId="0" applyFont="1" applyFill="1" applyBorder="1" applyAlignment="1">
      <alignment horizontal="center" vertical="center"/>
    </xf>
    <xf numFmtId="176" fontId="147" fillId="99" borderId="59" xfId="0" applyNumberFormat="1" applyFont="1" applyFill="1" applyBorder="1" applyAlignment="1">
      <alignment horizontal="center" vertical="center"/>
    </xf>
    <xf numFmtId="0" fontId="147" fillId="102" borderId="220" xfId="0" applyFont="1" applyFill="1" applyBorder="1" applyAlignment="1">
      <alignment horizontal="center" vertical="center"/>
    </xf>
    <xf numFmtId="0" fontId="147" fillId="99" borderId="80" xfId="0" applyFont="1" applyFill="1" applyBorder="1" applyAlignment="1">
      <alignment horizontal="center" vertical="center"/>
    </xf>
    <xf numFmtId="0" fontId="209" fillId="0" borderId="4" xfId="0" applyFont="1" applyBorder="1" applyAlignment="1">
      <alignment horizontal="center" vertical="center"/>
    </xf>
    <xf numFmtId="49" fontId="147" fillId="0" borderId="73" xfId="0" applyNumberFormat="1" applyFont="1" applyBorder="1" applyAlignment="1">
      <alignment horizontal="center" vertical="center"/>
    </xf>
    <xf numFmtId="49" fontId="147" fillId="0" borderId="66" xfId="0" applyNumberFormat="1" applyFont="1" applyBorder="1" applyAlignment="1">
      <alignment horizontal="center" vertical="center"/>
    </xf>
    <xf numFmtId="49" fontId="147" fillId="0" borderId="66" xfId="0" applyNumberFormat="1" applyFont="1" applyBorder="1" applyAlignment="1">
      <alignment horizontal="center" vertical="center" wrapText="1" shrinkToFit="1"/>
    </xf>
    <xf numFmtId="0" fontId="147" fillId="0" borderId="66" xfId="0" applyFont="1" applyBorder="1" applyAlignment="1">
      <alignment horizontal="center" vertical="center" wrapText="1" shrinkToFit="1"/>
    </xf>
    <xf numFmtId="49" fontId="147" fillId="0" borderId="66" xfId="0" applyNumberFormat="1" applyFont="1" applyBorder="1" applyAlignment="1">
      <alignment horizontal="center" vertical="center" wrapText="1"/>
    </xf>
    <xf numFmtId="49" fontId="147" fillId="0" borderId="67" xfId="0" applyNumberFormat="1" applyFont="1" applyBorder="1" applyAlignment="1">
      <alignment horizontal="center" vertical="center" wrapText="1"/>
    </xf>
    <xf numFmtId="0" fontId="209" fillId="37" borderId="0" xfId="0" applyFont="1" applyFill="1">
      <alignment vertical="center"/>
    </xf>
    <xf numFmtId="0" fontId="232" fillId="79" borderId="29" xfId="0" applyFont="1" applyFill="1" applyBorder="1" applyAlignment="1">
      <alignment horizontal="center" vertical="center"/>
    </xf>
    <xf numFmtId="185" fontId="209" fillId="61" borderId="29" xfId="0" applyNumberFormat="1" applyFont="1" applyFill="1" applyBorder="1" applyAlignment="1">
      <alignment horizontal="center" vertical="center"/>
    </xf>
    <xf numFmtId="41" fontId="113" fillId="78" borderId="57" xfId="1" applyFont="1" applyFill="1" applyBorder="1" applyAlignment="1">
      <alignment horizontal="center" vertical="center"/>
    </xf>
    <xf numFmtId="0" fontId="216" fillId="37" borderId="0" xfId="0" applyFont="1" applyFill="1">
      <alignment vertical="center"/>
    </xf>
    <xf numFmtId="0" fontId="182" fillId="37" borderId="62" xfId="0" applyFont="1" applyFill="1" applyBorder="1" applyAlignment="1">
      <alignment horizontal="center" vertical="center"/>
    </xf>
    <xf numFmtId="41" fontId="182" fillId="37" borderId="62" xfId="1" applyFont="1" applyFill="1" applyBorder="1" applyAlignment="1">
      <alignment horizontal="right" vertical="center"/>
    </xf>
    <xf numFmtId="41" fontId="182" fillId="0" borderId="62" xfId="1" applyFont="1" applyBorder="1">
      <alignment vertical="center"/>
    </xf>
    <xf numFmtId="0" fontId="218" fillId="37" borderId="62" xfId="0" applyFont="1" applyFill="1" applyBorder="1">
      <alignment vertical="center"/>
    </xf>
    <xf numFmtId="0" fontId="182" fillId="37" borderId="62" xfId="0" applyFont="1" applyFill="1" applyBorder="1">
      <alignment vertical="center"/>
    </xf>
    <xf numFmtId="182" fontId="182" fillId="37" borderId="52" xfId="0" applyNumberFormat="1" applyFont="1" applyFill="1" applyBorder="1">
      <alignment vertical="center"/>
    </xf>
    <xf numFmtId="182" fontId="218" fillId="37" borderId="1" xfId="0" applyNumberFormat="1" applyFont="1" applyFill="1" applyBorder="1">
      <alignment vertical="center"/>
    </xf>
    <xf numFmtId="0" fontId="219" fillId="37" borderId="39" xfId="0" applyFont="1" applyFill="1" applyBorder="1" applyAlignment="1">
      <alignment horizontal="center" vertical="center"/>
    </xf>
    <xf numFmtId="0" fontId="219" fillId="37" borderId="83" xfId="0" applyFont="1" applyFill="1" applyBorder="1" applyAlignment="1">
      <alignment horizontal="center" vertical="center"/>
    </xf>
    <xf numFmtId="0" fontId="127" fillId="0" borderId="83" xfId="0" applyFont="1" applyBorder="1" applyAlignment="1">
      <alignment horizontal="center" vertical="center"/>
    </xf>
    <xf numFmtId="0" fontId="127" fillId="37" borderId="83" xfId="0" applyFont="1" applyFill="1" applyBorder="1" applyAlignment="1">
      <alignment horizontal="center" vertical="center"/>
    </xf>
    <xf numFmtId="176" fontId="218" fillId="37" borderId="77" xfId="1" applyNumberFormat="1" applyFont="1" applyFill="1" applyBorder="1" applyAlignment="1">
      <alignment horizontal="right" vertical="center"/>
    </xf>
    <xf numFmtId="176" fontId="218" fillId="37" borderId="1" xfId="1" applyNumberFormat="1" applyFont="1" applyFill="1" applyBorder="1" applyAlignment="1">
      <alignment horizontal="right" vertical="center"/>
    </xf>
    <xf numFmtId="176" fontId="128" fillId="0" borderId="1" xfId="0" applyNumberFormat="1" applyFont="1" applyBorder="1" applyAlignment="1">
      <alignment horizontal="right" vertical="center"/>
    </xf>
    <xf numFmtId="0" fontId="127" fillId="0" borderId="1" xfId="0" applyFont="1" applyBorder="1">
      <alignment vertical="center"/>
    </xf>
    <xf numFmtId="176" fontId="128" fillId="37" borderId="1" xfId="0" applyNumberFormat="1" applyFont="1" applyFill="1" applyBorder="1" applyAlignment="1">
      <alignment horizontal="right" vertical="center"/>
    </xf>
    <xf numFmtId="0" fontId="127" fillId="37" borderId="1" xfId="0" applyFont="1" applyFill="1" applyBorder="1">
      <alignment vertical="center"/>
    </xf>
    <xf numFmtId="176" fontId="218" fillId="37" borderId="1" xfId="0" applyNumberFormat="1" applyFont="1" applyFill="1" applyBorder="1" applyAlignment="1">
      <alignment horizontal="right" vertical="center"/>
    </xf>
    <xf numFmtId="176" fontId="218" fillId="37" borderId="52" xfId="0" applyNumberFormat="1" applyFont="1" applyFill="1" applyBorder="1">
      <alignment vertical="center"/>
    </xf>
    <xf numFmtId="0" fontId="0" fillId="37" borderId="6" xfId="0" applyFill="1" applyBorder="1" applyAlignment="1">
      <alignment horizontal="center" vertical="center"/>
    </xf>
    <xf numFmtId="0" fontId="36" fillId="37" borderId="98" xfId="0" applyFont="1" applyFill="1" applyBorder="1" applyAlignment="1">
      <alignment horizontal="center" vertical="center"/>
    </xf>
    <xf numFmtId="198" fontId="205" fillId="0" borderId="1" xfId="0" applyNumberFormat="1" applyFont="1" applyBorder="1">
      <alignment vertical="center"/>
    </xf>
    <xf numFmtId="41" fontId="36" fillId="95" borderId="1" xfId="0" applyNumberFormat="1" applyFont="1" applyFill="1" applyBorder="1">
      <alignment vertical="center"/>
    </xf>
    <xf numFmtId="0" fontId="184" fillId="0" borderId="52" xfId="0" applyFont="1" applyBorder="1">
      <alignment vertical="center"/>
    </xf>
    <xf numFmtId="176" fontId="184" fillId="37" borderId="52" xfId="1" applyNumberFormat="1" applyFont="1" applyFill="1" applyBorder="1" applyAlignment="1">
      <alignment horizontal="right" vertical="center"/>
    </xf>
    <xf numFmtId="41" fontId="184" fillId="37" borderId="53" xfId="1" applyFont="1" applyFill="1" applyBorder="1" applyAlignment="1">
      <alignment horizontal="center" vertical="center"/>
    </xf>
    <xf numFmtId="0" fontId="206" fillId="37" borderId="131" xfId="0" applyFont="1" applyFill="1" applyBorder="1" applyAlignment="1">
      <alignment horizontal="center" vertical="center" shrinkToFit="1"/>
    </xf>
    <xf numFmtId="0" fontId="206" fillId="37" borderId="59" xfId="0" applyFont="1" applyFill="1" applyBorder="1" applyAlignment="1">
      <alignment horizontal="center" vertical="center"/>
    </xf>
    <xf numFmtId="0" fontId="206" fillId="0" borderId="59" xfId="0" applyFont="1" applyBorder="1" applyAlignment="1">
      <alignment horizontal="center" vertical="center"/>
    </xf>
    <xf numFmtId="41" fontId="206" fillId="37" borderId="59" xfId="1" applyFont="1" applyFill="1" applyBorder="1" applyAlignment="1">
      <alignment horizontal="center" vertical="center"/>
    </xf>
    <xf numFmtId="0" fontId="206" fillId="0" borderId="80" xfId="0" applyFont="1" applyBorder="1" applyAlignment="1">
      <alignment horizontal="center" vertical="center"/>
    </xf>
    <xf numFmtId="0" fontId="218" fillId="0" borderId="77" xfId="0" applyFont="1" applyBorder="1">
      <alignment vertical="center"/>
    </xf>
    <xf numFmtId="182" fontId="218" fillId="37" borderId="77" xfId="0" applyNumberFormat="1" applyFont="1" applyFill="1" applyBorder="1">
      <alignment vertical="center"/>
    </xf>
    <xf numFmtId="0" fontId="218" fillId="37" borderId="39" xfId="0" applyFont="1" applyFill="1" applyBorder="1">
      <alignment vertical="center"/>
    </xf>
    <xf numFmtId="0" fontId="233" fillId="37" borderId="74" xfId="0" applyFont="1" applyFill="1" applyBorder="1" applyAlignment="1">
      <alignment horizontal="center" vertical="center"/>
    </xf>
    <xf numFmtId="0" fontId="233" fillId="0" borderId="75" xfId="0" applyFont="1" applyBorder="1" applyAlignment="1">
      <alignment horizontal="center" vertical="center"/>
    </xf>
    <xf numFmtId="190" fontId="128" fillId="0" borderId="77" xfId="1" applyNumberFormat="1" applyFont="1" applyBorder="1">
      <alignment vertical="center"/>
    </xf>
    <xf numFmtId="190" fontId="101" fillId="0" borderId="1" xfId="0" applyNumberFormat="1" applyFont="1" applyBorder="1">
      <alignment vertical="center"/>
    </xf>
    <xf numFmtId="190" fontId="184" fillId="37" borderId="52" xfId="1" applyNumberFormat="1" applyFont="1" applyFill="1" applyBorder="1" applyAlignment="1">
      <alignment horizontal="center" vertical="center"/>
    </xf>
    <xf numFmtId="0" fontId="234" fillId="0" borderId="1" xfId="0" applyFont="1" applyBorder="1">
      <alignment vertical="center"/>
    </xf>
    <xf numFmtId="41" fontId="25" fillId="0" borderId="25" xfId="1" applyFont="1" applyBorder="1" applyAlignment="1">
      <alignment horizontal="center" vertical="center"/>
    </xf>
    <xf numFmtId="41" fontId="113" fillId="0" borderId="25" xfId="1" applyFont="1" applyBorder="1" applyAlignment="1">
      <alignment horizontal="center" vertical="center"/>
    </xf>
    <xf numFmtId="41" fontId="113" fillId="0" borderId="25" xfId="1" applyFont="1" applyBorder="1" applyAlignment="1">
      <alignment horizontal="right" vertical="center"/>
    </xf>
    <xf numFmtId="180" fontId="25" fillId="12" borderId="25" xfId="1" applyNumberFormat="1" applyFont="1" applyFill="1" applyBorder="1">
      <alignment vertical="center"/>
    </xf>
    <xf numFmtId="0" fontId="25" fillId="12" borderId="25" xfId="0" applyFont="1" applyFill="1" applyBorder="1">
      <alignment vertical="center"/>
    </xf>
    <xf numFmtId="0" fontId="116" fillId="103" borderId="54" xfId="0" applyFont="1" applyFill="1" applyBorder="1" applyAlignment="1">
      <alignment horizontal="center" vertical="center"/>
    </xf>
    <xf numFmtId="0" fontId="113" fillId="103" borderId="49" xfId="0" applyFont="1" applyFill="1" applyBorder="1" applyAlignment="1">
      <alignment horizontal="center" vertical="center"/>
    </xf>
    <xf numFmtId="0" fontId="25" fillId="103" borderId="49" xfId="0" applyFont="1" applyFill="1" applyBorder="1">
      <alignment vertical="center"/>
    </xf>
    <xf numFmtId="0" fontId="25" fillId="103" borderId="49" xfId="0" applyFont="1" applyFill="1" applyBorder="1" applyAlignment="1">
      <alignment horizontal="center" vertical="center"/>
    </xf>
    <xf numFmtId="41" fontId="25" fillId="103" borderId="49" xfId="0" applyNumberFormat="1" applyFont="1" applyFill="1" applyBorder="1" applyAlignment="1">
      <alignment horizontal="center" vertical="center"/>
    </xf>
    <xf numFmtId="41" fontId="25" fillId="103" borderId="49" xfId="1" applyFont="1" applyFill="1" applyBorder="1" applyAlignment="1">
      <alignment horizontal="center" vertical="center"/>
    </xf>
    <xf numFmtId="41" fontId="113" fillId="103" borderId="49" xfId="1" applyFont="1" applyFill="1" applyBorder="1" applyAlignment="1">
      <alignment horizontal="center" vertical="center"/>
    </xf>
    <xf numFmtId="41" fontId="113" fillId="103" borderId="49" xfId="1" applyFont="1" applyFill="1" applyBorder="1" applyAlignment="1">
      <alignment horizontal="right" vertical="center"/>
    </xf>
    <xf numFmtId="180" fontId="25" fillId="103" borderId="49" xfId="1" applyNumberFormat="1" applyFont="1" applyFill="1" applyBorder="1">
      <alignment vertical="center"/>
    </xf>
    <xf numFmtId="180" fontId="25" fillId="103" borderId="49" xfId="0" applyNumberFormat="1" applyFont="1" applyFill="1" applyBorder="1">
      <alignment vertical="center"/>
    </xf>
    <xf numFmtId="2" fontId="25" fillId="103" borderId="49" xfId="0" applyNumberFormat="1" applyFont="1" applyFill="1" applyBorder="1">
      <alignment vertical="center"/>
    </xf>
    <xf numFmtId="0" fontId="116" fillId="103" borderId="182" xfId="0" applyFont="1" applyFill="1" applyBorder="1" applyAlignment="1">
      <alignment horizontal="center" vertical="center"/>
    </xf>
    <xf numFmtId="0" fontId="113" fillId="103" borderId="25" xfId="0" applyFont="1" applyFill="1" applyBorder="1" applyAlignment="1">
      <alignment horizontal="center" vertical="center"/>
    </xf>
    <xf numFmtId="0" fontId="25" fillId="103" borderId="25" xfId="0" applyFont="1" applyFill="1" applyBorder="1">
      <alignment vertical="center"/>
    </xf>
    <xf numFmtId="0" fontId="25" fillId="103" borderId="25" xfId="0" applyFont="1" applyFill="1" applyBorder="1" applyAlignment="1">
      <alignment horizontal="center" vertical="center"/>
    </xf>
    <xf numFmtId="41" fontId="25" fillId="103" borderId="25" xfId="0" applyNumberFormat="1" applyFont="1" applyFill="1" applyBorder="1" applyAlignment="1">
      <alignment horizontal="center" vertical="center"/>
    </xf>
    <xf numFmtId="41" fontId="25" fillId="103" borderId="25" xfId="1" applyFont="1" applyFill="1" applyBorder="1" applyAlignment="1">
      <alignment horizontal="center" vertical="center"/>
    </xf>
    <xf numFmtId="41" fontId="113" fillId="103" borderId="25" xfId="1" applyFont="1" applyFill="1" applyBorder="1" applyAlignment="1">
      <alignment horizontal="center" vertical="center"/>
    </xf>
    <xf numFmtId="41" fontId="113" fillId="103" borderId="25" xfId="1" applyFont="1" applyFill="1" applyBorder="1" applyAlignment="1">
      <alignment horizontal="right" vertical="center"/>
    </xf>
    <xf numFmtId="180" fontId="25" fillId="103" borderId="25" xfId="1" applyNumberFormat="1" applyFont="1" applyFill="1" applyBorder="1">
      <alignment vertical="center"/>
    </xf>
    <xf numFmtId="180" fontId="25" fillId="103" borderId="25" xfId="0" applyNumberFormat="1" applyFont="1" applyFill="1" applyBorder="1">
      <alignment vertical="center"/>
    </xf>
    <xf numFmtId="2" fontId="25" fillId="103" borderId="25" xfId="0" applyNumberFormat="1" applyFont="1" applyFill="1" applyBorder="1">
      <alignment vertical="center"/>
    </xf>
    <xf numFmtId="41" fontId="25" fillId="103" borderId="3" xfId="1" applyFont="1" applyFill="1" applyBorder="1" applyAlignment="1">
      <alignment horizontal="center" vertical="center"/>
    </xf>
    <xf numFmtId="189" fontId="25" fillId="103" borderId="3" xfId="1" applyNumberFormat="1" applyFont="1" applyFill="1" applyBorder="1" applyAlignment="1">
      <alignment horizontal="center" vertical="center"/>
    </xf>
    <xf numFmtId="0" fontId="36" fillId="103" borderId="49" xfId="0" applyFont="1" applyFill="1" applyBorder="1" applyAlignment="1">
      <alignment horizontal="center" vertical="center"/>
    </xf>
    <xf numFmtId="0" fontId="36" fillId="103" borderId="25" xfId="0" applyFont="1" applyFill="1" applyBorder="1" applyAlignment="1">
      <alignment horizontal="center" vertical="center"/>
    </xf>
    <xf numFmtId="41" fontId="25" fillId="95" borderId="25" xfId="1" applyFont="1" applyFill="1" applyBorder="1" applyAlignment="1">
      <alignment horizontal="center" vertical="center"/>
    </xf>
    <xf numFmtId="41" fontId="113" fillId="95" borderId="25" xfId="1" applyFont="1" applyFill="1" applyBorder="1" applyAlignment="1">
      <alignment horizontal="center" vertical="center"/>
    </xf>
    <xf numFmtId="41" fontId="113" fillId="95" borderId="25" xfId="1" applyFont="1" applyFill="1" applyBorder="1" applyAlignment="1">
      <alignment horizontal="right" vertical="center"/>
    </xf>
    <xf numFmtId="0" fontId="25" fillId="95" borderId="25" xfId="0" applyFont="1" applyFill="1" applyBorder="1" applyAlignment="1">
      <alignment horizontal="center" vertical="center"/>
    </xf>
    <xf numFmtId="180" fontId="25" fillId="95" borderId="25" xfId="1" applyNumberFormat="1" applyFont="1" applyFill="1" applyBorder="1">
      <alignment vertical="center"/>
    </xf>
    <xf numFmtId="0" fontId="25" fillId="95" borderId="25" xfId="0" applyFont="1" applyFill="1" applyBorder="1">
      <alignment vertical="center"/>
    </xf>
    <xf numFmtId="182" fontId="159" fillId="95" borderId="25" xfId="1" applyNumberFormat="1" applyFill="1" applyBorder="1">
      <alignment vertical="center"/>
    </xf>
    <xf numFmtId="197" fontId="36" fillId="0" borderId="1" xfId="0" applyNumberFormat="1" applyFont="1" applyBorder="1" applyAlignment="1">
      <alignment horizontal="center" vertical="center"/>
    </xf>
    <xf numFmtId="197" fontId="36" fillId="98" borderId="1" xfId="0" applyNumberFormat="1" applyFont="1" applyFill="1" applyBorder="1" applyAlignment="1">
      <alignment horizontal="center" vertical="center"/>
    </xf>
    <xf numFmtId="187" fontId="36" fillId="37" borderId="1" xfId="1" applyNumberFormat="1" applyFont="1" applyFill="1" applyBorder="1">
      <alignment vertical="center"/>
    </xf>
    <xf numFmtId="41" fontId="37" fillId="0" borderId="240" xfId="0" applyNumberFormat="1" applyFont="1" applyBorder="1" applyAlignment="1">
      <alignment horizontal="center" vertical="center"/>
    </xf>
    <xf numFmtId="41" fontId="110" fillId="0" borderId="31" xfId="0" applyNumberFormat="1" applyFont="1" applyBorder="1" applyAlignment="1">
      <alignment horizontal="center" vertical="center"/>
    </xf>
    <xf numFmtId="180" fontId="114" fillId="37" borderId="31" xfId="0" applyNumberFormat="1" applyFont="1" applyFill="1" applyBorder="1">
      <alignment vertical="center"/>
    </xf>
    <xf numFmtId="3" fontId="110" fillId="0" borderId="31" xfId="0" applyNumberFormat="1" applyFont="1" applyBorder="1" applyAlignment="1">
      <alignment horizontal="right" vertical="center"/>
    </xf>
    <xf numFmtId="41" fontId="110" fillId="101" borderId="31" xfId="0" applyNumberFormat="1" applyFont="1" applyFill="1" applyBorder="1">
      <alignment vertical="center"/>
    </xf>
    <xf numFmtId="41" fontId="110" fillId="101" borderId="32" xfId="0" applyNumberFormat="1" applyFont="1" applyFill="1" applyBorder="1">
      <alignment vertical="center"/>
    </xf>
    <xf numFmtId="41" fontId="110" fillId="110" borderId="31" xfId="0" applyNumberFormat="1" applyFont="1" applyFill="1" applyBorder="1">
      <alignment vertical="center"/>
    </xf>
    <xf numFmtId="41" fontId="110" fillId="110" borderId="32" xfId="0" applyNumberFormat="1" applyFont="1" applyFill="1" applyBorder="1">
      <alignment vertical="center"/>
    </xf>
    <xf numFmtId="43" fontId="36" fillId="57" borderId="0" xfId="0" applyNumberFormat="1" applyFont="1" applyFill="1">
      <alignment vertical="center"/>
    </xf>
    <xf numFmtId="177" fontId="37" fillId="0" borderId="96" xfId="0" applyNumberFormat="1" applyFont="1" applyBorder="1" applyAlignment="1">
      <alignment horizontal="center" vertical="center"/>
    </xf>
    <xf numFmtId="41" fontId="110" fillId="0" borderId="115" xfId="0" applyNumberFormat="1" applyFont="1" applyBorder="1">
      <alignment vertical="center"/>
    </xf>
    <xf numFmtId="9" fontId="235" fillId="0" borderId="0" xfId="0" applyNumberFormat="1" applyFont="1" applyAlignment="1">
      <alignment horizontal="center" vertical="center"/>
    </xf>
    <xf numFmtId="41" fontId="117" fillId="37" borderId="1" xfId="1" applyFont="1" applyFill="1" applyBorder="1" applyAlignment="1">
      <alignment horizontal="center" vertical="center"/>
    </xf>
    <xf numFmtId="0" fontId="117" fillId="37" borderId="73" xfId="0" applyFont="1" applyFill="1" applyBorder="1" applyAlignment="1">
      <alignment horizontal="center" vertical="center"/>
    </xf>
    <xf numFmtId="0" fontId="117" fillId="37" borderId="66" xfId="0" applyFont="1" applyFill="1" applyBorder="1" applyAlignment="1">
      <alignment horizontal="center" vertical="center"/>
    </xf>
    <xf numFmtId="187" fontId="117" fillId="37" borderId="66" xfId="0" applyNumberFormat="1" applyFont="1" applyFill="1" applyBorder="1" applyAlignment="1">
      <alignment horizontal="center" vertical="center"/>
    </xf>
    <xf numFmtId="0" fontId="117" fillId="37" borderId="67" xfId="0" applyFont="1" applyFill="1" applyBorder="1" applyAlignment="1">
      <alignment horizontal="center" vertical="center"/>
    </xf>
    <xf numFmtId="41" fontId="36" fillId="37" borderId="74" xfId="0" applyNumberFormat="1" applyFont="1" applyFill="1" applyBorder="1" applyAlignment="1">
      <alignment horizontal="center" vertical="center"/>
    </xf>
    <xf numFmtId="0" fontId="36" fillId="111" borderId="29" xfId="0" applyFont="1" applyFill="1" applyBorder="1" applyAlignment="1">
      <alignment horizontal="center" vertical="center"/>
    </xf>
    <xf numFmtId="0" fontId="36" fillId="0" borderId="29" xfId="0" applyFont="1" applyBorder="1" applyAlignment="1">
      <alignment horizontal="center" vertical="center" shrinkToFit="1"/>
    </xf>
    <xf numFmtId="0" fontId="36" fillId="111" borderId="27" xfId="0" applyFont="1" applyFill="1" applyBorder="1" applyAlignment="1">
      <alignment horizontal="center" vertical="center" shrinkToFit="1"/>
    </xf>
    <xf numFmtId="0" fontId="117" fillId="37" borderId="220" xfId="0" applyFont="1" applyFill="1" applyBorder="1" applyAlignment="1">
      <alignment horizontal="center" vertical="center"/>
    </xf>
    <xf numFmtId="41" fontId="117" fillId="37" borderId="121" xfId="0" applyNumberFormat="1" applyFont="1" applyFill="1" applyBorder="1" applyAlignment="1">
      <alignment horizontal="center" vertical="center"/>
    </xf>
    <xf numFmtId="43" fontId="36" fillId="0" borderId="71" xfId="0" applyNumberFormat="1" applyFont="1" applyBorder="1">
      <alignment vertical="center"/>
    </xf>
    <xf numFmtId="43" fontId="36" fillId="37" borderId="71" xfId="0" applyNumberFormat="1" applyFont="1" applyFill="1" applyBorder="1">
      <alignment vertical="center"/>
    </xf>
    <xf numFmtId="189" fontId="36" fillId="37" borderId="71" xfId="0" applyNumberFormat="1" applyFont="1" applyFill="1" applyBorder="1">
      <alignment vertical="center"/>
    </xf>
    <xf numFmtId="189" fontId="36" fillId="37" borderId="221" xfId="0" applyNumberFormat="1" applyFont="1" applyFill="1" applyBorder="1">
      <alignment vertical="center"/>
    </xf>
    <xf numFmtId="189" fontId="37" fillId="37" borderId="29" xfId="1" applyNumberFormat="1" applyFont="1" applyFill="1" applyBorder="1" applyAlignment="1">
      <alignment horizontal="center" vertical="center"/>
    </xf>
    <xf numFmtId="189" fontId="37" fillId="37" borderId="25" xfId="1" applyNumberFormat="1" applyFont="1" applyFill="1" applyBorder="1" applyAlignment="1">
      <alignment horizontal="center" vertical="center"/>
    </xf>
    <xf numFmtId="189" fontId="37" fillId="0" borderId="1" xfId="0" applyNumberFormat="1" applyFont="1" applyBorder="1" applyAlignment="1">
      <alignment horizontal="right" vertical="center"/>
    </xf>
    <xf numFmtId="41" fontId="37" fillId="67" borderId="27" xfId="1" applyFont="1" applyFill="1" applyBorder="1" applyAlignment="1">
      <alignment horizontal="center" vertical="center"/>
    </xf>
    <xf numFmtId="189" fontId="36" fillId="0" borderId="1" xfId="0" applyNumberFormat="1" applyFont="1" applyBorder="1">
      <alignment vertical="center"/>
    </xf>
    <xf numFmtId="43" fontId="0" fillId="0" borderId="1" xfId="0" applyNumberFormat="1" applyBorder="1">
      <alignment vertical="center"/>
    </xf>
    <xf numFmtId="189" fontId="37" fillId="95" borderId="25" xfId="1" applyNumberFormat="1" applyFont="1" applyFill="1" applyBorder="1" applyAlignment="1">
      <alignment horizontal="center" vertical="center"/>
    </xf>
    <xf numFmtId="41" fontId="123" fillId="95" borderId="25" xfId="1" applyFont="1" applyFill="1" applyBorder="1" applyAlignment="1">
      <alignment horizontal="center" vertical="center"/>
    </xf>
    <xf numFmtId="41" fontId="37" fillId="37" borderId="25" xfId="1" applyFont="1" applyFill="1" applyBorder="1" applyAlignment="1">
      <alignment horizontal="center" vertical="center" wrapText="1"/>
    </xf>
    <xf numFmtId="189" fontId="37" fillId="37" borderId="27" xfId="1" applyNumberFormat="1" applyFont="1" applyFill="1" applyBorder="1" applyAlignment="1">
      <alignment horizontal="center" vertical="center"/>
    </xf>
    <xf numFmtId="41" fontId="123" fillId="37" borderId="27" xfId="1" applyFont="1" applyFill="1" applyBorder="1" applyAlignment="1">
      <alignment horizontal="center" vertical="center"/>
    </xf>
    <xf numFmtId="41" fontId="235" fillId="0" borderId="0" xfId="0" applyNumberFormat="1" applyFont="1">
      <alignment vertical="center"/>
    </xf>
    <xf numFmtId="182" fontId="147" fillId="67" borderId="1" xfId="0" applyNumberFormat="1" applyFont="1" applyFill="1" applyBorder="1" applyAlignment="1">
      <alignment horizontal="center" vertical="center" wrapText="1"/>
    </xf>
    <xf numFmtId="0" fontId="147" fillId="58" borderId="1" xfId="0" applyFont="1" applyFill="1" applyBorder="1" applyAlignment="1">
      <alignment horizontal="center" vertical="center"/>
    </xf>
    <xf numFmtId="0" fontId="231" fillId="58" borderId="1" xfId="0" applyFont="1" applyFill="1" applyBorder="1" applyAlignment="1">
      <alignment horizontal="center" vertical="center"/>
    </xf>
    <xf numFmtId="0" fontId="231" fillId="58" borderId="71" xfId="0" applyFont="1" applyFill="1" applyBorder="1" applyAlignment="1">
      <alignment horizontal="center" vertical="center"/>
    </xf>
    <xf numFmtId="0" fontId="98" fillId="0" borderId="0" xfId="0" applyFont="1">
      <alignment vertical="center"/>
    </xf>
    <xf numFmtId="0" fontId="87" fillId="0" borderId="0" xfId="0" applyFont="1">
      <alignment vertical="center"/>
    </xf>
    <xf numFmtId="194" fontId="117" fillId="0" borderId="0" xfId="0" applyNumberFormat="1" applyFont="1" applyAlignment="1">
      <alignment horizontal="left" vertical="center"/>
    </xf>
    <xf numFmtId="195" fontId="117" fillId="0" borderId="0" xfId="0" applyNumberFormat="1" applyFont="1" applyAlignment="1">
      <alignment horizontal="left" vertical="center"/>
    </xf>
    <xf numFmtId="182" fontId="117" fillId="0" borderId="0" xfId="0" applyNumberFormat="1" applyFont="1">
      <alignment vertical="center"/>
    </xf>
    <xf numFmtId="0" fontId="20" fillId="0" borderId="0" xfId="0" applyFont="1">
      <alignment vertical="center"/>
    </xf>
    <xf numFmtId="0" fontId="113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/>
    </xf>
    <xf numFmtId="43" fontId="91" fillId="0" borderId="1" xfId="0" applyNumberFormat="1" applyFont="1" applyBorder="1" applyAlignment="1">
      <alignment horizontal="center" vertical="center"/>
    </xf>
    <xf numFmtId="193" fontId="110" fillId="0" borderId="0" xfId="0" applyNumberFormat="1" applyFont="1" applyAlignment="1">
      <alignment horizontal="left" vertical="center"/>
    </xf>
    <xf numFmtId="193" fontId="133" fillId="0" borderId="0" xfId="0" applyNumberFormat="1" applyFont="1" applyAlignment="1">
      <alignment horizontal="left" vertical="center"/>
    </xf>
    <xf numFmtId="176" fontId="237" fillId="0" borderId="0" xfId="0" applyNumberFormat="1" applyFont="1">
      <alignment vertical="center"/>
    </xf>
    <xf numFmtId="177" fontId="239" fillId="0" borderId="0" xfId="0" applyNumberFormat="1" applyFont="1">
      <alignment vertical="center"/>
    </xf>
    <xf numFmtId="0" fontId="209" fillId="58" borderId="28" xfId="0" applyFont="1" applyFill="1" applyBorder="1" applyAlignment="1">
      <alignment horizontal="center" vertical="center"/>
    </xf>
    <xf numFmtId="0" fontId="209" fillId="58" borderId="34" xfId="0" applyFont="1" applyFill="1" applyBorder="1" applyAlignment="1">
      <alignment horizontal="center" vertical="center"/>
    </xf>
    <xf numFmtId="182" fontId="209" fillId="80" borderId="1" xfId="0" applyNumberFormat="1" applyFont="1" applyFill="1" applyBorder="1" applyAlignment="1">
      <alignment horizontal="center" vertical="center" wrapText="1"/>
    </xf>
    <xf numFmtId="182" fontId="209" fillId="67" borderId="1" xfId="0" applyNumberFormat="1" applyFont="1" applyFill="1" applyBorder="1" applyAlignment="1">
      <alignment horizontal="center" vertical="center" wrapText="1"/>
    </xf>
    <xf numFmtId="0" fontId="209" fillId="58" borderId="1" xfId="0" applyFont="1" applyFill="1" applyBorder="1" applyAlignment="1">
      <alignment horizontal="center" vertical="center"/>
    </xf>
    <xf numFmtId="187" fontId="147" fillId="58" borderId="1" xfId="0" applyNumberFormat="1" applyFont="1" applyFill="1" applyBorder="1" applyAlignment="1">
      <alignment horizontal="center" vertical="center"/>
    </xf>
    <xf numFmtId="187" fontId="147" fillId="57" borderId="1" xfId="0" applyNumberFormat="1" applyFont="1" applyFill="1" applyBorder="1" applyAlignment="1">
      <alignment horizontal="center" vertical="center"/>
    </xf>
    <xf numFmtId="182" fontId="147" fillId="71" borderId="1" xfId="0" applyNumberFormat="1" applyFont="1" applyFill="1" applyBorder="1" applyAlignment="1">
      <alignment horizontal="center" vertical="center"/>
    </xf>
    <xf numFmtId="182" fontId="147" fillId="67" borderId="1" xfId="0" applyNumberFormat="1" applyFont="1" applyFill="1" applyBorder="1" applyAlignment="1">
      <alignment horizontal="center" vertical="center"/>
    </xf>
    <xf numFmtId="187" fontId="147" fillId="67" borderId="1" xfId="0" applyNumberFormat="1" applyFont="1" applyFill="1" applyBorder="1" applyAlignment="1">
      <alignment horizontal="center" vertical="center"/>
    </xf>
    <xf numFmtId="182" fontId="147" fillId="72" borderId="1" xfId="0" applyNumberFormat="1" applyFont="1" applyFill="1" applyBorder="1" applyAlignment="1">
      <alignment horizontal="center" vertical="center"/>
    </xf>
    <xf numFmtId="182" fontId="147" fillId="72" borderId="1" xfId="0" applyNumberFormat="1" applyFont="1" applyFill="1" applyBorder="1" applyAlignment="1">
      <alignment horizontal="center" vertical="center" wrapText="1"/>
    </xf>
    <xf numFmtId="187" fontId="229" fillId="0" borderId="1" xfId="0" applyNumberFormat="1" applyFont="1" applyBorder="1" applyAlignment="1">
      <alignment horizontal="right" vertical="center"/>
    </xf>
    <xf numFmtId="187" fontId="229" fillId="0" borderId="52" xfId="0" applyNumberFormat="1" applyFont="1" applyBorder="1" applyAlignment="1">
      <alignment horizontal="right" vertical="center"/>
    </xf>
    <xf numFmtId="180" fontId="25" fillId="0" borderId="52" xfId="1" applyNumberFormat="1" applyFont="1" applyBorder="1">
      <alignment vertical="center"/>
    </xf>
    <xf numFmtId="180" fontId="25" fillId="57" borderId="52" xfId="1" applyNumberFormat="1" applyFont="1" applyFill="1" applyBorder="1">
      <alignment vertical="center"/>
    </xf>
    <xf numFmtId="0" fontId="25" fillId="57" borderId="52" xfId="0" applyFont="1" applyFill="1" applyBorder="1">
      <alignment vertical="center"/>
    </xf>
    <xf numFmtId="192" fontId="159" fillId="0" borderId="0" xfId="0" applyNumberFormat="1" applyFont="1">
      <alignment vertical="center"/>
    </xf>
    <xf numFmtId="41" fontId="159" fillId="61" borderId="1" xfId="1" applyFill="1" applyBorder="1">
      <alignment vertical="center"/>
    </xf>
    <xf numFmtId="189" fontId="159" fillId="61" borderId="1" xfId="1" applyNumberFormat="1" applyFill="1" applyBorder="1">
      <alignment vertical="center"/>
    </xf>
    <xf numFmtId="0" fontId="209" fillId="111" borderId="74" xfId="0" applyFont="1" applyFill="1" applyBorder="1" applyAlignment="1">
      <alignment horizontal="center" vertical="center"/>
    </xf>
    <xf numFmtId="0" fontId="209" fillId="111" borderId="77" xfId="0" applyFont="1" applyFill="1" applyBorder="1" applyAlignment="1">
      <alignment horizontal="center" vertical="center"/>
    </xf>
    <xf numFmtId="0" fontId="209" fillId="111" borderId="39" xfId="0" applyFont="1" applyFill="1" applyBorder="1" applyAlignment="1">
      <alignment horizontal="center" vertical="center"/>
    </xf>
    <xf numFmtId="0" fontId="209" fillId="111" borderId="111" xfId="0" applyFont="1" applyFill="1" applyBorder="1" applyAlignment="1">
      <alignment horizontal="center" vertical="center"/>
    </xf>
    <xf numFmtId="41" fontId="159" fillId="95" borderId="1" xfId="1" applyFill="1" applyBorder="1">
      <alignment vertical="center"/>
    </xf>
    <xf numFmtId="189" fontId="159" fillId="95" borderId="52" xfId="1" applyNumberFormat="1" applyFill="1" applyBorder="1">
      <alignment vertical="center"/>
    </xf>
    <xf numFmtId="41" fontId="159" fillId="95" borderId="66" xfId="1" applyFill="1" applyBorder="1">
      <alignment vertical="center"/>
    </xf>
    <xf numFmtId="41" fontId="120" fillId="95" borderId="66" xfId="0" applyNumberFormat="1" applyFont="1" applyFill="1" applyBorder="1">
      <alignment vertical="center"/>
    </xf>
    <xf numFmtId="187" fontId="147" fillId="99" borderId="1" xfId="0" applyNumberFormat="1" applyFont="1" applyFill="1" applyBorder="1" applyAlignment="1">
      <alignment horizontal="center" vertical="center"/>
    </xf>
    <xf numFmtId="182" fontId="147" fillId="99" borderId="1" xfId="0" applyNumberFormat="1" applyFont="1" applyFill="1" applyBorder="1" applyAlignment="1">
      <alignment horizontal="center" vertical="center"/>
    </xf>
    <xf numFmtId="182" fontId="147" fillId="99" borderId="1" xfId="0" applyNumberFormat="1" applyFont="1" applyFill="1" applyBorder="1" applyAlignment="1">
      <alignment horizontal="center" vertical="center" wrapText="1"/>
    </xf>
    <xf numFmtId="180" fontId="25" fillId="0" borderId="34" xfId="1" applyNumberFormat="1" applyFont="1" applyBorder="1">
      <alignment vertical="center"/>
    </xf>
    <xf numFmtId="180" fontId="25" fillId="57" borderId="34" xfId="1" applyNumberFormat="1" applyFont="1" applyFill="1" applyBorder="1">
      <alignment vertical="center"/>
    </xf>
    <xf numFmtId="0" fontId="25" fillId="57" borderId="34" xfId="0" applyFont="1" applyFill="1" applyBorder="1">
      <alignment vertical="center"/>
    </xf>
    <xf numFmtId="0" fontId="113" fillId="0" borderId="25" xfId="0" applyFont="1" applyBorder="1" applyAlignment="1">
      <alignment horizontal="center" vertical="center"/>
    </xf>
    <xf numFmtId="0" fontId="37" fillId="0" borderId="25" xfId="0" applyFont="1" applyBorder="1" applyAlignment="1">
      <alignment horizontal="center" vertical="center" shrinkToFit="1"/>
    </xf>
    <xf numFmtId="180" fontId="37" fillId="0" borderId="25" xfId="0" applyNumberFormat="1" applyFont="1" applyBorder="1" applyAlignment="1">
      <alignment horizontal="center" vertical="center"/>
    </xf>
    <xf numFmtId="41" fontId="159" fillId="0" borderId="34" xfId="1" applyBorder="1">
      <alignment vertical="center"/>
    </xf>
    <xf numFmtId="0" fontId="113" fillId="0" borderId="38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 shrinkToFit="1"/>
    </xf>
    <xf numFmtId="49" fontId="37" fillId="0" borderId="38" xfId="0" applyNumberFormat="1" applyFont="1" applyBorder="1" applyAlignment="1">
      <alignment horizontal="center" vertical="center"/>
    </xf>
    <xf numFmtId="180" fontId="37" fillId="0" borderId="38" xfId="0" applyNumberFormat="1" applyFont="1" applyBorder="1" applyAlignment="1">
      <alignment horizontal="center" vertical="center"/>
    </xf>
    <xf numFmtId="41" fontId="25" fillId="0" borderId="38" xfId="1" applyFont="1" applyBorder="1" applyAlignment="1">
      <alignment horizontal="center" vertical="center"/>
    </xf>
    <xf numFmtId="41" fontId="113" fillId="0" borderId="38" xfId="1" applyFont="1" applyBorder="1" applyAlignment="1">
      <alignment horizontal="center" vertical="center"/>
    </xf>
    <xf numFmtId="41" fontId="113" fillId="0" borderId="38" xfId="1" applyFont="1" applyBorder="1" applyAlignment="1">
      <alignment horizontal="right" vertical="center"/>
    </xf>
    <xf numFmtId="0" fontId="113" fillId="101" borderId="29" xfId="0" applyFont="1" applyFill="1" applyBorder="1" applyAlignment="1">
      <alignment horizontal="center" vertical="center"/>
    </xf>
    <xf numFmtId="0" fontId="25" fillId="101" borderId="29" xfId="0" applyFont="1" applyFill="1" applyBorder="1" applyAlignment="1">
      <alignment horizontal="center" vertical="center" wrapText="1"/>
    </xf>
    <xf numFmtId="0" fontId="25" fillId="101" borderId="29" xfId="0" applyFont="1" applyFill="1" applyBorder="1" applyAlignment="1">
      <alignment horizontal="center" vertical="center"/>
    </xf>
    <xf numFmtId="0" fontId="37" fillId="101" borderId="29" xfId="0" applyFont="1" applyFill="1" applyBorder="1" applyAlignment="1">
      <alignment horizontal="center" vertical="center" shrinkToFit="1"/>
    </xf>
    <xf numFmtId="49" fontId="37" fillId="101" borderId="29" xfId="0" applyNumberFormat="1" applyFont="1" applyFill="1" applyBorder="1" applyAlignment="1">
      <alignment horizontal="center" vertical="center"/>
    </xf>
    <xf numFmtId="180" fontId="37" fillId="101" borderId="29" xfId="0" applyNumberFormat="1" applyFont="1" applyFill="1" applyBorder="1" applyAlignment="1">
      <alignment horizontal="center" vertical="center"/>
    </xf>
    <xf numFmtId="41" fontId="25" fillId="101" borderId="29" xfId="1" applyFont="1" applyFill="1" applyBorder="1" applyAlignment="1">
      <alignment horizontal="center" vertical="center"/>
    </xf>
    <xf numFmtId="41" fontId="113" fillId="101" borderId="29" xfId="1" applyFont="1" applyFill="1" applyBorder="1" applyAlignment="1">
      <alignment horizontal="center" vertical="center"/>
    </xf>
    <xf numFmtId="41" fontId="113" fillId="101" borderId="29" xfId="1" applyFont="1" applyFill="1" applyBorder="1" applyAlignment="1">
      <alignment horizontal="right" vertical="center"/>
    </xf>
    <xf numFmtId="41" fontId="25" fillId="37" borderId="34" xfId="0" applyNumberFormat="1" applyFont="1" applyFill="1" applyBorder="1">
      <alignment vertical="center"/>
    </xf>
    <xf numFmtId="0" fontId="116" fillId="67" borderId="1" xfId="0" applyFont="1" applyFill="1" applyBorder="1" applyAlignment="1">
      <alignment horizontal="center" vertical="center"/>
    </xf>
    <xf numFmtId="180" fontId="25" fillId="95" borderId="25" xfId="1" applyNumberFormat="1" applyFont="1" applyFill="1" applyBorder="1" applyAlignment="1">
      <alignment horizontal="center" vertical="center"/>
    </xf>
    <xf numFmtId="0" fontId="245" fillId="0" borderId="52" xfId="0" applyFont="1" applyBorder="1" applyAlignment="1">
      <alignment horizontal="center" vertical="center"/>
    </xf>
    <xf numFmtId="0" fontId="132" fillId="93" borderId="77" xfId="0" applyFont="1" applyFill="1" applyBorder="1" applyAlignment="1">
      <alignment horizontal="center" vertical="center"/>
    </xf>
    <xf numFmtId="41" fontId="120" fillId="98" borderId="1" xfId="1" applyFont="1" applyFill="1" applyBorder="1">
      <alignment vertical="center"/>
    </xf>
    <xf numFmtId="0" fontId="113" fillId="69" borderId="25" xfId="0" applyFont="1" applyFill="1" applyBorder="1" applyAlignment="1">
      <alignment horizontal="center" vertical="center"/>
    </xf>
    <xf numFmtId="0" fontId="113" fillId="69" borderId="57" xfId="0" applyFont="1" applyFill="1" applyBorder="1" applyAlignment="1">
      <alignment horizontal="center" vertical="center"/>
    </xf>
    <xf numFmtId="0" fontId="25" fillId="69" borderId="57" xfId="0" applyFont="1" applyFill="1" applyBorder="1" applyAlignment="1">
      <alignment horizontal="center" vertical="center"/>
    </xf>
    <xf numFmtId="180" fontId="25" fillId="78" borderId="241" xfId="1" applyNumberFormat="1" applyFont="1" applyFill="1" applyBorder="1">
      <alignment vertical="center"/>
    </xf>
    <xf numFmtId="41" fontId="25" fillId="0" borderId="34" xfId="0" applyNumberFormat="1" applyFont="1" applyBorder="1">
      <alignment vertical="center"/>
    </xf>
    <xf numFmtId="41" fontId="159" fillId="113" borderId="25" xfId="1" applyFill="1" applyBorder="1">
      <alignment vertical="center"/>
    </xf>
    <xf numFmtId="176" fontId="209" fillId="0" borderId="0" xfId="0" applyNumberFormat="1" applyFont="1" applyAlignment="1">
      <alignment horizontal="center" vertical="center"/>
    </xf>
    <xf numFmtId="0" fontId="220" fillId="37" borderId="0" xfId="0" applyFont="1" applyFill="1" applyAlignment="1">
      <alignment horizontal="center" vertical="center"/>
    </xf>
    <xf numFmtId="41" fontId="159" fillId="0" borderId="71" xfId="1" applyBorder="1">
      <alignment vertical="center"/>
    </xf>
    <xf numFmtId="0" fontId="113" fillId="0" borderId="0" xfId="0" applyFont="1" applyAlignment="1">
      <alignment horizontal="center" vertical="center"/>
    </xf>
    <xf numFmtId="198" fontId="109" fillId="0" borderId="60" xfId="51931" applyNumberFormat="1" applyFont="1" applyBorder="1" applyAlignment="1">
      <alignment horizontal="left" vertical="center"/>
    </xf>
    <xf numFmtId="41" fontId="206" fillId="95" borderId="83" xfId="0" applyNumberFormat="1" applyFont="1" applyFill="1" applyBorder="1">
      <alignment vertical="center"/>
    </xf>
    <xf numFmtId="41" fontId="206" fillId="37" borderId="83" xfId="0" applyNumberFormat="1" applyFont="1" applyFill="1" applyBorder="1">
      <alignment vertical="center"/>
    </xf>
    <xf numFmtId="41" fontId="37" fillId="0" borderId="205" xfId="0" applyNumberFormat="1" applyFont="1" applyBorder="1" applyAlignment="1">
      <alignment horizontal="center" vertical="center"/>
    </xf>
    <xf numFmtId="180" fontId="37" fillId="0" borderId="194" xfId="0" applyNumberFormat="1" applyFont="1" applyBorder="1">
      <alignment vertical="center"/>
    </xf>
    <xf numFmtId="3" fontId="37" fillId="0" borderId="194" xfId="0" applyNumberFormat="1" applyFont="1" applyBorder="1">
      <alignment vertical="center"/>
    </xf>
    <xf numFmtId="177" fontId="37" fillId="0" borderId="240" xfId="0" applyNumberFormat="1" applyFont="1" applyBorder="1" applyAlignment="1">
      <alignment horizontal="center" vertical="center"/>
    </xf>
    <xf numFmtId="180" fontId="110" fillId="0" borderId="156" xfId="0" applyNumberFormat="1" applyFont="1" applyBorder="1">
      <alignment vertical="center"/>
    </xf>
    <xf numFmtId="3" fontId="110" fillId="0" borderId="156" xfId="0" applyNumberFormat="1" applyFont="1" applyBorder="1">
      <alignment vertical="center"/>
    </xf>
    <xf numFmtId="41" fontId="110" fillId="0" borderId="156" xfId="0" applyNumberFormat="1" applyFont="1" applyBorder="1">
      <alignment vertical="center"/>
    </xf>
    <xf numFmtId="41" fontId="37" fillId="0" borderId="216" xfId="0" applyNumberFormat="1" applyFont="1" applyBorder="1" applyAlignment="1">
      <alignment horizontal="center" vertical="center"/>
    </xf>
    <xf numFmtId="41" fontId="37" fillId="95" borderId="32" xfId="0" applyNumberFormat="1" applyFont="1" applyFill="1" applyBorder="1">
      <alignment vertical="center"/>
    </xf>
    <xf numFmtId="41" fontId="37" fillId="0" borderId="129" xfId="0" applyNumberFormat="1" applyFont="1" applyBorder="1" applyAlignment="1">
      <alignment horizontal="center" vertical="center" wrapText="1"/>
    </xf>
    <xf numFmtId="41" fontId="37" fillId="0" borderId="213" xfId="0" applyNumberFormat="1" applyFont="1" applyBorder="1" applyAlignment="1">
      <alignment horizontal="center" vertical="center"/>
    </xf>
    <xf numFmtId="180" fontId="37" fillId="0" borderId="213" xfId="0" applyNumberFormat="1" applyFont="1" applyBorder="1">
      <alignment vertical="center"/>
    </xf>
    <xf numFmtId="180" fontId="25" fillId="0" borderId="213" xfId="0" applyNumberFormat="1" applyFont="1" applyBorder="1">
      <alignment vertical="center"/>
    </xf>
    <xf numFmtId="3" fontId="25" fillId="0" borderId="213" xfId="0" applyNumberFormat="1" applyFont="1" applyBorder="1">
      <alignment vertical="center"/>
    </xf>
    <xf numFmtId="177" fontId="37" fillId="0" borderId="243" xfId="0" applyNumberFormat="1" applyFont="1" applyBorder="1" applyAlignment="1">
      <alignment horizontal="center" vertical="center"/>
    </xf>
    <xf numFmtId="180" fontId="110" fillId="0" borderId="158" xfId="0" applyNumberFormat="1" applyFont="1" applyBorder="1">
      <alignment vertical="center"/>
    </xf>
    <xf numFmtId="41" fontId="37" fillId="0" borderId="244" xfId="0" applyNumberFormat="1" applyFont="1" applyBorder="1" applyAlignment="1">
      <alignment horizontal="center" vertical="center"/>
    </xf>
    <xf numFmtId="41" fontId="247" fillId="0" borderId="1" xfId="1" applyFont="1" applyBorder="1">
      <alignment vertical="center"/>
    </xf>
    <xf numFmtId="41" fontId="248" fillId="37" borderId="1" xfId="0" applyNumberFormat="1" applyFont="1" applyFill="1" applyBorder="1" applyAlignment="1">
      <alignment horizontal="center" vertical="center"/>
    </xf>
    <xf numFmtId="0" fontId="248" fillId="0" borderId="1" xfId="0" applyFont="1" applyBorder="1" applyAlignment="1">
      <alignment horizontal="center" vertical="center"/>
    </xf>
    <xf numFmtId="41" fontId="248" fillId="57" borderId="1" xfId="0" applyNumberFormat="1" applyFont="1" applyFill="1" applyBorder="1" applyAlignment="1">
      <alignment horizontal="center" vertical="center"/>
    </xf>
    <xf numFmtId="187" fontId="117" fillId="37" borderId="0" xfId="0" applyNumberFormat="1" applyFont="1" applyFill="1" applyAlignment="1">
      <alignment horizontal="center" vertical="center"/>
    </xf>
    <xf numFmtId="0" fontId="37" fillId="0" borderId="122" xfId="0" applyFont="1" applyBorder="1">
      <alignment vertical="center"/>
    </xf>
    <xf numFmtId="41" fontId="213" fillId="0" borderId="1" xfId="0" applyNumberFormat="1" applyFont="1" applyBorder="1" applyAlignment="1">
      <alignment horizontal="right" vertical="center"/>
    </xf>
    <xf numFmtId="180" fontId="213" fillId="0" borderId="1" xfId="0" applyNumberFormat="1" applyFont="1" applyBorder="1" applyAlignment="1">
      <alignment horizontal="right" vertical="center"/>
    </xf>
    <xf numFmtId="190" fontId="213" fillId="0" borderId="1" xfId="0" applyNumberFormat="1" applyFont="1" applyBorder="1" applyAlignment="1">
      <alignment horizontal="right" vertical="center"/>
    </xf>
    <xf numFmtId="0" fontId="213" fillId="0" borderId="1" xfId="0" applyFont="1" applyBorder="1" applyAlignment="1">
      <alignment horizontal="right" vertical="center"/>
    </xf>
    <xf numFmtId="180" fontId="213" fillId="57" borderId="1" xfId="0" applyNumberFormat="1" applyFont="1" applyFill="1" applyBorder="1" applyAlignment="1">
      <alignment horizontal="right" vertical="center"/>
    </xf>
    <xf numFmtId="176" fontId="225" fillId="0" borderId="0" xfId="0" applyNumberFormat="1" applyFont="1" applyAlignment="1">
      <alignment horizontal="center" vertical="center"/>
    </xf>
    <xf numFmtId="198" fontId="109" fillId="0" borderId="1" xfId="51931" applyNumberFormat="1" applyFont="1" applyBorder="1">
      <alignment vertical="center"/>
    </xf>
    <xf numFmtId="198" fontId="109" fillId="0" borderId="71" xfId="51931" applyNumberFormat="1" applyFont="1" applyBorder="1">
      <alignment vertical="center"/>
    </xf>
    <xf numFmtId="41" fontId="36" fillId="0" borderId="245" xfId="1" applyFont="1" applyBorder="1">
      <alignment vertical="center"/>
    </xf>
    <xf numFmtId="41" fontId="117" fillId="57" borderId="1" xfId="0" applyNumberFormat="1" applyFont="1" applyFill="1" applyBorder="1" applyAlignment="1">
      <alignment horizontal="center" vertical="center"/>
    </xf>
    <xf numFmtId="41" fontId="117" fillId="0" borderId="29" xfId="1" applyFont="1" applyBorder="1" applyAlignment="1">
      <alignment horizontal="center" vertical="center"/>
    </xf>
    <xf numFmtId="0" fontId="132" fillId="37" borderId="74" xfId="0" applyFont="1" applyFill="1" applyBorder="1" applyAlignment="1">
      <alignment horizontal="center" vertical="center"/>
    </xf>
    <xf numFmtId="0" fontId="217" fillId="37" borderId="75" xfId="0" applyFont="1" applyFill="1" applyBorder="1" applyAlignment="1">
      <alignment horizontal="center" vertical="center"/>
    </xf>
    <xf numFmtId="180" fontId="132" fillId="37" borderId="76" xfId="0" applyNumberFormat="1" applyFont="1" applyFill="1" applyBorder="1" applyAlignment="1">
      <alignment horizontal="center" vertical="center"/>
    </xf>
    <xf numFmtId="0" fontId="132" fillId="0" borderId="39" xfId="1" applyNumberFormat="1" applyFont="1" applyBorder="1" applyAlignment="1">
      <alignment horizontal="center" vertical="center"/>
    </xf>
    <xf numFmtId="0" fontId="132" fillId="37" borderId="1" xfId="0" applyFont="1" applyFill="1" applyBorder="1" applyAlignment="1">
      <alignment horizontal="center" vertical="center"/>
    </xf>
    <xf numFmtId="0" fontId="132" fillId="37" borderId="83" xfId="0" applyFont="1" applyFill="1" applyBorder="1" applyAlignment="1">
      <alignment horizontal="center" vertical="center"/>
    </xf>
    <xf numFmtId="0" fontId="132" fillId="37" borderId="52" xfId="0" applyFont="1" applyFill="1" applyBorder="1" applyAlignment="1">
      <alignment horizontal="center" vertical="center"/>
    </xf>
    <xf numFmtId="0" fontId="132" fillId="37" borderId="53" xfId="0" applyFont="1" applyFill="1" applyBorder="1" applyAlignment="1">
      <alignment horizontal="center" vertical="center"/>
    </xf>
    <xf numFmtId="0" fontId="36" fillId="57" borderId="28" xfId="0" applyFont="1" applyFill="1" applyBorder="1" applyAlignment="1">
      <alignment horizontal="center" vertical="center" shrinkToFit="1"/>
    </xf>
    <xf numFmtId="41" fontId="117" fillId="57" borderId="28" xfId="0" applyNumberFormat="1" applyFont="1" applyFill="1" applyBorder="1" applyAlignment="1">
      <alignment horizontal="center" vertical="center"/>
    </xf>
    <xf numFmtId="198" fontId="36" fillId="57" borderId="28" xfId="0" applyNumberFormat="1" applyFont="1" applyFill="1" applyBorder="1">
      <alignment vertical="center"/>
    </xf>
    <xf numFmtId="198" fontId="36" fillId="95" borderId="28" xfId="0" applyNumberFormat="1" applyFont="1" applyFill="1" applyBorder="1">
      <alignment vertical="center"/>
    </xf>
    <xf numFmtId="41" fontId="37" fillId="95" borderId="25" xfId="1" applyFont="1" applyFill="1" applyBorder="1" applyAlignment="1">
      <alignment horizontal="center" vertical="center" wrapText="1"/>
    </xf>
    <xf numFmtId="181" fontId="36" fillId="95" borderId="1" xfId="1" applyNumberFormat="1" applyFont="1" applyFill="1" applyBorder="1">
      <alignment vertical="center"/>
    </xf>
    <xf numFmtId="180" fontId="36" fillId="95" borderId="1" xfId="1" applyNumberFormat="1" applyFont="1" applyFill="1" applyBorder="1">
      <alignment vertical="center"/>
    </xf>
    <xf numFmtId="180" fontId="143" fillId="37" borderId="0" xfId="0" applyNumberFormat="1" applyFont="1" applyFill="1" applyAlignment="1"/>
    <xf numFmtId="0" fontId="220" fillId="37" borderId="7" xfId="0" applyFont="1" applyFill="1" applyBorder="1" applyAlignment="1">
      <alignment horizontal="center" vertical="center"/>
    </xf>
    <xf numFmtId="0" fontId="128" fillId="0" borderId="106" xfId="1" applyNumberFormat="1" applyFont="1" applyBorder="1" applyAlignment="1">
      <alignment horizontal="center" vertical="center"/>
    </xf>
    <xf numFmtId="0" fontId="128" fillId="0" borderId="129" xfId="1" applyNumberFormat="1" applyFont="1" applyBorder="1" applyAlignment="1">
      <alignment horizontal="center" vertical="center"/>
    </xf>
    <xf numFmtId="0" fontId="128" fillId="0" borderId="127" xfId="1" applyNumberFormat="1" applyFont="1" applyBorder="1" applyAlignment="1">
      <alignment horizontal="center" vertical="center"/>
    </xf>
    <xf numFmtId="0" fontId="220" fillId="37" borderId="180" xfId="0" applyFont="1" applyFill="1" applyBorder="1" applyAlignment="1">
      <alignment horizontal="center" vertical="center"/>
    </xf>
    <xf numFmtId="0" fontId="0" fillId="37" borderId="107" xfId="0" applyFill="1" applyBorder="1">
      <alignment vertical="center"/>
    </xf>
    <xf numFmtId="180" fontId="128" fillId="57" borderId="77" xfId="0" applyNumberFormat="1" applyFont="1" applyFill="1" applyBorder="1" applyAlignment="1">
      <alignment horizontal="center" vertical="center"/>
    </xf>
    <xf numFmtId="180" fontId="128" fillId="57" borderId="1" xfId="0" applyNumberFormat="1" applyFont="1" applyFill="1" applyBorder="1" applyAlignment="1">
      <alignment horizontal="center" vertical="center"/>
    </xf>
    <xf numFmtId="180" fontId="128" fillId="57" borderId="52" xfId="0" applyNumberFormat="1" applyFont="1" applyFill="1" applyBorder="1" applyAlignment="1">
      <alignment horizontal="center" vertical="center"/>
    </xf>
    <xf numFmtId="180" fontId="209" fillId="0" borderId="90" xfId="0" applyNumberFormat="1" applyFont="1" applyBorder="1">
      <alignment vertical="center"/>
    </xf>
    <xf numFmtId="0" fontId="209" fillId="0" borderId="59" xfId="0" applyFont="1" applyBorder="1" applyAlignment="1">
      <alignment horizontal="center" vertical="center"/>
    </xf>
    <xf numFmtId="41" fontId="159" fillId="0" borderId="77" xfId="1" applyBorder="1">
      <alignment vertical="center"/>
    </xf>
    <xf numFmtId="0" fontId="220" fillId="37" borderId="220" xfId="0" applyFont="1" applyFill="1" applyBorder="1" applyAlignment="1">
      <alignment horizontal="center" vertical="center"/>
    </xf>
    <xf numFmtId="41" fontId="159" fillId="0" borderId="78" xfId="1" applyBorder="1">
      <alignment vertical="center"/>
    </xf>
    <xf numFmtId="41" fontId="159" fillId="0" borderId="221" xfId="1" applyBorder="1">
      <alignment vertical="center"/>
    </xf>
    <xf numFmtId="0" fontId="0" fillId="37" borderId="133" xfId="0" applyFill="1" applyBorder="1">
      <alignment vertical="center"/>
    </xf>
    <xf numFmtId="0" fontId="209" fillId="0" borderId="77" xfId="0" applyFont="1" applyBorder="1" applyAlignment="1">
      <alignment horizontal="center" vertical="center"/>
    </xf>
    <xf numFmtId="41" fontId="117" fillId="57" borderId="25" xfId="1" applyFont="1" applyFill="1" applyBorder="1" applyAlignment="1">
      <alignment horizontal="center" vertical="center"/>
    </xf>
    <xf numFmtId="0" fontId="132" fillId="0" borderId="0" xfId="0" applyFont="1" applyAlignment="1">
      <alignment horizontal="left" vertical="center"/>
    </xf>
    <xf numFmtId="0" fontId="209" fillId="0" borderId="74" xfId="0" applyFont="1" applyBorder="1" applyAlignment="1">
      <alignment horizontal="center" vertical="center"/>
    </xf>
    <xf numFmtId="0" fontId="209" fillId="0" borderId="39" xfId="0" applyFont="1" applyBorder="1" applyAlignment="1">
      <alignment horizontal="center" vertical="center"/>
    </xf>
    <xf numFmtId="0" fontId="220" fillId="37" borderId="108" xfId="0" applyFont="1" applyFill="1" applyBorder="1" applyAlignment="1">
      <alignment horizontal="center" vertical="center"/>
    </xf>
    <xf numFmtId="0" fontId="209" fillId="0" borderId="0" xfId="0" applyFont="1" applyAlignment="1">
      <alignment horizontal="center" vertical="center"/>
    </xf>
    <xf numFmtId="41" fontId="159" fillId="0" borderId="108" xfId="1" applyBorder="1">
      <alignment vertical="center"/>
    </xf>
    <xf numFmtId="0" fontId="0" fillId="0" borderId="108" xfId="0" applyBorder="1">
      <alignment vertical="center"/>
    </xf>
    <xf numFmtId="0" fontId="36" fillId="77" borderId="1" xfId="0" applyFont="1" applyFill="1" applyBorder="1" applyAlignment="1">
      <alignment horizontal="center" vertical="center"/>
    </xf>
    <xf numFmtId="0" fontId="36" fillId="77" borderId="29" xfId="0" applyFont="1" applyFill="1" applyBorder="1" applyAlignment="1">
      <alignment horizontal="center" vertical="center"/>
    </xf>
    <xf numFmtId="0" fontId="36" fillId="95" borderId="1" xfId="0" applyFont="1" applyFill="1" applyBorder="1" applyAlignment="1">
      <alignment horizontal="center" vertical="center"/>
    </xf>
    <xf numFmtId="0" fontId="128" fillId="0" borderId="0" xfId="1" applyNumberFormat="1" applyFont="1" applyAlignment="1">
      <alignment horizontal="center" vertical="center"/>
    </xf>
    <xf numFmtId="180" fontId="128" fillId="57" borderId="0" xfId="0" applyNumberFormat="1" applyFont="1" applyFill="1" applyAlignment="1">
      <alignment horizontal="center" vertical="center"/>
    </xf>
    <xf numFmtId="49" fontId="36" fillId="95" borderId="83" xfId="0" applyNumberFormat="1" applyFont="1" applyFill="1" applyBorder="1" applyAlignment="1">
      <alignment horizontal="center" vertical="center"/>
    </xf>
    <xf numFmtId="41" fontId="159" fillId="95" borderId="29" xfId="1" applyFill="1" applyBorder="1">
      <alignment vertical="center"/>
    </xf>
    <xf numFmtId="197" fontId="36" fillId="95" borderId="1" xfId="0" applyNumberFormat="1" applyFont="1" applyFill="1" applyBorder="1" applyAlignment="1">
      <alignment horizontal="center" vertical="center"/>
    </xf>
    <xf numFmtId="0" fontId="36" fillId="57" borderId="49" xfId="0" applyFont="1" applyFill="1" applyBorder="1" applyAlignment="1">
      <alignment horizontal="center" vertical="center"/>
    </xf>
    <xf numFmtId="41" fontId="117" fillId="57" borderId="49" xfId="1" applyFont="1" applyFill="1" applyBorder="1" applyAlignment="1">
      <alignment horizontal="center" vertical="center"/>
    </xf>
    <xf numFmtId="198" fontId="36" fillId="57" borderId="49" xfId="0" applyNumberFormat="1" applyFont="1" applyFill="1" applyBorder="1">
      <alignment vertical="center"/>
    </xf>
    <xf numFmtId="0" fontId="0" fillId="0" borderId="74" xfId="0" applyBorder="1" applyAlignment="1">
      <alignment horizontal="center" vertical="center"/>
    </xf>
    <xf numFmtId="10" fontId="159" fillId="0" borderId="83" xfId="1" applyNumberFormat="1" applyBorder="1">
      <alignment vertical="center"/>
    </xf>
    <xf numFmtId="0" fontId="251" fillId="0" borderId="0" xfId="0" applyFont="1" applyAlignment="1">
      <alignment horizontal="left" vertical="center"/>
    </xf>
    <xf numFmtId="41" fontId="159" fillId="57" borderId="25" xfId="1" applyFill="1" applyBorder="1">
      <alignment vertical="center"/>
    </xf>
    <xf numFmtId="41" fontId="117" fillId="57" borderId="27" xfId="0" applyNumberFormat="1" applyFont="1" applyFill="1" applyBorder="1" applyAlignment="1">
      <alignment horizontal="center" vertical="center"/>
    </xf>
    <xf numFmtId="0" fontId="25" fillId="0" borderId="27" xfId="0" applyFont="1" applyBorder="1" applyAlignment="1">
      <alignment horizontal="center" vertical="center" wrapText="1"/>
    </xf>
    <xf numFmtId="0" fontId="25" fillId="69" borderId="3" xfId="0" applyFont="1" applyFill="1" applyBorder="1" applyAlignment="1">
      <alignment horizontal="center" vertical="center"/>
    </xf>
    <xf numFmtId="0" fontId="113" fillId="86" borderId="25" xfId="0" applyFont="1" applyFill="1" applyBorder="1" applyAlignment="1">
      <alignment horizontal="center" vertical="center"/>
    </xf>
    <xf numFmtId="1" fontId="36" fillId="0" borderId="1" xfId="0" applyNumberFormat="1" applyFont="1" applyBorder="1" applyAlignment="1">
      <alignment horizontal="center" vertical="center"/>
    </xf>
    <xf numFmtId="1" fontId="36" fillId="98" borderId="1" xfId="0" applyNumberFormat="1" applyFont="1" applyFill="1" applyBorder="1" applyAlignment="1">
      <alignment horizontal="center" vertical="center"/>
    </xf>
    <xf numFmtId="1" fontId="36" fillId="0" borderId="0" xfId="0" applyNumberFormat="1" applyFont="1" applyAlignment="1">
      <alignment horizontal="center" vertical="center"/>
    </xf>
    <xf numFmtId="1" fontId="113" fillId="98" borderId="1" xfId="0" applyNumberFormat="1" applyFont="1" applyFill="1" applyBorder="1" applyAlignment="1">
      <alignment horizontal="center" vertical="center"/>
    </xf>
    <xf numFmtId="1" fontId="159" fillId="0" borderId="1" xfId="1" applyNumberFormat="1" applyBorder="1">
      <alignment vertical="center"/>
    </xf>
    <xf numFmtId="1" fontId="120" fillId="0" borderId="1" xfId="1" applyNumberFormat="1" applyFont="1" applyBorder="1">
      <alignment vertical="center"/>
    </xf>
    <xf numFmtId="0" fontId="25" fillId="86" borderId="57" xfId="0" applyFont="1" applyFill="1" applyBorder="1" applyAlignment="1">
      <alignment horizontal="center" vertical="center"/>
    </xf>
    <xf numFmtId="41" fontId="113" fillId="78" borderId="57" xfId="1" applyFont="1" applyFill="1" applyBorder="1" applyAlignment="1">
      <alignment horizontal="right" vertical="center"/>
    </xf>
    <xf numFmtId="0" fontId="0" fillId="78" borderId="6" xfId="0" applyFill="1" applyBorder="1">
      <alignment vertical="center"/>
    </xf>
    <xf numFmtId="0" fontId="0" fillId="0" borderId="6" xfId="0" applyBorder="1">
      <alignment vertical="center"/>
    </xf>
    <xf numFmtId="0" fontId="113" fillId="101" borderId="3" xfId="0" applyFont="1" applyFill="1" applyBorder="1" applyAlignment="1">
      <alignment horizontal="center" vertical="center"/>
    </xf>
    <xf numFmtId="0" fontId="25" fillId="101" borderId="3" xfId="0" applyFont="1" applyFill="1" applyBorder="1" applyAlignment="1">
      <alignment horizontal="center" vertical="center" wrapText="1"/>
    </xf>
    <xf numFmtId="0" fontId="25" fillId="101" borderId="3" xfId="0" applyFont="1" applyFill="1" applyBorder="1" applyAlignment="1">
      <alignment horizontal="center" vertical="center"/>
    </xf>
    <xf numFmtId="0" fontId="37" fillId="101" borderId="3" xfId="0" applyFont="1" applyFill="1" applyBorder="1" applyAlignment="1">
      <alignment horizontal="center" vertical="center" shrinkToFit="1"/>
    </xf>
    <xf numFmtId="49" fontId="37" fillId="101" borderId="3" xfId="0" applyNumberFormat="1" applyFont="1" applyFill="1" applyBorder="1" applyAlignment="1">
      <alignment horizontal="center" vertical="center"/>
    </xf>
    <xf numFmtId="180" fontId="37" fillId="101" borderId="3" xfId="0" applyNumberFormat="1" applyFont="1" applyFill="1" applyBorder="1" applyAlignment="1">
      <alignment horizontal="center" vertical="center"/>
    </xf>
    <xf numFmtId="41" fontId="25" fillId="101" borderId="3" xfId="1" applyFont="1" applyFill="1" applyBorder="1" applyAlignment="1">
      <alignment horizontal="center" vertical="center"/>
    </xf>
    <xf numFmtId="41" fontId="113" fillId="101" borderId="3" xfId="1" applyFont="1" applyFill="1" applyBorder="1" applyAlignment="1">
      <alignment horizontal="center" vertical="center"/>
    </xf>
    <xf numFmtId="41" fontId="113" fillId="101" borderId="3" xfId="1" applyFont="1" applyFill="1" applyBorder="1" applyAlignment="1">
      <alignment horizontal="right" vertical="center"/>
    </xf>
    <xf numFmtId="180" fontId="25" fillId="0" borderId="35" xfId="1" applyNumberFormat="1" applyFont="1" applyBorder="1">
      <alignment vertical="center"/>
    </xf>
    <xf numFmtId="180" fontId="25" fillId="57" borderId="35" xfId="1" applyNumberFormat="1" applyFont="1" applyFill="1" applyBorder="1">
      <alignment vertical="center"/>
    </xf>
    <xf numFmtId="0" fontId="25" fillId="57" borderId="35" xfId="0" applyFont="1" applyFill="1" applyBorder="1">
      <alignment vertical="center"/>
    </xf>
    <xf numFmtId="41" fontId="25" fillId="78" borderId="90" xfId="1" applyFont="1" applyFill="1" applyBorder="1" applyAlignment="1">
      <alignment horizontal="center" vertical="center"/>
    </xf>
    <xf numFmtId="41" fontId="25" fillId="37" borderId="90" xfId="0" applyNumberFormat="1" applyFont="1" applyFill="1" applyBorder="1">
      <alignment vertical="center"/>
    </xf>
    <xf numFmtId="0" fontId="25" fillId="86" borderId="49" xfId="0" applyFont="1" applyFill="1" applyBorder="1" applyAlignment="1">
      <alignment horizontal="center" vertical="center"/>
    </xf>
    <xf numFmtId="41" fontId="25" fillId="78" borderId="49" xfId="1" applyFont="1" applyFill="1" applyBorder="1" applyAlignment="1">
      <alignment horizontal="center" vertical="center"/>
    </xf>
    <xf numFmtId="41" fontId="113" fillId="78" borderId="49" xfId="1" applyFont="1" applyFill="1" applyBorder="1" applyAlignment="1">
      <alignment horizontal="center" vertical="center"/>
    </xf>
    <xf numFmtId="0" fontId="0" fillId="78" borderId="62" xfId="0" applyFill="1" applyBorder="1">
      <alignment vertical="center"/>
    </xf>
    <xf numFmtId="41" fontId="25" fillId="95" borderId="0" xfId="0" applyNumberFormat="1" applyFont="1" applyFill="1">
      <alignment vertical="center"/>
    </xf>
    <xf numFmtId="0" fontId="113" fillId="0" borderId="27" xfId="0" applyFont="1" applyBorder="1" applyAlignment="1">
      <alignment horizontal="center" vertical="center"/>
    </xf>
    <xf numFmtId="0" fontId="37" fillId="0" borderId="27" xfId="0" applyFont="1" applyBorder="1" applyAlignment="1">
      <alignment horizontal="center" vertical="center" shrinkToFit="1"/>
    </xf>
    <xf numFmtId="49" fontId="37" fillId="0" borderId="27" xfId="0" applyNumberFormat="1" applyFont="1" applyBorder="1" applyAlignment="1">
      <alignment horizontal="center" vertical="center"/>
    </xf>
    <xf numFmtId="180" fontId="37" fillId="0" borderId="27" xfId="0" applyNumberFormat="1" applyFont="1" applyBorder="1" applyAlignment="1">
      <alignment horizontal="center" vertical="center"/>
    </xf>
    <xf numFmtId="41" fontId="25" fillId="0" borderId="27" xfId="1" applyFont="1" applyBorder="1" applyAlignment="1">
      <alignment horizontal="center" vertical="center"/>
    </xf>
    <xf numFmtId="41" fontId="113" fillId="0" borderId="27" xfId="1" applyFont="1" applyBorder="1" applyAlignment="1">
      <alignment horizontal="center" vertical="center"/>
    </xf>
    <xf numFmtId="41" fontId="113" fillId="0" borderId="27" xfId="1" applyFont="1" applyBorder="1" applyAlignment="1">
      <alignment horizontal="right" vertical="center"/>
    </xf>
    <xf numFmtId="41" fontId="25" fillId="37" borderId="35" xfId="0" applyNumberFormat="1" applyFont="1" applyFill="1" applyBorder="1">
      <alignment vertical="center"/>
    </xf>
    <xf numFmtId="41" fontId="159" fillId="0" borderId="35" xfId="1" applyBorder="1">
      <alignment vertical="center"/>
    </xf>
    <xf numFmtId="0" fontId="0" fillId="0" borderId="26" xfId="0" applyBorder="1">
      <alignment vertical="center"/>
    </xf>
    <xf numFmtId="41" fontId="36" fillId="37" borderId="132" xfId="1" applyFont="1" applyFill="1" applyBorder="1" applyAlignment="1">
      <alignment horizontal="center" vertical="center"/>
    </xf>
    <xf numFmtId="41" fontId="36" fillId="0" borderId="90" xfId="1" applyFont="1" applyBorder="1">
      <alignment vertical="center"/>
    </xf>
    <xf numFmtId="41" fontId="36" fillId="37" borderId="90" xfId="1" applyFont="1" applyFill="1" applyBorder="1" applyAlignment="1">
      <alignment horizontal="center" vertical="center"/>
    </xf>
    <xf numFmtId="0" fontId="36" fillId="0" borderId="124" xfId="0" applyFont="1" applyBorder="1" applyAlignment="1">
      <alignment horizontal="center" vertical="center"/>
    </xf>
    <xf numFmtId="182" fontId="117" fillId="37" borderId="77" xfId="1" applyNumberFormat="1" applyFont="1" applyFill="1" applyBorder="1" applyAlignment="1">
      <alignment horizontal="center" vertical="center"/>
    </xf>
    <xf numFmtId="0" fontId="217" fillId="0" borderId="0" xfId="0" applyFont="1" applyAlignment="1">
      <alignment horizontal="center" vertical="center"/>
    </xf>
    <xf numFmtId="187" fontId="117" fillId="0" borderId="28" xfId="0" applyNumberFormat="1" applyFont="1" applyBorder="1" applyAlignment="1">
      <alignment horizontal="center" vertical="center"/>
    </xf>
    <xf numFmtId="187" fontId="117" fillId="0" borderId="28" xfId="0" applyNumberFormat="1" applyFont="1" applyBorder="1" applyAlignment="1">
      <alignment horizontal="right" vertical="center"/>
    </xf>
    <xf numFmtId="187" fontId="117" fillId="0" borderId="84" xfId="0" applyNumberFormat="1" applyFont="1" applyBorder="1" applyAlignment="1">
      <alignment horizontal="center" vertical="center"/>
    </xf>
    <xf numFmtId="41" fontId="201" fillId="95" borderId="25" xfId="1" applyFont="1" applyFill="1" applyBorder="1">
      <alignment vertical="center"/>
    </xf>
    <xf numFmtId="49" fontId="115" fillId="37" borderId="84" xfId="0" applyNumberFormat="1" applyFont="1" applyFill="1" applyBorder="1" applyAlignment="1">
      <alignment horizontal="center" vertical="center"/>
    </xf>
    <xf numFmtId="41" fontId="117" fillId="95" borderId="27" xfId="0" applyNumberFormat="1" applyFont="1" applyFill="1" applyBorder="1" applyAlignment="1">
      <alignment horizontal="center" vertical="center"/>
    </xf>
    <xf numFmtId="0" fontId="117" fillId="0" borderId="67" xfId="0" applyFont="1" applyBorder="1" applyAlignment="1">
      <alignment horizontal="center" vertical="center"/>
    </xf>
    <xf numFmtId="41" fontId="117" fillId="0" borderId="66" xfId="0" applyNumberFormat="1" applyFont="1" applyBorder="1" applyAlignment="1">
      <alignment horizontal="center" vertical="center"/>
    </xf>
    <xf numFmtId="190" fontId="37" fillId="0" borderId="1" xfId="0" applyNumberFormat="1" applyFont="1" applyBorder="1" applyAlignment="1">
      <alignment horizontal="right" vertical="center"/>
    </xf>
    <xf numFmtId="187" fontId="113" fillId="0" borderId="1" xfId="0" applyNumberFormat="1" applyFont="1" applyBorder="1" applyAlignment="1">
      <alignment horizontal="center" vertical="center"/>
    </xf>
    <xf numFmtId="198" fontId="109" fillId="0" borderId="72" xfId="51931" applyNumberFormat="1" applyFont="1" applyBorder="1" applyAlignment="1">
      <alignment horizontal="center" vertical="center"/>
    </xf>
    <xf numFmtId="0" fontId="128" fillId="0" borderId="0" xfId="50293" applyFont="1">
      <alignment vertical="center"/>
    </xf>
    <xf numFmtId="0" fontId="109" fillId="0" borderId="0" xfId="50293" applyFont="1" applyAlignment="1">
      <alignment horizontal="center" vertical="center"/>
    </xf>
    <xf numFmtId="0" fontId="109" fillId="0" borderId="0" xfId="50293" applyFont="1">
      <alignment vertical="center"/>
    </xf>
    <xf numFmtId="0" fontId="159" fillId="0" borderId="0" xfId="50293">
      <alignment vertical="center"/>
    </xf>
    <xf numFmtId="0" fontId="159" fillId="0" borderId="0" xfId="50293" applyAlignment="1">
      <alignment horizontal="center" vertical="center"/>
    </xf>
    <xf numFmtId="0" fontId="109" fillId="37" borderId="0" xfId="50293" applyFont="1" applyFill="1" applyAlignment="1">
      <alignment horizontal="center" vertical="center"/>
    </xf>
    <xf numFmtId="41" fontId="159" fillId="0" borderId="0" xfId="50293" applyNumberFormat="1">
      <alignment vertical="center"/>
    </xf>
    <xf numFmtId="0" fontId="109" fillId="82" borderId="71" xfId="50293" applyFont="1" applyFill="1" applyBorder="1">
      <alignment vertical="center"/>
    </xf>
    <xf numFmtId="0" fontId="109" fillId="82" borderId="5" xfId="50293" applyFont="1" applyFill="1" applyBorder="1">
      <alignment vertical="center"/>
    </xf>
    <xf numFmtId="0" fontId="159" fillId="82" borderId="5" xfId="50293" applyFill="1" applyBorder="1">
      <alignment vertical="center"/>
    </xf>
    <xf numFmtId="0" fontId="159" fillId="82" borderId="72" xfId="50293" applyFill="1" applyBorder="1">
      <alignment vertical="center"/>
    </xf>
    <xf numFmtId="0" fontId="159" fillId="58" borderId="28" xfId="50293" applyFill="1" applyBorder="1" applyAlignment="1">
      <alignment horizontal="center" vertical="center"/>
    </xf>
    <xf numFmtId="0" fontId="159" fillId="58" borderId="0" xfId="50293" applyFill="1" applyAlignment="1">
      <alignment horizontal="center" vertical="center"/>
    </xf>
    <xf numFmtId="49" fontId="109" fillId="65" borderId="1" xfId="50293" applyNumberFormat="1" applyFont="1" applyFill="1" applyBorder="1" applyAlignment="1">
      <alignment horizontal="center" vertical="center"/>
    </xf>
    <xf numFmtId="0" fontId="109" fillId="67" borderId="1" xfId="50293" applyFont="1" applyFill="1" applyBorder="1" applyAlignment="1">
      <alignment horizontal="center" vertical="center"/>
    </xf>
    <xf numFmtId="176" fontId="109" fillId="69" borderId="1" xfId="50293" applyNumberFormat="1" applyFont="1" applyFill="1" applyBorder="1" applyAlignment="1">
      <alignment horizontal="center" vertical="center"/>
    </xf>
    <xf numFmtId="176" fontId="109" fillId="69" borderId="71" xfId="50293" applyNumberFormat="1" applyFont="1" applyFill="1" applyBorder="1" applyAlignment="1">
      <alignment horizontal="center" vertical="center"/>
    </xf>
    <xf numFmtId="0" fontId="109" fillId="65" borderId="72" xfId="50293" applyFont="1" applyFill="1" applyBorder="1" applyAlignment="1">
      <alignment horizontal="center" vertical="center"/>
    </xf>
    <xf numFmtId="0" fontId="109" fillId="65" borderId="1" xfId="50293" applyFont="1" applyFill="1" applyBorder="1" applyAlignment="1">
      <alignment horizontal="center" vertical="center"/>
    </xf>
    <xf numFmtId="176" fontId="109" fillId="51" borderId="1" xfId="50293" applyNumberFormat="1" applyFont="1" applyFill="1" applyBorder="1" applyAlignment="1">
      <alignment horizontal="center" vertical="center"/>
    </xf>
    <xf numFmtId="49" fontId="109" fillId="37" borderId="29" xfId="50293" applyNumberFormat="1" applyFont="1" applyFill="1" applyBorder="1" applyAlignment="1">
      <alignment horizontal="center" vertical="center"/>
    </xf>
    <xf numFmtId="41" fontId="109" fillId="95" borderId="29" xfId="50293" applyNumberFormat="1" applyFont="1" applyFill="1" applyBorder="1">
      <alignment vertical="center"/>
    </xf>
    <xf numFmtId="41" fontId="118" fillId="95" borderId="29" xfId="50293" applyNumberFormat="1" applyFont="1" applyFill="1" applyBorder="1">
      <alignment vertical="center"/>
    </xf>
    <xf numFmtId="41" fontId="118" fillId="0" borderId="29" xfId="50293" applyNumberFormat="1" applyFont="1" applyBorder="1">
      <alignment vertical="center"/>
    </xf>
    <xf numFmtId="41" fontId="109" fillId="0" borderId="29" xfId="50293" applyNumberFormat="1" applyFont="1" applyBorder="1" applyAlignment="1">
      <alignment horizontal="center" vertical="center"/>
    </xf>
    <xf numFmtId="49" fontId="109" fillId="37" borderId="25" xfId="50293" applyNumberFormat="1" applyFont="1" applyFill="1" applyBorder="1" applyAlignment="1">
      <alignment horizontal="center" vertical="center" shrinkToFit="1"/>
    </xf>
    <xf numFmtId="49" fontId="109" fillId="37" borderId="25" xfId="50293" applyNumberFormat="1" applyFont="1" applyFill="1" applyBorder="1" applyAlignment="1">
      <alignment horizontal="center" vertical="center"/>
    </xf>
    <xf numFmtId="180" fontId="167" fillId="37" borderId="25" xfId="50293" applyNumberFormat="1" applyFont="1" applyFill="1" applyBorder="1" applyAlignment="1">
      <alignment horizontal="center" vertical="center"/>
    </xf>
    <xf numFmtId="0" fontId="118" fillId="95" borderId="25" xfId="50293" applyFont="1" applyFill="1" applyBorder="1" applyAlignment="1">
      <alignment horizontal="center" vertical="center" shrinkToFit="1"/>
    </xf>
    <xf numFmtId="0" fontId="109" fillId="95" borderId="25" xfId="50293" applyFont="1" applyFill="1" applyBorder="1" applyAlignment="1">
      <alignment horizontal="center" vertical="center" shrinkToFit="1"/>
    </xf>
    <xf numFmtId="41" fontId="109" fillId="95" borderId="25" xfId="50293" applyNumberFormat="1" applyFont="1" applyFill="1" applyBorder="1">
      <alignment vertical="center"/>
    </xf>
    <xf numFmtId="41" fontId="118" fillId="95" borderId="25" xfId="50293" applyNumberFormat="1" applyFont="1" applyFill="1" applyBorder="1">
      <alignment vertical="center"/>
    </xf>
    <xf numFmtId="41" fontId="118" fillId="0" borderId="25" xfId="50293" applyNumberFormat="1" applyFont="1" applyBorder="1">
      <alignment vertical="center"/>
    </xf>
    <xf numFmtId="41" fontId="109" fillId="0" borderId="25" xfId="50293" applyNumberFormat="1" applyFont="1" applyBorder="1" applyAlignment="1">
      <alignment horizontal="center" vertical="center"/>
    </xf>
    <xf numFmtId="41" fontId="118" fillId="0" borderId="3" xfId="50293" applyNumberFormat="1" applyFont="1" applyBorder="1">
      <alignment vertical="center"/>
    </xf>
    <xf numFmtId="49" fontId="109" fillId="0" borderId="25" xfId="50293" applyNumberFormat="1" applyFont="1" applyBorder="1" applyAlignment="1">
      <alignment horizontal="center" vertical="center"/>
    </xf>
    <xf numFmtId="0" fontId="118" fillId="114" borderId="25" xfId="50293" applyFont="1" applyFill="1" applyBorder="1" applyAlignment="1">
      <alignment horizontal="center" vertical="center" shrinkToFit="1"/>
    </xf>
    <xf numFmtId="41" fontId="109" fillId="114" borderId="25" xfId="50293" applyNumberFormat="1" applyFont="1" applyFill="1" applyBorder="1" applyAlignment="1">
      <alignment horizontal="center" vertical="center"/>
    </xf>
    <xf numFmtId="41" fontId="118" fillId="37" borderId="25" xfId="50293" applyNumberFormat="1" applyFont="1" applyFill="1" applyBorder="1">
      <alignment vertical="center"/>
    </xf>
    <xf numFmtId="0" fontId="159" fillId="74" borderId="0" xfId="50293" applyFill="1">
      <alignment vertical="center"/>
    </xf>
    <xf numFmtId="49" fontId="109" fillId="0" borderId="25" xfId="50293" applyNumberFormat="1" applyFont="1" applyBorder="1" applyAlignment="1">
      <alignment horizontal="center" vertical="center" shrinkToFit="1"/>
    </xf>
    <xf numFmtId="49" fontId="227" fillId="95" borderId="25" xfId="50293" applyNumberFormat="1" applyFont="1" applyFill="1" applyBorder="1" applyAlignment="1">
      <alignment horizontal="center" vertical="center"/>
    </xf>
    <xf numFmtId="0" fontId="191" fillId="95" borderId="25" xfId="50293" applyFont="1" applyFill="1" applyBorder="1" applyAlignment="1">
      <alignment horizontal="center" vertical="center" shrinkToFit="1"/>
    </xf>
    <xf numFmtId="41" fontId="109" fillId="96" borderId="25" xfId="50293" applyNumberFormat="1" applyFont="1" applyFill="1" applyBorder="1" applyAlignment="1">
      <alignment horizontal="center" vertical="center"/>
    </xf>
    <xf numFmtId="0" fontId="109" fillId="95" borderId="25" xfId="50293" applyFont="1" applyFill="1" applyBorder="1" applyAlignment="1">
      <alignment horizontal="center" vertical="center"/>
    </xf>
    <xf numFmtId="41" fontId="167" fillId="96" borderId="25" xfId="50293" applyNumberFormat="1" applyFont="1" applyFill="1" applyBorder="1" applyAlignment="1">
      <alignment horizontal="center" vertical="center"/>
    </xf>
    <xf numFmtId="41" fontId="131" fillId="95" borderId="25" xfId="50293" applyNumberFormat="1" applyFont="1" applyFill="1" applyBorder="1">
      <alignment vertical="center"/>
    </xf>
    <xf numFmtId="41" fontId="109" fillId="95" borderId="27" xfId="50293" applyNumberFormat="1" applyFont="1" applyFill="1" applyBorder="1">
      <alignment vertical="center"/>
    </xf>
    <xf numFmtId="41" fontId="118" fillId="95" borderId="27" xfId="50293" applyNumberFormat="1" applyFont="1" applyFill="1" applyBorder="1">
      <alignment vertical="center"/>
    </xf>
    <xf numFmtId="41" fontId="118" fillId="0" borderId="27" xfId="50293" applyNumberFormat="1" applyFont="1" applyBorder="1">
      <alignment vertical="center"/>
    </xf>
    <xf numFmtId="41" fontId="118" fillId="0" borderId="38" xfId="50293" applyNumberFormat="1" applyFont="1" applyBorder="1">
      <alignment vertical="center"/>
    </xf>
    <xf numFmtId="0" fontId="109" fillId="70" borderId="25" xfId="50293" applyFont="1" applyFill="1" applyBorder="1" applyAlignment="1">
      <alignment horizontal="center" vertical="center"/>
    </xf>
    <xf numFmtId="0" fontId="109" fillId="37" borderId="25" xfId="50293" applyFont="1" applyFill="1" applyBorder="1" applyAlignment="1">
      <alignment horizontal="center" vertical="center" shrinkToFit="1"/>
    </xf>
    <xf numFmtId="49" fontId="167" fillId="0" borderId="25" xfId="50293" applyNumberFormat="1" applyFont="1" applyBorder="1" applyAlignment="1">
      <alignment horizontal="center" vertical="center"/>
    </xf>
    <xf numFmtId="180" fontId="167" fillId="0" borderId="25" xfId="50293" applyNumberFormat="1" applyFont="1" applyBorder="1" applyAlignment="1">
      <alignment horizontal="center" vertical="center"/>
    </xf>
    <xf numFmtId="0" fontId="118" fillId="0" borderId="25" xfId="50293" applyFont="1" applyBorder="1" applyAlignment="1">
      <alignment horizontal="center" vertical="center" shrinkToFit="1"/>
    </xf>
    <xf numFmtId="41" fontId="109" fillId="0" borderId="25" xfId="50293" applyNumberFormat="1" applyFont="1" applyBorder="1">
      <alignment vertical="center"/>
    </xf>
    <xf numFmtId="0" fontId="118" fillId="37" borderId="25" xfId="50293" applyFont="1" applyFill="1" applyBorder="1" applyAlignment="1">
      <alignment horizontal="center" vertical="center" shrinkToFit="1"/>
    </xf>
    <xf numFmtId="0" fontId="167" fillId="70" borderId="25" xfId="50293" applyFont="1" applyFill="1" applyBorder="1" applyAlignment="1">
      <alignment horizontal="center" vertical="center"/>
    </xf>
    <xf numFmtId="0" fontId="167" fillId="37" borderId="25" xfId="50293" applyFont="1" applyFill="1" applyBorder="1" applyAlignment="1">
      <alignment horizontal="center" vertical="center" shrinkToFit="1"/>
    </xf>
    <xf numFmtId="49" fontId="167" fillId="37" borderId="25" xfId="50293" applyNumberFormat="1" applyFont="1" applyFill="1" applyBorder="1" applyAlignment="1">
      <alignment horizontal="center" vertical="center"/>
    </xf>
    <xf numFmtId="0" fontId="164" fillId="0" borderId="25" xfId="50293" applyFont="1" applyBorder="1" applyAlignment="1">
      <alignment horizontal="center" vertical="center" shrinkToFit="1"/>
    </xf>
    <xf numFmtId="0" fontId="167" fillId="95" borderId="25" xfId="50293" applyFont="1" applyFill="1" applyBorder="1" applyAlignment="1">
      <alignment horizontal="center" vertical="center"/>
    </xf>
    <xf numFmtId="41" fontId="167" fillId="95" borderId="25" xfId="50293" applyNumberFormat="1" applyFont="1" applyFill="1" applyBorder="1">
      <alignment vertical="center"/>
    </xf>
    <xf numFmtId="41" fontId="164" fillId="95" borderId="25" xfId="50293" applyNumberFormat="1" applyFont="1" applyFill="1" applyBorder="1">
      <alignment vertical="center"/>
    </xf>
    <xf numFmtId="41" fontId="164" fillId="0" borderId="25" xfId="50293" applyNumberFormat="1" applyFont="1" applyBorder="1">
      <alignment vertical="center"/>
    </xf>
    <xf numFmtId="41" fontId="167" fillId="0" borderId="25" xfId="50293" applyNumberFormat="1" applyFont="1" applyBorder="1" applyAlignment="1">
      <alignment horizontal="center" vertical="center"/>
    </xf>
    <xf numFmtId="0" fontId="201" fillId="0" borderId="0" xfId="50293" applyFont="1">
      <alignment vertical="center"/>
    </xf>
    <xf numFmtId="49" fontId="167" fillId="95" borderId="25" xfId="50293" applyNumberFormat="1" applyFont="1" applyFill="1" applyBorder="1" applyAlignment="1">
      <alignment horizontal="center" vertical="center"/>
    </xf>
    <xf numFmtId="180" fontId="167" fillId="95" borderId="25" xfId="50293" applyNumberFormat="1" applyFont="1" applyFill="1" applyBorder="1" applyAlignment="1">
      <alignment horizontal="center" vertical="center"/>
    </xf>
    <xf numFmtId="0" fontId="164" fillId="95" borderId="25" xfId="50293" applyFont="1" applyFill="1" applyBorder="1" applyAlignment="1">
      <alignment horizontal="center" vertical="center" shrinkToFit="1"/>
    </xf>
    <xf numFmtId="41" fontId="109" fillId="95" borderId="25" xfId="50293" applyNumberFormat="1" applyFont="1" applyFill="1" applyBorder="1" applyAlignment="1">
      <alignment horizontal="center" vertical="center"/>
    </xf>
    <xf numFmtId="49" fontId="109" fillId="95" borderId="25" xfId="50293" applyNumberFormat="1" applyFont="1" applyFill="1" applyBorder="1" applyAlignment="1">
      <alignment horizontal="center" vertical="center"/>
    </xf>
    <xf numFmtId="41" fontId="131" fillId="0" borderId="25" xfId="50293" applyNumberFormat="1" applyFont="1" applyBorder="1">
      <alignment vertical="center"/>
    </xf>
    <xf numFmtId="41" fontId="118" fillId="57" borderId="25" xfId="50293" applyNumberFormat="1" applyFont="1" applyFill="1" applyBorder="1">
      <alignment vertical="center"/>
    </xf>
    <xf numFmtId="0" fontId="159" fillId="57" borderId="0" xfId="50293" applyFill="1">
      <alignment vertical="center"/>
    </xf>
    <xf numFmtId="0" fontId="109" fillId="59" borderId="25" xfId="50293" applyFont="1" applyFill="1" applyBorder="1" applyAlignment="1">
      <alignment horizontal="center" vertical="center"/>
    </xf>
    <xf numFmtId="41" fontId="167" fillId="95" borderId="25" xfId="50293" applyNumberFormat="1" applyFont="1" applyFill="1" applyBorder="1" applyAlignment="1">
      <alignment horizontal="center" vertical="center"/>
    </xf>
    <xf numFmtId="49" fontId="227" fillId="37" borderId="25" xfId="50293" applyNumberFormat="1" applyFont="1" applyFill="1" applyBorder="1" applyAlignment="1">
      <alignment horizontal="center" vertical="center"/>
    </xf>
    <xf numFmtId="49" fontId="227" fillId="0" borderId="25" xfId="50293" applyNumberFormat="1" applyFont="1" applyBorder="1" applyAlignment="1">
      <alignment horizontal="center" vertical="center"/>
    </xf>
    <xf numFmtId="0" fontId="109" fillId="0" borderId="25" xfId="50293" applyFont="1" applyBorder="1" applyAlignment="1">
      <alignment horizontal="center" vertical="center" shrinkToFit="1"/>
    </xf>
    <xf numFmtId="0" fontId="238" fillId="59" borderId="25" xfId="50293" applyFont="1" applyFill="1" applyBorder="1" applyAlignment="1">
      <alignment horizontal="center" vertical="center"/>
    </xf>
    <xf numFmtId="49" fontId="238" fillId="37" borderId="25" xfId="50293" applyNumberFormat="1" applyFont="1" applyFill="1" applyBorder="1" applyAlignment="1">
      <alignment horizontal="center" vertical="center" shrinkToFit="1"/>
    </xf>
    <xf numFmtId="49" fontId="215" fillId="0" borderId="25" xfId="50293" applyNumberFormat="1" applyFont="1" applyBorder="1" applyAlignment="1">
      <alignment horizontal="center" vertical="center"/>
    </xf>
    <xf numFmtId="180" fontId="246" fillId="0" borderId="25" xfId="50293" applyNumberFormat="1" applyFont="1" applyBorder="1" applyAlignment="1">
      <alignment horizontal="center" vertical="center"/>
    </xf>
    <xf numFmtId="0" fontId="242" fillId="0" borderId="25" xfId="50293" applyFont="1" applyBorder="1" applyAlignment="1">
      <alignment horizontal="center" vertical="center" shrinkToFit="1"/>
    </xf>
    <xf numFmtId="180" fontId="246" fillId="37" borderId="25" xfId="50293" applyNumberFormat="1" applyFont="1" applyFill="1" applyBorder="1" applyAlignment="1">
      <alignment horizontal="center" vertical="center"/>
    </xf>
    <xf numFmtId="41" fontId="118" fillId="64" borderId="25" xfId="50293" applyNumberFormat="1" applyFont="1" applyFill="1" applyBorder="1">
      <alignment vertical="center"/>
    </xf>
    <xf numFmtId="14" fontId="227" fillId="37" borderId="25" xfId="50293" applyNumberFormat="1" applyFont="1" applyFill="1" applyBorder="1" applyAlignment="1">
      <alignment horizontal="center" vertical="center"/>
    </xf>
    <xf numFmtId="14" fontId="227" fillId="0" borderId="25" xfId="50293" applyNumberFormat="1" applyFont="1" applyBorder="1" applyAlignment="1">
      <alignment horizontal="center" vertical="center"/>
    </xf>
    <xf numFmtId="41" fontId="118" fillId="0" borderId="34" xfId="50293" applyNumberFormat="1" applyFont="1" applyBorder="1">
      <alignment vertical="center"/>
    </xf>
    <xf numFmtId="41" fontId="118" fillId="0" borderId="1" xfId="50293" applyNumberFormat="1" applyFont="1" applyBorder="1">
      <alignment vertical="center"/>
    </xf>
    <xf numFmtId="0" fontId="109" fillId="51" borderId="25" xfId="50293" applyFont="1" applyFill="1" applyBorder="1" applyAlignment="1">
      <alignment horizontal="center" vertical="center"/>
    </xf>
    <xf numFmtId="0" fontId="167" fillId="95" borderId="25" xfId="50293" applyFont="1" applyFill="1" applyBorder="1" applyAlignment="1">
      <alignment horizontal="center" vertical="center" shrinkToFit="1"/>
    </xf>
    <xf numFmtId="0" fontId="109" fillId="95" borderId="25" xfId="50293" applyFont="1" applyFill="1" applyBorder="1" applyAlignment="1">
      <alignment horizontal="center" vertical="center" wrapText="1" shrinkToFit="1"/>
    </xf>
    <xf numFmtId="0" fontId="191" fillId="0" borderId="25" xfId="50293" applyFont="1" applyBorder="1" applyAlignment="1">
      <alignment horizontal="center" vertical="center" shrinkToFit="1"/>
    </xf>
    <xf numFmtId="49" fontId="109" fillId="95" borderId="25" xfId="50293" applyNumberFormat="1" applyFont="1" applyFill="1" applyBorder="1" applyAlignment="1">
      <alignment horizontal="center" vertical="center" shrinkToFit="1"/>
    </xf>
    <xf numFmtId="0" fontId="118" fillId="37" borderId="25" xfId="50293" applyFont="1" applyFill="1" applyBorder="1" applyAlignment="1">
      <alignment horizontal="center" vertical="center"/>
    </xf>
    <xf numFmtId="49" fontId="109" fillId="37" borderId="27" xfId="50293" applyNumberFormat="1" applyFont="1" applyFill="1" applyBorder="1" applyAlignment="1">
      <alignment horizontal="center" vertical="center"/>
    </xf>
    <xf numFmtId="41" fontId="109" fillId="0" borderId="27" xfId="50293" applyNumberFormat="1" applyFont="1" applyBorder="1" applyAlignment="1">
      <alignment horizontal="center" vertical="center"/>
    </xf>
    <xf numFmtId="0" fontId="109" fillId="95" borderId="29" xfId="50293" applyFont="1" applyFill="1" applyBorder="1" applyAlignment="1">
      <alignment horizontal="center" vertical="center"/>
    </xf>
    <xf numFmtId="0" fontId="109" fillId="67" borderId="25" xfId="50293" applyFont="1" applyFill="1" applyBorder="1" applyAlignment="1">
      <alignment horizontal="center" vertical="center"/>
    </xf>
    <xf numFmtId="0" fontId="109" fillId="37" borderId="25" xfId="50293" applyFont="1" applyFill="1" applyBorder="1" applyAlignment="1">
      <alignment horizontal="center" vertical="center"/>
    </xf>
    <xf numFmtId="41" fontId="191" fillId="0" borderId="25" xfId="50293" applyNumberFormat="1" applyFont="1" applyBorder="1">
      <alignment vertical="center"/>
    </xf>
    <xf numFmtId="41" fontId="118" fillId="0" borderId="25" xfId="50293" applyNumberFormat="1" applyFont="1" applyBorder="1" applyAlignment="1">
      <alignment horizontal="right" vertical="center"/>
    </xf>
    <xf numFmtId="41" fontId="118" fillId="0" borderId="35" xfId="50293" applyNumberFormat="1" applyFont="1" applyBorder="1" applyAlignment="1">
      <alignment horizontal="right" vertical="center"/>
    </xf>
    <xf numFmtId="184" fontId="118" fillId="0" borderId="25" xfId="50293" applyNumberFormat="1" applyFont="1" applyBorder="1" applyAlignment="1">
      <alignment horizontal="center" vertical="center"/>
    </xf>
    <xf numFmtId="184" fontId="118" fillId="95" borderId="25" xfId="50293" applyNumberFormat="1" applyFont="1" applyFill="1" applyBorder="1" applyAlignment="1">
      <alignment horizontal="center" vertical="center"/>
    </xf>
    <xf numFmtId="41" fontId="118" fillId="95" borderId="25" xfId="50293" applyNumberFormat="1" applyFont="1" applyFill="1" applyBorder="1" applyAlignment="1">
      <alignment horizontal="right" vertical="center"/>
    </xf>
    <xf numFmtId="41" fontId="118" fillId="0" borderId="1" xfId="50293" applyNumberFormat="1" applyFont="1" applyBorder="1" applyAlignment="1">
      <alignment horizontal="right" vertical="center"/>
    </xf>
    <xf numFmtId="180" fontId="134" fillId="0" borderId="85" xfId="50293" applyNumberFormat="1" applyFont="1" applyBorder="1" applyAlignment="1">
      <alignment horizontal="center" vertical="center"/>
    </xf>
    <xf numFmtId="180" fontId="135" fillId="0" borderId="85" xfId="50293" applyNumberFormat="1" applyFont="1" applyBorder="1" applyAlignment="1">
      <alignment horizontal="center" vertical="center"/>
    </xf>
    <xf numFmtId="180" fontId="136" fillId="57" borderId="85" xfId="50293" applyNumberFormat="1" applyFont="1" applyFill="1" applyBorder="1" applyAlignment="1">
      <alignment horizontal="center" vertical="center"/>
    </xf>
    <xf numFmtId="180" fontId="118" fillId="0" borderId="85" xfId="50293" applyNumberFormat="1" applyFont="1" applyBorder="1" applyAlignment="1">
      <alignment horizontal="center" vertical="center"/>
    </xf>
    <xf numFmtId="180" fontId="118" fillId="95" borderId="85" xfId="50293" applyNumberFormat="1" applyFont="1" applyFill="1" applyBorder="1" applyAlignment="1">
      <alignment horizontal="center" vertical="center"/>
    </xf>
    <xf numFmtId="41" fontId="136" fillId="95" borderId="85" xfId="50293" applyNumberFormat="1" applyFont="1" applyFill="1" applyBorder="1" applyAlignment="1">
      <alignment horizontal="center" vertical="center"/>
    </xf>
    <xf numFmtId="41" fontId="118" fillId="95" borderId="85" xfId="50293" applyNumberFormat="1" applyFont="1" applyFill="1" applyBorder="1" applyAlignment="1">
      <alignment horizontal="center" vertical="center"/>
    </xf>
    <xf numFmtId="41" fontId="131" fillId="0" borderId="85" xfId="50293" applyNumberFormat="1" applyFont="1" applyBorder="1" applyAlignment="1">
      <alignment horizontal="center" vertical="center"/>
    </xf>
    <xf numFmtId="41" fontId="118" fillId="0" borderId="85" xfId="50293" applyNumberFormat="1" applyFont="1" applyBorder="1" applyAlignment="1">
      <alignment horizontal="center" vertical="center"/>
    </xf>
    <xf numFmtId="180" fontId="109" fillId="0" borderId="0" xfId="50293" applyNumberFormat="1" applyFont="1" applyAlignment="1">
      <alignment horizontal="center" vertical="center"/>
    </xf>
    <xf numFmtId="184" fontId="109" fillId="0" borderId="0" xfId="50293" applyNumberFormat="1" applyFont="1" applyAlignment="1">
      <alignment horizontal="center" vertical="center"/>
    </xf>
    <xf numFmtId="41" fontId="109" fillId="0" borderId="0" xfId="50293" applyNumberFormat="1" applyFont="1" applyAlignment="1">
      <alignment horizontal="right" vertical="center"/>
    </xf>
    <xf numFmtId="41" fontId="109" fillId="0" borderId="0" xfId="50293" applyNumberFormat="1" applyFont="1">
      <alignment vertical="center"/>
    </xf>
    <xf numFmtId="41" fontId="109" fillId="0" borderId="0" xfId="50293" applyNumberFormat="1" applyFont="1" applyAlignment="1">
      <alignment horizontal="center" vertical="center"/>
    </xf>
    <xf numFmtId="41" fontId="118" fillId="0" borderId="0" xfId="50293" applyNumberFormat="1" applyFont="1">
      <alignment vertical="center"/>
    </xf>
    <xf numFmtId="0" fontId="118" fillId="0" borderId="0" xfId="50293" applyFont="1" applyAlignment="1">
      <alignment horizontal="center" vertical="center"/>
    </xf>
    <xf numFmtId="0" fontId="131" fillId="57" borderId="0" xfId="50293" applyFont="1" applyFill="1" applyAlignment="1">
      <alignment horizontal="center" vertical="center"/>
    </xf>
    <xf numFmtId="180" fontId="129" fillId="57" borderId="0" xfId="50293" applyNumberFormat="1" applyFont="1" applyFill="1" applyAlignment="1">
      <alignment horizontal="center" vertical="center"/>
    </xf>
    <xf numFmtId="0" fontId="129" fillId="57" borderId="0" xfId="50293" applyFont="1" applyFill="1" applyAlignment="1">
      <alignment horizontal="center" vertical="center"/>
    </xf>
    <xf numFmtId="184" fontId="118" fillId="0" borderId="0" xfId="50293" applyNumberFormat="1" applyFont="1" applyAlignment="1">
      <alignment horizontal="center" vertical="center"/>
    </xf>
    <xf numFmtId="41" fontId="118" fillId="0" borderId="0" xfId="50293" applyNumberFormat="1" applyFont="1" applyAlignment="1">
      <alignment horizontal="right" vertical="center"/>
    </xf>
    <xf numFmtId="41" fontId="118" fillId="0" borderId="0" xfId="50293" applyNumberFormat="1" applyFont="1" applyAlignment="1">
      <alignment horizontal="center" vertical="center"/>
    </xf>
    <xf numFmtId="0" fontId="118" fillId="0" borderId="0" xfId="50293" applyFont="1">
      <alignment vertical="center"/>
    </xf>
    <xf numFmtId="180" fontId="136" fillId="57" borderId="0" xfId="50293" applyNumberFormat="1" applyFont="1" applyFill="1" applyAlignment="1">
      <alignment horizontal="center" vertical="center"/>
    </xf>
    <xf numFmtId="184" fontId="118" fillId="0" borderId="0" xfId="50293" applyNumberFormat="1" applyFont="1" applyAlignment="1">
      <alignment horizontal="left" vertical="center"/>
    </xf>
    <xf numFmtId="0" fontId="131" fillId="0" borderId="0" xfId="50293" applyFont="1" applyAlignment="1">
      <alignment horizontal="center" vertical="center"/>
    </xf>
    <xf numFmtId="180" fontId="136" fillId="0" borderId="0" xfId="50293" applyNumberFormat="1" applyFont="1" applyAlignment="1">
      <alignment horizontal="center" vertical="center"/>
    </xf>
    <xf numFmtId="41" fontId="118" fillId="0" borderId="0" xfId="50293" applyNumberFormat="1" applyFont="1" applyAlignment="1">
      <alignment vertical="center" shrinkToFit="1"/>
    </xf>
    <xf numFmtId="41" fontId="118" fillId="0" borderId="0" xfId="50293" applyNumberFormat="1" applyFont="1" applyAlignment="1">
      <alignment horizontal="center" vertical="center" shrinkToFit="1"/>
    </xf>
    <xf numFmtId="180" fontId="118" fillId="0" borderId="0" xfId="50293" applyNumberFormat="1" applyFont="1" applyAlignment="1">
      <alignment horizontal="center" vertical="center"/>
    </xf>
    <xf numFmtId="0" fontId="25" fillId="0" borderId="0" xfId="50293" applyFont="1">
      <alignment vertical="center"/>
    </xf>
    <xf numFmtId="0" fontId="25" fillId="0" borderId="0" xfId="50293" applyFont="1" applyAlignment="1">
      <alignment horizontal="center" vertical="center"/>
    </xf>
    <xf numFmtId="0" fontId="25" fillId="37" borderId="0" xfId="50293" applyFont="1" applyFill="1" applyAlignment="1">
      <alignment horizontal="center" vertical="center"/>
    </xf>
    <xf numFmtId="180" fontId="25" fillId="37" borderId="0" xfId="50293" applyNumberFormat="1" applyFont="1" applyFill="1" applyAlignment="1">
      <alignment horizontal="center" vertical="center"/>
    </xf>
    <xf numFmtId="41" fontId="25" fillId="0" borderId="0" xfId="50293" applyNumberFormat="1" applyFont="1">
      <alignment vertical="center"/>
    </xf>
    <xf numFmtId="0" fontId="37" fillId="0" borderId="0" xfId="50293" applyFont="1" applyAlignment="1">
      <alignment horizontal="center" vertical="center"/>
    </xf>
    <xf numFmtId="0" fontId="37" fillId="37" borderId="0" xfId="50293" applyFont="1" applyFill="1" applyAlignment="1">
      <alignment horizontal="center" vertical="center"/>
    </xf>
    <xf numFmtId="0" fontId="113" fillId="37" borderId="0" xfId="50293" applyFont="1" applyFill="1" applyAlignment="1">
      <alignment horizontal="center" vertical="center"/>
    </xf>
    <xf numFmtId="0" fontId="115" fillId="0" borderId="0" xfId="50293" applyFont="1" applyAlignment="1">
      <alignment horizontal="center" vertical="center"/>
    </xf>
    <xf numFmtId="41" fontId="37" fillId="0" borderId="0" xfId="50293" applyNumberFormat="1" applyFont="1">
      <alignment vertical="center"/>
    </xf>
    <xf numFmtId="0" fontId="37" fillId="0" borderId="0" xfId="50293" applyFont="1">
      <alignment vertical="center"/>
    </xf>
    <xf numFmtId="189" fontId="37" fillId="0" borderId="0" xfId="50293" applyNumberFormat="1" applyFont="1">
      <alignment vertical="center"/>
    </xf>
    <xf numFmtId="0" fontId="101" fillId="0" borderId="0" xfId="50293" applyFont="1" applyAlignment="1">
      <alignment horizontal="left" vertical="center"/>
    </xf>
    <xf numFmtId="43" fontId="115" fillId="0" borderId="0" xfId="50293" applyNumberFormat="1" applyFont="1" applyAlignment="1">
      <alignment horizontal="center" vertical="center"/>
    </xf>
    <xf numFmtId="4" fontId="25" fillId="0" borderId="0" xfId="50293" applyNumberFormat="1" applyFont="1" applyAlignment="1">
      <alignment horizontal="center" vertical="center"/>
    </xf>
    <xf numFmtId="41" fontId="159" fillId="0" borderId="0" xfId="50293" applyNumberFormat="1" applyAlignment="1">
      <alignment horizontal="center" vertical="center"/>
    </xf>
    <xf numFmtId="0" fontId="112" fillId="0" borderId="1" xfId="50293" applyFont="1" applyBorder="1" applyAlignment="1">
      <alignment horizontal="center" vertical="center"/>
    </xf>
    <xf numFmtId="180" fontId="112" fillId="0" borderId="1" xfId="50293" applyNumberFormat="1" applyFont="1" applyBorder="1" applyAlignment="1">
      <alignment horizontal="center" vertical="center"/>
    </xf>
    <xf numFmtId="0" fontId="112" fillId="58" borderId="1" xfId="50293" applyFont="1" applyFill="1" applyBorder="1">
      <alignment vertical="center"/>
    </xf>
    <xf numFmtId="0" fontId="112" fillId="59" borderId="1" xfId="50293" applyFont="1" applyFill="1" applyBorder="1" applyAlignment="1">
      <alignment horizontal="center" vertical="center"/>
    </xf>
    <xf numFmtId="49" fontId="112" fillId="60" borderId="1" xfId="50293" applyNumberFormat="1" applyFont="1" applyFill="1" applyBorder="1" applyAlignment="1">
      <alignment horizontal="center" vertical="center"/>
    </xf>
    <xf numFmtId="180" fontId="112" fillId="60" borderId="1" xfId="50293" applyNumberFormat="1" applyFont="1" applyFill="1" applyBorder="1" applyAlignment="1">
      <alignment horizontal="center" vertical="center"/>
    </xf>
    <xf numFmtId="0" fontId="112" fillId="60" borderId="1" xfId="50293" applyFont="1" applyFill="1" applyBorder="1" applyAlignment="1">
      <alignment horizontal="center" vertical="center" shrinkToFit="1"/>
    </xf>
    <xf numFmtId="0" fontId="112" fillId="0" borderId="1" xfId="50293" applyFont="1" applyBorder="1">
      <alignment vertical="center"/>
    </xf>
    <xf numFmtId="0" fontId="112" fillId="60" borderId="1" xfId="50293" applyFont="1" applyFill="1" applyBorder="1" applyAlignment="1">
      <alignment horizontal="center" vertical="center"/>
    </xf>
    <xf numFmtId="0" fontId="112" fillId="37" borderId="1" xfId="50293" applyFont="1" applyFill="1" applyBorder="1" applyAlignment="1">
      <alignment horizontal="center" vertical="center"/>
    </xf>
    <xf numFmtId="180" fontId="112" fillId="37" borderId="1" xfId="50293" applyNumberFormat="1" applyFont="1" applyFill="1" applyBorder="1" applyAlignment="1">
      <alignment horizontal="center" vertical="center"/>
    </xf>
    <xf numFmtId="180" fontId="112" fillId="0" borderId="28" xfId="50293" applyNumberFormat="1" applyFont="1" applyBorder="1" applyAlignment="1">
      <alignment horizontal="center" vertical="center"/>
    </xf>
    <xf numFmtId="0" fontId="112" fillId="0" borderId="28" xfId="50293" applyFont="1" applyBorder="1" applyAlignment="1">
      <alignment horizontal="center" vertical="center"/>
    </xf>
    <xf numFmtId="180" fontId="112" fillId="37" borderId="71" xfId="50293" applyNumberFormat="1" applyFont="1" applyFill="1" applyBorder="1" applyAlignment="1">
      <alignment horizontal="center" vertical="center"/>
    </xf>
    <xf numFmtId="180" fontId="112" fillId="0" borderId="73" xfId="50293" applyNumberFormat="1" applyFont="1" applyBorder="1" applyAlignment="1">
      <alignment horizontal="center" vertical="center"/>
    </xf>
    <xf numFmtId="0" fontId="112" fillId="0" borderId="67" xfId="50293" applyFont="1" applyBorder="1" applyAlignment="1">
      <alignment horizontal="center" vertical="center"/>
    </xf>
    <xf numFmtId="0" fontId="112" fillId="0" borderId="72" xfId="50293" applyFont="1" applyBorder="1" applyAlignment="1">
      <alignment horizontal="center" vertical="center"/>
    </xf>
    <xf numFmtId="180" fontId="112" fillId="0" borderId="35" xfId="50293" applyNumberFormat="1" applyFont="1" applyBorder="1" applyAlignment="1">
      <alignment horizontal="center" vertical="center"/>
    </xf>
    <xf numFmtId="0" fontId="112" fillId="0" borderId="35" xfId="50293" applyFont="1" applyBorder="1" applyAlignment="1">
      <alignment horizontal="center" vertical="center"/>
    </xf>
    <xf numFmtId="0" fontId="111" fillId="0" borderId="1" xfId="50293" applyFont="1" applyBorder="1" applyAlignment="1">
      <alignment horizontal="center" vertical="center"/>
    </xf>
    <xf numFmtId="0" fontId="111" fillId="37" borderId="1" xfId="50293" applyFont="1" applyFill="1" applyBorder="1" applyAlignment="1">
      <alignment horizontal="center" vertical="center"/>
    </xf>
    <xf numFmtId="0" fontId="111" fillId="0" borderId="1" xfId="50293" applyFont="1" applyBorder="1">
      <alignment vertical="center"/>
    </xf>
    <xf numFmtId="41" fontId="37" fillId="0" borderId="0" xfId="50293" applyNumberFormat="1" applyFont="1" applyAlignment="1">
      <alignment horizontal="center" vertical="center"/>
    </xf>
    <xf numFmtId="41" fontId="37" fillId="37" borderId="0" xfId="50293" applyNumberFormat="1" applyFont="1" applyFill="1" applyAlignment="1">
      <alignment horizontal="center" vertical="center"/>
    </xf>
    <xf numFmtId="43" fontId="37" fillId="0" borderId="0" xfId="50293" applyNumberFormat="1" applyFont="1" applyAlignment="1">
      <alignment horizontal="center" vertical="center"/>
    </xf>
    <xf numFmtId="41" fontId="25" fillId="0" borderId="0" xfId="50293" applyNumberFormat="1" applyFont="1" applyAlignment="1">
      <alignment horizontal="center" vertical="center"/>
    </xf>
    <xf numFmtId="41" fontId="25" fillId="37" borderId="0" xfId="50293" applyNumberFormat="1" applyFont="1" applyFill="1" applyAlignment="1">
      <alignment horizontal="center" vertical="center"/>
    </xf>
    <xf numFmtId="43" fontId="25" fillId="0" borderId="0" xfId="50293" applyNumberFormat="1" applyFont="1" applyAlignment="1">
      <alignment horizontal="center" vertical="center"/>
    </xf>
    <xf numFmtId="41" fontId="118" fillId="37" borderId="0" xfId="50293" applyNumberFormat="1" applyFont="1" applyFill="1" applyAlignment="1">
      <alignment horizontal="center" vertical="center"/>
    </xf>
    <xf numFmtId="0" fontId="118" fillId="37" borderId="0" xfId="50293" applyFont="1" applyFill="1" applyAlignment="1">
      <alignment horizontal="center" vertical="center"/>
    </xf>
    <xf numFmtId="4" fontId="118" fillId="0" borderId="0" xfId="50293" applyNumberFormat="1" applyFont="1" applyAlignment="1">
      <alignment horizontal="right" vertical="center"/>
    </xf>
    <xf numFmtId="0" fontId="111" fillId="0" borderId="0" xfId="50293" applyFont="1" applyAlignment="1">
      <alignment horizontal="center" vertical="center"/>
    </xf>
    <xf numFmtId="0" fontId="111" fillId="37" borderId="0" xfId="50293" applyFont="1" applyFill="1" applyAlignment="1">
      <alignment horizontal="center" vertical="center"/>
    </xf>
    <xf numFmtId="0" fontId="111" fillId="0" borderId="0" xfId="50293" applyFont="1">
      <alignment vertical="center"/>
    </xf>
    <xf numFmtId="180" fontId="115" fillId="37" borderId="0" xfId="50293" applyNumberFormat="1" applyFont="1" applyFill="1" applyAlignment="1">
      <alignment horizontal="center" vertical="center"/>
    </xf>
    <xf numFmtId="180" fontId="37" fillId="0" borderId="0" xfId="50293" applyNumberFormat="1" applyFont="1" applyAlignment="1">
      <alignment horizontal="center" vertical="center"/>
    </xf>
    <xf numFmtId="180" fontId="37" fillId="37" borderId="0" xfId="50293" applyNumberFormat="1" applyFont="1" applyFill="1" applyAlignment="1">
      <alignment horizontal="center" vertical="center"/>
    </xf>
    <xf numFmtId="180" fontId="37" fillId="0" borderId="0" xfId="50293" applyNumberFormat="1" applyFont="1" applyAlignment="1">
      <alignment horizontal="right" vertical="center"/>
    </xf>
    <xf numFmtId="43" fontId="25" fillId="0" borderId="0" xfId="50293" applyNumberFormat="1" applyFont="1" applyAlignment="1">
      <alignment horizontal="right" vertical="center"/>
    </xf>
    <xf numFmtId="0" fontId="109" fillId="95" borderId="27" xfId="50293" applyFont="1" applyFill="1" applyBorder="1" applyAlignment="1">
      <alignment horizontal="center" vertical="center"/>
    </xf>
    <xf numFmtId="0" fontId="216" fillId="37" borderId="0" xfId="0" applyFont="1" applyFill="1" applyAlignment="1">
      <alignment horizontal="left" vertical="center"/>
    </xf>
    <xf numFmtId="0" fontId="220" fillId="0" borderId="78" xfId="0" applyFont="1" applyBorder="1" applyAlignment="1">
      <alignment horizontal="center" vertical="center"/>
    </xf>
    <xf numFmtId="0" fontId="220" fillId="0" borderId="108" xfId="0" applyFont="1" applyBorder="1" applyAlignment="1">
      <alignment horizontal="center" vertical="center"/>
    </xf>
    <xf numFmtId="0" fontId="147" fillId="0" borderId="75" xfId="0" applyFont="1" applyBorder="1" applyAlignment="1">
      <alignment horizontal="center" vertical="center"/>
    </xf>
    <xf numFmtId="0" fontId="147" fillId="0" borderId="1" xfId="0" applyFont="1" applyBorder="1" applyAlignment="1">
      <alignment horizontal="center" vertical="center"/>
    </xf>
    <xf numFmtId="187" fontId="147" fillId="0" borderId="1" xfId="0" applyNumberFormat="1" applyFont="1" applyBorder="1" applyAlignment="1">
      <alignment horizontal="center" vertical="center"/>
    </xf>
    <xf numFmtId="9" fontId="36" fillId="0" borderId="1" xfId="51942" applyFont="1" applyBorder="1" applyAlignment="1">
      <alignment horizontal="center" vertical="center"/>
    </xf>
    <xf numFmtId="187" fontId="36" fillId="0" borderId="52" xfId="0" applyNumberFormat="1" applyFont="1" applyBorder="1" applyAlignment="1">
      <alignment horizontal="center" vertical="center"/>
    </xf>
    <xf numFmtId="187" fontId="36" fillId="0" borderId="53" xfId="0" applyNumberFormat="1" applyFont="1" applyBorder="1" applyAlignment="1">
      <alignment horizontal="center" vertical="center"/>
    </xf>
    <xf numFmtId="41" fontId="127" fillId="95" borderId="83" xfId="1" applyFont="1" applyFill="1" applyBorder="1">
      <alignment vertical="center"/>
    </xf>
    <xf numFmtId="43" fontId="159" fillId="0" borderId="1" xfId="1" applyNumberFormat="1" applyBorder="1">
      <alignment vertical="center"/>
    </xf>
    <xf numFmtId="0" fontId="147" fillId="0" borderId="0" xfId="0" applyFont="1" applyAlignment="1">
      <alignment horizontal="center" vertical="center"/>
    </xf>
    <xf numFmtId="43" fontId="159" fillId="0" borderId="0" xfId="1" applyNumberFormat="1">
      <alignment vertical="center"/>
    </xf>
    <xf numFmtId="9" fontId="36" fillId="0" borderId="0" xfId="51942" applyFont="1" applyBorder="1" applyAlignment="1">
      <alignment horizontal="center" vertical="center"/>
    </xf>
    <xf numFmtId="0" fontId="147" fillId="0" borderId="6" xfId="0" applyFont="1" applyBorder="1" applyAlignment="1">
      <alignment horizontal="center" vertical="center"/>
    </xf>
    <xf numFmtId="0" fontId="147" fillId="0" borderId="6" xfId="0" applyFont="1" applyBorder="1">
      <alignment vertical="center"/>
    </xf>
    <xf numFmtId="187" fontId="147" fillId="0" borderId="6" xfId="0" applyNumberFormat="1" applyFont="1" applyBorder="1" applyAlignment="1">
      <alignment horizontal="center" vertical="center"/>
    </xf>
    <xf numFmtId="187" fontId="25" fillId="0" borderId="6" xfId="0" applyNumberFormat="1" applyFont="1" applyBorder="1" applyAlignment="1">
      <alignment horizontal="center" vertical="center"/>
    </xf>
    <xf numFmtId="41" fontId="159" fillId="0" borderId="53" xfId="1" applyBorder="1">
      <alignment vertical="center"/>
    </xf>
    <xf numFmtId="187" fontId="209" fillId="0" borderId="52" xfId="0" applyNumberFormat="1" applyFont="1" applyBorder="1" applyAlignment="1">
      <alignment horizontal="center" vertical="center"/>
    </xf>
    <xf numFmtId="0" fontId="147" fillId="0" borderId="113" xfId="0" applyFont="1" applyBorder="1" applyAlignment="1">
      <alignment horizontal="center" vertical="center"/>
    </xf>
    <xf numFmtId="0" fontId="147" fillId="0" borderId="35" xfId="0" applyFont="1" applyBorder="1" applyAlignment="1">
      <alignment horizontal="center" vertical="center"/>
    </xf>
    <xf numFmtId="187" fontId="147" fillId="0" borderId="35" xfId="0" applyNumberFormat="1" applyFont="1" applyBorder="1" applyAlignment="1">
      <alignment horizontal="center" vertical="center"/>
    </xf>
    <xf numFmtId="187" fontId="25" fillId="0" borderId="82" xfId="0" applyNumberFormat="1" applyFont="1" applyBorder="1" applyAlignment="1">
      <alignment horizontal="center" vertical="center"/>
    </xf>
    <xf numFmtId="252" fontId="113" fillId="0" borderId="0" xfId="51942" applyNumberFormat="1" applyFont="1">
      <alignment vertical="center"/>
    </xf>
    <xf numFmtId="187" fontId="253" fillId="0" borderId="82" xfId="0" applyNumberFormat="1" applyFont="1" applyBorder="1" applyAlignment="1">
      <alignment horizontal="center" vertical="center"/>
    </xf>
    <xf numFmtId="0" fontId="206" fillId="37" borderId="0" xfId="0" applyFont="1" applyFill="1" applyAlignment="1">
      <alignment horizontal="left" vertical="center"/>
    </xf>
    <xf numFmtId="0" fontId="209" fillId="37" borderId="62" xfId="0" applyFont="1" applyFill="1" applyBorder="1" applyAlignment="1">
      <alignment horizontal="center" vertical="center"/>
    </xf>
    <xf numFmtId="41" fontId="218" fillId="37" borderId="62" xfId="1" applyFont="1" applyFill="1" applyBorder="1">
      <alignment vertical="center"/>
    </xf>
    <xf numFmtId="0" fontId="218" fillId="37" borderId="62" xfId="0" applyFont="1" applyFill="1" applyBorder="1" applyAlignment="1">
      <alignment horizontal="center" vertical="center"/>
    </xf>
    <xf numFmtId="0" fontId="254" fillId="0" borderId="75" xfId="0" applyFont="1" applyBorder="1" applyAlignment="1">
      <alignment horizontal="center" vertical="center" wrapText="1"/>
    </xf>
    <xf numFmtId="41" fontId="220" fillId="37" borderId="1" xfId="1" applyFont="1" applyFill="1" applyBorder="1" applyAlignment="1">
      <alignment horizontal="right" vertical="center"/>
    </xf>
    <xf numFmtId="41" fontId="220" fillId="37" borderId="1" xfId="1" applyFont="1" applyFill="1" applyBorder="1">
      <alignment vertical="center"/>
    </xf>
    <xf numFmtId="190" fontId="242" fillId="0" borderId="1" xfId="0" applyNumberFormat="1" applyFont="1" applyBorder="1" applyAlignment="1">
      <alignment horizontal="right" vertical="center"/>
    </xf>
    <xf numFmtId="41" fontId="25" fillId="57" borderId="25" xfId="1" applyFont="1" applyFill="1" applyBorder="1" applyAlignment="1">
      <alignment horizontal="center" vertical="center"/>
    </xf>
    <xf numFmtId="198" fontId="109" fillId="0" borderId="72" xfId="51931" applyNumberFormat="1" applyFont="1" applyBorder="1">
      <alignment vertical="center"/>
    </xf>
    <xf numFmtId="182" fontId="117" fillId="37" borderId="52" xfId="1" applyNumberFormat="1" applyFont="1" applyFill="1" applyBorder="1" applyAlignment="1">
      <alignment horizontal="center" vertical="center"/>
    </xf>
    <xf numFmtId="9" fontId="0" fillId="37" borderId="0" xfId="0" applyNumberFormat="1" applyFill="1">
      <alignment vertical="center"/>
    </xf>
    <xf numFmtId="0" fontId="0" fillId="37" borderId="0" xfId="0" applyFill="1" applyAlignment="1">
      <alignment horizontal="left"/>
    </xf>
    <xf numFmtId="41" fontId="0" fillId="37" borderId="0" xfId="0" applyNumberFormat="1" applyFill="1" applyAlignment="1">
      <alignment horizontal="left"/>
    </xf>
    <xf numFmtId="0" fontId="101" fillId="0" borderId="0" xfId="0" applyFont="1" applyAlignment="1">
      <alignment horizontal="center" vertical="center"/>
    </xf>
    <xf numFmtId="41" fontId="160" fillId="0" borderId="0" xfId="1" applyFont="1">
      <alignment vertical="center"/>
    </xf>
    <xf numFmtId="0" fontId="36" fillId="37" borderId="0" xfId="0" applyFont="1" applyFill="1" applyAlignment="1">
      <alignment horizontal="center" vertical="center" shrinkToFit="1"/>
    </xf>
    <xf numFmtId="0" fontId="204" fillId="37" borderId="0" xfId="0" applyFont="1" applyFill="1">
      <alignment vertical="center"/>
    </xf>
    <xf numFmtId="0" fontId="146" fillId="37" borderId="0" xfId="0" applyFont="1" applyFill="1" applyAlignment="1">
      <alignment horizontal="center" vertical="center"/>
    </xf>
    <xf numFmtId="0" fontId="130" fillId="37" borderId="0" xfId="0" applyFont="1" applyFill="1" applyAlignment="1">
      <alignment horizontal="center" vertical="center"/>
    </xf>
    <xf numFmtId="41" fontId="141" fillId="37" borderId="0" xfId="1" applyFont="1" applyFill="1">
      <alignment vertical="center"/>
    </xf>
    <xf numFmtId="41" fontId="101" fillId="0" borderId="0" xfId="1" applyFont="1">
      <alignment vertical="center"/>
    </xf>
    <xf numFmtId="41" fontId="184" fillId="37" borderId="0" xfId="1" applyFont="1" applyFill="1" applyAlignment="1">
      <alignment horizontal="center" vertical="center"/>
    </xf>
    <xf numFmtId="41" fontId="209" fillId="0" borderId="1" xfId="1" applyFont="1" applyBorder="1">
      <alignment vertical="center"/>
    </xf>
    <xf numFmtId="41" fontId="110" fillId="117" borderId="102" xfId="0" applyNumberFormat="1" applyFont="1" applyFill="1" applyBorder="1" applyAlignment="1">
      <alignment horizontal="center" vertical="center"/>
    </xf>
    <xf numFmtId="41" fontId="159" fillId="113" borderId="3" xfId="1" applyFill="1" applyBorder="1">
      <alignment vertical="center"/>
    </xf>
    <xf numFmtId="190" fontId="37" fillId="37" borderId="27" xfId="1" applyNumberFormat="1" applyFont="1" applyFill="1" applyBorder="1" applyAlignment="1">
      <alignment horizontal="center" vertical="center"/>
    </xf>
    <xf numFmtId="180" fontId="167" fillId="95" borderId="27" xfId="50293" applyNumberFormat="1" applyFont="1" applyFill="1" applyBorder="1" applyAlignment="1">
      <alignment horizontal="center" vertical="center"/>
    </xf>
    <xf numFmtId="0" fontId="36" fillId="57" borderId="25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221" fillId="37" borderId="0" xfId="0" applyFont="1" applyFill="1">
      <alignment vertical="center"/>
    </xf>
    <xf numFmtId="0" fontId="222" fillId="37" borderId="0" xfId="0" applyFont="1" applyFill="1">
      <alignment vertical="center"/>
    </xf>
    <xf numFmtId="41" fontId="159" fillId="57" borderId="27" xfId="1" applyFill="1" applyBorder="1">
      <alignment vertical="center"/>
    </xf>
    <xf numFmtId="3" fontId="25" fillId="57" borderId="25" xfId="0" applyNumberFormat="1" applyFont="1" applyFill="1" applyBorder="1" applyAlignment="1">
      <alignment horizontal="center" vertical="center"/>
    </xf>
    <xf numFmtId="41" fontId="25" fillId="57" borderId="3" xfId="1" applyFont="1" applyFill="1" applyBorder="1" applyAlignment="1">
      <alignment horizontal="center" vertical="center"/>
    </xf>
    <xf numFmtId="41" fontId="113" fillId="57" borderId="25" xfId="1" applyFont="1" applyFill="1" applyBorder="1" applyAlignment="1">
      <alignment horizontal="center" vertical="center"/>
    </xf>
    <xf numFmtId="41" fontId="113" fillId="57" borderId="25" xfId="1" applyFont="1" applyFill="1" applyBorder="1" applyAlignment="1">
      <alignment horizontal="right" vertical="center"/>
    </xf>
    <xf numFmtId="180" fontId="37" fillId="57" borderId="25" xfId="0" applyNumberFormat="1" applyFont="1" applyFill="1" applyBorder="1" applyAlignment="1">
      <alignment horizontal="center" vertical="center"/>
    </xf>
    <xf numFmtId="180" fontId="25" fillId="109" borderId="25" xfId="1" applyNumberFormat="1" applyFont="1" applyFill="1" applyBorder="1">
      <alignment vertical="center"/>
    </xf>
    <xf numFmtId="0" fontId="25" fillId="109" borderId="25" xfId="0" applyFont="1" applyFill="1" applyBorder="1">
      <alignment vertical="center"/>
    </xf>
    <xf numFmtId="180" fontId="25" fillId="109" borderId="25" xfId="1" applyNumberFormat="1" applyFont="1" applyFill="1" applyBorder="1" applyAlignment="1">
      <alignment horizontal="center" vertical="center"/>
    </xf>
    <xf numFmtId="0" fontId="25" fillId="113" borderId="25" xfId="0" applyFont="1" applyFill="1" applyBorder="1">
      <alignment vertical="center"/>
    </xf>
    <xf numFmtId="180" fontId="25" fillId="113" borderId="25" xfId="1" applyNumberFormat="1" applyFont="1" applyFill="1" applyBorder="1">
      <alignment vertical="center"/>
    </xf>
    <xf numFmtId="180" fontId="25" fillId="113" borderId="57" xfId="1" applyNumberFormat="1" applyFont="1" applyFill="1" applyBorder="1">
      <alignment vertical="center"/>
    </xf>
    <xf numFmtId="0" fontId="25" fillId="113" borderId="57" xfId="0" applyFont="1" applyFill="1" applyBorder="1">
      <alignment vertical="center"/>
    </xf>
    <xf numFmtId="180" fontId="25" fillId="113" borderId="3" xfId="1" applyNumberFormat="1" applyFont="1" applyFill="1" applyBorder="1">
      <alignment vertical="center"/>
    </xf>
    <xf numFmtId="0" fontId="25" fillId="113" borderId="3" xfId="0" applyFont="1" applyFill="1" applyBorder="1">
      <alignment vertical="center"/>
    </xf>
    <xf numFmtId="180" fontId="25" fillId="113" borderId="49" xfId="1" applyNumberFormat="1" applyFont="1" applyFill="1" applyBorder="1">
      <alignment vertical="center"/>
    </xf>
    <xf numFmtId="0" fontId="25" fillId="113" borderId="49" xfId="0" applyFont="1" applyFill="1" applyBorder="1">
      <alignment vertical="center"/>
    </xf>
    <xf numFmtId="41" fontId="113" fillId="113" borderId="29" xfId="1" applyFont="1" applyFill="1" applyBorder="1" applyAlignment="1">
      <alignment horizontal="right" vertical="center"/>
    </xf>
    <xf numFmtId="41" fontId="113" fillId="113" borderId="3" xfId="1" applyFont="1" applyFill="1" applyBorder="1" applyAlignment="1">
      <alignment horizontal="right" vertical="center"/>
    </xf>
    <xf numFmtId="180" fontId="25" fillId="116" borderId="49" xfId="1" applyNumberFormat="1" applyFont="1" applyFill="1" applyBorder="1">
      <alignment vertical="center"/>
    </xf>
    <xf numFmtId="180" fontId="200" fillId="116" borderId="49" xfId="1" applyNumberFormat="1" applyFont="1" applyFill="1" applyBorder="1">
      <alignment vertical="center"/>
    </xf>
    <xf numFmtId="41" fontId="201" fillId="116" borderId="49" xfId="1" applyFont="1" applyFill="1" applyBorder="1">
      <alignment vertical="center"/>
    </xf>
    <xf numFmtId="180" fontId="25" fillId="116" borderId="25" xfId="1" applyNumberFormat="1" applyFont="1" applyFill="1" applyBorder="1">
      <alignment vertical="center"/>
    </xf>
    <xf numFmtId="180" fontId="200" fillId="116" borderId="25" xfId="1" applyNumberFormat="1" applyFont="1" applyFill="1" applyBorder="1">
      <alignment vertical="center"/>
    </xf>
    <xf numFmtId="41" fontId="201" fillId="116" borderId="25" xfId="1" applyFont="1" applyFill="1" applyBorder="1">
      <alignment vertical="center"/>
    </xf>
    <xf numFmtId="0" fontId="25" fillId="116" borderId="25" xfId="0" applyFont="1" applyFill="1" applyBorder="1">
      <alignment vertical="center"/>
    </xf>
    <xf numFmtId="180" fontId="25" fillId="116" borderId="57" xfId="1" applyNumberFormat="1" applyFont="1" applyFill="1" applyBorder="1">
      <alignment vertical="center"/>
    </xf>
    <xf numFmtId="180" fontId="200" fillId="116" borderId="57" xfId="1" applyNumberFormat="1" applyFont="1" applyFill="1" applyBorder="1">
      <alignment vertical="center"/>
    </xf>
    <xf numFmtId="41" fontId="201" fillId="116" borderId="57" xfId="1" applyFont="1" applyFill="1" applyBorder="1">
      <alignment vertical="center"/>
    </xf>
    <xf numFmtId="41" fontId="37" fillId="118" borderId="25" xfId="1" applyFont="1" applyFill="1" applyBorder="1" applyAlignment="1">
      <alignment horizontal="center" vertical="center"/>
    </xf>
    <xf numFmtId="41" fontId="184" fillId="37" borderId="0" xfId="1" applyFont="1" applyFill="1">
      <alignment vertical="center"/>
    </xf>
    <xf numFmtId="190" fontId="109" fillId="0" borderId="121" xfId="1" applyNumberFormat="1" applyFont="1" applyBorder="1">
      <alignment vertical="center"/>
    </xf>
    <xf numFmtId="0" fontId="255" fillId="0" borderId="0" xfId="0" applyFont="1" applyAlignment="1">
      <alignment horizontal="center" vertical="center"/>
    </xf>
    <xf numFmtId="176" fontId="127" fillId="0" borderId="77" xfId="1" applyNumberFormat="1" applyFont="1" applyBorder="1" applyAlignment="1">
      <alignment horizontal="center" vertical="center"/>
    </xf>
    <xf numFmtId="176" fontId="127" fillId="0" borderId="52" xfId="1" applyNumberFormat="1" applyFont="1" applyBorder="1" applyAlignment="1">
      <alignment horizontal="center" vertical="center"/>
    </xf>
    <xf numFmtId="0" fontId="223" fillId="37" borderId="1" xfId="0" applyFont="1" applyFill="1" applyBorder="1" applyAlignment="1">
      <alignment horizontal="right" vertical="center"/>
    </xf>
    <xf numFmtId="198" fontId="36" fillId="37" borderId="28" xfId="0" applyNumberFormat="1" applyFont="1" applyFill="1" applyBorder="1" applyAlignment="1">
      <alignment horizontal="center" vertical="center"/>
    </xf>
    <xf numFmtId="198" fontId="36" fillId="37" borderId="29" xfId="0" applyNumberFormat="1" applyFont="1" applyFill="1" applyBorder="1" applyAlignment="1">
      <alignment horizontal="center" vertical="center"/>
    </xf>
    <xf numFmtId="198" fontId="36" fillId="37" borderId="27" xfId="0" applyNumberFormat="1" applyFont="1" applyFill="1" applyBorder="1" applyAlignment="1">
      <alignment horizontal="center" vertical="center"/>
    </xf>
    <xf numFmtId="198" fontId="36" fillId="37" borderId="35" xfId="0" applyNumberFormat="1" applyFont="1" applyFill="1" applyBorder="1" applyAlignment="1">
      <alignment horizontal="center" vertical="center"/>
    </xf>
    <xf numFmtId="198" fontId="116" fillId="37" borderId="0" xfId="0" applyNumberFormat="1" applyFont="1" applyFill="1" applyAlignment="1">
      <alignment horizontal="center" vertical="center"/>
    </xf>
    <xf numFmtId="198" fontId="25" fillId="37" borderId="77" xfId="0" applyNumberFormat="1" applyFont="1" applyFill="1" applyBorder="1" applyAlignment="1">
      <alignment horizontal="center" vertical="center"/>
    </xf>
    <xf numFmtId="198" fontId="36" fillId="37" borderId="25" xfId="0" applyNumberFormat="1" applyFont="1" applyFill="1" applyBorder="1" applyAlignment="1">
      <alignment horizontal="center" vertical="center"/>
    </xf>
    <xf numFmtId="198" fontId="36" fillId="0" borderId="25" xfId="0" applyNumberFormat="1" applyFont="1" applyBorder="1" applyAlignment="1">
      <alignment horizontal="center" vertical="center"/>
    </xf>
    <xf numFmtId="198" fontId="36" fillId="0" borderId="38" xfId="0" applyNumberFormat="1" applyFont="1" applyBorder="1" applyAlignment="1">
      <alignment horizontal="center" vertical="center"/>
    </xf>
    <xf numFmtId="198" fontId="36" fillId="37" borderId="1" xfId="0" applyNumberFormat="1" applyFont="1" applyFill="1" applyBorder="1" applyAlignment="1">
      <alignment horizontal="center" vertical="center"/>
    </xf>
    <xf numFmtId="198" fontId="36" fillId="37" borderId="38" xfId="0" applyNumberFormat="1" applyFont="1" applyFill="1" applyBorder="1" applyAlignment="1">
      <alignment horizontal="center" vertical="center"/>
    </xf>
    <xf numFmtId="198" fontId="36" fillId="37" borderId="57" xfId="0" applyNumberFormat="1" applyFont="1" applyFill="1" applyBorder="1" applyAlignment="1">
      <alignment horizontal="center" vertical="center"/>
    </xf>
    <xf numFmtId="198" fontId="36" fillId="0" borderId="1" xfId="0" applyNumberFormat="1" applyFont="1" applyBorder="1" applyAlignment="1">
      <alignment horizontal="center" vertical="center"/>
    </xf>
    <xf numFmtId="176" fontId="36" fillId="37" borderId="0" xfId="1" applyNumberFormat="1" applyFont="1" applyFill="1" applyAlignment="1">
      <alignment horizontal="center" vertical="center"/>
    </xf>
    <xf numFmtId="176" fontId="117" fillId="37" borderId="1" xfId="1" applyNumberFormat="1" applyFont="1" applyFill="1" applyBorder="1" applyAlignment="1">
      <alignment horizontal="center" vertical="center"/>
    </xf>
    <xf numFmtId="198" fontId="36" fillId="0" borderId="0" xfId="0" applyNumberFormat="1" applyFont="1" applyAlignment="1">
      <alignment horizontal="center" vertical="center"/>
    </xf>
    <xf numFmtId="41" fontId="159" fillId="0" borderId="0" xfId="1" applyAlignment="1">
      <alignment horizontal="center" vertical="center"/>
    </xf>
    <xf numFmtId="41" fontId="116" fillId="0" borderId="1" xfId="1" applyFont="1" applyBorder="1">
      <alignment vertical="center"/>
    </xf>
    <xf numFmtId="180" fontId="116" fillId="0" borderId="1" xfId="1" applyNumberFormat="1" applyFont="1" applyBorder="1">
      <alignment vertical="center"/>
    </xf>
    <xf numFmtId="180" fontId="116" fillId="0" borderId="52" xfId="1" applyNumberFormat="1" applyFont="1" applyBorder="1">
      <alignment vertical="center"/>
    </xf>
    <xf numFmtId="41" fontId="116" fillId="0" borderId="66" xfId="1" applyFont="1" applyBorder="1">
      <alignment vertical="center"/>
    </xf>
    <xf numFmtId="187" fontId="147" fillId="0" borderId="83" xfId="0" applyNumberFormat="1" applyFont="1" applyBorder="1" applyAlignment="1">
      <alignment horizontal="center" vertical="center"/>
    </xf>
    <xf numFmtId="176" fontId="36" fillId="0" borderId="71" xfId="0" applyNumberFormat="1" applyFont="1" applyBorder="1">
      <alignment vertical="center"/>
    </xf>
    <xf numFmtId="0" fontId="147" fillId="119" borderId="220" xfId="0" applyFont="1" applyFill="1" applyBorder="1" applyAlignment="1">
      <alignment horizontal="center" vertical="center" wrapText="1"/>
    </xf>
    <xf numFmtId="0" fontId="118" fillId="0" borderId="94" xfId="50293" applyFont="1" applyBorder="1" applyAlignment="1">
      <alignment horizontal="center" vertical="center" shrinkToFit="1"/>
    </xf>
    <xf numFmtId="0" fontId="109" fillId="0" borderId="1" xfId="50293" applyFont="1" applyBorder="1" applyAlignment="1">
      <alignment horizontal="center" vertical="center" wrapText="1"/>
    </xf>
    <xf numFmtId="14" fontId="227" fillId="95" borderId="1" xfId="50293" applyNumberFormat="1" applyFont="1" applyFill="1" applyBorder="1" applyAlignment="1">
      <alignment horizontal="center" vertical="center"/>
    </xf>
    <xf numFmtId="0" fontId="109" fillId="95" borderId="1" xfId="50293" applyFont="1" applyFill="1" applyBorder="1" applyAlignment="1">
      <alignment horizontal="center" vertical="center"/>
    </xf>
    <xf numFmtId="41" fontId="109" fillId="95" borderId="1" xfId="50293" applyNumberFormat="1" applyFont="1" applyFill="1" applyBorder="1">
      <alignment vertical="center"/>
    </xf>
    <xf numFmtId="41" fontId="118" fillId="95" borderId="1" xfId="50293" applyNumberFormat="1" applyFont="1" applyFill="1" applyBorder="1">
      <alignment vertical="center"/>
    </xf>
    <xf numFmtId="0" fontId="256" fillId="0" borderId="78" xfId="0" applyFont="1" applyBorder="1" applyAlignment="1">
      <alignment horizontal="center" vertical="center"/>
    </xf>
    <xf numFmtId="0" fontId="256" fillId="0" borderId="221" xfId="0" applyFont="1" applyBorder="1" applyAlignment="1">
      <alignment horizontal="center" vertical="center"/>
    </xf>
    <xf numFmtId="187" fontId="117" fillId="109" borderId="1" xfId="1" applyNumberFormat="1" applyFont="1" applyFill="1" applyBorder="1" applyAlignment="1">
      <alignment horizontal="center" vertical="center"/>
    </xf>
    <xf numFmtId="187" fontId="36" fillId="109" borderId="1" xfId="1" applyNumberFormat="1" applyFont="1" applyFill="1" applyBorder="1" applyAlignment="1">
      <alignment horizontal="center" vertical="center"/>
    </xf>
    <xf numFmtId="187" fontId="36" fillId="109" borderId="1" xfId="0" applyNumberFormat="1" applyFont="1" applyFill="1" applyBorder="1" applyAlignment="1">
      <alignment horizontal="center" vertical="center"/>
    </xf>
    <xf numFmtId="187" fontId="25" fillId="109" borderId="1" xfId="1" applyNumberFormat="1" applyFont="1" applyFill="1" applyBorder="1" applyAlignment="1">
      <alignment horizontal="center" vertical="center"/>
    </xf>
    <xf numFmtId="197" fontId="36" fillId="109" borderId="1" xfId="0" applyNumberFormat="1" applyFont="1" applyFill="1" applyBorder="1" applyAlignment="1">
      <alignment horizontal="center" vertical="center"/>
    </xf>
    <xf numFmtId="1" fontId="36" fillId="109" borderId="1" xfId="0" applyNumberFormat="1" applyFont="1" applyFill="1" applyBorder="1" applyAlignment="1">
      <alignment horizontal="center" vertical="center"/>
    </xf>
    <xf numFmtId="0" fontId="209" fillId="114" borderId="1" xfId="0" applyFont="1" applyFill="1" applyBorder="1" applyAlignment="1">
      <alignment horizontal="center" vertical="center" wrapText="1"/>
    </xf>
    <xf numFmtId="0" fontId="209" fillId="114" borderId="1" xfId="0" applyFont="1" applyFill="1" applyBorder="1" applyAlignment="1">
      <alignment horizontal="center" vertical="center"/>
    </xf>
    <xf numFmtId="0" fontId="131" fillId="0" borderId="0" xfId="50293" applyFont="1">
      <alignment vertical="center"/>
    </xf>
    <xf numFmtId="0" fontId="112" fillId="0" borderId="0" xfId="50293" applyFont="1" applyAlignment="1">
      <alignment horizontal="center" vertical="center"/>
    </xf>
    <xf numFmtId="0" fontId="147" fillId="120" borderId="220" xfId="0" applyFont="1" applyFill="1" applyBorder="1" applyAlignment="1">
      <alignment horizontal="center" vertical="center" wrapText="1"/>
    </xf>
    <xf numFmtId="0" fontId="147" fillId="120" borderId="220" xfId="0" applyFont="1" applyFill="1" applyBorder="1" applyAlignment="1">
      <alignment horizontal="center" vertical="center"/>
    </xf>
    <xf numFmtId="198" fontId="109" fillId="0" borderId="1" xfId="51931" applyNumberFormat="1" applyFont="1" applyBorder="1" applyAlignment="1">
      <alignment horizontal="center" vertical="center"/>
    </xf>
    <xf numFmtId="180" fontId="167" fillId="95" borderId="1" xfId="50293" applyNumberFormat="1" applyFont="1" applyFill="1" applyBorder="1" applyAlignment="1">
      <alignment horizontal="center" vertical="center"/>
    </xf>
    <xf numFmtId="181" fontId="37" fillId="57" borderId="30" xfId="0" applyNumberFormat="1" applyFont="1" applyFill="1" applyBorder="1">
      <alignment vertical="center"/>
    </xf>
    <xf numFmtId="181" fontId="37" fillId="95" borderId="30" xfId="0" applyNumberFormat="1" applyFont="1" applyFill="1" applyBorder="1">
      <alignment vertical="center"/>
    </xf>
    <xf numFmtId="41" fontId="225" fillId="37" borderId="39" xfId="0" applyNumberFormat="1" applyFont="1" applyFill="1" applyBorder="1">
      <alignment vertical="center"/>
    </xf>
    <xf numFmtId="177" fontId="116" fillId="0" borderId="0" xfId="0" applyNumberFormat="1" applyFont="1">
      <alignment vertical="center"/>
    </xf>
    <xf numFmtId="9" fontId="116" fillId="0" borderId="0" xfId="51942" applyFont="1">
      <alignment vertical="center"/>
    </xf>
    <xf numFmtId="41" fontId="207" fillId="95" borderId="25" xfId="1" applyFont="1" applyFill="1" applyBorder="1" applyAlignment="1">
      <alignment horizontal="center" vertical="center"/>
    </xf>
    <xf numFmtId="0" fontId="36" fillId="95" borderId="29" xfId="0" applyFont="1" applyFill="1" applyBorder="1" applyAlignment="1">
      <alignment horizontal="center" vertical="center"/>
    </xf>
    <xf numFmtId="0" fontId="36" fillId="95" borderId="29" xfId="0" applyFont="1" applyFill="1" applyBorder="1" applyAlignment="1">
      <alignment horizontal="center" vertical="center" wrapText="1"/>
    </xf>
    <xf numFmtId="0" fontId="36" fillId="57" borderId="27" xfId="0" applyFont="1" applyFill="1" applyBorder="1" applyAlignment="1">
      <alignment horizontal="center" vertical="center" wrapText="1"/>
    </xf>
    <xf numFmtId="0" fontId="36" fillId="95" borderId="27" xfId="0" applyFont="1" applyFill="1" applyBorder="1" applyAlignment="1">
      <alignment horizontal="center" vertical="center"/>
    </xf>
    <xf numFmtId="41" fontId="159" fillId="113" borderId="29" xfId="1" applyFill="1" applyBorder="1">
      <alignment vertical="center"/>
    </xf>
    <xf numFmtId="190" fontId="37" fillId="95" borderId="29" xfId="1" applyNumberFormat="1" applyFont="1" applyFill="1" applyBorder="1" applyAlignment="1">
      <alignment horizontal="center" vertical="center"/>
    </xf>
    <xf numFmtId="190" fontId="37" fillId="95" borderId="27" xfId="1" applyNumberFormat="1" applyFont="1" applyFill="1" applyBorder="1" applyAlignment="1">
      <alignment horizontal="center" vertical="center"/>
    </xf>
    <xf numFmtId="190" fontId="109" fillId="37" borderId="38" xfId="1" applyNumberFormat="1" applyFont="1" applyFill="1" applyBorder="1" applyAlignment="1">
      <alignment horizontal="center" vertical="center"/>
    </xf>
    <xf numFmtId="41" fontId="117" fillId="95" borderId="38" xfId="0" applyNumberFormat="1" applyFont="1" applyFill="1" applyBorder="1" applyAlignment="1">
      <alignment horizontal="center" vertical="center"/>
    </xf>
    <xf numFmtId="180" fontId="213" fillId="0" borderId="25" xfId="0" applyNumberFormat="1" applyFont="1" applyBorder="1" applyAlignment="1">
      <alignment horizontal="right" vertical="center"/>
    </xf>
    <xf numFmtId="0" fontId="118" fillId="0" borderId="94" xfId="50293" applyFont="1" applyBorder="1" applyAlignment="1">
      <alignment horizontal="center" vertical="center"/>
    </xf>
    <xf numFmtId="0" fontId="118" fillId="0" borderId="85" xfId="50293" applyFont="1" applyBorder="1" applyAlignment="1">
      <alignment horizontal="center" vertical="center"/>
    </xf>
    <xf numFmtId="0" fontId="36" fillId="98" borderId="3" xfId="0" applyFont="1" applyFill="1" applyBorder="1" applyAlignment="1">
      <alignment horizontal="center" vertical="center"/>
    </xf>
    <xf numFmtId="9" fontId="206" fillId="37" borderId="0" xfId="0" applyNumberFormat="1" applyFont="1" applyFill="1" applyAlignment="1">
      <alignment horizontal="center" vertical="center"/>
    </xf>
    <xf numFmtId="9" fontId="206" fillId="0" borderId="0" xfId="0" applyNumberFormat="1" applyFont="1" applyAlignment="1">
      <alignment horizontal="center" vertical="center"/>
    </xf>
    <xf numFmtId="41" fontId="37" fillId="110" borderId="25" xfId="1" applyFont="1" applyFill="1" applyBorder="1" applyAlignment="1">
      <alignment horizontal="center" vertical="center"/>
    </xf>
    <xf numFmtId="0" fontId="109" fillId="51" borderId="29" xfId="50293" applyFont="1" applyFill="1" applyBorder="1" applyAlignment="1">
      <alignment horizontal="center" vertical="center"/>
    </xf>
    <xf numFmtId="0" fontId="118" fillId="0" borderId="173" xfId="50293" applyFont="1" applyBorder="1" applyAlignment="1">
      <alignment horizontal="center" vertical="center"/>
    </xf>
    <xf numFmtId="184" fontId="118" fillId="0" borderId="29" xfId="50293" applyNumberFormat="1" applyFont="1" applyBorder="1" applyAlignment="1">
      <alignment horizontal="center" vertical="center"/>
    </xf>
    <xf numFmtId="184" fontId="118" fillId="95" borderId="29" xfId="50293" applyNumberFormat="1" applyFont="1" applyFill="1" applyBorder="1" applyAlignment="1">
      <alignment horizontal="center" vertical="center"/>
    </xf>
    <xf numFmtId="41" fontId="118" fillId="95" borderId="29" xfId="50293" applyNumberFormat="1" applyFont="1" applyFill="1" applyBorder="1" applyAlignment="1">
      <alignment horizontal="right" vertical="center"/>
    </xf>
    <xf numFmtId="41" fontId="118" fillId="0" borderId="29" xfId="50293" applyNumberFormat="1" applyFont="1" applyBorder="1" applyAlignment="1">
      <alignment horizontal="right" vertical="center"/>
    </xf>
    <xf numFmtId="41" fontId="118" fillId="0" borderId="27" xfId="50293" applyNumberFormat="1" applyFont="1" applyBorder="1" applyAlignment="1">
      <alignment horizontal="right" vertical="center"/>
    </xf>
    <xf numFmtId="180" fontId="213" fillId="37" borderId="1" xfId="0" applyNumberFormat="1" applyFont="1" applyFill="1" applyBorder="1" applyAlignment="1">
      <alignment horizontal="center" vertical="center"/>
    </xf>
    <xf numFmtId="41" fontId="244" fillId="37" borderId="29" xfId="1" applyFont="1" applyFill="1" applyBorder="1" applyAlignment="1">
      <alignment horizontal="center" vertical="center" shrinkToFit="1"/>
    </xf>
    <xf numFmtId="41" fontId="244" fillId="37" borderId="29" xfId="1" applyFont="1" applyFill="1" applyBorder="1" applyAlignment="1">
      <alignment horizontal="center" vertical="center"/>
    </xf>
    <xf numFmtId="41" fontId="244" fillId="0" borderId="29" xfId="1" applyFont="1" applyBorder="1" applyAlignment="1">
      <alignment horizontal="center" vertical="center"/>
    </xf>
    <xf numFmtId="190" fontId="244" fillId="57" borderId="29" xfId="1" applyNumberFormat="1" applyFont="1" applyFill="1" applyBorder="1" applyAlignment="1">
      <alignment horizontal="center" vertical="center"/>
    </xf>
    <xf numFmtId="189" fontId="244" fillId="37" borderId="29" xfId="1" applyNumberFormat="1" applyFont="1" applyFill="1" applyBorder="1" applyAlignment="1">
      <alignment horizontal="center" vertical="center"/>
    </xf>
    <xf numFmtId="41" fontId="189" fillId="37" borderId="29" xfId="1" applyFont="1" applyFill="1" applyBorder="1" applyAlignment="1">
      <alignment horizontal="center" vertical="center"/>
    </xf>
    <xf numFmtId="41" fontId="244" fillId="67" borderId="29" xfId="1" applyFont="1" applyFill="1" applyBorder="1" applyAlignment="1">
      <alignment horizontal="center" vertical="center"/>
    </xf>
    <xf numFmtId="43" fontId="244" fillId="67" borderId="29" xfId="1" applyNumberFormat="1" applyFont="1" applyFill="1" applyBorder="1" applyAlignment="1">
      <alignment horizontal="center" vertical="center"/>
    </xf>
    <xf numFmtId="41" fontId="244" fillId="89" borderId="29" xfId="1" applyFont="1" applyFill="1" applyBorder="1" applyAlignment="1">
      <alignment horizontal="center" vertical="center"/>
    </xf>
    <xf numFmtId="41" fontId="244" fillId="0" borderId="29" xfId="1" applyFont="1" applyBorder="1" applyAlignment="1">
      <alignment horizontal="center" vertical="center" wrapText="1"/>
    </xf>
    <xf numFmtId="0" fontId="242" fillId="95" borderId="25" xfId="50293" applyFont="1" applyFill="1" applyBorder="1" applyAlignment="1">
      <alignment horizontal="center" vertical="center" shrinkToFit="1"/>
    </xf>
    <xf numFmtId="41" fontId="244" fillId="37" borderId="25" xfId="1" applyFont="1" applyFill="1" applyBorder="1" applyAlignment="1">
      <alignment horizontal="center" vertical="center" shrinkToFit="1"/>
    </xf>
    <xf numFmtId="41" fontId="244" fillId="37" borderId="25" xfId="1" applyFont="1" applyFill="1" applyBorder="1" applyAlignment="1">
      <alignment horizontal="center" vertical="center"/>
    </xf>
    <xf numFmtId="41" fontId="244" fillId="0" borderId="25" xfId="1" applyFont="1" applyBorder="1" applyAlignment="1">
      <alignment horizontal="center" vertical="center"/>
    </xf>
    <xf numFmtId="41" fontId="244" fillId="81" borderId="25" xfId="1" applyFont="1" applyFill="1" applyBorder="1" applyAlignment="1">
      <alignment horizontal="center" vertical="center"/>
    </xf>
    <xf numFmtId="41" fontId="244" fillId="63" borderId="25" xfId="1" applyFont="1" applyFill="1" applyBorder="1" applyAlignment="1">
      <alignment horizontal="center" vertical="center"/>
    </xf>
    <xf numFmtId="190" fontId="244" fillId="57" borderId="25" xfId="1" applyNumberFormat="1" applyFont="1" applyFill="1" applyBorder="1" applyAlignment="1">
      <alignment horizontal="center" vertical="center"/>
    </xf>
    <xf numFmtId="189" fontId="244" fillId="37" borderId="25" xfId="1" applyNumberFormat="1" applyFont="1" applyFill="1" applyBorder="1" applyAlignment="1">
      <alignment horizontal="center" vertical="center"/>
    </xf>
    <xf numFmtId="41" fontId="189" fillId="37" borderId="25" xfId="1" applyFont="1" applyFill="1" applyBorder="1" applyAlignment="1">
      <alignment horizontal="center" vertical="center"/>
    </xf>
    <xf numFmtId="41" fontId="244" fillId="67" borderId="25" xfId="1" applyFont="1" applyFill="1" applyBorder="1" applyAlignment="1">
      <alignment horizontal="center" vertical="center"/>
    </xf>
    <xf numFmtId="41" fontId="244" fillId="89" borderId="25" xfId="1" applyFont="1" applyFill="1" applyBorder="1" applyAlignment="1">
      <alignment horizontal="center" vertical="center"/>
    </xf>
    <xf numFmtId="41" fontId="244" fillId="0" borderId="25" xfId="1" applyFont="1" applyBorder="1" applyAlignment="1">
      <alignment horizontal="center" vertical="center" wrapText="1"/>
    </xf>
    <xf numFmtId="0" fontId="242" fillId="114" borderId="25" xfId="50293" applyFont="1" applyFill="1" applyBorder="1" applyAlignment="1">
      <alignment horizontal="center" vertical="center" shrinkToFit="1"/>
    </xf>
    <xf numFmtId="190" fontId="244" fillId="0" borderId="25" xfId="1" applyNumberFormat="1" applyFont="1" applyBorder="1" applyAlignment="1">
      <alignment horizontal="center" vertical="center"/>
    </xf>
    <xf numFmtId="190" fontId="244" fillId="37" borderId="25" xfId="1" applyNumberFormat="1" applyFont="1" applyFill="1" applyBorder="1" applyAlignment="1">
      <alignment horizontal="center" vertical="center"/>
    </xf>
    <xf numFmtId="0" fontId="183" fillId="95" borderId="25" xfId="50293" applyFont="1" applyFill="1" applyBorder="1" applyAlignment="1">
      <alignment horizontal="center" vertical="center" shrinkToFit="1"/>
    </xf>
    <xf numFmtId="190" fontId="244" fillId="95" borderId="25" xfId="1" applyNumberFormat="1" applyFont="1" applyFill="1" applyBorder="1" applyAlignment="1">
      <alignment horizontal="center" vertical="center"/>
    </xf>
    <xf numFmtId="41" fontId="244" fillId="95" borderId="25" xfId="1" applyFont="1" applyFill="1" applyBorder="1" applyAlignment="1">
      <alignment horizontal="center" vertical="center"/>
    </xf>
    <xf numFmtId="41" fontId="213" fillId="0" borderId="25" xfId="1" applyFont="1" applyBorder="1">
      <alignment vertical="center"/>
    </xf>
    <xf numFmtId="41" fontId="244" fillId="0" borderId="38" xfId="1" applyFont="1" applyBorder="1" applyAlignment="1">
      <alignment horizontal="center" vertical="center"/>
    </xf>
    <xf numFmtId="41" fontId="244" fillId="67" borderId="38" xfId="1" applyFont="1" applyFill="1" applyBorder="1" applyAlignment="1">
      <alignment horizontal="center" vertical="center"/>
    </xf>
    <xf numFmtId="41" fontId="244" fillId="89" borderId="38" xfId="1" applyFont="1" applyFill="1" applyBorder="1" applyAlignment="1">
      <alignment horizontal="center" vertical="center"/>
    </xf>
    <xf numFmtId="41" fontId="244" fillId="0" borderId="38" xfId="1" applyFont="1" applyBorder="1" applyAlignment="1">
      <alignment horizontal="center" vertical="center" wrapText="1"/>
    </xf>
    <xf numFmtId="41" fontId="213" fillId="0" borderId="29" xfId="1" applyFont="1" applyBorder="1">
      <alignment vertical="center"/>
    </xf>
    <xf numFmtId="41" fontId="213" fillId="0" borderId="27" xfId="1" applyFont="1" applyBorder="1">
      <alignment vertical="center"/>
    </xf>
    <xf numFmtId="41" fontId="213" fillId="0" borderId="38" xfId="1" applyFont="1" applyBorder="1">
      <alignment vertical="center"/>
    </xf>
    <xf numFmtId="41" fontId="213" fillId="0" borderId="3" xfId="1" applyFont="1" applyBorder="1">
      <alignment vertical="center"/>
    </xf>
    <xf numFmtId="0" fontId="244" fillId="95" borderId="25" xfId="50293" applyFont="1" applyFill="1" applyBorder="1" applyAlignment="1">
      <alignment horizontal="center" vertical="center"/>
    </xf>
    <xf numFmtId="49" fontId="244" fillId="37" borderId="25" xfId="50293" applyNumberFormat="1" applyFont="1" applyFill="1" applyBorder="1" applyAlignment="1">
      <alignment horizontal="center" vertical="center" shrinkToFit="1"/>
    </xf>
    <xf numFmtId="41" fontId="213" fillId="95" borderId="25" xfId="1" applyFont="1" applyFill="1" applyBorder="1">
      <alignment vertical="center"/>
    </xf>
    <xf numFmtId="0" fontId="188" fillId="0" borderId="1" xfId="50293" applyFont="1" applyBorder="1" applyAlignment="1">
      <alignment horizontal="center" vertical="center" shrinkToFit="1"/>
    </xf>
    <xf numFmtId="41" fontId="213" fillId="0" borderId="1" xfId="1" applyFont="1" applyBorder="1">
      <alignment vertical="center"/>
    </xf>
    <xf numFmtId="0" fontId="188" fillId="95" borderId="1" xfId="50293" applyFont="1" applyFill="1" applyBorder="1" applyAlignment="1">
      <alignment horizontal="center" vertical="center" shrinkToFit="1"/>
    </xf>
    <xf numFmtId="41" fontId="258" fillId="0" borderId="1" xfId="1" applyFont="1" applyBorder="1">
      <alignment vertical="center"/>
    </xf>
    <xf numFmtId="0" fontId="244" fillId="0" borderId="29" xfId="50293" applyFont="1" applyBorder="1" applyAlignment="1">
      <alignment horizontal="center" vertical="center"/>
    </xf>
    <xf numFmtId="0" fontId="244" fillId="68" borderId="29" xfId="50293" applyFont="1" applyFill="1" applyBorder="1" applyAlignment="1">
      <alignment horizontal="center" vertical="center"/>
    </xf>
    <xf numFmtId="49" fontId="244" fillId="37" borderId="29" xfId="50293" applyNumberFormat="1" applyFont="1" applyFill="1" applyBorder="1" applyAlignment="1">
      <alignment horizontal="center" vertical="center" shrinkToFit="1"/>
    </xf>
    <xf numFmtId="180" fontId="246" fillId="37" borderId="29" xfId="50293" applyNumberFormat="1" applyFont="1" applyFill="1" applyBorder="1" applyAlignment="1">
      <alignment horizontal="center" vertical="center"/>
    </xf>
    <xf numFmtId="0" fontId="244" fillId="95" borderId="29" xfId="50293" applyFont="1" applyFill="1" applyBorder="1" applyAlignment="1">
      <alignment horizontal="center" vertical="center" shrinkToFit="1"/>
    </xf>
    <xf numFmtId="41" fontId="244" fillId="95" borderId="29" xfId="50293" applyNumberFormat="1" applyFont="1" applyFill="1" applyBorder="1">
      <alignment vertical="center"/>
    </xf>
    <xf numFmtId="41" fontId="242" fillId="95" borderId="29" xfId="50293" applyNumberFormat="1" applyFont="1" applyFill="1" applyBorder="1">
      <alignment vertical="center"/>
    </xf>
    <xf numFmtId="41" fontId="242" fillId="0" borderId="29" xfId="50293" applyNumberFormat="1" applyFont="1" applyBorder="1">
      <alignment vertical="center"/>
    </xf>
    <xf numFmtId="14" fontId="242" fillId="0" borderId="29" xfId="50293" applyNumberFormat="1" applyFont="1" applyBorder="1" applyAlignment="1">
      <alignment horizontal="center" vertical="center"/>
    </xf>
    <xf numFmtId="0" fontId="244" fillId="0" borderId="25" xfId="50293" applyFont="1" applyBorder="1" applyAlignment="1">
      <alignment horizontal="center" vertical="center"/>
    </xf>
    <xf numFmtId="0" fontId="244" fillId="68" borderId="25" xfId="50293" applyFont="1" applyFill="1" applyBorder="1" applyAlignment="1">
      <alignment horizontal="center" vertical="center"/>
    </xf>
    <xf numFmtId="49" fontId="244" fillId="37" borderId="25" xfId="50293" applyNumberFormat="1" applyFont="1" applyFill="1" applyBorder="1" applyAlignment="1">
      <alignment horizontal="center" vertical="center"/>
    </xf>
    <xf numFmtId="0" fontId="244" fillId="95" borderId="25" xfId="50293" applyFont="1" applyFill="1" applyBorder="1" applyAlignment="1">
      <alignment horizontal="center" vertical="center" shrinkToFit="1"/>
    </xf>
    <xf numFmtId="41" fontId="244" fillId="95" borderId="25" xfId="50293" applyNumberFormat="1" applyFont="1" applyFill="1" applyBorder="1">
      <alignment vertical="center"/>
    </xf>
    <xf numFmtId="41" fontId="242" fillId="95" borderId="25" xfId="50293" applyNumberFormat="1" applyFont="1" applyFill="1" applyBorder="1">
      <alignment vertical="center"/>
    </xf>
    <xf numFmtId="41" fontId="242" fillId="0" borderId="25" xfId="50293" applyNumberFormat="1" applyFont="1" applyBorder="1">
      <alignment vertical="center"/>
    </xf>
    <xf numFmtId="41" fontId="244" fillId="0" borderId="25" xfId="50293" applyNumberFormat="1" applyFont="1" applyBorder="1" applyAlignment="1">
      <alignment horizontal="center" vertical="center"/>
    </xf>
    <xf numFmtId="14" fontId="242" fillId="0" borderId="25" xfId="50293" applyNumberFormat="1" applyFont="1" applyBorder="1" applyAlignment="1">
      <alignment horizontal="center" vertical="center"/>
    </xf>
    <xf numFmtId="49" fontId="244" fillId="0" borderId="25" xfId="50293" applyNumberFormat="1" applyFont="1" applyBorder="1" applyAlignment="1">
      <alignment horizontal="center" vertical="center"/>
    </xf>
    <xf numFmtId="41" fontId="244" fillId="37" borderId="25" xfId="50293" applyNumberFormat="1" applyFont="1" applyFill="1" applyBorder="1" applyAlignment="1">
      <alignment horizontal="center" vertical="center"/>
    </xf>
    <xf numFmtId="41" fontId="244" fillId="114" borderId="25" xfId="50293" applyNumberFormat="1" applyFont="1" applyFill="1" applyBorder="1" applyAlignment="1">
      <alignment horizontal="center" vertical="center"/>
    </xf>
    <xf numFmtId="41" fontId="242" fillId="37" borderId="25" xfId="50293" applyNumberFormat="1" applyFont="1" applyFill="1" applyBorder="1">
      <alignment vertical="center"/>
    </xf>
    <xf numFmtId="49" fontId="244" fillId="0" borderId="25" xfId="50293" applyNumberFormat="1" applyFont="1" applyBorder="1" applyAlignment="1">
      <alignment horizontal="center" vertical="center" shrinkToFit="1"/>
    </xf>
    <xf numFmtId="49" fontId="215" fillId="95" borderId="25" xfId="50293" applyNumberFormat="1" applyFont="1" applyFill="1" applyBorder="1" applyAlignment="1">
      <alignment horizontal="center" vertical="center"/>
    </xf>
    <xf numFmtId="0" fontId="244" fillId="0" borderId="25" xfId="50293" applyFont="1" applyBorder="1" applyAlignment="1">
      <alignment horizontal="center" vertical="center" shrinkToFit="1"/>
    </xf>
    <xf numFmtId="41" fontId="244" fillId="0" borderId="25" xfId="50293" applyNumberFormat="1" applyFont="1" applyBorder="1">
      <alignment vertical="center"/>
    </xf>
    <xf numFmtId="41" fontId="243" fillId="0" borderId="25" xfId="50293" applyNumberFormat="1" applyFont="1" applyBorder="1">
      <alignment vertical="center"/>
    </xf>
    <xf numFmtId="41" fontId="243" fillId="95" borderId="25" xfId="50293" applyNumberFormat="1" applyFont="1" applyFill="1" applyBorder="1">
      <alignment vertical="center"/>
    </xf>
    <xf numFmtId="176" fontId="259" fillId="37" borderId="29" xfId="0" applyNumberFormat="1" applyFont="1" applyFill="1" applyBorder="1" applyAlignment="1">
      <alignment horizontal="center" vertical="center"/>
    </xf>
    <xf numFmtId="176" fontId="259" fillId="37" borderId="41" xfId="0" applyNumberFormat="1" applyFont="1" applyFill="1" applyBorder="1" applyAlignment="1">
      <alignment horizontal="center" vertical="center"/>
    </xf>
    <xf numFmtId="0" fontId="213" fillId="0" borderId="25" xfId="0" applyFont="1" applyBorder="1" applyAlignment="1">
      <alignment horizontal="center" vertical="center"/>
    </xf>
    <xf numFmtId="0" fontId="213" fillId="0" borderId="27" xfId="0" applyFont="1" applyBorder="1" applyAlignment="1">
      <alignment horizontal="center" vertical="center"/>
    </xf>
    <xf numFmtId="183" fontId="224" fillId="37" borderId="25" xfId="0" applyNumberFormat="1" applyFont="1" applyFill="1" applyBorder="1" applyAlignment="1">
      <alignment horizontal="center" vertical="center"/>
    </xf>
    <xf numFmtId="178" fontId="224" fillId="37" borderId="36" xfId="0" applyNumberFormat="1" applyFont="1" applyFill="1" applyBorder="1" applyAlignment="1">
      <alignment horizontal="center" vertical="center"/>
    </xf>
    <xf numFmtId="41" fontId="213" fillId="71" borderId="25" xfId="0" applyNumberFormat="1" applyFont="1" applyFill="1" applyBorder="1" applyAlignment="1">
      <alignment horizontal="right" vertical="center"/>
    </xf>
    <xf numFmtId="176" fontId="213" fillId="37" borderId="25" xfId="0" applyNumberFormat="1" applyFont="1" applyFill="1" applyBorder="1" applyAlignment="1">
      <alignment horizontal="center" vertical="center"/>
    </xf>
    <xf numFmtId="183" fontId="213" fillId="0" borderId="25" xfId="0" applyNumberFormat="1" applyFont="1" applyBorder="1" applyAlignment="1">
      <alignment horizontal="center" vertical="center"/>
    </xf>
    <xf numFmtId="178" fontId="213" fillId="0" borderId="36" xfId="0" applyNumberFormat="1" applyFont="1" applyBorder="1" applyAlignment="1">
      <alignment horizontal="center" vertical="center"/>
    </xf>
    <xf numFmtId="183" fontId="224" fillId="0" borderId="25" xfId="0" applyNumberFormat="1" applyFont="1" applyBorder="1" applyAlignment="1">
      <alignment horizontal="center" vertical="center"/>
    </xf>
    <xf numFmtId="0" fontId="213" fillId="0" borderId="29" xfId="0" applyFont="1" applyBorder="1" applyAlignment="1">
      <alignment horizontal="center" vertical="center"/>
    </xf>
    <xf numFmtId="183" fontId="213" fillId="69" borderId="1" xfId="0" applyNumberFormat="1" applyFont="1" applyFill="1" applyBorder="1" applyAlignment="1">
      <alignment horizontal="center" vertical="center"/>
    </xf>
    <xf numFmtId="41" fontId="213" fillId="69" borderId="1" xfId="0" applyNumberFormat="1" applyFont="1" applyFill="1" applyBorder="1" applyAlignment="1">
      <alignment horizontal="center" vertical="center"/>
    </xf>
    <xf numFmtId="178" fontId="213" fillId="69" borderId="40" xfId="0" applyNumberFormat="1" applyFont="1" applyFill="1" applyBorder="1" applyAlignment="1">
      <alignment horizontal="center" vertical="center"/>
    </xf>
    <xf numFmtId="0" fontId="213" fillId="0" borderId="28" xfId="0" applyFont="1" applyBorder="1" applyAlignment="1">
      <alignment horizontal="center" vertical="center" wrapText="1"/>
    </xf>
    <xf numFmtId="183" fontId="213" fillId="0" borderId="29" xfId="0" applyNumberFormat="1" applyFont="1" applyBorder="1" applyAlignment="1">
      <alignment horizontal="center" vertical="center"/>
    </xf>
    <xf numFmtId="41" fontId="213" fillId="0" borderId="29" xfId="0" applyNumberFormat="1" applyFont="1" applyBorder="1" applyAlignment="1">
      <alignment horizontal="center" vertical="center"/>
    </xf>
    <xf numFmtId="178" fontId="213" fillId="0" borderId="41" xfId="0" applyNumberFormat="1" applyFont="1" applyBorder="1" applyAlignment="1">
      <alignment horizontal="center" vertical="center"/>
    </xf>
    <xf numFmtId="0" fontId="213" fillId="0" borderId="34" xfId="0" applyFont="1" applyBorder="1" applyAlignment="1">
      <alignment horizontal="center" vertical="center"/>
    </xf>
    <xf numFmtId="41" fontId="213" fillId="0" borderId="25" xfId="0" applyNumberFormat="1" applyFont="1" applyBorder="1" applyAlignment="1">
      <alignment horizontal="center" vertical="center"/>
    </xf>
    <xf numFmtId="0" fontId="213" fillId="0" borderId="43" xfId="0" applyFont="1" applyBorder="1" applyAlignment="1">
      <alignment horizontal="center" vertical="center"/>
    </xf>
    <xf numFmtId="0" fontId="213" fillId="65" borderId="27" xfId="0" applyFont="1" applyFill="1" applyBorder="1" applyAlignment="1">
      <alignment horizontal="center" vertical="center"/>
    </xf>
    <xf numFmtId="183" fontId="213" fillId="65" borderId="27" xfId="0" applyNumberFormat="1" applyFont="1" applyFill="1" applyBorder="1" applyAlignment="1">
      <alignment horizontal="center" vertical="center"/>
    </xf>
    <xf numFmtId="41" fontId="213" fillId="65" borderId="27" xfId="0" applyNumberFormat="1" applyFont="1" applyFill="1" applyBorder="1" applyAlignment="1">
      <alignment horizontal="center" vertical="center"/>
    </xf>
    <xf numFmtId="178" fontId="213" fillId="65" borderId="37" xfId="0" applyNumberFormat="1" applyFont="1" applyFill="1" applyBorder="1" applyAlignment="1">
      <alignment horizontal="center" vertical="center"/>
    </xf>
    <xf numFmtId="0" fontId="213" fillId="0" borderId="29" xfId="0" applyFont="1" applyBorder="1" applyAlignment="1">
      <alignment horizontal="center" vertical="center" wrapText="1"/>
    </xf>
    <xf numFmtId="183" fontId="213" fillId="0" borderId="27" xfId="0" applyNumberFormat="1" applyFont="1" applyBorder="1" applyAlignment="1">
      <alignment horizontal="center" vertical="center"/>
    </xf>
    <xf numFmtId="41" fontId="213" fillId="0" borderId="27" xfId="0" applyNumberFormat="1" applyFont="1" applyBorder="1" applyAlignment="1">
      <alignment horizontal="center" vertical="center"/>
    </xf>
    <xf numFmtId="178" fontId="213" fillId="0" borderId="37" xfId="0" applyNumberFormat="1" applyFont="1" applyBorder="1" applyAlignment="1">
      <alignment horizontal="center" vertical="center"/>
    </xf>
    <xf numFmtId="0" fontId="213" fillId="0" borderId="35" xfId="0" applyFont="1" applyBorder="1" applyAlignment="1">
      <alignment horizontal="center" vertical="center"/>
    </xf>
    <xf numFmtId="0" fontId="213" fillId="65" borderId="1" xfId="0" applyFont="1" applyFill="1" applyBorder="1" applyAlignment="1">
      <alignment horizontal="center" vertical="center"/>
    </xf>
    <xf numFmtId="183" fontId="213" fillId="65" borderId="1" xfId="0" applyNumberFormat="1" applyFont="1" applyFill="1" applyBorder="1" applyAlignment="1">
      <alignment horizontal="center" vertical="center"/>
    </xf>
    <xf numFmtId="41" fontId="213" fillId="65" borderId="1" xfId="0" applyNumberFormat="1" applyFont="1" applyFill="1" applyBorder="1" applyAlignment="1">
      <alignment horizontal="center" vertical="center"/>
    </xf>
    <xf numFmtId="178" fontId="213" fillId="65" borderId="40" xfId="0" applyNumberFormat="1" applyFont="1" applyFill="1" applyBorder="1" applyAlignment="1">
      <alignment horizontal="center" vertical="center"/>
    </xf>
    <xf numFmtId="0" fontId="213" fillId="0" borderId="34" xfId="0" applyFont="1" applyBorder="1" applyAlignment="1">
      <alignment horizontal="center" vertical="center" wrapText="1"/>
    </xf>
    <xf numFmtId="0" fontId="213" fillId="0" borderId="35" xfId="0" applyFont="1" applyBorder="1" applyAlignment="1">
      <alignment horizontal="center" vertical="center" wrapText="1"/>
    </xf>
    <xf numFmtId="183" fontId="259" fillId="39" borderId="44" xfId="0" applyNumberFormat="1" applyFont="1" applyFill="1" applyBorder="1" applyAlignment="1">
      <alignment horizontal="center" vertical="center"/>
    </xf>
    <xf numFmtId="41" fontId="259" fillId="39" borderId="44" xfId="0" applyNumberFormat="1" applyFont="1" applyFill="1" applyBorder="1" applyAlignment="1">
      <alignment horizontal="center" vertical="center"/>
    </xf>
    <xf numFmtId="178" fontId="259" fillId="39" borderId="45" xfId="0" applyNumberFormat="1" applyFont="1" applyFill="1" applyBorder="1" applyAlignment="1">
      <alignment horizontal="center" vertical="center"/>
    </xf>
    <xf numFmtId="0" fontId="213" fillId="0" borderId="25" xfId="0" applyFont="1" applyBorder="1" applyAlignment="1">
      <alignment horizontal="center" vertical="center" shrinkToFit="1"/>
    </xf>
    <xf numFmtId="41" fontId="244" fillId="0" borderId="29" xfId="0" applyNumberFormat="1" applyFont="1" applyBorder="1" applyAlignment="1">
      <alignment horizontal="right" vertical="center"/>
    </xf>
    <xf numFmtId="189" fontId="244" fillId="0" borderId="29" xfId="0" applyNumberFormat="1" applyFont="1" applyBorder="1">
      <alignment vertical="center"/>
    </xf>
    <xf numFmtId="41" fontId="244" fillId="0" borderId="29" xfId="0" applyNumberFormat="1" applyFont="1" applyBorder="1">
      <alignment vertical="center"/>
    </xf>
    <xf numFmtId="43" fontId="244" fillId="0" borderId="29" xfId="0" applyNumberFormat="1" applyFont="1" applyBorder="1">
      <alignment vertical="center"/>
    </xf>
    <xf numFmtId="41" fontId="244" fillId="0" borderId="25" xfId="0" applyNumberFormat="1" applyFont="1" applyBorder="1" applyAlignment="1">
      <alignment horizontal="right" vertical="center"/>
    </xf>
    <xf numFmtId="189" fontId="244" fillId="0" borderId="25" xfId="0" applyNumberFormat="1" applyFont="1" applyBorder="1">
      <alignment vertical="center"/>
    </xf>
    <xf numFmtId="41" fontId="244" fillId="0" borderId="25" xfId="0" applyNumberFormat="1" applyFont="1" applyBorder="1">
      <alignment vertical="center"/>
    </xf>
    <xf numFmtId="43" fontId="244" fillId="0" borderId="25" xfId="0" applyNumberFormat="1" applyFont="1" applyBorder="1">
      <alignment vertical="center"/>
    </xf>
    <xf numFmtId="41" fontId="244" fillId="0" borderId="38" xfId="0" applyNumberFormat="1" applyFont="1" applyBorder="1" applyAlignment="1">
      <alignment horizontal="right" vertical="center"/>
    </xf>
    <xf numFmtId="189" fontId="244" fillId="0" borderId="38" xfId="0" applyNumberFormat="1" applyFont="1" applyBorder="1">
      <alignment vertical="center"/>
    </xf>
    <xf numFmtId="41" fontId="244" fillId="0" borderId="38" xfId="0" applyNumberFormat="1" applyFont="1" applyBorder="1">
      <alignment vertical="center"/>
    </xf>
    <xf numFmtId="43" fontId="244" fillId="0" borderId="38" xfId="0" applyNumberFormat="1" applyFont="1" applyBorder="1">
      <alignment vertical="center"/>
    </xf>
    <xf numFmtId="41" fontId="244" fillId="0" borderId="27" xfId="0" applyNumberFormat="1" applyFont="1" applyBorder="1">
      <alignment vertical="center"/>
    </xf>
    <xf numFmtId="41" fontId="244" fillId="0" borderId="3" xfId="0" applyNumberFormat="1" applyFont="1" applyBorder="1">
      <alignment vertical="center"/>
    </xf>
    <xf numFmtId="41" fontId="244" fillId="95" borderId="25" xfId="0" applyNumberFormat="1" applyFont="1" applyFill="1" applyBorder="1" applyAlignment="1">
      <alignment horizontal="right" vertical="center"/>
    </xf>
    <xf numFmtId="41" fontId="244" fillId="95" borderId="25" xfId="0" applyNumberFormat="1" applyFont="1" applyFill="1" applyBorder="1">
      <alignment vertical="center"/>
    </xf>
    <xf numFmtId="41" fontId="244" fillId="37" borderId="25" xfId="0" applyNumberFormat="1" applyFont="1" applyFill="1" applyBorder="1">
      <alignment vertical="center"/>
    </xf>
    <xf numFmtId="41" fontId="244" fillId="0" borderId="1" xfId="0" applyNumberFormat="1" applyFont="1" applyBorder="1" applyAlignment="1">
      <alignment horizontal="right" vertical="center"/>
    </xf>
    <xf numFmtId="41" fontId="213" fillId="75" borderId="58" xfId="0" applyNumberFormat="1" applyFont="1" applyFill="1" applyBorder="1" applyAlignment="1">
      <alignment horizontal="right" vertical="center"/>
    </xf>
    <xf numFmtId="180" fontId="213" fillId="37" borderId="29" xfId="0" applyNumberFormat="1" applyFont="1" applyFill="1" applyBorder="1" applyAlignment="1">
      <alignment horizontal="center" vertical="center"/>
    </xf>
    <xf numFmtId="0" fontId="213" fillId="0" borderId="0" xfId="0" applyFont="1">
      <alignment vertical="center"/>
    </xf>
    <xf numFmtId="41" fontId="213" fillId="0" borderId="0" xfId="0" applyNumberFormat="1" applyFont="1">
      <alignment vertical="center"/>
    </xf>
    <xf numFmtId="0" fontId="213" fillId="37" borderId="25" xfId="0" applyFont="1" applyFill="1" applyBorder="1" applyAlignment="1">
      <alignment horizontal="center" vertical="center" shrinkToFit="1"/>
    </xf>
    <xf numFmtId="0" fontId="213" fillId="37" borderId="27" xfId="0" applyFont="1" applyFill="1" applyBorder="1" applyAlignment="1">
      <alignment horizontal="center" vertical="center" shrinkToFit="1"/>
    </xf>
    <xf numFmtId="190" fontId="213" fillId="0" borderId="29" xfId="1" applyNumberFormat="1" applyFont="1" applyBorder="1" applyAlignment="1">
      <alignment horizontal="center" vertical="center"/>
    </xf>
    <xf numFmtId="41" fontId="213" fillId="101" borderId="25" xfId="1" applyFont="1" applyFill="1" applyBorder="1">
      <alignment vertical="center"/>
    </xf>
    <xf numFmtId="190" fontId="213" fillId="0" borderId="25" xfId="1" applyNumberFormat="1" applyFont="1" applyBorder="1" applyAlignment="1">
      <alignment horizontal="center" vertical="center"/>
    </xf>
    <xf numFmtId="190" fontId="213" fillId="37" borderId="25" xfId="1" applyNumberFormat="1" applyFont="1" applyFill="1" applyBorder="1" applyAlignment="1">
      <alignment horizontal="center" vertical="center"/>
    </xf>
    <xf numFmtId="41" fontId="213" fillId="96" borderId="25" xfId="1" applyFont="1" applyFill="1" applyBorder="1">
      <alignment vertical="center"/>
    </xf>
    <xf numFmtId="190" fontId="244" fillId="0" borderId="27" xfId="1" applyNumberFormat="1" applyFont="1" applyBorder="1" applyAlignment="1">
      <alignment horizontal="center" vertical="center"/>
    </xf>
    <xf numFmtId="0" fontId="116" fillId="0" borderId="173" xfId="0" applyFont="1" applyBorder="1" applyAlignment="1">
      <alignment horizontal="center" vertical="center"/>
    </xf>
    <xf numFmtId="0" fontId="116" fillId="0" borderId="85" xfId="0" applyFont="1" applyBorder="1" applyAlignment="1">
      <alignment horizontal="center" vertical="center"/>
    </xf>
    <xf numFmtId="0" fontId="117" fillId="0" borderId="98" xfId="0" applyFont="1" applyBorder="1" applyAlignment="1">
      <alignment horizontal="center" vertical="center"/>
    </xf>
    <xf numFmtId="0" fontId="117" fillId="0" borderId="132" xfId="0" applyFont="1" applyBorder="1" applyAlignment="1">
      <alignment horizontal="center" vertical="center"/>
    </xf>
    <xf numFmtId="0" fontId="0" fillId="0" borderId="182" xfId="0" applyBorder="1">
      <alignment vertical="center"/>
    </xf>
    <xf numFmtId="0" fontId="117" fillId="0" borderId="27" xfId="0" applyFont="1" applyBorder="1">
      <alignment vertical="center"/>
    </xf>
    <xf numFmtId="0" fontId="117" fillId="0" borderId="29" xfId="0" applyFont="1" applyBorder="1" applyAlignment="1">
      <alignment horizontal="center" vertical="center"/>
    </xf>
    <xf numFmtId="0" fontId="159" fillId="0" borderId="25" xfId="0" applyFont="1" applyBorder="1" applyAlignment="1">
      <alignment horizontal="center" vertical="center"/>
    </xf>
    <xf numFmtId="41" fontId="0" fillId="0" borderId="50" xfId="0" applyNumberFormat="1" applyBorder="1">
      <alignment vertical="center"/>
    </xf>
    <xf numFmtId="41" fontId="117" fillId="0" borderId="0" xfId="0" applyNumberFormat="1" applyFont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59" fillId="0" borderId="66" xfId="0" applyFont="1" applyBorder="1" applyAlignment="1">
      <alignment horizontal="center" vertical="center"/>
    </xf>
    <xf numFmtId="41" fontId="213" fillId="0" borderId="29" xfId="0" applyNumberFormat="1" applyFont="1" applyBorder="1" applyAlignment="1">
      <alignment horizontal="right" vertical="center"/>
    </xf>
    <xf numFmtId="190" fontId="213" fillId="0" borderId="25" xfId="0" applyNumberFormat="1" applyFont="1" applyBorder="1" applyAlignment="1">
      <alignment horizontal="right" vertical="center"/>
    </xf>
    <xf numFmtId="0" fontId="213" fillId="0" borderId="25" xfId="0" applyFont="1" applyBorder="1" applyAlignment="1">
      <alignment horizontal="right" vertical="center"/>
    </xf>
    <xf numFmtId="41" fontId="213" fillId="0" borderId="27" xfId="0" applyNumberFormat="1" applyFont="1" applyBorder="1" applyAlignment="1">
      <alignment horizontal="right" vertical="center"/>
    </xf>
    <xf numFmtId="180" fontId="213" fillId="57" borderId="27" xfId="0" applyNumberFormat="1" applyFont="1" applyFill="1" applyBorder="1" applyAlignment="1">
      <alignment horizontal="right" vertical="center"/>
    </xf>
    <xf numFmtId="253" fontId="117" fillId="61" borderId="0" xfId="0" applyNumberFormat="1" applyFont="1" applyFill="1">
      <alignment vertical="center"/>
    </xf>
    <xf numFmtId="9" fontId="127" fillId="0" borderId="55" xfId="51942" applyFont="1" applyBorder="1" applyAlignment="1">
      <alignment horizontal="center" vertical="center"/>
    </xf>
    <xf numFmtId="9" fontId="127" fillId="0" borderId="50" xfId="51942" applyFont="1" applyBorder="1" applyAlignment="1">
      <alignment horizontal="center" vertical="center"/>
    </xf>
    <xf numFmtId="9" fontId="127" fillId="0" borderId="58" xfId="51942" applyFont="1" applyBorder="1" applyAlignment="1">
      <alignment horizontal="center" vertical="center"/>
    </xf>
    <xf numFmtId="180" fontId="209" fillId="37" borderId="74" xfId="0" applyNumberFormat="1" applyFont="1" applyFill="1" applyBorder="1" applyAlignment="1">
      <alignment horizontal="center" vertical="center"/>
    </xf>
    <xf numFmtId="177" fontId="110" fillId="0" borderId="0" xfId="0" applyNumberFormat="1" applyFont="1">
      <alignment vertical="center"/>
    </xf>
    <xf numFmtId="189" fontId="118" fillId="0" borderId="25" xfId="50293" applyNumberFormat="1" applyFont="1" applyBorder="1">
      <alignment vertical="center"/>
    </xf>
    <xf numFmtId="190" fontId="37" fillId="37" borderId="25" xfId="1" applyNumberFormat="1" applyFont="1" applyFill="1" applyBorder="1" applyAlignment="1">
      <alignment horizontal="center" vertical="center"/>
    </xf>
    <xf numFmtId="190" fontId="37" fillId="0" borderId="25" xfId="1" applyNumberFormat="1" applyFont="1" applyBorder="1" applyAlignment="1">
      <alignment horizontal="center" vertical="center"/>
    </xf>
    <xf numFmtId="0" fontId="118" fillId="0" borderId="29" xfId="50293" applyFont="1" applyBorder="1" applyAlignment="1">
      <alignment horizontal="center" vertical="center" shrinkToFit="1"/>
    </xf>
    <xf numFmtId="41" fontId="224" fillId="0" borderId="1" xfId="1" applyFont="1" applyBorder="1">
      <alignment vertical="center"/>
    </xf>
    <xf numFmtId="176" fontId="25" fillId="57" borderId="0" xfId="0" applyNumberFormat="1" applyFont="1" applyFill="1">
      <alignment vertical="center"/>
    </xf>
    <xf numFmtId="180" fontId="246" fillId="95" borderId="29" xfId="50293" applyNumberFormat="1" applyFont="1" applyFill="1" applyBorder="1" applyAlignment="1">
      <alignment horizontal="center" vertical="center"/>
    </xf>
    <xf numFmtId="180" fontId="246" fillId="95" borderId="25" xfId="50293" applyNumberFormat="1" applyFont="1" applyFill="1" applyBorder="1" applyAlignment="1">
      <alignment horizontal="center" vertical="center"/>
    </xf>
    <xf numFmtId="0" fontId="244" fillId="0" borderId="27" xfId="50293" applyFont="1" applyBorder="1" applyAlignment="1">
      <alignment horizontal="center" vertical="center"/>
    </xf>
    <xf numFmtId="0" fontId="109" fillId="67" borderId="27" xfId="50293" applyFont="1" applyFill="1" applyBorder="1" applyAlignment="1">
      <alignment horizontal="center" vertical="center"/>
    </xf>
    <xf numFmtId="0" fontId="109" fillId="37" borderId="27" xfId="50293" applyFont="1" applyFill="1" applyBorder="1" applyAlignment="1">
      <alignment horizontal="center" vertical="center"/>
    </xf>
    <xf numFmtId="0" fontId="109" fillId="95" borderId="27" xfId="50293" applyFont="1" applyFill="1" applyBorder="1" applyAlignment="1">
      <alignment horizontal="center" vertical="center" shrinkToFit="1"/>
    </xf>
    <xf numFmtId="180" fontId="167" fillId="0" borderId="85" xfId="50293" applyNumberFormat="1" applyFont="1" applyBorder="1" applyAlignment="1">
      <alignment horizontal="center" vertical="center"/>
    </xf>
    <xf numFmtId="180" fontId="167" fillId="0" borderId="27" xfId="50293" applyNumberFormat="1" applyFont="1" applyBorder="1" applyAlignment="1">
      <alignment horizontal="center" vertical="center"/>
    </xf>
    <xf numFmtId="0" fontId="109" fillId="95" borderId="29" xfId="50293" applyFont="1" applyFill="1" applyBorder="1" applyAlignment="1">
      <alignment horizontal="center" vertical="center" shrinkToFit="1"/>
    </xf>
    <xf numFmtId="0" fontId="118" fillId="0" borderId="85" xfId="50293" applyFont="1" applyBorder="1" applyAlignment="1">
      <alignment horizontal="center" vertical="center" shrinkToFit="1"/>
    </xf>
    <xf numFmtId="14" fontId="37" fillId="0" borderId="26" xfId="0" applyNumberFormat="1" applyFont="1" applyBorder="1" applyAlignment="1">
      <alignment horizontal="right"/>
    </xf>
    <xf numFmtId="0" fontId="91" fillId="0" borderId="0" xfId="0" applyFont="1" applyAlignment="1">
      <alignment horizontal="center" vertical="center"/>
    </xf>
    <xf numFmtId="43" fontId="91" fillId="0" borderId="0" xfId="0" applyNumberFormat="1" applyFon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14" fontId="117" fillId="0" borderId="0" xfId="0" applyNumberFormat="1" applyFont="1" applyAlignment="1">
      <alignment horizontal="center" vertical="center"/>
    </xf>
    <xf numFmtId="14" fontId="36" fillId="0" borderId="0" xfId="0" applyNumberFormat="1" applyFont="1" applyAlignment="1">
      <alignment horizontal="right" vertical="center"/>
    </xf>
    <xf numFmtId="14" fontId="37" fillId="0" borderId="0" xfId="0" applyNumberFormat="1" applyFont="1">
      <alignment vertical="center"/>
    </xf>
    <xf numFmtId="0" fontId="110" fillId="0" borderId="106" xfId="0" applyFont="1" applyBorder="1">
      <alignment vertical="center"/>
    </xf>
    <xf numFmtId="0" fontId="110" fillId="0" borderId="99" xfId="0" applyFont="1" applyBorder="1">
      <alignment vertical="center"/>
    </xf>
    <xf numFmtId="0" fontId="113" fillId="0" borderId="99" xfId="0" applyFont="1" applyBorder="1" applyAlignment="1">
      <alignment horizontal="center" vertical="center"/>
    </xf>
    <xf numFmtId="0" fontId="110" fillId="73" borderId="100" xfId="0" applyFont="1" applyFill="1" applyBorder="1" applyAlignment="1">
      <alignment horizontal="center" vertical="center"/>
    </xf>
    <xf numFmtId="0" fontId="110" fillId="63" borderId="32" xfId="0" applyFont="1" applyFill="1" applyBorder="1" applyAlignment="1">
      <alignment horizontal="center" vertical="center" wrapText="1"/>
    </xf>
    <xf numFmtId="0" fontId="37" fillId="0" borderId="101" xfId="0" applyFont="1" applyBorder="1" applyAlignment="1">
      <alignment horizontal="center" vertical="center"/>
    </xf>
    <xf numFmtId="0" fontId="37" fillId="0" borderId="103" xfId="0" applyFont="1" applyBorder="1" applyAlignment="1">
      <alignment horizontal="center" vertical="center"/>
    </xf>
    <xf numFmtId="0" fontId="37" fillId="0" borderId="103" xfId="0" applyFont="1" applyBorder="1" applyAlignment="1">
      <alignment horizontal="center" vertical="center" wrapText="1"/>
    </xf>
    <xf numFmtId="0" fontId="37" fillId="0" borderId="104" xfId="0" applyFont="1" applyBorder="1" applyAlignment="1">
      <alignment horizontal="center" vertical="center" wrapText="1"/>
    </xf>
    <xf numFmtId="0" fontId="37" fillId="0" borderId="99" xfId="0" applyFont="1" applyBorder="1">
      <alignment vertical="center"/>
    </xf>
    <xf numFmtId="187" fontId="25" fillId="95" borderId="1" xfId="0" applyNumberFormat="1" applyFont="1" applyFill="1" applyBorder="1" applyAlignment="1">
      <alignment horizontal="center" vertical="center"/>
    </xf>
    <xf numFmtId="1" fontId="36" fillId="95" borderId="1" xfId="0" applyNumberFormat="1" applyFont="1" applyFill="1" applyBorder="1" applyAlignment="1">
      <alignment horizontal="center" vertical="center"/>
    </xf>
    <xf numFmtId="176" fontId="128" fillId="95" borderId="1" xfId="1" applyNumberFormat="1" applyFont="1" applyFill="1" applyBorder="1">
      <alignment vertical="center"/>
    </xf>
    <xf numFmtId="1" fontId="159" fillId="95" borderId="1" xfId="1" applyNumberFormat="1" applyFill="1" applyBorder="1">
      <alignment vertical="center"/>
    </xf>
    <xf numFmtId="182" fontId="159" fillId="95" borderId="1" xfId="1" applyNumberFormat="1" applyFill="1" applyBorder="1">
      <alignment vertical="center"/>
    </xf>
    <xf numFmtId="41" fontId="244" fillId="37" borderId="38" xfId="0" applyNumberFormat="1" applyFont="1" applyFill="1" applyBorder="1">
      <alignment vertical="center"/>
    </xf>
    <xf numFmtId="41" fontId="244" fillId="81" borderId="38" xfId="0" applyNumberFormat="1" applyFont="1" applyFill="1" applyBorder="1">
      <alignment vertical="center"/>
    </xf>
    <xf numFmtId="0" fontId="209" fillId="0" borderId="254" xfId="0" applyFont="1" applyBorder="1" applyAlignment="1">
      <alignment horizontal="center" vertical="center" wrapText="1"/>
    </xf>
    <xf numFmtId="0" fontId="117" fillId="0" borderId="121" xfId="0" applyFont="1" applyBorder="1" applyAlignment="1">
      <alignment horizontal="center" vertical="center"/>
    </xf>
    <xf numFmtId="0" fontId="117" fillId="0" borderId="71" xfId="0" applyFont="1" applyBorder="1" applyAlignment="1">
      <alignment horizontal="center" vertical="center"/>
    </xf>
    <xf numFmtId="0" fontId="117" fillId="0" borderId="221" xfId="0" applyFont="1" applyBorder="1" applyAlignment="1">
      <alignment horizontal="center" vertical="center"/>
    </xf>
    <xf numFmtId="187" fontId="147" fillId="98" borderId="74" xfId="0" applyNumberFormat="1" applyFont="1" applyFill="1" applyBorder="1" applyAlignment="1">
      <alignment horizontal="center" vertical="center"/>
    </xf>
    <xf numFmtId="0" fontId="147" fillId="79" borderId="77" xfId="0" applyFont="1" applyFill="1" applyBorder="1" applyAlignment="1">
      <alignment horizontal="center" vertical="center"/>
    </xf>
    <xf numFmtId="0" fontId="147" fillId="101" borderId="77" xfId="0" applyFont="1" applyFill="1" applyBorder="1" applyAlignment="1">
      <alignment horizontal="center" vertical="center"/>
    </xf>
    <xf numFmtId="0" fontId="209" fillId="112" borderId="77" xfId="0" applyFont="1" applyFill="1" applyBorder="1" applyAlignment="1">
      <alignment horizontal="center" vertical="center" wrapText="1"/>
    </xf>
    <xf numFmtId="0" fontId="209" fillId="112" borderId="77" xfId="0" applyFont="1" applyFill="1" applyBorder="1" applyAlignment="1">
      <alignment horizontal="center" vertical="center"/>
    </xf>
    <xf numFmtId="0" fontId="209" fillId="115" borderId="77" xfId="0" applyFont="1" applyFill="1" applyBorder="1" applyAlignment="1">
      <alignment horizontal="center" vertical="center" wrapText="1"/>
    </xf>
    <xf numFmtId="187" fontId="127" fillId="0" borderId="75" xfId="1" applyNumberFormat="1" applyFont="1" applyBorder="1">
      <alignment vertical="center"/>
    </xf>
    <xf numFmtId="187" fontId="229" fillId="0" borderId="1" xfId="0" applyNumberFormat="1" applyFont="1" applyBorder="1">
      <alignment vertical="center"/>
    </xf>
    <xf numFmtId="187" fontId="127" fillId="0" borderId="76" xfId="1" applyNumberFormat="1" applyFont="1" applyBorder="1">
      <alignment vertical="center"/>
    </xf>
    <xf numFmtId="187" fontId="229" fillId="0" borderId="52" xfId="0" applyNumberFormat="1" applyFont="1" applyBorder="1">
      <alignment vertical="center"/>
    </xf>
    <xf numFmtId="198" fontId="127" fillId="0" borderId="60" xfId="51931" applyNumberFormat="1" applyFont="1" applyBorder="1" applyAlignment="1">
      <alignment horizontal="left" vertical="center"/>
    </xf>
    <xf numFmtId="198" fontId="127" fillId="0" borderId="201" xfId="51931" applyNumberFormat="1" applyFont="1" applyBorder="1" applyAlignment="1">
      <alignment horizontal="left" vertical="center"/>
    </xf>
    <xf numFmtId="180" fontId="167" fillId="37" borderId="29" xfId="50293" applyNumberFormat="1" applyFont="1" applyFill="1" applyBorder="1" applyAlignment="1">
      <alignment horizontal="center" vertical="center"/>
    </xf>
    <xf numFmtId="180" fontId="167" fillId="37" borderId="27" xfId="50293" applyNumberFormat="1" applyFont="1" applyFill="1" applyBorder="1" applyAlignment="1">
      <alignment horizontal="center" vertical="center"/>
    </xf>
    <xf numFmtId="180" fontId="167" fillId="0" borderId="173" xfId="50293" applyNumberFormat="1" applyFont="1" applyBorder="1" applyAlignment="1">
      <alignment horizontal="center" vertical="center"/>
    </xf>
    <xf numFmtId="0" fontId="167" fillId="0" borderId="173" xfId="50293" applyFont="1" applyBorder="1" applyAlignment="1">
      <alignment horizontal="center" vertical="center"/>
    </xf>
    <xf numFmtId="180" fontId="167" fillId="0" borderId="29" xfId="50293" applyNumberFormat="1" applyFont="1" applyBorder="1" applyAlignment="1">
      <alignment horizontal="center" vertical="center"/>
    </xf>
    <xf numFmtId="180" fontId="167" fillId="0" borderId="94" xfId="50293" applyNumberFormat="1" applyFont="1" applyBorder="1" applyAlignment="1">
      <alignment horizontal="center" vertical="center"/>
    </xf>
    <xf numFmtId="0" fontId="167" fillId="0" borderId="94" xfId="50293" applyFont="1" applyBorder="1" applyAlignment="1">
      <alignment horizontal="center" vertical="center"/>
    </xf>
    <xf numFmtId="180" fontId="167" fillId="37" borderId="3" xfId="50293" applyNumberFormat="1" applyFont="1" applyFill="1" applyBorder="1" applyAlignment="1">
      <alignment horizontal="center" vertical="center"/>
    </xf>
    <xf numFmtId="0" fontId="244" fillId="0" borderId="3" xfId="50293" applyFont="1" applyBorder="1" applyAlignment="1">
      <alignment horizontal="center" vertical="center"/>
    </xf>
    <xf numFmtId="41" fontId="109" fillId="0" borderId="1" xfId="50293" applyNumberFormat="1" applyFont="1" applyBorder="1" applyAlignment="1">
      <alignment horizontal="center" vertical="center"/>
    </xf>
    <xf numFmtId="0" fontId="218" fillId="37" borderId="74" xfId="0" applyFont="1" applyFill="1" applyBorder="1" applyAlignment="1">
      <alignment horizontal="center" vertical="center"/>
    </xf>
    <xf numFmtId="0" fontId="209" fillId="37" borderId="133" xfId="0" applyFont="1" applyFill="1" applyBorder="1" applyAlignment="1">
      <alignment horizontal="center" vertical="center"/>
    </xf>
    <xf numFmtId="0" fontId="213" fillId="37" borderId="25" xfId="0" applyFont="1" applyFill="1" applyBorder="1" applyAlignment="1">
      <alignment horizontal="center" vertical="center"/>
    </xf>
    <xf numFmtId="0" fontId="213" fillId="37" borderId="27" xfId="0" applyFont="1" applyFill="1" applyBorder="1" applyAlignment="1">
      <alignment horizontal="center" vertical="center"/>
    </xf>
    <xf numFmtId="41" fontId="213" fillId="37" borderId="25" xfId="0" applyNumberFormat="1" applyFont="1" applyFill="1" applyBorder="1" applyAlignment="1">
      <alignment horizontal="center" vertical="center"/>
    </xf>
    <xf numFmtId="41" fontId="213" fillId="37" borderId="27" xfId="0" applyNumberFormat="1" applyFont="1" applyFill="1" applyBorder="1" applyAlignment="1">
      <alignment horizontal="center" vertical="center"/>
    </xf>
    <xf numFmtId="0" fontId="36" fillId="37" borderId="25" xfId="0" applyFont="1" applyFill="1" applyBorder="1" applyAlignment="1">
      <alignment horizontal="center" vertical="center" wrapText="1"/>
    </xf>
    <xf numFmtId="0" fontId="36" fillId="37" borderId="27" xfId="0" applyFont="1" applyFill="1" applyBorder="1" applyAlignment="1">
      <alignment horizontal="center" vertical="center" wrapText="1"/>
    </xf>
    <xf numFmtId="0" fontId="36" fillId="37" borderId="38" xfId="0" applyFont="1" applyFill="1" applyBorder="1" applyAlignment="1">
      <alignment horizontal="center" vertical="center" wrapText="1"/>
    </xf>
    <xf numFmtId="0" fontId="213" fillId="0" borderId="256" xfId="0" applyFont="1" applyBorder="1" applyAlignment="1">
      <alignment horizontal="center" vertical="center"/>
    </xf>
    <xf numFmtId="183" fontId="224" fillId="37" borderId="256" xfId="0" applyNumberFormat="1" applyFont="1" applyFill="1" applyBorder="1" applyAlignment="1">
      <alignment horizontal="center" vertical="center"/>
    </xf>
    <xf numFmtId="41" fontId="213" fillId="71" borderId="256" xfId="0" applyNumberFormat="1" applyFont="1" applyFill="1" applyBorder="1" applyAlignment="1">
      <alignment horizontal="right" vertical="center"/>
    </xf>
    <xf numFmtId="178" fontId="224" fillId="37" borderId="257" xfId="0" applyNumberFormat="1" applyFont="1" applyFill="1" applyBorder="1" applyAlignment="1">
      <alignment horizontal="center" vertical="center"/>
    </xf>
    <xf numFmtId="183" fontId="224" fillId="63" borderId="27" xfId="0" applyNumberFormat="1" applyFont="1" applyFill="1" applyBorder="1" applyAlignment="1">
      <alignment horizontal="center" vertical="center"/>
    </xf>
    <xf numFmtId="41" fontId="213" fillId="63" borderId="27" xfId="0" applyNumberFormat="1" applyFont="1" applyFill="1" applyBorder="1" applyAlignment="1">
      <alignment horizontal="center" vertical="center"/>
    </xf>
    <xf numFmtId="178" fontId="224" fillId="63" borderId="37" xfId="0" applyNumberFormat="1" applyFont="1" applyFill="1" applyBorder="1" applyAlignment="1">
      <alignment horizontal="center" vertical="center"/>
    </xf>
    <xf numFmtId="41" fontId="213" fillId="71" borderId="29" xfId="0" applyNumberFormat="1" applyFont="1" applyFill="1" applyBorder="1">
      <alignment vertical="center"/>
    </xf>
    <xf numFmtId="41" fontId="213" fillId="71" borderId="25" xfId="0" applyNumberFormat="1" applyFont="1" applyFill="1" applyBorder="1">
      <alignment vertical="center"/>
    </xf>
    <xf numFmtId="178" fontId="224" fillId="0" borderId="36" xfId="0" applyNumberFormat="1" applyFont="1" applyBorder="1" applyAlignment="1">
      <alignment horizontal="center" vertical="center"/>
    </xf>
    <xf numFmtId="183" fontId="224" fillId="63" borderId="25" xfId="0" applyNumberFormat="1" applyFont="1" applyFill="1" applyBorder="1" applyAlignment="1">
      <alignment horizontal="center" vertical="center"/>
    </xf>
    <xf numFmtId="41" fontId="213" fillId="63" borderId="25" xfId="0" applyNumberFormat="1" applyFont="1" applyFill="1" applyBorder="1" applyAlignment="1">
      <alignment horizontal="right" vertical="center"/>
    </xf>
    <xf numFmtId="178" fontId="224" fillId="63" borderId="36" xfId="0" applyNumberFormat="1" applyFont="1" applyFill="1" applyBorder="1" applyAlignment="1">
      <alignment horizontal="center" vertical="center"/>
    </xf>
    <xf numFmtId="0" fontId="213" fillId="0" borderId="259" xfId="0" applyFont="1" applyBorder="1" applyAlignment="1">
      <alignment horizontal="center" vertical="center"/>
    </xf>
    <xf numFmtId="183" fontId="224" fillId="37" borderId="259" xfId="0" applyNumberFormat="1" applyFont="1" applyFill="1" applyBorder="1" applyAlignment="1">
      <alignment horizontal="center" vertical="center"/>
    </xf>
    <xf numFmtId="41" fontId="213" fillId="71" borderId="259" xfId="0" applyNumberFormat="1" applyFont="1" applyFill="1" applyBorder="1" applyAlignment="1">
      <alignment horizontal="right" vertical="center"/>
    </xf>
    <xf numFmtId="178" fontId="224" fillId="37" borderId="260" xfId="0" applyNumberFormat="1" applyFont="1" applyFill="1" applyBorder="1" applyAlignment="1">
      <alignment horizontal="center" vertical="center"/>
    </xf>
    <xf numFmtId="187" fontId="205" fillId="0" borderId="0" xfId="0" applyNumberFormat="1" applyFont="1" applyAlignment="1">
      <alignment horizontal="right" vertical="center"/>
    </xf>
    <xf numFmtId="187" fontId="260" fillId="61" borderId="49" xfId="0" applyNumberFormat="1" applyFont="1" applyFill="1" applyBorder="1" applyAlignment="1">
      <alignment horizontal="right" vertical="center"/>
    </xf>
    <xf numFmtId="180" fontId="261" fillId="37" borderId="29" xfId="0" applyNumberFormat="1" applyFont="1" applyFill="1" applyBorder="1" applyAlignment="1">
      <alignment horizontal="center" vertical="center"/>
    </xf>
    <xf numFmtId="180" fontId="261" fillId="37" borderId="25" xfId="0" applyNumberFormat="1" applyFont="1" applyFill="1" applyBorder="1" applyAlignment="1">
      <alignment horizontal="center" vertical="center"/>
    </xf>
    <xf numFmtId="180" fontId="261" fillId="0" borderId="25" xfId="0" applyNumberFormat="1" applyFont="1" applyBorder="1" applyAlignment="1">
      <alignment horizontal="right" vertical="center"/>
    </xf>
    <xf numFmtId="0" fontId="261" fillId="0" borderId="0" xfId="0" applyFont="1">
      <alignment vertical="center"/>
    </xf>
    <xf numFmtId="41" fontId="261" fillId="0" borderId="0" xfId="0" applyNumberFormat="1" applyFont="1">
      <alignment vertical="center"/>
    </xf>
    <xf numFmtId="0" fontId="36" fillId="64" borderId="25" xfId="0" applyFont="1" applyFill="1" applyBorder="1" applyAlignment="1">
      <alignment horizontal="center" vertical="center"/>
    </xf>
    <xf numFmtId="41" fontId="36" fillId="64" borderId="25" xfId="0" applyNumberFormat="1" applyFont="1" applyFill="1" applyBorder="1" applyAlignment="1">
      <alignment horizontal="right" vertical="center"/>
    </xf>
    <xf numFmtId="41" fontId="36" fillId="64" borderId="25" xfId="0" applyNumberFormat="1" applyFont="1" applyFill="1" applyBorder="1" applyAlignment="1">
      <alignment horizontal="center" vertical="center"/>
    </xf>
    <xf numFmtId="190" fontId="36" fillId="67" borderId="25" xfId="0" applyNumberFormat="1" applyFont="1" applyFill="1" applyBorder="1" applyAlignment="1">
      <alignment horizontal="center" vertical="center"/>
    </xf>
    <xf numFmtId="41" fontId="36" fillId="37" borderId="25" xfId="0" applyNumberFormat="1" applyFont="1" applyFill="1" applyBorder="1" applyAlignment="1">
      <alignment horizontal="center" vertical="center"/>
    </xf>
    <xf numFmtId="190" fontId="36" fillId="71" borderId="25" xfId="0" applyNumberFormat="1" applyFont="1" applyFill="1" applyBorder="1" applyAlignment="1">
      <alignment horizontal="center" vertical="center"/>
    </xf>
    <xf numFmtId="190" fontId="36" fillId="64" borderId="25" xfId="0" applyNumberFormat="1" applyFont="1" applyFill="1" applyBorder="1" applyAlignment="1">
      <alignment horizontal="center" vertical="center"/>
    </xf>
    <xf numFmtId="0" fontId="36" fillId="64" borderId="38" xfId="0" applyFont="1" applyFill="1" applyBorder="1" applyAlignment="1">
      <alignment horizontal="center" vertical="center"/>
    </xf>
    <xf numFmtId="180" fontId="36" fillId="64" borderId="38" xfId="0" applyNumberFormat="1" applyFont="1" applyFill="1" applyBorder="1" applyAlignment="1">
      <alignment horizontal="center" vertical="center"/>
    </xf>
    <xf numFmtId="41" fontId="36" fillId="64" borderId="38" xfId="0" applyNumberFormat="1" applyFont="1" applyFill="1" applyBorder="1" applyAlignment="1">
      <alignment horizontal="center" vertical="center"/>
    </xf>
    <xf numFmtId="190" fontId="36" fillId="67" borderId="38" xfId="0" applyNumberFormat="1" applyFont="1" applyFill="1" applyBorder="1" applyAlignment="1">
      <alignment horizontal="center" vertical="center"/>
    </xf>
    <xf numFmtId="41" fontId="36" fillId="37" borderId="38" xfId="0" applyNumberFormat="1" applyFont="1" applyFill="1" applyBorder="1" applyAlignment="1">
      <alignment horizontal="center" vertical="center"/>
    </xf>
    <xf numFmtId="190" fontId="36" fillId="71" borderId="38" xfId="0" applyNumberFormat="1" applyFont="1" applyFill="1" applyBorder="1" applyAlignment="1">
      <alignment horizontal="center" vertical="center"/>
    </xf>
    <xf numFmtId="180" fontId="36" fillId="0" borderId="29" xfId="0" applyNumberFormat="1" applyFont="1" applyBorder="1" applyAlignment="1">
      <alignment horizontal="center" vertical="center"/>
    </xf>
    <xf numFmtId="41" fontId="36" fillId="37" borderId="29" xfId="0" applyNumberFormat="1" applyFont="1" applyFill="1" applyBorder="1" applyAlignment="1">
      <alignment horizontal="center" vertical="center"/>
    </xf>
    <xf numFmtId="190" fontId="36" fillId="67" borderId="29" xfId="0" applyNumberFormat="1" applyFont="1" applyFill="1" applyBorder="1" applyAlignment="1">
      <alignment horizontal="center" vertical="center"/>
    </xf>
    <xf numFmtId="190" fontId="36" fillId="71" borderId="29" xfId="0" applyNumberFormat="1" applyFont="1" applyFill="1" applyBorder="1" applyAlignment="1">
      <alignment horizontal="center" vertical="center"/>
    </xf>
    <xf numFmtId="180" fontId="36" fillId="0" borderId="38" xfId="0" applyNumberFormat="1" applyFont="1" applyBorder="1" applyAlignment="1">
      <alignment horizontal="center" vertical="center"/>
    </xf>
    <xf numFmtId="180" fontId="36" fillId="0" borderId="25" xfId="0" applyNumberFormat="1" applyFont="1" applyBorder="1" applyAlignment="1">
      <alignment horizontal="center" vertical="center"/>
    </xf>
    <xf numFmtId="180" fontId="36" fillId="0" borderId="27" xfId="0" applyNumberFormat="1" applyFont="1" applyBorder="1" applyAlignment="1">
      <alignment horizontal="center" vertical="center"/>
    </xf>
    <xf numFmtId="41" fontId="36" fillId="37" borderId="27" xfId="0" applyNumberFormat="1" applyFont="1" applyFill="1" applyBorder="1" applyAlignment="1">
      <alignment horizontal="center" vertical="center"/>
    </xf>
    <xf numFmtId="190" fontId="36" fillId="67" borderId="27" xfId="0" applyNumberFormat="1" applyFont="1" applyFill="1" applyBorder="1" applyAlignment="1">
      <alignment horizontal="center" vertical="center"/>
    </xf>
    <xf numFmtId="190" fontId="36" fillId="71" borderId="27" xfId="0" applyNumberFormat="1" applyFont="1" applyFill="1" applyBorder="1" applyAlignment="1">
      <alignment horizontal="center" vertical="center"/>
    </xf>
    <xf numFmtId="180" fontId="36" fillId="0" borderId="3" xfId="0" applyNumberFormat="1" applyFont="1" applyBorder="1" applyAlignment="1">
      <alignment horizontal="center" vertical="center"/>
    </xf>
    <xf numFmtId="41" fontId="36" fillId="37" borderId="3" xfId="0" applyNumberFormat="1" applyFont="1" applyFill="1" applyBorder="1" applyAlignment="1">
      <alignment horizontal="center" vertical="center"/>
    </xf>
    <xf numFmtId="190" fontId="36" fillId="67" borderId="3" xfId="0" applyNumberFormat="1" applyFont="1" applyFill="1" applyBorder="1" applyAlignment="1">
      <alignment horizontal="center" vertical="center"/>
    </xf>
    <xf numFmtId="190" fontId="36" fillId="71" borderId="3" xfId="0" applyNumberFormat="1" applyFont="1" applyFill="1" applyBorder="1" applyAlignment="1">
      <alignment horizontal="center" vertical="center"/>
    </xf>
    <xf numFmtId="0" fontId="36" fillId="69" borderId="29" xfId="0" applyFont="1" applyFill="1" applyBorder="1" applyAlignment="1">
      <alignment horizontal="center" vertical="center"/>
    </xf>
    <xf numFmtId="3" fontId="36" fillId="69" borderId="29" xfId="0" applyNumberFormat="1" applyFont="1" applyFill="1" applyBorder="1" applyAlignment="1">
      <alignment horizontal="center" vertical="center"/>
    </xf>
    <xf numFmtId="180" fontId="36" fillId="69" borderId="29" xfId="0" applyNumberFormat="1" applyFont="1" applyFill="1" applyBorder="1" applyAlignment="1">
      <alignment horizontal="center" vertical="center"/>
    </xf>
    <xf numFmtId="41" fontId="36" fillId="69" borderId="29" xfId="0" applyNumberFormat="1" applyFont="1" applyFill="1" applyBorder="1" applyAlignment="1">
      <alignment horizontal="center" vertical="center"/>
    </xf>
    <xf numFmtId="0" fontId="36" fillId="69" borderId="25" xfId="0" applyFont="1" applyFill="1" applyBorder="1" applyAlignment="1">
      <alignment horizontal="center" vertical="center"/>
    </xf>
    <xf numFmtId="3" fontId="36" fillId="69" borderId="25" xfId="0" applyNumberFormat="1" applyFont="1" applyFill="1" applyBorder="1" applyAlignment="1">
      <alignment horizontal="center" vertical="center"/>
    </xf>
    <xf numFmtId="180" fontId="36" fillId="69" borderId="25" xfId="0" applyNumberFormat="1" applyFont="1" applyFill="1" applyBorder="1" applyAlignment="1">
      <alignment horizontal="center" vertical="center"/>
    </xf>
    <xf numFmtId="41" fontId="36" fillId="69" borderId="25" xfId="0" applyNumberFormat="1" applyFont="1" applyFill="1" applyBorder="1" applyAlignment="1">
      <alignment horizontal="center" vertical="center"/>
    </xf>
    <xf numFmtId="0" fontId="36" fillId="69" borderId="38" xfId="0" applyFont="1" applyFill="1" applyBorder="1" applyAlignment="1">
      <alignment horizontal="center" vertical="center"/>
    </xf>
    <xf numFmtId="3" fontId="36" fillId="69" borderId="38" xfId="0" applyNumberFormat="1" applyFont="1" applyFill="1" applyBorder="1" applyAlignment="1">
      <alignment horizontal="center" vertical="center"/>
    </xf>
    <xf numFmtId="180" fontId="36" fillId="69" borderId="38" xfId="0" applyNumberFormat="1" applyFont="1" applyFill="1" applyBorder="1" applyAlignment="1">
      <alignment horizontal="center" vertical="center"/>
    </xf>
    <xf numFmtId="41" fontId="36" fillId="69" borderId="38" xfId="0" applyNumberFormat="1" applyFont="1" applyFill="1" applyBorder="1" applyAlignment="1">
      <alignment horizontal="center" vertical="center"/>
    </xf>
    <xf numFmtId="0" fontId="36" fillId="69" borderId="3" xfId="0" applyFont="1" applyFill="1" applyBorder="1" applyAlignment="1">
      <alignment horizontal="center" vertical="center"/>
    </xf>
    <xf numFmtId="3" fontId="36" fillId="69" borderId="3" xfId="0" applyNumberFormat="1" applyFont="1" applyFill="1" applyBorder="1" applyAlignment="1">
      <alignment horizontal="center" vertical="center"/>
    </xf>
    <xf numFmtId="180" fontId="36" fillId="69" borderId="3" xfId="0" applyNumberFormat="1" applyFont="1" applyFill="1" applyBorder="1" applyAlignment="1">
      <alignment horizontal="center" vertical="center"/>
    </xf>
    <xf numFmtId="41" fontId="36" fillId="69" borderId="3" xfId="0" applyNumberFormat="1" applyFont="1" applyFill="1" applyBorder="1" applyAlignment="1">
      <alignment horizontal="center" vertical="center"/>
    </xf>
    <xf numFmtId="0" fontId="36" fillId="69" borderId="27" xfId="0" applyFont="1" applyFill="1" applyBorder="1" applyAlignment="1">
      <alignment horizontal="center" vertical="center"/>
    </xf>
    <xf numFmtId="3" fontId="36" fillId="69" borderId="27" xfId="0" applyNumberFormat="1" applyFont="1" applyFill="1" applyBorder="1" applyAlignment="1">
      <alignment horizontal="center" vertical="center"/>
    </xf>
    <xf numFmtId="180" fontId="36" fillId="69" borderId="27" xfId="0" applyNumberFormat="1" applyFont="1" applyFill="1" applyBorder="1" applyAlignment="1">
      <alignment horizontal="center" vertical="center"/>
    </xf>
    <xf numFmtId="41" fontId="36" fillId="69" borderId="27" xfId="0" applyNumberFormat="1" applyFont="1" applyFill="1" applyBorder="1" applyAlignment="1">
      <alignment horizontal="center" vertical="center"/>
    </xf>
    <xf numFmtId="0" fontId="36" fillId="69" borderId="34" xfId="0" applyFont="1" applyFill="1" applyBorder="1" applyAlignment="1">
      <alignment horizontal="center" vertical="center"/>
    </xf>
    <xf numFmtId="43" fontId="36" fillId="71" borderId="25" xfId="0" applyNumberFormat="1" applyFont="1" applyFill="1" applyBorder="1" applyAlignment="1">
      <alignment horizontal="center" vertical="center"/>
    </xf>
    <xf numFmtId="0" fontId="36" fillId="69" borderId="25" xfId="0" applyFont="1" applyFill="1" applyBorder="1" applyAlignment="1">
      <alignment horizontal="center" vertical="center" shrinkToFit="1"/>
    </xf>
    <xf numFmtId="49" fontId="36" fillId="69" borderId="25" xfId="0" applyNumberFormat="1" applyFont="1" applyFill="1" applyBorder="1" applyAlignment="1">
      <alignment horizontal="center" vertical="center"/>
    </xf>
    <xf numFmtId="0" fontId="36" fillId="69" borderId="27" xfId="0" applyFont="1" applyFill="1" applyBorder="1" applyAlignment="1">
      <alignment horizontal="center" vertical="center" shrinkToFit="1"/>
    </xf>
    <xf numFmtId="49" fontId="36" fillId="69" borderId="27" xfId="0" applyNumberFormat="1" applyFont="1" applyFill="1" applyBorder="1" applyAlignment="1">
      <alignment horizontal="center" vertical="center"/>
    </xf>
    <xf numFmtId="41" fontId="36" fillId="37" borderId="29" xfId="0" applyNumberFormat="1" applyFont="1" applyFill="1" applyBorder="1">
      <alignment vertical="center"/>
    </xf>
    <xf numFmtId="41" fontId="36" fillId="37" borderId="25" xfId="0" applyNumberFormat="1" applyFont="1" applyFill="1" applyBorder="1">
      <alignment vertical="center"/>
    </xf>
    <xf numFmtId="41" fontId="36" fillId="69" borderId="25" xfId="0" applyNumberFormat="1" applyFont="1" applyFill="1" applyBorder="1" applyAlignment="1">
      <alignment horizontal="right" vertical="center"/>
    </xf>
    <xf numFmtId="0" fontId="36" fillId="69" borderId="35" xfId="0" applyFont="1" applyFill="1" applyBorder="1" applyAlignment="1">
      <alignment horizontal="center" vertical="center" wrapText="1"/>
    </xf>
    <xf numFmtId="41" fontId="36" fillId="69" borderId="27" xfId="0" applyNumberFormat="1" applyFont="1" applyFill="1" applyBorder="1" applyAlignment="1">
      <alignment horizontal="right" vertical="center"/>
    </xf>
    <xf numFmtId="41" fontId="36" fillId="37" borderId="27" xfId="0" applyNumberFormat="1" applyFont="1" applyFill="1" applyBorder="1">
      <alignment vertical="center"/>
    </xf>
    <xf numFmtId="190" fontId="36" fillId="37" borderId="3" xfId="0" applyNumberFormat="1" applyFont="1" applyFill="1" applyBorder="1" applyAlignment="1">
      <alignment horizontal="center" vertical="center"/>
    </xf>
    <xf numFmtId="180" fontId="36" fillId="37" borderId="25" xfId="0" applyNumberFormat="1" applyFont="1" applyFill="1" applyBorder="1" applyAlignment="1">
      <alignment horizontal="center" vertical="center"/>
    </xf>
    <xf numFmtId="190" fontId="36" fillId="37" borderId="25" xfId="0" applyNumberFormat="1" applyFont="1" applyFill="1" applyBorder="1" applyAlignment="1">
      <alignment horizontal="center" vertical="center"/>
    </xf>
    <xf numFmtId="180" fontId="36" fillId="37" borderId="27" xfId="0" applyNumberFormat="1" applyFont="1" applyFill="1" applyBorder="1" applyAlignment="1">
      <alignment horizontal="center" vertical="center"/>
    </xf>
    <xf numFmtId="190" fontId="36" fillId="37" borderId="27" xfId="0" applyNumberFormat="1" applyFont="1" applyFill="1" applyBorder="1" applyAlignment="1">
      <alignment horizontal="center" vertical="center"/>
    </xf>
    <xf numFmtId="180" fontId="36" fillId="37" borderId="29" xfId="0" applyNumberFormat="1" applyFont="1" applyFill="1" applyBorder="1" applyAlignment="1">
      <alignment horizontal="center" vertical="center"/>
    </xf>
    <xf numFmtId="190" fontId="36" fillId="37" borderId="29" xfId="0" applyNumberFormat="1" applyFont="1" applyFill="1" applyBorder="1" applyAlignment="1">
      <alignment horizontal="center" vertical="center"/>
    </xf>
    <xf numFmtId="0" fontId="36" fillId="0" borderId="25" xfId="0" applyFont="1" applyBorder="1" applyAlignment="1">
      <alignment horizontal="center" vertical="center" shrinkToFit="1"/>
    </xf>
    <xf numFmtId="0" fontId="117" fillId="37" borderId="34" xfId="0" applyFont="1" applyFill="1" applyBorder="1" applyAlignment="1">
      <alignment horizontal="center" vertical="center"/>
    </xf>
    <xf numFmtId="199" fontId="36" fillId="71" borderId="25" xfId="0" applyNumberFormat="1" applyFont="1" applyFill="1" applyBorder="1" applyAlignment="1">
      <alignment horizontal="center" vertical="center"/>
    </xf>
    <xf numFmtId="0" fontId="36" fillId="0" borderId="35" xfId="0" applyFont="1" applyBorder="1">
      <alignment vertical="center"/>
    </xf>
    <xf numFmtId="41" fontId="36" fillId="0" borderId="35" xfId="0" applyNumberFormat="1" applyFont="1" applyBorder="1" applyAlignment="1">
      <alignment horizontal="right" vertical="center"/>
    </xf>
    <xf numFmtId="41" fontId="36" fillId="0" borderId="35" xfId="0" applyNumberFormat="1" applyFont="1" applyBorder="1" applyAlignment="1">
      <alignment horizontal="center" vertical="center"/>
    </xf>
    <xf numFmtId="190" fontId="36" fillId="67" borderId="35" xfId="0" applyNumberFormat="1" applyFont="1" applyFill="1" applyBorder="1" applyAlignment="1">
      <alignment horizontal="center" vertical="center"/>
    </xf>
    <xf numFmtId="0" fontId="213" fillId="67" borderId="25" xfId="0" applyFont="1" applyFill="1" applyBorder="1" applyAlignment="1">
      <alignment horizontal="center" vertical="center"/>
    </xf>
    <xf numFmtId="41" fontId="213" fillId="37" borderId="25" xfId="0" applyNumberFormat="1" applyFont="1" applyFill="1" applyBorder="1" applyAlignment="1">
      <alignment horizontal="right" vertical="center"/>
    </xf>
    <xf numFmtId="0" fontId="213" fillId="37" borderId="50" xfId="0" applyFont="1" applyFill="1" applyBorder="1" applyAlignment="1">
      <alignment horizontal="center" vertical="center"/>
    </xf>
    <xf numFmtId="49" fontId="213" fillId="37" borderId="25" xfId="0" applyNumberFormat="1" applyFont="1" applyFill="1" applyBorder="1" applyAlignment="1">
      <alignment horizontal="center" vertical="center"/>
    </xf>
    <xf numFmtId="180" fontId="261" fillId="37" borderId="25" xfId="50293" applyNumberFormat="1" applyFont="1" applyFill="1" applyBorder="1" applyAlignment="1">
      <alignment horizontal="center" vertical="center"/>
    </xf>
    <xf numFmtId="180" fontId="261" fillId="0" borderId="25" xfId="50293" applyNumberFormat="1" applyFont="1" applyBorder="1" applyAlignment="1">
      <alignment horizontal="center" vertical="center"/>
    </xf>
    <xf numFmtId="180" fontId="261" fillId="95" borderId="25" xfId="50293" applyNumberFormat="1" applyFont="1" applyFill="1" applyBorder="1" applyAlignment="1">
      <alignment horizontal="center" vertical="center"/>
    </xf>
    <xf numFmtId="49" fontId="213" fillId="37" borderId="27" xfId="0" applyNumberFormat="1" applyFont="1" applyFill="1" applyBorder="1" applyAlignment="1">
      <alignment horizontal="center" vertical="center"/>
    </xf>
    <xf numFmtId="180" fontId="261" fillId="95" borderId="27" xfId="50293" applyNumberFormat="1" applyFont="1" applyFill="1" applyBorder="1" applyAlignment="1">
      <alignment horizontal="center" vertical="center"/>
    </xf>
    <xf numFmtId="0" fontId="213" fillId="37" borderId="51" xfId="0" applyFont="1" applyFill="1" applyBorder="1" applyAlignment="1">
      <alignment horizontal="center" vertical="center"/>
    </xf>
    <xf numFmtId="0" fontId="213" fillId="67" borderId="49" xfId="0" applyFont="1" applyFill="1" applyBorder="1" applyAlignment="1">
      <alignment horizontal="center" vertical="center"/>
    </xf>
    <xf numFmtId="41" fontId="213" fillId="67" borderId="49" xfId="0" applyNumberFormat="1" applyFont="1" applyFill="1" applyBorder="1" applyAlignment="1">
      <alignment horizontal="right" vertical="center"/>
    </xf>
    <xf numFmtId="41" fontId="213" fillId="67" borderId="49" xfId="0" applyNumberFormat="1" applyFont="1" applyFill="1" applyBorder="1" applyAlignment="1">
      <alignment horizontal="center" vertical="center"/>
    </xf>
    <xf numFmtId="0" fontId="213" fillId="67" borderId="55" xfId="0" applyFont="1" applyFill="1" applyBorder="1" applyAlignment="1">
      <alignment horizontal="center" vertical="center"/>
    </xf>
    <xf numFmtId="0" fontId="213" fillId="95" borderId="25" xfId="0" applyFont="1" applyFill="1" applyBorder="1" applyAlignment="1">
      <alignment horizontal="center" vertical="center" shrinkToFit="1"/>
    </xf>
    <xf numFmtId="49" fontId="213" fillId="95" borderId="25" xfId="0" applyNumberFormat="1" applyFont="1" applyFill="1" applyBorder="1" applyAlignment="1">
      <alignment horizontal="center" vertical="center"/>
    </xf>
    <xf numFmtId="3" fontId="213" fillId="0" borderId="25" xfId="0" applyNumberFormat="1" applyFont="1" applyBorder="1" applyAlignment="1"/>
    <xf numFmtId="0" fontId="261" fillId="95" borderId="25" xfId="0" applyFont="1" applyFill="1" applyBorder="1" applyAlignment="1">
      <alignment horizontal="center" vertical="center" shrinkToFit="1"/>
    </xf>
    <xf numFmtId="0" fontId="213" fillId="37" borderId="57" xfId="0" applyFont="1" applyFill="1" applyBorder="1" applyAlignment="1">
      <alignment horizontal="center" vertical="center"/>
    </xf>
    <xf numFmtId="41" fontId="261" fillId="67" borderId="49" xfId="0" applyNumberFormat="1" applyFont="1" applyFill="1" applyBorder="1" applyAlignment="1">
      <alignment horizontal="right" vertical="center"/>
    </xf>
    <xf numFmtId="41" fontId="261" fillId="67" borderId="25" xfId="0" applyNumberFormat="1" applyFont="1" applyFill="1" applyBorder="1" applyAlignment="1">
      <alignment horizontal="right" vertical="center"/>
    </xf>
    <xf numFmtId="41" fontId="213" fillId="67" borderId="25" xfId="0" applyNumberFormat="1" applyFont="1" applyFill="1" applyBorder="1" applyAlignment="1">
      <alignment horizontal="center" vertical="center"/>
    </xf>
    <xf numFmtId="0" fontId="213" fillId="0" borderId="27" xfId="0" applyFont="1" applyBorder="1" applyAlignment="1">
      <alignment horizontal="center" vertical="center" shrinkToFit="1"/>
    </xf>
    <xf numFmtId="182" fontId="231" fillId="67" borderId="1" xfId="0" applyNumberFormat="1" applyFont="1" applyFill="1" applyBorder="1" applyAlignment="1">
      <alignment horizontal="center" vertical="center" wrapText="1"/>
    </xf>
    <xf numFmtId="182" fontId="231" fillId="67" borderId="5" xfId="0" applyNumberFormat="1" applyFont="1" applyFill="1" applyBorder="1" applyAlignment="1">
      <alignment horizontal="center" vertical="center" wrapText="1"/>
    </xf>
    <xf numFmtId="0" fontId="112" fillId="0" borderId="0" xfId="0" applyFont="1" applyAlignment="1">
      <alignment horizontal="center" vertical="center"/>
    </xf>
    <xf numFmtId="0" fontId="119" fillId="37" borderId="0" xfId="0" applyFont="1" applyFill="1">
      <alignment vertical="center"/>
    </xf>
    <xf numFmtId="0" fontId="111" fillId="0" borderId="0" xfId="0" applyFont="1" applyAlignment="1">
      <alignment horizontal="center" vertical="center"/>
    </xf>
    <xf numFmtId="0" fontId="37" fillId="0" borderId="6" xfId="0" applyFont="1" applyBorder="1" applyAlignment="1">
      <alignment horizontal="center" vertical="center"/>
    </xf>
    <xf numFmtId="0" fontId="209" fillId="0" borderId="52" xfId="0" applyFont="1" applyBorder="1" applyAlignment="1">
      <alignment horizontal="center" vertical="center"/>
    </xf>
    <xf numFmtId="0" fontId="127" fillId="0" borderId="50" xfId="0" applyFont="1" applyBorder="1" applyAlignment="1">
      <alignment horizontal="center" vertical="center"/>
    </xf>
    <xf numFmtId="41" fontId="159" fillId="101" borderId="25" xfId="1" applyFill="1" applyBorder="1">
      <alignment vertical="center"/>
    </xf>
    <xf numFmtId="0" fontId="159" fillId="0" borderId="0" xfId="51931">
      <alignment vertical="center"/>
    </xf>
    <xf numFmtId="0" fontId="118" fillId="0" borderId="0" xfId="51931" applyFont="1">
      <alignment vertical="center"/>
    </xf>
    <xf numFmtId="0" fontId="118" fillId="0" borderId="0" xfId="51931" applyFont="1" applyAlignment="1">
      <alignment horizontal="center" vertical="center"/>
    </xf>
    <xf numFmtId="0" fontId="109" fillId="0" borderId="0" xfId="51931" applyFont="1">
      <alignment vertical="center"/>
    </xf>
    <xf numFmtId="0" fontId="109" fillId="0" borderId="0" xfId="51931" applyFont="1" applyAlignment="1">
      <alignment horizontal="right"/>
    </xf>
    <xf numFmtId="0" fontId="118" fillId="0" borderId="1" xfId="51931" applyFont="1" applyBorder="1" applyAlignment="1">
      <alignment horizontal="center" vertical="center"/>
    </xf>
    <xf numFmtId="0" fontId="118" fillId="0" borderId="195" xfId="51931" applyFont="1" applyBorder="1" applyAlignment="1">
      <alignment horizontal="center" vertical="center"/>
    </xf>
    <xf numFmtId="0" fontId="118" fillId="0" borderId="196" xfId="51931" applyFont="1" applyBorder="1" applyAlignment="1">
      <alignment horizontal="center" vertical="center"/>
    </xf>
    <xf numFmtId="0" fontId="118" fillId="0" borderId="72" xfId="51931" applyFont="1" applyBorder="1" applyAlignment="1">
      <alignment horizontal="center" vertical="center"/>
    </xf>
    <xf numFmtId="198" fontId="109" fillId="0" borderId="198" xfId="51931" applyNumberFormat="1" applyFont="1" applyBorder="1" applyAlignment="1">
      <alignment horizontal="right" vertical="center"/>
    </xf>
    <xf numFmtId="198" fontId="109" fillId="0" borderId="28" xfId="51931" applyNumberFormat="1" applyFont="1" applyBorder="1" applyAlignment="1">
      <alignment horizontal="right" vertical="center"/>
    </xf>
    <xf numFmtId="198" fontId="109" fillId="0" borderId="91" xfId="51931" applyNumberFormat="1" applyFont="1" applyBorder="1" applyAlignment="1">
      <alignment horizontal="right" vertical="center"/>
    </xf>
    <xf numFmtId="198" fontId="109" fillId="0" borderId="199" xfId="51931" applyNumberFormat="1" applyFont="1" applyBorder="1" applyAlignment="1">
      <alignment horizontal="right" vertical="center"/>
    </xf>
    <xf numFmtId="198" fontId="109" fillId="0" borderId="92" xfId="51931" applyNumberFormat="1" applyFont="1" applyBorder="1" applyAlignment="1">
      <alignment horizontal="right" vertical="center"/>
    </xf>
    <xf numFmtId="198" fontId="109" fillId="0" borderId="46" xfId="51931" applyNumberFormat="1" applyFont="1" applyBorder="1" applyAlignment="1">
      <alignment horizontal="right" vertical="center"/>
    </xf>
    <xf numFmtId="198" fontId="109" fillId="0" borderId="120" xfId="51931" applyNumberFormat="1" applyFont="1" applyBorder="1" applyAlignment="1">
      <alignment horizontal="center" vertical="center"/>
    </xf>
    <xf numFmtId="198" fontId="109" fillId="0" borderId="28" xfId="51931" applyNumberFormat="1" applyFont="1" applyBorder="1" applyAlignment="1">
      <alignment horizontal="center" vertical="center"/>
    </xf>
    <xf numFmtId="198" fontId="109" fillId="0" borderId="0" xfId="51931" applyNumberFormat="1" applyFont="1" applyAlignment="1">
      <alignment horizontal="right" vertical="center"/>
    </xf>
    <xf numFmtId="198" fontId="109" fillId="0" borderId="202" xfId="51931" applyNumberFormat="1" applyFont="1" applyBorder="1" applyAlignment="1">
      <alignment horizontal="right" vertical="center"/>
    </xf>
    <xf numFmtId="198" fontId="109" fillId="0" borderId="3" xfId="51931" applyNumberFormat="1" applyFont="1" applyBorder="1" applyAlignment="1">
      <alignment horizontal="right" vertical="center"/>
    </xf>
    <xf numFmtId="198" fontId="109" fillId="0" borderId="33" xfId="51931" applyNumberFormat="1" applyFont="1" applyBorder="1" applyAlignment="1">
      <alignment horizontal="right" vertical="center"/>
    </xf>
    <xf numFmtId="198" fontId="109" fillId="0" borderId="203" xfId="51931" applyNumberFormat="1" applyFont="1" applyBorder="1" applyAlignment="1">
      <alignment horizontal="right" vertical="center"/>
    </xf>
    <xf numFmtId="198" fontId="109" fillId="0" borderId="18" xfId="51931" applyNumberFormat="1" applyFont="1" applyBorder="1" applyAlignment="1">
      <alignment horizontal="right" vertical="center"/>
    </xf>
    <xf numFmtId="198" fontId="109" fillId="0" borderId="242" xfId="51931" applyNumberFormat="1" applyFont="1" applyBorder="1" applyAlignment="1">
      <alignment horizontal="right" vertical="center"/>
    </xf>
    <xf numFmtId="198" fontId="109" fillId="0" borderId="201" xfId="51931" applyNumberFormat="1" applyFont="1" applyBorder="1" applyAlignment="1">
      <alignment horizontal="center" vertical="center"/>
    </xf>
    <xf numFmtId="198" fontId="109" fillId="0" borderId="3" xfId="51931" applyNumberFormat="1" applyFont="1" applyBorder="1" applyAlignment="1">
      <alignment horizontal="center" vertical="center"/>
    </xf>
    <xf numFmtId="198" fontId="109" fillId="0" borderId="206" xfId="51931" applyNumberFormat="1" applyFont="1" applyBorder="1" applyAlignment="1">
      <alignment horizontal="right" vertical="center"/>
    </xf>
    <xf numFmtId="198" fontId="109" fillId="0" borderId="34" xfId="51931" applyNumberFormat="1" applyFont="1" applyBorder="1" applyAlignment="1">
      <alignment horizontal="right" vertical="center"/>
    </xf>
    <xf numFmtId="198" fontId="109" fillId="0" borderId="194" xfId="51931" applyNumberFormat="1" applyFont="1" applyBorder="1" applyAlignment="1">
      <alignment horizontal="right" vertical="center"/>
    </xf>
    <xf numFmtId="198" fontId="109" fillId="0" borderId="183" xfId="51931" applyNumberFormat="1" applyFont="1" applyBorder="1" applyAlignment="1">
      <alignment horizontal="right" vertical="center"/>
    </xf>
    <xf numFmtId="198" fontId="109" fillId="0" borderId="122" xfId="51931" applyNumberFormat="1" applyFont="1" applyBorder="1" applyAlignment="1">
      <alignment horizontal="right" vertical="center"/>
    </xf>
    <xf numFmtId="198" fontId="109" fillId="0" borderId="60" xfId="51931" applyNumberFormat="1" applyFont="1" applyBorder="1" applyAlignment="1">
      <alignment horizontal="center" vertical="center"/>
    </xf>
    <xf numFmtId="198" fontId="109" fillId="0" borderId="34" xfId="51931" applyNumberFormat="1" applyFont="1" applyBorder="1" applyAlignment="1">
      <alignment horizontal="center" vertical="center"/>
    </xf>
    <xf numFmtId="0" fontId="118" fillId="0" borderId="35" xfId="51931" applyFont="1" applyBorder="1" applyAlignment="1">
      <alignment horizontal="center" vertical="center"/>
    </xf>
    <xf numFmtId="198" fontId="109" fillId="0" borderId="209" xfId="51931" applyNumberFormat="1" applyFont="1" applyBorder="1" applyAlignment="1">
      <alignment horizontal="right" vertical="center"/>
    </xf>
    <xf numFmtId="198" fontId="109" fillId="0" borderId="35" xfId="51931" applyNumberFormat="1" applyFont="1" applyBorder="1" applyAlignment="1">
      <alignment horizontal="right" vertical="center"/>
    </xf>
    <xf numFmtId="198" fontId="109" fillId="0" borderId="164" xfId="51931" applyNumberFormat="1" applyFont="1" applyBorder="1" applyAlignment="1">
      <alignment horizontal="right" vertical="center"/>
    </xf>
    <xf numFmtId="198" fontId="109" fillId="0" borderId="210" xfId="51931" applyNumberFormat="1" applyFont="1" applyBorder="1" applyAlignment="1">
      <alignment horizontal="right" vertical="center"/>
    </xf>
    <xf numFmtId="198" fontId="109" fillId="0" borderId="26" xfId="51931" applyNumberFormat="1" applyFont="1" applyBorder="1" applyAlignment="1">
      <alignment horizontal="right" vertical="center"/>
    </xf>
    <xf numFmtId="198" fontId="109" fillId="0" borderId="121" xfId="51931" applyNumberFormat="1" applyFont="1" applyBorder="1" applyAlignment="1">
      <alignment horizontal="right" vertical="center"/>
    </xf>
    <xf numFmtId="198" fontId="109" fillId="0" borderId="2" xfId="51931" applyNumberFormat="1" applyFont="1" applyBorder="1" applyAlignment="1">
      <alignment horizontal="center" vertical="center"/>
    </xf>
    <xf numFmtId="198" fontId="109" fillId="0" borderId="35" xfId="51931" applyNumberFormat="1" applyFont="1" applyBorder="1" applyAlignment="1">
      <alignment horizontal="center" vertical="center"/>
    </xf>
    <xf numFmtId="0" fontId="118" fillId="0" borderId="0" xfId="51931" applyFont="1" applyAlignment="1">
      <alignment horizontal="left" vertical="center"/>
    </xf>
    <xf numFmtId="198" fontId="109" fillId="0" borderId="26" xfId="51931" applyNumberFormat="1" applyFont="1" applyBorder="1">
      <alignment vertical="center"/>
    </xf>
    <xf numFmtId="198" fontId="109" fillId="0" borderId="121" xfId="51931" applyNumberFormat="1" applyFont="1" applyBorder="1">
      <alignment vertical="center"/>
    </xf>
    <xf numFmtId="198" fontId="109" fillId="0" borderId="113" xfId="51931" applyNumberFormat="1" applyFont="1" applyBorder="1">
      <alignment vertical="center"/>
    </xf>
    <xf numFmtId="198" fontId="109" fillId="0" borderId="0" xfId="51931" applyNumberFormat="1" applyFont="1">
      <alignment vertical="center"/>
    </xf>
    <xf numFmtId="0" fontId="202" fillId="0" borderId="0" xfId="51931" applyFont="1" applyAlignment="1">
      <alignment horizontal="center" vertical="center"/>
    </xf>
    <xf numFmtId="0" fontId="118" fillId="0" borderId="28" xfId="51931" applyFont="1" applyBorder="1" applyAlignment="1">
      <alignment horizontal="center" vertical="center"/>
    </xf>
    <xf numFmtId="0" fontId="118" fillId="0" borderId="34" xfId="51931" applyFont="1" applyBorder="1" applyAlignment="1">
      <alignment horizontal="center" vertical="center"/>
    </xf>
    <xf numFmtId="186" fontId="109" fillId="0" borderId="202" xfId="51931" applyNumberFormat="1" applyFont="1" applyBorder="1" applyAlignment="1">
      <alignment horizontal="right" vertical="center"/>
    </xf>
    <xf numFmtId="186" fontId="109" fillId="0" borderId="3" xfId="51931" applyNumberFormat="1" applyFont="1" applyBorder="1" applyAlignment="1">
      <alignment horizontal="right" vertical="center"/>
    </xf>
    <xf numFmtId="186" fontId="109" fillId="0" borderId="194" xfId="51931" applyNumberFormat="1" applyFont="1" applyBorder="1" applyAlignment="1">
      <alignment horizontal="right" vertical="center"/>
    </xf>
    <xf numFmtId="186" fontId="109" fillId="0" borderId="183" xfId="51931" applyNumberFormat="1" applyFont="1" applyBorder="1" applyAlignment="1">
      <alignment horizontal="right" vertical="center"/>
    </xf>
    <xf numFmtId="186" fontId="109" fillId="0" borderId="206" xfId="51931" applyNumberFormat="1" applyFont="1" applyBorder="1" applyAlignment="1">
      <alignment horizontal="right" vertical="center"/>
    </xf>
    <xf numFmtId="186" fontId="109" fillId="0" borderId="33" xfId="51931" applyNumberFormat="1" applyFont="1" applyBorder="1" applyAlignment="1">
      <alignment horizontal="right" vertical="center"/>
    </xf>
    <xf numFmtId="0" fontId="118" fillId="0" borderId="34" xfId="51931" applyFont="1" applyBorder="1" applyAlignment="1">
      <alignment horizontal="center" vertical="center" shrinkToFit="1"/>
    </xf>
    <xf numFmtId="186" fontId="109" fillId="0" borderId="34" xfId="51931" applyNumberFormat="1" applyFont="1" applyBorder="1" applyAlignment="1">
      <alignment horizontal="right" vertical="center"/>
    </xf>
    <xf numFmtId="186" fontId="109" fillId="0" borderId="0" xfId="51931" applyNumberFormat="1" applyFont="1" applyAlignment="1">
      <alignment horizontal="right" vertical="center"/>
    </xf>
    <xf numFmtId="186" fontId="109" fillId="0" borderId="122" xfId="51931" applyNumberFormat="1" applyFont="1" applyBorder="1" applyAlignment="1">
      <alignment horizontal="right" vertical="center"/>
    </xf>
    <xf numFmtId="186" fontId="109" fillId="0" borderId="60" xfId="51931" applyNumberFormat="1" applyFont="1" applyBorder="1" applyAlignment="1">
      <alignment horizontal="center" vertical="center"/>
    </xf>
    <xf numFmtId="186" fontId="109" fillId="0" borderId="34" xfId="51931" applyNumberFormat="1" applyFont="1" applyBorder="1" applyAlignment="1">
      <alignment horizontal="center" vertical="center"/>
    </xf>
    <xf numFmtId="0" fontId="118" fillId="0" borderId="3" xfId="51931" applyFont="1" applyBorder="1" applyAlignment="1">
      <alignment horizontal="center" vertical="center" shrinkToFit="1"/>
    </xf>
    <xf numFmtId="186" fontId="109" fillId="0" borderId="203" xfId="51931" applyNumberFormat="1" applyFont="1" applyBorder="1" applyAlignment="1">
      <alignment horizontal="right" vertical="center"/>
    </xf>
    <xf numFmtId="0" fontId="118" fillId="0" borderId="122" xfId="51931" applyFont="1" applyBorder="1">
      <alignment vertical="center"/>
    </xf>
    <xf numFmtId="198" fontId="109" fillId="0" borderId="38" xfId="51931" applyNumberFormat="1" applyFont="1" applyBorder="1" applyAlignment="1">
      <alignment horizontal="right" vertical="center"/>
    </xf>
    <xf numFmtId="186" fontId="109" fillId="0" borderId="204" xfId="51931" applyNumberFormat="1" applyFont="1" applyBorder="1" applyAlignment="1">
      <alignment horizontal="center" vertical="center"/>
    </xf>
    <xf numFmtId="181" fontId="118" fillId="0" borderId="0" xfId="51931" applyNumberFormat="1" applyFont="1" applyAlignment="1">
      <alignment horizontal="center" vertical="center"/>
    </xf>
    <xf numFmtId="0" fontId="118" fillId="0" borderId="34" xfId="51931" applyFont="1" applyBorder="1">
      <alignment vertical="center"/>
    </xf>
    <xf numFmtId="0" fontId="118" fillId="0" borderId="35" xfId="51931" applyFont="1" applyBorder="1" applyAlignment="1">
      <alignment horizontal="center" vertical="center" shrinkToFit="1"/>
    </xf>
    <xf numFmtId="198" fontId="164" fillId="0" borderId="72" xfId="51931" applyNumberFormat="1" applyFont="1" applyBorder="1">
      <alignment vertical="center"/>
    </xf>
    <xf numFmtId="198" fontId="164" fillId="0" borderId="195" xfId="51931" applyNumberFormat="1" applyFont="1" applyBorder="1">
      <alignment vertical="center"/>
    </xf>
    <xf numFmtId="198" fontId="118" fillId="0" borderId="211" xfId="51931" applyNumberFormat="1" applyFont="1" applyBorder="1">
      <alignment vertical="center"/>
    </xf>
    <xf numFmtId="198" fontId="118" fillId="0" borderId="212" xfId="51931" applyNumberFormat="1" applyFont="1" applyBorder="1">
      <alignment vertical="center"/>
    </xf>
    <xf numFmtId="198" fontId="118" fillId="0" borderId="35" xfId="51931" applyNumberFormat="1" applyFont="1" applyBorder="1">
      <alignment vertical="center"/>
    </xf>
    <xf numFmtId="198" fontId="131" fillId="0" borderId="2" xfId="51931" applyNumberFormat="1" applyFont="1" applyBorder="1">
      <alignment vertical="center"/>
    </xf>
    <xf numFmtId="198" fontId="164" fillId="0" borderId="211" xfId="51931" applyNumberFormat="1" applyFont="1" applyBorder="1">
      <alignment vertical="center"/>
    </xf>
    <xf numFmtId="198" fontId="118" fillId="0" borderId="208" xfId="51931" applyNumberFormat="1" applyFont="1" applyBorder="1">
      <alignment vertical="center"/>
    </xf>
    <xf numFmtId="198" fontId="118" fillId="0" borderId="164" xfId="51931" applyNumberFormat="1" applyFont="1" applyBorder="1">
      <alignment vertical="center"/>
    </xf>
    <xf numFmtId="198" fontId="118" fillId="0" borderId="210" xfId="51931" applyNumberFormat="1" applyFont="1" applyBorder="1">
      <alignment vertical="center"/>
    </xf>
    <xf numFmtId="198" fontId="118" fillId="0" borderId="2" xfId="51931" applyNumberFormat="1" applyFont="1" applyBorder="1">
      <alignment vertical="center"/>
    </xf>
    <xf numFmtId="198" fontId="131" fillId="0" borderId="208" xfId="51931" applyNumberFormat="1" applyFont="1" applyBorder="1">
      <alignment vertical="center"/>
    </xf>
    <xf numFmtId="198" fontId="118" fillId="0" borderId="209" xfId="51931" applyNumberFormat="1" applyFont="1" applyBorder="1">
      <alignment vertical="center"/>
    </xf>
    <xf numFmtId="198" fontId="131" fillId="0" borderId="161" xfId="51931" applyNumberFormat="1" applyFont="1" applyBorder="1">
      <alignment vertical="center"/>
    </xf>
    <xf numFmtId="198" fontId="131" fillId="0" borderId="35" xfId="51931" applyNumberFormat="1" applyFont="1" applyBorder="1">
      <alignment vertical="center"/>
    </xf>
    <xf numFmtId="198" fontId="118" fillId="0" borderId="161" xfId="51931" applyNumberFormat="1" applyFont="1" applyBorder="1">
      <alignment vertical="center"/>
    </xf>
    <xf numFmtId="198" fontId="131" fillId="0" borderId="164" xfId="51931" applyNumberFormat="1" applyFont="1" applyBorder="1">
      <alignment vertical="center"/>
    </xf>
    <xf numFmtId="198" fontId="131" fillId="0" borderId="209" xfId="51931" applyNumberFormat="1" applyFont="1" applyBorder="1">
      <alignment vertical="center"/>
    </xf>
    <xf numFmtId="198" fontId="129" fillId="0" borderId="161" xfId="51931" applyNumberFormat="1" applyFont="1" applyBorder="1">
      <alignment vertical="center"/>
    </xf>
    <xf numFmtId="198" fontId="129" fillId="0" borderId="164" xfId="51931" applyNumberFormat="1" applyFont="1" applyBorder="1">
      <alignment vertical="center"/>
    </xf>
    <xf numFmtId="198" fontId="129" fillId="0" borderId="209" xfId="51931" applyNumberFormat="1" applyFont="1" applyBorder="1">
      <alignment vertical="center"/>
    </xf>
    <xf numFmtId="198" fontId="118" fillId="0" borderId="1" xfId="51931" applyNumberFormat="1" applyFont="1" applyBorder="1">
      <alignment vertical="center"/>
    </xf>
    <xf numFmtId="198" fontId="118" fillId="0" borderId="71" xfId="51931" applyNumberFormat="1" applyFont="1" applyBorder="1">
      <alignment vertical="center"/>
    </xf>
    <xf numFmtId="198" fontId="118" fillId="0" borderId="72" xfId="51931" applyNumberFormat="1" applyFont="1" applyBorder="1" applyAlignment="1">
      <alignment horizontal="center" vertical="center"/>
    </xf>
    <xf numFmtId="198" fontId="118" fillId="0" borderId="1" xfId="51931" applyNumberFormat="1" applyFont="1" applyBorder="1" applyAlignment="1">
      <alignment horizontal="center" vertical="center"/>
    </xf>
    <xf numFmtId="198" fontId="129" fillId="0" borderId="2" xfId="51931" applyNumberFormat="1" applyFont="1" applyBorder="1">
      <alignment vertical="center"/>
    </xf>
    <xf numFmtId="198" fontId="129" fillId="0" borderId="0" xfId="51931" applyNumberFormat="1" applyFont="1">
      <alignment vertical="center"/>
    </xf>
    <xf numFmtId="0" fontId="109" fillId="0" borderId="0" xfId="51931" applyFont="1" applyAlignment="1">
      <alignment horizontal="center" vertical="center"/>
    </xf>
    <xf numFmtId="0" fontId="109" fillId="0" borderId="0" xfId="51931" applyFont="1" applyAlignment="1">
      <alignment horizontal="right" vertical="center"/>
    </xf>
    <xf numFmtId="0" fontId="109" fillId="0" borderId="1" xfId="51931" applyFont="1" applyBorder="1" applyAlignment="1">
      <alignment horizontal="center" vertical="center"/>
    </xf>
    <xf numFmtId="0" fontId="109" fillId="0" borderId="122" xfId="51931" applyFont="1" applyBorder="1" applyAlignment="1">
      <alignment horizontal="center" vertical="center"/>
    </xf>
    <xf numFmtId="0" fontId="109" fillId="0" borderId="28" xfId="51931" applyFont="1" applyBorder="1" applyAlignment="1">
      <alignment horizontal="center" vertical="center"/>
    </xf>
    <xf numFmtId="0" fontId="109" fillId="0" borderId="72" xfId="51931" applyFont="1" applyBorder="1" applyAlignment="1">
      <alignment horizontal="center" vertical="center"/>
    </xf>
    <xf numFmtId="0" fontId="118" fillId="0" borderId="74" xfId="51931" applyFont="1" applyBorder="1">
      <alignment vertical="center"/>
    </xf>
    <xf numFmtId="0" fontId="118" fillId="0" borderId="77" xfId="51931" applyFont="1" applyBorder="1">
      <alignment vertical="center"/>
    </xf>
    <xf numFmtId="0" fontId="118" fillId="0" borderId="77" xfId="51931" applyFont="1" applyBorder="1" applyAlignment="1">
      <alignment horizontal="center" vertical="center"/>
    </xf>
    <xf numFmtId="0" fontId="118" fillId="0" borderId="39" xfId="51931" applyFont="1" applyBorder="1">
      <alignment vertical="center"/>
    </xf>
    <xf numFmtId="0" fontId="118" fillId="0" borderId="222" xfId="51931" applyFont="1" applyBorder="1">
      <alignment vertical="center"/>
    </xf>
    <xf numFmtId="0" fontId="118" fillId="0" borderId="223" xfId="51931" applyFont="1" applyBorder="1">
      <alignment vertical="center"/>
    </xf>
    <xf numFmtId="0" fontId="118" fillId="0" borderId="226" xfId="51931" applyFont="1" applyBorder="1">
      <alignment vertical="center"/>
    </xf>
    <xf numFmtId="0" fontId="118" fillId="0" borderId="231" xfId="51931" applyFont="1" applyBorder="1">
      <alignment vertical="center"/>
    </xf>
    <xf numFmtId="0" fontId="118" fillId="0" borderId="227" xfId="51931" applyFont="1" applyBorder="1">
      <alignment vertical="center"/>
    </xf>
    <xf numFmtId="0" fontId="118" fillId="0" borderId="75" xfId="51931" applyFont="1" applyBorder="1">
      <alignment vertical="center"/>
    </xf>
    <xf numFmtId="0" fontId="118" fillId="0" borderId="1" xfId="51931" applyFont="1" applyBorder="1">
      <alignment vertical="center"/>
    </xf>
    <xf numFmtId="0" fontId="118" fillId="0" borderId="83" xfId="51931" applyFont="1" applyBorder="1">
      <alignment vertical="center"/>
    </xf>
    <xf numFmtId="0" fontId="118" fillId="0" borderId="224" xfId="51931" applyFont="1" applyBorder="1">
      <alignment vertical="center"/>
    </xf>
    <xf numFmtId="0" fontId="118" fillId="0" borderId="71" xfId="51931" applyFont="1" applyBorder="1">
      <alignment vertical="center"/>
    </xf>
    <xf numFmtId="0" fontId="118" fillId="0" borderId="72" xfId="51931" applyFont="1" applyBorder="1">
      <alignment vertical="center"/>
    </xf>
    <xf numFmtId="0" fontId="118" fillId="0" borderId="228" xfId="51931" applyFont="1" applyBorder="1">
      <alignment vertical="center"/>
    </xf>
    <xf numFmtId="0" fontId="118" fillId="0" borderId="129" xfId="51931" applyFont="1" applyBorder="1">
      <alignment vertical="center"/>
    </xf>
    <xf numFmtId="0" fontId="118" fillId="0" borderId="233" xfId="51931" applyFont="1" applyBorder="1">
      <alignment vertical="center"/>
    </xf>
    <xf numFmtId="0" fontId="118" fillId="0" borderId="127" xfId="51931" applyFont="1" applyBorder="1">
      <alignment vertical="center"/>
    </xf>
    <xf numFmtId="0" fontId="118" fillId="0" borderId="175" xfId="51931" applyFont="1" applyBorder="1">
      <alignment vertical="center"/>
    </xf>
    <xf numFmtId="0" fontId="118" fillId="0" borderId="52" xfId="51931" applyFont="1" applyBorder="1">
      <alignment vertical="center"/>
    </xf>
    <xf numFmtId="0" fontId="118" fillId="0" borderId="52" xfId="51931" applyFont="1" applyBorder="1" applyAlignment="1">
      <alignment horizontal="center" vertical="center"/>
    </xf>
    <xf numFmtId="0" fontId="118" fillId="0" borderId="53" xfId="51931" applyFont="1" applyBorder="1">
      <alignment vertical="center"/>
    </xf>
    <xf numFmtId="0" fontId="118" fillId="0" borderId="234" xfId="51931" applyFont="1" applyBorder="1">
      <alignment vertical="center"/>
    </xf>
    <xf numFmtId="0" fontId="118" fillId="0" borderId="232" xfId="51931" applyFont="1" applyBorder="1">
      <alignment vertical="center"/>
    </xf>
    <xf numFmtId="0" fontId="118" fillId="0" borderId="225" xfId="51931" applyFont="1" applyBorder="1">
      <alignment vertical="center"/>
    </xf>
    <xf numFmtId="0" fontId="118" fillId="0" borderId="229" xfId="51931" applyFont="1" applyBorder="1">
      <alignment vertical="center"/>
    </xf>
    <xf numFmtId="0" fontId="118" fillId="0" borderId="230" xfId="51931" applyFont="1" applyBorder="1">
      <alignment vertical="center"/>
    </xf>
    <xf numFmtId="41" fontId="123" fillId="0" borderId="30" xfId="1" applyFont="1" applyBorder="1">
      <alignment vertical="center"/>
    </xf>
    <xf numFmtId="0" fontId="164" fillId="0" borderId="25" xfId="50293" applyFont="1" applyBorder="1" applyAlignment="1">
      <alignment horizontal="center" vertical="center" wrapText="1" shrinkToFit="1"/>
    </xf>
    <xf numFmtId="41" fontId="37" fillId="114" borderId="31" xfId="0" applyNumberFormat="1" applyFont="1" applyFill="1" applyBorder="1">
      <alignment vertical="center"/>
    </xf>
    <xf numFmtId="41" fontId="123" fillId="0" borderId="31" xfId="1" applyFont="1" applyBorder="1">
      <alignment vertical="center"/>
    </xf>
    <xf numFmtId="41" fontId="263" fillId="88" borderId="194" xfId="0" applyNumberFormat="1" applyFont="1" applyFill="1" applyBorder="1">
      <alignment vertical="center"/>
    </xf>
    <xf numFmtId="41" fontId="121" fillId="88" borderId="213" xfId="0" applyNumberFormat="1" applyFont="1" applyFill="1" applyBorder="1">
      <alignment vertical="center"/>
    </xf>
    <xf numFmtId="41" fontId="25" fillId="95" borderId="97" xfId="0" applyNumberFormat="1" applyFont="1" applyFill="1" applyBorder="1">
      <alignment vertical="center"/>
    </xf>
    <xf numFmtId="0" fontId="109" fillId="37" borderId="27" xfId="50293" applyFont="1" applyFill="1" applyBorder="1" applyAlignment="1">
      <alignment horizontal="center" vertical="center" shrinkToFit="1"/>
    </xf>
    <xf numFmtId="41" fontId="113" fillId="114" borderId="25" xfId="1" applyFont="1" applyFill="1" applyBorder="1" applyAlignment="1">
      <alignment horizontal="center" vertical="center"/>
    </xf>
    <xf numFmtId="0" fontId="109" fillId="37" borderId="29" xfId="50293" applyFont="1" applyFill="1" applyBorder="1" applyAlignment="1">
      <alignment horizontal="center" vertical="center"/>
    </xf>
    <xf numFmtId="41" fontId="117" fillId="37" borderId="28" xfId="1" applyFont="1" applyFill="1" applyBorder="1" applyAlignment="1">
      <alignment horizontal="center" vertical="center"/>
    </xf>
    <xf numFmtId="41" fontId="110" fillId="57" borderId="95" xfId="0" applyNumberFormat="1" applyFont="1" applyFill="1" applyBorder="1" applyAlignment="1">
      <alignment vertical="center" shrinkToFit="1"/>
    </xf>
    <xf numFmtId="41" fontId="37" fillId="112" borderId="30" xfId="0" applyNumberFormat="1" applyFont="1" applyFill="1" applyBorder="1" applyAlignment="1">
      <alignment vertical="center" shrinkToFit="1"/>
    </xf>
    <xf numFmtId="41" fontId="110" fillId="0" borderId="88" xfId="0" applyNumberFormat="1" applyFont="1" applyBorder="1" applyAlignment="1">
      <alignment horizontal="center" vertical="center" shrinkToFit="1"/>
    </xf>
    <xf numFmtId="181" fontId="37" fillId="112" borderId="30" xfId="0" applyNumberFormat="1" applyFont="1" applyFill="1" applyBorder="1">
      <alignment vertical="center"/>
    </xf>
    <xf numFmtId="41" fontId="200" fillId="88" borderId="213" xfId="0" applyNumberFormat="1" applyFont="1" applyFill="1" applyBorder="1">
      <alignment vertical="center"/>
    </xf>
    <xf numFmtId="0" fontId="36" fillId="95" borderId="35" xfId="0" applyFont="1" applyFill="1" applyBorder="1" applyAlignment="1">
      <alignment horizontal="center" vertical="center"/>
    </xf>
    <xf numFmtId="41" fontId="37" fillId="95" borderId="27" xfId="1" applyFont="1" applyFill="1" applyBorder="1" applyAlignment="1">
      <alignment horizontal="center" vertical="center"/>
    </xf>
    <xf numFmtId="189" fontId="37" fillId="95" borderId="27" xfId="1" applyNumberFormat="1" applyFont="1" applyFill="1" applyBorder="1" applyAlignment="1">
      <alignment horizontal="center" vertical="center"/>
    </xf>
    <xf numFmtId="41" fontId="123" fillId="95" borderId="27" xfId="1" applyFont="1" applyFill="1" applyBorder="1" applyAlignment="1">
      <alignment horizontal="center" vertical="center"/>
    </xf>
    <xf numFmtId="41" fontId="37" fillId="37" borderId="27" xfId="1" applyFont="1" applyFill="1" applyBorder="1" applyAlignment="1">
      <alignment horizontal="center" vertical="center" wrapText="1"/>
    </xf>
    <xf numFmtId="41" fontId="244" fillId="0" borderId="27" xfId="1" applyFont="1" applyBorder="1" applyAlignment="1">
      <alignment horizontal="center" vertical="center"/>
    </xf>
    <xf numFmtId="41" fontId="244" fillId="89" borderId="27" xfId="1" applyFont="1" applyFill="1" applyBorder="1" applyAlignment="1">
      <alignment horizontal="center" vertical="center"/>
    </xf>
    <xf numFmtId="41" fontId="244" fillId="0" borderId="27" xfId="1" applyFont="1" applyBorder="1" applyAlignment="1">
      <alignment horizontal="center" vertical="center" wrapText="1"/>
    </xf>
    <xf numFmtId="41" fontId="244" fillId="61" borderId="27" xfId="1" applyFont="1" applyFill="1" applyBorder="1" applyAlignment="1">
      <alignment horizontal="center" vertical="center" wrapText="1"/>
    </xf>
    <xf numFmtId="41" fontId="37" fillId="95" borderId="30" xfId="0" applyNumberFormat="1" applyFont="1" applyFill="1" applyBorder="1" applyAlignment="1">
      <alignment vertical="center" shrinkToFit="1"/>
    </xf>
    <xf numFmtId="182" fontId="123" fillId="95" borderId="88" xfId="0" applyNumberFormat="1" applyFont="1" applyFill="1" applyBorder="1" applyAlignment="1">
      <alignment horizontal="center" vertical="center" shrinkToFit="1"/>
    </xf>
    <xf numFmtId="0" fontId="110" fillId="0" borderId="99" xfId="0" applyFont="1" applyBorder="1" applyAlignment="1">
      <alignment horizontal="center" vertical="center"/>
    </xf>
    <xf numFmtId="0" fontId="36" fillId="95" borderId="35" xfId="0" applyFont="1" applyFill="1" applyBorder="1" applyAlignment="1">
      <alignment horizontal="center" vertical="center" shrinkToFit="1"/>
    </xf>
    <xf numFmtId="0" fontId="36" fillId="95" borderId="1" xfId="0" applyFont="1" applyFill="1" applyBorder="1" applyAlignment="1">
      <alignment horizontal="center" vertical="center" shrinkToFit="1"/>
    </xf>
    <xf numFmtId="41" fontId="117" fillId="95" borderId="1" xfId="1" applyFont="1" applyFill="1" applyBorder="1" applyAlignment="1">
      <alignment horizontal="center" vertical="center"/>
    </xf>
    <xf numFmtId="198" fontId="36" fillId="95" borderId="35" xfId="0" applyNumberFormat="1" applyFont="1" applyFill="1" applyBorder="1" applyAlignment="1">
      <alignment horizontal="center" vertical="center"/>
    </xf>
    <xf numFmtId="198" fontId="205" fillId="95" borderId="35" xfId="0" applyNumberFormat="1" applyFont="1" applyFill="1" applyBorder="1">
      <alignment vertical="center"/>
    </xf>
    <xf numFmtId="49" fontId="36" fillId="95" borderId="82" xfId="0" applyNumberFormat="1" applyFont="1" applyFill="1" applyBorder="1" applyAlignment="1">
      <alignment horizontal="center" vertical="center"/>
    </xf>
    <xf numFmtId="0" fontId="36" fillId="95" borderId="0" xfId="0" applyFont="1" applyFill="1" applyAlignment="1">
      <alignment horizontal="center" vertical="center"/>
    </xf>
    <xf numFmtId="41" fontId="36" fillId="101" borderId="1" xfId="1" applyFont="1" applyFill="1" applyBorder="1">
      <alignment vertical="center"/>
    </xf>
    <xf numFmtId="41" fontId="36" fillId="101" borderId="1" xfId="0" applyNumberFormat="1" applyFont="1" applyFill="1" applyBorder="1">
      <alignment vertical="center"/>
    </xf>
    <xf numFmtId="41" fontId="36" fillId="101" borderId="1" xfId="1" applyFont="1" applyFill="1" applyBorder="1" applyAlignment="1">
      <alignment horizontal="center" vertical="center"/>
    </xf>
    <xf numFmtId="41" fontId="36" fillId="101" borderId="71" xfId="1" applyFont="1" applyFill="1" applyBorder="1">
      <alignment vertical="center"/>
    </xf>
    <xf numFmtId="49" fontId="36" fillId="101" borderId="83" xfId="0" applyNumberFormat="1" applyFont="1" applyFill="1" applyBorder="1" applyAlignment="1">
      <alignment horizontal="center" vertical="center"/>
    </xf>
    <xf numFmtId="0" fontId="101" fillId="0" borderId="75" xfId="0" applyFont="1" applyBorder="1" applyAlignment="1">
      <alignment horizontal="center" vertical="center"/>
    </xf>
    <xf numFmtId="0" fontId="101" fillId="0" borderId="76" xfId="0" applyFont="1" applyBorder="1" applyAlignment="1">
      <alignment horizontal="center" vertical="center"/>
    </xf>
    <xf numFmtId="41" fontId="261" fillId="116" borderId="49" xfId="1" applyFont="1" applyFill="1" applyBorder="1">
      <alignment vertical="center"/>
    </xf>
    <xf numFmtId="41" fontId="213" fillId="116" borderId="49" xfId="1" applyFont="1" applyFill="1" applyBorder="1">
      <alignment vertical="center"/>
    </xf>
    <xf numFmtId="0" fontId="242" fillId="116" borderId="49" xfId="0" applyFont="1" applyFill="1" applyBorder="1">
      <alignment vertical="center"/>
    </xf>
    <xf numFmtId="41" fontId="261" fillId="116" borderId="25" xfId="1" applyFont="1" applyFill="1" applyBorder="1">
      <alignment vertical="center"/>
    </xf>
    <xf numFmtId="41" fontId="213" fillId="116" borderId="25" xfId="1" applyFont="1" applyFill="1" applyBorder="1">
      <alignment vertical="center"/>
    </xf>
    <xf numFmtId="0" fontId="242" fillId="116" borderId="25" xfId="0" applyFont="1" applyFill="1" applyBorder="1">
      <alignment vertical="center"/>
    </xf>
    <xf numFmtId="190" fontId="261" fillId="116" borderId="25" xfId="1" applyNumberFormat="1" applyFont="1" applyFill="1" applyBorder="1">
      <alignment vertical="center"/>
    </xf>
    <xf numFmtId="41" fontId="261" fillId="116" borderId="57" xfId="1" applyFont="1" applyFill="1" applyBorder="1">
      <alignment vertical="center"/>
    </xf>
    <xf numFmtId="41" fontId="213" fillId="116" borderId="57" xfId="1" applyFont="1" applyFill="1" applyBorder="1">
      <alignment vertical="center"/>
    </xf>
    <xf numFmtId="0" fontId="242" fillId="116" borderId="57" xfId="0" applyFont="1" applyFill="1" applyBorder="1">
      <alignment vertical="center"/>
    </xf>
    <xf numFmtId="0" fontId="37" fillId="103" borderId="25" xfId="0" applyFont="1" applyFill="1" applyBorder="1" applyAlignment="1">
      <alignment horizontal="center" vertical="center" wrapText="1"/>
    </xf>
    <xf numFmtId="0" fontId="213" fillId="0" borderId="25" xfId="0" applyFont="1" applyBorder="1" applyAlignment="1">
      <alignment horizontal="center" vertical="center" wrapText="1"/>
    </xf>
    <xf numFmtId="0" fontId="213" fillId="37" borderId="25" xfId="0" applyFont="1" applyFill="1" applyBorder="1" applyAlignment="1">
      <alignment horizontal="center" vertical="center" wrapText="1"/>
    </xf>
    <xf numFmtId="0" fontId="213" fillId="37" borderId="49" xfId="0" applyFont="1" applyFill="1" applyBorder="1" applyAlignment="1">
      <alignment horizontal="center" vertical="center"/>
    </xf>
    <xf numFmtId="0" fontId="224" fillId="37" borderId="138" xfId="0" applyFont="1" applyFill="1" applyBorder="1" applyAlignment="1">
      <alignment horizontal="center" vertical="center"/>
    </xf>
    <xf numFmtId="14" fontId="227" fillId="0" borderId="27" xfId="50293" applyNumberFormat="1" applyFont="1" applyBorder="1" applyAlignment="1">
      <alignment horizontal="center" vertical="center"/>
    </xf>
    <xf numFmtId="190" fontId="25" fillId="103" borderId="25" xfId="1" applyNumberFormat="1" applyFont="1" applyFill="1" applyBorder="1" applyAlignment="1">
      <alignment horizontal="center" vertical="center"/>
    </xf>
    <xf numFmtId="0" fontId="213" fillId="95" borderId="25" xfId="0" applyFont="1" applyFill="1" applyBorder="1" applyAlignment="1">
      <alignment horizontal="center" vertical="center"/>
    </xf>
    <xf numFmtId="0" fontId="213" fillId="97" borderId="25" xfId="0" applyFont="1" applyFill="1" applyBorder="1" applyAlignment="1">
      <alignment horizontal="center" vertical="center"/>
    </xf>
    <xf numFmtId="0" fontId="213" fillId="95" borderId="38" xfId="0" applyFont="1" applyFill="1" applyBorder="1" applyAlignment="1">
      <alignment horizontal="center" vertical="center"/>
    </xf>
    <xf numFmtId="0" fontId="213" fillId="97" borderId="29" xfId="0" applyFont="1" applyFill="1" applyBorder="1" applyAlignment="1">
      <alignment horizontal="center" vertical="center"/>
    </xf>
    <xf numFmtId="0" fontId="213" fillId="37" borderId="38" xfId="0" applyFont="1" applyFill="1" applyBorder="1" applyAlignment="1">
      <alignment horizontal="center" vertical="center"/>
    </xf>
    <xf numFmtId="0" fontId="213" fillId="37" borderId="29" xfId="0" applyFont="1" applyFill="1" applyBorder="1" applyAlignment="1">
      <alignment horizontal="center" vertical="center"/>
    </xf>
    <xf numFmtId="0" fontId="213" fillId="60" borderId="52" xfId="0" applyFont="1" applyFill="1" applyBorder="1" applyAlignment="1">
      <alignment horizontal="center" vertical="center"/>
    </xf>
    <xf numFmtId="41" fontId="213" fillId="60" borderId="52" xfId="0" applyNumberFormat="1" applyFont="1" applyFill="1" applyBorder="1" applyAlignment="1">
      <alignment horizontal="right" vertical="center"/>
    </xf>
    <xf numFmtId="41" fontId="213" fillId="60" borderId="53" xfId="0" applyNumberFormat="1" applyFont="1" applyFill="1" applyBorder="1" applyAlignment="1">
      <alignment horizontal="right" vertical="center"/>
    </xf>
    <xf numFmtId="0" fontId="213" fillId="75" borderId="49" xfId="0" applyFont="1" applyFill="1" applyBorder="1" applyAlignment="1">
      <alignment horizontal="center" vertical="center"/>
    </xf>
    <xf numFmtId="9" fontId="224" fillId="75" borderId="49" xfId="0" applyNumberFormat="1" applyFont="1" applyFill="1" applyBorder="1" applyAlignment="1">
      <alignment horizontal="center" vertical="center"/>
    </xf>
    <xf numFmtId="41" fontId="213" fillId="75" borderId="49" xfId="0" applyNumberFormat="1" applyFont="1" applyFill="1" applyBorder="1" applyAlignment="1">
      <alignment horizontal="right" vertical="center"/>
    </xf>
    <xf numFmtId="43" fontId="213" fillId="75" borderId="49" xfId="0" applyNumberFormat="1" applyFont="1" applyFill="1" applyBorder="1" applyAlignment="1">
      <alignment horizontal="right" vertical="center"/>
    </xf>
    <xf numFmtId="41" fontId="213" fillId="75" borderId="55" xfId="0" applyNumberFormat="1" applyFont="1" applyFill="1" applyBorder="1" applyAlignment="1">
      <alignment horizontal="right" vertical="center"/>
    </xf>
    <xf numFmtId="0" fontId="213" fillId="75" borderId="57" xfId="0" applyFont="1" applyFill="1" applyBorder="1" applyAlignment="1">
      <alignment horizontal="center" vertical="center"/>
    </xf>
    <xf numFmtId="41" fontId="213" fillId="75" borderId="57" xfId="0" applyNumberFormat="1" applyFont="1" applyFill="1" applyBorder="1" applyAlignment="1">
      <alignment horizontal="right" vertical="center"/>
    </xf>
    <xf numFmtId="180" fontId="224" fillId="75" borderId="57" xfId="0" applyNumberFormat="1" applyFont="1" applyFill="1" applyBorder="1" applyAlignment="1">
      <alignment horizontal="right" vertical="center"/>
    </xf>
    <xf numFmtId="0" fontId="213" fillId="0" borderId="0" xfId="0" applyFont="1" applyAlignment="1">
      <alignment horizontal="center" vertical="center"/>
    </xf>
    <xf numFmtId="41" fontId="213" fillId="0" borderId="0" xfId="0" applyNumberFormat="1" applyFont="1" applyAlignment="1">
      <alignment horizontal="right" vertical="center"/>
    </xf>
    <xf numFmtId="41" fontId="213" fillId="37" borderId="49" xfId="0" applyNumberFormat="1" applyFont="1" applyFill="1" applyBorder="1" applyAlignment="1">
      <alignment horizontal="right" vertical="center"/>
    </xf>
    <xf numFmtId="41" fontId="213" fillId="37" borderId="49" xfId="0" applyNumberFormat="1" applyFont="1" applyFill="1" applyBorder="1" applyAlignment="1">
      <alignment horizontal="center" vertical="center"/>
    </xf>
    <xf numFmtId="0" fontId="213" fillId="37" borderId="55" xfId="0" applyFont="1" applyFill="1" applyBorder="1" applyAlignment="1">
      <alignment horizontal="center" vertical="center"/>
    </xf>
    <xf numFmtId="0" fontId="224" fillId="37" borderId="63" xfId="0" applyFont="1" applyFill="1" applyBorder="1" applyAlignment="1">
      <alignment horizontal="center" vertical="center"/>
    </xf>
    <xf numFmtId="0" fontId="213" fillId="37" borderId="34" xfId="0" applyFont="1" applyFill="1" applyBorder="1" applyAlignment="1">
      <alignment horizontal="center" vertical="center"/>
    </xf>
    <xf numFmtId="0" fontId="213" fillId="58" borderId="52" xfId="0" applyFont="1" applyFill="1" applyBorder="1" applyAlignment="1">
      <alignment horizontal="center" vertical="center"/>
    </xf>
    <xf numFmtId="190" fontId="213" fillId="58" borderId="52" xfId="0" applyNumberFormat="1" applyFont="1" applyFill="1" applyBorder="1" applyAlignment="1">
      <alignment horizontal="right" vertical="center"/>
    </xf>
    <xf numFmtId="41" fontId="213" fillId="58" borderId="52" xfId="0" applyNumberFormat="1" applyFont="1" applyFill="1" applyBorder="1" applyAlignment="1">
      <alignment horizontal="right" vertical="center"/>
    </xf>
    <xf numFmtId="41" fontId="213" fillId="58" borderId="53" xfId="0" applyNumberFormat="1" applyFont="1" applyFill="1" applyBorder="1" applyAlignment="1">
      <alignment horizontal="right" vertical="center"/>
    </xf>
    <xf numFmtId="190" fontId="213" fillId="0" borderId="0" xfId="0" applyNumberFormat="1" applyFont="1" applyAlignment="1">
      <alignment horizontal="right" vertical="center"/>
    </xf>
    <xf numFmtId="0" fontId="224" fillId="37" borderId="54" xfId="0" applyFont="1" applyFill="1" applyBorder="1" applyAlignment="1">
      <alignment horizontal="center" vertical="center"/>
    </xf>
    <xf numFmtId="0" fontId="213" fillId="37" borderId="0" xfId="0" applyFont="1" applyFill="1" applyAlignment="1">
      <alignment horizontal="center" vertical="center"/>
    </xf>
    <xf numFmtId="41" fontId="213" fillId="37" borderId="0" xfId="0" applyNumberFormat="1" applyFont="1" applyFill="1" applyAlignment="1">
      <alignment horizontal="right" vertical="center"/>
    </xf>
    <xf numFmtId="0" fontId="213" fillId="37" borderId="26" xfId="0" applyFont="1" applyFill="1" applyBorder="1" applyAlignment="1">
      <alignment horizontal="center" vertical="center"/>
    </xf>
    <xf numFmtId="41" fontId="213" fillId="37" borderId="26" xfId="0" applyNumberFormat="1" applyFont="1" applyFill="1" applyBorder="1" applyAlignment="1">
      <alignment horizontal="right" vertical="center"/>
    </xf>
    <xf numFmtId="0" fontId="213" fillId="0" borderId="3" xfId="0" applyFont="1" applyBorder="1" applyAlignment="1">
      <alignment horizontal="center" vertical="center" wrapText="1"/>
    </xf>
    <xf numFmtId="0" fontId="213" fillId="0" borderId="38" xfId="0" applyFont="1" applyBorder="1" applyAlignment="1">
      <alignment horizontal="center" vertical="center"/>
    </xf>
    <xf numFmtId="0" fontId="213" fillId="0" borderId="3" xfId="0" applyFont="1" applyBorder="1" applyAlignment="1">
      <alignment horizontal="center" vertical="center"/>
    </xf>
    <xf numFmtId="0" fontId="213" fillId="78" borderId="25" xfId="0" applyFont="1" applyFill="1" applyBorder="1" applyAlignment="1">
      <alignment horizontal="center" vertical="center" shrinkToFit="1"/>
    </xf>
    <xf numFmtId="0" fontId="213" fillId="78" borderId="25" xfId="0" applyFont="1" applyFill="1" applyBorder="1" applyAlignment="1">
      <alignment horizontal="center" vertical="center"/>
    </xf>
    <xf numFmtId="41" fontId="213" fillId="0" borderId="25" xfId="0" applyNumberFormat="1" applyFont="1" applyBorder="1">
      <alignment vertical="center"/>
    </xf>
    <xf numFmtId="49" fontId="213" fillId="0" borderId="25" xfId="0" applyNumberFormat="1" applyFont="1" applyBorder="1" applyAlignment="1">
      <alignment horizontal="center" vertical="center"/>
    </xf>
    <xf numFmtId="0" fontId="224" fillId="0" borderId="50" xfId="0" applyFont="1" applyBorder="1" applyAlignment="1">
      <alignment horizontal="left" vertical="center"/>
    </xf>
    <xf numFmtId="41" fontId="213" fillId="0" borderId="25" xfId="0" applyNumberFormat="1" applyFont="1" applyBorder="1" applyAlignment="1">
      <alignment horizontal="right" vertical="center"/>
    </xf>
    <xf numFmtId="0" fontId="213" fillId="37" borderId="52" xfId="0" applyFont="1" applyFill="1" applyBorder="1" applyAlignment="1">
      <alignment horizontal="center" vertical="center"/>
    </xf>
    <xf numFmtId="41" fontId="213" fillId="37" borderId="52" xfId="0" applyNumberFormat="1" applyFont="1" applyFill="1" applyBorder="1" applyAlignment="1">
      <alignment horizontal="right" vertical="center"/>
    </xf>
    <xf numFmtId="41" fontId="213" fillId="37" borderId="29" xfId="0" applyNumberFormat="1" applyFont="1" applyFill="1" applyBorder="1" applyAlignment="1">
      <alignment horizontal="right" vertical="center"/>
    </xf>
    <xf numFmtId="41" fontId="213" fillId="37" borderId="29" xfId="0" applyNumberFormat="1" applyFont="1" applyFill="1" applyBorder="1" applyAlignment="1">
      <alignment horizontal="center" vertical="center"/>
    </xf>
    <xf numFmtId="0" fontId="213" fillId="37" borderId="38" xfId="0" applyFont="1" applyFill="1" applyBorder="1" applyAlignment="1">
      <alignment horizontal="center" vertical="center" shrinkToFit="1"/>
    </xf>
    <xf numFmtId="49" fontId="213" fillId="37" borderId="38" xfId="0" applyNumberFormat="1" applyFont="1" applyFill="1" applyBorder="1" applyAlignment="1">
      <alignment horizontal="center" vertical="center"/>
    </xf>
    <xf numFmtId="180" fontId="213" fillId="37" borderId="38" xfId="0" applyNumberFormat="1" applyFont="1" applyFill="1" applyBorder="1" applyAlignment="1">
      <alignment horizontal="center" vertical="center"/>
    </xf>
    <xf numFmtId="41" fontId="213" fillId="37" borderId="38" xfId="0" applyNumberFormat="1" applyFont="1" applyFill="1" applyBorder="1">
      <alignment vertical="center"/>
    </xf>
    <xf numFmtId="41" fontId="213" fillId="37" borderId="38" xfId="0" applyNumberFormat="1" applyFont="1" applyFill="1" applyBorder="1" applyAlignment="1">
      <alignment horizontal="center" vertical="center"/>
    </xf>
    <xf numFmtId="41" fontId="213" fillId="57" borderId="52" xfId="0" applyNumberFormat="1" applyFont="1" applyFill="1" applyBorder="1" applyAlignment="1">
      <alignment horizontal="right" vertical="center"/>
    </xf>
    <xf numFmtId="189" fontId="224" fillId="75" borderId="49" xfId="0" applyNumberFormat="1" applyFont="1" applyFill="1" applyBorder="1" applyAlignment="1">
      <alignment horizontal="right" vertical="center"/>
    </xf>
    <xf numFmtId="9" fontId="213" fillId="75" borderId="34" xfId="0" applyNumberFormat="1" applyFont="1" applyFill="1" applyBorder="1" applyAlignment="1">
      <alignment horizontal="center" vertical="center"/>
    </xf>
    <xf numFmtId="41" fontId="213" fillId="75" borderId="34" xfId="0" applyNumberFormat="1" applyFont="1" applyFill="1" applyBorder="1" applyAlignment="1">
      <alignment horizontal="right" vertical="center"/>
    </xf>
    <xf numFmtId="189" fontId="224" fillId="75" borderId="34" xfId="0" applyNumberFormat="1" applyFont="1" applyFill="1" applyBorder="1" applyAlignment="1">
      <alignment horizontal="right" vertical="center"/>
    </xf>
    <xf numFmtId="41" fontId="213" fillId="75" borderId="61" xfId="0" applyNumberFormat="1" applyFont="1" applyFill="1" applyBorder="1" applyAlignment="1">
      <alignment horizontal="right" vertical="center"/>
    </xf>
    <xf numFmtId="189" fontId="224" fillId="75" borderId="57" xfId="0" applyNumberFormat="1" applyFont="1" applyFill="1" applyBorder="1" applyAlignment="1">
      <alignment horizontal="right" vertical="center"/>
    </xf>
    <xf numFmtId="41" fontId="213" fillId="0" borderId="0" xfId="0" applyNumberFormat="1" applyFont="1" applyAlignment="1">
      <alignment horizontal="center" vertical="center"/>
    </xf>
    <xf numFmtId="43" fontId="213" fillId="0" borderId="0" xfId="0" applyNumberFormat="1" applyFont="1" applyAlignment="1">
      <alignment horizontal="center" vertical="center"/>
    </xf>
    <xf numFmtId="43" fontId="213" fillId="0" borderId="0" xfId="0" applyNumberFormat="1" applyFont="1">
      <alignment vertical="center"/>
    </xf>
    <xf numFmtId="200" fontId="213" fillId="0" borderId="0" xfId="0" applyNumberFormat="1" applyFont="1">
      <alignment vertical="center"/>
    </xf>
    <xf numFmtId="0" fontId="224" fillId="0" borderId="1" xfId="0" applyFont="1" applyBorder="1" applyAlignment="1">
      <alignment horizontal="center" vertical="center"/>
    </xf>
    <xf numFmtId="0" fontId="224" fillId="0" borderId="1" xfId="0" applyFont="1" applyBorder="1">
      <alignment vertical="center"/>
    </xf>
    <xf numFmtId="0" fontId="224" fillId="0" borderId="0" xfId="0" applyFont="1">
      <alignment vertical="center"/>
    </xf>
    <xf numFmtId="185" fontId="213" fillId="37" borderId="59" xfId="0" applyNumberFormat="1" applyFont="1" applyFill="1" applyBorder="1" applyAlignment="1">
      <alignment horizontal="center" vertical="center"/>
    </xf>
    <xf numFmtId="185" fontId="213" fillId="37" borderId="3" xfId="0" applyNumberFormat="1" applyFont="1" applyFill="1" applyBorder="1" applyAlignment="1">
      <alignment horizontal="center" vertical="center"/>
    </xf>
    <xf numFmtId="185" fontId="213" fillId="37" borderId="25" xfId="0" applyNumberFormat="1" applyFont="1" applyFill="1" applyBorder="1" applyAlignment="1">
      <alignment horizontal="center" vertical="center"/>
    </xf>
    <xf numFmtId="41" fontId="213" fillId="60" borderId="25" xfId="0" applyNumberFormat="1" applyFont="1" applyFill="1" applyBorder="1" applyAlignment="1">
      <alignment horizontal="center" vertical="center"/>
    </xf>
    <xf numFmtId="0" fontId="213" fillId="0" borderId="57" xfId="0" applyFont="1" applyBorder="1" applyAlignment="1">
      <alignment horizontal="center" vertical="center"/>
    </xf>
    <xf numFmtId="185" fontId="213" fillId="37" borderId="57" xfId="0" applyNumberFormat="1" applyFont="1" applyFill="1" applyBorder="1" applyAlignment="1">
      <alignment horizontal="right" vertical="center"/>
    </xf>
    <xf numFmtId="41" fontId="213" fillId="60" borderId="57" xfId="0" applyNumberFormat="1" applyFont="1" applyFill="1" applyBorder="1" applyAlignment="1">
      <alignment horizontal="center" vertical="center"/>
    </xf>
    <xf numFmtId="0" fontId="213" fillId="37" borderId="58" xfId="0" applyFont="1" applyFill="1" applyBorder="1" applyAlignment="1">
      <alignment horizontal="center" vertical="center"/>
    </xf>
    <xf numFmtId="0" fontId="213" fillId="37" borderId="73" xfId="0" applyFont="1" applyFill="1" applyBorder="1" applyAlignment="1">
      <alignment horizontal="center" vertical="center"/>
    </xf>
    <xf numFmtId="0" fontId="213" fillId="37" borderId="66" xfId="0" applyFont="1" applyFill="1" applyBorder="1" applyAlignment="1">
      <alignment horizontal="center" vertical="center"/>
    </xf>
    <xf numFmtId="0" fontId="213" fillId="66" borderId="66" xfId="0" applyFont="1" applyFill="1" applyBorder="1" applyAlignment="1">
      <alignment horizontal="center" vertical="center"/>
    </xf>
    <xf numFmtId="0" fontId="213" fillId="0" borderId="66" xfId="0" applyFont="1" applyBorder="1" applyAlignment="1">
      <alignment horizontal="center" vertical="center"/>
    </xf>
    <xf numFmtId="185" fontId="213" fillId="37" borderId="66" xfId="0" applyNumberFormat="1" applyFont="1" applyFill="1" applyBorder="1" applyAlignment="1">
      <alignment horizontal="right" vertical="center"/>
    </xf>
    <xf numFmtId="41" fontId="213" fillId="60" borderId="66" xfId="0" applyNumberFormat="1" applyFont="1" applyFill="1" applyBorder="1" applyAlignment="1">
      <alignment horizontal="center" vertical="center"/>
    </xf>
    <xf numFmtId="0" fontId="213" fillId="37" borderId="67" xfId="0" applyFont="1" applyFill="1" applyBorder="1" applyAlignment="1">
      <alignment horizontal="center" vertical="center"/>
    </xf>
    <xf numFmtId="0" fontId="224" fillId="37" borderId="6" xfId="0" applyFont="1" applyFill="1" applyBorder="1" applyAlignment="1">
      <alignment horizontal="center" vertical="center"/>
    </xf>
    <xf numFmtId="0" fontId="213" fillId="66" borderId="34" xfId="0" applyFont="1" applyFill="1" applyBorder="1" applyAlignment="1">
      <alignment horizontal="center" vertical="center"/>
    </xf>
    <xf numFmtId="185" fontId="213" fillId="37" borderId="34" xfId="0" applyNumberFormat="1" applyFont="1" applyFill="1" applyBorder="1" applyAlignment="1">
      <alignment horizontal="right" vertical="center"/>
    </xf>
    <xf numFmtId="41" fontId="213" fillId="37" borderId="34" xfId="0" applyNumberFormat="1" applyFont="1" applyFill="1" applyBorder="1" applyAlignment="1">
      <alignment horizontal="center" vertical="center"/>
    </xf>
    <xf numFmtId="0" fontId="213" fillId="37" borderId="61" xfId="0" applyFont="1" applyFill="1" applyBorder="1" applyAlignment="1">
      <alignment horizontal="center" vertical="center"/>
    </xf>
    <xf numFmtId="189" fontId="213" fillId="75" borderId="49" xfId="0" applyNumberFormat="1" applyFont="1" applyFill="1" applyBorder="1" applyAlignment="1">
      <alignment horizontal="right" vertical="center"/>
    </xf>
    <xf numFmtId="41" fontId="224" fillId="75" borderId="57" xfId="0" applyNumberFormat="1" applyFont="1" applyFill="1" applyBorder="1" applyAlignment="1">
      <alignment horizontal="right" vertical="center"/>
    </xf>
    <xf numFmtId="185" fontId="213" fillId="37" borderId="0" xfId="0" applyNumberFormat="1" applyFont="1" applyFill="1" applyAlignment="1">
      <alignment horizontal="right" vertical="center"/>
    </xf>
    <xf numFmtId="41" fontId="213" fillId="37" borderId="0" xfId="0" applyNumberFormat="1" applyFont="1" applyFill="1" applyAlignment="1">
      <alignment horizontal="center" vertical="center"/>
    </xf>
    <xf numFmtId="0" fontId="224" fillId="37" borderId="55" xfId="0" applyFont="1" applyFill="1" applyBorder="1" applyAlignment="1">
      <alignment horizontal="center" vertical="center"/>
    </xf>
    <xf numFmtId="3" fontId="213" fillId="37" borderId="25" xfId="0" applyNumberFormat="1" applyFont="1" applyFill="1" applyBorder="1" applyAlignment="1">
      <alignment horizontal="center" vertical="center"/>
    </xf>
    <xf numFmtId="0" fontId="213" fillId="37" borderId="3" xfId="0" applyFont="1" applyFill="1" applyBorder="1" applyAlignment="1">
      <alignment horizontal="center" vertical="center"/>
    </xf>
    <xf numFmtId="3" fontId="213" fillId="0" borderId="25" xfId="0" applyNumberFormat="1" applyFont="1" applyBorder="1" applyAlignment="1">
      <alignment horizontal="center" vertical="center"/>
    </xf>
    <xf numFmtId="185" fontId="213" fillId="0" borderId="25" xfId="0" applyNumberFormat="1" applyFont="1" applyBorder="1" applyAlignment="1">
      <alignment horizontal="right" vertical="center"/>
    </xf>
    <xf numFmtId="0" fontId="213" fillId="0" borderId="50" xfId="0" applyFont="1" applyBorder="1" applyAlignment="1">
      <alignment horizontal="center" vertical="center"/>
    </xf>
    <xf numFmtId="0" fontId="213" fillId="115" borderId="25" xfId="0" applyFont="1" applyFill="1" applyBorder="1" applyAlignment="1">
      <alignment horizontal="center" vertical="center"/>
    </xf>
    <xf numFmtId="3" fontId="213" fillId="115" borderId="25" xfId="0" applyNumberFormat="1" applyFont="1" applyFill="1" applyBorder="1" applyAlignment="1">
      <alignment horizontal="center" vertical="center"/>
    </xf>
    <xf numFmtId="185" fontId="213" fillId="0" borderId="38" xfId="0" applyNumberFormat="1" applyFont="1" applyBorder="1" applyAlignment="1">
      <alignment horizontal="right" vertical="center"/>
    </xf>
    <xf numFmtId="41" fontId="213" fillId="0" borderId="38" xfId="0" applyNumberFormat="1" applyFont="1" applyBorder="1" applyAlignment="1">
      <alignment horizontal="center" vertical="center"/>
    </xf>
    <xf numFmtId="0" fontId="213" fillId="0" borderId="56" xfId="0" applyFont="1" applyBorder="1" applyAlignment="1">
      <alignment horizontal="center" vertical="center"/>
    </xf>
    <xf numFmtId="0" fontId="213" fillId="76" borderId="65" xfId="0" applyFont="1" applyFill="1" applyBorder="1" applyAlignment="1">
      <alignment horizontal="center" vertical="center"/>
    </xf>
    <xf numFmtId="41" fontId="213" fillId="37" borderId="66" xfId="0" applyNumberFormat="1" applyFont="1" applyFill="1" applyBorder="1" applyAlignment="1">
      <alignment horizontal="right" vertical="center"/>
    </xf>
    <xf numFmtId="0" fontId="224" fillId="37" borderId="62" xfId="0" applyFont="1" applyFill="1" applyBorder="1" applyAlignment="1">
      <alignment horizontal="center" vertical="center"/>
    </xf>
    <xf numFmtId="0" fontId="213" fillId="37" borderId="62" xfId="0" applyFont="1" applyFill="1" applyBorder="1" applyAlignment="1">
      <alignment horizontal="center" vertical="center"/>
    </xf>
    <xf numFmtId="0" fontId="213" fillId="37" borderId="62" xfId="0" applyFont="1" applyFill="1" applyBorder="1" applyAlignment="1">
      <alignment horizontal="center" vertical="center" wrapText="1"/>
    </xf>
    <xf numFmtId="0" fontId="213" fillId="0" borderId="62" xfId="0" applyFont="1" applyBorder="1" applyAlignment="1">
      <alignment horizontal="center" vertical="center"/>
    </xf>
    <xf numFmtId="185" fontId="213" fillId="0" borderId="62" xfId="0" applyNumberFormat="1" applyFont="1" applyBorder="1" applyAlignment="1">
      <alignment horizontal="right" vertical="center"/>
    </xf>
    <xf numFmtId="41" fontId="213" fillId="0" borderId="62" xfId="0" applyNumberFormat="1" applyFont="1" applyBorder="1" applyAlignment="1">
      <alignment horizontal="center" vertical="center"/>
    </xf>
    <xf numFmtId="41" fontId="213" fillId="37" borderId="62" xfId="0" applyNumberFormat="1" applyFont="1" applyFill="1" applyBorder="1" applyAlignment="1">
      <alignment horizontal="center" vertical="center"/>
    </xf>
    <xf numFmtId="0" fontId="224" fillId="37" borderId="0" xfId="0" applyFont="1" applyFill="1" applyAlignment="1">
      <alignment horizontal="center" vertical="center"/>
    </xf>
    <xf numFmtId="0" fontId="213" fillId="37" borderId="0" xfId="0" applyFont="1" applyFill="1" applyAlignment="1">
      <alignment horizontal="center" vertical="center" wrapText="1"/>
    </xf>
    <xf numFmtId="185" fontId="213" fillId="0" borderId="0" xfId="0" applyNumberFormat="1" applyFont="1" applyAlignment="1">
      <alignment horizontal="right" vertical="center"/>
    </xf>
    <xf numFmtId="0" fontId="213" fillId="37" borderId="6" xfId="0" applyFont="1" applyFill="1" applyBorder="1" applyAlignment="1">
      <alignment horizontal="center" vertical="center"/>
    </xf>
    <xf numFmtId="0" fontId="213" fillId="37" borderId="6" xfId="0" applyFont="1" applyFill="1" applyBorder="1" applyAlignment="1">
      <alignment horizontal="center" vertical="center" wrapText="1"/>
    </xf>
    <xf numFmtId="0" fontId="213" fillId="0" borderId="6" xfId="0" applyFont="1" applyBorder="1" applyAlignment="1">
      <alignment horizontal="center" vertical="center"/>
    </xf>
    <xf numFmtId="185" fontId="213" fillId="0" borderId="6" xfId="0" applyNumberFormat="1" applyFont="1" applyBorder="1" applyAlignment="1">
      <alignment horizontal="right" vertical="center"/>
    </xf>
    <xf numFmtId="41" fontId="213" fillId="0" borderId="6" xfId="0" applyNumberFormat="1" applyFont="1" applyBorder="1" applyAlignment="1">
      <alignment horizontal="center" vertical="center"/>
    </xf>
    <xf numFmtId="41" fontId="213" fillId="37" borderId="6" xfId="0" applyNumberFormat="1" applyFont="1" applyFill="1" applyBorder="1" applyAlignment="1">
      <alignment horizontal="center" vertical="center"/>
    </xf>
    <xf numFmtId="185" fontId="213" fillId="0" borderId="3" xfId="0" applyNumberFormat="1" applyFont="1" applyBorder="1" applyAlignment="1">
      <alignment horizontal="right" vertical="center"/>
    </xf>
    <xf numFmtId="41" fontId="213" fillId="67" borderId="3" xfId="0" applyNumberFormat="1" applyFont="1" applyFill="1" applyBorder="1" applyAlignment="1">
      <alignment horizontal="center" vertical="center"/>
    </xf>
    <xf numFmtId="0" fontId="213" fillId="37" borderId="64" xfId="0" applyFont="1" applyFill="1" applyBorder="1" applyAlignment="1">
      <alignment horizontal="center" vertical="center"/>
    </xf>
    <xf numFmtId="0" fontId="213" fillId="37" borderId="38" xfId="0" applyFont="1" applyFill="1" applyBorder="1" applyAlignment="1">
      <alignment horizontal="center" vertical="center" wrapText="1"/>
    </xf>
    <xf numFmtId="187" fontId="213" fillId="0" borderId="25" xfId="0" applyNumberFormat="1" applyFont="1" applyBorder="1" applyAlignment="1">
      <alignment horizontal="right" vertical="center"/>
    </xf>
    <xf numFmtId="0" fontId="213" fillId="37" borderId="34" xfId="0" applyFont="1" applyFill="1" applyBorder="1" applyAlignment="1">
      <alignment vertical="center" wrapText="1"/>
    </xf>
    <xf numFmtId="0" fontId="213" fillId="78" borderId="25" xfId="0" applyFont="1" applyFill="1" applyBorder="1" applyAlignment="1">
      <alignment horizontal="center" vertical="center" wrapText="1"/>
    </xf>
    <xf numFmtId="0" fontId="213" fillId="37" borderId="3" xfId="0" applyFont="1" applyFill="1" applyBorder="1" applyAlignment="1">
      <alignment vertical="center" wrapText="1"/>
    </xf>
    <xf numFmtId="0" fontId="213" fillId="78" borderId="57" xfId="0" applyFont="1" applyFill="1" applyBorder="1" applyAlignment="1">
      <alignment horizontal="center" vertical="center"/>
    </xf>
    <xf numFmtId="41" fontId="213" fillId="0" borderId="38" xfId="0" applyNumberFormat="1" applyFont="1" applyBorder="1" applyAlignment="1">
      <alignment horizontal="right" vertical="center"/>
    </xf>
    <xf numFmtId="41" fontId="213" fillId="0" borderId="57" xfId="0" applyNumberFormat="1" applyFont="1" applyBorder="1" applyAlignment="1">
      <alignment horizontal="center" vertical="center"/>
    </xf>
    <xf numFmtId="41" fontId="213" fillId="37" borderId="57" xfId="0" applyNumberFormat="1" applyFont="1" applyFill="1" applyBorder="1" applyAlignment="1">
      <alignment horizontal="center" vertical="center"/>
    </xf>
    <xf numFmtId="0" fontId="213" fillId="0" borderId="58" xfId="0" applyFont="1" applyBorder="1" applyAlignment="1">
      <alignment horizontal="center" vertical="center"/>
    </xf>
    <xf numFmtId="0" fontId="213" fillId="37" borderId="60" xfId="0" applyFont="1" applyFill="1" applyBorder="1" applyAlignment="1">
      <alignment horizontal="center" vertical="center"/>
    </xf>
    <xf numFmtId="41" fontId="213" fillId="37" borderId="34" xfId="0" applyNumberFormat="1" applyFont="1" applyFill="1" applyBorder="1" applyAlignment="1">
      <alignment horizontal="right" vertical="center"/>
    </xf>
    <xf numFmtId="199" fontId="224" fillId="75" borderId="57" xfId="0" applyNumberFormat="1" applyFont="1" applyFill="1" applyBorder="1" applyAlignment="1">
      <alignment horizontal="right" vertical="center"/>
    </xf>
    <xf numFmtId="0" fontId="213" fillId="77" borderId="49" xfId="0" applyFont="1" applyFill="1" applyBorder="1" applyAlignment="1">
      <alignment horizontal="center" vertical="center"/>
    </xf>
    <xf numFmtId="0" fontId="213" fillId="0" borderId="49" xfId="0" applyFont="1" applyBorder="1" applyAlignment="1">
      <alignment horizontal="center" vertical="center" wrapText="1"/>
    </xf>
    <xf numFmtId="185" fontId="213" fillId="37" borderId="49" xfId="0" applyNumberFormat="1" applyFont="1" applyFill="1" applyBorder="1" applyAlignment="1">
      <alignment horizontal="right" vertical="center"/>
    </xf>
    <xf numFmtId="0" fontId="213" fillId="0" borderId="55" xfId="0" applyFont="1" applyBorder="1" applyAlignment="1">
      <alignment horizontal="center" vertical="center"/>
    </xf>
    <xf numFmtId="0" fontId="213" fillId="77" borderId="57" xfId="0" applyFont="1" applyFill="1" applyBorder="1" applyAlignment="1">
      <alignment horizontal="center" vertical="center"/>
    </xf>
    <xf numFmtId="0" fontId="177" fillId="0" borderId="0" xfId="0" applyFont="1" applyAlignment="1">
      <alignment horizontal="center" vertical="center"/>
    </xf>
    <xf numFmtId="0" fontId="213" fillId="37" borderId="131" xfId="0" applyFont="1" applyFill="1" applyBorder="1" applyAlignment="1">
      <alignment horizontal="center" vertical="center"/>
    </xf>
    <xf numFmtId="0" fontId="213" fillId="97" borderId="49" xfId="0" applyFont="1" applyFill="1" applyBorder="1" applyAlignment="1">
      <alignment horizontal="center" vertical="center"/>
    </xf>
    <xf numFmtId="185" fontId="213" fillId="97" borderId="49" xfId="0" applyNumberFormat="1" applyFont="1" applyFill="1" applyBorder="1" applyAlignment="1">
      <alignment horizontal="right" vertical="center"/>
    </xf>
    <xf numFmtId="41" fontId="213" fillId="97" borderId="49" xfId="0" applyNumberFormat="1" applyFont="1" applyFill="1" applyBorder="1" applyAlignment="1">
      <alignment horizontal="center" vertical="center"/>
    </xf>
    <xf numFmtId="0" fontId="213" fillId="97" borderId="55" xfId="0" applyFont="1" applyFill="1" applyBorder="1" applyAlignment="1">
      <alignment horizontal="center" vertical="center"/>
    </xf>
    <xf numFmtId="0" fontId="213" fillId="37" borderId="63" xfId="0" applyFont="1" applyFill="1" applyBorder="1" applyAlignment="1">
      <alignment horizontal="center" vertical="center"/>
    </xf>
    <xf numFmtId="185" fontId="213" fillId="97" borderId="25" xfId="0" applyNumberFormat="1" applyFont="1" applyFill="1" applyBorder="1" applyAlignment="1">
      <alignment horizontal="right" vertical="center"/>
    </xf>
    <xf numFmtId="41" fontId="213" fillId="97" borderId="25" xfId="0" applyNumberFormat="1" applyFont="1" applyFill="1" applyBorder="1" applyAlignment="1">
      <alignment horizontal="center" vertical="center"/>
    </xf>
    <xf numFmtId="0" fontId="213" fillId="97" borderId="50" xfId="0" applyFont="1" applyFill="1" applyBorder="1" applyAlignment="1">
      <alignment horizontal="center" vertical="center"/>
    </xf>
    <xf numFmtId="0" fontId="213" fillId="37" borderId="108" xfId="0" applyFont="1" applyFill="1" applyBorder="1" applyAlignment="1">
      <alignment horizontal="center" vertical="center"/>
    </xf>
    <xf numFmtId="41" fontId="213" fillId="97" borderId="29" xfId="0" applyNumberFormat="1" applyFont="1" applyFill="1" applyBorder="1" applyAlignment="1">
      <alignment horizontal="right" vertical="center"/>
    </xf>
    <xf numFmtId="41" fontId="213" fillId="97" borderId="29" xfId="0" applyNumberFormat="1" applyFont="1" applyFill="1" applyBorder="1" applyAlignment="1">
      <alignment horizontal="center" vertical="center"/>
    </xf>
    <xf numFmtId="0" fontId="213" fillId="97" borderId="81" xfId="0" applyFont="1" applyFill="1" applyBorder="1" applyAlignment="1">
      <alignment horizontal="center" vertical="center"/>
    </xf>
    <xf numFmtId="41" fontId="213" fillId="103" borderId="25" xfId="0" applyNumberFormat="1" applyFont="1" applyFill="1" applyBorder="1" applyAlignment="1">
      <alignment horizontal="right" vertical="center"/>
    </xf>
    <xf numFmtId="0" fontId="213" fillId="97" borderId="3" xfId="0" applyFont="1" applyFill="1" applyBorder="1" applyAlignment="1">
      <alignment horizontal="center" vertical="center"/>
    </xf>
    <xf numFmtId="41" fontId="213" fillId="103" borderId="38" xfId="0" applyNumberFormat="1" applyFont="1" applyFill="1" applyBorder="1" applyAlignment="1">
      <alignment horizontal="right" vertical="center"/>
    </xf>
    <xf numFmtId="0" fontId="213" fillId="0" borderId="81" xfId="0" applyFont="1" applyBorder="1" applyAlignment="1">
      <alignment horizontal="center" vertical="center"/>
    </xf>
    <xf numFmtId="41" fontId="213" fillId="103" borderId="27" xfId="0" applyNumberFormat="1" applyFont="1" applyFill="1" applyBorder="1" applyAlignment="1">
      <alignment horizontal="right" vertical="center"/>
    </xf>
    <xf numFmtId="0" fontId="213" fillId="0" borderId="51" xfId="0" applyFont="1" applyBorder="1" applyAlignment="1">
      <alignment horizontal="center" vertical="center"/>
    </xf>
    <xf numFmtId="41" fontId="213" fillId="97" borderId="3" xfId="0" applyNumberFormat="1" applyFont="1" applyFill="1" applyBorder="1" applyAlignment="1">
      <alignment horizontal="right" vertical="center"/>
    </xf>
    <xf numFmtId="41" fontId="213" fillId="97" borderId="3" xfId="0" applyNumberFormat="1" applyFont="1" applyFill="1" applyBorder="1" applyAlignment="1">
      <alignment horizontal="center" vertical="center"/>
    </xf>
    <xf numFmtId="0" fontId="213" fillId="97" borderId="64" xfId="0" applyFont="1" applyFill="1" applyBorder="1" applyAlignment="1">
      <alignment horizontal="center" vertical="center"/>
    </xf>
    <xf numFmtId="0" fontId="213" fillId="0" borderId="52" xfId="0" applyFont="1" applyBorder="1" applyAlignment="1">
      <alignment horizontal="center" vertical="center"/>
    </xf>
    <xf numFmtId="41" fontId="213" fillId="0" borderId="52" xfId="0" applyNumberFormat="1" applyFont="1" applyBorder="1" applyAlignment="1">
      <alignment horizontal="right" vertical="center"/>
    </xf>
    <xf numFmtId="41" fontId="213" fillId="0" borderId="53" xfId="0" applyNumberFormat="1" applyFont="1" applyBorder="1" applyAlignment="1">
      <alignment horizontal="center" vertical="center"/>
    </xf>
    <xf numFmtId="43" fontId="224" fillId="75" borderId="57" xfId="0" applyNumberFormat="1" applyFont="1" applyFill="1" applyBorder="1" applyAlignment="1">
      <alignment horizontal="right" vertical="center"/>
    </xf>
    <xf numFmtId="0" fontId="213" fillId="0" borderId="49" xfId="0" applyFont="1" applyBorder="1" applyAlignment="1">
      <alignment horizontal="center" vertical="center"/>
    </xf>
    <xf numFmtId="3" fontId="213" fillId="97" borderId="49" xfId="0" applyNumberFormat="1" applyFont="1" applyFill="1" applyBorder="1" applyAlignment="1">
      <alignment horizontal="center" vertical="center"/>
    </xf>
    <xf numFmtId="41" fontId="213" fillId="97" borderId="49" xfId="0" applyNumberFormat="1" applyFont="1" applyFill="1" applyBorder="1" applyAlignment="1">
      <alignment horizontal="right" vertical="center"/>
    </xf>
    <xf numFmtId="3" fontId="213" fillId="97" borderId="3" xfId="0" applyNumberFormat="1" applyFont="1" applyFill="1" applyBorder="1" applyAlignment="1">
      <alignment horizontal="center" vertical="center"/>
    </xf>
    <xf numFmtId="185" fontId="213" fillId="97" borderId="3" xfId="0" applyNumberFormat="1" applyFont="1" applyFill="1" applyBorder="1" applyAlignment="1">
      <alignment horizontal="right" vertical="center"/>
    </xf>
    <xf numFmtId="3" fontId="213" fillId="0" borderId="38" xfId="0" applyNumberFormat="1" applyFont="1" applyBorder="1" applyAlignment="1">
      <alignment horizontal="center" vertical="center"/>
    </xf>
    <xf numFmtId="185" fontId="213" fillId="0" borderId="34" xfId="0" applyNumberFormat="1" applyFont="1" applyBorder="1" applyAlignment="1">
      <alignment horizontal="right" vertical="center"/>
    </xf>
    <xf numFmtId="41" fontId="213" fillId="60" borderId="34" xfId="0" applyNumberFormat="1" applyFont="1" applyFill="1" applyBorder="1" applyAlignment="1">
      <alignment horizontal="center" vertical="center"/>
    </xf>
    <xf numFmtId="0" fontId="213" fillId="0" borderId="61" xfId="0" applyFont="1" applyBorder="1" applyAlignment="1">
      <alignment horizontal="center" vertical="center"/>
    </xf>
    <xf numFmtId="0" fontId="213" fillId="0" borderId="53" xfId="0" applyFont="1" applyBorder="1" applyAlignment="1">
      <alignment horizontal="center" vertical="center"/>
    </xf>
    <xf numFmtId="3" fontId="213" fillId="95" borderId="25" xfId="0" applyNumberFormat="1" applyFont="1" applyFill="1" applyBorder="1" applyAlignment="1">
      <alignment horizontal="center" vertical="center"/>
    </xf>
    <xf numFmtId="41" fontId="213" fillId="95" borderId="25" xfId="0" applyNumberFormat="1" applyFont="1" applyFill="1" applyBorder="1" applyAlignment="1">
      <alignment horizontal="right" vertical="center"/>
    </xf>
    <xf numFmtId="3" fontId="213" fillId="0" borderId="3" xfId="0" applyNumberFormat="1" applyFont="1" applyBorder="1" applyAlignment="1">
      <alignment horizontal="center" vertical="center"/>
    </xf>
    <xf numFmtId="185" fontId="213" fillId="95" borderId="25" xfId="0" applyNumberFormat="1" applyFont="1" applyFill="1" applyBorder="1" applyAlignment="1">
      <alignment horizontal="right" vertical="center"/>
    </xf>
    <xf numFmtId="41" fontId="213" fillId="0" borderId="57" xfId="0" applyNumberFormat="1" applyFont="1" applyBorder="1" applyAlignment="1">
      <alignment horizontal="right" vertical="center"/>
    </xf>
    <xf numFmtId="3" fontId="213" fillId="0" borderId="62" xfId="0" applyNumberFormat="1" applyFont="1" applyBorder="1" applyAlignment="1">
      <alignment horizontal="center" vertical="center"/>
    </xf>
    <xf numFmtId="3" fontId="213" fillId="0" borderId="0" xfId="0" applyNumberFormat="1" applyFont="1" applyAlignment="1">
      <alignment horizontal="center" vertical="center"/>
    </xf>
    <xf numFmtId="185" fontId="213" fillId="0" borderId="49" xfId="0" applyNumberFormat="1" applyFont="1" applyBorder="1" applyAlignment="1">
      <alignment horizontal="right" vertical="center"/>
    </xf>
    <xf numFmtId="41" fontId="213" fillId="0" borderId="49" xfId="0" applyNumberFormat="1" applyFont="1" applyBorder="1" applyAlignment="1">
      <alignment horizontal="center" vertical="center"/>
    </xf>
    <xf numFmtId="41" fontId="213" fillId="60" borderId="3" xfId="0" applyNumberFormat="1" applyFont="1" applyFill="1" applyBorder="1" applyAlignment="1">
      <alignment horizontal="center" vertical="center"/>
    </xf>
    <xf numFmtId="0" fontId="213" fillId="0" borderId="64" xfId="0" applyFont="1" applyBorder="1" applyAlignment="1">
      <alignment horizontal="center" vertical="center"/>
    </xf>
    <xf numFmtId="0" fontId="213" fillId="37" borderId="49" xfId="0" applyFont="1" applyFill="1" applyBorder="1" applyAlignment="1">
      <alignment horizontal="center" vertical="center" shrinkToFit="1"/>
    </xf>
    <xf numFmtId="41" fontId="213" fillId="96" borderId="49" xfId="0" applyNumberFormat="1" applyFont="1" applyFill="1" applyBorder="1" applyAlignment="1">
      <alignment horizontal="center" vertical="center"/>
    </xf>
    <xf numFmtId="41" fontId="213" fillId="96" borderId="25" xfId="0" applyNumberFormat="1" applyFont="1" applyFill="1" applyBorder="1" applyAlignment="1">
      <alignment horizontal="center" vertical="center"/>
    </xf>
    <xf numFmtId="185" fontId="213" fillId="0" borderId="27" xfId="0" applyNumberFormat="1" applyFont="1" applyBorder="1" applyAlignment="1">
      <alignment horizontal="right" vertical="center"/>
    </xf>
    <xf numFmtId="41" fontId="213" fillId="96" borderId="27" xfId="0" applyNumberFormat="1" applyFont="1" applyFill="1" applyBorder="1" applyAlignment="1">
      <alignment horizontal="center" vertical="center"/>
    </xf>
    <xf numFmtId="41" fontId="213" fillId="96" borderId="52" xfId="0" applyNumberFormat="1" applyFont="1" applyFill="1" applyBorder="1" applyAlignment="1">
      <alignment horizontal="right" vertical="center"/>
    </xf>
    <xf numFmtId="41" fontId="213" fillId="0" borderId="49" xfId="0" applyNumberFormat="1" applyFont="1" applyBorder="1">
      <alignment vertical="center"/>
    </xf>
    <xf numFmtId="41" fontId="213" fillId="0" borderId="27" xfId="0" applyNumberFormat="1" applyFont="1" applyBorder="1">
      <alignment vertical="center"/>
    </xf>
    <xf numFmtId="255" fontId="213" fillId="0" borderId="49" xfId="0" applyNumberFormat="1" applyFont="1" applyBorder="1" applyAlignment="1">
      <alignment horizontal="right" vertical="center"/>
    </xf>
    <xf numFmtId="41" fontId="213" fillId="0" borderId="3" xfId="0" applyNumberFormat="1" applyFont="1" applyBorder="1">
      <alignment vertical="center"/>
    </xf>
    <xf numFmtId="0" fontId="213" fillId="0" borderId="25" xfId="0" applyFont="1" applyBorder="1">
      <alignment vertical="center"/>
    </xf>
    <xf numFmtId="254" fontId="224" fillId="75" borderId="57" xfId="0" applyNumberFormat="1" applyFont="1" applyFill="1" applyBorder="1" applyAlignment="1">
      <alignment horizontal="right" vertical="center"/>
    </xf>
    <xf numFmtId="0" fontId="213" fillId="37" borderId="62" xfId="0" applyFont="1" applyFill="1" applyBorder="1">
      <alignment vertical="center"/>
    </xf>
    <xf numFmtId="41" fontId="213" fillId="0" borderId="62" xfId="0" applyNumberFormat="1" applyFont="1" applyBorder="1">
      <alignment vertical="center"/>
    </xf>
    <xf numFmtId="0" fontId="213" fillId="37" borderId="49" xfId="0" applyFont="1" applyFill="1" applyBorder="1">
      <alignment vertical="center"/>
    </xf>
    <xf numFmtId="0" fontId="213" fillId="37" borderId="25" xfId="0" applyFont="1" applyFill="1" applyBorder="1">
      <alignment vertical="center"/>
    </xf>
    <xf numFmtId="0" fontId="213" fillId="37" borderId="27" xfId="0" applyFont="1" applyFill="1" applyBorder="1">
      <alignment vertical="center"/>
    </xf>
    <xf numFmtId="41" fontId="213" fillId="60" borderId="27" xfId="0" applyNumberFormat="1" applyFont="1" applyFill="1" applyBorder="1">
      <alignment vertical="center"/>
    </xf>
    <xf numFmtId="41" fontId="213" fillId="60" borderId="27" xfId="0" applyNumberFormat="1" applyFont="1" applyFill="1" applyBorder="1" applyAlignment="1">
      <alignment horizontal="center" vertical="center"/>
    </xf>
    <xf numFmtId="0" fontId="213" fillId="0" borderId="90" xfId="0" applyFont="1" applyBorder="1" applyAlignment="1">
      <alignment horizontal="center" vertical="center"/>
    </xf>
    <xf numFmtId="41" fontId="213" fillId="0" borderId="90" xfId="0" applyNumberFormat="1" applyFont="1" applyBorder="1" applyAlignment="1">
      <alignment horizontal="right" vertical="center"/>
    </xf>
    <xf numFmtId="41" fontId="213" fillId="37" borderId="33" xfId="0" applyNumberFormat="1" applyFont="1" applyFill="1" applyBorder="1" applyAlignment="1">
      <alignment horizontal="center" vertical="center"/>
    </xf>
    <xf numFmtId="0" fontId="213" fillId="0" borderId="124" xfId="0" applyFont="1" applyBorder="1" applyAlignment="1">
      <alignment horizontal="center" vertical="center"/>
    </xf>
    <xf numFmtId="0" fontId="213" fillId="37" borderId="0" xfId="0" applyFont="1" applyFill="1">
      <alignment vertical="center"/>
    </xf>
    <xf numFmtId="41" fontId="224" fillId="37" borderId="25" xfId="0" applyNumberFormat="1" applyFont="1" applyFill="1" applyBorder="1">
      <alignment vertical="center"/>
    </xf>
    <xf numFmtId="0" fontId="213" fillId="37" borderId="85" xfId="0" applyFont="1" applyFill="1" applyBorder="1" applyAlignment="1">
      <alignment horizontal="center" vertical="center"/>
    </xf>
    <xf numFmtId="41" fontId="224" fillId="60" borderId="27" xfId="0" applyNumberFormat="1" applyFont="1" applyFill="1" applyBorder="1">
      <alignment vertical="center"/>
    </xf>
    <xf numFmtId="185" fontId="213" fillId="0" borderId="0" xfId="0" applyNumberFormat="1" applyFont="1">
      <alignment vertical="center"/>
    </xf>
    <xf numFmtId="0" fontId="224" fillId="0" borderId="0" xfId="0" applyFont="1" applyAlignment="1">
      <alignment horizontal="center" vertical="center"/>
    </xf>
    <xf numFmtId="41" fontId="224" fillId="0" borderId="0" xfId="0" applyNumberFormat="1" applyFont="1">
      <alignment vertical="center"/>
    </xf>
    <xf numFmtId="0" fontId="213" fillId="67" borderId="50" xfId="0" applyFont="1" applyFill="1" applyBorder="1" applyAlignment="1">
      <alignment horizontal="center" vertical="center"/>
    </xf>
    <xf numFmtId="0" fontId="213" fillId="67" borderId="25" xfId="0" applyFont="1" applyFill="1" applyBorder="1" applyAlignment="1">
      <alignment horizontal="center" vertical="center" wrapText="1"/>
    </xf>
    <xf numFmtId="41" fontId="261" fillId="37" borderId="52" xfId="0" applyNumberFormat="1" applyFont="1" applyFill="1" applyBorder="1" applyAlignment="1">
      <alignment horizontal="right" vertical="center"/>
    </xf>
    <xf numFmtId="41" fontId="213" fillId="37" borderId="53" xfId="0" applyNumberFormat="1" applyFont="1" applyFill="1" applyBorder="1" applyAlignment="1">
      <alignment horizontal="right" vertical="center"/>
    </xf>
    <xf numFmtId="41" fontId="261" fillId="75" borderId="49" xfId="0" applyNumberFormat="1" applyFont="1" applyFill="1" applyBorder="1" applyAlignment="1">
      <alignment horizontal="right" vertical="center"/>
    </xf>
    <xf numFmtId="41" fontId="261" fillId="75" borderId="57" xfId="0" applyNumberFormat="1" applyFont="1" applyFill="1" applyBorder="1" applyAlignment="1">
      <alignment horizontal="right" vertical="center"/>
    </xf>
    <xf numFmtId="41" fontId="261" fillId="0" borderId="0" xfId="0" applyNumberFormat="1" applyFont="1" applyAlignment="1">
      <alignment horizontal="right" vertical="center"/>
    </xf>
    <xf numFmtId="41" fontId="261" fillId="0" borderId="6" xfId="0" applyNumberFormat="1" applyFont="1" applyBorder="1" applyAlignment="1">
      <alignment horizontal="right" vertical="center"/>
    </xf>
    <xf numFmtId="41" fontId="213" fillId="0" borderId="6" xfId="0" applyNumberFormat="1" applyFont="1" applyBorder="1" applyAlignment="1">
      <alignment horizontal="right" vertical="center"/>
    </xf>
    <xf numFmtId="41" fontId="213" fillId="67" borderId="55" xfId="0" applyNumberFormat="1" applyFont="1" applyFill="1" applyBorder="1" applyAlignment="1">
      <alignment horizontal="center" vertical="center"/>
    </xf>
    <xf numFmtId="190" fontId="261" fillId="95" borderId="25" xfId="0" applyNumberFormat="1" applyFont="1" applyFill="1" applyBorder="1" applyAlignment="1">
      <alignment horizontal="right" vertical="center"/>
    </xf>
    <xf numFmtId="0" fontId="213" fillId="95" borderId="38" xfId="0" applyFont="1" applyFill="1" applyBorder="1" applyAlignment="1">
      <alignment horizontal="center" vertical="center" shrinkToFit="1"/>
    </xf>
    <xf numFmtId="0" fontId="213" fillId="37" borderId="56" xfId="0" applyFont="1" applyFill="1" applyBorder="1" applyAlignment="1">
      <alignment horizontal="center" vertical="center"/>
    </xf>
    <xf numFmtId="0" fontId="224" fillId="37" borderId="98" xfId="0" applyFont="1" applyFill="1" applyBorder="1">
      <alignment vertical="center"/>
    </xf>
    <xf numFmtId="0" fontId="213" fillId="78" borderId="29" xfId="0" applyFont="1" applyFill="1" applyBorder="1" applyAlignment="1">
      <alignment horizontal="center" vertical="center" shrinkToFit="1"/>
    </xf>
    <xf numFmtId="0" fontId="213" fillId="78" borderId="29" xfId="0" applyFont="1" applyFill="1" applyBorder="1" applyAlignment="1">
      <alignment horizontal="center" vertical="center"/>
    </xf>
    <xf numFmtId="190" fontId="261" fillId="78" borderId="29" xfId="0" applyNumberFormat="1" applyFont="1" applyFill="1" applyBorder="1" applyAlignment="1">
      <alignment horizontal="right" vertical="center"/>
    </xf>
    <xf numFmtId="41" fontId="213" fillId="78" borderId="29" xfId="0" applyNumberFormat="1" applyFont="1" applyFill="1" applyBorder="1" applyAlignment="1">
      <alignment horizontal="center" vertical="center"/>
    </xf>
    <xf numFmtId="0" fontId="213" fillId="78" borderId="81" xfId="0" applyFont="1" applyFill="1" applyBorder="1" applyAlignment="1">
      <alignment horizontal="center" vertical="center"/>
    </xf>
    <xf numFmtId="190" fontId="261" fillId="78" borderId="25" xfId="0" applyNumberFormat="1" applyFont="1" applyFill="1" applyBorder="1" applyAlignment="1">
      <alignment horizontal="right" vertical="center"/>
    </xf>
    <xf numFmtId="41" fontId="213" fillId="78" borderId="25" xfId="0" applyNumberFormat="1" applyFont="1" applyFill="1" applyBorder="1" applyAlignment="1">
      <alignment horizontal="center" vertical="center"/>
    </xf>
    <xf numFmtId="0" fontId="213" fillId="78" borderId="50" xfId="0" applyFont="1" applyFill="1" applyBorder="1" applyAlignment="1">
      <alignment horizontal="center" vertical="center"/>
    </xf>
    <xf numFmtId="0" fontId="224" fillId="37" borderId="63" xfId="0" applyFont="1" applyFill="1" applyBorder="1">
      <alignment vertical="center"/>
    </xf>
    <xf numFmtId="0" fontId="224" fillId="37" borderId="113" xfId="0" applyFont="1" applyFill="1" applyBorder="1">
      <alignment vertical="center"/>
    </xf>
    <xf numFmtId="190" fontId="261" fillId="37" borderId="0" xfId="0" applyNumberFormat="1" applyFont="1" applyFill="1" applyAlignment="1">
      <alignment horizontal="right" vertical="center"/>
    </xf>
    <xf numFmtId="41" fontId="261" fillId="37" borderId="0" xfId="0" applyNumberFormat="1" applyFont="1" applyFill="1" applyAlignment="1">
      <alignment horizontal="right" vertical="center"/>
    </xf>
    <xf numFmtId="41" fontId="213" fillId="67" borderId="50" xfId="0" applyNumberFormat="1" applyFont="1" applyFill="1" applyBorder="1" applyAlignment="1">
      <alignment horizontal="center" vertical="center"/>
    </xf>
    <xf numFmtId="0" fontId="213" fillId="67" borderId="38" xfId="0" applyFont="1" applyFill="1" applyBorder="1" applyAlignment="1">
      <alignment horizontal="center" vertical="center"/>
    </xf>
    <xf numFmtId="41" fontId="261" fillId="67" borderId="38" xfId="0" applyNumberFormat="1" applyFont="1" applyFill="1" applyBorder="1" applyAlignment="1">
      <alignment horizontal="right" vertical="center"/>
    </xf>
    <xf numFmtId="41" fontId="213" fillId="67" borderId="38" xfId="0" applyNumberFormat="1" applyFont="1" applyFill="1" applyBorder="1" applyAlignment="1">
      <alignment horizontal="center" vertical="center"/>
    </xf>
    <xf numFmtId="41" fontId="213" fillId="67" borderId="56" xfId="0" applyNumberFormat="1" applyFont="1" applyFill="1" applyBorder="1" applyAlignment="1">
      <alignment horizontal="center" vertical="center"/>
    </xf>
    <xf numFmtId="0" fontId="213" fillId="37" borderId="29" xfId="0" applyFont="1" applyFill="1" applyBorder="1" applyAlignment="1">
      <alignment horizontal="center" vertical="center" shrinkToFit="1"/>
    </xf>
    <xf numFmtId="41" fontId="213" fillId="0" borderId="29" xfId="0" applyNumberFormat="1" applyFont="1" applyBorder="1">
      <alignment vertical="center"/>
    </xf>
    <xf numFmtId="0" fontId="224" fillId="0" borderId="77" xfId="0" applyFont="1" applyBorder="1">
      <alignment vertical="center"/>
    </xf>
    <xf numFmtId="0" fontId="181" fillId="0" borderId="77" xfId="0" applyFont="1" applyBorder="1">
      <alignment vertical="center"/>
    </xf>
    <xf numFmtId="189" fontId="224" fillId="0" borderId="77" xfId="0" applyNumberFormat="1" applyFont="1" applyBorder="1">
      <alignment vertical="center"/>
    </xf>
    <xf numFmtId="0" fontId="224" fillId="0" borderId="39" xfId="0" applyFont="1" applyBorder="1">
      <alignment vertical="center"/>
    </xf>
    <xf numFmtId="0" fontId="181" fillId="0" borderId="1" xfId="0" applyFont="1" applyBorder="1">
      <alignment vertical="center"/>
    </xf>
    <xf numFmtId="189" fontId="224" fillId="0" borderId="1" xfId="0" applyNumberFormat="1" applyFont="1" applyBorder="1">
      <alignment vertical="center"/>
    </xf>
    <xf numFmtId="0" fontId="224" fillId="0" borderId="83" xfId="0" applyFont="1" applyBorder="1">
      <alignment vertical="center"/>
    </xf>
    <xf numFmtId="0" fontId="224" fillId="0" borderId="52" xfId="0" applyFont="1" applyBorder="1">
      <alignment vertical="center"/>
    </xf>
    <xf numFmtId="41" fontId="224" fillId="0" borderId="52" xfId="0" applyNumberFormat="1" applyFont="1" applyBorder="1">
      <alignment vertical="center"/>
    </xf>
    <xf numFmtId="41" fontId="181" fillId="0" borderId="52" xfId="0" applyNumberFormat="1" applyFont="1" applyBorder="1">
      <alignment vertical="center"/>
    </xf>
    <xf numFmtId="189" fontId="224" fillId="0" borderId="52" xfId="0" applyNumberFormat="1" applyFont="1" applyBorder="1">
      <alignment vertical="center"/>
    </xf>
    <xf numFmtId="0" fontId="224" fillId="0" borderId="53" xfId="0" applyFont="1" applyBorder="1">
      <alignment vertical="center"/>
    </xf>
    <xf numFmtId="0" fontId="116" fillId="0" borderId="34" xfId="0" applyFont="1" applyBorder="1" applyAlignment="1">
      <alignment horizontal="center" vertical="center"/>
    </xf>
    <xf numFmtId="41" fontId="113" fillId="0" borderId="34" xfId="0" applyNumberFormat="1" applyFont="1" applyBorder="1" applyAlignment="1">
      <alignment horizontal="center" vertical="center"/>
    </xf>
    <xf numFmtId="41" fontId="101" fillId="0" borderId="52" xfId="0" applyNumberFormat="1" applyFont="1" applyBorder="1">
      <alignment vertical="center"/>
    </xf>
    <xf numFmtId="41" fontId="101" fillId="0" borderId="1" xfId="0" applyNumberFormat="1" applyFont="1" applyBorder="1">
      <alignment vertical="center"/>
    </xf>
    <xf numFmtId="41" fontId="244" fillId="114" borderId="25" xfId="1" applyFont="1" applyFill="1" applyBorder="1" applyAlignment="1">
      <alignment horizontal="center" vertical="center"/>
    </xf>
    <xf numFmtId="0" fontId="234" fillId="0" borderId="76" xfId="0" applyFont="1" applyBorder="1" applyAlignment="1">
      <alignment horizontal="center" vertical="center"/>
    </xf>
    <xf numFmtId="190" fontId="101" fillId="0" borderId="52" xfId="0" applyNumberFormat="1" applyFont="1" applyBorder="1">
      <alignment vertical="center"/>
    </xf>
    <xf numFmtId="182" fontId="218" fillId="37" borderId="52" xfId="0" applyNumberFormat="1" applyFont="1" applyFill="1" applyBorder="1">
      <alignment vertical="center"/>
    </xf>
    <xf numFmtId="199" fontId="36" fillId="71" borderId="27" xfId="0" applyNumberFormat="1" applyFont="1" applyFill="1" applyBorder="1" applyAlignment="1">
      <alignment horizontal="center" vertical="center"/>
    </xf>
    <xf numFmtId="190" fontId="36" fillId="95" borderId="25" xfId="0" applyNumberFormat="1" applyFont="1" applyFill="1" applyBorder="1" applyAlignment="1">
      <alignment horizontal="center" vertical="center"/>
    </xf>
    <xf numFmtId="190" fontId="36" fillId="95" borderId="27" xfId="0" applyNumberFormat="1" applyFont="1" applyFill="1" applyBorder="1" applyAlignment="1">
      <alignment horizontal="center" vertical="center"/>
    </xf>
    <xf numFmtId="180" fontId="36" fillId="95" borderId="25" xfId="0" applyNumberFormat="1" applyFont="1" applyFill="1" applyBorder="1" applyAlignment="1">
      <alignment horizontal="center" vertical="center"/>
    </xf>
    <xf numFmtId="41" fontId="36" fillId="95" borderId="25" xfId="0" applyNumberFormat="1" applyFont="1" applyFill="1" applyBorder="1" applyAlignment="1">
      <alignment horizontal="center" vertical="center"/>
    </xf>
    <xf numFmtId="0" fontId="264" fillId="0" borderId="25" xfId="50293" applyFont="1" applyBorder="1" applyAlignment="1">
      <alignment horizontal="center" vertical="center" shrinkToFit="1"/>
    </xf>
    <xf numFmtId="41" fontId="264" fillId="0" borderId="25" xfId="50293" applyNumberFormat="1" applyFont="1" applyBorder="1">
      <alignment vertical="center"/>
    </xf>
    <xf numFmtId="41" fontId="265" fillId="0" borderId="25" xfId="50293" applyNumberFormat="1" applyFont="1" applyBorder="1">
      <alignment vertical="center"/>
    </xf>
    <xf numFmtId="0" fontId="132" fillId="0" borderId="1" xfId="0" applyFont="1" applyBorder="1" applyAlignment="1">
      <alignment horizontal="center" vertical="center"/>
    </xf>
    <xf numFmtId="0" fontId="209" fillId="0" borderId="1" xfId="0" applyFont="1" applyBorder="1" applyAlignment="1">
      <alignment horizontal="center" vertical="center"/>
    </xf>
    <xf numFmtId="0" fontId="147" fillId="0" borderId="1" xfId="0" applyFont="1" applyBorder="1" applyAlignment="1">
      <alignment horizontal="center" vertical="center" wrapText="1"/>
    </xf>
    <xf numFmtId="0" fontId="188" fillId="0" borderId="25" xfId="50293" applyFont="1" applyBorder="1" applyAlignment="1">
      <alignment horizontal="center" vertical="center" shrinkToFit="1"/>
    </xf>
    <xf numFmtId="41" fontId="244" fillId="95" borderId="3" xfId="0" applyNumberFormat="1" applyFont="1" applyFill="1" applyBorder="1">
      <alignment vertical="center"/>
    </xf>
    <xf numFmtId="41" fontId="244" fillId="37" borderId="3" xfId="0" applyNumberFormat="1" applyFont="1" applyFill="1" applyBorder="1">
      <alignment vertical="center"/>
    </xf>
    <xf numFmtId="41" fontId="244" fillId="71" borderId="27" xfId="0" applyNumberFormat="1" applyFont="1" applyFill="1" applyBorder="1">
      <alignment vertical="center"/>
    </xf>
    <xf numFmtId="41" fontId="244" fillId="95" borderId="27" xfId="0" applyNumberFormat="1" applyFont="1" applyFill="1" applyBorder="1">
      <alignment vertical="center"/>
    </xf>
    <xf numFmtId="41" fontId="244" fillId="91" borderId="27" xfId="0" applyNumberFormat="1" applyFont="1" applyFill="1" applyBorder="1">
      <alignment vertical="center"/>
    </xf>
    <xf numFmtId="0" fontId="209" fillId="0" borderId="0" xfId="0" applyFont="1">
      <alignment vertical="center"/>
    </xf>
    <xf numFmtId="43" fontId="143" fillId="0" borderId="0" xfId="0" applyNumberFormat="1" applyFont="1">
      <alignment vertical="center"/>
    </xf>
    <xf numFmtId="0" fontId="143" fillId="0" borderId="0" xfId="0" applyFont="1">
      <alignment vertical="center"/>
    </xf>
    <xf numFmtId="0" fontId="267" fillId="0" borderId="0" xfId="0" applyFont="1">
      <alignment vertical="center"/>
    </xf>
    <xf numFmtId="9" fontId="117" fillId="0" borderId="0" xfId="0" applyNumberFormat="1" applyFont="1">
      <alignment vertical="center"/>
    </xf>
    <xf numFmtId="0" fontId="209" fillId="0" borderId="90" xfId="0" applyFont="1" applyBorder="1" applyAlignment="1">
      <alignment horizontal="center" vertical="center"/>
    </xf>
    <xf numFmtId="49" fontId="213" fillId="103" borderId="25" xfId="0" applyNumberFormat="1" applyFont="1" applyFill="1" applyBorder="1" applyAlignment="1">
      <alignment horizontal="center" vertical="center"/>
    </xf>
    <xf numFmtId="180" fontId="36" fillId="103" borderId="25" xfId="0" applyNumberFormat="1" applyFont="1" applyFill="1" applyBorder="1" applyAlignment="1">
      <alignment horizontal="center" vertical="center"/>
    </xf>
    <xf numFmtId="49" fontId="262" fillId="103" borderId="25" xfId="0" applyNumberFormat="1" applyFont="1" applyFill="1" applyBorder="1" applyAlignment="1">
      <alignment horizontal="center" vertical="center" shrinkToFit="1"/>
    </xf>
    <xf numFmtId="41" fontId="159" fillId="95" borderId="27" xfId="1" applyFill="1" applyBorder="1">
      <alignment vertical="center"/>
    </xf>
    <xf numFmtId="180" fontId="36" fillId="95" borderId="29" xfId="0" applyNumberFormat="1" applyFont="1" applyFill="1" applyBorder="1" applyAlignment="1">
      <alignment horizontal="center" vertical="center"/>
    </xf>
    <xf numFmtId="0" fontId="213" fillId="0" borderId="60" xfId="0" applyFont="1" applyBorder="1" applyAlignment="1">
      <alignment horizontal="center" vertical="center"/>
    </xf>
    <xf numFmtId="41" fontId="37" fillId="37" borderId="3" xfId="1" applyFont="1" applyFill="1" applyBorder="1" applyAlignment="1">
      <alignment horizontal="center" vertical="center" shrinkToFit="1"/>
    </xf>
    <xf numFmtId="41" fontId="37" fillId="37" borderId="3" xfId="1" applyFont="1" applyFill="1" applyBorder="1" applyAlignment="1">
      <alignment horizontal="center" vertical="center"/>
    </xf>
    <xf numFmtId="41" fontId="37" fillId="81" borderId="3" xfId="1" applyFont="1" applyFill="1" applyBorder="1" applyAlignment="1">
      <alignment horizontal="center" vertical="center"/>
    </xf>
    <xf numFmtId="41" fontId="37" fillId="101" borderId="25" xfId="1" applyFont="1" applyFill="1" applyBorder="1" applyAlignment="1">
      <alignment horizontal="center" vertical="center"/>
    </xf>
    <xf numFmtId="0" fontId="209" fillId="0" borderId="0" xfId="0" applyFont="1" applyAlignment="1">
      <alignment horizontal="right" vertical="center"/>
    </xf>
    <xf numFmtId="0" fontId="132" fillId="0" borderId="0" xfId="0" applyFont="1" applyAlignment="1">
      <alignment horizontal="center" vertical="center"/>
    </xf>
    <xf numFmtId="182" fontId="132" fillId="0" borderId="0" xfId="0" applyNumberFormat="1" applyFont="1" applyAlignment="1">
      <alignment horizontal="center" vertical="center"/>
    </xf>
    <xf numFmtId="193" fontId="132" fillId="0" borderId="0" xfId="0" applyNumberFormat="1" applyFont="1" applyAlignment="1">
      <alignment horizontal="center" vertical="center"/>
    </xf>
    <xf numFmtId="9" fontId="209" fillId="0" borderId="0" xfId="51942" applyFont="1">
      <alignment vertical="center"/>
    </xf>
    <xf numFmtId="0" fontId="176" fillId="95" borderId="25" xfId="0" applyFont="1" applyFill="1" applyBorder="1" applyAlignment="1">
      <alignment horizontal="center" vertical="center" shrinkToFit="1"/>
    </xf>
    <xf numFmtId="180" fontId="213" fillId="95" borderId="25" xfId="0" applyNumberFormat="1" applyFont="1" applyFill="1" applyBorder="1" applyAlignment="1">
      <alignment horizontal="right" vertical="center"/>
    </xf>
    <xf numFmtId="255" fontId="213" fillId="0" borderId="3" xfId="0" applyNumberFormat="1" applyFont="1" applyBorder="1" applyAlignment="1">
      <alignment horizontal="right" vertical="center"/>
    </xf>
    <xf numFmtId="190" fontId="159" fillId="0" borderId="62" xfId="1" applyNumberFormat="1" applyBorder="1">
      <alignment vertical="center"/>
    </xf>
    <xf numFmtId="190" fontId="159" fillId="0" borderId="0" xfId="1" applyNumberFormat="1">
      <alignment vertical="center"/>
    </xf>
    <xf numFmtId="9" fontId="127" fillId="0" borderId="0" xfId="51942" applyFont="1" applyAlignment="1">
      <alignment horizontal="center" vertical="center"/>
    </xf>
    <xf numFmtId="176" fontId="243" fillId="57" borderId="48" xfId="0" applyNumberFormat="1" applyFont="1" applyFill="1" applyBorder="1" applyAlignment="1">
      <alignment horizontal="center" vertical="center"/>
    </xf>
    <xf numFmtId="176" fontId="129" fillId="0" borderId="48" xfId="0" applyNumberFormat="1" applyFont="1" applyBorder="1" applyAlignment="1">
      <alignment horizontal="center" vertical="center"/>
    </xf>
    <xf numFmtId="198" fontId="209" fillId="57" borderId="48" xfId="0" applyNumberFormat="1" applyFont="1" applyFill="1" applyBorder="1">
      <alignment vertical="center"/>
    </xf>
    <xf numFmtId="43" fontId="209" fillId="57" borderId="141" xfId="0" applyNumberFormat="1" applyFont="1" applyFill="1" applyBorder="1">
      <alignment vertical="center"/>
    </xf>
    <xf numFmtId="41" fontId="231" fillId="0" borderId="0" xfId="0" applyNumberFormat="1" applyFont="1">
      <alignment vertical="center"/>
    </xf>
    <xf numFmtId="41" fontId="209" fillId="0" borderId="0" xfId="0" applyNumberFormat="1" applyFont="1" applyAlignment="1">
      <alignment horizontal="center" vertical="center"/>
    </xf>
    <xf numFmtId="41" fontId="209" fillId="37" borderId="62" xfId="0" applyNumberFormat="1" applyFont="1" applyFill="1" applyBorder="1" applyAlignment="1">
      <alignment horizontal="center" vertical="center"/>
    </xf>
    <xf numFmtId="41" fontId="36" fillId="37" borderId="62" xfId="0" applyNumberFormat="1" applyFont="1" applyFill="1" applyBorder="1" applyAlignment="1">
      <alignment horizontal="center" vertical="center"/>
    </xf>
    <xf numFmtId="189" fontId="36" fillId="37" borderId="62" xfId="0" applyNumberFormat="1" applyFont="1" applyFill="1" applyBorder="1">
      <alignment vertical="center"/>
    </xf>
    <xf numFmtId="0" fontId="36" fillId="0" borderId="62" xfId="0" applyFont="1" applyBorder="1">
      <alignment vertical="center"/>
    </xf>
    <xf numFmtId="0" fontId="209" fillId="37" borderId="77" xfId="0" applyFont="1" applyFill="1" applyBorder="1" applyAlignment="1">
      <alignment horizontal="center" vertical="center"/>
    </xf>
    <xf numFmtId="187" fontId="209" fillId="37" borderId="77" xfId="0" applyNumberFormat="1" applyFont="1" applyFill="1" applyBorder="1" applyAlignment="1">
      <alignment horizontal="center" vertical="center"/>
    </xf>
    <xf numFmtId="0" fontId="209" fillId="37" borderId="39" xfId="0" applyFont="1" applyFill="1" applyBorder="1" applyAlignment="1">
      <alignment horizontal="center" vertical="center"/>
    </xf>
    <xf numFmtId="41" fontId="209" fillId="37" borderId="1" xfId="0" applyNumberFormat="1" applyFont="1" applyFill="1" applyBorder="1" applyAlignment="1">
      <alignment horizontal="center" vertical="center"/>
    </xf>
    <xf numFmtId="41" fontId="209" fillId="37" borderId="1" xfId="0" applyNumberFormat="1" applyFont="1" applyFill="1" applyBorder="1">
      <alignment vertical="center"/>
    </xf>
    <xf numFmtId="177" fontId="209" fillId="0" borderId="83" xfId="0" applyNumberFormat="1" applyFont="1" applyBorder="1">
      <alignment vertical="center"/>
    </xf>
    <xf numFmtId="187" fontId="147" fillId="37" borderId="77" xfId="0" applyNumberFormat="1" applyFont="1" applyFill="1" applyBorder="1" applyAlignment="1">
      <alignment horizontal="center" vertical="center"/>
    </xf>
    <xf numFmtId="0" fontId="209" fillId="37" borderId="0" xfId="0" applyFont="1" applyFill="1" applyAlignment="1">
      <alignment horizontal="left" vertical="center"/>
    </xf>
    <xf numFmtId="3" fontId="209" fillId="0" borderId="1" xfId="0" applyNumberFormat="1" applyFont="1" applyBorder="1">
      <alignment vertical="center"/>
    </xf>
    <xf numFmtId="41" fontId="209" fillId="0" borderId="1" xfId="0" applyNumberFormat="1" applyFont="1" applyBorder="1" applyAlignment="1">
      <alignment horizontal="center" vertical="center"/>
    </xf>
    <xf numFmtId="41" fontId="209" fillId="0" borderId="1" xfId="0" applyNumberFormat="1" applyFont="1" applyBorder="1">
      <alignment vertical="center"/>
    </xf>
    <xf numFmtId="177" fontId="209" fillId="0" borderId="1" xfId="0" applyNumberFormat="1" applyFont="1" applyBorder="1" applyAlignment="1">
      <alignment horizontal="center" vertical="center"/>
    </xf>
    <xf numFmtId="41" fontId="209" fillId="0" borderId="83" xfId="0" applyNumberFormat="1" applyFont="1" applyBorder="1" applyAlignment="1">
      <alignment horizontal="center" vertical="center"/>
    </xf>
    <xf numFmtId="41" fontId="159" fillId="0" borderId="117" xfId="1" applyBorder="1">
      <alignment vertical="center"/>
    </xf>
    <xf numFmtId="41" fontId="159" fillId="0" borderId="86" xfId="1" applyBorder="1">
      <alignment vertical="center"/>
    </xf>
    <xf numFmtId="41" fontId="159" fillId="0" borderId="263" xfId="1" applyBorder="1">
      <alignment vertical="center"/>
    </xf>
    <xf numFmtId="41" fontId="159" fillId="0" borderId="103" xfId="1" applyBorder="1">
      <alignment vertical="center"/>
    </xf>
    <xf numFmtId="41" fontId="159" fillId="0" borderId="30" xfId="1" applyBorder="1">
      <alignment vertical="center"/>
    </xf>
    <xf numFmtId="41" fontId="159" fillId="0" borderId="264" xfId="1" applyBorder="1">
      <alignment vertical="center"/>
    </xf>
    <xf numFmtId="41" fontId="159" fillId="0" borderId="118" xfId="1" applyBorder="1">
      <alignment vertical="center"/>
    </xf>
    <xf numFmtId="41" fontId="159" fillId="0" borderId="95" xfId="1" applyBorder="1">
      <alignment vertical="center"/>
    </xf>
    <xf numFmtId="41" fontId="159" fillId="0" borderId="265" xfId="1" applyBorder="1">
      <alignment vertical="center"/>
    </xf>
    <xf numFmtId="9" fontId="159" fillId="0" borderId="86" xfId="51942" applyFont="1" applyBorder="1">
      <alignment vertical="center"/>
    </xf>
    <xf numFmtId="9" fontId="159" fillId="0" borderId="30" xfId="51942" applyFont="1" applyBorder="1">
      <alignment vertical="center"/>
    </xf>
    <xf numFmtId="9" fontId="159" fillId="0" borderId="95" xfId="51942" applyFont="1" applyBorder="1">
      <alignment vertical="center"/>
    </xf>
    <xf numFmtId="0" fontId="206" fillId="0" borderId="6" xfId="0" applyFont="1" applyBorder="1" applyAlignment="1">
      <alignment horizontal="left" vertical="center"/>
    </xf>
    <xf numFmtId="0" fontId="39" fillId="0" borderId="17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171" xfId="0" applyFont="1" applyBorder="1" applyAlignment="1">
      <alignment horizontal="center" vertical="center"/>
    </xf>
    <xf numFmtId="9" fontId="268" fillId="0" borderId="0" xfId="51942" applyFont="1">
      <alignment vertical="center"/>
    </xf>
    <xf numFmtId="10" fontId="269" fillId="0" borderId="0" xfId="51942" applyNumberFormat="1" applyFont="1">
      <alignment vertical="center"/>
    </xf>
    <xf numFmtId="187" fontId="25" fillId="37" borderId="0" xfId="0" applyNumberFormat="1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41" fontId="132" fillId="0" borderId="0" xfId="0" applyNumberFormat="1" applyFont="1">
      <alignment vertical="center"/>
    </xf>
    <xf numFmtId="189" fontId="132" fillId="0" borderId="0" xfId="0" applyNumberFormat="1" applyFont="1">
      <alignment vertical="center"/>
    </xf>
    <xf numFmtId="190" fontId="209" fillId="37" borderId="0" xfId="0" applyNumberFormat="1" applyFont="1" applyFill="1">
      <alignment vertical="center"/>
    </xf>
    <xf numFmtId="190" fontId="209" fillId="0" borderId="0" xfId="0" applyNumberFormat="1" applyFont="1">
      <alignment vertical="center"/>
    </xf>
    <xf numFmtId="0" fontId="36" fillId="0" borderId="207" xfId="0" applyFont="1" applyBorder="1" applyAlignment="1">
      <alignment horizontal="center" vertical="center"/>
    </xf>
    <xf numFmtId="0" fontId="232" fillId="79" borderId="1" xfId="0" applyFont="1" applyFill="1" applyBorder="1" applyAlignment="1">
      <alignment horizontal="center" vertical="center"/>
    </xf>
    <xf numFmtId="0" fontId="232" fillId="100" borderId="1" xfId="0" applyFont="1" applyFill="1" applyBorder="1" applyAlignment="1">
      <alignment horizontal="center" vertical="center"/>
    </xf>
    <xf numFmtId="0" fontId="147" fillId="100" borderId="1" xfId="0" applyFont="1" applyFill="1" applyBorder="1" applyAlignment="1">
      <alignment horizontal="center" vertical="center"/>
    </xf>
    <xf numFmtId="0" fontId="147" fillId="79" borderId="1" xfId="0" applyFont="1" applyFill="1" applyBorder="1" applyAlignment="1">
      <alignment horizontal="center" vertical="center"/>
    </xf>
    <xf numFmtId="0" fontId="147" fillId="116" borderId="1" xfId="0" applyFont="1" applyFill="1" applyBorder="1" applyAlignment="1">
      <alignment horizontal="center" vertical="center"/>
    </xf>
    <xf numFmtId="0" fontId="209" fillId="114" borderId="1" xfId="0" applyFont="1" applyFill="1" applyBorder="1">
      <alignment vertical="center"/>
    </xf>
    <xf numFmtId="183" fontId="213" fillId="0" borderId="38" xfId="0" applyNumberFormat="1" applyFont="1" applyBorder="1" applyAlignment="1">
      <alignment horizontal="center" vertical="center"/>
    </xf>
    <xf numFmtId="178" fontId="213" fillId="0" borderId="266" xfId="0" applyNumberFormat="1" applyFont="1" applyBorder="1" applyAlignment="1">
      <alignment horizontal="center" vertical="center"/>
    </xf>
    <xf numFmtId="0" fontId="110" fillId="63" borderId="31" xfId="0" applyFont="1" applyFill="1" applyBorder="1" applyAlignment="1">
      <alignment horizontal="center" vertical="center" wrapText="1"/>
    </xf>
    <xf numFmtId="0" fontId="110" fillId="63" borderId="32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horizontal="left" vertical="center"/>
    </xf>
    <xf numFmtId="41" fontId="37" fillId="0" borderId="108" xfId="0" applyNumberFormat="1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/>
    </xf>
    <xf numFmtId="41" fontId="37" fillId="0" borderId="0" xfId="0" applyNumberFormat="1" applyFont="1" applyAlignment="1">
      <alignment horizontal="left" vertical="center" indent="6"/>
    </xf>
    <xf numFmtId="180" fontId="110" fillId="48" borderId="32" xfId="0" applyNumberFormat="1" applyFont="1" applyFill="1" applyBorder="1" applyAlignment="1">
      <alignment horizontal="center" vertical="center"/>
    </xf>
    <xf numFmtId="181" fontId="110" fillId="64" borderId="30" xfId="0" applyNumberFormat="1" applyFont="1" applyFill="1" applyBorder="1">
      <alignment vertical="center"/>
    </xf>
    <xf numFmtId="180" fontId="159" fillId="0" borderId="0" xfId="1" applyNumberFormat="1">
      <alignment vertical="center"/>
    </xf>
    <xf numFmtId="41" fontId="213" fillId="95" borderId="38" xfId="1" applyFont="1" applyFill="1" applyBorder="1">
      <alignment vertical="center"/>
    </xf>
    <xf numFmtId="0" fontId="183" fillId="0" borderId="25" xfId="50293" applyFont="1" applyBorder="1" applyAlignment="1">
      <alignment horizontal="center" vertical="center" shrinkToFit="1"/>
    </xf>
    <xf numFmtId="49" fontId="246" fillId="0" borderId="25" xfId="50293" applyNumberFormat="1" applyFont="1" applyBorder="1" applyAlignment="1">
      <alignment horizontal="center" vertical="center"/>
    </xf>
    <xf numFmtId="0" fontId="236" fillId="99" borderId="0" xfId="0" applyFont="1" applyFill="1" applyAlignment="1">
      <alignment horizontal="center" vertical="center"/>
    </xf>
    <xf numFmtId="0" fontId="236" fillId="0" borderId="0" xfId="0" applyFont="1" applyAlignment="1">
      <alignment horizontal="center" vertical="center"/>
    </xf>
    <xf numFmtId="41" fontId="209" fillId="0" borderId="1" xfId="1" applyFont="1" applyBorder="1" applyAlignment="1">
      <alignment horizontal="center" vertical="center"/>
    </xf>
    <xf numFmtId="41" fontId="213" fillId="57" borderId="25" xfId="1" applyFont="1" applyFill="1" applyBorder="1">
      <alignment vertical="center"/>
    </xf>
    <xf numFmtId="0" fontId="36" fillId="95" borderId="34" xfId="0" applyFont="1" applyFill="1" applyBorder="1" applyAlignment="1">
      <alignment horizontal="center" vertical="center"/>
    </xf>
    <xf numFmtId="41" fontId="159" fillId="0" borderId="5" xfId="1" applyBorder="1">
      <alignment vertical="center"/>
    </xf>
    <xf numFmtId="189" fontId="159" fillId="0" borderId="71" xfId="1" applyNumberFormat="1" applyBorder="1" applyAlignment="1">
      <alignment horizontal="left" vertical="center" indent="2"/>
    </xf>
    <xf numFmtId="198" fontId="272" fillId="67" borderId="1" xfId="0" applyNumberFormat="1" applyFont="1" applyFill="1" applyBorder="1" applyAlignment="1">
      <alignment horizontal="center" vertical="center"/>
    </xf>
    <xf numFmtId="176" fontId="272" fillId="37" borderId="1" xfId="1" applyNumberFormat="1" applyFont="1" applyFill="1" applyBorder="1" applyAlignment="1">
      <alignment horizontal="right" vertical="center"/>
    </xf>
    <xf numFmtId="180" fontId="167" fillId="0" borderId="38" xfId="50293" applyNumberFormat="1" applyFont="1" applyBorder="1" applyAlignment="1">
      <alignment horizontal="center" vertical="center"/>
    </xf>
    <xf numFmtId="41" fontId="213" fillId="95" borderId="27" xfId="1" applyFont="1" applyFill="1" applyBorder="1">
      <alignment vertical="center"/>
    </xf>
    <xf numFmtId="41" fontId="209" fillId="37" borderId="44" xfId="0" applyNumberFormat="1" applyFont="1" applyFill="1" applyBorder="1">
      <alignment vertical="center"/>
    </xf>
    <xf numFmtId="41" fontId="117" fillId="57" borderId="81" xfId="0" applyNumberFormat="1" applyFont="1" applyFill="1" applyBorder="1">
      <alignment vertical="center"/>
    </xf>
    <xf numFmtId="41" fontId="209" fillId="0" borderId="0" xfId="0" applyNumberFormat="1" applyFont="1">
      <alignment vertical="center"/>
    </xf>
    <xf numFmtId="189" fontId="209" fillId="0" borderId="0" xfId="0" applyNumberFormat="1" applyFont="1">
      <alignment vertical="center"/>
    </xf>
    <xf numFmtId="184" fontId="273" fillId="0" borderId="0" xfId="50293" applyNumberFormat="1" applyFont="1" applyAlignment="1">
      <alignment horizontal="left" vertical="center"/>
    </xf>
    <xf numFmtId="0" fontId="232" fillId="0" borderId="0" xfId="0" applyFont="1">
      <alignment vertical="center"/>
    </xf>
    <xf numFmtId="193" fontId="232" fillId="0" borderId="0" xfId="0" applyNumberFormat="1" applyFont="1" applyAlignment="1">
      <alignment horizontal="center" vertical="center"/>
    </xf>
    <xf numFmtId="193" fontId="274" fillId="0" borderId="0" xfId="0" applyNumberFormat="1" applyFont="1" applyAlignment="1">
      <alignment horizontal="left" vertical="center"/>
    </xf>
    <xf numFmtId="43" fontId="132" fillId="0" borderId="0" xfId="0" applyNumberFormat="1" applyFont="1">
      <alignment vertical="center"/>
    </xf>
    <xf numFmtId="176" fontId="147" fillId="0" borderId="0" xfId="0" applyNumberFormat="1" applyFont="1" applyAlignment="1">
      <alignment horizontal="center" vertical="center"/>
    </xf>
    <xf numFmtId="176" fontId="132" fillId="0" borderId="77" xfId="0" applyNumberFormat="1" applyFont="1" applyBorder="1" applyAlignment="1">
      <alignment horizontal="center" vertical="center"/>
    </xf>
    <xf numFmtId="176" fontId="117" fillId="0" borderId="0" xfId="0" applyNumberFormat="1" applyFont="1" applyAlignment="1">
      <alignment horizontal="center" vertical="center"/>
    </xf>
    <xf numFmtId="176" fontId="209" fillId="0" borderId="77" xfId="0" applyNumberFormat="1" applyFont="1" applyBorder="1" applyAlignment="1">
      <alignment horizontal="center" vertical="center"/>
    </xf>
    <xf numFmtId="176" fontId="209" fillId="0" borderId="52" xfId="0" applyNumberFormat="1" applyFont="1" applyBorder="1">
      <alignment vertical="center"/>
    </xf>
    <xf numFmtId="41" fontId="117" fillId="0" borderId="75" xfId="0" applyNumberFormat="1" applyFont="1" applyBorder="1" applyAlignment="1">
      <alignment horizontal="center" vertical="center"/>
    </xf>
    <xf numFmtId="0" fontId="117" fillId="0" borderId="75" xfId="0" applyFont="1" applyBorder="1" applyAlignment="1">
      <alignment horizontal="center" vertical="center"/>
    </xf>
    <xf numFmtId="176" fontId="209" fillId="0" borderId="1" xfId="0" applyNumberFormat="1" applyFont="1" applyBorder="1" applyAlignment="1">
      <alignment horizontal="center" vertical="center"/>
    </xf>
    <xf numFmtId="176" fontId="209" fillId="0" borderId="35" xfId="0" applyNumberFormat="1" applyFont="1" applyBorder="1" applyAlignment="1">
      <alignment horizontal="center" vertical="center"/>
    </xf>
    <xf numFmtId="176" fontId="232" fillId="0" borderId="35" xfId="0" applyNumberFormat="1" applyFont="1" applyBorder="1" applyAlignment="1">
      <alignment horizontal="center" vertical="center"/>
    </xf>
    <xf numFmtId="0" fontId="209" fillId="0" borderId="82" xfId="0" applyFont="1" applyBorder="1" applyAlignment="1">
      <alignment horizontal="center" vertical="center"/>
    </xf>
    <xf numFmtId="176" fontId="232" fillId="0" borderId="1" xfId="0" applyNumberFormat="1" applyFont="1" applyBorder="1" applyAlignment="1">
      <alignment horizontal="center" vertical="center"/>
    </xf>
    <xf numFmtId="0" fontId="209" fillId="0" borderId="83" xfId="0" applyFont="1" applyBorder="1" applyAlignment="1">
      <alignment horizontal="center" vertical="center"/>
    </xf>
    <xf numFmtId="176" fontId="209" fillId="0" borderId="52" xfId="0" applyNumberFormat="1" applyFont="1" applyBorder="1" applyAlignment="1">
      <alignment horizontal="center" vertical="center"/>
    </xf>
    <xf numFmtId="0" fontId="209" fillId="0" borderId="53" xfId="0" applyFont="1" applyBorder="1" applyAlignment="1">
      <alignment horizontal="center" vertical="center"/>
    </xf>
    <xf numFmtId="176" fontId="209" fillId="0" borderId="28" xfId="0" applyNumberFormat="1" applyFont="1" applyBorder="1" applyAlignment="1">
      <alignment horizontal="center" vertical="center"/>
    </xf>
    <xf numFmtId="176" fontId="232" fillId="0" borderId="28" xfId="0" applyNumberFormat="1" applyFont="1" applyBorder="1" applyAlignment="1">
      <alignment horizontal="center" vertical="center"/>
    </xf>
    <xf numFmtId="0" fontId="209" fillId="0" borderId="84" xfId="0" applyFont="1" applyBorder="1" applyAlignment="1">
      <alignment horizontal="center" vertical="center"/>
    </xf>
    <xf numFmtId="176" fontId="232" fillId="0" borderId="77" xfId="0" applyNumberFormat="1" applyFont="1" applyBorder="1" applyAlignment="1">
      <alignment horizontal="center" vertical="center"/>
    </xf>
    <xf numFmtId="256" fontId="209" fillId="0" borderId="1" xfId="0" applyNumberFormat="1" applyFont="1" applyBorder="1" applyAlignment="1">
      <alignment horizontal="center" vertical="center"/>
    </xf>
    <xf numFmtId="41" fontId="132" fillId="37" borderId="0" xfId="0" applyNumberFormat="1" applyFont="1" applyFill="1" applyAlignment="1">
      <alignment horizontal="center" vertical="center"/>
    </xf>
    <xf numFmtId="41" fontId="209" fillId="37" borderId="76" xfId="0" applyNumberFormat="1" applyFont="1" applyFill="1" applyBorder="1">
      <alignment vertical="center"/>
    </xf>
    <xf numFmtId="41" fontId="209" fillId="0" borderId="52" xfId="0" applyNumberFormat="1" applyFont="1" applyBorder="1" applyAlignment="1">
      <alignment horizontal="center" vertical="center"/>
    </xf>
    <xf numFmtId="41" fontId="209" fillId="0" borderId="53" xfId="0" applyNumberFormat="1" applyFont="1" applyBorder="1" applyAlignment="1">
      <alignment horizontal="center" vertical="center"/>
    </xf>
    <xf numFmtId="41" fontId="37" fillId="37" borderId="38" xfId="1" applyFont="1" applyFill="1" applyBorder="1" applyAlignment="1">
      <alignment horizontal="center" vertical="center"/>
    </xf>
    <xf numFmtId="189" fontId="37" fillId="37" borderId="38" xfId="1" applyNumberFormat="1" applyFont="1" applyFill="1" applyBorder="1" applyAlignment="1">
      <alignment horizontal="center" vertical="center"/>
    </xf>
    <xf numFmtId="41" fontId="123" fillId="37" borderId="38" xfId="1" applyFont="1" applyFill="1" applyBorder="1" applyAlignment="1">
      <alignment horizontal="center" vertical="center"/>
    </xf>
    <xf numFmtId="41" fontId="37" fillId="67" borderId="38" xfId="1" applyFont="1" applyFill="1" applyBorder="1" applyAlignment="1">
      <alignment horizontal="center" vertical="center"/>
    </xf>
    <xf numFmtId="41" fontId="37" fillId="37" borderId="3" xfId="1" applyFont="1" applyFill="1" applyBorder="1" applyAlignment="1">
      <alignment horizontal="center" vertical="center" wrapText="1"/>
    </xf>
    <xf numFmtId="0" fontId="164" fillId="95" borderId="29" xfId="50293" applyFont="1" applyFill="1" applyBorder="1" applyAlignment="1">
      <alignment horizontal="center" vertical="center" shrinkToFit="1"/>
    </xf>
    <xf numFmtId="49" fontId="167" fillId="0" borderId="25" xfId="50293" applyNumberFormat="1" applyFont="1" applyBorder="1" applyAlignment="1">
      <alignment horizontal="center" vertical="center" shrinkToFit="1"/>
    </xf>
    <xf numFmtId="0" fontId="164" fillId="0" borderId="0" xfId="50293" applyFont="1" applyAlignment="1">
      <alignment horizontal="center" vertical="center"/>
    </xf>
    <xf numFmtId="180" fontId="164" fillId="0" borderId="0" xfId="50293" applyNumberFormat="1" applyFont="1" applyAlignment="1">
      <alignment horizontal="center" vertical="center"/>
    </xf>
    <xf numFmtId="43" fontId="118" fillId="0" borderId="0" xfId="1" applyNumberFormat="1" applyFont="1">
      <alignment vertical="center"/>
    </xf>
    <xf numFmtId="198" fontId="109" fillId="0" borderId="5" xfId="51931" applyNumberFormat="1" applyFont="1" applyBorder="1">
      <alignment vertical="center"/>
    </xf>
    <xf numFmtId="0" fontId="37" fillId="0" borderId="103" xfId="0" applyFont="1" applyBorder="1" applyAlignment="1">
      <alignment vertical="center" textRotation="255"/>
    </xf>
    <xf numFmtId="41" fontId="213" fillId="111" borderId="25" xfId="1" applyFont="1" applyFill="1" applyBorder="1">
      <alignment vertical="center"/>
    </xf>
    <xf numFmtId="41" fontId="159" fillId="95" borderId="1" xfId="1" applyFill="1" applyBorder="1" applyAlignment="1">
      <alignment horizontal="center" vertical="center"/>
    </xf>
    <xf numFmtId="41" fontId="159" fillId="95" borderId="75" xfId="1" applyFill="1" applyBorder="1" applyAlignment="1">
      <alignment horizontal="center" vertical="center"/>
    </xf>
    <xf numFmtId="41" fontId="0" fillId="95" borderId="83" xfId="0" applyNumberFormat="1" applyFill="1" applyBorder="1" applyAlignment="1">
      <alignment horizontal="center" vertical="center"/>
    </xf>
    <xf numFmtId="0" fontId="109" fillId="95" borderId="3" xfId="50293" applyFont="1" applyFill="1" applyBorder="1" applyAlignment="1">
      <alignment horizontal="center" vertical="center" shrinkToFit="1"/>
    </xf>
    <xf numFmtId="0" fontId="244" fillId="0" borderId="1" xfId="50293" applyFont="1" applyBorder="1" applyAlignment="1">
      <alignment horizontal="center" vertical="center"/>
    </xf>
    <xf numFmtId="0" fontId="109" fillId="51" borderId="1" xfId="50293" applyFont="1" applyFill="1" applyBorder="1" applyAlignment="1">
      <alignment horizontal="center" vertical="center"/>
    </xf>
    <xf numFmtId="0" fontId="109" fillId="95" borderId="1" xfId="50293" applyFont="1" applyFill="1" applyBorder="1" applyAlignment="1">
      <alignment horizontal="center" vertical="center" shrinkToFit="1"/>
    </xf>
    <xf numFmtId="0" fontId="209" fillId="0" borderId="76" xfId="0" applyFont="1" applyBorder="1" applyAlignment="1">
      <alignment horizontal="center" vertical="center"/>
    </xf>
    <xf numFmtId="41" fontId="209" fillId="0" borderId="52" xfId="1" applyFont="1" applyBorder="1">
      <alignment vertical="center"/>
    </xf>
    <xf numFmtId="43" fontId="37" fillId="0" borderId="0" xfId="0" applyNumberFormat="1" applyFont="1">
      <alignment vertical="center"/>
    </xf>
    <xf numFmtId="43" fontId="117" fillId="57" borderId="27" xfId="1" applyNumberFormat="1" applyFont="1" applyFill="1" applyBorder="1" applyAlignment="1">
      <alignment horizontal="center" vertical="center"/>
    </xf>
    <xf numFmtId="41" fontId="117" fillId="37" borderId="83" xfId="0" applyNumberFormat="1" applyFont="1" applyFill="1" applyBorder="1">
      <alignment vertical="center"/>
    </xf>
    <xf numFmtId="190" fontId="275" fillId="61" borderId="1" xfId="0" applyNumberFormat="1" applyFont="1" applyFill="1" applyBorder="1">
      <alignment vertical="center"/>
    </xf>
    <xf numFmtId="177" fontId="0" fillId="0" borderId="0" xfId="0" applyNumberFormat="1" applyAlignment="1">
      <alignment horizontal="center" vertical="center"/>
    </xf>
    <xf numFmtId="41" fontId="213" fillId="100" borderId="25" xfId="1" applyFont="1" applyFill="1" applyBorder="1">
      <alignment vertical="center"/>
    </xf>
    <xf numFmtId="41" fontId="159" fillId="100" borderId="25" xfId="1" applyFill="1" applyBorder="1">
      <alignment vertical="center"/>
    </xf>
    <xf numFmtId="41" fontId="36" fillId="37" borderId="143" xfId="0" applyNumberFormat="1" applyFont="1" applyFill="1" applyBorder="1">
      <alignment vertical="center"/>
    </xf>
    <xf numFmtId="41" fontId="39" fillId="37" borderId="269" xfId="0" applyNumberFormat="1" applyFont="1" applyFill="1" applyBorder="1">
      <alignment vertical="center"/>
    </xf>
    <xf numFmtId="41" fontId="270" fillId="0" borderId="1" xfId="0" applyNumberFormat="1" applyFont="1" applyBorder="1">
      <alignment vertical="center"/>
    </xf>
    <xf numFmtId="41" fontId="206" fillId="37" borderId="1" xfId="0" applyNumberFormat="1" applyFont="1" applyFill="1" applyBorder="1">
      <alignment vertical="center"/>
    </xf>
    <xf numFmtId="0" fontId="209" fillId="37" borderId="106" xfId="0" applyFont="1" applyFill="1" applyBorder="1" applyAlignment="1">
      <alignment horizontal="center" vertical="center"/>
    </xf>
    <xf numFmtId="0" fontId="209" fillId="0" borderId="129" xfId="0" applyFont="1" applyBorder="1" applyAlignment="1">
      <alignment horizontal="center" vertical="center"/>
    </xf>
    <xf numFmtId="41" fontId="209" fillId="37" borderId="127" xfId="0" applyNumberFormat="1" applyFont="1" applyFill="1" applyBorder="1" applyAlignment="1">
      <alignment horizontal="center" vertical="center"/>
    </xf>
    <xf numFmtId="41" fontId="132" fillId="0" borderId="0" xfId="1" applyFont="1">
      <alignment vertical="center"/>
    </xf>
    <xf numFmtId="41" fontId="214" fillId="0" borderId="83" xfId="0" applyNumberFormat="1" applyFont="1" applyBorder="1">
      <alignment vertical="center"/>
    </xf>
    <xf numFmtId="41" fontId="132" fillId="0" borderId="111" xfId="1" applyFont="1" applyBorder="1">
      <alignment vertical="center"/>
    </xf>
    <xf numFmtId="41" fontId="132" fillId="0" borderId="109" xfId="1" applyFont="1" applyBorder="1">
      <alignment vertical="center"/>
    </xf>
    <xf numFmtId="41" fontId="132" fillId="0" borderId="110" xfId="1" applyFont="1" applyBorder="1">
      <alignment vertical="center"/>
    </xf>
    <xf numFmtId="0" fontId="224" fillId="0" borderId="50" xfId="0" applyFont="1" applyBorder="1" applyAlignment="1">
      <alignment horizontal="center" vertical="center"/>
    </xf>
    <xf numFmtId="41" fontId="244" fillId="95" borderId="25" xfId="1" applyFont="1" applyFill="1" applyBorder="1" applyAlignment="1">
      <alignment horizontal="center" vertical="center" wrapText="1"/>
    </xf>
    <xf numFmtId="180" fontId="276" fillId="37" borderId="25" xfId="50293" applyNumberFormat="1" applyFont="1" applyFill="1" applyBorder="1" applyAlignment="1">
      <alignment horizontal="center" vertical="center"/>
    </xf>
    <xf numFmtId="49" fontId="242" fillId="37" borderId="29" xfId="50293" applyNumberFormat="1" applyFont="1" applyFill="1" applyBorder="1" applyAlignment="1">
      <alignment horizontal="center" vertical="center"/>
    </xf>
    <xf numFmtId="49" fontId="242" fillId="37" borderId="25" xfId="50293" applyNumberFormat="1" applyFont="1" applyFill="1" applyBorder="1" applyAlignment="1">
      <alignment horizontal="center" vertical="center"/>
    </xf>
    <xf numFmtId="49" fontId="242" fillId="37" borderId="25" xfId="50293" applyNumberFormat="1" applyFont="1" applyFill="1" applyBorder="1" applyAlignment="1">
      <alignment horizontal="center" vertical="center" shrinkToFit="1"/>
    </xf>
    <xf numFmtId="49" fontId="242" fillId="0" borderId="25" xfId="50293" applyNumberFormat="1" applyFont="1" applyBorder="1" applyAlignment="1">
      <alignment horizontal="center" vertical="center" shrinkToFit="1"/>
    </xf>
    <xf numFmtId="0" fontId="242" fillId="37" borderId="25" xfId="50293" applyFont="1" applyFill="1" applyBorder="1" applyAlignment="1">
      <alignment horizontal="center" vertical="center"/>
    </xf>
    <xf numFmtId="0" fontId="25" fillId="0" borderId="25" xfId="50293" applyFont="1" applyBorder="1" applyAlignment="1">
      <alignment horizontal="center" vertical="center"/>
    </xf>
    <xf numFmtId="0" fontId="25" fillId="37" borderId="25" xfId="50293" applyFont="1" applyFill="1" applyBorder="1" applyAlignment="1">
      <alignment horizontal="center" vertical="center"/>
    </xf>
    <xf numFmtId="0" fontId="200" fillId="37" borderId="25" xfId="50293" applyFont="1" applyFill="1" applyBorder="1" applyAlignment="1">
      <alignment horizontal="center" vertical="center"/>
    </xf>
    <xf numFmtId="49" fontId="25" fillId="37" borderId="25" xfId="50293" applyNumberFormat="1" applyFont="1" applyFill="1" applyBorder="1" applyAlignment="1">
      <alignment horizontal="center" vertical="center"/>
    </xf>
    <xf numFmtId="0" fontId="25" fillId="0" borderId="25" xfId="50293" applyFont="1" applyBorder="1" applyAlignment="1">
      <alignment horizontal="center" vertical="center" wrapText="1"/>
    </xf>
    <xf numFmtId="3" fontId="25" fillId="0" borderId="25" xfId="50293" applyNumberFormat="1" applyFont="1" applyBorder="1" applyAlignment="1">
      <alignment horizontal="center" vertical="center"/>
    </xf>
    <xf numFmtId="49" fontId="25" fillId="37" borderId="25" xfId="50293" applyNumberFormat="1" applyFont="1" applyFill="1" applyBorder="1" applyAlignment="1">
      <alignment horizontal="center" vertical="center" shrinkToFit="1"/>
    </xf>
    <xf numFmtId="49" fontId="25" fillId="0" borderId="25" xfId="50293" applyNumberFormat="1" applyFont="1" applyBorder="1" applyAlignment="1">
      <alignment horizontal="center" vertical="center" shrinkToFit="1"/>
    </xf>
    <xf numFmtId="49" fontId="25" fillId="95" borderId="25" xfId="50293" applyNumberFormat="1" applyFont="1" applyFill="1" applyBorder="1" applyAlignment="1">
      <alignment horizontal="center" vertical="center"/>
    </xf>
    <xf numFmtId="49" fontId="25" fillId="0" borderId="25" xfId="50293" applyNumberFormat="1" applyFont="1" applyBorder="1" applyAlignment="1">
      <alignment horizontal="center" vertical="center"/>
    </xf>
    <xf numFmtId="0" fontId="277" fillId="37" borderId="25" xfId="50293" applyFont="1" applyFill="1" applyBorder="1" applyAlignment="1">
      <alignment horizontal="center" vertical="center"/>
    </xf>
    <xf numFmtId="0" fontId="277" fillId="0" borderId="25" xfId="50293" applyFont="1" applyBorder="1" applyAlignment="1">
      <alignment horizontal="center" vertical="center"/>
    </xf>
    <xf numFmtId="49" fontId="277" fillId="0" borderId="25" xfId="50293" applyNumberFormat="1" applyFont="1" applyBorder="1" applyAlignment="1">
      <alignment horizontal="center" vertical="center" shrinkToFit="1"/>
    </xf>
    <xf numFmtId="49" fontId="183" fillId="0" borderId="25" xfId="50293" applyNumberFormat="1" applyFont="1" applyBorder="1" applyAlignment="1">
      <alignment horizontal="center" vertical="center" shrinkToFit="1"/>
    </xf>
    <xf numFmtId="0" fontId="277" fillId="0" borderId="1" xfId="50293" applyFont="1" applyBorder="1" applyAlignment="1">
      <alignment horizontal="center" vertical="center"/>
    </xf>
    <xf numFmtId="0" fontId="277" fillId="0" borderId="3" xfId="50293" applyFont="1" applyBorder="1" applyAlignment="1">
      <alignment horizontal="center" vertical="center"/>
    </xf>
    <xf numFmtId="0" fontId="200" fillId="0" borderId="25" xfId="50293" applyFont="1" applyBorder="1" applyAlignment="1">
      <alignment horizontal="center" vertical="center"/>
    </xf>
    <xf numFmtId="0" fontId="277" fillId="95" borderId="25" xfId="50293" applyFont="1" applyFill="1" applyBorder="1" applyAlignment="1">
      <alignment horizontal="center" vertical="center"/>
    </xf>
    <xf numFmtId="49" fontId="25" fillId="37" borderId="25" xfId="50293" applyNumberFormat="1" applyFont="1" applyFill="1" applyBorder="1" applyAlignment="1">
      <alignment horizontal="center" vertical="center" wrapText="1"/>
    </xf>
    <xf numFmtId="0" fontId="25" fillId="95" borderId="25" xfId="50293" applyFont="1" applyFill="1" applyBorder="1" applyAlignment="1">
      <alignment horizontal="center" vertical="center"/>
    </xf>
    <xf numFmtId="49" fontId="25" fillId="0" borderId="25" xfId="50293" applyNumberFormat="1" applyFont="1" applyBorder="1" applyAlignment="1">
      <alignment horizontal="center" vertical="center" wrapText="1"/>
    </xf>
    <xf numFmtId="49" fontId="25" fillId="95" borderId="25" xfId="50293" applyNumberFormat="1" applyFont="1" applyFill="1" applyBorder="1" applyAlignment="1">
      <alignment horizontal="center" vertical="center" shrinkToFit="1"/>
    </xf>
    <xf numFmtId="0" fontId="25" fillId="37" borderId="25" xfId="50293" applyFont="1" applyFill="1" applyBorder="1" applyAlignment="1">
      <alignment horizontal="center" vertical="center" shrinkToFit="1"/>
    </xf>
    <xf numFmtId="0" fontId="200" fillId="0" borderId="25" xfId="50293" applyFont="1" applyBorder="1" applyAlignment="1">
      <alignment horizontal="center" vertical="center" shrinkToFit="1"/>
    </xf>
    <xf numFmtId="0" fontId="118" fillId="37" borderId="29" xfId="50293" applyFont="1" applyFill="1" applyBorder="1" applyAlignment="1">
      <alignment horizontal="center" vertical="center"/>
    </xf>
    <xf numFmtId="0" fontId="118" fillId="37" borderId="27" xfId="50293" applyFont="1" applyFill="1" applyBorder="1" applyAlignment="1">
      <alignment horizontal="center" vertical="center"/>
    </xf>
    <xf numFmtId="0" fontId="112" fillId="37" borderId="0" xfId="50293" applyFont="1" applyFill="1" applyAlignment="1">
      <alignment horizontal="center" vertical="center"/>
    </xf>
    <xf numFmtId="0" fontId="213" fillId="0" borderId="34" xfId="0" applyFont="1" applyBorder="1" applyAlignment="1">
      <alignment horizontal="center" vertical="center" shrinkToFit="1"/>
    </xf>
    <xf numFmtId="49" fontId="213" fillId="0" borderId="34" xfId="0" applyNumberFormat="1" applyFont="1" applyBorder="1" applyAlignment="1">
      <alignment horizontal="center" vertical="center"/>
    </xf>
    <xf numFmtId="180" fontId="261" fillId="0" borderId="34" xfId="0" applyNumberFormat="1" applyFont="1" applyBorder="1" applyAlignment="1">
      <alignment horizontal="right" vertical="center"/>
    </xf>
    <xf numFmtId="41" fontId="213" fillId="0" borderId="34" xfId="0" applyNumberFormat="1" applyFont="1" applyBorder="1">
      <alignment vertical="center"/>
    </xf>
    <xf numFmtId="41" fontId="213" fillId="0" borderId="34" xfId="0" applyNumberFormat="1" applyFont="1" applyBorder="1" applyAlignment="1">
      <alignment horizontal="center" vertical="center"/>
    </xf>
    <xf numFmtId="190" fontId="36" fillId="37" borderId="38" xfId="0" applyNumberFormat="1" applyFont="1" applyFill="1" applyBorder="1" applyAlignment="1">
      <alignment horizontal="center" vertical="center"/>
    </xf>
    <xf numFmtId="41" fontId="36" fillId="37" borderId="38" xfId="0" applyNumberFormat="1" applyFont="1" applyFill="1" applyBorder="1">
      <alignment vertical="center"/>
    </xf>
    <xf numFmtId="190" fontId="36" fillId="71" borderId="1" xfId="0" applyNumberFormat="1" applyFont="1" applyFill="1" applyBorder="1" applyAlignment="1">
      <alignment horizontal="center" vertical="center"/>
    </xf>
    <xf numFmtId="0" fontId="109" fillId="51" borderId="27" xfId="50293" applyFont="1" applyFill="1" applyBorder="1" applyAlignment="1">
      <alignment horizontal="center" vertical="center"/>
    </xf>
    <xf numFmtId="0" fontId="118" fillId="37" borderId="27" xfId="50293" applyFont="1" applyFill="1" applyBorder="1" applyAlignment="1">
      <alignment horizontal="center" vertical="center" shrinkToFit="1"/>
    </xf>
    <xf numFmtId="176" fontId="116" fillId="0" borderId="79" xfId="0" applyNumberFormat="1" applyFont="1" applyBorder="1">
      <alignment vertical="center"/>
    </xf>
    <xf numFmtId="0" fontId="132" fillId="0" borderId="79" xfId="0" applyFont="1" applyBorder="1" applyAlignment="1">
      <alignment horizontal="center" vertical="center"/>
    </xf>
    <xf numFmtId="41" fontId="127" fillId="95" borderId="1" xfId="1" applyFont="1" applyFill="1" applyBorder="1">
      <alignment vertical="center"/>
    </xf>
    <xf numFmtId="0" fontId="0" fillId="95" borderId="0" xfId="0" applyFill="1">
      <alignment vertical="center"/>
    </xf>
    <xf numFmtId="43" fontId="37" fillId="0" borderId="0" xfId="1" applyNumberFormat="1" applyFont="1">
      <alignment vertical="center"/>
    </xf>
    <xf numFmtId="180" fontId="227" fillId="0" borderId="25" xfId="50293" applyNumberFormat="1" applyFont="1" applyBorder="1" applyAlignment="1">
      <alignment horizontal="center" vertical="center"/>
    </xf>
    <xf numFmtId="180" fontId="227" fillId="37" borderId="25" xfId="50293" applyNumberFormat="1" applyFont="1" applyFill="1" applyBorder="1" applyAlignment="1">
      <alignment horizontal="center" vertical="center"/>
    </xf>
    <xf numFmtId="49" fontId="36" fillId="95" borderId="51" xfId="0" applyNumberFormat="1" applyFont="1" applyFill="1" applyBorder="1" applyAlignment="1">
      <alignment horizontal="center" vertical="center"/>
    </xf>
    <xf numFmtId="180" fontId="36" fillId="95" borderId="29" xfId="1" applyNumberFormat="1" applyFont="1" applyFill="1" applyBorder="1">
      <alignment vertical="center"/>
    </xf>
    <xf numFmtId="49" fontId="36" fillId="95" borderId="81" xfId="0" applyNumberFormat="1" applyFont="1" applyFill="1" applyBorder="1" applyAlignment="1">
      <alignment horizontal="center" vertical="center"/>
    </xf>
    <xf numFmtId="180" fontId="36" fillId="95" borderId="25" xfId="1" applyNumberFormat="1" applyFont="1" applyFill="1" applyBorder="1">
      <alignment vertical="center"/>
    </xf>
    <xf numFmtId="49" fontId="36" fillId="95" borderId="50" xfId="0" applyNumberFormat="1" applyFont="1" applyFill="1" applyBorder="1" applyAlignment="1">
      <alignment horizontal="center" vertical="center"/>
    </xf>
    <xf numFmtId="180" fontId="36" fillId="95" borderId="38" xfId="1" applyNumberFormat="1" applyFont="1" applyFill="1" applyBorder="1">
      <alignment vertical="center"/>
    </xf>
    <xf numFmtId="49" fontId="36" fillId="95" borderId="56" xfId="0" applyNumberFormat="1" applyFont="1" applyFill="1" applyBorder="1" applyAlignment="1">
      <alignment horizontal="center" vertical="center"/>
    </xf>
    <xf numFmtId="0" fontId="36" fillId="0" borderId="57" xfId="0" applyFont="1" applyBorder="1" applyAlignment="1">
      <alignment horizontal="center" vertical="center"/>
    </xf>
    <xf numFmtId="180" fontId="167" fillId="37" borderId="38" xfId="50293" applyNumberFormat="1" applyFont="1" applyFill="1" applyBorder="1" applyAlignment="1">
      <alignment horizontal="center" vertical="center"/>
    </xf>
    <xf numFmtId="190" fontId="36" fillId="37" borderId="98" xfId="1" applyNumberFormat="1" applyFont="1" applyFill="1" applyBorder="1" applyAlignment="1">
      <alignment horizontal="center" vertical="center"/>
    </xf>
    <xf numFmtId="41" fontId="36" fillId="78" borderId="28" xfId="1" applyFont="1" applyFill="1" applyBorder="1" applyAlignment="1">
      <alignment horizontal="center" vertical="center"/>
    </xf>
    <xf numFmtId="41" fontId="36" fillId="78" borderId="28" xfId="1" applyFont="1" applyFill="1" applyBorder="1">
      <alignment vertical="center"/>
    </xf>
    <xf numFmtId="41" fontId="36" fillId="97" borderId="28" xfId="1" applyFont="1" applyFill="1" applyBorder="1" applyAlignment="1">
      <alignment horizontal="center" vertical="center"/>
    </xf>
    <xf numFmtId="41" fontId="36" fillId="78" borderId="46" xfId="1" applyFont="1" applyFill="1" applyBorder="1">
      <alignment vertical="center"/>
    </xf>
    <xf numFmtId="0" fontId="36" fillId="78" borderId="84" xfId="0" applyFont="1" applyFill="1" applyBorder="1" applyAlignment="1">
      <alignment horizontal="center" vertical="center"/>
    </xf>
    <xf numFmtId="0" fontId="36" fillId="0" borderId="92" xfId="0" applyFont="1" applyBorder="1" applyAlignment="1">
      <alignment horizontal="center" vertical="center"/>
    </xf>
    <xf numFmtId="0" fontId="36" fillId="0" borderId="92" xfId="0" applyFont="1" applyBorder="1">
      <alignment vertical="center"/>
    </xf>
    <xf numFmtId="0" fontId="36" fillId="95" borderId="27" xfId="0" applyFont="1" applyFill="1" applyBorder="1" applyAlignment="1">
      <alignment horizontal="center" vertical="center" wrapText="1"/>
    </xf>
    <xf numFmtId="41" fontId="37" fillId="95" borderId="29" xfId="1" applyFont="1" applyFill="1" applyBorder="1" applyAlignment="1">
      <alignment horizontal="center" vertical="center"/>
    </xf>
    <xf numFmtId="41" fontId="37" fillId="0" borderId="29" xfId="1" applyFont="1" applyBorder="1" applyAlignment="1">
      <alignment horizontal="center" vertical="center" wrapText="1"/>
    </xf>
    <xf numFmtId="41" fontId="117" fillId="95" borderId="25" xfId="0" applyNumberFormat="1" applyFont="1" applyFill="1" applyBorder="1" applyAlignment="1">
      <alignment horizontal="center" vertical="center"/>
    </xf>
    <xf numFmtId="41" fontId="37" fillId="114" borderId="30" xfId="0" applyNumberFormat="1" applyFont="1" applyFill="1" applyBorder="1">
      <alignment vertical="center"/>
    </xf>
    <xf numFmtId="41" fontId="159" fillId="113" borderId="27" xfId="1" applyFill="1" applyBorder="1">
      <alignment vertical="center"/>
    </xf>
    <xf numFmtId="0" fontId="0" fillId="0" borderId="62" xfId="0" applyBorder="1">
      <alignment vertical="center"/>
    </xf>
    <xf numFmtId="0" fontId="213" fillId="37" borderId="86" xfId="0" applyFont="1" applyFill="1" applyBorder="1" applyAlignment="1">
      <alignment horizontal="center" vertical="center"/>
    </xf>
    <xf numFmtId="0" fontId="213" fillId="37" borderId="86" xfId="0" applyFont="1" applyFill="1" applyBorder="1">
      <alignment vertical="center"/>
    </xf>
    <xf numFmtId="0" fontId="213" fillId="0" borderId="86" xfId="0" applyFont="1" applyBorder="1" applyAlignment="1">
      <alignment horizontal="center" vertical="center"/>
    </xf>
    <xf numFmtId="185" fontId="213" fillId="0" borderId="86" xfId="0" applyNumberFormat="1" applyFont="1" applyBorder="1" applyAlignment="1">
      <alignment horizontal="right" vertical="center"/>
    </xf>
    <xf numFmtId="190" fontId="159" fillId="0" borderId="86" xfId="1" applyNumberFormat="1" applyBorder="1">
      <alignment vertical="center"/>
    </xf>
    <xf numFmtId="41" fontId="213" fillId="0" borderId="86" xfId="0" applyNumberFormat="1" applyFont="1" applyBorder="1">
      <alignment vertical="center"/>
    </xf>
    <xf numFmtId="41" fontId="213" fillId="0" borderId="86" xfId="0" applyNumberFormat="1" applyFont="1" applyBorder="1" applyAlignment="1">
      <alignment horizontal="center" vertical="center"/>
    </xf>
    <xf numFmtId="41" fontId="213" fillId="37" borderId="86" xfId="0" applyNumberFormat="1" applyFont="1" applyFill="1" applyBorder="1" applyAlignment="1">
      <alignment horizontal="center" vertical="center"/>
    </xf>
    <xf numFmtId="0" fontId="213" fillId="0" borderId="87" xfId="0" applyFont="1" applyBorder="1" applyAlignment="1">
      <alignment horizontal="center" vertical="center"/>
    </xf>
    <xf numFmtId="0" fontId="213" fillId="37" borderId="30" xfId="0" applyFont="1" applyFill="1" applyBorder="1" applyAlignment="1">
      <alignment horizontal="center" vertical="center"/>
    </xf>
    <xf numFmtId="0" fontId="213" fillId="37" borderId="30" xfId="0" applyFont="1" applyFill="1" applyBorder="1">
      <alignment vertical="center"/>
    </xf>
    <xf numFmtId="0" fontId="213" fillId="0" borderId="30" xfId="0" applyFont="1" applyBorder="1" applyAlignment="1">
      <alignment horizontal="center" vertical="center"/>
    </xf>
    <xf numFmtId="185" fontId="213" fillId="0" borderId="30" xfId="0" applyNumberFormat="1" applyFont="1" applyBorder="1" applyAlignment="1">
      <alignment horizontal="right" vertical="center"/>
    </xf>
    <xf numFmtId="190" fontId="159" fillId="0" borderId="30" xfId="1" applyNumberFormat="1" applyBorder="1">
      <alignment vertical="center"/>
    </xf>
    <xf numFmtId="41" fontId="213" fillId="95" borderId="30" xfId="0" applyNumberFormat="1" applyFont="1" applyFill="1" applyBorder="1">
      <alignment vertical="center"/>
    </xf>
    <xf numFmtId="41" fontId="213" fillId="95" borderId="30" xfId="0" applyNumberFormat="1" applyFont="1" applyFill="1" applyBorder="1" applyAlignment="1">
      <alignment horizontal="center" vertical="center"/>
    </xf>
    <xf numFmtId="0" fontId="213" fillId="95" borderId="88" xfId="0" applyFont="1" applyFill="1" applyBorder="1" applyAlignment="1">
      <alignment horizontal="center" vertical="center"/>
    </xf>
    <xf numFmtId="0" fontId="213" fillId="0" borderId="95" xfId="0" applyFont="1" applyBorder="1" applyAlignment="1">
      <alignment horizontal="center" vertical="center"/>
    </xf>
    <xf numFmtId="41" fontId="213" fillId="0" borderId="95" xfId="0" applyNumberFormat="1" applyFont="1" applyBorder="1" applyAlignment="1">
      <alignment horizontal="right" vertical="center"/>
    </xf>
    <xf numFmtId="41" fontId="213" fillId="37" borderId="95" xfId="0" applyNumberFormat="1" applyFont="1" applyFill="1" applyBorder="1" applyAlignment="1">
      <alignment horizontal="center" vertical="center"/>
    </xf>
    <xf numFmtId="0" fontId="213" fillId="0" borderId="93" xfId="0" applyFont="1" applyBorder="1" applyAlignment="1">
      <alignment horizontal="center" vertical="center"/>
    </xf>
    <xf numFmtId="0" fontId="109" fillId="95" borderId="3" xfId="50293" applyFont="1" applyFill="1" applyBorder="1" applyAlignment="1">
      <alignment horizontal="center" vertical="center"/>
    </xf>
    <xf numFmtId="41" fontId="109" fillId="95" borderId="3" xfId="50293" applyNumberFormat="1" applyFont="1" applyFill="1" applyBorder="1">
      <alignment vertical="center"/>
    </xf>
    <xf numFmtId="41" fontId="118" fillId="95" borderId="3" xfId="50293" applyNumberFormat="1" applyFont="1" applyFill="1" applyBorder="1">
      <alignment vertical="center"/>
    </xf>
    <xf numFmtId="0" fontId="36" fillId="57" borderId="25" xfId="0" applyFont="1" applyFill="1" applyBorder="1" applyAlignment="1">
      <alignment horizontal="center" vertical="center" wrapText="1"/>
    </xf>
    <xf numFmtId="180" fontId="36" fillId="57" borderId="25" xfId="0" applyNumberFormat="1" applyFont="1" applyFill="1" applyBorder="1" applyAlignment="1">
      <alignment horizontal="center" vertical="center"/>
    </xf>
    <xf numFmtId="0" fontId="109" fillId="0" borderId="25" xfId="50293" applyFont="1" applyBorder="1" applyAlignment="1">
      <alignment horizontal="center" vertical="center"/>
    </xf>
    <xf numFmtId="41" fontId="109" fillId="0" borderId="38" xfId="50293" applyNumberFormat="1" applyFont="1" applyBorder="1" applyAlignment="1">
      <alignment horizontal="center" vertical="center"/>
    </xf>
    <xf numFmtId="0" fontId="120" fillId="0" borderId="0" xfId="50293" applyFont="1">
      <alignment vertical="center"/>
    </xf>
    <xf numFmtId="0" fontId="278" fillId="0" borderId="0" xfId="50293" applyFont="1">
      <alignment vertical="center"/>
    </xf>
    <xf numFmtId="0" fontId="279" fillId="0" borderId="0" xfId="50293" applyFont="1">
      <alignment vertical="center"/>
    </xf>
    <xf numFmtId="0" fontId="278" fillId="0" borderId="271" xfId="50293" applyFont="1" applyBorder="1" applyAlignment="1">
      <alignment horizontal="center" vertical="center"/>
    </xf>
    <xf numFmtId="0" fontId="278" fillId="0" borderId="31" xfId="50293" applyFont="1" applyBorder="1" applyAlignment="1">
      <alignment horizontal="center" vertical="center"/>
    </xf>
    <xf numFmtId="0" fontId="278" fillId="0" borderId="272" xfId="50293" applyFont="1" applyBorder="1" applyAlignment="1">
      <alignment horizontal="center" vertical="center"/>
    </xf>
    <xf numFmtId="0" fontId="278" fillId="0" borderId="273" xfId="50293" applyFont="1" applyBorder="1" applyAlignment="1">
      <alignment horizontal="center" vertical="center"/>
    </xf>
    <xf numFmtId="0" fontId="278" fillId="0" borderId="30" xfId="50293" applyFont="1" applyBorder="1" applyAlignment="1">
      <alignment horizontal="center" vertical="center"/>
    </xf>
    <xf numFmtId="0" fontId="278" fillId="0" borderId="264" xfId="50293" applyFont="1" applyBorder="1" applyAlignment="1">
      <alignment horizontal="center" vertical="center"/>
    </xf>
    <xf numFmtId="0" fontId="278" fillId="0" borderId="274" xfId="50293" applyFont="1" applyBorder="1" applyAlignment="1">
      <alignment horizontal="center" vertical="center"/>
    </xf>
    <xf numFmtId="0" fontId="278" fillId="0" borderId="32" xfId="50293" applyFont="1" applyBorder="1" applyAlignment="1">
      <alignment horizontal="center" vertical="center"/>
    </xf>
    <xf numFmtId="0" fontId="278" fillId="0" borderId="275" xfId="50293" applyFont="1" applyBorder="1" applyAlignment="1">
      <alignment horizontal="center" vertical="center"/>
    </xf>
    <xf numFmtId="0" fontId="122" fillId="0" borderId="0" xfId="50293" applyFont="1">
      <alignment vertical="center"/>
    </xf>
    <xf numFmtId="0" fontId="278" fillId="0" borderId="0" xfId="50293" quotePrefix="1" applyFont="1">
      <alignment vertical="center"/>
    </xf>
    <xf numFmtId="0" fontId="132" fillId="0" borderId="0" xfId="50293" applyFont="1">
      <alignment vertical="center"/>
    </xf>
    <xf numFmtId="41" fontId="25" fillId="95" borderId="25" xfId="0" applyNumberFormat="1" applyFont="1" applyFill="1" applyBorder="1" applyAlignment="1">
      <alignment horizontal="right" vertical="center"/>
    </xf>
    <xf numFmtId="0" fontId="25" fillId="103" borderId="38" xfId="0" applyFont="1" applyFill="1" applyBorder="1" applyAlignment="1">
      <alignment horizontal="center" vertical="center"/>
    </xf>
    <xf numFmtId="41" fontId="37" fillId="107" borderId="25" xfId="1" applyFont="1" applyFill="1" applyBorder="1" applyAlignment="1">
      <alignment horizontal="center" vertical="center"/>
    </xf>
    <xf numFmtId="41" fontId="36" fillId="0" borderId="83" xfId="0" applyNumberFormat="1" applyFont="1" applyBorder="1" applyAlignment="1">
      <alignment horizontal="center" vertical="center"/>
    </xf>
    <xf numFmtId="41" fontId="36" fillId="0" borderId="53" xfId="0" applyNumberFormat="1" applyFont="1" applyBorder="1" applyAlignment="1">
      <alignment horizontal="center" vertical="center"/>
    </xf>
    <xf numFmtId="198" fontId="136" fillId="57" borderId="0" xfId="50293" applyNumberFormat="1" applyFont="1" applyFill="1" applyAlignment="1">
      <alignment horizontal="right" vertical="center"/>
    </xf>
    <xf numFmtId="180" fontId="261" fillId="37" borderId="38" xfId="0" applyNumberFormat="1" applyFont="1" applyFill="1" applyBorder="1" applyAlignment="1">
      <alignment horizontal="center" vertical="center"/>
    </xf>
    <xf numFmtId="41" fontId="213" fillId="0" borderId="38" xfId="0" applyNumberFormat="1" applyFont="1" applyBorder="1">
      <alignment vertical="center"/>
    </xf>
    <xf numFmtId="180" fontId="25" fillId="113" borderId="27" xfId="1" applyNumberFormat="1" applyFont="1" applyFill="1" applyBorder="1">
      <alignment vertical="center"/>
    </xf>
    <xf numFmtId="180" fontId="200" fillId="113" borderId="27" xfId="1" applyNumberFormat="1" applyFont="1" applyFill="1" applyBorder="1">
      <alignment vertical="center"/>
    </xf>
    <xf numFmtId="41" fontId="201" fillId="113" borderId="27" xfId="1" applyFont="1" applyFill="1" applyBorder="1">
      <alignment vertical="center"/>
    </xf>
    <xf numFmtId="0" fontId="25" fillId="113" borderId="27" xfId="0" applyFont="1" applyFill="1" applyBorder="1">
      <alignment vertical="center"/>
    </xf>
    <xf numFmtId="0" fontId="282" fillId="114" borderId="220" xfId="0" applyFont="1" applyFill="1" applyBorder="1" applyAlignment="1">
      <alignment horizontal="center" vertical="center" wrapText="1"/>
    </xf>
    <xf numFmtId="41" fontId="209" fillId="37" borderId="75" xfId="0" applyNumberFormat="1" applyFont="1" applyFill="1" applyBorder="1">
      <alignment vertical="center"/>
    </xf>
    <xf numFmtId="190" fontId="159" fillId="57" borderId="25" xfId="1" applyNumberFormat="1" applyFill="1" applyBorder="1">
      <alignment vertical="center"/>
    </xf>
    <xf numFmtId="43" fontId="118" fillId="0" borderId="0" xfId="50293" applyNumberFormat="1" applyFont="1" applyAlignment="1">
      <alignment horizontal="right" vertical="center"/>
    </xf>
    <xf numFmtId="0" fontId="284" fillId="0" borderId="0" xfId="50293" quotePrefix="1" applyFont="1">
      <alignment vertical="center"/>
    </xf>
    <xf numFmtId="0" fontId="213" fillId="57" borderId="88" xfId="0" applyFont="1" applyFill="1" applyBorder="1" applyAlignment="1">
      <alignment horizontal="center" vertical="center"/>
    </xf>
    <xf numFmtId="0" fontId="209" fillId="121" borderId="1" xfId="0" applyFont="1" applyFill="1" applyBorder="1" applyAlignment="1">
      <alignment horizontal="center" vertical="center"/>
    </xf>
    <xf numFmtId="0" fontId="209" fillId="98" borderId="1" xfId="0" applyFont="1" applyFill="1" applyBorder="1" applyAlignment="1">
      <alignment horizontal="center" vertical="center"/>
    </xf>
    <xf numFmtId="0" fontId="132" fillId="98" borderId="0" xfId="0" applyFont="1" applyFill="1" applyAlignment="1">
      <alignment horizontal="center" vertical="center" wrapText="1" shrinkToFit="1"/>
    </xf>
    <xf numFmtId="0" fontId="132" fillId="0" borderId="75" xfId="0" applyFont="1" applyBorder="1" applyAlignment="1">
      <alignment horizontal="center" vertical="center"/>
    </xf>
    <xf numFmtId="192" fontId="231" fillId="0" borderId="0" xfId="0" applyNumberFormat="1" applyFont="1" applyAlignment="1">
      <alignment horizontal="center" vertical="center"/>
    </xf>
    <xf numFmtId="187" fontId="213" fillId="0" borderId="49" xfId="0" applyNumberFormat="1" applyFont="1" applyBorder="1" applyAlignment="1">
      <alignment horizontal="right" vertical="center"/>
    </xf>
    <xf numFmtId="257" fontId="224" fillId="75" borderId="57" xfId="0" applyNumberFormat="1" applyFont="1" applyFill="1" applyBorder="1" applyAlignment="1">
      <alignment horizontal="right" vertical="center"/>
    </xf>
    <xf numFmtId="49" fontId="200" fillId="0" borderId="25" xfId="50293" applyNumberFormat="1" applyFont="1" applyBorder="1" applyAlignment="1">
      <alignment horizontal="center" vertical="center" wrapText="1"/>
    </xf>
    <xf numFmtId="14" fontId="109" fillId="0" borderId="25" xfId="50293" applyNumberFormat="1" applyFont="1" applyBorder="1" applyAlignment="1">
      <alignment horizontal="center" vertical="center"/>
    </xf>
    <xf numFmtId="180" fontId="276" fillId="0" borderId="25" xfId="50293" applyNumberFormat="1" applyFont="1" applyBorder="1" applyAlignment="1">
      <alignment horizontal="center" vertical="center"/>
    </xf>
    <xf numFmtId="180" fontId="286" fillId="0" borderId="38" xfId="50293" applyNumberFormat="1" applyFont="1" applyBorder="1" applyAlignment="1">
      <alignment horizontal="center" vertical="center"/>
    </xf>
    <xf numFmtId="41" fontId="244" fillId="37" borderId="27" xfId="0" applyNumberFormat="1" applyFont="1" applyFill="1" applyBorder="1" applyAlignment="1">
      <alignment horizontal="right" vertical="center"/>
    </xf>
    <xf numFmtId="41" fontId="244" fillId="37" borderId="27" xfId="0" applyNumberFormat="1" applyFont="1" applyFill="1" applyBorder="1">
      <alignment vertical="center"/>
    </xf>
    <xf numFmtId="41" fontId="244" fillId="81" borderId="27" xfId="0" applyNumberFormat="1" applyFont="1" applyFill="1" applyBorder="1">
      <alignment vertical="center"/>
    </xf>
    <xf numFmtId="0" fontId="287" fillId="123" borderId="77" xfId="0" applyFont="1" applyFill="1" applyBorder="1" applyAlignment="1">
      <alignment horizontal="center" vertical="center" wrapText="1"/>
    </xf>
    <xf numFmtId="0" fontId="289" fillId="95" borderId="25" xfId="50293" applyFont="1" applyFill="1" applyBorder="1" applyAlignment="1">
      <alignment horizontal="center" vertical="center" shrinkToFit="1"/>
    </xf>
    <xf numFmtId="0" fontId="289" fillId="0" borderId="27" xfId="50293" applyFont="1" applyBorder="1" applyAlignment="1">
      <alignment horizontal="center" vertical="center" shrinkToFit="1"/>
    </xf>
    <xf numFmtId="0" fontId="289" fillId="114" borderId="27" xfId="50293" applyFont="1" applyFill="1" applyBorder="1" applyAlignment="1">
      <alignment horizontal="center" vertical="center" shrinkToFit="1"/>
    </xf>
    <xf numFmtId="41" fontId="271" fillId="0" borderId="0" xfId="50293" applyNumberFormat="1" applyFont="1">
      <alignment vertical="center"/>
    </xf>
    <xf numFmtId="198" fontId="36" fillId="37" borderId="49" xfId="0" applyNumberFormat="1" applyFont="1" applyFill="1" applyBorder="1" applyAlignment="1">
      <alignment horizontal="center" vertical="center" shrinkToFit="1"/>
    </xf>
    <xf numFmtId="0" fontId="36" fillId="37" borderId="49" xfId="0" applyFont="1" applyFill="1" applyBorder="1" applyAlignment="1">
      <alignment horizontal="center" vertical="center" shrinkToFit="1"/>
    </xf>
    <xf numFmtId="0" fontId="36" fillId="0" borderId="241" xfId="0" applyFont="1" applyBorder="1" applyAlignment="1">
      <alignment horizontal="center" vertical="center"/>
    </xf>
    <xf numFmtId="180" fontId="36" fillId="0" borderId="25" xfId="1" applyNumberFormat="1" applyFont="1" applyBorder="1">
      <alignment vertical="center"/>
    </xf>
    <xf numFmtId="0" fontId="205" fillId="95" borderId="25" xfId="0" applyFont="1" applyFill="1" applyBorder="1" applyAlignment="1">
      <alignment horizontal="center" vertical="center"/>
    </xf>
    <xf numFmtId="0" fontId="200" fillId="95" borderId="25" xfId="0" applyFont="1" applyFill="1" applyBorder="1" applyAlignment="1">
      <alignment horizontal="center" vertical="center"/>
    </xf>
    <xf numFmtId="0" fontId="36" fillId="95" borderId="25" xfId="0" applyFont="1" applyFill="1" applyBorder="1" applyAlignment="1">
      <alignment horizontal="center" vertical="center" shrinkToFit="1"/>
    </xf>
    <xf numFmtId="190" fontId="117" fillId="0" borderId="25" xfId="1" applyNumberFormat="1" applyFont="1" applyBorder="1">
      <alignment vertical="center"/>
    </xf>
    <xf numFmtId="41" fontId="117" fillId="0" borderId="25" xfId="0" applyNumberFormat="1" applyFont="1" applyBorder="1">
      <alignment vertical="center"/>
    </xf>
    <xf numFmtId="249" fontId="130" fillId="0" borderId="25" xfId="0" applyNumberFormat="1" applyFont="1" applyBorder="1">
      <alignment vertical="center"/>
    </xf>
    <xf numFmtId="198" fontId="130" fillId="0" borderId="25" xfId="0" applyNumberFormat="1" applyFont="1" applyBorder="1">
      <alignment vertical="center"/>
    </xf>
    <xf numFmtId="0" fontId="36" fillId="0" borderId="57" xfId="0" applyFont="1" applyBorder="1" applyAlignment="1">
      <alignment horizontal="center" vertical="center" wrapText="1" shrinkToFit="1"/>
    </xf>
    <xf numFmtId="41" fontId="117" fillId="0" borderId="57" xfId="0" applyNumberFormat="1" applyFont="1" applyBorder="1">
      <alignment vertical="center"/>
    </xf>
    <xf numFmtId="198" fontId="36" fillId="0" borderId="57" xfId="0" applyNumberFormat="1" applyFont="1" applyBorder="1" applyAlignment="1">
      <alignment horizontal="center" vertical="center"/>
    </xf>
    <xf numFmtId="198" fontId="130" fillId="0" borderId="57" xfId="0" applyNumberFormat="1" applyFont="1" applyBorder="1">
      <alignment vertical="center"/>
    </xf>
    <xf numFmtId="49" fontId="36" fillId="0" borderId="58" xfId="0" applyNumberFormat="1" applyFont="1" applyBorder="1" applyAlignment="1">
      <alignment horizontal="center" vertical="center"/>
    </xf>
    <xf numFmtId="0" fontId="36" fillId="0" borderId="172" xfId="0" applyFont="1" applyBorder="1" applyAlignment="1">
      <alignment horizontal="center" vertical="center"/>
    </xf>
    <xf numFmtId="41" fontId="117" fillId="95" borderId="1" xfId="0" applyNumberFormat="1" applyFont="1" applyFill="1" applyBorder="1" applyAlignment="1">
      <alignment horizontal="center" vertical="center"/>
    </xf>
    <xf numFmtId="41" fontId="244" fillId="0" borderId="3" xfId="0" applyNumberFormat="1" applyFont="1" applyBorder="1" applyAlignment="1">
      <alignment horizontal="right" vertical="center"/>
    </xf>
    <xf numFmtId="189" fontId="244" fillId="0" borderId="3" xfId="0" applyNumberFormat="1" applyFont="1" applyBorder="1">
      <alignment vertical="center"/>
    </xf>
    <xf numFmtId="43" fontId="244" fillId="0" borderId="3" xfId="0" applyNumberFormat="1" applyFont="1" applyBorder="1">
      <alignment vertical="center"/>
    </xf>
    <xf numFmtId="41" fontId="244" fillId="0" borderId="27" xfId="0" applyNumberFormat="1" applyFont="1" applyBorder="1" applyAlignment="1">
      <alignment horizontal="right" vertical="center"/>
    </xf>
    <xf numFmtId="189" fontId="244" fillId="0" borderId="27" xfId="0" applyNumberFormat="1" applyFont="1" applyBorder="1">
      <alignment vertical="center"/>
    </xf>
    <xf numFmtId="43" fontId="244" fillId="0" borderId="27" xfId="0" applyNumberFormat="1" applyFont="1" applyBorder="1">
      <alignment vertical="center"/>
    </xf>
    <xf numFmtId="0" fontId="213" fillId="37" borderId="34" xfId="0" applyFont="1" applyFill="1" applyBorder="1" applyAlignment="1">
      <alignment horizontal="center" vertical="center" wrapText="1"/>
    </xf>
    <xf numFmtId="180" fontId="261" fillId="37" borderId="27" xfId="50293" applyNumberFormat="1" applyFont="1" applyFill="1" applyBorder="1" applyAlignment="1">
      <alignment horizontal="center" vertical="center"/>
    </xf>
    <xf numFmtId="0" fontId="118" fillId="95" borderId="25" xfId="50293" applyFont="1" applyFill="1" applyBorder="1" applyAlignment="1">
      <alignment horizontal="center" vertical="center" wrapText="1" shrinkToFit="1"/>
    </xf>
    <xf numFmtId="187" fontId="147" fillId="95" borderId="1" xfId="0" applyNumberFormat="1" applyFont="1" applyFill="1" applyBorder="1" applyAlignment="1">
      <alignment horizontal="center" vertical="center" wrapText="1"/>
    </xf>
    <xf numFmtId="187" fontId="147" fillId="95" borderId="83" xfId="0" applyNumberFormat="1" applyFont="1" applyFill="1" applyBorder="1" applyAlignment="1">
      <alignment horizontal="center" vertical="center" wrapText="1"/>
    </xf>
    <xf numFmtId="187" fontId="147" fillId="95" borderId="75" xfId="0" applyNumberFormat="1" applyFont="1" applyFill="1" applyBorder="1" applyAlignment="1">
      <alignment horizontal="center" vertical="center" wrapText="1"/>
    </xf>
    <xf numFmtId="180" fontId="159" fillId="0" borderId="25" xfId="1" applyNumberFormat="1" applyBorder="1">
      <alignment vertical="center"/>
    </xf>
    <xf numFmtId="187" fontId="110" fillId="0" borderId="66" xfId="0" applyNumberFormat="1" applyFont="1" applyBorder="1" applyAlignment="1">
      <alignment horizontal="center" vertical="center"/>
    </xf>
    <xf numFmtId="41" fontId="110" fillId="0" borderId="67" xfId="1" applyFont="1" applyBorder="1" applyAlignment="1">
      <alignment horizontal="center" vertical="center"/>
    </xf>
    <xf numFmtId="187" fontId="116" fillId="0" borderId="132" xfId="0" applyNumberFormat="1" applyFont="1" applyBorder="1" applyAlignment="1">
      <alignment vertical="center" wrapText="1"/>
    </xf>
    <xf numFmtId="187" fontId="117" fillId="0" borderId="34" xfId="0" applyNumberFormat="1" applyFont="1" applyBorder="1" applyAlignment="1">
      <alignment horizontal="center" vertical="center"/>
    </xf>
    <xf numFmtId="0" fontId="110" fillId="0" borderId="141" xfId="0" applyFont="1" applyBorder="1" applyAlignment="1">
      <alignment horizontal="center" vertical="center"/>
    </xf>
    <xf numFmtId="187" fontId="110" fillId="0" borderId="141" xfId="0" applyNumberFormat="1" applyFont="1" applyBorder="1" applyAlignment="1">
      <alignment horizontal="center" vertical="center"/>
    </xf>
    <xf numFmtId="187" fontId="224" fillId="0" borderId="1" xfId="0" applyNumberFormat="1" applyFont="1" applyBorder="1" applyAlignment="1">
      <alignment horizontal="center" vertical="center"/>
    </xf>
    <xf numFmtId="0" fontId="36" fillId="0" borderId="276" xfId="0" applyFont="1" applyBorder="1" applyAlignment="1">
      <alignment horizontal="center" vertical="center"/>
    </xf>
    <xf numFmtId="41" fontId="36" fillId="0" borderId="72" xfId="1" applyFont="1" applyBorder="1">
      <alignment vertical="center"/>
    </xf>
    <xf numFmtId="41" fontId="36" fillId="78" borderId="72" xfId="1" applyFont="1" applyFill="1" applyBorder="1">
      <alignment vertical="center"/>
    </xf>
    <xf numFmtId="41" fontId="36" fillId="102" borderId="1" xfId="1" applyFont="1" applyFill="1" applyBorder="1">
      <alignment vertical="center"/>
    </xf>
    <xf numFmtId="176" fontId="36" fillId="0" borderId="1" xfId="0" applyNumberFormat="1" applyFont="1" applyBorder="1">
      <alignment vertical="center"/>
    </xf>
    <xf numFmtId="41" fontId="36" fillId="104" borderId="1" xfId="1" applyFont="1" applyFill="1" applyBorder="1">
      <alignment vertical="center"/>
    </xf>
    <xf numFmtId="41" fontId="36" fillId="57" borderId="1" xfId="1" applyFont="1" applyFill="1" applyBorder="1">
      <alignment vertical="center"/>
    </xf>
    <xf numFmtId="41" fontId="36" fillId="0" borderId="5" xfId="1" applyFont="1" applyBorder="1">
      <alignment vertical="center"/>
    </xf>
    <xf numFmtId="0" fontId="132" fillId="0" borderId="0" xfId="1" applyNumberFormat="1" applyFont="1" applyAlignment="1">
      <alignment horizontal="center" vertical="center"/>
    </xf>
    <xf numFmtId="198" fontId="205" fillId="95" borderId="29" xfId="0" applyNumberFormat="1" applyFont="1" applyFill="1" applyBorder="1">
      <alignment vertical="center"/>
    </xf>
    <xf numFmtId="184" fontId="164" fillId="0" borderId="0" xfId="50293" applyNumberFormat="1" applyFont="1" applyAlignment="1">
      <alignment horizontal="left" vertical="center"/>
    </xf>
    <xf numFmtId="198" fontId="129" fillId="0" borderId="2" xfId="51931" applyNumberFormat="1" applyFont="1" applyBorder="1" applyAlignment="1">
      <alignment horizontal="center" vertical="center"/>
    </xf>
    <xf numFmtId="41" fontId="37" fillId="121" borderId="25" xfId="1" applyFont="1" applyFill="1" applyBorder="1" applyAlignment="1">
      <alignment horizontal="center" vertical="center"/>
    </xf>
    <xf numFmtId="41" fontId="117" fillId="0" borderId="92" xfId="1" applyFont="1" applyBorder="1">
      <alignment vertical="center"/>
    </xf>
    <xf numFmtId="0" fontId="109" fillId="59" borderId="38" xfId="50293" applyFont="1" applyFill="1" applyBorder="1" applyAlignment="1">
      <alignment horizontal="center" vertical="center"/>
    </xf>
    <xf numFmtId="0" fontId="109" fillId="95" borderId="38" xfId="50293" applyFont="1" applyFill="1" applyBorder="1" applyAlignment="1">
      <alignment horizontal="center" vertical="center" shrinkToFit="1"/>
    </xf>
    <xf numFmtId="0" fontId="109" fillId="67" borderId="3" xfId="50293" applyFont="1" applyFill="1" applyBorder="1" applyAlignment="1">
      <alignment horizontal="center" vertical="center"/>
    </xf>
    <xf numFmtId="0" fontId="109" fillId="37" borderId="3" xfId="50293" applyFont="1" applyFill="1" applyBorder="1" applyAlignment="1">
      <alignment horizontal="center" vertical="center"/>
    </xf>
    <xf numFmtId="0" fontId="277" fillId="95" borderId="38" xfId="50293" applyFont="1" applyFill="1" applyBorder="1" applyAlignment="1">
      <alignment horizontal="center" vertical="center"/>
    </xf>
    <xf numFmtId="41" fontId="244" fillId="95" borderId="3" xfId="0" applyNumberFormat="1" applyFont="1" applyFill="1" applyBorder="1" applyAlignment="1">
      <alignment horizontal="right" vertical="center"/>
    </xf>
    <xf numFmtId="41" fontId="244" fillId="87" borderId="27" xfId="0" applyNumberFormat="1" applyFont="1" applyFill="1" applyBorder="1" applyAlignment="1">
      <alignment horizontal="right" vertical="center"/>
    </xf>
    <xf numFmtId="0" fontId="131" fillId="96" borderId="25" xfId="50293" applyFont="1" applyFill="1" applyBorder="1" applyAlignment="1">
      <alignment horizontal="center" vertical="center" shrinkToFit="1"/>
    </xf>
    <xf numFmtId="0" fontId="265" fillId="96" borderId="25" xfId="50293" applyFont="1" applyFill="1" applyBorder="1" applyAlignment="1">
      <alignment horizontal="center" vertical="center" shrinkToFit="1"/>
    </xf>
    <xf numFmtId="1" fontId="113" fillId="0" borderId="1" xfId="0" applyNumberFormat="1" applyFont="1" applyBorder="1" applyAlignment="1">
      <alignment horizontal="center" vertical="center"/>
    </xf>
    <xf numFmtId="41" fontId="213" fillId="95" borderId="29" xfId="1" applyFont="1" applyFill="1" applyBorder="1">
      <alignment vertical="center"/>
    </xf>
    <xf numFmtId="0" fontId="101" fillId="0" borderId="52" xfId="0" applyFont="1" applyBorder="1">
      <alignment vertical="center"/>
    </xf>
    <xf numFmtId="0" fontId="101" fillId="0" borderId="53" xfId="0" applyFont="1" applyBorder="1">
      <alignment vertical="center"/>
    </xf>
    <xf numFmtId="14" fontId="227" fillId="0" borderId="3" xfId="50293" applyNumberFormat="1" applyFont="1" applyBorder="1" applyAlignment="1">
      <alignment horizontal="center" vertical="center"/>
    </xf>
    <xf numFmtId="41" fontId="109" fillId="95" borderId="3" xfId="50293" applyNumberFormat="1" applyFont="1" applyFill="1" applyBorder="1" applyAlignment="1">
      <alignment horizontal="center" vertical="center"/>
    </xf>
    <xf numFmtId="41" fontId="131" fillId="0" borderId="3" xfId="50293" applyNumberFormat="1" applyFont="1" applyBorder="1">
      <alignment vertical="center"/>
    </xf>
    <xf numFmtId="41" fontId="109" fillId="95" borderId="1" xfId="50293" applyNumberFormat="1" applyFont="1" applyFill="1" applyBorder="1" applyAlignment="1">
      <alignment horizontal="center" vertical="center"/>
    </xf>
    <xf numFmtId="41" fontId="131" fillId="0" borderId="1" xfId="50293" applyNumberFormat="1" applyFont="1" applyBorder="1">
      <alignment vertical="center"/>
    </xf>
    <xf numFmtId="0" fontId="248" fillId="37" borderId="77" xfId="0" applyFont="1" applyFill="1" applyBorder="1" applyAlignment="1">
      <alignment horizontal="center" vertical="center"/>
    </xf>
    <xf numFmtId="0" fontId="248" fillId="37" borderId="39" xfId="0" applyFont="1" applyFill="1" applyBorder="1" applyAlignment="1">
      <alignment horizontal="center" vertical="center"/>
    </xf>
    <xf numFmtId="0" fontId="293" fillId="37" borderId="74" xfId="0" applyFont="1" applyFill="1" applyBorder="1" applyAlignment="1">
      <alignment horizontal="center" vertical="center"/>
    </xf>
    <xf numFmtId="0" fontId="294" fillId="37" borderId="77" xfId="0" applyFont="1" applyFill="1" applyBorder="1" applyAlignment="1">
      <alignment horizontal="center" vertical="center"/>
    </xf>
    <xf numFmtId="0" fontId="248" fillId="0" borderId="75" xfId="0" applyFont="1" applyBorder="1" applyAlignment="1">
      <alignment horizontal="center" vertical="center"/>
    </xf>
    <xf numFmtId="0" fontId="248" fillId="37" borderId="1" xfId="0" applyFont="1" applyFill="1" applyBorder="1" applyAlignment="1">
      <alignment horizontal="center" vertical="center"/>
    </xf>
    <xf numFmtId="0" fontId="248" fillId="37" borderId="83" xfId="0" applyFont="1" applyFill="1" applyBorder="1" applyAlignment="1">
      <alignment horizontal="center" vertical="center"/>
    </xf>
    <xf numFmtId="0" fontId="289" fillId="95" borderId="35" xfId="50293" applyFont="1" applyFill="1" applyBorder="1" applyAlignment="1">
      <alignment horizontal="center" vertical="center" shrinkToFit="1"/>
    </xf>
    <xf numFmtId="0" fontId="289" fillId="95" borderId="1" xfId="50293" applyFont="1" applyFill="1" applyBorder="1" applyAlignment="1">
      <alignment horizontal="center" vertical="center" shrinkToFit="1"/>
    </xf>
    <xf numFmtId="180" fontId="143" fillId="91" borderId="39" xfId="1" applyNumberFormat="1" applyFont="1" applyFill="1" applyBorder="1">
      <alignment vertical="center"/>
    </xf>
    <xf numFmtId="41" fontId="224" fillId="57" borderId="1" xfId="1" applyFont="1" applyFill="1" applyBorder="1">
      <alignment vertical="center"/>
    </xf>
    <xf numFmtId="198" fontId="129" fillId="0" borderId="35" xfId="51931" applyNumberFormat="1" applyFont="1" applyBorder="1" applyAlignment="1">
      <alignment horizontal="center" vertical="center"/>
    </xf>
    <xf numFmtId="176" fontId="37" fillId="95" borderId="0" xfId="0" applyNumberFormat="1" applyFont="1" applyFill="1">
      <alignment vertical="center"/>
    </xf>
    <xf numFmtId="41" fontId="213" fillId="95" borderId="3" xfId="1" applyFont="1" applyFill="1" applyBorder="1">
      <alignment vertical="center"/>
    </xf>
    <xf numFmtId="41" fontId="213" fillId="95" borderId="1" xfId="1" applyFont="1" applyFill="1" applyBorder="1">
      <alignment vertical="center"/>
    </xf>
    <xf numFmtId="9" fontId="113" fillId="95" borderId="0" xfId="51942" applyFont="1" applyFill="1">
      <alignment vertical="center"/>
    </xf>
    <xf numFmtId="0" fontId="37" fillId="95" borderId="0" xfId="0" applyFont="1" applyFill="1">
      <alignment vertical="center"/>
    </xf>
    <xf numFmtId="41" fontId="37" fillId="95" borderId="0" xfId="1" applyFont="1" applyFill="1">
      <alignment vertical="center"/>
    </xf>
    <xf numFmtId="41" fontId="37" fillId="95" borderId="0" xfId="0" applyNumberFormat="1" applyFont="1" applyFill="1">
      <alignment vertical="center"/>
    </xf>
    <xf numFmtId="41" fontId="125" fillId="95" borderId="1" xfId="0" applyNumberFormat="1" applyFont="1" applyFill="1" applyBorder="1" applyAlignment="1">
      <alignment horizontal="center" vertical="center"/>
    </xf>
    <xf numFmtId="0" fontId="117" fillId="95" borderId="1" xfId="0" applyFont="1" applyFill="1" applyBorder="1" applyAlignment="1">
      <alignment horizontal="center" vertical="center"/>
    </xf>
    <xf numFmtId="0" fontId="37" fillId="95" borderId="0" xfId="0" applyFont="1" applyFill="1" applyAlignment="1">
      <alignment horizontal="center" vertical="center"/>
    </xf>
    <xf numFmtId="43" fontId="113" fillId="95" borderId="0" xfId="0" applyNumberFormat="1" applyFont="1" applyFill="1">
      <alignment vertical="center"/>
    </xf>
    <xf numFmtId="9" fontId="124" fillId="95" borderId="1" xfId="1" applyNumberFormat="1" applyFont="1" applyFill="1" applyBorder="1" applyAlignment="1">
      <alignment horizontal="center" vertical="center"/>
    </xf>
    <xf numFmtId="9" fontId="113" fillId="95" borderId="1" xfId="0" applyNumberFormat="1" applyFont="1" applyFill="1" applyBorder="1" applyAlignment="1">
      <alignment horizontal="center" vertical="center"/>
    </xf>
    <xf numFmtId="0" fontId="25" fillId="95" borderId="1" xfId="0" applyFont="1" applyFill="1" applyBorder="1" applyAlignment="1">
      <alignment horizontal="center" vertical="center"/>
    </xf>
    <xf numFmtId="49" fontId="244" fillId="95" borderId="29" xfId="50293" applyNumberFormat="1" applyFont="1" applyFill="1" applyBorder="1" applyAlignment="1">
      <alignment horizontal="center" vertical="center"/>
    </xf>
    <xf numFmtId="0" fontId="188" fillId="95" borderId="29" xfId="50293" applyFont="1" applyFill="1" applyBorder="1" applyAlignment="1">
      <alignment horizontal="center" vertical="center" wrapText="1" shrinkToFit="1"/>
    </xf>
    <xf numFmtId="14" fontId="227" fillId="95" borderId="25" xfId="50293" applyNumberFormat="1" applyFont="1" applyFill="1" applyBorder="1" applyAlignment="1">
      <alignment horizontal="center" vertical="center"/>
    </xf>
    <xf numFmtId="49" fontId="227" fillId="95" borderId="25" xfId="50293" applyNumberFormat="1" applyFont="1" applyFill="1" applyBorder="1" applyAlignment="1">
      <alignment horizontal="center" vertical="center" shrinkToFit="1"/>
    </xf>
    <xf numFmtId="0" fontId="295" fillId="0" borderId="77" xfId="0" applyFont="1" applyBorder="1">
      <alignment vertical="center"/>
    </xf>
    <xf numFmtId="190" fontId="213" fillId="57" borderId="29" xfId="1" applyNumberFormat="1" applyFont="1" applyFill="1" applyBorder="1">
      <alignment vertical="center"/>
    </xf>
    <xf numFmtId="190" fontId="213" fillId="57" borderId="25" xfId="1" applyNumberFormat="1" applyFont="1" applyFill="1" applyBorder="1">
      <alignment vertical="center"/>
    </xf>
    <xf numFmtId="49" fontId="25" fillId="76" borderId="1" xfId="0" applyNumberFormat="1" applyFont="1" applyFill="1" applyBorder="1" applyAlignment="1">
      <alignment horizontal="center" vertical="center" wrapText="1"/>
    </xf>
    <xf numFmtId="0" fontId="206" fillId="98" borderId="77" xfId="0" applyFont="1" applyFill="1" applyBorder="1" applyAlignment="1">
      <alignment horizontal="center" vertical="center" wrapText="1"/>
    </xf>
    <xf numFmtId="198" fontId="36" fillId="95" borderId="29" xfId="0" applyNumberFormat="1" applyFont="1" applyFill="1" applyBorder="1">
      <alignment vertical="center"/>
    </xf>
    <xf numFmtId="181" fontId="36" fillId="95" borderId="38" xfId="1" applyNumberFormat="1" applyFont="1" applyFill="1" applyBorder="1">
      <alignment vertical="center"/>
    </xf>
    <xf numFmtId="41" fontId="118" fillId="95" borderId="38" xfId="50293" applyNumberFormat="1" applyFont="1" applyFill="1" applyBorder="1">
      <alignment vertical="center"/>
    </xf>
    <xf numFmtId="0" fontId="39" fillId="95" borderId="25" xfId="50293" applyFont="1" applyFill="1" applyBorder="1" applyAlignment="1">
      <alignment horizontal="center" vertical="center" shrinkToFit="1"/>
    </xf>
    <xf numFmtId="41" fontId="117" fillId="95" borderId="27" xfId="1" applyFont="1" applyFill="1" applyBorder="1" applyAlignment="1">
      <alignment horizontal="center" vertical="center"/>
    </xf>
    <xf numFmtId="185" fontId="213" fillId="57" borderId="49" xfId="0" applyNumberFormat="1" applyFont="1" applyFill="1" applyBorder="1" applyAlignment="1">
      <alignment horizontal="right" vertical="center"/>
    </xf>
    <xf numFmtId="185" fontId="213" fillId="57" borderId="25" xfId="0" applyNumberFormat="1" applyFont="1" applyFill="1" applyBorder="1" applyAlignment="1">
      <alignment horizontal="right" vertical="center"/>
    </xf>
    <xf numFmtId="49" fontId="213" fillId="37" borderId="94" xfId="0" applyNumberFormat="1" applyFont="1" applyFill="1" applyBorder="1" applyAlignment="1">
      <alignment horizontal="center" vertical="center"/>
    </xf>
    <xf numFmtId="180" fontId="261" fillId="37" borderId="94" xfId="50293" applyNumberFormat="1" applyFont="1" applyFill="1" applyBorder="1" applyAlignment="1">
      <alignment horizontal="center" vertical="center"/>
    </xf>
    <xf numFmtId="41" fontId="213" fillId="37" borderId="94" xfId="0" applyNumberFormat="1" applyFont="1" applyFill="1" applyBorder="1" applyAlignment="1">
      <alignment horizontal="center" vertical="center"/>
    </xf>
    <xf numFmtId="0" fontId="213" fillId="37" borderId="277" xfId="0" applyFont="1" applyFill="1" applyBorder="1" applyAlignment="1">
      <alignment horizontal="center" vertical="center"/>
    </xf>
    <xf numFmtId="0" fontId="213" fillId="37" borderId="278" xfId="0" applyFont="1" applyFill="1" applyBorder="1" applyAlignment="1">
      <alignment horizontal="center" vertical="center"/>
    </xf>
    <xf numFmtId="49" fontId="213" fillId="37" borderId="85" xfId="0" applyNumberFormat="1" applyFont="1" applyFill="1" applyBorder="1" applyAlignment="1">
      <alignment horizontal="center" vertical="center"/>
    </xf>
    <xf numFmtId="180" fontId="261" fillId="37" borderId="85" xfId="50293" applyNumberFormat="1" applyFont="1" applyFill="1" applyBorder="1" applyAlignment="1">
      <alignment horizontal="center" vertical="center"/>
    </xf>
    <xf numFmtId="41" fontId="213" fillId="37" borderId="85" xfId="0" applyNumberFormat="1" applyFont="1" applyFill="1" applyBorder="1" applyAlignment="1">
      <alignment horizontal="center" vertical="center"/>
    </xf>
    <xf numFmtId="41" fontId="213" fillId="0" borderId="47" xfId="1" applyFont="1" applyBorder="1">
      <alignment vertical="center"/>
    </xf>
    <xf numFmtId="41" fontId="213" fillId="0" borderId="94" xfId="1" applyFont="1" applyBorder="1">
      <alignment vertical="center"/>
    </xf>
    <xf numFmtId="41" fontId="213" fillId="95" borderId="94" xfId="1" applyFont="1" applyFill="1" applyBorder="1">
      <alignment vertical="center"/>
    </xf>
    <xf numFmtId="41" fontId="164" fillId="95" borderId="47" xfId="50293" applyNumberFormat="1" applyFont="1" applyFill="1" applyBorder="1">
      <alignment vertical="center"/>
    </xf>
    <xf numFmtId="41" fontId="118" fillId="0" borderId="94" xfId="50293" applyNumberFormat="1" applyFont="1" applyBorder="1">
      <alignment vertical="center"/>
    </xf>
    <xf numFmtId="0" fontId="109" fillId="95" borderId="94" xfId="50293" applyFont="1" applyFill="1" applyBorder="1" applyAlignment="1">
      <alignment horizontal="center" vertical="center" shrinkToFit="1"/>
    </xf>
    <xf numFmtId="41" fontId="164" fillId="95" borderId="38" xfId="50293" applyNumberFormat="1" applyFont="1" applyFill="1" applyBorder="1">
      <alignment vertical="center"/>
    </xf>
    <xf numFmtId="0" fontId="164" fillId="95" borderId="38" xfId="50293" applyFont="1" applyFill="1" applyBorder="1" applyAlignment="1">
      <alignment horizontal="center" vertical="center" shrinkToFit="1"/>
    </xf>
    <xf numFmtId="0" fontId="164" fillId="95" borderId="3" xfId="50293" applyFont="1" applyFill="1" applyBorder="1" applyAlignment="1">
      <alignment horizontal="center" vertical="center" shrinkToFit="1"/>
    </xf>
    <xf numFmtId="41" fontId="213" fillId="57" borderId="29" xfId="1" applyFont="1" applyFill="1" applyBorder="1">
      <alignment vertical="center"/>
    </xf>
    <xf numFmtId="41" fontId="261" fillId="95" borderId="25" xfId="1" applyFont="1" applyFill="1" applyBorder="1">
      <alignment vertical="center"/>
    </xf>
    <xf numFmtId="180" fontId="36" fillId="37" borderId="1" xfId="0" applyNumberFormat="1" applyFont="1" applyFill="1" applyBorder="1" applyAlignment="1">
      <alignment horizontal="center" vertical="center"/>
    </xf>
    <xf numFmtId="41" fontId="25" fillId="0" borderId="1" xfId="0" applyNumberFormat="1" applyFont="1" applyBorder="1" applyAlignment="1">
      <alignment horizontal="right" vertical="center"/>
    </xf>
    <xf numFmtId="180" fontId="25" fillId="37" borderId="1" xfId="0" applyNumberFormat="1" applyFont="1" applyFill="1" applyBorder="1" applyAlignment="1">
      <alignment horizontal="center" vertical="center"/>
    </xf>
    <xf numFmtId="0" fontId="200" fillId="0" borderId="1" xfId="50293" applyFont="1" applyBorder="1" applyAlignment="1">
      <alignment horizontal="center" vertical="center" shrinkToFit="1"/>
    </xf>
    <xf numFmtId="180" fontId="25" fillId="0" borderId="1" xfId="0" applyNumberFormat="1" applyFont="1" applyBorder="1" applyAlignment="1">
      <alignment horizontal="right" vertical="center"/>
    </xf>
    <xf numFmtId="190" fontId="25" fillId="0" borderId="1" xfId="0" applyNumberFormat="1" applyFont="1" applyBorder="1" applyAlignment="1">
      <alignment horizontal="right" vertical="center"/>
    </xf>
    <xf numFmtId="0" fontId="200" fillId="95" borderId="1" xfId="50293" applyFont="1" applyFill="1" applyBorder="1" applyAlignment="1">
      <alignment horizontal="center" vertical="center" shrinkToFit="1"/>
    </xf>
    <xf numFmtId="190" fontId="36" fillId="0" borderId="1" xfId="0" applyNumberFormat="1" applyFont="1" applyBorder="1" applyAlignment="1">
      <alignment horizontal="right" vertical="center"/>
    </xf>
    <xf numFmtId="0" fontId="25" fillId="0" borderId="1" xfId="0" applyFont="1" applyBorder="1" applyAlignment="1">
      <alignment horizontal="right" vertical="center"/>
    </xf>
    <xf numFmtId="180" fontId="25" fillId="57" borderId="1" xfId="0" applyNumberFormat="1" applyFont="1" applyFill="1" applyBorder="1" applyAlignment="1">
      <alignment horizontal="right" vertical="center"/>
    </xf>
    <xf numFmtId="41" fontId="36" fillId="0" borderId="1" xfId="0" applyNumberFormat="1" applyFont="1" applyBorder="1" applyAlignment="1">
      <alignment horizontal="right" vertical="center"/>
    </xf>
    <xf numFmtId="41" fontId="37" fillId="0" borderId="38" xfId="1" applyFont="1" applyBorder="1" applyAlignment="1">
      <alignment horizontal="center" vertical="center" wrapText="1"/>
    </xf>
    <xf numFmtId="0" fontId="118" fillId="37" borderId="3" xfId="50293" applyFont="1" applyFill="1" applyBorder="1" applyAlignment="1">
      <alignment horizontal="center" vertical="center"/>
    </xf>
    <xf numFmtId="41" fontId="37" fillId="95" borderId="3" xfId="1" applyFont="1" applyFill="1" applyBorder="1" applyAlignment="1">
      <alignment horizontal="center" vertical="center"/>
    </xf>
    <xf numFmtId="189" fontId="37" fillId="95" borderId="3" xfId="1" applyNumberFormat="1" applyFont="1" applyFill="1" applyBorder="1" applyAlignment="1">
      <alignment horizontal="center" vertical="center"/>
    </xf>
    <xf numFmtId="41" fontId="123" fillId="95" borderId="3" xfId="1" applyFont="1" applyFill="1" applyBorder="1" applyAlignment="1">
      <alignment horizontal="center" vertical="center"/>
    </xf>
    <xf numFmtId="41" fontId="37" fillId="67" borderId="3" xfId="1" applyFont="1" applyFill="1" applyBorder="1" applyAlignment="1">
      <alignment horizontal="center" vertical="center"/>
    </xf>
    <xf numFmtId="41" fontId="37" fillId="0" borderId="3" xfId="1" applyFont="1" applyBorder="1" applyAlignment="1">
      <alignment horizontal="center" vertical="center"/>
    </xf>
    <xf numFmtId="41" fontId="37" fillId="0" borderId="3" xfId="1" applyFont="1" applyBorder="1" applyAlignment="1">
      <alignment horizontal="center" vertical="center" wrapText="1"/>
    </xf>
    <xf numFmtId="41" fontId="37" fillId="95" borderId="3" xfId="1" applyFont="1" applyFill="1" applyBorder="1" applyAlignment="1">
      <alignment horizontal="center" vertical="center" wrapText="1"/>
    </xf>
    <xf numFmtId="0" fontId="277" fillId="0" borderId="29" xfId="50293" applyFont="1" applyBorder="1" applyAlignment="1">
      <alignment horizontal="center" vertical="center"/>
    </xf>
    <xf numFmtId="41" fontId="37" fillId="61" borderId="27" xfId="1" applyFont="1" applyFill="1" applyBorder="1" applyAlignment="1">
      <alignment horizontal="center" vertical="center"/>
    </xf>
    <xf numFmtId="189" fontId="37" fillId="61" borderId="27" xfId="1" applyNumberFormat="1" applyFont="1" applyFill="1" applyBorder="1" applyAlignment="1">
      <alignment horizontal="center" vertical="center"/>
    </xf>
    <xf numFmtId="41" fontId="123" fillId="61" borderId="27" xfId="1" applyFont="1" applyFill="1" applyBorder="1" applyAlignment="1">
      <alignment horizontal="center" vertical="center"/>
    </xf>
    <xf numFmtId="41" fontId="37" fillId="112" borderId="27" xfId="1" applyFont="1" applyFill="1" applyBorder="1" applyAlignment="1">
      <alignment horizontal="center" vertical="center"/>
    </xf>
    <xf numFmtId="41" fontId="244" fillId="91" borderId="27" xfId="1" applyFont="1" applyFill="1" applyBorder="1" applyAlignment="1">
      <alignment horizontal="center" vertical="center" wrapText="1"/>
    </xf>
    <xf numFmtId="189" fontId="37" fillId="37" borderId="3" xfId="1" applyNumberFormat="1" applyFont="1" applyFill="1" applyBorder="1" applyAlignment="1">
      <alignment horizontal="center" vertical="center"/>
    </xf>
    <xf numFmtId="41" fontId="123" fillId="37" borderId="3" xfId="1" applyFont="1" applyFill="1" applyBorder="1" applyAlignment="1">
      <alignment horizontal="center" vertical="center"/>
    </xf>
    <xf numFmtId="41" fontId="244" fillId="0" borderId="3" xfId="1" applyFont="1" applyBorder="1" applyAlignment="1">
      <alignment horizontal="center" vertical="center"/>
    </xf>
    <xf numFmtId="41" fontId="244" fillId="89" borderId="3" xfId="1" applyFont="1" applyFill="1" applyBorder="1" applyAlignment="1">
      <alignment horizontal="center" vertical="center"/>
    </xf>
    <xf numFmtId="41" fontId="244" fillId="0" borderId="3" xfId="1" applyFont="1" applyBorder="1" applyAlignment="1">
      <alignment horizontal="center" vertical="center" wrapText="1"/>
    </xf>
    <xf numFmtId="41" fontId="37" fillId="86" borderId="29" xfId="1" applyFont="1" applyFill="1" applyBorder="1" applyAlignment="1">
      <alignment horizontal="center" vertical="center"/>
    </xf>
    <xf numFmtId="41" fontId="37" fillId="57" borderId="27" xfId="1" applyFont="1" applyFill="1" applyBorder="1" applyAlignment="1">
      <alignment horizontal="center" vertical="center"/>
    </xf>
    <xf numFmtId="41" fontId="244" fillId="67" borderId="27" xfId="1" applyFont="1" applyFill="1" applyBorder="1" applyAlignment="1">
      <alignment horizontal="center" vertical="center"/>
    </xf>
    <xf numFmtId="41" fontId="37" fillId="103" borderId="3" xfId="1" applyFont="1" applyFill="1" applyBorder="1" applyAlignment="1">
      <alignment horizontal="center" vertical="center"/>
    </xf>
    <xf numFmtId="190" fontId="37" fillId="58" borderId="3" xfId="1" applyNumberFormat="1" applyFont="1" applyFill="1" applyBorder="1" applyAlignment="1">
      <alignment horizontal="center" vertical="center"/>
    </xf>
    <xf numFmtId="41" fontId="244" fillId="67" borderId="3" xfId="1" applyFont="1" applyFill="1" applyBorder="1" applyAlignment="1">
      <alignment horizontal="center" vertical="center"/>
    </xf>
    <xf numFmtId="41" fontId="244" fillId="81" borderId="29" xfId="1" applyFont="1" applyFill="1" applyBorder="1" applyAlignment="1">
      <alignment horizontal="center" vertical="center"/>
    </xf>
    <xf numFmtId="41" fontId="244" fillId="63" borderId="29" xfId="1" applyFont="1" applyFill="1" applyBorder="1" applyAlignment="1">
      <alignment horizontal="center" vertical="center"/>
    </xf>
    <xf numFmtId="41" fontId="244" fillId="37" borderId="27" xfId="1" applyFont="1" applyFill="1" applyBorder="1" applyAlignment="1">
      <alignment horizontal="center" vertical="center"/>
    </xf>
    <xf numFmtId="41" fontId="244" fillId="95" borderId="27" xfId="1" applyFont="1" applyFill="1" applyBorder="1" applyAlignment="1">
      <alignment horizontal="center" vertical="center"/>
    </xf>
    <xf numFmtId="189" fontId="244" fillId="37" borderId="27" xfId="1" applyNumberFormat="1" applyFont="1" applyFill="1" applyBorder="1" applyAlignment="1">
      <alignment horizontal="center" vertical="center"/>
    </xf>
    <xf numFmtId="41" fontId="189" fillId="37" borderId="27" xfId="1" applyFont="1" applyFill="1" applyBorder="1" applyAlignment="1">
      <alignment horizontal="center" vertical="center"/>
    </xf>
    <xf numFmtId="0" fontId="244" fillId="68" borderId="38" xfId="50293" applyFont="1" applyFill="1" applyBorder="1" applyAlignment="1">
      <alignment horizontal="center" vertical="center"/>
    </xf>
    <xf numFmtId="49" fontId="244" fillId="37" borderId="38" xfId="50293" applyNumberFormat="1" applyFont="1" applyFill="1" applyBorder="1" applyAlignment="1">
      <alignment horizontal="center" vertical="center" shrinkToFit="1"/>
    </xf>
    <xf numFmtId="0" fontId="242" fillId="37" borderId="38" xfId="50293" applyFont="1" applyFill="1" applyBorder="1" applyAlignment="1">
      <alignment horizontal="center" vertical="center"/>
    </xf>
    <xf numFmtId="0" fontId="109" fillId="59" borderId="3" xfId="50293" applyFont="1" applyFill="1" applyBorder="1" applyAlignment="1">
      <alignment horizontal="center" vertical="center"/>
    </xf>
    <xf numFmtId="49" fontId="109" fillId="37" borderId="3" xfId="50293" applyNumberFormat="1" applyFont="1" applyFill="1" applyBorder="1" applyAlignment="1">
      <alignment horizontal="center" vertical="center" shrinkToFit="1"/>
    </xf>
    <xf numFmtId="49" fontId="25" fillId="37" borderId="3" xfId="50293" applyNumberFormat="1" applyFont="1" applyFill="1" applyBorder="1" applyAlignment="1">
      <alignment horizontal="center" vertical="center"/>
    </xf>
    <xf numFmtId="0" fontId="109" fillId="70" borderId="29" xfId="50293" applyFont="1" applyFill="1" applyBorder="1" applyAlignment="1">
      <alignment horizontal="center" vertical="center"/>
    </xf>
    <xf numFmtId="0" fontId="109" fillId="37" borderId="29" xfId="50293" applyFont="1" applyFill="1" applyBorder="1" applyAlignment="1">
      <alignment horizontal="center" vertical="center" shrinkToFit="1"/>
    </xf>
    <xf numFmtId="0" fontId="25" fillId="37" borderId="29" xfId="50293" applyFont="1" applyFill="1" applyBorder="1" applyAlignment="1">
      <alignment horizontal="center" vertical="center"/>
    </xf>
    <xf numFmtId="0" fontId="109" fillId="70" borderId="27" xfId="50293" applyFont="1" applyFill="1" applyBorder="1" applyAlignment="1">
      <alignment horizontal="center" vertical="center"/>
    </xf>
    <xf numFmtId="49" fontId="109" fillId="37" borderId="27" xfId="50293" applyNumberFormat="1" applyFont="1" applyFill="1" applyBorder="1" applyAlignment="1">
      <alignment horizontal="center" vertical="center" shrinkToFit="1"/>
    </xf>
    <xf numFmtId="49" fontId="25" fillId="0" borderId="27" xfId="50293" applyNumberFormat="1" applyFont="1" applyBorder="1" applyAlignment="1">
      <alignment horizontal="center" vertical="center" shrinkToFit="1"/>
    </xf>
    <xf numFmtId="0" fontId="101" fillId="0" borderId="83" xfId="0" applyFont="1" applyBorder="1">
      <alignment vertical="center"/>
    </xf>
    <xf numFmtId="41" fontId="209" fillId="95" borderId="76" xfId="0" applyNumberFormat="1" applyFont="1" applyFill="1" applyBorder="1" applyAlignment="1">
      <alignment horizontal="center" vertical="center"/>
    </xf>
    <xf numFmtId="41" fontId="209" fillId="95" borderId="52" xfId="0" applyNumberFormat="1" applyFont="1" applyFill="1" applyBorder="1" applyAlignment="1">
      <alignment horizontal="center" vertical="center"/>
    </xf>
    <xf numFmtId="1" fontId="36" fillId="101" borderId="1" xfId="0" applyNumberFormat="1" applyFont="1" applyFill="1" applyBorder="1" applyAlignment="1">
      <alignment horizontal="center" vertical="center"/>
    </xf>
    <xf numFmtId="0" fontId="25" fillId="122" borderId="1" xfId="0" applyFont="1" applyFill="1" applyBorder="1" applyAlignment="1">
      <alignment horizontal="center" vertical="center" wrapText="1" shrinkToFit="1"/>
    </xf>
    <xf numFmtId="49" fontId="25" fillId="122" borderId="83" xfId="0" applyNumberFormat="1" applyFont="1" applyFill="1" applyBorder="1" applyAlignment="1">
      <alignment horizontal="center" vertical="center"/>
    </xf>
    <xf numFmtId="187" fontId="117" fillId="122" borderId="1" xfId="1" applyNumberFormat="1" applyFont="1" applyFill="1" applyBorder="1" applyAlignment="1">
      <alignment horizontal="center" vertical="center"/>
    </xf>
    <xf numFmtId="1" fontId="36" fillId="102" borderId="1" xfId="0" applyNumberFormat="1" applyFont="1" applyFill="1" applyBorder="1" applyAlignment="1">
      <alignment horizontal="center" vertical="center"/>
    </xf>
    <xf numFmtId="180" fontId="36" fillId="57" borderId="27" xfId="0" applyNumberFormat="1" applyFont="1" applyFill="1" applyBorder="1" applyAlignment="1">
      <alignment horizontal="center" vertical="center"/>
    </xf>
    <xf numFmtId="176" fontId="25" fillId="0" borderId="0" xfId="0" applyNumberFormat="1" applyFont="1" applyAlignment="1">
      <alignment horizontal="center" vertical="center"/>
    </xf>
    <xf numFmtId="41" fontId="213" fillId="0" borderId="35" xfId="0" applyNumberFormat="1" applyFont="1" applyBorder="1" applyAlignment="1">
      <alignment horizontal="right" vertical="center"/>
    </xf>
    <xf numFmtId="180" fontId="213" fillId="37" borderId="35" xfId="0" applyNumberFormat="1" applyFont="1" applyFill="1" applyBorder="1" applyAlignment="1">
      <alignment horizontal="center" vertical="center"/>
    </xf>
    <xf numFmtId="0" fontId="188" fillId="0" borderId="35" xfId="50293" applyFont="1" applyBorder="1" applyAlignment="1">
      <alignment horizontal="center" vertical="center" shrinkToFit="1"/>
    </xf>
    <xf numFmtId="41" fontId="213" fillId="95" borderId="35" xfId="1" applyFont="1" applyFill="1" applyBorder="1">
      <alignment vertical="center"/>
    </xf>
    <xf numFmtId="41" fontId="213" fillId="0" borderId="35" xfId="1" applyFont="1" applyBorder="1">
      <alignment vertical="center"/>
    </xf>
    <xf numFmtId="180" fontId="215" fillId="95" borderId="25" xfId="50293" applyNumberFormat="1" applyFont="1" applyFill="1" applyBorder="1" applyAlignment="1">
      <alignment horizontal="center" vertical="center"/>
    </xf>
    <xf numFmtId="180" fontId="215" fillId="37" borderId="25" xfId="50293" applyNumberFormat="1" applyFont="1" applyFill="1" applyBorder="1" applyAlignment="1">
      <alignment horizontal="center" vertical="center"/>
    </xf>
    <xf numFmtId="180" fontId="246" fillId="95" borderId="38" xfId="50293" applyNumberFormat="1" applyFont="1" applyFill="1" applyBorder="1" applyAlignment="1">
      <alignment horizontal="center" vertical="center"/>
    </xf>
    <xf numFmtId="180" fontId="246" fillId="37" borderId="38" xfId="50293" applyNumberFormat="1" applyFont="1" applyFill="1" applyBorder="1" applyAlignment="1">
      <alignment horizontal="center" vertical="center"/>
    </xf>
    <xf numFmtId="0" fontId="244" fillId="95" borderId="38" xfId="50293" applyFont="1" applyFill="1" applyBorder="1" applyAlignment="1">
      <alignment horizontal="center" vertical="center" shrinkToFit="1"/>
    </xf>
    <xf numFmtId="41" fontId="244" fillId="95" borderId="38" xfId="50293" applyNumberFormat="1" applyFont="1" applyFill="1" applyBorder="1">
      <alignment vertical="center"/>
    </xf>
    <xf numFmtId="41" fontId="242" fillId="95" borderId="38" xfId="50293" applyNumberFormat="1" applyFont="1" applyFill="1" applyBorder="1">
      <alignment vertical="center"/>
    </xf>
    <xf numFmtId="41" fontId="242" fillId="0" borderId="38" xfId="50293" applyNumberFormat="1" applyFont="1" applyBorder="1">
      <alignment vertical="center"/>
    </xf>
    <xf numFmtId="41" fontId="244" fillId="96" borderId="38" xfId="50293" applyNumberFormat="1" applyFont="1" applyFill="1" applyBorder="1" applyAlignment="1">
      <alignment horizontal="center" vertical="center"/>
    </xf>
    <xf numFmtId="180" fontId="167" fillId="95" borderId="29" xfId="50293" applyNumberFormat="1" applyFont="1" applyFill="1" applyBorder="1" applyAlignment="1">
      <alignment horizontal="center" vertical="center"/>
    </xf>
    <xf numFmtId="0" fontId="118" fillId="37" borderId="29" xfId="50293" applyFont="1" applyFill="1" applyBorder="1" applyAlignment="1">
      <alignment horizontal="center" vertical="center" shrinkToFit="1"/>
    </xf>
    <xf numFmtId="49" fontId="109" fillId="0" borderId="27" xfId="50293" applyNumberFormat="1" applyFont="1" applyBorder="1" applyAlignment="1">
      <alignment horizontal="center" vertical="center" shrinkToFit="1"/>
    </xf>
    <xf numFmtId="0" fontId="109" fillId="0" borderId="27" xfId="50293" applyFont="1" applyBorder="1" applyAlignment="1">
      <alignment horizontal="center" vertical="center" shrinkToFit="1"/>
    </xf>
    <xf numFmtId="41" fontId="109" fillId="0" borderId="27" xfId="50293" applyNumberFormat="1" applyFont="1" applyBorder="1">
      <alignment vertical="center"/>
    </xf>
    <xf numFmtId="41" fontId="118" fillId="0" borderId="246" xfId="50293" applyNumberFormat="1" applyFont="1" applyBorder="1">
      <alignment vertical="center"/>
    </xf>
    <xf numFmtId="41" fontId="118" fillId="0" borderId="85" xfId="50293" applyNumberFormat="1" applyFont="1" applyBorder="1">
      <alignment vertical="center"/>
    </xf>
    <xf numFmtId="14" fontId="227" fillId="0" borderId="47" xfId="50293" applyNumberFormat="1" applyFont="1" applyBorder="1" applyAlignment="1">
      <alignment horizontal="center" vertical="center"/>
    </xf>
    <xf numFmtId="198" fontId="109" fillId="0" borderId="98" xfId="51931" applyNumberFormat="1" applyFont="1" applyBorder="1" applyAlignment="1">
      <alignment horizontal="right" vertical="center"/>
    </xf>
    <xf numFmtId="198" fontId="109" fillId="0" borderId="279" xfId="51931" applyNumberFormat="1" applyFont="1" applyBorder="1" applyAlignment="1">
      <alignment horizontal="right" vertical="center"/>
    </xf>
    <xf numFmtId="198" fontId="109" fillId="0" borderId="63" xfId="51931" applyNumberFormat="1" applyFont="1" applyBorder="1" applyAlignment="1">
      <alignment horizontal="right" vertical="center"/>
    </xf>
    <xf numFmtId="198" fontId="109" fillId="0" borderId="207" xfId="51931" applyNumberFormat="1" applyFont="1" applyBorder="1" applyAlignment="1">
      <alignment horizontal="right" vertical="center"/>
    </xf>
    <xf numFmtId="198" fontId="109" fillId="0" borderId="113" xfId="51931" applyNumberFormat="1" applyFont="1" applyBorder="1" applyAlignment="1">
      <alignment horizontal="right" vertical="center"/>
    </xf>
    <xf numFmtId="198" fontId="109" fillId="0" borderId="280" xfId="51931" applyNumberFormat="1" applyFont="1" applyBorder="1" applyAlignment="1">
      <alignment horizontal="right" vertical="center"/>
    </xf>
    <xf numFmtId="198" fontId="109" fillId="0" borderId="75" xfId="51931" applyNumberFormat="1" applyFont="1" applyBorder="1">
      <alignment vertical="center"/>
    </xf>
    <xf numFmtId="198" fontId="109" fillId="0" borderId="280" xfId="51931" applyNumberFormat="1" applyFont="1" applyBorder="1">
      <alignment vertical="center"/>
    </xf>
    <xf numFmtId="186" fontId="109" fillId="0" borderId="63" xfId="51931" applyNumberFormat="1" applyFont="1" applyBorder="1" applyAlignment="1">
      <alignment horizontal="right" vertical="center"/>
    </xf>
    <xf numFmtId="186" fontId="109" fillId="0" borderId="207" xfId="51931" applyNumberFormat="1" applyFont="1" applyBorder="1" applyAlignment="1">
      <alignment horizontal="right" vertical="center"/>
    </xf>
    <xf numFmtId="198" fontId="109" fillId="0" borderId="281" xfId="51931" applyNumberFormat="1" applyFont="1" applyBorder="1" applyAlignment="1">
      <alignment horizontal="right" vertical="center"/>
    </xf>
    <xf numFmtId="198" fontId="109" fillId="0" borderId="282" xfId="51931" applyNumberFormat="1" applyFont="1" applyBorder="1" applyAlignment="1">
      <alignment horizontal="right" vertical="center"/>
    </xf>
    <xf numFmtId="198" fontId="109" fillId="0" borderId="125" xfId="51931" applyNumberFormat="1" applyFont="1" applyBorder="1">
      <alignment vertical="center"/>
    </xf>
    <xf numFmtId="198" fontId="109" fillId="0" borderId="132" xfId="51931" applyNumberFormat="1" applyFont="1" applyBorder="1">
      <alignment vertical="center"/>
    </xf>
    <xf numFmtId="0" fontId="188" fillId="95" borderId="25" xfId="50293" applyFont="1" applyFill="1" applyBorder="1" applyAlignment="1">
      <alignment horizontal="center" vertical="center" shrinkToFit="1"/>
    </xf>
    <xf numFmtId="0" fontId="164" fillId="95" borderId="284" xfId="50293" applyFont="1" applyFill="1" applyBorder="1" applyAlignment="1">
      <alignment horizontal="center" vertical="center" shrinkToFit="1"/>
    </xf>
    <xf numFmtId="0" fontId="242" fillId="95" borderId="38" xfId="50293" applyFont="1" applyFill="1" applyBorder="1" applyAlignment="1">
      <alignment horizontal="center" vertical="center" shrinkToFit="1"/>
    </xf>
    <xf numFmtId="0" fontId="242" fillId="95" borderId="3" xfId="50293" applyFont="1" applyFill="1" applyBorder="1" applyAlignment="1">
      <alignment horizontal="center" vertical="center" shrinkToFit="1"/>
    </xf>
    <xf numFmtId="41" fontId="136" fillId="0" borderId="25" xfId="50293" applyNumberFormat="1" applyFont="1" applyBorder="1">
      <alignment vertical="center"/>
    </xf>
    <xf numFmtId="180" fontId="134" fillId="0" borderId="25" xfId="50293" applyNumberFormat="1" applyFont="1" applyBorder="1" applyAlignment="1">
      <alignment horizontal="center" vertical="center"/>
    </xf>
    <xf numFmtId="180" fontId="134" fillId="0" borderId="47" xfId="50293" applyNumberFormat="1" applyFont="1" applyBorder="1" applyAlignment="1">
      <alignment horizontal="center" vertical="center"/>
    </xf>
    <xf numFmtId="41" fontId="289" fillId="0" borderId="1" xfId="50293" applyNumberFormat="1" applyFont="1" applyBorder="1">
      <alignment vertical="center"/>
    </xf>
    <xf numFmtId="41" fontId="289" fillId="0" borderId="25" xfId="50293" applyNumberFormat="1" applyFont="1" applyBorder="1">
      <alignment vertical="center"/>
    </xf>
    <xf numFmtId="41" fontId="289" fillId="0" borderId="27" xfId="50293" applyNumberFormat="1" applyFont="1" applyBorder="1">
      <alignment vertical="center"/>
    </xf>
    <xf numFmtId="180" fontId="136" fillId="0" borderId="25" xfId="50293" applyNumberFormat="1" applyFont="1" applyBorder="1" applyAlignment="1">
      <alignment horizontal="center" vertical="center"/>
    </xf>
    <xf numFmtId="41" fontId="213" fillId="95" borderId="284" xfId="1" applyFont="1" applyFill="1" applyBorder="1">
      <alignment vertical="center"/>
    </xf>
    <xf numFmtId="0" fontId="277" fillId="37" borderId="38" xfId="0" applyFont="1" applyFill="1" applyBorder="1" applyAlignment="1">
      <alignment horizontal="center" vertical="center"/>
    </xf>
    <xf numFmtId="0" fontId="36" fillId="102" borderId="25" xfId="0" applyFont="1" applyFill="1" applyBorder="1" applyAlignment="1">
      <alignment horizontal="center" vertical="center"/>
    </xf>
    <xf numFmtId="41" fontId="36" fillId="102" borderId="25" xfId="0" applyNumberFormat="1" applyFont="1" applyFill="1" applyBorder="1" applyAlignment="1">
      <alignment horizontal="right" vertical="center"/>
    </xf>
    <xf numFmtId="190" fontId="36" fillId="102" borderId="25" xfId="0" applyNumberFormat="1" applyFont="1" applyFill="1" applyBorder="1" applyAlignment="1">
      <alignment horizontal="center" vertical="center"/>
    </xf>
    <xf numFmtId="0" fontId="36" fillId="61" borderId="25" xfId="0" applyFont="1" applyFill="1" applyBorder="1" applyAlignment="1">
      <alignment horizontal="center" vertical="center"/>
    </xf>
    <xf numFmtId="180" fontId="36" fillId="61" borderId="25" xfId="0" applyNumberFormat="1" applyFont="1" applyFill="1" applyBorder="1" applyAlignment="1">
      <alignment horizontal="center" vertical="center"/>
    </xf>
    <xf numFmtId="41" fontId="36" fillId="61" borderId="25" xfId="0" applyNumberFormat="1" applyFont="1" applyFill="1" applyBorder="1" applyAlignment="1">
      <alignment horizontal="center" vertical="center"/>
    </xf>
    <xf numFmtId="180" fontId="246" fillId="61" borderId="25" xfId="50293" applyNumberFormat="1" applyFont="1" applyFill="1" applyBorder="1" applyAlignment="1">
      <alignment horizontal="center" vertical="center"/>
    </xf>
    <xf numFmtId="41" fontId="213" fillId="114" borderId="34" xfId="0" applyNumberFormat="1" applyFont="1" applyFill="1" applyBorder="1" applyAlignment="1">
      <alignment horizontal="center" vertical="center"/>
    </xf>
    <xf numFmtId="49" fontId="213" fillId="37" borderId="25" xfId="50293" applyNumberFormat="1" applyFont="1" applyFill="1" applyBorder="1" applyAlignment="1">
      <alignment horizontal="center" vertical="center"/>
    </xf>
    <xf numFmtId="0" fontId="209" fillId="37" borderId="0" xfId="0" applyFont="1" applyFill="1" applyAlignment="1">
      <alignment horizontal="center" vertical="center"/>
    </xf>
    <xf numFmtId="41" fontId="293" fillId="77" borderId="0" xfId="1" applyFont="1" applyFill="1">
      <alignment vertical="center"/>
    </xf>
    <xf numFmtId="187" fontId="117" fillId="0" borderId="80" xfId="0" applyNumberFormat="1" applyFont="1" applyBorder="1" applyAlignment="1">
      <alignment horizontal="center" vertical="center"/>
    </xf>
    <xf numFmtId="41" fontId="101" fillId="0" borderId="59" xfId="1" applyFont="1" applyBorder="1">
      <alignment vertical="center"/>
    </xf>
    <xf numFmtId="176" fontId="101" fillId="0" borderId="286" xfId="0" applyNumberFormat="1" applyFont="1" applyBorder="1" applyAlignment="1">
      <alignment horizontal="center" vertical="center"/>
    </xf>
    <xf numFmtId="176" fontId="101" fillId="0" borderId="288" xfId="0" applyNumberFormat="1" applyFont="1" applyBorder="1" applyAlignment="1">
      <alignment horizontal="center" vertical="center"/>
    </xf>
    <xf numFmtId="0" fontId="244" fillId="95" borderId="94" xfId="50293" applyFont="1" applyFill="1" applyBorder="1" applyAlignment="1">
      <alignment horizontal="center" vertical="center" shrinkToFit="1"/>
    </xf>
    <xf numFmtId="0" fontId="188" fillId="95" borderId="290" xfId="50293" applyFont="1" applyFill="1" applyBorder="1" applyAlignment="1">
      <alignment horizontal="center" vertical="center" shrinkToFit="1"/>
    </xf>
    <xf numFmtId="180" fontId="276" fillId="37" borderId="29" xfId="50293" applyNumberFormat="1" applyFont="1" applyFill="1" applyBorder="1" applyAlignment="1">
      <alignment horizontal="center" vertical="center"/>
    </xf>
    <xf numFmtId="187" fontId="147" fillId="95" borderId="71" xfId="0" applyNumberFormat="1" applyFont="1" applyFill="1" applyBorder="1" applyAlignment="1">
      <alignment horizontal="center" vertical="center" wrapText="1"/>
    </xf>
    <xf numFmtId="187" fontId="147" fillId="95" borderId="5" xfId="0" applyNumberFormat="1" applyFont="1" applyFill="1" applyBorder="1" applyAlignment="1">
      <alignment horizontal="center" vertical="center" wrapText="1"/>
    </xf>
    <xf numFmtId="187" fontId="147" fillId="95" borderId="72" xfId="0" applyNumberFormat="1" applyFont="1" applyFill="1" applyBorder="1" applyAlignment="1">
      <alignment horizontal="center" vertical="center" wrapText="1"/>
    </xf>
    <xf numFmtId="187" fontId="147" fillId="95" borderId="129" xfId="0" applyNumberFormat="1" applyFont="1" applyFill="1" applyBorder="1" applyAlignment="1">
      <alignment horizontal="center" vertical="center" wrapText="1"/>
    </xf>
    <xf numFmtId="187" fontId="147" fillId="95" borderId="125" xfId="0" applyNumberFormat="1" applyFont="1" applyFill="1" applyBorder="1" applyAlignment="1">
      <alignment horizontal="center" vertical="center" wrapText="1"/>
    </xf>
    <xf numFmtId="0" fontId="216" fillId="37" borderId="6" xfId="0" applyFont="1" applyFill="1" applyBorder="1" applyAlignment="1">
      <alignment horizontal="left" vertical="center"/>
    </xf>
    <xf numFmtId="187" fontId="147" fillId="95" borderId="106" xfId="0" applyNumberFormat="1" applyFont="1" applyFill="1" applyBorder="1" applyAlignment="1">
      <alignment horizontal="center" vertical="center"/>
    </xf>
    <xf numFmtId="187" fontId="147" fillId="95" borderId="99" xfId="0" applyNumberFormat="1" applyFont="1" applyFill="1" applyBorder="1" applyAlignment="1">
      <alignment horizontal="center" vertical="center"/>
    </xf>
    <xf numFmtId="187" fontId="147" fillId="95" borderId="157" xfId="0" applyNumberFormat="1" applyFont="1" applyFill="1" applyBorder="1" applyAlignment="1">
      <alignment horizontal="center" vertical="center"/>
    </xf>
    <xf numFmtId="187" fontId="147" fillId="95" borderId="78" xfId="0" applyNumberFormat="1" applyFont="1" applyFill="1" applyBorder="1" applyAlignment="1">
      <alignment horizontal="center" vertical="center"/>
    </xf>
    <xf numFmtId="187" fontId="147" fillId="95" borderId="100" xfId="0" applyNumberFormat="1" applyFont="1" applyFill="1" applyBorder="1" applyAlignment="1">
      <alignment horizontal="center" vertical="center"/>
    </xf>
    <xf numFmtId="49" fontId="109" fillId="37" borderId="38" xfId="50293" applyNumberFormat="1" applyFont="1" applyFill="1" applyBorder="1" applyAlignment="1">
      <alignment horizontal="center" vertical="center" shrinkToFit="1"/>
    </xf>
    <xf numFmtId="49" fontId="25" fillId="0" borderId="38" xfId="50293" applyNumberFormat="1" applyFont="1" applyBorder="1" applyAlignment="1">
      <alignment horizontal="center" vertical="center" shrinkToFit="1"/>
    </xf>
    <xf numFmtId="0" fontId="109" fillId="59" borderId="29" xfId="50293" applyFont="1" applyFill="1" applyBorder="1" applyAlignment="1">
      <alignment horizontal="center" vertical="center"/>
    </xf>
    <xf numFmtId="49" fontId="109" fillId="37" borderId="29" xfId="50293" applyNumberFormat="1" applyFont="1" applyFill="1" applyBorder="1" applyAlignment="1">
      <alignment horizontal="center" vertical="center" shrinkToFit="1"/>
    </xf>
    <xf numFmtId="49" fontId="25" fillId="37" borderId="29" xfId="50293" applyNumberFormat="1" applyFont="1" applyFill="1" applyBorder="1" applyAlignment="1">
      <alignment horizontal="center" vertical="center"/>
    </xf>
    <xf numFmtId="0" fontId="109" fillId="59" borderId="27" xfId="50293" applyFont="1" applyFill="1" applyBorder="1" applyAlignment="1">
      <alignment horizontal="center" vertical="center"/>
    </xf>
    <xf numFmtId="0" fontId="277" fillId="95" borderId="27" xfId="50293" applyFont="1" applyFill="1" applyBorder="1" applyAlignment="1">
      <alignment horizontal="center" vertical="center"/>
    </xf>
    <xf numFmtId="0" fontId="209" fillId="0" borderId="75" xfId="0" applyFont="1" applyBorder="1" applyAlignment="1">
      <alignment horizontal="center" vertical="center"/>
    </xf>
    <xf numFmtId="0" fontId="209" fillId="37" borderId="1" xfId="0" applyFont="1" applyFill="1" applyBorder="1" applyAlignment="1">
      <alignment horizontal="center" vertical="center"/>
    </xf>
    <xf numFmtId="0" fontId="209" fillId="37" borderId="83" xfId="0" applyFont="1" applyFill="1" applyBorder="1" applyAlignment="1">
      <alignment horizontal="center" vertical="center"/>
    </xf>
    <xf numFmtId="0" fontId="209" fillId="37" borderId="53" xfId="0" applyFont="1" applyFill="1" applyBorder="1" applyAlignment="1">
      <alignment horizontal="center" vertical="center"/>
    </xf>
    <xf numFmtId="0" fontId="248" fillId="0" borderId="77" xfId="0" applyFont="1" applyBorder="1" applyAlignment="1">
      <alignment horizontal="center" vertical="center"/>
    </xf>
    <xf numFmtId="0" fontId="109" fillId="37" borderId="3" xfId="50293" applyFont="1" applyFill="1" applyBorder="1" applyAlignment="1">
      <alignment horizontal="center" vertical="center" shrinkToFit="1"/>
    </xf>
    <xf numFmtId="41" fontId="159" fillId="95" borderId="3" xfId="1" applyFill="1" applyBorder="1">
      <alignment vertical="center"/>
    </xf>
    <xf numFmtId="49" fontId="244" fillId="37" borderId="27" xfId="50293" applyNumberFormat="1" applyFont="1" applyFill="1" applyBorder="1" applyAlignment="1">
      <alignment horizontal="center" vertical="center" shrinkToFit="1"/>
    </xf>
    <xf numFmtId="41" fontId="244" fillId="37" borderId="38" xfId="1" applyFont="1" applyFill="1" applyBorder="1" applyAlignment="1">
      <alignment horizontal="center" vertical="center" shrinkToFit="1"/>
    </xf>
    <xf numFmtId="41" fontId="244" fillId="37" borderId="38" xfId="1" applyFont="1" applyFill="1" applyBorder="1" applyAlignment="1">
      <alignment horizontal="center" vertical="center"/>
    </xf>
    <xf numFmtId="41" fontId="37" fillId="90" borderId="29" xfId="1" applyFont="1" applyFill="1" applyBorder="1" applyAlignment="1">
      <alignment horizontal="center" vertical="center"/>
    </xf>
    <xf numFmtId="49" fontId="25" fillId="64" borderId="66" xfId="0" applyNumberFormat="1" applyFont="1" applyFill="1" applyBorder="1" applyAlignment="1">
      <alignment horizontal="center" vertical="center"/>
    </xf>
    <xf numFmtId="49" fontId="25" fillId="37" borderId="66" xfId="0" applyNumberFormat="1" applyFont="1" applyFill="1" applyBorder="1" applyAlignment="1">
      <alignment horizontal="center" vertical="center" wrapText="1" shrinkToFit="1"/>
    </xf>
    <xf numFmtId="49" fontId="25" fillId="0" borderId="66" xfId="0" applyNumberFormat="1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wrapText="1" shrinkToFit="1"/>
    </xf>
    <xf numFmtId="49" fontId="25" fillId="0" borderId="67" xfId="0" applyNumberFormat="1" applyFont="1" applyBorder="1" applyAlignment="1">
      <alignment horizontal="center" vertical="center"/>
    </xf>
    <xf numFmtId="41" fontId="206" fillId="98" borderId="1" xfId="1" applyFont="1" applyFill="1" applyBorder="1" applyAlignment="1">
      <alignment horizontal="center" vertical="center"/>
    </xf>
    <xf numFmtId="180" fontId="120" fillId="57" borderId="74" xfId="1" applyNumberFormat="1" applyFont="1" applyFill="1" applyBorder="1">
      <alignment vertical="center"/>
    </xf>
    <xf numFmtId="41" fontId="209" fillId="0" borderId="77" xfId="1" applyFont="1" applyBorder="1" applyAlignment="1">
      <alignment horizontal="center" vertical="center"/>
    </xf>
    <xf numFmtId="187" fontId="209" fillId="0" borderId="59" xfId="0" applyNumberFormat="1" applyFont="1" applyBorder="1" applyAlignment="1">
      <alignment horizontal="center" vertical="center"/>
    </xf>
    <xf numFmtId="187" fontId="209" fillId="0" borderId="80" xfId="0" applyNumberFormat="1" applyFont="1" applyBorder="1" applyAlignment="1">
      <alignment horizontal="center" vertical="center"/>
    </xf>
    <xf numFmtId="0" fontId="231" fillId="0" borderId="53" xfId="0" applyFont="1" applyBorder="1" applyAlignment="1">
      <alignment horizontal="center" vertical="center"/>
    </xf>
    <xf numFmtId="41" fontId="231" fillId="0" borderId="39" xfId="1" applyFont="1" applyBorder="1" applyAlignment="1">
      <alignment horizontal="center" vertical="center"/>
    </xf>
    <xf numFmtId="41" fontId="274" fillId="0" borderId="83" xfId="1" applyFont="1" applyBorder="1">
      <alignment vertical="center"/>
    </xf>
    <xf numFmtId="41" fontId="274" fillId="0" borderId="39" xfId="1" applyFont="1" applyBorder="1">
      <alignment vertical="center"/>
    </xf>
    <xf numFmtId="41" fontId="274" fillId="0" borderId="77" xfId="1" applyFont="1" applyBorder="1" applyAlignment="1">
      <alignment horizontal="right" vertical="center"/>
    </xf>
    <xf numFmtId="187" fontId="231" fillId="0" borderId="52" xfId="0" applyNumberFormat="1" applyFont="1" applyBorder="1" applyAlignment="1">
      <alignment horizontal="right" vertical="center"/>
    </xf>
    <xf numFmtId="41" fontId="231" fillId="0" borderId="77" xfId="1" applyFont="1" applyBorder="1" applyAlignment="1">
      <alignment horizontal="right" vertical="center"/>
    </xf>
    <xf numFmtId="41" fontId="274" fillId="0" borderId="1" xfId="1" applyFont="1" applyBorder="1" applyAlignment="1">
      <alignment horizontal="right" vertical="center"/>
    </xf>
    <xf numFmtId="41" fontId="132" fillId="0" borderId="0" xfId="0" applyNumberFormat="1" applyFont="1" applyAlignment="1">
      <alignment horizontal="center" vertical="center"/>
    </xf>
    <xf numFmtId="41" fontId="132" fillId="0" borderId="0" xfId="1" applyFont="1" applyAlignment="1">
      <alignment horizontal="center" vertical="center"/>
    </xf>
    <xf numFmtId="0" fontId="209" fillId="57" borderId="1" xfId="0" applyFont="1" applyFill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49" fontId="25" fillId="0" borderId="59" xfId="0" applyNumberFormat="1" applyFont="1" applyBorder="1" applyAlignment="1">
      <alignment horizontal="center" vertical="center"/>
    </xf>
    <xf numFmtId="49" fontId="25" fillId="64" borderId="59" xfId="0" applyNumberFormat="1" applyFont="1" applyFill="1" applyBorder="1" applyAlignment="1">
      <alignment horizontal="center" vertical="center" shrinkToFit="1"/>
    </xf>
    <xf numFmtId="49" fontId="25" fillId="0" borderId="59" xfId="0" applyNumberFormat="1" applyFont="1" applyBorder="1" applyAlignment="1">
      <alignment horizontal="center" vertical="center" shrinkToFit="1"/>
    </xf>
    <xf numFmtId="0" fontId="25" fillId="0" borderId="59" xfId="0" applyFont="1" applyBorder="1" applyAlignment="1">
      <alignment horizontal="center" vertical="center" shrinkToFit="1"/>
    </xf>
    <xf numFmtId="0" fontId="36" fillId="0" borderId="108" xfId="0" applyFont="1" applyBorder="1" applyAlignment="1">
      <alignment horizontal="center" vertical="center"/>
    </xf>
    <xf numFmtId="0" fontId="36" fillId="0" borderId="130" xfId="0" applyFont="1" applyBorder="1" applyAlignment="1">
      <alignment horizontal="center" vertical="center"/>
    </xf>
    <xf numFmtId="49" fontId="25" fillId="0" borderId="90" xfId="0" applyNumberFormat="1" applyFont="1" applyBorder="1" applyAlignment="1">
      <alignment horizontal="center" vertical="center"/>
    </xf>
    <xf numFmtId="49" fontId="25" fillId="64" borderId="90" xfId="0" applyNumberFormat="1" applyFont="1" applyFill="1" applyBorder="1" applyAlignment="1">
      <alignment horizontal="center" vertical="center" shrinkToFit="1"/>
    </xf>
    <xf numFmtId="49" fontId="25" fillId="0" borderId="90" xfId="0" applyNumberFormat="1" applyFont="1" applyBorder="1" applyAlignment="1">
      <alignment horizontal="center" vertical="center" shrinkToFit="1"/>
    </xf>
    <xf numFmtId="0" fontId="25" fillId="0" borderId="90" xfId="0" applyFont="1" applyBorder="1" applyAlignment="1">
      <alignment horizontal="center" vertical="center" shrinkToFit="1"/>
    </xf>
    <xf numFmtId="0" fontId="25" fillId="37" borderId="52" xfId="0" applyFont="1" applyFill="1" applyBorder="1" applyAlignment="1">
      <alignment horizontal="center" vertical="center" wrapText="1" shrinkToFit="1"/>
    </xf>
    <xf numFmtId="49" fontId="25" fillId="57" borderId="53" xfId="0" applyNumberFormat="1" applyFont="1" applyFill="1" applyBorder="1" applyAlignment="1">
      <alignment horizontal="center" vertical="center"/>
    </xf>
    <xf numFmtId="189" fontId="36" fillId="37" borderId="92" xfId="1" applyNumberFormat="1" applyFont="1" applyFill="1" applyBorder="1" applyAlignment="1">
      <alignment horizontal="center" vertical="center"/>
    </xf>
    <xf numFmtId="189" fontId="36" fillId="0" borderId="92" xfId="0" applyNumberFormat="1" applyFont="1" applyBorder="1" applyAlignment="1">
      <alignment horizontal="center" vertical="center"/>
    </xf>
    <xf numFmtId="1" fontId="36" fillId="0" borderId="92" xfId="0" applyNumberFormat="1" applyFont="1" applyBorder="1" applyAlignment="1">
      <alignment horizontal="center" vertical="center"/>
    </xf>
    <xf numFmtId="189" fontId="36" fillId="37" borderId="0" xfId="1" applyNumberFormat="1" applyFont="1" applyFill="1" applyAlignment="1">
      <alignment horizontal="center" vertical="center"/>
    </xf>
    <xf numFmtId="187" fontId="117" fillId="0" borderId="77" xfId="0" applyNumberFormat="1" applyFont="1" applyBorder="1" applyAlignment="1">
      <alignment horizontal="center" vertical="center"/>
    </xf>
    <xf numFmtId="187" fontId="117" fillId="0" borderId="39" xfId="0" applyNumberFormat="1" applyFont="1" applyBorder="1" applyAlignment="1">
      <alignment horizontal="center" vertical="center"/>
    </xf>
    <xf numFmtId="187" fontId="113" fillId="0" borderId="77" xfId="0" applyNumberFormat="1" applyFont="1" applyBorder="1" applyAlignment="1">
      <alignment horizontal="center" vertical="center"/>
    </xf>
    <xf numFmtId="41" fontId="224" fillId="0" borderId="77" xfId="1" applyFont="1" applyBorder="1">
      <alignment vertical="center"/>
    </xf>
    <xf numFmtId="187" fontId="117" fillId="0" borderId="72" xfId="0" applyNumberFormat="1" applyFont="1" applyBorder="1" applyAlignment="1">
      <alignment horizontal="center" vertical="center"/>
    </xf>
    <xf numFmtId="187" fontId="117" fillId="0" borderId="175" xfId="0" applyNumberFormat="1" applyFont="1" applyBorder="1" applyAlignment="1">
      <alignment horizontal="center" vertical="center"/>
    </xf>
    <xf numFmtId="0" fontId="147" fillId="0" borderId="0" xfId="0" applyFont="1">
      <alignment vertical="center"/>
    </xf>
    <xf numFmtId="187" fontId="147" fillId="0" borderId="0" xfId="0" applyNumberFormat="1" applyFont="1" applyAlignment="1">
      <alignment horizontal="center" vertical="center"/>
    </xf>
    <xf numFmtId="187" fontId="209" fillId="0" borderId="90" xfId="0" applyNumberFormat="1" applyFont="1" applyBorder="1" applyAlignment="1">
      <alignment horizontal="center" vertical="center"/>
    </xf>
    <xf numFmtId="187" fontId="231" fillId="0" borderId="90" xfId="0" applyNumberFormat="1" applyFont="1" applyBorder="1" applyAlignment="1">
      <alignment horizontal="right" vertical="center"/>
    </xf>
    <xf numFmtId="0" fontId="231" fillId="0" borderId="124" xfId="0" applyFont="1" applyBorder="1" applyAlignment="1">
      <alignment horizontal="center" vertical="center"/>
    </xf>
    <xf numFmtId="187" fontId="209" fillId="0" borderId="1" xfId="0" applyNumberFormat="1" applyFont="1" applyBorder="1" applyAlignment="1">
      <alignment horizontal="center" vertical="center"/>
    </xf>
    <xf numFmtId="187" fontId="231" fillId="0" borderId="1" xfId="0" applyNumberFormat="1" applyFont="1" applyBorder="1" applyAlignment="1">
      <alignment horizontal="right" vertical="center"/>
    </xf>
    <xf numFmtId="41" fontId="231" fillId="0" borderId="83" xfId="1" applyFont="1" applyBorder="1" applyAlignment="1">
      <alignment horizontal="center" vertical="center"/>
    </xf>
    <xf numFmtId="0" fontId="224" fillId="0" borderId="76" xfId="0" applyFont="1" applyBorder="1" applyAlignment="1">
      <alignment horizontal="center" vertical="center"/>
    </xf>
    <xf numFmtId="41" fontId="209" fillId="37" borderId="0" xfId="1" applyFont="1" applyFill="1" applyAlignment="1">
      <alignment horizontal="center" vertical="center"/>
    </xf>
    <xf numFmtId="0" fontId="0" fillId="0" borderId="39" xfId="0" applyBorder="1">
      <alignment vertical="center"/>
    </xf>
    <xf numFmtId="0" fontId="224" fillId="0" borderId="98" xfId="0" applyFont="1" applyBorder="1" applyAlignment="1">
      <alignment horizontal="center" vertical="center"/>
    </xf>
    <xf numFmtId="41" fontId="101" fillId="0" borderId="28" xfId="1" applyFont="1" applyBorder="1">
      <alignment vertical="center"/>
    </xf>
    <xf numFmtId="0" fontId="101" fillId="0" borderId="84" xfId="0" applyFont="1" applyBorder="1" applyAlignment="1">
      <alignment horizontal="center" vertical="center"/>
    </xf>
    <xf numFmtId="0" fontId="0" fillId="0" borderId="77" xfId="0" applyBorder="1">
      <alignment vertical="center"/>
    </xf>
    <xf numFmtId="0" fontId="213" fillId="0" borderId="77" xfId="0" applyFont="1" applyBorder="1" applyAlignment="1">
      <alignment horizontal="right" vertical="center"/>
    </xf>
    <xf numFmtId="41" fontId="213" fillId="0" borderId="1" xfId="1" applyFont="1" applyBorder="1" applyAlignment="1">
      <alignment horizontal="right" vertical="center"/>
    </xf>
    <xf numFmtId="0" fontId="213" fillId="0" borderId="52" xfId="0" applyFont="1" applyBorder="1" applyAlignment="1">
      <alignment horizontal="right" vertical="center"/>
    </xf>
    <xf numFmtId="49" fontId="109" fillId="0" borderId="29" xfId="50293" applyNumberFormat="1" applyFont="1" applyBorder="1" applyAlignment="1">
      <alignment horizontal="center" vertical="center"/>
    </xf>
    <xf numFmtId="198" fontId="118" fillId="0" borderId="201" xfId="51931" applyNumberFormat="1" applyFont="1" applyBorder="1" applyAlignment="1">
      <alignment horizontal="left" vertical="center"/>
    </xf>
    <xf numFmtId="190" fontId="213" fillId="95" borderId="29" xfId="1" applyNumberFormat="1" applyFont="1" applyFill="1" applyBorder="1">
      <alignment vertical="center"/>
    </xf>
    <xf numFmtId="190" fontId="213" fillId="95" borderId="25" xfId="1" applyNumberFormat="1" applyFont="1" applyFill="1" applyBorder="1">
      <alignment vertical="center"/>
    </xf>
    <xf numFmtId="41" fontId="242" fillId="116" borderId="57" xfId="0" applyNumberFormat="1" applyFont="1" applyFill="1" applyBorder="1">
      <alignment vertical="center"/>
    </xf>
    <xf numFmtId="41" fontId="36" fillId="57" borderId="71" xfId="1" applyFont="1" applyFill="1" applyBorder="1">
      <alignment vertical="center"/>
    </xf>
    <xf numFmtId="42" fontId="25" fillId="0" borderId="0" xfId="0" applyNumberFormat="1" applyFont="1" applyAlignment="1">
      <alignment horizontal="center" vertical="center"/>
    </xf>
    <xf numFmtId="0" fontId="190" fillId="96" borderId="25" xfId="50293" applyFont="1" applyFill="1" applyBorder="1" applyAlignment="1">
      <alignment horizontal="center" vertical="center" shrinkToFit="1"/>
    </xf>
    <xf numFmtId="0" fontId="220" fillId="0" borderId="0" xfId="0" applyFont="1" applyAlignment="1">
      <alignment horizontal="center" vertical="center"/>
    </xf>
    <xf numFmtId="41" fontId="213" fillId="61" borderId="25" xfId="1" applyFont="1" applyFill="1" applyBorder="1">
      <alignment vertical="center"/>
    </xf>
    <xf numFmtId="176" fontId="297" fillId="57" borderId="0" xfId="0" applyNumberFormat="1" applyFont="1" applyFill="1" applyAlignment="1">
      <alignment horizontal="center" vertical="center"/>
    </xf>
    <xf numFmtId="41" fontId="117" fillId="91" borderId="29" xfId="1" applyFont="1" applyFill="1" applyBorder="1" applyAlignment="1">
      <alignment horizontal="center" vertical="center"/>
    </xf>
    <xf numFmtId="180" fontId="264" fillId="95" borderId="25" xfId="50293" applyNumberFormat="1" applyFont="1" applyFill="1" applyBorder="1" applyAlignment="1">
      <alignment horizontal="center" vertical="center"/>
    </xf>
    <xf numFmtId="41" fontId="78" fillId="57" borderId="25" xfId="1" applyFont="1" applyFill="1" applyBorder="1">
      <alignment vertical="center"/>
    </xf>
    <xf numFmtId="41" fontId="177" fillId="57" borderId="25" xfId="1" applyFont="1" applyFill="1" applyBorder="1">
      <alignment vertical="center"/>
    </xf>
    <xf numFmtId="49" fontId="242" fillId="37" borderId="25" xfId="50293" applyNumberFormat="1" applyFont="1" applyFill="1" applyBorder="1" applyAlignment="1">
      <alignment horizontal="center" vertical="center" wrapText="1" shrinkToFit="1"/>
    </xf>
    <xf numFmtId="41" fontId="213" fillId="96" borderId="27" xfId="1" applyFont="1" applyFill="1" applyBorder="1">
      <alignment vertical="center"/>
    </xf>
    <xf numFmtId="41" fontId="159" fillId="96" borderId="29" xfId="1" applyFill="1" applyBorder="1">
      <alignment vertical="center"/>
    </xf>
    <xf numFmtId="198" fontId="164" fillId="0" borderId="60" xfId="51931" applyNumberFormat="1" applyFont="1" applyBorder="1" applyAlignment="1">
      <alignment horizontal="left" vertical="center"/>
    </xf>
    <xf numFmtId="0" fontId="287" fillId="124" borderId="77" xfId="0" applyFont="1" applyFill="1" applyBorder="1" applyAlignment="1">
      <alignment horizontal="center" vertical="center" wrapText="1"/>
    </xf>
    <xf numFmtId="0" fontId="282" fillId="124" borderId="220" xfId="0" applyFont="1" applyFill="1" applyBorder="1" applyAlignment="1">
      <alignment horizontal="center" vertical="center" wrapText="1"/>
    </xf>
    <xf numFmtId="190" fontId="159" fillId="0" borderId="25" xfId="1" applyNumberFormat="1" applyBorder="1">
      <alignment vertical="center"/>
    </xf>
    <xf numFmtId="190" fontId="78" fillId="57" borderId="25" xfId="1" applyNumberFormat="1" applyFont="1" applyFill="1" applyBorder="1">
      <alignment vertical="center"/>
    </xf>
    <xf numFmtId="3" fontId="0" fillId="0" borderId="0" xfId="0" applyNumberFormat="1" applyAlignment="1">
      <alignment horizontal="center" vertical="center"/>
    </xf>
    <xf numFmtId="9" fontId="0" fillId="0" borderId="0" xfId="51942" applyFont="1" applyAlignment="1">
      <alignment horizontal="center" vertical="center"/>
    </xf>
    <xf numFmtId="176" fontId="0" fillId="0" borderId="0" xfId="51942" applyNumberFormat="1" applyFont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9" fontId="0" fillId="0" borderId="0" xfId="51942" applyFont="1">
      <alignment vertical="center"/>
    </xf>
    <xf numFmtId="0" fontId="291" fillId="103" borderId="292" xfId="0" applyFont="1" applyFill="1" applyBorder="1" applyAlignment="1">
      <alignment horizontal="center" vertical="center"/>
    </xf>
    <xf numFmtId="9" fontId="0" fillId="0" borderId="1" xfId="51942" applyFont="1" applyBorder="1">
      <alignment vertical="center"/>
    </xf>
    <xf numFmtId="3" fontId="291" fillId="103" borderId="1" xfId="0" applyNumberFormat="1" applyFont="1" applyFill="1" applyBorder="1" applyAlignment="1">
      <alignment horizontal="center" vertical="center"/>
    </xf>
    <xf numFmtId="9" fontId="291" fillId="103" borderId="1" xfId="51942" applyFont="1" applyFill="1" applyBorder="1" applyAlignment="1">
      <alignment horizontal="center" vertical="center"/>
    </xf>
    <xf numFmtId="9" fontId="291" fillId="103" borderId="292" xfId="51942" applyFont="1" applyFill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201" fillId="95" borderId="71" xfId="0" applyFont="1" applyFill="1" applyBorder="1" applyAlignment="1">
      <alignment horizontal="center" vertical="center"/>
    </xf>
    <xf numFmtId="0" fontId="201" fillId="95" borderId="0" xfId="0" applyFont="1" applyFill="1">
      <alignment vertical="center"/>
    </xf>
    <xf numFmtId="0" fontId="0" fillId="95" borderId="71" xfId="0" applyFill="1" applyBorder="1" applyAlignment="1">
      <alignment horizontal="center" vertical="center"/>
    </xf>
    <xf numFmtId="0" fontId="0" fillId="57" borderId="71" xfId="0" applyFill="1" applyBorder="1" applyAlignment="1">
      <alignment horizontal="center" vertical="center"/>
    </xf>
    <xf numFmtId="41" fontId="298" fillId="0" borderId="0" xfId="1" applyFont="1">
      <alignment vertical="center"/>
    </xf>
    <xf numFmtId="0" fontId="159" fillId="0" borderId="71" xfId="0" applyFont="1" applyBorder="1" applyAlignment="1">
      <alignment horizontal="center" vertical="center"/>
    </xf>
    <xf numFmtId="3" fontId="291" fillId="103" borderId="72" xfId="0" applyNumberFormat="1" applyFont="1" applyFill="1" applyBorder="1" applyAlignment="1">
      <alignment horizontal="center" vertical="center" wrapText="1"/>
    </xf>
    <xf numFmtId="176" fontId="118" fillId="0" borderId="1" xfId="0" applyNumberFormat="1" applyFont="1" applyBorder="1" applyAlignment="1">
      <alignment horizontal="center" vertical="center"/>
    </xf>
    <xf numFmtId="3" fontId="118" fillId="0" borderId="1" xfId="0" applyNumberFormat="1" applyFont="1" applyBorder="1" applyAlignment="1">
      <alignment horizontal="center" vertical="center"/>
    </xf>
    <xf numFmtId="9" fontId="118" fillId="0" borderId="1" xfId="51942" applyFont="1" applyBorder="1" applyAlignment="1">
      <alignment horizontal="center" vertical="center"/>
    </xf>
    <xf numFmtId="177" fontId="118" fillId="0" borderId="1" xfId="1" applyNumberFormat="1" applyFont="1" applyBorder="1" applyAlignment="1">
      <alignment horizontal="center" vertical="center"/>
    </xf>
    <xf numFmtId="9" fontId="118" fillId="0" borderId="292" xfId="51942" applyFont="1" applyBorder="1" applyAlignment="1">
      <alignment horizontal="center" vertical="center"/>
    </xf>
    <xf numFmtId="177" fontId="118" fillId="0" borderId="1" xfId="51942" applyNumberFormat="1" applyFont="1" applyBorder="1" applyAlignment="1">
      <alignment horizontal="center" vertical="center"/>
    </xf>
    <xf numFmtId="177" fontId="118" fillId="0" borderId="1" xfId="0" applyNumberFormat="1" applyFont="1" applyBorder="1" applyAlignment="1">
      <alignment horizontal="center" vertical="center"/>
    </xf>
    <xf numFmtId="41" fontId="118" fillId="0" borderId="1" xfId="1" applyFont="1" applyBorder="1">
      <alignment vertical="center"/>
    </xf>
    <xf numFmtId="9" fontId="118" fillId="0" borderId="1" xfId="51942" applyFont="1" applyBorder="1">
      <alignment vertical="center"/>
    </xf>
    <xf numFmtId="41" fontId="118" fillId="95" borderId="1" xfId="1" applyFont="1" applyFill="1" applyBorder="1">
      <alignment vertical="center"/>
    </xf>
    <xf numFmtId="176" fontId="164" fillId="95" borderId="1" xfId="0" applyNumberFormat="1" applyFont="1" applyFill="1" applyBorder="1" applyAlignment="1">
      <alignment horizontal="center" vertical="center"/>
    </xf>
    <xf numFmtId="3" fontId="164" fillId="95" borderId="1" xfId="0" applyNumberFormat="1" applyFont="1" applyFill="1" applyBorder="1" applyAlignment="1">
      <alignment horizontal="center" vertical="center"/>
    </xf>
    <xf numFmtId="9" fontId="164" fillId="95" borderId="1" xfId="51942" applyFont="1" applyFill="1" applyBorder="1" applyAlignment="1">
      <alignment horizontal="center" vertical="center"/>
    </xf>
    <xf numFmtId="177" fontId="164" fillId="95" borderId="1" xfId="1" applyNumberFormat="1" applyFont="1" applyFill="1" applyBorder="1" applyAlignment="1">
      <alignment horizontal="center" vertical="center"/>
    </xf>
    <xf numFmtId="9" fontId="164" fillId="95" borderId="292" xfId="51942" applyFont="1" applyFill="1" applyBorder="1" applyAlignment="1">
      <alignment horizontal="center" vertical="center"/>
    </xf>
    <xf numFmtId="41" fontId="164" fillId="95" borderId="1" xfId="1" applyFont="1" applyFill="1" applyBorder="1">
      <alignment vertical="center"/>
    </xf>
    <xf numFmtId="177" fontId="164" fillId="95" borderId="1" xfId="51942" applyNumberFormat="1" applyFont="1" applyFill="1" applyBorder="1" applyAlignment="1">
      <alignment horizontal="center" vertical="center"/>
    </xf>
    <xf numFmtId="177" fontId="164" fillId="95" borderId="1" xfId="0" applyNumberFormat="1" applyFont="1" applyFill="1" applyBorder="1" applyAlignment="1">
      <alignment horizontal="center" vertical="center"/>
    </xf>
    <xf numFmtId="0" fontId="164" fillId="95" borderId="0" xfId="0" applyFont="1" applyFill="1">
      <alignment vertical="center"/>
    </xf>
    <xf numFmtId="9" fontId="164" fillId="95" borderId="1" xfId="51942" applyFont="1" applyFill="1" applyBorder="1">
      <alignment vertical="center"/>
    </xf>
    <xf numFmtId="3" fontId="118" fillId="95" borderId="1" xfId="0" applyNumberFormat="1" applyFont="1" applyFill="1" applyBorder="1" applyAlignment="1">
      <alignment horizontal="center" vertical="center"/>
    </xf>
    <xf numFmtId="176" fontId="118" fillId="95" borderId="1" xfId="0" applyNumberFormat="1" applyFont="1" applyFill="1" applyBorder="1" applyAlignment="1">
      <alignment horizontal="center" vertical="center"/>
    </xf>
    <xf numFmtId="9" fontId="118" fillId="95" borderId="1" xfId="51942" applyFont="1" applyFill="1" applyBorder="1" applyAlignment="1">
      <alignment horizontal="center" vertical="center"/>
    </xf>
    <xf numFmtId="177" fontId="118" fillId="95" borderId="1" xfId="1" applyNumberFormat="1" applyFont="1" applyFill="1" applyBorder="1" applyAlignment="1">
      <alignment horizontal="center" vertical="center"/>
    </xf>
    <xf numFmtId="9" fontId="118" fillId="95" borderId="292" xfId="51942" applyFont="1" applyFill="1" applyBorder="1" applyAlignment="1">
      <alignment horizontal="center" vertical="center"/>
    </xf>
    <xf numFmtId="177" fontId="118" fillId="95" borderId="1" xfId="51942" applyNumberFormat="1" applyFont="1" applyFill="1" applyBorder="1" applyAlignment="1">
      <alignment horizontal="center" vertical="center"/>
    </xf>
    <xf numFmtId="177" fontId="118" fillId="95" borderId="1" xfId="0" applyNumberFormat="1" applyFont="1" applyFill="1" applyBorder="1" applyAlignment="1">
      <alignment horizontal="center" vertical="center"/>
    </xf>
    <xf numFmtId="0" fontId="118" fillId="95" borderId="0" xfId="0" applyFont="1" applyFill="1">
      <alignment vertical="center"/>
    </xf>
    <xf numFmtId="9" fontId="118" fillId="95" borderId="1" xfId="51942" applyFont="1" applyFill="1" applyBorder="1">
      <alignment vertical="center"/>
    </xf>
    <xf numFmtId="41" fontId="299" fillId="0" borderId="0" xfId="1" applyFont="1">
      <alignment vertical="center"/>
    </xf>
    <xf numFmtId="176" fontId="118" fillId="0" borderId="0" xfId="0" applyNumberFormat="1" applyFont="1" applyAlignment="1">
      <alignment horizontal="center" vertical="center"/>
    </xf>
    <xf numFmtId="3" fontId="118" fillId="0" borderId="0" xfId="0" applyNumberFormat="1" applyFont="1" applyAlignment="1">
      <alignment horizontal="center" vertical="center"/>
    </xf>
    <xf numFmtId="9" fontId="118" fillId="0" borderId="0" xfId="51942" applyFont="1" applyAlignment="1">
      <alignment horizontal="center" vertical="center"/>
    </xf>
    <xf numFmtId="176" fontId="118" fillId="0" borderId="0" xfId="51942" applyNumberFormat="1" applyFont="1" applyAlignment="1">
      <alignment horizontal="center" vertical="center"/>
    </xf>
    <xf numFmtId="177" fontId="118" fillId="0" borderId="0" xfId="1" applyNumberFormat="1" applyFont="1" applyAlignment="1">
      <alignment horizontal="center" vertical="center"/>
    </xf>
    <xf numFmtId="9" fontId="118" fillId="0" borderId="0" xfId="51942" applyFont="1">
      <alignment vertical="center"/>
    </xf>
    <xf numFmtId="1" fontId="36" fillId="12" borderId="1" xfId="0" applyNumberFormat="1" applyFont="1" applyFill="1" applyBorder="1" applyAlignment="1">
      <alignment horizontal="center" vertical="center"/>
    </xf>
    <xf numFmtId="187" fontId="25" fillId="95" borderId="0" xfId="1" applyNumberFormat="1" applyFont="1" applyFill="1" applyAlignment="1">
      <alignment horizontal="center" vertical="center"/>
    </xf>
    <xf numFmtId="187" fontId="36" fillId="95" borderId="60" xfId="0" applyNumberFormat="1" applyFont="1" applyFill="1" applyBorder="1" applyAlignment="1">
      <alignment horizontal="center" vertical="center"/>
    </xf>
    <xf numFmtId="197" fontId="36" fillId="95" borderId="0" xfId="0" applyNumberFormat="1" applyFont="1" applyFill="1" applyAlignment="1">
      <alignment horizontal="center" vertical="center"/>
    </xf>
    <xf numFmtId="1" fontId="36" fillId="95" borderId="0" xfId="0" applyNumberFormat="1" applyFont="1" applyFill="1" applyAlignment="1">
      <alignment horizontal="center" vertical="center"/>
    </xf>
    <xf numFmtId="189" fontId="159" fillId="0" borderId="28" xfId="1" applyNumberFormat="1" applyBorder="1">
      <alignment vertical="center"/>
    </xf>
    <xf numFmtId="187" fontId="37" fillId="95" borderId="0" xfId="0" applyNumberFormat="1" applyFont="1" applyFill="1" applyAlignment="1">
      <alignment horizontal="center" vertical="center"/>
    </xf>
    <xf numFmtId="190" fontId="201" fillId="95" borderId="25" xfId="1" applyNumberFormat="1" applyFont="1" applyFill="1" applyBorder="1">
      <alignment vertical="center"/>
    </xf>
    <xf numFmtId="41" fontId="117" fillId="57" borderId="29" xfId="0" applyNumberFormat="1" applyFont="1" applyFill="1" applyBorder="1" applyAlignment="1">
      <alignment horizontal="center" vertical="center"/>
    </xf>
    <xf numFmtId="41" fontId="117" fillId="57" borderId="25" xfId="0" applyNumberFormat="1" applyFont="1" applyFill="1" applyBorder="1" applyAlignment="1">
      <alignment horizontal="center" vertical="center"/>
    </xf>
    <xf numFmtId="190" fontId="36" fillId="37" borderId="29" xfId="1" applyNumberFormat="1" applyFont="1" applyFill="1" applyBorder="1" applyAlignment="1">
      <alignment horizontal="center" vertical="center"/>
    </xf>
    <xf numFmtId="0" fontId="36" fillId="95" borderId="241" xfId="0" applyFont="1" applyFill="1" applyBorder="1" applyAlignment="1">
      <alignment horizontal="center" vertical="center"/>
    </xf>
    <xf numFmtId="190" fontId="36" fillId="95" borderId="75" xfId="1" applyNumberFormat="1" applyFont="1" applyFill="1" applyBorder="1" applyAlignment="1">
      <alignment horizontal="center" vertical="center"/>
    </xf>
    <xf numFmtId="41" fontId="101" fillId="0" borderId="84" xfId="1" applyFont="1" applyBorder="1">
      <alignment vertical="center"/>
    </xf>
    <xf numFmtId="41" fontId="176" fillId="95" borderId="25" xfId="1" applyFont="1" applyFill="1" applyBorder="1">
      <alignment vertical="center"/>
    </xf>
    <xf numFmtId="41" fontId="213" fillId="96" borderId="47" xfId="1" applyFont="1" applyFill="1" applyBorder="1">
      <alignment vertical="center"/>
    </xf>
    <xf numFmtId="41" fontId="101" fillId="57" borderId="1" xfId="1" applyFont="1" applyFill="1" applyBorder="1">
      <alignment vertical="center"/>
    </xf>
    <xf numFmtId="41" fontId="233" fillId="95" borderId="25" xfId="1" applyFont="1" applyFill="1" applyBorder="1">
      <alignment vertical="center"/>
    </xf>
    <xf numFmtId="0" fontId="159" fillId="0" borderId="71" xfId="0" applyFont="1" applyBorder="1" applyAlignment="1">
      <alignment horizontal="center" vertical="center" wrapText="1"/>
    </xf>
    <xf numFmtId="41" fontId="36" fillId="122" borderId="71" xfId="1" applyFont="1" applyFill="1" applyBorder="1">
      <alignment vertical="center"/>
    </xf>
    <xf numFmtId="180" fontId="167" fillId="0" borderId="47" xfId="50293" applyNumberFormat="1" applyFont="1" applyBorder="1" applyAlignment="1">
      <alignment horizontal="center" vertical="center"/>
    </xf>
    <xf numFmtId="41" fontId="244" fillId="37" borderId="3" xfId="1" applyFont="1" applyFill="1" applyBorder="1" applyAlignment="1">
      <alignment horizontal="center" vertical="center"/>
    </xf>
    <xf numFmtId="0" fontId="164" fillId="95" borderId="25" xfId="50293" applyFont="1" applyFill="1" applyBorder="1" applyAlignment="1">
      <alignment horizontal="center" vertical="center" wrapText="1" shrinkToFit="1"/>
    </xf>
    <xf numFmtId="197" fontId="118" fillId="0" borderId="1" xfId="0" applyNumberFormat="1" applyFont="1" applyBorder="1" applyAlignment="1">
      <alignment horizontal="center" vertical="center"/>
    </xf>
    <xf numFmtId="197" fontId="164" fillId="95" borderId="1" xfId="0" applyNumberFormat="1" applyFont="1" applyFill="1" applyBorder="1" applyAlignment="1">
      <alignment horizontal="center" vertical="center"/>
    </xf>
    <xf numFmtId="197" fontId="118" fillId="95" borderId="1" xfId="0" applyNumberFormat="1" applyFont="1" applyFill="1" applyBorder="1" applyAlignment="1">
      <alignment horizontal="center" vertical="center"/>
    </xf>
    <xf numFmtId="41" fontId="101" fillId="96" borderId="25" xfId="1" applyFont="1" applyFill="1" applyBorder="1">
      <alignment vertical="center"/>
    </xf>
    <xf numFmtId="14" fontId="167" fillId="0" borderId="25" xfId="50293" applyNumberFormat="1" applyFont="1" applyBorder="1" applyAlignment="1">
      <alignment horizontal="center" vertical="center"/>
    </xf>
    <xf numFmtId="9" fontId="110" fillId="37" borderId="0" xfId="51942" applyFont="1" applyFill="1">
      <alignment vertical="center"/>
    </xf>
    <xf numFmtId="41" fontId="159" fillId="100" borderId="29" xfId="1" applyFill="1" applyBorder="1">
      <alignment vertical="center"/>
    </xf>
    <xf numFmtId="3" fontId="291" fillId="103" borderId="1" xfId="0" applyNumberFormat="1" applyFont="1" applyFill="1" applyBorder="1" applyAlignment="1">
      <alignment horizontal="center" vertical="center" wrapText="1"/>
    </xf>
    <xf numFmtId="0" fontId="36" fillId="97" borderId="29" xfId="0" applyFont="1" applyFill="1" applyBorder="1" applyAlignment="1">
      <alignment horizontal="center" vertical="center"/>
    </xf>
    <xf numFmtId="0" fontId="36" fillId="97" borderId="1" xfId="0" applyFont="1" applyFill="1" applyBorder="1" applyAlignment="1">
      <alignment horizontal="center" vertical="center" wrapText="1"/>
    </xf>
    <xf numFmtId="180" fontId="276" fillId="95" borderId="25" xfId="50293" applyNumberFormat="1" applyFont="1" applyFill="1" applyBorder="1" applyAlignment="1">
      <alignment horizontal="center" vertical="center"/>
    </xf>
    <xf numFmtId="41" fontId="189" fillId="125" borderId="25" xfId="1" applyFont="1" applyFill="1" applyBorder="1" applyAlignment="1">
      <alignment horizontal="center" vertical="center" wrapText="1"/>
    </xf>
    <xf numFmtId="0" fontId="36" fillId="57" borderId="294" xfId="0" applyFont="1" applyFill="1" applyBorder="1" applyAlignment="1">
      <alignment horizontal="center" vertical="center" shrinkToFit="1"/>
    </xf>
    <xf numFmtId="41" fontId="117" fillId="95" borderId="295" xfId="0" applyNumberFormat="1" applyFont="1" applyFill="1" applyBorder="1" applyAlignment="1">
      <alignment horizontal="center" vertical="center"/>
    </xf>
    <xf numFmtId="41" fontId="117" fillId="95" borderId="297" xfId="0" applyNumberFormat="1" applyFont="1" applyFill="1" applyBorder="1" applyAlignment="1">
      <alignment horizontal="center" vertical="center"/>
    </xf>
    <xf numFmtId="0" fontId="36" fillId="95" borderId="296" xfId="0" applyFont="1" applyFill="1" applyBorder="1" applyAlignment="1">
      <alignment horizontal="center" vertical="center"/>
    </xf>
    <xf numFmtId="41" fontId="117" fillId="37" borderId="298" xfId="0" applyNumberFormat="1" applyFont="1" applyFill="1" applyBorder="1" applyAlignment="1">
      <alignment horizontal="center" vertical="center"/>
    </xf>
    <xf numFmtId="0" fontId="1" fillId="0" borderId="0" xfId="51982">
      <alignment vertical="center"/>
    </xf>
    <xf numFmtId="0" fontId="170" fillId="0" borderId="0" xfId="51982" applyFont="1" applyAlignment="1">
      <alignment horizontal="center" vertical="center"/>
    </xf>
    <xf numFmtId="0" fontId="171" fillId="0" borderId="0" xfId="51982" applyFont="1">
      <alignment vertical="center"/>
    </xf>
    <xf numFmtId="0" fontId="172" fillId="0" borderId="0" xfId="51982" applyFont="1" applyAlignment="1">
      <alignment horizontal="center" vertical="center"/>
    </xf>
    <xf numFmtId="0" fontId="171" fillId="0" borderId="0" xfId="51982" applyFont="1" applyAlignment="1">
      <alignment horizontal="center" vertical="center"/>
    </xf>
    <xf numFmtId="0" fontId="171" fillId="0" borderId="0" xfId="51982" quotePrefix="1" applyFont="1">
      <alignment vertical="center"/>
    </xf>
    <xf numFmtId="0" fontId="172" fillId="0" borderId="0" xfId="51982" applyFont="1" applyAlignment="1">
      <alignment horizontal="right"/>
    </xf>
    <xf numFmtId="176" fontId="172" fillId="0" borderId="0" xfId="51982" applyNumberFormat="1" applyFont="1">
      <alignment vertical="center"/>
    </xf>
    <xf numFmtId="0" fontId="172" fillId="0" borderId="0" xfId="51982" applyFont="1">
      <alignment vertical="center"/>
    </xf>
    <xf numFmtId="180" fontId="174" fillId="0" borderId="120" xfId="51983" applyNumberFormat="1" applyFont="1" applyBorder="1">
      <alignment vertical="center"/>
    </xf>
    <xf numFmtId="176" fontId="174" fillId="0" borderId="92" xfId="51982" applyNumberFormat="1" applyFont="1" applyBorder="1">
      <alignment vertical="center"/>
    </xf>
    <xf numFmtId="176" fontId="171" fillId="0" borderId="0" xfId="51982" applyNumberFormat="1" applyFont="1">
      <alignment vertical="center"/>
    </xf>
    <xf numFmtId="180" fontId="178" fillId="0" borderId="187" xfId="51983" applyNumberFormat="1" applyFont="1" applyBorder="1">
      <alignment vertical="center"/>
    </xf>
    <xf numFmtId="176" fontId="177" fillId="0" borderId="189" xfId="51982" applyNumberFormat="1" applyFont="1" applyBorder="1">
      <alignment vertical="center"/>
    </xf>
    <xf numFmtId="0" fontId="175" fillId="0" borderId="92" xfId="51982" applyFont="1" applyBorder="1">
      <alignment vertical="center"/>
    </xf>
    <xf numFmtId="180" fontId="175" fillId="0" borderId="92" xfId="51982" applyNumberFormat="1" applyFont="1" applyBorder="1">
      <alignment vertical="center"/>
    </xf>
    <xf numFmtId="176" fontId="178" fillId="0" borderId="92" xfId="51982" applyNumberFormat="1" applyFont="1" applyBorder="1" applyAlignment="1">
      <alignment horizontal="right" vertical="center"/>
    </xf>
    <xf numFmtId="176" fontId="175" fillId="0" borderId="92" xfId="51982" applyNumberFormat="1" applyFont="1" applyBorder="1" applyAlignment="1">
      <alignment horizontal="right" vertical="center"/>
    </xf>
    <xf numFmtId="176" fontId="179" fillId="0" borderId="92" xfId="51982" quotePrefix="1" applyNumberFormat="1" applyFont="1" applyBorder="1" applyAlignment="1">
      <alignment wrapText="1"/>
    </xf>
    <xf numFmtId="176" fontId="1" fillId="0" borderId="0" xfId="51982" applyNumberFormat="1">
      <alignment vertical="center"/>
    </xf>
    <xf numFmtId="0" fontId="178" fillId="0" borderId="0" xfId="51982" applyFont="1">
      <alignment vertical="center"/>
    </xf>
    <xf numFmtId="176" fontId="178" fillId="0" borderId="0" xfId="51982" applyNumberFormat="1" applyFont="1">
      <alignment vertical="center"/>
    </xf>
    <xf numFmtId="0" fontId="1" fillId="0" borderId="1" xfId="51982" applyBorder="1" applyAlignment="1">
      <alignment horizontal="center" vertical="center"/>
    </xf>
    <xf numFmtId="0" fontId="180" fillId="0" borderId="0" xfId="51982" applyFont="1">
      <alignment vertical="center"/>
    </xf>
    <xf numFmtId="0" fontId="1" fillId="0" borderId="1" xfId="51982" applyBorder="1">
      <alignment vertical="center"/>
    </xf>
    <xf numFmtId="43" fontId="1" fillId="0" borderId="0" xfId="51982" applyNumberFormat="1">
      <alignment vertical="center"/>
    </xf>
    <xf numFmtId="180" fontId="1" fillId="0" borderId="0" xfId="51982" applyNumberFormat="1">
      <alignment vertical="center"/>
    </xf>
    <xf numFmtId="0" fontId="1" fillId="0" borderId="0" xfId="51982" applyAlignment="1">
      <alignment horizontal="right" vertical="center"/>
    </xf>
    <xf numFmtId="0" fontId="181" fillId="0" borderId="7" xfId="51984" applyFont="1" applyBorder="1">
      <alignment vertical="center"/>
    </xf>
    <xf numFmtId="0" fontId="183" fillId="0" borderId="62" xfId="51984" applyFont="1" applyBorder="1">
      <alignment vertical="center"/>
    </xf>
    <xf numFmtId="0" fontId="183" fillId="0" borderId="112" xfId="51984" applyFont="1" applyBorder="1">
      <alignment vertical="center"/>
    </xf>
    <xf numFmtId="0" fontId="183" fillId="0" borderId="0" xfId="51984" applyFont="1">
      <alignment vertical="center"/>
    </xf>
    <xf numFmtId="0" fontId="184" fillId="0" borderId="108" xfId="51984" applyFont="1" applyBorder="1">
      <alignment vertical="center"/>
    </xf>
    <xf numFmtId="0" fontId="185" fillId="0" borderId="0" xfId="51984" applyFont="1">
      <alignment vertical="center"/>
    </xf>
    <xf numFmtId="0" fontId="185" fillId="0" borderId="26" xfId="51984" applyFont="1" applyBorder="1">
      <alignment vertical="center"/>
    </xf>
    <xf numFmtId="0" fontId="185" fillId="0" borderId="0" xfId="51984" applyFont="1" applyAlignment="1">
      <alignment horizontal="right" vertical="center"/>
    </xf>
    <xf numFmtId="0" fontId="185" fillId="0" borderId="26" xfId="51984" applyFont="1" applyBorder="1" applyAlignment="1">
      <alignment horizontal="right" vertical="center"/>
    </xf>
    <xf numFmtId="0" fontId="183" fillId="0" borderId="207" xfId="51984" applyFont="1" applyBorder="1">
      <alignment vertical="center"/>
    </xf>
    <xf numFmtId="0" fontId="186" fillId="0" borderId="75" xfId="51984" applyFont="1" applyBorder="1" applyAlignment="1">
      <alignment horizontal="center" vertical="center"/>
    </xf>
    <xf numFmtId="0" fontId="183" fillId="0" borderId="1" xfId="51984" applyFont="1" applyBorder="1" applyAlignment="1">
      <alignment horizontal="center" vertical="center"/>
    </xf>
    <xf numFmtId="0" fontId="183" fillId="0" borderId="72" xfId="51984" applyFont="1" applyBorder="1" applyAlignment="1">
      <alignment horizontal="center" vertical="center"/>
    </xf>
    <xf numFmtId="0" fontId="183" fillId="0" borderId="35" xfId="51984" applyFont="1" applyBorder="1" applyAlignment="1">
      <alignment horizontal="center" vertical="center"/>
    </xf>
    <xf numFmtId="0" fontId="183" fillId="0" borderId="121" xfId="51984" applyFont="1" applyBorder="1" applyAlignment="1">
      <alignment horizontal="center" vertical="center"/>
    </xf>
    <xf numFmtId="0" fontId="183" fillId="0" borderId="71" xfId="51984" applyFont="1" applyBorder="1" applyAlignment="1">
      <alignment horizontal="center" vertical="center"/>
    </xf>
    <xf numFmtId="0" fontId="215" fillId="0" borderId="72" xfId="51984" applyFont="1" applyBorder="1" applyAlignment="1">
      <alignment horizontal="center" vertical="center"/>
    </xf>
    <xf numFmtId="0" fontId="183" fillId="0" borderId="83" xfId="51984" applyFont="1" applyBorder="1" applyAlignment="1">
      <alignment horizontal="center" vertical="center"/>
    </xf>
    <xf numFmtId="181" fontId="187" fillId="0" borderId="190" xfId="51985" applyNumberFormat="1" applyFont="1" applyBorder="1">
      <alignment vertical="center"/>
    </xf>
    <xf numFmtId="41" fontId="187" fillId="0" borderId="190" xfId="51985" applyFont="1" applyBorder="1">
      <alignment vertical="center"/>
    </xf>
    <xf numFmtId="190" fontId="187" fillId="0" borderId="190" xfId="51985" applyNumberFormat="1" applyFont="1" applyBorder="1">
      <alignment vertical="center"/>
    </xf>
    <xf numFmtId="180" fontId="187" fillId="0" borderId="190" xfId="51985" applyNumberFormat="1" applyFont="1" applyBorder="1">
      <alignment vertical="center"/>
    </xf>
    <xf numFmtId="180" fontId="187" fillId="0" borderId="190" xfId="51985" applyNumberFormat="1" applyFont="1" applyFill="1" applyBorder="1">
      <alignment vertical="center"/>
    </xf>
    <xf numFmtId="180" fontId="187" fillId="0" borderId="214" xfId="51985" applyNumberFormat="1" applyFont="1" applyFill="1" applyBorder="1">
      <alignment vertical="center"/>
    </xf>
    <xf numFmtId="180" fontId="187" fillId="0" borderId="249" xfId="51985" applyNumberFormat="1" applyFont="1" applyFill="1" applyBorder="1">
      <alignment vertical="center"/>
    </xf>
    <xf numFmtId="180" fontId="187" fillId="95" borderId="249" xfId="51985" applyNumberFormat="1" applyFont="1" applyFill="1" applyBorder="1">
      <alignment vertical="center"/>
    </xf>
    <xf numFmtId="180" fontId="188" fillId="0" borderId="29" xfId="51985" applyNumberFormat="1" applyFont="1" applyFill="1" applyBorder="1">
      <alignment vertical="center"/>
    </xf>
    <xf numFmtId="180" fontId="188" fillId="0" borderId="3" xfId="51985" applyNumberFormat="1" applyFont="1" applyFill="1" applyBorder="1">
      <alignment vertical="center"/>
    </xf>
    <xf numFmtId="180" fontId="188" fillId="0" borderId="242" xfId="51985" applyNumberFormat="1" applyFont="1" applyFill="1" applyBorder="1">
      <alignment vertical="center"/>
    </xf>
    <xf numFmtId="180" fontId="188" fillId="0" borderId="201" xfId="51985" applyNumberFormat="1" applyFont="1" applyFill="1" applyBorder="1">
      <alignment vertical="center"/>
    </xf>
    <xf numFmtId="180" fontId="188" fillId="97" borderId="201" xfId="51985" applyNumberFormat="1" applyFont="1" applyFill="1" applyBorder="1">
      <alignment vertical="center"/>
    </xf>
    <xf numFmtId="198" fontId="188" fillId="0" borderId="94" xfId="51985" applyNumberFormat="1" applyFont="1" applyFill="1" applyBorder="1">
      <alignment vertical="center"/>
    </xf>
    <xf numFmtId="0" fontId="215" fillId="0" borderId="81" xfId="51984" quotePrefix="1" applyFont="1" applyBorder="1" applyAlignment="1">
      <alignment vertical="center" wrapText="1"/>
    </xf>
    <xf numFmtId="0" fontId="187" fillId="0" borderId="182" xfId="51984" applyFont="1" applyBorder="1">
      <alignment vertical="center"/>
    </xf>
    <xf numFmtId="181" fontId="187" fillId="0" borderId="191" xfId="51985" applyNumberFormat="1" applyFont="1" applyBorder="1">
      <alignment vertical="center"/>
    </xf>
    <xf numFmtId="181" fontId="187" fillId="0" borderId="191" xfId="51985" applyNumberFormat="1" applyFont="1" applyFill="1" applyBorder="1">
      <alignment vertical="center"/>
    </xf>
    <xf numFmtId="181" fontId="187" fillId="0" borderId="215" xfId="51985" applyNumberFormat="1" applyFont="1" applyFill="1" applyBorder="1">
      <alignment vertical="center"/>
    </xf>
    <xf numFmtId="181" fontId="187" fillId="0" borderId="250" xfId="51985" applyNumberFormat="1" applyFont="1" applyFill="1" applyBorder="1">
      <alignment vertical="center"/>
    </xf>
    <xf numFmtId="181" fontId="187" fillId="95" borderId="250" xfId="51985" applyNumberFormat="1" applyFont="1" applyFill="1" applyBorder="1">
      <alignment vertical="center"/>
    </xf>
    <xf numFmtId="181" fontId="188" fillId="0" borderId="25" xfId="51985" applyNumberFormat="1" applyFont="1" applyFill="1" applyBorder="1">
      <alignment vertical="center"/>
    </xf>
    <xf numFmtId="181" fontId="188" fillId="0" borderId="47" xfId="51985" applyNumberFormat="1" applyFont="1" applyFill="1" applyBorder="1">
      <alignment vertical="center"/>
    </xf>
    <xf numFmtId="181" fontId="188" fillId="0" borderId="94" xfId="51985" applyNumberFormat="1" applyFont="1" applyFill="1" applyBorder="1">
      <alignment vertical="center"/>
    </xf>
    <xf numFmtId="181" fontId="188" fillId="97" borderId="94" xfId="51985" applyNumberFormat="1" applyFont="1" applyFill="1" applyBorder="1">
      <alignment vertical="center"/>
    </xf>
    <xf numFmtId="0" fontId="215" fillId="0" borderId="50" xfId="51984" quotePrefix="1" applyFont="1" applyBorder="1" applyAlignment="1">
      <alignment horizontal="left" vertical="center" wrapText="1"/>
    </xf>
    <xf numFmtId="0" fontId="215" fillId="0" borderId="50" xfId="51984" quotePrefix="1" applyFont="1" applyBorder="1" applyAlignment="1">
      <alignment vertical="center" wrapText="1"/>
    </xf>
    <xf numFmtId="181" fontId="187" fillId="0" borderId="192" xfId="51985" applyNumberFormat="1" applyFont="1" applyBorder="1">
      <alignment vertical="center"/>
    </xf>
    <xf numFmtId="181" fontId="187" fillId="0" borderId="218" xfId="51985" applyNumberFormat="1" applyFont="1" applyBorder="1">
      <alignment vertical="center"/>
    </xf>
    <xf numFmtId="181" fontId="187" fillId="0" borderId="192" xfId="51985" applyNumberFormat="1" applyFont="1" applyFill="1" applyBorder="1">
      <alignment vertical="center"/>
    </xf>
    <xf numFmtId="181" fontId="187" fillId="0" borderId="34" xfId="51985" applyNumberFormat="1" applyFont="1" applyFill="1" applyBorder="1">
      <alignment vertical="center"/>
    </xf>
    <xf numFmtId="181" fontId="187" fillId="0" borderId="219" xfId="51985" applyNumberFormat="1" applyFont="1" applyFill="1" applyBorder="1">
      <alignment vertical="center"/>
    </xf>
    <xf numFmtId="181" fontId="187" fillId="0" borderId="235" xfId="51985" applyNumberFormat="1" applyFont="1" applyFill="1" applyBorder="1">
      <alignment vertical="center"/>
    </xf>
    <xf numFmtId="181" fontId="187" fillId="0" borderId="251" xfId="51985" applyNumberFormat="1" applyFont="1" applyFill="1" applyBorder="1">
      <alignment vertical="center"/>
    </xf>
    <xf numFmtId="181" fontId="187" fillId="0" borderId="252" xfId="51985" applyNumberFormat="1" applyFont="1" applyFill="1" applyBorder="1">
      <alignment vertical="center"/>
    </xf>
    <xf numFmtId="181" fontId="187" fillId="95" borderId="252" xfId="51985" applyNumberFormat="1" applyFont="1" applyFill="1" applyBorder="1">
      <alignment vertical="center"/>
    </xf>
    <xf numFmtId="181" fontId="188" fillId="0" borderId="27" xfId="51985" applyNumberFormat="1" applyFont="1" applyFill="1" applyBorder="1">
      <alignment vertical="center"/>
    </xf>
    <xf numFmtId="181" fontId="188" fillId="0" borderId="38" xfId="51985" applyNumberFormat="1" applyFont="1" applyFill="1" applyBorder="1">
      <alignment vertical="center"/>
    </xf>
    <xf numFmtId="181" fontId="188" fillId="0" borderId="270" xfId="51985" applyNumberFormat="1" applyFont="1" applyFill="1" applyBorder="1">
      <alignment vertical="center"/>
    </xf>
    <xf numFmtId="181" fontId="188" fillId="0" borderId="136" xfId="51985" applyNumberFormat="1" applyFont="1" applyFill="1" applyBorder="1">
      <alignment vertical="center"/>
    </xf>
    <xf numFmtId="181" fontId="188" fillId="97" borderId="136" xfId="51985" applyNumberFormat="1" applyFont="1" applyFill="1" applyBorder="1">
      <alignment vertical="center"/>
    </xf>
    <xf numFmtId="180" fontId="183" fillId="0" borderId="0" xfId="51984" applyNumberFormat="1" applyFont="1">
      <alignment vertical="center"/>
    </xf>
    <xf numFmtId="0" fontId="188" fillId="0" borderId="182" xfId="51984" applyFont="1" applyBorder="1">
      <alignment vertical="center"/>
    </xf>
    <xf numFmtId="181" fontId="188" fillId="0" borderId="27" xfId="51985" applyNumberFormat="1" applyFont="1" applyBorder="1">
      <alignment vertical="center"/>
    </xf>
    <xf numFmtId="41" fontId="188" fillId="0" borderId="27" xfId="51985" applyFont="1" applyBorder="1">
      <alignment vertical="center"/>
    </xf>
    <xf numFmtId="41" fontId="188" fillId="0" borderId="34" xfId="51985" applyFont="1" applyBorder="1">
      <alignment vertical="center"/>
    </xf>
    <xf numFmtId="41" fontId="188" fillId="100" borderId="34" xfId="51985" applyFont="1" applyFill="1" applyBorder="1">
      <alignment vertical="center"/>
    </xf>
    <xf numFmtId="41" fontId="188" fillId="0" borderId="34" xfId="51985" applyFont="1" applyFill="1" applyBorder="1">
      <alignment vertical="center"/>
    </xf>
    <xf numFmtId="41" fontId="188" fillId="97" borderId="34" xfId="51985" applyFont="1" applyFill="1" applyBorder="1">
      <alignment vertical="center"/>
    </xf>
    <xf numFmtId="41" fontId="188" fillId="0" borderId="0" xfId="51985" applyFont="1" applyFill="1" applyBorder="1">
      <alignment vertical="center"/>
    </xf>
    <xf numFmtId="41" fontId="188" fillId="97" borderId="0" xfId="51985" applyFont="1" applyFill="1" applyBorder="1">
      <alignment vertical="center"/>
    </xf>
    <xf numFmtId="41" fontId="188" fillId="95" borderId="0" xfId="51985" applyFont="1" applyFill="1" applyBorder="1">
      <alignment vertical="center"/>
    </xf>
    <xf numFmtId="41" fontId="188" fillId="115" borderId="0" xfId="51985" applyFont="1" applyFill="1" applyBorder="1">
      <alignment vertical="center"/>
    </xf>
    <xf numFmtId="41" fontId="188" fillId="0" borderId="60" xfId="51985" applyFont="1" applyFill="1" applyBorder="1">
      <alignment vertical="center"/>
    </xf>
    <xf numFmtId="41" fontId="188" fillId="115" borderId="60" xfId="51985" applyFont="1" applyFill="1" applyBorder="1">
      <alignment vertical="center"/>
    </xf>
    <xf numFmtId="41" fontId="188" fillId="97" borderId="60" xfId="51985" applyFont="1" applyFill="1" applyBorder="1">
      <alignment vertical="center"/>
    </xf>
    <xf numFmtId="198" fontId="188" fillId="0" borderId="201" xfId="51985" applyNumberFormat="1" applyFont="1" applyFill="1" applyBorder="1">
      <alignment vertical="center"/>
    </xf>
    <xf numFmtId="0" fontId="189" fillId="0" borderId="207" xfId="51984" applyFont="1" applyBorder="1">
      <alignment vertical="center"/>
    </xf>
    <xf numFmtId="0" fontId="188" fillId="0" borderId="76" xfId="51984" applyFont="1" applyBorder="1" applyAlignment="1">
      <alignment horizontal="center" vertical="center"/>
    </xf>
    <xf numFmtId="181" fontId="188" fillId="0" borderId="52" xfId="51985" applyNumberFormat="1" applyFont="1" applyBorder="1">
      <alignment vertical="center"/>
    </xf>
    <xf numFmtId="181" fontId="188" fillId="0" borderId="52" xfId="51985" applyNumberFormat="1" applyFont="1" applyFill="1" applyBorder="1">
      <alignment vertical="center"/>
    </xf>
    <xf numFmtId="181" fontId="188" fillId="95" borderId="52" xfId="51985" applyNumberFormat="1" applyFont="1" applyFill="1" applyBorder="1">
      <alignment vertical="center"/>
    </xf>
    <xf numFmtId="181" fontId="188" fillId="0" borderId="221" xfId="51985" applyNumberFormat="1" applyFont="1" applyFill="1" applyBorder="1">
      <alignment vertical="center"/>
    </xf>
    <xf numFmtId="0" fontId="246" fillId="0" borderId="53" xfId="51984" applyFont="1" applyBorder="1" applyAlignment="1">
      <alignment horizontal="left" vertical="center" wrapText="1"/>
    </xf>
    <xf numFmtId="0" fontId="188" fillId="0" borderId="236" xfId="51984" applyFont="1" applyBorder="1" applyAlignment="1">
      <alignment horizontal="center" vertical="center"/>
    </xf>
    <xf numFmtId="181" fontId="188" fillId="0" borderId="193" xfId="51985" applyNumberFormat="1" applyFont="1" applyBorder="1">
      <alignment vertical="center"/>
    </xf>
    <xf numFmtId="181" fontId="188" fillId="0" borderId="193" xfId="51985" applyNumberFormat="1" applyFont="1" applyFill="1" applyBorder="1">
      <alignment vertical="center"/>
    </xf>
    <xf numFmtId="181" fontId="188" fillId="0" borderId="248" xfId="51985" applyNumberFormat="1" applyFont="1" applyFill="1" applyBorder="1">
      <alignment vertical="center"/>
    </xf>
    <xf numFmtId="181" fontId="188" fillId="95" borderId="248" xfId="51985" applyNumberFormat="1" applyFont="1" applyFill="1" applyBorder="1">
      <alignment vertical="center"/>
    </xf>
    <xf numFmtId="198" fontId="188" fillId="0" borderId="193" xfId="51985" applyNumberFormat="1" applyFont="1" applyFill="1" applyBorder="1">
      <alignment vertical="center"/>
    </xf>
    <xf numFmtId="49" fontId="215" fillId="0" borderId="237" xfId="51984" applyNumberFormat="1" applyFont="1" applyBorder="1" applyAlignment="1">
      <alignment horizontal="left" vertical="center"/>
    </xf>
    <xf numFmtId="0" fontId="188" fillId="97" borderId="238" xfId="51984" applyFont="1" applyFill="1" applyBorder="1" applyAlignment="1">
      <alignment horizontal="center" vertical="center"/>
    </xf>
    <xf numFmtId="181" fontId="188" fillId="97" borderId="239" xfId="51985" applyNumberFormat="1" applyFont="1" applyFill="1" applyBorder="1">
      <alignment vertical="center"/>
    </xf>
    <xf numFmtId="181" fontId="188" fillId="97" borderId="90" xfId="51985" applyNumberFormat="1" applyFont="1" applyFill="1" applyBorder="1">
      <alignment vertical="center"/>
    </xf>
    <xf numFmtId="181" fontId="188" fillId="97" borderId="245" xfId="51985" applyNumberFormat="1" applyFont="1" applyFill="1" applyBorder="1">
      <alignment vertical="center"/>
    </xf>
    <xf numFmtId="198" fontId="188" fillId="0" borderId="239" xfId="51985" applyNumberFormat="1" applyFont="1" applyFill="1" applyBorder="1">
      <alignment vertical="center"/>
    </xf>
    <xf numFmtId="181" fontId="188" fillId="0" borderId="124" xfId="51985" applyNumberFormat="1" applyFont="1" applyFill="1" applyBorder="1">
      <alignment vertical="center"/>
    </xf>
    <xf numFmtId="0" fontId="190" fillId="0" borderId="0" xfId="51984" applyFont="1">
      <alignment vertical="center"/>
    </xf>
    <xf numFmtId="0" fontId="183" fillId="0" borderId="0" xfId="51984" applyFont="1" applyAlignment="1">
      <alignment vertical="center" wrapText="1"/>
    </xf>
    <xf numFmtId="0" fontId="191" fillId="0" borderId="0" xfId="51984" applyFont="1">
      <alignment vertical="center"/>
    </xf>
    <xf numFmtId="0" fontId="186" fillId="0" borderId="0" xfId="51984" applyFont="1">
      <alignment vertical="center"/>
    </xf>
    <xf numFmtId="41" fontId="213" fillId="57" borderId="3" xfId="1" applyFont="1" applyFill="1" applyBorder="1">
      <alignment vertical="center"/>
    </xf>
    <xf numFmtId="0" fontId="277" fillId="57" borderId="25" xfId="50293" applyFont="1" applyFill="1" applyBorder="1" applyAlignment="1">
      <alignment horizontal="center" vertical="center"/>
    </xf>
    <xf numFmtId="180" fontId="167" fillId="57" borderId="25" xfId="50293" applyNumberFormat="1" applyFont="1" applyFill="1" applyBorder="1" applyAlignment="1">
      <alignment horizontal="center" vertical="center"/>
    </xf>
    <xf numFmtId="0" fontId="213" fillId="67" borderId="47" xfId="0" applyFont="1" applyFill="1" applyBorder="1" applyAlignment="1">
      <alignment horizontal="center" vertical="center"/>
    </xf>
    <xf numFmtId="0" fontId="101" fillId="57" borderId="299" xfId="0" applyFont="1" applyFill="1" applyBorder="1" applyAlignment="1">
      <alignment horizontal="center" vertical="center"/>
    </xf>
    <xf numFmtId="9" fontId="101" fillId="57" borderId="299" xfId="0" applyNumberFormat="1" applyFont="1" applyFill="1" applyBorder="1" applyAlignment="1">
      <alignment horizontal="center" vertical="center"/>
    </xf>
    <xf numFmtId="0" fontId="209" fillId="61" borderId="300" xfId="0" applyFont="1" applyFill="1" applyBorder="1" applyAlignment="1">
      <alignment horizontal="center" vertical="center"/>
    </xf>
    <xf numFmtId="0" fontId="101" fillId="0" borderId="79" xfId="0" applyFont="1" applyBorder="1" applyAlignment="1">
      <alignment horizontal="center" vertical="center"/>
    </xf>
    <xf numFmtId="9" fontId="101" fillId="0" borderId="79" xfId="0" applyNumberFormat="1" applyFont="1" applyBorder="1" applyAlignment="1">
      <alignment horizontal="center" vertical="center"/>
    </xf>
    <xf numFmtId="41" fontId="261" fillId="96" borderId="25" xfId="1" applyFont="1" applyFill="1" applyBorder="1">
      <alignment vertical="center"/>
    </xf>
    <xf numFmtId="0" fontId="255" fillId="95" borderId="25" xfId="0" applyFont="1" applyFill="1" applyBorder="1" applyAlignment="1">
      <alignment horizontal="center" vertical="center"/>
    </xf>
    <xf numFmtId="49" fontId="300" fillId="0" borderId="25" xfId="50293" applyNumberFormat="1" applyFont="1" applyBorder="1" applyAlignment="1">
      <alignment horizontal="center" vertical="center" wrapText="1"/>
    </xf>
    <xf numFmtId="49" fontId="300" fillId="37" borderId="25" xfId="50293" applyNumberFormat="1" applyFont="1" applyFill="1" applyBorder="1" applyAlignment="1">
      <alignment horizontal="center" vertical="center" wrapText="1"/>
    </xf>
    <xf numFmtId="49" fontId="300" fillId="37" borderId="25" xfId="50293" applyNumberFormat="1" applyFont="1" applyFill="1" applyBorder="1" applyAlignment="1">
      <alignment horizontal="center" vertical="center"/>
    </xf>
    <xf numFmtId="49" fontId="300" fillId="0" borderId="25" xfId="50293" applyNumberFormat="1" applyFont="1" applyBorder="1" applyAlignment="1">
      <alignment horizontal="center" vertical="center"/>
    </xf>
    <xf numFmtId="49" fontId="300" fillId="37" borderId="25" xfId="50293" applyNumberFormat="1" applyFont="1" applyFill="1" applyBorder="1" applyAlignment="1">
      <alignment horizontal="center" vertical="center" shrinkToFit="1"/>
    </xf>
    <xf numFmtId="0" fontId="25" fillId="37" borderId="3" xfId="50293" applyFont="1" applyFill="1" applyBorder="1" applyAlignment="1">
      <alignment horizontal="center" vertical="center"/>
    </xf>
    <xf numFmtId="41" fontId="213" fillId="0" borderId="301" xfId="1" applyFont="1" applyBorder="1">
      <alignment vertical="center"/>
    </xf>
    <xf numFmtId="41" fontId="213" fillId="0" borderId="302" xfId="1" applyFont="1" applyBorder="1">
      <alignment vertical="center"/>
    </xf>
    <xf numFmtId="41" fontId="213" fillId="0" borderId="303" xfId="1" applyFont="1" applyBorder="1">
      <alignment vertical="center"/>
    </xf>
    <xf numFmtId="0" fontId="277" fillId="37" borderId="3" xfId="50293" applyFont="1" applyFill="1" applyBorder="1" applyAlignment="1">
      <alignment horizontal="center" vertical="center"/>
    </xf>
    <xf numFmtId="41" fontId="213" fillId="0" borderId="264" xfId="1" applyFont="1" applyBorder="1">
      <alignment vertical="center"/>
    </xf>
    <xf numFmtId="41" fontId="213" fillId="0" borderId="275" xfId="1" applyFont="1" applyBorder="1">
      <alignment vertical="center"/>
    </xf>
    <xf numFmtId="41" fontId="159" fillId="57" borderId="35" xfId="1" applyFill="1" applyBorder="1">
      <alignment vertical="center"/>
    </xf>
    <xf numFmtId="41" fontId="213" fillId="0" borderId="203" xfId="1" applyFont="1" applyBorder="1">
      <alignment vertical="center"/>
    </xf>
    <xf numFmtId="41" fontId="213" fillId="0" borderId="272" xfId="1" applyFont="1" applyBorder="1">
      <alignment vertical="center"/>
    </xf>
    <xf numFmtId="41" fontId="159" fillId="101" borderId="27" xfId="1" applyFill="1" applyBorder="1">
      <alignment vertical="center"/>
    </xf>
    <xf numFmtId="41" fontId="213" fillId="101" borderId="27" xfId="1" applyFont="1" applyFill="1" applyBorder="1">
      <alignment vertical="center"/>
    </xf>
    <xf numFmtId="0" fontId="244" fillId="68" borderId="253" xfId="50293" applyFont="1" applyFill="1" applyBorder="1" applyAlignment="1">
      <alignment horizontal="center" vertical="center"/>
    </xf>
    <xf numFmtId="0" fontId="244" fillId="68" borderId="47" xfId="50293" applyFont="1" applyFill="1" applyBorder="1" applyAlignment="1">
      <alignment horizontal="center" vertical="center"/>
    </xf>
    <xf numFmtId="0" fontId="244" fillId="68" borderId="304" xfId="50293" applyFont="1" applyFill="1" applyBorder="1" applyAlignment="1">
      <alignment horizontal="center" vertical="center"/>
    </xf>
    <xf numFmtId="0" fontId="244" fillId="68" borderId="305" xfId="50293" applyFont="1" applyFill="1" applyBorder="1" applyAlignment="1">
      <alignment horizontal="center" vertical="center"/>
    </xf>
    <xf numFmtId="0" fontId="244" fillId="68" borderId="306" xfId="50293" applyFont="1" applyFill="1" applyBorder="1" applyAlignment="1">
      <alignment horizontal="center" vertical="center"/>
    </xf>
    <xf numFmtId="0" fontId="109" fillId="70" borderId="162" xfId="50293" applyFont="1" applyFill="1" applyBorder="1" applyAlignment="1">
      <alignment horizontal="center" vertical="center"/>
    </xf>
    <xf numFmtId="0" fontId="109" fillId="70" borderId="307" xfId="50293" applyFont="1" applyFill="1" applyBorder="1" applyAlignment="1">
      <alignment horizontal="center" vertical="center"/>
    </xf>
    <xf numFmtId="0" fontId="167" fillId="70" borderId="307" xfId="50293" applyFont="1" applyFill="1" applyBorder="1" applyAlignment="1">
      <alignment horizontal="center" vertical="center"/>
    </xf>
    <xf numFmtId="0" fontId="109" fillId="70" borderId="308" xfId="50293" applyFont="1" applyFill="1" applyBorder="1" applyAlignment="1">
      <alignment horizontal="center" vertical="center"/>
    </xf>
    <xf numFmtId="0" fontId="109" fillId="59" borderId="202" xfId="50293" applyFont="1" applyFill="1" applyBorder="1" applyAlignment="1">
      <alignment horizontal="center" vertical="center"/>
    </xf>
    <xf numFmtId="0" fontId="109" fillId="59" borderId="307" xfId="50293" applyFont="1" applyFill="1" applyBorder="1" applyAlignment="1">
      <alignment horizontal="center" vertical="center"/>
    </xf>
    <xf numFmtId="0" fontId="238" fillId="59" borderId="307" xfId="50293" applyFont="1" applyFill="1" applyBorder="1" applyAlignment="1">
      <alignment horizontal="center" vertical="center"/>
    </xf>
    <xf numFmtId="0" fontId="109" fillId="59" borderId="308" xfId="50293" applyFont="1" applyFill="1" applyBorder="1" applyAlignment="1">
      <alignment horizontal="center" vertical="center"/>
    </xf>
    <xf numFmtId="0" fontId="109" fillId="51" borderId="242" xfId="50293" applyFont="1" applyFill="1" applyBorder="1" applyAlignment="1">
      <alignment horizontal="center" vertical="center"/>
    </xf>
    <xf numFmtId="0" fontId="109" fillId="51" borderId="47" xfId="50293" applyFont="1" applyFill="1" applyBorder="1" applyAlignment="1">
      <alignment horizontal="center" vertical="center"/>
    </xf>
    <xf numFmtId="0" fontId="109" fillId="51" borderId="307" xfId="50293" applyFont="1" applyFill="1" applyBorder="1" applyAlignment="1">
      <alignment horizontal="center" vertical="center"/>
    </xf>
    <xf numFmtId="0" fontId="109" fillId="67" borderId="242" xfId="50293" applyFont="1" applyFill="1" applyBorder="1" applyAlignment="1">
      <alignment horizontal="center" vertical="center"/>
    </xf>
    <xf numFmtId="0" fontId="109" fillId="67" borderId="47" xfId="50293" applyFont="1" applyFill="1" applyBorder="1" applyAlignment="1">
      <alignment horizontal="center" vertical="center"/>
    </xf>
    <xf numFmtId="0" fontId="109" fillId="67" borderId="246" xfId="50293" applyFont="1" applyFill="1" applyBorder="1" applyAlignment="1">
      <alignment horizontal="center" vertical="center"/>
    </xf>
    <xf numFmtId="49" fontId="244" fillId="37" borderId="311" xfId="50293" applyNumberFormat="1" applyFont="1" applyFill="1" applyBorder="1" applyAlignment="1">
      <alignment horizontal="center" vertical="center" shrinkToFit="1"/>
    </xf>
    <xf numFmtId="0" fontId="109" fillId="37" borderId="312" xfId="50293" applyFont="1" applyFill="1" applyBorder="1" applyAlignment="1">
      <alignment horizontal="center" vertical="center" shrinkToFit="1"/>
    </xf>
    <xf numFmtId="0" fontId="109" fillId="37" borderId="313" xfId="50293" applyFont="1" applyFill="1" applyBorder="1" applyAlignment="1">
      <alignment horizontal="center" vertical="center" shrinkToFit="1"/>
    </xf>
    <xf numFmtId="0" fontId="231" fillId="58" borderId="120" xfId="0" applyFont="1" applyFill="1" applyBorder="1" applyAlignment="1">
      <alignment horizontal="center" vertical="center"/>
    </xf>
    <xf numFmtId="0" fontId="242" fillId="37" borderId="311" xfId="50293" applyFont="1" applyFill="1" applyBorder="1" applyAlignment="1">
      <alignment horizontal="center" vertical="center"/>
    </xf>
    <xf numFmtId="0" fontId="25" fillId="37" borderId="312" xfId="50293" applyFont="1" applyFill="1" applyBorder="1" applyAlignment="1">
      <alignment horizontal="center" vertical="center"/>
    </xf>
    <xf numFmtId="0" fontId="25" fillId="0" borderId="313" xfId="50293" applyFont="1" applyBorder="1" applyAlignment="1">
      <alignment horizontal="center" vertical="center"/>
    </xf>
    <xf numFmtId="49" fontId="25" fillId="37" borderId="27" xfId="50293" applyNumberFormat="1" applyFont="1" applyFill="1" applyBorder="1" applyAlignment="1">
      <alignment horizontal="center" vertical="center"/>
    </xf>
    <xf numFmtId="0" fontId="277" fillId="37" borderId="27" xfId="50293" applyFont="1" applyFill="1" applyBorder="1" applyAlignment="1">
      <alignment horizontal="center" vertical="center"/>
    </xf>
    <xf numFmtId="41" fontId="213" fillId="57" borderId="94" xfId="1" applyFont="1" applyFill="1" applyBorder="1">
      <alignment vertical="center"/>
    </xf>
    <xf numFmtId="41" fontId="213" fillId="0" borderId="139" xfId="1" applyFont="1" applyBorder="1">
      <alignment vertical="center"/>
    </xf>
    <xf numFmtId="41" fontId="213" fillId="0" borderId="309" xfId="1" applyFont="1" applyBorder="1">
      <alignment vertical="center"/>
    </xf>
    <xf numFmtId="41" fontId="213" fillId="0" borderId="310" xfId="1" applyFont="1" applyBorder="1">
      <alignment vertical="center"/>
    </xf>
    <xf numFmtId="41" fontId="213" fillId="0" borderId="14" xfId="1" applyFont="1" applyBorder="1">
      <alignment vertical="center"/>
    </xf>
    <xf numFmtId="41" fontId="213" fillId="0" borderId="201" xfId="1" applyFont="1" applyBorder="1">
      <alignment vertical="center"/>
    </xf>
    <xf numFmtId="41" fontId="261" fillId="95" borderId="3" xfId="1" applyFont="1" applyFill="1" applyBorder="1">
      <alignment vertical="center"/>
    </xf>
    <xf numFmtId="41" fontId="213" fillId="0" borderId="173" xfId="1" applyFont="1" applyBorder="1">
      <alignment vertical="center"/>
    </xf>
    <xf numFmtId="182" fontId="231" fillId="61" borderId="72" xfId="0" applyNumberFormat="1" applyFont="1" applyFill="1" applyBorder="1" applyAlignment="1">
      <alignment horizontal="center" vertical="center" wrapText="1"/>
    </xf>
    <xf numFmtId="41" fontId="213" fillId="101" borderId="201" xfId="1" applyFont="1" applyFill="1" applyBorder="1">
      <alignment vertical="center"/>
    </xf>
    <xf numFmtId="41" fontId="213" fillId="101" borderId="94" xfId="1" applyFont="1" applyFill="1" applyBorder="1">
      <alignment vertical="center"/>
    </xf>
    <xf numFmtId="41" fontId="213" fillId="101" borderId="85" xfId="1" applyFont="1" applyFill="1" applyBorder="1">
      <alignment vertical="center"/>
    </xf>
    <xf numFmtId="41" fontId="159" fillId="101" borderId="29" xfId="1" applyFill="1" applyBorder="1">
      <alignment vertical="center"/>
    </xf>
    <xf numFmtId="41" fontId="213" fillId="101" borderId="29" xfId="1" applyFont="1" applyFill="1" applyBorder="1">
      <alignment vertical="center"/>
    </xf>
    <xf numFmtId="41" fontId="159" fillId="57" borderId="3" xfId="1" applyFill="1" applyBorder="1">
      <alignment vertical="center"/>
    </xf>
    <xf numFmtId="41" fontId="213" fillId="57" borderId="201" xfId="1" applyFont="1" applyFill="1" applyBorder="1">
      <alignment vertical="center"/>
    </xf>
    <xf numFmtId="0" fontId="109" fillId="51" borderId="275" xfId="50293" applyFont="1" applyFill="1" applyBorder="1" applyAlignment="1">
      <alignment horizontal="center" vertical="center"/>
    </xf>
    <xf numFmtId="41" fontId="213" fillId="95" borderId="85" xfId="1" applyFont="1" applyFill="1" applyBorder="1">
      <alignment vertical="center"/>
    </xf>
    <xf numFmtId="41" fontId="213" fillId="103" borderId="29" xfId="1" applyFont="1" applyFill="1" applyBorder="1">
      <alignment vertical="center"/>
    </xf>
    <xf numFmtId="41" fontId="213" fillId="103" borderId="25" xfId="1" applyFont="1" applyFill="1" applyBorder="1">
      <alignment vertical="center"/>
    </xf>
    <xf numFmtId="41" fontId="213" fillId="126" borderId="94" xfId="1" applyFont="1" applyFill="1" applyBorder="1">
      <alignment vertical="center"/>
    </xf>
    <xf numFmtId="41" fontId="213" fillId="126" borderId="25" xfId="1" applyFont="1" applyFill="1" applyBorder="1">
      <alignment vertical="center"/>
    </xf>
    <xf numFmtId="41" fontId="201" fillId="57" borderId="25" xfId="1" applyFont="1" applyFill="1" applyBorder="1">
      <alignment vertical="center"/>
    </xf>
    <xf numFmtId="1" fontId="113" fillId="0" borderId="92" xfId="0" applyNumberFormat="1" applyFont="1" applyBorder="1" applyAlignment="1">
      <alignment horizontal="center" vertical="center"/>
    </xf>
    <xf numFmtId="9" fontId="36" fillId="0" borderId="0" xfId="0" applyNumberFormat="1" applyFont="1">
      <alignment vertical="center"/>
    </xf>
    <xf numFmtId="200" fontId="91" fillId="0" borderId="1" xfId="0" applyNumberFormat="1" applyFont="1" applyBorder="1" applyAlignment="1">
      <alignment horizontal="center" vertical="center"/>
    </xf>
    <xf numFmtId="180" fontId="302" fillId="95" borderId="25" xfId="50293" applyNumberFormat="1" applyFont="1" applyFill="1" applyBorder="1" applyAlignment="1">
      <alignment horizontal="center" vertical="center"/>
    </xf>
    <xf numFmtId="180" fontId="302" fillId="37" borderId="25" xfId="50293" applyNumberFormat="1" applyFont="1" applyFill="1" applyBorder="1" applyAlignment="1">
      <alignment horizontal="center" vertical="center"/>
    </xf>
    <xf numFmtId="198" fontId="118" fillId="0" borderId="60" xfId="51931" applyNumberFormat="1" applyFont="1" applyBorder="1" applyAlignment="1">
      <alignment horizontal="left" vertical="center"/>
    </xf>
    <xf numFmtId="14" fontId="301" fillId="0" borderId="38" xfId="50293" applyNumberFormat="1" applyFont="1" applyBorder="1" applyAlignment="1">
      <alignment horizontal="center" vertical="center"/>
    </xf>
    <xf numFmtId="0" fontId="176" fillId="0" borderId="0" xfId="51982" applyFont="1">
      <alignment vertical="center"/>
    </xf>
    <xf numFmtId="41" fontId="0" fillId="0" borderId="52" xfId="0" applyNumberFormat="1" applyBorder="1">
      <alignment vertical="center"/>
    </xf>
    <xf numFmtId="41" fontId="213" fillId="0" borderId="28" xfId="1" applyFont="1" applyBorder="1">
      <alignment vertical="center"/>
    </xf>
    <xf numFmtId="41" fontId="213" fillId="0" borderId="34" xfId="1" applyFont="1" applyBorder="1">
      <alignment vertical="center"/>
    </xf>
    <xf numFmtId="41" fontId="176" fillId="96" borderId="25" xfId="1" applyFont="1" applyFill="1" applyBorder="1">
      <alignment vertical="center"/>
    </xf>
    <xf numFmtId="0" fontId="118" fillId="95" borderId="29" xfId="50293" applyFont="1" applyFill="1" applyBorder="1" applyAlignment="1">
      <alignment horizontal="center" vertical="center" shrinkToFit="1"/>
    </xf>
    <xf numFmtId="180" fontId="227" fillId="37" borderId="29" xfId="50293" applyNumberFormat="1" applyFont="1" applyFill="1" applyBorder="1" applyAlignment="1">
      <alignment horizontal="center" vertical="center"/>
    </xf>
    <xf numFmtId="180" fontId="304" fillId="0" borderId="25" xfId="50293" applyNumberFormat="1" applyFont="1" applyBorder="1" applyAlignment="1">
      <alignment horizontal="center" vertical="center"/>
    </xf>
    <xf numFmtId="180" fontId="304" fillId="95" borderId="25" xfId="50293" applyNumberFormat="1" applyFont="1" applyFill="1" applyBorder="1" applyAlignment="1">
      <alignment horizontal="center" vertical="center"/>
    </xf>
    <xf numFmtId="180" fontId="304" fillId="37" borderId="25" xfId="50293" applyNumberFormat="1" applyFont="1" applyFill="1" applyBorder="1" applyAlignment="1">
      <alignment horizontal="center" vertical="center"/>
    </xf>
    <xf numFmtId="180" fontId="305" fillId="95" borderId="25" xfId="50293" applyNumberFormat="1" applyFont="1" applyFill="1" applyBorder="1" applyAlignment="1">
      <alignment horizontal="center" vertical="center"/>
    </xf>
    <xf numFmtId="49" fontId="277" fillId="57" borderId="25" xfId="50293" applyNumberFormat="1" applyFont="1" applyFill="1" applyBorder="1" applyAlignment="1">
      <alignment horizontal="center" vertical="center" shrinkToFit="1"/>
    </xf>
    <xf numFmtId="41" fontId="306" fillId="96" borderId="25" xfId="1" applyFont="1" applyFill="1" applyBorder="1">
      <alignment vertical="center"/>
    </xf>
    <xf numFmtId="189" fontId="25" fillId="0" borderId="0" xfId="0" applyNumberFormat="1" applyFont="1">
      <alignment vertical="center"/>
    </xf>
    <xf numFmtId="41" fontId="213" fillId="124" borderId="35" xfId="1" applyFont="1" applyFill="1" applyBorder="1">
      <alignment vertical="center"/>
    </xf>
    <xf numFmtId="41" fontId="213" fillId="124" borderId="1" xfId="1" applyFont="1" applyFill="1" applyBorder="1">
      <alignment vertical="center"/>
    </xf>
    <xf numFmtId="49" fontId="301" fillId="0" borderId="25" xfId="50293" applyNumberFormat="1" applyFont="1" applyBorder="1" applyAlignment="1">
      <alignment horizontal="center" vertical="center"/>
    </xf>
    <xf numFmtId="180" fontId="276" fillId="0" borderId="29" xfId="50293" applyNumberFormat="1" applyFont="1" applyBorder="1" applyAlignment="1">
      <alignment horizontal="center" vertical="center"/>
    </xf>
    <xf numFmtId="198" fontId="129" fillId="57" borderId="283" xfId="51931" applyNumberFormat="1" applyFont="1" applyFill="1" applyBorder="1">
      <alignment vertical="center"/>
    </xf>
    <xf numFmtId="0" fontId="187" fillId="0" borderId="137" xfId="51984" applyFont="1" applyBorder="1" applyAlignment="1">
      <alignment vertical="center" wrapText="1"/>
    </xf>
    <xf numFmtId="0" fontId="159" fillId="57" borderId="71" xfId="0" applyFont="1" applyFill="1" applyBorder="1" applyAlignment="1">
      <alignment horizontal="center" vertical="center"/>
    </xf>
    <xf numFmtId="49" fontId="277" fillId="95" borderId="25" xfId="50293" applyNumberFormat="1" applyFont="1" applyFill="1" applyBorder="1" applyAlignment="1">
      <alignment horizontal="center" vertical="center" shrinkToFit="1"/>
    </xf>
    <xf numFmtId="0" fontId="131" fillId="96" borderId="27" xfId="50293" applyFont="1" applyFill="1" applyBorder="1" applyAlignment="1">
      <alignment horizontal="center" vertical="center" shrinkToFit="1"/>
    </xf>
    <xf numFmtId="0" fontId="265" fillId="0" borderId="25" xfId="50293" applyFont="1" applyBorder="1" applyAlignment="1">
      <alignment horizontal="center" vertical="center" shrinkToFit="1"/>
    </xf>
    <xf numFmtId="198" fontId="109" fillId="0" borderId="120" xfId="51931" applyNumberFormat="1" applyFont="1" applyBorder="1" applyAlignment="1">
      <alignment horizontal="left" vertical="center" wrapText="1"/>
    </xf>
    <xf numFmtId="198" fontId="109" fillId="0" borderId="60" xfId="51931" applyNumberFormat="1" applyFont="1" applyBorder="1" applyAlignment="1">
      <alignment horizontal="left" vertical="center" wrapText="1"/>
    </xf>
    <xf numFmtId="0" fontId="109" fillId="0" borderId="2" xfId="51931" applyFont="1" applyBorder="1" applyAlignment="1">
      <alignment horizontal="left" vertical="center" wrapText="1"/>
    </xf>
    <xf numFmtId="9" fontId="39" fillId="0" borderId="1" xfId="51942" applyFont="1" applyBorder="1" applyAlignment="1">
      <alignment horizontal="center" vertical="center"/>
    </xf>
    <xf numFmtId="9" fontId="36" fillId="0" borderId="53" xfId="51942" applyFont="1" applyBorder="1" applyAlignment="1">
      <alignment horizontal="center" vertical="center"/>
    </xf>
    <xf numFmtId="9" fontId="229" fillId="0" borderId="52" xfId="51942" applyFont="1" applyBorder="1" applyAlignment="1">
      <alignment horizontal="center" vertical="center"/>
    </xf>
    <xf numFmtId="0" fontId="167" fillId="95" borderId="25" xfId="50293" applyFont="1" applyFill="1" applyBorder="1" applyAlignment="1">
      <alignment horizontal="center" vertical="center" wrapText="1" shrinkToFit="1"/>
    </xf>
    <xf numFmtId="0" fontId="109" fillId="0" borderId="47" xfId="50293" applyFont="1" applyBorder="1" applyAlignment="1">
      <alignment horizontal="center" vertical="center" shrinkToFit="1"/>
    </xf>
    <xf numFmtId="0" fontId="109" fillId="37" borderId="47" xfId="50293" applyFont="1" applyFill="1" applyBorder="1" applyAlignment="1">
      <alignment horizontal="center" vertical="center" shrinkToFit="1"/>
    </xf>
    <xf numFmtId="0" fontId="109" fillId="95" borderId="47" xfId="50293" applyFont="1" applyFill="1" applyBorder="1" applyAlignment="1">
      <alignment horizontal="center" vertical="center" shrinkToFit="1"/>
    </xf>
    <xf numFmtId="0" fontId="167" fillId="95" borderId="47" xfId="50293" applyFont="1" applyFill="1" applyBorder="1" applyAlignment="1">
      <alignment horizontal="center" vertical="center" shrinkToFit="1"/>
    </xf>
    <xf numFmtId="0" fontId="277" fillId="37" borderId="38" xfId="50293" applyFont="1" applyFill="1" applyBorder="1" applyAlignment="1">
      <alignment horizontal="center" vertical="center"/>
    </xf>
    <xf numFmtId="0" fontId="118" fillId="37" borderId="38" xfId="50293" applyFont="1" applyFill="1" applyBorder="1" applyAlignment="1">
      <alignment horizontal="center" vertical="center" shrinkToFit="1"/>
    </xf>
    <xf numFmtId="180" fontId="167" fillId="95" borderId="3" xfId="50293" applyNumberFormat="1" applyFont="1" applyFill="1" applyBorder="1" applyAlignment="1">
      <alignment horizontal="center" vertical="center"/>
    </xf>
    <xf numFmtId="0" fontId="164" fillId="114" borderId="3" xfId="50293" applyFont="1" applyFill="1" applyBorder="1" applyAlignment="1">
      <alignment horizontal="center" vertical="center" shrinkToFit="1"/>
    </xf>
    <xf numFmtId="0" fontId="277" fillId="95" borderId="314" xfId="50293" applyFont="1" applyFill="1" applyBorder="1" applyAlignment="1">
      <alignment horizontal="center" vertical="center"/>
    </xf>
    <xf numFmtId="180" fontId="167" fillId="95" borderId="315" xfId="50293" applyNumberFormat="1" applyFont="1" applyFill="1" applyBorder="1" applyAlignment="1">
      <alignment horizontal="center" vertical="center"/>
    </xf>
    <xf numFmtId="0" fontId="277" fillId="95" borderId="317" xfId="50293" applyFont="1" applyFill="1" applyBorder="1" applyAlignment="1">
      <alignment horizontal="center" vertical="center"/>
    </xf>
    <xf numFmtId="0" fontId="277" fillId="37" borderId="317" xfId="50293" applyFont="1" applyFill="1" applyBorder="1" applyAlignment="1">
      <alignment horizontal="center" vertical="center"/>
    </xf>
    <xf numFmtId="0" fontId="277" fillId="95" borderId="319" xfId="50293" applyFont="1" applyFill="1" applyBorder="1" applyAlignment="1">
      <alignment horizontal="center" vertical="center"/>
    </xf>
    <xf numFmtId="180" fontId="167" fillId="0" borderId="320" xfId="50293" applyNumberFormat="1" applyFont="1" applyBorder="1" applyAlignment="1">
      <alignment horizontal="center" vertical="center"/>
    </xf>
    <xf numFmtId="41" fontId="213" fillId="0" borderId="94" xfId="0" applyNumberFormat="1" applyFont="1" applyBorder="1">
      <alignment vertical="center"/>
    </xf>
    <xf numFmtId="0" fontId="213" fillId="37" borderId="3" xfId="0" applyFont="1" applyFill="1" applyBorder="1" applyAlignment="1">
      <alignment horizontal="center" vertical="center" shrinkToFit="1"/>
    </xf>
    <xf numFmtId="180" fontId="261" fillId="37" borderId="3" xfId="0" applyNumberFormat="1" applyFont="1" applyFill="1" applyBorder="1" applyAlignment="1">
      <alignment horizontal="center" vertical="center"/>
    </xf>
    <xf numFmtId="0" fontId="213" fillId="95" borderId="314" xfId="0" applyFont="1" applyFill="1" applyBorder="1" applyAlignment="1">
      <alignment horizontal="center" vertical="center" shrinkToFit="1"/>
    </xf>
    <xf numFmtId="0" fontId="213" fillId="37" borderId="315" xfId="0" applyFont="1" applyFill="1" applyBorder="1" applyAlignment="1">
      <alignment horizontal="center" vertical="center"/>
    </xf>
    <xf numFmtId="180" fontId="261" fillId="37" borderId="316" xfId="0" applyNumberFormat="1" applyFont="1" applyFill="1" applyBorder="1" applyAlignment="1">
      <alignment horizontal="center" vertical="center"/>
    </xf>
    <xf numFmtId="0" fontId="213" fillId="37" borderId="317" xfId="0" applyFont="1" applyFill="1" applyBorder="1" applyAlignment="1">
      <alignment horizontal="center" vertical="center" shrinkToFit="1"/>
    </xf>
    <xf numFmtId="180" fontId="261" fillId="37" borderId="318" xfId="0" applyNumberFormat="1" applyFont="1" applyFill="1" applyBorder="1" applyAlignment="1">
      <alignment horizontal="center" vertical="center"/>
    </xf>
    <xf numFmtId="0" fontId="213" fillId="37" borderId="319" xfId="0" applyFont="1" applyFill="1" applyBorder="1" applyAlignment="1">
      <alignment horizontal="center" vertical="center" shrinkToFit="1"/>
    </xf>
    <xf numFmtId="0" fontId="213" fillId="37" borderId="320" xfId="0" applyFont="1" applyFill="1" applyBorder="1" applyAlignment="1">
      <alignment horizontal="center" vertical="center"/>
    </xf>
    <xf numFmtId="180" fontId="261" fillId="37" borderId="321" xfId="0" applyNumberFormat="1" applyFont="1" applyFill="1" applyBorder="1" applyAlignment="1">
      <alignment horizontal="center" vertical="center"/>
    </xf>
    <xf numFmtId="0" fontId="213" fillId="95" borderId="317" xfId="0" applyFont="1" applyFill="1" applyBorder="1" applyAlignment="1">
      <alignment horizontal="center" vertical="center" shrinkToFit="1"/>
    </xf>
    <xf numFmtId="0" fontId="213" fillId="37" borderId="317" xfId="0" applyFont="1" applyFill="1" applyBorder="1" applyAlignment="1">
      <alignment horizontal="center" vertical="center"/>
    </xf>
    <xf numFmtId="41" fontId="213" fillId="95" borderId="38" xfId="0" applyNumberFormat="1" applyFont="1" applyFill="1" applyBorder="1" applyAlignment="1">
      <alignment horizontal="right" vertical="center"/>
    </xf>
    <xf numFmtId="0" fontId="213" fillId="95" borderId="3" xfId="0" applyFont="1" applyFill="1" applyBorder="1" applyAlignment="1">
      <alignment horizontal="center" vertical="center" shrinkToFit="1"/>
    </xf>
    <xf numFmtId="0" fontId="213" fillId="95" borderId="3" xfId="0" applyFont="1" applyFill="1" applyBorder="1" applyAlignment="1">
      <alignment horizontal="center" vertical="center"/>
    </xf>
    <xf numFmtId="41" fontId="213" fillId="95" borderId="3" xfId="0" applyNumberFormat="1" applyFont="1" applyFill="1" applyBorder="1" applyAlignment="1">
      <alignment horizontal="right" vertical="center"/>
    </xf>
    <xf numFmtId="0" fontId="213" fillId="95" borderId="315" xfId="0" applyFont="1" applyFill="1" applyBorder="1" applyAlignment="1">
      <alignment horizontal="center" vertical="center"/>
    </xf>
    <xf numFmtId="0" fontId="213" fillId="95" borderId="319" xfId="0" applyFont="1" applyFill="1" applyBorder="1" applyAlignment="1">
      <alignment horizontal="center" vertical="center" shrinkToFit="1"/>
    </xf>
    <xf numFmtId="0" fontId="213" fillId="95" borderId="320" xfId="0" applyFont="1" applyFill="1" applyBorder="1" applyAlignment="1">
      <alignment horizontal="center" vertical="center"/>
    </xf>
    <xf numFmtId="180" fontId="213" fillId="95" borderId="316" xfId="0" applyNumberFormat="1" applyFont="1" applyFill="1" applyBorder="1" applyAlignment="1">
      <alignment horizontal="right" vertical="center"/>
    </xf>
    <xf numFmtId="180" fontId="213" fillId="95" borderId="318" xfId="0" applyNumberFormat="1" applyFont="1" applyFill="1" applyBorder="1" applyAlignment="1">
      <alignment horizontal="right" vertical="center"/>
    </xf>
    <xf numFmtId="180" fontId="213" fillId="95" borderId="321" xfId="0" applyNumberFormat="1" applyFont="1" applyFill="1" applyBorder="1" applyAlignment="1">
      <alignment horizontal="right" vertical="center"/>
    </xf>
    <xf numFmtId="0" fontId="277" fillId="95" borderId="47" xfId="50293" applyFont="1" applyFill="1" applyBorder="1" applyAlignment="1">
      <alignment horizontal="center" vertical="center"/>
    </xf>
    <xf numFmtId="0" fontId="277" fillId="37" borderId="47" xfId="50293" applyFont="1" applyFill="1" applyBorder="1" applyAlignment="1">
      <alignment horizontal="center" vertical="center"/>
    </xf>
    <xf numFmtId="41" fontId="159" fillId="0" borderId="94" xfId="1" applyBorder="1">
      <alignment vertical="center"/>
    </xf>
    <xf numFmtId="41" fontId="159" fillId="96" borderId="94" xfId="1" applyFill="1" applyBorder="1">
      <alignment vertical="center"/>
    </xf>
    <xf numFmtId="180" fontId="167" fillId="0" borderId="314" xfId="50293" applyNumberFormat="1" applyFont="1" applyBorder="1" applyAlignment="1">
      <alignment horizontal="center" vertical="center"/>
    </xf>
    <xf numFmtId="180" fontId="167" fillId="0" borderId="315" xfId="50293" applyNumberFormat="1" applyFont="1" applyBorder="1" applyAlignment="1">
      <alignment horizontal="center" vertical="center"/>
    </xf>
    <xf numFmtId="180" fontId="167" fillId="0" borderId="317" xfId="50293" applyNumberFormat="1" applyFont="1" applyBorder="1" applyAlignment="1">
      <alignment horizontal="center" vertical="center"/>
    </xf>
    <xf numFmtId="180" fontId="167" fillId="95" borderId="317" xfId="50293" applyNumberFormat="1" applyFont="1" applyFill="1" applyBorder="1" applyAlignment="1">
      <alignment horizontal="center" vertical="center"/>
    </xf>
    <xf numFmtId="180" fontId="167" fillId="95" borderId="319" xfId="50293" applyNumberFormat="1" applyFont="1" applyFill="1" applyBorder="1" applyAlignment="1">
      <alignment horizontal="center" vertical="center"/>
    </xf>
    <xf numFmtId="180" fontId="167" fillId="95" borderId="320" xfId="50293" applyNumberFormat="1" applyFont="1" applyFill="1" applyBorder="1" applyAlignment="1">
      <alignment horizontal="center" vertical="center"/>
    </xf>
    <xf numFmtId="41" fontId="265" fillId="95" borderId="25" xfId="50293" applyNumberFormat="1" applyFont="1" applyFill="1" applyBorder="1">
      <alignment vertical="center"/>
    </xf>
    <xf numFmtId="9" fontId="36" fillId="0" borderId="83" xfId="51942" applyFont="1" applyBorder="1" applyAlignment="1">
      <alignment horizontal="center" vertical="center"/>
    </xf>
    <xf numFmtId="41" fontId="213" fillId="115" borderId="25" xfId="1" applyFont="1" applyFill="1" applyBorder="1">
      <alignment vertical="center"/>
    </xf>
    <xf numFmtId="198" fontId="167" fillId="0" borderId="60" xfId="51931" applyNumberFormat="1" applyFont="1" applyBorder="1" applyAlignment="1">
      <alignment horizontal="left" vertical="center"/>
    </xf>
    <xf numFmtId="0" fontId="173" fillId="115" borderId="120" xfId="51982" applyFont="1" applyFill="1" applyBorder="1" applyAlignment="1">
      <alignment horizontal="center" vertical="center"/>
    </xf>
    <xf numFmtId="43" fontId="173" fillId="115" borderId="72" xfId="51982" applyNumberFormat="1" applyFont="1" applyFill="1" applyBorder="1">
      <alignment vertical="center"/>
    </xf>
    <xf numFmtId="176" fontId="173" fillId="115" borderId="72" xfId="51982" applyNumberFormat="1" applyFont="1" applyFill="1" applyBorder="1" applyAlignment="1">
      <alignment horizontal="right" vertical="center"/>
    </xf>
    <xf numFmtId="176" fontId="173" fillId="115" borderId="1" xfId="51982" applyNumberFormat="1" applyFont="1" applyFill="1" applyBorder="1" applyAlignment="1">
      <alignment horizontal="right" vertical="center"/>
    </xf>
    <xf numFmtId="176" fontId="173" fillId="115" borderId="5" xfId="51982" applyNumberFormat="1" applyFont="1" applyFill="1" applyBorder="1">
      <alignment vertical="center"/>
    </xf>
    <xf numFmtId="0" fontId="173" fillId="0" borderId="120" xfId="51982" applyFont="1" applyBorder="1">
      <alignment vertical="center"/>
    </xf>
    <xf numFmtId="0" fontId="173" fillId="0" borderId="187" xfId="51982" applyFont="1" applyBorder="1">
      <alignment vertical="center"/>
    </xf>
    <xf numFmtId="176" fontId="308" fillId="121" borderId="120" xfId="51982" applyNumberFormat="1" applyFont="1" applyFill="1" applyBorder="1" applyAlignment="1">
      <alignment horizontal="right" vertical="center"/>
    </xf>
    <xf numFmtId="176" fontId="308" fillId="97" borderId="28" xfId="51982" applyNumberFormat="1" applyFont="1" applyFill="1" applyBorder="1" applyAlignment="1">
      <alignment horizontal="right" vertical="center"/>
    </xf>
    <xf numFmtId="176" fontId="308" fillId="0" borderId="28" xfId="51982" applyNumberFormat="1" applyFont="1" applyBorder="1" applyAlignment="1">
      <alignment horizontal="right" vertical="center"/>
    </xf>
    <xf numFmtId="176" fontId="308" fillId="121" borderId="187" xfId="51982" applyNumberFormat="1" applyFont="1" applyFill="1" applyBorder="1" applyAlignment="1">
      <alignment horizontal="right" vertical="center"/>
    </xf>
    <xf numFmtId="176" fontId="308" fillId="97" borderId="188" xfId="51982" applyNumberFormat="1" applyFont="1" applyFill="1" applyBorder="1" applyAlignment="1">
      <alignment horizontal="right" vertical="center"/>
    </xf>
    <xf numFmtId="176" fontId="308" fillId="0" borderId="188" xfId="51982" applyNumberFormat="1" applyFont="1" applyBorder="1" applyAlignment="1">
      <alignment horizontal="right" vertical="center"/>
    </xf>
    <xf numFmtId="0" fontId="309" fillId="0" borderId="60" xfId="51982" applyFont="1" applyBorder="1">
      <alignment vertical="center"/>
    </xf>
    <xf numFmtId="176" fontId="188" fillId="0" borderId="122" xfId="51982" quotePrefix="1" applyNumberFormat="1" applyFont="1" applyBorder="1" applyAlignment="1">
      <alignment vertical="center" wrapText="1"/>
    </xf>
    <xf numFmtId="49" fontId="261" fillId="0" borderId="122" xfId="51982" quotePrefix="1" applyNumberFormat="1" applyFont="1" applyBorder="1" applyAlignment="1">
      <alignment vertical="center" wrapText="1"/>
    </xf>
    <xf numFmtId="0" fontId="309" fillId="0" borderId="185" xfId="51982" applyFont="1" applyBorder="1">
      <alignment vertical="center"/>
    </xf>
    <xf numFmtId="49" fontId="188" fillId="0" borderId="122" xfId="51982" quotePrefix="1" applyNumberFormat="1" applyFont="1" applyBorder="1" applyAlignment="1">
      <alignment vertical="center" wrapText="1"/>
    </xf>
    <xf numFmtId="180" fontId="261" fillId="0" borderId="60" xfId="51983" applyNumberFormat="1" applyFont="1" applyBorder="1">
      <alignment vertical="center"/>
    </xf>
    <xf numFmtId="176" fontId="261" fillId="121" borderId="60" xfId="51982" applyNumberFormat="1" applyFont="1" applyFill="1" applyBorder="1" applyAlignment="1">
      <alignment horizontal="right" vertical="center"/>
    </xf>
    <xf numFmtId="176" fontId="261" fillId="97" borderId="34" xfId="51982" applyNumberFormat="1" applyFont="1" applyFill="1" applyBorder="1" applyAlignment="1">
      <alignment horizontal="right" vertical="center"/>
    </xf>
    <xf numFmtId="176" fontId="261" fillId="0" borderId="34" xfId="51982" applyNumberFormat="1" applyFont="1" applyBorder="1" applyAlignment="1">
      <alignment horizontal="right" vertical="center"/>
    </xf>
    <xf numFmtId="180" fontId="261" fillId="0" borderId="60" xfId="51982" applyNumberFormat="1" applyFont="1" applyBorder="1">
      <alignment vertical="center"/>
    </xf>
    <xf numFmtId="180" fontId="261" fillId="0" borderId="185" xfId="51983" applyNumberFormat="1" applyFont="1" applyBorder="1">
      <alignment vertical="center"/>
    </xf>
    <xf numFmtId="176" fontId="261" fillId="97" borderId="186" xfId="51982" applyNumberFormat="1" applyFont="1" applyFill="1" applyBorder="1" applyAlignment="1">
      <alignment horizontal="right" vertical="center"/>
    </xf>
    <xf numFmtId="176" fontId="261" fillId="0" borderId="186" xfId="51982" applyNumberFormat="1" applyFont="1" applyBorder="1" applyAlignment="1">
      <alignment horizontal="right" vertical="center"/>
    </xf>
    <xf numFmtId="198" fontId="188" fillId="95" borderId="52" xfId="51985" applyNumberFormat="1" applyFont="1" applyFill="1" applyBorder="1">
      <alignment vertical="center"/>
    </xf>
    <xf numFmtId="0" fontId="277" fillId="95" borderId="284" xfId="50293" applyFont="1" applyFill="1" applyBorder="1" applyAlignment="1">
      <alignment horizontal="center" vertical="center"/>
    </xf>
    <xf numFmtId="0" fontId="277" fillId="37" borderId="284" xfId="50293" applyFont="1" applyFill="1" applyBorder="1" applyAlignment="1">
      <alignment horizontal="center" vertical="center"/>
    </xf>
    <xf numFmtId="180" fontId="167" fillId="95" borderId="284" xfId="50293" applyNumberFormat="1" applyFont="1" applyFill="1" applyBorder="1" applyAlignment="1">
      <alignment horizontal="center" vertical="center"/>
    </xf>
    <xf numFmtId="180" fontId="167" fillId="0" borderId="284" xfId="50293" applyNumberFormat="1" applyFont="1" applyBorder="1" applyAlignment="1">
      <alignment horizontal="center" vertical="center"/>
    </xf>
    <xf numFmtId="0" fontId="118" fillId="95" borderId="284" xfId="50293" applyFont="1" applyFill="1" applyBorder="1" applyAlignment="1">
      <alignment horizontal="center" vertical="center" shrinkToFit="1"/>
    </xf>
    <xf numFmtId="0" fontId="118" fillId="0" borderId="284" xfId="50293" applyFont="1" applyBorder="1" applyAlignment="1">
      <alignment horizontal="center" vertical="center" shrinkToFit="1"/>
    </xf>
    <xf numFmtId="0" fontId="277" fillId="95" borderId="322" xfId="50293" applyFont="1" applyFill="1" applyBorder="1" applyAlignment="1">
      <alignment horizontal="center" vertical="center"/>
    </xf>
    <xf numFmtId="180" fontId="167" fillId="95" borderId="322" xfId="50293" applyNumberFormat="1" applyFont="1" applyFill="1" applyBorder="1" applyAlignment="1">
      <alignment horizontal="center" vertical="center"/>
    </xf>
    <xf numFmtId="0" fontId="164" fillId="95" borderId="322" xfId="50293" applyFont="1" applyFill="1" applyBorder="1" applyAlignment="1">
      <alignment horizontal="center" vertical="center" shrinkToFit="1"/>
    </xf>
    <xf numFmtId="0" fontId="277" fillId="95" borderId="323" xfId="50293" applyFont="1" applyFill="1" applyBorder="1" applyAlignment="1">
      <alignment horizontal="center" vertical="center"/>
    </xf>
    <xf numFmtId="180" fontId="167" fillId="95" borderId="323" xfId="50293" applyNumberFormat="1" applyFont="1" applyFill="1" applyBorder="1" applyAlignment="1">
      <alignment horizontal="center" vertical="center"/>
    </xf>
    <xf numFmtId="0" fontId="118" fillId="95" borderId="323" xfId="50293" applyFont="1" applyFill="1" applyBorder="1" applyAlignment="1">
      <alignment horizontal="center" vertical="center" shrinkToFit="1"/>
    </xf>
    <xf numFmtId="41" fontId="78" fillId="57" borderId="108" xfId="1" applyFont="1" applyFill="1" applyBorder="1">
      <alignment vertical="center"/>
    </xf>
    <xf numFmtId="41" fontId="159" fillId="57" borderId="0" xfId="1" applyFill="1" applyAlignment="1">
      <alignment horizontal="center" vertical="center"/>
    </xf>
    <xf numFmtId="41" fontId="213" fillId="57" borderId="25" xfId="0" applyNumberFormat="1" applyFont="1" applyFill="1" applyBorder="1" applyAlignment="1">
      <alignment horizontal="right" vertical="center"/>
    </xf>
    <xf numFmtId="190" fontId="261" fillId="57" borderId="25" xfId="0" applyNumberFormat="1" applyFont="1" applyFill="1" applyBorder="1" applyAlignment="1">
      <alignment horizontal="right" vertical="center"/>
    </xf>
    <xf numFmtId="189" fontId="244" fillId="95" borderId="25" xfId="0" applyNumberFormat="1" applyFont="1" applyFill="1" applyBorder="1">
      <alignment vertical="center"/>
    </xf>
    <xf numFmtId="43" fontId="244" fillId="95" borderId="25" xfId="0" applyNumberFormat="1" applyFont="1" applyFill="1" applyBorder="1">
      <alignment vertical="center"/>
    </xf>
    <xf numFmtId="41" fontId="244" fillId="0" borderId="94" xfId="0" applyNumberFormat="1" applyFont="1" applyBorder="1" applyAlignment="1">
      <alignment horizontal="right" vertical="center"/>
    </xf>
    <xf numFmtId="0" fontId="277" fillId="95" borderId="324" xfId="50293" applyFont="1" applyFill="1" applyBorder="1" applyAlignment="1">
      <alignment horizontal="center" vertical="center"/>
    </xf>
    <xf numFmtId="180" fontId="167" fillId="95" borderId="325" xfId="50293" applyNumberFormat="1" applyFont="1" applyFill="1" applyBorder="1" applyAlignment="1">
      <alignment horizontal="center" vertical="center"/>
    </xf>
    <xf numFmtId="0" fontId="277" fillId="95" borderId="326" xfId="50293" applyFont="1" applyFill="1" applyBorder="1" applyAlignment="1">
      <alignment horizontal="center" vertical="center"/>
    </xf>
    <xf numFmtId="0" fontId="277" fillId="37" borderId="326" xfId="50293" applyFont="1" applyFill="1" applyBorder="1" applyAlignment="1">
      <alignment horizontal="center" vertical="center"/>
    </xf>
    <xf numFmtId="0" fontId="277" fillId="95" borderId="327" xfId="50293" applyFont="1" applyFill="1" applyBorder="1" applyAlignment="1">
      <alignment horizontal="center" vertical="center"/>
    </xf>
    <xf numFmtId="180" fontId="167" fillId="0" borderId="328" xfId="50293" applyNumberFormat="1" applyFont="1" applyBorder="1" applyAlignment="1">
      <alignment horizontal="center" vertical="center"/>
    </xf>
    <xf numFmtId="0" fontId="109" fillId="0" borderId="94" xfId="50293" applyFont="1" applyBorder="1" applyAlignment="1">
      <alignment horizontal="center" vertical="center"/>
    </xf>
    <xf numFmtId="0" fontId="109" fillId="95" borderId="94" xfId="50293" applyFont="1" applyFill="1" applyBorder="1" applyAlignment="1">
      <alignment horizontal="center" vertical="center"/>
    </xf>
    <xf numFmtId="191" fontId="109" fillId="95" borderId="94" xfId="50293" applyNumberFormat="1" applyFont="1" applyFill="1" applyBorder="1" applyAlignment="1">
      <alignment horizontal="center" vertical="center"/>
    </xf>
    <xf numFmtId="0" fontId="167" fillId="95" borderId="94" xfId="50293" applyFont="1" applyFill="1" applyBorder="1" applyAlignment="1">
      <alignment horizontal="center" vertical="center" shrinkToFit="1"/>
    </xf>
    <xf numFmtId="14" fontId="227" fillId="37" borderId="38" xfId="50293" applyNumberFormat="1" applyFont="1" applyFill="1" applyBorder="1" applyAlignment="1">
      <alignment horizontal="center" vertical="center"/>
    </xf>
    <xf numFmtId="49" fontId="167" fillId="95" borderId="3" xfId="50293" applyNumberFormat="1" applyFont="1" applyFill="1" applyBorder="1" applyAlignment="1">
      <alignment horizontal="center" vertical="center"/>
    </xf>
    <xf numFmtId="0" fontId="200" fillId="95" borderId="329" xfId="50293" applyFont="1" applyFill="1" applyBorder="1" applyAlignment="1">
      <alignment horizontal="center" vertical="center"/>
    </xf>
    <xf numFmtId="0" fontId="164" fillId="95" borderId="330" xfId="50293" applyFont="1" applyFill="1" applyBorder="1" applyAlignment="1">
      <alignment horizontal="center" vertical="center" shrinkToFit="1"/>
    </xf>
    <xf numFmtId="0" fontId="200" fillId="37" borderId="329" xfId="50293" applyFont="1" applyFill="1" applyBorder="1" applyAlignment="1">
      <alignment horizontal="center" vertical="center"/>
    </xf>
    <xf numFmtId="0" fontId="164" fillId="0" borderId="330" xfId="50293" applyFont="1" applyBorder="1" applyAlignment="1">
      <alignment horizontal="center" vertical="center" shrinkToFit="1"/>
    </xf>
    <xf numFmtId="0" fontId="164" fillId="95" borderId="331" xfId="50293" applyFont="1" applyFill="1" applyBorder="1" applyAlignment="1">
      <alignment horizontal="center" vertical="center" shrinkToFit="1"/>
    </xf>
    <xf numFmtId="0" fontId="200" fillId="95" borderId="332" xfId="50293" applyFont="1" applyFill="1" applyBorder="1" applyAlignment="1">
      <alignment horizontal="center" vertical="center"/>
    </xf>
    <xf numFmtId="49" fontId="167" fillId="0" borderId="333" xfId="50293" applyNumberFormat="1" applyFont="1" applyBorder="1" applyAlignment="1">
      <alignment horizontal="center" vertical="center"/>
    </xf>
    <xf numFmtId="180" fontId="167" fillId="95" borderId="333" xfId="50293" applyNumberFormat="1" applyFont="1" applyFill="1" applyBorder="1" applyAlignment="1">
      <alignment horizontal="center" vertical="center"/>
    </xf>
    <xf numFmtId="0" fontId="164" fillId="95" borderId="334" xfId="50293" applyFont="1" applyFill="1" applyBorder="1" applyAlignment="1">
      <alignment horizontal="center" vertical="center" shrinkToFit="1"/>
    </xf>
    <xf numFmtId="0" fontId="200" fillId="95" borderId="335" xfId="50293" applyFont="1" applyFill="1" applyBorder="1" applyAlignment="1">
      <alignment horizontal="center" vertical="center"/>
    </xf>
    <xf numFmtId="180" fontId="167" fillId="0" borderId="336" xfId="50293" applyNumberFormat="1" applyFont="1" applyBorder="1" applyAlignment="1">
      <alignment horizontal="center" vertical="center"/>
    </xf>
    <xf numFmtId="0" fontId="164" fillId="0" borderId="337" xfId="50293" applyFont="1" applyBorder="1" applyAlignment="1">
      <alignment horizontal="center" vertical="center" shrinkToFit="1"/>
    </xf>
    <xf numFmtId="190" fontId="167" fillId="0" borderId="94" xfId="50293" applyNumberFormat="1" applyFont="1" applyBorder="1" applyAlignment="1">
      <alignment horizontal="center" vertical="center"/>
    </xf>
    <xf numFmtId="49" fontId="264" fillId="0" borderId="336" xfId="50293" applyNumberFormat="1" applyFont="1" applyBorder="1" applyAlignment="1">
      <alignment horizontal="center" vertical="center"/>
    </xf>
    <xf numFmtId="49" fontId="264" fillId="0" borderId="25" xfId="50293" applyNumberFormat="1" applyFont="1" applyBorder="1" applyAlignment="1">
      <alignment horizontal="center" vertical="center"/>
    </xf>
    <xf numFmtId="49" fontId="109" fillId="0" borderId="3" xfId="50293" applyNumberFormat="1" applyFont="1" applyBorder="1" applyAlignment="1">
      <alignment horizontal="center" vertical="center"/>
    </xf>
    <xf numFmtId="0" fontId="164" fillId="0" borderId="331" xfId="50293" applyFont="1" applyBorder="1" applyAlignment="1">
      <alignment horizontal="center" vertical="center" shrinkToFit="1"/>
    </xf>
    <xf numFmtId="180" fontId="134" fillId="37" borderId="25" xfId="50293" applyNumberFormat="1" applyFont="1" applyFill="1" applyBorder="1" applyAlignment="1">
      <alignment horizontal="center" vertical="center"/>
    </xf>
    <xf numFmtId="180" fontId="134" fillId="37" borderId="38" xfId="50293" applyNumberFormat="1" applyFont="1" applyFill="1" applyBorder="1" applyAlignment="1">
      <alignment horizontal="center" vertical="center"/>
    </xf>
    <xf numFmtId="0" fontId="215" fillId="0" borderId="1" xfId="51984" applyFont="1" applyBorder="1" applyAlignment="1">
      <alignment horizontal="center" vertical="center"/>
    </xf>
    <xf numFmtId="180" fontId="246" fillId="0" borderId="201" xfId="51985" applyNumberFormat="1" applyFont="1" applyFill="1" applyBorder="1">
      <alignment vertical="center"/>
    </xf>
    <xf numFmtId="180" fontId="246" fillId="95" borderId="201" xfId="51985" applyNumberFormat="1" applyFont="1" applyFill="1" applyBorder="1">
      <alignment vertical="center"/>
    </xf>
    <xf numFmtId="181" fontId="246" fillId="0" borderId="94" xfId="51985" applyNumberFormat="1" applyFont="1" applyFill="1" applyBorder="1">
      <alignment vertical="center"/>
    </xf>
    <xf numFmtId="181" fontId="246" fillId="95" borderId="94" xfId="51985" applyNumberFormat="1" applyFont="1" applyFill="1" applyBorder="1">
      <alignment vertical="center"/>
    </xf>
    <xf numFmtId="181" fontId="246" fillId="0" borderId="27" xfId="51985" applyNumberFormat="1" applyFont="1" applyFill="1" applyBorder="1">
      <alignment vertical="center"/>
    </xf>
    <xf numFmtId="181" fontId="246" fillId="95" borderId="136" xfId="51985" applyNumberFormat="1" applyFont="1" applyFill="1" applyBorder="1">
      <alignment vertical="center"/>
    </xf>
    <xf numFmtId="181" fontId="246" fillId="0" borderId="136" xfId="51985" applyNumberFormat="1" applyFont="1" applyFill="1" applyBorder="1">
      <alignment vertical="center"/>
    </xf>
    <xf numFmtId="41" fontId="246" fillId="97" borderId="60" xfId="51985" applyFont="1" applyFill="1" applyBorder="1">
      <alignment vertical="center"/>
    </xf>
    <xf numFmtId="41" fontId="246" fillId="95" borderId="60" xfId="51985" applyFont="1" applyFill="1" applyBorder="1">
      <alignment vertical="center"/>
    </xf>
    <xf numFmtId="181" fontId="246" fillId="0" borderId="52" xfId="51985" applyNumberFormat="1" applyFont="1" applyFill="1" applyBorder="1">
      <alignment vertical="center"/>
    </xf>
    <xf numFmtId="181" fontId="246" fillId="95" borderId="52" xfId="51985" applyNumberFormat="1" applyFont="1" applyFill="1" applyBorder="1">
      <alignment vertical="center"/>
    </xf>
    <xf numFmtId="181" fontId="246" fillId="0" borderId="193" xfId="51985" applyNumberFormat="1" applyFont="1" applyFill="1" applyBorder="1">
      <alignment vertical="center"/>
    </xf>
    <xf numFmtId="181" fontId="246" fillId="95" borderId="193" xfId="51985" applyNumberFormat="1" applyFont="1" applyFill="1" applyBorder="1">
      <alignment vertical="center"/>
    </xf>
    <xf numFmtId="181" fontId="246" fillId="97" borderId="90" xfId="51985" applyNumberFormat="1" applyFont="1" applyFill="1" applyBorder="1">
      <alignment vertical="center"/>
    </xf>
    <xf numFmtId="0" fontId="36" fillId="95" borderId="3" xfId="0" applyFont="1" applyFill="1" applyBorder="1" applyAlignment="1">
      <alignment horizontal="center" vertical="center"/>
    </xf>
    <xf numFmtId="0" fontId="36" fillId="57" borderId="338" xfId="0" applyFont="1" applyFill="1" applyBorder="1" applyAlignment="1">
      <alignment horizontal="center" vertical="center" shrinkToFit="1"/>
    </xf>
    <xf numFmtId="41" fontId="224" fillId="0" borderId="1" xfId="0" applyNumberFormat="1" applyFont="1" applyBorder="1">
      <alignment vertical="center"/>
    </xf>
    <xf numFmtId="187" fontId="237" fillId="95" borderId="0" xfId="0" applyNumberFormat="1" applyFont="1" applyFill="1" applyAlignment="1">
      <alignment horizontal="center" vertical="center"/>
    </xf>
    <xf numFmtId="41" fontId="244" fillId="95" borderId="29" xfId="1" applyFont="1" applyFill="1" applyBorder="1" applyAlignment="1">
      <alignment horizontal="center" vertical="center"/>
    </xf>
    <xf numFmtId="41" fontId="37" fillId="95" borderId="38" xfId="1" applyFont="1" applyFill="1" applyBorder="1" applyAlignment="1">
      <alignment horizontal="center" vertical="center"/>
    </xf>
    <xf numFmtId="41" fontId="37" fillId="95" borderId="1" xfId="0" applyNumberFormat="1" applyFont="1" applyFill="1" applyBorder="1" applyAlignment="1">
      <alignment horizontal="right" vertical="center"/>
    </xf>
    <xf numFmtId="41" fontId="37" fillId="95" borderId="0" xfId="0" applyNumberFormat="1" applyFont="1" applyFill="1" applyAlignment="1">
      <alignment horizontal="right" vertical="center"/>
    </xf>
    <xf numFmtId="0" fontId="112" fillId="95" borderId="0" xfId="0" applyFont="1" applyFill="1">
      <alignment vertical="center"/>
    </xf>
    <xf numFmtId="0" fontId="111" fillId="95" borderId="0" xfId="0" applyFont="1" applyFill="1">
      <alignment vertical="center"/>
    </xf>
    <xf numFmtId="41" fontId="37" fillId="95" borderId="0" xfId="1" applyFont="1" applyFill="1" applyAlignment="1">
      <alignment horizontal="center" vertical="center"/>
    </xf>
    <xf numFmtId="41" fontId="110" fillId="95" borderId="0" xfId="1" applyFont="1" applyFill="1" applyAlignment="1">
      <alignment horizontal="center" vertical="center"/>
    </xf>
    <xf numFmtId="41" fontId="213" fillId="0" borderId="121" xfId="1" applyFont="1" applyBorder="1">
      <alignment vertical="center"/>
    </xf>
    <xf numFmtId="41" fontId="213" fillId="0" borderId="71" xfId="1" applyFont="1" applyBorder="1">
      <alignment vertical="center"/>
    </xf>
    <xf numFmtId="41" fontId="213" fillId="95" borderId="2" xfId="1" applyFont="1" applyFill="1" applyBorder="1">
      <alignment vertical="center"/>
    </xf>
    <xf numFmtId="41" fontId="213" fillId="95" borderId="72" xfId="1" applyFont="1" applyFill="1" applyBorder="1">
      <alignment vertical="center"/>
    </xf>
    <xf numFmtId="0" fontId="36" fillId="95" borderId="29" xfId="0" applyFont="1" applyFill="1" applyBorder="1" applyAlignment="1">
      <alignment horizontal="center" vertical="center" shrinkToFit="1"/>
    </xf>
    <xf numFmtId="0" fontId="36" fillId="95" borderId="27" xfId="0" applyFont="1" applyFill="1" applyBorder="1" applyAlignment="1">
      <alignment horizontal="center" vertical="center" shrinkToFit="1"/>
    </xf>
    <xf numFmtId="0" fontId="36" fillId="57" borderId="52" xfId="0" applyFont="1" applyFill="1" applyBorder="1" applyAlignment="1">
      <alignment horizontal="center" vertical="center"/>
    </xf>
    <xf numFmtId="0" fontId="36" fillId="57" borderId="38" xfId="0" applyFont="1" applyFill="1" applyBorder="1" applyAlignment="1">
      <alignment horizontal="center" vertical="center"/>
    </xf>
    <xf numFmtId="187" fontId="263" fillId="57" borderId="0" xfId="0" applyNumberFormat="1" applyFont="1" applyFill="1" applyAlignment="1">
      <alignment horizontal="center" vertical="center"/>
    </xf>
    <xf numFmtId="41" fontId="224" fillId="57" borderId="339" xfId="1" applyFont="1" applyFill="1" applyBorder="1">
      <alignment vertical="center"/>
    </xf>
    <xf numFmtId="41" fontId="213" fillId="95" borderId="339" xfId="1" applyFont="1" applyFill="1" applyBorder="1">
      <alignment vertical="center"/>
    </xf>
    <xf numFmtId="0" fontId="265" fillId="57" borderId="25" xfId="50293" applyFont="1" applyFill="1" applyBorder="1" applyAlignment="1">
      <alignment horizontal="center" vertical="center" shrinkToFit="1"/>
    </xf>
    <xf numFmtId="49" fontId="296" fillId="0" borderId="25" xfId="50293" applyNumberFormat="1" applyFont="1" applyBorder="1" applyAlignment="1">
      <alignment horizontal="center" vertical="center"/>
    </xf>
    <xf numFmtId="0" fontId="190" fillId="0" borderId="25" xfId="50293" applyFont="1" applyBorder="1" applyAlignment="1">
      <alignment horizontal="center" vertical="center" shrinkToFit="1"/>
    </xf>
    <xf numFmtId="180" fontId="286" fillId="0" borderId="27" xfId="50293" applyNumberFormat="1" applyFont="1" applyBorder="1" applyAlignment="1">
      <alignment horizontal="center" vertical="center"/>
    </xf>
    <xf numFmtId="0" fontId="131" fillId="95" borderId="25" xfId="50293" applyFont="1" applyFill="1" applyBorder="1" applyAlignment="1">
      <alignment horizontal="center" vertical="center" shrinkToFit="1"/>
    </xf>
    <xf numFmtId="0" fontId="118" fillId="57" borderId="25" xfId="50293" applyFont="1" applyFill="1" applyBorder="1" applyAlignment="1">
      <alignment horizontal="center" vertical="center" shrinkToFit="1"/>
    </xf>
    <xf numFmtId="0" fontId="25" fillId="95" borderId="25" xfId="50293" applyFont="1" applyFill="1" applyBorder="1" applyAlignment="1">
      <alignment horizontal="center" vertical="center" wrapText="1"/>
    </xf>
    <xf numFmtId="3" fontId="25" fillId="95" borderId="25" xfId="50293" applyNumberFormat="1" applyFont="1" applyFill="1" applyBorder="1" applyAlignment="1">
      <alignment horizontal="center" vertical="center"/>
    </xf>
    <xf numFmtId="49" fontId="264" fillId="57" borderId="25" xfId="50293" applyNumberFormat="1" applyFont="1" applyFill="1" applyBorder="1" applyAlignment="1">
      <alignment horizontal="center" vertical="center"/>
    </xf>
    <xf numFmtId="14" fontId="243" fillId="57" borderId="25" xfId="50293" applyNumberFormat="1" applyFont="1" applyFill="1" applyBorder="1" applyAlignment="1">
      <alignment horizontal="center" vertical="center"/>
    </xf>
    <xf numFmtId="0" fontId="131" fillId="0" borderId="25" xfId="50293" applyFont="1" applyBorder="1" applyAlignment="1">
      <alignment horizontal="center" vertical="center" shrinkToFit="1"/>
    </xf>
    <xf numFmtId="49" fontId="129" fillId="0" borderId="25" xfId="50293" applyNumberFormat="1" applyFont="1" applyBorder="1" applyAlignment="1">
      <alignment horizontal="center" vertical="center"/>
    </xf>
    <xf numFmtId="49" fontId="129" fillId="37" borderId="25" xfId="50293" applyNumberFormat="1" applyFont="1" applyFill="1" applyBorder="1" applyAlignment="1">
      <alignment horizontal="center" vertical="center"/>
    </xf>
    <xf numFmtId="0" fontId="200" fillId="95" borderId="25" xfId="50293" applyFont="1" applyFill="1" applyBorder="1" applyAlignment="1">
      <alignment horizontal="center" vertical="center"/>
    </xf>
    <xf numFmtId="9" fontId="37" fillId="0" borderId="0" xfId="51942" applyFont="1" applyAlignment="1">
      <alignment horizontal="center" vertical="center"/>
    </xf>
    <xf numFmtId="14" fontId="242" fillId="0" borderId="3" xfId="50293" applyNumberFormat="1" applyFont="1" applyBorder="1" applyAlignment="1">
      <alignment horizontal="center" vertical="center"/>
    </xf>
    <xf numFmtId="14" fontId="242" fillId="0" borderId="27" xfId="50293" applyNumberFormat="1" applyFont="1" applyBorder="1" applyAlignment="1">
      <alignment horizontal="center" vertical="center"/>
    </xf>
    <xf numFmtId="14" fontId="242" fillId="0" borderId="1" xfId="50293" applyNumberFormat="1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187" fontId="113" fillId="0" borderId="75" xfId="0" applyNumberFormat="1" applyFont="1" applyBorder="1" applyAlignment="1">
      <alignment horizontal="center" vertical="center"/>
    </xf>
    <xf numFmtId="187" fontId="113" fillId="0" borderId="83" xfId="0" applyNumberFormat="1" applyFont="1" applyBorder="1" applyAlignment="1">
      <alignment horizontal="center" vertical="center"/>
    </xf>
    <xf numFmtId="187" fontId="113" fillId="0" borderId="75" xfId="0" applyNumberFormat="1" applyFont="1" applyBorder="1" applyAlignment="1">
      <alignment horizontal="center" vertical="center" wrapText="1"/>
    </xf>
    <xf numFmtId="187" fontId="113" fillId="0" borderId="76" xfId="0" applyNumberFormat="1" applyFont="1" applyBorder="1" applyAlignment="1">
      <alignment horizontal="center" vertical="center"/>
    </xf>
    <xf numFmtId="187" fontId="113" fillId="0" borderId="53" xfId="0" applyNumberFormat="1" applyFont="1" applyBorder="1" applyAlignment="1">
      <alignment horizontal="center" vertical="center"/>
    </xf>
    <xf numFmtId="41" fontId="159" fillId="0" borderId="29" xfId="1" applyNumberFormat="1" applyBorder="1">
      <alignment vertical="center"/>
    </xf>
    <xf numFmtId="0" fontId="213" fillId="0" borderId="153" xfId="0" applyFont="1" applyBorder="1" applyAlignment="1">
      <alignment horizontal="center" vertical="center" wrapText="1"/>
    </xf>
    <xf numFmtId="0" fontId="213" fillId="0" borderId="42" xfId="0" applyFont="1" applyBorder="1" applyAlignment="1">
      <alignment horizontal="center" vertical="center" wrapText="1"/>
    </xf>
    <xf numFmtId="0" fontId="213" fillId="0" borderId="43" xfId="0" applyFont="1" applyBorder="1" applyAlignment="1">
      <alignment horizontal="center" vertical="center" wrapText="1"/>
    </xf>
    <xf numFmtId="0" fontId="213" fillId="0" borderId="150" xfId="0" applyFont="1" applyBorder="1" applyAlignment="1">
      <alignment horizontal="center" vertical="center" wrapText="1"/>
    </xf>
    <xf numFmtId="0" fontId="213" fillId="0" borderId="151" xfId="0" applyFont="1" applyBorder="1" applyAlignment="1">
      <alignment horizontal="center" vertical="center" wrapText="1"/>
    </xf>
    <xf numFmtId="0" fontId="213" fillId="0" borderId="267" xfId="0" applyFont="1" applyBorder="1" applyAlignment="1">
      <alignment horizontal="center" vertical="center" wrapText="1"/>
    </xf>
    <xf numFmtId="0" fontId="213" fillId="0" borderId="25" xfId="0" applyFont="1" applyBorder="1" applyAlignment="1">
      <alignment horizontal="center" vertical="center" wrapText="1"/>
    </xf>
    <xf numFmtId="0" fontId="213" fillId="0" borderId="25" xfId="0" applyFont="1" applyBorder="1" applyAlignment="1">
      <alignment horizontal="center" vertical="center"/>
    </xf>
    <xf numFmtId="0" fontId="213" fillId="63" borderId="25" xfId="0" applyFont="1" applyFill="1" applyBorder="1" applyAlignment="1">
      <alignment horizontal="center" vertical="center"/>
    </xf>
    <xf numFmtId="0" fontId="213" fillId="63" borderId="27" xfId="0" applyFont="1" applyFill="1" applyBorder="1" applyAlignment="1">
      <alignment horizontal="center" vertical="center"/>
    </xf>
    <xf numFmtId="0" fontId="213" fillId="69" borderId="146" xfId="0" applyFont="1" applyFill="1" applyBorder="1" applyAlignment="1">
      <alignment horizontal="center" vertical="center"/>
    </xf>
    <xf numFmtId="0" fontId="213" fillId="69" borderId="1" xfId="0" applyFont="1" applyFill="1" applyBorder="1" applyAlignment="1">
      <alignment horizontal="center" vertical="center"/>
    </xf>
    <xf numFmtId="0" fontId="213" fillId="0" borderId="256" xfId="0" applyFont="1" applyBorder="1" applyAlignment="1">
      <alignment horizontal="center" vertical="center"/>
    </xf>
    <xf numFmtId="0" fontId="213" fillId="0" borderId="259" xfId="0" applyFont="1" applyBorder="1" applyAlignment="1">
      <alignment horizontal="center" vertical="center" wrapText="1"/>
    </xf>
    <xf numFmtId="0" fontId="213" fillId="0" borderId="258" xfId="0" applyFont="1" applyBorder="1" applyAlignment="1">
      <alignment horizontal="center" vertical="center" wrapText="1"/>
    </xf>
    <xf numFmtId="0" fontId="213" fillId="0" borderId="255" xfId="0" applyFont="1" applyBorder="1" applyAlignment="1">
      <alignment horizontal="center" vertical="center"/>
    </xf>
    <xf numFmtId="0" fontId="213" fillId="0" borderId="42" xfId="0" applyFont="1" applyBorder="1" applyAlignment="1">
      <alignment horizontal="center" vertical="center"/>
    </xf>
    <xf numFmtId="0" fontId="213" fillId="0" borderId="43" xfId="0" applyFont="1" applyBorder="1" applyAlignment="1">
      <alignment horizontal="center" vertical="center"/>
    </xf>
    <xf numFmtId="183" fontId="132" fillId="0" borderId="0" xfId="0" applyNumberFormat="1" applyFont="1" applyAlignment="1">
      <alignment horizontal="center" vertical="center"/>
    </xf>
    <xf numFmtId="0" fontId="259" fillId="39" borderId="144" xfId="0" applyFont="1" applyFill="1" applyBorder="1" applyAlignment="1">
      <alignment horizontal="center" vertical="center"/>
    </xf>
    <xf numFmtId="0" fontId="259" fillId="39" borderId="44" xfId="0" applyFont="1" applyFill="1" applyBorder="1" applyAlignment="1">
      <alignment horizontal="center" vertical="center"/>
    </xf>
    <xf numFmtId="0" fontId="132" fillId="0" borderId="0" xfId="0" applyFont="1" applyAlignment="1">
      <alignment horizontal="center" vertical="center"/>
    </xf>
    <xf numFmtId="0" fontId="240" fillId="0" borderId="0" xfId="0" applyFont="1" applyAlignment="1">
      <alignment horizontal="center" vertical="center"/>
    </xf>
    <xf numFmtId="0" fontId="241" fillId="39" borderId="145" xfId="0" applyFont="1" applyFill="1" applyBorder="1" applyAlignment="1">
      <alignment horizontal="center" vertical="center" wrapText="1"/>
    </xf>
    <xf numFmtId="0" fontId="241" fillId="39" borderId="143" xfId="0" applyFont="1" applyFill="1" applyBorder="1" applyAlignment="1">
      <alignment horizontal="center" vertical="center" wrapText="1"/>
    </xf>
    <xf numFmtId="0" fontId="241" fillId="39" borderId="146" xfId="0" applyFont="1" applyFill="1" applyBorder="1" applyAlignment="1">
      <alignment horizontal="center" vertical="center" wrapText="1"/>
    </xf>
    <xf numFmtId="0" fontId="241" fillId="39" borderId="1" xfId="0" applyFont="1" applyFill="1" applyBorder="1" applyAlignment="1">
      <alignment horizontal="center" vertical="center" wrapText="1"/>
    </xf>
    <xf numFmtId="176" fontId="241" fillId="39" borderId="143" xfId="0" applyNumberFormat="1" applyFont="1" applyFill="1" applyBorder="1" applyAlignment="1">
      <alignment horizontal="center" vertical="center"/>
    </xf>
    <xf numFmtId="176" fontId="241" fillId="39" borderId="1" xfId="0" applyNumberFormat="1" applyFont="1" applyFill="1" applyBorder="1" applyAlignment="1">
      <alignment horizontal="center" vertical="center"/>
    </xf>
    <xf numFmtId="176" fontId="241" fillId="39" borderId="147" xfId="0" applyNumberFormat="1" applyFont="1" applyFill="1" applyBorder="1" applyAlignment="1">
      <alignment horizontal="center" vertical="center"/>
    </xf>
    <xf numFmtId="176" fontId="241" fillId="39" borderId="148" xfId="0" applyNumberFormat="1" applyFont="1" applyFill="1" applyBorder="1" applyAlignment="1">
      <alignment horizontal="center" vertical="center"/>
    </xf>
    <xf numFmtId="176" fontId="37" fillId="0" borderId="149" xfId="0" applyNumberFormat="1" applyFont="1" applyBorder="1" applyAlignment="1">
      <alignment horizontal="right" vertical="center"/>
    </xf>
    <xf numFmtId="0" fontId="213" fillId="0" borderId="29" xfId="0" applyFont="1" applyBorder="1" applyAlignment="1">
      <alignment horizontal="center" vertical="center"/>
    </xf>
    <xf numFmtId="0" fontId="213" fillId="0" borderId="152" xfId="0" applyFont="1" applyBorder="1" applyAlignment="1">
      <alignment horizontal="center" vertical="center" wrapText="1"/>
    </xf>
    <xf numFmtId="0" fontId="1" fillId="0" borderId="28" xfId="51982" applyBorder="1" applyAlignment="1">
      <alignment horizontal="center" vertical="center"/>
    </xf>
    <xf numFmtId="0" fontId="1" fillId="0" borderId="34" xfId="51982" applyBorder="1" applyAlignment="1">
      <alignment horizontal="center" vertical="center"/>
    </xf>
    <xf numFmtId="0" fontId="1" fillId="0" borderId="35" xfId="51982" applyBorder="1" applyAlignment="1">
      <alignment horizontal="center" vertical="center"/>
    </xf>
    <xf numFmtId="0" fontId="1" fillId="0" borderId="28" xfId="51982" applyBorder="1" applyAlignment="1">
      <alignment horizontal="center" vertical="center" wrapText="1"/>
    </xf>
    <xf numFmtId="0" fontId="1" fillId="0" borderId="35" xfId="51982" applyBorder="1" applyAlignment="1">
      <alignment horizontal="center" vertical="center" wrapText="1"/>
    </xf>
    <xf numFmtId="0" fontId="168" fillId="0" borderId="0" xfId="51982" applyFont="1" applyAlignment="1">
      <alignment horizontal="left" vertical="center"/>
    </xf>
    <xf numFmtId="0" fontId="1" fillId="0" borderId="0" xfId="51982" applyAlignment="1">
      <alignment horizontal="center" vertical="center" wrapText="1"/>
    </xf>
    <xf numFmtId="0" fontId="176" fillId="0" borderId="0" xfId="51982" applyFont="1" applyAlignment="1">
      <alignment horizontal="center" vertical="center" wrapText="1"/>
    </xf>
    <xf numFmtId="0" fontId="172" fillId="0" borderId="71" xfId="51982" applyFont="1" applyBorder="1" applyAlignment="1">
      <alignment horizontal="center" vertical="center"/>
    </xf>
    <xf numFmtId="0" fontId="178" fillId="0" borderId="0" xfId="51982" quotePrefix="1" applyFont="1" applyAlignment="1">
      <alignment horizontal="left" vertical="center" wrapText="1"/>
    </xf>
    <xf numFmtId="0" fontId="178" fillId="0" borderId="0" xfId="51982" applyFont="1" applyAlignment="1">
      <alignment horizontal="left" vertical="center" wrapText="1"/>
    </xf>
    <xf numFmtId="0" fontId="171" fillId="0" borderId="0" xfId="51982" applyFont="1" applyAlignment="1">
      <alignment horizontal="left" vertical="center" wrapText="1"/>
    </xf>
    <xf numFmtId="0" fontId="172" fillId="0" borderId="120" xfId="51982" applyFont="1" applyBorder="1" applyAlignment="1">
      <alignment horizontal="center" vertical="center"/>
    </xf>
    <xf numFmtId="0" fontId="172" fillId="0" borderId="2" xfId="51982" applyFont="1" applyBorder="1" applyAlignment="1">
      <alignment horizontal="center" vertical="center"/>
    </xf>
    <xf numFmtId="0" fontId="172" fillId="121" borderId="120" xfId="51982" applyFont="1" applyFill="1" applyBorder="1" applyAlignment="1">
      <alignment horizontal="center" vertical="center"/>
    </xf>
    <xf numFmtId="0" fontId="172" fillId="121" borderId="35" xfId="51982" applyFont="1" applyFill="1" applyBorder="1" applyAlignment="1">
      <alignment horizontal="center" vertical="center"/>
    </xf>
    <xf numFmtId="0" fontId="292" fillId="97" borderId="28" xfId="51982" applyFont="1" applyFill="1" applyBorder="1" applyAlignment="1">
      <alignment horizontal="center" vertical="center"/>
    </xf>
    <xf numFmtId="0" fontId="292" fillId="97" borderId="35" xfId="51982" applyFont="1" applyFill="1" applyBorder="1" applyAlignment="1">
      <alignment horizontal="center" vertical="center"/>
    </xf>
    <xf numFmtId="0" fontId="109" fillId="0" borderId="71" xfId="51931" applyFont="1" applyBorder="1" applyAlignment="1">
      <alignment horizontal="center" vertical="center"/>
    </xf>
    <xf numFmtId="0" fontId="109" fillId="0" borderId="5" xfId="51931" applyFont="1" applyBorder="1" applyAlignment="1">
      <alignment horizontal="center" vertical="center"/>
    </xf>
    <xf numFmtId="0" fontId="129" fillId="0" borderId="106" xfId="51931" applyFont="1" applyBorder="1" applyAlignment="1">
      <alignment horizontal="center" vertical="center"/>
    </xf>
    <xf numFmtId="0" fontId="129" fillId="0" borderId="100" xfId="51931" applyFont="1" applyBorder="1" applyAlignment="1">
      <alignment horizontal="center" vertical="center"/>
    </xf>
    <xf numFmtId="0" fontId="109" fillId="0" borderId="72" xfId="51931" applyFont="1" applyBorder="1" applyAlignment="1">
      <alignment horizontal="center" vertical="center"/>
    </xf>
    <xf numFmtId="0" fontId="129" fillId="0" borderId="1" xfId="51931" applyFont="1" applyBorder="1" applyAlignment="1">
      <alignment horizontal="center" vertical="center"/>
    </xf>
    <xf numFmtId="0" fontId="109" fillId="0" borderId="1" xfId="51931" applyFont="1" applyBorder="1" applyAlignment="1">
      <alignment horizontal="center" vertical="center"/>
    </xf>
    <xf numFmtId="0" fontId="129" fillId="0" borderId="71" xfId="51931" applyFont="1" applyBorder="1" applyAlignment="1">
      <alignment horizontal="center" vertical="center"/>
    </xf>
    <xf numFmtId="0" fontId="129" fillId="0" borderId="5" xfId="51931" applyFont="1" applyBorder="1" applyAlignment="1">
      <alignment horizontal="center" vertical="center"/>
    </xf>
    <xf numFmtId="0" fontId="129" fillId="0" borderId="72" xfId="51931" applyFont="1" applyBorder="1" applyAlignment="1">
      <alignment horizontal="center" vertical="center"/>
    </xf>
    <xf numFmtId="0" fontId="109" fillId="0" borderId="122" xfId="51931" applyFont="1" applyBorder="1" applyAlignment="1">
      <alignment horizontal="center" vertical="center"/>
    </xf>
    <xf numFmtId="0" fontId="109" fillId="0" borderId="0" xfId="51931" applyFont="1" applyAlignment="1">
      <alignment horizontal="center" vertical="center"/>
    </xf>
    <xf numFmtId="0" fontId="109" fillId="0" borderId="28" xfId="51931" applyFont="1" applyBorder="1" applyAlignment="1">
      <alignment horizontal="center" vertical="center"/>
    </xf>
    <xf numFmtId="0" fontId="118" fillId="0" borderId="28" xfId="51931" applyFont="1" applyBorder="1" applyAlignment="1">
      <alignment horizontal="center" vertical="center"/>
    </xf>
    <xf numFmtId="0" fontId="118" fillId="0" borderId="34" xfId="51931" applyFont="1" applyBorder="1" applyAlignment="1">
      <alignment horizontal="center" vertical="center"/>
    </xf>
    <xf numFmtId="0" fontId="118" fillId="0" borderId="3" xfId="51931" applyFont="1" applyBorder="1" applyAlignment="1">
      <alignment horizontal="center" vertical="center"/>
    </xf>
    <xf numFmtId="0" fontId="118" fillId="0" borderId="38" xfId="51931" applyFont="1" applyBorder="1" applyAlignment="1">
      <alignment horizontal="center" vertical="center"/>
    </xf>
    <xf numFmtId="0" fontId="109" fillId="0" borderId="121" xfId="51931" applyFont="1" applyBorder="1" applyAlignment="1">
      <alignment horizontal="center" vertical="center" shrinkToFit="1"/>
    </xf>
    <xf numFmtId="0" fontId="109" fillId="0" borderId="2" xfId="51931" applyFont="1" applyBorder="1" applyAlignment="1">
      <alignment horizontal="center" vertical="center" shrinkToFit="1"/>
    </xf>
    <xf numFmtId="0" fontId="118" fillId="0" borderId="71" xfId="51931" applyFont="1" applyBorder="1" applyAlignment="1">
      <alignment horizontal="center" vertical="center"/>
    </xf>
    <xf numFmtId="0" fontId="118" fillId="0" borderId="72" xfId="51931" applyFont="1" applyBorder="1" applyAlignment="1">
      <alignment horizontal="center" vertical="center"/>
    </xf>
    <xf numFmtId="0" fontId="109" fillId="0" borderId="121" xfId="51931" applyFont="1" applyBorder="1" applyAlignment="1">
      <alignment horizontal="center" vertical="center"/>
    </xf>
    <xf numFmtId="0" fontId="109" fillId="0" borderId="2" xfId="51931" applyFont="1" applyBorder="1" applyAlignment="1">
      <alignment horizontal="center" vertical="center"/>
    </xf>
    <xf numFmtId="0" fontId="118" fillId="0" borderId="1" xfId="51931" applyFont="1" applyBorder="1" applyAlignment="1">
      <alignment horizontal="center" vertical="center"/>
    </xf>
    <xf numFmtId="0" fontId="118" fillId="0" borderId="5" xfId="51931" applyFont="1" applyBorder="1" applyAlignment="1">
      <alignment horizontal="center" vertical="center"/>
    </xf>
    <xf numFmtId="0" fontId="128" fillId="0" borderId="0" xfId="51931" applyFont="1" applyAlignment="1">
      <alignment horizontal="center" vertical="center"/>
    </xf>
    <xf numFmtId="0" fontId="118" fillId="0" borderId="0" xfId="50293" applyFont="1" applyAlignment="1">
      <alignment horizontal="center" vertical="center"/>
    </xf>
    <xf numFmtId="0" fontId="159" fillId="0" borderId="0" xfId="50293" applyAlignment="1">
      <alignment horizontal="center" vertical="center"/>
    </xf>
    <xf numFmtId="41" fontId="118" fillId="0" borderId="0" xfId="50293" applyNumberFormat="1" applyFont="1" applyAlignment="1">
      <alignment horizontal="center" vertical="center"/>
    </xf>
    <xf numFmtId="41" fontId="118" fillId="0" borderId="0" xfId="50293" applyNumberFormat="1" applyFont="1" applyAlignment="1">
      <alignment horizontal="center" vertical="center" shrinkToFit="1"/>
    </xf>
    <xf numFmtId="0" fontId="118" fillId="0" borderId="47" xfId="50293" applyFont="1" applyBorder="1" applyAlignment="1">
      <alignment horizontal="center" vertical="center"/>
    </xf>
    <xf numFmtId="0" fontId="118" fillId="0" borderId="241" xfId="50293" applyFont="1" applyBorder="1" applyAlignment="1">
      <alignment horizontal="center" vertical="center"/>
    </xf>
    <xf numFmtId="0" fontId="118" fillId="0" borderId="94" xfId="50293" applyFont="1" applyBorder="1" applyAlignment="1">
      <alignment horizontal="center" vertical="center"/>
    </xf>
    <xf numFmtId="0" fontId="118" fillId="0" borderId="246" xfId="50293" applyFont="1" applyBorder="1" applyAlignment="1">
      <alignment horizontal="center" vertical="center"/>
    </xf>
    <xf numFmtId="0" fontId="118" fillId="0" borderId="247" xfId="50293" applyFont="1" applyBorder="1" applyAlignment="1">
      <alignment horizontal="center" vertical="center"/>
    </xf>
    <xf numFmtId="0" fontId="118" fillId="0" borderId="85" xfId="50293" applyFont="1" applyBorder="1" applyAlignment="1">
      <alignment horizontal="center" vertical="center"/>
    </xf>
    <xf numFmtId="176" fontId="118" fillId="0" borderId="0" xfId="50293" applyNumberFormat="1" applyFont="1" applyAlignment="1">
      <alignment horizontal="center" vertical="center"/>
    </xf>
    <xf numFmtId="0" fontId="109" fillId="0" borderId="29" xfId="50293" applyFont="1" applyBorder="1" applyAlignment="1">
      <alignment horizontal="center" vertical="center" wrapText="1"/>
    </xf>
    <xf numFmtId="0" fontId="109" fillId="0" borderId="25" xfId="50293" applyFont="1" applyBorder="1" applyAlignment="1">
      <alignment horizontal="center" vertical="center"/>
    </xf>
    <xf numFmtId="0" fontId="109" fillId="0" borderId="27" xfId="50293" applyFont="1" applyBorder="1" applyAlignment="1">
      <alignment horizontal="center" vertical="center"/>
    </xf>
    <xf numFmtId="0" fontId="109" fillId="0" borderId="3" xfId="50293" applyFont="1" applyBorder="1" applyAlignment="1">
      <alignment horizontal="center" vertical="center" wrapText="1"/>
    </xf>
    <xf numFmtId="0" fontId="109" fillId="0" borderId="25" xfId="50293" applyFont="1" applyBorder="1" applyAlignment="1">
      <alignment horizontal="center" vertical="center" wrapText="1"/>
    </xf>
    <xf numFmtId="0" fontId="109" fillId="0" borderId="38" xfId="50293" applyFont="1" applyBorder="1" applyAlignment="1">
      <alignment horizontal="center" vertical="center" wrapText="1"/>
    </xf>
    <xf numFmtId="0" fontId="109" fillId="0" borderId="27" xfId="50293" applyFont="1" applyBorder="1" applyAlignment="1">
      <alignment horizontal="center" vertical="center" wrapText="1"/>
    </xf>
    <xf numFmtId="0" fontId="118" fillId="0" borderId="29" xfId="50293" applyFont="1" applyBorder="1" applyAlignment="1">
      <alignment horizontal="center" vertical="center" wrapText="1"/>
    </xf>
    <xf numFmtId="0" fontId="118" fillId="0" borderId="25" xfId="50293" applyFont="1" applyBorder="1" applyAlignment="1">
      <alignment horizontal="center" vertical="center"/>
    </xf>
    <xf numFmtId="0" fontId="118" fillId="0" borderId="27" xfId="50293" applyFont="1" applyBorder="1" applyAlignment="1">
      <alignment horizontal="center" vertical="center"/>
    </xf>
    <xf numFmtId="176" fontId="131" fillId="51" borderId="1" xfId="50293" applyNumberFormat="1" applyFont="1" applyFill="1" applyBorder="1" applyAlignment="1">
      <alignment horizontal="center" vertical="center"/>
    </xf>
    <xf numFmtId="176" fontId="101" fillId="51" borderId="1" xfId="50293" applyNumberFormat="1" applyFont="1" applyFill="1" applyBorder="1" applyAlignment="1">
      <alignment horizontal="center" vertical="center"/>
    </xf>
    <xf numFmtId="176" fontId="159" fillId="57" borderId="28" xfId="50293" applyNumberFormat="1" applyFill="1" applyBorder="1" applyAlignment="1">
      <alignment horizontal="center" vertical="center" wrapText="1"/>
    </xf>
    <xf numFmtId="176" fontId="159" fillId="57" borderId="34" xfId="50293" applyNumberFormat="1" applyFill="1" applyBorder="1" applyAlignment="1">
      <alignment horizontal="center" vertical="center" wrapText="1"/>
    </xf>
    <xf numFmtId="176" fontId="159" fillId="57" borderId="35" xfId="50293" applyNumberFormat="1" applyFill="1" applyBorder="1" applyAlignment="1">
      <alignment horizontal="center" vertical="center" wrapText="1"/>
    </xf>
    <xf numFmtId="0" fontId="118" fillId="0" borderId="253" xfId="50293" applyFont="1" applyBorder="1" applyAlignment="1">
      <alignment horizontal="center" vertical="center"/>
    </xf>
    <xf numFmtId="0" fontId="118" fillId="0" borderId="163" xfId="50293" applyFont="1" applyBorder="1" applyAlignment="1">
      <alignment horizontal="center" vertical="center"/>
    </xf>
    <xf numFmtId="0" fontId="118" fillId="0" borderId="173" xfId="50293" applyFont="1" applyBorder="1" applyAlignment="1">
      <alignment horizontal="center" vertical="center"/>
    </xf>
    <xf numFmtId="176" fontId="159" fillId="69" borderId="28" xfId="50293" applyNumberFormat="1" applyFill="1" applyBorder="1" applyAlignment="1">
      <alignment horizontal="center" vertical="center" wrapText="1"/>
    </xf>
    <xf numFmtId="176" fontId="159" fillId="69" borderId="34" xfId="50293" applyNumberFormat="1" applyFill="1" applyBorder="1" applyAlignment="1">
      <alignment horizontal="center" vertical="center" wrapText="1"/>
    </xf>
    <xf numFmtId="176" fontId="159" fillId="69" borderId="35" xfId="50293" applyNumberFormat="1" applyFill="1" applyBorder="1" applyAlignment="1">
      <alignment horizontal="center" vertical="center" wrapText="1"/>
    </xf>
    <xf numFmtId="176" fontId="159" fillId="69" borderId="28" xfId="50293" applyNumberFormat="1" applyFill="1" applyBorder="1" applyAlignment="1">
      <alignment horizontal="center" vertical="center"/>
    </xf>
    <xf numFmtId="176" fontId="159" fillId="69" borderId="34" xfId="50293" applyNumberFormat="1" applyFill="1" applyBorder="1" applyAlignment="1">
      <alignment horizontal="center" vertical="center"/>
    </xf>
    <xf numFmtId="176" fontId="159" fillId="69" borderId="35" xfId="50293" applyNumberFormat="1" applyFill="1" applyBorder="1" applyAlignment="1">
      <alignment horizontal="center" vertical="center"/>
    </xf>
    <xf numFmtId="0" fontId="159" fillId="82" borderId="71" xfId="50293" applyFill="1" applyBorder="1" applyAlignment="1">
      <alignment horizontal="center" vertical="center"/>
    </xf>
    <xf numFmtId="0" fontId="159" fillId="82" borderId="5" xfId="50293" applyFill="1" applyBorder="1" applyAlignment="1">
      <alignment horizontal="center" vertical="center"/>
    </xf>
    <xf numFmtId="0" fontId="159" fillId="58" borderId="28" xfId="50293" applyFill="1" applyBorder="1" applyAlignment="1">
      <alignment horizontal="center" vertical="center"/>
    </xf>
    <xf numFmtId="0" fontId="159" fillId="58" borderId="35" xfId="50293" applyFill="1" applyBorder="1" applyAlignment="1">
      <alignment horizontal="center" vertical="center"/>
    </xf>
    <xf numFmtId="0" fontId="118" fillId="58" borderId="28" xfId="50293" applyFont="1" applyFill="1" applyBorder="1" applyAlignment="1">
      <alignment horizontal="center" vertical="center"/>
    </xf>
    <xf numFmtId="0" fontId="118" fillId="58" borderId="35" xfId="50293" applyFont="1" applyFill="1" applyBorder="1" applyAlignment="1">
      <alignment horizontal="center" vertical="center"/>
    </xf>
    <xf numFmtId="0" fontId="159" fillId="58" borderId="71" xfId="50293" applyFill="1" applyBorder="1" applyAlignment="1">
      <alignment horizontal="center" vertical="center"/>
    </xf>
    <xf numFmtId="0" fontId="159" fillId="58" borderId="5" xfId="50293" applyFill="1" applyBorder="1" applyAlignment="1">
      <alignment horizontal="center" vertical="center"/>
    </xf>
    <xf numFmtId="0" fontId="159" fillId="58" borderId="72" xfId="50293" applyFill="1" applyBorder="1" applyAlignment="1">
      <alignment horizontal="center" vertical="center"/>
    </xf>
    <xf numFmtId="0" fontId="109" fillId="65" borderId="72" xfId="50293" applyFont="1" applyFill="1" applyBorder="1" applyAlignment="1">
      <alignment horizontal="center" vertical="center"/>
    </xf>
    <xf numFmtId="0" fontId="109" fillId="65" borderId="1" xfId="50293" applyFont="1" applyFill="1" applyBorder="1" applyAlignment="1">
      <alignment horizontal="center" vertical="center"/>
    </xf>
    <xf numFmtId="0" fontId="109" fillId="58" borderId="28" xfId="50293" applyFont="1" applyFill="1" applyBorder="1" applyAlignment="1">
      <alignment horizontal="center" vertical="center" wrapText="1"/>
    </xf>
    <xf numFmtId="0" fontId="109" fillId="58" borderId="35" xfId="50293" applyFont="1" applyFill="1" applyBorder="1" applyAlignment="1">
      <alignment horizontal="center" vertical="center" wrapText="1"/>
    </xf>
    <xf numFmtId="0" fontId="109" fillId="67" borderId="1" xfId="50293" applyFont="1" applyFill="1" applyBorder="1" applyAlignment="1">
      <alignment horizontal="center" vertical="center"/>
    </xf>
    <xf numFmtId="0" fontId="109" fillId="67" borderId="71" xfId="50293" applyFont="1" applyFill="1" applyBorder="1" applyAlignment="1">
      <alignment horizontal="center" vertical="center"/>
    </xf>
    <xf numFmtId="0" fontId="109" fillId="67" borderId="72" xfId="50293" applyFont="1" applyFill="1" applyBorder="1" applyAlignment="1">
      <alignment horizontal="center" vertical="center"/>
    </xf>
    <xf numFmtId="0" fontId="109" fillId="67" borderId="28" xfId="50293" applyFont="1" applyFill="1" applyBorder="1" applyAlignment="1">
      <alignment horizontal="center" vertical="center"/>
    </xf>
    <xf numFmtId="0" fontId="109" fillId="67" borderId="35" xfId="50293" applyFont="1" applyFill="1" applyBorder="1" applyAlignment="1">
      <alignment horizontal="center" vertical="center"/>
    </xf>
    <xf numFmtId="0" fontId="244" fillId="0" borderId="29" xfId="50293" applyFont="1" applyBorder="1" applyAlignment="1">
      <alignment horizontal="center" vertical="center" wrapText="1"/>
    </xf>
    <xf numFmtId="0" fontId="244" fillId="0" borderId="25" xfId="50293" applyFont="1" applyBorder="1" applyAlignment="1">
      <alignment horizontal="center" vertical="center" wrapText="1"/>
    </xf>
    <xf numFmtId="0" fontId="244" fillId="0" borderId="38" xfId="50293" applyFont="1" applyBorder="1" applyAlignment="1">
      <alignment horizontal="center" vertical="center" wrapText="1"/>
    </xf>
    <xf numFmtId="0" fontId="159" fillId="58" borderId="34" xfId="50293" applyFill="1" applyBorder="1" applyAlignment="1">
      <alignment horizontal="center" vertical="center"/>
    </xf>
    <xf numFmtId="0" fontId="109" fillId="67" borderId="5" xfId="50293" applyFont="1" applyFill="1" applyBorder="1" applyAlignment="1">
      <alignment horizontal="center" vertical="center"/>
    </xf>
    <xf numFmtId="176" fontId="159" fillId="87" borderId="28" xfId="50293" applyNumberFormat="1" applyFill="1" applyBorder="1" applyAlignment="1">
      <alignment horizontal="center" vertical="center" wrapText="1"/>
    </xf>
    <xf numFmtId="176" fontId="159" fillId="87" borderId="34" xfId="50293" applyNumberFormat="1" applyFill="1" applyBorder="1" applyAlignment="1">
      <alignment horizontal="center" vertical="center" wrapText="1"/>
    </xf>
    <xf numFmtId="176" fontId="159" fillId="87" borderId="35" xfId="50293" applyNumberFormat="1" applyFill="1" applyBorder="1" applyAlignment="1">
      <alignment horizontal="center" vertical="center" wrapText="1"/>
    </xf>
    <xf numFmtId="176" fontId="109" fillId="69" borderId="71" xfId="50293" applyNumberFormat="1" applyFont="1" applyFill="1" applyBorder="1" applyAlignment="1">
      <alignment horizontal="center" vertical="center"/>
    </xf>
    <xf numFmtId="176" fontId="109" fillId="69" borderId="72" xfId="50293" applyNumberFormat="1" applyFont="1" applyFill="1" applyBorder="1" applyAlignment="1">
      <alignment horizontal="center" vertical="center"/>
    </xf>
    <xf numFmtId="176" fontId="209" fillId="90" borderId="28" xfId="0" applyNumberFormat="1" applyFont="1" applyFill="1" applyBorder="1" applyAlignment="1">
      <alignment horizontal="center" vertical="center"/>
    </xf>
    <xf numFmtId="176" fontId="209" fillId="90" borderId="34" xfId="0" applyNumberFormat="1" applyFont="1" applyFill="1" applyBorder="1" applyAlignment="1">
      <alignment horizontal="center" vertical="center"/>
    </xf>
    <xf numFmtId="176" fontId="209" fillId="90" borderId="35" xfId="0" applyNumberFormat="1" applyFont="1" applyFill="1" applyBorder="1" applyAlignment="1">
      <alignment horizontal="center" vertical="center"/>
    </xf>
    <xf numFmtId="182" fontId="209" fillId="101" borderId="1" xfId="0" applyNumberFormat="1" applyFont="1" applyFill="1" applyBorder="1" applyAlignment="1">
      <alignment horizontal="center" vertical="center" wrapText="1"/>
    </xf>
    <xf numFmtId="182" fontId="209" fillId="60" borderId="1" xfId="0" applyNumberFormat="1" applyFont="1" applyFill="1" applyBorder="1" applyAlignment="1">
      <alignment horizontal="center" vertical="center" wrapText="1"/>
    </xf>
    <xf numFmtId="0" fontId="209" fillId="58" borderId="28" xfId="0" applyFont="1" applyFill="1" applyBorder="1" applyAlignment="1">
      <alignment horizontal="center" vertical="center"/>
    </xf>
    <xf numFmtId="0" fontId="209" fillId="58" borderId="35" xfId="0" applyFont="1" applyFill="1" applyBorder="1" applyAlignment="1">
      <alignment horizontal="center" vertical="center"/>
    </xf>
    <xf numFmtId="176" fontId="209" fillId="71" borderId="28" xfId="0" applyNumberFormat="1" applyFont="1" applyFill="1" applyBorder="1" applyAlignment="1">
      <alignment horizontal="center" vertical="center"/>
    </xf>
    <xf numFmtId="176" fontId="209" fillId="71" borderId="34" xfId="0" applyNumberFormat="1" applyFont="1" applyFill="1" applyBorder="1" applyAlignment="1">
      <alignment horizontal="center" vertical="center"/>
    </xf>
    <xf numFmtId="176" fontId="209" fillId="71" borderId="35" xfId="0" applyNumberFormat="1" applyFont="1" applyFill="1" applyBorder="1" applyAlignment="1">
      <alignment horizontal="center" vertical="center"/>
    </xf>
    <xf numFmtId="0" fontId="209" fillId="57" borderId="28" xfId="0" applyFont="1" applyFill="1" applyBorder="1" applyAlignment="1">
      <alignment horizontal="center" vertical="center"/>
    </xf>
    <xf numFmtId="0" fontId="209" fillId="57" borderId="34" xfId="0" applyFont="1" applyFill="1" applyBorder="1" applyAlignment="1">
      <alignment horizontal="center" vertical="center"/>
    </xf>
    <xf numFmtId="0" fontId="209" fillId="57" borderId="35" xfId="0" applyFont="1" applyFill="1" applyBorder="1" applyAlignment="1">
      <alignment horizontal="center" vertical="center"/>
    </xf>
    <xf numFmtId="182" fontId="209" fillId="94" borderId="1" xfId="0" applyNumberFormat="1" applyFont="1" applyFill="1" applyBorder="1" applyAlignment="1">
      <alignment horizontal="center" vertical="center" wrapText="1"/>
    </xf>
    <xf numFmtId="182" fontId="209" fillId="115" borderId="1" xfId="0" applyNumberFormat="1" applyFont="1" applyFill="1" applyBorder="1" applyAlignment="1">
      <alignment horizontal="center" vertical="center" wrapText="1"/>
    </xf>
    <xf numFmtId="182" fontId="209" fillId="68" borderId="1" xfId="0" applyNumberFormat="1" applyFont="1" applyFill="1" applyBorder="1" applyAlignment="1">
      <alignment horizontal="center" vertical="center" wrapText="1"/>
    </xf>
    <xf numFmtId="176" fontId="209" fillId="58" borderId="28" xfId="0" applyNumberFormat="1" applyFont="1" applyFill="1" applyBorder="1" applyAlignment="1">
      <alignment horizontal="center" vertical="center"/>
    </xf>
    <xf numFmtId="176" fontId="209" fillId="58" borderId="34" xfId="0" applyNumberFormat="1" applyFont="1" applyFill="1" applyBorder="1" applyAlignment="1">
      <alignment horizontal="center" vertical="center"/>
    </xf>
    <xf numFmtId="176" fontId="209" fillId="58" borderId="35" xfId="0" applyNumberFormat="1" applyFont="1" applyFill="1" applyBorder="1" applyAlignment="1">
      <alignment horizontal="center" vertical="center"/>
    </xf>
    <xf numFmtId="182" fontId="209" fillId="100" borderId="1" xfId="0" applyNumberFormat="1" applyFont="1" applyFill="1" applyBorder="1" applyAlignment="1">
      <alignment horizontal="center" vertical="center" wrapText="1"/>
    </xf>
    <xf numFmtId="182" fontId="209" fillId="58" borderId="1" xfId="0" applyNumberFormat="1" applyFont="1" applyFill="1" applyBorder="1" applyAlignment="1">
      <alignment horizontal="center" vertical="center" wrapText="1"/>
    </xf>
    <xf numFmtId="182" fontId="209" fillId="97" borderId="1" xfId="0" applyNumberFormat="1" applyFont="1" applyFill="1" applyBorder="1" applyAlignment="1">
      <alignment horizontal="center" vertical="center" wrapText="1"/>
    </xf>
    <xf numFmtId="182" fontId="209" fillId="67" borderId="1" xfId="0" applyNumberFormat="1" applyFont="1" applyFill="1" applyBorder="1" applyAlignment="1">
      <alignment horizontal="center" vertical="center" wrapText="1"/>
    </xf>
    <xf numFmtId="0" fontId="209" fillId="58" borderId="1" xfId="0" applyFont="1" applyFill="1" applyBorder="1" applyAlignment="1">
      <alignment horizontal="center" vertical="center"/>
    </xf>
    <xf numFmtId="182" fontId="209" fillId="80" borderId="1" xfId="0" applyNumberFormat="1" applyFont="1" applyFill="1" applyBorder="1" applyAlignment="1">
      <alignment horizontal="center" vertical="center" wrapText="1"/>
    </xf>
    <xf numFmtId="0" fontId="244" fillId="0" borderId="3" xfId="0" applyFont="1" applyBorder="1" applyAlignment="1">
      <alignment horizontal="center" vertical="center" wrapText="1"/>
    </xf>
    <xf numFmtId="0" fontId="244" fillId="0" borderId="25" xfId="0" applyFont="1" applyBorder="1" applyAlignment="1">
      <alignment horizontal="center" vertical="center" wrapText="1"/>
    </xf>
    <xf numFmtId="0" fontId="244" fillId="0" borderId="27" xfId="0" applyFont="1" applyBorder="1" applyAlignment="1">
      <alignment horizontal="center" vertical="center" wrapText="1"/>
    </xf>
    <xf numFmtId="0" fontId="213" fillId="0" borderId="1" xfId="0" applyFont="1" applyBorder="1" applyAlignment="1">
      <alignment horizontal="center" vertical="center"/>
    </xf>
    <xf numFmtId="0" fontId="213" fillId="0" borderId="35" xfId="0" applyFont="1" applyBorder="1" applyAlignment="1">
      <alignment horizontal="center" vertical="center"/>
    </xf>
    <xf numFmtId="0" fontId="244" fillId="0" borderId="29" xfId="0" applyFont="1" applyBorder="1" applyAlignment="1">
      <alignment horizontal="center" vertical="center" wrapText="1"/>
    </xf>
    <xf numFmtId="0" fontId="244" fillId="0" borderId="38" xfId="0" applyFont="1" applyBorder="1" applyAlignment="1">
      <alignment horizontal="center" vertical="center" wrapText="1"/>
    </xf>
    <xf numFmtId="0" fontId="244" fillId="0" borderId="25" xfId="0" applyFont="1" applyBorder="1" applyAlignment="1">
      <alignment horizontal="center" vertical="center"/>
    </xf>
    <xf numFmtId="0" fontId="244" fillId="0" borderId="27" xfId="0" applyFont="1" applyBorder="1" applyAlignment="1">
      <alignment horizontal="center" vertical="center"/>
    </xf>
    <xf numFmtId="0" fontId="209" fillId="58" borderId="34" xfId="0" applyFont="1" applyFill="1" applyBorder="1" applyAlignment="1">
      <alignment horizontal="center" vertical="center"/>
    </xf>
    <xf numFmtId="0" fontId="117" fillId="37" borderId="0" xfId="0" applyFont="1" applyFill="1" applyAlignment="1">
      <alignment horizontal="left" vertical="center"/>
    </xf>
    <xf numFmtId="0" fontId="110" fillId="0" borderId="155" xfId="0" applyFont="1" applyBorder="1" applyAlignment="1">
      <alignment horizontal="center" vertical="center"/>
    </xf>
    <xf numFmtId="0" fontId="110" fillId="0" borderId="156" xfId="0" applyFont="1" applyBorder="1" applyAlignment="1">
      <alignment horizontal="center" vertical="center"/>
    </xf>
    <xf numFmtId="0" fontId="110" fillId="0" borderId="154" xfId="0" applyFont="1" applyBorder="1" applyAlignment="1">
      <alignment horizontal="center" vertical="center"/>
    </xf>
    <xf numFmtId="0" fontId="110" fillId="0" borderId="115" xfId="0" applyFont="1" applyBorder="1" applyAlignment="1">
      <alignment horizontal="center" vertical="center"/>
    </xf>
    <xf numFmtId="41" fontId="37" fillId="0" borderId="0" xfId="0" applyNumberFormat="1" applyFont="1" applyAlignment="1">
      <alignment horizontal="left" vertical="center" indent="1"/>
    </xf>
    <xf numFmtId="0" fontId="110" fillId="63" borderId="101" xfId="0" applyFont="1" applyFill="1" applyBorder="1" applyAlignment="1">
      <alignment horizontal="center" vertical="center"/>
    </xf>
    <xf numFmtId="0" fontId="110" fillId="63" borderId="104" xfId="0" applyFont="1" applyFill="1" applyBorder="1" applyAlignment="1">
      <alignment horizontal="center" vertical="center"/>
    </xf>
    <xf numFmtId="0" fontId="110" fillId="63" borderId="31" xfId="0" applyFont="1" applyFill="1" applyBorder="1" applyAlignment="1">
      <alignment horizontal="center" vertical="center"/>
    </xf>
    <xf numFmtId="0" fontId="110" fillId="63" borderId="31" xfId="0" applyFont="1" applyFill="1" applyBorder="1" applyAlignment="1">
      <alignment horizontal="center" vertical="center" wrapText="1"/>
    </xf>
    <xf numFmtId="0" fontId="110" fillId="63" borderId="32" xfId="0" applyFont="1" applyFill="1" applyBorder="1" applyAlignment="1">
      <alignment horizontal="center" vertical="center"/>
    </xf>
    <xf numFmtId="0" fontId="110" fillId="63" borderId="102" xfId="0" applyFont="1" applyFill="1" applyBorder="1" applyAlignment="1">
      <alignment horizontal="center" vertical="center"/>
    </xf>
    <xf numFmtId="0" fontId="110" fillId="63" borderId="8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horizontal="left" vertical="center" indent="2"/>
    </xf>
    <xf numFmtId="0" fontId="37" fillId="0" borderId="0" xfId="0" applyFont="1" applyAlignment="1">
      <alignment horizontal="left" vertical="center"/>
    </xf>
    <xf numFmtId="176" fontId="109" fillId="0" borderId="289" xfId="0" applyNumberFormat="1" applyFont="1" applyBorder="1" applyAlignment="1">
      <alignment horizontal="center" vertical="center"/>
    </xf>
    <xf numFmtId="41" fontId="37" fillId="0" borderId="165" xfId="0" applyNumberFormat="1" applyFont="1" applyBorder="1" applyAlignment="1">
      <alignment horizontal="center" vertical="center" wrapText="1"/>
    </xf>
    <xf numFmtId="41" fontId="37" fillId="0" borderId="167" xfId="0" applyNumberFormat="1" applyFont="1" applyBorder="1" applyAlignment="1">
      <alignment horizontal="center" vertical="center" wrapText="1"/>
    </xf>
    <xf numFmtId="41" fontId="110" fillId="48" borderId="168" xfId="0" applyNumberFormat="1" applyFont="1" applyFill="1" applyBorder="1" applyAlignment="1">
      <alignment horizontal="center" vertical="center"/>
    </xf>
    <xf numFmtId="41" fontId="110" fillId="48" borderId="169" xfId="0" applyNumberFormat="1" applyFont="1" applyFill="1" applyBorder="1" applyAlignment="1">
      <alignment horizontal="center" vertical="center"/>
    </xf>
    <xf numFmtId="41" fontId="37" fillId="0" borderId="128" xfId="0" applyNumberFormat="1" applyFont="1" applyBorder="1" applyAlignment="1">
      <alignment horizontal="center" vertical="center"/>
    </xf>
    <xf numFmtId="41" fontId="37" fillId="0" borderId="159" xfId="0" applyNumberFormat="1" applyFont="1" applyBorder="1" applyAlignment="1">
      <alignment horizontal="center" vertical="center"/>
    </xf>
    <xf numFmtId="41" fontId="37" fillId="0" borderId="160" xfId="0" applyNumberFormat="1" applyFont="1" applyBorder="1" applyAlignment="1">
      <alignment horizontal="center" vertical="center"/>
    </xf>
    <xf numFmtId="41" fontId="37" fillId="0" borderId="161" xfId="0" applyNumberFormat="1" applyFont="1" applyBorder="1" applyAlignment="1">
      <alignment horizontal="center" vertical="center"/>
    </xf>
    <xf numFmtId="41" fontId="37" fillId="0" borderId="166" xfId="0" applyNumberFormat="1" applyFont="1" applyBorder="1" applyAlignment="1">
      <alignment horizontal="center" vertical="center" wrapText="1"/>
    </xf>
    <xf numFmtId="180" fontId="110" fillId="48" borderId="91" xfId="0" applyNumberFormat="1" applyFont="1" applyFill="1" applyBorder="1" applyAlignment="1">
      <alignment horizontal="center" vertical="center" wrapText="1"/>
    </xf>
    <xf numFmtId="180" fontId="110" fillId="48" borderId="164" xfId="0" applyNumberFormat="1" applyFont="1" applyFill="1" applyBorder="1" applyAlignment="1">
      <alignment horizontal="center" vertical="center" wrapText="1"/>
    </xf>
    <xf numFmtId="180" fontId="110" fillId="48" borderId="162" xfId="0" applyNumberFormat="1" applyFont="1" applyFill="1" applyBorder="1" applyAlignment="1">
      <alignment horizontal="center" vertical="center"/>
    </xf>
    <xf numFmtId="180" fontId="110" fillId="48" borderId="163" xfId="0" applyNumberFormat="1" applyFont="1" applyFill="1" applyBorder="1" applyAlignment="1">
      <alignment horizontal="center" vertical="center"/>
    </xf>
    <xf numFmtId="180" fontId="110" fillId="48" borderId="139" xfId="0" applyNumberFormat="1" applyFont="1" applyFill="1" applyBorder="1" applyAlignment="1">
      <alignment horizontal="center" vertical="center"/>
    </xf>
    <xf numFmtId="41" fontId="110" fillId="48" borderId="91" xfId="0" applyNumberFormat="1" applyFont="1" applyFill="1" applyBorder="1" applyAlignment="1">
      <alignment horizontal="center" vertical="center" wrapText="1"/>
    </xf>
    <xf numFmtId="41" fontId="110" fillId="48" borderId="164" xfId="0" applyNumberFormat="1" applyFont="1" applyFill="1" applyBorder="1" applyAlignment="1">
      <alignment horizontal="center" vertical="center" wrapText="1"/>
    </xf>
    <xf numFmtId="41" fontId="110" fillId="48" borderId="128" xfId="0" applyNumberFormat="1" applyFont="1" applyFill="1" applyBorder="1" applyAlignment="1">
      <alignment horizontal="center" vertical="center"/>
    </xf>
    <xf numFmtId="41" fontId="110" fillId="48" borderId="159" xfId="0" applyNumberFormat="1" applyFont="1" applyFill="1" applyBorder="1" applyAlignment="1">
      <alignment horizontal="center" vertical="center"/>
    </xf>
    <xf numFmtId="41" fontId="110" fillId="48" borderId="160" xfId="0" applyNumberFormat="1" applyFont="1" applyFill="1" applyBorder="1" applyAlignment="1">
      <alignment horizontal="center" vertical="center"/>
    </xf>
    <xf numFmtId="41" fontId="110" fillId="48" borderId="161" xfId="0" applyNumberFormat="1" applyFont="1" applyFill="1" applyBorder="1" applyAlignment="1">
      <alignment horizontal="center" vertical="center"/>
    </xf>
    <xf numFmtId="0" fontId="131" fillId="0" borderId="288" xfId="0" applyFont="1" applyBorder="1" applyAlignment="1">
      <alignment horizontal="center" vertical="center"/>
    </xf>
    <xf numFmtId="0" fontId="131" fillId="0" borderId="287" xfId="0" applyFont="1" applyBorder="1" applyAlignment="1">
      <alignment horizontal="center" vertical="center"/>
    </xf>
    <xf numFmtId="0" fontId="117" fillId="37" borderId="78" xfId="0" applyFont="1" applyFill="1" applyBorder="1" applyAlignment="1">
      <alignment horizontal="center" vertical="center"/>
    </xf>
    <xf numFmtId="0" fontId="117" fillId="37" borderId="157" xfId="0" applyFont="1" applyFill="1" applyBorder="1" applyAlignment="1">
      <alignment horizontal="center" vertical="center"/>
    </xf>
    <xf numFmtId="41" fontId="37" fillId="0" borderId="128" xfId="0" applyNumberFormat="1" applyFont="1" applyBorder="1" applyAlignment="1">
      <alignment horizontal="center" vertical="center" wrapText="1"/>
    </xf>
    <xf numFmtId="41" fontId="37" fillId="0" borderId="108" xfId="0" applyNumberFormat="1" applyFont="1" applyBorder="1" applyAlignment="1">
      <alignment horizontal="center" vertical="center" wrapText="1"/>
    </xf>
    <xf numFmtId="41" fontId="110" fillId="0" borderId="127" xfId="0" applyNumberFormat="1" applyFont="1" applyBorder="1" applyAlignment="1">
      <alignment horizontal="center" vertical="center"/>
    </xf>
    <xf numFmtId="41" fontId="110" fillId="0" borderId="170" xfId="0" applyNumberFormat="1" applyFont="1" applyBorder="1" applyAlignment="1">
      <alignment horizontal="center" vertical="center"/>
    </xf>
    <xf numFmtId="41" fontId="110" fillId="86" borderId="106" xfId="0" applyNumberFormat="1" applyFont="1" applyFill="1" applyBorder="1" applyAlignment="1">
      <alignment horizontal="center" vertical="center"/>
    </xf>
    <xf numFmtId="41" fontId="110" fillId="86" borderId="99" xfId="0" applyNumberFormat="1" applyFont="1" applyFill="1" applyBorder="1" applyAlignment="1">
      <alignment horizontal="center" vertical="center"/>
    </xf>
    <xf numFmtId="41" fontId="37" fillId="0" borderId="0" xfId="0" applyNumberFormat="1" applyFont="1" applyAlignment="1">
      <alignment horizontal="left" vertical="center" wrapText="1" indent="1"/>
    </xf>
    <xf numFmtId="41" fontId="37" fillId="0" borderId="0" xfId="0" applyNumberFormat="1" applyFont="1" applyAlignment="1">
      <alignment horizontal="left" vertical="center"/>
    </xf>
    <xf numFmtId="41" fontId="37" fillId="0" borderId="101" xfId="0" applyNumberFormat="1" applyFont="1" applyBorder="1" applyAlignment="1">
      <alignment horizontal="center" vertical="center" wrapText="1"/>
    </xf>
    <xf numFmtId="41" fontId="37" fillId="0" borderId="104" xfId="0" applyNumberFormat="1" applyFont="1" applyBorder="1" applyAlignment="1">
      <alignment horizontal="center" vertical="center" wrapText="1"/>
    </xf>
    <xf numFmtId="176" fontId="37" fillId="0" borderId="0" xfId="0" applyNumberFormat="1" applyFont="1" applyAlignment="1">
      <alignment horizontal="center" vertical="center"/>
    </xf>
    <xf numFmtId="41" fontId="209" fillId="0" borderId="0" xfId="0" applyNumberFormat="1" applyFont="1" applyAlignment="1">
      <alignment horizontal="center" vertical="center"/>
    </xf>
    <xf numFmtId="41" fontId="37" fillId="0" borderId="0" xfId="0" applyNumberFormat="1" applyFont="1" applyAlignment="1">
      <alignment horizontal="center" vertical="center"/>
    </xf>
    <xf numFmtId="41" fontId="110" fillId="48" borderId="117" xfId="0" applyNumberFormat="1" applyFont="1" applyFill="1" applyBorder="1" applyAlignment="1">
      <alignment horizontal="center" vertical="center"/>
    </xf>
    <xf numFmtId="41" fontId="110" fillId="48" borderId="86" xfId="0" applyNumberFormat="1" applyFont="1" applyFill="1" applyBorder="1" applyAlignment="1">
      <alignment horizontal="center" vertical="center"/>
    </xf>
    <xf numFmtId="41" fontId="110" fillId="48" borderId="104" xfId="0" applyNumberFormat="1" applyFont="1" applyFill="1" applyBorder="1" applyAlignment="1">
      <alignment horizontal="center" vertical="center"/>
    </xf>
    <xf numFmtId="41" fontId="110" fillId="48" borderId="32" xfId="0" applyNumberFormat="1" applyFont="1" applyFill="1" applyBorder="1" applyAlignment="1">
      <alignment horizontal="center" vertical="center"/>
    </xf>
    <xf numFmtId="180" fontId="110" fillId="48" borderId="86" xfId="0" applyNumberFormat="1" applyFont="1" applyFill="1" applyBorder="1" applyAlignment="1">
      <alignment horizontal="center" vertical="center"/>
    </xf>
    <xf numFmtId="180" fontId="110" fillId="48" borderId="86" xfId="0" applyNumberFormat="1" applyFont="1" applyFill="1" applyBorder="1" applyAlignment="1">
      <alignment horizontal="center" vertical="center" wrapText="1"/>
    </xf>
    <xf numFmtId="180" fontId="110" fillId="48" borderId="32" xfId="0" applyNumberFormat="1" applyFont="1" applyFill="1" applyBorder="1" applyAlignment="1">
      <alignment horizontal="center" vertical="center"/>
    </xf>
    <xf numFmtId="41" fontId="110" fillId="48" borderId="86" xfId="0" applyNumberFormat="1" applyFont="1" applyFill="1" applyBorder="1" applyAlignment="1">
      <alignment horizontal="center" vertical="center" wrapText="1"/>
    </xf>
    <xf numFmtId="41" fontId="110" fillId="48" borderId="87" xfId="0" applyNumberFormat="1" applyFont="1" applyFill="1" applyBorder="1" applyAlignment="1">
      <alignment horizontal="center" vertical="center"/>
    </xf>
    <xf numFmtId="41" fontId="110" fillId="48" borderId="89" xfId="0" applyNumberFormat="1" applyFont="1" applyFill="1" applyBorder="1" applyAlignment="1">
      <alignment horizontal="center" vertical="center"/>
    </xf>
    <xf numFmtId="0" fontId="209" fillId="37" borderId="131" xfId="0" applyFont="1" applyFill="1" applyBorder="1" applyAlignment="1">
      <alignment horizontal="center" vertical="center"/>
    </xf>
    <xf numFmtId="0" fontId="209" fillId="37" borderId="113" xfId="0" applyFont="1" applyFill="1" applyBorder="1" applyAlignment="1">
      <alignment horizontal="center" vertical="center"/>
    </xf>
    <xf numFmtId="41" fontId="37" fillId="0" borderId="103" xfId="0" applyNumberFormat="1" applyFont="1" applyBorder="1" applyAlignment="1">
      <alignment horizontal="center" vertical="center" wrapText="1"/>
    </xf>
    <xf numFmtId="41" fontId="110" fillId="0" borderId="133" xfId="0" applyNumberFormat="1" applyFont="1" applyBorder="1" applyAlignment="1">
      <alignment horizontal="center" vertical="center"/>
    </xf>
    <xf numFmtId="41" fontId="110" fillId="0" borderId="217" xfId="0" applyNumberFormat="1" applyFont="1" applyBorder="1" applyAlignment="1">
      <alignment horizontal="center" vertical="center"/>
    </xf>
    <xf numFmtId="187" fontId="117" fillId="37" borderId="80" xfId="0" applyNumberFormat="1" applyFont="1" applyFill="1" applyBorder="1" applyAlignment="1">
      <alignment horizontal="center" vertical="center"/>
    </xf>
    <xf numFmtId="187" fontId="117" fillId="37" borderId="82" xfId="0" applyNumberFormat="1" applyFont="1" applyFill="1" applyBorder="1" applyAlignment="1">
      <alignment horizontal="center" vertical="center"/>
    </xf>
    <xf numFmtId="41" fontId="110" fillId="0" borderId="130" xfId="0" applyNumberFormat="1" applyFont="1" applyBorder="1" applyAlignment="1">
      <alignment horizontal="center" vertical="center"/>
    </xf>
    <xf numFmtId="41" fontId="110" fillId="0" borderId="158" xfId="0" applyNumberFormat="1" applyFont="1" applyBorder="1" applyAlignment="1">
      <alignment horizontal="center" vertical="center"/>
    </xf>
    <xf numFmtId="41" fontId="37" fillId="0" borderId="106" xfId="0" applyNumberFormat="1" applyFont="1" applyBorder="1" applyAlignment="1">
      <alignment horizontal="center" vertical="center"/>
    </xf>
    <xf numFmtId="41" fontId="37" fillId="0" borderId="99" xfId="0" applyNumberFormat="1" applyFont="1" applyBorder="1" applyAlignment="1">
      <alignment horizontal="center" vertical="center"/>
    </xf>
    <xf numFmtId="0" fontId="117" fillId="37" borderId="131" xfId="0" applyFont="1" applyFill="1" applyBorder="1" applyAlignment="1">
      <alignment horizontal="center" vertical="center"/>
    </xf>
    <xf numFmtId="0" fontId="117" fillId="37" borderId="113" xfId="0" applyFont="1" applyFill="1" applyBorder="1" applyAlignment="1">
      <alignment horizontal="center" vertical="center"/>
    </xf>
    <xf numFmtId="0" fontId="117" fillId="37" borderId="0" xfId="0" applyFont="1" applyFill="1" applyAlignment="1">
      <alignment horizontal="center" vertical="center"/>
    </xf>
    <xf numFmtId="0" fontId="209" fillId="37" borderId="74" xfId="0" applyFont="1" applyFill="1" applyBorder="1" applyAlignment="1">
      <alignment horizontal="center" vertical="center"/>
    </xf>
    <xf numFmtId="0" fontId="209" fillId="37" borderId="75" xfId="0" applyFont="1" applyFill="1" applyBorder="1" applyAlignment="1">
      <alignment horizontal="center" vertical="center"/>
    </xf>
    <xf numFmtId="0" fontId="15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110" fillId="63" borderId="30" xfId="0" applyFont="1" applyFill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6" fillId="37" borderId="74" xfId="0" applyFont="1" applyFill="1" applyBorder="1" applyAlignment="1">
      <alignment horizontal="center" vertical="center"/>
    </xf>
    <xf numFmtId="0" fontId="36" fillId="37" borderId="174" xfId="0" applyFont="1" applyFill="1" applyBorder="1" applyAlignment="1">
      <alignment horizontal="center" vertical="center"/>
    </xf>
    <xf numFmtId="0" fontId="147" fillId="0" borderId="71" xfId="0" applyFont="1" applyBorder="1" applyAlignment="1">
      <alignment horizontal="center" vertical="center"/>
    </xf>
    <xf numFmtId="0" fontId="147" fillId="0" borderId="72" xfId="0" applyFont="1" applyBorder="1" applyAlignment="1">
      <alignment horizontal="center" vertical="center"/>
    </xf>
    <xf numFmtId="0" fontId="113" fillId="0" borderId="71" xfId="0" applyFont="1" applyBorder="1" applyAlignment="1">
      <alignment horizontal="center" vertical="center"/>
    </xf>
    <xf numFmtId="0" fontId="113" fillId="0" borderId="72" xfId="0" applyFont="1" applyBorder="1" applyAlignment="1">
      <alignment horizontal="center" vertical="center"/>
    </xf>
    <xf numFmtId="0" fontId="37" fillId="0" borderId="101" xfId="0" applyFont="1" applyBorder="1" applyAlignment="1">
      <alignment horizontal="center" vertical="center" textRotation="255"/>
    </xf>
    <xf numFmtId="0" fontId="37" fillId="0" borderId="103" xfId="0" applyFont="1" applyBorder="1" applyAlignment="1">
      <alignment horizontal="center" vertical="center" textRotation="255"/>
    </xf>
    <xf numFmtId="0" fontId="110" fillId="0" borderId="118" xfId="0" applyFont="1" applyBorder="1" applyAlignment="1">
      <alignment horizontal="center" vertical="center"/>
    </xf>
    <xf numFmtId="0" fontId="110" fillId="0" borderId="95" xfId="0" applyFont="1" applyBorder="1" applyAlignment="1">
      <alignment horizontal="center" vertical="center"/>
    </xf>
    <xf numFmtId="0" fontId="37" fillId="67" borderId="106" xfId="0" applyFont="1" applyFill="1" applyBorder="1" applyAlignment="1">
      <alignment horizontal="left" vertical="center"/>
    </xf>
    <xf numFmtId="0" fontId="37" fillId="67" borderId="99" xfId="0" applyFont="1" applyFill="1" applyBorder="1" applyAlignment="1">
      <alignment horizontal="left" vertical="center"/>
    </xf>
    <xf numFmtId="0" fontId="110" fillId="0" borderId="171" xfId="0" applyFont="1" applyBorder="1" applyAlignment="1">
      <alignment horizontal="center" vertical="center"/>
    </xf>
    <xf numFmtId="0" fontId="110" fillId="0" borderId="172" xfId="0" applyFont="1" applyBorder="1" applyAlignment="1">
      <alignment horizontal="center" vertical="center"/>
    </xf>
    <xf numFmtId="0" fontId="110" fillId="0" borderId="140" xfId="0" applyFont="1" applyBorder="1" applyAlignment="1">
      <alignment horizontal="center" vertical="center"/>
    </xf>
    <xf numFmtId="41" fontId="37" fillId="0" borderId="0" xfId="0" applyNumberFormat="1" applyFont="1" applyAlignment="1">
      <alignment horizontal="left" vertical="center" indent="6"/>
    </xf>
    <xf numFmtId="0" fontId="132" fillId="0" borderId="0" xfId="0" quotePrefix="1" applyFont="1" applyAlignment="1">
      <alignment horizontal="center" vertical="center"/>
    </xf>
    <xf numFmtId="0" fontId="37" fillId="86" borderId="106" xfId="0" applyFont="1" applyFill="1" applyBorder="1" applyAlignment="1">
      <alignment horizontal="left" vertical="center"/>
    </xf>
    <xf numFmtId="0" fontId="37" fillId="86" borderId="99" xfId="0" applyFont="1" applyFill="1" applyBorder="1" applyAlignment="1">
      <alignment horizontal="left" vertical="center"/>
    </xf>
    <xf numFmtId="0" fontId="132" fillId="111" borderId="108" xfId="0" applyFont="1" applyFill="1" applyBorder="1" applyAlignment="1">
      <alignment horizontal="center" vertical="center"/>
    </xf>
    <xf numFmtId="0" fontId="132" fillId="111" borderId="0" xfId="0" applyFont="1" applyFill="1" applyAlignment="1">
      <alignment horizontal="center" vertical="center"/>
    </xf>
    <xf numFmtId="0" fontId="209" fillId="0" borderId="108" xfId="0" applyFont="1" applyBorder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37" fillId="0" borderId="165" xfId="0" applyFont="1" applyBorder="1" applyAlignment="1">
      <alignment horizontal="center" vertical="center" textRotation="255"/>
    </xf>
    <xf numFmtId="0" fontId="37" fillId="0" borderId="166" xfId="0" applyFont="1" applyBorder="1" applyAlignment="1">
      <alignment horizontal="center" vertical="center" textRotation="255"/>
    </xf>
    <xf numFmtId="0" fontId="37" fillId="0" borderId="268" xfId="0" applyFont="1" applyBorder="1" applyAlignment="1">
      <alignment horizontal="center" vertical="center" textRotation="255"/>
    </xf>
    <xf numFmtId="0" fontId="209" fillId="0" borderId="71" xfId="0" applyFont="1" applyBorder="1" applyAlignment="1">
      <alignment horizontal="center" vertical="center"/>
    </xf>
    <xf numFmtId="0" fontId="209" fillId="0" borderId="72" xfId="0" applyFont="1" applyBorder="1" applyAlignment="1">
      <alignment horizontal="center" vertical="center"/>
    </xf>
    <xf numFmtId="0" fontId="36" fillId="0" borderId="131" xfId="0" applyFont="1" applyBorder="1" applyAlignment="1">
      <alignment horizontal="center" vertical="center"/>
    </xf>
    <xf numFmtId="0" fontId="36" fillId="0" borderId="63" xfId="0" applyFont="1" applyBorder="1" applyAlignment="1">
      <alignment horizontal="center" vertical="center"/>
    </xf>
    <xf numFmtId="176" fontId="110" fillId="0" borderId="0" xfId="0" applyNumberFormat="1" applyFont="1" applyAlignment="1">
      <alignment horizontal="center" vertical="center"/>
    </xf>
    <xf numFmtId="0" fontId="110" fillId="0" borderId="0" xfId="0" applyFont="1" applyAlignment="1">
      <alignment horizontal="center" vertical="center"/>
    </xf>
    <xf numFmtId="182" fontId="231" fillId="83" borderId="71" xfId="0" applyNumberFormat="1" applyFont="1" applyFill="1" applyBorder="1" applyAlignment="1">
      <alignment horizontal="center" vertical="center" wrapText="1"/>
    </xf>
    <xf numFmtId="182" fontId="231" fillId="83" borderId="72" xfId="0" applyNumberFormat="1" applyFont="1" applyFill="1" applyBorder="1" applyAlignment="1">
      <alignment horizontal="center" vertical="center" wrapText="1"/>
    </xf>
    <xf numFmtId="0" fontId="231" fillId="58" borderId="28" xfId="0" applyFont="1" applyFill="1" applyBorder="1" applyAlignment="1">
      <alignment horizontal="center" vertical="center"/>
    </xf>
    <xf numFmtId="0" fontId="231" fillId="58" borderId="34" xfId="0" applyFont="1" applyFill="1" applyBorder="1" applyAlignment="1">
      <alignment horizontal="center" vertical="center"/>
    </xf>
    <xf numFmtId="0" fontId="231" fillId="58" borderId="35" xfId="0" applyFont="1" applyFill="1" applyBorder="1" applyAlignment="1">
      <alignment horizontal="center" vertical="center"/>
    </xf>
    <xf numFmtId="0" fontId="231" fillId="58" borderId="71" xfId="0" applyFont="1" applyFill="1" applyBorder="1" applyAlignment="1">
      <alignment horizontal="center" vertical="center"/>
    </xf>
    <xf numFmtId="0" fontId="231" fillId="58" borderId="5" xfId="0" applyFont="1" applyFill="1" applyBorder="1" applyAlignment="1">
      <alignment horizontal="center" vertical="center"/>
    </xf>
    <xf numFmtId="0" fontId="231" fillId="58" borderId="72" xfId="0" applyFont="1" applyFill="1" applyBorder="1" applyAlignment="1">
      <alignment horizontal="center" vertical="center"/>
    </xf>
    <xf numFmtId="0" fontId="244" fillId="0" borderId="38" xfId="0" applyFont="1" applyBorder="1" applyAlignment="1">
      <alignment horizontal="center" vertical="center"/>
    </xf>
    <xf numFmtId="182" fontId="231" fillId="83" borderId="5" xfId="0" applyNumberFormat="1" applyFont="1" applyFill="1" applyBorder="1" applyAlignment="1">
      <alignment horizontal="center" vertical="center" wrapText="1"/>
    </xf>
    <xf numFmtId="182" fontId="147" fillId="60" borderId="46" xfId="0" applyNumberFormat="1" applyFont="1" applyFill="1" applyBorder="1" applyAlignment="1">
      <alignment horizontal="center" vertical="center" wrapText="1"/>
    </xf>
    <xf numFmtId="182" fontId="147" fillId="60" borderId="92" xfId="0" applyNumberFormat="1" applyFont="1" applyFill="1" applyBorder="1" applyAlignment="1">
      <alignment horizontal="center" vertical="center" wrapText="1"/>
    </xf>
    <xf numFmtId="182" fontId="147" fillId="60" borderId="120" xfId="0" applyNumberFormat="1" applyFont="1" applyFill="1" applyBorder="1" applyAlignment="1">
      <alignment horizontal="center" vertical="center" wrapText="1"/>
    </xf>
    <xf numFmtId="182" fontId="147" fillId="60" borderId="121" xfId="0" applyNumberFormat="1" applyFont="1" applyFill="1" applyBorder="1" applyAlignment="1">
      <alignment horizontal="center" vertical="center" wrapText="1"/>
    </xf>
    <xf numFmtId="182" fontId="147" fillId="60" borderId="26" xfId="0" applyNumberFormat="1" applyFont="1" applyFill="1" applyBorder="1" applyAlignment="1">
      <alignment horizontal="center" vertical="center" wrapText="1"/>
    </xf>
    <xf numFmtId="182" fontId="147" fillId="60" borderId="2" xfId="0" applyNumberFormat="1" applyFont="1" applyFill="1" applyBorder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182" fontId="231" fillId="83" borderId="1" xfId="0" applyNumberFormat="1" applyFont="1" applyFill="1" applyBorder="1" applyAlignment="1">
      <alignment horizontal="center" vertical="center" wrapText="1"/>
    </xf>
    <xf numFmtId="182" fontId="231" fillId="67" borderId="1" xfId="0" applyNumberFormat="1" applyFont="1" applyFill="1" applyBorder="1" applyAlignment="1">
      <alignment horizontal="center" vertical="center" wrapText="1"/>
    </xf>
    <xf numFmtId="182" fontId="231" fillId="67" borderId="28" xfId="0" applyNumberFormat="1" applyFont="1" applyFill="1" applyBorder="1" applyAlignment="1">
      <alignment horizontal="center" vertical="center" wrapText="1"/>
    </xf>
    <xf numFmtId="182" fontId="231" fillId="90" borderId="1" xfId="0" applyNumberFormat="1" applyFont="1" applyFill="1" applyBorder="1" applyAlignment="1">
      <alignment horizontal="center" vertical="center" wrapText="1"/>
    </xf>
    <xf numFmtId="182" fontId="231" fillId="67" borderId="34" xfId="0" applyNumberFormat="1" applyFont="1" applyFill="1" applyBorder="1" applyAlignment="1">
      <alignment horizontal="center" vertical="center" wrapText="1"/>
    </xf>
    <xf numFmtId="0" fontId="213" fillId="0" borderId="27" xfId="0" applyFont="1" applyBorder="1" applyAlignment="1">
      <alignment horizontal="center" vertical="center"/>
    </xf>
    <xf numFmtId="0" fontId="231" fillId="58" borderId="1" xfId="0" applyFont="1" applyFill="1" applyBorder="1" applyAlignment="1">
      <alignment horizontal="center" vertical="center"/>
    </xf>
    <xf numFmtId="182" fontId="147" fillId="73" borderId="1" xfId="0" applyNumberFormat="1" applyFont="1" applyFill="1" applyBorder="1" applyAlignment="1">
      <alignment horizontal="center" vertical="center"/>
    </xf>
    <xf numFmtId="182" fontId="147" fillId="66" borderId="1" xfId="0" applyNumberFormat="1" applyFont="1" applyFill="1" applyBorder="1" applyAlignment="1">
      <alignment horizontal="center" vertical="center" wrapText="1"/>
    </xf>
    <xf numFmtId="182" fontId="147" fillId="66" borderId="28" xfId="0" applyNumberFormat="1" applyFont="1" applyFill="1" applyBorder="1" applyAlignment="1">
      <alignment horizontal="center" vertical="center" wrapText="1"/>
    </xf>
    <xf numFmtId="182" fontId="147" fillId="66" borderId="35" xfId="0" applyNumberFormat="1" applyFont="1" applyFill="1" applyBorder="1" applyAlignment="1">
      <alignment horizontal="center" vertical="center" wrapText="1"/>
    </xf>
    <xf numFmtId="182" fontId="147" fillId="67" borderId="1" xfId="0" applyNumberFormat="1" applyFont="1" applyFill="1" applyBorder="1" applyAlignment="1">
      <alignment horizontal="center" vertical="center"/>
    </xf>
    <xf numFmtId="182" fontId="147" fillId="72" borderId="71" xfId="0" applyNumberFormat="1" applyFont="1" applyFill="1" applyBorder="1" applyAlignment="1">
      <alignment horizontal="center" vertical="center"/>
    </xf>
    <xf numFmtId="182" fontId="147" fillId="72" borderId="5" xfId="0" applyNumberFormat="1" applyFont="1" applyFill="1" applyBorder="1" applyAlignment="1">
      <alignment horizontal="center" vertical="center"/>
    </xf>
    <xf numFmtId="182" fontId="147" fillId="72" borderId="72" xfId="0" applyNumberFormat="1" applyFont="1" applyFill="1" applyBorder="1" applyAlignment="1">
      <alignment horizontal="center" vertical="center"/>
    </xf>
    <xf numFmtId="182" fontId="147" fillId="99" borderId="1" xfId="0" applyNumberFormat="1" applyFont="1" applyFill="1" applyBorder="1" applyAlignment="1">
      <alignment horizontal="center" vertical="center"/>
    </xf>
    <xf numFmtId="0" fontId="147" fillId="58" borderId="1" xfId="0" applyFont="1" applyFill="1" applyBorder="1" applyAlignment="1">
      <alignment horizontal="center" vertical="center"/>
    </xf>
    <xf numFmtId="0" fontId="147" fillId="58" borderId="28" xfId="0" applyFont="1" applyFill="1" applyBorder="1" applyAlignment="1">
      <alignment horizontal="center" vertical="center"/>
    </xf>
    <xf numFmtId="0" fontId="147" fillId="58" borderId="35" xfId="0" applyFont="1" applyFill="1" applyBorder="1" applyAlignment="1">
      <alignment horizontal="center" vertical="center"/>
    </xf>
    <xf numFmtId="0" fontId="147" fillId="58" borderId="34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24" fillId="75" borderId="176" xfId="0" applyFont="1" applyFill="1" applyBorder="1" applyAlignment="1">
      <alignment horizontal="center" vertical="center"/>
    </xf>
    <xf numFmtId="0" fontId="224" fillId="75" borderId="177" xfId="0" applyFont="1" applyFill="1" applyBorder="1" applyAlignment="1">
      <alignment horizontal="center" vertical="center"/>
    </xf>
    <xf numFmtId="0" fontId="224" fillId="75" borderId="135" xfId="0" applyFont="1" applyFill="1" applyBorder="1" applyAlignment="1">
      <alignment horizontal="center" vertical="center"/>
    </xf>
    <xf numFmtId="0" fontId="224" fillId="75" borderId="171" xfId="0" applyFont="1" applyFill="1" applyBorder="1" applyAlignment="1">
      <alignment horizontal="center" vertical="center"/>
    </xf>
    <xf numFmtId="0" fontId="224" fillId="75" borderId="172" xfId="0" applyFont="1" applyFill="1" applyBorder="1" applyAlignment="1">
      <alignment horizontal="center" vertical="center"/>
    </xf>
    <xf numFmtId="0" fontId="224" fillId="75" borderId="178" xfId="0" applyFont="1" applyFill="1" applyBorder="1" applyAlignment="1">
      <alignment horizontal="center" vertical="center"/>
    </xf>
    <xf numFmtId="0" fontId="224" fillId="75" borderId="176" xfId="0" applyFont="1" applyFill="1" applyBorder="1" applyAlignment="1">
      <alignment horizontal="center" vertical="center" wrapText="1"/>
    </xf>
    <xf numFmtId="0" fontId="213" fillId="0" borderId="47" xfId="0" applyFont="1" applyBorder="1" applyAlignment="1">
      <alignment horizontal="center" vertical="center"/>
    </xf>
    <xf numFmtId="0" fontId="213" fillId="0" borderId="38" xfId="0" applyFont="1" applyBorder="1" applyAlignment="1">
      <alignment horizontal="center" vertical="center"/>
    </xf>
    <xf numFmtId="0" fontId="213" fillId="37" borderId="52" xfId="0" applyFont="1" applyFill="1" applyBorder="1" applyAlignment="1">
      <alignment horizontal="center" vertical="center"/>
    </xf>
    <xf numFmtId="0" fontId="213" fillId="0" borderId="59" xfId="0" applyFont="1" applyBorder="1" applyAlignment="1">
      <alignment horizontal="center" vertical="center"/>
    </xf>
    <xf numFmtId="0" fontId="213" fillId="0" borderId="34" xfId="0" applyFont="1" applyBorder="1" applyAlignment="1">
      <alignment horizontal="center" vertical="center"/>
    </xf>
    <xf numFmtId="0" fontId="213" fillId="0" borderId="59" xfId="0" applyFont="1" applyBorder="1" applyAlignment="1">
      <alignment horizontal="center" vertical="center" wrapText="1"/>
    </xf>
    <xf numFmtId="0" fontId="213" fillId="0" borderId="34" xfId="0" applyFont="1" applyBorder="1" applyAlignment="1">
      <alignment horizontal="center" vertical="center" wrapText="1"/>
    </xf>
    <xf numFmtId="0" fontId="213" fillId="67" borderId="25" xfId="0" applyFont="1" applyFill="1" applyBorder="1" applyAlignment="1">
      <alignment horizontal="center" vertical="center"/>
    </xf>
    <xf numFmtId="0" fontId="213" fillId="0" borderId="29" xfId="0" applyFont="1" applyBorder="1" applyAlignment="1">
      <alignment horizontal="center" vertical="center" wrapText="1"/>
    </xf>
    <xf numFmtId="0" fontId="213" fillId="0" borderId="38" xfId="0" applyFont="1" applyBorder="1" applyAlignment="1">
      <alignment horizontal="center" vertical="center" wrapText="1"/>
    </xf>
    <xf numFmtId="0" fontId="224" fillId="0" borderId="131" xfId="0" applyFont="1" applyBorder="1" applyAlignment="1">
      <alignment horizontal="center" vertical="center"/>
    </xf>
    <xf numFmtId="0" fontId="224" fillId="0" borderId="63" xfId="0" applyFont="1" applyBorder="1" applyAlignment="1">
      <alignment horizontal="center" vertical="center"/>
    </xf>
    <xf numFmtId="0" fontId="224" fillId="0" borderId="76" xfId="0" applyFont="1" applyBorder="1" applyAlignment="1">
      <alignment horizontal="center" vertical="center"/>
    </xf>
    <xf numFmtId="0" fontId="224" fillId="0" borderId="52" xfId="0" applyFont="1" applyBorder="1" applyAlignment="1">
      <alignment horizontal="center" vertical="center"/>
    </xf>
    <xf numFmtId="0" fontId="224" fillId="0" borderId="75" xfId="0" applyFont="1" applyBorder="1" applyAlignment="1">
      <alignment horizontal="center" vertical="center"/>
    </xf>
    <xf numFmtId="0" fontId="224" fillId="0" borderId="1" xfId="0" applyFont="1" applyBorder="1" applyAlignment="1">
      <alignment horizontal="center" vertical="center"/>
    </xf>
    <xf numFmtId="0" fontId="224" fillId="0" borderId="74" xfId="0" applyFont="1" applyBorder="1" applyAlignment="1">
      <alignment horizontal="center" vertical="center"/>
    </xf>
    <xf numFmtId="0" fontId="224" fillId="0" borderId="77" xfId="0" applyFont="1" applyBorder="1" applyAlignment="1">
      <alignment horizontal="center" vertical="center"/>
    </xf>
    <xf numFmtId="0" fontId="213" fillId="37" borderId="77" xfId="0" applyFont="1" applyFill="1" applyBorder="1" applyAlignment="1">
      <alignment horizontal="center" vertical="center"/>
    </xf>
    <xf numFmtId="0" fontId="213" fillId="37" borderId="1" xfId="0" applyFont="1" applyFill="1" applyBorder="1" applyAlignment="1">
      <alignment horizontal="center" vertical="center"/>
    </xf>
    <xf numFmtId="0" fontId="213" fillId="37" borderId="28" xfId="0" applyFont="1" applyFill="1" applyBorder="1" applyAlignment="1">
      <alignment horizontal="center" vertical="center"/>
    </xf>
    <xf numFmtId="0" fontId="224" fillId="37" borderId="131" xfId="0" applyFont="1" applyFill="1" applyBorder="1" applyAlignment="1">
      <alignment horizontal="center" vertical="center"/>
    </xf>
    <xf numFmtId="0" fontId="224" fillId="37" borderId="63" xfId="0" applyFont="1" applyFill="1" applyBorder="1" applyAlignment="1">
      <alignment horizontal="center" vertical="center"/>
    </xf>
    <xf numFmtId="0" fontId="213" fillId="37" borderId="59" xfId="0" applyFont="1" applyFill="1" applyBorder="1" applyAlignment="1">
      <alignment horizontal="center" vertical="center" wrapText="1"/>
    </xf>
    <xf numFmtId="0" fontId="213" fillId="37" borderId="34" xfId="0" applyFont="1" applyFill="1" applyBorder="1" applyAlignment="1">
      <alignment horizontal="center" vertical="center" wrapText="1"/>
    </xf>
    <xf numFmtId="0" fontId="213" fillId="37" borderId="34" xfId="0" applyFont="1" applyFill="1" applyBorder="1" applyAlignment="1">
      <alignment horizontal="center" vertical="center"/>
    </xf>
    <xf numFmtId="0" fontId="213" fillId="37" borderId="29" xfId="0" applyFont="1" applyFill="1" applyBorder="1" applyAlignment="1">
      <alignment horizontal="center" vertical="center"/>
    </xf>
    <xf numFmtId="0" fontId="213" fillId="37" borderId="25" xfId="0" applyFont="1" applyFill="1" applyBorder="1" applyAlignment="1">
      <alignment horizontal="center" vertical="center"/>
    </xf>
    <xf numFmtId="0" fontId="213" fillId="37" borderId="29" xfId="0" applyFont="1" applyFill="1" applyBorder="1" applyAlignment="1">
      <alignment horizontal="center" vertical="center" wrapText="1"/>
    </xf>
    <xf numFmtId="0" fontId="213" fillId="37" borderId="25" xfId="0" applyFont="1" applyFill="1" applyBorder="1" applyAlignment="1">
      <alignment horizontal="center" vertical="center" wrapText="1"/>
    </xf>
    <xf numFmtId="0" fontId="224" fillId="37" borderId="59" xfId="0" applyFont="1" applyFill="1" applyBorder="1" applyAlignment="1">
      <alignment horizontal="center" vertical="center"/>
    </xf>
    <xf numFmtId="0" fontId="224" fillId="37" borderId="34" xfId="0" applyFont="1" applyFill="1" applyBorder="1" applyAlignment="1">
      <alignment horizontal="center" vertical="center"/>
    </xf>
    <xf numFmtId="0" fontId="224" fillId="37" borderId="35" xfId="0" applyFont="1" applyFill="1" applyBorder="1" applyAlignment="1">
      <alignment horizontal="center" vertical="center"/>
    </xf>
    <xf numFmtId="0" fontId="213" fillId="37" borderId="59" xfId="0" applyFont="1" applyFill="1" applyBorder="1" applyAlignment="1">
      <alignment horizontal="center" vertical="center"/>
    </xf>
    <xf numFmtId="0" fontId="213" fillId="37" borderId="35" xfId="0" applyFont="1" applyFill="1" applyBorder="1" applyAlignment="1">
      <alignment horizontal="center" vertical="center"/>
    </xf>
    <xf numFmtId="0" fontId="213" fillId="37" borderId="35" xfId="0" applyFont="1" applyFill="1" applyBorder="1" applyAlignment="1">
      <alignment horizontal="center" vertical="center" wrapText="1"/>
    </xf>
    <xf numFmtId="0" fontId="213" fillId="37" borderId="38" xfId="0" applyFont="1" applyFill="1" applyBorder="1" applyAlignment="1">
      <alignment horizontal="center" vertical="center"/>
    </xf>
    <xf numFmtId="0" fontId="117" fillId="71" borderId="0" xfId="0" applyFont="1" applyFill="1" applyAlignment="1">
      <alignment horizontal="center" vertical="center"/>
    </xf>
    <xf numFmtId="0" fontId="213" fillId="37" borderId="127" xfId="0" applyFont="1" applyFill="1" applyBorder="1" applyAlignment="1">
      <alignment horizontal="center" vertical="center"/>
    </xf>
    <xf numFmtId="0" fontId="213" fillId="37" borderId="142" xfId="0" applyFont="1" applyFill="1" applyBorder="1" applyAlignment="1">
      <alignment horizontal="center" vertical="center"/>
    </xf>
    <xf numFmtId="0" fontId="213" fillId="37" borderId="175" xfId="0" applyFont="1" applyFill="1" applyBorder="1" applyAlignment="1">
      <alignment horizontal="center" vertical="center"/>
    </xf>
    <xf numFmtId="0" fontId="213" fillId="37" borderId="76" xfId="0" applyFont="1" applyFill="1" applyBorder="1" applyAlignment="1">
      <alignment horizontal="center" vertical="center"/>
    </xf>
    <xf numFmtId="0" fontId="209" fillId="61" borderId="49" xfId="0" applyFont="1" applyFill="1" applyBorder="1" applyAlignment="1">
      <alignment horizontal="center" vertical="center"/>
    </xf>
    <xf numFmtId="0" fontId="224" fillId="37" borderId="261" xfId="0" applyFont="1" applyFill="1" applyBorder="1" applyAlignment="1">
      <alignment horizontal="center" vertical="center"/>
    </xf>
    <xf numFmtId="0" fontId="224" fillId="37" borderId="113" xfId="0" applyFont="1" applyFill="1" applyBorder="1" applyAlignment="1">
      <alignment horizontal="center" vertical="center"/>
    </xf>
    <xf numFmtId="0" fontId="213" fillId="37" borderId="38" xfId="0" applyFont="1" applyFill="1" applyBorder="1" applyAlignment="1">
      <alignment horizontal="center" vertical="center" wrapText="1"/>
    </xf>
    <xf numFmtId="0" fontId="213" fillId="75" borderId="38" xfId="0" applyFont="1" applyFill="1" applyBorder="1" applyAlignment="1">
      <alignment horizontal="center" vertical="center"/>
    </xf>
    <xf numFmtId="0" fontId="213" fillId="75" borderId="90" xfId="0" applyFont="1" applyFill="1" applyBorder="1" applyAlignment="1">
      <alignment horizontal="center" vertical="center"/>
    </xf>
    <xf numFmtId="0" fontId="224" fillId="75" borderId="108" xfId="0" applyFont="1" applyFill="1" applyBorder="1" applyAlignment="1">
      <alignment horizontal="center" vertical="center"/>
    </xf>
    <xf numFmtId="0" fontId="224" fillId="75" borderId="0" xfId="0" applyFont="1" applyFill="1" applyAlignment="1">
      <alignment horizontal="center" vertical="center"/>
    </xf>
    <xf numFmtId="0" fontId="224" fillId="75" borderId="60" xfId="0" applyFont="1" applyFill="1" applyBorder="1" applyAlignment="1">
      <alignment horizontal="center" vertical="center"/>
    </xf>
    <xf numFmtId="0" fontId="213" fillId="0" borderId="122" xfId="0" applyFont="1" applyBorder="1" applyAlignment="1">
      <alignment horizontal="center" vertical="center"/>
    </xf>
    <xf numFmtId="0" fontId="213" fillId="0" borderId="3" xfId="0" applyFont="1" applyBorder="1" applyAlignment="1">
      <alignment horizontal="center" vertical="center"/>
    </xf>
    <xf numFmtId="0" fontId="213" fillId="0" borderId="28" xfId="0" applyFont="1" applyBorder="1" applyAlignment="1">
      <alignment horizontal="center" vertical="center" wrapText="1"/>
    </xf>
    <xf numFmtId="0" fontId="213" fillId="0" borderId="3" xfId="0" applyFont="1" applyBorder="1" applyAlignment="1">
      <alignment horizontal="center" vertical="center" wrapText="1"/>
    </xf>
    <xf numFmtId="0" fontId="213" fillId="0" borderId="28" xfId="0" applyFont="1" applyBorder="1" applyAlignment="1">
      <alignment horizontal="center" vertical="center"/>
    </xf>
    <xf numFmtId="0" fontId="213" fillId="60" borderId="127" xfId="0" applyFont="1" applyFill="1" applyBorder="1" applyAlignment="1">
      <alignment horizontal="center" vertical="center"/>
    </xf>
    <xf numFmtId="0" fontId="213" fillId="60" borderId="142" xfId="0" applyFont="1" applyFill="1" applyBorder="1" applyAlignment="1">
      <alignment horizontal="center" vertical="center"/>
    </xf>
    <xf numFmtId="0" fontId="213" fillId="60" borderId="175" xfId="0" applyFont="1" applyFill="1" applyBorder="1" applyAlignment="1">
      <alignment horizontal="center" vertical="center"/>
    </xf>
    <xf numFmtId="0" fontId="224" fillId="0" borderId="28" xfId="0" applyFont="1" applyBorder="1" applyAlignment="1">
      <alignment horizontal="center" vertical="center"/>
    </xf>
    <xf numFmtId="0" fontId="224" fillId="0" borderId="34" xfId="0" applyFont="1" applyBorder="1" applyAlignment="1">
      <alignment horizontal="center" vertical="center"/>
    </xf>
    <xf numFmtId="0" fontId="224" fillId="0" borderId="35" xfId="0" applyFont="1" applyBorder="1" applyAlignment="1">
      <alignment horizontal="center" vertical="center"/>
    </xf>
    <xf numFmtId="0" fontId="224" fillId="37" borderId="285" xfId="0" applyFont="1" applyFill="1" applyBorder="1" applyAlignment="1">
      <alignment horizontal="center" vertical="center"/>
    </xf>
    <xf numFmtId="0" fontId="224" fillId="37" borderId="108" xfId="0" applyFont="1" applyFill="1" applyBorder="1" applyAlignment="1">
      <alignment horizontal="center" vertical="center"/>
    </xf>
    <xf numFmtId="0" fontId="224" fillId="37" borderId="160" xfId="0" applyFont="1" applyFill="1" applyBorder="1" applyAlignment="1">
      <alignment horizontal="center" vertical="center"/>
    </xf>
    <xf numFmtId="0" fontId="213" fillId="37" borderId="49" xfId="0" applyFont="1" applyFill="1" applyBorder="1" applyAlignment="1">
      <alignment horizontal="center" vertical="center" wrapText="1"/>
    </xf>
    <xf numFmtId="0" fontId="213" fillId="37" borderId="49" xfId="0" applyFont="1" applyFill="1" applyBorder="1" applyAlignment="1">
      <alignment horizontal="center" vertical="center"/>
    </xf>
    <xf numFmtId="0" fontId="224" fillId="37" borderId="54" xfId="0" applyFont="1" applyFill="1" applyBorder="1" applyAlignment="1">
      <alignment horizontal="center" vertical="center"/>
    </xf>
    <xf numFmtId="0" fontId="224" fillId="37" borderId="182" xfId="0" applyFont="1" applyFill="1" applyBorder="1" applyAlignment="1">
      <alignment horizontal="center" vertical="center"/>
    </xf>
    <xf numFmtId="0" fontId="213" fillId="58" borderId="127" xfId="0" applyFont="1" applyFill="1" applyBorder="1" applyAlignment="1">
      <alignment horizontal="center" vertical="center"/>
    </xf>
    <xf numFmtId="0" fontId="213" fillId="58" borderId="142" xfId="0" applyFont="1" applyFill="1" applyBorder="1" applyAlignment="1">
      <alignment horizontal="center" vertical="center"/>
    </xf>
    <xf numFmtId="0" fontId="213" fillId="58" borderId="175" xfId="0" applyFont="1" applyFill="1" applyBorder="1" applyAlignment="1">
      <alignment horizontal="center" vertical="center"/>
    </xf>
    <xf numFmtId="0" fontId="213" fillId="37" borderId="118" xfId="0" applyFont="1" applyFill="1" applyBorder="1" applyAlignment="1">
      <alignment horizontal="center" vertical="center"/>
    </xf>
    <xf numFmtId="0" fontId="213" fillId="37" borderId="95" xfId="0" applyFont="1" applyFill="1" applyBorder="1" applyAlignment="1">
      <alignment horizontal="center" vertical="center"/>
    </xf>
    <xf numFmtId="0" fontId="224" fillId="75" borderId="7" xfId="0" applyFont="1" applyFill="1" applyBorder="1" applyAlignment="1">
      <alignment horizontal="center" vertical="center"/>
    </xf>
    <xf numFmtId="0" fontId="224" fillId="75" borderId="62" xfId="0" applyFont="1" applyFill="1" applyBorder="1" applyAlignment="1">
      <alignment horizontal="center" vertical="center"/>
    </xf>
    <xf numFmtId="0" fontId="224" fillId="75" borderId="180" xfId="0" applyFont="1" applyFill="1" applyBorder="1" applyAlignment="1">
      <alignment horizontal="center" vertical="center"/>
    </xf>
    <xf numFmtId="0" fontId="224" fillId="75" borderId="130" xfId="0" applyFont="1" applyFill="1" applyBorder="1" applyAlignment="1">
      <alignment horizontal="center" vertical="center"/>
    </xf>
    <xf numFmtId="0" fontId="224" fillId="75" borderId="6" xfId="0" applyFont="1" applyFill="1" applyBorder="1" applyAlignment="1">
      <alignment horizontal="center" vertical="center"/>
    </xf>
    <xf numFmtId="0" fontId="224" fillId="75" borderId="181" xfId="0" applyFont="1" applyFill="1" applyBorder="1" applyAlignment="1">
      <alignment horizontal="center" vertical="center"/>
    </xf>
    <xf numFmtId="0" fontId="224" fillId="37" borderId="117" xfId="0" applyFont="1" applyFill="1" applyBorder="1" applyAlignment="1">
      <alignment horizontal="center" vertical="center"/>
    </xf>
    <xf numFmtId="0" fontId="224" fillId="37" borderId="103" xfId="0" applyFont="1" applyFill="1" applyBorder="1" applyAlignment="1">
      <alignment horizontal="center" vertical="center"/>
    </xf>
    <xf numFmtId="0" fontId="224" fillId="37" borderId="7" xfId="0" applyFont="1" applyFill="1" applyBorder="1" applyAlignment="1">
      <alignment horizontal="center" vertical="center"/>
    </xf>
    <xf numFmtId="0" fontId="213" fillId="0" borderId="27" xfId="0" applyFont="1" applyBorder="1" applyAlignment="1">
      <alignment horizontal="center" vertical="center" wrapText="1"/>
    </xf>
    <xf numFmtId="0" fontId="213" fillId="115" borderId="25" xfId="0" applyFont="1" applyFill="1" applyBorder="1" applyAlignment="1">
      <alignment horizontal="center" vertical="center" wrapText="1"/>
    </xf>
    <xf numFmtId="0" fontId="213" fillId="115" borderId="27" xfId="0" applyFont="1" applyFill="1" applyBorder="1" applyAlignment="1">
      <alignment horizontal="center" vertical="center" wrapText="1"/>
    </xf>
    <xf numFmtId="0" fontId="213" fillId="97" borderId="28" xfId="0" applyFont="1" applyFill="1" applyBorder="1" applyAlignment="1">
      <alignment horizontal="center" vertical="center"/>
    </xf>
    <xf numFmtId="0" fontId="213" fillId="97" borderId="34" xfId="0" applyFont="1" applyFill="1" applyBorder="1" applyAlignment="1">
      <alignment horizontal="center" vertical="center"/>
    </xf>
    <xf numFmtId="0" fontId="213" fillId="112" borderId="28" xfId="0" applyFont="1" applyFill="1" applyBorder="1" applyAlignment="1">
      <alignment horizontal="center" vertical="center"/>
    </xf>
    <xf numFmtId="0" fontId="213" fillId="112" borderId="34" xfId="0" applyFont="1" applyFill="1" applyBorder="1" applyAlignment="1">
      <alignment horizontal="center" vertical="center"/>
    </xf>
    <xf numFmtId="0" fontId="213" fillId="112" borderId="35" xfId="0" applyFont="1" applyFill="1" applyBorder="1" applyAlignment="1">
      <alignment horizontal="center" vertical="center"/>
    </xf>
    <xf numFmtId="0" fontId="213" fillId="37" borderId="3" xfId="0" applyFont="1" applyFill="1" applyBorder="1" applyAlignment="1">
      <alignment horizontal="center" vertical="center"/>
    </xf>
    <xf numFmtId="0" fontId="213" fillId="37" borderId="6" xfId="0" applyFont="1" applyFill="1" applyBorder="1" applyAlignment="1">
      <alignment horizontal="center" vertical="center"/>
    </xf>
    <xf numFmtId="0" fontId="213" fillId="37" borderId="181" xfId="0" applyFont="1" applyFill="1" applyBorder="1" applyAlignment="1">
      <alignment horizontal="center" vertical="center"/>
    </xf>
    <xf numFmtId="0" fontId="213" fillId="37" borderId="27" xfId="0" applyFont="1" applyFill="1" applyBorder="1" applyAlignment="1">
      <alignment horizontal="center" vertical="center"/>
    </xf>
    <xf numFmtId="0" fontId="213" fillId="37" borderId="30" xfId="0" applyFont="1" applyFill="1" applyBorder="1" applyAlignment="1">
      <alignment horizontal="center" vertical="center"/>
    </xf>
    <xf numFmtId="0" fontId="224" fillId="69" borderId="7" xfId="0" applyFont="1" applyFill="1" applyBorder="1" applyAlignment="1">
      <alignment horizontal="center" vertical="center"/>
    </xf>
    <xf numFmtId="0" fontId="224" fillId="69" borderId="108" xfId="0" applyFont="1" applyFill="1" applyBorder="1" applyAlignment="1">
      <alignment horizontal="center" vertical="center"/>
    </xf>
    <xf numFmtId="0" fontId="213" fillId="37" borderId="57" xfId="0" applyFont="1" applyFill="1" applyBorder="1" applyAlignment="1">
      <alignment horizontal="center" vertical="center"/>
    </xf>
    <xf numFmtId="0" fontId="213" fillId="37" borderId="57" xfId="0" applyFont="1" applyFill="1" applyBorder="1" applyAlignment="1">
      <alignment horizontal="center" vertical="center" wrapText="1"/>
    </xf>
    <xf numFmtId="0" fontId="213" fillId="37" borderId="3" xfId="0" applyFont="1" applyFill="1" applyBorder="1" applyAlignment="1">
      <alignment horizontal="center" vertical="center" wrapText="1"/>
    </xf>
    <xf numFmtId="0" fontId="213" fillId="37" borderId="133" xfId="0" applyFont="1" applyFill="1" applyBorder="1" applyAlignment="1">
      <alignment horizontal="center" vertical="center"/>
    </xf>
    <xf numFmtId="0" fontId="213" fillId="37" borderId="4" xfId="0" applyFont="1" applyFill="1" applyBorder="1" applyAlignment="1">
      <alignment horizontal="center" vertical="center"/>
    </xf>
    <xf numFmtId="0" fontId="224" fillId="37" borderId="132" xfId="0" applyFont="1" applyFill="1" applyBorder="1" applyAlignment="1">
      <alignment horizontal="center" vertical="center"/>
    </xf>
    <xf numFmtId="0" fontId="117" fillId="71" borderId="26" xfId="0" applyFont="1" applyFill="1" applyBorder="1" applyAlignment="1">
      <alignment horizontal="center" vertical="center"/>
    </xf>
    <xf numFmtId="185" fontId="213" fillId="37" borderId="59" xfId="0" applyNumberFormat="1" applyFont="1" applyFill="1" applyBorder="1" applyAlignment="1">
      <alignment horizontal="center" vertical="center"/>
    </xf>
    <xf numFmtId="185" fontId="213" fillId="37" borderId="3" xfId="0" applyNumberFormat="1" applyFont="1" applyFill="1" applyBorder="1" applyAlignment="1">
      <alignment horizontal="center" vertical="center"/>
    </xf>
    <xf numFmtId="0" fontId="209" fillId="61" borderId="28" xfId="0" applyFont="1" applyFill="1" applyBorder="1" applyAlignment="1">
      <alignment horizontal="center" vertical="center"/>
    </xf>
    <xf numFmtId="0" fontId="224" fillId="37" borderId="133" xfId="0" applyFont="1" applyFill="1" applyBorder="1" applyAlignment="1">
      <alignment horizontal="center" vertical="center"/>
    </xf>
    <xf numFmtId="0" fontId="224" fillId="37" borderId="6" xfId="0" applyFont="1" applyFill="1" applyBorder="1" applyAlignment="1">
      <alignment horizontal="center" vertical="center"/>
    </xf>
    <xf numFmtId="0" fontId="213" fillId="60" borderId="38" xfId="0" applyFont="1" applyFill="1" applyBorder="1" applyAlignment="1">
      <alignment horizontal="center" vertical="center" wrapText="1"/>
    </xf>
    <xf numFmtId="0" fontId="213" fillId="60" borderId="35" xfId="0" applyFont="1" applyFill="1" applyBorder="1" applyAlignment="1">
      <alignment horizontal="center" vertical="center" wrapText="1"/>
    </xf>
    <xf numFmtId="0" fontId="213" fillId="97" borderId="28" xfId="0" applyFont="1" applyFill="1" applyBorder="1" applyAlignment="1">
      <alignment horizontal="center" vertical="center" wrapText="1"/>
    </xf>
    <xf numFmtId="0" fontId="213" fillId="97" borderId="34" xfId="0" applyFont="1" applyFill="1" applyBorder="1" applyAlignment="1">
      <alignment horizontal="center" vertical="center" wrapText="1"/>
    </xf>
    <xf numFmtId="0" fontId="213" fillId="112" borderId="28" xfId="0" applyFont="1" applyFill="1" applyBorder="1" applyAlignment="1">
      <alignment horizontal="center" vertical="center" wrapText="1"/>
    </xf>
    <xf numFmtId="0" fontId="213" fillId="112" borderId="34" xfId="0" applyFont="1" applyFill="1" applyBorder="1" applyAlignment="1">
      <alignment horizontal="center" vertical="center" wrapText="1"/>
    </xf>
    <xf numFmtId="0" fontId="213" fillId="112" borderId="35" xfId="0" applyFont="1" applyFill="1" applyBorder="1" applyAlignment="1">
      <alignment horizontal="center" vertical="center" wrapText="1"/>
    </xf>
    <xf numFmtId="0" fontId="213" fillId="0" borderId="49" xfId="0" applyFont="1" applyBorder="1" applyAlignment="1">
      <alignment horizontal="center" vertical="center"/>
    </xf>
    <xf numFmtId="0" fontId="213" fillId="0" borderId="49" xfId="0" applyFont="1" applyBorder="1" applyAlignment="1">
      <alignment horizontal="center" vertical="center" wrapText="1"/>
    </xf>
    <xf numFmtId="0" fontId="213" fillId="37" borderId="179" xfId="0" applyFont="1" applyFill="1" applyBorder="1" applyAlignment="1">
      <alignment horizontal="center" vertical="center"/>
    </xf>
    <xf numFmtId="41" fontId="36" fillId="37" borderId="29" xfId="0" applyNumberFormat="1" applyFont="1" applyFill="1" applyBorder="1" applyAlignment="1">
      <alignment horizontal="center" vertical="center"/>
    </xf>
    <xf numFmtId="41" fontId="36" fillId="37" borderId="3" xfId="0" applyNumberFormat="1" applyFont="1" applyFill="1" applyBorder="1" applyAlignment="1">
      <alignment horizontal="center" vertical="center"/>
    </xf>
    <xf numFmtId="41" fontId="36" fillId="37" borderId="25" xfId="0" applyNumberFormat="1" applyFont="1" applyFill="1" applyBorder="1" applyAlignment="1">
      <alignment horizontal="center" vertical="center"/>
    </xf>
    <xf numFmtId="41" fontId="36" fillId="37" borderId="27" xfId="0" applyNumberFormat="1" applyFont="1" applyFill="1" applyBorder="1" applyAlignment="1">
      <alignment horizontal="center" vertical="center"/>
    </xf>
    <xf numFmtId="41" fontId="36" fillId="37" borderId="28" xfId="0" applyNumberFormat="1" applyFont="1" applyFill="1" applyBorder="1" applyAlignment="1">
      <alignment horizontal="center" vertical="center"/>
    </xf>
    <xf numFmtId="41" fontId="36" fillId="37" borderId="34" xfId="0" applyNumberFormat="1" applyFont="1" applyFill="1" applyBorder="1" applyAlignment="1">
      <alignment horizontal="center" vertical="center"/>
    </xf>
    <xf numFmtId="41" fontId="36" fillId="37" borderId="35" xfId="0" applyNumberFormat="1" applyFont="1" applyFill="1" applyBorder="1" applyAlignment="1">
      <alignment horizontal="center" vertical="center"/>
    </xf>
    <xf numFmtId="0" fontId="36" fillId="37" borderId="34" xfId="0" applyFont="1" applyFill="1" applyBorder="1" applyAlignment="1">
      <alignment horizontal="center" vertical="center"/>
    </xf>
    <xf numFmtId="0" fontId="117" fillId="37" borderId="3" xfId="0" applyFont="1" applyFill="1" applyBorder="1" applyAlignment="1">
      <alignment horizontal="center" vertical="center"/>
    </xf>
    <xf numFmtId="0" fontId="117" fillId="37" borderId="25" xfId="0" applyFont="1" applyFill="1" applyBorder="1" applyAlignment="1">
      <alignment horizontal="center" vertical="center"/>
    </xf>
    <xf numFmtId="0" fontId="117" fillId="37" borderId="38" xfId="0" applyFont="1" applyFill="1" applyBorder="1" applyAlignment="1">
      <alignment horizontal="center" vertical="center"/>
    </xf>
    <xf numFmtId="0" fontId="36" fillId="64" borderId="38" xfId="0" applyFont="1" applyFill="1" applyBorder="1" applyAlignment="1">
      <alignment horizontal="center" vertical="center"/>
    </xf>
    <xf numFmtId="0" fontId="36" fillId="64" borderId="34" xfId="0" applyFont="1" applyFill="1" applyBorder="1" applyAlignment="1">
      <alignment horizontal="center" vertical="center"/>
    </xf>
    <xf numFmtId="0" fontId="36" fillId="64" borderId="3" xfId="0" applyFont="1" applyFill="1" applyBorder="1" applyAlignment="1">
      <alignment horizontal="center" vertical="center"/>
    </xf>
    <xf numFmtId="0" fontId="36" fillId="69" borderId="29" xfId="0" applyFont="1" applyFill="1" applyBorder="1" applyAlignment="1">
      <alignment horizontal="center" vertical="center"/>
    </xf>
    <xf numFmtId="0" fontId="36" fillId="69" borderId="25" xfId="0" applyFont="1" applyFill="1" applyBorder="1" applyAlignment="1">
      <alignment horizontal="center" vertical="center"/>
    </xf>
    <xf numFmtId="0" fontId="36" fillId="69" borderId="38" xfId="0" applyFont="1" applyFill="1" applyBorder="1" applyAlignment="1">
      <alignment horizontal="center" vertical="center"/>
    </xf>
    <xf numFmtId="0" fontId="36" fillId="69" borderId="3" xfId="0" applyFont="1" applyFill="1" applyBorder="1" applyAlignment="1">
      <alignment horizontal="center" vertical="center"/>
    </xf>
    <xf numFmtId="0" fontId="36" fillId="69" borderId="27" xfId="0" applyFont="1" applyFill="1" applyBorder="1" applyAlignment="1">
      <alignment horizontal="center" vertical="center"/>
    </xf>
    <xf numFmtId="0" fontId="36" fillId="69" borderId="34" xfId="0" applyFont="1" applyFill="1" applyBorder="1" applyAlignment="1">
      <alignment horizontal="center" vertical="center"/>
    </xf>
    <xf numFmtId="0" fontId="36" fillId="37" borderId="29" xfId="0" applyFont="1" applyFill="1" applyBorder="1" applyAlignment="1">
      <alignment horizontal="center" vertical="center"/>
    </xf>
    <xf numFmtId="0" fontId="36" fillId="37" borderId="25" xfId="0" applyFont="1" applyFill="1" applyBorder="1" applyAlignment="1">
      <alignment horizontal="center" vertical="center"/>
    </xf>
    <xf numFmtId="0" fontId="36" fillId="37" borderId="27" xfId="0" applyFont="1" applyFill="1" applyBorder="1" applyAlignment="1">
      <alignment horizontal="center" vertical="center"/>
    </xf>
    <xf numFmtId="0" fontId="36" fillId="69" borderId="28" xfId="0" applyFont="1" applyFill="1" applyBorder="1" applyAlignment="1">
      <alignment horizontal="center" vertical="center"/>
    </xf>
    <xf numFmtId="0" fontId="36" fillId="69" borderId="35" xfId="0" applyFont="1" applyFill="1" applyBorder="1" applyAlignment="1">
      <alignment horizontal="center" vertical="center"/>
    </xf>
    <xf numFmtId="0" fontId="117" fillId="69" borderId="28" xfId="0" applyFont="1" applyFill="1" applyBorder="1" applyAlignment="1">
      <alignment horizontal="center" vertical="center"/>
    </xf>
    <xf numFmtId="0" fontId="117" fillId="69" borderId="34" xfId="0" applyFont="1" applyFill="1" applyBorder="1" applyAlignment="1">
      <alignment horizontal="center" vertical="center"/>
    </xf>
    <xf numFmtId="0" fontId="117" fillId="69" borderId="35" xfId="0" applyFont="1" applyFill="1" applyBorder="1" applyAlignment="1">
      <alignment horizontal="center" vertical="center"/>
    </xf>
    <xf numFmtId="0" fontId="36" fillId="69" borderId="29" xfId="0" applyFont="1" applyFill="1" applyBorder="1" applyAlignment="1">
      <alignment horizontal="center" vertical="center" wrapText="1"/>
    </xf>
    <xf numFmtId="0" fontId="36" fillId="69" borderId="25" xfId="0" applyFont="1" applyFill="1" applyBorder="1" applyAlignment="1">
      <alignment horizontal="center" vertical="center" wrapText="1"/>
    </xf>
    <xf numFmtId="0" fontId="209" fillId="61" borderId="29" xfId="0" applyFont="1" applyFill="1" applyBorder="1" applyAlignment="1">
      <alignment horizontal="center" vertical="center"/>
    </xf>
    <xf numFmtId="0" fontId="117" fillId="64" borderId="25" xfId="0" applyFont="1" applyFill="1" applyBorder="1" applyAlignment="1">
      <alignment horizontal="center" vertical="center"/>
    </xf>
    <xf numFmtId="0" fontId="117" fillId="64" borderId="38" xfId="0" applyFont="1" applyFill="1" applyBorder="1" applyAlignment="1">
      <alignment horizontal="center" vertical="center"/>
    </xf>
    <xf numFmtId="0" fontId="117" fillId="37" borderId="29" xfId="0" applyFont="1" applyFill="1" applyBorder="1" applyAlignment="1">
      <alignment horizontal="center" vertical="center"/>
    </xf>
    <xf numFmtId="0" fontId="117" fillId="37" borderId="27" xfId="0" applyFont="1" applyFill="1" applyBorder="1" applyAlignment="1">
      <alignment horizontal="center" vertical="center"/>
    </xf>
    <xf numFmtId="0" fontId="36" fillId="64" borderId="25" xfId="0" applyFont="1" applyFill="1" applyBorder="1" applyAlignment="1">
      <alignment horizontal="center" vertical="center"/>
    </xf>
    <xf numFmtId="0" fontId="36" fillId="64" borderId="25" xfId="0" applyFont="1" applyFill="1" applyBorder="1" applyAlignment="1">
      <alignment horizontal="center" vertical="center" wrapText="1"/>
    </xf>
    <xf numFmtId="0" fontId="36" fillId="37" borderId="29" xfId="0" applyFont="1" applyFill="1" applyBorder="1" applyAlignment="1">
      <alignment horizontal="center" vertical="center" wrapText="1"/>
    </xf>
    <xf numFmtId="0" fontId="36" fillId="37" borderId="25" xfId="0" applyFont="1" applyFill="1" applyBorder="1" applyAlignment="1">
      <alignment horizontal="center" vertical="center" wrapText="1"/>
    </xf>
    <xf numFmtId="0" fontId="36" fillId="37" borderId="27" xfId="0" applyFont="1" applyFill="1" applyBorder="1" applyAlignment="1">
      <alignment horizontal="center" vertical="center" wrapText="1"/>
    </xf>
    <xf numFmtId="0" fontId="117" fillId="37" borderId="28" xfId="0" applyFont="1" applyFill="1" applyBorder="1" applyAlignment="1">
      <alignment horizontal="center" vertical="center"/>
    </xf>
    <xf numFmtId="0" fontId="117" fillId="37" borderId="34" xfId="0" applyFont="1" applyFill="1" applyBorder="1" applyAlignment="1">
      <alignment horizontal="center" vertical="center"/>
    </xf>
    <xf numFmtId="0" fontId="36" fillId="95" borderId="28" xfId="0" applyFont="1" applyFill="1" applyBorder="1" applyAlignment="1">
      <alignment horizontal="center" vertical="center"/>
    </xf>
    <xf numFmtId="0" fontId="36" fillId="95" borderId="34" xfId="0" applyFont="1" applyFill="1" applyBorder="1" applyAlignment="1">
      <alignment horizontal="center" vertical="center"/>
    </xf>
    <xf numFmtId="0" fontId="36" fillId="37" borderId="38" xfId="0" applyFont="1" applyFill="1" applyBorder="1" applyAlignment="1">
      <alignment horizontal="center" vertical="center"/>
    </xf>
    <xf numFmtId="0" fontId="36" fillId="37" borderId="3" xfId="0" applyFont="1" applyFill="1" applyBorder="1" applyAlignment="1">
      <alignment horizontal="center" vertical="center"/>
    </xf>
    <xf numFmtId="0" fontId="36" fillId="37" borderId="38" xfId="0" applyFont="1" applyFill="1" applyBorder="1" applyAlignment="1">
      <alignment horizontal="center" vertical="center" wrapText="1"/>
    </xf>
    <xf numFmtId="182" fontId="231" fillId="61" borderId="46" xfId="0" applyNumberFormat="1" applyFont="1" applyFill="1" applyBorder="1" applyAlignment="1">
      <alignment horizontal="center" vertical="center" wrapText="1"/>
    </xf>
    <xf numFmtId="182" fontId="231" fillId="61" borderId="120" xfId="0" applyNumberFormat="1" applyFont="1" applyFill="1" applyBorder="1" applyAlignment="1">
      <alignment horizontal="center" vertical="center" wrapText="1"/>
    </xf>
    <xf numFmtId="182" fontId="231" fillId="61" borderId="122" xfId="0" applyNumberFormat="1" applyFont="1" applyFill="1" applyBorder="1" applyAlignment="1">
      <alignment horizontal="center" vertical="center" wrapText="1"/>
    </xf>
    <xf numFmtId="182" fontId="231" fillId="61" borderId="60" xfId="0" applyNumberFormat="1" applyFont="1" applyFill="1" applyBorder="1" applyAlignment="1">
      <alignment horizontal="center" vertical="center" wrapText="1"/>
    </xf>
    <xf numFmtId="182" fontId="231" fillId="85" borderId="72" xfId="0" applyNumberFormat="1" applyFont="1" applyFill="1" applyBorder="1" applyAlignment="1">
      <alignment horizontal="center" vertical="center" wrapText="1"/>
    </xf>
    <xf numFmtId="182" fontId="231" fillId="85" borderId="1" xfId="0" applyNumberFormat="1" applyFont="1" applyFill="1" applyBorder="1" applyAlignment="1">
      <alignment horizontal="center" vertical="center" wrapText="1"/>
    </xf>
    <xf numFmtId="176" fontId="231" fillId="67" borderId="1" xfId="0" applyNumberFormat="1" applyFont="1" applyFill="1" applyBorder="1" applyAlignment="1">
      <alignment horizontal="center" vertical="center" wrapText="1"/>
    </xf>
    <xf numFmtId="0" fontId="231" fillId="58" borderId="46" xfId="0" applyFont="1" applyFill="1" applyBorder="1" applyAlignment="1">
      <alignment horizontal="center" vertical="center"/>
    </xf>
    <xf numFmtId="0" fontId="231" fillId="58" borderId="121" xfId="0" applyFont="1" applyFill="1" applyBorder="1" applyAlignment="1">
      <alignment horizontal="center" vertical="center"/>
    </xf>
    <xf numFmtId="0" fontId="231" fillId="58" borderId="26" xfId="0" applyFont="1" applyFill="1" applyBorder="1" applyAlignment="1">
      <alignment horizontal="center" vertical="center"/>
    </xf>
    <xf numFmtId="0" fontId="209" fillId="0" borderId="78" xfId="0" applyFont="1" applyBorder="1" applyAlignment="1">
      <alignment horizontal="center" vertical="center"/>
    </xf>
    <xf numFmtId="0" fontId="209" fillId="0" borderId="157" xfId="0" applyFont="1" applyBorder="1" applyAlignment="1">
      <alignment horizontal="center" vertical="center"/>
    </xf>
    <xf numFmtId="182" fontId="231" fillId="58" borderId="71" xfId="0" applyNumberFormat="1" applyFont="1" applyFill="1" applyBorder="1" applyAlignment="1">
      <alignment horizontal="center" vertical="center" wrapText="1"/>
    </xf>
    <xf numFmtId="182" fontId="231" fillId="58" borderId="72" xfId="0" applyNumberFormat="1" applyFont="1" applyFill="1" applyBorder="1" applyAlignment="1">
      <alignment horizontal="center" vertical="center" wrapText="1"/>
    </xf>
    <xf numFmtId="182" fontId="231" fillId="67" borderId="5" xfId="0" applyNumberFormat="1" applyFont="1" applyFill="1" applyBorder="1" applyAlignment="1">
      <alignment horizontal="center" vertical="center" wrapText="1"/>
    </xf>
    <xf numFmtId="182" fontId="231" fillId="67" borderId="72" xfId="0" applyNumberFormat="1" applyFont="1" applyFill="1" applyBorder="1" applyAlignment="1">
      <alignment horizontal="center" vertical="center" wrapText="1"/>
    </xf>
    <xf numFmtId="0" fontId="37" fillId="0" borderId="271" xfId="0" applyFont="1" applyBorder="1" applyAlignment="1">
      <alignment horizontal="center" vertical="center" wrapText="1"/>
    </xf>
    <xf numFmtId="0" fontId="37" fillId="0" borderId="273" xfId="0" applyFont="1" applyBorder="1" applyAlignment="1">
      <alignment horizontal="center" vertical="center" wrapText="1"/>
    </xf>
    <xf numFmtId="0" fontId="37" fillId="0" borderId="274" xfId="0" applyFont="1" applyBorder="1" applyAlignment="1">
      <alignment horizontal="center" vertical="center" wrapText="1"/>
    </xf>
    <xf numFmtId="0" fontId="37" fillId="0" borderId="200" xfId="0" applyFont="1" applyBorder="1" applyAlignment="1">
      <alignment horizontal="center" vertical="center" wrapText="1"/>
    </xf>
    <xf numFmtId="0" fontId="37" fillId="0" borderId="28" xfId="0" applyFont="1" applyBorder="1" applyAlignment="1">
      <alignment horizontal="center" vertical="center" wrapText="1"/>
    </xf>
    <xf numFmtId="0" fontId="37" fillId="0" borderId="34" xfId="0" applyFont="1" applyBorder="1" applyAlignment="1">
      <alignment horizontal="center" vertical="center" wrapText="1"/>
    </xf>
    <xf numFmtId="0" fontId="37" fillId="0" borderId="35" xfId="0" applyFont="1" applyBorder="1" applyAlignment="1">
      <alignment horizontal="center" vertical="center" wrapText="1"/>
    </xf>
    <xf numFmtId="0" fontId="244" fillId="0" borderId="28" xfId="0" applyFont="1" applyBorder="1" applyAlignment="1">
      <alignment horizontal="center" vertical="center" wrapText="1"/>
    </xf>
    <xf numFmtId="0" fontId="244" fillId="0" borderId="34" xfId="0" applyFont="1" applyBorder="1" applyAlignment="1">
      <alignment horizontal="center" vertical="center" wrapText="1"/>
    </xf>
    <xf numFmtId="0" fontId="244" fillId="0" borderId="35" xfId="0" applyFont="1" applyBorder="1" applyAlignment="1">
      <alignment horizontal="center" vertical="center" wrapText="1"/>
    </xf>
    <xf numFmtId="0" fontId="127" fillId="0" borderId="80" xfId="0" applyFont="1" applyBorder="1" applyAlignment="1">
      <alignment horizontal="center" vertical="center"/>
    </xf>
    <xf numFmtId="0" fontId="127" fillId="0" borderId="124" xfId="0" applyFont="1" applyBorder="1" applyAlignment="1">
      <alignment horizontal="center" vertical="center"/>
    </xf>
    <xf numFmtId="176" fontId="209" fillId="0" borderId="59" xfId="0" applyNumberFormat="1" applyFont="1" applyBorder="1" applyAlignment="1">
      <alignment horizontal="center" vertical="center"/>
    </xf>
    <xf numFmtId="176" fontId="209" fillId="0" borderId="90" xfId="0" applyNumberFormat="1" applyFont="1" applyBorder="1" applyAlignment="1">
      <alignment horizontal="center" vertical="center"/>
    </xf>
    <xf numFmtId="0" fontId="209" fillId="0" borderId="74" xfId="0" applyFont="1" applyBorder="1" applyAlignment="1">
      <alignment horizontal="center" vertical="center"/>
    </xf>
    <xf numFmtId="0" fontId="209" fillId="0" borderId="76" xfId="0" applyFont="1" applyBorder="1" applyAlignment="1">
      <alignment horizontal="center" vertical="center"/>
    </xf>
    <xf numFmtId="0" fontId="209" fillId="0" borderId="59" xfId="0" applyFont="1" applyBorder="1" applyAlignment="1">
      <alignment horizontal="center" vertical="center"/>
    </xf>
    <xf numFmtId="0" fontId="209" fillId="0" borderId="90" xfId="0" applyFont="1" applyBorder="1" applyAlignment="1">
      <alignment horizontal="center" vertical="center"/>
    </xf>
    <xf numFmtId="0" fontId="209" fillId="0" borderId="99" xfId="0" applyFont="1" applyBorder="1" applyAlignment="1">
      <alignment horizontal="center" vertical="center"/>
    </xf>
    <xf numFmtId="41" fontId="209" fillId="0" borderId="131" xfId="1" applyFont="1" applyBorder="1" applyAlignment="1">
      <alignment horizontal="center" vertical="center"/>
    </xf>
    <xf numFmtId="41" fontId="209" fillId="0" borderId="63" xfId="1" applyFont="1" applyBorder="1" applyAlignment="1">
      <alignment horizontal="center" vertical="center"/>
    </xf>
    <xf numFmtId="41" fontId="209" fillId="0" borderId="132" xfId="1" applyFont="1" applyBorder="1" applyAlignment="1">
      <alignment horizontal="center" vertical="center"/>
    </xf>
    <xf numFmtId="0" fontId="209" fillId="0" borderId="77" xfId="0" applyFont="1" applyBorder="1" applyAlignment="1">
      <alignment horizontal="center" vertical="center"/>
    </xf>
    <xf numFmtId="0" fontId="209" fillId="0" borderId="39" xfId="0" applyFont="1" applyBorder="1" applyAlignment="1">
      <alignment horizontal="center" vertical="center"/>
    </xf>
    <xf numFmtId="0" fontId="209" fillId="0" borderId="131" xfId="0" applyFont="1" applyBorder="1" applyAlignment="1">
      <alignment horizontal="center" vertical="center"/>
    </xf>
    <xf numFmtId="0" fontId="209" fillId="0" borderId="113" xfId="0" applyFont="1" applyBorder="1" applyAlignment="1">
      <alignment horizontal="center" vertical="center"/>
    </xf>
    <xf numFmtId="187" fontId="147" fillId="81" borderId="1" xfId="0" applyNumberFormat="1" applyFont="1" applyFill="1" applyBorder="1" applyAlignment="1">
      <alignment horizontal="center" vertical="center" wrapText="1"/>
    </xf>
    <xf numFmtId="0" fontId="216" fillId="37" borderId="6" xfId="0" applyFont="1" applyFill="1" applyBorder="1" applyAlignment="1">
      <alignment horizontal="left" vertical="center"/>
    </xf>
    <xf numFmtId="0" fontId="216" fillId="37" borderId="0" xfId="0" applyFont="1" applyFill="1" applyAlignment="1">
      <alignment horizontal="left" vertical="center"/>
    </xf>
    <xf numFmtId="0" fontId="209" fillId="0" borderId="7" xfId="0" applyFont="1" applyBorder="1" applyAlignment="1">
      <alignment horizontal="center" vertical="center"/>
    </xf>
    <xf numFmtId="0" fontId="209" fillId="0" borderId="180" xfId="0" applyFont="1" applyBorder="1" applyAlignment="1">
      <alignment horizontal="center" vertical="center"/>
    </xf>
    <xf numFmtId="0" fontId="248" fillId="37" borderId="80" xfId="0" applyFont="1" applyFill="1" applyBorder="1" applyAlignment="1">
      <alignment horizontal="center" vertical="center"/>
    </xf>
    <xf numFmtId="0" fontId="248" fillId="37" borderId="82" xfId="0" applyFont="1" applyFill="1" applyBorder="1" applyAlignment="1">
      <alignment horizontal="center" vertical="center"/>
    </xf>
    <xf numFmtId="0" fontId="159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87" fontId="147" fillId="81" borderId="1" xfId="0" applyNumberFormat="1" applyFont="1" applyFill="1" applyBorder="1" applyAlignment="1">
      <alignment horizontal="center" vertical="center"/>
    </xf>
    <xf numFmtId="187" fontId="147" fillId="63" borderId="1" xfId="0" applyNumberFormat="1" applyFont="1" applyFill="1" applyBorder="1" applyAlignment="1">
      <alignment horizontal="center" vertical="center" wrapText="1"/>
    </xf>
    <xf numFmtId="187" fontId="147" fillId="63" borderId="1" xfId="0" applyNumberFormat="1" applyFont="1" applyFill="1" applyBorder="1" applyAlignment="1">
      <alignment horizontal="center" vertical="center"/>
    </xf>
    <xf numFmtId="187" fontId="147" fillId="63" borderId="28" xfId="0" applyNumberFormat="1" applyFont="1" applyFill="1" applyBorder="1" applyAlignment="1">
      <alignment horizontal="center" vertical="center"/>
    </xf>
    <xf numFmtId="187" fontId="147" fillId="66" borderId="1" xfId="0" applyNumberFormat="1" applyFont="1" applyFill="1" applyBorder="1" applyAlignment="1">
      <alignment horizontal="center" vertical="center"/>
    </xf>
    <xf numFmtId="187" fontId="147" fillId="82" borderId="1" xfId="0" applyNumberFormat="1" applyFont="1" applyFill="1" applyBorder="1" applyAlignment="1">
      <alignment horizontal="center" vertical="center"/>
    </xf>
    <xf numFmtId="187" fontId="147" fillId="82" borderId="1" xfId="0" applyNumberFormat="1" applyFont="1" applyFill="1" applyBorder="1" applyAlignment="1">
      <alignment horizontal="center" vertical="center" wrapText="1"/>
    </xf>
    <xf numFmtId="187" fontId="147" fillId="66" borderId="1" xfId="0" applyNumberFormat="1" applyFont="1" applyFill="1" applyBorder="1" applyAlignment="1">
      <alignment horizontal="center" vertical="center" wrapText="1"/>
    </xf>
    <xf numFmtId="187" fontId="147" fillId="79" borderId="1" xfId="0" applyNumberFormat="1" applyFont="1" applyFill="1" applyBorder="1" applyAlignment="1">
      <alignment horizontal="center" vertical="center"/>
    </xf>
    <xf numFmtId="187" fontId="147" fillId="79" borderId="1" xfId="0" applyNumberFormat="1" applyFont="1" applyFill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 wrapText="1"/>
    </xf>
    <xf numFmtId="0" fontId="36" fillId="0" borderId="25" xfId="0" applyFont="1" applyBorder="1" applyAlignment="1">
      <alignment horizontal="center" vertical="center"/>
    </xf>
    <xf numFmtId="0" fontId="36" fillId="0" borderId="38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 wrapText="1"/>
    </xf>
    <xf numFmtId="0" fontId="36" fillId="0" borderId="25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0" fontId="36" fillId="0" borderId="38" xfId="0" applyFont="1" applyBorder="1" applyAlignment="1">
      <alignment horizontal="center" vertical="center" wrapText="1"/>
    </xf>
    <xf numFmtId="0" fontId="0" fillId="37" borderId="6" xfId="0" applyFill="1" applyBorder="1" applyAlignment="1">
      <alignment horizontal="center" vertical="center"/>
    </xf>
    <xf numFmtId="0" fontId="145" fillId="37" borderId="6" xfId="0" applyFont="1" applyFill="1" applyBorder="1" applyAlignment="1">
      <alignment horizontal="center" vertical="center"/>
    </xf>
    <xf numFmtId="41" fontId="209" fillId="0" borderId="75" xfId="1" applyFont="1" applyBorder="1" applyAlignment="1">
      <alignment horizontal="center" vertical="center"/>
    </xf>
    <xf numFmtId="41" fontId="209" fillId="0" borderId="76" xfId="1" applyFont="1" applyBorder="1" applyAlignment="1">
      <alignment horizontal="center" vertical="center"/>
    </xf>
    <xf numFmtId="41" fontId="209" fillId="0" borderId="74" xfId="1" applyFont="1" applyBorder="1" applyAlignment="1">
      <alignment horizontal="center" vertical="center"/>
    </xf>
    <xf numFmtId="0" fontId="110" fillId="0" borderId="75" xfId="0" applyFont="1" applyBorder="1" applyAlignment="1">
      <alignment horizontal="center" vertical="center"/>
    </xf>
    <xf numFmtId="41" fontId="110" fillId="0" borderId="133" xfId="1" applyFont="1" applyBorder="1" applyAlignment="1">
      <alignment horizontal="center" vertical="center"/>
    </xf>
    <xf numFmtId="41" fontId="110" fillId="0" borderId="65" xfId="1" applyFont="1" applyBorder="1" applyAlignment="1">
      <alignment horizontal="center" vertical="center"/>
    </xf>
    <xf numFmtId="0" fontId="116" fillId="0" borderId="74" xfId="0" applyFont="1" applyBorder="1" applyAlignment="1">
      <alignment horizontal="center" vertical="center"/>
    </xf>
    <xf numFmtId="0" fontId="116" fillId="0" borderId="75" xfId="0" applyFont="1" applyBorder="1" applyAlignment="1">
      <alignment horizontal="center" vertical="center"/>
    </xf>
    <xf numFmtId="0" fontId="116" fillId="0" borderId="76" xfId="0" applyFont="1" applyBorder="1" applyAlignment="1">
      <alignment horizontal="center" vertical="center"/>
    </xf>
    <xf numFmtId="187" fontId="116" fillId="0" borderId="75" xfId="0" applyNumberFormat="1" applyFont="1" applyBorder="1" applyAlignment="1">
      <alignment horizontal="center" vertical="center" wrapText="1"/>
    </xf>
    <xf numFmtId="187" fontId="116" fillId="0" borderId="75" xfId="0" applyNumberFormat="1" applyFont="1" applyBorder="1" applyAlignment="1">
      <alignment horizontal="center" vertical="center"/>
    </xf>
    <xf numFmtId="187" fontId="116" fillId="0" borderId="98" xfId="0" applyNumberFormat="1" applyFont="1" applyBorder="1" applyAlignment="1">
      <alignment horizontal="center" vertical="center"/>
    </xf>
    <xf numFmtId="187" fontId="116" fillId="0" borderId="76" xfId="0" applyNumberFormat="1" applyFont="1" applyBorder="1" applyAlignment="1">
      <alignment horizontal="center" vertical="center"/>
    </xf>
    <xf numFmtId="187" fontId="116" fillId="0" borderId="98" xfId="0" applyNumberFormat="1" applyFont="1" applyBorder="1" applyAlignment="1">
      <alignment horizontal="center" vertical="center" wrapText="1"/>
    </xf>
    <xf numFmtId="187" fontId="116" fillId="0" borderId="63" xfId="0" applyNumberFormat="1" applyFont="1" applyBorder="1" applyAlignment="1">
      <alignment horizontal="center" vertical="center" wrapText="1"/>
    </xf>
    <xf numFmtId="187" fontId="116" fillId="0" borderId="132" xfId="0" applyNumberFormat="1" applyFont="1" applyBorder="1" applyAlignment="1">
      <alignment horizontal="center" vertical="center" wrapText="1"/>
    </xf>
    <xf numFmtId="41" fontId="110" fillId="0" borderId="106" xfId="1" applyFont="1" applyBorder="1" applyAlignment="1">
      <alignment horizontal="center" vertical="center"/>
    </xf>
    <xf numFmtId="41" fontId="110" fillId="0" borderId="157" xfId="1" applyFont="1" applyBorder="1" applyAlignment="1">
      <alignment horizontal="center" vertical="center"/>
    </xf>
    <xf numFmtId="187" fontId="117" fillId="0" borderId="106" xfId="0" applyNumberFormat="1" applyFont="1" applyBorder="1" applyAlignment="1">
      <alignment horizontal="center" vertical="center"/>
    </xf>
    <xf numFmtId="187" fontId="117" fillId="0" borderId="157" xfId="0" applyNumberFormat="1" applyFont="1" applyBorder="1" applyAlignment="1">
      <alignment horizontal="center" vertical="center"/>
    </xf>
    <xf numFmtId="0" fontId="36" fillId="37" borderId="25" xfId="0" applyFont="1" applyFill="1" applyBorder="1" applyAlignment="1">
      <alignment horizontal="center" vertical="center" shrinkToFit="1"/>
    </xf>
    <xf numFmtId="198" fontId="36" fillId="37" borderId="25" xfId="0" applyNumberFormat="1" applyFont="1" applyFill="1" applyBorder="1" applyAlignment="1">
      <alignment horizontal="center" vertical="center"/>
    </xf>
    <xf numFmtId="0" fontId="36" fillId="37" borderId="28" xfId="0" applyFont="1" applyFill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34" xfId="0" applyFont="1" applyBorder="1" applyAlignment="1">
      <alignment horizontal="center" vertical="center"/>
    </xf>
    <xf numFmtId="0" fontId="36" fillId="0" borderId="35" xfId="0" applyFont="1" applyBorder="1" applyAlignment="1">
      <alignment horizontal="center" vertical="center"/>
    </xf>
    <xf numFmtId="198" fontId="36" fillId="37" borderId="29" xfId="0" applyNumberFormat="1" applyFont="1" applyFill="1" applyBorder="1" applyAlignment="1">
      <alignment horizontal="center" vertical="center"/>
    </xf>
    <xf numFmtId="198" fontId="36" fillId="37" borderId="34" xfId="0" applyNumberFormat="1" applyFont="1" applyFill="1" applyBorder="1" applyAlignment="1">
      <alignment horizontal="center" vertical="center"/>
    </xf>
    <xf numFmtId="198" fontId="36" fillId="37" borderId="27" xfId="0" applyNumberFormat="1" applyFont="1" applyFill="1" applyBorder="1" applyAlignment="1">
      <alignment horizontal="center" vertical="center"/>
    </xf>
    <xf numFmtId="0" fontId="36" fillId="37" borderId="28" xfId="0" applyFont="1" applyFill="1" applyBorder="1" applyAlignment="1">
      <alignment horizontal="center" vertical="center" shrinkToFit="1"/>
    </xf>
    <xf numFmtId="0" fontId="36" fillId="37" borderId="35" xfId="0" applyFont="1" applyFill="1" applyBorder="1" applyAlignment="1">
      <alignment horizontal="center" vertical="center" shrinkToFit="1"/>
    </xf>
    <xf numFmtId="0" fontId="36" fillId="37" borderId="34" xfId="0" applyFont="1" applyFill="1" applyBorder="1" applyAlignment="1">
      <alignment horizontal="center" vertical="center" shrinkToFit="1"/>
    </xf>
    <xf numFmtId="198" fontId="36" fillId="95" borderId="29" xfId="0" applyNumberFormat="1" applyFont="1" applyFill="1" applyBorder="1" applyAlignment="1">
      <alignment horizontal="center" vertical="center"/>
    </xf>
    <xf numFmtId="198" fontId="36" fillId="95" borderId="25" xfId="0" applyNumberFormat="1" applyFont="1" applyFill="1" applyBorder="1" applyAlignment="1">
      <alignment horizontal="center" vertical="center"/>
    </xf>
    <xf numFmtId="198" fontId="36" fillId="95" borderId="27" xfId="0" applyNumberFormat="1" applyFont="1" applyFill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198" fontId="36" fillId="37" borderId="3" xfId="0" applyNumberFormat="1" applyFont="1" applyFill="1" applyBorder="1" applyAlignment="1">
      <alignment horizontal="center" vertical="center"/>
    </xf>
    <xf numFmtId="198" fontId="36" fillId="37" borderId="38" xfId="0" applyNumberFormat="1" applyFont="1" applyFill="1" applyBorder="1" applyAlignment="1">
      <alignment horizontal="center" vertical="center"/>
    </xf>
    <xf numFmtId="198" fontId="36" fillId="0" borderId="29" xfId="0" applyNumberFormat="1" applyFont="1" applyBorder="1" applyAlignment="1">
      <alignment horizontal="center" vertical="center"/>
    </xf>
    <xf numFmtId="198" fontId="36" fillId="0" borderId="25" xfId="0" applyNumberFormat="1" applyFont="1" applyBorder="1" applyAlignment="1">
      <alignment horizontal="center" vertical="center"/>
    </xf>
    <xf numFmtId="198" fontId="36" fillId="0" borderId="38" xfId="0" applyNumberFormat="1" applyFont="1" applyBorder="1" applyAlignment="1">
      <alignment horizontal="center" vertical="center"/>
    </xf>
    <xf numFmtId="198" fontId="36" fillId="37" borderId="28" xfId="0" applyNumberFormat="1" applyFont="1" applyFill="1" applyBorder="1" applyAlignment="1">
      <alignment horizontal="center" vertical="center"/>
    </xf>
    <xf numFmtId="198" fontId="36" fillId="37" borderId="35" xfId="0" applyNumberFormat="1" applyFont="1" applyFill="1" applyBorder="1" applyAlignment="1">
      <alignment horizontal="center" vertical="center"/>
    </xf>
    <xf numFmtId="198" fontId="36" fillId="37" borderId="49" xfId="0" applyNumberFormat="1" applyFont="1" applyFill="1" applyBorder="1" applyAlignment="1">
      <alignment horizontal="center" vertical="center" shrinkToFit="1"/>
    </xf>
    <xf numFmtId="198" fontId="36" fillId="37" borderId="25" xfId="0" applyNumberFormat="1" applyFont="1" applyFill="1" applyBorder="1" applyAlignment="1">
      <alignment horizontal="center" vertical="center" shrinkToFit="1"/>
    </xf>
    <xf numFmtId="198" fontId="36" fillId="37" borderId="38" xfId="0" applyNumberFormat="1" applyFont="1" applyFill="1" applyBorder="1" applyAlignment="1">
      <alignment horizontal="center" vertical="center" shrinkToFit="1"/>
    </xf>
    <xf numFmtId="198" fontId="36" fillId="37" borderId="27" xfId="0" applyNumberFormat="1" applyFont="1" applyFill="1" applyBorder="1" applyAlignment="1">
      <alignment horizontal="center" vertical="center" shrinkToFit="1"/>
    </xf>
    <xf numFmtId="198" fontId="36" fillId="37" borderId="49" xfId="0" applyNumberFormat="1" applyFont="1" applyFill="1" applyBorder="1" applyAlignment="1">
      <alignment horizontal="center" vertical="center"/>
    </xf>
    <xf numFmtId="0" fontId="148" fillId="37" borderId="131" xfId="0" applyFont="1" applyFill="1" applyBorder="1" applyAlignment="1">
      <alignment horizontal="center" vertical="center"/>
    </xf>
    <xf numFmtId="0" fontId="148" fillId="37" borderId="63" xfId="0" applyFont="1" applyFill="1" applyBorder="1" applyAlignment="1">
      <alignment horizontal="center" vertical="center"/>
    </xf>
    <xf numFmtId="0" fontId="36" fillId="37" borderId="28" xfId="0" applyFont="1" applyFill="1" applyBorder="1" applyAlignment="1">
      <alignment horizontal="center" vertical="center" wrapText="1"/>
    </xf>
    <xf numFmtId="0" fontId="36" fillId="37" borderId="34" xfId="0" applyFont="1" applyFill="1" applyBorder="1" applyAlignment="1">
      <alignment horizontal="center" vertical="center" wrapText="1"/>
    </xf>
    <xf numFmtId="0" fontId="36" fillId="37" borderId="35" xfId="0" applyFont="1" applyFill="1" applyBorder="1" applyAlignment="1">
      <alignment horizontal="center" vertical="center" wrapText="1"/>
    </xf>
    <xf numFmtId="0" fontId="36" fillId="37" borderId="59" xfId="0" applyFont="1" applyFill="1" applyBorder="1" applyAlignment="1">
      <alignment horizontal="center" vertical="center" wrapText="1"/>
    </xf>
    <xf numFmtId="0" fontId="36" fillId="37" borderId="57" xfId="0" applyFont="1" applyFill="1" applyBorder="1" applyAlignment="1">
      <alignment horizontal="center" vertical="center" wrapText="1"/>
    </xf>
    <xf numFmtId="0" fontId="97" fillId="37" borderId="131" xfId="0" applyFont="1" applyFill="1" applyBorder="1" applyAlignment="1">
      <alignment horizontal="center" vertical="center"/>
    </xf>
    <xf numFmtId="0" fontId="97" fillId="37" borderId="63" xfId="0" applyFont="1" applyFill="1" applyBorder="1" applyAlignment="1">
      <alignment horizontal="center" vertical="center"/>
    </xf>
    <xf numFmtId="0" fontId="113" fillId="0" borderId="1" xfId="0" applyFont="1" applyBorder="1" applyAlignment="1">
      <alignment horizontal="center" vertical="center"/>
    </xf>
    <xf numFmtId="0" fontId="97" fillId="37" borderId="54" xfId="0" applyFont="1" applyFill="1" applyBorder="1" applyAlignment="1">
      <alignment horizontal="center" vertical="center"/>
    </xf>
    <xf numFmtId="0" fontId="97" fillId="37" borderId="182" xfId="0" applyFont="1" applyFill="1" applyBorder="1" applyAlignment="1">
      <alignment horizontal="center" vertical="center"/>
    </xf>
    <xf numFmtId="0" fontId="97" fillId="37" borderId="179" xfId="0" applyFont="1" applyFill="1" applyBorder="1" applyAlignment="1">
      <alignment horizontal="center" vertical="center"/>
    </xf>
    <xf numFmtId="0" fontId="36" fillId="37" borderId="49" xfId="0" applyFont="1" applyFill="1" applyBorder="1" applyAlignment="1">
      <alignment horizontal="center" vertical="center"/>
    </xf>
    <xf numFmtId="0" fontId="36" fillId="0" borderId="57" xfId="0" applyFont="1" applyBorder="1" applyAlignment="1">
      <alignment horizontal="center" vertical="center"/>
    </xf>
    <xf numFmtId="0" fontId="113" fillId="37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37" borderId="38" xfId="0" applyFont="1" applyFill="1" applyBorder="1" applyAlignment="1">
      <alignment horizontal="center" vertical="center" wrapText="1" shrinkToFit="1"/>
    </xf>
    <xf numFmtId="0" fontId="36" fillId="37" borderId="3" xfId="0" applyFont="1" applyFill="1" applyBorder="1" applyAlignment="1">
      <alignment horizontal="center" vertical="center" shrinkToFit="1"/>
    </xf>
    <xf numFmtId="0" fontId="36" fillId="37" borderId="59" xfId="0" applyFont="1" applyFill="1" applyBorder="1" applyAlignment="1">
      <alignment horizontal="center" vertical="center" shrinkToFit="1"/>
    </xf>
    <xf numFmtId="0" fontId="36" fillId="37" borderId="29" xfId="0" applyFont="1" applyFill="1" applyBorder="1" applyAlignment="1">
      <alignment horizontal="center" vertical="center" shrinkToFit="1"/>
    </xf>
    <xf numFmtId="0" fontId="36" fillId="37" borderId="38" xfId="0" applyFont="1" applyFill="1" applyBorder="1" applyAlignment="1">
      <alignment horizontal="center" vertical="center" shrinkToFit="1"/>
    </xf>
    <xf numFmtId="0" fontId="36" fillId="0" borderId="29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 shrinkToFit="1"/>
    </xf>
    <xf numFmtId="0" fontId="36" fillId="0" borderId="35" xfId="0" applyFont="1" applyBorder="1" applyAlignment="1">
      <alignment horizontal="center" vertical="center" shrinkToFit="1"/>
    </xf>
    <xf numFmtId="198" fontId="36" fillId="0" borderId="28" xfId="0" applyNumberFormat="1" applyFont="1" applyBorder="1" applyAlignment="1">
      <alignment horizontal="center" vertical="center"/>
    </xf>
    <xf numFmtId="198" fontId="36" fillId="0" borderId="35" xfId="0" applyNumberFormat="1" applyFont="1" applyBorder="1" applyAlignment="1">
      <alignment horizontal="center" vertical="center"/>
    </xf>
    <xf numFmtId="0" fontId="36" fillId="95" borderId="38" xfId="0" applyFont="1" applyFill="1" applyBorder="1" applyAlignment="1">
      <alignment horizontal="center" vertical="center" shrinkToFit="1"/>
    </xf>
    <xf numFmtId="0" fontId="36" fillId="95" borderId="34" xfId="0" applyFont="1" applyFill="1" applyBorder="1" applyAlignment="1">
      <alignment horizontal="center" vertical="center" shrinkToFit="1"/>
    </xf>
    <xf numFmtId="0" fontId="25" fillId="57" borderId="25" xfId="0" applyFont="1" applyFill="1" applyBorder="1" applyAlignment="1">
      <alignment horizontal="center" vertical="center"/>
    </xf>
    <xf numFmtId="0" fontId="25" fillId="69" borderId="25" xfId="0" applyFont="1" applyFill="1" applyBorder="1" applyAlignment="1">
      <alignment horizontal="center" vertical="center"/>
    </xf>
    <xf numFmtId="0" fontId="113" fillId="69" borderId="25" xfId="0" applyFont="1" applyFill="1" applyBorder="1" applyAlignment="1">
      <alignment horizontal="center" vertical="center"/>
    </xf>
    <xf numFmtId="0" fontId="25" fillId="69" borderId="25" xfId="0" applyFont="1" applyFill="1" applyBorder="1" applyAlignment="1">
      <alignment horizontal="center" vertical="center" wrapText="1"/>
    </xf>
    <xf numFmtId="0" fontId="25" fillId="86" borderId="25" xfId="0" applyFont="1" applyFill="1" applyBorder="1" applyAlignment="1">
      <alignment horizontal="center" vertical="center"/>
    </xf>
    <xf numFmtId="0" fontId="25" fillId="37" borderId="38" xfId="0" applyFont="1" applyFill="1" applyBorder="1" applyAlignment="1">
      <alignment horizontal="center" vertical="center"/>
    </xf>
    <xf numFmtId="0" fontId="25" fillId="37" borderId="3" xfId="0" applyFont="1" applyFill="1" applyBorder="1" applyAlignment="1">
      <alignment horizontal="center" vertical="center"/>
    </xf>
    <xf numFmtId="0" fontId="113" fillId="86" borderId="25" xfId="0" applyFont="1" applyFill="1" applyBorder="1" applyAlignment="1">
      <alignment horizontal="center" vertical="center" wrapText="1"/>
    </xf>
    <xf numFmtId="0" fontId="113" fillId="86" borderId="25" xfId="0" applyFont="1" applyFill="1" applyBorder="1" applyAlignment="1">
      <alignment horizontal="center" vertical="center"/>
    </xf>
    <xf numFmtId="0" fontId="113" fillId="86" borderId="38" xfId="0" applyFont="1" applyFill="1" applyBorder="1" applyAlignment="1">
      <alignment horizontal="center" vertical="center"/>
    </xf>
    <xf numFmtId="0" fontId="25" fillId="86" borderId="25" xfId="0" applyFont="1" applyFill="1" applyBorder="1" applyAlignment="1">
      <alignment horizontal="center" vertical="center" wrapText="1"/>
    </xf>
    <xf numFmtId="0" fontId="25" fillId="86" borderId="38" xfId="0" applyFont="1" applyFill="1" applyBorder="1" applyAlignment="1">
      <alignment horizontal="center" vertical="center"/>
    </xf>
    <xf numFmtId="0" fontId="116" fillId="86" borderId="25" xfId="0" applyFont="1" applyFill="1" applyBorder="1" applyAlignment="1">
      <alignment horizontal="center" vertical="center"/>
    </xf>
    <xf numFmtId="0" fontId="116" fillId="86" borderId="38" xfId="0" applyFont="1" applyFill="1" applyBorder="1" applyAlignment="1">
      <alignment horizontal="center" vertical="center"/>
    </xf>
    <xf numFmtId="0" fontId="116" fillId="69" borderId="49" xfId="0" applyFont="1" applyFill="1" applyBorder="1" applyAlignment="1">
      <alignment horizontal="center" vertical="center"/>
    </xf>
    <xf numFmtId="0" fontId="116" fillId="69" borderId="25" xfId="0" applyFont="1" applyFill="1" applyBorder="1" applyAlignment="1">
      <alignment horizontal="center" vertical="center"/>
    </xf>
    <xf numFmtId="0" fontId="116" fillId="69" borderId="57" xfId="0" applyFont="1" applyFill="1" applyBorder="1" applyAlignment="1">
      <alignment horizontal="center" vertical="center"/>
    </xf>
    <xf numFmtId="0" fontId="113" fillId="69" borderId="49" xfId="0" applyFont="1" applyFill="1" applyBorder="1" applyAlignment="1">
      <alignment horizontal="center" vertical="center"/>
    </xf>
    <xf numFmtId="0" fontId="25" fillId="69" borderId="49" xfId="0" applyFont="1" applyFill="1" applyBorder="1" applyAlignment="1">
      <alignment horizontal="center" vertical="center" wrapText="1"/>
    </xf>
    <xf numFmtId="0" fontId="113" fillId="69" borderId="25" xfId="0" applyFont="1" applyFill="1" applyBorder="1" applyAlignment="1">
      <alignment horizontal="center" vertical="center" wrapText="1"/>
    </xf>
    <xf numFmtId="0" fontId="113" fillId="69" borderId="57" xfId="0" applyFont="1" applyFill="1" applyBorder="1" applyAlignment="1">
      <alignment horizontal="center" vertical="center"/>
    </xf>
    <xf numFmtId="0" fontId="25" fillId="69" borderId="57" xfId="0" applyFont="1" applyFill="1" applyBorder="1" applyAlignment="1">
      <alignment horizontal="center" vertical="center" wrapText="1"/>
    </xf>
    <xf numFmtId="0" fontId="25" fillId="69" borderId="57" xfId="0" applyFont="1" applyFill="1" applyBorder="1" applyAlignment="1">
      <alignment horizontal="center" vertical="center"/>
    </xf>
    <xf numFmtId="0" fontId="116" fillId="86" borderId="49" xfId="0" applyFont="1" applyFill="1" applyBorder="1" applyAlignment="1">
      <alignment horizontal="center" vertical="center"/>
    </xf>
    <xf numFmtId="0" fontId="116" fillId="86" borderId="57" xfId="0" applyFont="1" applyFill="1" applyBorder="1" applyAlignment="1">
      <alignment horizontal="center" vertical="center"/>
    </xf>
    <xf numFmtId="0" fontId="113" fillId="86" borderId="49" xfId="0" applyFont="1" applyFill="1" applyBorder="1" applyAlignment="1">
      <alignment horizontal="center" vertical="center"/>
    </xf>
    <xf numFmtId="0" fontId="25" fillId="86" borderId="49" xfId="0" applyFont="1" applyFill="1" applyBorder="1" applyAlignment="1">
      <alignment horizontal="center" vertical="center" wrapText="1"/>
    </xf>
    <xf numFmtId="0" fontId="116" fillId="69" borderId="29" xfId="0" applyFont="1" applyFill="1" applyBorder="1" applyAlignment="1">
      <alignment horizontal="center" vertical="center"/>
    </xf>
    <xf numFmtId="0" fontId="113" fillId="69" borderId="29" xfId="0" applyFont="1" applyFill="1" applyBorder="1" applyAlignment="1">
      <alignment horizontal="center" vertical="center"/>
    </xf>
    <xf numFmtId="0" fontId="25" fillId="69" borderId="29" xfId="0" applyFont="1" applyFill="1" applyBorder="1" applyAlignment="1">
      <alignment horizontal="center" vertical="center" wrapText="1"/>
    </xf>
    <xf numFmtId="0" fontId="113" fillId="86" borderId="57" xfId="0" applyFont="1" applyFill="1" applyBorder="1" applyAlignment="1">
      <alignment horizontal="center" vertical="center"/>
    </xf>
    <xf numFmtId="0" fontId="25" fillId="86" borderId="57" xfId="0" applyFont="1" applyFill="1" applyBorder="1" applyAlignment="1">
      <alignment horizontal="center" vertical="center" wrapText="1"/>
    </xf>
    <xf numFmtId="0" fontId="25" fillId="86" borderId="34" xfId="0" applyFont="1" applyFill="1" applyBorder="1" applyAlignment="1">
      <alignment horizontal="center" vertical="center"/>
    </xf>
    <xf numFmtId="0" fontId="25" fillId="86" borderId="3" xfId="0" applyFont="1" applyFill="1" applyBorder="1" applyAlignment="1">
      <alignment horizontal="center" vertical="center"/>
    </xf>
    <xf numFmtId="0" fontId="116" fillId="101" borderId="59" xfId="0" applyFont="1" applyFill="1" applyBorder="1" applyAlignment="1">
      <alignment horizontal="center" vertical="center"/>
    </xf>
    <xf numFmtId="0" fontId="116" fillId="101" borderId="34" xfId="0" applyFont="1" applyFill="1" applyBorder="1" applyAlignment="1">
      <alignment horizontal="center" vertical="center"/>
    </xf>
    <xf numFmtId="0" fontId="113" fillId="69" borderId="38" xfId="0" applyFont="1" applyFill="1" applyBorder="1" applyAlignment="1">
      <alignment horizontal="center" vertical="center" wrapText="1"/>
    </xf>
    <xf numFmtId="0" fontId="113" fillId="69" borderId="34" xfId="0" applyFont="1" applyFill="1" applyBorder="1" applyAlignment="1">
      <alignment horizontal="center" vertical="center" wrapText="1"/>
    </xf>
    <xf numFmtId="0" fontId="113" fillId="69" borderId="3" xfId="0" applyFont="1" applyFill="1" applyBorder="1" applyAlignment="1">
      <alignment horizontal="center" vertical="center" wrapText="1"/>
    </xf>
    <xf numFmtId="0" fontId="25" fillId="69" borderId="38" xfId="0" applyFont="1" applyFill="1" applyBorder="1" applyAlignment="1">
      <alignment horizontal="center" vertical="center"/>
    </xf>
    <xf numFmtId="0" fontId="25" fillId="69" borderId="34" xfId="0" applyFont="1" applyFill="1" applyBorder="1" applyAlignment="1">
      <alignment horizontal="center" vertical="center"/>
    </xf>
    <xf numFmtId="0" fontId="25" fillId="69" borderId="3" xfId="0" applyFont="1" applyFill="1" applyBorder="1" applyAlignment="1">
      <alignment horizontal="center" vertical="center"/>
    </xf>
    <xf numFmtId="0" fontId="25" fillId="37" borderId="25" xfId="0" applyFont="1" applyFill="1" applyBorder="1" applyAlignment="1">
      <alignment horizontal="center" vertical="center"/>
    </xf>
    <xf numFmtId="0" fontId="113" fillId="103" borderId="38" xfId="0" applyFont="1" applyFill="1" applyBorder="1" applyAlignment="1">
      <alignment horizontal="center" vertical="center"/>
    </xf>
    <xf numFmtId="0" fontId="113" fillId="103" borderId="34" xfId="0" applyFont="1" applyFill="1" applyBorder="1" applyAlignment="1">
      <alignment horizontal="center" vertical="center"/>
    </xf>
    <xf numFmtId="0" fontId="113" fillId="103" borderId="3" xfId="0" applyFont="1" applyFill="1" applyBorder="1" applyAlignment="1">
      <alignment horizontal="center" vertical="center"/>
    </xf>
    <xf numFmtId="0" fontId="25" fillId="103" borderId="38" xfId="0" applyFont="1" applyFill="1" applyBorder="1" applyAlignment="1">
      <alignment horizontal="center" vertical="center"/>
    </xf>
    <xf numFmtId="0" fontId="25" fillId="103" borderId="34" xfId="0" applyFont="1" applyFill="1" applyBorder="1" applyAlignment="1">
      <alignment horizontal="center" vertical="center"/>
    </xf>
    <xf numFmtId="0" fontId="25" fillId="103" borderId="3" xfId="0" applyFont="1" applyFill="1" applyBorder="1" applyAlignment="1">
      <alignment horizontal="center" vertical="center"/>
    </xf>
    <xf numFmtId="0" fontId="25" fillId="103" borderId="182" xfId="0" applyFont="1" applyFill="1" applyBorder="1" applyAlignment="1">
      <alignment horizontal="center" vertical="center"/>
    </xf>
    <xf numFmtId="0" fontId="25" fillId="86" borderId="57" xfId="0" applyFont="1" applyFill="1" applyBorder="1" applyAlignment="1">
      <alignment horizontal="center" vertical="center"/>
    </xf>
    <xf numFmtId="0" fontId="39" fillId="0" borderId="75" xfId="0" applyFont="1" applyBorder="1" applyAlignment="1">
      <alignment horizontal="center" vertical="center"/>
    </xf>
    <xf numFmtId="49" fontId="25" fillId="0" borderId="83" xfId="0" applyNumberFormat="1" applyFont="1" applyBorder="1" applyAlignment="1">
      <alignment horizontal="center" vertical="center"/>
    </xf>
    <xf numFmtId="0" fontId="126" fillId="0" borderId="74" xfId="0" applyFont="1" applyBorder="1" applyAlignment="1">
      <alignment horizontal="center" vertical="center"/>
    </xf>
    <xf numFmtId="0" fontId="126" fillId="0" borderId="76" xfId="0" applyFont="1" applyBorder="1" applyAlignment="1">
      <alignment horizontal="center" vertical="center"/>
    </xf>
    <xf numFmtId="0" fontId="132" fillId="93" borderId="98" xfId="0" applyFont="1" applyFill="1" applyBorder="1" applyAlignment="1">
      <alignment horizontal="center" vertical="center"/>
    </xf>
    <xf numFmtId="0" fontId="132" fillId="93" borderId="63" xfId="0" applyFont="1" applyFill="1" applyBorder="1" applyAlignment="1">
      <alignment horizontal="center" vertical="center"/>
    </xf>
    <xf numFmtId="0" fontId="132" fillId="93" borderId="113" xfId="0" applyFont="1" applyFill="1" applyBorder="1" applyAlignment="1">
      <alignment horizontal="center" vertical="center"/>
    </xf>
    <xf numFmtId="49" fontId="116" fillId="0" borderId="0" xfId="0" applyNumberFormat="1" applyFont="1" applyAlignment="1">
      <alignment horizontal="center" vertical="center" wrapText="1"/>
    </xf>
    <xf numFmtId="49" fontId="116" fillId="0" borderId="0" xfId="0" applyNumberFormat="1" applyFont="1" applyAlignment="1">
      <alignment horizontal="center" vertical="center"/>
    </xf>
    <xf numFmtId="49" fontId="25" fillId="37" borderId="75" xfId="0" applyNumberFormat="1" applyFont="1" applyFill="1" applyBorder="1" applyAlignment="1">
      <alignment horizontal="center" vertical="center"/>
    </xf>
    <xf numFmtId="49" fontId="25" fillId="37" borderId="1" xfId="0" applyNumberFormat="1" applyFont="1" applyFill="1" applyBorder="1" applyAlignment="1">
      <alignment horizontal="center" vertical="center"/>
    </xf>
    <xf numFmtId="49" fontId="25" fillId="37" borderId="28" xfId="0" applyNumberFormat="1" applyFont="1" applyFill="1" applyBorder="1" applyAlignment="1">
      <alignment horizontal="center" vertical="center" wrapText="1" shrinkToFit="1"/>
    </xf>
    <xf numFmtId="49" fontId="25" fillId="37" borderId="35" xfId="0" applyNumberFormat="1" applyFont="1" applyFill="1" applyBorder="1" applyAlignment="1">
      <alignment horizontal="center" vertical="center" wrapText="1" shrinkToFit="1"/>
    </xf>
    <xf numFmtId="49" fontId="25" fillId="37" borderId="28" xfId="0" applyNumberFormat="1" applyFont="1" applyFill="1" applyBorder="1" applyAlignment="1">
      <alignment horizontal="center" vertical="center" shrinkToFit="1"/>
    </xf>
    <xf numFmtId="49" fontId="25" fillId="37" borderId="35" xfId="0" applyNumberFormat="1" applyFont="1" applyFill="1" applyBorder="1" applyAlignment="1">
      <alignment horizontal="center" vertical="center" shrinkToFit="1"/>
    </xf>
    <xf numFmtId="49" fontId="25" fillId="37" borderId="113" xfId="0" applyNumberFormat="1" applyFont="1" applyFill="1" applyBorder="1" applyAlignment="1">
      <alignment horizontal="center" vertical="center"/>
    </xf>
    <xf numFmtId="49" fontId="25" fillId="37" borderId="35" xfId="0" applyNumberFormat="1" applyFont="1" applyFill="1" applyBorder="1" applyAlignment="1">
      <alignment horizontal="center" vertical="center"/>
    </xf>
    <xf numFmtId="49" fontId="25" fillId="37" borderId="34" xfId="0" applyNumberFormat="1" applyFont="1" applyFill="1" applyBorder="1" applyAlignment="1">
      <alignment horizontal="center" vertical="center" shrinkToFit="1"/>
    </xf>
    <xf numFmtId="49" fontId="25" fillId="37" borderId="34" xfId="0" applyNumberFormat="1" applyFont="1" applyFill="1" applyBorder="1" applyAlignment="1">
      <alignment horizontal="center" vertical="center"/>
    </xf>
    <xf numFmtId="41" fontId="37" fillId="0" borderId="0" xfId="50293" applyNumberFormat="1" applyFont="1" applyAlignment="1">
      <alignment horizontal="left" vertical="center" indent="2"/>
    </xf>
    <xf numFmtId="41" fontId="37" fillId="0" borderId="0" xfId="50293" applyNumberFormat="1" applyFont="1" applyAlignment="1">
      <alignment horizontal="left" vertical="center" indent="6"/>
    </xf>
    <xf numFmtId="41" fontId="37" fillId="0" borderId="0" xfId="50293" applyNumberFormat="1" applyFont="1" applyAlignment="1">
      <alignment horizontal="left" vertical="center" indent="1"/>
    </xf>
    <xf numFmtId="0" fontId="291" fillId="103" borderId="1" xfId="0" applyFont="1" applyFill="1" applyBorder="1" applyAlignment="1">
      <alignment horizontal="center" vertical="center"/>
    </xf>
    <xf numFmtId="0" fontId="291" fillId="103" borderId="292" xfId="0" applyFont="1" applyFill="1" applyBorder="1" applyAlignment="1">
      <alignment horizontal="center" vertical="center"/>
    </xf>
    <xf numFmtId="0" fontId="291" fillId="103" borderId="72" xfId="0" applyFont="1" applyFill="1" applyBorder="1" applyAlignment="1">
      <alignment horizontal="center" vertical="center"/>
    </xf>
    <xf numFmtId="0" fontId="291" fillId="103" borderId="291" xfId="0" applyFont="1" applyFill="1" applyBorder="1" applyAlignment="1">
      <alignment horizontal="center" vertical="center"/>
    </xf>
    <xf numFmtId="0" fontId="291" fillId="103" borderId="293" xfId="0" applyFont="1" applyFill="1" applyBorder="1" applyAlignment="1">
      <alignment horizontal="center" vertical="center"/>
    </xf>
    <xf numFmtId="0" fontId="291" fillId="103" borderId="224" xfId="0" applyFont="1" applyFill="1" applyBorder="1" applyAlignment="1">
      <alignment horizontal="center" vertical="center"/>
    </xf>
  </cellXfs>
  <cellStyles count="51986">
    <cellStyle name="_x0001_" xfId="2" xr:uid="{00000000-0005-0000-0000-000000000000}"/>
    <cellStyle name="_x0004_" xfId="3" xr:uid="{00000000-0005-0000-0000-000001000000}"/>
    <cellStyle name=" $" xfId="4" xr:uid="{00000000-0005-0000-0000-000002000000}"/>
    <cellStyle name=" ;&amp;?;" xfId="5" xr:uid="{00000000-0005-0000-0000-000003000000}"/>
    <cellStyle name="_x000d_$" xfId="51925" xr:uid="{00000000-0005-0000-0000-000004000000}"/>
    <cellStyle name="_x000d_;&amp;?;" xfId="51926" xr:uid="{00000000-0005-0000-0000-000005000000}"/>
    <cellStyle name="#,##0" xfId="6" xr:uid="{00000000-0005-0000-0000-000006000000}"/>
    <cellStyle name="#,##0 10" xfId="7" xr:uid="{00000000-0005-0000-0000-000007000000}"/>
    <cellStyle name="#,##0 2" xfId="8" xr:uid="{00000000-0005-0000-0000-000008000000}"/>
    <cellStyle name="#,##0 2 2" xfId="9" xr:uid="{00000000-0005-0000-0000-000009000000}"/>
    <cellStyle name="#,##0 2 2 10" xfId="10" xr:uid="{00000000-0005-0000-0000-00000A000000}"/>
    <cellStyle name="#,##0 2 2 11" xfId="11" xr:uid="{00000000-0005-0000-0000-00000B000000}"/>
    <cellStyle name="#,##0 2 2 12" xfId="12" xr:uid="{00000000-0005-0000-0000-00000C000000}"/>
    <cellStyle name="#,##0 2 2 2" xfId="13" xr:uid="{00000000-0005-0000-0000-00000D000000}"/>
    <cellStyle name="#,##0 2 2 2 10" xfId="14" xr:uid="{00000000-0005-0000-0000-00000E000000}"/>
    <cellStyle name="#,##0 2 2 2 11" xfId="15" xr:uid="{00000000-0005-0000-0000-00000F000000}"/>
    <cellStyle name="#,##0 2 2 2 12" xfId="16" xr:uid="{00000000-0005-0000-0000-000010000000}"/>
    <cellStyle name="#,##0 2 2 2 13" xfId="17" xr:uid="{00000000-0005-0000-0000-000011000000}"/>
    <cellStyle name="#,##0 2 2 2 2" xfId="18" xr:uid="{00000000-0005-0000-0000-000012000000}"/>
    <cellStyle name="#,##0 2 2 2 2 10" xfId="19" xr:uid="{00000000-0005-0000-0000-000013000000}"/>
    <cellStyle name="#,##0 2 2 2 2 11" xfId="20" xr:uid="{00000000-0005-0000-0000-000014000000}"/>
    <cellStyle name="#,##0 2 2 2 2 2" xfId="21" xr:uid="{00000000-0005-0000-0000-000015000000}"/>
    <cellStyle name="#,##0 2 2 2 2 2 2" xfId="22" xr:uid="{00000000-0005-0000-0000-000016000000}"/>
    <cellStyle name="#,##0 2 2 2 2 2 2 2" xfId="23" xr:uid="{00000000-0005-0000-0000-000017000000}"/>
    <cellStyle name="#,##0 2 2 2 2 2 2 3" xfId="24" xr:uid="{00000000-0005-0000-0000-000018000000}"/>
    <cellStyle name="#,##0 2 2 2 2 2 2 4" xfId="25" xr:uid="{00000000-0005-0000-0000-000019000000}"/>
    <cellStyle name="#,##0 2 2 2 2 2 2 5" xfId="26" xr:uid="{00000000-0005-0000-0000-00001A000000}"/>
    <cellStyle name="#,##0 2 2 2 2 2 3" xfId="27" xr:uid="{00000000-0005-0000-0000-00001B000000}"/>
    <cellStyle name="#,##0 2 2 2 2 2 3 2" xfId="28" xr:uid="{00000000-0005-0000-0000-00001C000000}"/>
    <cellStyle name="#,##0 2 2 2 2 2 3 3" xfId="29" xr:uid="{00000000-0005-0000-0000-00001D000000}"/>
    <cellStyle name="#,##0 2 2 2 2 2 3 4" xfId="30" xr:uid="{00000000-0005-0000-0000-00001E000000}"/>
    <cellStyle name="#,##0 2 2 2 2 2 3 5" xfId="31" xr:uid="{00000000-0005-0000-0000-00001F000000}"/>
    <cellStyle name="#,##0 2 2 2 2 2 4" xfId="32" xr:uid="{00000000-0005-0000-0000-000020000000}"/>
    <cellStyle name="#,##0 2 2 2 2 2 4 2" xfId="33" xr:uid="{00000000-0005-0000-0000-000021000000}"/>
    <cellStyle name="#,##0 2 2 2 2 2 4 3" xfId="34" xr:uid="{00000000-0005-0000-0000-000022000000}"/>
    <cellStyle name="#,##0 2 2 2 2 2 4 4" xfId="35" xr:uid="{00000000-0005-0000-0000-000023000000}"/>
    <cellStyle name="#,##0 2 2 2 2 2 4 5" xfId="36" xr:uid="{00000000-0005-0000-0000-000024000000}"/>
    <cellStyle name="#,##0 2 2 2 2 2 5" xfId="37" xr:uid="{00000000-0005-0000-0000-000025000000}"/>
    <cellStyle name="#,##0 2 2 2 2 2 6" xfId="38" xr:uid="{00000000-0005-0000-0000-000026000000}"/>
    <cellStyle name="#,##0 2 2 2 2 2 7" xfId="39" xr:uid="{00000000-0005-0000-0000-000027000000}"/>
    <cellStyle name="#,##0 2 2 2 2 2 8" xfId="40" xr:uid="{00000000-0005-0000-0000-000028000000}"/>
    <cellStyle name="#,##0 2 2 2 2 3" xfId="41" xr:uid="{00000000-0005-0000-0000-000029000000}"/>
    <cellStyle name="#,##0 2 2 2 2 3 2" xfId="42" xr:uid="{00000000-0005-0000-0000-00002A000000}"/>
    <cellStyle name="#,##0 2 2 2 2 3 2 2" xfId="43" xr:uid="{00000000-0005-0000-0000-00002B000000}"/>
    <cellStyle name="#,##0 2 2 2 2 3 2 3" xfId="44" xr:uid="{00000000-0005-0000-0000-00002C000000}"/>
    <cellStyle name="#,##0 2 2 2 2 3 2 4" xfId="45" xr:uid="{00000000-0005-0000-0000-00002D000000}"/>
    <cellStyle name="#,##0 2 2 2 2 3 2 5" xfId="46" xr:uid="{00000000-0005-0000-0000-00002E000000}"/>
    <cellStyle name="#,##0 2 2 2 2 3 3" xfId="47" xr:uid="{00000000-0005-0000-0000-00002F000000}"/>
    <cellStyle name="#,##0 2 2 2 2 3 3 2" xfId="48" xr:uid="{00000000-0005-0000-0000-000030000000}"/>
    <cellStyle name="#,##0 2 2 2 2 3 3 3" xfId="49" xr:uid="{00000000-0005-0000-0000-000031000000}"/>
    <cellStyle name="#,##0 2 2 2 2 3 3 4" xfId="50" xr:uid="{00000000-0005-0000-0000-000032000000}"/>
    <cellStyle name="#,##0 2 2 2 2 3 3 5" xfId="51" xr:uid="{00000000-0005-0000-0000-000033000000}"/>
    <cellStyle name="#,##0 2 2 2 2 3 4" xfId="52" xr:uid="{00000000-0005-0000-0000-000034000000}"/>
    <cellStyle name="#,##0 2 2 2 2 3 4 2" xfId="53" xr:uid="{00000000-0005-0000-0000-000035000000}"/>
    <cellStyle name="#,##0 2 2 2 2 3 4 3" xfId="54" xr:uid="{00000000-0005-0000-0000-000036000000}"/>
    <cellStyle name="#,##0 2 2 2 2 3 4 4" xfId="55" xr:uid="{00000000-0005-0000-0000-000037000000}"/>
    <cellStyle name="#,##0 2 2 2 2 3 4 5" xfId="56" xr:uid="{00000000-0005-0000-0000-000038000000}"/>
    <cellStyle name="#,##0 2 2 2 2 3 5" xfId="57" xr:uid="{00000000-0005-0000-0000-000039000000}"/>
    <cellStyle name="#,##0 2 2 2 2 3 6" xfId="58" xr:uid="{00000000-0005-0000-0000-00003A000000}"/>
    <cellStyle name="#,##0 2 2 2 2 3 7" xfId="59" xr:uid="{00000000-0005-0000-0000-00003B000000}"/>
    <cellStyle name="#,##0 2 2 2 2 3 8" xfId="60" xr:uid="{00000000-0005-0000-0000-00003C000000}"/>
    <cellStyle name="#,##0 2 2 2 2 4" xfId="61" xr:uid="{00000000-0005-0000-0000-00003D000000}"/>
    <cellStyle name="#,##0 2 2 2 2 4 2" xfId="62" xr:uid="{00000000-0005-0000-0000-00003E000000}"/>
    <cellStyle name="#,##0 2 2 2 2 4 2 2" xfId="63" xr:uid="{00000000-0005-0000-0000-00003F000000}"/>
    <cellStyle name="#,##0 2 2 2 2 4 2 3" xfId="64" xr:uid="{00000000-0005-0000-0000-000040000000}"/>
    <cellStyle name="#,##0 2 2 2 2 4 2 4" xfId="65" xr:uid="{00000000-0005-0000-0000-000041000000}"/>
    <cellStyle name="#,##0 2 2 2 2 4 2 5" xfId="66" xr:uid="{00000000-0005-0000-0000-000042000000}"/>
    <cellStyle name="#,##0 2 2 2 2 4 3" xfId="67" xr:uid="{00000000-0005-0000-0000-000043000000}"/>
    <cellStyle name="#,##0 2 2 2 2 4 3 2" xfId="68" xr:uid="{00000000-0005-0000-0000-000044000000}"/>
    <cellStyle name="#,##0 2 2 2 2 4 3 3" xfId="69" xr:uid="{00000000-0005-0000-0000-000045000000}"/>
    <cellStyle name="#,##0 2 2 2 2 4 3 4" xfId="70" xr:uid="{00000000-0005-0000-0000-000046000000}"/>
    <cellStyle name="#,##0 2 2 2 2 4 3 5" xfId="71" xr:uid="{00000000-0005-0000-0000-000047000000}"/>
    <cellStyle name="#,##0 2 2 2 2 4 4" xfId="72" xr:uid="{00000000-0005-0000-0000-000048000000}"/>
    <cellStyle name="#,##0 2 2 2 2 4 4 2" xfId="73" xr:uid="{00000000-0005-0000-0000-000049000000}"/>
    <cellStyle name="#,##0 2 2 2 2 4 4 3" xfId="74" xr:uid="{00000000-0005-0000-0000-00004A000000}"/>
    <cellStyle name="#,##0 2 2 2 2 4 4 4" xfId="75" xr:uid="{00000000-0005-0000-0000-00004B000000}"/>
    <cellStyle name="#,##0 2 2 2 2 4 4 5" xfId="76" xr:uid="{00000000-0005-0000-0000-00004C000000}"/>
    <cellStyle name="#,##0 2 2 2 2 4 5" xfId="77" xr:uid="{00000000-0005-0000-0000-00004D000000}"/>
    <cellStyle name="#,##0 2 2 2 2 4 6" xfId="78" xr:uid="{00000000-0005-0000-0000-00004E000000}"/>
    <cellStyle name="#,##0 2 2 2 2 4 7" xfId="79" xr:uid="{00000000-0005-0000-0000-00004F000000}"/>
    <cellStyle name="#,##0 2 2 2 2 4 8" xfId="80" xr:uid="{00000000-0005-0000-0000-000050000000}"/>
    <cellStyle name="#,##0 2 2 2 2 5" xfId="81" xr:uid="{00000000-0005-0000-0000-000051000000}"/>
    <cellStyle name="#,##0 2 2 2 2 5 2" xfId="82" xr:uid="{00000000-0005-0000-0000-000052000000}"/>
    <cellStyle name="#,##0 2 2 2 2 5 3" xfId="83" xr:uid="{00000000-0005-0000-0000-000053000000}"/>
    <cellStyle name="#,##0 2 2 2 2 5 4" xfId="84" xr:uid="{00000000-0005-0000-0000-000054000000}"/>
    <cellStyle name="#,##0 2 2 2 2 5 5" xfId="85" xr:uid="{00000000-0005-0000-0000-000055000000}"/>
    <cellStyle name="#,##0 2 2 2 2 6" xfId="86" xr:uid="{00000000-0005-0000-0000-000056000000}"/>
    <cellStyle name="#,##0 2 2 2 2 6 2" xfId="87" xr:uid="{00000000-0005-0000-0000-000057000000}"/>
    <cellStyle name="#,##0 2 2 2 2 6 3" xfId="88" xr:uid="{00000000-0005-0000-0000-000058000000}"/>
    <cellStyle name="#,##0 2 2 2 2 6 4" xfId="89" xr:uid="{00000000-0005-0000-0000-000059000000}"/>
    <cellStyle name="#,##0 2 2 2 2 6 5" xfId="90" xr:uid="{00000000-0005-0000-0000-00005A000000}"/>
    <cellStyle name="#,##0 2 2 2 2 7" xfId="91" xr:uid="{00000000-0005-0000-0000-00005B000000}"/>
    <cellStyle name="#,##0 2 2 2 2 7 2" xfId="92" xr:uid="{00000000-0005-0000-0000-00005C000000}"/>
    <cellStyle name="#,##0 2 2 2 2 7 3" xfId="93" xr:uid="{00000000-0005-0000-0000-00005D000000}"/>
    <cellStyle name="#,##0 2 2 2 2 7 4" xfId="94" xr:uid="{00000000-0005-0000-0000-00005E000000}"/>
    <cellStyle name="#,##0 2 2 2 2 7 5" xfId="95" xr:uid="{00000000-0005-0000-0000-00005F000000}"/>
    <cellStyle name="#,##0 2 2 2 2 8" xfId="96" xr:uid="{00000000-0005-0000-0000-000060000000}"/>
    <cellStyle name="#,##0 2 2 2 2 9" xfId="97" xr:uid="{00000000-0005-0000-0000-000061000000}"/>
    <cellStyle name="#,##0 2 2 2 3" xfId="98" xr:uid="{00000000-0005-0000-0000-000062000000}"/>
    <cellStyle name="#,##0 2 2 2 3 10" xfId="99" xr:uid="{00000000-0005-0000-0000-000063000000}"/>
    <cellStyle name="#,##0 2 2 2 3 11" xfId="100" xr:uid="{00000000-0005-0000-0000-000064000000}"/>
    <cellStyle name="#,##0 2 2 2 3 2" xfId="101" xr:uid="{00000000-0005-0000-0000-000065000000}"/>
    <cellStyle name="#,##0 2 2 2 3 2 2" xfId="102" xr:uid="{00000000-0005-0000-0000-000066000000}"/>
    <cellStyle name="#,##0 2 2 2 3 2 2 2" xfId="103" xr:uid="{00000000-0005-0000-0000-000067000000}"/>
    <cellStyle name="#,##0 2 2 2 3 2 2 3" xfId="104" xr:uid="{00000000-0005-0000-0000-000068000000}"/>
    <cellStyle name="#,##0 2 2 2 3 2 2 4" xfId="105" xr:uid="{00000000-0005-0000-0000-000069000000}"/>
    <cellStyle name="#,##0 2 2 2 3 2 2 5" xfId="106" xr:uid="{00000000-0005-0000-0000-00006A000000}"/>
    <cellStyle name="#,##0 2 2 2 3 2 3" xfId="107" xr:uid="{00000000-0005-0000-0000-00006B000000}"/>
    <cellStyle name="#,##0 2 2 2 3 2 3 2" xfId="108" xr:uid="{00000000-0005-0000-0000-00006C000000}"/>
    <cellStyle name="#,##0 2 2 2 3 2 3 3" xfId="109" xr:uid="{00000000-0005-0000-0000-00006D000000}"/>
    <cellStyle name="#,##0 2 2 2 3 2 3 4" xfId="110" xr:uid="{00000000-0005-0000-0000-00006E000000}"/>
    <cellStyle name="#,##0 2 2 2 3 2 3 5" xfId="111" xr:uid="{00000000-0005-0000-0000-00006F000000}"/>
    <cellStyle name="#,##0 2 2 2 3 2 4" xfId="112" xr:uid="{00000000-0005-0000-0000-000070000000}"/>
    <cellStyle name="#,##0 2 2 2 3 2 4 2" xfId="113" xr:uid="{00000000-0005-0000-0000-000071000000}"/>
    <cellStyle name="#,##0 2 2 2 3 2 4 3" xfId="114" xr:uid="{00000000-0005-0000-0000-000072000000}"/>
    <cellStyle name="#,##0 2 2 2 3 2 4 4" xfId="115" xr:uid="{00000000-0005-0000-0000-000073000000}"/>
    <cellStyle name="#,##0 2 2 2 3 2 4 5" xfId="116" xr:uid="{00000000-0005-0000-0000-000074000000}"/>
    <cellStyle name="#,##0 2 2 2 3 2 5" xfId="117" xr:uid="{00000000-0005-0000-0000-000075000000}"/>
    <cellStyle name="#,##0 2 2 2 3 2 6" xfId="118" xr:uid="{00000000-0005-0000-0000-000076000000}"/>
    <cellStyle name="#,##0 2 2 2 3 2 7" xfId="119" xr:uid="{00000000-0005-0000-0000-000077000000}"/>
    <cellStyle name="#,##0 2 2 2 3 2 8" xfId="120" xr:uid="{00000000-0005-0000-0000-000078000000}"/>
    <cellStyle name="#,##0 2 2 2 3 3" xfId="121" xr:uid="{00000000-0005-0000-0000-000079000000}"/>
    <cellStyle name="#,##0 2 2 2 3 3 2" xfId="122" xr:uid="{00000000-0005-0000-0000-00007A000000}"/>
    <cellStyle name="#,##0 2 2 2 3 3 2 2" xfId="123" xr:uid="{00000000-0005-0000-0000-00007B000000}"/>
    <cellStyle name="#,##0 2 2 2 3 3 2 3" xfId="124" xr:uid="{00000000-0005-0000-0000-00007C000000}"/>
    <cellStyle name="#,##0 2 2 2 3 3 2 4" xfId="125" xr:uid="{00000000-0005-0000-0000-00007D000000}"/>
    <cellStyle name="#,##0 2 2 2 3 3 2 5" xfId="126" xr:uid="{00000000-0005-0000-0000-00007E000000}"/>
    <cellStyle name="#,##0 2 2 2 3 3 3" xfId="127" xr:uid="{00000000-0005-0000-0000-00007F000000}"/>
    <cellStyle name="#,##0 2 2 2 3 3 3 2" xfId="128" xr:uid="{00000000-0005-0000-0000-000080000000}"/>
    <cellStyle name="#,##0 2 2 2 3 3 3 3" xfId="129" xr:uid="{00000000-0005-0000-0000-000081000000}"/>
    <cellStyle name="#,##0 2 2 2 3 3 3 4" xfId="130" xr:uid="{00000000-0005-0000-0000-000082000000}"/>
    <cellStyle name="#,##0 2 2 2 3 3 3 5" xfId="131" xr:uid="{00000000-0005-0000-0000-000083000000}"/>
    <cellStyle name="#,##0 2 2 2 3 3 4" xfId="132" xr:uid="{00000000-0005-0000-0000-000084000000}"/>
    <cellStyle name="#,##0 2 2 2 3 3 4 2" xfId="133" xr:uid="{00000000-0005-0000-0000-000085000000}"/>
    <cellStyle name="#,##0 2 2 2 3 3 4 3" xfId="134" xr:uid="{00000000-0005-0000-0000-000086000000}"/>
    <cellStyle name="#,##0 2 2 2 3 3 4 4" xfId="135" xr:uid="{00000000-0005-0000-0000-000087000000}"/>
    <cellStyle name="#,##0 2 2 2 3 3 4 5" xfId="136" xr:uid="{00000000-0005-0000-0000-000088000000}"/>
    <cellStyle name="#,##0 2 2 2 3 3 5" xfId="137" xr:uid="{00000000-0005-0000-0000-000089000000}"/>
    <cellStyle name="#,##0 2 2 2 3 3 6" xfId="138" xr:uid="{00000000-0005-0000-0000-00008A000000}"/>
    <cellStyle name="#,##0 2 2 2 3 3 7" xfId="139" xr:uid="{00000000-0005-0000-0000-00008B000000}"/>
    <cellStyle name="#,##0 2 2 2 3 3 8" xfId="140" xr:uid="{00000000-0005-0000-0000-00008C000000}"/>
    <cellStyle name="#,##0 2 2 2 3 4" xfId="141" xr:uid="{00000000-0005-0000-0000-00008D000000}"/>
    <cellStyle name="#,##0 2 2 2 3 4 2" xfId="142" xr:uid="{00000000-0005-0000-0000-00008E000000}"/>
    <cellStyle name="#,##0 2 2 2 3 4 2 2" xfId="143" xr:uid="{00000000-0005-0000-0000-00008F000000}"/>
    <cellStyle name="#,##0 2 2 2 3 4 2 3" xfId="144" xr:uid="{00000000-0005-0000-0000-000090000000}"/>
    <cellStyle name="#,##0 2 2 2 3 4 2 4" xfId="145" xr:uid="{00000000-0005-0000-0000-000091000000}"/>
    <cellStyle name="#,##0 2 2 2 3 4 2 5" xfId="146" xr:uid="{00000000-0005-0000-0000-000092000000}"/>
    <cellStyle name="#,##0 2 2 2 3 4 3" xfId="147" xr:uid="{00000000-0005-0000-0000-000093000000}"/>
    <cellStyle name="#,##0 2 2 2 3 4 3 2" xfId="148" xr:uid="{00000000-0005-0000-0000-000094000000}"/>
    <cellStyle name="#,##0 2 2 2 3 4 3 3" xfId="149" xr:uid="{00000000-0005-0000-0000-000095000000}"/>
    <cellStyle name="#,##0 2 2 2 3 4 3 4" xfId="150" xr:uid="{00000000-0005-0000-0000-000096000000}"/>
    <cellStyle name="#,##0 2 2 2 3 4 3 5" xfId="151" xr:uid="{00000000-0005-0000-0000-000097000000}"/>
    <cellStyle name="#,##0 2 2 2 3 4 4" xfId="152" xr:uid="{00000000-0005-0000-0000-000098000000}"/>
    <cellStyle name="#,##0 2 2 2 3 4 4 2" xfId="153" xr:uid="{00000000-0005-0000-0000-000099000000}"/>
    <cellStyle name="#,##0 2 2 2 3 4 4 3" xfId="154" xr:uid="{00000000-0005-0000-0000-00009A000000}"/>
    <cellStyle name="#,##0 2 2 2 3 4 4 4" xfId="155" xr:uid="{00000000-0005-0000-0000-00009B000000}"/>
    <cellStyle name="#,##0 2 2 2 3 4 4 5" xfId="156" xr:uid="{00000000-0005-0000-0000-00009C000000}"/>
    <cellStyle name="#,##0 2 2 2 3 4 5" xfId="157" xr:uid="{00000000-0005-0000-0000-00009D000000}"/>
    <cellStyle name="#,##0 2 2 2 3 4 6" xfId="158" xr:uid="{00000000-0005-0000-0000-00009E000000}"/>
    <cellStyle name="#,##0 2 2 2 3 4 7" xfId="159" xr:uid="{00000000-0005-0000-0000-00009F000000}"/>
    <cellStyle name="#,##0 2 2 2 3 4 8" xfId="160" xr:uid="{00000000-0005-0000-0000-0000A0000000}"/>
    <cellStyle name="#,##0 2 2 2 3 5" xfId="161" xr:uid="{00000000-0005-0000-0000-0000A1000000}"/>
    <cellStyle name="#,##0 2 2 2 3 5 2" xfId="162" xr:uid="{00000000-0005-0000-0000-0000A2000000}"/>
    <cellStyle name="#,##0 2 2 2 3 5 3" xfId="163" xr:uid="{00000000-0005-0000-0000-0000A3000000}"/>
    <cellStyle name="#,##0 2 2 2 3 5 4" xfId="164" xr:uid="{00000000-0005-0000-0000-0000A4000000}"/>
    <cellStyle name="#,##0 2 2 2 3 5 5" xfId="165" xr:uid="{00000000-0005-0000-0000-0000A5000000}"/>
    <cellStyle name="#,##0 2 2 2 3 6" xfId="166" xr:uid="{00000000-0005-0000-0000-0000A6000000}"/>
    <cellStyle name="#,##0 2 2 2 3 6 2" xfId="167" xr:uid="{00000000-0005-0000-0000-0000A7000000}"/>
    <cellStyle name="#,##0 2 2 2 3 6 3" xfId="168" xr:uid="{00000000-0005-0000-0000-0000A8000000}"/>
    <cellStyle name="#,##0 2 2 2 3 6 4" xfId="169" xr:uid="{00000000-0005-0000-0000-0000A9000000}"/>
    <cellStyle name="#,##0 2 2 2 3 6 5" xfId="170" xr:uid="{00000000-0005-0000-0000-0000AA000000}"/>
    <cellStyle name="#,##0 2 2 2 3 7" xfId="171" xr:uid="{00000000-0005-0000-0000-0000AB000000}"/>
    <cellStyle name="#,##0 2 2 2 3 7 2" xfId="172" xr:uid="{00000000-0005-0000-0000-0000AC000000}"/>
    <cellStyle name="#,##0 2 2 2 3 7 3" xfId="173" xr:uid="{00000000-0005-0000-0000-0000AD000000}"/>
    <cellStyle name="#,##0 2 2 2 3 7 4" xfId="174" xr:uid="{00000000-0005-0000-0000-0000AE000000}"/>
    <cellStyle name="#,##0 2 2 2 3 7 5" xfId="175" xr:uid="{00000000-0005-0000-0000-0000AF000000}"/>
    <cellStyle name="#,##0 2 2 2 3 8" xfId="176" xr:uid="{00000000-0005-0000-0000-0000B0000000}"/>
    <cellStyle name="#,##0 2 2 2 3 9" xfId="177" xr:uid="{00000000-0005-0000-0000-0000B1000000}"/>
    <cellStyle name="#,##0 2 2 2 4" xfId="178" xr:uid="{00000000-0005-0000-0000-0000B2000000}"/>
    <cellStyle name="#,##0 2 2 2 4 2" xfId="179" xr:uid="{00000000-0005-0000-0000-0000B3000000}"/>
    <cellStyle name="#,##0 2 2 2 4 2 2" xfId="180" xr:uid="{00000000-0005-0000-0000-0000B4000000}"/>
    <cellStyle name="#,##0 2 2 2 4 2 3" xfId="181" xr:uid="{00000000-0005-0000-0000-0000B5000000}"/>
    <cellStyle name="#,##0 2 2 2 4 2 4" xfId="182" xr:uid="{00000000-0005-0000-0000-0000B6000000}"/>
    <cellStyle name="#,##0 2 2 2 4 2 5" xfId="183" xr:uid="{00000000-0005-0000-0000-0000B7000000}"/>
    <cellStyle name="#,##0 2 2 2 4 3" xfId="184" xr:uid="{00000000-0005-0000-0000-0000B8000000}"/>
    <cellStyle name="#,##0 2 2 2 4 3 2" xfId="185" xr:uid="{00000000-0005-0000-0000-0000B9000000}"/>
    <cellStyle name="#,##0 2 2 2 4 3 3" xfId="186" xr:uid="{00000000-0005-0000-0000-0000BA000000}"/>
    <cellStyle name="#,##0 2 2 2 4 3 4" xfId="187" xr:uid="{00000000-0005-0000-0000-0000BB000000}"/>
    <cellStyle name="#,##0 2 2 2 4 3 5" xfId="188" xr:uid="{00000000-0005-0000-0000-0000BC000000}"/>
    <cellStyle name="#,##0 2 2 2 4 4" xfId="189" xr:uid="{00000000-0005-0000-0000-0000BD000000}"/>
    <cellStyle name="#,##0 2 2 2 4 4 2" xfId="190" xr:uid="{00000000-0005-0000-0000-0000BE000000}"/>
    <cellStyle name="#,##0 2 2 2 4 4 3" xfId="191" xr:uid="{00000000-0005-0000-0000-0000BF000000}"/>
    <cellStyle name="#,##0 2 2 2 4 4 4" xfId="192" xr:uid="{00000000-0005-0000-0000-0000C0000000}"/>
    <cellStyle name="#,##0 2 2 2 4 4 5" xfId="193" xr:uid="{00000000-0005-0000-0000-0000C1000000}"/>
    <cellStyle name="#,##0 2 2 2 4 5" xfId="194" xr:uid="{00000000-0005-0000-0000-0000C2000000}"/>
    <cellStyle name="#,##0 2 2 2 4 6" xfId="195" xr:uid="{00000000-0005-0000-0000-0000C3000000}"/>
    <cellStyle name="#,##0 2 2 2 4 7" xfId="196" xr:uid="{00000000-0005-0000-0000-0000C4000000}"/>
    <cellStyle name="#,##0 2 2 2 4 8" xfId="197" xr:uid="{00000000-0005-0000-0000-0000C5000000}"/>
    <cellStyle name="#,##0 2 2 2 5" xfId="198" xr:uid="{00000000-0005-0000-0000-0000C6000000}"/>
    <cellStyle name="#,##0 2 2 2 5 2" xfId="199" xr:uid="{00000000-0005-0000-0000-0000C7000000}"/>
    <cellStyle name="#,##0 2 2 2 5 2 2" xfId="200" xr:uid="{00000000-0005-0000-0000-0000C8000000}"/>
    <cellStyle name="#,##0 2 2 2 5 2 3" xfId="201" xr:uid="{00000000-0005-0000-0000-0000C9000000}"/>
    <cellStyle name="#,##0 2 2 2 5 2 4" xfId="202" xr:uid="{00000000-0005-0000-0000-0000CA000000}"/>
    <cellStyle name="#,##0 2 2 2 5 2 5" xfId="203" xr:uid="{00000000-0005-0000-0000-0000CB000000}"/>
    <cellStyle name="#,##0 2 2 2 5 3" xfId="204" xr:uid="{00000000-0005-0000-0000-0000CC000000}"/>
    <cellStyle name="#,##0 2 2 2 5 3 2" xfId="205" xr:uid="{00000000-0005-0000-0000-0000CD000000}"/>
    <cellStyle name="#,##0 2 2 2 5 3 3" xfId="206" xr:uid="{00000000-0005-0000-0000-0000CE000000}"/>
    <cellStyle name="#,##0 2 2 2 5 3 4" xfId="207" xr:uid="{00000000-0005-0000-0000-0000CF000000}"/>
    <cellStyle name="#,##0 2 2 2 5 3 5" xfId="208" xr:uid="{00000000-0005-0000-0000-0000D0000000}"/>
    <cellStyle name="#,##0 2 2 2 5 4" xfId="209" xr:uid="{00000000-0005-0000-0000-0000D1000000}"/>
    <cellStyle name="#,##0 2 2 2 5 4 2" xfId="210" xr:uid="{00000000-0005-0000-0000-0000D2000000}"/>
    <cellStyle name="#,##0 2 2 2 5 4 3" xfId="211" xr:uid="{00000000-0005-0000-0000-0000D3000000}"/>
    <cellStyle name="#,##0 2 2 2 5 4 4" xfId="212" xr:uid="{00000000-0005-0000-0000-0000D4000000}"/>
    <cellStyle name="#,##0 2 2 2 5 4 5" xfId="213" xr:uid="{00000000-0005-0000-0000-0000D5000000}"/>
    <cellStyle name="#,##0 2 2 2 5 5" xfId="214" xr:uid="{00000000-0005-0000-0000-0000D6000000}"/>
    <cellStyle name="#,##0 2 2 2 5 6" xfId="215" xr:uid="{00000000-0005-0000-0000-0000D7000000}"/>
    <cellStyle name="#,##0 2 2 2 5 7" xfId="216" xr:uid="{00000000-0005-0000-0000-0000D8000000}"/>
    <cellStyle name="#,##0 2 2 2 5 8" xfId="217" xr:uid="{00000000-0005-0000-0000-0000D9000000}"/>
    <cellStyle name="#,##0 2 2 2 6" xfId="218" xr:uid="{00000000-0005-0000-0000-0000DA000000}"/>
    <cellStyle name="#,##0 2 2 2 6 2" xfId="219" xr:uid="{00000000-0005-0000-0000-0000DB000000}"/>
    <cellStyle name="#,##0 2 2 2 6 2 2" xfId="220" xr:uid="{00000000-0005-0000-0000-0000DC000000}"/>
    <cellStyle name="#,##0 2 2 2 6 2 3" xfId="221" xr:uid="{00000000-0005-0000-0000-0000DD000000}"/>
    <cellStyle name="#,##0 2 2 2 6 2 4" xfId="222" xr:uid="{00000000-0005-0000-0000-0000DE000000}"/>
    <cellStyle name="#,##0 2 2 2 6 2 5" xfId="223" xr:uid="{00000000-0005-0000-0000-0000DF000000}"/>
    <cellStyle name="#,##0 2 2 2 6 3" xfId="224" xr:uid="{00000000-0005-0000-0000-0000E0000000}"/>
    <cellStyle name="#,##0 2 2 2 6 3 2" xfId="225" xr:uid="{00000000-0005-0000-0000-0000E1000000}"/>
    <cellStyle name="#,##0 2 2 2 6 3 3" xfId="226" xr:uid="{00000000-0005-0000-0000-0000E2000000}"/>
    <cellStyle name="#,##0 2 2 2 6 3 4" xfId="227" xr:uid="{00000000-0005-0000-0000-0000E3000000}"/>
    <cellStyle name="#,##0 2 2 2 6 3 5" xfId="228" xr:uid="{00000000-0005-0000-0000-0000E4000000}"/>
    <cellStyle name="#,##0 2 2 2 6 4" xfId="229" xr:uid="{00000000-0005-0000-0000-0000E5000000}"/>
    <cellStyle name="#,##0 2 2 2 6 4 2" xfId="230" xr:uid="{00000000-0005-0000-0000-0000E6000000}"/>
    <cellStyle name="#,##0 2 2 2 6 4 3" xfId="231" xr:uid="{00000000-0005-0000-0000-0000E7000000}"/>
    <cellStyle name="#,##0 2 2 2 6 4 4" xfId="232" xr:uid="{00000000-0005-0000-0000-0000E8000000}"/>
    <cellStyle name="#,##0 2 2 2 6 4 5" xfId="233" xr:uid="{00000000-0005-0000-0000-0000E9000000}"/>
    <cellStyle name="#,##0 2 2 2 6 5" xfId="234" xr:uid="{00000000-0005-0000-0000-0000EA000000}"/>
    <cellStyle name="#,##0 2 2 2 6 6" xfId="235" xr:uid="{00000000-0005-0000-0000-0000EB000000}"/>
    <cellStyle name="#,##0 2 2 2 6 7" xfId="236" xr:uid="{00000000-0005-0000-0000-0000EC000000}"/>
    <cellStyle name="#,##0 2 2 2 6 8" xfId="237" xr:uid="{00000000-0005-0000-0000-0000ED000000}"/>
    <cellStyle name="#,##0 2 2 2 7" xfId="238" xr:uid="{00000000-0005-0000-0000-0000EE000000}"/>
    <cellStyle name="#,##0 2 2 2 7 2" xfId="239" xr:uid="{00000000-0005-0000-0000-0000EF000000}"/>
    <cellStyle name="#,##0 2 2 2 7 3" xfId="240" xr:uid="{00000000-0005-0000-0000-0000F0000000}"/>
    <cellStyle name="#,##0 2 2 2 7 4" xfId="241" xr:uid="{00000000-0005-0000-0000-0000F1000000}"/>
    <cellStyle name="#,##0 2 2 2 7 5" xfId="242" xr:uid="{00000000-0005-0000-0000-0000F2000000}"/>
    <cellStyle name="#,##0 2 2 2 8" xfId="243" xr:uid="{00000000-0005-0000-0000-0000F3000000}"/>
    <cellStyle name="#,##0 2 2 2 8 2" xfId="244" xr:uid="{00000000-0005-0000-0000-0000F4000000}"/>
    <cellStyle name="#,##0 2 2 2 8 3" xfId="245" xr:uid="{00000000-0005-0000-0000-0000F5000000}"/>
    <cellStyle name="#,##0 2 2 2 8 4" xfId="246" xr:uid="{00000000-0005-0000-0000-0000F6000000}"/>
    <cellStyle name="#,##0 2 2 2 8 5" xfId="247" xr:uid="{00000000-0005-0000-0000-0000F7000000}"/>
    <cellStyle name="#,##0 2 2 2 9" xfId="248" xr:uid="{00000000-0005-0000-0000-0000F8000000}"/>
    <cellStyle name="#,##0 2 2 2 9 2" xfId="249" xr:uid="{00000000-0005-0000-0000-0000F9000000}"/>
    <cellStyle name="#,##0 2 2 2 9 3" xfId="250" xr:uid="{00000000-0005-0000-0000-0000FA000000}"/>
    <cellStyle name="#,##0 2 2 2 9 4" xfId="251" xr:uid="{00000000-0005-0000-0000-0000FB000000}"/>
    <cellStyle name="#,##0 2 2 2 9 5" xfId="252" xr:uid="{00000000-0005-0000-0000-0000FC000000}"/>
    <cellStyle name="#,##0 2 2 3" xfId="253" xr:uid="{00000000-0005-0000-0000-0000FD000000}"/>
    <cellStyle name="#,##0 2 2 3 10" xfId="254" xr:uid="{00000000-0005-0000-0000-0000FE000000}"/>
    <cellStyle name="#,##0 2 2 3 11" xfId="255" xr:uid="{00000000-0005-0000-0000-0000FF000000}"/>
    <cellStyle name="#,##0 2 2 3 2" xfId="256" xr:uid="{00000000-0005-0000-0000-000000010000}"/>
    <cellStyle name="#,##0 2 2 3 2 2" xfId="257" xr:uid="{00000000-0005-0000-0000-000001010000}"/>
    <cellStyle name="#,##0 2 2 3 2 2 2" xfId="258" xr:uid="{00000000-0005-0000-0000-000002010000}"/>
    <cellStyle name="#,##0 2 2 3 2 2 3" xfId="259" xr:uid="{00000000-0005-0000-0000-000003010000}"/>
    <cellStyle name="#,##0 2 2 3 2 2 4" xfId="260" xr:uid="{00000000-0005-0000-0000-000004010000}"/>
    <cellStyle name="#,##0 2 2 3 2 2 5" xfId="261" xr:uid="{00000000-0005-0000-0000-000005010000}"/>
    <cellStyle name="#,##0 2 2 3 2 3" xfId="262" xr:uid="{00000000-0005-0000-0000-000006010000}"/>
    <cellStyle name="#,##0 2 2 3 2 3 2" xfId="263" xr:uid="{00000000-0005-0000-0000-000007010000}"/>
    <cellStyle name="#,##0 2 2 3 2 3 3" xfId="264" xr:uid="{00000000-0005-0000-0000-000008010000}"/>
    <cellStyle name="#,##0 2 2 3 2 3 4" xfId="265" xr:uid="{00000000-0005-0000-0000-000009010000}"/>
    <cellStyle name="#,##0 2 2 3 2 3 5" xfId="266" xr:uid="{00000000-0005-0000-0000-00000A010000}"/>
    <cellStyle name="#,##0 2 2 3 2 4" xfId="267" xr:uid="{00000000-0005-0000-0000-00000B010000}"/>
    <cellStyle name="#,##0 2 2 3 2 4 2" xfId="268" xr:uid="{00000000-0005-0000-0000-00000C010000}"/>
    <cellStyle name="#,##0 2 2 3 2 4 3" xfId="269" xr:uid="{00000000-0005-0000-0000-00000D010000}"/>
    <cellStyle name="#,##0 2 2 3 2 4 4" xfId="270" xr:uid="{00000000-0005-0000-0000-00000E010000}"/>
    <cellStyle name="#,##0 2 2 3 2 4 5" xfId="271" xr:uid="{00000000-0005-0000-0000-00000F010000}"/>
    <cellStyle name="#,##0 2 2 3 2 5" xfId="272" xr:uid="{00000000-0005-0000-0000-000010010000}"/>
    <cellStyle name="#,##0 2 2 3 2 6" xfId="273" xr:uid="{00000000-0005-0000-0000-000011010000}"/>
    <cellStyle name="#,##0 2 2 3 2 7" xfId="274" xr:uid="{00000000-0005-0000-0000-000012010000}"/>
    <cellStyle name="#,##0 2 2 3 2 8" xfId="275" xr:uid="{00000000-0005-0000-0000-000013010000}"/>
    <cellStyle name="#,##0 2 2 3 3" xfId="276" xr:uid="{00000000-0005-0000-0000-000014010000}"/>
    <cellStyle name="#,##0 2 2 3 3 2" xfId="277" xr:uid="{00000000-0005-0000-0000-000015010000}"/>
    <cellStyle name="#,##0 2 2 3 3 2 2" xfId="278" xr:uid="{00000000-0005-0000-0000-000016010000}"/>
    <cellStyle name="#,##0 2 2 3 3 2 3" xfId="279" xr:uid="{00000000-0005-0000-0000-000017010000}"/>
    <cellStyle name="#,##0 2 2 3 3 2 4" xfId="280" xr:uid="{00000000-0005-0000-0000-000018010000}"/>
    <cellStyle name="#,##0 2 2 3 3 2 5" xfId="281" xr:uid="{00000000-0005-0000-0000-000019010000}"/>
    <cellStyle name="#,##0 2 2 3 3 3" xfId="282" xr:uid="{00000000-0005-0000-0000-00001A010000}"/>
    <cellStyle name="#,##0 2 2 3 3 3 2" xfId="283" xr:uid="{00000000-0005-0000-0000-00001B010000}"/>
    <cellStyle name="#,##0 2 2 3 3 3 3" xfId="284" xr:uid="{00000000-0005-0000-0000-00001C010000}"/>
    <cellStyle name="#,##0 2 2 3 3 3 4" xfId="285" xr:uid="{00000000-0005-0000-0000-00001D010000}"/>
    <cellStyle name="#,##0 2 2 3 3 3 5" xfId="286" xr:uid="{00000000-0005-0000-0000-00001E010000}"/>
    <cellStyle name="#,##0 2 2 3 3 4" xfId="287" xr:uid="{00000000-0005-0000-0000-00001F010000}"/>
    <cellStyle name="#,##0 2 2 3 3 4 2" xfId="288" xr:uid="{00000000-0005-0000-0000-000020010000}"/>
    <cellStyle name="#,##0 2 2 3 3 4 3" xfId="289" xr:uid="{00000000-0005-0000-0000-000021010000}"/>
    <cellStyle name="#,##0 2 2 3 3 4 4" xfId="290" xr:uid="{00000000-0005-0000-0000-000022010000}"/>
    <cellStyle name="#,##0 2 2 3 3 4 5" xfId="291" xr:uid="{00000000-0005-0000-0000-000023010000}"/>
    <cellStyle name="#,##0 2 2 3 3 5" xfId="292" xr:uid="{00000000-0005-0000-0000-000024010000}"/>
    <cellStyle name="#,##0 2 2 3 3 6" xfId="293" xr:uid="{00000000-0005-0000-0000-000025010000}"/>
    <cellStyle name="#,##0 2 2 3 3 7" xfId="294" xr:uid="{00000000-0005-0000-0000-000026010000}"/>
    <cellStyle name="#,##0 2 2 3 3 8" xfId="295" xr:uid="{00000000-0005-0000-0000-000027010000}"/>
    <cellStyle name="#,##0 2 2 3 4" xfId="296" xr:uid="{00000000-0005-0000-0000-000028010000}"/>
    <cellStyle name="#,##0 2 2 3 4 2" xfId="297" xr:uid="{00000000-0005-0000-0000-000029010000}"/>
    <cellStyle name="#,##0 2 2 3 4 2 2" xfId="298" xr:uid="{00000000-0005-0000-0000-00002A010000}"/>
    <cellStyle name="#,##0 2 2 3 4 2 3" xfId="299" xr:uid="{00000000-0005-0000-0000-00002B010000}"/>
    <cellStyle name="#,##0 2 2 3 4 2 4" xfId="300" xr:uid="{00000000-0005-0000-0000-00002C010000}"/>
    <cellStyle name="#,##0 2 2 3 4 2 5" xfId="301" xr:uid="{00000000-0005-0000-0000-00002D010000}"/>
    <cellStyle name="#,##0 2 2 3 4 3" xfId="302" xr:uid="{00000000-0005-0000-0000-00002E010000}"/>
    <cellStyle name="#,##0 2 2 3 4 3 2" xfId="303" xr:uid="{00000000-0005-0000-0000-00002F010000}"/>
    <cellStyle name="#,##0 2 2 3 4 3 3" xfId="304" xr:uid="{00000000-0005-0000-0000-000030010000}"/>
    <cellStyle name="#,##0 2 2 3 4 3 4" xfId="305" xr:uid="{00000000-0005-0000-0000-000031010000}"/>
    <cellStyle name="#,##0 2 2 3 4 3 5" xfId="306" xr:uid="{00000000-0005-0000-0000-000032010000}"/>
    <cellStyle name="#,##0 2 2 3 4 4" xfId="307" xr:uid="{00000000-0005-0000-0000-000033010000}"/>
    <cellStyle name="#,##0 2 2 3 4 4 2" xfId="308" xr:uid="{00000000-0005-0000-0000-000034010000}"/>
    <cellStyle name="#,##0 2 2 3 4 4 3" xfId="309" xr:uid="{00000000-0005-0000-0000-000035010000}"/>
    <cellStyle name="#,##0 2 2 3 4 4 4" xfId="310" xr:uid="{00000000-0005-0000-0000-000036010000}"/>
    <cellStyle name="#,##0 2 2 3 4 4 5" xfId="311" xr:uid="{00000000-0005-0000-0000-000037010000}"/>
    <cellStyle name="#,##0 2 2 3 4 5" xfId="312" xr:uid="{00000000-0005-0000-0000-000038010000}"/>
    <cellStyle name="#,##0 2 2 3 4 6" xfId="313" xr:uid="{00000000-0005-0000-0000-000039010000}"/>
    <cellStyle name="#,##0 2 2 3 4 7" xfId="314" xr:uid="{00000000-0005-0000-0000-00003A010000}"/>
    <cellStyle name="#,##0 2 2 3 4 8" xfId="315" xr:uid="{00000000-0005-0000-0000-00003B010000}"/>
    <cellStyle name="#,##0 2 2 3 5" xfId="316" xr:uid="{00000000-0005-0000-0000-00003C010000}"/>
    <cellStyle name="#,##0 2 2 3 5 2" xfId="317" xr:uid="{00000000-0005-0000-0000-00003D010000}"/>
    <cellStyle name="#,##0 2 2 3 5 3" xfId="318" xr:uid="{00000000-0005-0000-0000-00003E010000}"/>
    <cellStyle name="#,##0 2 2 3 5 4" xfId="319" xr:uid="{00000000-0005-0000-0000-00003F010000}"/>
    <cellStyle name="#,##0 2 2 3 5 5" xfId="320" xr:uid="{00000000-0005-0000-0000-000040010000}"/>
    <cellStyle name="#,##0 2 2 3 6" xfId="321" xr:uid="{00000000-0005-0000-0000-000041010000}"/>
    <cellStyle name="#,##0 2 2 3 6 2" xfId="322" xr:uid="{00000000-0005-0000-0000-000042010000}"/>
    <cellStyle name="#,##0 2 2 3 6 3" xfId="323" xr:uid="{00000000-0005-0000-0000-000043010000}"/>
    <cellStyle name="#,##0 2 2 3 6 4" xfId="324" xr:uid="{00000000-0005-0000-0000-000044010000}"/>
    <cellStyle name="#,##0 2 2 3 6 5" xfId="325" xr:uid="{00000000-0005-0000-0000-000045010000}"/>
    <cellStyle name="#,##0 2 2 3 7" xfId="326" xr:uid="{00000000-0005-0000-0000-000046010000}"/>
    <cellStyle name="#,##0 2 2 3 7 2" xfId="327" xr:uid="{00000000-0005-0000-0000-000047010000}"/>
    <cellStyle name="#,##0 2 2 3 7 3" xfId="328" xr:uid="{00000000-0005-0000-0000-000048010000}"/>
    <cellStyle name="#,##0 2 2 3 7 4" xfId="329" xr:uid="{00000000-0005-0000-0000-000049010000}"/>
    <cellStyle name="#,##0 2 2 3 7 5" xfId="330" xr:uid="{00000000-0005-0000-0000-00004A010000}"/>
    <cellStyle name="#,##0 2 2 3 8" xfId="331" xr:uid="{00000000-0005-0000-0000-00004B010000}"/>
    <cellStyle name="#,##0 2 2 3 9" xfId="332" xr:uid="{00000000-0005-0000-0000-00004C010000}"/>
    <cellStyle name="#,##0 2 2 4" xfId="333" xr:uid="{00000000-0005-0000-0000-00004D010000}"/>
    <cellStyle name="#,##0 2 2 4 10" xfId="334" xr:uid="{00000000-0005-0000-0000-00004E010000}"/>
    <cellStyle name="#,##0 2 2 4 11" xfId="335" xr:uid="{00000000-0005-0000-0000-00004F010000}"/>
    <cellStyle name="#,##0 2 2 4 2" xfId="336" xr:uid="{00000000-0005-0000-0000-000050010000}"/>
    <cellStyle name="#,##0 2 2 4 2 2" xfId="337" xr:uid="{00000000-0005-0000-0000-000051010000}"/>
    <cellStyle name="#,##0 2 2 4 2 2 2" xfId="338" xr:uid="{00000000-0005-0000-0000-000052010000}"/>
    <cellStyle name="#,##0 2 2 4 2 2 3" xfId="339" xr:uid="{00000000-0005-0000-0000-000053010000}"/>
    <cellStyle name="#,##0 2 2 4 2 2 4" xfId="340" xr:uid="{00000000-0005-0000-0000-000054010000}"/>
    <cellStyle name="#,##0 2 2 4 2 2 5" xfId="341" xr:uid="{00000000-0005-0000-0000-000055010000}"/>
    <cellStyle name="#,##0 2 2 4 2 3" xfId="342" xr:uid="{00000000-0005-0000-0000-000056010000}"/>
    <cellStyle name="#,##0 2 2 4 2 3 2" xfId="343" xr:uid="{00000000-0005-0000-0000-000057010000}"/>
    <cellStyle name="#,##0 2 2 4 2 3 3" xfId="344" xr:uid="{00000000-0005-0000-0000-000058010000}"/>
    <cellStyle name="#,##0 2 2 4 2 3 4" xfId="345" xr:uid="{00000000-0005-0000-0000-000059010000}"/>
    <cellStyle name="#,##0 2 2 4 2 3 5" xfId="346" xr:uid="{00000000-0005-0000-0000-00005A010000}"/>
    <cellStyle name="#,##0 2 2 4 2 4" xfId="347" xr:uid="{00000000-0005-0000-0000-00005B010000}"/>
    <cellStyle name="#,##0 2 2 4 2 4 2" xfId="348" xr:uid="{00000000-0005-0000-0000-00005C010000}"/>
    <cellStyle name="#,##0 2 2 4 2 4 3" xfId="349" xr:uid="{00000000-0005-0000-0000-00005D010000}"/>
    <cellStyle name="#,##0 2 2 4 2 4 4" xfId="350" xr:uid="{00000000-0005-0000-0000-00005E010000}"/>
    <cellStyle name="#,##0 2 2 4 2 4 5" xfId="351" xr:uid="{00000000-0005-0000-0000-00005F010000}"/>
    <cellStyle name="#,##0 2 2 4 2 5" xfId="352" xr:uid="{00000000-0005-0000-0000-000060010000}"/>
    <cellStyle name="#,##0 2 2 4 2 6" xfId="353" xr:uid="{00000000-0005-0000-0000-000061010000}"/>
    <cellStyle name="#,##0 2 2 4 2 7" xfId="354" xr:uid="{00000000-0005-0000-0000-000062010000}"/>
    <cellStyle name="#,##0 2 2 4 2 8" xfId="355" xr:uid="{00000000-0005-0000-0000-000063010000}"/>
    <cellStyle name="#,##0 2 2 4 3" xfId="356" xr:uid="{00000000-0005-0000-0000-000064010000}"/>
    <cellStyle name="#,##0 2 2 4 3 2" xfId="357" xr:uid="{00000000-0005-0000-0000-000065010000}"/>
    <cellStyle name="#,##0 2 2 4 3 2 2" xfId="358" xr:uid="{00000000-0005-0000-0000-000066010000}"/>
    <cellStyle name="#,##0 2 2 4 3 2 3" xfId="359" xr:uid="{00000000-0005-0000-0000-000067010000}"/>
    <cellStyle name="#,##0 2 2 4 3 2 4" xfId="360" xr:uid="{00000000-0005-0000-0000-000068010000}"/>
    <cellStyle name="#,##0 2 2 4 3 2 5" xfId="361" xr:uid="{00000000-0005-0000-0000-000069010000}"/>
    <cellStyle name="#,##0 2 2 4 3 3" xfId="362" xr:uid="{00000000-0005-0000-0000-00006A010000}"/>
    <cellStyle name="#,##0 2 2 4 3 3 2" xfId="363" xr:uid="{00000000-0005-0000-0000-00006B010000}"/>
    <cellStyle name="#,##0 2 2 4 3 3 3" xfId="364" xr:uid="{00000000-0005-0000-0000-00006C010000}"/>
    <cellStyle name="#,##0 2 2 4 3 3 4" xfId="365" xr:uid="{00000000-0005-0000-0000-00006D010000}"/>
    <cellStyle name="#,##0 2 2 4 3 3 5" xfId="366" xr:uid="{00000000-0005-0000-0000-00006E010000}"/>
    <cellStyle name="#,##0 2 2 4 3 4" xfId="367" xr:uid="{00000000-0005-0000-0000-00006F010000}"/>
    <cellStyle name="#,##0 2 2 4 3 4 2" xfId="368" xr:uid="{00000000-0005-0000-0000-000070010000}"/>
    <cellStyle name="#,##0 2 2 4 3 4 3" xfId="369" xr:uid="{00000000-0005-0000-0000-000071010000}"/>
    <cellStyle name="#,##0 2 2 4 3 4 4" xfId="370" xr:uid="{00000000-0005-0000-0000-000072010000}"/>
    <cellStyle name="#,##0 2 2 4 3 4 5" xfId="371" xr:uid="{00000000-0005-0000-0000-000073010000}"/>
    <cellStyle name="#,##0 2 2 4 3 5" xfId="372" xr:uid="{00000000-0005-0000-0000-000074010000}"/>
    <cellStyle name="#,##0 2 2 4 3 6" xfId="373" xr:uid="{00000000-0005-0000-0000-000075010000}"/>
    <cellStyle name="#,##0 2 2 4 3 7" xfId="374" xr:uid="{00000000-0005-0000-0000-000076010000}"/>
    <cellStyle name="#,##0 2 2 4 3 8" xfId="375" xr:uid="{00000000-0005-0000-0000-000077010000}"/>
    <cellStyle name="#,##0 2 2 4 4" xfId="376" xr:uid="{00000000-0005-0000-0000-000078010000}"/>
    <cellStyle name="#,##0 2 2 4 4 2" xfId="377" xr:uid="{00000000-0005-0000-0000-000079010000}"/>
    <cellStyle name="#,##0 2 2 4 4 2 2" xfId="378" xr:uid="{00000000-0005-0000-0000-00007A010000}"/>
    <cellStyle name="#,##0 2 2 4 4 2 3" xfId="379" xr:uid="{00000000-0005-0000-0000-00007B010000}"/>
    <cellStyle name="#,##0 2 2 4 4 2 4" xfId="380" xr:uid="{00000000-0005-0000-0000-00007C010000}"/>
    <cellStyle name="#,##0 2 2 4 4 2 5" xfId="381" xr:uid="{00000000-0005-0000-0000-00007D010000}"/>
    <cellStyle name="#,##0 2 2 4 4 3" xfId="382" xr:uid="{00000000-0005-0000-0000-00007E010000}"/>
    <cellStyle name="#,##0 2 2 4 4 3 2" xfId="383" xr:uid="{00000000-0005-0000-0000-00007F010000}"/>
    <cellStyle name="#,##0 2 2 4 4 3 3" xfId="384" xr:uid="{00000000-0005-0000-0000-000080010000}"/>
    <cellStyle name="#,##0 2 2 4 4 3 4" xfId="385" xr:uid="{00000000-0005-0000-0000-000081010000}"/>
    <cellStyle name="#,##0 2 2 4 4 3 5" xfId="386" xr:uid="{00000000-0005-0000-0000-000082010000}"/>
    <cellStyle name="#,##0 2 2 4 4 4" xfId="387" xr:uid="{00000000-0005-0000-0000-000083010000}"/>
    <cellStyle name="#,##0 2 2 4 4 4 2" xfId="388" xr:uid="{00000000-0005-0000-0000-000084010000}"/>
    <cellStyle name="#,##0 2 2 4 4 4 3" xfId="389" xr:uid="{00000000-0005-0000-0000-000085010000}"/>
    <cellStyle name="#,##0 2 2 4 4 4 4" xfId="390" xr:uid="{00000000-0005-0000-0000-000086010000}"/>
    <cellStyle name="#,##0 2 2 4 4 4 5" xfId="391" xr:uid="{00000000-0005-0000-0000-000087010000}"/>
    <cellStyle name="#,##0 2 2 4 4 5" xfId="392" xr:uid="{00000000-0005-0000-0000-000088010000}"/>
    <cellStyle name="#,##0 2 2 4 4 6" xfId="393" xr:uid="{00000000-0005-0000-0000-000089010000}"/>
    <cellStyle name="#,##0 2 2 4 4 7" xfId="394" xr:uid="{00000000-0005-0000-0000-00008A010000}"/>
    <cellStyle name="#,##0 2 2 4 4 8" xfId="395" xr:uid="{00000000-0005-0000-0000-00008B010000}"/>
    <cellStyle name="#,##0 2 2 4 5" xfId="396" xr:uid="{00000000-0005-0000-0000-00008C010000}"/>
    <cellStyle name="#,##0 2 2 4 5 2" xfId="397" xr:uid="{00000000-0005-0000-0000-00008D010000}"/>
    <cellStyle name="#,##0 2 2 4 5 3" xfId="398" xr:uid="{00000000-0005-0000-0000-00008E010000}"/>
    <cellStyle name="#,##0 2 2 4 5 4" xfId="399" xr:uid="{00000000-0005-0000-0000-00008F010000}"/>
    <cellStyle name="#,##0 2 2 4 5 5" xfId="400" xr:uid="{00000000-0005-0000-0000-000090010000}"/>
    <cellStyle name="#,##0 2 2 4 6" xfId="401" xr:uid="{00000000-0005-0000-0000-000091010000}"/>
    <cellStyle name="#,##0 2 2 4 6 2" xfId="402" xr:uid="{00000000-0005-0000-0000-000092010000}"/>
    <cellStyle name="#,##0 2 2 4 6 3" xfId="403" xr:uid="{00000000-0005-0000-0000-000093010000}"/>
    <cellStyle name="#,##0 2 2 4 6 4" xfId="404" xr:uid="{00000000-0005-0000-0000-000094010000}"/>
    <cellStyle name="#,##0 2 2 4 6 5" xfId="405" xr:uid="{00000000-0005-0000-0000-000095010000}"/>
    <cellStyle name="#,##0 2 2 4 7" xfId="406" xr:uid="{00000000-0005-0000-0000-000096010000}"/>
    <cellStyle name="#,##0 2 2 4 7 2" xfId="407" xr:uid="{00000000-0005-0000-0000-000097010000}"/>
    <cellStyle name="#,##0 2 2 4 7 3" xfId="408" xr:uid="{00000000-0005-0000-0000-000098010000}"/>
    <cellStyle name="#,##0 2 2 4 7 4" xfId="409" xr:uid="{00000000-0005-0000-0000-000099010000}"/>
    <cellStyle name="#,##0 2 2 4 7 5" xfId="410" xr:uid="{00000000-0005-0000-0000-00009A010000}"/>
    <cellStyle name="#,##0 2 2 4 8" xfId="411" xr:uid="{00000000-0005-0000-0000-00009B010000}"/>
    <cellStyle name="#,##0 2 2 4 9" xfId="412" xr:uid="{00000000-0005-0000-0000-00009C010000}"/>
    <cellStyle name="#,##0 2 2 5" xfId="413" xr:uid="{00000000-0005-0000-0000-00009D010000}"/>
    <cellStyle name="#,##0 2 2 5 10" xfId="414" xr:uid="{00000000-0005-0000-0000-00009E010000}"/>
    <cellStyle name="#,##0 2 2 5 11" xfId="415" xr:uid="{00000000-0005-0000-0000-00009F010000}"/>
    <cellStyle name="#,##0 2 2 5 2" xfId="416" xr:uid="{00000000-0005-0000-0000-0000A0010000}"/>
    <cellStyle name="#,##0 2 2 5 2 2" xfId="417" xr:uid="{00000000-0005-0000-0000-0000A1010000}"/>
    <cellStyle name="#,##0 2 2 5 2 2 2" xfId="418" xr:uid="{00000000-0005-0000-0000-0000A2010000}"/>
    <cellStyle name="#,##0 2 2 5 2 2 3" xfId="419" xr:uid="{00000000-0005-0000-0000-0000A3010000}"/>
    <cellStyle name="#,##0 2 2 5 2 2 4" xfId="420" xr:uid="{00000000-0005-0000-0000-0000A4010000}"/>
    <cellStyle name="#,##0 2 2 5 2 2 5" xfId="421" xr:uid="{00000000-0005-0000-0000-0000A5010000}"/>
    <cellStyle name="#,##0 2 2 5 2 3" xfId="422" xr:uid="{00000000-0005-0000-0000-0000A6010000}"/>
    <cellStyle name="#,##0 2 2 5 2 3 2" xfId="423" xr:uid="{00000000-0005-0000-0000-0000A7010000}"/>
    <cellStyle name="#,##0 2 2 5 2 3 3" xfId="424" xr:uid="{00000000-0005-0000-0000-0000A8010000}"/>
    <cellStyle name="#,##0 2 2 5 2 3 4" xfId="425" xr:uid="{00000000-0005-0000-0000-0000A9010000}"/>
    <cellStyle name="#,##0 2 2 5 2 3 5" xfId="426" xr:uid="{00000000-0005-0000-0000-0000AA010000}"/>
    <cellStyle name="#,##0 2 2 5 2 4" xfId="427" xr:uid="{00000000-0005-0000-0000-0000AB010000}"/>
    <cellStyle name="#,##0 2 2 5 2 4 2" xfId="428" xr:uid="{00000000-0005-0000-0000-0000AC010000}"/>
    <cellStyle name="#,##0 2 2 5 2 4 3" xfId="429" xr:uid="{00000000-0005-0000-0000-0000AD010000}"/>
    <cellStyle name="#,##0 2 2 5 2 4 4" xfId="430" xr:uid="{00000000-0005-0000-0000-0000AE010000}"/>
    <cellStyle name="#,##0 2 2 5 2 4 5" xfId="431" xr:uid="{00000000-0005-0000-0000-0000AF010000}"/>
    <cellStyle name="#,##0 2 2 5 2 5" xfId="432" xr:uid="{00000000-0005-0000-0000-0000B0010000}"/>
    <cellStyle name="#,##0 2 2 5 2 6" xfId="433" xr:uid="{00000000-0005-0000-0000-0000B1010000}"/>
    <cellStyle name="#,##0 2 2 5 2 7" xfId="434" xr:uid="{00000000-0005-0000-0000-0000B2010000}"/>
    <cellStyle name="#,##0 2 2 5 2 8" xfId="435" xr:uid="{00000000-0005-0000-0000-0000B3010000}"/>
    <cellStyle name="#,##0 2 2 5 3" xfId="436" xr:uid="{00000000-0005-0000-0000-0000B4010000}"/>
    <cellStyle name="#,##0 2 2 5 3 2" xfId="437" xr:uid="{00000000-0005-0000-0000-0000B5010000}"/>
    <cellStyle name="#,##0 2 2 5 3 2 2" xfId="438" xr:uid="{00000000-0005-0000-0000-0000B6010000}"/>
    <cellStyle name="#,##0 2 2 5 3 2 3" xfId="439" xr:uid="{00000000-0005-0000-0000-0000B7010000}"/>
    <cellStyle name="#,##0 2 2 5 3 2 4" xfId="440" xr:uid="{00000000-0005-0000-0000-0000B8010000}"/>
    <cellStyle name="#,##0 2 2 5 3 2 5" xfId="441" xr:uid="{00000000-0005-0000-0000-0000B9010000}"/>
    <cellStyle name="#,##0 2 2 5 3 3" xfId="442" xr:uid="{00000000-0005-0000-0000-0000BA010000}"/>
    <cellStyle name="#,##0 2 2 5 3 3 2" xfId="443" xr:uid="{00000000-0005-0000-0000-0000BB010000}"/>
    <cellStyle name="#,##0 2 2 5 3 3 3" xfId="444" xr:uid="{00000000-0005-0000-0000-0000BC010000}"/>
    <cellStyle name="#,##0 2 2 5 3 3 4" xfId="445" xr:uid="{00000000-0005-0000-0000-0000BD010000}"/>
    <cellStyle name="#,##0 2 2 5 3 3 5" xfId="446" xr:uid="{00000000-0005-0000-0000-0000BE010000}"/>
    <cellStyle name="#,##0 2 2 5 3 4" xfId="447" xr:uid="{00000000-0005-0000-0000-0000BF010000}"/>
    <cellStyle name="#,##0 2 2 5 3 4 2" xfId="448" xr:uid="{00000000-0005-0000-0000-0000C0010000}"/>
    <cellStyle name="#,##0 2 2 5 3 4 3" xfId="449" xr:uid="{00000000-0005-0000-0000-0000C1010000}"/>
    <cellStyle name="#,##0 2 2 5 3 4 4" xfId="450" xr:uid="{00000000-0005-0000-0000-0000C2010000}"/>
    <cellStyle name="#,##0 2 2 5 3 4 5" xfId="451" xr:uid="{00000000-0005-0000-0000-0000C3010000}"/>
    <cellStyle name="#,##0 2 2 5 3 5" xfId="452" xr:uid="{00000000-0005-0000-0000-0000C4010000}"/>
    <cellStyle name="#,##0 2 2 5 3 6" xfId="453" xr:uid="{00000000-0005-0000-0000-0000C5010000}"/>
    <cellStyle name="#,##0 2 2 5 3 7" xfId="454" xr:uid="{00000000-0005-0000-0000-0000C6010000}"/>
    <cellStyle name="#,##0 2 2 5 3 8" xfId="455" xr:uid="{00000000-0005-0000-0000-0000C7010000}"/>
    <cellStyle name="#,##0 2 2 5 4" xfId="456" xr:uid="{00000000-0005-0000-0000-0000C8010000}"/>
    <cellStyle name="#,##0 2 2 5 4 2" xfId="457" xr:uid="{00000000-0005-0000-0000-0000C9010000}"/>
    <cellStyle name="#,##0 2 2 5 4 2 2" xfId="458" xr:uid="{00000000-0005-0000-0000-0000CA010000}"/>
    <cellStyle name="#,##0 2 2 5 4 2 3" xfId="459" xr:uid="{00000000-0005-0000-0000-0000CB010000}"/>
    <cellStyle name="#,##0 2 2 5 4 2 4" xfId="460" xr:uid="{00000000-0005-0000-0000-0000CC010000}"/>
    <cellStyle name="#,##0 2 2 5 4 2 5" xfId="461" xr:uid="{00000000-0005-0000-0000-0000CD010000}"/>
    <cellStyle name="#,##0 2 2 5 4 3" xfId="462" xr:uid="{00000000-0005-0000-0000-0000CE010000}"/>
    <cellStyle name="#,##0 2 2 5 4 3 2" xfId="463" xr:uid="{00000000-0005-0000-0000-0000CF010000}"/>
    <cellStyle name="#,##0 2 2 5 4 3 3" xfId="464" xr:uid="{00000000-0005-0000-0000-0000D0010000}"/>
    <cellStyle name="#,##0 2 2 5 4 3 4" xfId="465" xr:uid="{00000000-0005-0000-0000-0000D1010000}"/>
    <cellStyle name="#,##0 2 2 5 4 3 5" xfId="466" xr:uid="{00000000-0005-0000-0000-0000D2010000}"/>
    <cellStyle name="#,##0 2 2 5 4 4" xfId="467" xr:uid="{00000000-0005-0000-0000-0000D3010000}"/>
    <cellStyle name="#,##0 2 2 5 4 4 2" xfId="468" xr:uid="{00000000-0005-0000-0000-0000D4010000}"/>
    <cellStyle name="#,##0 2 2 5 4 4 3" xfId="469" xr:uid="{00000000-0005-0000-0000-0000D5010000}"/>
    <cellStyle name="#,##0 2 2 5 4 4 4" xfId="470" xr:uid="{00000000-0005-0000-0000-0000D6010000}"/>
    <cellStyle name="#,##0 2 2 5 4 4 5" xfId="471" xr:uid="{00000000-0005-0000-0000-0000D7010000}"/>
    <cellStyle name="#,##0 2 2 5 4 5" xfId="472" xr:uid="{00000000-0005-0000-0000-0000D8010000}"/>
    <cellStyle name="#,##0 2 2 5 4 6" xfId="473" xr:uid="{00000000-0005-0000-0000-0000D9010000}"/>
    <cellStyle name="#,##0 2 2 5 4 7" xfId="474" xr:uid="{00000000-0005-0000-0000-0000DA010000}"/>
    <cellStyle name="#,##0 2 2 5 4 8" xfId="475" xr:uid="{00000000-0005-0000-0000-0000DB010000}"/>
    <cellStyle name="#,##0 2 2 5 5" xfId="476" xr:uid="{00000000-0005-0000-0000-0000DC010000}"/>
    <cellStyle name="#,##0 2 2 5 5 2" xfId="477" xr:uid="{00000000-0005-0000-0000-0000DD010000}"/>
    <cellStyle name="#,##0 2 2 5 5 3" xfId="478" xr:uid="{00000000-0005-0000-0000-0000DE010000}"/>
    <cellStyle name="#,##0 2 2 5 5 4" xfId="479" xr:uid="{00000000-0005-0000-0000-0000DF010000}"/>
    <cellStyle name="#,##0 2 2 5 5 5" xfId="480" xr:uid="{00000000-0005-0000-0000-0000E0010000}"/>
    <cellStyle name="#,##0 2 2 5 6" xfId="481" xr:uid="{00000000-0005-0000-0000-0000E1010000}"/>
    <cellStyle name="#,##0 2 2 5 6 2" xfId="482" xr:uid="{00000000-0005-0000-0000-0000E2010000}"/>
    <cellStyle name="#,##0 2 2 5 6 3" xfId="483" xr:uid="{00000000-0005-0000-0000-0000E3010000}"/>
    <cellStyle name="#,##0 2 2 5 6 4" xfId="484" xr:uid="{00000000-0005-0000-0000-0000E4010000}"/>
    <cellStyle name="#,##0 2 2 5 6 5" xfId="485" xr:uid="{00000000-0005-0000-0000-0000E5010000}"/>
    <cellStyle name="#,##0 2 2 5 7" xfId="486" xr:uid="{00000000-0005-0000-0000-0000E6010000}"/>
    <cellStyle name="#,##0 2 2 5 7 2" xfId="487" xr:uid="{00000000-0005-0000-0000-0000E7010000}"/>
    <cellStyle name="#,##0 2 2 5 7 3" xfId="488" xr:uid="{00000000-0005-0000-0000-0000E8010000}"/>
    <cellStyle name="#,##0 2 2 5 7 4" xfId="489" xr:uid="{00000000-0005-0000-0000-0000E9010000}"/>
    <cellStyle name="#,##0 2 2 5 7 5" xfId="490" xr:uid="{00000000-0005-0000-0000-0000EA010000}"/>
    <cellStyle name="#,##0 2 2 5 8" xfId="491" xr:uid="{00000000-0005-0000-0000-0000EB010000}"/>
    <cellStyle name="#,##0 2 2 5 9" xfId="492" xr:uid="{00000000-0005-0000-0000-0000EC010000}"/>
    <cellStyle name="#,##0 2 2 6" xfId="493" xr:uid="{00000000-0005-0000-0000-0000ED010000}"/>
    <cellStyle name="#,##0 2 2 6 2" xfId="494" xr:uid="{00000000-0005-0000-0000-0000EE010000}"/>
    <cellStyle name="#,##0 2 2 6 2 2" xfId="495" xr:uid="{00000000-0005-0000-0000-0000EF010000}"/>
    <cellStyle name="#,##0 2 2 6 2 3" xfId="496" xr:uid="{00000000-0005-0000-0000-0000F0010000}"/>
    <cellStyle name="#,##0 2 2 6 2 4" xfId="497" xr:uid="{00000000-0005-0000-0000-0000F1010000}"/>
    <cellStyle name="#,##0 2 2 6 2 5" xfId="498" xr:uid="{00000000-0005-0000-0000-0000F2010000}"/>
    <cellStyle name="#,##0 2 2 6 3" xfId="499" xr:uid="{00000000-0005-0000-0000-0000F3010000}"/>
    <cellStyle name="#,##0 2 2 6 3 2" xfId="500" xr:uid="{00000000-0005-0000-0000-0000F4010000}"/>
    <cellStyle name="#,##0 2 2 6 3 3" xfId="501" xr:uid="{00000000-0005-0000-0000-0000F5010000}"/>
    <cellStyle name="#,##0 2 2 6 3 4" xfId="502" xr:uid="{00000000-0005-0000-0000-0000F6010000}"/>
    <cellStyle name="#,##0 2 2 6 3 5" xfId="503" xr:uid="{00000000-0005-0000-0000-0000F7010000}"/>
    <cellStyle name="#,##0 2 2 6 4" xfId="504" xr:uid="{00000000-0005-0000-0000-0000F8010000}"/>
    <cellStyle name="#,##0 2 2 6 4 2" xfId="505" xr:uid="{00000000-0005-0000-0000-0000F9010000}"/>
    <cellStyle name="#,##0 2 2 6 4 3" xfId="506" xr:uid="{00000000-0005-0000-0000-0000FA010000}"/>
    <cellStyle name="#,##0 2 2 6 4 4" xfId="507" xr:uid="{00000000-0005-0000-0000-0000FB010000}"/>
    <cellStyle name="#,##0 2 2 6 4 5" xfId="508" xr:uid="{00000000-0005-0000-0000-0000FC010000}"/>
    <cellStyle name="#,##0 2 2 6 5" xfId="509" xr:uid="{00000000-0005-0000-0000-0000FD010000}"/>
    <cellStyle name="#,##0 2 2 6 6" xfId="510" xr:uid="{00000000-0005-0000-0000-0000FE010000}"/>
    <cellStyle name="#,##0 2 2 6 7" xfId="511" xr:uid="{00000000-0005-0000-0000-0000FF010000}"/>
    <cellStyle name="#,##0 2 2 6 8" xfId="512" xr:uid="{00000000-0005-0000-0000-000000020000}"/>
    <cellStyle name="#,##0 2 2 7" xfId="513" xr:uid="{00000000-0005-0000-0000-000001020000}"/>
    <cellStyle name="#,##0 2 2 7 2" xfId="514" xr:uid="{00000000-0005-0000-0000-000002020000}"/>
    <cellStyle name="#,##0 2 2 7 2 2" xfId="515" xr:uid="{00000000-0005-0000-0000-000003020000}"/>
    <cellStyle name="#,##0 2 2 7 2 3" xfId="516" xr:uid="{00000000-0005-0000-0000-000004020000}"/>
    <cellStyle name="#,##0 2 2 7 2 4" xfId="517" xr:uid="{00000000-0005-0000-0000-000005020000}"/>
    <cellStyle name="#,##0 2 2 7 2 5" xfId="518" xr:uid="{00000000-0005-0000-0000-000006020000}"/>
    <cellStyle name="#,##0 2 2 7 3" xfId="519" xr:uid="{00000000-0005-0000-0000-000007020000}"/>
    <cellStyle name="#,##0 2 2 7 3 2" xfId="520" xr:uid="{00000000-0005-0000-0000-000008020000}"/>
    <cellStyle name="#,##0 2 2 7 3 3" xfId="521" xr:uid="{00000000-0005-0000-0000-000009020000}"/>
    <cellStyle name="#,##0 2 2 7 3 4" xfId="522" xr:uid="{00000000-0005-0000-0000-00000A020000}"/>
    <cellStyle name="#,##0 2 2 7 3 5" xfId="523" xr:uid="{00000000-0005-0000-0000-00000B020000}"/>
    <cellStyle name="#,##0 2 2 7 4" xfId="524" xr:uid="{00000000-0005-0000-0000-00000C020000}"/>
    <cellStyle name="#,##0 2 2 7 4 2" xfId="525" xr:uid="{00000000-0005-0000-0000-00000D020000}"/>
    <cellStyle name="#,##0 2 2 7 4 3" xfId="526" xr:uid="{00000000-0005-0000-0000-00000E020000}"/>
    <cellStyle name="#,##0 2 2 7 4 4" xfId="527" xr:uid="{00000000-0005-0000-0000-00000F020000}"/>
    <cellStyle name="#,##0 2 2 7 4 5" xfId="528" xr:uid="{00000000-0005-0000-0000-000010020000}"/>
    <cellStyle name="#,##0 2 2 7 5" xfId="529" xr:uid="{00000000-0005-0000-0000-000011020000}"/>
    <cellStyle name="#,##0 2 2 7 6" xfId="530" xr:uid="{00000000-0005-0000-0000-000012020000}"/>
    <cellStyle name="#,##0 2 2 7 7" xfId="531" xr:uid="{00000000-0005-0000-0000-000013020000}"/>
    <cellStyle name="#,##0 2 2 7 8" xfId="532" xr:uid="{00000000-0005-0000-0000-000014020000}"/>
    <cellStyle name="#,##0 2 2 8" xfId="533" xr:uid="{00000000-0005-0000-0000-000015020000}"/>
    <cellStyle name="#,##0 2 2 8 2" xfId="534" xr:uid="{00000000-0005-0000-0000-000016020000}"/>
    <cellStyle name="#,##0 2 2 8 3" xfId="535" xr:uid="{00000000-0005-0000-0000-000017020000}"/>
    <cellStyle name="#,##0 2 2 8 4" xfId="536" xr:uid="{00000000-0005-0000-0000-000018020000}"/>
    <cellStyle name="#,##0 2 2 8 5" xfId="537" xr:uid="{00000000-0005-0000-0000-000019020000}"/>
    <cellStyle name="#,##0 2 2 9" xfId="538" xr:uid="{00000000-0005-0000-0000-00001A020000}"/>
    <cellStyle name="#,##0 2 3" xfId="539" xr:uid="{00000000-0005-0000-0000-00001B020000}"/>
    <cellStyle name="#,##0 2 3 10" xfId="540" xr:uid="{00000000-0005-0000-0000-00001C020000}"/>
    <cellStyle name="#,##0 2 3 11" xfId="541" xr:uid="{00000000-0005-0000-0000-00001D020000}"/>
    <cellStyle name="#,##0 2 3 12" xfId="542" xr:uid="{00000000-0005-0000-0000-00001E020000}"/>
    <cellStyle name="#,##0 2 3 13" xfId="543" xr:uid="{00000000-0005-0000-0000-00001F020000}"/>
    <cellStyle name="#,##0 2 3 2" xfId="544" xr:uid="{00000000-0005-0000-0000-000020020000}"/>
    <cellStyle name="#,##0 2 3 2 10" xfId="545" xr:uid="{00000000-0005-0000-0000-000021020000}"/>
    <cellStyle name="#,##0 2 3 2 11" xfId="546" xr:uid="{00000000-0005-0000-0000-000022020000}"/>
    <cellStyle name="#,##0 2 3 2 2" xfId="547" xr:uid="{00000000-0005-0000-0000-000023020000}"/>
    <cellStyle name="#,##0 2 3 2 2 2" xfId="548" xr:uid="{00000000-0005-0000-0000-000024020000}"/>
    <cellStyle name="#,##0 2 3 2 2 2 2" xfId="549" xr:uid="{00000000-0005-0000-0000-000025020000}"/>
    <cellStyle name="#,##0 2 3 2 2 2 3" xfId="550" xr:uid="{00000000-0005-0000-0000-000026020000}"/>
    <cellStyle name="#,##0 2 3 2 2 2 4" xfId="551" xr:uid="{00000000-0005-0000-0000-000027020000}"/>
    <cellStyle name="#,##0 2 3 2 2 2 5" xfId="552" xr:uid="{00000000-0005-0000-0000-000028020000}"/>
    <cellStyle name="#,##0 2 3 2 2 3" xfId="553" xr:uid="{00000000-0005-0000-0000-000029020000}"/>
    <cellStyle name="#,##0 2 3 2 2 3 2" xfId="554" xr:uid="{00000000-0005-0000-0000-00002A020000}"/>
    <cellStyle name="#,##0 2 3 2 2 3 3" xfId="555" xr:uid="{00000000-0005-0000-0000-00002B020000}"/>
    <cellStyle name="#,##0 2 3 2 2 3 4" xfId="556" xr:uid="{00000000-0005-0000-0000-00002C020000}"/>
    <cellStyle name="#,##0 2 3 2 2 3 5" xfId="557" xr:uid="{00000000-0005-0000-0000-00002D020000}"/>
    <cellStyle name="#,##0 2 3 2 2 4" xfId="558" xr:uid="{00000000-0005-0000-0000-00002E020000}"/>
    <cellStyle name="#,##0 2 3 2 2 4 2" xfId="559" xr:uid="{00000000-0005-0000-0000-00002F020000}"/>
    <cellStyle name="#,##0 2 3 2 2 4 3" xfId="560" xr:uid="{00000000-0005-0000-0000-000030020000}"/>
    <cellStyle name="#,##0 2 3 2 2 4 4" xfId="561" xr:uid="{00000000-0005-0000-0000-000031020000}"/>
    <cellStyle name="#,##0 2 3 2 2 4 5" xfId="562" xr:uid="{00000000-0005-0000-0000-000032020000}"/>
    <cellStyle name="#,##0 2 3 2 2 5" xfId="563" xr:uid="{00000000-0005-0000-0000-000033020000}"/>
    <cellStyle name="#,##0 2 3 2 2 6" xfId="564" xr:uid="{00000000-0005-0000-0000-000034020000}"/>
    <cellStyle name="#,##0 2 3 2 2 7" xfId="565" xr:uid="{00000000-0005-0000-0000-000035020000}"/>
    <cellStyle name="#,##0 2 3 2 2 8" xfId="566" xr:uid="{00000000-0005-0000-0000-000036020000}"/>
    <cellStyle name="#,##0 2 3 2 3" xfId="567" xr:uid="{00000000-0005-0000-0000-000037020000}"/>
    <cellStyle name="#,##0 2 3 2 3 2" xfId="568" xr:uid="{00000000-0005-0000-0000-000038020000}"/>
    <cellStyle name="#,##0 2 3 2 3 2 2" xfId="569" xr:uid="{00000000-0005-0000-0000-000039020000}"/>
    <cellStyle name="#,##0 2 3 2 3 2 3" xfId="570" xr:uid="{00000000-0005-0000-0000-00003A020000}"/>
    <cellStyle name="#,##0 2 3 2 3 2 4" xfId="571" xr:uid="{00000000-0005-0000-0000-00003B020000}"/>
    <cellStyle name="#,##0 2 3 2 3 2 5" xfId="572" xr:uid="{00000000-0005-0000-0000-00003C020000}"/>
    <cellStyle name="#,##0 2 3 2 3 3" xfId="573" xr:uid="{00000000-0005-0000-0000-00003D020000}"/>
    <cellStyle name="#,##0 2 3 2 3 3 2" xfId="574" xr:uid="{00000000-0005-0000-0000-00003E020000}"/>
    <cellStyle name="#,##0 2 3 2 3 3 3" xfId="575" xr:uid="{00000000-0005-0000-0000-00003F020000}"/>
    <cellStyle name="#,##0 2 3 2 3 3 4" xfId="576" xr:uid="{00000000-0005-0000-0000-000040020000}"/>
    <cellStyle name="#,##0 2 3 2 3 3 5" xfId="577" xr:uid="{00000000-0005-0000-0000-000041020000}"/>
    <cellStyle name="#,##0 2 3 2 3 4" xfId="578" xr:uid="{00000000-0005-0000-0000-000042020000}"/>
    <cellStyle name="#,##0 2 3 2 3 4 2" xfId="579" xr:uid="{00000000-0005-0000-0000-000043020000}"/>
    <cellStyle name="#,##0 2 3 2 3 4 3" xfId="580" xr:uid="{00000000-0005-0000-0000-000044020000}"/>
    <cellStyle name="#,##0 2 3 2 3 4 4" xfId="581" xr:uid="{00000000-0005-0000-0000-000045020000}"/>
    <cellStyle name="#,##0 2 3 2 3 4 5" xfId="582" xr:uid="{00000000-0005-0000-0000-000046020000}"/>
    <cellStyle name="#,##0 2 3 2 3 5" xfId="583" xr:uid="{00000000-0005-0000-0000-000047020000}"/>
    <cellStyle name="#,##0 2 3 2 3 6" xfId="584" xr:uid="{00000000-0005-0000-0000-000048020000}"/>
    <cellStyle name="#,##0 2 3 2 3 7" xfId="585" xr:uid="{00000000-0005-0000-0000-000049020000}"/>
    <cellStyle name="#,##0 2 3 2 3 8" xfId="586" xr:uid="{00000000-0005-0000-0000-00004A020000}"/>
    <cellStyle name="#,##0 2 3 2 4" xfId="587" xr:uid="{00000000-0005-0000-0000-00004B020000}"/>
    <cellStyle name="#,##0 2 3 2 4 2" xfId="588" xr:uid="{00000000-0005-0000-0000-00004C020000}"/>
    <cellStyle name="#,##0 2 3 2 4 2 2" xfId="589" xr:uid="{00000000-0005-0000-0000-00004D020000}"/>
    <cellStyle name="#,##0 2 3 2 4 2 3" xfId="590" xr:uid="{00000000-0005-0000-0000-00004E020000}"/>
    <cellStyle name="#,##0 2 3 2 4 2 4" xfId="591" xr:uid="{00000000-0005-0000-0000-00004F020000}"/>
    <cellStyle name="#,##0 2 3 2 4 2 5" xfId="592" xr:uid="{00000000-0005-0000-0000-000050020000}"/>
    <cellStyle name="#,##0 2 3 2 4 3" xfId="593" xr:uid="{00000000-0005-0000-0000-000051020000}"/>
    <cellStyle name="#,##0 2 3 2 4 3 2" xfId="594" xr:uid="{00000000-0005-0000-0000-000052020000}"/>
    <cellStyle name="#,##0 2 3 2 4 3 3" xfId="595" xr:uid="{00000000-0005-0000-0000-000053020000}"/>
    <cellStyle name="#,##0 2 3 2 4 3 4" xfId="596" xr:uid="{00000000-0005-0000-0000-000054020000}"/>
    <cellStyle name="#,##0 2 3 2 4 3 5" xfId="597" xr:uid="{00000000-0005-0000-0000-000055020000}"/>
    <cellStyle name="#,##0 2 3 2 4 4" xfId="598" xr:uid="{00000000-0005-0000-0000-000056020000}"/>
    <cellStyle name="#,##0 2 3 2 4 4 2" xfId="599" xr:uid="{00000000-0005-0000-0000-000057020000}"/>
    <cellStyle name="#,##0 2 3 2 4 4 3" xfId="600" xr:uid="{00000000-0005-0000-0000-000058020000}"/>
    <cellStyle name="#,##0 2 3 2 4 4 4" xfId="601" xr:uid="{00000000-0005-0000-0000-000059020000}"/>
    <cellStyle name="#,##0 2 3 2 4 4 5" xfId="602" xr:uid="{00000000-0005-0000-0000-00005A020000}"/>
    <cellStyle name="#,##0 2 3 2 4 5" xfId="603" xr:uid="{00000000-0005-0000-0000-00005B020000}"/>
    <cellStyle name="#,##0 2 3 2 4 6" xfId="604" xr:uid="{00000000-0005-0000-0000-00005C020000}"/>
    <cellStyle name="#,##0 2 3 2 4 7" xfId="605" xr:uid="{00000000-0005-0000-0000-00005D020000}"/>
    <cellStyle name="#,##0 2 3 2 4 8" xfId="606" xr:uid="{00000000-0005-0000-0000-00005E020000}"/>
    <cellStyle name="#,##0 2 3 2 5" xfId="607" xr:uid="{00000000-0005-0000-0000-00005F020000}"/>
    <cellStyle name="#,##0 2 3 2 5 2" xfId="608" xr:uid="{00000000-0005-0000-0000-000060020000}"/>
    <cellStyle name="#,##0 2 3 2 5 3" xfId="609" xr:uid="{00000000-0005-0000-0000-000061020000}"/>
    <cellStyle name="#,##0 2 3 2 5 4" xfId="610" xr:uid="{00000000-0005-0000-0000-000062020000}"/>
    <cellStyle name="#,##0 2 3 2 5 5" xfId="611" xr:uid="{00000000-0005-0000-0000-000063020000}"/>
    <cellStyle name="#,##0 2 3 2 6" xfId="612" xr:uid="{00000000-0005-0000-0000-000064020000}"/>
    <cellStyle name="#,##0 2 3 2 6 2" xfId="613" xr:uid="{00000000-0005-0000-0000-000065020000}"/>
    <cellStyle name="#,##0 2 3 2 6 3" xfId="614" xr:uid="{00000000-0005-0000-0000-000066020000}"/>
    <cellStyle name="#,##0 2 3 2 6 4" xfId="615" xr:uid="{00000000-0005-0000-0000-000067020000}"/>
    <cellStyle name="#,##0 2 3 2 6 5" xfId="616" xr:uid="{00000000-0005-0000-0000-000068020000}"/>
    <cellStyle name="#,##0 2 3 2 7" xfId="617" xr:uid="{00000000-0005-0000-0000-000069020000}"/>
    <cellStyle name="#,##0 2 3 2 7 2" xfId="618" xr:uid="{00000000-0005-0000-0000-00006A020000}"/>
    <cellStyle name="#,##0 2 3 2 7 3" xfId="619" xr:uid="{00000000-0005-0000-0000-00006B020000}"/>
    <cellStyle name="#,##0 2 3 2 7 4" xfId="620" xr:uid="{00000000-0005-0000-0000-00006C020000}"/>
    <cellStyle name="#,##0 2 3 2 7 5" xfId="621" xr:uid="{00000000-0005-0000-0000-00006D020000}"/>
    <cellStyle name="#,##0 2 3 2 8" xfId="622" xr:uid="{00000000-0005-0000-0000-00006E020000}"/>
    <cellStyle name="#,##0 2 3 2 9" xfId="623" xr:uid="{00000000-0005-0000-0000-00006F020000}"/>
    <cellStyle name="#,##0 2 3 3" xfId="624" xr:uid="{00000000-0005-0000-0000-000070020000}"/>
    <cellStyle name="#,##0 2 3 3 10" xfId="625" xr:uid="{00000000-0005-0000-0000-000071020000}"/>
    <cellStyle name="#,##0 2 3 3 11" xfId="626" xr:uid="{00000000-0005-0000-0000-000072020000}"/>
    <cellStyle name="#,##0 2 3 3 2" xfId="627" xr:uid="{00000000-0005-0000-0000-000073020000}"/>
    <cellStyle name="#,##0 2 3 3 2 2" xfId="628" xr:uid="{00000000-0005-0000-0000-000074020000}"/>
    <cellStyle name="#,##0 2 3 3 2 2 2" xfId="629" xr:uid="{00000000-0005-0000-0000-000075020000}"/>
    <cellStyle name="#,##0 2 3 3 2 2 3" xfId="630" xr:uid="{00000000-0005-0000-0000-000076020000}"/>
    <cellStyle name="#,##0 2 3 3 2 2 4" xfId="631" xr:uid="{00000000-0005-0000-0000-000077020000}"/>
    <cellStyle name="#,##0 2 3 3 2 2 5" xfId="632" xr:uid="{00000000-0005-0000-0000-000078020000}"/>
    <cellStyle name="#,##0 2 3 3 2 3" xfId="633" xr:uid="{00000000-0005-0000-0000-000079020000}"/>
    <cellStyle name="#,##0 2 3 3 2 3 2" xfId="634" xr:uid="{00000000-0005-0000-0000-00007A020000}"/>
    <cellStyle name="#,##0 2 3 3 2 3 3" xfId="635" xr:uid="{00000000-0005-0000-0000-00007B020000}"/>
    <cellStyle name="#,##0 2 3 3 2 3 4" xfId="636" xr:uid="{00000000-0005-0000-0000-00007C020000}"/>
    <cellStyle name="#,##0 2 3 3 2 3 5" xfId="637" xr:uid="{00000000-0005-0000-0000-00007D020000}"/>
    <cellStyle name="#,##0 2 3 3 2 4" xfId="638" xr:uid="{00000000-0005-0000-0000-00007E020000}"/>
    <cellStyle name="#,##0 2 3 3 2 4 2" xfId="639" xr:uid="{00000000-0005-0000-0000-00007F020000}"/>
    <cellStyle name="#,##0 2 3 3 2 4 3" xfId="640" xr:uid="{00000000-0005-0000-0000-000080020000}"/>
    <cellStyle name="#,##0 2 3 3 2 4 4" xfId="641" xr:uid="{00000000-0005-0000-0000-000081020000}"/>
    <cellStyle name="#,##0 2 3 3 2 4 5" xfId="642" xr:uid="{00000000-0005-0000-0000-000082020000}"/>
    <cellStyle name="#,##0 2 3 3 2 5" xfId="643" xr:uid="{00000000-0005-0000-0000-000083020000}"/>
    <cellStyle name="#,##0 2 3 3 2 6" xfId="644" xr:uid="{00000000-0005-0000-0000-000084020000}"/>
    <cellStyle name="#,##0 2 3 3 2 7" xfId="645" xr:uid="{00000000-0005-0000-0000-000085020000}"/>
    <cellStyle name="#,##0 2 3 3 2 8" xfId="646" xr:uid="{00000000-0005-0000-0000-000086020000}"/>
    <cellStyle name="#,##0 2 3 3 3" xfId="647" xr:uid="{00000000-0005-0000-0000-000087020000}"/>
    <cellStyle name="#,##0 2 3 3 3 2" xfId="648" xr:uid="{00000000-0005-0000-0000-000088020000}"/>
    <cellStyle name="#,##0 2 3 3 3 2 2" xfId="649" xr:uid="{00000000-0005-0000-0000-000089020000}"/>
    <cellStyle name="#,##0 2 3 3 3 2 3" xfId="650" xr:uid="{00000000-0005-0000-0000-00008A020000}"/>
    <cellStyle name="#,##0 2 3 3 3 2 4" xfId="651" xr:uid="{00000000-0005-0000-0000-00008B020000}"/>
    <cellStyle name="#,##0 2 3 3 3 2 5" xfId="652" xr:uid="{00000000-0005-0000-0000-00008C020000}"/>
    <cellStyle name="#,##0 2 3 3 3 3" xfId="653" xr:uid="{00000000-0005-0000-0000-00008D020000}"/>
    <cellStyle name="#,##0 2 3 3 3 3 2" xfId="654" xr:uid="{00000000-0005-0000-0000-00008E020000}"/>
    <cellStyle name="#,##0 2 3 3 3 3 3" xfId="655" xr:uid="{00000000-0005-0000-0000-00008F020000}"/>
    <cellStyle name="#,##0 2 3 3 3 3 4" xfId="656" xr:uid="{00000000-0005-0000-0000-000090020000}"/>
    <cellStyle name="#,##0 2 3 3 3 3 5" xfId="657" xr:uid="{00000000-0005-0000-0000-000091020000}"/>
    <cellStyle name="#,##0 2 3 3 3 4" xfId="658" xr:uid="{00000000-0005-0000-0000-000092020000}"/>
    <cellStyle name="#,##0 2 3 3 3 4 2" xfId="659" xr:uid="{00000000-0005-0000-0000-000093020000}"/>
    <cellStyle name="#,##0 2 3 3 3 4 3" xfId="660" xr:uid="{00000000-0005-0000-0000-000094020000}"/>
    <cellStyle name="#,##0 2 3 3 3 4 4" xfId="661" xr:uid="{00000000-0005-0000-0000-000095020000}"/>
    <cellStyle name="#,##0 2 3 3 3 4 5" xfId="662" xr:uid="{00000000-0005-0000-0000-000096020000}"/>
    <cellStyle name="#,##0 2 3 3 3 5" xfId="663" xr:uid="{00000000-0005-0000-0000-000097020000}"/>
    <cellStyle name="#,##0 2 3 3 3 6" xfId="664" xr:uid="{00000000-0005-0000-0000-000098020000}"/>
    <cellStyle name="#,##0 2 3 3 3 7" xfId="665" xr:uid="{00000000-0005-0000-0000-000099020000}"/>
    <cellStyle name="#,##0 2 3 3 3 8" xfId="666" xr:uid="{00000000-0005-0000-0000-00009A020000}"/>
    <cellStyle name="#,##0 2 3 3 4" xfId="667" xr:uid="{00000000-0005-0000-0000-00009B020000}"/>
    <cellStyle name="#,##0 2 3 3 4 2" xfId="668" xr:uid="{00000000-0005-0000-0000-00009C020000}"/>
    <cellStyle name="#,##0 2 3 3 4 2 2" xfId="669" xr:uid="{00000000-0005-0000-0000-00009D020000}"/>
    <cellStyle name="#,##0 2 3 3 4 2 3" xfId="670" xr:uid="{00000000-0005-0000-0000-00009E020000}"/>
    <cellStyle name="#,##0 2 3 3 4 2 4" xfId="671" xr:uid="{00000000-0005-0000-0000-00009F020000}"/>
    <cellStyle name="#,##0 2 3 3 4 2 5" xfId="672" xr:uid="{00000000-0005-0000-0000-0000A0020000}"/>
    <cellStyle name="#,##0 2 3 3 4 3" xfId="673" xr:uid="{00000000-0005-0000-0000-0000A1020000}"/>
    <cellStyle name="#,##0 2 3 3 4 3 2" xfId="674" xr:uid="{00000000-0005-0000-0000-0000A2020000}"/>
    <cellStyle name="#,##0 2 3 3 4 3 3" xfId="675" xr:uid="{00000000-0005-0000-0000-0000A3020000}"/>
    <cellStyle name="#,##0 2 3 3 4 3 4" xfId="676" xr:uid="{00000000-0005-0000-0000-0000A4020000}"/>
    <cellStyle name="#,##0 2 3 3 4 3 5" xfId="677" xr:uid="{00000000-0005-0000-0000-0000A5020000}"/>
    <cellStyle name="#,##0 2 3 3 4 4" xfId="678" xr:uid="{00000000-0005-0000-0000-0000A6020000}"/>
    <cellStyle name="#,##0 2 3 3 4 4 2" xfId="679" xr:uid="{00000000-0005-0000-0000-0000A7020000}"/>
    <cellStyle name="#,##0 2 3 3 4 4 3" xfId="680" xr:uid="{00000000-0005-0000-0000-0000A8020000}"/>
    <cellStyle name="#,##0 2 3 3 4 4 4" xfId="681" xr:uid="{00000000-0005-0000-0000-0000A9020000}"/>
    <cellStyle name="#,##0 2 3 3 4 4 5" xfId="682" xr:uid="{00000000-0005-0000-0000-0000AA020000}"/>
    <cellStyle name="#,##0 2 3 3 4 5" xfId="683" xr:uid="{00000000-0005-0000-0000-0000AB020000}"/>
    <cellStyle name="#,##0 2 3 3 4 6" xfId="684" xr:uid="{00000000-0005-0000-0000-0000AC020000}"/>
    <cellStyle name="#,##0 2 3 3 4 7" xfId="685" xr:uid="{00000000-0005-0000-0000-0000AD020000}"/>
    <cellStyle name="#,##0 2 3 3 4 8" xfId="686" xr:uid="{00000000-0005-0000-0000-0000AE020000}"/>
    <cellStyle name="#,##0 2 3 3 5" xfId="687" xr:uid="{00000000-0005-0000-0000-0000AF020000}"/>
    <cellStyle name="#,##0 2 3 3 5 2" xfId="688" xr:uid="{00000000-0005-0000-0000-0000B0020000}"/>
    <cellStyle name="#,##0 2 3 3 5 3" xfId="689" xr:uid="{00000000-0005-0000-0000-0000B1020000}"/>
    <cellStyle name="#,##0 2 3 3 5 4" xfId="690" xr:uid="{00000000-0005-0000-0000-0000B2020000}"/>
    <cellStyle name="#,##0 2 3 3 5 5" xfId="691" xr:uid="{00000000-0005-0000-0000-0000B3020000}"/>
    <cellStyle name="#,##0 2 3 3 6" xfId="692" xr:uid="{00000000-0005-0000-0000-0000B4020000}"/>
    <cellStyle name="#,##0 2 3 3 6 2" xfId="693" xr:uid="{00000000-0005-0000-0000-0000B5020000}"/>
    <cellStyle name="#,##0 2 3 3 6 3" xfId="694" xr:uid="{00000000-0005-0000-0000-0000B6020000}"/>
    <cellStyle name="#,##0 2 3 3 6 4" xfId="695" xr:uid="{00000000-0005-0000-0000-0000B7020000}"/>
    <cellStyle name="#,##0 2 3 3 6 5" xfId="696" xr:uid="{00000000-0005-0000-0000-0000B8020000}"/>
    <cellStyle name="#,##0 2 3 3 7" xfId="697" xr:uid="{00000000-0005-0000-0000-0000B9020000}"/>
    <cellStyle name="#,##0 2 3 3 7 2" xfId="698" xr:uid="{00000000-0005-0000-0000-0000BA020000}"/>
    <cellStyle name="#,##0 2 3 3 7 3" xfId="699" xr:uid="{00000000-0005-0000-0000-0000BB020000}"/>
    <cellStyle name="#,##0 2 3 3 7 4" xfId="700" xr:uid="{00000000-0005-0000-0000-0000BC020000}"/>
    <cellStyle name="#,##0 2 3 3 7 5" xfId="701" xr:uid="{00000000-0005-0000-0000-0000BD020000}"/>
    <cellStyle name="#,##0 2 3 3 8" xfId="702" xr:uid="{00000000-0005-0000-0000-0000BE020000}"/>
    <cellStyle name="#,##0 2 3 3 9" xfId="703" xr:uid="{00000000-0005-0000-0000-0000BF020000}"/>
    <cellStyle name="#,##0 2 3 4" xfId="704" xr:uid="{00000000-0005-0000-0000-0000C0020000}"/>
    <cellStyle name="#,##0 2 3 4 2" xfId="705" xr:uid="{00000000-0005-0000-0000-0000C1020000}"/>
    <cellStyle name="#,##0 2 3 4 2 2" xfId="706" xr:uid="{00000000-0005-0000-0000-0000C2020000}"/>
    <cellStyle name="#,##0 2 3 4 2 3" xfId="707" xr:uid="{00000000-0005-0000-0000-0000C3020000}"/>
    <cellStyle name="#,##0 2 3 4 2 4" xfId="708" xr:uid="{00000000-0005-0000-0000-0000C4020000}"/>
    <cellStyle name="#,##0 2 3 4 2 5" xfId="709" xr:uid="{00000000-0005-0000-0000-0000C5020000}"/>
    <cellStyle name="#,##0 2 3 4 3" xfId="710" xr:uid="{00000000-0005-0000-0000-0000C6020000}"/>
    <cellStyle name="#,##0 2 3 4 3 2" xfId="711" xr:uid="{00000000-0005-0000-0000-0000C7020000}"/>
    <cellStyle name="#,##0 2 3 4 3 3" xfId="712" xr:uid="{00000000-0005-0000-0000-0000C8020000}"/>
    <cellStyle name="#,##0 2 3 4 3 4" xfId="713" xr:uid="{00000000-0005-0000-0000-0000C9020000}"/>
    <cellStyle name="#,##0 2 3 4 3 5" xfId="714" xr:uid="{00000000-0005-0000-0000-0000CA020000}"/>
    <cellStyle name="#,##0 2 3 4 4" xfId="715" xr:uid="{00000000-0005-0000-0000-0000CB020000}"/>
    <cellStyle name="#,##0 2 3 4 4 2" xfId="716" xr:uid="{00000000-0005-0000-0000-0000CC020000}"/>
    <cellStyle name="#,##0 2 3 4 4 3" xfId="717" xr:uid="{00000000-0005-0000-0000-0000CD020000}"/>
    <cellStyle name="#,##0 2 3 4 4 4" xfId="718" xr:uid="{00000000-0005-0000-0000-0000CE020000}"/>
    <cellStyle name="#,##0 2 3 4 4 5" xfId="719" xr:uid="{00000000-0005-0000-0000-0000CF020000}"/>
    <cellStyle name="#,##0 2 3 4 5" xfId="720" xr:uid="{00000000-0005-0000-0000-0000D0020000}"/>
    <cellStyle name="#,##0 2 3 4 6" xfId="721" xr:uid="{00000000-0005-0000-0000-0000D1020000}"/>
    <cellStyle name="#,##0 2 3 4 7" xfId="722" xr:uid="{00000000-0005-0000-0000-0000D2020000}"/>
    <cellStyle name="#,##0 2 3 4 8" xfId="723" xr:uid="{00000000-0005-0000-0000-0000D3020000}"/>
    <cellStyle name="#,##0 2 3 5" xfId="724" xr:uid="{00000000-0005-0000-0000-0000D4020000}"/>
    <cellStyle name="#,##0 2 3 5 2" xfId="725" xr:uid="{00000000-0005-0000-0000-0000D5020000}"/>
    <cellStyle name="#,##0 2 3 5 2 2" xfId="726" xr:uid="{00000000-0005-0000-0000-0000D6020000}"/>
    <cellStyle name="#,##0 2 3 5 2 3" xfId="727" xr:uid="{00000000-0005-0000-0000-0000D7020000}"/>
    <cellStyle name="#,##0 2 3 5 2 4" xfId="728" xr:uid="{00000000-0005-0000-0000-0000D8020000}"/>
    <cellStyle name="#,##0 2 3 5 2 5" xfId="729" xr:uid="{00000000-0005-0000-0000-0000D9020000}"/>
    <cellStyle name="#,##0 2 3 5 3" xfId="730" xr:uid="{00000000-0005-0000-0000-0000DA020000}"/>
    <cellStyle name="#,##0 2 3 5 3 2" xfId="731" xr:uid="{00000000-0005-0000-0000-0000DB020000}"/>
    <cellStyle name="#,##0 2 3 5 3 3" xfId="732" xr:uid="{00000000-0005-0000-0000-0000DC020000}"/>
    <cellStyle name="#,##0 2 3 5 3 4" xfId="733" xr:uid="{00000000-0005-0000-0000-0000DD020000}"/>
    <cellStyle name="#,##0 2 3 5 3 5" xfId="734" xr:uid="{00000000-0005-0000-0000-0000DE020000}"/>
    <cellStyle name="#,##0 2 3 5 4" xfId="735" xr:uid="{00000000-0005-0000-0000-0000DF020000}"/>
    <cellStyle name="#,##0 2 3 5 4 2" xfId="736" xr:uid="{00000000-0005-0000-0000-0000E0020000}"/>
    <cellStyle name="#,##0 2 3 5 4 3" xfId="737" xr:uid="{00000000-0005-0000-0000-0000E1020000}"/>
    <cellStyle name="#,##0 2 3 5 4 4" xfId="738" xr:uid="{00000000-0005-0000-0000-0000E2020000}"/>
    <cellStyle name="#,##0 2 3 5 4 5" xfId="739" xr:uid="{00000000-0005-0000-0000-0000E3020000}"/>
    <cellStyle name="#,##0 2 3 5 5" xfId="740" xr:uid="{00000000-0005-0000-0000-0000E4020000}"/>
    <cellStyle name="#,##0 2 3 5 6" xfId="741" xr:uid="{00000000-0005-0000-0000-0000E5020000}"/>
    <cellStyle name="#,##0 2 3 5 7" xfId="742" xr:uid="{00000000-0005-0000-0000-0000E6020000}"/>
    <cellStyle name="#,##0 2 3 5 8" xfId="743" xr:uid="{00000000-0005-0000-0000-0000E7020000}"/>
    <cellStyle name="#,##0 2 3 6" xfId="744" xr:uid="{00000000-0005-0000-0000-0000E8020000}"/>
    <cellStyle name="#,##0 2 3 6 2" xfId="745" xr:uid="{00000000-0005-0000-0000-0000E9020000}"/>
    <cellStyle name="#,##0 2 3 6 2 2" xfId="746" xr:uid="{00000000-0005-0000-0000-0000EA020000}"/>
    <cellStyle name="#,##0 2 3 6 2 3" xfId="747" xr:uid="{00000000-0005-0000-0000-0000EB020000}"/>
    <cellStyle name="#,##0 2 3 6 2 4" xfId="748" xr:uid="{00000000-0005-0000-0000-0000EC020000}"/>
    <cellStyle name="#,##0 2 3 6 2 5" xfId="749" xr:uid="{00000000-0005-0000-0000-0000ED020000}"/>
    <cellStyle name="#,##0 2 3 6 3" xfId="750" xr:uid="{00000000-0005-0000-0000-0000EE020000}"/>
    <cellStyle name="#,##0 2 3 6 3 2" xfId="751" xr:uid="{00000000-0005-0000-0000-0000EF020000}"/>
    <cellStyle name="#,##0 2 3 6 3 3" xfId="752" xr:uid="{00000000-0005-0000-0000-0000F0020000}"/>
    <cellStyle name="#,##0 2 3 6 3 4" xfId="753" xr:uid="{00000000-0005-0000-0000-0000F1020000}"/>
    <cellStyle name="#,##0 2 3 6 3 5" xfId="754" xr:uid="{00000000-0005-0000-0000-0000F2020000}"/>
    <cellStyle name="#,##0 2 3 6 4" xfId="755" xr:uid="{00000000-0005-0000-0000-0000F3020000}"/>
    <cellStyle name="#,##0 2 3 6 4 2" xfId="756" xr:uid="{00000000-0005-0000-0000-0000F4020000}"/>
    <cellStyle name="#,##0 2 3 6 4 3" xfId="757" xr:uid="{00000000-0005-0000-0000-0000F5020000}"/>
    <cellStyle name="#,##0 2 3 6 4 4" xfId="758" xr:uid="{00000000-0005-0000-0000-0000F6020000}"/>
    <cellStyle name="#,##0 2 3 6 4 5" xfId="759" xr:uid="{00000000-0005-0000-0000-0000F7020000}"/>
    <cellStyle name="#,##0 2 3 6 5" xfId="760" xr:uid="{00000000-0005-0000-0000-0000F8020000}"/>
    <cellStyle name="#,##0 2 3 6 6" xfId="761" xr:uid="{00000000-0005-0000-0000-0000F9020000}"/>
    <cellStyle name="#,##0 2 3 6 7" xfId="762" xr:uid="{00000000-0005-0000-0000-0000FA020000}"/>
    <cellStyle name="#,##0 2 3 6 8" xfId="763" xr:uid="{00000000-0005-0000-0000-0000FB020000}"/>
    <cellStyle name="#,##0 2 3 7" xfId="764" xr:uid="{00000000-0005-0000-0000-0000FC020000}"/>
    <cellStyle name="#,##0 2 3 7 2" xfId="765" xr:uid="{00000000-0005-0000-0000-0000FD020000}"/>
    <cellStyle name="#,##0 2 3 7 3" xfId="766" xr:uid="{00000000-0005-0000-0000-0000FE020000}"/>
    <cellStyle name="#,##0 2 3 7 4" xfId="767" xr:uid="{00000000-0005-0000-0000-0000FF020000}"/>
    <cellStyle name="#,##0 2 3 7 5" xfId="768" xr:uid="{00000000-0005-0000-0000-000000030000}"/>
    <cellStyle name="#,##0 2 3 8" xfId="769" xr:uid="{00000000-0005-0000-0000-000001030000}"/>
    <cellStyle name="#,##0 2 3 8 2" xfId="770" xr:uid="{00000000-0005-0000-0000-000002030000}"/>
    <cellStyle name="#,##0 2 3 8 3" xfId="771" xr:uid="{00000000-0005-0000-0000-000003030000}"/>
    <cellStyle name="#,##0 2 3 8 4" xfId="772" xr:uid="{00000000-0005-0000-0000-000004030000}"/>
    <cellStyle name="#,##0 2 3 8 5" xfId="773" xr:uid="{00000000-0005-0000-0000-000005030000}"/>
    <cellStyle name="#,##0 2 3 9" xfId="774" xr:uid="{00000000-0005-0000-0000-000006030000}"/>
    <cellStyle name="#,##0 2 3 9 2" xfId="775" xr:uid="{00000000-0005-0000-0000-000007030000}"/>
    <cellStyle name="#,##0 2 3 9 3" xfId="776" xr:uid="{00000000-0005-0000-0000-000008030000}"/>
    <cellStyle name="#,##0 2 3 9 4" xfId="777" xr:uid="{00000000-0005-0000-0000-000009030000}"/>
    <cellStyle name="#,##0 2 3 9 5" xfId="778" xr:uid="{00000000-0005-0000-0000-00000A030000}"/>
    <cellStyle name="#,##0 2 4" xfId="779" xr:uid="{00000000-0005-0000-0000-00000B030000}"/>
    <cellStyle name="#,##0 2 4 10" xfId="780" xr:uid="{00000000-0005-0000-0000-00000C030000}"/>
    <cellStyle name="#,##0 2 4 11" xfId="781" xr:uid="{00000000-0005-0000-0000-00000D030000}"/>
    <cellStyle name="#,##0 2 4 2" xfId="782" xr:uid="{00000000-0005-0000-0000-00000E030000}"/>
    <cellStyle name="#,##0 2 4 2 2" xfId="783" xr:uid="{00000000-0005-0000-0000-00000F030000}"/>
    <cellStyle name="#,##0 2 4 2 2 2" xfId="784" xr:uid="{00000000-0005-0000-0000-000010030000}"/>
    <cellStyle name="#,##0 2 4 2 2 3" xfId="785" xr:uid="{00000000-0005-0000-0000-000011030000}"/>
    <cellStyle name="#,##0 2 4 2 2 4" xfId="786" xr:uid="{00000000-0005-0000-0000-000012030000}"/>
    <cellStyle name="#,##0 2 4 2 2 5" xfId="787" xr:uid="{00000000-0005-0000-0000-000013030000}"/>
    <cellStyle name="#,##0 2 4 2 3" xfId="788" xr:uid="{00000000-0005-0000-0000-000014030000}"/>
    <cellStyle name="#,##0 2 4 2 3 2" xfId="789" xr:uid="{00000000-0005-0000-0000-000015030000}"/>
    <cellStyle name="#,##0 2 4 2 3 3" xfId="790" xr:uid="{00000000-0005-0000-0000-000016030000}"/>
    <cellStyle name="#,##0 2 4 2 3 4" xfId="791" xr:uid="{00000000-0005-0000-0000-000017030000}"/>
    <cellStyle name="#,##0 2 4 2 3 5" xfId="792" xr:uid="{00000000-0005-0000-0000-000018030000}"/>
    <cellStyle name="#,##0 2 4 2 4" xfId="793" xr:uid="{00000000-0005-0000-0000-000019030000}"/>
    <cellStyle name="#,##0 2 4 2 4 2" xfId="794" xr:uid="{00000000-0005-0000-0000-00001A030000}"/>
    <cellStyle name="#,##0 2 4 2 4 3" xfId="795" xr:uid="{00000000-0005-0000-0000-00001B030000}"/>
    <cellStyle name="#,##0 2 4 2 4 4" xfId="796" xr:uid="{00000000-0005-0000-0000-00001C030000}"/>
    <cellStyle name="#,##0 2 4 2 4 5" xfId="797" xr:uid="{00000000-0005-0000-0000-00001D030000}"/>
    <cellStyle name="#,##0 2 4 2 5" xfId="798" xr:uid="{00000000-0005-0000-0000-00001E030000}"/>
    <cellStyle name="#,##0 2 4 2 6" xfId="799" xr:uid="{00000000-0005-0000-0000-00001F030000}"/>
    <cellStyle name="#,##0 2 4 2 7" xfId="800" xr:uid="{00000000-0005-0000-0000-000020030000}"/>
    <cellStyle name="#,##0 2 4 2 8" xfId="801" xr:uid="{00000000-0005-0000-0000-000021030000}"/>
    <cellStyle name="#,##0 2 4 3" xfId="802" xr:uid="{00000000-0005-0000-0000-000022030000}"/>
    <cellStyle name="#,##0 2 4 3 2" xfId="803" xr:uid="{00000000-0005-0000-0000-000023030000}"/>
    <cellStyle name="#,##0 2 4 3 2 2" xfId="804" xr:uid="{00000000-0005-0000-0000-000024030000}"/>
    <cellStyle name="#,##0 2 4 3 2 3" xfId="805" xr:uid="{00000000-0005-0000-0000-000025030000}"/>
    <cellStyle name="#,##0 2 4 3 2 4" xfId="806" xr:uid="{00000000-0005-0000-0000-000026030000}"/>
    <cellStyle name="#,##0 2 4 3 2 5" xfId="807" xr:uid="{00000000-0005-0000-0000-000027030000}"/>
    <cellStyle name="#,##0 2 4 3 3" xfId="808" xr:uid="{00000000-0005-0000-0000-000028030000}"/>
    <cellStyle name="#,##0 2 4 3 3 2" xfId="809" xr:uid="{00000000-0005-0000-0000-000029030000}"/>
    <cellStyle name="#,##0 2 4 3 3 3" xfId="810" xr:uid="{00000000-0005-0000-0000-00002A030000}"/>
    <cellStyle name="#,##0 2 4 3 3 4" xfId="811" xr:uid="{00000000-0005-0000-0000-00002B030000}"/>
    <cellStyle name="#,##0 2 4 3 3 5" xfId="812" xr:uid="{00000000-0005-0000-0000-00002C030000}"/>
    <cellStyle name="#,##0 2 4 3 4" xfId="813" xr:uid="{00000000-0005-0000-0000-00002D030000}"/>
    <cellStyle name="#,##0 2 4 3 4 2" xfId="814" xr:uid="{00000000-0005-0000-0000-00002E030000}"/>
    <cellStyle name="#,##0 2 4 3 4 3" xfId="815" xr:uid="{00000000-0005-0000-0000-00002F030000}"/>
    <cellStyle name="#,##0 2 4 3 4 4" xfId="816" xr:uid="{00000000-0005-0000-0000-000030030000}"/>
    <cellStyle name="#,##0 2 4 3 4 5" xfId="817" xr:uid="{00000000-0005-0000-0000-000031030000}"/>
    <cellStyle name="#,##0 2 4 3 5" xfId="818" xr:uid="{00000000-0005-0000-0000-000032030000}"/>
    <cellStyle name="#,##0 2 4 3 6" xfId="819" xr:uid="{00000000-0005-0000-0000-000033030000}"/>
    <cellStyle name="#,##0 2 4 3 7" xfId="820" xr:uid="{00000000-0005-0000-0000-000034030000}"/>
    <cellStyle name="#,##0 2 4 3 8" xfId="821" xr:uid="{00000000-0005-0000-0000-000035030000}"/>
    <cellStyle name="#,##0 2 4 4" xfId="822" xr:uid="{00000000-0005-0000-0000-000036030000}"/>
    <cellStyle name="#,##0 2 4 4 2" xfId="823" xr:uid="{00000000-0005-0000-0000-000037030000}"/>
    <cellStyle name="#,##0 2 4 4 2 2" xfId="824" xr:uid="{00000000-0005-0000-0000-000038030000}"/>
    <cellStyle name="#,##0 2 4 4 2 3" xfId="825" xr:uid="{00000000-0005-0000-0000-000039030000}"/>
    <cellStyle name="#,##0 2 4 4 2 4" xfId="826" xr:uid="{00000000-0005-0000-0000-00003A030000}"/>
    <cellStyle name="#,##0 2 4 4 2 5" xfId="827" xr:uid="{00000000-0005-0000-0000-00003B030000}"/>
    <cellStyle name="#,##0 2 4 4 3" xfId="828" xr:uid="{00000000-0005-0000-0000-00003C030000}"/>
    <cellStyle name="#,##0 2 4 4 3 2" xfId="829" xr:uid="{00000000-0005-0000-0000-00003D030000}"/>
    <cellStyle name="#,##0 2 4 4 3 3" xfId="830" xr:uid="{00000000-0005-0000-0000-00003E030000}"/>
    <cellStyle name="#,##0 2 4 4 3 4" xfId="831" xr:uid="{00000000-0005-0000-0000-00003F030000}"/>
    <cellStyle name="#,##0 2 4 4 3 5" xfId="832" xr:uid="{00000000-0005-0000-0000-000040030000}"/>
    <cellStyle name="#,##0 2 4 4 4" xfId="833" xr:uid="{00000000-0005-0000-0000-000041030000}"/>
    <cellStyle name="#,##0 2 4 4 4 2" xfId="834" xr:uid="{00000000-0005-0000-0000-000042030000}"/>
    <cellStyle name="#,##0 2 4 4 4 3" xfId="835" xr:uid="{00000000-0005-0000-0000-000043030000}"/>
    <cellStyle name="#,##0 2 4 4 4 4" xfId="836" xr:uid="{00000000-0005-0000-0000-000044030000}"/>
    <cellStyle name="#,##0 2 4 4 4 5" xfId="837" xr:uid="{00000000-0005-0000-0000-000045030000}"/>
    <cellStyle name="#,##0 2 4 4 5" xfId="838" xr:uid="{00000000-0005-0000-0000-000046030000}"/>
    <cellStyle name="#,##0 2 4 4 6" xfId="839" xr:uid="{00000000-0005-0000-0000-000047030000}"/>
    <cellStyle name="#,##0 2 4 4 7" xfId="840" xr:uid="{00000000-0005-0000-0000-000048030000}"/>
    <cellStyle name="#,##0 2 4 4 8" xfId="841" xr:uid="{00000000-0005-0000-0000-000049030000}"/>
    <cellStyle name="#,##0 2 4 5" xfId="842" xr:uid="{00000000-0005-0000-0000-00004A030000}"/>
    <cellStyle name="#,##0 2 4 5 2" xfId="843" xr:uid="{00000000-0005-0000-0000-00004B030000}"/>
    <cellStyle name="#,##0 2 4 5 3" xfId="844" xr:uid="{00000000-0005-0000-0000-00004C030000}"/>
    <cellStyle name="#,##0 2 4 5 4" xfId="845" xr:uid="{00000000-0005-0000-0000-00004D030000}"/>
    <cellStyle name="#,##0 2 4 5 5" xfId="846" xr:uid="{00000000-0005-0000-0000-00004E030000}"/>
    <cellStyle name="#,##0 2 4 6" xfId="847" xr:uid="{00000000-0005-0000-0000-00004F030000}"/>
    <cellStyle name="#,##0 2 4 6 2" xfId="848" xr:uid="{00000000-0005-0000-0000-000050030000}"/>
    <cellStyle name="#,##0 2 4 6 3" xfId="849" xr:uid="{00000000-0005-0000-0000-000051030000}"/>
    <cellStyle name="#,##0 2 4 6 4" xfId="850" xr:uid="{00000000-0005-0000-0000-000052030000}"/>
    <cellStyle name="#,##0 2 4 6 5" xfId="851" xr:uid="{00000000-0005-0000-0000-000053030000}"/>
    <cellStyle name="#,##0 2 4 7" xfId="852" xr:uid="{00000000-0005-0000-0000-000054030000}"/>
    <cellStyle name="#,##0 2 4 7 2" xfId="853" xr:uid="{00000000-0005-0000-0000-000055030000}"/>
    <cellStyle name="#,##0 2 4 7 3" xfId="854" xr:uid="{00000000-0005-0000-0000-000056030000}"/>
    <cellStyle name="#,##0 2 4 7 4" xfId="855" xr:uid="{00000000-0005-0000-0000-000057030000}"/>
    <cellStyle name="#,##0 2 4 7 5" xfId="856" xr:uid="{00000000-0005-0000-0000-000058030000}"/>
    <cellStyle name="#,##0 2 4 8" xfId="857" xr:uid="{00000000-0005-0000-0000-000059030000}"/>
    <cellStyle name="#,##0 2 4 9" xfId="858" xr:uid="{00000000-0005-0000-0000-00005A030000}"/>
    <cellStyle name="#,##0 2 5" xfId="859" xr:uid="{00000000-0005-0000-0000-00005B030000}"/>
    <cellStyle name="#,##0 2 5 10" xfId="860" xr:uid="{00000000-0005-0000-0000-00005C030000}"/>
    <cellStyle name="#,##0 2 5 11" xfId="861" xr:uid="{00000000-0005-0000-0000-00005D030000}"/>
    <cellStyle name="#,##0 2 5 2" xfId="862" xr:uid="{00000000-0005-0000-0000-00005E030000}"/>
    <cellStyle name="#,##0 2 5 2 2" xfId="863" xr:uid="{00000000-0005-0000-0000-00005F030000}"/>
    <cellStyle name="#,##0 2 5 2 2 2" xfId="864" xr:uid="{00000000-0005-0000-0000-000060030000}"/>
    <cellStyle name="#,##0 2 5 2 2 3" xfId="865" xr:uid="{00000000-0005-0000-0000-000061030000}"/>
    <cellStyle name="#,##0 2 5 2 2 4" xfId="866" xr:uid="{00000000-0005-0000-0000-000062030000}"/>
    <cellStyle name="#,##0 2 5 2 2 5" xfId="867" xr:uid="{00000000-0005-0000-0000-000063030000}"/>
    <cellStyle name="#,##0 2 5 2 3" xfId="868" xr:uid="{00000000-0005-0000-0000-000064030000}"/>
    <cellStyle name="#,##0 2 5 2 3 2" xfId="869" xr:uid="{00000000-0005-0000-0000-000065030000}"/>
    <cellStyle name="#,##0 2 5 2 3 3" xfId="870" xr:uid="{00000000-0005-0000-0000-000066030000}"/>
    <cellStyle name="#,##0 2 5 2 3 4" xfId="871" xr:uid="{00000000-0005-0000-0000-000067030000}"/>
    <cellStyle name="#,##0 2 5 2 3 5" xfId="872" xr:uid="{00000000-0005-0000-0000-000068030000}"/>
    <cellStyle name="#,##0 2 5 2 4" xfId="873" xr:uid="{00000000-0005-0000-0000-000069030000}"/>
    <cellStyle name="#,##0 2 5 2 4 2" xfId="874" xr:uid="{00000000-0005-0000-0000-00006A030000}"/>
    <cellStyle name="#,##0 2 5 2 4 3" xfId="875" xr:uid="{00000000-0005-0000-0000-00006B030000}"/>
    <cellStyle name="#,##0 2 5 2 4 4" xfId="876" xr:uid="{00000000-0005-0000-0000-00006C030000}"/>
    <cellStyle name="#,##0 2 5 2 4 5" xfId="877" xr:uid="{00000000-0005-0000-0000-00006D030000}"/>
    <cellStyle name="#,##0 2 5 2 5" xfId="878" xr:uid="{00000000-0005-0000-0000-00006E030000}"/>
    <cellStyle name="#,##0 2 5 2 6" xfId="879" xr:uid="{00000000-0005-0000-0000-00006F030000}"/>
    <cellStyle name="#,##0 2 5 2 7" xfId="880" xr:uid="{00000000-0005-0000-0000-000070030000}"/>
    <cellStyle name="#,##0 2 5 2 8" xfId="881" xr:uid="{00000000-0005-0000-0000-000071030000}"/>
    <cellStyle name="#,##0 2 5 3" xfId="882" xr:uid="{00000000-0005-0000-0000-000072030000}"/>
    <cellStyle name="#,##0 2 5 3 2" xfId="883" xr:uid="{00000000-0005-0000-0000-000073030000}"/>
    <cellStyle name="#,##0 2 5 3 2 2" xfId="884" xr:uid="{00000000-0005-0000-0000-000074030000}"/>
    <cellStyle name="#,##0 2 5 3 2 3" xfId="885" xr:uid="{00000000-0005-0000-0000-000075030000}"/>
    <cellStyle name="#,##0 2 5 3 2 4" xfId="886" xr:uid="{00000000-0005-0000-0000-000076030000}"/>
    <cellStyle name="#,##0 2 5 3 2 5" xfId="887" xr:uid="{00000000-0005-0000-0000-000077030000}"/>
    <cellStyle name="#,##0 2 5 3 3" xfId="888" xr:uid="{00000000-0005-0000-0000-000078030000}"/>
    <cellStyle name="#,##0 2 5 3 3 2" xfId="889" xr:uid="{00000000-0005-0000-0000-000079030000}"/>
    <cellStyle name="#,##0 2 5 3 3 3" xfId="890" xr:uid="{00000000-0005-0000-0000-00007A030000}"/>
    <cellStyle name="#,##0 2 5 3 3 4" xfId="891" xr:uid="{00000000-0005-0000-0000-00007B030000}"/>
    <cellStyle name="#,##0 2 5 3 3 5" xfId="892" xr:uid="{00000000-0005-0000-0000-00007C030000}"/>
    <cellStyle name="#,##0 2 5 3 4" xfId="893" xr:uid="{00000000-0005-0000-0000-00007D030000}"/>
    <cellStyle name="#,##0 2 5 3 4 2" xfId="894" xr:uid="{00000000-0005-0000-0000-00007E030000}"/>
    <cellStyle name="#,##0 2 5 3 4 3" xfId="895" xr:uid="{00000000-0005-0000-0000-00007F030000}"/>
    <cellStyle name="#,##0 2 5 3 4 4" xfId="896" xr:uid="{00000000-0005-0000-0000-000080030000}"/>
    <cellStyle name="#,##0 2 5 3 4 5" xfId="897" xr:uid="{00000000-0005-0000-0000-000081030000}"/>
    <cellStyle name="#,##0 2 5 3 5" xfId="898" xr:uid="{00000000-0005-0000-0000-000082030000}"/>
    <cellStyle name="#,##0 2 5 3 6" xfId="899" xr:uid="{00000000-0005-0000-0000-000083030000}"/>
    <cellStyle name="#,##0 2 5 3 7" xfId="900" xr:uid="{00000000-0005-0000-0000-000084030000}"/>
    <cellStyle name="#,##0 2 5 3 8" xfId="901" xr:uid="{00000000-0005-0000-0000-000085030000}"/>
    <cellStyle name="#,##0 2 5 4" xfId="902" xr:uid="{00000000-0005-0000-0000-000086030000}"/>
    <cellStyle name="#,##0 2 5 4 2" xfId="903" xr:uid="{00000000-0005-0000-0000-000087030000}"/>
    <cellStyle name="#,##0 2 5 4 2 2" xfId="904" xr:uid="{00000000-0005-0000-0000-000088030000}"/>
    <cellStyle name="#,##0 2 5 4 2 3" xfId="905" xr:uid="{00000000-0005-0000-0000-000089030000}"/>
    <cellStyle name="#,##0 2 5 4 2 4" xfId="906" xr:uid="{00000000-0005-0000-0000-00008A030000}"/>
    <cellStyle name="#,##0 2 5 4 2 5" xfId="907" xr:uid="{00000000-0005-0000-0000-00008B030000}"/>
    <cellStyle name="#,##0 2 5 4 3" xfId="908" xr:uid="{00000000-0005-0000-0000-00008C030000}"/>
    <cellStyle name="#,##0 2 5 4 3 2" xfId="909" xr:uid="{00000000-0005-0000-0000-00008D030000}"/>
    <cellStyle name="#,##0 2 5 4 3 3" xfId="910" xr:uid="{00000000-0005-0000-0000-00008E030000}"/>
    <cellStyle name="#,##0 2 5 4 3 4" xfId="911" xr:uid="{00000000-0005-0000-0000-00008F030000}"/>
    <cellStyle name="#,##0 2 5 4 3 5" xfId="912" xr:uid="{00000000-0005-0000-0000-000090030000}"/>
    <cellStyle name="#,##0 2 5 4 4" xfId="913" xr:uid="{00000000-0005-0000-0000-000091030000}"/>
    <cellStyle name="#,##0 2 5 4 4 2" xfId="914" xr:uid="{00000000-0005-0000-0000-000092030000}"/>
    <cellStyle name="#,##0 2 5 4 4 3" xfId="915" xr:uid="{00000000-0005-0000-0000-000093030000}"/>
    <cellStyle name="#,##0 2 5 4 4 4" xfId="916" xr:uid="{00000000-0005-0000-0000-000094030000}"/>
    <cellStyle name="#,##0 2 5 4 4 5" xfId="917" xr:uid="{00000000-0005-0000-0000-000095030000}"/>
    <cellStyle name="#,##0 2 5 4 5" xfId="918" xr:uid="{00000000-0005-0000-0000-000096030000}"/>
    <cellStyle name="#,##0 2 5 4 6" xfId="919" xr:uid="{00000000-0005-0000-0000-000097030000}"/>
    <cellStyle name="#,##0 2 5 4 7" xfId="920" xr:uid="{00000000-0005-0000-0000-000098030000}"/>
    <cellStyle name="#,##0 2 5 4 8" xfId="921" xr:uid="{00000000-0005-0000-0000-000099030000}"/>
    <cellStyle name="#,##0 2 5 5" xfId="922" xr:uid="{00000000-0005-0000-0000-00009A030000}"/>
    <cellStyle name="#,##0 2 5 5 2" xfId="923" xr:uid="{00000000-0005-0000-0000-00009B030000}"/>
    <cellStyle name="#,##0 2 5 5 3" xfId="924" xr:uid="{00000000-0005-0000-0000-00009C030000}"/>
    <cellStyle name="#,##0 2 5 5 4" xfId="925" xr:uid="{00000000-0005-0000-0000-00009D030000}"/>
    <cellStyle name="#,##0 2 5 5 5" xfId="926" xr:uid="{00000000-0005-0000-0000-00009E030000}"/>
    <cellStyle name="#,##0 2 5 6" xfId="927" xr:uid="{00000000-0005-0000-0000-00009F030000}"/>
    <cellStyle name="#,##0 2 5 6 2" xfId="928" xr:uid="{00000000-0005-0000-0000-0000A0030000}"/>
    <cellStyle name="#,##0 2 5 6 3" xfId="929" xr:uid="{00000000-0005-0000-0000-0000A1030000}"/>
    <cellStyle name="#,##0 2 5 6 4" xfId="930" xr:uid="{00000000-0005-0000-0000-0000A2030000}"/>
    <cellStyle name="#,##0 2 5 6 5" xfId="931" xr:uid="{00000000-0005-0000-0000-0000A3030000}"/>
    <cellStyle name="#,##0 2 5 7" xfId="932" xr:uid="{00000000-0005-0000-0000-0000A4030000}"/>
    <cellStyle name="#,##0 2 5 7 2" xfId="933" xr:uid="{00000000-0005-0000-0000-0000A5030000}"/>
    <cellStyle name="#,##0 2 5 7 3" xfId="934" xr:uid="{00000000-0005-0000-0000-0000A6030000}"/>
    <cellStyle name="#,##0 2 5 7 4" xfId="935" xr:uid="{00000000-0005-0000-0000-0000A7030000}"/>
    <cellStyle name="#,##0 2 5 7 5" xfId="936" xr:uid="{00000000-0005-0000-0000-0000A8030000}"/>
    <cellStyle name="#,##0 2 5 8" xfId="937" xr:uid="{00000000-0005-0000-0000-0000A9030000}"/>
    <cellStyle name="#,##0 2 5 9" xfId="938" xr:uid="{00000000-0005-0000-0000-0000AA030000}"/>
    <cellStyle name="#,##0 2 6" xfId="939" xr:uid="{00000000-0005-0000-0000-0000AB030000}"/>
    <cellStyle name="#,##0 2 6 2" xfId="940" xr:uid="{00000000-0005-0000-0000-0000AC030000}"/>
    <cellStyle name="#,##0 2 6 2 2" xfId="941" xr:uid="{00000000-0005-0000-0000-0000AD030000}"/>
    <cellStyle name="#,##0 2 6 2 3" xfId="942" xr:uid="{00000000-0005-0000-0000-0000AE030000}"/>
    <cellStyle name="#,##0 2 6 2 4" xfId="943" xr:uid="{00000000-0005-0000-0000-0000AF030000}"/>
    <cellStyle name="#,##0 2 6 2 5" xfId="944" xr:uid="{00000000-0005-0000-0000-0000B0030000}"/>
    <cellStyle name="#,##0 2 6 3" xfId="945" xr:uid="{00000000-0005-0000-0000-0000B1030000}"/>
    <cellStyle name="#,##0 2 6 3 2" xfId="946" xr:uid="{00000000-0005-0000-0000-0000B2030000}"/>
    <cellStyle name="#,##0 2 6 3 3" xfId="947" xr:uid="{00000000-0005-0000-0000-0000B3030000}"/>
    <cellStyle name="#,##0 2 6 3 4" xfId="948" xr:uid="{00000000-0005-0000-0000-0000B4030000}"/>
    <cellStyle name="#,##0 2 6 3 5" xfId="949" xr:uid="{00000000-0005-0000-0000-0000B5030000}"/>
    <cellStyle name="#,##0 2 6 4" xfId="950" xr:uid="{00000000-0005-0000-0000-0000B6030000}"/>
    <cellStyle name="#,##0 2 6 4 2" xfId="951" xr:uid="{00000000-0005-0000-0000-0000B7030000}"/>
    <cellStyle name="#,##0 2 6 4 3" xfId="952" xr:uid="{00000000-0005-0000-0000-0000B8030000}"/>
    <cellStyle name="#,##0 2 6 4 4" xfId="953" xr:uid="{00000000-0005-0000-0000-0000B9030000}"/>
    <cellStyle name="#,##0 2 6 4 5" xfId="954" xr:uid="{00000000-0005-0000-0000-0000BA030000}"/>
    <cellStyle name="#,##0 2 6 5" xfId="955" xr:uid="{00000000-0005-0000-0000-0000BB030000}"/>
    <cellStyle name="#,##0 2 6 6" xfId="956" xr:uid="{00000000-0005-0000-0000-0000BC030000}"/>
    <cellStyle name="#,##0 2 6 7" xfId="957" xr:uid="{00000000-0005-0000-0000-0000BD030000}"/>
    <cellStyle name="#,##0 2 6 8" xfId="958" xr:uid="{00000000-0005-0000-0000-0000BE030000}"/>
    <cellStyle name="#,##0 2 7" xfId="959" xr:uid="{00000000-0005-0000-0000-0000BF030000}"/>
    <cellStyle name="#,##0 2 7 2" xfId="960" xr:uid="{00000000-0005-0000-0000-0000C0030000}"/>
    <cellStyle name="#,##0 2 7 2 2" xfId="961" xr:uid="{00000000-0005-0000-0000-0000C1030000}"/>
    <cellStyle name="#,##0 2 7 2 3" xfId="962" xr:uid="{00000000-0005-0000-0000-0000C2030000}"/>
    <cellStyle name="#,##0 2 7 2 4" xfId="963" xr:uid="{00000000-0005-0000-0000-0000C3030000}"/>
    <cellStyle name="#,##0 2 7 2 5" xfId="964" xr:uid="{00000000-0005-0000-0000-0000C4030000}"/>
    <cellStyle name="#,##0 2 7 3" xfId="965" xr:uid="{00000000-0005-0000-0000-0000C5030000}"/>
    <cellStyle name="#,##0 2 7 3 2" xfId="966" xr:uid="{00000000-0005-0000-0000-0000C6030000}"/>
    <cellStyle name="#,##0 2 7 3 3" xfId="967" xr:uid="{00000000-0005-0000-0000-0000C7030000}"/>
    <cellStyle name="#,##0 2 7 3 4" xfId="968" xr:uid="{00000000-0005-0000-0000-0000C8030000}"/>
    <cellStyle name="#,##0 2 7 3 5" xfId="969" xr:uid="{00000000-0005-0000-0000-0000C9030000}"/>
    <cellStyle name="#,##0 2 7 4" xfId="970" xr:uid="{00000000-0005-0000-0000-0000CA030000}"/>
    <cellStyle name="#,##0 2 7 4 2" xfId="971" xr:uid="{00000000-0005-0000-0000-0000CB030000}"/>
    <cellStyle name="#,##0 2 7 4 3" xfId="972" xr:uid="{00000000-0005-0000-0000-0000CC030000}"/>
    <cellStyle name="#,##0 2 7 4 4" xfId="973" xr:uid="{00000000-0005-0000-0000-0000CD030000}"/>
    <cellStyle name="#,##0 2 7 4 5" xfId="974" xr:uid="{00000000-0005-0000-0000-0000CE030000}"/>
    <cellStyle name="#,##0 2 7 5" xfId="975" xr:uid="{00000000-0005-0000-0000-0000CF030000}"/>
    <cellStyle name="#,##0 2 7 6" xfId="976" xr:uid="{00000000-0005-0000-0000-0000D0030000}"/>
    <cellStyle name="#,##0 2 7 7" xfId="977" xr:uid="{00000000-0005-0000-0000-0000D1030000}"/>
    <cellStyle name="#,##0 2 7 8" xfId="978" xr:uid="{00000000-0005-0000-0000-0000D2030000}"/>
    <cellStyle name="#,##0 2 8" xfId="979" xr:uid="{00000000-0005-0000-0000-0000D3030000}"/>
    <cellStyle name="#,##0 2 8 2" xfId="980" xr:uid="{00000000-0005-0000-0000-0000D4030000}"/>
    <cellStyle name="#,##0 2 8 2 2" xfId="981" xr:uid="{00000000-0005-0000-0000-0000D5030000}"/>
    <cellStyle name="#,##0 2 8 2 3" xfId="982" xr:uid="{00000000-0005-0000-0000-0000D6030000}"/>
    <cellStyle name="#,##0 2 8 2 4" xfId="983" xr:uid="{00000000-0005-0000-0000-0000D7030000}"/>
    <cellStyle name="#,##0 2 8 2 5" xfId="984" xr:uid="{00000000-0005-0000-0000-0000D8030000}"/>
    <cellStyle name="#,##0 2 8 3" xfId="985" xr:uid="{00000000-0005-0000-0000-0000D9030000}"/>
    <cellStyle name="#,##0 2 8 3 2" xfId="986" xr:uid="{00000000-0005-0000-0000-0000DA030000}"/>
    <cellStyle name="#,##0 2 8 3 3" xfId="987" xr:uid="{00000000-0005-0000-0000-0000DB030000}"/>
    <cellStyle name="#,##0 2 8 3 4" xfId="988" xr:uid="{00000000-0005-0000-0000-0000DC030000}"/>
    <cellStyle name="#,##0 2 8 3 5" xfId="989" xr:uid="{00000000-0005-0000-0000-0000DD030000}"/>
    <cellStyle name="#,##0 2 8 4" xfId="990" xr:uid="{00000000-0005-0000-0000-0000DE030000}"/>
    <cellStyle name="#,##0 2 8 4 2" xfId="991" xr:uid="{00000000-0005-0000-0000-0000DF030000}"/>
    <cellStyle name="#,##0 2 8 4 3" xfId="992" xr:uid="{00000000-0005-0000-0000-0000E0030000}"/>
    <cellStyle name="#,##0 2 8 4 4" xfId="993" xr:uid="{00000000-0005-0000-0000-0000E1030000}"/>
    <cellStyle name="#,##0 2 8 4 5" xfId="994" xr:uid="{00000000-0005-0000-0000-0000E2030000}"/>
    <cellStyle name="#,##0 2 8 5" xfId="995" xr:uid="{00000000-0005-0000-0000-0000E3030000}"/>
    <cellStyle name="#,##0 2 8 6" xfId="996" xr:uid="{00000000-0005-0000-0000-0000E4030000}"/>
    <cellStyle name="#,##0 2 8 7" xfId="997" xr:uid="{00000000-0005-0000-0000-0000E5030000}"/>
    <cellStyle name="#,##0 2 8 8" xfId="998" xr:uid="{00000000-0005-0000-0000-0000E6030000}"/>
    <cellStyle name="#,##0 2 9" xfId="999" xr:uid="{00000000-0005-0000-0000-0000E7030000}"/>
    <cellStyle name="#,##0 3" xfId="1000" xr:uid="{00000000-0005-0000-0000-0000E8030000}"/>
    <cellStyle name="#,##0 3 10" xfId="1001" xr:uid="{00000000-0005-0000-0000-0000E9030000}"/>
    <cellStyle name="#,##0 3 11" xfId="1002" xr:uid="{00000000-0005-0000-0000-0000EA030000}"/>
    <cellStyle name="#,##0 3 12" xfId="1003" xr:uid="{00000000-0005-0000-0000-0000EB030000}"/>
    <cellStyle name="#,##0 3 2" xfId="1004" xr:uid="{00000000-0005-0000-0000-0000EC030000}"/>
    <cellStyle name="#,##0 3 2 10" xfId="1005" xr:uid="{00000000-0005-0000-0000-0000ED030000}"/>
    <cellStyle name="#,##0 3 2 11" xfId="1006" xr:uid="{00000000-0005-0000-0000-0000EE030000}"/>
    <cellStyle name="#,##0 3 2 12" xfId="1007" xr:uid="{00000000-0005-0000-0000-0000EF030000}"/>
    <cellStyle name="#,##0 3 2 13" xfId="1008" xr:uid="{00000000-0005-0000-0000-0000F0030000}"/>
    <cellStyle name="#,##0 3 2 2" xfId="1009" xr:uid="{00000000-0005-0000-0000-0000F1030000}"/>
    <cellStyle name="#,##0 3 2 2 10" xfId="1010" xr:uid="{00000000-0005-0000-0000-0000F2030000}"/>
    <cellStyle name="#,##0 3 2 2 11" xfId="1011" xr:uid="{00000000-0005-0000-0000-0000F3030000}"/>
    <cellStyle name="#,##0 3 2 2 2" xfId="1012" xr:uid="{00000000-0005-0000-0000-0000F4030000}"/>
    <cellStyle name="#,##0 3 2 2 2 2" xfId="1013" xr:uid="{00000000-0005-0000-0000-0000F5030000}"/>
    <cellStyle name="#,##0 3 2 2 2 2 2" xfId="1014" xr:uid="{00000000-0005-0000-0000-0000F6030000}"/>
    <cellStyle name="#,##0 3 2 2 2 2 3" xfId="1015" xr:uid="{00000000-0005-0000-0000-0000F7030000}"/>
    <cellStyle name="#,##0 3 2 2 2 2 4" xfId="1016" xr:uid="{00000000-0005-0000-0000-0000F8030000}"/>
    <cellStyle name="#,##0 3 2 2 2 2 5" xfId="1017" xr:uid="{00000000-0005-0000-0000-0000F9030000}"/>
    <cellStyle name="#,##0 3 2 2 2 3" xfId="1018" xr:uid="{00000000-0005-0000-0000-0000FA030000}"/>
    <cellStyle name="#,##0 3 2 2 2 3 2" xfId="1019" xr:uid="{00000000-0005-0000-0000-0000FB030000}"/>
    <cellStyle name="#,##0 3 2 2 2 3 3" xfId="1020" xr:uid="{00000000-0005-0000-0000-0000FC030000}"/>
    <cellStyle name="#,##0 3 2 2 2 3 4" xfId="1021" xr:uid="{00000000-0005-0000-0000-0000FD030000}"/>
    <cellStyle name="#,##0 3 2 2 2 3 5" xfId="1022" xr:uid="{00000000-0005-0000-0000-0000FE030000}"/>
    <cellStyle name="#,##0 3 2 2 2 4" xfId="1023" xr:uid="{00000000-0005-0000-0000-0000FF030000}"/>
    <cellStyle name="#,##0 3 2 2 2 4 2" xfId="1024" xr:uid="{00000000-0005-0000-0000-000000040000}"/>
    <cellStyle name="#,##0 3 2 2 2 4 3" xfId="1025" xr:uid="{00000000-0005-0000-0000-000001040000}"/>
    <cellStyle name="#,##0 3 2 2 2 4 4" xfId="1026" xr:uid="{00000000-0005-0000-0000-000002040000}"/>
    <cellStyle name="#,##0 3 2 2 2 4 5" xfId="1027" xr:uid="{00000000-0005-0000-0000-000003040000}"/>
    <cellStyle name="#,##0 3 2 2 2 5" xfId="1028" xr:uid="{00000000-0005-0000-0000-000004040000}"/>
    <cellStyle name="#,##0 3 2 2 2 6" xfId="1029" xr:uid="{00000000-0005-0000-0000-000005040000}"/>
    <cellStyle name="#,##0 3 2 2 2 7" xfId="1030" xr:uid="{00000000-0005-0000-0000-000006040000}"/>
    <cellStyle name="#,##0 3 2 2 2 8" xfId="1031" xr:uid="{00000000-0005-0000-0000-000007040000}"/>
    <cellStyle name="#,##0 3 2 2 3" xfId="1032" xr:uid="{00000000-0005-0000-0000-000008040000}"/>
    <cellStyle name="#,##0 3 2 2 3 2" xfId="1033" xr:uid="{00000000-0005-0000-0000-000009040000}"/>
    <cellStyle name="#,##0 3 2 2 3 2 2" xfId="1034" xr:uid="{00000000-0005-0000-0000-00000A040000}"/>
    <cellStyle name="#,##0 3 2 2 3 2 3" xfId="1035" xr:uid="{00000000-0005-0000-0000-00000B040000}"/>
    <cellStyle name="#,##0 3 2 2 3 2 4" xfId="1036" xr:uid="{00000000-0005-0000-0000-00000C040000}"/>
    <cellStyle name="#,##0 3 2 2 3 2 5" xfId="1037" xr:uid="{00000000-0005-0000-0000-00000D040000}"/>
    <cellStyle name="#,##0 3 2 2 3 3" xfId="1038" xr:uid="{00000000-0005-0000-0000-00000E040000}"/>
    <cellStyle name="#,##0 3 2 2 3 3 2" xfId="1039" xr:uid="{00000000-0005-0000-0000-00000F040000}"/>
    <cellStyle name="#,##0 3 2 2 3 3 3" xfId="1040" xr:uid="{00000000-0005-0000-0000-000010040000}"/>
    <cellStyle name="#,##0 3 2 2 3 3 4" xfId="1041" xr:uid="{00000000-0005-0000-0000-000011040000}"/>
    <cellStyle name="#,##0 3 2 2 3 3 5" xfId="1042" xr:uid="{00000000-0005-0000-0000-000012040000}"/>
    <cellStyle name="#,##0 3 2 2 3 4" xfId="1043" xr:uid="{00000000-0005-0000-0000-000013040000}"/>
    <cellStyle name="#,##0 3 2 2 3 4 2" xfId="1044" xr:uid="{00000000-0005-0000-0000-000014040000}"/>
    <cellStyle name="#,##0 3 2 2 3 4 3" xfId="1045" xr:uid="{00000000-0005-0000-0000-000015040000}"/>
    <cellStyle name="#,##0 3 2 2 3 4 4" xfId="1046" xr:uid="{00000000-0005-0000-0000-000016040000}"/>
    <cellStyle name="#,##0 3 2 2 3 4 5" xfId="1047" xr:uid="{00000000-0005-0000-0000-000017040000}"/>
    <cellStyle name="#,##0 3 2 2 3 5" xfId="1048" xr:uid="{00000000-0005-0000-0000-000018040000}"/>
    <cellStyle name="#,##0 3 2 2 3 6" xfId="1049" xr:uid="{00000000-0005-0000-0000-000019040000}"/>
    <cellStyle name="#,##0 3 2 2 3 7" xfId="1050" xr:uid="{00000000-0005-0000-0000-00001A040000}"/>
    <cellStyle name="#,##0 3 2 2 3 8" xfId="1051" xr:uid="{00000000-0005-0000-0000-00001B040000}"/>
    <cellStyle name="#,##0 3 2 2 4" xfId="1052" xr:uid="{00000000-0005-0000-0000-00001C040000}"/>
    <cellStyle name="#,##0 3 2 2 4 2" xfId="1053" xr:uid="{00000000-0005-0000-0000-00001D040000}"/>
    <cellStyle name="#,##0 3 2 2 4 2 2" xfId="1054" xr:uid="{00000000-0005-0000-0000-00001E040000}"/>
    <cellStyle name="#,##0 3 2 2 4 2 3" xfId="1055" xr:uid="{00000000-0005-0000-0000-00001F040000}"/>
    <cellStyle name="#,##0 3 2 2 4 2 4" xfId="1056" xr:uid="{00000000-0005-0000-0000-000020040000}"/>
    <cellStyle name="#,##0 3 2 2 4 2 5" xfId="1057" xr:uid="{00000000-0005-0000-0000-000021040000}"/>
    <cellStyle name="#,##0 3 2 2 4 3" xfId="1058" xr:uid="{00000000-0005-0000-0000-000022040000}"/>
    <cellStyle name="#,##0 3 2 2 4 3 2" xfId="1059" xr:uid="{00000000-0005-0000-0000-000023040000}"/>
    <cellStyle name="#,##0 3 2 2 4 3 3" xfId="1060" xr:uid="{00000000-0005-0000-0000-000024040000}"/>
    <cellStyle name="#,##0 3 2 2 4 3 4" xfId="1061" xr:uid="{00000000-0005-0000-0000-000025040000}"/>
    <cellStyle name="#,##0 3 2 2 4 3 5" xfId="1062" xr:uid="{00000000-0005-0000-0000-000026040000}"/>
    <cellStyle name="#,##0 3 2 2 4 4" xfId="1063" xr:uid="{00000000-0005-0000-0000-000027040000}"/>
    <cellStyle name="#,##0 3 2 2 4 4 2" xfId="1064" xr:uid="{00000000-0005-0000-0000-000028040000}"/>
    <cellStyle name="#,##0 3 2 2 4 4 3" xfId="1065" xr:uid="{00000000-0005-0000-0000-000029040000}"/>
    <cellStyle name="#,##0 3 2 2 4 4 4" xfId="1066" xr:uid="{00000000-0005-0000-0000-00002A040000}"/>
    <cellStyle name="#,##0 3 2 2 4 4 5" xfId="1067" xr:uid="{00000000-0005-0000-0000-00002B040000}"/>
    <cellStyle name="#,##0 3 2 2 4 5" xfId="1068" xr:uid="{00000000-0005-0000-0000-00002C040000}"/>
    <cellStyle name="#,##0 3 2 2 4 6" xfId="1069" xr:uid="{00000000-0005-0000-0000-00002D040000}"/>
    <cellStyle name="#,##0 3 2 2 4 7" xfId="1070" xr:uid="{00000000-0005-0000-0000-00002E040000}"/>
    <cellStyle name="#,##0 3 2 2 4 8" xfId="1071" xr:uid="{00000000-0005-0000-0000-00002F040000}"/>
    <cellStyle name="#,##0 3 2 2 5" xfId="1072" xr:uid="{00000000-0005-0000-0000-000030040000}"/>
    <cellStyle name="#,##0 3 2 2 5 2" xfId="1073" xr:uid="{00000000-0005-0000-0000-000031040000}"/>
    <cellStyle name="#,##0 3 2 2 5 3" xfId="1074" xr:uid="{00000000-0005-0000-0000-000032040000}"/>
    <cellStyle name="#,##0 3 2 2 5 4" xfId="1075" xr:uid="{00000000-0005-0000-0000-000033040000}"/>
    <cellStyle name="#,##0 3 2 2 5 5" xfId="1076" xr:uid="{00000000-0005-0000-0000-000034040000}"/>
    <cellStyle name="#,##0 3 2 2 6" xfId="1077" xr:uid="{00000000-0005-0000-0000-000035040000}"/>
    <cellStyle name="#,##0 3 2 2 6 2" xfId="1078" xr:uid="{00000000-0005-0000-0000-000036040000}"/>
    <cellStyle name="#,##0 3 2 2 6 3" xfId="1079" xr:uid="{00000000-0005-0000-0000-000037040000}"/>
    <cellStyle name="#,##0 3 2 2 6 4" xfId="1080" xr:uid="{00000000-0005-0000-0000-000038040000}"/>
    <cellStyle name="#,##0 3 2 2 6 5" xfId="1081" xr:uid="{00000000-0005-0000-0000-000039040000}"/>
    <cellStyle name="#,##0 3 2 2 7" xfId="1082" xr:uid="{00000000-0005-0000-0000-00003A040000}"/>
    <cellStyle name="#,##0 3 2 2 7 2" xfId="1083" xr:uid="{00000000-0005-0000-0000-00003B040000}"/>
    <cellStyle name="#,##0 3 2 2 7 3" xfId="1084" xr:uid="{00000000-0005-0000-0000-00003C040000}"/>
    <cellStyle name="#,##0 3 2 2 7 4" xfId="1085" xr:uid="{00000000-0005-0000-0000-00003D040000}"/>
    <cellStyle name="#,##0 3 2 2 7 5" xfId="1086" xr:uid="{00000000-0005-0000-0000-00003E040000}"/>
    <cellStyle name="#,##0 3 2 2 8" xfId="1087" xr:uid="{00000000-0005-0000-0000-00003F040000}"/>
    <cellStyle name="#,##0 3 2 2 9" xfId="1088" xr:uid="{00000000-0005-0000-0000-000040040000}"/>
    <cellStyle name="#,##0 3 2 3" xfId="1089" xr:uid="{00000000-0005-0000-0000-000041040000}"/>
    <cellStyle name="#,##0 3 2 3 10" xfId="1090" xr:uid="{00000000-0005-0000-0000-000042040000}"/>
    <cellStyle name="#,##0 3 2 3 11" xfId="1091" xr:uid="{00000000-0005-0000-0000-000043040000}"/>
    <cellStyle name="#,##0 3 2 3 2" xfId="1092" xr:uid="{00000000-0005-0000-0000-000044040000}"/>
    <cellStyle name="#,##0 3 2 3 2 2" xfId="1093" xr:uid="{00000000-0005-0000-0000-000045040000}"/>
    <cellStyle name="#,##0 3 2 3 2 2 2" xfId="1094" xr:uid="{00000000-0005-0000-0000-000046040000}"/>
    <cellStyle name="#,##0 3 2 3 2 2 3" xfId="1095" xr:uid="{00000000-0005-0000-0000-000047040000}"/>
    <cellStyle name="#,##0 3 2 3 2 2 4" xfId="1096" xr:uid="{00000000-0005-0000-0000-000048040000}"/>
    <cellStyle name="#,##0 3 2 3 2 2 5" xfId="1097" xr:uid="{00000000-0005-0000-0000-000049040000}"/>
    <cellStyle name="#,##0 3 2 3 2 3" xfId="1098" xr:uid="{00000000-0005-0000-0000-00004A040000}"/>
    <cellStyle name="#,##0 3 2 3 2 3 2" xfId="1099" xr:uid="{00000000-0005-0000-0000-00004B040000}"/>
    <cellStyle name="#,##0 3 2 3 2 3 3" xfId="1100" xr:uid="{00000000-0005-0000-0000-00004C040000}"/>
    <cellStyle name="#,##0 3 2 3 2 3 4" xfId="1101" xr:uid="{00000000-0005-0000-0000-00004D040000}"/>
    <cellStyle name="#,##0 3 2 3 2 3 5" xfId="1102" xr:uid="{00000000-0005-0000-0000-00004E040000}"/>
    <cellStyle name="#,##0 3 2 3 2 4" xfId="1103" xr:uid="{00000000-0005-0000-0000-00004F040000}"/>
    <cellStyle name="#,##0 3 2 3 2 4 2" xfId="1104" xr:uid="{00000000-0005-0000-0000-000050040000}"/>
    <cellStyle name="#,##0 3 2 3 2 4 3" xfId="1105" xr:uid="{00000000-0005-0000-0000-000051040000}"/>
    <cellStyle name="#,##0 3 2 3 2 4 4" xfId="1106" xr:uid="{00000000-0005-0000-0000-000052040000}"/>
    <cellStyle name="#,##0 3 2 3 2 4 5" xfId="1107" xr:uid="{00000000-0005-0000-0000-000053040000}"/>
    <cellStyle name="#,##0 3 2 3 2 5" xfId="1108" xr:uid="{00000000-0005-0000-0000-000054040000}"/>
    <cellStyle name="#,##0 3 2 3 2 6" xfId="1109" xr:uid="{00000000-0005-0000-0000-000055040000}"/>
    <cellStyle name="#,##0 3 2 3 2 7" xfId="1110" xr:uid="{00000000-0005-0000-0000-000056040000}"/>
    <cellStyle name="#,##0 3 2 3 2 8" xfId="1111" xr:uid="{00000000-0005-0000-0000-000057040000}"/>
    <cellStyle name="#,##0 3 2 3 3" xfId="1112" xr:uid="{00000000-0005-0000-0000-000058040000}"/>
    <cellStyle name="#,##0 3 2 3 3 2" xfId="1113" xr:uid="{00000000-0005-0000-0000-000059040000}"/>
    <cellStyle name="#,##0 3 2 3 3 2 2" xfId="1114" xr:uid="{00000000-0005-0000-0000-00005A040000}"/>
    <cellStyle name="#,##0 3 2 3 3 2 3" xfId="1115" xr:uid="{00000000-0005-0000-0000-00005B040000}"/>
    <cellStyle name="#,##0 3 2 3 3 2 4" xfId="1116" xr:uid="{00000000-0005-0000-0000-00005C040000}"/>
    <cellStyle name="#,##0 3 2 3 3 2 5" xfId="1117" xr:uid="{00000000-0005-0000-0000-00005D040000}"/>
    <cellStyle name="#,##0 3 2 3 3 3" xfId="1118" xr:uid="{00000000-0005-0000-0000-00005E040000}"/>
    <cellStyle name="#,##0 3 2 3 3 3 2" xfId="1119" xr:uid="{00000000-0005-0000-0000-00005F040000}"/>
    <cellStyle name="#,##0 3 2 3 3 3 3" xfId="1120" xr:uid="{00000000-0005-0000-0000-000060040000}"/>
    <cellStyle name="#,##0 3 2 3 3 3 4" xfId="1121" xr:uid="{00000000-0005-0000-0000-000061040000}"/>
    <cellStyle name="#,##0 3 2 3 3 3 5" xfId="1122" xr:uid="{00000000-0005-0000-0000-000062040000}"/>
    <cellStyle name="#,##0 3 2 3 3 4" xfId="1123" xr:uid="{00000000-0005-0000-0000-000063040000}"/>
    <cellStyle name="#,##0 3 2 3 3 4 2" xfId="1124" xr:uid="{00000000-0005-0000-0000-000064040000}"/>
    <cellStyle name="#,##0 3 2 3 3 4 3" xfId="1125" xr:uid="{00000000-0005-0000-0000-000065040000}"/>
    <cellStyle name="#,##0 3 2 3 3 4 4" xfId="1126" xr:uid="{00000000-0005-0000-0000-000066040000}"/>
    <cellStyle name="#,##0 3 2 3 3 4 5" xfId="1127" xr:uid="{00000000-0005-0000-0000-000067040000}"/>
    <cellStyle name="#,##0 3 2 3 3 5" xfId="1128" xr:uid="{00000000-0005-0000-0000-000068040000}"/>
    <cellStyle name="#,##0 3 2 3 3 6" xfId="1129" xr:uid="{00000000-0005-0000-0000-000069040000}"/>
    <cellStyle name="#,##0 3 2 3 3 7" xfId="1130" xr:uid="{00000000-0005-0000-0000-00006A040000}"/>
    <cellStyle name="#,##0 3 2 3 3 8" xfId="1131" xr:uid="{00000000-0005-0000-0000-00006B040000}"/>
    <cellStyle name="#,##0 3 2 3 4" xfId="1132" xr:uid="{00000000-0005-0000-0000-00006C040000}"/>
    <cellStyle name="#,##0 3 2 3 4 2" xfId="1133" xr:uid="{00000000-0005-0000-0000-00006D040000}"/>
    <cellStyle name="#,##0 3 2 3 4 2 2" xfId="1134" xr:uid="{00000000-0005-0000-0000-00006E040000}"/>
    <cellStyle name="#,##0 3 2 3 4 2 3" xfId="1135" xr:uid="{00000000-0005-0000-0000-00006F040000}"/>
    <cellStyle name="#,##0 3 2 3 4 2 4" xfId="1136" xr:uid="{00000000-0005-0000-0000-000070040000}"/>
    <cellStyle name="#,##0 3 2 3 4 2 5" xfId="1137" xr:uid="{00000000-0005-0000-0000-000071040000}"/>
    <cellStyle name="#,##0 3 2 3 4 3" xfId="1138" xr:uid="{00000000-0005-0000-0000-000072040000}"/>
    <cellStyle name="#,##0 3 2 3 4 3 2" xfId="1139" xr:uid="{00000000-0005-0000-0000-000073040000}"/>
    <cellStyle name="#,##0 3 2 3 4 3 3" xfId="1140" xr:uid="{00000000-0005-0000-0000-000074040000}"/>
    <cellStyle name="#,##0 3 2 3 4 3 4" xfId="1141" xr:uid="{00000000-0005-0000-0000-000075040000}"/>
    <cellStyle name="#,##0 3 2 3 4 3 5" xfId="1142" xr:uid="{00000000-0005-0000-0000-000076040000}"/>
    <cellStyle name="#,##0 3 2 3 4 4" xfId="1143" xr:uid="{00000000-0005-0000-0000-000077040000}"/>
    <cellStyle name="#,##0 3 2 3 4 4 2" xfId="1144" xr:uid="{00000000-0005-0000-0000-000078040000}"/>
    <cellStyle name="#,##0 3 2 3 4 4 3" xfId="1145" xr:uid="{00000000-0005-0000-0000-000079040000}"/>
    <cellStyle name="#,##0 3 2 3 4 4 4" xfId="1146" xr:uid="{00000000-0005-0000-0000-00007A040000}"/>
    <cellStyle name="#,##0 3 2 3 4 4 5" xfId="1147" xr:uid="{00000000-0005-0000-0000-00007B040000}"/>
    <cellStyle name="#,##0 3 2 3 4 5" xfId="1148" xr:uid="{00000000-0005-0000-0000-00007C040000}"/>
    <cellStyle name="#,##0 3 2 3 4 6" xfId="1149" xr:uid="{00000000-0005-0000-0000-00007D040000}"/>
    <cellStyle name="#,##0 3 2 3 4 7" xfId="1150" xr:uid="{00000000-0005-0000-0000-00007E040000}"/>
    <cellStyle name="#,##0 3 2 3 4 8" xfId="1151" xr:uid="{00000000-0005-0000-0000-00007F040000}"/>
    <cellStyle name="#,##0 3 2 3 5" xfId="1152" xr:uid="{00000000-0005-0000-0000-000080040000}"/>
    <cellStyle name="#,##0 3 2 3 5 2" xfId="1153" xr:uid="{00000000-0005-0000-0000-000081040000}"/>
    <cellStyle name="#,##0 3 2 3 5 3" xfId="1154" xr:uid="{00000000-0005-0000-0000-000082040000}"/>
    <cellStyle name="#,##0 3 2 3 5 4" xfId="1155" xr:uid="{00000000-0005-0000-0000-000083040000}"/>
    <cellStyle name="#,##0 3 2 3 5 5" xfId="1156" xr:uid="{00000000-0005-0000-0000-000084040000}"/>
    <cellStyle name="#,##0 3 2 3 6" xfId="1157" xr:uid="{00000000-0005-0000-0000-000085040000}"/>
    <cellStyle name="#,##0 3 2 3 6 2" xfId="1158" xr:uid="{00000000-0005-0000-0000-000086040000}"/>
    <cellStyle name="#,##0 3 2 3 6 3" xfId="1159" xr:uid="{00000000-0005-0000-0000-000087040000}"/>
    <cellStyle name="#,##0 3 2 3 6 4" xfId="1160" xr:uid="{00000000-0005-0000-0000-000088040000}"/>
    <cellStyle name="#,##0 3 2 3 6 5" xfId="1161" xr:uid="{00000000-0005-0000-0000-000089040000}"/>
    <cellStyle name="#,##0 3 2 3 7" xfId="1162" xr:uid="{00000000-0005-0000-0000-00008A040000}"/>
    <cellStyle name="#,##0 3 2 3 7 2" xfId="1163" xr:uid="{00000000-0005-0000-0000-00008B040000}"/>
    <cellStyle name="#,##0 3 2 3 7 3" xfId="1164" xr:uid="{00000000-0005-0000-0000-00008C040000}"/>
    <cellStyle name="#,##0 3 2 3 7 4" xfId="1165" xr:uid="{00000000-0005-0000-0000-00008D040000}"/>
    <cellStyle name="#,##0 3 2 3 7 5" xfId="1166" xr:uid="{00000000-0005-0000-0000-00008E040000}"/>
    <cellStyle name="#,##0 3 2 3 8" xfId="1167" xr:uid="{00000000-0005-0000-0000-00008F040000}"/>
    <cellStyle name="#,##0 3 2 3 9" xfId="1168" xr:uid="{00000000-0005-0000-0000-000090040000}"/>
    <cellStyle name="#,##0 3 2 4" xfId="1169" xr:uid="{00000000-0005-0000-0000-000091040000}"/>
    <cellStyle name="#,##0 3 2 4 2" xfId="1170" xr:uid="{00000000-0005-0000-0000-000092040000}"/>
    <cellStyle name="#,##0 3 2 4 2 2" xfId="1171" xr:uid="{00000000-0005-0000-0000-000093040000}"/>
    <cellStyle name="#,##0 3 2 4 2 3" xfId="1172" xr:uid="{00000000-0005-0000-0000-000094040000}"/>
    <cellStyle name="#,##0 3 2 4 2 4" xfId="1173" xr:uid="{00000000-0005-0000-0000-000095040000}"/>
    <cellStyle name="#,##0 3 2 4 2 5" xfId="1174" xr:uid="{00000000-0005-0000-0000-000096040000}"/>
    <cellStyle name="#,##0 3 2 4 3" xfId="1175" xr:uid="{00000000-0005-0000-0000-000097040000}"/>
    <cellStyle name="#,##0 3 2 4 3 2" xfId="1176" xr:uid="{00000000-0005-0000-0000-000098040000}"/>
    <cellStyle name="#,##0 3 2 4 3 3" xfId="1177" xr:uid="{00000000-0005-0000-0000-000099040000}"/>
    <cellStyle name="#,##0 3 2 4 3 4" xfId="1178" xr:uid="{00000000-0005-0000-0000-00009A040000}"/>
    <cellStyle name="#,##0 3 2 4 3 5" xfId="1179" xr:uid="{00000000-0005-0000-0000-00009B040000}"/>
    <cellStyle name="#,##0 3 2 4 4" xfId="1180" xr:uid="{00000000-0005-0000-0000-00009C040000}"/>
    <cellStyle name="#,##0 3 2 4 4 2" xfId="1181" xr:uid="{00000000-0005-0000-0000-00009D040000}"/>
    <cellStyle name="#,##0 3 2 4 4 3" xfId="1182" xr:uid="{00000000-0005-0000-0000-00009E040000}"/>
    <cellStyle name="#,##0 3 2 4 4 4" xfId="1183" xr:uid="{00000000-0005-0000-0000-00009F040000}"/>
    <cellStyle name="#,##0 3 2 4 4 5" xfId="1184" xr:uid="{00000000-0005-0000-0000-0000A0040000}"/>
    <cellStyle name="#,##0 3 2 4 5" xfId="1185" xr:uid="{00000000-0005-0000-0000-0000A1040000}"/>
    <cellStyle name="#,##0 3 2 4 6" xfId="1186" xr:uid="{00000000-0005-0000-0000-0000A2040000}"/>
    <cellStyle name="#,##0 3 2 4 7" xfId="1187" xr:uid="{00000000-0005-0000-0000-0000A3040000}"/>
    <cellStyle name="#,##0 3 2 4 8" xfId="1188" xr:uid="{00000000-0005-0000-0000-0000A4040000}"/>
    <cellStyle name="#,##0 3 2 5" xfId="1189" xr:uid="{00000000-0005-0000-0000-0000A5040000}"/>
    <cellStyle name="#,##0 3 2 5 2" xfId="1190" xr:uid="{00000000-0005-0000-0000-0000A6040000}"/>
    <cellStyle name="#,##0 3 2 5 2 2" xfId="1191" xr:uid="{00000000-0005-0000-0000-0000A7040000}"/>
    <cellStyle name="#,##0 3 2 5 2 3" xfId="1192" xr:uid="{00000000-0005-0000-0000-0000A8040000}"/>
    <cellStyle name="#,##0 3 2 5 2 4" xfId="1193" xr:uid="{00000000-0005-0000-0000-0000A9040000}"/>
    <cellStyle name="#,##0 3 2 5 2 5" xfId="1194" xr:uid="{00000000-0005-0000-0000-0000AA040000}"/>
    <cellStyle name="#,##0 3 2 5 3" xfId="1195" xr:uid="{00000000-0005-0000-0000-0000AB040000}"/>
    <cellStyle name="#,##0 3 2 5 3 2" xfId="1196" xr:uid="{00000000-0005-0000-0000-0000AC040000}"/>
    <cellStyle name="#,##0 3 2 5 3 3" xfId="1197" xr:uid="{00000000-0005-0000-0000-0000AD040000}"/>
    <cellStyle name="#,##0 3 2 5 3 4" xfId="1198" xr:uid="{00000000-0005-0000-0000-0000AE040000}"/>
    <cellStyle name="#,##0 3 2 5 3 5" xfId="1199" xr:uid="{00000000-0005-0000-0000-0000AF040000}"/>
    <cellStyle name="#,##0 3 2 5 4" xfId="1200" xr:uid="{00000000-0005-0000-0000-0000B0040000}"/>
    <cellStyle name="#,##0 3 2 5 4 2" xfId="1201" xr:uid="{00000000-0005-0000-0000-0000B1040000}"/>
    <cellStyle name="#,##0 3 2 5 4 3" xfId="1202" xr:uid="{00000000-0005-0000-0000-0000B2040000}"/>
    <cellStyle name="#,##0 3 2 5 4 4" xfId="1203" xr:uid="{00000000-0005-0000-0000-0000B3040000}"/>
    <cellStyle name="#,##0 3 2 5 4 5" xfId="1204" xr:uid="{00000000-0005-0000-0000-0000B4040000}"/>
    <cellStyle name="#,##0 3 2 5 5" xfId="1205" xr:uid="{00000000-0005-0000-0000-0000B5040000}"/>
    <cellStyle name="#,##0 3 2 5 6" xfId="1206" xr:uid="{00000000-0005-0000-0000-0000B6040000}"/>
    <cellStyle name="#,##0 3 2 5 7" xfId="1207" xr:uid="{00000000-0005-0000-0000-0000B7040000}"/>
    <cellStyle name="#,##0 3 2 5 8" xfId="1208" xr:uid="{00000000-0005-0000-0000-0000B8040000}"/>
    <cellStyle name="#,##0 3 2 6" xfId="1209" xr:uid="{00000000-0005-0000-0000-0000B9040000}"/>
    <cellStyle name="#,##0 3 2 6 2" xfId="1210" xr:uid="{00000000-0005-0000-0000-0000BA040000}"/>
    <cellStyle name="#,##0 3 2 6 2 2" xfId="1211" xr:uid="{00000000-0005-0000-0000-0000BB040000}"/>
    <cellStyle name="#,##0 3 2 6 2 3" xfId="1212" xr:uid="{00000000-0005-0000-0000-0000BC040000}"/>
    <cellStyle name="#,##0 3 2 6 2 4" xfId="1213" xr:uid="{00000000-0005-0000-0000-0000BD040000}"/>
    <cellStyle name="#,##0 3 2 6 2 5" xfId="1214" xr:uid="{00000000-0005-0000-0000-0000BE040000}"/>
    <cellStyle name="#,##0 3 2 6 3" xfId="1215" xr:uid="{00000000-0005-0000-0000-0000BF040000}"/>
    <cellStyle name="#,##0 3 2 6 3 2" xfId="1216" xr:uid="{00000000-0005-0000-0000-0000C0040000}"/>
    <cellStyle name="#,##0 3 2 6 3 3" xfId="1217" xr:uid="{00000000-0005-0000-0000-0000C1040000}"/>
    <cellStyle name="#,##0 3 2 6 3 4" xfId="1218" xr:uid="{00000000-0005-0000-0000-0000C2040000}"/>
    <cellStyle name="#,##0 3 2 6 3 5" xfId="1219" xr:uid="{00000000-0005-0000-0000-0000C3040000}"/>
    <cellStyle name="#,##0 3 2 6 4" xfId="1220" xr:uid="{00000000-0005-0000-0000-0000C4040000}"/>
    <cellStyle name="#,##0 3 2 6 4 2" xfId="1221" xr:uid="{00000000-0005-0000-0000-0000C5040000}"/>
    <cellStyle name="#,##0 3 2 6 4 3" xfId="1222" xr:uid="{00000000-0005-0000-0000-0000C6040000}"/>
    <cellStyle name="#,##0 3 2 6 4 4" xfId="1223" xr:uid="{00000000-0005-0000-0000-0000C7040000}"/>
    <cellStyle name="#,##0 3 2 6 4 5" xfId="1224" xr:uid="{00000000-0005-0000-0000-0000C8040000}"/>
    <cellStyle name="#,##0 3 2 6 5" xfId="1225" xr:uid="{00000000-0005-0000-0000-0000C9040000}"/>
    <cellStyle name="#,##0 3 2 6 6" xfId="1226" xr:uid="{00000000-0005-0000-0000-0000CA040000}"/>
    <cellStyle name="#,##0 3 2 6 7" xfId="1227" xr:uid="{00000000-0005-0000-0000-0000CB040000}"/>
    <cellStyle name="#,##0 3 2 6 8" xfId="1228" xr:uid="{00000000-0005-0000-0000-0000CC040000}"/>
    <cellStyle name="#,##0 3 2 7" xfId="1229" xr:uid="{00000000-0005-0000-0000-0000CD040000}"/>
    <cellStyle name="#,##0 3 2 7 2" xfId="1230" xr:uid="{00000000-0005-0000-0000-0000CE040000}"/>
    <cellStyle name="#,##0 3 2 7 3" xfId="1231" xr:uid="{00000000-0005-0000-0000-0000CF040000}"/>
    <cellStyle name="#,##0 3 2 7 4" xfId="1232" xr:uid="{00000000-0005-0000-0000-0000D0040000}"/>
    <cellStyle name="#,##0 3 2 7 5" xfId="1233" xr:uid="{00000000-0005-0000-0000-0000D1040000}"/>
    <cellStyle name="#,##0 3 2 8" xfId="1234" xr:uid="{00000000-0005-0000-0000-0000D2040000}"/>
    <cellStyle name="#,##0 3 2 8 2" xfId="1235" xr:uid="{00000000-0005-0000-0000-0000D3040000}"/>
    <cellStyle name="#,##0 3 2 8 3" xfId="1236" xr:uid="{00000000-0005-0000-0000-0000D4040000}"/>
    <cellStyle name="#,##0 3 2 8 4" xfId="1237" xr:uid="{00000000-0005-0000-0000-0000D5040000}"/>
    <cellStyle name="#,##0 3 2 8 5" xfId="1238" xr:uid="{00000000-0005-0000-0000-0000D6040000}"/>
    <cellStyle name="#,##0 3 2 9" xfId="1239" xr:uid="{00000000-0005-0000-0000-0000D7040000}"/>
    <cellStyle name="#,##0 3 2 9 2" xfId="1240" xr:uid="{00000000-0005-0000-0000-0000D8040000}"/>
    <cellStyle name="#,##0 3 2 9 3" xfId="1241" xr:uid="{00000000-0005-0000-0000-0000D9040000}"/>
    <cellStyle name="#,##0 3 2 9 4" xfId="1242" xr:uid="{00000000-0005-0000-0000-0000DA040000}"/>
    <cellStyle name="#,##0 3 2 9 5" xfId="1243" xr:uid="{00000000-0005-0000-0000-0000DB040000}"/>
    <cellStyle name="#,##0 3 3" xfId="1244" xr:uid="{00000000-0005-0000-0000-0000DC040000}"/>
    <cellStyle name="#,##0 3 3 10" xfId="1245" xr:uid="{00000000-0005-0000-0000-0000DD040000}"/>
    <cellStyle name="#,##0 3 3 11" xfId="1246" xr:uid="{00000000-0005-0000-0000-0000DE040000}"/>
    <cellStyle name="#,##0 3 3 2" xfId="1247" xr:uid="{00000000-0005-0000-0000-0000DF040000}"/>
    <cellStyle name="#,##0 3 3 2 2" xfId="1248" xr:uid="{00000000-0005-0000-0000-0000E0040000}"/>
    <cellStyle name="#,##0 3 3 2 2 2" xfId="1249" xr:uid="{00000000-0005-0000-0000-0000E1040000}"/>
    <cellStyle name="#,##0 3 3 2 2 3" xfId="1250" xr:uid="{00000000-0005-0000-0000-0000E2040000}"/>
    <cellStyle name="#,##0 3 3 2 2 4" xfId="1251" xr:uid="{00000000-0005-0000-0000-0000E3040000}"/>
    <cellStyle name="#,##0 3 3 2 2 5" xfId="1252" xr:uid="{00000000-0005-0000-0000-0000E4040000}"/>
    <cellStyle name="#,##0 3 3 2 3" xfId="1253" xr:uid="{00000000-0005-0000-0000-0000E5040000}"/>
    <cellStyle name="#,##0 3 3 2 3 2" xfId="1254" xr:uid="{00000000-0005-0000-0000-0000E6040000}"/>
    <cellStyle name="#,##0 3 3 2 3 3" xfId="1255" xr:uid="{00000000-0005-0000-0000-0000E7040000}"/>
    <cellStyle name="#,##0 3 3 2 3 4" xfId="1256" xr:uid="{00000000-0005-0000-0000-0000E8040000}"/>
    <cellStyle name="#,##0 3 3 2 3 5" xfId="1257" xr:uid="{00000000-0005-0000-0000-0000E9040000}"/>
    <cellStyle name="#,##0 3 3 2 4" xfId="1258" xr:uid="{00000000-0005-0000-0000-0000EA040000}"/>
    <cellStyle name="#,##0 3 3 2 4 2" xfId="1259" xr:uid="{00000000-0005-0000-0000-0000EB040000}"/>
    <cellStyle name="#,##0 3 3 2 4 3" xfId="1260" xr:uid="{00000000-0005-0000-0000-0000EC040000}"/>
    <cellStyle name="#,##0 3 3 2 4 4" xfId="1261" xr:uid="{00000000-0005-0000-0000-0000ED040000}"/>
    <cellStyle name="#,##0 3 3 2 4 5" xfId="1262" xr:uid="{00000000-0005-0000-0000-0000EE040000}"/>
    <cellStyle name="#,##0 3 3 2 5" xfId="1263" xr:uid="{00000000-0005-0000-0000-0000EF040000}"/>
    <cellStyle name="#,##0 3 3 2 6" xfId="1264" xr:uid="{00000000-0005-0000-0000-0000F0040000}"/>
    <cellStyle name="#,##0 3 3 2 7" xfId="1265" xr:uid="{00000000-0005-0000-0000-0000F1040000}"/>
    <cellStyle name="#,##0 3 3 2 8" xfId="1266" xr:uid="{00000000-0005-0000-0000-0000F2040000}"/>
    <cellStyle name="#,##0 3 3 3" xfId="1267" xr:uid="{00000000-0005-0000-0000-0000F3040000}"/>
    <cellStyle name="#,##0 3 3 3 2" xfId="1268" xr:uid="{00000000-0005-0000-0000-0000F4040000}"/>
    <cellStyle name="#,##0 3 3 3 2 2" xfId="1269" xr:uid="{00000000-0005-0000-0000-0000F5040000}"/>
    <cellStyle name="#,##0 3 3 3 2 3" xfId="1270" xr:uid="{00000000-0005-0000-0000-0000F6040000}"/>
    <cellStyle name="#,##0 3 3 3 2 4" xfId="1271" xr:uid="{00000000-0005-0000-0000-0000F7040000}"/>
    <cellStyle name="#,##0 3 3 3 2 5" xfId="1272" xr:uid="{00000000-0005-0000-0000-0000F8040000}"/>
    <cellStyle name="#,##0 3 3 3 3" xfId="1273" xr:uid="{00000000-0005-0000-0000-0000F9040000}"/>
    <cellStyle name="#,##0 3 3 3 3 2" xfId="1274" xr:uid="{00000000-0005-0000-0000-0000FA040000}"/>
    <cellStyle name="#,##0 3 3 3 3 3" xfId="1275" xr:uid="{00000000-0005-0000-0000-0000FB040000}"/>
    <cellStyle name="#,##0 3 3 3 3 4" xfId="1276" xr:uid="{00000000-0005-0000-0000-0000FC040000}"/>
    <cellStyle name="#,##0 3 3 3 3 5" xfId="1277" xr:uid="{00000000-0005-0000-0000-0000FD040000}"/>
    <cellStyle name="#,##0 3 3 3 4" xfId="1278" xr:uid="{00000000-0005-0000-0000-0000FE040000}"/>
    <cellStyle name="#,##0 3 3 3 4 2" xfId="1279" xr:uid="{00000000-0005-0000-0000-0000FF040000}"/>
    <cellStyle name="#,##0 3 3 3 4 3" xfId="1280" xr:uid="{00000000-0005-0000-0000-000000050000}"/>
    <cellStyle name="#,##0 3 3 3 4 4" xfId="1281" xr:uid="{00000000-0005-0000-0000-000001050000}"/>
    <cellStyle name="#,##0 3 3 3 4 5" xfId="1282" xr:uid="{00000000-0005-0000-0000-000002050000}"/>
    <cellStyle name="#,##0 3 3 3 5" xfId="1283" xr:uid="{00000000-0005-0000-0000-000003050000}"/>
    <cellStyle name="#,##0 3 3 3 6" xfId="1284" xr:uid="{00000000-0005-0000-0000-000004050000}"/>
    <cellStyle name="#,##0 3 3 3 7" xfId="1285" xr:uid="{00000000-0005-0000-0000-000005050000}"/>
    <cellStyle name="#,##0 3 3 3 8" xfId="1286" xr:uid="{00000000-0005-0000-0000-000006050000}"/>
    <cellStyle name="#,##0 3 3 4" xfId="1287" xr:uid="{00000000-0005-0000-0000-000007050000}"/>
    <cellStyle name="#,##0 3 3 4 2" xfId="1288" xr:uid="{00000000-0005-0000-0000-000008050000}"/>
    <cellStyle name="#,##0 3 3 4 2 2" xfId="1289" xr:uid="{00000000-0005-0000-0000-000009050000}"/>
    <cellStyle name="#,##0 3 3 4 2 3" xfId="1290" xr:uid="{00000000-0005-0000-0000-00000A050000}"/>
    <cellStyle name="#,##0 3 3 4 2 4" xfId="1291" xr:uid="{00000000-0005-0000-0000-00000B050000}"/>
    <cellStyle name="#,##0 3 3 4 2 5" xfId="1292" xr:uid="{00000000-0005-0000-0000-00000C050000}"/>
    <cellStyle name="#,##0 3 3 4 3" xfId="1293" xr:uid="{00000000-0005-0000-0000-00000D050000}"/>
    <cellStyle name="#,##0 3 3 4 3 2" xfId="1294" xr:uid="{00000000-0005-0000-0000-00000E050000}"/>
    <cellStyle name="#,##0 3 3 4 3 3" xfId="1295" xr:uid="{00000000-0005-0000-0000-00000F050000}"/>
    <cellStyle name="#,##0 3 3 4 3 4" xfId="1296" xr:uid="{00000000-0005-0000-0000-000010050000}"/>
    <cellStyle name="#,##0 3 3 4 3 5" xfId="1297" xr:uid="{00000000-0005-0000-0000-000011050000}"/>
    <cellStyle name="#,##0 3 3 4 4" xfId="1298" xr:uid="{00000000-0005-0000-0000-000012050000}"/>
    <cellStyle name="#,##0 3 3 4 4 2" xfId="1299" xr:uid="{00000000-0005-0000-0000-000013050000}"/>
    <cellStyle name="#,##0 3 3 4 4 3" xfId="1300" xr:uid="{00000000-0005-0000-0000-000014050000}"/>
    <cellStyle name="#,##0 3 3 4 4 4" xfId="1301" xr:uid="{00000000-0005-0000-0000-000015050000}"/>
    <cellStyle name="#,##0 3 3 4 4 5" xfId="1302" xr:uid="{00000000-0005-0000-0000-000016050000}"/>
    <cellStyle name="#,##0 3 3 4 5" xfId="1303" xr:uid="{00000000-0005-0000-0000-000017050000}"/>
    <cellStyle name="#,##0 3 3 4 6" xfId="1304" xr:uid="{00000000-0005-0000-0000-000018050000}"/>
    <cellStyle name="#,##0 3 3 4 7" xfId="1305" xr:uid="{00000000-0005-0000-0000-000019050000}"/>
    <cellStyle name="#,##0 3 3 4 8" xfId="1306" xr:uid="{00000000-0005-0000-0000-00001A050000}"/>
    <cellStyle name="#,##0 3 3 5" xfId="1307" xr:uid="{00000000-0005-0000-0000-00001B050000}"/>
    <cellStyle name="#,##0 3 3 5 2" xfId="1308" xr:uid="{00000000-0005-0000-0000-00001C050000}"/>
    <cellStyle name="#,##0 3 3 5 3" xfId="1309" xr:uid="{00000000-0005-0000-0000-00001D050000}"/>
    <cellStyle name="#,##0 3 3 5 4" xfId="1310" xr:uid="{00000000-0005-0000-0000-00001E050000}"/>
    <cellStyle name="#,##0 3 3 5 5" xfId="1311" xr:uid="{00000000-0005-0000-0000-00001F050000}"/>
    <cellStyle name="#,##0 3 3 6" xfId="1312" xr:uid="{00000000-0005-0000-0000-000020050000}"/>
    <cellStyle name="#,##0 3 3 6 2" xfId="1313" xr:uid="{00000000-0005-0000-0000-000021050000}"/>
    <cellStyle name="#,##0 3 3 6 3" xfId="1314" xr:uid="{00000000-0005-0000-0000-000022050000}"/>
    <cellStyle name="#,##0 3 3 6 4" xfId="1315" xr:uid="{00000000-0005-0000-0000-000023050000}"/>
    <cellStyle name="#,##0 3 3 6 5" xfId="1316" xr:uid="{00000000-0005-0000-0000-000024050000}"/>
    <cellStyle name="#,##0 3 3 7" xfId="1317" xr:uid="{00000000-0005-0000-0000-000025050000}"/>
    <cellStyle name="#,##0 3 3 7 2" xfId="1318" xr:uid="{00000000-0005-0000-0000-000026050000}"/>
    <cellStyle name="#,##0 3 3 7 3" xfId="1319" xr:uid="{00000000-0005-0000-0000-000027050000}"/>
    <cellStyle name="#,##0 3 3 7 4" xfId="1320" xr:uid="{00000000-0005-0000-0000-000028050000}"/>
    <cellStyle name="#,##0 3 3 7 5" xfId="1321" xr:uid="{00000000-0005-0000-0000-000029050000}"/>
    <cellStyle name="#,##0 3 3 8" xfId="1322" xr:uid="{00000000-0005-0000-0000-00002A050000}"/>
    <cellStyle name="#,##0 3 3 9" xfId="1323" xr:uid="{00000000-0005-0000-0000-00002B050000}"/>
    <cellStyle name="#,##0 3 4" xfId="1324" xr:uid="{00000000-0005-0000-0000-00002C050000}"/>
    <cellStyle name="#,##0 3 4 10" xfId="1325" xr:uid="{00000000-0005-0000-0000-00002D050000}"/>
    <cellStyle name="#,##0 3 4 11" xfId="1326" xr:uid="{00000000-0005-0000-0000-00002E050000}"/>
    <cellStyle name="#,##0 3 4 2" xfId="1327" xr:uid="{00000000-0005-0000-0000-00002F050000}"/>
    <cellStyle name="#,##0 3 4 2 2" xfId="1328" xr:uid="{00000000-0005-0000-0000-000030050000}"/>
    <cellStyle name="#,##0 3 4 2 2 2" xfId="1329" xr:uid="{00000000-0005-0000-0000-000031050000}"/>
    <cellStyle name="#,##0 3 4 2 2 3" xfId="1330" xr:uid="{00000000-0005-0000-0000-000032050000}"/>
    <cellStyle name="#,##0 3 4 2 2 4" xfId="1331" xr:uid="{00000000-0005-0000-0000-000033050000}"/>
    <cellStyle name="#,##0 3 4 2 2 5" xfId="1332" xr:uid="{00000000-0005-0000-0000-000034050000}"/>
    <cellStyle name="#,##0 3 4 2 3" xfId="1333" xr:uid="{00000000-0005-0000-0000-000035050000}"/>
    <cellStyle name="#,##0 3 4 2 3 2" xfId="1334" xr:uid="{00000000-0005-0000-0000-000036050000}"/>
    <cellStyle name="#,##0 3 4 2 3 3" xfId="1335" xr:uid="{00000000-0005-0000-0000-000037050000}"/>
    <cellStyle name="#,##0 3 4 2 3 4" xfId="1336" xr:uid="{00000000-0005-0000-0000-000038050000}"/>
    <cellStyle name="#,##0 3 4 2 3 5" xfId="1337" xr:uid="{00000000-0005-0000-0000-000039050000}"/>
    <cellStyle name="#,##0 3 4 2 4" xfId="1338" xr:uid="{00000000-0005-0000-0000-00003A050000}"/>
    <cellStyle name="#,##0 3 4 2 4 2" xfId="1339" xr:uid="{00000000-0005-0000-0000-00003B050000}"/>
    <cellStyle name="#,##0 3 4 2 4 3" xfId="1340" xr:uid="{00000000-0005-0000-0000-00003C050000}"/>
    <cellStyle name="#,##0 3 4 2 4 4" xfId="1341" xr:uid="{00000000-0005-0000-0000-00003D050000}"/>
    <cellStyle name="#,##0 3 4 2 4 5" xfId="1342" xr:uid="{00000000-0005-0000-0000-00003E050000}"/>
    <cellStyle name="#,##0 3 4 2 5" xfId="1343" xr:uid="{00000000-0005-0000-0000-00003F050000}"/>
    <cellStyle name="#,##0 3 4 2 6" xfId="1344" xr:uid="{00000000-0005-0000-0000-000040050000}"/>
    <cellStyle name="#,##0 3 4 2 7" xfId="1345" xr:uid="{00000000-0005-0000-0000-000041050000}"/>
    <cellStyle name="#,##0 3 4 2 8" xfId="1346" xr:uid="{00000000-0005-0000-0000-000042050000}"/>
    <cellStyle name="#,##0 3 4 3" xfId="1347" xr:uid="{00000000-0005-0000-0000-000043050000}"/>
    <cellStyle name="#,##0 3 4 3 2" xfId="1348" xr:uid="{00000000-0005-0000-0000-000044050000}"/>
    <cellStyle name="#,##0 3 4 3 2 2" xfId="1349" xr:uid="{00000000-0005-0000-0000-000045050000}"/>
    <cellStyle name="#,##0 3 4 3 2 3" xfId="1350" xr:uid="{00000000-0005-0000-0000-000046050000}"/>
    <cellStyle name="#,##0 3 4 3 2 4" xfId="1351" xr:uid="{00000000-0005-0000-0000-000047050000}"/>
    <cellStyle name="#,##0 3 4 3 2 5" xfId="1352" xr:uid="{00000000-0005-0000-0000-000048050000}"/>
    <cellStyle name="#,##0 3 4 3 3" xfId="1353" xr:uid="{00000000-0005-0000-0000-000049050000}"/>
    <cellStyle name="#,##0 3 4 3 3 2" xfId="1354" xr:uid="{00000000-0005-0000-0000-00004A050000}"/>
    <cellStyle name="#,##0 3 4 3 3 3" xfId="1355" xr:uid="{00000000-0005-0000-0000-00004B050000}"/>
    <cellStyle name="#,##0 3 4 3 3 4" xfId="1356" xr:uid="{00000000-0005-0000-0000-00004C050000}"/>
    <cellStyle name="#,##0 3 4 3 3 5" xfId="1357" xr:uid="{00000000-0005-0000-0000-00004D050000}"/>
    <cellStyle name="#,##0 3 4 3 4" xfId="1358" xr:uid="{00000000-0005-0000-0000-00004E050000}"/>
    <cellStyle name="#,##0 3 4 3 4 2" xfId="1359" xr:uid="{00000000-0005-0000-0000-00004F050000}"/>
    <cellStyle name="#,##0 3 4 3 4 3" xfId="1360" xr:uid="{00000000-0005-0000-0000-000050050000}"/>
    <cellStyle name="#,##0 3 4 3 4 4" xfId="1361" xr:uid="{00000000-0005-0000-0000-000051050000}"/>
    <cellStyle name="#,##0 3 4 3 4 5" xfId="1362" xr:uid="{00000000-0005-0000-0000-000052050000}"/>
    <cellStyle name="#,##0 3 4 3 5" xfId="1363" xr:uid="{00000000-0005-0000-0000-000053050000}"/>
    <cellStyle name="#,##0 3 4 3 6" xfId="1364" xr:uid="{00000000-0005-0000-0000-000054050000}"/>
    <cellStyle name="#,##0 3 4 3 7" xfId="1365" xr:uid="{00000000-0005-0000-0000-000055050000}"/>
    <cellStyle name="#,##0 3 4 3 8" xfId="1366" xr:uid="{00000000-0005-0000-0000-000056050000}"/>
    <cellStyle name="#,##0 3 4 4" xfId="1367" xr:uid="{00000000-0005-0000-0000-000057050000}"/>
    <cellStyle name="#,##0 3 4 4 2" xfId="1368" xr:uid="{00000000-0005-0000-0000-000058050000}"/>
    <cellStyle name="#,##0 3 4 4 2 2" xfId="1369" xr:uid="{00000000-0005-0000-0000-000059050000}"/>
    <cellStyle name="#,##0 3 4 4 2 3" xfId="1370" xr:uid="{00000000-0005-0000-0000-00005A050000}"/>
    <cellStyle name="#,##0 3 4 4 2 4" xfId="1371" xr:uid="{00000000-0005-0000-0000-00005B050000}"/>
    <cellStyle name="#,##0 3 4 4 2 5" xfId="1372" xr:uid="{00000000-0005-0000-0000-00005C050000}"/>
    <cellStyle name="#,##0 3 4 4 3" xfId="1373" xr:uid="{00000000-0005-0000-0000-00005D050000}"/>
    <cellStyle name="#,##0 3 4 4 3 2" xfId="1374" xr:uid="{00000000-0005-0000-0000-00005E050000}"/>
    <cellStyle name="#,##0 3 4 4 3 3" xfId="1375" xr:uid="{00000000-0005-0000-0000-00005F050000}"/>
    <cellStyle name="#,##0 3 4 4 3 4" xfId="1376" xr:uid="{00000000-0005-0000-0000-000060050000}"/>
    <cellStyle name="#,##0 3 4 4 3 5" xfId="1377" xr:uid="{00000000-0005-0000-0000-000061050000}"/>
    <cellStyle name="#,##0 3 4 4 4" xfId="1378" xr:uid="{00000000-0005-0000-0000-000062050000}"/>
    <cellStyle name="#,##0 3 4 4 4 2" xfId="1379" xr:uid="{00000000-0005-0000-0000-000063050000}"/>
    <cellStyle name="#,##0 3 4 4 4 3" xfId="1380" xr:uid="{00000000-0005-0000-0000-000064050000}"/>
    <cellStyle name="#,##0 3 4 4 4 4" xfId="1381" xr:uid="{00000000-0005-0000-0000-000065050000}"/>
    <cellStyle name="#,##0 3 4 4 4 5" xfId="1382" xr:uid="{00000000-0005-0000-0000-000066050000}"/>
    <cellStyle name="#,##0 3 4 4 5" xfId="1383" xr:uid="{00000000-0005-0000-0000-000067050000}"/>
    <cellStyle name="#,##0 3 4 4 6" xfId="1384" xr:uid="{00000000-0005-0000-0000-000068050000}"/>
    <cellStyle name="#,##0 3 4 4 7" xfId="1385" xr:uid="{00000000-0005-0000-0000-000069050000}"/>
    <cellStyle name="#,##0 3 4 4 8" xfId="1386" xr:uid="{00000000-0005-0000-0000-00006A050000}"/>
    <cellStyle name="#,##0 3 4 5" xfId="1387" xr:uid="{00000000-0005-0000-0000-00006B050000}"/>
    <cellStyle name="#,##0 3 4 5 2" xfId="1388" xr:uid="{00000000-0005-0000-0000-00006C050000}"/>
    <cellStyle name="#,##0 3 4 5 3" xfId="1389" xr:uid="{00000000-0005-0000-0000-00006D050000}"/>
    <cellStyle name="#,##0 3 4 5 4" xfId="1390" xr:uid="{00000000-0005-0000-0000-00006E050000}"/>
    <cellStyle name="#,##0 3 4 5 5" xfId="1391" xr:uid="{00000000-0005-0000-0000-00006F050000}"/>
    <cellStyle name="#,##0 3 4 6" xfId="1392" xr:uid="{00000000-0005-0000-0000-000070050000}"/>
    <cellStyle name="#,##0 3 4 6 2" xfId="1393" xr:uid="{00000000-0005-0000-0000-000071050000}"/>
    <cellStyle name="#,##0 3 4 6 3" xfId="1394" xr:uid="{00000000-0005-0000-0000-000072050000}"/>
    <cellStyle name="#,##0 3 4 6 4" xfId="1395" xr:uid="{00000000-0005-0000-0000-000073050000}"/>
    <cellStyle name="#,##0 3 4 6 5" xfId="1396" xr:uid="{00000000-0005-0000-0000-000074050000}"/>
    <cellStyle name="#,##0 3 4 7" xfId="1397" xr:uid="{00000000-0005-0000-0000-000075050000}"/>
    <cellStyle name="#,##0 3 4 7 2" xfId="1398" xr:uid="{00000000-0005-0000-0000-000076050000}"/>
    <cellStyle name="#,##0 3 4 7 3" xfId="1399" xr:uid="{00000000-0005-0000-0000-000077050000}"/>
    <cellStyle name="#,##0 3 4 7 4" xfId="1400" xr:uid="{00000000-0005-0000-0000-000078050000}"/>
    <cellStyle name="#,##0 3 4 7 5" xfId="1401" xr:uid="{00000000-0005-0000-0000-000079050000}"/>
    <cellStyle name="#,##0 3 4 8" xfId="1402" xr:uid="{00000000-0005-0000-0000-00007A050000}"/>
    <cellStyle name="#,##0 3 4 9" xfId="1403" xr:uid="{00000000-0005-0000-0000-00007B050000}"/>
    <cellStyle name="#,##0 3 5" xfId="1404" xr:uid="{00000000-0005-0000-0000-00007C050000}"/>
    <cellStyle name="#,##0 3 5 10" xfId="1405" xr:uid="{00000000-0005-0000-0000-00007D050000}"/>
    <cellStyle name="#,##0 3 5 11" xfId="1406" xr:uid="{00000000-0005-0000-0000-00007E050000}"/>
    <cellStyle name="#,##0 3 5 2" xfId="1407" xr:uid="{00000000-0005-0000-0000-00007F050000}"/>
    <cellStyle name="#,##0 3 5 2 2" xfId="1408" xr:uid="{00000000-0005-0000-0000-000080050000}"/>
    <cellStyle name="#,##0 3 5 2 2 2" xfId="1409" xr:uid="{00000000-0005-0000-0000-000081050000}"/>
    <cellStyle name="#,##0 3 5 2 2 3" xfId="1410" xr:uid="{00000000-0005-0000-0000-000082050000}"/>
    <cellStyle name="#,##0 3 5 2 2 4" xfId="1411" xr:uid="{00000000-0005-0000-0000-000083050000}"/>
    <cellStyle name="#,##0 3 5 2 2 5" xfId="1412" xr:uid="{00000000-0005-0000-0000-000084050000}"/>
    <cellStyle name="#,##0 3 5 2 3" xfId="1413" xr:uid="{00000000-0005-0000-0000-000085050000}"/>
    <cellStyle name="#,##0 3 5 2 3 2" xfId="1414" xr:uid="{00000000-0005-0000-0000-000086050000}"/>
    <cellStyle name="#,##0 3 5 2 3 3" xfId="1415" xr:uid="{00000000-0005-0000-0000-000087050000}"/>
    <cellStyle name="#,##0 3 5 2 3 4" xfId="1416" xr:uid="{00000000-0005-0000-0000-000088050000}"/>
    <cellStyle name="#,##0 3 5 2 3 5" xfId="1417" xr:uid="{00000000-0005-0000-0000-000089050000}"/>
    <cellStyle name="#,##0 3 5 2 4" xfId="1418" xr:uid="{00000000-0005-0000-0000-00008A050000}"/>
    <cellStyle name="#,##0 3 5 2 4 2" xfId="1419" xr:uid="{00000000-0005-0000-0000-00008B050000}"/>
    <cellStyle name="#,##0 3 5 2 4 3" xfId="1420" xr:uid="{00000000-0005-0000-0000-00008C050000}"/>
    <cellStyle name="#,##0 3 5 2 4 4" xfId="1421" xr:uid="{00000000-0005-0000-0000-00008D050000}"/>
    <cellStyle name="#,##0 3 5 2 4 5" xfId="1422" xr:uid="{00000000-0005-0000-0000-00008E050000}"/>
    <cellStyle name="#,##0 3 5 2 5" xfId="1423" xr:uid="{00000000-0005-0000-0000-00008F050000}"/>
    <cellStyle name="#,##0 3 5 2 6" xfId="1424" xr:uid="{00000000-0005-0000-0000-000090050000}"/>
    <cellStyle name="#,##0 3 5 2 7" xfId="1425" xr:uid="{00000000-0005-0000-0000-000091050000}"/>
    <cellStyle name="#,##0 3 5 2 8" xfId="1426" xr:uid="{00000000-0005-0000-0000-000092050000}"/>
    <cellStyle name="#,##0 3 5 3" xfId="1427" xr:uid="{00000000-0005-0000-0000-000093050000}"/>
    <cellStyle name="#,##0 3 5 3 2" xfId="1428" xr:uid="{00000000-0005-0000-0000-000094050000}"/>
    <cellStyle name="#,##0 3 5 3 2 2" xfId="1429" xr:uid="{00000000-0005-0000-0000-000095050000}"/>
    <cellStyle name="#,##0 3 5 3 2 3" xfId="1430" xr:uid="{00000000-0005-0000-0000-000096050000}"/>
    <cellStyle name="#,##0 3 5 3 2 4" xfId="1431" xr:uid="{00000000-0005-0000-0000-000097050000}"/>
    <cellStyle name="#,##0 3 5 3 2 5" xfId="1432" xr:uid="{00000000-0005-0000-0000-000098050000}"/>
    <cellStyle name="#,##0 3 5 3 3" xfId="1433" xr:uid="{00000000-0005-0000-0000-000099050000}"/>
    <cellStyle name="#,##0 3 5 3 3 2" xfId="1434" xr:uid="{00000000-0005-0000-0000-00009A050000}"/>
    <cellStyle name="#,##0 3 5 3 3 3" xfId="1435" xr:uid="{00000000-0005-0000-0000-00009B050000}"/>
    <cellStyle name="#,##0 3 5 3 3 4" xfId="1436" xr:uid="{00000000-0005-0000-0000-00009C050000}"/>
    <cellStyle name="#,##0 3 5 3 3 5" xfId="1437" xr:uid="{00000000-0005-0000-0000-00009D050000}"/>
    <cellStyle name="#,##0 3 5 3 4" xfId="1438" xr:uid="{00000000-0005-0000-0000-00009E050000}"/>
    <cellStyle name="#,##0 3 5 3 4 2" xfId="1439" xr:uid="{00000000-0005-0000-0000-00009F050000}"/>
    <cellStyle name="#,##0 3 5 3 4 3" xfId="1440" xr:uid="{00000000-0005-0000-0000-0000A0050000}"/>
    <cellStyle name="#,##0 3 5 3 4 4" xfId="1441" xr:uid="{00000000-0005-0000-0000-0000A1050000}"/>
    <cellStyle name="#,##0 3 5 3 4 5" xfId="1442" xr:uid="{00000000-0005-0000-0000-0000A2050000}"/>
    <cellStyle name="#,##0 3 5 3 5" xfId="1443" xr:uid="{00000000-0005-0000-0000-0000A3050000}"/>
    <cellStyle name="#,##0 3 5 3 6" xfId="1444" xr:uid="{00000000-0005-0000-0000-0000A4050000}"/>
    <cellStyle name="#,##0 3 5 3 7" xfId="1445" xr:uid="{00000000-0005-0000-0000-0000A5050000}"/>
    <cellStyle name="#,##0 3 5 3 8" xfId="1446" xr:uid="{00000000-0005-0000-0000-0000A6050000}"/>
    <cellStyle name="#,##0 3 5 4" xfId="1447" xr:uid="{00000000-0005-0000-0000-0000A7050000}"/>
    <cellStyle name="#,##0 3 5 4 2" xfId="1448" xr:uid="{00000000-0005-0000-0000-0000A8050000}"/>
    <cellStyle name="#,##0 3 5 4 2 2" xfId="1449" xr:uid="{00000000-0005-0000-0000-0000A9050000}"/>
    <cellStyle name="#,##0 3 5 4 2 3" xfId="1450" xr:uid="{00000000-0005-0000-0000-0000AA050000}"/>
    <cellStyle name="#,##0 3 5 4 2 4" xfId="1451" xr:uid="{00000000-0005-0000-0000-0000AB050000}"/>
    <cellStyle name="#,##0 3 5 4 2 5" xfId="1452" xr:uid="{00000000-0005-0000-0000-0000AC050000}"/>
    <cellStyle name="#,##0 3 5 4 3" xfId="1453" xr:uid="{00000000-0005-0000-0000-0000AD050000}"/>
    <cellStyle name="#,##0 3 5 4 3 2" xfId="1454" xr:uid="{00000000-0005-0000-0000-0000AE050000}"/>
    <cellStyle name="#,##0 3 5 4 3 3" xfId="1455" xr:uid="{00000000-0005-0000-0000-0000AF050000}"/>
    <cellStyle name="#,##0 3 5 4 3 4" xfId="1456" xr:uid="{00000000-0005-0000-0000-0000B0050000}"/>
    <cellStyle name="#,##0 3 5 4 3 5" xfId="1457" xr:uid="{00000000-0005-0000-0000-0000B1050000}"/>
    <cellStyle name="#,##0 3 5 4 4" xfId="1458" xr:uid="{00000000-0005-0000-0000-0000B2050000}"/>
    <cellStyle name="#,##0 3 5 4 4 2" xfId="1459" xr:uid="{00000000-0005-0000-0000-0000B3050000}"/>
    <cellStyle name="#,##0 3 5 4 4 3" xfId="1460" xr:uid="{00000000-0005-0000-0000-0000B4050000}"/>
    <cellStyle name="#,##0 3 5 4 4 4" xfId="1461" xr:uid="{00000000-0005-0000-0000-0000B5050000}"/>
    <cellStyle name="#,##0 3 5 4 4 5" xfId="1462" xr:uid="{00000000-0005-0000-0000-0000B6050000}"/>
    <cellStyle name="#,##0 3 5 4 5" xfId="1463" xr:uid="{00000000-0005-0000-0000-0000B7050000}"/>
    <cellStyle name="#,##0 3 5 4 6" xfId="1464" xr:uid="{00000000-0005-0000-0000-0000B8050000}"/>
    <cellStyle name="#,##0 3 5 4 7" xfId="1465" xr:uid="{00000000-0005-0000-0000-0000B9050000}"/>
    <cellStyle name="#,##0 3 5 4 8" xfId="1466" xr:uid="{00000000-0005-0000-0000-0000BA050000}"/>
    <cellStyle name="#,##0 3 5 5" xfId="1467" xr:uid="{00000000-0005-0000-0000-0000BB050000}"/>
    <cellStyle name="#,##0 3 5 5 2" xfId="1468" xr:uid="{00000000-0005-0000-0000-0000BC050000}"/>
    <cellStyle name="#,##0 3 5 5 3" xfId="1469" xr:uid="{00000000-0005-0000-0000-0000BD050000}"/>
    <cellStyle name="#,##0 3 5 5 4" xfId="1470" xr:uid="{00000000-0005-0000-0000-0000BE050000}"/>
    <cellStyle name="#,##0 3 5 5 5" xfId="1471" xr:uid="{00000000-0005-0000-0000-0000BF050000}"/>
    <cellStyle name="#,##0 3 5 6" xfId="1472" xr:uid="{00000000-0005-0000-0000-0000C0050000}"/>
    <cellStyle name="#,##0 3 5 6 2" xfId="1473" xr:uid="{00000000-0005-0000-0000-0000C1050000}"/>
    <cellStyle name="#,##0 3 5 6 3" xfId="1474" xr:uid="{00000000-0005-0000-0000-0000C2050000}"/>
    <cellStyle name="#,##0 3 5 6 4" xfId="1475" xr:uid="{00000000-0005-0000-0000-0000C3050000}"/>
    <cellStyle name="#,##0 3 5 6 5" xfId="1476" xr:uid="{00000000-0005-0000-0000-0000C4050000}"/>
    <cellStyle name="#,##0 3 5 7" xfId="1477" xr:uid="{00000000-0005-0000-0000-0000C5050000}"/>
    <cellStyle name="#,##0 3 5 7 2" xfId="1478" xr:uid="{00000000-0005-0000-0000-0000C6050000}"/>
    <cellStyle name="#,##0 3 5 7 3" xfId="1479" xr:uid="{00000000-0005-0000-0000-0000C7050000}"/>
    <cellStyle name="#,##0 3 5 7 4" xfId="1480" xr:uid="{00000000-0005-0000-0000-0000C8050000}"/>
    <cellStyle name="#,##0 3 5 7 5" xfId="1481" xr:uid="{00000000-0005-0000-0000-0000C9050000}"/>
    <cellStyle name="#,##0 3 5 8" xfId="1482" xr:uid="{00000000-0005-0000-0000-0000CA050000}"/>
    <cellStyle name="#,##0 3 5 9" xfId="1483" xr:uid="{00000000-0005-0000-0000-0000CB050000}"/>
    <cellStyle name="#,##0 3 6" xfId="1484" xr:uid="{00000000-0005-0000-0000-0000CC050000}"/>
    <cellStyle name="#,##0 3 6 2" xfId="1485" xr:uid="{00000000-0005-0000-0000-0000CD050000}"/>
    <cellStyle name="#,##0 3 6 2 2" xfId="1486" xr:uid="{00000000-0005-0000-0000-0000CE050000}"/>
    <cellStyle name="#,##0 3 6 2 3" xfId="1487" xr:uid="{00000000-0005-0000-0000-0000CF050000}"/>
    <cellStyle name="#,##0 3 6 2 4" xfId="1488" xr:uid="{00000000-0005-0000-0000-0000D0050000}"/>
    <cellStyle name="#,##0 3 6 2 5" xfId="1489" xr:uid="{00000000-0005-0000-0000-0000D1050000}"/>
    <cellStyle name="#,##0 3 6 3" xfId="1490" xr:uid="{00000000-0005-0000-0000-0000D2050000}"/>
    <cellStyle name="#,##0 3 6 3 2" xfId="1491" xr:uid="{00000000-0005-0000-0000-0000D3050000}"/>
    <cellStyle name="#,##0 3 6 3 3" xfId="1492" xr:uid="{00000000-0005-0000-0000-0000D4050000}"/>
    <cellStyle name="#,##0 3 6 3 4" xfId="1493" xr:uid="{00000000-0005-0000-0000-0000D5050000}"/>
    <cellStyle name="#,##0 3 6 3 5" xfId="1494" xr:uid="{00000000-0005-0000-0000-0000D6050000}"/>
    <cellStyle name="#,##0 3 6 4" xfId="1495" xr:uid="{00000000-0005-0000-0000-0000D7050000}"/>
    <cellStyle name="#,##0 3 6 4 2" xfId="1496" xr:uid="{00000000-0005-0000-0000-0000D8050000}"/>
    <cellStyle name="#,##0 3 6 4 3" xfId="1497" xr:uid="{00000000-0005-0000-0000-0000D9050000}"/>
    <cellStyle name="#,##0 3 6 4 4" xfId="1498" xr:uid="{00000000-0005-0000-0000-0000DA050000}"/>
    <cellStyle name="#,##0 3 6 4 5" xfId="1499" xr:uid="{00000000-0005-0000-0000-0000DB050000}"/>
    <cellStyle name="#,##0 3 6 5" xfId="1500" xr:uid="{00000000-0005-0000-0000-0000DC050000}"/>
    <cellStyle name="#,##0 3 6 6" xfId="1501" xr:uid="{00000000-0005-0000-0000-0000DD050000}"/>
    <cellStyle name="#,##0 3 6 7" xfId="1502" xr:uid="{00000000-0005-0000-0000-0000DE050000}"/>
    <cellStyle name="#,##0 3 6 8" xfId="1503" xr:uid="{00000000-0005-0000-0000-0000DF050000}"/>
    <cellStyle name="#,##0 3 7" xfId="1504" xr:uid="{00000000-0005-0000-0000-0000E0050000}"/>
    <cellStyle name="#,##0 3 7 2" xfId="1505" xr:uid="{00000000-0005-0000-0000-0000E1050000}"/>
    <cellStyle name="#,##0 3 7 2 2" xfId="1506" xr:uid="{00000000-0005-0000-0000-0000E2050000}"/>
    <cellStyle name="#,##0 3 7 2 3" xfId="1507" xr:uid="{00000000-0005-0000-0000-0000E3050000}"/>
    <cellStyle name="#,##0 3 7 2 4" xfId="1508" xr:uid="{00000000-0005-0000-0000-0000E4050000}"/>
    <cellStyle name="#,##0 3 7 2 5" xfId="1509" xr:uid="{00000000-0005-0000-0000-0000E5050000}"/>
    <cellStyle name="#,##0 3 7 3" xfId="1510" xr:uid="{00000000-0005-0000-0000-0000E6050000}"/>
    <cellStyle name="#,##0 3 7 3 2" xfId="1511" xr:uid="{00000000-0005-0000-0000-0000E7050000}"/>
    <cellStyle name="#,##0 3 7 3 3" xfId="1512" xr:uid="{00000000-0005-0000-0000-0000E8050000}"/>
    <cellStyle name="#,##0 3 7 3 4" xfId="1513" xr:uid="{00000000-0005-0000-0000-0000E9050000}"/>
    <cellStyle name="#,##0 3 7 3 5" xfId="1514" xr:uid="{00000000-0005-0000-0000-0000EA050000}"/>
    <cellStyle name="#,##0 3 7 4" xfId="1515" xr:uid="{00000000-0005-0000-0000-0000EB050000}"/>
    <cellStyle name="#,##0 3 7 4 2" xfId="1516" xr:uid="{00000000-0005-0000-0000-0000EC050000}"/>
    <cellStyle name="#,##0 3 7 4 3" xfId="1517" xr:uid="{00000000-0005-0000-0000-0000ED050000}"/>
    <cellStyle name="#,##0 3 7 4 4" xfId="1518" xr:uid="{00000000-0005-0000-0000-0000EE050000}"/>
    <cellStyle name="#,##0 3 7 4 5" xfId="1519" xr:uid="{00000000-0005-0000-0000-0000EF050000}"/>
    <cellStyle name="#,##0 3 7 5" xfId="1520" xr:uid="{00000000-0005-0000-0000-0000F0050000}"/>
    <cellStyle name="#,##0 3 7 6" xfId="1521" xr:uid="{00000000-0005-0000-0000-0000F1050000}"/>
    <cellStyle name="#,##0 3 7 7" xfId="1522" xr:uid="{00000000-0005-0000-0000-0000F2050000}"/>
    <cellStyle name="#,##0 3 7 8" xfId="1523" xr:uid="{00000000-0005-0000-0000-0000F3050000}"/>
    <cellStyle name="#,##0 3 8" xfId="1524" xr:uid="{00000000-0005-0000-0000-0000F4050000}"/>
    <cellStyle name="#,##0 3 8 2" xfId="1525" xr:uid="{00000000-0005-0000-0000-0000F5050000}"/>
    <cellStyle name="#,##0 3 8 3" xfId="1526" xr:uid="{00000000-0005-0000-0000-0000F6050000}"/>
    <cellStyle name="#,##0 3 8 4" xfId="1527" xr:uid="{00000000-0005-0000-0000-0000F7050000}"/>
    <cellStyle name="#,##0 3 8 5" xfId="1528" xr:uid="{00000000-0005-0000-0000-0000F8050000}"/>
    <cellStyle name="#,##0 3 9" xfId="1529" xr:uid="{00000000-0005-0000-0000-0000F9050000}"/>
    <cellStyle name="#,##0 4" xfId="1530" xr:uid="{00000000-0005-0000-0000-0000FA050000}"/>
    <cellStyle name="#,##0 4 10" xfId="1531" xr:uid="{00000000-0005-0000-0000-0000FB050000}"/>
    <cellStyle name="#,##0 4 11" xfId="1532" xr:uid="{00000000-0005-0000-0000-0000FC050000}"/>
    <cellStyle name="#,##0 4 12" xfId="1533" xr:uid="{00000000-0005-0000-0000-0000FD050000}"/>
    <cellStyle name="#,##0 4 13" xfId="1534" xr:uid="{00000000-0005-0000-0000-0000FE050000}"/>
    <cellStyle name="#,##0 4 2" xfId="1535" xr:uid="{00000000-0005-0000-0000-0000FF050000}"/>
    <cellStyle name="#,##0 4 2 10" xfId="1536" xr:uid="{00000000-0005-0000-0000-000000060000}"/>
    <cellStyle name="#,##0 4 2 11" xfId="1537" xr:uid="{00000000-0005-0000-0000-000001060000}"/>
    <cellStyle name="#,##0 4 2 2" xfId="1538" xr:uid="{00000000-0005-0000-0000-000002060000}"/>
    <cellStyle name="#,##0 4 2 2 2" xfId="1539" xr:uid="{00000000-0005-0000-0000-000003060000}"/>
    <cellStyle name="#,##0 4 2 2 2 2" xfId="1540" xr:uid="{00000000-0005-0000-0000-000004060000}"/>
    <cellStyle name="#,##0 4 2 2 2 3" xfId="1541" xr:uid="{00000000-0005-0000-0000-000005060000}"/>
    <cellStyle name="#,##0 4 2 2 2 4" xfId="1542" xr:uid="{00000000-0005-0000-0000-000006060000}"/>
    <cellStyle name="#,##0 4 2 2 2 5" xfId="1543" xr:uid="{00000000-0005-0000-0000-000007060000}"/>
    <cellStyle name="#,##0 4 2 2 3" xfId="1544" xr:uid="{00000000-0005-0000-0000-000008060000}"/>
    <cellStyle name="#,##0 4 2 2 3 2" xfId="1545" xr:uid="{00000000-0005-0000-0000-000009060000}"/>
    <cellStyle name="#,##0 4 2 2 3 3" xfId="1546" xr:uid="{00000000-0005-0000-0000-00000A060000}"/>
    <cellStyle name="#,##0 4 2 2 3 4" xfId="1547" xr:uid="{00000000-0005-0000-0000-00000B060000}"/>
    <cellStyle name="#,##0 4 2 2 3 5" xfId="1548" xr:uid="{00000000-0005-0000-0000-00000C060000}"/>
    <cellStyle name="#,##0 4 2 2 4" xfId="1549" xr:uid="{00000000-0005-0000-0000-00000D060000}"/>
    <cellStyle name="#,##0 4 2 2 4 2" xfId="1550" xr:uid="{00000000-0005-0000-0000-00000E060000}"/>
    <cellStyle name="#,##0 4 2 2 4 3" xfId="1551" xr:uid="{00000000-0005-0000-0000-00000F060000}"/>
    <cellStyle name="#,##0 4 2 2 4 4" xfId="1552" xr:uid="{00000000-0005-0000-0000-000010060000}"/>
    <cellStyle name="#,##0 4 2 2 4 5" xfId="1553" xr:uid="{00000000-0005-0000-0000-000011060000}"/>
    <cellStyle name="#,##0 4 2 2 5" xfId="1554" xr:uid="{00000000-0005-0000-0000-000012060000}"/>
    <cellStyle name="#,##0 4 2 2 6" xfId="1555" xr:uid="{00000000-0005-0000-0000-000013060000}"/>
    <cellStyle name="#,##0 4 2 2 7" xfId="1556" xr:uid="{00000000-0005-0000-0000-000014060000}"/>
    <cellStyle name="#,##0 4 2 2 8" xfId="1557" xr:uid="{00000000-0005-0000-0000-000015060000}"/>
    <cellStyle name="#,##0 4 2 3" xfId="1558" xr:uid="{00000000-0005-0000-0000-000016060000}"/>
    <cellStyle name="#,##0 4 2 3 2" xfId="1559" xr:uid="{00000000-0005-0000-0000-000017060000}"/>
    <cellStyle name="#,##0 4 2 3 2 2" xfId="1560" xr:uid="{00000000-0005-0000-0000-000018060000}"/>
    <cellStyle name="#,##0 4 2 3 2 3" xfId="1561" xr:uid="{00000000-0005-0000-0000-000019060000}"/>
    <cellStyle name="#,##0 4 2 3 2 4" xfId="1562" xr:uid="{00000000-0005-0000-0000-00001A060000}"/>
    <cellStyle name="#,##0 4 2 3 2 5" xfId="1563" xr:uid="{00000000-0005-0000-0000-00001B060000}"/>
    <cellStyle name="#,##0 4 2 3 3" xfId="1564" xr:uid="{00000000-0005-0000-0000-00001C060000}"/>
    <cellStyle name="#,##0 4 2 3 3 2" xfId="1565" xr:uid="{00000000-0005-0000-0000-00001D060000}"/>
    <cellStyle name="#,##0 4 2 3 3 3" xfId="1566" xr:uid="{00000000-0005-0000-0000-00001E060000}"/>
    <cellStyle name="#,##0 4 2 3 3 4" xfId="1567" xr:uid="{00000000-0005-0000-0000-00001F060000}"/>
    <cellStyle name="#,##0 4 2 3 3 5" xfId="1568" xr:uid="{00000000-0005-0000-0000-000020060000}"/>
    <cellStyle name="#,##0 4 2 3 4" xfId="1569" xr:uid="{00000000-0005-0000-0000-000021060000}"/>
    <cellStyle name="#,##0 4 2 3 4 2" xfId="1570" xr:uid="{00000000-0005-0000-0000-000022060000}"/>
    <cellStyle name="#,##0 4 2 3 4 3" xfId="1571" xr:uid="{00000000-0005-0000-0000-000023060000}"/>
    <cellStyle name="#,##0 4 2 3 4 4" xfId="1572" xr:uid="{00000000-0005-0000-0000-000024060000}"/>
    <cellStyle name="#,##0 4 2 3 4 5" xfId="1573" xr:uid="{00000000-0005-0000-0000-000025060000}"/>
    <cellStyle name="#,##0 4 2 3 5" xfId="1574" xr:uid="{00000000-0005-0000-0000-000026060000}"/>
    <cellStyle name="#,##0 4 2 3 6" xfId="1575" xr:uid="{00000000-0005-0000-0000-000027060000}"/>
    <cellStyle name="#,##0 4 2 3 7" xfId="1576" xr:uid="{00000000-0005-0000-0000-000028060000}"/>
    <cellStyle name="#,##0 4 2 3 8" xfId="1577" xr:uid="{00000000-0005-0000-0000-000029060000}"/>
    <cellStyle name="#,##0 4 2 4" xfId="1578" xr:uid="{00000000-0005-0000-0000-00002A060000}"/>
    <cellStyle name="#,##0 4 2 4 2" xfId="1579" xr:uid="{00000000-0005-0000-0000-00002B060000}"/>
    <cellStyle name="#,##0 4 2 4 2 2" xfId="1580" xr:uid="{00000000-0005-0000-0000-00002C060000}"/>
    <cellStyle name="#,##0 4 2 4 2 3" xfId="1581" xr:uid="{00000000-0005-0000-0000-00002D060000}"/>
    <cellStyle name="#,##0 4 2 4 2 4" xfId="1582" xr:uid="{00000000-0005-0000-0000-00002E060000}"/>
    <cellStyle name="#,##0 4 2 4 2 5" xfId="1583" xr:uid="{00000000-0005-0000-0000-00002F060000}"/>
    <cellStyle name="#,##0 4 2 4 3" xfId="1584" xr:uid="{00000000-0005-0000-0000-000030060000}"/>
    <cellStyle name="#,##0 4 2 4 3 2" xfId="1585" xr:uid="{00000000-0005-0000-0000-000031060000}"/>
    <cellStyle name="#,##0 4 2 4 3 3" xfId="1586" xr:uid="{00000000-0005-0000-0000-000032060000}"/>
    <cellStyle name="#,##0 4 2 4 3 4" xfId="1587" xr:uid="{00000000-0005-0000-0000-000033060000}"/>
    <cellStyle name="#,##0 4 2 4 3 5" xfId="1588" xr:uid="{00000000-0005-0000-0000-000034060000}"/>
    <cellStyle name="#,##0 4 2 4 4" xfId="1589" xr:uid="{00000000-0005-0000-0000-000035060000}"/>
    <cellStyle name="#,##0 4 2 4 4 2" xfId="1590" xr:uid="{00000000-0005-0000-0000-000036060000}"/>
    <cellStyle name="#,##0 4 2 4 4 3" xfId="1591" xr:uid="{00000000-0005-0000-0000-000037060000}"/>
    <cellStyle name="#,##0 4 2 4 4 4" xfId="1592" xr:uid="{00000000-0005-0000-0000-000038060000}"/>
    <cellStyle name="#,##0 4 2 4 4 5" xfId="1593" xr:uid="{00000000-0005-0000-0000-000039060000}"/>
    <cellStyle name="#,##0 4 2 4 5" xfId="1594" xr:uid="{00000000-0005-0000-0000-00003A060000}"/>
    <cellStyle name="#,##0 4 2 4 6" xfId="1595" xr:uid="{00000000-0005-0000-0000-00003B060000}"/>
    <cellStyle name="#,##0 4 2 4 7" xfId="1596" xr:uid="{00000000-0005-0000-0000-00003C060000}"/>
    <cellStyle name="#,##0 4 2 4 8" xfId="1597" xr:uid="{00000000-0005-0000-0000-00003D060000}"/>
    <cellStyle name="#,##0 4 2 5" xfId="1598" xr:uid="{00000000-0005-0000-0000-00003E060000}"/>
    <cellStyle name="#,##0 4 2 5 2" xfId="1599" xr:uid="{00000000-0005-0000-0000-00003F060000}"/>
    <cellStyle name="#,##0 4 2 5 3" xfId="1600" xr:uid="{00000000-0005-0000-0000-000040060000}"/>
    <cellStyle name="#,##0 4 2 5 4" xfId="1601" xr:uid="{00000000-0005-0000-0000-000041060000}"/>
    <cellStyle name="#,##0 4 2 5 5" xfId="1602" xr:uid="{00000000-0005-0000-0000-000042060000}"/>
    <cellStyle name="#,##0 4 2 6" xfId="1603" xr:uid="{00000000-0005-0000-0000-000043060000}"/>
    <cellStyle name="#,##0 4 2 6 2" xfId="1604" xr:uid="{00000000-0005-0000-0000-000044060000}"/>
    <cellStyle name="#,##0 4 2 6 3" xfId="1605" xr:uid="{00000000-0005-0000-0000-000045060000}"/>
    <cellStyle name="#,##0 4 2 6 4" xfId="1606" xr:uid="{00000000-0005-0000-0000-000046060000}"/>
    <cellStyle name="#,##0 4 2 6 5" xfId="1607" xr:uid="{00000000-0005-0000-0000-000047060000}"/>
    <cellStyle name="#,##0 4 2 7" xfId="1608" xr:uid="{00000000-0005-0000-0000-000048060000}"/>
    <cellStyle name="#,##0 4 2 7 2" xfId="1609" xr:uid="{00000000-0005-0000-0000-000049060000}"/>
    <cellStyle name="#,##0 4 2 7 3" xfId="1610" xr:uid="{00000000-0005-0000-0000-00004A060000}"/>
    <cellStyle name="#,##0 4 2 7 4" xfId="1611" xr:uid="{00000000-0005-0000-0000-00004B060000}"/>
    <cellStyle name="#,##0 4 2 7 5" xfId="1612" xr:uid="{00000000-0005-0000-0000-00004C060000}"/>
    <cellStyle name="#,##0 4 2 8" xfId="1613" xr:uid="{00000000-0005-0000-0000-00004D060000}"/>
    <cellStyle name="#,##0 4 2 9" xfId="1614" xr:uid="{00000000-0005-0000-0000-00004E060000}"/>
    <cellStyle name="#,##0 4 3" xfId="1615" xr:uid="{00000000-0005-0000-0000-00004F060000}"/>
    <cellStyle name="#,##0 4 3 10" xfId="1616" xr:uid="{00000000-0005-0000-0000-000050060000}"/>
    <cellStyle name="#,##0 4 3 11" xfId="1617" xr:uid="{00000000-0005-0000-0000-000051060000}"/>
    <cellStyle name="#,##0 4 3 2" xfId="1618" xr:uid="{00000000-0005-0000-0000-000052060000}"/>
    <cellStyle name="#,##0 4 3 2 2" xfId="1619" xr:uid="{00000000-0005-0000-0000-000053060000}"/>
    <cellStyle name="#,##0 4 3 2 2 2" xfId="1620" xr:uid="{00000000-0005-0000-0000-000054060000}"/>
    <cellStyle name="#,##0 4 3 2 2 3" xfId="1621" xr:uid="{00000000-0005-0000-0000-000055060000}"/>
    <cellStyle name="#,##0 4 3 2 2 4" xfId="1622" xr:uid="{00000000-0005-0000-0000-000056060000}"/>
    <cellStyle name="#,##0 4 3 2 2 5" xfId="1623" xr:uid="{00000000-0005-0000-0000-000057060000}"/>
    <cellStyle name="#,##0 4 3 2 3" xfId="1624" xr:uid="{00000000-0005-0000-0000-000058060000}"/>
    <cellStyle name="#,##0 4 3 2 3 2" xfId="1625" xr:uid="{00000000-0005-0000-0000-000059060000}"/>
    <cellStyle name="#,##0 4 3 2 3 3" xfId="1626" xr:uid="{00000000-0005-0000-0000-00005A060000}"/>
    <cellStyle name="#,##0 4 3 2 3 4" xfId="1627" xr:uid="{00000000-0005-0000-0000-00005B060000}"/>
    <cellStyle name="#,##0 4 3 2 3 5" xfId="1628" xr:uid="{00000000-0005-0000-0000-00005C060000}"/>
    <cellStyle name="#,##0 4 3 2 4" xfId="1629" xr:uid="{00000000-0005-0000-0000-00005D060000}"/>
    <cellStyle name="#,##0 4 3 2 4 2" xfId="1630" xr:uid="{00000000-0005-0000-0000-00005E060000}"/>
    <cellStyle name="#,##0 4 3 2 4 3" xfId="1631" xr:uid="{00000000-0005-0000-0000-00005F060000}"/>
    <cellStyle name="#,##0 4 3 2 4 4" xfId="1632" xr:uid="{00000000-0005-0000-0000-000060060000}"/>
    <cellStyle name="#,##0 4 3 2 4 5" xfId="1633" xr:uid="{00000000-0005-0000-0000-000061060000}"/>
    <cellStyle name="#,##0 4 3 2 5" xfId="1634" xr:uid="{00000000-0005-0000-0000-000062060000}"/>
    <cellStyle name="#,##0 4 3 2 6" xfId="1635" xr:uid="{00000000-0005-0000-0000-000063060000}"/>
    <cellStyle name="#,##0 4 3 2 7" xfId="1636" xr:uid="{00000000-0005-0000-0000-000064060000}"/>
    <cellStyle name="#,##0 4 3 2 8" xfId="1637" xr:uid="{00000000-0005-0000-0000-000065060000}"/>
    <cellStyle name="#,##0 4 3 3" xfId="1638" xr:uid="{00000000-0005-0000-0000-000066060000}"/>
    <cellStyle name="#,##0 4 3 3 2" xfId="1639" xr:uid="{00000000-0005-0000-0000-000067060000}"/>
    <cellStyle name="#,##0 4 3 3 2 2" xfId="1640" xr:uid="{00000000-0005-0000-0000-000068060000}"/>
    <cellStyle name="#,##0 4 3 3 2 3" xfId="1641" xr:uid="{00000000-0005-0000-0000-000069060000}"/>
    <cellStyle name="#,##0 4 3 3 2 4" xfId="1642" xr:uid="{00000000-0005-0000-0000-00006A060000}"/>
    <cellStyle name="#,##0 4 3 3 2 5" xfId="1643" xr:uid="{00000000-0005-0000-0000-00006B060000}"/>
    <cellStyle name="#,##0 4 3 3 3" xfId="1644" xr:uid="{00000000-0005-0000-0000-00006C060000}"/>
    <cellStyle name="#,##0 4 3 3 3 2" xfId="1645" xr:uid="{00000000-0005-0000-0000-00006D060000}"/>
    <cellStyle name="#,##0 4 3 3 3 3" xfId="1646" xr:uid="{00000000-0005-0000-0000-00006E060000}"/>
    <cellStyle name="#,##0 4 3 3 3 4" xfId="1647" xr:uid="{00000000-0005-0000-0000-00006F060000}"/>
    <cellStyle name="#,##0 4 3 3 3 5" xfId="1648" xr:uid="{00000000-0005-0000-0000-000070060000}"/>
    <cellStyle name="#,##0 4 3 3 4" xfId="1649" xr:uid="{00000000-0005-0000-0000-000071060000}"/>
    <cellStyle name="#,##0 4 3 3 4 2" xfId="1650" xr:uid="{00000000-0005-0000-0000-000072060000}"/>
    <cellStyle name="#,##0 4 3 3 4 3" xfId="1651" xr:uid="{00000000-0005-0000-0000-000073060000}"/>
    <cellStyle name="#,##0 4 3 3 4 4" xfId="1652" xr:uid="{00000000-0005-0000-0000-000074060000}"/>
    <cellStyle name="#,##0 4 3 3 4 5" xfId="1653" xr:uid="{00000000-0005-0000-0000-000075060000}"/>
    <cellStyle name="#,##0 4 3 3 5" xfId="1654" xr:uid="{00000000-0005-0000-0000-000076060000}"/>
    <cellStyle name="#,##0 4 3 3 6" xfId="1655" xr:uid="{00000000-0005-0000-0000-000077060000}"/>
    <cellStyle name="#,##0 4 3 3 7" xfId="1656" xr:uid="{00000000-0005-0000-0000-000078060000}"/>
    <cellStyle name="#,##0 4 3 3 8" xfId="1657" xr:uid="{00000000-0005-0000-0000-000079060000}"/>
    <cellStyle name="#,##0 4 3 4" xfId="1658" xr:uid="{00000000-0005-0000-0000-00007A060000}"/>
    <cellStyle name="#,##0 4 3 4 2" xfId="1659" xr:uid="{00000000-0005-0000-0000-00007B060000}"/>
    <cellStyle name="#,##0 4 3 4 2 2" xfId="1660" xr:uid="{00000000-0005-0000-0000-00007C060000}"/>
    <cellStyle name="#,##0 4 3 4 2 3" xfId="1661" xr:uid="{00000000-0005-0000-0000-00007D060000}"/>
    <cellStyle name="#,##0 4 3 4 2 4" xfId="1662" xr:uid="{00000000-0005-0000-0000-00007E060000}"/>
    <cellStyle name="#,##0 4 3 4 2 5" xfId="1663" xr:uid="{00000000-0005-0000-0000-00007F060000}"/>
    <cellStyle name="#,##0 4 3 4 3" xfId="1664" xr:uid="{00000000-0005-0000-0000-000080060000}"/>
    <cellStyle name="#,##0 4 3 4 3 2" xfId="1665" xr:uid="{00000000-0005-0000-0000-000081060000}"/>
    <cellStyle name="#,##0 4 3 4 3 3" xfId="1666" xr:uid="{00000000-0005-0000-0000-000082060000}"/>
    <cellStyle name="#,##0 4 3 4 3 4" xfId="1667" xr:uid="{00000000-0005-0000-0000-000083060000}"/>
    <cellStyle name="#,##0 4 3 4 3 5" xfId="1668" xr:uid="{00000000-0005-0000-0000-000084060000}"/>
    <cellStyle name="#,##0 4 3 4 4" xfId="1669" xr:uid="{00000000-0005-0000-0000-000085060000}"/>
    <cellStyle name="#,##0 4 3 4 4 2" xfId="1670" xr:uid="{00000000-0005-0000-0000-000086060000}"/>
    <cellStyle name="#,##0 4 3 4 4 3" xfId="1671" xr:uid="{00000000-0005-0000-0000-000087060000}"/>
    <cellStyle name="#,##0 4 3 4 4 4" xfId="1672" xr:uid="{00000000-0005-0000-0000-000088060000}"/>
    <cellStyle name="#,##0 4 3 4 4 5" xfId="1673" xr:uid="{00000000-0005-0000-0000-000089060000}"/>
    <cellStyle name="#,##0 4 3 4 5" xfId="1674" xr:uid="{00000000-0005-0000-0000-00008A060000}"/>
    <cellStyle name="#,##0 4 3 4 6" xfId="1675" xr:uid="{00000000-0005-0000-0000-00008B060000}"/>
    <cellStyle name="#,##0 4 3 4 7" xfId="1676" xr:uid="{00000000-0005-0000-0000-00008C060000}"/>
    <cellStyle name="#,##0 4 3 4 8" xfId="1677" xr:uid="{00000000-0005-0000-0000-00008D060000}"/>
    <cellStyle name="#,##0 4 3 5" xfId="1678" xr:uid="{00000000-0005-0000-0000-00008E060000}"/>
    <cellStyle name="#,##0 4 3 5 2" xfId="1679" xr:uid="{00000000-0005-0000-0000-00008F060000}"/>
    <cellStyle name="#,##0 4 3 5 3" xfId="1680" xr:uid="{00000000-0005-0000-0000-000090060000}"/>
    <cellStyle name="#,##0 4 3 5 4" xfId="1681" xr:uid="{00000000-0005-0000-0000-000091060000}"/>
    <cellStyle name="#,##0 4 3 5 5" xfId="1682" xr:uid="{00000000-0005-0000-0000-000092060000}"/>
    <cellStyle name="#,##0 4 3 6" xfId="1683" xr:uid="{00000000-0005-0000-0000-000093060000}"/>
    <cellStyle name="#,##0 4 3 6 2" xfId="1684" xr:uid="{00000000-0005-0000-0000-000094060000}"/>
    <cellStyle name="#,##0 4 3 6 3" xfId="1685" xr:uid="{00000000-0005-0000-0000-000095060000}"/>
    <cellStyle name="#,##0 4 3 6 4" xfId="1686" xr:uid="{00000000-0005-0000-0000-000096060000}"/>
    <cellStyle name="#,##0 4 3 6 5" xfId="1687" xr:uid="{00000000-0005-0000-0000-000097060000}"/>
    <cellStyle name="#,##0 4 3 7" xfId="1688" xr:uid="{00000000-0005-0000-0000-000098060000}"/>
    <cellStyle name="#,##0 4 3 7 2" xfId="1689" xr:uid="{00000000-0005-0000-0000-000099060000}"/>
    <cellStyle name="#,##0 4 3 7 3" xfId="1690" xr:uid="{00000000-0005-0000-0000-00009A060000}"/>
    <cellStyle name="#,##0 4 3 7 4" xfId="1691" xr:uid="{00000000-0005-0000-0000-00009B060000}"/>
    <cellStyle name="#,##0 4 3 7 5" xfId="1692" xr:uid="{00000000-0005-0000-0000-00009C060000}"/>
    <cellStyle name="#,##0 4 3 8" xfId="1693" xr:uid="{00000000-0005-0000-0000-00009D060000}"/>
    <cellStyle name="#,##0 4 3 9" xfId="1694" xr:uid="{00000000-0005-0000-0000-00009E060000}"/>
    <cellStyle name="#,##0 4 4" xfId="1695" xr:uid="{00000000-0005-0000-0000-00009F060000}"/>
    <cellStyle name="#,##0 4 4 2" xfId="1696" xr:uid="{00000000-0005-0000-0000-0000A0060000}"/>
    <cellStyle name="#,##0 4 4 2 2" xfId="1697" xr:uid="{00000000-0005-0000-0000-0000A1060000}"/>
    <cellStyle name="#,##0 4 4 2 3" xfId="1698" xr:uid="{00000000-0005-0000-0000-0000A2060000}"/>
    <cellStyle name="#,##0 4 4 2 4" xfId="1699" xr:uid="{00000000-0005-0000-0000-0000A3060000}"/>
    <cellStyle name="#,##0 4 4 2 5" xfId="1700" xr:uid="{00000000-0005-0000-0000-0000A4060000}"/>
    <cellStyle name="#,##0 4 4 3" xfId="1701" xr:uid="{00000000-0005-0000-0000-0000A5060000}"/>
    <cellStyle name="#,##0 4 4 3 2" xfId="1702" xr:uid="{00000000-0005-0000-0000-0000A6060000}"/>
    <cellStyle name="#,##0 4 4 3 3" xfId="1703" xr:uid="{00000000-0005-0000-0000-0000A7060000}"/>
    <cellStyle name="#,##0 4 4 3 4" xfId="1704" xr:uid="{00000000-0005-0000-0000-0000A8060000}"/>
    <cellStyle name="#,##0 4 4 3 5" xfId="1705" xr:uid="{00000000-0005-0000-0000-0000A9060000}"/>
    <cellStyle name="#,##0 4 4 4" xfId="1706" xr:uid="{00000000-0005-0000-0000-0000AA060000}"/>
    <cellStyle name="#,##0 4 4 4 2" xfId="1707" xr:uid="{00000000-0005-0000-0000-0000AB060000}"/>
    <cellStyle name="#,##0 4 4 4 3" xfId="1708" xr:uid="{00000000-0005-0000-0000-0000AC060000}"/>
    <cellStyle name="#,##0 4 4 4 4" xfId="1709" xr:uid="{00000000-0005-0000-0000-0000AD060000}"/>
    <cellStyle name="#,##0 4 4 4 5" xfId="1710" xr:uid="{00000000-0005-0000-0000-0000AE060000}"/>
    <cellStyle name="#,##0 4 4 5" xfId="1711" xr:uid="{00000000-0005-0000-0000-0000AF060000}"/>
    <cellStyle name="#,##0 4 4 6" xfId="1712" xr:uid="{00000000-0005-0000-0000-0000B0060000}"/>
    <cellStyle name="#,##0 4 4 7" xfId="1713" xr:uid="{00000000-0005-0000-0000-0000B1060000}"/>
    <cellStyle name="#,##0 4 4 8" xfId="1714" xr:uid="{00000000-0005-0000-0000-0000B2060000}"/>
    <cellStyle name="#,##0 4 5" xfId="1715" xr:uid="{00000000-0005-0000-0000-0000B3060000}"/>
    <cellStyle name="#,##0 4 5 2" xfId="1716" xr:uid="{00000000-0005-0000-0000-0000B4060000}"/>
    <cellStyle name="#,##0 4 5 2 2" xfId="1717" xr:uid="{00000000-0005-0000-0000-0000B5060000}"/>
    <cellStyle name="#,##0 4 5 2 3" xfId="1718" xr:uid="{00000000-0005-0000-0000-0000B6060000}"/>
    <cellStyle name="#,##0 4 5 2 4" xfId="1719" xr:uid="{00000000-0005-0000-0000-0000B7060000}"/>
    <cellStyle name="#,##0 4 5 2 5" xfId="1720" xr:uid="{00000000-0005-0000-0000-0000B8060000}"/>
    <cellStyle name="#,##0 4 5 3" xfId="1721" xr:uid="{00000000-0005-0000-0000-0000B9060000}"/>
    <cellStyle name="#,##0 4 5 3 2" xfId="1722" xr:uid="{00000000-0005-0000-0000-0000BA060000}"/>
    <cellStyle name="#,##0 4 5 3 3" xfId="1723" xr:uid="{00000000-0005-0000-0000-0000BB060000}"/>
    <cellStyle name="#,##0 4 5 3 4" xfId="1724" xr:uid="{00000000-0005-0000-0000-0000BC060000}"/>
    <cellStyle name="#,##0 4 5 3 5" xfId="1725" xr:uid="{00000000-0005-0000-0000-0000BD060000}"/>
    <cellStyle name="#,##0 4 5 4" xfId="1726" xr:uid="{00000000-0005-0000-0000-0000BE060000}"/>
    <cellStyle name="#,##0 4 5 4 2" xfId="1727" xr:uid="{00000000-0005-0000-0000-0000BF060000}"/>
    <cellStyle name="#,##0 4 5 4 3" xfId="1728" xr:uid="{00000000-0005-0000-0000-0000C0060000}"/>
    <cellStyle name="#,##0 4 5 4 4" xfId="1729" xr:uid="{00000000-0005-0000-0000-0000C1060000}"/>
    <cellStyle name="#,##0 4 5 4 5" xfId="1730" xr:uid="{00000000-0005-0000-0000-0000C2060000}"/>
    <cellStyle name="#,##0 4 5 5" xfId="1731" xr:uid="{00000000-0005-0000-0000-0000C3060000}"/>
    <cellStyle name="#,##0 4 5 6" xfId="1732" xr:uid="{00000000-0005-0000-0000-0000C4060000}"/>
    <cellStyle name="#,##0 4 5 7" xfId="1733" xr:uid="{00000000-0005-0000-0000-0000C5060000}"/>
    <cellStyle name="#,##0 4 5 8" xfId="1734" xr:uid="{00000000-0005-0000-0000-0000C6060000}"/>
    <cellStyle name="#,##0 4 6" xfId="1735" xr:uid="{00000000-0005-0000-0000-0000C7060000}"/>
    <cellStyle name="#,##0 4 6 2" xfId="1736" xr:uid="{00000000-0005-0000-0000-0000C8060000}"/>
    <cellStyle name="#,##0 4 6 2 2" xfId="1737" xr:uid="{00000000-0005-0000-0000-0000C9060000}"/>
    <cellStyle name="#,##0 4 6 2 3" xfId="1738" xr:uid="{00000000-0005-0000-0000-0000CA060000}"/>
    <cellStyle name="#,##0 4 6 2 4" xfId="1739" xr:uid="{00000000-0005-0000-0000-0000CB060000}"/>
    <cellStyle name="#,##0 4 6 2 5" xfId="1740" xr:uid="{00000000-0005-0000-0000-0000CC060000}"/>
    <cellStyle name="#,##0 4 6 3" xfId="1741" xr:uid="{00000000-0005-0000-0000-0000CD060000}"/>
    <cellStyle name="#,##0 4 6 3 2" xfId="1742" xr:uid="{00000000-0005-0000-0000-0000CE060000}"/>
    <cellStyle name="#,##0 4 6 3 3" xfId="1743" xr:uid="{00000000-0005-0000-0000-0000CF060000}"/>
    <cellStyle name="#,##0 4 6 3 4" xfId="1744" xr:uid="{00000000-0005-0000-0000-0000D0060000}"/>
    <cellStyle name="#,##0 4 6 3 5" xfId="1745" xr:uid="{00000000-0005-0000-0000-0000D1060000}"/>
    <cellStyle name="#,##0 4 6 4" xfId="1746" xr:uid="{00000000-0005-0000-0000-0000D2060000}"/>
    <cellStyle name="#,##0 4 6 4 2" xfId="1747" xr:uid="{00000000-0005-0000-0000-0000D3060000}"/>
    <cellStyle name="#,##0 4 6 4 3" xfId="1748" xr:uid="{00000000-0005-0000-0000-0000D4060000}"/>
    <cellStyle name="#,##0 4 6 4 4" xfId="1749" xr:uid="{00000000-0005-0000-0000-0000D5060000}"/>
    <cellStyle name="#,##0 4 6 4 5" xfId="1750" xr:uid="{00000000-0005-0000-0000-0000D6060000}"/>
    <cellStyle name="#,##0 4 6 5" xfId="1751" xr:uid="{00000000-0005-0000-0000-0000D7060000}"/>
    <cellStyle name="#,##0 4 6 6" xfId="1752" xr:uid="{00000000-0005-0000-0000-0000D8060000}"/>
    <cellStyle name="#,##0 4 6 7" xfId="1753" xr:uid="{00000000-0005-0000-0000-0000D9060000}"/>
    <cellStyle name="#,##0 4 6 8" xfId="1754" xr:uid="{00000000-0005-0000-0000-0000DA060000}"/>
    <cellStyle name="#,##0 4 7" xfId="1755" xr:uid="{00000000-0005-0000-0000-0000DB060000}"/>
    <cellStyle name="#,##0 4 7 2" xfId="1756" xr:uid="{00000000-0005-0000-0000-0000DC060000}"/>
    <cellStyle name="#,##0 4 7 3" xfId="1757" xr:uid="{00000000-0005-0000-0000-0000DD060000}"/>
    <cellStyle name="#,##0 4 7 4" xfId="1758" xr:uid="{00000000-0005-0000-0000-0000DE060000}"/>
    <cellStyle name="#,##0 4 7 5" xfId="1759" xr:uid="{00000000-0005-0000-0000-0000DF060000}"/>
    <cellStyle name="#,##0 4 8" xfId="1760" xr:uid="{00000000-0005-0000-0000-0000E0060000}"/>
    <cellStyle name="#,##0 4 8 2" xfId="1761" xr:uid="{00000000-0005-0000-0000-0000E1060000}"/>
    <cellStyle name="#,##0 4 8 3" xfId="1762" xr:uid="{00000000-0005-0000-0000-0000E2060000}"/>
    <cellStyle name="#,##0 4 8 4" xfId="1763" xr:uid="{00000000-0005-0000-0000-0000E3060000}"/>
    <cellStyle name="#,##0 4 8 5" xfId="1764" xr:uid="{00000000-0005-0000-0000-0000E4060000}"/>
    <cellStyle name="#,##0 4 9" xfId="1765" xr:uid="{00000000-0005-0000-0000-0000E5060000}"/>
    <cellStyle name="#,##0 4 9 2" xfId="1766" xr:uid="{00000000-0005-0000-0000-0000E6060000}"/>
    <cellStyle name="#,##0 4 9 3" xfId="1767" xr:uid="{00000000-0005-0000-0000-0000E7060000}"/>
    <cellStyle name="#,##0 4 9 4" xfId="1768" xr:uid="{00000000-0005-0000-0000-0000E8060000}"/>
    <cellStyle name="#,##0 4 9 5" xfId="1769" xr:uid="{00000000-0005-0000-0000-0000E9060000}"/>
    <cellStyle name="#,##0 5" xfId="1770" xr:uid="{00000000-0005-0000-0000-0000EA060000}"/>
    <cellStyle name="#,##0 5 10" xfId="1771" xr:uid="{00000000-0005-0000-0000-0000EB060000}"/>
    <cellStyle name="#,##0 5 11" xfId="1772" xr:uid="{00000000-0005-0000-0000-0000EC060000}"/>
    <cellStyle name="#,##0 5 2" xfId="1773" xr:uid="{00000000-0005-0000-0000-0000ED060000}"/>
    <cellStyle name="#,##0 5 2 2" xfId="1774" xr:uid="{00000000-0005-0000-0000-0000EE060000}"/>
    <cellStyle name="#,##0 5 2 2 2" xfId="1775" xr:uid="{00000000-0005-0000-0000-0000EF060000}"/>
    <cellStyle name="#,##0 5 2 2 3" xfId="1776" xr:uid="{00000000-0005-0000-0000-0000F0060000}"/>
    <cellStyle name="#,##0 5 2 2 4" xfId="1777" xr:uid="{00000000-0005-0000-0000-0000F1060000}"/>
    <cellStyle name="#,##0 5 2 2 5" xfId="1778" xr:uid="{00000000-0005-0000-0000-0000F2060000}"/>
    <cellStyle name="#,##0 5 2 3" xfId="1779" xr:uid="{00000000-0005-0000-0000-0000F3060000}"/>
    <cellStyle name="#,##0 5 2 3 2" xfId="1780" xr:uid="{00000000-0005-0000-0000-0000F4060000}"/>
    <cellStyle name="#,##0 5 2 3 3" xfId="1781" xr:uid="{00000000-0005-0000-0000-0000F5060000}"/>
    <cellStyle name="#,##0 5 2 3 4" xfId="1782" xr:uid="{00000000-0005-0000-0000-0000F6060000}"/>
    <cellStyle name="#,##0 5 2 3 5" xfId="1783" xr:uid="{00000000-0005-0000-0000-0000F7060000}"/>
    <cellStyle name="#,##0 5 2 4" xfId="1784" xr:uid="{00000000-0005-0000-0000-0000F8060000}"/>
    <cellStyle name="#,##0 5 2 4 2" xfId="1785" xr:uid="{00000000-0005-0000-0000-0000F9060000}"/>
    <cellStyle name="#,##0 5 2 4 3" xfId="1786" xr:uid="{00000000-0005-0000-0000-0000FA060000}"/>
    <cellStyle name="#,##0 5 2 4 4" xfId="1787" xr:uid="{00000000-0005-0000-0000-0000FB060000}"/>
    <cellStyle name="#,##0 5 2 4 5" xfId="1788" xr:uid="{00000000-0005-0000-0000-0000FC060000}"/>
    <cellStyle name="#,##0 5 2 5" xfId="1789" xr:uid="{00000000-0005-0000-0000-0000FD060000}"/>
    <cellStyle name="#,##0 5 2 6" xfId="1790" xr:uid="{00000000-0005-0000-0000-0000FE060000}"/>
    <cellStyle name="#,##0 5 2 7" xfId="1791" xr:uid="{00000000-0005-0000-0000-0000FF060000}"/>
    <cellStyle name="#,##0 5 2 8" xfId="1792" xr:uid="{00000000-0005-0000-0000-000000070000}"/>
    <cellStyle name="#,##0 5 3" xfId="1793" xr:uid="{00000000-0005-0000-0000-000001070000}"/>
    <cellStyle name="#,##0 5 3 2" xfId="1794" xr:uid="{00000000-0005-0000-0000-000002070000}"/>
    <cellStyle name="#,##0 5 3 2 2" xfId="1795" xr:uid="{00000000-0005-0000-0000-000003070000}"/>
    <cellStyle name="#,##0 5 3 2 3" xfId="1796" xr:uid="{00000000-0005-0000-0000-000004070000}"/>
    <cellStyle name="#,##0 5 3 2 4" xfId="1797" xr:uid="{00000000-0005-0000-0000-000005070000}"/>
    <cellStyle name="#,##0 5 3 2 5" xfId="1798" xr:uid="{00000000-0005-0000-0000-000006070000}"/>
    <cellStyle name="#,##0 5 3 3" xfId="1799" xr:uid="{00000000-0005-0000-0000-000007070000}"/>
    <cellStyle name="#,##0 5 3 3 2" xfId="1800" xr:uid="{00000000-0005-0000-0000-000008070000}"/>
    <cellStyle name="#,##0 5 3 3 3" xfId="1801" xr:uid="{00000000-0005-0000-0000-000009070000}"/>
    <cellStyle name="#,##0 5 3 3 4" xfId="1802" xr:uid="{00000000-0005-0000-0000-00000A070000}"/>
    <cellStyle name="#,##0 5 3 3 5" xfId="1803" xr:uid="{00000000-0005-0000-0000-00000B070000}"/>
    <cellStyle name="#,##0 5 3 4" xfId="1804" xr:uid="{00000000-0005-0000-0000-00000C070000}"/>
    <cellStyle name="#,##0 5 3 4 2" xfId="1805" xr:uid="{00000000-0005-0000-0000-00000D070000}"/>
    <cellStyle name="#,##0 5 3 4 3" xfId="1806" xr:uid="{00000000-0005-0000-0000-00000E070000}"/>
    <cellStyle name="#,##0 5 3 4 4" xfId="1807" xr:uid="{00000000-0005-0000-0000-00000F070000}"/>
    <cellStyle name="#,##0 5 3 4 5" xfId="1808" xr:uid="{00000000-0005-0000-0000-000010070000}"/>
    <cellStyle name="#,##0 5 3 5" xfId="1809" xr:uid="{00000000-0005-0000-0000-000011070000}"/>
    <cellStyle name="#,##0 5 3 6" xfId="1810" xr:uid="{00000000-0005-0000-0000-000012070000}"/>
    <cellStyle name="#,##0 5 3 7" xfId="1811" xr:uid="{00000000-0005-0000-0000-000013070000}"/>
    <cellStyle name="#,##0 5 3 8" xfId="1812" xr:uid="{00000000-0005-0000-0000-000014070000}"/>
    <cellStyle name="#,##0 5 4" xfId="1813" xr:uid="{00000000-0005-0000-0000-000015070000}"/>
    <cellStyle name="#,##0 5 4 2" xfId="1814" xr:uid="{00000000-0005-0000-0000-000016070000}"/>
    <cellStyle name="#,##0 5 4 2 2" xfId="1815" xr:uid="{00000000-0005-0000-0000-000017070000}"/>
    <cellStyle name="#,##0 5 4 2 3" xfId="1816" xr:uid="{00000000-0005-0000-0000-000018070000}"/>
    <cellStyle name="#,##0 5 4 2 4" xfId="1817" xr:uid="{00000000-0005-0000-0000-000019070000}"/>
    <cellStyle name="#,##0 5 4 2 5" xfId="1818" xr:uid="{00000000-0005-0000-0000-00001A070000}"/>
    <cellStyle name="#,##0 5 4 3" xfId="1819" xr:uid="{00000000-0005-0000-0000-00001B070000}"/>
    <cellStyle name="#,##0 5 4 3 2" xfId="1820" xr:uid="{00000000-0005-0000-0000-00001C070000}"/>
    <cellStyle name="#,##0 5 4 3 3" xfId="1821" xr:uid="{00000000-0005-0000-0000-00001D070000}"/>
    <cellStyle name="#,##0 5 4 3 4" xfId="1822" xr:uid="{00000000-0005-0000-0000-00001E070000}"/>
    <cellStyle name="#,##0 5 4 3 5" xfId="1823" xr:uid="{00000000-0005-0000-0000-00001F070000}"/>
    <cellStyle name="#,##0 5 4 4" xfId="1824" xr:uid="{00000000-0005-0000-0000-000020070000}"/>
    <cellStyle name="#,##0 5 4 4 2" xfId="1825" xr:uid="{00000000-0005-0000-0000-000021070000}"/>
    <cellStyle name="#,##0 5 4 4 3" xfId="1826" xr:uid="{00000000-0005-0000-0000-000022070000}"/>
    <cellStyle name="#,##0 5 4 4 4" xfId="1827" xr:uid="{00000000-0005-0000-0000-000023070000}"/>
    <cellStyle name="#,##0 5 4 4 5" xfId="1828" xr:uid="{00000000-0005-0000-0000-000024070000}"/>
    <cellStyle name="#,##0 5 4 5" xfId="1829" xr:uid="{00000000-0005-0000-0000-000025070000}"/>
    <cellStyle name="#,##0 5 4 6" xfId="1830" xr:uid="{00000000-0005-0000-0000-000026070000}"/>
    <cellStyle name="#,##0 5 4 7" xfId="1831" xr:uid="{00000000-0005-0000-0000-000027070000}"/>
    <cellStyle name="#,##0 5 4 8" xfId="1832" xr:uid="{00000000-0005-0000-0000-000028070000}"/>
    <cellStyle name="#,##0 5 5" xfId="1833" xr:uid="{00000000-0005-0000-0000-000029070000}"/>
    <cellStyle name="#,##0 5 5 2" xfId="1834" xr:uid="{00000000-0005-0000-0000-00002A070000}"/>
    <cellStyle name="#,##0 5 5 3" xfId="1835" xr:uid="{00000000-0005-0000-0000-00002B070000}"/>
    <cellStyle name="#,##0 5 5 4" xfId="1836" xr:uid="{00000000-0005-0000-0000-00002C070000}"/>
    <cellStyle name="#,##0 5 5 5" xfId="1837" xr:uid="{00000000-0005-0000-0000-00002D070000}"/>
    <cellStyle name="#,##0 5 6" xfId="1838" xr:uid="{00000000-0005-0000-0000-00002E070000}"/>
    <cellStyle name="#,##0 5 6 2" xfId="1839" xr:uid="{00000000-0005-0000-0000-00002F070000}"/>
    <cellStyle name="#,##0 5 6 3" xfId="1840" xr:uid="{00000000-0005-0000-0000-000030070000}"/>
    <cellStyle name="#,##0 5 6 4" xfId="1841" xr:uid="{00000000-0005-0000-0000-000031070000}"/>
    <cellStyle name="#,##0 5 6 5" xfId="1842" xr:uid="{00000000-0005-0000-0000-000032070000}"/>
    <cellStyle name="#,##0 5 7" xfId="1843" xr:uid="{00000000-0005-0000-0000-000033070000}"/>
    <cellStyle name="#,##0 5 7 2" xfId="1844" xr:uid="{00000000-0005-0000-0000-000034070000}"/>
    <cellStyle name="#,##0 5 7 3" xfId="1845" xr:uid="{00000000-0005-0000-0000-000035070000}"/>
    <cellStyle name="#,##0 5 7 4" xfId="1846" xr:uid="{00000000-0005-0000-0000-000036070000}"/>
    <cellStyle name="#,##0 5 7 5" xfId="1847" xr:uid="{00000000-0005-0000-0000-000037070000}"/>
    <cellStyle name="#,##0 5 8" xfId="1848" xr:uid="{00000000-0005-0000-0000-000038070000}"/>
    <cellStyle name="#,##0 5 9" xfId="1849" xr:uid="{00000000-0005-0000-0000-000039070000}"/>
    <cellStyle name="#,##0 6" xfId="1850" xr:uid="{00000000-0005-0000-0000-00003A070000}"/>
    <cellStyle name="#,##0 6 10" xfId="1851" xr:uid="{00000000-0005-0000-0000-00003B070000}"/>
    <cellStyle name="#,##0 6 11" xfId="1852" xr:uid="{00000000-0005-0000-0000-00003C070000}"/>
    <cellStyle name="#,##0 6 2" xfId="1853" xr:uid="{00000000-0005-0000-0000-00003D070000}"/>
    <cellStyle name="#,##0 6 2 2" xfId="1854" xr:uid="{00000000-0005-0000-0000-00003E070000}"/>
    <cellStyle name="#,##0 6 2 2 2" xfId="1855" xr:uid="{00000000-0005-0000-0000-00003F070000}"/>
    <cellStyle name="#,##0 6 2 2 3" xfId="1856" xr:uid="{00000000-0005-0000-0000-000040070000}"/>
    <cellStyle name="#,##0 6 2 2 4" xfId="1857" xr:uid="{00000000-0005-0000-0000-000041070000}"/>
    <cellStyle name="#,##0 6 2 2 5" xfId="1858" xr:uid="{00000000-0005-0000-0000-000042070000}"/>
    <cellStyle name="#,##0 6 2 3" xfId="1859" xr:uid="{00000000-0005-0000-0000-000043070000}"/>
    <cellStyle name="#,##0 6 2 3 2" xfId="1860" xr:uid="{00000000-0005-0000-0000-000044070000}"/>
    <cellStyle name="#,##0 6 2 3 3" xfId="1861" xr:uid="{00000000-0005-0000-0000-000045070000}"/>
    <cellStyle name="#,##0 6 2 3 4" xfId="1862" xr:uid="{00000000-0005-0000-0000-000046070000}"/>
    <cellStyle name="#,##0 6 2 3 5" xfId="1863" xr:uid="{00000000-0005-0000-0000-000047070000}"/>
    <cellStyle name="#,##0 6 2 4" xfId="1864" xr:uid="{00000000-0005-0000-0000-000048070000}"/>
    <cellStyle name="#,##0 6 2 4 2" xfId="1865" xr:uid="{00000000-0005-0000-0000-000049070000}"/>
    <cellStyle name="#,##0 6 2 4 3" xfId="1866" xr:uid="{00000000-0005-0000-0000-00004A070000}"/>
    <cellStyle name="#,##0 6 2 4 4" xfId="1867" xr:uid="{00000000-0005-0000-0000-00004B070000}"/>
    <cellStyle name="#,##0 6 2 4 5" xfId="1868" xr:uid="{00000000-0005-0000-0000-00004C070000}"/>
    <cellStyle name="#,##0 6 2 5" xfId="1869" xr:uid="{00000000-0005-0000-0000-00004D070000}"/>
    <cellStyle name="#,##0 6 2 6" xfId="1870" xr:uid="{00000000-0005-0000-0000-00004E070000}"/>
    <cellStyle name="#,##0 6 2 7" xfId="1871" xr:uid="{00000000-0005-0000-0000-00004F070000}"/>
    <cellStyle name="#,##0 6 2 8" xfId="1872" xr:uid="{00000000-0005-0000-0000-000050070000}"/>
    <cellStyle name="#,##0 6 3" xfId="1873" xr:uid="{00000000-0005-0000-0000-000051070000}"/>
    <cellStyle name="#,##0 6 3 2" xfId="1874" xr:uid="{00000000-0005-0000-0000-000052070000}"/>
    <cellStyle name="#,##0 6 3 2 2" xfId="1875" xr:uid="{00000000-0005-0000-0000-000053070000}"/>
    <cellStyle name="#,##0 6 3 2 3" xfId="1876" xr:uid="{00000000-0005-0000-0000-000054070000}"/>
    <cellStyle name="#,##0 6 3 2 4" xfId="1877" xr:uid="{00000000-0005-0000-0000-000055070000}"/>
    <cellStyle name="#,##0 6 3 2 5" xfId="1878" xr:uid="{00000000-0005-0000-0000-000056070000}"/>
    <cellStyle name="#,##0 6 3 3" xfId="1879" xr:uid="{00000000-0005-0000-0000-000057070000}"/>
    <cellStyle name="#,##0 6 3 3 2" xfId="1880" xr:uid="{00000000-0005-0000-0000-000058070000}"/>
    <cellStyle name="#,##0 6 3 3 3" xfId="1881" xr:uid="{00000000-0005-0000-0000-000059070000}"/>
    <cellStyle name="#,##0 6 3 3 4" xfId="1882" xr:uid="{00000000-0005-0000-0000-00005A070000}"/>
    <cellStyle name="#,##0 6 3 3 5" xfId="1883" xr:uid="{00000000-0005-0000-0000-00005B070000}"/>
    <cellStyle name="#,##0 6 3 4" xfId="1884" xr:uid="{00000000-0005-0000-0000-00005C070000}"/>
    <cellStyle name="#,##0 6 3 4 2" xfId="1885" xr:uid="{00000000-0005-0000-0000-00005D070000}"/>
    <cellStyle name="#,##0 6 3 4 3" xfId="1886" xr:uid="{00000000-0005-0000-0000-00005E070000}"/>
    <cellStyle name="#,##0 6 3 4 4" xfId="1887" xr:uid="{00000000-0005-0000-0000-00005F070000}"/>
    <cellStyle name="#,##0 6 3 4 5" xfId="1888" xr:uid="{00000000-0005-0000-0000-000060070000}"/>
    <cellStyle name="#,##0 6 3 5" xfId="1889" xr:uid="{00000000-0005-0000-0000-000061070000}"/>
    <cellStyle name="#,##0 6 3 6" xfId="1890" xr:uid="{00000000-0005-0000-0000-000062070000}"/>
    <cellStyle name="#,##0 6 3 7" xfId="1891" xr:uid="{00000000-0005-0000-0000-000063070000}"/>
    <cellStyle name="#,##0 6 3 8" xfId="1892" xr:uid="{00000000-0005-0000-0000-000064070000}"/>
    <cellStyle name="#,##0 6 4" xfId="1893" xr:uid="{00000000-0005-0000-0000-000065070000}"/>
    <cellStyle name="#,##0 6 4 2" xfId="1894" xr:uid="{00000000-0005-0000-0000-000066070000}"/>
    <cellStyle name="#,##0 6 4 2 2" xfId="1895" xr:uid="{00000000-0005-0000-0000-000067070000}"/>
    <cellStyle name="#,##0 6 4 2 3" xfId="1896" xr:uid="{00000000-0005-0000-0000-000068070000}"/>
    <cellStyle name="#,##0 6 4 2 4" xfId="1897" xr:uid="{00000000-0005-0000-0000-000069070000}"/>
    <cellStyle name="#,##0 6 4 2 5" xfId="1898" xr:uid="{00000000-0005-0000-0000-00006A070000}"/>
    <cellStyle name="#,##0 6 4 3" xfId="1899" xr:uid="{00000000-0005-0000-0000-00006B070000}"/>
    <cellStyle name="#,##0 6 4 3 2" xfId="1900" xr:uid="{00000000-0005-0000-0000-00006C070000}"/>
    <cellStyle name="#,##0 6 4 3 3" xfId="1901" xr:uid="{00000000-0005-0000-0000-00006D070000}"/>
    <cellStyle name="#,##0 6 4 3 4" xfId="1902" xr:uid="{00000000-0005-0000-0000-00006E070000}"/>
    <cellStyle name="#,##0 6 4 3 5" xfId="1903" xr:uid="{00000000-0005-0000-0000-00006F070000}"/>
    <cellStyle name="#,##0 6 4 4" xfId="1904" xr:uid="{00000000-0005-0000-0000-000070070000}"/>
    <cellStyle name="#,##0 6 4 4 2" xfId="1905" xr:uid="{00000000-0005-0000-0000-000071070000}"/>
    <cellStyle name="#,##0 6 4 4 3" xfId="1906" xr:uid="{00000000-0005-0000-0000-000072070000}"/>
    <cellStyle name="#,##0 6 4 4 4" xfId="1907" xr:uid="{00000000-0005-0000-0000-000073070000}"/>
    <cellStyle name="#,##0 6 4 4 5" xfId="1908" xr:uid="{00000000-0005-0000-0000-000074070000}"/>
    <cellStyle name="#,##0 6 4 5" xfId="1909" xr:uid="{00000000-0005-0000-0000-000075070000}"/>
    <cellStyle name="#,##0 6 4 6" xfId="1910" xr:uid="{00000000-0005-0000-0000-000076070000}"/>
    <cellStyle name="#,##0 6 4 7" xfId="1911" xr:uid="{00000000-0005-0000-0000-000077070000}"/>
    <cellStyle name="#,##0 6 4 8" xfId="1912" xr:uid="{00000000-0005-0000-0000-000078070000}"/>
    <cellStyle name="#,##0 6 5" xfId="1913" xr:uid="{00000000-0005-0000-0000-000079070000}"/>
    <cellStyle name="#,##0 6 5 2" xfId="1914" xr:uid="{00000000-0005-0000-0000-00007A070000}"/>
    <cellStyle name="#,##0 6 5 3" xfId="1915" xr:uid="{00000000-0005-0000-0000-00007B070000}"/>
    <cellStyle name="#,##0 6 5 4" xfId="1916" xr:uid="{00000000-0005-0000-0000-00007C070000}"/>
    <cellStyle name="#,##0 6 5 5" xfId="1917" xr:uid="{00000000-0005-0000-0000-00007D070000}"/>
    <cellStyle name="#,##0 6 6" xfId="1918" xr:uid="{00000000-0005-0000-0000-00007E070000}"/>
    <cellStyle name="#,##0 6 6 2" xfId="1919" xr:uid="{00000000-0005-0000-0000-00007F070000}"/>
    <cellStyle name="#,##0 6 6 3" xfId="1920" xr:uid="{00000000-0005-0000-0000-000080070000}"/>
    <cellStyle name="#,##0 6 6 4" xfId="1921" xr:uid="{00000000-0005-0000-0000-000081070000}"/>
    <cellStyle name="#,##0 6 6 5" xfId="1922" xr:uid="{00000000-0005-0000-0000-000082070000}"/>
    <cellStyle name="#,##0 6 7" xfId="1923" xr:uid="{00000000-0005-0000-0000-000083070000}"/>
    <cellStyle name="#,##0 6 7 2" xfId="1924" xr:uid="{00000000-0005-0000-0000-000084070000}"/>
    <cellStyle name="#,##0 6 7 3" xfId="1925" xr:uid="{00000000-0005-0000-0000-000085070000}"/>
    <cellStyle name="#,##0 6 7 4" xfId="1926" xr:uid="{00000000-0005-0000-0000-000086070000}"/>
    <cellStyle name="#,##0 6 7 5" xfId="1927" xr:uid="{00000000-0005-0000-0000-000087070000}"/>
    <cellStyle name="#,##0 6 8" xfId="1928" xr:uid="{00000000-0005-0000-0000-000088070000}"/>
    <cellStyle name="#,##0 6 9" xfId="1929" xr:uid="{00000000-0005-0000-0000-000089070000}"/>
    <cellStyle name="#,##0 7" xfId="1930" xr:uid="{00000000-0005-0000-0000-00008A070000}"/>
    <cellStyle name="#,##0 7 2" xfId="1931" xr:uid="{00000000-0005-0000-0000-00008B070000}"/>
    <cellStyle name="#,##0 7 2 2" xfId="1932" xr:uid="{00000000-0005-0000-0000-00008C070000}"/>
    <cellStyle name="#,##0 7 2 3" xfId="1933" xr:uid="{00000000-0005-0000-0000-00008D070000}"/>
    <cellStyle name="#,##0 7 2 4" xfId="1934" xr:uid="{00000000-0005-0000-0000-00008E070000}"/>
    <cellStyle name="#,##0 7 2 5" xfId="1935" xr:uid="{00000000-0005-0000-0000-00008F070000}"/>
    <cellStyle name="#,##0 7 3" xfId="1936" xr:uid="{00000000-0005-0000-0000-000090070000}"/>
    <cellStyle name="#,##0 7 3 2" xfId="1937" xr:uid="{00000000-0005-0000-0000-000091070000}"/>
    <cellStyle name="#,##0 7 3 3" xfId="1938" xr:uid="{00000000-0005-0000-0000-000092070000}"/>
    <cellStyle name="#,##0 7 3 4" xfId="1939" xr:uid="{00000000-0005-0000-0000-000093070000}"/>
    <cellStyle name="#,##0 7 3 5" xfId="1940" xr:uid="{00000000-0005-0000-0000-000094070000}"/>
    <cellStyle name="#,##0 7 4" xfId="1941" xr:uid="{00000000-0005-0000-0000-000095070000}"/>
    <cellStyle name="#,##0 7 4 2" xfId="1942" xr:uid="{00000000-0005-0000-0000-000096070000}"/>
    <cellStyle name="#,##0 7 4 3" xfId="1943" xr:uid="{00000000-0005-0000-0000-000097070000}"/>
    <cellStyle name="#,##0 7 4 4" xfId="1944" xr:uid="{00000000-0005-0000-0000-000098070000}"/>
    <cellStyle name="#,##0 7 4 5" xfId="1945" xr:uid="{00000000-0005-0000-0000-000099070000}"/>
    <cellStyle name="#,##0 7 5" xfId="1946" xr:uid="{00000000-0005-0000-0000-00009A070000}"/>
    <cellStyle name="#,##0 7 6" xfId="1947" xr:uid="{00000000-0005-0000-0000-00009B070000}"/>
    <cellStyle name="#,##0 7 7" xfId="1948" xr:uid="{00000000-0005-0000-0000-00009C070000}"/>
    <cellStyle name="#,##0 7 8" xfId="1949" xr:uid="{00000000-0005-0000-0000-00009D070000}"/>
    <cellStyle name="#,##0 8" xfId="1950" xr:uid="{00000000-0005-0000-0000-00009E070000}"/>
    <cellStyle name="#,##0 8 2" xfId="1951" xr:uid="{00000000-0005-0000-0000-00009F070000}"/>
    <cellStyle name="#,##0 8 2 2" xfId="1952" xr:uid="{00000000-0005-0000-0000-0000A0070000}"/>
    <cellStyle name="#,##0 8 2 3" xfId="1953" xr:uid="{00000000-0005-0000-0000-0000A1070000}"/>
    <cellStyle name="#,##0 8 2 4" xfId="1954" xr:uid="{00000000-0005-0000-0000-0000A2070000}"/>
    <cellStyle name="#,##0 8 2 5" xfId="1955" xr:uid="{00000000-0005-0000-0000-0000A3070000}"/>
    <cellStyle name="#,##0 8 3" xfId="1956" xr:uid="{00000000-0005-0000-0000-0000A4070000}"/>
    <cellStyle name="#,##0 8 3 2" xfId="1957" xr:uid="{00000000-0005-0000-0000-0000A5070000}"/>
    <cellStyle name="#,##0 8 3 3" xfId="1958" xr:uid="{00000000-0005-0000-0000-0000A6070000}"/>
    <cellStyle name="#,##0 8 3 4" xfId="1959" xr:uid="{00000000-0005-0000-0000-0000A7070000}"/>
    <cellStyle name="#,##0 8 3 5" xfId="1960" xr:uid="{00000000-0005-0000-0000-0000A8070000}"/>
    <cellStyle name="#,##0 8 4" xfId="1961" xr:uid="{00000000-0005-0000-0000-0000A9070000}"/>
    <cellStyle name="#,##0 8 4 2" xfId="1962" xr:uid="{00000000-0005-0000-0000-0000AA070000}"/>
    <cellStyle name="#,##0 8 4 3" xfId="1963" xr:uid="{00000000-0005-0000-0000-0000AB070000}"/>
    <cellStyle name="#,##0 8 4 4" xfId="1964" xr:uid="{00000000-0005-0000-0000-0000AC070000}"/>
    <cellStyle name="#,##0 8 4 5" xfId="1965" xr:uid="{00000000-0005-0000-0000-0000AD070000}"/>
    <cellStyle name="#,##0 8 5" xfId="1966" xr:uid="{00000000-0005-0000-0000-0000AE070000}"/>
    <cellStyle name="#,##0 8 6" xfId="1967" xr:uid="{00000000-0005-0000-0000-0000AF070000}"/>
    <cellStyle name="#,##0 8 7" xfId="1968" xr:uid="{00000000-0005-0000-0000-0000B0070000}"/>
    <cellStyle name="#,##0 8 8" xfId="1969" xr:uid="{00000000-0005-0000-0000-0000B1070000}"/>
    <cellStyle name="#,##0 9" xfId="1970" xr:uid="{00000000-0005-0000-0000-0000B2070000}"/>
    <cellStyle name="#,##0 9 2" xfId="1971" xr:uid="{00000000-0005-0000-0000-0000B3070000}"/>
    <cellStyle name="#,##0 9 2 2" xfId="1972" xr:uid="{00000000-0005-0000-0000-0000B4070000}"/>
    <cellStyle name="#,##0 9 2 3" xfId="1973" xr:uid="{00000000-0005-0000-0000-0000B5070000}"/>
    <cellStyle name="#,##0 9 2 4" xfId="1974" xr:uid="{00000000-0005-0000-0000-0000B6070000}"/>
    <cellStyle name="#,##0 9 2 5" xfId="1975" xr:uid="{00000000-0005-0000-0000-0000B7070000}"/>
    <cellStyle name="#,##0 9 3" xfId="1976" xr:uid="{00000000-0005-0000-0000-0000B8070000}"/>
    <cellStyle name="#,##0 9 3 2" xfId="1977" xr:uid="{00000000-0005-0000-0000-0000B9070000}"/>
    <cellStyle name="#,##0 9 3 3" xfId="1978" xr:uid="{00000000-0005-0000-0000-0000BA070000}"/>
    <cellStyle name="#,##0 9 3 4" xfId="1979" xr:uid="{00000000-0005-0000-0000-0000BB070000}"/>
    <cellStyle name="#,##0 9 3 5" xfId="1980" xr:uid="{00000000-0005-0000-0000-0000BC070000}"/>
    <cellStyle name="#,##0 9 4" xfId="1981" xr:uid="{00000000-0005-0000-0000-0000BD070000}"/>
    <cellStyle name="#,##0 9 4 2" xfId="1982" xr:uid="{00000000-0005-0000-0000-0000BE070000}"/>
    <cellStyle name="#,##0 9 4 3" xfId="1983" xr:uid="{00000000-0005-0000-0000-0000BF070000}"/>
    <cellStyle name="#,##0 9 4 4" xfId="1984" xr:uid="{00000000-0005-0000-0000-0000C0070000}"/>
    <cellStyle name="#,##0 9 4 5" xfId="1985" xr:uid="{00000000-0005-0000-0000-0000C1070000}"/>
    <cellStyle name="#,##0 9 5" xfId="1986" xr:uid="{00000000-0005-0000-0000-0000C2070000}"/>
    <cellStyle name="#,##0 9 6" xfId="1987" xr:uid="{00000000-0005-0000-0000-0000C3070000}"/>
    <cellStyle name="#,##0 9 7" xfId="1988" xr:uid="{00000000-0005-0000-0000-0000C4070000}"/>
    <cellStyle name="#,##0 9 8" xfId="1989" xr:uid="{00000000-0005-0000-0000-0000C5070000}"/>
    <cellStyle name="(##.00)" xfId="1990" xr:uid="{00000000-0005-0000-0000-0000C6070000}"/>
    <cellStyle name="(표준)" xfId="1991" xr:uid="{00000000-0005-0000-0000-0000C7070000}"/>
    <cellStyle name="?" xfId="1992" xr:uid="{00000000-0005-0000-0000-0000C8070000}"/>
    <cellStyle name="??_x000c_蕓&quot; 婦U_x0001_&quot;_x0004_?_x0007__x0001__x0001_" xfId="1993" xr:uid="{00000000-0005-0000-0000-0000C9070000}"/>
    <cellStyle name="??_x000c_蕓&quot;_x000d_婦U_x0001_&quot;_x0004_?_x0007__x0001__x0001_" xfId="51927" xr:uid="{00000000-0005-0000-0000-0000CA070000}"/>
    <cellStyle name="??&amp;O?&amp;H?_x0008__x000f__x0007_?_x0007__x0001__x0001_" xfId="1994" xr:uid="{00000000-0005-0000-0000-0000CB070000}"/>
    <cellStyle name="??&amp;O?&amp;H?_x0008_??_x0007__x0001__x0001_" xfId="1995" xr:uid="{00000000-0005-0000-0000-0000CC070000}"/>
    <cellStyle name="??&amp;O?&amp;H?_x0008__x000f__x0007_?_x0007__x0001__x0001__2001아울렛부평청구(2008년 5월)" xfId="1996" xr:uid="{00000000-0005-0000-0000-0000CD070000}"/>
    <cellStyle name="???­ [0]_??º?¼?·®??°? " xfId="1997" xr:uid="{00000000-0005-0000-0000-0000CE070000}"/>
    <cellStyle name="???­_??º?¼?·®??°? " xfId="1998" xr:uid="{00000000-0005-0000-0000-0000CF070000}"/>
    <cellStyle name="???Ø_??º?¼?·®??°? " xfId="1999" xr:uid="{00000000-0005-0000-0000-0000D0070000}"/>
    <cellStyle name="?Þ¸¶ [0]_??º?¼?·®??°? " xfId="2000" xr:uid="{00000000-0005-0000-0000-0000D1070000}"/>
    <cellStyle name="?Þ¸¶_??º?¼?·®??°? " xfId="2001" xr:uid="{00000000-0005-0000-0000-0000D2070000}"/>
    <cellStyle name="@" xfId="2002" xr:uid="{00000000-0005-0000-0000-0000D3070000}"/>
    <cellStyle name="_(090114)일상및제설 가실행" xfId="2003" xr:uid="{00000000-0005-0000-0000-0000D4070000}"/>
    <cellStyle name="_(090415)일상및제설 내역" xfId="2004" xr:uid="{00000000-0005-0000-0000-0000D5070000}"/>
    <cellStyle name="_(2003)천안신축이음선투입(2차)" xfId="2005" xr:uid="{00000000-0005-0000-0000-0000D6070000}"/>
    <cellStyle name="_(2004)무주수량산출(2차변경)" xfId="2006" xr:uid="{00000000-0005-0000-0000-0000D7070000}"/>
    <cellStyle name="_(2004)선시행13-진천콘크리트포장(요청-하도급)" xfId="2007" xr:uid="{00000000-0005-0000-0000-0000D8070000}"/>
    <cellStyle name="_(2004)선시행-구조물보수(요청-하도급)" xfId="2008" xr:uid="{00000000-0005-0000-0000-0000D9070000}"/>
    <cellStyle name="_(2004)하도급 승인(0413)-명근" xfId="2009" xr:uid="{00000000-0005-0000-0000-0000DA070000}"/>
    <cellStyle name="_~0030626" xfId="2010" xr:uid="{00000000-0005-0000-0000-0000DB070000}"/>
    <cellStyle name="_~0040109" xfId="2011" xr:uid="{00000000-0005-0000-0000-0000DC070000}"/>
    <cellStyle name="_■2005년간부사원정기이동案21" xfId="2012" xr:uid="{00000000-0005-0000-0000-0000DD070000}"/>
    <cellStyle name="_■점장이동후속인사(急)" xfId="2013" xr:uid="{00000000-0005-0000-0000-0000DE070000}"/>
    <cellStyle name="_●상품본부BD,매출등(03)" xfId="2014" xr:uid="{00000000-0005-0000-0000-0000DF070000}"/>
    <cellStyle name="_●판매본부비교" xfId="2015" xr:uid="{00000000-0005-0000-0000-0000E0070000}"/>
    <cellStyle name="_02간담회" xfId="2016" xr:uid="{00000000-0005-0000-0000-0000E1070000}"/>
    <cellStyle name="_02년냉기서비스과운영안세부내역" xfId="2017" xr:uid="{00000000-0005-0000-0000-0000E2070000}"/>
    <cellStyle name="_03 마현-생창 국도건설" xfId="2018" xr:uid="{00000000-0005-0000-0000-0000E3070000}"/>
    <cellStyle name="_03 협약(아스팔트포장-천안,영동)" xfId="2019" xr:uid="{00000000-0005-0000-0000-0000E4070000}"/>
    <cellStyle name="_04-당진설계" xfId="2020" xr:uid="{00000000-0005-0000-0000-0000E5070000}"/>
    <cellStyle name="_04-보령설계" xfId="2021" xr:uid="{00000000-0005-0000-0000-0000E6070000}"/>
    <cellStyle name="_04-천안설계" xfId="2022" xr:uid="{00000000-0005-0000-0000-0000E7070000}"/>
    <cellStyle name="_04협약설계(집계표)" xfId="2023" xr:uid="{00000000-0005-0000-0000-0000E8070000}"/>
    <cellStyle name="_'05년협약설계(무주(최종-건))" xfId="2024" xr:uid="{00000000-0005-0000-0000-0000E9070000}"/>
    <cellStyle name="_166.3k암털이내역(4차)6.8" xfId="2025" xr:uid="{00000000-0005-0000-0000-0000EA070000}"/>
    <cellStyle name="_200.토사제거(암거)" xfId="2026" xr:uid="{00000000-0005-0000-0000-0000EB070000}"/>
    <cellStyle name="_2001년 왕성중기건설" xfId="2027" xr:uid="{00000000-0005-0000-0000-0000EC070000}"/>
    <cellStyle name="_2004년설계" xfId="2028" xr:uid="{00000000-0005-0000-0000-0000ED070000}"/>
    <cellStyle name="_2-4.상반기실적부문별요약" xfId="2029" xr:uid="{00000000-0005-0000-0000-0000EE070000}"/>
    <cellStyle name="_2-4.상반기실적부문별요약(표지및목차포함)" xfId="2030" xr:uid="{00000000-0005-0000-0000-0000EF070000}"/>
    <cellStyle name="_2-4.상반기실적부문별요약(표지및목차포함)_1" xfId="2031" xr:uid="{00000000-0005-0000-0000-0000F0070000}"/>
    <cellStyle name="_2-4.상반기실적부문별요약_1" xfId="2032" xr:uid="{00000000-0005-0000-0000-0000F1070000}"/>
    <cellStyle name="_375.5K배수옹벽" xfId="2033" xr:uid="{00000000-0005-0000-0000-0000F2070000}"/>
    <cellStyle name="_402.3k(부산)플륨관" xfId="2034" xr:uid="{00000000-0005-0000-0000-0000F3070000}"/>
    <cellStyle name="_451-1콘팻칭(MDI)" xfId="2035" xr:uid="{00000000-0005-0000-0000-0000F4070000}"/>
    <cellStyle name="_451-2.팻칭(초속경)" xfId="2036" xr:uid="{00000000-0005-0000-0000-0000F5070000}"/>
    <cellStyle name="_'99상반기경영개선활동결과(게시용)" xfId="2037" xr:uid="{00000000-0005-0000-0000-0000F6070000}"/>
    <cellStyle name="_Book1" xfId="2038" xr:uid="{00000000-0005-0000-0000-0000F7070000}"/>
    <cellStyle name="_CS기본과정출석부" xfId="2039" xr:uid="{00000000-0005-0000-0000-0000F8070000}"/>
    <cellStyle name="_NEGS_1화 [0]_nh_x0010_통화 [0]_OCT-Price" xfId="2040" xr:uid="{00000000-0005-0000-0000-0000F9070000}"/>
    <cellStyle name="_PRICE" xfId="2041" xr:uid="{00000000-0005-0000-0000-0000FA070000}"/>
    <cellStyle name="_경영개선활동상반기실적(990708)" xfId="2042" xr:uid="{00000000-0005-0000-0000-0000FB070000}"/>
    <cellStyle name="_경영개선활동상반기실적(990708)_1" xfId="2043" xr:uid="{00000000-0005-0000-0000-0000FC070000}"/>
    <cellStyle name="_경영개선활동상반기실적(990708)_2" xfId="2044" xr:uid="{00000000-0005-0000-0000-0000FD070000}"/>
    <cellStyle name="_경영개선활성화방안(990802)" xfId="2045" xr:uid="{00000000-0005-0000-0000-0000FE070000}"/>
    <cellStyle name="_경영개선활성화방안(990802)_1" xfId="2046" xr:uid="{00000000-0005-0000-0000-0000FF070000}"/>
    <cellStyle name="_계약의뢰양식(new1)" xfId="2047" xr:uid="{00000000-0005-0000-0000-000000080000}"/>
    <cellStyle name="_공사비집계표(측구1)" xfId="2048" xr:uid="{00000000-0005-0000-0000-000001080000}"/>
    <cellStyle name="_관리비&amp; 공통부대공(원덕)" xfId="2049" xr:uid="{00000000-0005-0000-0000-000002080000}"/>
    <cellStyle name="_관리비&amp; 공통부대공(원덕)_(2004)선시행-구조물보수(요청-하도급)" xfId="2050" xr:uid="{00000000-0005-0000-0000-000003080000}"/>
    <cellStyle name="_관리비&amp; 공통부대공(원덕)_04-보령설계" xfId="2051" xr:uid="{00000000-0005-0000-0000-000004080000}"/>
    <cellStyle name="_관리비&amp; 공통부대공(원덕)_04-보령설계_04-보령설계" xfId="2052" xr:uid="{00000000-0005-0000-0000-000005080000}"/>
    <cellStyle name="_관리비&amp; 공통부대공(원덕)_본부팀견적현황" xfId="2053" xr:uid="{00000000-0005-0000-0000-000006080000}"/>
    <cellStyle name="_관리비&amp; 공통부대공(원덕)_진짜하도급(토공)" xfId="2054" xr:uid="{00000000-0005-0000-0000-000007080000}"/>
    <cellStyle name="_관리비&amp; 공통부대공(원덕)_진짜하도급(토공)_(2004)선시행-구조물보수(요청-하도급)" xfId="2055" xr:uid="{00000000-0005-0000-0000-000008080000}"/>
    <cellStyle name="_관리비&amp; 공통부대공(원덕)_진짜하도급(토공)_04-보령설계" xfId="2056" xr:uid="{00000000-0005-0000-0000-000009080000}"/>
    <cellStyle name="_관리비&amp; 공통부대공(원덕)_진짜하도급(토공)_04-보령설계_04-보령설계" xfId="2057" xr:uid="{00000000-0005-0000-0000-00000A080000}"/>
    <cellStyle name="_관리비&amp; 공통부대공(원덕)_진짜하도급(토공)_검토" xfId="2058" xr:uid="{00000000-0005-0000-0000-00000B080000}"/>
    <cellStyle name="_관리비&amp; 공통부대공(원덕)_진짜하도급(토공)_검토_(2004)선시행-구조물보수(요청-하도급)" xfId="2059" xr:uid="{00000000-0005-0000-0000-00000C080000}"/>
    <cellStyle name="_관리비&amp; 공통부대공(원덕)_진짜하도급(토공)_검토_04-보령설계" xfId="2060" xr:uid="{00000000-0005-0000-0000-00000D080000}"/>
    <cellStyle name="_관리비&amp; 공통부대공(원덕)_진짜하도급(토공)_검토_04-보령설계_04-보령설계" xfId="2061" xr:uid="{00000000-0005-0000-0000-00000E080000}"/>
    <cellStyle name="_관리비&amp; 공통부대공(원덕)_진짜하도급(토공)_검토_팻칭내역(진천)" xfId="2062" xr:uid="{00000000-0005-0000-0000-00000F080000}"/>
    <cellStyle name="_관리비&amp; 공통부대공(원덕)_진짜하도급(토공)_계약내용" xfId="2063" xr:uid="{00000000-0005-0000-0000-000010080000}"/>
    <cellStyle name="_관리비&amp; 공통부대공(원덕)_진짜하도급(토공)_본부팀견적현황" xfId="2064" xr:uid="{00000000-0005-0000-0000-000011080000}"/>
    <cellStyle name="_관리비&amp; 공통부대공(원덕)_진짜하도급(토공)_사본 - 중부유지보수실행,하도급품의(강교자재비제외)" xfId="2065" xr:uid="{00000000-0005-0000-0000-000012080000}"/>
    <cellStyle name="_관리비&amp; 공통부대공(원덕)_진짜하도급(토공)_요청" xfId="2066" xr:uid="{00000000-0005-0000-0000-000013080000}"/>
    <cellStyle name="_관리비&amp; 공통부대공(원덕)_진짜하도급(토공)_요청_(2004)선시행-구조물보수(요청-하도급)" xfId="2067" xr:uid="{00000000-0005-0000-0000-000014080000}"/>
    <cellStyle name="_관리비&amp; 공통부대공(원덕)_진짜하도급(토공)_요청_04-보령설계" xfId="2068" xr:uid="{00000000-0005-0000-0000-000015080000}"/>
    <cellStyle name="_관리비&amp; 공통부대공(원덕)_진짜하도급(토공)_요청_04-보령설계_04-보령설계" xfId="2069" xr:uid="{00000000-0005-0000-0000-000016080000}"/>
    <cellStyle name="_관리비&amp; 공통부대공(원덕)_진짜하도급(토공)_요청_팻칭내역(진천)" xfId="2070" xr:uid="{00000000-0005-0000-0000-000017080000}"/>
    <cellStyle name="_관리비&amp; 공통부대공(원덕)_진짜하도급(토공)_진짜진짜하도급" xfId="2071" xr:uid="{00000000-0005-0000-0000-000018080000}"/>
    <cellStyle name="_관리비&amp; 공통부대공(원덕)_진짜하도급(토공)_진짜진짜하도급_(2004)선시행-구조물보수(요청-하도급)" xfId="2072" xr:uid="{00000000-0005-0000-0000-000019080000}"/>
    <cellStyle name="_관리비&amp; 공통부대공(원덕)_진짜하도급(토공)_진짜진짜하도급_04-보령설계" xfId="2073" xr:uid="{00000000-0005-0000-0000-00001A080000}"/>
    <cellStyle name="_관리비&amp; 공통부대공(원덕)_진짜하도급(토공)_진짜진짜하도급_04-보령설계_04-보령설계" xfId="2074" xr:uid="{00000000-0005-0000-0000-00001B080000}"/>
    <cellStyle name="_관리비&amp; 공통부대공(원덕)_진짜하도급(토공)_진짜진짜하도급_본부팀견적현황" xfId="2075" xr:uid="{00000000-0005-0000-0000-00001C080000}"/>
    <cellStyle name="_관리비&amp; 공통부대공(원덕)_진짜하도급(토공)_진짜진짜하도급_팻칭내역(진천)" xfId="2076" xr:uid="{00000000-0005-0000-0000-00001D080000}"/>
    <cellStyle name="_관리비&amp; 공통부대공(원덕)_진짜하도급(토공)_팻칭내역(진천)" xfId="2077" xr:uid="{00000000-0005-0000-0000-00001E080000}"/>
    <cellStyle name="_관리비&amp; 공통부대공(원덕)_진짜하도급(토공)_포장하도급승인" xfId="2078" xr:uid="{00000000-0005-0000-0000-00001F080000}"/>
    <cellStyle name="_관리비&amp; 공통부대공(원덕)_진짜하도급(토공)_하도급팀별분개" xfId="2079" xr:uid="{00000000-0005-0000-0000-000020080000}"/>
    <cellStyle name="_관리비&amp; 공통부대공(원덕)_팻칭내역(진천)" xfId="2080" xr:uid="{00000000-0005-0000-0000-000021080000}"/>
    <cellStyle name="_관리비&amp; 공통부대공(원덕)_합정하도급요청(토공)" xfId="2081" xr:uid="{00000000-0005-0000-0000-000022080000}"/>
    <cellStyle name="_관리비&amp; 공통부대공(원덕)_합정하도급요청(토공)_(2004)선시행-구조물보수(요청-하도급)" xfId="2082" xr:uid="{00000000-0005-0000-0000-000023080000}"/>
    <cellStyle name="_관리비&amp; 공통부대공(원덕)_합정하도급요청(토공)_04-보령설계" xfId="2083" xr:uid="{00000000-0005-0000-0000-000024080000}"/>
    <cellStyle name="_관리비&amp; 공통부대공(원덕)_합정하도급요청(토공)_04-보령설계_04-보령설계" xfId="2084" xr:uid="{00000000-0005-0000-0000-000025080000}"/>
    <cellStyle name="_관리비&amp; 공통부대공(원덕)_합정하도급요청(토공)_검토" xfId="2085" xr:uid="{00000000-0005-0000-0000-000026080000}"/>
    <cellStyle name="_관리비&amp; 공통부대공(원덕)_합정하도급요청(토공)_검토_(2004)선시행-구조물보수(요청-하도급)" xfId="2086" xr:uid="{00000000-0005-0000-0000-000027080000}"/>
    <cellStyle name="_관리비&amp; 공통부대공(원덕)_합정하도급요청(토공)_검토_04-보령설계" xfId="2087" xr:uid="{00000000-0005-0000-0000-000028080000}"/>
    <cellStyle name="_관리비&amp; 공통부대공(원덕)_합정하도급요청(토공)_검토_04-보령설계_04-보령설계" xfId="2088" xr:uid="{00000000-0005-0000-0000-000029080000}"/>
    <cellStyle name="_관리비&amp; 공통부대공(원덕)_합정하도급요청(토공)_검토_팻칭내역(진천)" xfId="2089" xr:uid="{00000000-0005-0000-0000-00002A080000}"/>
    <cellStyle name="_관리비&amp; 공통부대공(원덕)_합정하도급요청(토공)_계약내용" xfId="2090" xr:uid="{00000000-0005-0000-0000-00002B080000}"/>
    <cellStyle name="_관리비&amp; 공통부대공(원덕)_합정하도급요청(토공)_본부팀견적현황" xfId="2091" xr:uid="{00000000-0005-0000-0000-00002C080000}"/>
    <cellStyle name="_관리비&amp; 공통부대공(원덕)_합정하도급요청(토공)_사본 - 중부유지보수실행,하도급품의(강교자재비제외)" xfId="2092" xr:uid="{00000000-0005-0000-0000-00002D080000}"/>
    <cellStyle name="_관리비&amp; 공통부대공(원덕)_합정하도급요청(토공)_요청" xfId="2093" xr:uid="{00000000-0005-0000-0000-00002E080000}"/>
    <cellStyle name="_관리비&amp; 공통부대공(원덕)_합정하도급요청(토공)_요청_(2004)선시행-구조물보수(요청-하도급)" xfId="2094" xr:uid="{00000000-0005-0000-0000-00002F080000}"/>
    <cellStyle name="_관리비&amp; 공통부대공(원덕)_합정하도급요청(토공)_요청_04-보령설계" xfId="2095" xr:uid="{00000000-0005-0000-0000-000030080000}"/>
    <cellStyle name="_관리비&amp; 공통부대공(원덕)_합정하도급요청(토공)_요청_04-보령설계_04-보령설계" xfId="2096" xr:uid="{00000000-0005-0000-0000-000031080000}"/>
    <cellStyle name="_관리비&amp; 공통부대공(원덕)_합정하도급요청(토공)_요청_팻칭내역(진천)" xfId="2097" xr:uid="{00000000-0005-0000-0000-000032080000}"/>
    <cellStyle name="_관리비&amp; 공통부대공(원덕)_합정하도급요청(토공)_진짜진짜하도급" xfId="2098" xr:uid="{00000000-0005-0000-0000-000033080000}"/>
    <cellStyle name="_관리비&amp; 공통부대공(원덕)_합정하도급요청(토공)_진짜진짜하도급_(2004)선시행-구조물보수(요청-하도급)" xfId="2099" xr:uid="{00000000-0005-0000-0000-000034080000}"/>
    <cellStyle name="_관리비&amp; 공통부대공(원덕)_합정하도급요청(토공)_진짜진짜하도급_04-보령설계" xfId="2100" xr:uid="{00000000-0005-0000-0000-000035080000}"/>
    <cellStyle name="_관리비&amp; 공통부대공(원덕)_합정하도급요청(토공)_진짜진짜하도급_04-보령설계_04-보령설계" xfId="2101" xr:uid="{00000000-0005-0000-0000-000036080000}"/>
    <cellStyle name="_관리비&amp; 공통부대공(원덕)_합정하도급요청(토공)_진짜진짜하도급_본부팀견적현황" xfId="2102" xr:uid="{00000000-0005-0000-0000-000037080000}"/>
    <cellStyle name="_관리비&amp; 공통부대공(원덕)_합정하도급요청(토공)_진짜진짜하도급_팻칭내역(진천)" xfId="2103" xr:uid="{00000000-0005-0000-0000-000038080000}"/>
    <cellStyle name="_관리비&amp; 공통부대공(원덕)_합정하도급요청(토공)_팻칭내역(진천)" xfId="2104" xr:uid="{00000000-0005-0000-0000-000039080000}"/>
    <cellStyle name="_관리비&amp; 공통부대공(원덕)_합정하도급요청(토공)_포장하도급승인" xfId="2105" xr:uid="{00000000-0005-0000-0000-00003A080000}"/>
    <cellStyle name="_관리비&amp; 공통부대공(원덕)_합정하도급요청(토공)_하도급팀별분개" xfId="2106" xr:uid="{00000000-0005-0000-0000-00003B080000}"/>
    <cellStyle name="_궁안교시행구분" xfId="2107" xr:uid="{00000000-0005-0000-0000-00003C080000}"/>
    <cellStyle name="_궁안교用" xfId="2108" xr:uid="{00000000-0005-0000-0000-00003D080000}"/>
    <cellStyle name="_그룹목표" xfId="2109" xr:uid="{00000000-0005-0000-0000-00003E080000}"/>
    <cellStyle name="_금곡육교옹벽" xfId="2110" xr:uid="{00000000-0005-0000-0000-00003F080000}"/>
    <cellStyle name="_기흥야적장" xfId="2111" xr:uid="{00000000-0005-0000-0000-000040080000}"/>
    <cellStyle name="_긴급아스콘팻칭" xfId="2112" xr:uid="{00000000-0005-0000-0000-000041080000}"/>
    <cellStyle name="_남양-팔탄(+0%)" xfId="2113" xr:uid="{00000000-0005-0000-0000-000042080000}"/>
    <cellStyle name="_남양-팔탄(+0%)_(2004)선시행-구조물보수(요청-하도급)" xfId="2114" xr:uid="{00000000-0005-0000-0000-000043080000}"/>
    <cellStyle name="_남양-팔탄(+0%)_(가)실행" xfId="2115" xr:uid="{00000000-0005-0000-0000-000044080000}"/>
    <cellStyle name="_남양-팔탄(+0%)_(가)실행_(2004)선시행-구조물보수(요청-하도급)" xfId="2116" xr:uid="{00000000-0005-0000-0000-000045080000}"/>
    <cellStyle name="_남양-팔탄(+0%)_(가)실행_04-보령설계" xfId="2117" xr:uid="{00000000-0005-0000-0000-000046080000}"/>
    <cellStyle name="_남양-팔탄(+0%)_(가)실행_04-보령설계_04-보령설계" xfId="2118" xr:uid="{00000000-0005-0000-0000-000047080000}"/>
    <cellStyle name="_남양-팔탄(+0%)_(가)실행_본부팀견적현황" xfId="2119" xr:uid="{00000000-0005-0000-0000-000048080000}"/>
    <cellStyle name="_남양-팔탄(+0%)_(가)실행_진짜하도급(토공)" xfId="2120" xr:uid="{00000000-0005-0000-0000-000049080000}"/>
    <cellStyle name="_남양-팔탄(+0%)_(가)실행_진짜하도급(토공)_(2004)선시행-구조물보수(요청-하도급)" xfId="2121" xr:uid="{00000000-0005-0000-0000-00004A080000}"/>
    <cellStyle name="_남양-팔탄(+0%)_(가)실행_진짜하도급(토공)_04-보령설계" xfId="2122" xr:uid="{00000000-0005-0000-0000-00004B080000}"/>
    <cellStyle name="_남양-팔탄(+0%)_(가)실행_진짜하도급(토공)_04-보령설계_04-보령설계" xfId="2123" xr:uid="{00000000-0005-0000-0000-00004C080000}"/>
    <cellStyle name="_남양-팔탄(+0%)_(가)실행_진짜하도급(토공)_검토" xfId="2124" xr:uid="{00000000-0005-0000-0000-00004D080000}"/>
    <cellStyle name="_남양-팔탄(+0%)_(가)실행_진짜하도급(토공)_검토_(2004)선시행-구조물보수(요청-하도급)" xfId="2125" xr:uid="{00000000-0005-0000-0000-00004E080000}"/>
    <cellStyle name="_남양-팔탄(+0%)_(가)실행_진짜하도급(토공)_검토_04-보령설계" xfId="2126" xr:uid="{00000000-0005-0000-0000-00004F080000}"/>
    <cellStyle name="_남양-팔탄(+0%)_(가)실행_진짜하도급(토공)_검토_04-보령설계_04-보령설계" xfId="2127" xr:uid="{00000000-0005-0000-0000-000050080000}"/>
    <cellStyle name="_남양-팔탄(+0%)_(가)실행_진짜하도급(토공)_검토_팻칭내역(진천)" xfId="2128" xr:uid="{00000000-0005-0000-0000-000051080000}"/>
    <cellStyle name="_남양-팔탄(+0%)_(가)실행_진짜하도급(토공)_계약내용" xfId="2129" xr:uid="{00000000-0005-0000-0000-000052080000}"/>
    <cellStyle name="_남양-팔탄(+0%)_(가)실행_진짜하도급(토공)_본부팀견적현황" xfId="2130" xr:uid="{00000000-0005-0000-0000-000053080000}"/>
    <cellStyle name="_남양-팔탄(+0%)_(가)실행_진짜하도급(토공)_사본 - 중부유지보수실행,하도급품의(강교자재비제외)" xfId="2131" xr:uid="{00000000-0005-0000-0000-000054080000}"/>
    <cellStyle name="_남양-팔탄(+0%)_(가)실행_진짜하도급(토공)_요청" xfId="2132" xr:uid="{00000000-0005-0000-0000-000055080000}"/>
    <cellStyle name="_남양-팔탄(+0%)_(가)실행_진짜하도급(토공)_요청_(2004)선시행-구조물보수(요청-하도급)" xfId="2133" xr:uid="{00000000-0005-0000-0000-000056080000}"/>
    <cellStyle name="_남양-팔탄(+0%)_(가)실행_진짜하도급(토공)_요청_04-보령설계" xfId="2134" xr:uid="{00000000-0005-0000-0000-000057080000}"/>
    <cellStyle name="_남양-팔탄(+0%)_(가)실행_진짜하도급(토공)_요청_04-보령설계_04-보령설계" xfId="2135" xr:uid="{00000000-0005-0000-0000-000058080000}"/>
    <cellStyle name="_남양-팔탄(+0%)_(가)실행_진짜하도급(토공)_요청_팻칭내역(진천)" xfId="2136" xr:uid="{00000000-0005-0000-0000-000059080000}"/>
    <cellStyle name="_남양-팔탄(+0%)_(가)실행_진짜하도급(토공)_진짜진짜하도급" xfId="2137" xr:uid="{00000000-0005-0000-0000-00005A080000}"/>
    <cellStyle name="_남양-팔탄(+0%)_(가)실행_진짜하도급(토공)_진짜진짜하도급_(2004)선시행-구조물보수(요청-하도급)" xfId="2138" xr:uid="{00000000-0005-0000-0000-00005B080000}"/>
    <cellStyle name="_남양-팔탄(+0%)_(가)실행_진짜하도급(토공)_진짜진짜하도급_04-보령설계" xfId="2139" xr:uid="{00000000-0005-0000-0000-00005C080000}"/>
    <cellStyle name="_남양-팔탄(+0%)_(가)실행_진짜하도급(토공)_진짜진짜하도급_04-보령설계_04-보령설계" xfId="2140" xr:uid="{00000000-0005-0000-0000-00005D080000}"/>
    <cellStyle name="_남양-팔탄(+0%)_(가)실행_진짜하도급(토공)_진짜진짜하도급_본부팀견적현황" xfId="2141" xr:uid="{00000000-0005-0000-0000-00005E080000}"/>
    <cellStyle name="_남양-팔탄(+0%)_(가)실행_진짜하도급(토공)_진짜진짜하도급_팻칭내역(진천)" xfId="2142" xr:uid="{00000000-0005-0000-0000-00005F080000}"/>
    <cellStyle name="_남양-팔탄(+0%)_(가)실행_진짜하도급(토공)_팻칭내역(진천)" xfId="2143" xr:uid="{00000000-0005-0000-0000-000060080000}"/>
    <cellStyle name="_남양-팔탄(+0%)_(가)실행_진짜하도급(토공)_포장하도급승인" xfId="2144" xr:uid="{00000000-0005-0000-0000-000061080000}"/>
    <cellStyle name="_남양-팔탄(+0%)_(가)실행_진짜하도급(토공)_하도급팀별분개" xfId="2145" xr:uid="{00000000-0005-0000-0000-000062080000}"/>
    <cellStyle name="_남양-팔탄(+0%)_(가)실행_팻칭내역(진천)" xfId="2146" xr:uid="{00000000-0005-0000-0000-000063080000}"/>
    <cellStyle name="_남양-팔탄(+0%)_(가)실행_합정하도급요청(토공)" xfId="2147" xr:uid="{00000000-0005-0000-0000-000064080000}"/>
    <cellStyle name="_남양-팔탄(+0%)_(가)실행_합정하도급요청(토공)_(2004)선시행-구조물보수(요청-하도급)" xfId="2148" xr:uid="{00000000-0005-0000-0000-000065080000}"/>
    <cellStyle name="_남양-팔탄(+0%)_(가)실행_합정하도급요청(토공)_04-보령설계" xfId="2149" xr:uid="{00000000-0005-0000-0000-000066080000}"/>
    <cellStyle name="_남양-팔탄(+0%)_(가)실행_합정하도급요청(토공)_04-보령설계_04-보령설계" xfId="2150" xr:uid="{00000000-0005-0000-0000-000067080000}"/>
    <cellStyle name="_남양-팔탄(+0%)_(가)실행_합정하도급요청(토공)_검토" xfId="2151" xr:uid="{00000000-0005-0000-0000-000068080000}"/>
    <cellStyle name="_남양-팔탄(+0%)_(가)실행_합정하도급요청(토공)_검토_(2004)선시행-구조물보수(요청-하도급)" xfId="2152" xr:uid="{00000000-0005-0000-0000-000069080000}"/>
    <cellStyle name="_남양-팔탄(+0%)_(가)실행_합정하도급요청(토공)_검토_04-보령설계" xfId="2153" xr:uid="{00000000-0005-0000-0000-00006A080000}"/>
    <cellStyle name="_남양-팔탄(+0%)_(가)실행_합정하도급요청(토공)_검토_04-보령설계_04-보령설계" xfId="2154" xr:uid="{00000000-0005-0000-0000-00006B080000}"/>
    <cellStyle name="_남양-팔탄(+0%)_(가)실행_합정하도급요청(토공)_검토_팻칭내역(진천)" xfId="2155" xr:uid="{00000000-0005-0000-0000-00006C080000}"/>
    <cellStyle name="_남양-팔탄(+0%)_(가)실행_합정하도급요청(토공)_계약내용" xfId="2156" xr:uid="{00000000-0005-0000-0000-00006D080000}"/>
    <cellStyle name="_남양-팔탄(+0%)_(가)실행_합정하도급요청(토공)_본부팀견적현황" xfId="2157" xr:uid="{00000000-0005-0000-0000-00006E080000}"/>
    <cellStyle name="_남양-팔탄(+0%)_(가)실행_합정하도급요청(토공)_사본 - 중부유지보수실행,하도급품의(강교자재비제외)" xfId="2158" xr:uid="{00000000-0005-0000-0000-00006F080000}"/>
    <cellStyle name="_남양-팔탄(+0%)_(가)실행_합정하도급요청(토공)_요청" xfId="2159" xr:uid="{00000000-0005-0000-0000-000070080000}"/>
    <cellStyle name="_남양-팔탄(+0%)_(가)실행_합정하도급요청(토공)_요청_(2004)선시행-구조물보수(요청-하도급)" xfId="2160" xr:uid="{00000000-0005-0000-0000-000071080000}"/>
    <cellStyle name="_남양-팔탄(+0%)_(가)실행_합정하도급요청(토공)_요청_04-보령설계" xfId="2161" xr:uid="{00000000-0005-0000-0000-000072080000}"/>
    <cellStyle name="_남양-팔탄(+0%)_(가)실행_합정하도급요청(토공)_요청_04-보령설계_04-보령설계" xfId="2162" xr:uid="{00000000-0005-0000-0000-000073080000}"/>
    <cellStyle name="_남양-팔탄(+0%)_(가)실행_합정하도급요청(토공)_요청_팻칭내역(진천)" xfId="2163" xr:uid="{00000000-0005-0000-0000-000074080000}"/>
    <cellStyle name="_남양-팔탄(+0%)_(가)실행_합정하도급요청(토공)_진짜진짜하도급" xfId="2164" xr:uid="{00000000-0005-0000-0000-000075080000}"/>
    <cellStyle name="_남양-팔탄(+0%)_(가)실행_합정하도급요청(토공)_진짜진짜하도급_(2004)선시행-구조물보수(요청-하도급)" xfId="2165" xr:uid="{00000000-0005-0000-0000-000076080000}"/>
    <cellStyle name="_남양-팔탄(+0%)_(가)실행_합정하도급요청(토공)_진짜진짜하도급_04-보령설계" xfId="2166" xr:uid="{00000000-0005-0000-0000-000077080000}"/>
    <cellStyle name="_남양-팔탄(+0%)_(가)실행_합정하도급요청(토공)_진짜진짜하도급_04-보령설계_04-보령설계" xfId="2167" xr:uid="{00000000-0005-0000-0000-000078080000}"/>
    <cellStyle name="_남양-팔탄(+0%)_(가)실행_합정하도급요청(토공)_진짜진짜하도급_본부팀견적현황" xfId="2168" xr:uid="{00000000-0005-0000-0000-000079080000}"/>
    <cellStyle name="_남양-팔탄(+0%)_(가)실행_합정하도급요청(토공)_진짜진짜하도급_팻칭내역(진천)" xfId="2169" xr:uid="{00000000-0005-0000-0000-00007A080000}"/>
    <cellStyle name="_남양-팔탄(+0%)_(가)실행_합정하도급요청(토공)_팻칭내역(진천)" xfId="2170" xr:uid="{00000000-0005-0000-0000-00007B080000}"/>
    <cellStyle name="_남양-팔탄(+0%)_(가)실행_합정하도급요청(토공)_포장하도급승인" xfId="2171" xr:uid="{00000000-0005-0000-0000-00007C080000}"/>
    <cellStyle name="_남양-팔탄(+0%)_(가)실행_합정하도급요청(토공)_하도급팀별분개" xfId="2172" xr:uid="{00000000-0005-0000-0000-00007D080000}"/>
    <cellStyle name="_남양-팔탄(+0%)_04-보령설계" xfId="2173" xr:uid="{00000000-0005-0000-0000-00007E080000}"/>
    <cellStyle name="_남양-팔탄(+0%)_04-보령설계_04-보령설계" xfId="2174" xr:uid="{00000000-0005-0000-0000-00007F080000}"/>
    <cellStyle name="_남양-팔탄(+0%)_가실행(공설운동장)" xfId="2175" xr:uid="{00000000-0005-0000-0000-000080080000}"/>
    <cellStyle name="_남양-팔탄(+0%)_가실행(공설운동장)_(2004)선시행-구조물보수(요청-하도급)" xfId="2176" xr:uid="{00000000-0005-0000-0000-000081080000}"/>
    <cellStyle name="_남양-팔탄(+0%)_가실행(공설운동장)_04-보령설계" xfId="2177" xr:uid="{00000000-0005-0000-0000-000082080000}"/>
    <cellStyle name="_남양-팔탄(+0%)_가실행(공설운동장)_04-보령설계_04-보령설계" xfId="2178" xr:uid="{00000000-0005-0000-0000-000083080000}"/>
    <cellStyle name="_남양-팔탄(+0%)_가실행(공설운동장)_본부팀견적현황" xfId="2179" xr:uid="{00000000-0005-0000-0000-000084080000}"/>
    <cellStyle name="_남양-팔탄(+0%)_가실행(공설운동장)_진짜하도급(토공)" xfId="2180" xr:uid="{00000000-0005-0000-0000-000085080000}"/>
    <cellStyle name="_남양-팔탄(+0%)_가실행(공설운동장)_진짜하도급(토공)_(2004)선시행-구조물보수(요청-하도급)" xfId="2181" xr:uid="{00000000-0005-0000-0000-000086080000}"/>
    <cellStyle name="_남양-팔탄(+0%)_가실행(공설운동장)_진짜하도급(토공)_04-보령설계" xfId="2182" xr:uid="{00000000-0005-0000-0000-000087080000}"/>
    <cellStyle name="_남양-팔탄(+0%)_가실행(공설운동장)_진짜하도급(토공)_04-보령설계_04-보령설계" xfId="2183" xr:uid="{00000000-0005-0000-0000-000088080000}"/>
    <cellStyle name="_남양-팔탄(+0%)_가실행(공설운동장)_진짜하도급(토공)_검토" xfId="2184" xr:uid="{00000000-0005-0000-0000-000089080000}"/>
    <cellStyle name="_남양-팔탄(+0%)_가실행(공설운동장)_진짜하도급(토공)_검토_(2004)선시행-구조물보수(요청-하도급)" xfId="2185" xr:uid="{00000000-0005-0000-0000-00008A080000}"/>
    <cellStyle name="_남양-팔탄(+0%)_가실행(공설운동장)_진짜하도급(토공)_검토_04-보령설계" xfId="2186" xr:uid="{00000000-0005-0000-0000-00008B080000}"/>
    <cellStyle name="_남양-팔탄(+0%)_가실행(공설운동장)_진짜하도급(토공)_검토_04-보령설계_04-보령설계" xfId="2187" xr:uid="{00000000-0005-0000-0000-00008C080000}"/>
    <cellStyle name="_남양-팔탄(+0%)_가실행(공설운동장)_진짜하도급(토공)_검토_팻칭내역(진천)" xfId="2188" xr:uid="{00000000-0005-0000-0000-00008D080000}"/>
    <cellStyle name="_남양-팔탄(+0%)_가실행(공설운동장)_진짜하도급(토공)_계약내용" xfId="2189" xr:uid="{00000000-0005-0000-0000-00008E080000}"/>
    <cellStyle name="_남양-팔탄(+0%)_가실행(공설운동장)_진짜하도급(토공)_본부팀견적현황" xfId="2190" xr:uid="{00000000-0005-0000-0000-00008F080000}"/>
    <cellStyle name="_남양-팔탄(+0%)_가실행(공설운동장)_진짜하도급(토공)_사본 - 중부유지보수실행,하도급품의(강교자재비제외)" xfId="2191" xr:uid="{00000000-0005-0000-0000-000090080000}"/>
    <cellStyle name="_남양-팔탄(+0%)_가실행(공설운동장)_진짜하도급(토공)_요청" xfId="2192" xr:uid="{00000000-0005-0000-0000-000091080000}"/>
    <cellStyle name="_남양-팔탄(+0%)_가실행(공설운동장)_진짜하도급(토공)_요청_(2004)선시행-구조물보수(요청-하도급)" xfId="2193" xr:uid="{00000000-0005-0000-0000-000092080000}"/>
    <cellStyle name="_남양-팔탄(+0%)_가실행(공설운동장)_진짜하도급(토공)_요청_04-보령설계" xfId="2194" xr:uid="{00000000-0005-0000-0000-000093080000}"/>
    <cellStyle name="_남양-팔탄(+0%)_가실행(공설운동장)_진짜하도급(토공)_요청_04-보령설계_04-보령설계" xfId="2195" xr:uid="{00000000-0005-0000-0000-000094080000}"/>
    <cellStyle name="_남양-팔탄(+0%)_가실행(공설운동장)_진짜하도급(토공)_요청_팻칭내역(진천)" xfId="2196" xr:uid="{00000000-0005-0000-0000-000095080000}"/>
    <cellStyle name="_남양-팔탄(+0%)_가실행(공설운동장)_진짜하도급(토공)_진짜진짜하도급" xfId="2197" xr:uid="{00000000-0005-0000-0000-000096080000}"/>
    <cellStyle name="_남양-팔탄(+0%)_가실행(공설운동장)_진짜하도급(토공)_진짜진짜하도급_(2004)선시행-구조물보수(요청-하도급)" xfId="2198" xr:uid="{00000000-0005-0000-0000-000097080000}"/>
    <cellStyle name="_남양-팔탄(+0%)_가실행(공설운동장)_진짜하도급(토공)_진짜진짜하도급_04-보령설계" xfId="2199" xr:uid="{00000000-0005-0000-0000-000098080000}"/>
    <cellStyle name="_남양-팔탄(+0%)_가실행(공설운동장)_진짜하도급(토공)_진짜진짜하도급_04-보령설계_04-보령설계" xfId="2200" xr:uid="{00000000-0005-0000-0000-000099080000}"/>
    <cellStyle name="_남양-팔탄(+0%)_가실행(공설운동장)_진짜하도급(토공)_진짜진짜하도급_본부팀견적현황" xfId="2201" xr:uid="{00000000-0005-0000-0000-00009A080000}"/>
    <cellStyle name="_남양-팔탄(+0%)_가실행(공설운동장)_진짜하도급(토공)_진짜진짜하도급_팻칭내역(진천)" xfId="2202" xr:uid="{00000000-0005-0000-0000-00009B080000}"/>
    <cellStyle name="_남양-팔탄(+0%)_가실행(공설운동장)_진짜하도급(토공)_팻칭내역(진천)" xfId="2203" xr:uid="{00000000-0005-0000-0000-00009C080000}"/>
    <cellStyle name="_남양-팔탄(+0%)_가실행(공설운동장)_진짜하도급(토공)_포장하도급승인" xfId="2204" xr:uid="{00000000-0005-0000-0000-00009D080000}"/>
    <cellStyle name="_남양-팔탄(+0%)_가실행(공설운동장)_진짜하도급(토공)_하도급팀별분개" xfId="2205" xr:uid="{00000000-0005-0000-0000-00009E080000}"/>
    <cellStyle name="_남양-팔탄(+0%)_가실행(공설운동장)_팻칭내역(진천)" xfId="2206" xr:uid="{00000000-0005-0000-0000-00009F080000}"/>
    <cellStyle name="_남양-팔탄(+0%)_가실행(공설운동장)_합정하도급요청(토공)" xfId="2207" xr:uid="{00000000-0005-0000-0000-0000A0080000}"/>
    <cellStyle name="_남양-팔탄(+0%)_가실행(공설운동장)_합정하도급요청(토공)_(2004)선시행-구조물보수(요청-하도급)" xfId="2208" xr:uid="{00000000-0005-0000-0000-0000A1080000}"/>
    <cellStyle name="_남양-팔탄(+0%)_가실행(공설운동장)_합정하도급요청(토공)_04-보령설계" xfId="2209" xr:uid="{00000000-0005-0000-0000-0000A2080000}"/>
    <cellStyle name="_남양-팔탄(+0%)_가실행(공설운동장)_합정하도급요청(토공)_04-보령설계_04-보령설계" xfId="2210" xr:uid="{00000000-0005-0000-0000-0000A3080000}"/>
    <cellStyle name="_남양-팔탄(+0%)_가실행(공설운동장)_합정하도급요청(토공)_검토" xfId="2211" xr:uid="{00000000-0005-0000-0000-0000A4080000}"/>
    <cellStyle name="_남양-팔탄(+0%)_가실행(공설운동장)_합정하도급요청(토공)_검토_(2004)선시행-구조물보수(요청-하도급)" xfId="2212" xr:uid="{00000000-0005-0000-0000-0000A5080000}"/>
    <cellStyle name="_남양-팔탄(+0%)_가실행(공설운동장)_합정하도급요청(토공)_검토_04-보령설계" xfId="2213" xr:uid="{00000000-0005-0000-0000-0000A6080000}"/>
    <cellStyle name="_남양-팔탄(+0%)_가실행(공설운동장)_합정하도급요청(토공)_검토_04-보령설계_04-보령설계" xfId="2214" xr:uid="{00000000-0005-0000-0000-0000A7080000}"/>
    <cellStyle name="_남양-팔탄(+0%)_가실행(공설운동장)_합정하도급요청(토공)_검토_팻칭내역(진천)" xfId="2215" xr:uid="{00000000-0005-0000-0000-0000A8080000}"/>
    <cellStyle name="_남양-팔탄(+0%)_가실행(공설운동장)_합정하도급요청(토공)_계약내용" xfId="2216" xr:uid="{00000000-0005-0000-0000-0000A9080000}"/>
    <cellStyle name="_남양-팔탄(+0%)_가실행(공설운동장)_합정하도급요청(토공)_본부팀견적현황" xfId="2217" xr:uid="{00000000-0005-0000-0000-0000AA080000}"/>
    <cellStyle name="_남양-팔탄(+0%)_가실행(공설운동장)_합정하도급요청(토공)_사본 - 중부유지보수실행,하도급품의(강교자재비제외)" xfId="2218" xr:uid="{00000000-0005-0000-0000-0000AB080000}"/>
    <cellStyle name="_남양-팔탄(+0%)_가실행(공설운동장)_합정하도급요청(토공)_요청" xfId="2219" xr:uid="{00000000-0005-0000-0000-0000AC080000}"/>
    <cellStyle name="_남양-팔탄(+0%)_가실행(공설운동장)_합정하도급요청(토공)_요청_(2004)선시행-구조물보수(요청-하도급)" xfId="2220" xr:uid="{00000000-0005-0000-0000-0000AD080000}"/>
    <cellStyle name="_남양-팔탄(+0%)_가실행(공설운동장)_합정하도급요청(토공)_요청_04-보령설계" xfId="2221" xr:uid="{00000000-0005-0000-0000-0000AE080000}"/>
    <cellStyle name="_남양-팔탄(+0%)_가실행(공설운동장)_합정하도급요청(토공)_요청_04-보령설계_04-보령설계" xfId="2222" xr:uid="{00000000-0005-0000-0000-0000AF080000}"/>
    <cellStyle name="_남양-팔탄(+0%)_가실행(공설운동장)_합정하도급요청(토공)_요청_팻칭내역(진천)" xfId="2223" xr:uid="{00000000-0005-0000-0000-0000B0080000}"/>
    <cellStyle name="_남양-팔탄(+0%)_가실행(공설운동장)_합정하도급요청(토공)_진짜진짜하도급" xfId="2224" xr:uid="{00000000-0005-0000-0000-0000B1080000}"/>
    <cellStyle name="_남양-팔탄(+0%)_가실행(공설운동장)_합정하도급요청(토공)_진짜진짜하도급_(2004)선시행-구조물보수(요청-하도급)" xfId="2225" xr:uid="{00000000-0005-0000-0000-0000B2080000}"/>
    <cellStyle name="_남양-팔탄(+0%)_가실행(공설운동장)_합정하도급요청(토공)_진짜진짜하도급_04-보령설계" xfId="2226" xr:uid="{00000000-0005-0000-0000-0000B3080000}"/>
    <cellStyle name="_남양-팔탄(+0%)_가실행(공설운동장)_합정하도급요청(토공)_진짜진짜하도급_04-보령설계_04-보령설계" xfId="2227" xr:uid="{00000000-0005-0000-0000-0000B4080000}"/>
    <cellStyle name="_남양-팔탄(+0%)_가실행(공설운동장)_합정하도급요청(토공)_진짜진짜하도급_본부팀견적현황" xfId="2228" xr:uid="{00000000-0005-0000-0000-0000B5080000}"/>
    <cellStyle name="_남양-팔탄(+0%)_가실행(공설운동장)_합정하도급요청(토공)_진짜진짜하도급_팻칭내역(진천)" xfId="2229" xr:uid="{00000000-0005-0000-0000-0000B6080000}"/>
    <cellStyle name="_남양-팔탄(+0%)_가실행(공설운동장)_합정하도급요청(토공)_팻칭내역(진천)" xfId="2230" xr:uid="{00000000-0005-0000-0000-0000B7080000}"/>
    <cellStyle name="_남양-팔탄(+0%)_가실행(공설운동장)_합정하도급요청(토공)_포장하도급승인" xfId="2231" xr:uid="{00000000-0005-0000-0000-0000B8080000}"/>
    <cellStyle name="_남양-팔탄(+0%)_가실행(공설운동장)_합정하도급요청(토공)_하도급팀별분개" xfId="2232" xr:uid="{00000000-0005-0000-0000-0000B9080000}"/>
    <cellStyle name="_남양-팔탄(+0%)_가실행(송탄IC)" xfId="2233" xr:uid="{00000000-0005-0000-0000-0000BA080000}"/>
    <cellStyle name="_남양-팔탄(+0%)_가실행(송탄IC)_(2004)선시행-구조물보수(요청-하도급)" xfId="2234" xr:uid="{00000000-0005-0000-0000-0000BB080000}"/>
    <cellStyle name="_남양-팔탄(+0%)_가실행(송탄IC)_04-보령설계" xfId="2235" xr:uid="{00000000-0005-0000-0000-0000BC080000}"/>
    <cellStyle name="_남양-팔탄(+0%)_가실행(송탄IC)_04-보령설계_04-보령설계" xfId="2236" xr:uid="{00000000-0005-0000-0000-0000BD080000}"/>
    <cellStyle name="_남양-팔탄(+0%)_가실행(송탄IC)_본부팀견적현황" xfId="2237" xr:uid="{00000000-0005-0000-0000-0000BE080000}"/>
    <cellStyle name="_남양-팔탄(+0%)_가실행(송탄IC)_진짜하도급(토공)" xfId="2238" xr:uid="{00000000-0005-0000-0000-0000BF080000}"/>
    <cellStyle name="_남양-팔탄(+0%)_가실행(송탄IC)_진짜하도급(토공)_(2004)선시행-구조물보수(요청-하도급)" xfId="2239" xr:uid="{00000000-0005-0000-0000-0000C0080000}"/>
    <cellStyle name="_남양-팔탄(+0%)_가실행(송탄IC)_진짜하도급(토공)_04-보령설계" xfId="2240" xr:uid="{00000000-0005-0000-0000-0000C1080000}"/>
    <cellStyle name="_남양-팔탄(+0%)_가실행(송탄IC)_진짜하도급(토공)_04-보령설계_04-보령설계" xfId="2241" xr:uid="{00000000-0005-0000-0000-0000C2080000}"/>
    <cellStyle name="_남양-팔탄(+0%)_가실행(송탄IC)_진짜하도급(토공)_검토" xfId="2242" xr:uid="{00000000-0005-0000-0000-0000C3080000}"/>
    <cellStyle name="_남양-팔탄(+0%)_가실행(송탄IC)_진짜하도급(토공)_검토_(2004)선시행-구조물보수(요청-하도급)" xfId="2243" xr:uid="{00000000-0005-0000-0000-0000C4080000}"/>
    <cellStyle name="_남양-팔탄(+0%)_가실행(송탄IC)_진짜하도급(토공)_검토_04-보령설계" xfId="2244" xr:uid="{00000000-0005-0000-0000-0000C5080000}"/>
    <cellStyle name="_남양-팔탄(+0%)_가실행(송탄IC)_진짜하도급(토공)_검토_04-보령설계_04-보령설계" xfId="2245" xr:uid="{00000000-0005-0000-0000-0000C6080000}"/>
    <cellStyle name="_남양-팔탄(+0%)_가실행(송탄IC)_진짜하도급(토공)_검토_팻칭내역(진천)" xfId="2246" xr:uid="{00000000-0005-0000-0000-0000C7080000}"/>
    <cellStyle name="_남양-팔탄(+0%)_가실행(송탄IC)_진짜하도급(토공)_계약내용" xfId="2247" xr:uid="{00000000-0005-0000-0000-0000C8080000}"/>
    <cellStyle name="_남양-팔탄(+0%)_가실행(송탄IC)_진짜하도급(토공)_본부팀견적현황" xfId="2248" xr:uid="{00000000-0005-0000-0000-0000C9080000}"/>
    <cellStyle name="_남양-팔탄(+0%)_가실행(송탄IC)_진짜하도급(토공)_사본 - 중부유지보수실행,하도급품의(강교자재비제외)" xfId="2249" xr:uid="{00000000-0005-0000-0000-0000CA080000}"/>
    <cellStyle name="_남양-팔탄(+0%)_가실행(송탄IC)_진짜하도급(토공)_요청" xfId="2250" xr:uid="{00000000-0005-0000-0000-0000CB080000}"/>
    <cellStyle name="_남양-팔탄(+0%)_가실행(송탄IC)_진짜하도급(토공)_요청_(2004)선시행-구조물보수(요청-하도급)" xfId="2251" xr:uid="{00000000-0005-0000-0000-0000CC080000}"/>
    <cellStyle name="_남양-팔탄(+0%)_가실행(송탄IC)_진짜하도급(토공)_요청_04-보령설계" xfId="2252" xr:uid="{00000000-0005-0000-0000-0000CD080000}"/>
    <cellStyle name="_남양-팔탄(+0%)_가실행(송탄IC)_진짜하도급(토공)_요청_04-보령설계_04-보령설계" xfId="2253" xr:uid="{00000000-0005-0000-0000-0000CE080000}"/>
    <cellStyle name="_남양-팔탄(+0%)_가실행(송탄IC)_진짜하도급(토공)_요청_팻칭내역(진천)" xfId="2254" xr:uid="{00000000-0005-0000-0000-0000CF080000}"/>
    <cellStyle name="_남양-팔탄(+0%)_가실행(송탄IC)_진짜하도급(토공)_진짜진짜하도급" xfId="2255" xr:uid="{00000000-0005-0000-0000-0000D0080000}"/>
    <cellStyle name="_남양-팔탄(+0%)_가실행(송탄IC)_진짜하도급(토공)_진짜진짜하도급_(2004)선시행-구조물보수(요청-하도급)" xfId="2256" xr:uid="{00000000-0005-0000-0000-0000D1080000}"/>
    <cellStyle name="_남양-팔탄(+0%)_가실행(송탄IC)_진짜하도급(토공)_진짜진짜하도급_04-보령설계" xfId="2257" xr:uid="{00000000-0005-0000-0000-0000D2080000}"/>
    <cellStyle name="_남양-팔탄(+0%)_가실행(송탄IC)_진짜하도급(토공)_진짜진짜하도급_04-보령설계_04-보령설계" xfId="2258" xr:uid="{00000000-0005-0000-0000-0000D3080000}"/>
    <cellStyle name="_남양-팔탄(+0%)_가실행(송탄IC)_진짜하도급(토공)_진짜진짜하도급_본부팀견적현황" xfId="2259" xr:uid="{00000000-0005-0000-0000-0000D4080000}"/>
    <cellStyle name="_남양-팔탄(+0%)_가실행(송탄IC)_진짜하도급(토공)_진짜진짜하도급_팻칭내역(진천)" xfId="2260" xr:uid="{00000000-0005-0000-0000-0000D5080000}"/>
    <cellStyle name="_남양-팔탄(+0%)_가실행(송탄IC)_진짜하도급(토공)_팻칭내역(진천)" xfId="2261" xr:uid="{00000000-0005-0000-0000-0000D6080000}"/>
    <cellStyle name="_남양-팔탄(+0%)_가실행(송탄IC)_진짜하도급(토공)_포장하도급승인" xfId="2262" xr:uid="{00000000-0005-0000-0000-0000D7080000}"/>
    <cellStyle name="_남양-팔탄(+0%)_가실행(송탄IC)_진짜하도급(토공)_하도급팀별분개" xfId="2263" xr:uid="{00000000-0005-0000-0000-0000D8080000}"/>
    <cellStyle name="_남양-팔탄(+0%)_가실행(송탄IC)_팻칭내역(진천)" xfId="2264" xr:uid="{00000000-0005-0000-0000-0000D9080000}"/>
    <cellStyle name="_남양-팔탄(+0%)_가실행(송탄IC)_합정하도급요청(토공)" xfId="2265" xr:uid="{00000000-0005-0000-0000-0000DA080000}"/>
    <cellStyle name="_남양-팔탄(+0%)_가실행(송탄IC)_합정하도급요청(토공)_(2004)선시행-구조물보수(요청-하도급)" xfId="2266" xr:uid="{00000000-0005-0000-0000-0000DB080000}"/>
    <cellStyle name="_남양-팔탄(+0%)_가실행(송탄IC)_합정하도급요청(토공)_04-보령설계" xfId="2267" xr:uid="{00000000-0005-0000-0000-0000DC080000}"/>
    <cellStyle name="_남양-팔탄(+0%)_가실행(송탄IC)_합정하도급요청(토공)_04-보령설계_04-보령설계" xfId="2268" xr:uid="{00000000-0005-0000-0000-0000DD080000}"/>
    <cellStyle name="_남양-팔탄(+0%)_가실행(송탄IC)_합정하도급요청(토공)_검토" xfId="2269" xr:uid="{00000000-0005-0000-0000-0000DE080000}"/>
    <cellStyle name="_남양-팔탄(+0%)_가실행(송탄IC)_합정하도급요청(토공)_검토_(2004)선시행-구조물보수(요청-하도급)" xfId="2270" xr:uid="{00000000-0005-0000-0000-0000DF080000}"/>
    <cellStyle name="_남양-팔탄(+0%)_가실행(송탄IC)_합정하도급요청(토공)_검토_04-보령설계" xfId="2271" xr:uid="{00000000-0005-0000-0000-0000E0080000}"/>
    <cellStyle name="_남양-팔탄(+0%)_가실행(송탄IC)_합정하도급요청(토공)_검토_04-보령설계_04-보령설계" xfId="2272" xr:uid="{00000000-0005-0000-0000-0000E1080000}"/>
    <cellStyle name="_남양-팔탄(+0%)_가실행(송탄IC)_합정하도급요청(토공)_검토_팻칭내역(진천)" xfId="2273" xr:uid="{00000000-0005-0000-0000-0000E2080000}"/>
    <cellStyle name="_남양-팔탄(+0%)_가실행(송탄IC)_합정하도급요청(토공)_계약내용" xfId="2274" xr:uid="{00000000-0005-0000-0000-0000E3080000}"/>
    <cellStyle name="_남양-팔탄(+0%)_가실행(송탄IC)_합정하도급요청(토공)_본부팀견적현황" xfId="2275" xr:uid="{00000000-0005-0000-0000-0000E4080000}"/>
    <cellStyle name="_남양-팔탄(+0%)_가실행(송탄IC)_합정하도급요청(토공)_사본 - 중부유지보수실행,하도급품의(강교자재비제외)" xfId="2276" xr:uid="{00000000-0005-0000-0000-0000E5080000}"/>
    <cellStyle name="_남양-팔탄(+0%)_가실행(송탄IC)_합정하도급요청(토공)_요청" xfId="2277" xr:uid="{00000000-0005-0000-0000-0000E6080000}"/>
    <cellStyle name="_남양-팔탄(+0%)_가실행(송탄IC)_합정하도급요청(토공)_요청_(2004)선시행-구조물보수(요청-하도급)" xfId="2278" xr:uid="{00000000-0005-0000-0000-0000E7080000}"/>
    <cellStyle name="_남양-팔탄(+0%)_가실행(송탄IC)_합정하도급요청(토공)_요청_04-보령설계" xfId="2279" xr:uid="{00000000-0005-0000-0000-0000E8080000}"/>
    <cellStyle name="_남양-팔탄(+0%)_가실행(송탄IC)_합정하도급요청(토공)_요청_04-보령설계_04-보령설계" xfId="2280" xr:uid="{00000000-0005-0000-0000-0000E9080000}"/>
    <cellStyle name="_남양-팔탄(+0%)_가실행(송탄IC)_합정하도급요청(토공)_요청_팻칭내역(진천)" xfId="2281" xr:uid="{00000000-0005-0000-0000-0000EA080000}"/>
    <cellStyle name="_남양-팔탄(+0%)_가실행(송탄IC)_합정하도급요청(토공)_진짜진짜하도급" xfId="2282" xr:uid="{00000000-0005-0000-0000-0000EB080000}"/>
    <cellStyle name="_남양-팔탄(+0%)_가실행(송탄IC)_합정하도급요청(토공)_진짜진짜하도급_(2004)선시행-구조물보수(요청-하도급)" xfId="2283" xr:uid="{00000000-0005-0000-0000-0000EC080000}"/>
    <cellStyle name="_남양-팔탄(+0%)_가실행(송탄IC)_합정하도급요청(토공)_진짜진짜하도급_04-보령설계" xfId="2284" xr:uid="{00000000-0005-0000-0000-0000ED080000}"/>
    <cellStyle name="_남양-팔탄(+0%)_가실행(송탄IC)_합정하도급요청(토공)_진짜진짜하도급_04-보령설계_04-보령설계" xfId="2285" xr:uid="{00000000-0005-0000-0000-0000EE080000}"/>
    <cellStyle name="_남양-팔탄(+0%)_가실행(송탄IC)_합정하도급요청(토공)_진짜진짜하도급_본부팀견적현황" xfId="2286" xr:uid="{00000000-0005-0000-0000-0000EF080000}"/>
    <cellStyle name="_남양-팔탄(+0%)_가실행(송탄IC)_합정하도급요청(토공)_진짜진짜하도급_팻칭내역(진천)" xfId="2287" xr:uid="{00000000-0005-0000-0000-0000F0080000}"/>
    <cellStyle name="_남양-팔탄(+0%)_가실행(송탄IC)_합정하도급요청(토공)_팻칭내역(진천)" xfId="2288" xr:uid="{00000000-0005-0000-0000-0000F1080000}"/>
    <cellStyle name="_남양-팔탄(+0%)_가실행(송탄IC)_합정하도급요청(토공)_포장하도급승인" xfId="2289" xr:uid="{00000000-0005-0000-0000-0000F2080000}"/>
    <cellStyle name="_남양-팔탄(+0%)_가실행(송탄IC)_합정하도급요청(토공)_하도급팀별분개" xfId="2290" xr:uid="{00000000-0005-0000-0000-0000F3080000}"/>
    <cellStyle name="_남양-팔탄(+0%)_본부팀견적현황" xfId="2291" xr:uid="{00000000-0005-0000-0000-0000F4080000}"/>
    <cellStyle name="_남양-팔탄(+0%)_중동성황(가)실행" xfId="2292" xr:uid="{00000000-0005-0000-0000-0000F5080000}"/>
    <cellStyle name="_남양-팔탄(+0%)_중동성황(가)실행_(2004)선시행-구조물보수(요청-하도급)" xfId="2293" xr:uid="{00000000-0005-0000-0000-0000F6080000}"/>
    <cellStyle name="_남양-팔탄(+0%)_중동성황(가)실행_04-보령설계" xfId="2294" xr:uid="{00000000-0005-0000-0000-0000F7080000}"/>
    <cellStyle name="_남양-팔탄(+0%)_중동성황(가)실행_04-보령설계_04-보령설계" xfId="2295" xr:uid="{00000000-0005-0000-0000-0000F8080000}"/>
    <cellStyle name="_남양-팔탄(+0%)_중동성황(가)실행_본부팀견적현황" xfId="2296" xr:uid="{00000000-0005-0000-0000-0000F9080000}"/>
    <cellStyle name="_남양-팔탄(+0%)_중동성황(가)실행_진짜하도급(토공)" xfId="2297" xr:uid="{00000000-0005-0000-0000-0000FA080000}"/>
    <cellStyle name="_남양-팔탄(+0%)_중동성황(가)실행_진짜하도급(토공)_(2004)선시행-구조물보수(요청-하도급)" xfId="2298" xr:uid="{00000000-0005-0000-0000-0000FB080000}"/>
    <cellStyle name="_남양-팔탄(+0%)_중동성황(가)실행_진짜하도급(토공)_04-보령설계" xfId="2299" xr:uid="{00000000-0005-0000-0000-0000FC080000}"/>
    <cellStyle name="_남양-팔탄(+0%)_중동성황(가)실행_진짜하도급(토공)_04-보령설계_04-보령설계" xfId="2300" xr:uid="{00000000-0005-0000-0000-0000FD080000}"/>
    <cellStyle name="_남양-팔탄(+0%)_중동성황(가)실행_진짜하도급(토공)_검토" xfId="2301" xr:uid="{00000000-0005-0000-0000-0000FE080000}"/>
    <cellStyle name="_남양-팔탄(+0%)_중동성황(가)실행_진짜하도급(토공)_검토_(2004)선시행-구조물보수(요청-하도급)" xfId="2302" xr:uid="{00000000-0005-0000-0000-0000FF080000}"/>
    <cellStyle name="_남양-팔탄(+0%)_중동성황(가)실행_진짜하도급(토공)_검토_04-보령설계" xfId="2303" xr:uid="{00000000-0005-0000-0000-000000090000}"/>
    <cellStyle name="_남양-팔탄(+0%)_중동성황(가)실행_진짜하도급(토공)_검토_04-보령설계_04-보령설계" xfId="2304" xr:uid="{00000000-0005-0000-0000-000001090000}"/>
    <cellStyle name="_남양-팔탄(+0%)_중동성황(가)실행_진짜하도급(토공)_검토_팻칭내역(진천)" xfId="2305" xr:uid="{00000000-0005-0000-0000-000002090000}"/>
    <cellStyle name="_남양-팔탄(+0%)_중동성황(가)실행_진짜하도급(토공)_계약내용" xfId="2306" xr:uid="{00000000-0005-0000-0000-000003090000}"/>
    <cellStyle name="_남양-팔탄(+0%)_중동성황(가)실행_진짜하도급(토공)_본부팀견적현황" xfId="2307" xr:uid="{00000000-0005-0000-0000-000004090000}"/>
    <cellStyle name="_남양-팔탄(+0%)_중동성황(가)실행_진짜하도급(토공)_사본 - 중부유지보수실행,하도급품의(강교자재비제외)" xfId="2308" xr:uid="{00000000-0005-0000-0000-000005090000}"/>
    <cellStyle name="_남양-팔탄(+0%)_중동성황(가)실행_진짜하도급(토공)_요청" xfId="2309" xr:uid="{00000000-0005-0000-0000-000006090000}"/>
    <cellStyle name="_남양-팔탄(+0%)_중동성황(가)실행_진짜하도급(토공)_요청_(2004)선시행-구조물보수(요청-하도급)" xfId="2310" xr:uid="{00000000-0005-0000-0000-000007090000}"/>
    <cellStyle name="_남양-팔탄(+0%)_중동성황(가)실행_진짜하도급(토공)_요청_04-보령설계" xfId="2311" xr:uid="{00000000-0005-0000-0000-000008090000}"/>
    <cellStyle name="_남양-팔탄(+0%)_중동성황(가)실행_진짜하도급(토공)_요청_04-보령설계_04-보령설계" xfId="2312" xr:uid="{00000000-0005-0000-0000-000009090000}"/>
    <cellStyle name="_남양-팔탄(+0%)_중동성황(가)실행_진짜하도급(토공)_요청_팻칭내역(진천)" xfId="2313" xr:uid="{00000000-0005-0000-0000-00000A090000}"/>
    <cellStyle name="_남양-팔탄(+0%)_중동성황(가)실행_진짜하도급(토공)_진짜진짜하도급" xfId="2314" xr:uid="{00000000-0005-0000-0000-00000B090000}"/>
    <cellStyle name="_남양-팔탄(+0%)_중동성황(가)실행_진짜하도급(토공)_진짜진짜하도급_(2004)선시행-구조물보수(요청-하도급)" xfId="2315" xr:uid="{00000000-0005-0000-0000-00000C090000}"/>
    <cellStyle name="_남양-팔탄(+0%)_중동성황(가)실행_진짜하도급(토공)_진짜진짜하도급_04-보령설계" xfId="2316" xr:uid="{00000000-0005-0000-0000-00000D090000}"/>
    <cellStyle name="_남양-팔탄(+0%)_중동성황(가)실행_진짜하도급(토공)_진짜진짜하도급_04-보령설계_04-보령설계" xfId="2317" xr:uid="{00000000-0005-0000-0000-00000E090000}"/>
    <cellStyle name="_남양-팔탄(+0%)_중동성황(가)실행_진짜하도급(토공)_진짜진짜하도급_본부팀견적현황" xfId="2318" xr:uid="{00000000-0005-0000-0000-00000F090000}"/>
    <cellStyle name="_남양-팔탄(+0%)_중동성황(가)실행_진짜하도급(토공)_진짜진짜하도급_팻칭내역(진천)" xfId="2319" xr:uid="{00000000-0005-0000-0000-000010090000}"/>
    <cellStyle name="_남양-팔탄(+0%)_중동성황(가)실행_진짜하도급(토공)_팻칭내역(진천)" xfId="2320" xr:uid="{00000000-0005-0000-0000-000011090000}"/>
    <cellStyle name="_남양-팔탄(+0%)_중동성황(가)실행_진짜하도급(토공)_포장하도급승인" xfId="2321" xr:uid="{00000000-0005-0000-0000-000012090000}"/>
    <cellStyle name="_남양-팔탄(+0%)_중동성황(가)실행_진짜하도급(토공)_하도급팀별분개" xfId="2322" xr:uid="{00000000-0005-0000-0000-000013090000}"/>
    <cellStyle name="_남양-팔탄(+0%)_중동성황(가)실행_팻칭내역(진천)" xfId="2323" xr:uid="{00000000-0005-0000-0000-000014090000}"/>
    <cellStyle name="_남양-팔탄(+0%)_중동성황(가)실행_합정하도급요청(토공)" xfId="2324" xr:uid="{00000000-0005-0000-0000-000015090000}"/>
    <cellStyle name="_남양-팔탄(+0%)_중동성황(가)실행_합정하도급요청(토공)_(2004)선시행-구조물보수(요청-하도급)" xfId="2325" xr:uid="{00000000-0005-0000-0000-000016090000}"/>
    <cellStyle name="_남양-팔탄(+0%)_중동성황(가)실행_합정하도급요청(토공)_04-보령설계" xfId="2326" xr:uid="{00000000-0005-0000-0000-000017090000}"/>
    <cellStyle name="_남양-팔탄(+0%)_중동성황(가)실행_합정하도급요청(토공)_04-보령설계_04-보령설계" xfId="2327" xr:uid="{00000000-0005-0000-0000-000018090000}"/>
    <cellStyle name="_남양-팔탄(+0%)_중동성황(가)실행_합정하도급요청(토공)_검토" xfId="2328" xr:uid="{00000000-0005-0000-0000-000019090000}"/>
    <cellStyle name="_남양-팔탄(+0%)_중동성황(가)실행_합정하도급요청(토공)_검토_(2004)선시행-구조물보수(요청-하도급)" xfId="2329" xr:uid="{00000000-0005-0000-0000-00001A090000}"/>
    <cellStyle name="_남양-팔탄(+0%)_중동성황(가)실행_합정하도급요청(토공)_검토_04-보령설계" xfId="2330" xr:uid="{00000000-0005-0000-0000-00001B090000}"/>
    <cellStyle name="_남양-팔탄(+0%)_중동성황(가)실행_합정하도급요청(토공)_검토_04-보령설계_04-보령설계" xfId="2331" xr:uid="{00000000-0005-0000-0000-00001C090000}"/>
    <cellStyle name="_남양-팔탄(+0%)_중동성황(가)실행_합정하도급요청(토공)_검토_팻칭내역(진천)" xfId="2332" xr:uid="{00000000-0005-0000-0000-00001D090000}"/>
    <cellStyle name="_남양-팔탄(+0%)_중동성황(가)실행_합정하도급요청(토공)_계약내용" xfId="2333" xr:uid="{00000000-0005-0000-0000-00001E090000}"/>
    <cellStyle name="_남양-팔탄(+0%)_중동성황(가)실행_합정하도급요청(토공)_본부팀견적현황" xfId="2334" xr:uid="{00000000-0005-0000-0000-00001F090000}"/>
    <cellStyle name="_남양-팔탄(+0%)_중동성황(가)실행_합정하도급요청(토공)_사본 - 중부유지보수실행,하도급품의(강교자재비제외)" xfId="2335" xr:uid="{00000000-0005-0000-0000-000020090000}"/>
    <cellStyle name="_남양-팔탄(+0%)_중동성황(가)실행_합정하도급요청(토공)_요청" xfId="2336" xr:uid="{00000000-0005-0000-0000-000021090000}"/>
    <cellStyle name="_남양-팔탄(+0%)_중동성황(가)실행_합정하도급요청(토공)_요청_(2004)선시행-구조물보수(요청-하도급)" xfId="2337" xr:uid="{00000000-0005-0000-0000-000022090000}"/>
    <cellStyle name="_남양-팔탄(+0%)_중동성황(가)실행_합정하도급요청(토공)_요청_04-보령설계" xfId="2338" xr:uid="{00000000-0005-0000-0000-000023090000}"/>
    <cellStyle name="_남양-팔탄(+0%)_중동성황(가)실행_합정하도급요청(토공)_요청_04-보령설계_04-보령설계" xfId="2339" xr:uid="{00000000-0005-0000-0000-000024090000}"/>
    <cellStyle name="_남양-팔탄(+0%)_중동성황(가)실행_합정하도급요청(토공)_요청_팻칭내역(진천)" xfId="2340" xr:uid="{00000000-0005-0000-0000-000025090000}"/>
    <cellStyle name="_남양-팔탄(+0%)_중동성황(가)실행_합정하도급요청(토공)_진짜진짜하도급" xfId="2341" xr:uid="{00000000-0005-0000-0000-000026090000}"/>
    <cellStyle name="_남양-팔탄(+0%)_중동성황(가)실행_합정하도급요청(토공)_진짜진짜하도급_(2004)선시행-구조물보수(요청-하도급)" xfId="2342" xr:uid="{00000000-0005-0000-0000-000027090000}"/>
    <cellStyle name="_남양-팔탄(+0%)_중동성황(가)실행_합정하도급요청(토공)_진짜진짜하도급_04-보령설계" xfId="2343" xr:uid="{00000000-0005-0000-0000-000028090000}"/>
    <cellStyle name="_남양-팔탄(+0%)_중동성황(가)실행_합정하도급요청(토공)_진짜진짜하도급_04-보령설계_04-보령설계" xfId="2344" xr:uid="{00000000-0005-0000-0000-000029090000}"/>
    <cellStyle name="_남양-팔탄(+0%)_중동성황(가)실행_합정하도급요청(토공)_진짜진짜하도급_본부팀견적현황" xfId="2345" xr:uid="{00000000-0005-0000-0000-00002A090000}"/>
    <cellStyle name="_남양-팔탄(+0%)_중동성황(가)실행_합정하도급요청(토공)_진짜진짜하도급_팻칭내역(진천)" xfId="2346" xr:uid="{00000000-0005-0000-0000-00002B090000}"/>
    <cellStyle name="_남양-팔탄(+0%)_중동성황(가)실행_합정하도급요청(토공)_팻칭내역(진천)" xfId="2347" xr:uid="{00000000-0005-0000-0000-00002C090000}"/>
    <cellStyle name="_남양-팔탄(+0%)_중동성황(가)실행_합정하도급요청(토공)_포장하도급승인" xfId="2348" xr:uid="{00000000-0005-0000-0000-00002D090000}"/>
    <cellStyle name="_남양-팔탄(+0%)_중동성황(가)실행_합정하도급요청(토공)_하도급팀별분개" xfId="2349" xr:uid="{00000000-0005-0000-0000-00002E090000}"/>
    <cellStyle name="_남양-팔탄(+0%)_중동-성황투찰(new)(발주자변경)" xfId="2350" xr:uid="{00000000-0005-0000-0000-00002F090000}"/>
    <cellStyle name="_남양-팔탄(+0%)_중동-성황투찰(new)(발주자변경)_(2004)선시행-구조물보수(요청-하도급)" xfId="2351" xr:uid="{00000000-0005-0000-0000-000030090000}"/>
    <cellStyle name="_남양-팔탄(+0%)_중동-성황투찰(new)(발주자변경)_04-보령설계" xfId="2352" xr:uid="{00000000-0005-0000-0000-000031090000}"/>
    <cellStyle name="_남양-팔탄(+0%)_중동-성황투찰(new)(발주자변경)_04-보령설계_04-보령설계" xfId="2353" xr:uid="{00000000-0005-0000-0000-000032090000}"/>
    <cellStyle name="_남양-팔탄(+0%)_중동-성황투찰(new)(발주자변경)_본부팀견적현황" xfId="2354" xr:uid="{00000000-0005-0000-0000-000033090000}"/>
    <cellStyle name="_남양-팔탄(+0%)_중동-성황투찰(new)(발주자변경)_진짜하도급(토공)" xfId="2355" xr:uid="{00000000-0005-0000-0000-000034090000}"/>
    <cellStyle name="_남양-팔탄(+0%)_중동-성황투찰(new)(발주자변경)_진짜하도급(토공)_(2004)선시행-구조물보수(요청-하도급)" xfId="2356" xr:uid="{00000000-0005-0000-0000-000035090000}"/>
    <cellStyle name="_남양-팔탄(+0%)_중동-성황투찰(new)(발주자변경)_진짜하도급(토공)_04-보령설계" xfId="2357" xr:uid="{00000000-0005-0000-0000-000036090000}"/>
    <cellStyle name="_남양-팔탄(+0%)_중동-성황투찰(new)(발주자변경)_진짜하도급(토공)_04-보령설계_04-보령설계" xfId="2358" xr:uid="{00000000-0005-0000-0000-000037090000}"/>
    <cellStyle name="_남양-팔탄(+0%)_중동-성황투찰(new)(발주자변경)_진짜하도급(토공)_검토" xfId="2359" xr:uid="{00000000-0005-0000-0000-000038090000}"/>
    <cellStyle name="_남양-팔탄(+0%)_중동-성황투찰(new)(발주자변경)_진짜하도급(토공)_검토_(2004)선시행-구조물보수(요청-하도급)" xfId="2360" xr:uid="{00000000-0005-0000-0000-000039090000}"/>
    <cellStyle name="_남양-팔탄(+0%)_중동-성황투찰(new)(발주자변경)_진짜하도급(토공)_검토_04-보령설계" xfId="2361" xr:uid="{00000000-0005-0000-0000-00003A090000}"/>
    <cellStyle name="_남양-팔탄(+0%)_중동-성황투찰(new)(발주자변경)_진짜하도급(토공)_검토_04-보령설계_04-보령설계" xfId="2362" xr:uid="{00000000-0005-0000-0000-00003B090000}"/>
    <cellStyle name="_남양-팔탄(+0%)_중동-성황투찰(new)(발주자변경)_진짜하도급(토공)_검토_팻칭내역(진천)" xfId="2363" xr:uid="{00000000-0005-0000-0000-00003C090000}"/>
    <cellStyle name="_남양-팔탄(+0%)_중동-성황투찰(new)(발주자변경)_진짜하도급(토공)_계약내용" xfId="2364" xr:uid="{00000000-0005-0000-0000-00003D090000}"/>
    <cellStyle name="_남양-팔탄(+0%)_중동-성황투찰(new)(발주자변경)_진짜하도급(토공)_본부팀견적현황" xfId="2365" xr:uid="{00000000-0005-0000-0000-00003E090000}"/>
    <cellStyle name="_남양-팔탄(+0%)_중동-성황투찰(new)(발주자변경)_진짜하도급(토공)_사본 - 중부유지보수실행,하도급품의(강교자재비제외)" xfId="2366" xr:uid="{00000000-0005-0000-0000-00003F090000}"/>
    <cellStyle name="_남양-팔탄(+0%)_중동-성황투찰(new)(발주자변경)_진짜하도급(토공)_요청" xfId="2367" xr:uid="{00000000-0005-0000-0000-000040090000}"/>
    <cellStyle name="_남양-팔탄(+0%)_중동-성황투찰(new)(발주자변경)_진짜하도급(토공)_요청_(2004)선시행-구조물보수(요청-하도급)" xfId="2368" xr:uid="{00000000-0005-0000-0000-000041090000}"/>
    <cellStyle name="_남양-팔탄(+0%)_중동-성황투찰(new)(발주자변경)_진짜하도급(토공)_요청_04-보령설계" xfId="2369" xr:uid="{00000000-0005-0000-0000-000042090000}"/>
    <cellStyle name="_남양-팔탄(+0%)_중동-성황투찰(new)(발주자변경)_진짜하도급(토공)_요청_04-보령설계_04-보령설계" xfId="2370" xr:uid="{00000000-0005-0000-0000-000043090000}"/>
    <cellStyle name="_남양-팔탄(+0%)_중동-성황투찰(new)(발주자변경)_진짜하도급(토공)_요청_팻칭내역(진천)" xfId="2371" xr:uid="{00000000-0005-0000-0000-000044090000}"/>
    <cellStyle name="_남양-팔탄(+0%)_중동-성황투찰(new)(발주자변경)_진짜하도급(토공)_진짜진짜하도급" xfId="2372" xr:uid="{00000000-0005-0000-0000-000045090000}"/>
    <cellStyle name="_남양-팔탄(+0%)_중동-성황투찰(new)(발주자변경)_진짜하도급(토공)_진짜진짜하도급_(2004)선시행-구조물보수(요청-하도급)" xfId="2373" xr:uid="{00000000-0005-0000-0000-000046090000}"/>
    <cellStyle name="_남양-팔탄(+0%)_중동-성황투찰(new)(발주자변경)_진짜하도급(토공)_진짜진짜하도급_04-보령설계" xfId="2374" xr:uid="{00000000-0005-0000-0000-000047090000}"/>
    <cellStyle name="_남양-팔탄(+0%)_중동-성황투찰(new)(발주자변경)_진짜하도급(토공)_진짜진짜하도급_04-보령설계_04-보령설계" xfId="2375" xr:uid="{00000000-0005-0000-0000-000048090000}"/>
    <cellStyle name="_남양-팔탄(+0%)_중동-성황투찰(new)(발주자변경)_진짜하도급(토공)_진짜진짜하도급_본부팀견적현황" xfId="2376" xr:uid="{00000000-0005-0000-0000-000049090000}"/>
    <cellStyle name="_남양-팔탄(+0%)_중동-성황투찰(new)(발주자변경)_진짜하도급(토공)_진짜진짜하도급_팻칭내역(진천)" xfId="2377" xr:uid="{00000000-0005-0000-0000-00004A090000}"/>
    <cellStyle name="_남양-팔탄(+0%)_중동-성황투찰(new)(발주자변경)_진짜하도급(토공)_팻칭내역(진천)" xfId="2378" xr:uid="{00000000-0005-0000-0000-00004B090000}"/>
    <cellStyle name="_남양-팔탄(+0%)_중동-성황투찰(new)(발주자변경)_진짜하도급(토공)_포장하도급승인" xfId="2379" xr:uid="{00000000-0005-0000-0000-00004C090000}"/>
    <cellStyle name="_남양-팔탄(+0%)_중동-성황투찰(new)(발주자변경)_진짜하도급(토공)_하도급팀별분개" xfId="2380" xr:uid="{00000000-0005-0000-0000-00004D090000}"/>
    <cellStyle name="_남양-팔탄(+0%)_중동-성황투찰(new)(발주자변경)_팻칭내역(진천)" xfId="2381" xr:uid="{00000000-0005-0000-0000-00004E090000}"/>
    <cellStyle name="_남양-팔탄(+0%)_중동-성황투찰(new)(발주자변경)_합정하도급요청(토공)" xfId="2382" xr:uid="{00000000-0005-0000-0000-00004F090000}"/>
    <cellStyle name="_남양-팔탄(+0%)_중동-성황투찰(new)(발주자변경)_합정하도급요청(토공)_(2004)선시행-구조물보수(요청-하도급)" xfId="2383" xr:uid="{00000000-0005-0000-0000-000050090000}"/>
    <cellStyle name="_남양-팔탄(+0%)_중동-성황투찰(new)(발주자변경)_합정하도급요청(토공)_04-보령설계" xfId="2384" xr:uid="{00000000-0005-0000-0000-000051090000}"/>
    <cellStyle name="_남양-팔탄(+0%)_중동-성황투찰(new)(발주자변경)_합정하도급요청(토공)_04-보령설계_04-보령설계" xfId="2385" xr:uid="{00000000-0005-0000-0000-000052090000}"/>
    <cellStyle name="_남양-팔탄(+0%)_중동-성황투찰(new)(발주자변경)_합정하도급요청(토공)_검토" xfId="2386" xr:uid="{00000000-0005-0000-0000-000053090000}"/>
    <cellStyle name="_남양-팔탄(+0%)_중동-성황투찰(new)(발주자변경)_합정하도급요청(토공)_검토_(2004)선시행-구조물보수(요청-하도급)" xfId="2387" xr:uid="{00000000-0005-0000-0000-000054090000}"/>
    <cellStyle name="_남양-팔탄(+0%)_중동-성황투찰(new)(발주자변경)_합정하도급요청(토공)_검토_04-보령설계" xfId="2388" xr:uid="{00000000-0005-0000-0000-000055090000}"/>
    <cellStyle name="_남양-팔탄(+0%)_중동-성황투찰(new)(발주자변경)_합정하도급요청(토공)_검토_04-보령설계_04-보령설계" xfId="2389" xr:uid="{00000000-0005-0000-0000-000056090000}"/>
    <cellStyle name="_남양-팔탄(+0%)_중동-성황투찰(new)(발주자변경)_합정하도급요청(토공)_검토_팻칭내역(진천)" xfId="2390" xr:uid="{00000000-0005-0000-0000-000057090000}"/>
    <cellStyle name="_남양-팔탄(+0%)_중동-성황투찰(new)(발주자변경)_합정하도급요청(토공)_계약내용" xfId="2391" xr:uid="{00000000-0005-0000-0000-000058090000}"/>
    <cellStyle name="_남양-팔탄(+0%)_중동-성황투찰(new)(발주자변경)_합정하도급요청(토공)_본부팀견적현황" xfId="2392" xr:uid="{00000000-0005-0000-0000-000059090000}"/>
    <cellStyle name="_남양-팔탄(+0%)_중동-성황투찰(new)(발주자변경)_합정하도급요청(토공)_사본 - 중부유지보수실행,하도급품의(강교자재비제외)" xfId="2393" xr:uid="{00000000-0005-0000-0000-00005A090000}"/>
    <cellStyle name="_남양-팔탄(+0%)_중동-성황투찰(new)(발주자변경)_합정하도급요청(토공)_요청" xfId="2394" xr:uid="{00000000-0005-0000-0000-00005B090000}"/>
    <cellStyle name="_남양-팔탄(+0%)_중동-성황투찰(new)(발주자변경)_합정하도급요청(토공)_요청_(2004)선시행-구조물보수(요청-하도급)" xfId="2395" xr:uid="{00000000-0005-0000-0000-00005C090000}"/>
    <cellStyle name="_남양-팔탄(+0%)_중동-성황투찰(new)(발주자변경)_합정하도급요청(토공)_요청_04-보령설계" xfId="2396" xr:uid="{00000000-0005-0000-0000-00005D090000}"/>
    <cellStyle name="_남양-팔탄(+0%)_중동-성황투찰(new)(발주자변경)_합정하도급요청(토공)_요청_04-보령설계_04-보령설계" xfId="2397" xr:uid="{00000000-0005-0000-0000-00005E090000}"/>
    <cellStyle name="_남양-팔탄(+0%)_중동-성황투찰(new)(발주자변경)_합정하도급요청(토공)_요청_팻칭내역(진천)" xfId="2398" xr:uid="{00000000-0005-0000-0000-00005F090000}"/>
    <cellStyle name="_남양-팔탄(+0%)_중동-성황투찰(new)(발주자변경)_합정하도급요청(토공)_진짜진짜하도급" xfId="2399" xr:uid="{00000000-0005-0000-0000-000060090000}"/>
    <cellStyle name="_남양-팔탄(+0%)_중동-성황투찰(new)(발주자변경)_합정하도급요청(토공)_진짜진짜하도급_(2004)선시행-구조물보수(요청-하도급)" xfId="2400" xr:uid="{00000000-0005-0000-0000-000061090000}"/>
    <cellStyle name="_남양-팔탄(+0%)_중동-성황투찰(new)(발주자변경)_합정하도급요청(토공)_진짜진짜하도급_04-보령설계" xfId="2401" xr:uid="{00000000-0005-0000-0000-000062090000}"/>
    <cellStyle name="_남양-팔탄(+0%)_중동-성황투찰(new)(발주자변경)_합정하도급요청(토공)_진짜진짜하도급_04-보령설계_04-보령설계" xfId="2402" xr:uid="{00000000-0005-0000-0000-000063090000}"/>
    <cellStyle name="_남양-팔탄(+0%)_중동-성황투찰(new)(발주자변경)_합정하도급요청(토공)_진짜진짜하도급_본부팀견적현황" xfId="2403" xr:uid="{00000000-0005-0000-0000-000064090000}"/>
    <cellStyle name="_남양-팔탄(+0%)_중동-성황투찰(new)(발주자변경)_합정하도급요청(토공)_진짜진짜하도급_팻칭내역(진천)" xfId="2404" xr:uid="{00000000-0005-0000-0000-000065090000}"/>
    <cellStyle name="_남양-팔탄(+0%)_중동-성황투찰(new)(발주자변경)_합정하도급요청(토공)_팻칭내역(진천)" xfId="2405" xr:uid="{00000000-0005-0000-0000-000066090000}"/>
    <cellStyle name="_남양-팔탄(+0%)_중동-성황투찰(new)(발주자변경)_합정하도급요청(토공)_포장하도급승인" xfId="2406" xr:uid="{00000000-0005-0000-0000-000067090000}"/>
    <cellStyle name="_남양-팔탄(+0%)_중동-성황투찰(new)(발주자변경)_합정하도급요청(토공)_하도급팀별분개" xfId="2407" xr:uid="{00000000-0005-0000-0000-000068090000}"/>
    <cellStyle name="_남양-팔탄(+0%)_진짜하도급(토공)" xfId="2408" xr:uid="{00000000-0005-0000-0000-000069090000}"/>
    <cellStyle name="_남양-팔탄(+0%)_진짜하도급(토공)_(2004)선시행-구조물보수(요청-하도급)" xfId="2409" xr:uid="{00000000-0005-0000-0000-00006A090000}"/>
    <cellStyle name="_남양-팔탄(+0%)_진짜하도급(토공)_04-보령설계" xfId="2410" xr:uid="{00000000-0005-0000-0000-00006B090000}"/>
    <cellStyle name="_남양-팔탄(+0%)_진짜하도급(토공)_04-보령설계_04-보령설계" xfId="2411" xr:uid="{00000000-0005-0000-0000-00006C090000}"/>
    <cellStyle name="_남양-팔탄(+0%)_진짜하도급(토공)_검토" xfId="2412" xr:uid="{00000000-0005-0000-0000-00006D090000}"/>
    <cellStyle name="_남양-팔탄(+0%)_진짜하도급(토공)_검토_(2004)선시행-구조물보수(요청-하도급)" xfId="2413" xr:uid="{00000000-0005-0000-0000-00006E090000}"/>
    <cellStyle name="_남양-팔탄(+0%)_진짜하도급(토공)_검토_04-보령설계" xfId="2414" xr:uid="{00000000-0005-0000-0000-00006F090000}"/>
    <cellStyle name="_남양-팔탄(+0%)_진짜하도급(토공)_검토_04-보령설계_04-보령설계" xfId="2415" xr:uid="{00000000-0005-0000-0000-000070090000}"/>
    <cellStyle name="_남양-팔탄(+0%)_진짜하도급(토공)_검토_팻칭내역(진천)" xfId="2416" xr:uid="{00000000-0005-0000-0000-000071090000}"/>
    <cellStyle name="_남양-팔탄(+0%)_진짜하도급(토공)_계약내용" xfId="2417" xr:uid="{00000000-0005-0000-0000-000072090000}"/>
    <cellStyle name="_남양-팔탄(+0%)_진짜하도급(토공)_본부팀견적현황" xfId="2418" xr:uid="{00000000-0005-0000-0000-000073090000}"/>
    <cellStyle name="_남양-팔탄(+0%)_진짜하도급(토공)_사본 - 중부유지보수실행,하도급품의(강교자재비제외)" xfId="2419" xr:uid="{00000000-0005-0000-0000-000074090000}"/>
    <cellStyle name="_남양-팔탄(+0%)_진짜하도급(토공)_요청" xfId="2420" xr:uid="{00000000-0005-0000-0000-000075090000}"/>
    <cellStyle name="_남양-팔탄(+0%)_진짜하도급(토공)_요청_(2004)선시행-구조물보수(요청-하도급)" xfId="2421" xr:uid="{00000000-0005-0000-0000-000076090000}"/>
    <cellStyle name="_남양-팔탄(+0%)_진짜하도급(토공)_요청_04-보령설계" xfId="2422" xr:uid="{00000000-0005-0000-0000-000077090000}"/>
    <cellStyle name="_남양-팔탄(+0%)_진짜하도급(토공)_요청_04-보령설계_04-보령설계" xfId="2423" xr:uid="{00000000-0005-0000-0000-000078090000}"/>
    <cellStyle name="_남양-팔탄(+0%)_진짜하도급(토공)_요청_팻칭내역(진천)" xfId="2424" xr:uid="{00000000-0005-0000-0000-000079090000}"/>
    <cellStyle name="_남양-팔탄(+0%)_진짜하도급(토공)_진짜진짜하도급" xfId="2425" xr:uid="{00000000-0005-0000-0000-00007A090000}"/>
    <cellStyle name="_남양-팔탄(+0%)_진짜하도급(토공)_진짜진짜하도급_(2004)선시행-구조물보수(요청-하도급)" xfId="2426" xr:uid="{00000000-0005-0000-0000-00007B090000}"/>
    <cellStyle name="_남양-팔탄(+0%)_진짜하도급(토공)_진짜진짜하도급_04-보령설계" xfId="2427" xr:uid="{00000000-0005-0000-0000-00007C090000}"/>
    <cellStyle name="_남양-팔탄(+0%)_진짜하도급(토공)_진짜진짜하도급_04-보령설계_04-보령설계" xfId="2428" xr:uid="{00000000-0005-0000-0000-00007D090000}"/>
    <cellStyle name="_남양-팔탄(+0%)_진짜하도급(토공)_진짜진짜하도급_본부팀견적현황" xfId="2429" xr:uid="{00000000-0005-0000-0000-00007E090000}"/>
    <cellStyle name="_남양-팔탄(+0%)_진짜하도급(토공)_진짜진짜하도급_팻칭내역(진천)" xfId="2430" xr:uid="{00000000-0005-0000-0000-00007F090000}"/>
    <cellStyle name="_남양-팔탄(+0%)_진짜하도급(토공)_팻칭내역(진천)" xfId="2431" xr:uid="{00000000-0005-0000-0000-000080090000}"/>
    <cellStyle name="_남양-팔탄(+0%)_진짜하도급(토공)_포장하도급승인" xfId="2432" xr:uid="{00000000-0005-0000-0000-000081090000}"/>
    <cellStyle name="_남양-팔탄(+0%)_진짜하도급(토공)_하도급팀별분개" xfId="2433" xr:uid="{00000000-0005-0000-0000-000082090000}"/>
    <cellStyle name="_남양-팔탄(+0%)_토공및구조물" xfId="2434" xr:uid="{00000000-0005-0000-0000-000083090000}"/>
    <cellStyle name="_남양-팔탄(+0%)_토공및구조물_(2004)선시행-구조물보수(요청-하도급)" xfId="2435" xr:uid="{00000000-0005-0000-0000-000084090000}"/>
    <cellStyle name="_남양-팔탄(+0%)_토공및구조물_04-보령설계" xfId="2436" xr:uid="{00000000-0005-0000-0000-000085090000}"/>
    <cellStyle name="_남양-팔탄(+0%)_토공및구조물_04-보령설계_04-보령설계" xfId="2437" xr:uid="{00000000-0005-0000-0000-000086090000}"/>
    <cellStyle name="_남양-팔탄(+0%)_토공및구조물_본부팀견적현황" xfId="2438" xr:uid="{00000000-0005-0000-0000-000087090000}"/>
    <cellStyle name="_남양-팔탄(+0%)_토공및구조물_진짜하도급(토공)" xfId="2439" xr:uid="{00000000-0005-0000-0000-000088090000}"/>
    <cellStyle name="_남양-팔탄(+0%)_토공및구조물_진짜하도급(토공)_(2004)선시행-구조물보수(요청-하도급)" xfId="2440" xr:uid="{00000000-0005-0000-0000-000089090000}"/>
    <cellStyle name="_남양-팔탄(+0%)_토공및구조물_진짜하도급(토공)_04-보령설계" xfId="2441" xr:uid="{00000000-0005-0000-0000-00008A090000}"/>
    <cellStyle name="_남양-팔탄(+0%)_토공및구조물_진짜하도급(토공)_04-보령설계_04-보령설계" xfId="2442" xr:uid="{00000000-0005-0000-0000-00008B090000}"/>
    <cellStyle name="_남양-팔탄(+0%)_토공및구조물_진짜하도급(토공)_검토" xfId="2443" xr:uid="{00000000-0005-0000-0000-00008C090000}"/>
    <cellStyle name="_남양-팔탄(+0%)_토공및구조물_진짜하도급(토공)_검토_(2004)선시행-구조물보수(요청-하도급)" xfId="2444" xr:uid="{00000000-0005-0000-0000-00008D090000}"/>
    <cellStyle name="_남양-팔탄(+0%)_토공및구조물_진짜하도급(토공)_검토_04-보령설계" xfId="2445" xr:uid="{00000000-0005-0000-0000-00008E090000}"/>
    <cellStyle name="_남양-팔탄(+0%)_토공및구조물_진짜하도급(토공)_검토_04-보령설계_04-보령설계" xfId="2446" xr:uid="{00000000-0005-0000-0000-00008F090000}"/>
    <cellStyle name="_남양-팔탄(+0%)_토공및구조물_진짜하도급(토공)_검토_팻칭내역(진천)" xfId="2447" xr:uid="{00000000-0005-0000-0000-000090090000}"/>
    <cellStyle name="_남양-팔탄(+0%)_토공및구조물_진짜하도급(토공)_계약내용" xfId="2448" xr:uid="{00000000-0005-0000-0000-000091090000}"/>
    <cellStyle name="_남양-팔탄(+0%)_토공및구조물_진짜하도급(토공)_본부팀견적현황" xfId="2449" xr:uid="{00000000-0005-0000-0000-000092090000}"/>
    <cellStyle name="_남양-팔탄(+0%)_토공및구조물_진짜하도급(토공)_사본 - 중부유지보수실행,하도급품의(강교자재비제외)" xfId="2450" xr:uid="{00000000-0005-0000-0000-000093090000}"/>
    <cellStyle name="_남양-팔탄(+0%)_토공및구조물_진짜하도급(토공)_요청" xfId="2451" xr:uid="{00000000-0005-0000-0000-000094090000}"/>
    <cellStyle name="_남양-팔탄(+0%)_토공및구조물_진짜하도급(토공)_요청_(2004)선시행-구조물보수(요청-하도급)" xfId="2452" xr:uid="{00000000-0005-0000-0000-000095090000}"/>
    <cellStyle name="_남양-팔탄(+0%)_토공및구조물_진짜하도급(토공)_요청_04-보령설계" xfId="2453" xr:uid="{00000000-0005-0000-0000-000096090000}"/>
    <cellStyle name="_남양-팔탄(+0%)_토공및구조물_진짜하도급(토공)_요청_04-보령설계_04-보령설계" xfId="2454" xr:uid="{00000000-0005-0000-0000-000097090000}"/>
    <cellStyle name="_남양-팔탄(+0%)_토공및구조물_진짜하도급(토공)_요청_팻칭내역(진천)" xfId="2455" xr:uid="{00000000-0005-0000-0000-000098090000}"/>
    <cellStyle name="_남양-팔탄(+0%)_토공및구조물_진짜하도급(토공)_진짜진짜하도급" xfId="2456" xr:uid="{00000000-0005-0000-0000-000099090000}"/>
    <cellStyle name="_남양-팔탄(+0%)_토공및구조물_진짜하도급(토공)_진짜진짜하도급_(2004)선시행-구조물보수(요청-하도급)" xfId="2457" xr:uid="{00000000-0005-0000-0000-00009A090000}"/>
    <cellStyle name="_남양-팔탄(+0%)_토공및구조물_진짜하도급(토공)_진짜진짜하도급_04-보령설계" xfId="2458" xr:uid="{00000000-0005-0000-0000-00009B090000}"/>
    <cellStyle name="_남양-팔탄(+0%)_토공및구조물_진짜하도급(토공)_진짜진짜하도급_04-보령설계_04-보령설계" xfId="2459" xr:uid="{00000000-0005-0000-0000-00009C090000}"/>
    <cellStyle name="_남양-팔탄(+0%)_토공및구조물_진짜하도급(토공)_진짜진짜하도급_본부팀견적현황" xfId="2460" xr:uid="{00000000-0005-0000-0000-00009D090000}"/>
    <cellStyle name="_남양-팔탄(+0%)_토공및구조물_진짜하도급(토공)_진짜진짜하도급_팻칭내역(진천)" xfId="2461" xr:uid="{00000000-0005-0000-0000-00009E090000}"/>
    <cellStyle name="_남양-팔탄(+0%)_토공및구조물_진짜하도급(토공)_팻칭내역(진천)" xfId="2462" xr:uid="{00000000-0005-0000-0000-00009F090000}"/>
    <cellStyle name="_남양-팔탄(+0%)_토공및구조물_진짜하도급(토공)_포장하도급승인" xfId="2463" xr:uid="{00000000-0005-0000-0000-0000A0090000}"/>
    <cellStyle name="_남양-팔탄(+0%)_토공및구조물_진짜하도급(토공)_하도급팀별분개" xfId="2464" xr:uid="{00000000-0005-0000-0000-0000A1090000}"/>
    <cellStyle name="_남양-팔탄(+0%)_토공및구조물_팻칭내역(진천)" xfId="2465" xr:uid="{00000000-0005-0000-0000-0000A2090000}"/>
    <cellStyle name="_남양-팔탄(+0%)_토공및구조물_합정하도급요청(토공)" xfId="2466" xr:uid="{00000000-0005-0000-0000-0000A3090000}"/>
    <cellStyle name="_남양-팔탄(+0%)_토공및구조물_합정하도급요청(토공)_(2004)선시행-구조물보수(요청-하도급)" xfId="2467" xr:uid="{00000000-0005-0000-0000-0000A4090000}"/>
    <cellStyle name="_남양-팔탄(+0%)_토공및구조물_합정하도급요청(토공)_04-보령설계" xfId="2468" xr:uid="{00000000-0005-0000-0000-0000A5090000}"/>
    <cellStyle name="_남양-팔탄(+0%)_토공및구조물_합정하도급요청(토공)_04-보령설계_04-보령설계" xfId="2469" xr:uid="{00000000-0005-0000-0000-0000A6090000}"/>
    <cellStyle name="_남양-팔탄(+0%)_토공및구조물_합정하도급요청(토공)_검토" xfId="2470" xr:uid="{00000000-0005-0000-0000-0000A7090000}"/>
    <cellStyle name="_남양-팔탄(+0%)_토공및구조물_합정하도급요청(토공)_검토_(2004)선시행-구조물보수(요청-하도급)" xfId="2471" xr:uid="{00000000-0005-0000-0000-0000A8090000}"/>
    <cellStyle name="_남양-팔탄(+0%)_토공및구조물_합정하도급요청(토공)_검토_04-보령설계" xfId="2472" xr:uid="{00000000-0005-0000-0000-0000A9090000}"/>
    <cellStyle name="_남양-팔탄(+0%)_토공및구조물_합정하도급요청(토공)_검토_04-보령설계_04-보령설계" xfId="2473" xr:uid="{00000000-0005-0000-0000-0000AA090000}"/>
    <cellStyle name="_남양-팔탄(+0%)_토공및구조물_합정하도급요청(토공)_검토_팻칭내역(진천)" xfId="2474" xr:uid="{00000000-0005-0000-0000-0000AB090000}"/>
    <cellStyle name="_남양-팔탄(+0%)_토공및구조물_합정하도급요청(토공)_계약내용" xfId="2475" xr:uid="{00000000-0005-0000-0000-0000AC090000}"/>
    <cellStyle name="_남양-팔탄(+0%)_토공및구조물_합정하도급요청(토공)_본부팀견적현황" xfId="2476" xr:uid="{00000000-0005-0000-0000-0000AD090000}"/>
    <cellStyle name="_남양-팔탄(+0%)_토공및구조물_합정하도급요청(토공)_사본 - 중부유지보수실행,하도급품의(강교자재비제외)" xfId="2477" xr:uid="{00000000-0005-0000-0000-0000AE090000}"/>
    <cellStyle name="_남양-팔탄(+0%)_토공및구조물_합정하도급요청(토공)_요청" xfId="2478" xr:uid="{00000000-0005-0000-0000-0000AF090000}"/>
    <cellStyle name="_남양-팔탄(+0%)_토공및구조물_합정하도급요청(토공)_요청_(2004)선시행-구조물보수(요청-하도급)" xfId="2479" xr:uid="{00000000-0005-0000-0000-0000B0090000}"/>
    <cellStyle name="_남양-팔탄(+0%)_토공및구조물_합정하도급요청(토공)_요청_04-보령설계" xfId="2480" xr:uid="{00000000-0005-0000-0000-0000B1090000}"/>
    <cellStyle name="_남양-팔탄(+0%)_토공및구조물_합정하도급요청(토공)_요청_04-보령설계_04-보령설계" xfId="2481" xr:uid="{00000000-0005-0000-0000-0000B2090000}"/>
    <cellStyle name="_남양-팔탄(+0%)_토공및구조물_합정하도급요청(토공)_요청_팻칭내역(진천)" xfId="2482" xr:uid="{00000000-0005-0000-0000-0000B3090000}"/>
    <cellStyle name="_남양-팔탄(+0%)_토공및구조물_합정하도급요청(토공)_진짜진짜하도급" xfId="2483" xr:uid="{00000000-0005-0000-0000-0000B4090000}"/>
    <cellStyle name="_남양-팔탄(+0%)_토공및구조물_합정하도급요청(토공)_진짜진짜하도급_(2004)선시행-구조물보수(요청-하도급)" xfId="2484" xr:uid="{00000000-0005-0000-0000-0000B5090000}"/>
    <cellStyle name="_남양-팔탄(+0%)_토공및구조물_합정하도급요청(토공)_진짜진짜하도급_04-보령설계" xfId="2485" xr:uid="{00000000-0005-0000-0000-0000B6090000}"/>
    <cellStyle name="_남양-팔탄(+0%)_토공및구조물_합정하도급요청(토공)_진짜진짜하도급_04-보령설계_04-보령설계" xfId="2486" xr:uid="{00000000-0005-0000-0000-0000B7090000}"/>
    <cellStyle name="_남양-팔탄(+0%)_토공및구조물_합정하도급요청(토공)_진짜진짜하도급_본부팀견적현황" xfId="2487" xr:uid="{00000000-0005-0000-0000-0000B8090000}"/>
    <cellStyle name="_남양-팔탄(+0%)_토공및구조물_합정하도급요청(토공)_진짜진짜하도급_팻칭내역(진천)" xfId="2488" xr:uid="{00000000-0005-0000-0000-0000B9090000}"/>
    <cellStyle name="_남양-팔탄(+0%)_토공및구조물_합정하도급요청(토공)_팻칭내역(진천)" xfId="2489" xr:uid="{00000000-0005-0000-0000-0000BA090000}"/>
    <cellStyle name="_남양-팔탄(+0%)_토공및구조물_합정하도급요청(토공)_포장하도급승인" xfId="2490" xr:uid="{00000000-0005-0000-0000-0000BB090000}"/>
    <cellStyle name="_남양-팔탄(+0%)_토공및구조물_합정하도급요청(토공)_하도급팀별분개" xfId="2491" xr:uid="{00000000-0005-0000-0000-0000BC090000}"/>
    <cellStyle name="_남양-팔탄(+0%)_팻칭내역(진천)" xfId="2492" xr:uid="{00000000-0005-0000-0000-0000BD090000}"/>
    <cellStyle name="_남양-팔탄(+0%)_합정하도급요청(토공)" xfId="2493" xr:uid="{00000000-0005-0000-0000-0000BE090000}"/>
    <cellStyle name="_남양-팔탄(+0%)_합정하도급요청(토공)_(2004)선시행-구조물보수(요청-하도급)" xfId="2494" xr:uid="{00000000-0005-0000-0000-0000BF090000}"/>
    <cellStyle name="_남양-팔탄(+0%)_합정하도급요청(토공)_04-보령설계" xfId="2495" xr:uid="{00000000-0005-0000-0000-0000C0090000}"/>
    <cellStyle name="_남양-팔탄(+0%)_합정하도급요청(토공)_04-보령설계_04-보령설계" xfId="2496" xr:uid="{00000000-0005-0000-0000-0000C1090000}"/>
    <cellStyle name="_남양-팔탄(+0%)_합정하도급요청(토공)_검토" xfId="2497" xr:uid="{00000000-0005-0000-0000-0000C2090000}"/>
    <cellStyle name="_남양-팔탄(+0%)_합정하도급요청(토공)_검토_(2004)선시행-구조물보수(요청-하도급)" xfId="2498" xr:uid="{00000000-0005-0000-0000-0000C3090000}"/>
    <cellStyle name="_남양-팔탄(+0%)_합정하도급요청(토공)_검토_04-보령설계" xfId="2499" xr:uid="{00000000-0005-0000-0000-0000C4090000}"/>
    <cellStyle name="_남양-팔탄(+0%)_합정하도급요청(토공)_검토_04-보령설계_04-보령설계" xfId="2500" xr:uid="{00000000-0005-0000-0000-0000C5090000}"/>
    <cellStyle name="_남양-팔탄(+0%)_합정하도급요청(토공)_검토_팻칭내역(진천)" xfId="2501" xr:uid="{00000000-0005-0000-0000-0000C6090000}"/>
    <cellStyle name="_남양-팔탄(+0%)_합정하도급요청(토공)_계약내용" xfId="2502" xr:uid="{00000000-0005-0000-0000-0000C7090000}"/>
    <cellStyle name="_남양-팔탄(+0%)_합정하도급요청(토공)_본부팀견적현황" xfId="2503" xr:uid="{00000000-0005-0000-0000-0000C8090000}"/>
    <cellStyle name="_남양-팔탄(+0%)_합정하도급요청(토공)_사본 - 중부유지보수실행,하도급품의(강교자재비제외)" xfId="2504" xr:uid="{00000000-0005-0000-0000-0000C9090000}"/>
    <cellStyle name="_남양-팔탄(+0%)_합정하도급요청(토공)_요청" xfId="2505" xr:uid="{00000000-0005-0000-0000-0000CA090000}"/>
    <cellStyle name="_남양-팔탄(+0%)_합정하도급요청(토공)_요청_(2004)선시행-구조물보수(요청-하도급)" xfId="2506" xr:uid="{00000000-0005-0000-0000-0000CB090000}"/>
    <cellStyle name="_남양-팔탄(+0%)_합정하도급요청(토공)_요청_04-보령설계" xfId="2507" xr:uid="{00000000-0005-0000-0000-0000CC090000}"/>
    <cellStyle name="_남양-팔탄(+0%)_합정하도급요청(토공)_요청_04-보령설계_04-보령설계" xfId="2508" xr:uid="{00000000-0005-0000-0000-0000CD090000}"/>
    <cellStyle name="_남양-팔탄(+0%)_합정하도급요청(토공)_요청_팻칭내역(진천)" xfId="2509" xr:uid="{00000000-0005-0000-0000-0000CE090000}"/>
    <cellStyle name="_남양-팔탄(+0%)_합정하도급요청(토공)_진짜진짜하도급" xfId="2510" xr:uid="{00000000-0005-0000-0000-0000CF090000}"/>
    <cellStyle name="_남양-팔탄(+0%)_합정하도급요청(토공)_진짜진짜하도급_(2004)선시행-구조물보수(요청-하도급)" xfId="2511" xr:uid="{00000000-0005-0000-0000-0000D0090000}"/>
    <cellStyle name="_남양-팔탄(+0%)_합정하도급요청(토공)_진짜진짜하도급_04-보령설계" xfId="2512" xr:uid="{00000000-0005-0000-0000-0000D1090000}"/>
    <cellStyle name="_남양-팔탄(+0%)_합정하도급요청(토공)_진짜진짜하도급_04-보령설계_04-보령설계" xfId="2513" xr:uid="{00000000-0005-0000-0000-0000D2090000}"/>
    <cellStyle name="_남양-팔탄(+0%)_합정하도급요청(토공)_진짜진짜하도급_본부팀견적현황" xfId="2514" xr:uid="{00000000-0005-0000-0000-0000D3090000}"/>
    <cellStyle name="_남양-팔탄(+0%)_합정하도급요청(토공)_진짜진짜하도급_팻칭내역(진천)" xfId="2515" xr:uid="{00000000-0005-0000-0000-0000D4090000}"/>
    <cellStyle name="_남양-팔탄(+0%)_합정하도급요청(토공)_팻칭내역(진천)" xfId="2516" xr:uid="{00000000-0005-0000-0000-0000D5090000}"/>
    <cellStyle name="_남양-팔탄(+0%)_합정하도급요청(토공)_포장하도급승인" xfId="2517" xr:uid="{00000000-0005-0000-0000-0000D6090000}"/>
    <cellStyle name="_남양-팔탄(+0%)_합정하도급요청(토공)_하도급팀별분개" xfId="2518" xr:uid="{00000000-0005-0000-0000-0000D7090000}"/>
    <cellStyle name="_남양-팔탄(공무)" xfId="2519" xr:uid="{00000000-0005-0000-0000-0000D8090000}"/>
    <cellStyle name="_남양-팔탄(공무)_(2004)선시행-구조물보수(요청-하도급)" xfId="2520" xr:uid="{00000000-0005-0000-0000-0000D9090000}"/>
    <cellStyle name="_남양-팔탄(공무)_04-보령설계" xfId="2521" xr:uid="{00000000-0005-0000-0000-0000DA090000}"/>
    <cellStyle name="_남양-팔탄(공무)_04-보령설계_04-보령설계" xfId="2522" xr:uid="{00000000-0005-0000-0000-0000DB090000}"/>
    <cellStyle name="_남양-팔탄(공무)_본부팀견적현황" xfId="2523" xr:uid="{00000000-0005-0000-0000-0000DC090000}"/>
    <cellStyle name="_남양-팔탄(공무)_진짜하도급(토공)" xfId="2524" xr:uid="{00000000-0005-0000-0000-0000DD090000}"/>
    <cellStyle name="_남양-팔탄(공무)_진짜하도급(토공)_(2004)선시행-구조물보수(요청-하도급)" xfId="2525" xr:uid="{00000000-0005-0000-0000-0000DE090000}"/>
    <cellStyle name="_남양-팔탄(공무)_진짜하도급(토공)_04-보령설계" xfId="2526" xr:uid="{00000000-0005-0000-0000-0000DF090000}"/>
    <cellStyle name="_남양-팔탄(공무)_진짜하도급(토공)_04-보령설계_04-보령설계" xfId="2527" xr:uid="{00000000-0005-0000-0000-0000E0090000}"/>
    <cellStyle name="_남양-팔탄(공무)_진짜하도급(토공)_검토" xfId="2528" xr:uid="{00000000-0005-0000-0000-0000E1090000}"/>
    <cellStyle name="_남양-팔탄(공무)_진짜하도급(토공)_검토_(2004)선시행-구조물보수(요청-하도급)" xfId="2529" xr:uid="{00000000-0005-0000-0000-0000E2090000}"/>
    <cellStyle name="_남양-팔탄(공무)_진짜하도급(토공)_검토_04-보령설계" xfId="2530" xr:uid="{00000000-0005-0000-0000-0000E3090000}"/>
    <cellStyle name="_남양-팔탄(공무)_진짜하도급(토공)_검토_04-보령설계_04-보령설계" xfId="2531" xr:uid="{00000000-0005-0000-0000-0000E4090000}"/>
    <cellStyle name="_남양-팔탄(공무)_진짜하도급(토공)_검토_팻칭내역(진천)" xfId="2532" xr:uid="{00000000-0005-0000-0000-0000E5090000}"/>
    <cellStyle name="_남양-팔탄(공무)_진짜하도급(토공)_계약내용" xfId="2533" xr:uid="{00000000-0005-0000-0000-0000E6090000}"/>
    <cellStyle name="_남양-팔탄(공무)_진짜하도급(토공)_본부팀견적현황" xfId="2534" xr:uid="{00000000-0005-0000-0000-0000E7090000}"/>
    <cellStyle name="_남양-팔탄(공무)_진짜하도급(토공)_사본 - 중부유지보수실행,하도급품의(강교자재비제외)" xfId="2535" xr:uid="{00000000-0005-0000-0000-0000E8090000}"/>
    <cellStyle name="_남양-팔탄(공무)_진짜하도급(토공)_요청" xfId="2536" xr:uid="{00000000-0005-0000-0000-0000E9090000}"/>
    <cellStyle name="_남양-팔탄(공무)_진짜하도급(토공)_요청_(2004)선시행-구조물보수(요청-하도급)" xfId="2537" xr:uid="{00000000-0005-0000-0000-0000EA090000}"/>
    <cellStyle name="_남양-팔탄(공무)_진짜하도급(토공)_요청_04-보령설계" xfId="2538" xr:uid="{00000000-0005-0000-0000-0000EB090000}"/>
    <cellStyle name="_남양-팔탄(공무)_진짜하도급(토공)_요청_04-보령설계_04-보령설계" xfId="2539" xr:uid="{00000000-0005-0000-0000-0000EC090000}"/>
    <cellStyle name="_남양-팔탄(공무)_진짜하도급(토공)_요청_팻칭내역(진천)" xfId="2540" xr:uid="{00000000-0005-0000-0000-0000ED090000}"/>
    <cellStyle name="_남양-팔탄(공무)_진짜하도급(토공)_진짜진짜하도급" xfId="2541" xr:uid="{00000000-0005-0000-0000-0000EE090000}"/>
    <cellStyle name="_남양-팔탄(공무)_진짜하도급(토공)_진짜진짜하도급_(2004)선시행-구조물보수(요청-하도급)" xfId="2542" xr:uid="{00000000-0005-0000-0000-0000EF090000}"/>
    <cellStyle name="_남양-팔탄(공무)_진짜하도급(토공)_진짜진짜하도급_04-보령설계" xfId="2543" xr:uid="{00000000-0005-0000-0000-0000F0090000}"/>
    <cellStyle name="_남양-팔탄(공무)_진짜하도급(토공)_진짜진짜하도급_04-보령설계_04-보령설계" xfId="2544" xr:uid="{00000000-0005-0000-0000-0000F1090000}"/>
    <cellStyle name="_남양-팔탄(공무)_진짜하도급(토공)_진짜진짜하도급_본부팀견적현황" xfId="2545" xr:uid="{00000000-0005-0000-0000-0000F2090000}"/>
    <cellStyle name="_남양-팔탄(공무)_진짜하도급(토공)_진짜진짜하도급_팻칭내역(진천)" xfId="2546" xr:uid="{00000000-0005-0000-0000-0000F3090000}"/>
    <cellStyle name="_남양-팔탄(공무)_진짜하도급(토공)_팻칭내역(진천)" xfId="2547" xr:uid="{00000000-0005-0000-0000-0000F4090000}"/>
    <cellStyle name="_남양-팔탄(공무)_진짜하도급(토공)_포장하도급승인" xfId="2548" xr:uid="{00000000-0005-0000-0000-0000F5090000}"/>
    <cellStyle name="_남양-팔탄(공무)_진짜하도급(토공)_하도급팀별분개" xfId="2549" xr:uid="{00000000-0005-0000-0000-0000F6090000}"/>
    <cellStyle name="_남양-팔탄(공무)_팻칭내역(진천)" xfId="2550" xr:uid="{00000000-0005-0000-0000-0000F7090000}"/>
    <cellStyle name="_남양-팔탄(공무)_합정하도급요청(토공)" xfId="2551" xr:uid="{00000000-0005-0000-0000-0000F8090000}"/>
    <cellStyle name="_남양-팔탄(공무)_합정하도급요청(토공)_(2004)선시행-구조물보수(요청-하도급)" xfId="2552" xr:uid="{00000000-0005-0000-0000-0000F9090000}"/>
    <cellStyle name="_남양-팔탄(공무)_합정하도급요청(토공)_04-보령설계" xfId="2553" xr:uid="{00000000-0005-0000-0000-0000FA090000}"/>
    <cellStyle name="_남양-팔탄(공무)_합정하도급요청(토공)_04-보령설계_04-보령설계" xfId="2554" xr:uid="{00000000-0005-0000-0000-0000FB090000}"/>
    <cellStyle name="_남양-팔탄(공무)_합정하도급요청(토공)_검토" xfId="2555" xr:uid="{00000000-0005-0000-0000-0000FC090000}"/>
    <cellStyle name="_남양-팔탄(공무)_합정하도급요청(토공)_검토_(2004)선시행-구조물보수(요청-하도급)" xfId="2556" xr:uid="{00000000-0005-0000-0000-0000FD090000}"/>
    <cellStyle name="_남양-팔탄(공무)_합정하도급요청(토공)_검토_04-보령설계" xfId="2557" xr:uid="{00000000-0005-0000-0000-0000FE090000}"/>
    <cellStyle name="_남양-팔탄(공무)_합정하도급요청(토공)_검토_04-보령설계_04-보령설계" xfId="2558" xr:uid="{00000000-0005-0000-0000-0000FF090000}"/>
    <cellStyle name="_남양-팔탄(공무)_합정하도급요청(토공)_검토_팻칭내역(진천)" xfId="2559" xr:uid="{00000000-0005-0000-0000-0000000A0000}"/>
    <cellStyle name="_남양-팔탄(공무)_합정하도급요청(토공)_계약내용" xfId="2560" xr:uid="{00000000-0005-0000-0000-0000010A0000}"/>
    <cellStyle name="_남양-팔탄(공무)_합정하도급요청(토공)_본부팀견적현황" xfId="2561" xr:uid="{00000000-0005-0000-0000-0000020A0000}"/>
    <cellStyle name="_남양-팔탄(공무)_합정하도급요청(토공)_사본 - 중부유지보수실행,하도급품의(강교자재비제외)" xfId="2562" xr:uid="{00000000-0005-0000-0000-0000030A0000}"/>
    <cellStyle name="_남양-팔탄(공무)_합정하도급요청(토공)_요청" xfId="2563" xr:uid="{00000000-0005-0000-0000-0000040A0000}"/>
    <cellStyle name="_남양-팔탄(공무)_합정하도급요청(토공)_요청_(2004)선시행-구조물보수(요청-하도급)" xfId="2564" xr:uid="{00000000-0005-0000-0000-0000050A0000}"/>
    <cellStyle name="_남양-팔탄(공무)_합정하도급요청(토공)_요청_04-보령설계" xfId="2565" xr:uid="{00000000-0005-0000-0000-0000060A0000}"/>
    <cellStyle name="_남양-팔탄(공무)_합정하도급요청(토공)_요청_04-보령설계_04-보령설계" xfId="2566" xr:uid="{00000000-0005-0000-0000-0000070A0000}"/>
    <cellStyle name="_남양-팔탄(공무)_합정하도급요청(토공)_요청_팻칭내역(진천)" xfId="2567" xr:uid="{00000000-0005-0000-0000-0000080A0000}"/>
    <cellStyle name="_남양-팔탄(공무)_합정하도급요청(토공)_진짜진짜하도급" xfId="2568" xr:uid="{00000000-0005-0000-0000-0000090A0000}"/>
    <cellStyle name="_남양-팔탄(공무)_합정하도급요청(토공)_진짜진짜하도급_(2004)선시행-구조물보수(요청-하도급)" xfId="2569" xr:uid="{00000000-0005-0000-0000-00000A0A0000}"/>
    <cellStyle name="_남양-팔탄(공무)_합정하도급요청(토공)_진짜진짜하도급_04-보령설계" xfId="2570" xr:uid="{00000000-0005-0000-0000-00000B0A0000}"/>
    <cellStyle name="_남양-팔탄(공무)_합정하도급요청(토공)_진짜진짜하도급_04-보령설계_04-보령설계" xfId="2571" xr:uid="{00000000-0005-0000-0000-00000C0A0000}"/>
    <cellStyle name="_남양-팔탄(공무)_합정하도급요청(토공)_진짜진짜하도급_본부팀견적현황" xfId="2572" xr:uid="{00000000-0005-0000-0000-00000D0A0000}"/>
    <cellStyle name="_남양-팔탄(공무)_합정하도급요청(토공)_진짜진짜하도급_팻칭내역(진천)" xfId="2573" xr:uid="{00000000-0005-0000-0000-00000E0A0000}"/>
    <cellStyle name="_남양-팔탄(공무)_합정하도급요청(토공)_팻칭내역(진천)" xfId="2574" xr:uid="{00000000-0005-0000-0000-00000F0A0000}"/>
    <cellStyle name="_남양-팔탄(공무)_합정하도급요청(토공)_포장하도급승인" xfId="2575" xr:uid="{00000000-0005-0000-0000-0000100A0000}"/>
    <cellStyle name="_남양-팔탄(공무)_합정하도급요청(토공)_하도급팀별분개" xfId="2576" xr:uid="{00000000-0005-0000-0000-0000110A0000}"/>
    <cellStyle name="_냉기PJT" xfId="2577" xr:uid="{00000000-0005-0000-0000-0000120A0000}"/>
    <cellStyle name="_냉기서비스매각자료0210_양도가능현황" xfId="2578" xr:uid="{00000000-0005-0000-0000-0000130A0000}"/>
    <cellStyle name="_냉기서비스현황및대책.xls Chart 1" xfId="2579" xr:uid="{00000000-0005-0000-0000-0000140A0000}"/>
    <cellStyle name="_단가산출" xfId="2580" xr:uid="{00000000-0005-0000-0000-0000150A0000}"/>
    <cellStyle name="_단면결손보수" xfId="2581" xr:uid="{00000000-0005-0000-0000-0000160A0000}"/>
    <cellStyle name="_달산대학用" xfId="2582" xr:uid="{00000000-0005-0000-0000-0000170A0000}"/>
    <cellStyle name="_대전 콘크리트" xfId="2583" xr:uid="{00000000-0005-0000-0000-0000180A0000}"/>
    <cellStyle name="_방송고객상담" xfId="2584" xr:uid="{00000000-0005-0000-0000-0000190A0000}"/>
    <cellStyle name="_배수로보완공사(설계)" xfId="2585" xr:uid="{00000000-0005-0000-0000-00001A0A0000}"/>
    <cellStyle name="_변경설변" xfId="2586" xr:uid="{00000000-0005-0000-0000-00001B0A0000}"/>
    <cellStyle name="_별첨(계획서및실적서양식)" xfId="2587" xr:uid="{00000000-0005-0000-0000-00001C0A0000}"/>
    <cellStyle name="_별첨(계획서및실적서양식)_1" xfId="2588" xr:uid="{00000000-0005-0000-0000-00001D0A0000}"/>
    <cellStyle name="_복하천교흄관설치" xfId="2589" xr:uid="{00000000-0005-0000-0000-00001E0A0000}"/>
    <cellStyle name="_부안지구투찰2" xfId="2590" xr:uid="{00000000-0005-0000-0000-00001F0A0000}"/>
    <cellStyle name="_사본 - 충청본부관내포장실행" xfId="2591" xr:uid="{00000000-0005-0000-0000-0000200A0000}"/>
    <cellStyle name="_서울영업소(전단면)" xfId="2592" xr:uid="{00000000-0005-0000-0000-0000210A0000}"/>
    <cellStyle name="_설계-금강위령탑진입로개설(변경)" xfId="2593" xr:uid="{00000000-0005-0000-0000-0000220A0000}"/>
    <cellStyle name="_설계변경(양식9-11)" xfId="2594" xr:uid="{00000000-0005-0000-0000-0000230A0000}"/>
    <cellStyle name="_설계서-2(도공제출용)" xfId="2595" xr:uid="{00000000-0005-0000-0000-0000240A0000}"/>
    <cellStyle name="_설계양식" xfId="2596" xr:uid="{00000000-0005-0000-0000-0000250A0000}"/>
    <cellStyle name="_설변여건보고(041005)" xfId="2597" xr:uid="{00000000-0005-0000-0000-0000260A0000}"/>
    <cellStyle name="_성토부도수로" xfId="2598" xr:uid="{00000000-0005-0000-0000-0000270A0000}"/>
    <cellStyle name="_소성변형" xfId="2599" xr:uid="{00000000-0005-0000-0000-0000280A0000}"/>
    <cellStyle name="_소성변형(선투입)" xfId="2600" xr:uid="{00000000-0005-0000-0000-0000290A0000}"/>
    <cellStyle name="_수량산출서" xfId="2601" xr:uid="{00000000-0005-0000-0000-00002A0A0000}"/>
    <cellStyle name="_수량산출서(2차)변경중" xfId="2602" xr:uid="{00000000-0005-0000-0000-00002B0A0000}"/>
    <cellStyle name="_수량산출용지" xfId="2603" xr:uid="{00000000-0005-0000-0000-00002C0A0000}"/>
    <cellStyle name="_신규단가산출(2003,1차)" xfId="2604" xr:uid="{00000000-0005-0000-0000-00002D0A0000}"/>
    <cellStyle name="_신규단가산출(2003,1차)_(2004)선시행-구조물보수(요청-하도급)" xfId="2605" xr:uid="{00000000-0005-0000-0000-00002E0A0000}"/>
    <cellStyle name="_신규단가산출(2003,1차)_04-보령설계" xfId="2606" xr:uid="{00000000-0005-0000-0000-00002F0A0000}"/>
    <cellStyle name="_신규단가산출(2003,1차)_04-보령설계_04-보령설계" xfId="2607" xr:uid="{00000000-0005-0000-0000-0000300A0000}"/>
    <cellStyle name="_신세계교환센터(롯데 제출용)2008년11월" xfId="2608" xr:uid="{00000000-0005-0000-0000-0000310A0000}"/>
    <cellStyle name="_아일랜드보수" xfId="2609" xr:uid="{00000000-0005-0000-0000-0000320A0000}"/>
    <cellStyle name="_양식" xfId="2610" xr:uid="{00000000-0005-0000-0000-0000330A0000}"/>
    <cellStyle name="_양식_1" xfId="2611" xr:uid="{00000000-0005-0000-0000-0000340A0000}"/>
    <cellStyle name="_양식_2" xfId="2612" xr:uid="{00000000-0005-0000-0000-0000350A0000}"/>
    <cellStyle name="_업체별 도급단가표 확정" xfId="2613" xr:uid="{00000000-0005-0000-0000-0000360A0000}"/>
    <cellStyle name="_업체별 도급단가표 확정_1006 본사사무직정산내역(0621)" xfId="2614" xr:uid="{00000000-0005-0000-0000-0000370A0000}"/>
    <cellStyle name="_업체별 도급단가표 확정_1008 본사사무직정산내역" xfId="2615" xr:uid="{00000000-0005-0000-0000-0000380A0000}"/>
    <cellStyle name="_업체별 도급단가표 확정_업체별 도급단가표 " xfId="2616" xr:uid="{00000000-0005-0000-0000-0000390A0000}"/>
    <cellStyle name="_업체별 도급단가표 확정_업체별 도급단가표 _1006 본사사무직정산내역(0621)" xfId="2617" xr:uid="{00000000-0005-0000-0000-00003A0A0000}"/>
    <cellStyle name="_업체별 도급단가표 확정_업체별 도급단가표 _1008 본사사무직정산내역" xfId="2618" xr:uid="{00000000-0005-0000-0000-00003B0A0000}"/>
    <cellStyle name="_업체별 도급단가표 확정_업체별 도급단가표 _콜센터업체현황조사(200712)" xfId="2619" xr:uid="{00000000-0005-0000-0000-00003C0A0000}"/>
    <cellStyle name="_업체별 도급단가표 확정_업체별 도급단가표 _콜센터업체현황조사(200712)_1006 본사사무직정산내역(0621)" xfId="2620" xr:uid="{00000000-0005-0000-0000-00003D0A0000}"/>
    <cellStyle name="_업체별 도급단가표 확정_업체별 도급단가표 _콜센터업체현황조사(200712)_1008 본사사무직정산내역" xfId="2621" xr:uid="{00000000-0005-0000-0000-00003E0A0000}"/>
    <cellStyle name="_업체별 도급단가표 확정_콜센터업체현황조사(200712)" xfId="2622" xr:uid="{00000000-0005-0000-0000-00003F0A0000}"/>
    <cellStyle name="_업체별 도급단가표 확정_콜센터업체현황조사(200712)_1006 본사사무직정산내역(0621)" xfId="2623" xr:uid="{00000000-0005-0000-0000-0000400A0000}"/>
    <cellStyle name="_업체별 도급단가표 확정_콜센터업체현황조사(200712)_1008 본사사무직정산내역" xfId="2624" xr:uid="{00000000-0005-0000-0000-0000410A0000}"/>
    <cellStyle name="_여건보고(3안)" xfId="2625" xr:uid="{00000000-0005-0000-0000-0000420A0000}"/>
    <cellStyle name="_영덕교점검현황" xfId="2626" xr:uid="{00000000-0005-0000-0000-0000430A0000}"/>
    <cellStyle name="_오산영업소차선도색" xfId="2627" xr:uid="{00000000-0005-0000-0000-0000440A0000}"/>
    <cellStyle name="_오산영업소플륨관설치" xfId="2628" xr:uid="{00000000-0005-0000-0000-0000450A0000}"/>
    <cellStyle name="_울산점활성화협조전3(상품총괄용)" xfId="2629" xr:uid="{00000000-0005-0000-0000-0000460A0000}"/>
    <cellStyle name="_유첨3(서식)" xfId="2630" xr:uid="{00000000-0005-0000-0000-0000470A0000}"/>
    <cellStyle name="_유첨3(서식)_1" xfId="2631" xr:uid="{00000000-0005-0000-0000-0000480A0000}"/>
    <cellStyle name="_인원계획표 " xfId="2632" xr:uid="{00000000-0005-0000-0000-0000490A0000}"/>
    <cellStyle name="_인원계획표 _(2003)1차실행안(4팀)" xfId="2633" xr:uid="{00000000-0005-0000-0000-00004A0A0000}"/>
    <cellStyle name="_인원계획표 _(2003)하도급발주요청(2차-영동)" xfId="2634" xr:uid="{00000000-0005-0000-0000-00004B0A0000}"/>
    <cellStyle name="_인원계획표 _(2003-영동)하도급(2003_04_30)" xfId="2635" xr:uid="{00000000-0005-0000-0000-00004C0A0000}"/>
    <cellStyle name="_인원계획표 _(2003-영동)하도급(2003_04_30)_(2003-영동)하도급(2003_04_30)" xfId="2636" xr:uid="{00000000-0005-0000-0000-00004D0A0000}"/>
    <cellStyle name="_인원계획표 _(2004)선시행-구조물보수(요청-하도급)" xfId="2637" xr:uid="{00000000-0005-0000-0000-00004E0A0000}"/>
    <cellStyle name="_인원계획표 _(가)실행" xfId="2638" xr:uid="{00000000-0005-0000-0000-00004F0A0000}"/>
    <cellStyle name="_인원계획표 _(가)실행_(2004)선시행-구조물보수(요청-하도급)" xfId="2639" xr:uid="{00000000-0005-0000-0000-0000500A0000}"/>
    <cellStyle name="_인원계획표 _(가)실행_04-보령설계" xfId="2640" xr:uid="{00000000-0005-0000-0000-0000510A0000}"/>
    <cellStyle name="_인원계획표 _(가)실행_04-보령설계_04-보령설계" xfId="2641" xr:uid="{00000000-0005-0000-0000-0000520A0000}"/>
    <cellStyle name="_인원계획표 _(가)실행_본부팀견적현황" xfId="2642" xr:uid="{00000000-0005-0000-0000-0000530A0000}"/>
    <cellStyle name="_인원계획표 _(가)실행_진짜하도급(토공)" xfId="2643" xr:uid="{00000000-0005-0000-0000-0000540A0000}"/>
    <cellStyle name="_인원계획표 _(가)실행_진짜하도급(토공)_(2004)선시행-구조물보수(요청-하도급)" xfId="2644" xr:uid="{00000000-0005-0000-0000-0000550A0000}"/>
    <cellStyle name="_인원계획표 _(가)실행_진짜하도급(토공)_04-보령설계" xfId="2645" xr:uid="{00000000-0005-0000-0000-0000560A0000}"/>
    <cellStyle name="_인원계획표 _(가)실행_진짜하도급(토공)_04-보령설계_04-보령설계" xfId="2646" xr:uid="{00000000-0005-0000-0000-0000570A0000}"/>
    <cellStyle name="_인원계획표 _(가)실행_진짜하도급(토공)_검토" xfId="2647" xr:uid="{00000000-0005-0000-0000-0000580A0000}"/>
    <cellStyle name="_인원계획표 _(가)실행_진짜하도급(토공)_검토_(2004)선시행-구조물보수(요청-하도급)" xfId="2648" xr:uid="{00000000-0005-0000-0000-0000590A0000}"/>
    <cellStyle name="_인원계획표 _(가)실행_진짜하도급(토공)_검토_04-보령설계" xfId="2649" xr:uid="{00000000-0005-0000-0000-00005A0A0000}"/>
    <cellStyle name="_인원계획표 _(가)실행_진짜하도급(토공)_검토_04-보령설계_04-보령설계" xfId="2650" xr:uid="{00000000-0005-0000-0000-00005B0A0000}"/>
    <cellStyle name="_인원계획표 _(가)실행_진짜하도급(토공)_검토_팻칭내역(진천)" xfId="2651" xr:uid="{00000000-0005-0000-0000-00005C0A0000}"/>
    <cellStyle name="_인원계획표 _(가)실행_진짜하도급(토공)_계약내용" xfId="2652" xr:uid="{00000000-0005-0000-0000-00005D0A0000}"/>
    <cellStyle name="_인원계획표 _(가)실행_진짜하도급(토공)_본부팀견적현황" xfId="2653" xr:uid="{00000000-0005-0000-0000-00005E0A0000}"/>
    <cellStyle name="_인원계획표 _(가)실행_진짜하도급(토공)_사본 - 중부유지보수실행,하도급품의(강교자재비제외)" xfId="2654" xr:uid="{00000000-0005-0000-0000-00005F0A0000}"/>
    <cellStyle name="_인원계획표 _(가)실행_진짜하도급(토공)_요청" xfId="2655" xr:uid="{00000000-0005-0000-0000-0000600A0000}"/>
    <cellStyle name="_인원계획표 _(가)실행_진짜하도급(토공)_요청_(2004)선시행-구조물보수(요청-하도급)" xfId="2656" xr:uid="{00000000-0005-0000-0000-0000610A0000}"/>
    <cellStyle name="_인원계획표 _(가)실행_진짜하도급(토공)_요청_04-보령설계" xfId="2657" xr:uid="{00000000-0005-0000-0000-0000620A0000}"/>
    <cellStyle name="_인원계획표 _(가)실행_진짜하도급(토공)_요청_04-보령설계_04-보령설계" xfId="2658" xr:uid="{00000000-0005-0000-0000-0000630A0000}"/>
    <cellStyle name="_인원계획표 _(가)실행_진짜하도급(토공)_요청_팻칭내역(진천)" xfId="2659" xr:uid="{00000000-0005-0000-0000-0000640A0000}"/>
    <cellStyle name="_인원계획표 _(가)실행_진짜하도급(토공)_진짜진짜하도급" xfId="2660" xr:uid="{00000000-0005-0000-0000-0000650A0000}"/>
    <cellStyle name="_인원계획표 _(가)실행_진짜하도급(토공)_진짜진짜하도급_(2004)선시행-구조물보수(요청-하도급)" xfId="2661" xr:uid="{00000000-0005-0000-0000-0000660A0000}"/>
    <cellStyle name="_인원계획표 _(가)실행_진짜하도급(토공)_진짜진짜하도급_04-보령설계" xfId="2662" xr:uid="{00000000-0005-0000-0000-0000670A0000}"/>
    <cellStyle name="_인원계획표 _(가)실행_진짜하도급(토공)_진짜진짜하도급_04-보령설계_04-보령설계" xfId="2663" xr:uid="{00000000-0005-0000-0000-0000680A0000}"/>
    <cellStyle name="_인원계획표 _(가)실행_진짜하도급(토공)_진짜진짜하도급_본부팀견적현황" xfId="2664" xr:uid="{00000000-0005-0000-0000-0000690A0000}"/>
    <cellStyle name="_인원계획표 _(가)실행_진짜하도급(토공)_진짜진짜하도급_팻칭내역(진천)" xfId="2665" xr:uid="{00000000-0005-0000-0000-00006A0A0000}"/>
    <cellStyle name="_인원계획표 _(가)실행_진짜하도급(토공)_팻칭내역(진천)" xfId="2666" xr:uid="{00000000-0005-0000-0000-00006B0A0000}"/>
    <cellStyle name="_인원계획표 _(가)실행_진짜하도급(토공)_포장하도급승인" xfId="2667" xr:uid="{00000000-0005-0000-0000-00006C0A0000}"/>
    <cellStyle name="_인원계획표 _(가)실행_진짜하도급(토공)_하도급팀별분개" xfId="2668" xr:uid="{00000000-0005-0000-0000-00006D0A0000}"/>
    <cellStyle name="_인원계획표 _(가)실행_팻칭내역(진천)" xfId="2669" xr:uid="{00000000-0005-0000-0000-00006E0A0000}"/>
    <cellStyle name="_인원계획표 _(가)실행_합정하도급요청(토공)" xfId="2670" xr:uid="{00000000-0005-0000-0000-00006F0A0000}"/>
    <cellStyle name="_인원계획표 _(가)실행_합정하도급요청(토공)_(2004)선시행-구조물보수(요청-하도급)" xfId="2671" xr:uid="{00000000-0005-0000-0000-0000700A0000}"/>
    <cellStyle name="_인원계획표 _(가)실행_합정하도급요청(토공)_04-보령설계" xfId="2672" xr:uid="{00000000-0005-0000-0000-0000710A0000}"/>
    <cellStyle name="_인원계획표 _(가)실행_합정하도급요청(토공)_04-보령설계_04-보령설계" xfId="2673" xr:uid="{00000000-0005-0000-0000-0000720A0000}"/>
    <cellStyle name="_인원계획표 _(가)실행_합정하도급요청(토공)_검토" xfId="2674" xr:uid="{00000000-0005-0000-0000-0000730A0000}"/>
    <cellStyle name="_인원계획표 _(가)실행_합정하도급요청(토공)_검토_(2004)선시행-구조물보수(요청-하도급)" xfId="2675" xr:uid="{00000000-0005-0000-0000-0000740A0000}"/>
    <cellStyle name="_인원계획표 _(가)실행_합정하도급요청(토공)_검토_04-보령설계" xfId="2676" xr:uid="{00000000-0005-0000-0000-0000750A0000}"/>
    <cellStyle name="_인원계획표 _(가)실행_합정하도급요청(토공)_검토_04-보령설계_04-보령설계" xfId="2677" xr:uid="{00000000-0005-0000-0000-0000760A0000}"/>
    <cellStyle name="_인원계획표 _(가)실행_합정하도급요청(토공)_검토_팻칭내역(진천)" xfId="2678" xr:uid="{00000000-0005-0000-0000-0000770A0000}"/>
    <cellStyle name="_인원계획표 _(가)실행_합정하도급요청(토공)_계약내용" xfId="2679" xr:uid="{00000000-0005-0000-0000-0000780A0000}"/>
    <cellStyle name="_인원계획표 _(가)실행_합정하도급요청(토공)_본부팀견적현황" xfId="2680" xr:uid="{00000000-0005-0000-0000-0000790A0000}"/>
    <cellStyle name="_인원계획표 _(가)실행_합정하도급요청(토공)_사본 - 중부유지보수실행,하도급품의(강교자재비제외)" xfId="2681" xr:uid="{00000000-0005-0000-0000-00007A0A0000}"/>
    <cellStyle name="_인원계획표 _(가)실행_합정하도급요청(토공)_요청" xfId="2682" xr:uid="{00000000-0005-0000-0000-00007B0A0000}"/>
    <cellStyle name="_인원계획표 _(가)실행_합정하도급요청(토공)_요청_(2004)선시행-구조물보수(요청-하도급)" xfId="2683" xr:uid="{00000000-0005-0000-0000-00007C0A0000}"/>
    <cellStyle name="_인원계획표 _(가)실행_합정하도급요청(토공)_요청_04-보령설계" xfId="2684" xr:uid="{00000000-0005-0000-0000-00007D0A0000}"/>
    <cellStyle name="_인원계획표 _(가)실행_합정하도급요청(토공)_요청_04-보령설계_04-보령설계" xfId="2685" xr:uid="{00000000-0005-0000-0000-00007E0A0000}"/>
    <cellStyle name="_인원계획표 _(가)실행_합정하도급요청(토공)_요청_팻칭내역(진천)" xfId="2686" xr:uid="{00000000-0005-0000-0000-00007F0A0000}"/>
    <cellStyle name="_인원계획표 _(가)실행_합정하도급요청(토공)_진짜진짜하도급" xfId="2687" xr:uid="{00000000-0005-0000-0000-0000800A0000}"/>
    <cellStyle name="_인원계획표 _(가)실행_합정하도급요청(토공)_진짜진짜하도급_(2004)선시행-구조물보수(요청-하도급)" xfId="2688" xr:uid="{00000000-0005-0000-0000-0000810A0000}"/>
    <cellStyle name="_인원계획표 _(가)실행_합정하도급요청(토공)_진짜진짜하도급_04-보령설계" xfId="2689" xr:uid="{00000000-0005-0000-0000-0000820A0000}"/>
    <cellStyle name="_인원계획표 _(가)실행_합정하도급요청(토공)_진짜진짜하도급_04-보령설계_04-보령설계" xfId="2690" xr:uid="{00000000-0005-0000-0000-0000830A0000}"/>
    <cellStyle name="_인원계획표 _(가)실행_합정하도급요청(토공)_진짜진짜하도급_본부팀견적현황" xfId="2691" xr:uid="{00000000-0005-0000-0000-0000840A0000}"/>
    <cellStyle name="_인원계획표 _(가)실행_합정하도급요청(토공)_진짜진짜하도급_팻칭내역(진천)" xfId="2692" xr:uid="{00000000-0005-0000-0000-0000850A0000}"/>
    <cellStyle name="_인원계획표 _(가)실행_합정하도급요청(토공)_팻칭내역(진천)" xfId="2693" xr:uid="{00000000-0005-0000-0000-0000860A0000}"/>
    <cellStyle name="_인원계획표 _(가)실행_합정하도급요청(토공)_포장하도급승인" xfId="2694" xr:uid="{00000000-0005-0000-0000-0000870A0000}"/>
    <cellStyle name="_인원계획표 _(가)실행_합정하도급요청(토공)_하도급팀별분개" xfId="2695" xr:uid="{00000000-0005-0000-0000-0000880A0000}"/>
    <cellStyle name="_인원계획표 _'03충청차선도색하도(계약의뢰→관리부)" xfId="2696" xr:uid="{00000000-0005-0000-0000-0000890A0000}"/>
    <cellStyle name="_인원계획표 _04-보령설계" xfId="2697" xr:uid="{00000000-0005-0000-0000-00008A0A0000}"/>
    <cellStyle name="_인원계획표 _04-보령설계_04-보령설계" xfId="2698" xr:uid="{00000000-0005-0000-0000-00008B0A0000}"/>
    <cellStyle name="_인원계획표 _2003년 논산,무주하도급(도급가)건" xfId="2699" xr:uid="{00000000-0005-0000-0000-00008C0A0000}"/>
    <cellStyle name="_인원계획표 _가실행(공설운동장)" xfId="2700" xr:uid="{00000000-0005-0000-0000-00008D0A0000}"/>
    <cellStyle name="_인원계획표 _가실행(공설운동장)_(2004)선시행-구조물보수(요청-하도급)" xfId="2701" xr:uid="{00000000-0005-0000-0000-00008E0A0000}"/>
    <cellStyle name="_인원계획표 _가실행(공설운동장)_04-보령설계" xfId="2702" xr:uid="{00000000-0005-0000-0000-00008F0A0000}"/>
    <cellStyle name="_인원계획표 _가실행(공설운동장)_04-보령설계_04-보령설계" xfId="2703" xr:uid="{00000000-0005-0000-0000-0000900A0000}"/>
    <cellStyle name="_인원계획표 _가실행(공설운동장)_본부팀견적현황" xfId="2704" xr:uid="{00000000-0005-0000-0000-0000910A0000}"/>
    <cellStyle name="_인원계획표 _가실행(공설운동장)_진짜하도급(토공)" xfId="2705" xr:uid="{00000000-0005-0000-0000-0000920A0000}"/>
    <cellStyle name="_인원계획표 _가실행(공설운동장)_진짜하도급(토공)_(2004)선시행-구조물보수(요청-하도급)" xfId="2706" xr:uid="{00000000-0005-0000-0000-0000930A0000}"/>
    <cellStyle name="_인원계획표 _가실행(공설운동장)_진짜하도급(토공)_04-보령설계" xfId="2707" xr:uid="{00000000-0005-0000-0000-0000940A0000}"/>
    <cellStyle name="_인원계획표 _가실행(공설운동장)_진짜하도급(토공)_04-보령설계_04-보령설계" xfId="2708" xr:uid="{00000000-0005-0000-0000-0000950A0000}"/>
    <cellStyle name="_인원계획표 _가실행(공설운동장)_진짜하도급(토공)_검토" xfId="2709" xr:uid="{00000000-0005-0000-0000-0000960A0000}"/>
    <cellStyle name="_인원계획표 _가실행(공설운동장)_진짜하도급(토공)_검토_(2004)선시행-구조물보수(요청-하도급)" xfId="2710" xr:uid="{00000000-0005-0000-0000-0000970A0000}"/>
    <cellStyle name="_인원계획표 _가실행(공설운동장)_진짜하도급(토공)_검토_04-보령설계" xfId="2711" xr:uid="{00000000-0005-0000-0000-0000980A0000}"/>
    <cellStyle name="_인원계획표 _가실행(공설운동장)_진짜하도급(토공)_검토_04-보령설계_04-보령설계" xfId="2712" xr:uid="{00000000-0005-0000-0000-0000990A0000}"/>
    <cellStyle name="_인원계획표 _가실행(공설운동장)_진짜하도급(토공)_검토_팻칭내역(진천)" xfId="2713" xr:uid="{00000000-0005-0000-0000-00009A0A0000}"/>
    <cellStyle name="_인원계획표 _가실행(공설운동장)_진짜하도급(토공)_계약내용" xfId="2714" xr:uid="{00000000-0005-0000-0000-00009B0A0000}"/>
    <cellStyle name="_인원계획표 _가실행(공설운동장)_진짜하도급(토공)_본부팀견적현황" xfId="2715" xr:uid="{00000000-0005-0000-0000-00009C0A0000}"/>
    <cellStyle name="_인원계획표 _가실행(공설운동장)_진짜하도급(토공)_사본 - 중부유지보수실행,하도급품의(강교자재비제외)" xfId="2716" xr:uid="{00000000-0005-0000-0000-00009D0A0000}"/>
    <cellStyle name="_인원계획표 _가실행(공설운동장)_진짜하도급(토공)_요청" xfId="2717" xr:uid="{00000000-0005-0000-0000-00009E0A0000}"/>
    <cellStyle name="_인원계획표 _가실행(공설운동장)_진짜하도급(토공)_요청_(2004)선시행-구조물보수(요청-하도급)" xfId="2718" xr:uid="{00000000-0005-0000-0000-00009F0A0000}"/>
    <cellStyle name="_인원계획표 _가실행(공설운동장)_진짜하도급(토공)_요청_04-보령설계" xfId="2719" xr:uid="{00000000-0005-0000-0000-0000A00A0000}"/>
    <cellStyle name="_인원계획표 _가실행(공설운동장)_진짜하도급(토공)_요청_04-보령설계_04-보령설계" xfId="2720" xr:uid="{00000000-0005-0000-0000-0000A10A0000}"/>
    <cellStyle name="_인원계획표 _가실행(공설운동장)_진짜하도급(토공)_요청_팻칭내역(진천)" xfId="2721" xr:uid="{00000000-0005-0000-0000-0000A20A0000}"/>
    <cellStyle name="_인원계획표 _가실행(공설운동장)_진짜하도급(토공)_진짜진짜하도급" xfId="2722" xr:uid="{00000000-0005-0000-0000-0000A30A0000}"/>
    <cellStyle name="_인원계획표 _가실행(공설운동장)_진짜하도급(토공)_진짜진짜하도급_(2004)선시행-구조물보수(요청-하도급)" xfId="2723" xr:uid="{00000000-0005-0000-0000-0000A40A0000}"/>
    <cellStyle name="_인원계획표 _가실행(공설운동장)_진짜하도급(토공)_진짜진짜하도급_04-보령설계" xfId="2724" xr:uid="{00000000-0005-0000-0000-0000A50A0000}"/>
    <cellStyle name="_인원계획표 _가실행(공설운동장)_진짜하도급(토공)_진짜진짜하도급_04-보령설계_04-보령설계" xfId="2725" xr:uid="{00000000-0005-0000-0000-0000A60A0000}"/>
    <cellStyle name="_인원계획표 _가실행(공설운동장)_진짜하도급(토공)_진짜진짜하도급_본부팀견적현황" xfId="2726" xr:uid="{00000000-0005-0000-0000-0000A70A0000}"/>
    <cellStyle name="_인원계획표 _가실행(공설운동장)_진짜하도급(토공)_진짜진짜하도급_팻칭내역(진천)" xfId="2727" xr:uid="{00000000-0005-0000-0000-0000A80A0000}"/>
    <cellStyle name="_인원계획표 _가실행(공설운동장)_진짜하도급(토공)_팻칭내역(진천)" xfId="2728" xr:uid="{00000000-0005-0000-0000-0000A90A0000}"/>
    <cellStyle name="_인원계획표 _가실행(공설운동장)_진짜하도급(토공)_포장하도급승인" xfId="2729" xr:uid="{00000000-0005-0000-0000-0000AA0A0000}"/>
    <cellStyle name="_인원계획표 _가실행(공설운동장)_진짜하도급(토공)_하도급팀별분개" xfId="2730" xr:uid="{00000000-0005-0000-0000-0000AB0A0000}"/>
    <cellStyle name="_인원계획표 _가실행(공설운동장)_팻칭내역(진천)" xfId="2731" xr:uid="{00000000-0005-0000-0000-0000AC0A0000}"/>
    <cellStyle name="_인원계획표 _가실행(공설운동장)_합정하도급요청(토공)" xfId="2732" xr:uid="{00000000-0005-0000-0000-0000AD0A0000}"/>
    <cellStyle name="_인원계획표 _가실행(공설운동장)_합정하도급요청(토공)_(2004)선시행-구조물보수(요청-하도급)" xfId="2733" xr:uid="{00000000-0005-0000-0000-0000AE0A0000}"/>
    <cellStyle name="_인원계획표 _가실행(공설운동장)_합정하도급요청(토공)_04-보령설계" xfId="2734" xr:uid="{00000000-0005-0000-0000-0000AF0A0000}"/>
    <cellStyle name="_인원계획표 _가실행(공설운동장)_합정하도급요청(토공)_04-보령설계_04-보령설계" xfId="2735" xr:uid="{00000000-0005-0000-0000-0000B00A0000}"/>
    <cellStyle name="_인원계획표 _가실행(공설운동장)_합정하도급요청(토공)_검토" xfId="2736" xr:uid="{00000000-0005-0000-0000-0000B10A0000}"/>
    <cellStyle name="_인원계획표 _가실행(공설운동장)_합정하도급요청(토공)_검토_(2004)선시행-구조물보수(요청-하도급)" xfId="2737" xr:uid="{00000000-0005-0000-0000-0000B20A0000}"/>
    <cellStyle name="_인원계획표 _가실행(공설운동장)_합정하도급요청(토공)_검토_04-보령설계" xfId="2738" xr:uid="{00000000-0005-0000-0000-0000B30A0000}"/>
    <cellStyle name="_인원계획표 _가실행(공설운동장)_합정하도급요청(토공)_검토_04-보령설계_04-보령설계" xfId="2739" xr:uid="{00000000-0005-0000-0000-0000B40A0000}"/>
    <cellStyle name="_인원계획표 _가실행(공설운동장)_합정하도급요청(토공)_검토_팻칭내역(진천)" xfId="2740" xr:uid="{00000000-0005-0000-0000-0000B50A0000}"/>
    <cellStyle name="_인원계획표 _가실행(공설운동장)_합정하도급요청(토공)_계약내용" xfId="2741" xr:uid="{00000000-0005-0000-0000-0000B60A0000}"/>
    <cellStyle name="_인원계획표 _가실행(공설운동장)_합정하도급요청(토공)_본부팀견적현황" xfId="2742" xr:uid="{00000000-0005-0000-0000-0000B70A0000}"/>
    <cellStyle name="_인원계획표 _가실행(공설운동장)_합정하도급요청(토공)_사본 - 중부유지보수실행,하도급품의(강교자재비제외)" xfId="2743" xr:uid="{00000000-0005-0000-0000-0000B80A0000}"/>
    <cellStyle name="_인원계획표 _가실행(공설운동장)_합정하도급요청(토공)_요청" xfId="2744" xr:uid="{00000000-0005-0000-0000-0000B90A0000}"/>
    <cellStyle name="_인원계획표 _가실행(공설운동장)_합정하도급요청(토공)_요청_(2004)선시행-구조물보수(요청-하도급)" xfId="2745" xr:uid="{00000000-0005-0000-0000-0000BA0A0000}"/>
    <cellStyle name="_인원계획표 _가실행(공설운동장)_합정하도급요청(토공)_요청_04-보령설계" xfId="2746" xr:uid="{00000000-0005-0000-0000-0000BB0A0000}"/>
    <cellStyle name="_인원계획표 _가실행(공설운동장)_합정하도급요청(토공)_요청_04-보령설계_04-보령설계" xfId="2747" xr:uid="{00000000-0005-0000-0000-0000BC0A0000}"/>
    <cellStyle name="_인원계획표 _가실행(공설운동장)_합정하도급요청(토공)_요청_팻칭내역(진천)" xfId="2748" xr:uid="{00000000-0005-0000-0000-0000BD0A0000}"/>
    <cellStyle name="_인원계획표 _가실행(공설운동장)_합정하도급요청(토공)_진짜진짜하도급" xfId="2749" xr:uid="{00000000-0005-0000-0000-0000BE0A0000}"/>
    <cellStyle name="_인원계획표 _가실행(공설운동장)_합정하도급요청(토공)_진짜진짜하도급_(2004)선시행-구조물보수(요청-하도급)" xfId="2750" xr:uid="{00000000-0005-0000-0000-0000BF0A0000}"/>
    <cellStyle name="_인원계획표 _가실행(공설운동장)_합정하도급요청(토공)_진짜진짜하도급_04-보령설계" xfId="2751" xr:uid="{00000000-0005-0000-0000-0000C00A0000}"/>
    <cellStyle name="_인원계획표 _가실행(공설운동장)_합정하도급요청(토공)_진짜진짜하도급_04-보령설계_04-보령설계" xfId="2752" xr:uid="{00000000-0005-0000-0000-0000C10A0000}"/>
    <cellStyle name="_인원계획표 _가실행(공설운동장)_합정하도급요청(토공)_진짜진짜하도급_본부팀견적현황" xfId="2753" xr:uid="{00000000-0005-0000-0000-0000C20A0000}"/>
    <cellStyle name="_인원계획표 _가실행(공설운동장)_합정하도급요청(토공)_진짜진짜하도급_팻칭내역(진천)" xfId="2754" xr:uid="{00000000-0005-0000-0000-0000C30A0000}"/>
    <cellStyle name="_인원계획표 _가실행(공설운동장)_합정하도급요청(토공)_팻칭내역(진천)" xfId="2755" xr:uid="{00000000-0005-0000-0000-0000C40A0000}"/>
    <cellStyle name="_인원계획표 _가실행(공설운동장)_합정하도급요청(토공)_포장하도급승인" xfId="2756" xr:uid="{00000000-0005-0000-0000-0000C50A0000}"/>
    <cellStyle name="_인원계획표 _가실행(공설운동장)_합정하도급요청(토공)_하도급팀별분개" xfId="2757" xr:uid="{00000000-0005-0000-0000-0000C60A0000}"/>
    <cellStyle name="_인원계획표 _가실행(송탄IC)" xfId="2758" xr:uid="{00000000-0005-0000-0000-0000C70A0000}"/>
    <cellStyle name="_인원계획표 _가실행(송탄IC)_(2004)선시행-구조물보수(요청-하도급)" xfId="2759" xr:uid="{00000000-0005-0000-0000-0000C80A0000}"/>
    <cellStyle name="_인원계획표 _가실행(송탄IC)_04-보령설계" xfId="2760" xr:uid="{00000000-0005-0000-0000-0000C90A0000}"/>
    <cellStyle name="_인원계획표 _가실행(송탄IC)_04-보령설계_04-보령설계" xfId="2761" xr:uid="{00000000-0005-0000-0000-0000CA0A0000}"/>
    <cellStyle name="_인원계획표 _가실행(송탄IC)_본부팀견적현황" xfId="2762" xr:uid="{00000000-0005-0000-0000-0000CB0A0000}"/>
    <cellStyle name="_인원계획표 _가실행(송탄IC)_진짜하도급(토공)" xfId="2763" xr:uid="{00000000-0005-0000-0000-0000CC0A0000}"/>
    <cellStyle name="_인원계획표 _가실행(송탄IC)_진짜하도급(토공)_(2004)선시행-구조물보수(요청-하도급)" xfId="2764" xr:uid="{00000000-0005-0000-0000-0000CD0A0000}"/>
    <cellStyle name="_인원계획표 _가실행(송탄IC)_진짜하도급(토공)_04-보령설계" xfId="2765" xr:uid="{00000000-0005-0000-0000-0000CE0A0000}"/>
    <cellStyle name="_인원계획표 _가실행(송탄IC)_진짜하도급(토공)_04-보령설계_04-보령설계" xfId="2766" xr:uid="{00000000-0005-0000-0000-0000CF0A0000}"/>
    <cellStyle name="_인원계획표 _가실행(송탄IC)_진짜하도급(토공)_검토" xfId="2767" xr:uid="{00000000-0005-0000-0000-0000D00A0000}"/>
    <cellStyle name="_인원계획표 _가실행(송탄IC)_진짜하도급(토공)_검토_(2004)선시행-구조물보수(요청-하도급)" xfId="2768" xr:uid="{00000000-0005-0000-0000-0000D10A0000}"/>
    <cellStyle name="_인원계획표 _가실행(송탄IC)_진짜하도급(토공)_검토_04-보령설계" xfId="2769" xr:uid="{00000000-0005-0000-0000-0000D20A0000}"/>
    <cellStyle name="_인원계획표 _가실행(송탄IC)_진짜하도급(토공)_검토_04-보령설계_04-보령설계" xfId="2770" xr:uid="{00000000-0005-0000-0000-0000D30A0000}"/>
    <cellStyle name="_인원계획표 _가실행(송탄IC)_진짜하도급(토공)_검토_팻칭내역(진천)" xfId="2771" xr:uid="{00000000-0005-0000-0000-0000D40A0000}"/>
    <cellStyle name="_인원계획표 _가실행(송탄IC)_진짜하도급(토공)_계약내용" xfId="2772" xr:uid="{00000000-0005-0000-0000-0000D50A0000}"/>
    <cellStyle name="_인원계획표 _가실행(송탄IC)_진짜하도급(토공)_본부팀견적현황" xfId="2773" xr:uid="{00000000-0005-0000-0000-0000D60A0000}"/>
    <cellStyle name="_인원계획표 _가실행(송탄IC)_진짜하도급(토공)_사본 - 중부유지보수실행,하도급품의(강교자재비제외)" xfId="2774" xr:uid="{00000000-0005-0000-0000-0000D70A0000}"/>
    <cellStyle name="_인원계획표 _가실행(송탄IC)_진짜하도급(토공)_요청" xfId="2775" xr:uid="{00000000-0005-0000-0000-0000D80A0000}"/>
    <cellStyle name="_인원계획표 _가실행(송탄IC)_진짜하도급(토공)_요청_(2004)선시행-구조물보수(요청-하도급)" xfId="2776" xr:uid="{00000000-0005-0000-0000-0000D90A0000}"/>
    <cellStyle name="_인원계획표 _가실행(송탄IC)_진짜하도급(토공)_요청_04-보령설계" xfId="2777" xr:uid="{00000000-0005-0000-0000-0000DA0A0000}"/>
    <cellStyle name="_인원계획표 _가실행(송탄IC)_진짜하도급(토공)_요청_04-보령설계_04-보령설계" xfId="2778" xr:uid="{00000000-0005-0000-0000-0000DB0A0000}"/>
    <cellStyle name="_인원계획표 _가실행(송탄IC)_진짜하도급(토공)_요청_팻칭내역(진천)" xfId="2779" xr:uid="{00000000-0005-0000-0000-0000DC0A0000}"/>
    <cellStyle name="_인원계획표 _가실행(송탄IC)_진짜하도급(토공)_진짜진짜하도급" xfId="2780" xr:uid="{00000000-0005-0000-0000-0000DD0A0000}"/>
    <cellStyle name="_인원계획표 _가실행(송탄IC)_진짜하도급(토공)_진짜진짜하도급_(2004)선시행-구조물보수(요청-하도급)" xfId="2781" xr:uid="{00000000-0005-0000-0000-0000DE0A0000}"/>
    <cellStyle name="_인원계획표 _가실행(송탄IC)_진짜하도급(토공)_진짜진짜하도급_04-보령설계" xfId="2782" xr:uid="{00000000-0005-0000-0000-0000DF0A0000}"/>
    <cellStyle name="_인원계획표 _가실행(송탄IC)_진짜하도급(토공)_진짜진짜하도급_04-보령설계_04-보령설계" xfId="2783" xr:uid="{00000000-0005-0000-0000-0000E00A0000}"/>
    <cellStyle name="_인원계획표 _가실행(송탄IC)_진짜하도급(토공)_진짜진짜하도급_본부팀견적현황" xfId="2784" xr:uid="{00000000-0005-0000-0000-0000E10A0000}"/>
    <cellStyle name="_인원계획표 _가실행(송탄IC)_진짜하도급(토공)_진짜진짜하도급_팻칭내역(진천)" xfId="2785" xr:uid="{00000000-0005-0000-0000-0000E20A0000}"/>
    <cellStyle name="_인원계획표 _가실행(송탄IC)_진짜하도급(토공)_팻칭내역(진천)" xfId="2786" xr:uid="{00000000-0005-0000-0000-0000E30A0000}"/>
    <cellStyle name="_인원계획표 _가실행(송탄IC)_진짜하도급(토공)_포장하도급승인" xfId="2787" xr:uid="{00000000-0005-0000-0000-0000E40A0000}"/>
    <cellStyle name="_인원계획표 _가실행(송탄IC)_진짜하도급(토공)_하도급팀별분개" xfId="2788" xr:uid="{00000000-0005-0000-0000-0000E50A0000}"/>
    <cellStyle name="_인원계획표 _가실행(송탄IC)_팻칭내역(진천)" xfId="2789" xr:uid="{00000000-0005-0000-0000-0000E60A0000}"/>
    <cellStyle name="_인원계획표 _가실행(송탄IC)_합정하도급요청(토공)" xfId="2790" xr:uid="{00000000-0005-0000-0000-0000E70A0000}"/>
    <cellStyle name="_인원계획표 _가실행(송탄IC)_합정하도급요청(토공)_(2004)선시행-구조물보수(요청-하도급)" xfId="2791" xr:uid="{00000000-0005-0000-0000-0000E80A0000}"/>
    <cellStyle name="_인원계획표 _가실행(송탄IC)_합정하도급요청(토공)_04-보령설계" xfId="2792" xr:uid="{00000000-0005-0000-0000-0000E90A0000}"/>
    <cellStyle name="_인원계획표 _가실행(송탄IC)_합정하도급요청(토공)_04-보령설계_04-보령설계" xfId="2793" xr:uid="{00000000-0005-0000-0000-0000EA0A0000}"/>
    <cellStyle name="_인원계획표 _가실행(송탄IC)_합정하도급요청(토공)_검토" xfId="2794" xr:uid="{00000000-0005-0000-0000-0000EB0A0000}"/>
    <cellStyle name="_인원계획표 _가실행(송탄IC)_합정하도급요청(토공)_검토_(2004)선시행-구조물보수(요청-하도급)" xfId="2795" xr:uid="{00000000-0005-0000-0000-0000EC0A0000}"/>
    <cellStyle name="_인원계획표 _가실행(송탄IC)_합정하도급요청(토공)_검토_04-보령설계" xfId="2796" xr:uid="{00000000-0005-0000-0000-0000ED0A0000}"/>
    <cellStyle name="_인원계획표 _가실행(송탄IC)_합정하도급요청(토공)_검토_04-보령설계_04-보령설계" xfId="2797" xr:uid="{00000000-0005-0000-0000-0000EE0A0000}"/>
    <cellStyle name="_인원계획표 _가실행(송탄IC)_합정하도급요청(토공)_검토_팻칭내역(진천)" xfId="2798" xr:uid="{00000000-0005-0000-0000-0000EF0A0000}"/>
    <cellStyle name="_인원계획표 _가실행(송탄IC)_합정하도급요청(토공)_계약내용" xfId="2799" xr:uid="{00000000-0005-0000-0000-0000F00A0000}"/>
    <cellStyle name="_인원계획표 _가실행(송탄IC)_합정하도급요청(토공)_본부팀견적현황" xfId="2800" xr:uid="{00000000-0005-0000-0000-0000F10A0000}"/>
    <cellStyle name="_인원계획표 _가실행(송탄IC)_합정하도급요청(토공)_사본 - 중부유지보수실행,하도급품의(강교자재비제외)" xfId="2801" xr:uid="{00000000-0005-0000-0000-0000F20A0000}"/>
    <cellStyle name="_인원계획표 _가실행(송탄IC)_합정하도급요청(토공)_요청" xfId="2802" xr:uid="{00000000-0005-0000-0000-0000F30A0000}"/>
    <cellStyle name="_인원계획표 _가실행(송탄IC)_합정하도급요청(토공)_요청_(2004)선시행-구조물보수(요청-하도급)" xfId="2803" xr:uid="{00000000-0005-0000-0000-0000F40A0000}"/>
    <cellStyle name="_인원계획표 _가실행(송탄IC)_합정하도급요청(토공)_요청_04-보령설계" xfId="2804" xr:uid="{00000000-0005-0000-0000-0000F50A0000}"/>
    <cellStyle name="_인원계획표 _가실행(송탄IC)_합정하도급요청(토공)_요청_04-보령설계_04-보령설계" xfId="2805" xr:uid="{00000000-0005-0000-0000-0000F60A0000}"/>
    <cellStyle name="_인원계획표 _가실행(송탄IC)_합정하도급요청(토공)_요청_팻칭내역(진천)" xfId="2806" xr:uid="{00000000-0005-0000-0000-0000F70A0000}"/>
    <cellStyle name="_인원계획표 _가실행(송탄IC)_합정하도급요청(토공)_진짜진짜하도급" xfId="2807" xr:uid="{00000000-0005-0000-0000-0000F80A0000}"/>
    <cellStyle name="_인원계획표 _가실행(송탄IC)_합정하도급요청(토공)_진짜진짜하도급_(2004)선시행-구조물보수(요청-하도급)" xfId="2808" xr:uid="{00000000-0005-0000-0000-0000F90A0000}"/>
    <cellStyle name="_인원계획표 _가실행(송탄IC)_합정하도급요청(토공)_진짜진짜하도급_04-보령설계" xfId="2809" xr:uid="{00000000-0005-0000-0000-0000FA0A0000}"/>
    <cellStyle name="_인원계획표 _가실행(송탄IC)_합정하도급요청(토공)_진짜진짜하도급_04-보령설계_04-보령설계" xfId="2810" xr:uid="{00000000-0005-0000-0000-0000FB0A0000}"/>
    <cellStyle name="_인원계획표 _가실행(송탄IC)_합정하도급요청(토공)_진짜진짜하도급_본부팀견적현황" xfId="2811" xr:uid="{00000000-0005-0000-0000-0000FC0A0000}"/>
    <cellStyle name="_인원계획표 _가실행(송탄IC)_합정하도급요청(토공)_진짜진짜하도급_팻칭내역(진천)" xfId="2812" xr:uid="{00000000-0005-0000-0000-0000FD0A0000}"/>
    <cellStyle name="_인원계획표 _가실행(송탄IC)_합정하도급요청(토공)_팻칭내역(진천)" xfId="2813" xr:uid="{00000000-0005-0000-0000-0000FE0A0000}"/>
    <cellStyle name="_인원계획표 _가실행(송탄IC)_합정하도급요청(토공)_포장하도급승인" xfId="2814" xr:uid="{00000000-0005-0000-0000-0000FF0A0000}"/>
    <cellStyle name="_인원계획표 _가실행(송탄IC)_합정하도급요청(토공)_하도급팀별분개" xfId="2815" xr:uid="{00000000-0005-0000-0000-0000000B0000}"/>
    <cellStyle name="_인원계획표 _당진,보령,하도급계획안(5.9일)" xfId="2816" xr:uid="{00000000-0005-0000-0000-0000010B0000}"/>
    <cellStyle name="_인원계획표 _본부팀견적현황" xfId="2817" xr:uid="{00000000-0005-0000-0000-0000020B0000}"/>
    <cellStyle name="_인원계획표 _중동성황(가)실행" xfId="2818" xr:uid="{00000000-0005-0000-0000-0000030B0000}"/>
    <cellStyle name="_인원계획표 _중동성황(가)실행_(2004)선시행-구조물보수(요청-하도급)" xfId="2819" xr:uid="{00000000-0005-0000-0000-0000040B0000}"/>
    <cellStyle name="_인원계획표 _중동성황(가)실행_04-보령설계" xfId="2820" xr:uid="{00000000-0005-0000-0000-0000050B0000}"/>
    <cellStyle name="_인원계획표 _중동성황(가)실행_04-보령설계_04-보령설계" xfId="2821" xr:uid="{00000000-0005-0000-0000-0000060B0000}"/>
    <cellStyle name="_인원계획표 _중동성황(가)실행_본부팀견적현황" xfId="2822" xr:uid="{00000000-0005-0000-0000-0000070B0000}"/>
    <cellStyle name="_인원계획표 _중동성황(가)실행_진짜하도급(토공)" xfId="2823" xr:uid="{00000000-0005-0000-0000-0000080B0000}"/>
    <cellStyle name="_인원계획표 _중동성황(가)실행_진짜하도급(토공)_(2004)선시행-구조물보수(요청-하도급)" xfId="2824" xr:uid="{00000000-0005-0000-0000-0000090B0000}"/>
    <cellStyle name="_인원계획표 _중동성황(가)실행_진짜하도급(토공)_04-보령설계" xfId="2825" xr:uid="{00000000-0005-0000-0000-00000A0B0000}"/>
    <cellStyle name="_인원계획표 _중동성황(가)실행_진짜하도급(토공)_04-보령설계_04-보령설계" xfId="2826" xr:uid="{00000000-0005-0000-0000-00000B0B0000}"/>
    <cellStyle name="_인원계획표 _중동성황(가)실행_진짜하도급(토공)_검토" xfId="2827" xr:uid="{00000000-0005-0000-0000-00000C0B0000}"/>
    <cellStyle name="_인원계획표 _중동성황(가)실행_진짜하도급(토공)_검토_(2004)선시행-구조물보수(요청-하도급)" xfId="2828" xr:uid="{00000000-0005-0000-0000-00000D0B0000}"/>
    <cellStyle name="_인원계획표 _중동성황(가)실행_진짜하도급(토공)_검토_04-보령설계" xfId="2829" xr:uid="{00000000-0005-0000-0000-00000E0B0000}"/>
    <cellStyle name="_인원계획표 _중동성황(가)실행_진짜하도급(토공)_검토_04-보령설계_04-보령설계" xfId="2830" xr:uid="{00000000-0005-0000-0000-00000F0B0000}"/>
    <cellStyle name="_인원계획표 _중동성황(가)실행_진짜하도급(토공)_검토_팻칭내역(진천)" xfId="2831" xr:uid="{00000000-0005-0000-0000-0000100B0000}"/>
    <cellStyle name="_인원계획표 _중동성황(가)실행_진짜하도급(토공)_계약내용" xfId="2832" xr:uid="{00000000-0005-0000-0000-0000110B0000}"/>
    <cellStyle name="_인원계획표 _중동성황(가)실행_진짜하도급(토공)_본부팀견적현황" xfId="2833" xr:uid="{00000000-0005-0000-0000-0000120B0000}"/>
    <cellStyle name="_인원계획표 _중동성황(가)실행_진짜하도급(토공)_사본 - 중부유지보수실행,하도급품의(강교자재비제외)" xfId="2834" xr:uid="{00000000-0005-0000-0000-0000130B0000}"/>
    <cellStyle name="_인원계획표 _중동성황(가)실행_진짜하도급(토공)_요청" xfId="2835" xr:uid="{00000000-0005-0000-0000-0000140B0000}"/>
    <cellStyle name="_인원계획표 _중동성황(가)실행_진짜하도급(토공)_요청_(2004)선시행-구조물보수(요청-하도급)" xfId="2836" xr:uid="{00000000-0005-0000-0000-0000150B0000}"/>
    <cellStyle name="_인원계획표 _중동성황(가)실행_진짜하도급(토공)_요청_04-보령설계" xfId="2837" xr:uid="{00000000-0005-0000-0000-0000160B0000}"/>
    <cellStyle name="_인원계획표 _중동성황(가)실행_진짜하도급(토공)_요청_04-보령설계_04-보령설계" xfId="2838" xr:uid="{00000000-0005-0000-0000-0000170B0000}"/>
    <cellStyle name="_인원계획표 _중동성황(가)실행_진짜하도급(토공)_요청_팻칭내역(진천)" xfId="2839" xr:uid="{00000000-0005-0000-0000-0000180B0000}"/>
    <cellStyle name="_인원계획표 _중동성황(가)실행_진짜하도급(토공)_진짜진짜하도급" xfId="2840" xr:uid="{00000000-0005-0000-0000-0000190B0000}"/>
    <cellStyle name="_인원계획표 _중동성황(가)실행_진짜하도급(토공)_진짜진짜하도급_(2004)선시행-구조물보수(요청-하도급)" xfId="2841" xr:uid="{00000000-0005-0000-0000-00001A0B0000}"/>
    <cellStyle name="_인원계획표 _중동성황(가)실행_진짜하도급(토공)_진짜진짜하도급_04-보령설계" xfId="2842" xr:uid="{00000000-0005-0000-0000-00001B0B0000}"/>
    <cellStyle name="_인원계획표 _중동성황(가)실행_진짜하도급(토공)_진짜진짜하도급_04-보령설계_04-보령설계" xfId="2843" xr:uid="{00000000-0005-0000-0000-00001C0B0000}"/>
    <cellStyle name="_인원계획표 _중동성황(가)실행_진짜하도급(토공)_진짜진짜하도급_본부팀견적현황" xfId="2844" xr:uid="{00000000-0005-0000-0000-00001D0B0000}"/>
    <cellStyle name="_인원계획표 _중동성황(가)실행_진짜하도급(토공)_진짜진짜하도급_팻칭내역(진천)" xfId="2845" xr:uid="{00000000-0005-0000-0000-00001E0B0000}"/>
    <cellStyle name="_인원계획표 _중동성황(가)실행_진짜하도급(토공)_팻칭내역(진천)" xfId="2846" xr:uid="{00000000-0005-0000-0000-00001F0B0000}"/>
    <cellStyle name="_인원계획표 _중동성황(가)실행_진짜하도급(토공)_포장하도급승인" xfId="2847" xr:uid="{00000000-0005-0000-0000-0000200B0000}"/>
    <cellStyle name="_인원계획표 _중동성황(가)실행_진짜하도급(토공)_하도급팀별분개" xfId="2848" xr:uid="{00000000-0005-0000-0000-0000210B0000}"/>
    <cellStyle name="_인원계획표 _중동성황(가)실행_팻칭내역(진천)" xfId="2849" xr:uid="{00000000-0005-0000-0000-0000220B0000}"/>
    <cellStyle name="_인원계획표 _중동성황(가)실행_합정하도급요청(토공)" xfId="2850" xr:uid="{00000000-0005-0000-0000-0000230B0000}"/>
    <cellStyle name="_인원계획표 _중동성황(가)실행_합정하도급요청(토공)_(2004)선시행-구조물보수(요청-하도급)" xfId="2851" xr:uid="{00000000-0005-0000-0000-0000240B0000}"/>
    <cellStyle name="_인원계획표 _중동성황(가)실행_합정하도급요청(토공)_04-보령설계" xfId="2852" xr:uid="{00000000-0005-0000-0000-0000250B0000}"/>
    <cellStyle name="_인원계획표 _중동성황(가)실행_합정하도급요청(토공)_04-보령설계_04-보령설계" xfId="2853" xr:uid="{00000000-0005-0000-0000-0000260B0000}"/>
    <cellStyle name="_인원계획표 _중동성황(가)실행_합정하도급요청(토공)_검토" xfId="2854" xr:uid="{00000000-0005-0000-0000-0000270B0000}"/>
    <cellStyle name="_인원계획표 _중동성황(가)실행_합정하도급요청(토공)_검토_(2004)선시행-구조물보수(요청-하도급)" xfId="2855" xr:uid="{00000000-0005-0000-0000-0000280B0000}"/>
    <cellStyle name="_인원계획표 _중동성황(가)실행_합정하도급요청(토공)_검토_04-보령설계" xfId="2856" xr:uid="{00000000-0005-0000-0000-0000290B0000}"/>
    <cellStyle name="_인원계획표 _중동성황(가)실행_합정하도급요청(토공)_검토_04-보령설계_04-보령설계" xfId="2857" xr:uid="{00000000-0005-0000-0000-00002A0B0000}"/>
    <cellStyle name="_인원계획표 _중동성황(가)실행_합정하도급요청(토공)_검토_팻칭내역(진천)" xfId="2858" xr:uid="{00000000-0005-0000-0000-00002B0B0000}"/>
    <cellStyle name="_인원계획표 _중동성황(가)실행_합정하도급요청(토공)_계약내용" xfId="2859" xr:uid="{00000000-0005-0000-0000-00002C0B0000}"/>
    <cellStyle name="_인원계획표 _중동성황(가)실행_합정하도급요청(토공)_본부팀견적현황" xfId="2860" xr:uid="{00000000-0005-0000-0000-00002D0B0000}"/>
    <cellStyle name="_인원계획표 _중동성황(가)실행_합정하도급요청(토공)_사본 - 중부유지보수실행,하도급품의(강교자재비제외)" xfId="2861" xr:uid="{00000000-0005-0000-0000-00002E0B0000}"/>
    <cellStyle name="_인원계획표 _중동성황(가)실행_합정하도급요청(토공)_요청" xfId="2862" xr:uid="{00000000-0005-0000-0000-00002F0B0000}"/>
    <cellStyle name="_인원계획표 _중동성황(가)실행_합정하도급요청(토공)_요청_(2004)선시행-구조물보수(요청-하도급)" xfId="2863" xr:uid="{00000000-0005-0000-0000-0000300B0000}"/>
    <cellStyle name="_인원계획표 _중동성황(가)실행_합정하도급요청(토공)_요청_04-보령설계" xfId="2864" xr:uid="{00000000-0005-0000-0000-0000310B0000}"/>
    <cellStyle name="_인원계획표 _중동성황(가)실행_합정하도급요청(토공)_요청_04-보령설계_04-보령설계" xfId="2865" xr:uid="{00000000-0005-0000-0000-0000320B0000}"/>
    <cellStyle name="_인원계획표 _중동성황(가)실행_합정하도급요청(토공)_요청_팻칭내역(진천)" xfId="2866" xr:uid="{00000000-0005-0000-0000-0000330B0000}"/>
    <cellStyle name="_인원계획표 _중동성황(가)실행_합정하도급요청(토공)_진짜진짜하도급" xfId="2867" xr:uid="{00000000-0005-0000-0000-0000340B0000}"/>
    <cellStyle name="_인원계획표 _중동성황(가)실행_합정하도급요청(토공)_진짜진짜하도급_(2004)선시행-구조물보수(요청-하도급)" xfId="2868" xr:uid="{00000000-0005-0000-0000-0000350B0000}"/>
    <cellStyle name="_인원계획표 _중동성황(가)실행_합정하도급요청(토공)_진짜진짜하도급_04-보령설계" xfId="2869" xr:uid="{00000000-0005-0000-0000-0000360B0000}"/>
    <cellStyle name="_인원계획표 _중동성황(가)실행_합정하도급요청(토공)_진짜진짜하도급_04-보령설계_04-보령설계" xfId="2870" xr:uid="{00000000-0005-0000-0000-0000370B0000}"/>
    <cellStyle name="_인원계획표 _중동성황(가)실행_합정하도급요청(토공)_진짜진짜하도급_본부팀견적현황" xfId="2871" xr:uid="{00000000-0005-0000-0000-0000380B0000}"/>
    <cellStyle name="_인원계획표 _중동성황(가)실행_합정하도급요청(토공)_진짜진짜하도급_팻칭내역(진천)" xfId="2872" xr:uid="{00000000-0005-0000-0000-0000390B0000}"/>
    <cellStyle name="_인원계획표 _중동성황(가)실행_합정하도급요청(토공)_팻칭내역(진천)" xfId="2873" xr:uid="{00000000-0005-0000-0000-00003A0B0000}"/>
    <cellStyle name="_인원계획표 _중동성황(가)실행_합정하도급요청(토공)_포장하도급승인" xfId="2874" xr:uid="{00000000-0005-0000-0000-00003B0B0000}"/>
    <cellStyle name="_인원계획표 _중동성황(가)실행_합정하도급요청(토공)_하도급팀별분개" xfId="2875" xr:uid="{00000000-0005-0000-0000-00003C0B0000}"/>
    <cellStyle name="_인원계획표 _중동-성황투찰(new)(발주자변경)" xfId="2876" xr:uid="{00000000-0005-0000-0000-00003D0B0000}"/>
    <cellStyle name="_인원계획표 _중동-성황투찰(new)(발주자변경)_(2004)선시행-구조물보수(요청-하도급)" xfId="2877" xr:uid="{00000000-0005-0000-0000-00003E0B0000}"/>
    <cellStyle name="_인원계획표 _중동-성황투찰(new)(발주자변경)_04-보령설계" xfId="2878" xr:uid="{00000000-0005-0000-0000-00003F0B0000}"/>
    <cellStyle name="_인원계획표 _중동-성황투찰(new)(발주자변경)_04-보령설계_04-보령설계" xfId="2879" xr:uid="{00000000-0005-0000-0000-0000400B0000}"/>
    <cellStyle name="_인원계획표 _중동-성황투찰(new)(발주자변경)_본부팀견적현황" xfId="2880" xr:uid="{00000000-0005-0000-0000-0000410B0000}"/>
    <cellStyle name="_인원계획표 _중동-성황투찰(new)(발주자변경)_진짜하도급(토공)" xfId="2881" xr:uid="{00000000-0005-0000-0000-0000420B0000}"/>
    <cellStyle name="_인원계획표 _중동-성황투찰(new)(발주자변경)_진짜하도급(토공)_(2004)선시행-구조물보수(요청-하도급)" xfId="2882" xr:uid="{00000000-0005-0000-0000-0000430B0000}"/>
    <cellStyle name="_인원계획표 _중동-성황투찰(new)(발주자변경)_진짜하도급(토공)_04-보령설계" xfId="2883" xr:uid="{00000000-0005-0000-0000-0000440B0000}"/>
    <cellStyle name="_인원계획표 _중동-성황투찰(new)(발주자변경)_진짜하도급(토공)_04-보령설계_04-보령설계" xfId="2884" xr:uid="{00000000-0005-0000-0000-0000450B0000}"/>
    <cellStyle name="_인원계획표 _중동-성황투찰(new)(발주자변경)_진짜하도급(토공)_검토" xfId="2885" xr:uid="{00000000-0005-0000-0000-0000460B0000}"/>
    <cellStyle name="_인원계획표 _중동-성황투찰(new)(발주자변경)_진짜하도급(토공)_검토_(2004)선시행-구조물보수(요청-하도급)" xfId="2886" xr:uid="{00000000-0005-0000-0000-0000470B0000}"/>
    <cellStyle name="_인원계획표 _중동-성황투찰(new)(발주자변경)_진짜하도급(토공)_검토_04-보령설계" xfId="2887" xr:uid="{00000000-0005-0000-0000-0000480B0000}"/>
    <cellStyle name="_인원계획표 _중동-성황투찰(new)(발주자변경)_진짜하도급(토공)_검토_04-보령설계_04-보령설계" xfId="2888" xr:uid="{00000000-0005-0000-0000-0000490B0000}"/>
    <cellStyle name="_인원계획표 _중동-성황투찰(new)(발주자변경)_진짜하도급(토공)_검토_팻칭내역(진천)" xfId="2889" xr:uid="{00000000-0005-0000-0000-00004A0B0000}"/>
    <cellStyle name="_인원계획표 _중동-성황투찰(new)(발주자변경)_진짜하도급(토공)_계약내용" xfId="2890" xr:uid="{00000000-0005-0000-0000-00004B0B0000}"/>
    <cellStyle name="_인원계획표 _중동-성황투찰(new)(발주자변경)_진짜하도급(토공)_본부팀견적현황" xfId="2891" xr:uid="{00000000-0005-0000-0000-00004C0B0000}"/>
    <cellStyle name="_인원계획표 _중동-성황투찰(new)(발주자변경)_진짜하도급(토공)_사본 - 중부유지보수실행,하도급품의(강교자재비제외)" xfId="2892" xr:uid="{00000000-0005-0000-0000-00004D0B0000}"/>
    <cellStyle name="_인원계획표 _중동-성황투찰(new)(발주자변경)_진짜하도급(토공)_요청" xfId="2893" xr:uid="{00000000-0005-0000-0000-00004E0B0000}"/>
    <cellStyle name="_인원계획표 _중동-성황투찰(new)(발주자변경)_진짜하도급(토공)_요청_(2004)선시행-구조물보수(요청-하도급)" xfId="2894" xr:uid="{00000000-0005-0000-0000-00004F0B0000}"/>
    <cellStyle name="_인원계획표 _중동-성황투찰(new)(발주자변경)_진짜하도급(토공)_요청_04-보령설계" xfId="2895" xr:uid="{00000000-0005-0000-0000-0000500B0000}"/>
    <cellStyle name="_인원계획표 _중동-성황투찰(new)(발주자변경)_진짜하도급(토공)_요청_04-보령설계_04-보령설계" xfId="2896" xr:uid="{00000000-0005-0000-0000-0000510B0000}"/>
    <cellStyle name="_인원계획표 _중동-성황투찰(new)(발주자변경)_진짜하도급(토공)_요청_팻칭내역(진천)" xfId="2897" xr:uid="{00000000-0005-0000-0000-0000520B0000}"/>
    <cellStyle name="_인원계획표 _중동-성황투찰(new)(발주자변경)_진짜하도급(토공)_진짜진짜하도급" xfId="2898" xr:uid="{00000000-0005-0000-0000-0000530B0000}"/>
    <cellStyle name="_인원계획표 _중동-성황투찰(new)(발주자변경)_진짜하도급(토공)_진짜진짜하도급_(2004)선시행-구조물보수(요청-하도급)" xfId="2899" xr:uid="{00000000-0005-0000-0000-0000540B0000}"/>
    <cellStyle name="_인원계획표 _중동-성황투찰(new)(발주자변경)_진짜하도급(토공)_진짜진짜하도급_04-보령설계" xfId="2900" xr:uid="{00000000-0005-0000-0000-0000550B0000}"/>
    <cellStyle name="_인원계획표 _중동-성황투찰(new)(발주자변경)_진짜하도급(토공)_진짜진짜하도급_04-보령설계_04-보령설계" xfId="2901" xr:uid="{00000000-0005-0000-0000-0000560B0000}"/>
    <cellStyle name="_인원계획표 _중동-성황투찰(new)(발주자변경)_진짜하도급(토공)_진짜진짜하도급_본부팀견적현황" xfId="2902" xr:uid="{00000000-0005-0000-0000-0000570B0000}"/>
    <cellStyle name="_인원계획표 _중동-성황투찰(new)(발주자변경)_진짜하도급(토공)_진짜진짜하도급_팻칭내역(진천)" xfId="2903" xr:uid="{00000000-0005-0000-0000-0000580B0000}"/>
    <cellStyle name="_인원계획표 _중동-성황투찰(new)(발주자변경)_진짜하도급(토공)_팻칭내역(진천)" xfId="2904" xr:uid="{00000000-0005-0000-0000-0000590B0000}"/>
    <cellStyle name="_인원계획표 _중동-성황투찰(new)(발주자변경)_진짜하도급(토공)_포장하도급승인" xfId="2905" xr:uid="{00000000-0005-0000-0000-00005A0B0000}"/>
    <cellStyle name="_인원계획표 _중동-성황투찰(new)(발주자변경)_진짜하도급(토공)_하도급팀별분개" xfId="2906" xr:uid="{00000000-0005-0000-0000-00005B0B0000}"/>
    <cellStyle name="_인원계획표 _중동-성황투찰(new)(발주자변경)_팻칭내역(진천)" xfId="2907" xr:uid="{00000000-0005-0000-0000-00005C0B0000}"/>
    <cellStyle name="_인원계획표 _중동-성황투찰(new)(발주자변경)_합정하도급요청(토공)" xfId="2908" xr:uid="{00000000-0005-0000-0000-00005D0B0000}"/>
    <cellStyle name="_인원계획표 _중동-성황투찰(new)(발주자변경)_합정하도급요청(토공)_(2004)선시행-구조물보수(요청-하도급)" xfId="2909" xr:uid="{00000000-0005-0000-0000-00005E0B0000}"/>
    <cellStyle name="_인원계획표 _중동-성황투찰(new)(발주자변경)_합정하도급요청(토공)_04-보령설계" xfId="2910" xr:uid="{00000000-0005-0000-0000-00005F0B0000}"/>
    <cellStyle name="_인원계획표 _중동-성황투찰(new)(발주자변경)_합정하도급요청(토공)_04-보령설계_04-보령설계" xfId="2911" xr:uid="{00000000-0005-0000-0000-0000600B0000}"/>
    <cellStyle name="_인원계획표 _중동-성황투찰(new)(발주자변경)_합정하도급요청(토공)_검토" xfId="2912" xr:uid="{00000000-0005-0000-0000-0000610B0000}"/>
    <cellStyle name="_인원계획표 _중동-성황투찰(new)(발주자변경)_합정하도급요청(토공)_검토_(2004)선시행-구조물보수(요청-하도급)" xfId="2913" xr:uid="{00000000-0005-0000-0000-0000620B0000}"/>
    <cellStyle name="_인원계획표 _중동-성황투찰(new)(발주자변경)_합정하도급요청(토공)_검토_04-보령설계" xfId="2914" xr:uid="{00000000-0005-0000-0000-0000630B0000}"/>
    <cellStyle name="_인원계획표 _중동-성황투찰(new)(발주자변경)_합정하도급요청(토공)_검토_04-보령설계_04-보령설계" xfId="2915" xr:uid="{00000000-0005-0000-0000-0000640B0000}"/>
    <cellStyle name="_인원계획표 _중동-성황투찰(new)(발주자변경)_합정하도급요청(토공)_검토_팻칭내역(진천)" xfId="2916" xr:uid="{00000000-0005-0000-0000-0000650B0000}"/>
    <cellStyle name="_인원계획표 _중동-성황투찰(new)(발주자변경)_합정하도급요청(토공)_계약내용" xfId="2917" xr:uid="{00000000-0005-0000-0000-0000660B0000}"/>
    <cellStyle name="_인원계획표 _중동-성황투찰(new)(발주자변경)_합정하도급요청(토공)_본부팀견적현황" xfId="2918" xr:uid="{00000000-0005-0000-0000-0000670B0000}"/>
    <cellStyle name="_인원계획표 _중동-성황투찰(new)(발주자변경)_합정하도급요청(토공)_사본 - 중부유지보수실행,하도급품의(강교자재비제외)" xfId="2919" xr:uid="{00000000-0005-0000-0000-0000680B0000}"/>
    <cellStyle name="_인원계획표 _중동-성황투찰(new)(발주자변경)_합정하도급요청(토공)_요청" xfId="2920" xr:uid="{00000000-0005-0000-0000-0000690B0000}"/>
    <cellStyle name="_인원계획표 _중동-성황투찰(new)(발주자변경)_합정하도급요청(토공)_요청_(2004)선시행-구조물보수(요청-하도급)" xfId="2921" xr:uid="{00000000-0005-0000-0000-00006A0B0000}"/>
    <cellStyle name="_인원계획표 _중동-성황투찰(new)(발주자변경)_합정하도급요청(토공)_요청_04-보령설계" xfId="2922" xr:uid="{00000000-0005-0000-0000-00006B0B0000}"/>
    <cellStyle name="_인원계획표 _중동-성황투찰(new)(발주자변경)_합정하도급요청(토공)_요청_04-보령설계_04-보령설계" xfId="2923" xr:uid="{00000000-0005-0000-0000-00006C0B0000}"/>
    <cellStyle name="_인원계획표 _중동-성황투찰(new)(발주자변경)_합정하도급요청(토공)_요청_팻칭내역(진천)" xfId="2924" xr:uid="{00000000-0005-0000-0000-00006D0B0000}"/>
    <cellStyle name="_인원계획표 _중동-성황투찰(new)(발주자변경)_합정하도급요청(토공)_진짜진짜하도급" xfId="2925" xr:uid="{00000000-0005-0000-0000-00006E0B0000}"/>
    <cellStyle name="_인원계획표 _중동-성황투찰(new)(발주자변경)_합정하도급요청(토공)_진짜진짜하도급_(2004)선시행-구조물보수(요청-하도급)" xfId="2926" xr:uid="{00000000-0005-0000-0000-00006F0B0000}"/>
    <cellStyle name="_인원계획표 _중동-성황투찰(new)(발주자변경)_합정하도급요청(토공)_진짜진짜하도급_04-보령설계" xfId="2927" xr:uid="{00000000-0005-0000-0000-0000700B0000}"/>
    <cellStyle name="_인원계획표 _중동-성황투찰(new)(발주자변경)_합정하도급요청(토공)_진짜진짜하도급_04-보령설계_04-보령설계" xfId="2928" xr:uid="{00000000-0005-0000-0000-0000710B0000}"/>
    <cellStyle name="_인원계획표 _중동-성황투찰(new)(발주자변경)_합정하도급요청(토공)_진짜진짜하도급_본부팀견적현황" xfId="2929" xr:uid="{00000000-0005-0000-0000-0000720B0000}"/>
    <cellStyle name="_인원계획표 _중동-성황투찰(new)(발주자변경)_합정하도급요청(토공)_진짜진짜하도급_팻칭내역(진천)" xfId="2930" xr:uid="{00000000-0005-0000-0000-0000730B0000}"/>
    <cellStyle name="_인원계획표 _중동-성황투찰(new)(발주자변경)_합정하도급요청(토공)_팻칭내역(진천)" xfId="2931" xr:uid="{00000000-0005-0000-0000-0000740B0000}"/>
    <cellStyle name="_인원계획표 _중동-성황투찰(new)(발주자변경)_합정하도급요청(토공)_포장하도급승인" xfId="2932" xr:uid="{00000000-0005-0000-0000-0000750B0000}"/>
    <cellStyle name="_인원계획표 _중동-성황투찰(new)(발주자변경)_합정하도급요청(토공)_하도급팀별분개" xfId="2933" xr:uid="{00000000-0005-0000-0000-0000760B0000}"/>
    <cellStyle name="_인원계획표 _진짜하도급(토공)" xfId="2934" xr:uid="{00000000-0005-0000-0000-0000770B0000}"/>
    <cellStyle name="_인원계획표 _진짜하도급(토공)_(2004)선시행-구조물보수(요청-하도급)" xfId="2935" xr:uid="{00000000-0005-0000-0000-0000780B0000}"/>
    <cellStyle name="_인원계획표 _진짜하도급(토공)_04-보령설계" xfId="2936" xr:uid="{00000000-0005-0000-0000-0000790B0000}"/>
    <cellStyle name="_인원계획표 _진짜하도급(토공)_04-보령설계_04-보령설계" xfId="2937" xr:uid="{00000000-0005-0000-0000-00007A0B0000}"/>
    <cellStyle name="_인원계획표 _진짜하도급(토공)_검토" xfId="2938" xr:uid="{00000000-0005-0000-0000-00007B0B0000}"/>
    <cellStyle name="_인원계획표 _진짜하도급(토공)_검토_(2004)선시행-구조물보수(요청-하도급)" xfId="2939" xr:uid="{00000000-0005-0000-0000-00007C0B0000}"/>
    <cellStyle name="_인원계획표 _진짜하도급(토공)_검토_04-보령설계" xfId="2940" xr:uid="{00000000-0005-0000-0000-00007D0B0000}"/>
    <cellStyle name="_인원계획표 _진짜하도급(토공)_검토_04-보령설계_04-보령설계" xfId="2941" xr:uid="{00000000-0005-0000-0000-00007E0B0000}"/>
    <cellStyle name="_인원계획표 _진짜하도급(토공)_검토_팻칭내역(진천)" xfId="2942" xr:uid="{00000000-0005-0000-0000-00007F0B0000}"/>
    <cellStyle name="_인원계획표 _진짜하도급(토공)_계약내용" xfId="2943" xr:uid="{00000000-0005-0000-0000-0000800B0000}"/>
    <cellStyle name="_인원계획표 _진짜하도급(토공)_본부팀견적현황" xfId="2944" xr:uid="{00000000-0005-0000-0000-0000810B0000}"/>
    <cellStyle name="_인원계획표 _진짜하도급(토공)_사본 - 중부유지보수실행,하도급품의(강교자재비제외)" xfId="2945" xr:uid="{00000000-0005-0000-0000-0000820B0000}"/>
    <cellStyle name="_인원계획표 _진짜하도급(토공)_요청" xfId="2946" xr:uid="{00000000-0005-0000-0000-0000830B0000}"/>
    <cellStyle name="_인원계획표 _진짜하도급(토공)_요청_(2004)선시행-구조물보수(요청-하도급)" xfId="2947" xr:uid="{00000000-0005-0000-0000-0000840B0000}"/>
    <cellStyle name="_인원계획표 _진짜하도급(토공)_요청_04-보령설계" xfId="2948" xr:uid="{00000000-0005-0000-0000-0000850B0000}"/>
    <cellStyle name="_인원계획표 _진짜하도급(토공)_요청_04-보령설계_04-보령설계" xfId="2949" xr:uid="{00000000-0005-0000-0000-0000860B0000}"/>
    <cellStyle name="_인원계획표 _진짜하도급(토공)_요청_팻칭내역(진천)" xfId="2950" xr:uid="{00000000-0005-0000-0000-0000870B0000}"/>
    <cellStyle name="_인원계획표 _진짜하도급(토공)_진짜진짜하도급" xfId="2951" xr:uid="{00000000-0005-0000-0000-0000880B0000}"/>
    <cellStyle name="_인원계획표 _진짜하도급(토공)_진짜진짜하도급_(2004)선시행-구조물보수(요청-하도급)" xfId="2952" xr:uid="{00000000-0005-0000-0000-0000890B0000}"/>
    <cellStyle name="_인원계획표 _진짜하도급(토공)_진짜진짜하도급_04-보령설계" xfId="2953" xr:uid="{00000000-0005-0000-0000-00008A0B0000}"/>
    <cellStyle name="_인원계획표 _진짜하도급(토공)_진짜진짜하도급_04-보령설계_04-보령설계" xfId="2954" xr:uid="{00000000-0005-0000-0000-00008B0B0000}"/>
    <cellStyle name="_인원계획표 _진짜하도급(토공)_진짜진짜하도급_본부팀견적현황" xfId="2955" xr:uid="{00000000-0005-0000-0000-00008C0B0000}"/>
    <cellStyle name="_인원계획표 _진짜하도급(토공)_진짜진짜하도급_팻칭내역(진천)" xfId="2956" xr:uid="{00000000-0005-0000-0000-00008D0B0000}"/>
    <cellStyle name="_인원계획표 _진짜하도급(토공)_팻칭내역(진천)" xfId="2957" xr:uid="{00000000-0005-0000-0000-00008E0B0000}"/>
    <cellStyle name="_인원계획표 _진짜하도급(토공)_포장하도급승인" xfId="2958" xr:uid="{00000000-0005-0000-0000-00008F0B0000}"/>
    <cellStyle name="_인원계획표 _진짜하도급(토공)_하도급팀별분개" xfId="2959" xr:uid="{00000000-0005-0000-0000-0000900B0000}"/>
    <cellStyle name="_인원계획표 _토공및구조물" xfId="2960" xr:uid="{00000000-0005-0000-0000-0000910B0000}"/>
    <cellStyle name="_인원계획표 _토공및구조물_(2004)선시행-구조물보수(요청-하도급)" xfId="2961" xr:uid="{00000000-0005-0000-0000-0000920B0000}"/>
    <cellStyle name="_인원계획표 _토공및구조물_04-보령설계" xfId="2962" xr:uid="{00000000-0005-0000-0000-0000930B0000}"/>
    <cellStyle name="_인원계획표 _토공및구조물_04-보령설계_04-보령설계" xfId="2963" xr:uid="{00000000-0005-0000-0000-0000940B0000}"/>
    <cellStyle name="_인원계획표 _토공및구조물_본부팀견적현황" xfId="2964" xr:uid="{00000000-0005-0000-0000-0000950B0000}"/>
    <cellStyle name="_인원계획표 _토공및구조물_진짜하도급(토공)" xfId="2965" xr:uid="{00000000-0005-0000-0000-0000960B0000}"/>
    <cellStyle name="_인원계획표 _토공및구조물_진짜하도급(토공)_(2004)선시행-구조물보수(요청-하도급)" xfId="2966" xr:uid="{00000000-0005-0000-0000-0000970B0000}"/>
    <cellStyle name="_인원계획표 _토공및구조물_진짜하도급(토공)_04-보령설계" xfId="2967" xr:uid="{00000000-0005-0000-0000-0000980B0000}"/>
    <cellStyle name="_인원계획표 _토공및구조물_진짜하도급(토공)_04-보령설계_04-보령설계" xfId="2968" xr:uid="{00000000-0005-0000-0000-0000990B0000}"/>
    <cellStyle name="_인원계획표 _토공및구조물_진짜하도급(토공)_검토" xfId="2969" xr:uid="{00000000-0005-0000-0000-00009A0B0000}"/>
    <cellStyle name="_인원계획표 _토공및구조물_진짜하도급(토공)_검토_(2004)선시행-구조물보수(요청-하도급)" xfId="2970" xr:uid="{00000000-0005-0000-0000-00009B0B0000}"/>
    <cellStyle name="_인원계획표 _토공및구조물_진짜하도급(토공)_검토_04-보령설계" xfId="2971" xr:uid="{00000000-0005-0000-0000-00009C0B0000}"/>
    <cellStyle name="_인원계획표 _토공및구조물_진짜하도급(토공)_검토_04-보령설계_04-보령설계" xfId="2972" xr:uid="{00000000-0005-0000-0000-00009D0B0000}"/>
    <cellStyle name="_인원계획표 _토공및구조물_진짜하도급(토공)_검토_팻칭내역(진천)" xfId="2973" xr:uid="{00000000-0005-0000-0000-00009E0B0000}"/>
    <cellStyle name="_인원계획표 _토공및구조물_진짜하도급(토공)_계약내용" xfId="2974" xr:uid="{00000000-0005-0000-0000-00009F0B0000}"/>
    <cellStyle name="_인원계획표 _토공및구조물_진짜하도급(토공)_본부팀견적현황" xfId="2975" xr:uid="{00000000-0005-0000-0000-0000A00B0000}"/>
    <cellStyle name="_인원계획표 _토공및구조물_진짜하도급(토공)_사본 - 중부유지보수실행,하도급품의(강교자재비제외)" xfId="2976" xr:uid="{00000000-0005-0000-0000-0000A10B0000}"/>
    <cellStyle name="_인원계획표 _토공및구조물_진짜하도급(토공)_요청" xfId="2977" xr:uid="{00000000-0005-0000-0000-0000A20B0000}"/>
    <cellStyle name="_인원계획표 _토공및구조물_진짜하도급(토공)_요청_(2004)선시행-구조물보수(요청-하도급)" xfId="2978" xr:uid="{00000000-0005-0000-0000-0000A30B0000}"/>
    <cellStyle name="_인원계획표 _토공및구조물_진짜하도급(토공)_요청_04-보령설계" xfId="2979" xr:uid="{00000000-0005-0000-0000-0000A40B0000}"/>
    <cellStyle name="_인원계획표 _토공및구조물_진짜하도급(토공)_요청_04-보령설계_04-보령설계" xfId="2980" xr:uid="{00000000-0005-0000-0000-0000A50B0000}"/>
    <cellStyle name="_인원계획표 _토공및구조물_진짜하도급(토공)_요청_팻칭내역(진천)" xfId="2981" xr:uid="{00000000-0005-0000-0000-0000A60B0000}"/>
    <cellStyle name="_인원계획표 _토공및구조물_진짜하도급(토공)_진짜진짜하도급" xfId="2982" xr:uid="{00000000-0005-0000-0000-0000A70B0000}"/>
    <cellStyle name="_인원계획표 _토공및구조물_진짜하도급(토공)_진짜진짜하도급_(2004)선시행-구조물보수(요청-하도급)" xfId="2983" xr:uid="{00000000-0005-0000-0000-0000A80B0000}"/>
    <cellStyle name="_인원계획표 _토공및구조물_진짜하도급(토공)_진짜진짜하도급_04-보령설계" xfId="2984" xr:uid="{00000000-0005-0000-0000-0000A90B0000}"/>
    <cellStyle name="_인원계획표 _토공및구조물_진짜하도급(토공)_진짜진짜하도급_04-보령설계_04-보령설계" xfId="2985" xr:uid="{00000000-0005-0000-0000-0000AA0B0000}"/>
    <cellStyle name="_인원계획표 _토공및구조물_진짜하도급(토공)_진짜진짜하도급_본부팀견적현황" xfId="2986" xr:uid="{00000000-0005-0000-0000-0000AB0B0000}"/>
    <cellStyle name="_인원계획표 _토공및구조물_진짜하도급(토공)_진짜진짜하도급_팻칭내역(진천)" xfId="2987" xr:uid="{00000000-0005-0000-0000-0000AC0B0000}"/>
    <cellStyle name="_인원계획표 _토공및구조물_진짜하도급(토공)_팻칭내역(진천)" xfId="2988" xr:uid="{00000000-0005-0000-0000-0000AD0B0000}"/>
    <cellStyle name="_인원계획표 _토공및구조물_진짜하도급(토공)_포장하도급승인" xfId="2989" xr:uid="{00000000-0005-0000-0000-0000AE0B0000}"/>
    <cellStyle name="_인원계획표 _토공및구조물_진짜하도급(토공)_하도급팀별분개" xfId="2990" xr:uid="{00000000-0005-0000-0000-0000AF0B0000}"/>
    <cellStyle name="_인원계획표 _토공및구조물_팻칭내역(진천)" xfId="2991" xr:uid="{00000000-0005-0000-0000-0000B00B0000}"/>
    <cellStyle name="_인원계획표 _토공및구조물_합정하도급요청(토공)" xfId="2992" xr:uid="{00000000-0005-0000-0000-0000B10B0000}"/>
    <cellStyle name="_인원계획표 _토공및구조물_합정하도급요청(토공)_(2004)선시행-구조물보수(요청-하도급)" xfId="2993" xr:uid="{00000000-0005-0000-0000-0000B20B0000}"/>
    <cellStyle name="_인원계획표 _토공및구조물_합정하도급요청(토공)_04-보령설계" xfId="2994" xr:uid="{00000000-0005-0000-0000-0000B30B0000}"/>
    <cellStyle name="_인원계획표 _토공및구조물_합정하도급요청(토공)_04-보령설계_04-보령설계" xfId="2995" xr:uid="{00000000-0005-0000-0000-0000B40B0000}"/>
    <cellStyle name="_인원계획표 _토공및구조물_합정하도급요청(토공)_검토" xfId="2996" xr:uid="{00000000-0005-0000-0000-0000B50B0000}"/>
    <cellStyle name="_인원계획표 _토공및구조물_합정하도급요청(토공)_검토_(2004)선시행-구조물보수(요청-하도급)" xfId="2997" xr:uid="{00000000-0005-0000-0000-0000B60B0000}"/>
    <cellStyle name="_인원계획표 _토공및구조물_합정하도급요청(토공)_검토_04-보령설계" xfId="2998" xr:uid="{00000000-0005-0000-0000-0000B70B0000}"/>
    <cellStyle name="_인원계획표 _토공및구조물_합정하도급요청(토공)_검토_04-보령설계_04-보령설계" xfId="2999" xr:uid="{00000000-0005-0000-0000-0000B80B0000}"/>
    <cellStyle name="_인원계획표 _토공및구조물_합정하도급요청(토공)_검토_팻칭내역(진천)" xfId="3000" xr:uid="{00000000-0005-0000-0000-0000B90B0000}"/>
    <cellStyle name="_인원계획표 _토공및구조물_합정하도급요청(토공)_계약내용" xfId="3001" xr:uid="{00000000-0005-0000-0000-0000BA0B0000}"/>
    <cellStyle name="_인원계획표 _토공및구조물_합정하도급요청(토공)_본부팀견적현황" xfId="3002" xr:uid="{00000000-0005-0000-0000-0000BB0B0000}"/>
    <cellStyle name="_인원계획표 _토공및구조물_합정하도급요청(토공)_사본 - 중부유지보수실행,하도급품의(강교자재비제외)" xfId="3003" xr:uid="{00000000-0005-0000-0000-0000BC0B0000}"/>
    <cellStyle name="_인원계획표 _토공및구조물_합정하도급요청(토공)_요청" xfId="3004" xr:uid="{00000000-0005-0000-0000-0000BD0B0000}"/>
    <cellStyle name="_인원계획표 _토공및구조물_합정하도급요청(토공)_요청_(2004)선시행-구조물보수(요청-하도급)" xfId="3005" xr:uid="{00000000-0005-0000-0000-0000BE0B0000}"/>
    <cellStyle name="_인원계획표 _토공및구조물_합정하도급요청(토공)_요청_04-보령설계" xfId="3006" xr:uid="{00000000-0005-0000-0000-0000BF0B0000}"/>
    <cellStyle name="_인원계획표 _토공및구조물_합정하도급요청(토공)_요청_04-보령설계_04-보령설계" xfId="3007" xr:uid="{00000000-0005-0000-0000-0000C00B0000}"/>
    <cellStyle name="_인원계획표 _토공및구조물_합정하도급요청(토공)_요청_팻칭내역(진천)" xfId="3008" xr:uid="{00000000-0005-0000-0000-0000C10B0000}"/>
    <cellStyle name="_인원계획표 _토공및구조물_합정하도급요청(토공)_진짜진짜하도급" xfId="3009" xr:uid="{00000000-0005-0000-0000-0000C20B0000}"/>
    <cellStyle name="_인원계획표 _토공및구조물_합정하도급요청(토공)_진짜진짜하도급_(2004)선시행-구조물보수(요청-하도급)" xfId="3010" xr:uid="{00000000-0005-0000-0000-0000C30B0000}"/>
    <cellStyle name="_인원계획표 _토공및구조물_합정하도급요청(토공)_진짜진짜하도급_04-보령설계" xfId="3011" xr:uid="{00000000-0005-0000-0000-0000C40B0000}"/>
    <cellStyle name="_인원계획표 _토공및구조물_합정하도급요청(토공)_진짜진짜하도급_04-보령설계_04-보령설계" xfId="3012" xr:uid="{00000000-0005-0000-0000-0000C50B0000}"/>
    <cellStyle name="_인원계획표 _토공및구조물_합정하도급요청(토공)_진짜진짜하도급_본부팀견적현황" xfId="3013" xr:uid="{00000000-0005-0000-0000-0000C60B0000}"/>
    <cellStyle name="_인원계획표 _토공및구조물_합정하도급요청(토공)_진짜진짜하도급_팻칭내역(진천)" xfId="3014" xr:uid="{00000000-0005-0000-0000-0000C70B0000}"/>
    <cellStyle name="_인원계획표 _토공및구조물_합정하도급요청(토공)_팻칭내역(진천)" xfId="3015" xr:uid="{00000000-0005-0000-0000-0000C80B0000}"/>
    <cellStyle name="_인원계획표 _토공및구조물_합정하도급요청(토공)_포장하도급승인" xfId="3016" xr:uid="{00000000-0005-0000-0000-0000C90B0000}"/>
    <cellStyle name="_인원계획표 _토공및구조물_합정하도급요청(토공)_하도급팀별분개" xfId="3017" xr:uid="{00000000-0005-0000-0000-0000CA0B0000}"/>
    <cellStyle name="_인원계획표 _팻칭내역(진천)" xfId="3018" xr:uid="{00000000-0005-0000-0000-0000CB0B0000}"/>
    <cellStyle name="_인원계획표 _하도그계약요청(영동최종)(2003_05_13)" xfId="3019" xr:uid="{00000000-0005-0000-0000-0000CC0B0000}"/>
    <cellStyle name="_인원계획표 _합정하도급요청(토공)" xfId="3020" xr:uid="{00000000-0005-0000-0000-0000CD0B0000}"/>
    <cellStyle name="_인원계획표 _합정하도급요청(토공)_(2004)선시행-구조물보수(요청-하도급)" xfId="3021" xr:uid="{00000000-0005-0000-0000-0000CE0B0000}"/>
    <cellStyle name="_인원계획표 _합정하도급요청(토공)_04-보령설계" xfId="3022" xr:uid="{00000000-0005-0000-0000-0000CF0B0000}"/>
    <cellStyle name="_인원계획표 _합정하도급요청(토공)_04-보령설계_04-보령설계" xfId="3023" xr:uid="{00000000-0005-0000-0000-0000D00B0000}"/>
    <cellStyle name="_인원계획표 _합정하도급요청(토공)_검토" xfId="3024" xr:uid="{00000000-0005-0000-0000-0000D10B0000}"/>
    <cellStyle name="_인원계획표 _합정하도급요청(토공)_검토_(2004)선시행-구조물보수(요청-하도급)" xfId="3025" xr:uid="{00000000-0005-0000-0000-0000D20B0000}"/>
    <cellStyle name="_인원계획표 _합정하도급요청(토공)_검토_04-보령설계" xfId="3026" xr:uid="{00000000-0005-0000-0000-0000D30B0000}"/>
    <cellStyle name="_인원계획표 _합정하도급요청(토공)_검토_04-보령설계_04-보령설계" xfId="3027" xr:uid="{00000000-0005-0000-0000-0000D40B0000}"/>
    <cellStyle name="_인원계획표 _합정하도급요청(토공)_검토_팻칭내역(진천)" xfId="3028" xr:uid="{00000000-0005-0000-0000-0000D50B0000}"/>
    <cellStyle name="_인원계획표 _합정하도급요청(토공)_계약내용" xfId="3029" xr:uid="{00000000-0005-0000-0000-0000D60B0000}"/>
    <cellStyle name="_인원계획표 _합정하도급요청(토공)_본부팀견적현황" xfId="3030" xr:uid="{00000000-0005-0000-0000-0000D70B0000}"/>
    <cellStyle name="_인원계획표 _합정하도급요청(토공)_사본 - 중부유지보수실행,하도급품의(강교자재비제외)" xfId="3031" xr:uid="{00000000-0005-0000-0000-0000D80B0000}"/>
    <cellStyle name="_인원계획표 _합정하도급요청(토공)_요청" xfId="3032" xr:uid="{00000000-0005-0000-0000-0000D90B0000}"/>
    <cellStyle name="_인원계획표 _합정하도급요청(토공)_요청_(2004)선시행-구조물보수(요청-하도급)" xfId="3033" xr:uid="{00000000-0005-0000-0000-0000DA0B0000}"/>
    <cellStyle name="_인원계획표 _합정하도급요청(토공)_요청_04-보령설계" xfId="3034" xr:uid="{00000000-0005-0000-0000-0000DB0B0000}"/>
    <cellStyle name="_인원계획표 _합정하도급요청(토공)_요청_04-보령설계_04-보령설계" xfId="3035" xr:uid="{00000000-0005-0000-0000-0000DC0B0000}"/>
    <cellStyle name="_인원계획표 _합정하도급요청(토공)_요청_팻칭내역(진천)" xfId="3036" xr:uid="{00000000-0005-0000-0000-0000DD0B0000}"/>
    <cellStyle name="_인원계획표 _합정하도급요청(토공)_진짜진짜하도급" xfId="3037" xr:uid="{00000000-0005-0000-0000-0000DE0B0000}"/>
    <cellStyle name="_인원계획표 _합정하도급요청(토공)_진짜진짜하도급_(2004)선시행-구조물보수(요청-하도급)" xfId="3038" xr:uid="{00000000-0005-0000-0000-0000DF0B0000}"/>
    <cellStyle name="_인원계획표 _합정하도급요청(토공)_진짜진짜하도급_04-보령설계" xfId="3039" xr:uid="{00000000-0005-0000-0000-0000E00B0000}"/>
    <cellStyle name="_인원계획표 _합정하도급요청(토공)_진짜진짜하도급_04-보령설계_04-보령설계" xfId="3040" xr:uid="{00000000-0005-0000-0000-0000E10B0000}"/>
    <cellStyle name="_인원계획표 _합정하도급요청(토공)_진짜진짜하도급_본부팀견적현황" xfId="3041" xr:uid="{00000000-0005-0000-0000-0000E20B0000}"/>
    <cellStyle name="_인원계획표 _합정하도급요청(토공)_진짜진짜하도급_팻칭내역(진천)" xfId="3042" xr:uid="{00000000-0005-0000-0000-0000E30B0000}"/>
    <cellStyle name="_인원계획표 _합정하도급요청(토공)_팻칭내역(진천)" xfId="3043" xr:uid="{00000000-0005-0000-0000-0000E40B0000}"/>
    <cellStyle name="_인원계획표 _합정하도급요청(토공)_포장하도급승인" xfId="3044" xr:uid="{00000000-0005-0000-0000-0000E50B0000}"/>
    <cellStyle name="_인원계획표 _합정하도급요청(토공)_하도급팀별분개" xfId="3045" xr:uid="{00000000-0005-0000-0000-0000E60B0000}"/>
    <cellStyle name="_입찰표지 " xfId="3046" xr:uid="{00000000-0005-0000-0000-0000E70B0000}"/>
    <cellStyle name="_입찰표지 _(2003)1차실행안(4팀)" xfId="3047" xr:uid="{00000000-0005-0000-0000-0000E80B0000}"/>
    <cellStyle name="_입찰표지 _(2003)하도급발주요청(2차-영동)" xfId="3048" xr:uid="{00000000-0005-0000-0000-0000E90B0000}"/>
    <cellStyle name="_입찰표지 _(2003-영동)하도급(2003_04_30)" xfId="3049" xr:uid="{00000000-0005-0000-0000-0000EA0B0000}"/>
    <cellStyle name="_입찰표지 _(2003-영동)하도급(2003_04_30)_(2003-영동)하도급(2003_04_30)" xfId="3050" xr:uid="{00000000-0005-0000-0000-0000EB0B0000}"/>
    <cellStyle name="_입찰표지 _(2004)선시행-구조물보수(요청-하도급)" xfId="3051" xr:uid="{00000000-0005-0000-0000-0000EC0B0000}"/>
    <cellStyle name="_입찰표지 _(가)실행" xfId="3052" xr:uid="{00000000-0005-0000-0000-0000ED0B0000}"/>
    <cellStyle name="_입찰표지 _(가)실행_(2004)선시행-구조물보수(요청-하도급)" xfId="3053" xr:uid="{00000000-0005-0000-0000-0000EE0B0000}"/>
    <cellStyle name="_입찰표지 _(가)실행_04-보령설계" xfId="3054" xr:uid="{00000000-0005-0000-0000-0000EF0B0000}"/>
    <cellStyle name="_입찰표지 _(가)실행_04-보령설계_04-보령설계" xfId="3055" xr:uid="{00000000-0005-0000-0000-0000F00B0000}"/>
    <cellStyle name="_입찰표지 _(가)실행_본부팀견적현황" xfId="3056" xr:uid="{00000000-0005-0000-0000-0000F10B0000}"/>
    <cellStyle name="_입찰표지 _(가)실행_진짜하도급(토공)" xfId="3057" xr:uid="{00000000-0005-0000-0000-0000F20B0000}"/>
    <cellStyle name="_입찰표지 _(가)실행_진짜하도급(토공)_(2004)선시행-구조물보수(요청-하도급)" xfId="3058" xr:uid="{00000000-0005-0000-0000-0000F30B0000}"/>
    <cellStyle name="_입찰표지 _(가)실행_진짜하도급(토공)_04-보령설계" xfId="3059" xr:uid="{00000000-0005-0000-0000-0000F40B0000}"/>
    <cellStyle name="_입찰표지 _(가)실행_진짜하도급(토공)_04-보령설계_04-보령설계" xfId="3060" xr:uid="{00000000-0005-0000-0000-0000F50B0000}"/>
    <cellStyle name="_입찰표지 _(가)실행_진짜하도급(토공)_검토" xfId="3061" xr:uid="{00000000-0005-0000-0000-0000F60B0000}"/>
    <cellStyle name="_입찰표지 _(가)실행_진짜하도급(토공)_검토_(2004)선시행-구조물보수(요청-하도급)" xfId="3062" xr:uid="{00000000-0005-0000-0000-0000F70B0000}"/>
    <cellStyle name="_입찰표지 _(가)실행_진짜하도급(토공)_검토_04-보령설계" xfId="3063" xr:uid="{00000000-0005-0000-0000-0000F80B0000}"/>
    <cellStyle name="_입찰표지 _(가)실행_진짜하도급(토공)_검토_04-보령설계_04-보령설계" xfId="3064" xr:uid="{00000000-0005-0000-0000-0000F90B0000}"/>
    <cellStyle name="_입찰표지 _(가)실행_진짜하도급(토공)_검토_팻칭내역(진천)" xfId="3065" xr:uid="{00000000-0005-0000-0000-0000FA0B0000}"/>
    <cellStyle name="_입찰표지 _(가)실행_진짜하도급(토공)_계약내용" xfId="3066" xr:uid="{00000000-0005-0000-0000-0000FB0B0000}"/>
    <cellStyle name="_입찰표지 _(가)실행_진짜하도급(토공)_본부팀견적현황" xfId="3067" xr:uid="{00000000-0005-0000-0000-0000FC0B0000}"/>
    <cellStyle name="_입찰표지 _(가)실행_진짜하도급(토공)_사본 - 중부유지보수실행,하도급품의(강교자재비제외)" xfId="3068" xr:uid="{00000000-0005-0000-0000-0000FD0B0000}"/>
    <cellStyle name="_입찰표지 _(가)실행_진짜하도급(토공)_요청" xfId="3069" xr:uid="{00000000-0005-0000-0000-0000FE0B0000}"/>
    <cellStyle name="_입찰표지 _(가)실행_진짜하도급(토공)_요청_(2004)선시행-구조물보수(요청-하도급)" xfId="3070" xr:uid="{00000000-0005-0000-0000-0000FF0B0000}"/>
    <cellStyle name="_입찰표지 _(가)실행_진짜하도급(토공)_요청_04-보령설계" xfId="3071" xr:uid="{00000000-0005-0000-0000-0000000C0000}"/>
    <cellStyle name="_입찰표지 _(가)실행_진짜하도급(토공)_요청_04-보령설계_04-보령설계" xfId="3072" xr:uid="{00000000-0005-0000-0000-0000010C0000}"/>
    <cellStyle name="_입찰표지 _(가)실행_진짜하도급(토공)_요청_팻칭내역(진천)" xfId="3073" xr:uid="{00000000-0005-0000-0000-0000020C0000}"/>
    <cellStyle name="_입찰표지 _(가)실행_진짜하도급(토공)_진짜진짜하도급" xfId="3074" xr:uid="{00000000-0005-0000-0000-0000030C0000}"/>
    <cellStyle name="_입찰표지 _(가)실행_진짜하도급(토공)_진짜진짜하도급_(2004)선시행-구조물보수(요청-하도급)" xfId="3075" xr:uid="{00000000-0005-0000-0000-0000040C0000}"/>
    <cellStyle name="_입찰표지 _(가)실행_진짜하도급(토공)_진짜진짜하도급_04-보령설계" xfId="3076" xr:uid="{00000000-0005-0000-0000-0000050C0000}"/>
    <cellStyle name="_입찰표지 _(가)실행_진짜하도급(토공)_진짜진짜하도급_04-보령설계_04-보령설계" xfId="3077" xr:uid="{00000000-0005-0000-0000-0000060C0000}"/>
    <cellStyle name="_입찰표지 _(가)실행_진짜하도급(토공)_진짜진짜하도급_본부팀견적현황" xfId="3078" xr:uid="{00000000-0005-0000-0000-0000070C0000}"/>
    <cellStyle name="_입찰표지 _(가)실행_진짜하도급(토공)_진짜진짜하도급_팻칭내역(진천)" xfId="3079" xr:uid="{00000000-0005-0000-0000-0000080C0000}"/>
    <cellStyle name="_입찰표지 _(가)실행_진짜하도급(토공)_팻칭내역(진천)" xfId="3080" xr:uid="{00000000-0005-0000-0000-0000090C0000}"/>
    <cellStyle name="_입찰표지 _(가)실행_진짜하도급(토공)_포장하도급승인" xfId="3081" xr:uid="{00000000-0005-0000-0000-00000A0C0000}"/>
    <cellStyle name="_입찰표지 _(가)실행_진짜하도급(토공)_하도급팀별분개" xfId="3082" xr:uid="{00000000-0005-0000-0000-00000B0C0000}"/>
    <cellStyle name="_입찰표지 _(가)실행_팻칭내역(진천)" xfId="3083" xr:uid="{00000000-0005-0000-0000-00000C0C0000}"/>
    <cellStyle name="_입찰표지 _(가)실행_합정하도급요청(토공)" xfId="3084" xr:uid="{00000000-0005-0000-0000-00000D0C0000}"/>
    <cellStyle name="_입찰표지 _(가)실행_합정하도급요청(토공)_(2004)선시행-구조물보수(요청-하도급)" xfId="3085" xr:uid="{00000000-0005-0000-0000-00000E0C0000}"/>
    <cellStyle name="_입찰표지 _(가)실행_합정하도급요청(토공)_04-보령설계" xfId="3086" xr:uid="{00000000-0005-0000-0000-00000F0C0000}"/>
    <cellStyle name="_입찰표지 _(가)실행_합정하도급요청(토공)_04-보령설계_04-보령설계" xfId="3087" xr:uid="{00000000-0005-0000-0000-0000100C0000}"/>
    <cellStyle name="_입찰표지 _(가)실행_합정하도급요청(토공)_검토" xfId="3088" xr:uid="{00000000-0005-0000-0000-0000110C0000}"/>
    <cellStyle name="_입찰표지 _(가)실행_합정하도급요청(토공)_검토_(2004)선시행-구조물보수(요청-하도급)" xfId="3089" xr:uid="{00000000-0005-0000-0000-0000120C0000}"/>
    <cellStyle name="_입찰표지 _(가)실행_합정하도급요청(토공)_검토_04-보령설계" xfId="3090" xr:uid="{00000000-0005-0000-0000-0000130C0000}"/>
    <cellStyle name="_입찰표지 _(가)실행_합정하도급요청(토공)_검토_04-보령설계_04-보령설계" xfId="3091" xr:uid="{00000000-0005-0000-0000-0000140C0000}"/>
    <cellStyle name="_입찰표지 _(가)실행_합정하도급요청(토공)_검토_팻칭내역(진천)" xfId="3092" xr:uid="{00000000-0005-0000-0000-0000150C0000}"/>
    <cellStyle name="_입찰표지 _(가)실행_합정하도급요청(토공)_계약내용" xfId="3093" xr:uid="{00000000-0005-0000-0000-0000160C0000}"/>
    <cellStyle name="_입찰표지 _(가)실행_합정하도급요청(토공)_본부팀견적현황" xfId="3094" xr:uid="{00000000-0005-0000-0000-0000170C0000}"/>
    <cellStyle name="_입찰표지 _(가)실행_합정하도급요청(토공)_사본 - 중부유지보수실행,하도급품의(강교자재비제외)" xfId="3095" xr:uid="{00000000-0005-0000-0000-0000180C0000}"/>
    <cellStyle name="_입찰표지 _(가)실행_합정하도급요청(토공)_요청" xfId="3096" xr:uid="{00000000-0005-0000-0000-0000190C0000}"/>
    <cellStyle name="_입찰표지 _(가)실행_합정하도급요청(토공)_요청_(2004)선시행-구조물보수(요청-하도급)" xfId="3097" xr:uid="{00000000-0005-0000-0000-00001A0C0000}"/>
    <cellStyle name="_입찰표지 _(가)실행_합정하도급요청(토공)_요청_04-보령설계" xfId="3098" xr:uid="{00000000-0005-0000-0000-00001B0C0000}"/>
    <cellStyle name="_입찰표지 _(가)실행_합정하도급요청(토공)_요청_04-보령설계_04-보령설계" xfId="3099" xr:uid="{00000000-0005-0000-0000-00001C0C0000}"/>
    <cellStyle name="_입찰표지 _(가)실행_합정하도급요청(토공)_요청_팻칭내역(진천)" xfId="3100" xr:uid="{00000000-0005-0000-0000-00001D0C0000}"/>
    <cellStyle name="_입찰표지 _(가)실행_합정하도급요청(토공)_진짜진짜하도급" xfId="3101" xr:uid="{00000000-0005-0000-0000-00001E0C0000}"/>
    <cellStyle name="_입찰표지 _(가)실행_합정하도급요청(토공)_진짜진짜하도급_(2004)선시행-구조물보수(요청-하도급)" xfId="3102" xr:uid="{00000000-0005-0000-0000-00001F0C0000}"/>
    <cellStyle name="_입찰표지 _(가)실행_합정하도급요청(토공)_진짜진짜하도급_04-보령설계" xfId="3103" xr:uid="{00000000-0005-0000-0000-0000200C0000}"/>
    <cellStyle name="_입찰표지 _(가)실행_합정하도급요청(토공)_진짜진짜하도급_04-보령설계_04-보령설계" xfId="3104" xr:uid="{00000000-0005-0000-0000-0000210C0000}"/>
    <cellStyle name="_입찰표지 _(가)실행_합정하도급요청(토공)_진짜진짜하도급_본부팀견적현황" xfId="3105" xr:uid="{00000000-0005-0000-0000-0000220C0000}"/>
    <cellStyle name="_입찰표지 _(가)실행_합정하도급요청(토공)_진짜진짜하도급_팻칭내역(진천)" xfId="3106" xr:uid="{00000000-0005-0000-0000-0000230C0000}"/>
    <cellStyle name="_입찰표지 _(가)실행_합정하도급요청(토공)_팻칭내역(진천)" xfId="3107" xr:uid="{00000000-0005-0000-0000-0000240C0000}"/>
    <cellStyle name="_입찰표지 _(가)실행_합정하도급요청(토공)_포장하도급승인" xfId="3108" xr:uid="{00000000-0005-0000-0000-0000250C0000}"/>
    <cellStyle name="_입찰표지 _(가)실행_합정하도급요청(토공)_하도급팀별분개" xfId="3109" xr:uid="{00000000-0005-0000-0000-0000260C0000}"/>
    <cellStyle name="_입찰표지 _'03충청차선도색하도(계약의뢰→관리부)" xfId="3110" xr:uid="{00000000-0005-0000-0000-0000270C0000}"/>
    <cellStyle name="_입찰표지 _04-보령설계" xfId="3111" xr:uid="{00000000-0005-0000-0000-0000280C0000}"/>
    <cellStyle name="_입찰표지 _04-보령설계_04-보령설계" xfId="3112" xr:uid="{00000000-0005-0000-0000-0000290C0000}"/>
    <cellStyle name="_입찰표지 _2003년 논산,무주하도급(도급가)건" xfId="3113" xr:uid="{00000000-0005-0000-0000-00002A0C0000}"/>
    <cellStyle name="_입찰표지 _가실행(공설운동장)" xfId="3114" xr:uid="{00000000-0005-0000-0000-00002B0C0000}"/>
    <cellStyle name="_입찰표지 _가실행(공설운동장)_(2004)선시행-구조물보수(요청-하도급)" xfId="3115" xr:uid="{00000000-0005-0000-0000-00002C0C0000}"/>
    <cellStyle name="_입찰표지 _가실행(공설운동장)_04-보령설계" xfId="3116" xr:uid="{00000000-0005-0000-0000-00002D0C0000}"/>
    <cellStyle name="_입찰표지 _가실행(공설운동장)_04-보령설계_04-보령설계" xfId="3117" xr:uid="{00000000-0005-0000-0000-00002E0C0000}"/>
    <cellStyle name="_입찰표지 _가실행(공설운동장)_본부팀견적현황" xfId="3118" xr:uid="{00000000-0005-0000-0000-00002F0C0000}"/>
    <cellStyle name="_입찰표지 _가실행(공설운동장)_진짜하도급(토공)" xfId="3119" xr:uid="{00000000-0005-0000-0000-0000300C0000}"/>
    <cellStyle name="_입찰표지 _가실행(공설운동장)_진짜하도급(토공)_(2004)선시행-구조물보수(요청-하도급)" xfId="3120" xr:uid="{00000000-0005-0000-0000-0000310C0000}"/>
    <cellStyle name="_입찰표지 _가실행(공설운동장)_진짜하도급(토공)_04-보령설계" xfId="3121" xr:uid="{00000000-0005-0000-0000-0000320C0000}"/>
    <cellStyle name="_입찰표지 _가실행(공설운동장)_진짜하도급(토공)_04-보령설계_04-보령설계" xfId="3122" xr:uid="{00000000-0005-0000-0000-0000330C0000}"/>
    <cellStyle name="_입찰표지 _가실행(공설운동장)_진짜하도급(토공)_검토" xfId="3123" xr:uid="{00000000-0005-0000-0000-0000340C0000}"/>
    <cellStyle name="_입찰표지 _가실행(공설운동장)_진짜하도급(토공)_검토_(2004)선시행-구조물보수(요청-하도급)" xfId="3124" xr:uid="{00000000-0005-0000-0000-0000350C0000}"/>
    <cellStyle name="_입찰표지 _가실행(공설운동장)_진짜하도급(토공)_검토_04-보령설계" xfId="3125" xr:uid="{00000000-0005-0000-0000-0000360C0000}"/>
    <cellStyle name="_입찰표지 _가실행(공설운동장)_진짜하도급(토공)_검토_04-보령설계_04-보령설계" xfId="3126" xr:uid="{00000000-0005-0000-0000-0000370C0000}"/>
    <cellStyle name="_입찰표지 _가실행(공설운동장)_진짜하도급(토공)_검토_팻칭내역(진천)" xfId="3127" xr:uid="{00000000-0005-0000-0000-0000380C0000}"/>
    <cellStyle name="_입찰표지 _가실행(공설운동장)_진짜하도급(토공)_계약내용" xfId="3128" xr:uid="{00000000-0005-0000-0000-0000390C0000}"/>
    <cellStyle name="_입찰표지 _가실행(공설운동장)_진짜하도급(토공)_본부팀견적현황" xfId="3129" xr:uid="{00000000-0005-0000-0000-00003A0C0000}"/>
    <cellStyle name="_입찰표지 _가실행(공설운동장)_진짜하도급(토공)_사본 - 중부유지보수실행,하도급품의(강교자재비제외)" xfId="3130" xr:uid="{00000000-0005-0000-0000-00003B0C0000}"/>
    <cellStyle name="_입찰표지 _가실행(공설운동장)_진짜하도급(토공)_요청" xfId="3131" xr:uid="{00000000-0005-0000-0000-00003C0C0000}"/>
    <cellStyle name="_입찰표지 _가실행(공설운동장)_진짜하도급(토공)_요청_(2004)선시행-구조물보수(요청-하도급)" xfId="3132" xr:uid="{00000000-0005-0000-0000-00003D0C0000}"/>
    <cellStyle name="_입찰표지 _가실행(공설운동장)_진짜하도급(토공)_요청_04-보령설계" xfId="3133" xr:uid="{00000000-0005-0000-0000-00003E0C0000}"/>
    <cellStyle name="_입찰표지 _가실행(공설운동장)_진짜하도급(토공)_요청_04-보령설계_04-보령설계" xfId="3134" xr:uid="{00000000-0005-0000-0000-00003F0C0000}"/>
    <cellStyle name="_입찰표지 _가실행(공설운동장)_진짜하도급(토공)_요청_팻칭내역(진천)" xfId="3135" xr:uid="{00000000-0005-0000-0000-0000400C0000}"/>
    <cellStyle name="_입찰표지 _가실행(공설운동장)_진짜하도급(토공)_진짜진짜하도급" xfId="3136" xr:uid="{00000000-0005-0000-0000-0000410C0000}"/>
    <cellStyle name="_입찰표지 _가실행(공설운동장)_진짜하도급(토공)_진짜진짜하도급_(2004)선시행-구조물보수(요청-하도급)" xfId="3137" xr:uid="{00000000-0005-0000-0000-0000420C0000}"/>
    <cellStyle name="_입찰표지 _가실행(공설운동장)_진짜하도급(토공)_진짜진짜하도급_04-보령설계" xfId="3138" xr:uid="{00000000-0005-0000-0000-0000430C0000}"/>
    <cellStyle name="_입찰표지 _가실행(공설운동장)_진짜하도급(토공)_진짜진짜하도급_04-보령설계_04-보령설계" xfId="3139" xr:uid="{00000000-0005-0000-0000-0000440C0000}"/>
    <cellStyle name="_입찰표지 _가실행(공설운동장)_진짜하도급(토공)_진짜진짜하도급_본부팀견적현황" xfId="3140" xr:uid="{00000000-0005-0000-0000-0000450C0000}"/>
    <cellStyle name="_입찰표지 _가실행(공설운동장)_진짜하도급(토공)_진짜진짜하도급_팻칭내역(진천)" xfId="3141" xr:uid="{00000000-0005-0000-0000-0000460C0000}"/>
    <cellStyle name="_입찰표지 _가실행(공설운동장)_진짜하도급(토공)_팻칭내역(진천)" xfId="3142" xr:uid="{00000000-0005-0000-0000-0000470C0000}"/>
    <cellStyle name="_입찰표지 _가실행(공설운동장)_진짜하도급(토공)_포장하도급승인" xfId="3143" xr:uid="{00000000-0005-0000-0000-0000480C0000}"/>
    <cellStyle name="_입찰표지 _가실행(공설운동장)_진짜하도급(토공)_하도급팀별분개" xfId="3144" xr:uid="{00000000-0005-0000-0000-0000490C0000}"/>
    <cellStyle name="_입찰표지 _가실행(공설운동장)_팻칭내역(진천)" xfId="3145" xr:uid="{00000000-0005-0000-0000-00004A0C0000}"/>
    <cellStyle name="_입찰표지 _가실행(공설운동장)_합정하도급요청(토공)" xfId="3146" xr:uid="{00000000-0005-0000-0000-00004B0C0000}"/>
    <cellStyle name="_입찰표지 _가실행(공설운동장)_합정하도급요청(토공)_(2004)선시행-구조물보수(요청-하도급)" xfId="3147" xr:uid="{00000000-0005-0000-0000-00004C0C0000}"/>
    <cellStyle name="_입찰표지 _가실행(공설운동장)_합정하도급요청(토공)_04-보령설계" xfId="3148" xr:uid="{00000000-0005-0000-0000-00004D0C0000}"/>
    <cellStyle name="_입찰표지 _가실행(공설운동장)_합정하도급요청(토공)_04-보령설계_04-보령설계" xfId="3149" xr:uid="{00000000-0005-0000-0000-00004E0C0000}"/>
    <cellStyle name="_입찰표지 _가실행(공설운동장)_합정하도급요청(토공)_검토" xfId="3150" xr:uid="{00000000-0005-0000-0000-00004F0C0000}"/>
    <cellStyle name="_입찰표지 _가실행(공설운동장)_합정하도급요청(토공)_검토_(2004)선시행-구조물보수(요청-하도급)" xfId="3151" xr:uid="{00000000-0005-0000-0000-0000500C0000}"/>
    <cellStyle name="_입찰표지 _가실행(공설운동장)_합정하도급요청(토공)_검토_04-보령설계" xfId="3152" xr:uid="{00000000-0005-0000-0000-0000510C0000}"/>
    <cellStyle name="_입찰표지 _가실행(공설운동장)_합정하도급요청(토공)_검토_04-보령설계_04-보령설계" xfId="3153" xr:uid="{00000000-0005-0000-0000-0000520C0000}"/>
    <cellStyle name="_입찰표지 _가실행(공설운동장)_합정하도급요청(토공)_검토_팻칭내역(진천)" xfId="3154" xr:uid="{00000000-0005-0000-0000-0000530C0000}"/>
    <cellStyle name="_입찰표지 _가실행(공설운동장)_합정하도급요청(토공)_계약내용" xfId="3155" xr:uid="{00000000-0005-0000-0000-0000540C0000}"/>
    <cellStyle name="_입찰표지 _가실행(공설운동장)_합정하도급요청(토공)_본부팀견적현황" xfId="3156" xr:uid="{00000000-0005-0000-0000-0000550C0000}"/>
    <cellStyle name="_입찰표지 _가실행(공설운동장)_합정하도급요청(토공)_사본 - 중부유지보수실행,하도급품의(강교자재비제외)" xfId="3157" xr:uid="{00000000-0005-0000-0000-0000560C0000}"/>
    <cellStyle name="_입찰표지 _가실행(공설운동장)_합정하도급요청(토공)_요청" xfId="3158" xr:uid="{00000000-0005-0000-0000-0000570C0000}"/>
    <cellStyle name="_입찰표지 _가실행(공설운동장)_합정하도급요청(토공)_요청_(2004)선시행-구조물보수(요청-하도급)" xfId="3159" xr:uid="{00000000-0005-0000-0000-0000580C0000}"/>
    <cellStyle name="_입찰표지 _가실행(공설운동장)_합정하도급요청(토공)_요청_04-보령설계" xfId="3160" xr:uid="{00000000-0005-0000-0000-0000590C0000}"/>
    <cellStyle name="_입찰표지 _가실행(공설운동장)_합정하도급요청(토공)_요청_04-보령설계_04-보령설계" xfId="3161" xr:uid="{00000000-0005-0000-0000-00005A0C0000}"/>
    <cellStyle name="_입찰표지 _가실행(공설운동장)_합정하도급요청(토공)_요청_팻칭내역(진천)" xfId="3162" xr:uid="{00000000-0005-0000-0000-00005B0C0000}"/>
    <cellStyle name="_입찰표지 _가실행(공설운동장)_합정하도급요청(토공)_진짜진짜하도급" xfId="3163" xr:uid="{00000000-0005-0000-0000-00005C0C0000}"/>
    <cellStyle name="_입찰표지 _가실행(공설운동장)_합정하도급요청(토공)_진짜진짜하도급_(2004)선시행-구조물보수(요청-하도급)" xfId="3164" xr:uid="{00000000-0005-0000-0000-00005D0C0000}"/>
    <cellStyle name="_입찰표지 _가실행(공설운동장)_합정하도급요청(토공)_진짜진짜하도급_04-보령설계" xfId="3165" xr:uid="{00000000-0005-0000-0000-00005E0C0000}"/>
    <cellStyle name="_입찰표지 _가실행(공설운동장)_합정하도급요청(토공)_진짜진짜하도급_04-보령설계_04-보령설계" xfId="3166" xr:uid="{00000000-0005-0000-0000-00005F0C0000}"/>
    <cellStyle name="_입찰표지 _가실행(공설운동장)_합정하도급요청(토공)_진짜진짜하도급_본부팀견적현황" xfId="3167" xr:uid="{00000000-0005-0000-0000-0000600C0000}"/>
    <cellStyle name="_입찰표지 _가실행(공설운동장)_합정하도급요청(토공)_진짜진짜하도급_팻칭내역(진천)" xfId="3168" xr:uid="{00000000-0005-0000-0000-0000610C0000}"/>
    <cellStyle name="_입찰표지 _가실행(공설운동장)_합정하도급요청(토공)_팻칭내역(진천)" xfId="3169" xr:uid="{00000000-0005-0000-0000-0000620C0000}"/>
    <cellStyle name="_입찰표지 _가실행(공설운동장)_합정하도급요청(토공)_포장하도급승인" xfId="3170" xr:uid="{00000000-0005-0000-0000-0000630C0000}"/>
    <cellStyle name="_입찰표지 _가실행(공설운동장)_합정하도급요청(토공)_하도급팀별분개" xfId="3171" xr:uid="{00000000-0005-0000-0000-0000640C0000}"/>
    <cellStyle name="_입찰표지 _가실행(송탄IC)" xfId="3172" xr:uid="{00000000-0005-0000-0000-0000650C0000}"/>
    <cellStyle name="_입찰표지 _가실행(송탄IC)_(2004)선시행-구조물보수(요청-하도급)" xfId="3173" xr:uid="{00000000-0005-0000-0000-0000660C0000}"/>
    <cellStyle name="_입찰표지 _가실행(송탄IC)_04-보령설계" xfId="3174" xr:uid="{00000000-0005-0000-0000-0000670C0000}"/>
    <cellStyle name="_입찰표지 _가실행(송탄IC)_04-보령설계_04-보령설계" xfId="3175" xr:uid="{00000000-0005-0000-0000-0000680C0000}"/>
    <cellStyle name="_입찰표지 _가실행(송탄IC)_본부팀견적현황" xfId="3176" xr:uid="{00000000-0005-0000-0000-0000690C0000}"/>
    <cellStyle name="_입찰표지 _가실행(송탄IC)_진짜하도급(토공)" xfId="3177" xr:uid="{00000000-0005-0000-0000-00006A0C0000}"/>
    <cellStyle name="_입찰표지 _가실행(송탄IC)_진짜하도급(토공)_(2004)선시행-구조물보수(요청-하도급)" xfId="3178" xr:uid="{00000000-0005-0000-0000-00006B0C0000}"/>
    <cellStyle name="_입찰표지 _가실행(송탄IC)_진짜하도급(토공)_04-보령설계" xfId="3179" xr:uid="{00000000-0005-0000-0000-00006C0C0000}"/>
    <cellStyle name="_입찰표지 _가실행(송탄IC)_진짜하도급(토공)_04-보령설계_04-보령설계" xfId="3180" xr:uid="{00000000-0005-0000-0000-00006D0C0000}"/>
    <cellStyle name="_입찰표지 _가실행(송탄IC)_진짜하도급(토공)_검토" xfId="3181" xr:uid="{00000000-0005-0000-0000-00006E0C0000}"/>
    <cellStyle name="_입찰표지 _가실행(송탄IC)_진짜하도급(토공)_검토_(2004)선시행-구조물보수(요청-하도급)" xfId="3182" xr:uid="{00000000-0005-0000-0000-00006F0C0000}"/>
    <cellStyle name="_입찰표지 _가실행(송탄IC)_진짜하도급(토공)_검토_04-보령설계" xfId="3183" xr:uid="{00000000-0005-0000-0000-0000700C0000}"/>
    <cellStyle name="_입찰표지 _가실행(송탄IC)_진짜하도급(토공)_검토_04-보령설계_04-보령설계" xfId="3184" xr:uid="{00000000-0005-0000-0000-0000710C0000}"/>
    <cellStyle name="_입찰표지 _가실행(송탄IC)_진짜하도급(토공)_검토_팻칭내역(진천)" xfId="3185" xr:uid="{00000000-0005-0000-0000-0000720C0000}"/>
    <cellStyle name="_입찰표지 _가실행(송탄IC)_진짜하도급(토공)_계약내용" xfId="3186" xr:uid="{00000000-0005-0000-0000-0000730C0000}"/>
    <cellStyle name="_입찰표지 _가실행(송탄IC)_진짜하도급(토공)_본부팀견적현황" xfId="3187" xr:uid="{00000000-0005-0000-0000-0000740C0000}"/>
    <cellStyle name="_입찰표지 _가실행(송탄IC)_진짜하도급(토공)_사본 - 중부유지보수실행,하도급품의(강교자재비제외)" xfId="3188" xr:uid="{00000000-0005-0000-0000-0000750C0000}"/>
    <cellStyle name="_입찰표지 _가실행(송탄IC)_진짜하도급(토공)_요청" xfId="3189" xr:uid="{00000000-0005-0000-0000-0000760C0000}"/>
    <cellStyle name="_입찰표지 _가실행(송탄IC)_진짜하도급(토공)_요청_(2004)선시행-구조물보수(요청-하도급)" xfId="3190" xr:uid="{00000000-0005-0000-0000-0000770C0000}"/>
    <cellStyle name="_입찰표지 _가실행(송탄IC)_진짜하도급(토공)_요청_04-보령설계" xfId="3191" xr:uid="{00000000-0005-0000-0000-0000780C0000}"/>
    <cellStyle name="_입찰표지 _가실행(송탄IC)_진짜하도급(토공)_요청_04-보령설계_04-보령설계" xfId="3192" xr:uid="{00000000-0005-0000-0000-0000790C0000}"/>
    <cellStyle name="_입찰표지 _가실행(송탄IC)_진짜하도급(토공)_요청_팻칭내역(진천)" xfId="3193" xr:uid="{00000000-0005-0000-0000-00007A0C0000}"/>
    <cellStyle name="_입찰표지 _가실행(송탄IC)_진짜하도급(토공)_진짜진짜하도급" xfId="3194" xr:uid="{00000000-0005-0000-0000-00007B0C0000}"/>
    <cellStyle name="_입찰표지 _가실행(송탄IC)_진짜하도급(토공)_진짜진짜하도급_(2004)선시행-구조물보수(요청-하도급)" xfId="3195" xr:uid="{00000000-0005-0000-0000-00007C0C0000}"/>
    <cellStyle name="_입찰표지 _가실행(송탄IC)_진짜하도급(토공)_진짜진짜하도급_04-보령설계" xfId="3196" xr:uid="{00000000-0005-0000-0000-00007D0C0000}"/>
    <cellStyle name="_입찰표지 _가실행(송탄IC)_진짜하도급(토공)_진짜진짜하도급_04-보령설계_04-보령설계" xfId="3197" xr:uid="{00000000-0005-0000-0000-00007E0C0000}"/>
    <cellStyle name="_입찰표지 _가실행(송탄IC)_진짜하도급(토공)_진짜진짜하도급_본부팀견적현황" xfId="3198" xr:uid="{00000000-0005-0000-0000-00007F0C0000}"/>
    <cellStyle name="_입찰표지 _가실행(송탄IC)_진짜하도급(토공)_진짜진짜하도급_팻칭내역(진천)" xfId="3199" xr:uid="{00000000-0005-0000-0000-0000800C0000}"/>
    <cellStyle name="_입찰표지 _가실행(송탄IC)_진짜하도급(토공)_팻칭내역(진천)" xfId="3200" xr:uid="{00000000-0005-0000-0000-0000810C0000}"/>
    <cellStyle name="_입찰표지 _가실행(송탄IC)_진짜하도급(토공)_포장하도급승인" xfId="3201" xr:uid="{00000000-0005-0000-0000-0000820C0000}"/>
    <cellStyle name="_입찰표지 _가실행(송탄IC)_진짜하도급(토공)_하도급팀별분개" xfId="3202" xr:uid="{00000000-0005-0000-0000-0000830C0000}"/>
    <cellStyle name="_입찰표지 _가실행(송탄IC)_팻칭내역(진천)" xfId="3203" xr:uid="{00000000-0005-0000-0000-0000840C0000}"/>
    <cellStyle name="_입찰표지 _가실행(송탄IC)_합정하도급요청(토공)" xfId="3204" xr:uid="{00000000-0005-0000-0000-0000850C0000}"/>
    <cellStyle name="_입찰표지 _가실행(송탄IC)_합정하도급요청(토공)_(2004)선시행-구조물보수(요청-하도급)" xfId="3205" xr:uid="{00000000-0005-0000-0000-0000860C0000}"/>
    <cellStyle name="_입찰표지 _가실행(송탄IC)_합정하도급요청(토공)_04-보령설계" xfId="3206" xr:uid="{00000000-0005-0000-0000-0000870C0000}"/>
    <cellStyle name="_입찰표지 _가실행(송탄IC)_합정하도급요청(토공)_04-보령설계_04-보령설계" xfId="3207" xr:uid="{00000000-0005-0000-0000-0000880C0000}"/>
    <cellStyle name="_입찰표지 _가실행(송탄IC)_합정하도급요청(토공)_검토" xfId="3208" xr:uid="{00000000-0005-0000-0000-0000890C0000}"/>
    <cellStyle name="_입찰표지 _가실행(송탄IC)_합정하도급요청(토공)_검토_(2004)선시행-구조물보수(요청-하도급)" xfId="3209" xr:uid="{00000000-0005-0000-0000-00008A0C0000}"/>
    <cellStyle name="_입찰표지 _가실행(송탄IC)_합정하도급요청(토공)_검토_04-보령설계" xfId="3210" xr:uid="{00000000-0005-0000-0000-00008B0C0000}"/>
    <cellStyle name="_입찰표지 _가실행(송탄IC)_합정하도급요청(토공)_검토_04-보령설계_04-보령설계" xfId="3211" xr:uid="{00000000-0005-0000-0000-00008C0C0000}"/>
    <cellStyle name="_입찰표지 _가실행(송탄IC)_합정하도급요청(토공)_검토_팻칭내역(진천)" xfId="3212" xr:uid="{00000000-0005-0000-0000-00008D0C0000}"/>
    <cellStyle name="_입찰표지 _가실행(송탄IC)_합정하도급요청(토공)_계약내용" xfId="3213" xr:uid="{00000000-0005-0000-0000-00008E0C0000}"/>
    <cellStyle name="_입찰표지 _가실행(송탄IC)_합정하도급요청(토공)_본부팀견적현황" xfId="3214" xr:uid="{00000000-0005-0000-0000-00008F0C0000}"/>
    <cellStyle name="_입찰표지 _가실행(송탄IC)_합정하도급요청(토공)_사본 - 중부유지보수실행,하도급품의(강교자재비제외)" xfId="3215" xr:uid="{00000000-0005-0000-0000-0000900C0000}"/>
    <cellStyle name="_입찰표지 _가실행(송탄IC)_합정하도급요청(토공)_요청" xfId="3216" xr:uid="{00000000-0005-0000-0000-0000910C0000}"/>
    <cellStyle name="_입찰표지 _가실행(송탄IC)_합정하도급요청(토공)_요청_(2004)선시행-구조물보수(요청-하도급)" xfId="3217" xr:uid="{00000000-0005-0000-0000-0000920C0000}"/>
    <cellStyle name="_입찰표지 _가실행(송탄IC)_합정하도급요청(토공)_요청_04-보령설계" xfId="3218" xr:uid="{00000000-0005-0000-0000-0000930C0000}"/>
    <cellStyle name="_입찰표지 _가실행(송탄IC)_합정하도급요청(토공)_요청_04-보령설계_04-보령설계" xfId="3219" xr:uid="{00000000-0005-0000-0000-0000940C0000}"/>
    <cellStyle name="_입찰표지 _가실행(송탄IC)_합정하도급요청(토공)_요청_팻칭내역(진천)" xfId="3220" xr:uid="{00000000-0005-0000-0000-0000950C0000}"/>
    <cellStyle name="_입찰표지 _가실행(송탄IC)_합정하도급요청(토공)_진짜진짜하도급" xfId="3221" xr:uid="{00000000-0005-0000-0000-0000960C0000}"/>
    <cellStyle name="_입찰표지 _가실행(송탄IC)_합정하도급요청(토공)_진짜진짜하도급_(2004)선시행-구조물보수(요청-하도급)" xfId="3222" xr:uid="{00000000-0005-0000-0000-0000970C0000}"/>
    <cellStyle name="_입찰표지 _가실행(송탄IC)_합정하도급요청(토공)_진짜진짜하도급_04-보령설계" xfId="3223" xr:uid="{00000000-0005-0000-0000-0000980C0000}"/>
    <cellStyle name="_입찰표지 _가실행(송탄IC)_합정하도급요청(토공)_진짜진짜하도급_04-보령설계_04-보령설계" xfId="3224" xr:uid="{00000000-0005-0000-0000-0000990C0000}"/>
    <cellStyle name="_입찰표지 _가실행(송탄IC)_합정하도급요청(토공)_진짜진짜하도급_본부팀견적현황" xfId="3225" xr:uid="{00000000-0005-0000-0000-00009A0C0000}"/>
    <cellStyle name="_입찰표지 _가실행(송탄IC)_합정하도급요청(토공)_진짜진짜하도급_팻칭내역(진천)" xfId="3226" xr:uid="{00000000-0005-0000-0000-00009B0C0000}"/>
    <cellStyle name="_입찰표지 _가실행(송탄IC)_합정하도급요청(토공)_팻칭내역(진천)" xfId="3227" xr:uid="{00000000-0005-0000-0000-00009C0C0000}"/>
    <cellStyle name="_입찰표지 _가실행(송탄IC)_합정하도급요청(토공)_포장하도급승인" xfId="3228" xr:uid="{00000000-0005-0000-0000-00009D0C0000}"/>
    <cellStyle name="_입찰표지 _가실행(송탄IC)_합정하도급요청(토공)_하도급팀별분개" xfId="3229" xr:uid="{00000000-0005-0000-0000-00009E0C0000}"/>
    <cellStyle name="_입찰표지 _당진,보령,하도급계획안(5.9일)" xfId="3230" xr:uid="{00000000-0005-0000-0000-00009F0C0000}"/>
    <cellStyle name="_입찰표지 _본부팀견적현황" xfId="3231" xr:uid="{00000000-0005-0000-0000-0000A00C0000}"/>
    <cellStyle name="_입찰표지 _중동성황(가)실행" xfId="3232" xr:uid="{00000000-0005-0000-0000-0000A10C0000}"/>
    <cellStyle name="_입찰표지 _중동성황(가)실행_(2004)선시행-구조물보수(요청-하도급)" xfId="3233" xr:uid="{00000000-0005-0000-0000-0000A20C0000}"/>
    <cellStyle name="_입찰표지 _중동성황(가)실행_04-보령설계" xfId="3234" xr:uid="{00000000-0005-0000-0000-0000A30C0000}"/>
    <cellStyle name="_입찰표지 _중동성황(가)실행_04-보령설계_04-보령설계" xfId="3235" xr:uid="{00000000-0005-0000-0000-0000A40C0000}"/>
    <cellStyle name="_입찰표지 _중동성황(가)실행_본부팀견적현황" xfId="3236" xr:uid="{00000000-0005-0000-0000-0000A50C0000}"/>
    <cellStyle name="_입찰표지 _중동성황(가)실행_진짜하도급(토공)" xfId="3237" xr:uid="{00000000-0005-0000-0000-0000A60C0000}"/>
    <cellStyle name="_입찰표지 _중동성황(가)실행_진짜하도급(토공)_(2004)선시행-구조물보수(요청-하도급)" xfId="3238" xr:uid="{00000000-0005-0000-0000-0000A70C0000}"/>
    <cellStyle name="_입찰표지 _중동성황(가)실행_진짜하도급(토공)_04-보령설계" xfId="3239" xr:uid="{00000000-0005-0000-0000-0000A80C0000}"/>
    <cellStyle name="_입찰표지 _중동성황(가)실행_진짜하도급(토공)_04-보령설계_04-보령설계" xfId="3240" xr:uid="{00000000-0005-0000-0000-0000A90C0000}"/>
    <cellStyle name="_입찰표지 _중동성황(가)실행_진짜하도급(토공)_검토" xfId="3241" xr:uid="{00000000-0005-0000-0000-0000AA0C0000}"/>
    <cellStyle name="_입찰표지 _중동성황(가)실행_진짜하도급(토공)_검토_(2004)선시행-구조물보수(요청-하도급)" xfId="3242" xr:uid="{00000000-0005-0000-0000-0000AB0C0000}"/>
    <cellStyle name="_입찰표지 _중동성황(가)실행_진짜하도급(토공)_검토_04-보령설계" xfId="3243" xr:uid="{00000000-0005-0000-0000-0000AC0C0000}"/>
    <cellStyle name="_입찰표지 _중동성황(가)실행_진짜하도급(토공)_검토_04-보령설계_04-보령설계" xfId="3244" xr:uid="{00000000-0005-0000-0000-0000AD0C0000}"/>
    <cellStyle name="_입찰표지 _중동성황(가)실행_진짜하도급(토공)_검토_팻칭내역(진천)" xfId="3245" xr:uid="{00000000-0005-0000-0000-0000AE0C0000}"/>
    <cellStyle name="_입찰표지 _중동성황(가)실행_진짜하도급(토공)_계약내용" xfId="3246" xr:uid="{00000000-0005-0000-0000-0000AF0C0000}"/>
    <cellStyle name="_입찰표지 _중동성황(가)실행_진짜하도급(토공)_본부팀견적현황" xfId="3247" xr:uid="{00000000-0005-0000-0000-0000B00C0000}"/>
    <cellStyle name="_입찰표지 _중동성황(가)실행_진짜하도급(토공)_사본 - 중부유지보수실행,하도급품의(강교자재비제외)" xfId="3248" xr:uid="{00000000-0005-0000-0000-0000B10C0000}"/>
    <cellStyle name="_입찰표지 _중동성황(가)실행_진짜하도급(토공)_요청" xfId="3249" xr:uid="{00000000-0005-0000-0000-0000B20C0000}"/>
    <cellStyle name="_입찰표지 _중동성황(가)실행_진짜하도급(토공)_요청_(2004)선시행-구조물보수(요청-하도급)" xfId="3250" xr:uid="{00000000-0005-0000-0000-0000B30C0000}"/>
    <cellStyle name="_입찰표지 _중동성황(가)실행_진짜하도급(토공)_요청_04-보령설계" xfId="3251" xr:uid="{00000000-0005-0000-0000-0000B40C0000}"/>
    <cellStyle name="_입찰표지 _중동성황(가)실행_진짜하도급(토공)_요청_04-보령설계_04-보령설계" xfId="3252" xr:uid="{00000000-0005-0000-0000-0000B50C0000}"/>
    <cellStyle name="_입찰표지 _중동성황(가)실행_진짜하도급(토공)_요청_팻칭내역(진천)" xfId="3253" xr:uid="{00000000-0005-0000-0000-0000B60C0000}"/>
    <cellStyle name="_입찰표지 _중동성황(가)실행_진짜하도급(토공)_진짜진짜하도급" xfId="3254" xr:uid="{00000000-0005-0000-0000-0000B70C0000}"/>
    <cellStyle name="_입찰표지 _중동성황(가)실행_진짜하도급(토공)_진짜진짜하도급_(2004)선시행-구조물보수(요청-하도급)" xfId="3255" xr:uid="{00000000-0005-0000-0000-0000B80C0000}"/>
    <cellStyle name="_입찰표지 _중동성황(가)실행_진짜하도급(토공)_진짜진짜하도급_04-보령설계" xfId="3256" xr:uid="{00000000-0005-0000-0000-0000B90C0000}"/>
    <cellStyle name="_입찰표지 _중동성황(가)실행_진짜하도급(토공)_진짜진짜하도급_04-보령설계_04-보령설계" xfId="3257" xr:uid="{00000000-0005-0000-0000-0000BA0C0000}"/>
    <cellStyle name="_입찰표지 _중동성황(가)실행_진짜하도급(토공)_진짜진짜하도급_본부팀견적현황" xfId="3258" xr:uid="{00000000-0005-0000-0000-0000BB0C0000}"/>
    <cellStyle name="_입찰표지 _중동성황(가)실행_진짜하도급(토공)_진짜진짜하도급_팻칭내역(진천)" xfId="3259" xr:uid="{00000000-0005-0000-0000-0000BC0C0000}"/>
    <cellStyle name="_입찰표지 _중동성황(가)실행_진짜하도급(토공)_팻칭내역(진천)" xfId="3260" xr:uid="{00000000-0005-0000-0000-0000BD0C0000}"/>
    <cellStyle name="_입찰표지 _중동성황(가)실행_진짜하도급(토공)_포장하도급승인" xfId="3261" xr:uid="{00000000-0005-0000-0000-0000BE0C0000}"/>
    <cellStyle name="_입찰표지 _중동성황(가)실행_진짜하도급(토공)_하도급팀별분개" xfId="3262" xr:uid="{00000000-0005-0000-0000-0000BF0C0000}"/>
    <cellStyle name="_입찰표지 _중동성황(가)실행_팻칭내역(진천)" xfId="3263" xr:uid="{00000000-0005-0000-0000-0000C00C0000}"/>
    <cellStyle name="_입찰표지 _중동성황(가)실행_합정하도급요청(토공)" xfId="3264" xr:uid="{00000000-0005-0000-0000-0000C10C0000}"/>
    <cellStyle name="_입찰표지 _중동성황(가)실행_합정하도급요청(토공)_(2004)선시행-구조물보수(요청-하도급)" xfId="3265" xr:uid="{00000000-0005-0000-0000-0000C20C0000}"/>
    <cellStyle name="_입찰표지 _중동성황(가)실행_합정하도급요청(토공)_04-보령설계" xfId="3266" xr:uid="{00000000-0005-0000-0000-0000C30C0000}"/>
    <cellStyle name="_입찰표지 _중동성황(가)실행_합정하도급요청(토공)_04-보령설계_04-보령설계" xfId="3267" xr:uid="{00000000-0005-0000-0000-0000C40C0000}"/>
    <cellStyle name="_입찰표지 _중동성황(가)실행_합정하도급요청(토공)_검토" xfId="3268" xr:uid="{00000000-0005-0000-0000-0000C50C0000}"/>
    <cellStyle name="_입찰표지 _중동성황(가)실행_합정하도급요청(토공)_검토_(2004)선시행-구조물보수(요청-하도급)" xfId="3269" xr:uid="{00000000-0005-0000-0000-0000C60C0000}"/>
    <cellStyle name="_입찰표지 _중동성황(가)실행_합정하도급요청(토공)_검토_04-보령설계" xfId="3270" xr:uid="{00000000-0005-0000-0000-0000C70C0000}"/>
    <cellStyle name="_입찰표지 _중동성황(가)실행_합정하도급요청(토공)_검토_04-보령설계_04-보령설계" xfId="3271" xr:uid="{00000000-0005-0000-0000-0000C80C0000}"/>
    <cellStyle name="_입찰표지 _중동성황(가)실행_합정하도급요청(토공)_검토_팻칭내역(진천)" xfId="3272" xr:uid="{00000000-0005-0000-0000-0000C90C0000}"/>
    <cellStyle name="_입찰표지 _중동성황(가)실행_합정하도급요청(토공)_계약내용" xfId="3273" xr:uid="{00000000-0005-0000-0000-0000CA0C0000}"/>
    <cellStyle name="_입찰표지 _중동성황(가)실행_합정하도급요청(토공)_본부팀견적현황" xfId="3274" xr:uid="{00000000-0005-0000-0000-0000CB0C0000}"/>
    <cellStyle name="_입찰표지 _중동성황(가)실행_합정하도급요청(토공)_사본 - 중부유지보수실행,하도급품의(강교자재비제외)" xfId="3275" xr:uid="{00000000-0005-0000-0000-0000CC0C0000}"/>
    <cellStyle name="_입찰표지 _중동성황(가)실행_합정하도급요청(토공)_요청" xfId="3276" xr:uid="{00000000-0005-0000-0000-0000CD0C0000}"/>
    <cellStyle name="_입찰표지 _중동성황(가)실행_합정하도급요청(토공)_요청_(2004)선시행-구조물보수(요청-하도급)" xfId="3277" xr:uid="{00000000-0005-0000-0000-0000CE0C0000}"/>
    <cellStyle name="_입찰표지 _중동성황(가)실행_합정하도급요청(토공)_요청_04-보령설계" xfId="3278" xr:uid="{00000000-0005-0000-0000-0000CF0C0000}"/>
    <cellStyle name="_입찰표지 _중동성황(가)실행_합정하도급요청(토공)_요청_04-보령설계_04-보령설계" xfId="3279" xr:uid="{00000000-0005-0000-0000-0000D00C0000}"/>
    <cellStyle name="_입찰표지 _중동성황(가)실행_합정하도급요청(토공)_요청_팻칭내역(진천)" xfId="3280" xr:uid="{00000000-0005-0000-0000-0000D10C0000}"/>
    <cellStyle name="_입찰표지 _중동성황(가)실행_합정하도급요청(토공)_진짜진짜하도급" xfId="3281" xr:uid="{00000000-0005-0000-0000-0000D20C0000}"/>
    <cellStyle name="_입찰표지 _중동성황(가)실행_합정하도급요청(토공)_진짜진짜하도급_(2004)선시행-구조물보수(요청-하도급)" xfId="3282" xr:uid="{00000000-0005-0000-0000-0000D30C0000}"/>
    <cellStyle name="_입찰표지 _중동성황(가)실행_합정하도급요청(토공)_진짜진짜하도급_04-보령설계" xfId="3283" xr:uid="{00000000-0005-0000-0000-0000D40C0000}"/>
    <cellStyle name="_입찰표지 _중동성황(가)실행_합정하도급요청(토공)_진짜진짜하도급_04-보령설계_04-보령설계" xfId="3284" xr:uid="{00000000-0005-0000-0000-0000D50C0000}"/>
    <cellStyle name="_입찰표지 _중동성황(가)실행_합정하도급요청(토공)_진짜진짜하도급_본부팀견적현황" xfId="3285" xr:uid="{00000000-0005-0000-0000-0000D60C0000}"/>
    <cellStyle name="_입찰표지 _중동성황(가)실행_합정하도급요청(토공)_진짜진짜하도급_팻칭내역(진천)" xfId="3286" xr:uid="{00000000-0005-0000-0000-0000D70C0000}"/>
    <cellStyle name="_입찰표지 _중동성황(가)실행_합정하도급요청(토공)_팻칭내역(진천)" xfId="3287" xr:uid="{00000000-0005-0000-0000-0000D80C0000}"/>
    <cellStyle name="_입찰표지 _중동성황(가)실행_합정하도급요청(토공)_포장하도급승인" xfId="3288" xr:uid="{00000000-0005-0000-0000-0000D90C0000}"/>
    <cellStyle name="_입찰표지 _중동성황(가)실행_합정하도급요청(토공)_하도급팀별분개" xfId="3289" xr:uid="{00000000-0005-0000-0000-0000DA0C0000}"/>
    <cellStyle name="_입찰표지 _중동-성황투찰(new)(발주자변경)" xfId="3290" xr:uid="{00000000-0005-0000-0000-0000DB0C0000}"/>
    <cellStyle name="_입찰표지 _중동-성황투찰(new)(발주자변경)_(2004)선시행-구조물보수(요청-하도급)" xfId="3291" xr:uid="{00000000-0005-0000-0000-0000DC0C0000}"/>
    <cellStyle name="_입찰표지 _중동-성황투찰(new)(발주자변경)_04-보령설계" xfId="3292" xr:uid="{00000000-0005-0000-0000-0000DD0C0000}"/>
    <cellStyle name="_입찰표지 _중동-성황투찰(new)(발주자변경)_04-보령설계_04-보령설계" xfId="3293" xr:uid="{00000000-0005-0000-0000-0000DE0C0000}"/>
    <cellStyle name="_입찰표지 _중동-성황투찰(new)(발주자변경)_본부팀견적현황" xfId="3294" xr:uid="{00000000-0005-0000-0000-0000DF0C0000}"/>
    <cellStyle name="_입찰표지 _중동-성황투찰(new)(발주자변경)_진짜하도급(토공)" xfId="3295" xr:uid="{00000000-0005-0000-0000-0000E00C0000}"/>
    <cellStyle name="_입찰표지 _중동-성황투찰(new)(발주자변경)_진짜하도급(토공)_(2004)선시행-구조물보수(요청-하도급)" xfId="3296" xr:uid="{00000000-0005-0000-0000-0000E10C0000}"/>
    <cellStyle name="_입찰표지 _중동-성황투찰(new)(발주자변경)_진짜하도급(토공)_04-보령설계" xfId="3297" xr:uid="{00000000-0005-0000-0000-0000E20C0000}"/>
    <cellStyle name="_입찰표지 _중동-성황투찰(new)(발주자변경)_진짜하도급(토공)_04-보령설계_04-보령설계" xfId="3298" xr:uid="{00000000-0005-0000-0000-0000E30C0000}"/>
    <cellStyle name="_입찰표지 _중동-성황투찰(new)(발주자변경)_진짜하도급(토공)_검토" xfId="3299" xr:uid="{00000000-0005-0000-0000-0000E40C0000}"/>
    <cellStyle name="_입찰표지 _중동-성황투찰(new)(발주자변경)_진짜하도급(토공)_검토_(2004)선시행-구조물보수(요청-하도급)" xfId="3300" xr:uid="{00000000-0005-0000-0000-0000E50C0000}"/>
    <cellStyle name="_입찰표지 _중동-성황투찰(new)(발주자변경)_진짜하도급(토공)_검토_04-보령설계" xfId="3301" xr:uid="{00000000-0005-0000-0000-0000E60C0000}"/>
    <cellStyle name="_입찰표지 _중동-성황투찰(new)(발주자변경)_진짜하도급(토공)_검토_04-보령설계_04-보령설계" xfId="3302" xr:uid="{00000000-0005-0000-0000-0000E70C0000}"/>
    <cellStyle name="_입찰표지 _중동-성황투찰(new)(발주자변경)_진짜하도급(토공)_검토_팻칭내역(진천)" xfId="3303" xr:uid="{00000000-0005-0000-0000-0000E80C0000}"/>
    <cellStyle name="_입찰표지 _중동-성황투찰(new)(발주자변경)_진짜하도급(토공)_계약내용" xfId="3304" xr:uid="{00000000-0005-0000-0000-0000E90C0000}"/>
    <cellStyle name="_입찰표지 _중동-성황투찰(new)(발주자변경)_진짜하도급(토공)_본부팀견적현황" xfId="3305" xr:uid="{00000000-0005-0000-0000-0000EA0C0000}"/>
    <cellStyle name="_입찰표지 _중동-성황투찰(new)(발주자변경)_진짜하도급(토공)_사본 - 중부유지보수실행,하도급품의(강교자재비제외)" xfId="3306" xr:uid="{00000000-0005-0000-0000-0000EB0C0000}"/>
    <cellStyle name="_입찰표지 _중동-성황투찰(new)(발주자변경)_진짜하도급(토공)_요청" xfId="3307" xr:uid="{00000000-0005-0000-0000-0000EC0C0000}"/>
    <cellStyle name="_입찰표지 _중동-성황투찰(new)(발주자변경)_진짜하도급(토공)_요청_(2004)선시행-구조물보수(요청-하도급)" xfId="3308" xr:uid="{00000000-0005-0000-0000-0000ED0C0000}"/>
    <cellStyle name="_입찰표지 _중동-성황투찰(new)(발주자변경)_진짜하도급(토공)_요청_04-보령설계" xfId="3309" xr:uid="{00000000-0005-0000-0000-0000EE0C0000}"/>
    <cellStyle name="_입찰표지 _중동-성황투찰(new)(발주자변경)_진짜하도급(토공)_요청_04-보령설계_04-보령설계" xfId="3310" xr:uid="{00000000-0005-0000-0000-0000EF0C0000}"/>
    <cellStyle name="_입찰표지 _중동-성황투찰(new)(발주자변경)_진짜하도급(토공)_요청_팻칭내역(진천)" xfId="3311" xr:uid="{00000000-0005-0000-0000-0000F00C0000}"/>
    <cellStyle name="_입찰표지 _중동-성황투찰(new)(발주자변경)_진짜하도급(토공)_진짜진짜하도급" xfId="3312" xr:uid="{00000000-0005-0000-0000-0000F10C0000}"/>
    <cellStyle name="_입찰표지 _중동-성황투찰(new)(발주자변경)_진짜하도급(토공)_진짜진짜하도급_(2004)선시행-구조물보수(요청-하도급)" xfId="3313" xr:uid="{00000000-0005-0000-0000-0000F20C0000}"/>
    <cellStyle name="_입찰표지 _중동-성황투찰(new)(발주자변경)_진짜하도급(토공)_진짜진짜하도급_04-보령설계" xfId="3314" xr:uid="{00000000-0005-0000-0000-0000F30C0000}"/>
    <cellStyle name="_입찰표지 _중동-성황투찰(new)(발주자변경)_진짜하도급(토공)_진짜진짜하도급_04-보령설계_04-보령설계" xfId="3315" xr:uid="{00000000-0005-0000-0000-0000F40C0000}"/>
    <cellStyle name="_입찰표지 _중동-성황투찰(new)(발주자변경)_진짜하도급(토공)_진짜진짜하도급_본부팀견적현황" xfId="3316" xr:uid="{00000000-0005-0000-0000-0000F50C0000}"/>
    <cellStyle name="_입찰표지 _중동-성황투찰(new)(발주자변경)_진짜하도급(토공)_진짜진짜하도급_팻칭내역(진천)" xfId="3317" xr:uid="{00000000-0005-0000-0000-0000F60C0000}"/>
    <cellStyle name="_입찰표지 _중동-성황투찰(new)(발주자변경)_진짜하도급(토공)_팻칭내역(진천)" xfId="3318" xr:uid="{00000000-0005-0000-0000-0000F70C0000}"/>
    <cellStyle name="_입찰표지 _중동-성황투찰(new)(발주자변경)_진짜하도급(토공)_포장하도급승인" xfId="3319" xr:uid="{00000000-0005-0000-0000-0000F80C0000}"/>
    <cellStyle name="_입찰표지 _중동-성황투찰(new)(발주자변경)_진짜하도급(토공)_하도급팀별분개" xfId="3320" xr:uid="{00000000-0005-0000-0000-0000F90C0000}"/>
    <cellStyle name="_입찰표지 _중동-성황투찰(new)(발주자변경)_팻칭내역(진천)" xfId="3321" xr:uid="{00000000-0005-0000-0000-0000FA0C0000}"/>
    <cellStyle name="_입찰표지 _중동-성황투찰(new)(발주자변경)_합정하도급요청(토공)" xfId="3322" xr:uid="{00000000-0005-0000-0000-0000FB0C0000}"/>
    <cellStyle name="_입찰표지 _중동-성황투찰(new)(발주자변경)_합정하도급요청(토공)_(2004)선시행-구조물보수(요청-하도급)" xfId="3323" xr:uid="{00000000-0005-0000-0000-0000FC0C0000}"/>
    <cellStyle name="_입찰표지 _중동-성황투찰(new)(발주자변경)_합정하도급요청(토공)_04-보령설계" xfId="3324" xr:uid="{00000000-0005-0000-0000-0000FD0C0000}"/>
    <cellStyle name="_입찰표지 _중동-성황투찰(new)(발주자변경)_합정하도급요청(토공)_04-보령설계_04-보령설계" xfId="3325" xr:uid="{00000000-0005-0000-0000-0000FE0C0000}"/>
    <cellStyle name="_입찰표지 _중동-성황투찰(new)(발주자변경)_합정하도급요청(토공)_검토" xfId="3326" xr:uid="{00000000-0005-0000-0000-0000FF0C0000}"/>
    <cellStyle name="_입찰표지 _중동-성황투찰(new)(발주자변경)_합정하도급요청(토공)_검토_(2004)선시행-구조물보수(요청-하도급)" xfId="3327" xr:uid="{00000000-0005-0000-0000-0000000D0000}"/>
    <cellStyle name="_입찰표지 _중동-성황투찰(new)(발주자변경)_합정하도급요청(토공)_검토_04-보령설계" xfId="3328" xr:uid="{00000000-0005-0000-0000-0000010D0000}"/>
    <cellStyle name="_입찰표지 _중동-성황투찰(new)(발주자변경)_합정하도급요청(토공)_검토_04-보령설계_04-보령설계" xfId="3329" xr:uid="{00000000-0005-0000-0000-0000020D0000}"/>
    <cellStyle name="_입찰표지 _중동-성황투찰(new)(발주자변경)_합정하도급요청(토공)_검토_팻칭내역(진천)" xfId="3330" xr:uid="{00000000-0005-0000-0000-0000030D0000}"/>
    <cellStyle name="_입찰표지 _중동-성황투찰(new)(발주자변경)_합정하도급요청(토공)_계약내용" xfId="3331" xr:uid="{00000000-0005-0000-0000-0000040D0000}"/>
    <cellStyle name="_입찰표지 _중동-성황투찰(new)(발주자변경)_합정하도급요청(토공)_본부팀견적현황" xfId="3332" xr:uid="{00000000-0005-0000-0000-0000050D0000}"/>
    <cellStyle name="_입찰표지 _중동-성황투찰(new)(발주자변경)_합정하도급요청(토공)_사본 - 중부유지보수실행,하도급품의(강교자재비제외)" xfId="3333" xr:uid="{00000000-0005-0000-0000-0000060D0000}"/>
    <cellStyle name="_입찰표지 _중동-성황투찰(new)(발주자변경)_합정하도급요청(토공)_요청" xfId="3334" xr:uid="{00000000-0005-0000-0000-0000070D0000}"/>
    <cellStyle name="_입찰표지 _중동-성황투찰(new)(발주자변경)_합정하도급요청(토공)_요청_(2004)선시행-구조물보수(요청-하도급)" xfId="3335" xr:uid="{00000000-0005-0000-0000-0000080D0000}"/>
    <cellStyle name="_입찰표지 _중동-성황투찰(new)(발주자변경)_합정하도급요청(토공)_요청_04-보령설계" xfId="3336" xr:uid="{00000000-0005-0000-0000-0000090D0000}"/>
    <cellStyle name="_입찰표지 _중동-성황투찰(new)(발주자변경)_합정하도급요청(토공)_요청_04-보령설계_04-보령설계" xfId="3337" xr:uid="{00000000-0005-0000-0000-00000A0D0000}"/>
    <cellStyle name="_입찰표지 _중동-성황투찰(new)(발주자변경)_합정하도급요청(토공)_요청_팻칭내역(진천)" xfId="3338" xr:uid="{00000000-0005-0000-0000-00000B0D0000}"/>
    <cellStyle name="_입찰표지 _중동-성황투찰(new)(발주자변경)_합정하도급요청(토공)_진짜진짜하도급" xfId="3339" xr:uid="{00000000-0005-0000-0000-00000C0D0000}"/>
    <cellStyle name="_입찰표지 _중동-성황투찰(new)(발주자변경)_합정하도급요청(토공)_진짜진짜하도급_(2004)선시행-구조물보수(요청-하도급)" xfId="3340" xr:uid="{00000000-0005-0000-0000-00000D0D0000}"/>
    <cellStyle name="_입찰표지 _중동-성황투찰(new)(발주자변경)_합정하도급요청(토공)_진짜진짜하도급_04-보령설계" xfId="3341" xr:uid="{00000000-0005-0000-0000-00000E0D0000}"/>
    <cellStyle name="_입찰표지 _중동-성황투찰(new)(발주자변경)_합정하도급요청(토공)_진짜진짜하도급_04-보령설계_04-보령설계" xfId="3342" xr:uid="{00000000-0005-0000-0000-00000F0D0000}"/>
    <cellStyle name="_입찰표지 _중동-성황투찰(new)(발주자변경)_합정하도급요청(토공)_진짜진짜하도급_본부팀견적현황" xfId="3343" xr:uid="{00000000-0005-0000-0000-0000100D0000}"/>
    <cellStyle name="_입찰표지 _중동-성황투찰(new)(발주자변경)_합정하도급요청(토공)_진짜진짜하도급_팻칭내역(진천)" xfId="3344" xr:uid="{00000000-0005-0000-0000-0000110D0000}"/>
    <cellStyle name="_입찰표지 _중동-성황투찰(new)(발주자변경)_합정하도급요청(토공)_팻칭내역(진천)" xfId="3345" xr:uid="{00000000-0005-0000-0000-0000120D0000}"/>
    <cellStyle name="_입찰표지 _중동-성황투찰(new)(발주자변경)_합정하도급요청(토공)_포장하도급승인" xfId="3346" xr:uid="{00000000-0005-0000-0000-0000130D0000}"/>
    <cellStyle name="_입찰표지 _중동-성황투찰(new)(발주자변경)_합정하도급요청(토공)_하도급팀별분개" xfId="3347" xr:uid="{00000000-0005-0000-0000-0000140D0000}"/>
    <cellStyle name="_입찰표지 _진짜하도급(토공)" xfId="3348" xr:uid="{00000000-0005-0000-0000-0000150D0000}"/>
    <cellStyle name="_입찰표지 _진짜하도급(토공)_(2004)선시행-구조물보수(요청-하도급)" xfId="3349" xr:uid="{00000000-0005-0000-0000-0000160D0000}"/>
    <cellStyle name="_입찰표지 _진짜하도급(토공)_04-보령설계" xfId="3350" xr:uid="{00000000-0005-0000-0000-0000170D0000}"/>
    <cellStyle name="_입찰표지 _진짜하도급(토공)_04-보령설계_04-보령설계" xfId="3351" xr:uid="{00000000-0005-0000-0000-0000180D0000}"/>
    <cellStyle name="_입찰표지 _진짜하도급(토공)_검토" xfId="3352" xr:uid="{00000000-0005-0000-0000-0000190D0000}"/>
    <cellStyle name="_입찰표지 _진짜하도급(토공)_검토_(2004)선시행-구조물보수(요청-하도급)" xfId="3353" xr:uid="{00000000-0005-0000-0000-00001A0D0000}"/>
    <cellStyle name="_입찰표지 _진짜하도급(토공)_검토_04-보령설계" xfId="3354" xr:uid="{00000000-0005-0000-0000-00001B0D0000}"/>
    <cellStyle name="_입찰표지 _진짜하도급(토공)_검토_04-보령설계_04-보령설계" xfId="3355" xr:uid="{00000000-0005-0000-0000-00001C0D0000}"/>
    <cellStyle name="_입찰표지 _진짜하도급(토공)_검토_팻칭내역(진천)" xfId="3356" xr:uid="{00000000-0005-0000-0000-00001D0D0000}"/>
    <cellStyle name="_입찰표지 _진짜하도급(토공)_계약내용" xfId="3357" xr:uid="{00000000-0005-0000-0000-00001E0D0000}"/>
    <cellStyle name="_입찰표지 _진짜하도급(토공)_본부팀견적현황" xfId="3358" xr:uid="{00000000-0005-0000-0000-00001F0D0000}"/>
    <cellStyle name="_입찰표지 _진짜하도급(토공)_사본 - 중부유지보수실행,하도급품의(강교자재비제외)" xfId="3359" xr:uid="{00000000-0005-0000-0000-0000200D0000}"/>
    <cellStyle name="_입찰표지 _진짜하도급(토공)_요청" xfId="3360" xr:uid="{00000000-0005-0000-0000-0000210D0000}"/>
    <cellStyle name="_입찰표지 _진짜하도급(토공)_요청_(2004)선시행-구조물보수(요청-하도급)" xfId="3361" xr:uid="{00000000-0005-0000-0000-0000220D0000}"/>
    <cellStyle name="_입찰표지 _진짜하도급(토공)_요청_04-보령설계" xfId="3362" xr:uid="{00000000-0005-0000-0000-0000230D0000}"/>
    <cellStyle name="_입찰표지 _진짜하도급(토공)_요청_04-보령설계_04-보령설계" xfId="3363" xr:uid="{00000000-0005-0000-0000-0000240D0000}"/>
    <cellStyle name="_입찰표지 _진짜하도급(토공)_요청_팻칭내역(진천)" xfId="3364" xr:uid="{00000000-0005-0000-0000-0000250D0000}"/>
    <cellStyle name="_입찰표지 _진짜하도급(토공)_진짜진짜하도급" xfId="3365" xr:uid="{00000000-0005-0000-0000-0000260D0000}"/>
    <cellStyle name="_입찰표지 _진짜하도급(토공)_진짜진짜하도급_(2004)선시행-구조물보수(요청-하도급)" xfId="3366" xr:uid="{00000000-0005-0000-0000-0000270D0000}"/>
    <cellStyle name="_입찰표지 _진짜하도급(토공)_진짜진짜하도급_04-보령설계" xfId="3367" xr:uid="{00000000-0005-0000-0000-0000280D0000}"/>
    <cellStyle name="_입찰표지 _진짜하도급(토공)_진짜진짜하도급_04-보령설계_04-보령설계" xfId="3368" xr:uid="{00000000-0005-0000-0000-0000290D0000}"/>
    <cellStyle name="_입찰표지 _진짜하도급(토공)_진짜진짜하도급_본부팀견적현황" xfId="3369" xr:uid="{00000000-0005-0000-0000-00002A0D0000}"/>
    <cellStyle name="_입찰표지 _진짜하도급(토공)_진짜진짜하도급_팻칭내역(진천)" xfId="3370" xr:uid="{00000000-0005-0000-0000-00002B0D0000}"/>
    <cellStyle name="_입찰표지 _진짜하도급(토공)_팻칭내역(진천)" xfId="3371" xr:uid="{00000000-0005-0000-0000-00002C0D0000}"/>
    <cellStyle name="_입찰표지 _진짜하도급(토공)_포장하도급승인" xfId="3372" xr:uid="{00000000-0005-0000-0000-00002D0D0000}"/>
    <cellStyle name="_입찰표지 _진짜하도급(토공)_하도급팀별분개" xfId="3373" xr:uid="{00000000-0005-0000-0000-00002E0D0000}"/>
    <cellStyle name="_입찰표지 _토공및구조물" xfId="3374" xr:uid="{00000000-0005-0000-0000-00002F0D0000}"/>
    <cellStyle name="_입찰표지 _토공및구조물_(2004)선시행-구조물보수(요청-하도급)" xfId="3375" xr:uid="{00000000-0005-0000-0000-0000300D0000}"/>
    <cellStyle name="_입찰표지 _토공및구조물_04-보령설계" xfId="3376" xr:uid="{00000000-0005-0000-0000-0000310D0000}"/>
    <cellStyle name="_입찰표지 _토공및구조물_04-보령설계_04-보령설계" xfId="3377" xr:uid="{00000000-0005-0000-0000-0000320D0000}"/>
    <cellStyle name="_입찰표지 _토공및구조물_본부팀견적현황" xfId="3378" xr:uid="{00000000-0005-0000-0000-0000330D0000}"/>
    <cellStyle name="_입찰표지 _토공및구조물_진짜하도급(토공)" xfId="3379" xr:uid="{00000000-0005-0000-0000-0000340D0000}"/>
    <cellStyle name="_입찰표지 _토공및구조물_진짜하도급(토공)_(2004)선시행-구조물보수(요청-하도급)" xfId="3380" xr:uid="{00000000-0005-0000-0000-0000350D0000}"/>
    <cellStyle name="_입찰표지 _토공및구조물_진짜하도급(토공)_04-보령설계" xfId="3381" xr:uid="{00000000-0005-0000-0000-0000360D0000}"/>
    <cellStyle name="_입찰표지 _토공및구조물_진짜하도급(토공)_04-보령설계_04-보령설계" xfId="3382" xr:uid="{00000000-0005-0000-0000-0000370D0000}"/>
    <cellStyle name="_입찰표지 _토공및구조물_진짜하도급(토공)_검토" xfId="3383" xr:uid="{00000000-0005-0000-0000-0000380D0000}"/>
    <cellStyle name="_입찰표지 _토공및구조물_진짜하도급(토공)_검토_(2004)선시행-구조물보수(요청-하도급)" xfId="3384" xr:uid="{00000000-0005-0000-0000-0000390D0000}"/>
    <cellStyle name="_입찰표지 _토공및구조물_진짜하도급(토공)_검토_04-보령설계" xfId="3385" xr:uid="{00000000-0005-0000-0000-00003A0D0000}"/>
    <cellStyle name="_입찰표지 _토공및구조물_진짜하도급(토공)_검토_04-보령설계_04-보령설계" xfId="3386" xr:uid="{00000000-0005-0000-0000-00003B0D0000}"/>
    <cellStyle name="_입찰표지 _토공및구조물_진짜하도급(토공)_검토_팻칭내역(진천)" xfId="3387" xr:uid="{00000000-0005-0000-0000-00003C0D0000}"/>
    <cellStyle name="_입찰표지 _토공및구조물_진짜하도급(토공)_계약내용" xfId="3388" xr:uid="{00000000-0005-0000-0000-00003D0D0000}"/>
    <cellStyle name="_입찰표지 _토공및구조물_진짜하도급(토공)_본부팀견적현황" xfId="3389" xr:uid="{00000000-0005-0000-0000-00003E0D0000}"/>
    <cellStyle name="_입찰표지 _토공및구조물_진짜하도급(토공)_사본 - 중부유지보수실행,하도급품의(강교자재비제외)" xfId="3390" xr:uid="{00000000-0005-0000-0000-00003F0D0000}"/>
    <cellStyle name="_입찰표지 _토공및구조물_진짜하도급(토공)_요청" xfId="3391" xr:uid="{00000000-0005-0000-0000-0000400D0000}"/>
    <cellStyle name="_입찰표지 _토공및구조물_진짜하도급(토공)_요청_(2004)선시행-구조물보수(요청-하도급)" xfId="3392" xr:uid="{00000000-0005-0000-0000-0000410D0000}"/>
    <cellStyle name="_입찰표지 _토공및구조물_진짜하도급(토공)_요청_04-보령설계" xfId="3393" xr:uid="{00000000-0005-0000-0000-0000420D0000}"/>
    <cellStyle name="_입찰표지 _토공및구조물_진짜하도급(토공)_요청_04-보령설계_04-보령설계" xfId="3394" xr:uid="{00000000-0005-0000-0000-0000430D0000}"/>
    <cellStyle name="_입찰표지 _토공및구조물_진짜하도급(토공)_요청_팻칭내역(진천)" xfId="3395" xr:uid="{00000000-0005-0000-0000-0000440D0000}"/>
    <cellStyle name="_입찰표지 _토공및구조물_진짜하도급(토공)_진짜진짜하도급" xfId="3396" xr:uid="{00000000-0005-0000-0000-0000450D0000}"/>
    <cellStyle name="_입찰표지 _토공및구조물_진짜하도급(토공)_진짜진짜하도급_(2004)선시행-구조물보수(요청-하도급)" xfId="3397" xr:uid="{00000000-0005-0000-0000-0000460D0000}"/>
    <cellStyle name="_입찰표지 _토공및구조물_진짜하도급(토공)_진짜진짜하도급_04-보령설계" xfId="3398" xr:uid="{00000000-0005-0000-0000-0000470D0000}"/>
    <cellStyle name="_입찰표지 _토공및구조물_진짜하도급(토공)_진짜진짜하도급_04-보령설계_04-보령설계" xfId="3399" xr:uid="{00000000-0005-0000-0000-0000480D0000}"/>
    <cellStyle name="_입찰표지 _토공및구조물_진짜하도급(토공)_진짜진짜하도급_본부팀견적현황" xfId="3400" xr:uid="{00000000-0005-0000-0000-0000490D0000}"/>
    <cellStyle name="_입찰표지 _토공및구조물_진짜하도급(토공)_진짜진짜하도급_팻칭내역(진천)" xfId="3401" xr:uid="{00000000-0005-0000-0000-00004A0D0000}"/>
    <cellStyle name="_입찰표지 _토공및구조물_진짜하도급(토공)_팻칭내역(진천)" xfId="3402" xr:uid="{00000000-0005-0000-0000-00004B0D0000}"/>
    <cellStyle name="_입찰표지 _토공및구조물_진짜하도급(토공)_포장하도급승인" xfId="3403" xr:uid="{00000000-0005-0000-0000-00004C0D0000}"/>
    <cellStyle name="_입찰표지 _토공및구조물_진짜하도급(토공)_하도급팀별분개" xfId="3404" xr:uid="{00000000-0005-0000-0000-00004D0D0000}"/>
    <cellStyle name="_입찰표지 _토공및구조물_팻칭내역(진천)" xfId="3405" xr:uid="{00000000-0005-0000-0000-00004E0D0000}"/>
    <cellStyle name="_입찰표지 _토공및구조물_합정하도급요청(토공)" xfId="3406" xr:uid="{00000000-0005-0000-0000-00004F0D0000}"/>
    <cellStyle name="_입찰표지 _토공및구조물_합정하도급요청(토공)_(2004)선시행-구조물보수(요청-하도급)" xfId="3407" xr:uid="{00000000-0005-0000-0000-0000500D0000}"/>
    <cellStyle name="_입찰표지 _토공및구조물_합정하도급요청(토공)_04-보령설계" xfId="3408" xr:uid="{00000000-0005-0000-0000-0000510D0000}"/>
    <cellStyle name="_입찰표지 _토공및구조물_합정하도급요청(토공)_04-보령설계_04-보령설계" xfId="3409" xr:uid="{00000000-0005-0000-0000-0000520D0000}"/>
    <cellStyle name="_입찰표지 _토공및구조물_합정하도급요청(토공)_검토" xfId="3410" xr:uid="{00000000-0005-0000-0000-0000530D0000}"/>
    <cellStyle name="_입찰표지 _토공및구조물_합정하도급요청(토공)_검토_(2004)선시행-구조물보수(요청-하도급)" xfId="3411" xr:uid="{00000000-0005-0000-0000-0000540D0000}"/>
    <cellStyle name="_입찰표지 _토공및구조물_합정하도급요청(토공)_검토_04-보령설계" xfId="3412" xr:uid="{00000000-0005-0000-0000-0000550D0000}"/>
    <cellStyle name="_입찰표지 _토공및구조물_합정하도급요청(토공)_검토_04-보령설계_04-보령설계" xfId="3413" xr:uid="{00000000-0005-0000-0000-0000560D0000}"/>
    <cellStyle name="_입찰표지 _토공및구조물_합정하도급요청(토공)_검토_팻칭내역(진천)" xfId="3414" xr:uid="{00000000-0005-0000-0000-0000570D0000}"/>
    <cellStyle name="_입찰표지 _토공및구조물_합정하도급요청(토공)_계약내용" xfId="3415" xr:uid="{00000000-0005-0000-0000-0000580D0000}"/>
    <cellStyle name="_입찰표지 _토공및구조물_합정하도급요청(토공)_본부팀견적현황" xfId="3416" xr:uid="{00000000-0005-0000-0000-0000590D0000}"/>
    <cellStyle name="_입찰표지 _토공및구조물_합정하도급요청(토공)_사본 - 중부유지보수실행,하도급품의(강교자재비제외)" xfId="3417" xr:uid="{00000000-0005-0000-0000-00005A0D0000}"/>
    <cellStyle name="_입찰표지 _토공및구조물_합정하도급요청(토공)_요청" xfId="3418" xr:uid="{00000000-0005-0000-0000-00005B0D0000}"/>
    <cellStyle name="_입찰표지 _토공및구조물_합정하도급요청(토공)_요청_(2004)선시행-구조물보수(요청-하도급)" xfId="3419" xr:uid="{00000000-0005-0000-0000-00005C0D0000}"/>
    <cellStyle name="_입찰표지 _토공및구조물_합정하도급요청(토공)_요청_04-보령설계" xfId="3420" xr:uid="{00000000-0005-0000-0000-00005D0D0000}"/>
    <cellStyle name="_입찰표지 _토공및구조물_합정하도급요청(토공)_요청_04-보령설계_04-보령설계" xfId="3421" xr:uid="{00000000-0005-0000-0000-00005E0D0000}"/>
    <cellStyle name="_입찰표지 _토공및구조물_합정하도급요청(토공)_요청_팻칭내역(진천)" xfId="3422" xr:uid="{00000000-0005-0000-0000-00005F0D0000}"/>
    <cellStyle name="_입찰표지 _토공및구조물_합정하도급요청(토공)_진짜진짜하도급" xfId="3423" xr:uid="{00000000-0005-0000-0000-0000600D0000}"/>
    <cellStyle name="_입찰표지 _토공및구조물_합정하도급요청(토공)_진짜진짜하도급_(2004)선시행-구조물보수(요청-하도급)" xfId="3424" xr:uid="{00000000-0005-0000-0000-0000610D0000}"/>
    <cellStyle name="_입찰표지 _토공및구조물_합정하도급요청(토공)_진짜진짜하도급_04-보령설계" xfId="3425" xr:uid="{00000000-0005-0000-0000-0000620D0000}"/>
    <cellStyle name="_입찰표지 _토공및구조물_합정하도급요청(토공)_진짜진짜하도급_04-보령설계_04-보령설계" xfId="3426" xr:uid="{00000000-0005-0000-0000-0000630D0000}"/>
    <cellStyle name="_입찰표지 _토공및구조물_합정하도급요청(토공)_진짜진짜하도급_본부팀견적현황" xfId="3427" xr:uid="{00000000-0005-0000-0000-0000640D0000}"/>
    <cellStyle name="_입찰표지 _토공및구조물_합정하도급요청(토공)_진짜진짜하도급_팻칭내역(진천)" xfId="3428" xr:uid="{00000000-0005-0000-0000-0000650D0000}"/>
    <cellStyle name="_입찰표지 _토공및구조물_합정하도급요청(토공)_팻칭내역(진천)" xfId="3429" xr:uid="{00000000-0005-0000-0000-0000660D0000}"/>
    <cellStyle name="_입찰표지 _토공및구조물_합정하도급요청(토공)_포장하도급승인" xfId="3430" xr:uid="{00000000-0005-0000-0000-0000670D0000}"/>
    <cellStyle name="_입찰표지 _토공및구조물_합정하도급요청(토공)_하도급팀별분개" xfId="3431" xr:uid="{00000000-0005-0000-0000-0000680D0000}"/>
    <cellStyle name="_입찰표지 _팻칭내역(진천)" xfId="3432" xr:uid="{00000000-0005-0000-0000-0000690D0000}"/>
    <cellStyle name="_입찰표지 _하도그계약요청(영동최종)(2003_05_13)" xfId="3433" xr:uid="{00000000-0005-0000-0000-00006A0D0000}"/>
    <cellStyle name="_입찰표지 _합정하도급요청(토공)" xfId="3434" xr:uid="{00000000-0005-0000-0000-00006B0D0000}"/>
    <cellStyle name="_입찰표지 _합정하도급요청(토공)_(2004)선시행-구조물보수(요청-하도급)" xfId="3435" xr:uid="{00000000-0005-0000-0000-00006C0D0000}"/>
    <cellStyle name="_입찰표지 _합정하도급요청(토공)_04-보령설계" xfId="3436" xr:uid="{00000000-0005-0000-0000-00006D0D0000}"/>
    <cellStyle name="_입찰표지 _합정하도급요청(토공)_04-보령설계_04-보령설계" xfId="3437" xr:uid="{00000000-0005-0000-0000-00006E0D0000}"/>
    <cellStyle name="_입찰표지 _합정하도급요청(토공)_검토" xfId="3438" xr:uid="{00000000-0005-0000-0000-00006F0D0000}"/>
    <cellStyle name="_입찰표지 _합정하도급요청(토공)_검토_(2004)선시행-구조물보수(요청-하도급)" xfId="3439" xr:uid="{00000000-0005-0000-0000-0000700D0000}"/>
    <cellStyle name="_입찰표지 _합정하도급요청(토공)_검토_04-보령설계" xfId="3440" xr:uid="{00000000-0005-0000-0000-0000710D0000}"/>
    <cellStyle name="_입찰표지 _합정하도급요청(토공)_검토_04-보령설계_04-보령설계" xfId="3441" xr:uid="{00000000-0005-0000-0000-0000720D0000}"/>
    <cellStyle name="_입찰표지 _합정하도급요청(토공)_검토_팻칭내역(진천)" xfId="3442" xr:uid="{00000000-0005-0000-0000-0000730D0000}"/>
    <cellStyle name="_입찰표지 _합정하도급요청(토공)_계약내용" xfId="3443" xr:uid="{00000000-0005-0000-0000-0000740D0000}"/>
    <cellStyle name="_입찰표지 _합정하도급요청(토공)_본부팀견적현황" xfId="3444" xr:uid="{00000000-0005-0000-0000-0000750D0000}"/>
    <cellStyle name="_입찰표지 _합정하도급요청(토공)_사본 - 중부유지보수실행,하도급품의(강교자재비제외)" xfId="3445" xr:uid="{00000000-0005-0000-0000-0000760D0000}"/>
    <cellStyle name="_입찰표지 _합정하도급요청(토공)_요청" xfId="3446" xr:uid="{00000000-0005-0000-0000-0000770D0000}"/>
    <cellStyle name="_입찰표지 _합정하도급요청(토공)_요청_(2004)선시행-구조물보수(요청-하도급)" xfId="3447" xr:uid="{00000000-0005-0000-0000-0000780D0000}"/>
    <cellStyle name="_입찰표지 _합정하도급요청(토공)_요청_04-보령설계" xfId="3448" xr:uid="{00000000-0005-0000-0000-0000790D0000}"/>
    <cellStyle name="_입찰표지 _합정하도급요청(토공)_요청_04-보령설계_04-보령설계" xfId="3449" xr:uid="{00000000-0005-0000-0000-00007A0D0000}"/>
    <cellStyle name="_입찰표지 _합정하도급요청(토공)_요청_팻칭내역(진천)" xfId="3450" xr:uid="{00000000-0005-0000-0000-00007B0D0000}"/>
    <cellStyle name="_입찰표지 _합정하도급요청(토공)_진짜진짜하도급" xfId="3451" xr:uid="{00000000-0005-0000-0000-00007C0D0000}"/>
    <cellStyle name="_입찰표지 _합정하도급요청(토공)_진짜진짜하도급_(2004)선시행-구조물보수(요청-하도급)" xfId="3452" xr:uid="{00000000-0005-0000-0000-00007D0D0000}"/>
    <cellStyle name="_입찰표지 _합정하도급요청(토공)_진짜진짜하도급_04-보령설계" xfId="3453" xr:uid="{00000000-0005-0000-0000-00007E0D0000}"/>
    <cellStyle name="_입찰표지 _합정하도급요청(토공)_진짜진짜하도급_04-보령설계_04-보령설계" xfId="3454" xr:uid="{00000000-0005-0000-0000-00007F0D0000}"/>
    <cellStyle name="_입찰표지 _합정하도급요청(토공)_진짜진짜하도급_본부팀견적현황" xfId="3455" xr:uid="{00000000-0005-0000-0000-0000800D0000}"/>
    <cellStyle name="_입찰표지 _합정하도급요청(토공)_진짜진짜하도급_팻칭내역(진천)" xfId="3456" xr:uid="{00000000-0005-0000-0000-0000810D0000}"/>
    <cellStyle name="_입찰표지 _합정하도급요청(토공)_팻칭내역(진천)" xfId="3457" xr:uid="{00000000-0005-0000-0000-0000820D0000}"/>
    <cellStyle name="_입찰표지 _합정하도급요청(토공)_포장하도급승인" xfId="3458" xr:uid="{00000000-0005-0000-0000-0000830D0000}"/>
    <cellStyle name="_입찰표지 _합정하도급요청(토공)_하도급팀별분개" xfId="3459" xr:uid="{00000000-0005-0000-0000-0000840D0000}"/>
    <cellStyle name="_적격(화산) " xfId="3460" xr:uid="{00000000-0005-0000-0000-0000850D0000}"/>
    <cellStyle name="_적격(화산) _(2003)1차실행안(4팀)" xfId="3461" xr:uid="{00000000-0005-0000-0000-0000860D0000}"/>
    <cellStyle name="_적격(화산) _(2003)하도급발주요청(2차-영동)" xfId="3462" xr:uid="{00000000-0005-0000-0000-0000870D0000}"/>
    <cellStyle name="_적격(화산) _(2003-영동)하도급(2003_04_30)" xfId="3463" xr:uid="{00000000-0005-0000-0000-0000880D0000}"/>
    <cellStyle name="_적격(화산) _(2003-영동)하도급(2003_04_30)_(2003-영동)하도급(2003_04_30)" xfId="3464" xr:uid="{00000000-0005-0000-0000-0000890D0000}"/>
    <cellStyle name="_적격(화산) _(2004)선시행-구조물보수(요청-하도급)" xfId="3465" xr:uid="{00000000-0005-0000-0000-00008A0D0000}"/>
    <cellStyle name="_적격(화산) _(가)실행" xfId="3466" xr:uid="{00000000-0005-0000-0000-00008B0D0000}"/>
    <cellStyle name="_적격(화산) _(가)실행_(2004)선시행-구조물보수(요청-하도급)" xfId="3467" xr:uid="{00000000-0005-0000-0000-00008C0D0000}"/>
    <cellStyle name="_적격(화산) _(가)실행_04-보령설계" xfId="3468" xr:uid="{00000000-0005-0000-0000-00008D0D0000}"/>
    <cellStyle name="_적격(화산) _(가)실행_04-보령설계_04-보령설계" xfId="3469" xr:uid="{00000000-0005-0000-0000-00008E0D0000}"/>
    <cellStyle name="_적격(화산) _(가)실행_본부팀견적현황" xfId="3470" xr:uid="{00000000-0005-0000-0000-00008F0D0000}"/>
    <cellStyle name="_적격(화산) _(가)실행_진짜하도급(토공)" xfId="3471" xr:uid="{00000000-0005-0000-0000-0000900D0000}"/>
    <cellStyle name="_적격(화산) _(가)실행_진짜하도급(토공)_(2004)선시행-구조물보수(요청-하도급)" xfId="3472" xr:uid="{00000000-0005-0000-0000-0000910D0000}"/>
    <cellStyle name="_적격(화산) _(가)실행_진짜하도급(토공)_04-보령설계" xfId="3473" xr:uid="{00000000-0005-0000-0000-0000920D0000}"/>
    <cellStyle name="_적격(화산) _(가)실행_진짜하도급(토공)_04-보령설계_04-보령설계" xfId="3474" xr:uid="{00000000-0005-0000-0000-0000930D0000}"/>
    <cellStyle name="_적격(화산) _(가)실행_진짜하도급(토공)_검토" xfId="3475" xr:uid="{00000000-0005-0000-0000-0000940D0000}"/>
    <cellStyle name="_적격(화산) _(가)실행_진짜하도급(토공)_검토_(2004)선시행-구조물보수(요청-하도급)" xfId="3476" xr:uid="{00000000-0005-0000-0000-0000950D0000}"/>
    <cellStyle name="_적격(화산) _(가)실행_진짜하도급(토공)_검토_04-보령설계" xfId="3477" xr:uid="{00000000-0005-0000-0000-0000960D0000}"/>
    <cellStyle name="_적격(화산) _(가)실행_진짜하도급(토공)_검토_04-보령설계_04-보령설계" xfId="3478" xr:uid="{00000000-0005-0000-0000-0000970D0000}"/>
    <cellStyle name="_적격(화산) _(가)실행_진짜하도급(토공)_검토_팻칭내역(진천)" xfId="3479" xr:uid="{00000000-0005-0000-0000-0000980D0000}"/>
    <cellStyle name="_적격(화산) _(가)실행_진짜하도급(토공)_계약내용" xfId="3480" xr:uid="{00000000-0005-0000-0000-0000990D0000}"/>
    <cellStyle name="_적격(화산) _(가)실행_진짜하도급(토공)_본부팀견적현황" xfId="3481" xr:uid="{00000000-0005-0000-0000-00009A0D0000}"/>
    <cellStyle name="_적격(화산) _(가)실행_진짜하도급(토공)_사본 - 중부유지보수실행,하도급품의(강교자재비제외)" xfId="3482" xr:uid="{00000000-0005-0000-0000-00009B0D0000}"/>
    <cellStyle name="_적격(화산) _(가)실행_진짜하도급(토공)_요청" xfId="3483" xr:uid="{00000000-0005-0000-0000-00009C0D0000}"/>
    <cellStyle name="_적격(화산) _(가)실행_진짜하도급(토공)_요청_(2004)선시행-구조물보수(요청-하도급)" xfId="3484" xr:uid="{00000000-0005-0000-0000-00009D0D0000}"/>
    <cellStyle name="_적격(화산) _(가)실행_진짜하도급(토공)_요청_04-보령설계" xfId="3485" xr:uid="{00000000-0005-0000-0000-00009E0D0000}"/>
    <cellStyle name="_적격(화산) _(가)실행_진짜하도급(토공)_요청_04-보령설계_04-보령설계" xfId="3486" xr:uid="{00000000-0005-0000-0000-00009F0D0000}"/>
    <cellStyle name="_적격(화산) _(가)실행_진짜하도급(토공)_요청_팻칭내역(진천)" xfId="3487" xr:uid="{00000000-0005-0000-0000-0000A00D0000}"/>
    <cellStyle name="_적격(화산) _(가)실행_진짜하도급(토공)_진짜진짜하도급" xfId="3488" xr:uid="{00000000-0005-0000-0000-0000A10D0000}"/>
    <cellStyle name="_적격(화산) _(가)실행_진짜하도급(토공)_진짜진짜하도급_(2004)선시행-구조물보수(요청-하도급)" xfId="3489" xr:uid="{00000000-0005-0000-0000-0000A20D0000}"/>
    <cellStyle name="_적격(화산) _(가)실행_진짜하도급(토공)_진짜진짜하도급_04-보령설계" xfId="3490" xr:uid="{00000000-0005-0000-0000-0000A30D0000}"/>
    <cellStyle name="_적격(화산) _(가)실행_진짜하도급(토공)_진짜진짜하도급_04-보령설계_04-보령설계" xfId="3491" xr:uid="{00000000-0005-0000-0000-0000A40D0000}"/>
    <cellStyle name="_적격(화산) _(가)실행_진짜하도급(토공)_진짜진짜하도급_본부팀견적현황" xfId="3492" xr:uid="{00000000-0005-0000-0000-0000A50D0000}"/>
    <cellStyle name="_적격(화산) _(가)실행_진짜하도급(토공)_진짜진짜하도급_팻칭내역(진천)" xfId="3493" xr:uid="{00000000-0005-0000-0000-0000A60D0000}"/>
    <cellStyle name="_적격(화산) _(가)실행_진짜하도급(토공)_팻칭내역(진천)" xfId="3494" xr:uid="{00000000-0005-0000-0000-0000A70D0000}"/>
    <cellStyle name="_적격(화산) _(가)실행_진짜하도급(토공)_포장하도급승인" xfId="3495" xr:uid="{00000000-0005-0000-0000-0000A80D0000}"/>
    <cellStyle name="_적격(화산) _(가)실행_진짜하도급(토공)_하도급팀별분개" xfId="3496" xr:uid="{00000000-0005-0000-0000-0000A90D0000}"/>
    <cellStyle name="_적격(화산) _(가)실행_팻칭내역(진천)" xfId="3497" xr:uid="{00000000-0005-0000-0000-0000AA0D0000}"/>
    <cellStyle name="_적격(화산) _(가)실행_합정하도급요청(토공)" xfId="3498" xr:uid="{00000000-0005-0000-0000-0000AB0D0000}"/>
    <cellStyle name="_적격(화산) _(가)실행_합정하도급요청(토공)_(2004)선시행-구조물보수(요청-하도급)" xfId="3499" xr:uid="{00000000-0005-0000-0000-0000AC0D0000}"/>
    <cellStyle name="_적격(화산) _(가)실행_합정하도급요청(토공)_04-보령설계" xfId="3500" xr:uid="{00000000-0005-0000-0000-0000AD0D0000}"/>
    <cellStyle name="_적격(화산) _(가)실행_합정하도급요청(토공)_04-보령설계_04-보령설계" xfId="3501" xr:uid="{00000000-0005-0000-0000-0000AE0D0000}"/>
    <cellStyle name="_적격(화산) _(가)실행_합정하도급요청(토공)_검토" xfId="3502" xr:uid="{00000000-0005-0000-0000-0000AF0D0000}"/>
    <cellStyle name="_적격(화산) _(가)실행_합정하도급요청(토공)_검토_(2004)선시행-구조물보수(요청-하도급)" xfId="3503" xr:uid="{00000000-0005-0000-0000-0000B00D0000}"/>
    <cellStyle name="_적격(화산) _(가)실행_합정하도급요청(토공)_검토_04-보령설계" xfId="3504" xr:uid="{00000000-0005-0000-0000-0000B10D0000}"/>
    <cellStyle name="_적격(화산) _(가)실행_합정하도급요청(토공)_검토_04-보령설계_04-보령설계" xfId="3505" xr:uid="{00000000-0005-0000-0000-0000B20D0000}"/>
    <cellStyle name="_적격(화산) _(가)실행_합정하도급요청(토공)_검토_팻칭내역(진천)" xfId="3506" xr:uid="{00000000-0005-0000-0000-0000B30D0000}"/>
    <cellStyle name="_적격(화산) _(가)실행_합정하도급요청(토공)_계약내용" xfId="3507" xr:uid="{00000000-0005-0000-0000-0000B40D0000}"/>
    <cellStyle name="_적격(화산) _(가)실행_합정하도급요청(토공)_본부팀견적현황" xfId="3508" xr:uid="{00000000-0005-0000-0000-0000B50D0000}"/>
    <cellStyle name="_적격(화산) _(가)실행_합정하도급요청(토공)_사본 - 중부유지보수실행,하도급품의(강교자재비제외)" xfId="3509" xr:uid="{00000000-0005-0000-0000-0000B60D0000}"/>
    <cellStyle name="_적격(화산) _(가)실행_합정하도급요청(토공)_요청" xfId="3510" xr:uid="{00000000-0005-0000-0000-0000B70D0000}"/>
    <cellStyle name="_적격(화산) _(가)실행_합정하도급요청(토공)_요청_(2004)선시행-구조물보수(요청-하도급)" xfId="3511" xr:uid="{00000000-0005-0000-0000-0000B80D0000}"/>
    <cellStyle name="_적격(화산) _(가)실행_합정하도급요청(토공)_요청_04-보령설계" xfId="3512" xr:uid="{00000000-0005-0000-0000-0000B90D0000}"/>
    <cellStyle name="_적격(화산) _(가)실행_합정하도급요청(토공)_요청_04-보령설계_04-보령설계" xfId="3513" xr:uid="{00000000-0005-0000-0000-0000BA0D0000}"/>
    <cellStyle name="_적격(화산) _(가)실행_합정하도급요청(토공)_요청_팻칭내역(진천)" xfId="3514" xr:uid="{00000000-0005-0000-0000-0000BB0D0000}"/>
    <cellStyle name="_적격(화산) _(가)실행_합정하도급요청(토공)_진짜진짜하도급" xfId="3515" xr:uid="{00000000-0005-0000-0000-0000BC0D0000}"/>
    <cellStyle name="_적격(화산) _(가)실행_합정하도급요청(토공)_진짜진짜하도급_(2004)선시행-구조물보수(요청-하도급)" xfId="3516" xr:uid="{00000000-0005-0000-0000-0000BD0D0000}"/>
    <cellStyle name="_적격(화산) _(가)실행_합정하도급요청(토공)_진짜진짜하도급_04-보령설계" xfId="3517" xr:uid="{00000000-0005-0000-0000-0000BE0D0000}"/>
    <cellStyle name="_적격(화산) _(가)실행_합정하도급요청(토공)_진짜진짜하도급_04-보령설계_04-보령설계" xfId="3518" xr:uid="{00000000-0005-0000-0000-0000BF0D0000}"/>
    <cellStyle name="_적격(화산) _(가)실행_합정하도급요청(토공)_진짜진짜하도급_본부팀견적현황" xfId="3519" xr:uid="{00000000-0005-0000-0000-0000C00D0000}"/>
    <cellStyle name="_적격(화산) _(가)실행_합정하도급요청(토공)_진짜진짜하도급_팻칭내역(진천)" xfId="3520" xr:uid="{00000000-0005-0000-0000-0000C10D0000}"/>
    <cellStyle name="_적격(화산) _(가)실행_합정하도급요청(토공)_팻칭내역(진천)" xfId="3521" xr:uid="{00000000-0005-0000-0000-0000C20D0000}"/>
    <cellStyle name="_적격(화산) _(가)실행_합정하도급요청(토공)_포장하도급승인" xfId="3522" xr:uid="{00000000-0005-0000-0000-0000C30D0000}"/>
    <cellStyle name="_적격(화산) _(가)실행_합정하도급요청(토공)_하도급팀별분개" xfId="3523" xr:uid="{00000000-0005-0000-0000-0000C40D0000}"/>
    <cellStyle name="_적격(화산) _'03충청차선도색하도(계약의뢰→관리부)" xfId="3524" xr:uid="{00000000-0005-0000-0000-0000C50D0000}"/>
    <cellStyle name="_적격(화산) _04-보령설계" xfId="3525" xr:uid="{00000000-0005-0000-0000-0000C60D0000}"/>
    <cellStyle name="_적격(화산) _04-보령설계_04-보령설계" xfId="3526" xr:uid="{00000000-0005-0000-0000-0000C70D0000}"/>
    <cellStyle name="_적격(화산) _2003년 논산,무주하도급(도급가)건" xfId="3527" xr:uid="{00000000-0005-0000-0000-0000C80D0000}"/>
    <cellStyle name="_적격(화산) _가실행(공설운동장)" xfId="3528" xr:uid="{00000000-0005-0000-0000-0000C90D0000}"/>
    <cellStyle name="_적격(화산) _가실행(공설운동장)_(2004)선시행-구조물보수(요청-하도급)" xfId="3529" xr:uid="{00000000-0005-0000-0000-0000CA0D0000}"/>
    <cellStyle name="_적격(화산) _가실행(공설운동장)_04-보령설계" xfId="3530" xr:uid="{00000000-0005-0000-0000-0000CB0D0000}"/>
    <cellStyle name="_적격(화산) _가실행(공설운동장)_04-보령설계_04-보령설계" xfId="3531" xr:uid="{00000000-0005-0000-0000-0000CC0D0000}"/>
    <cellStyle name="_적격(화산) _가실행(공설운동장)_본부팀견적현황" xfId="3532" xr:uid="{00000000-0005-0000-0000-0000CD0D0000}"/>
    <cellStyle name="_적격(화산) _가실행(공설운동장)_진짜하도급(토공)" xfId="3533" xr:uid="{00000000-0005-0000-0000-0000CE0D0000}"/>
    <cellStyle name="_적격(화산) _가실행(공설운동장)_진짜하도급(토공)_(2004)선시행-구조물보수(요청-하도급)" xfId="3534" xr:uid="{00000000-0005-0000-0000-0000CF0D0000}"/>
    <cellStyle name="_적격(화산) _가실행(공설운동장)_진짜하도급(토공)_04-보령설계" xfId="3535" xr:uid="{00000000-0005-0000-0000-0000D00D0000}"/>
    <cellStyle name="_적격(화산) _가실행(공설운동장)_진짜하도급(토공)_04-보령설계_04-보령설계" xfId="3536" xr:uid="{00000000-0005-0000-0000-0000D10D0000}"/>
    <cellStyle name="_적격(화산) _가실행(공설운동장)_진짜하도급(토공)_검토" xfId="3537" xr:uid="{00000000-0005-0000-0000-0000D20D0000}"/>
    <cellStyle name="_적격(화산) _가실행(공설운동장)_진짜하도급(토공)_검토_(2004)선시행-구조물보수(요청-하도급)" xfId="3538" xr:uid="{00000000-0005-0000-0000-0000D30D0000}"/>
    <cellStyle name="_적격(화산) _가실행(공설운동장)_진짜하도급(토공)_검토_04-보령설계" xfId="3539" xr:uid="{00000000-0005-0000-0000-0000D40D0000}"/>
    <cellStyle name="_적격(화산) _가실행(공설운동장)_진짜하도급(토공)_검토_04-보령설계_04-보령설계" xfId="3540" xr:uid="{00000000-0005-0000-0000-0000D50D0000}"/>
    <cellStyle name="_적격(화산) _가실행(공설운동장)_진짜하도급(토공)_검토_팻칭내역(진천)" xfId="3541" xr:uid="{00000000-0005-0000-0000-0000D60D0000}"/>
    <cellStyle name="_적격(화산) _가실행(공설운동장)_진짜하도급(토공)_계약내용" xfId="3542" xr:uid="{00000000-0005-0000-0000-0000D70D0000}"/>
    <cellStyle name="_적격(화산) _가실행(공설운동장)_진짜하도급(토공)_본부팀견적현황" xfId="3543" xr:uid="{00000000-0005-0000-0000-0000D80D0000}"/>
    <cellStyle name="_적격(화산) _가실행(공설운동장)_진짜하도급(토공)_사본 - 중부유지보수실행,하도급품의(강교자재비제외)" xfId="3544" xr:uid="{00000000-0005-0000-0000-0000D90D0000}"/>
    <cellStyle name="_적격(화산) _가실행(공설운동장)_진짜하도급(토공)_요청" xfId="3545" xr:uid="{00000000-0005-0000-0000-0000DA0D0000}"/>
    <cellStyle name="_적격(화산) _가실행(공설운동장)_진짜하도급(토공)_요청_(2004)선시행-구조물보수(요청-하도급)" xfId="3546" xr:uid="{00000000-0005-0000-0000-0000DB0D0000}"/>
    <cellStyle name="_적격(화산) _가실행(공설운동장)_진짜하도급(토공)_요청_04-보령설계" xfId="3547" xr:uid="{00000000-0005-0000-0000-0000DC0D0000}"/>
    <cellStyle name="_적격(화산) _가실행(공설운동장)_진짜하도급(토공)_요청_04-보령설계_04-보령설계" xfId="3548" xr:uid="{00000000-0005-0000-0000-0000DD0D0000}"/>
    <cellStyle name="_적격(화산) _가실행(공설운동장)_진짜하도급(토공)_요청_팻칭내역(진천)" xfId="3549" xr:uid="{00000000-0005-0000-0000-0000DE0D0000}"/>
    <cellStyle name="_적격(화산) _가실행(공설운동장)_진짜하도급(토공)_진짜진짜하도급" xfId="3550" xr:uid="{00000000-0005-0000-0000-0000DF0D0000}"/>
    <cellStyle name="_적격(화산) _가실행(공설운동장)_진짜하도급(토공)_진짜진짜하도급_(2004)선시행-구조물보수(요청-하도급)" xfId="3551" xr:uid="{00000000-0005-0000-0000-0000E00D0000}"/>
    <cellStyle name="_적격(화산) _가실행(공설운동장)_진짜하도급(토공)_진짜진짜하도급_04-보령설계" xfId="3552" xr:uid="{00000000-0005-0000-0000-0000E10D0000}"/>
    <cellStyle name="_적격(화산) _가실행(공설운동장)_진짜하도급(토공)_진짜진짜하도급_04-보령설계_04-보령설계" xfId="3553" xr:uid="{00000000-0005-0000-0000-0000E20D0000}"/>
    <cellStyle name="_적격(화산) _가실행(공설운동장)_진짜하도급(토공)_진짜진짜하도급_본부팀견적현황" xfId="3554" xr:uid="{00000000-0005-0000-0000-0000E30D0000}"/>
    <cellStyle name="_적격(화산) _가실행(공설운동장)_진짜하도급(토공)_진짜진짜하도급_팻칭내역(진천)" xfId="3555" xr:uid="{00000000-0005-0000-0000-0000E40D0000}"/>
    <cellStyle name="_적격(화산) _가실행(공설운동장)_진짜하도급(토공)_팻칭내역(진천)" xfId="3556" xr:uid="{00000000-0005-0000-0000-0000E50D0000}"/>
    <cellStyle name="_적격(화산) _가실행(공설운동장)_진짜하도급(토공)_포장하도급승인" xfId="3557" xr:uid="{00000000-0005-0000-0000-0000E60D0000}"/>
    <cellStyle name="_적격(화산) _가실행(공설운동장)_진짜하도급(토공)_하도급팀별분개" xfId="3558" xr:uid="{00000000-0005-0000-0000-0000E70D0000}"/>
    <cellStyle name="_적격(화산) _가실행(공설운동장)_팻칭내역(진천)" xfId="3559" xr:uid="{00000000-0005-0000-0000-0000E80D0000}"/>
    <cellStyle name="_적격(화산) _가실행(공설운동장)_합정하도급요청(토공)" xfId="3560" xr:uid="{00000000-0005-0000-0000-0000E90D0000}"/>
    <cellStyle name="_적격(화산) _가실행(공설운동장)_합정하도급요청(토공)_(2004)선시행-구조물보수(요청-하도급)" xfId="3561" xr:uid="{00000000-0005-0000-0000-0000EA0D0000}"/>
    <cellStyle name="_적격(화산) _가실행(공설운동장)_합정하도급요청(토공)_04-보령설계" xfId="3562" xr:uid="{00000000-0005-0000-0000-0000EB0D0000}"/>
    <cellStyle name="_적격(화산) _가실행(공설운동장)_합정하도급요청(토공)_04-보령설계_04-보령설계" xfId="3563" xr:uid="{00000000-0005-0000-0000-0000EC0D0000}"/>
    <cellStyle name="_적격(화산) _가실행(공설운동장)_합정하도급요청(토공)_검토" xfId="3564" xr:uid="{00000000-0005-0000-0000-0000ED0D0000}"/>
    <cellStyle name="_적격(화산) _가실행(공설운동장)_합정하도급요청(토공)_검토_(2004)선시행-구조물보수(요청-하도급)" xfId="3565" xr:uid="{00000000-0005-0000-0000-0000EE0D0000}"/>
    <cellStyle name="_적격(화산) _가실행(공설운동장)_합정하도급요청(토공)_검토_04-보령설계" xfId="3566" xr:uid="{00000000-0005-0000-0000-0000EF0D0000}"/>
    <cellStyle name="_적격(화산) _가실행(공설운동장)_합정하도급요청(토공)_검토_04-보령설계_04-보령설계" xfId="3567" xr:uid="{00000000-0005-0000-0000-0000F00D0000}"/>
    <cellStyle name="_적격(화산) _가실행(공설운동장)_합정하도급요청(토공)_검토_팻칭내역(진천)" xfId="3568" xr:uid="{00000000-0005-0000-0000-0000F10D0000}"/>
    <cellStyle name="_적격(화산) _가실행(공설운동장)_합정하도급요청(토공)_계약내용" xfId="3569" xr:uid="{00000000-0005-0000-0000-0000F20D0000}"/>
    <cellStyle name="_적격(화산) _가실행(공설운동장)_합정하도급요청(토공)_본부팀견적현황" xfId="3570" xr:uid="{00000000-0005-0000-0000-0000F30D0000}"/>
    <cellStyle name="_적격(화산) _가실행(공설운동장)_합정하도급요청(토공)_사본 - 중부유지보수실행,하도급품의(강교자재비제외)" xfId="3571" xr:uid="{00000000-0005-0000-0000-0000F40D0000}"/>
    <cellStyle name="_적격(화산) _가실행(공설운동장)_합정하도급요청(토공)_요청" xfId="3572" xr:uid="{00000000-0005-0000-0000-0000F50D0000}"/>
    <cellStyle name="_적격(화산) _가실행(공설운동장)_합정하도급요청(토공)_요청_(2004)선시행-구조물보수(요청-하도급)" xfId="3573" xr:uid="{00000000-0005-0000-0000-0000F60D0000}"/>
    <cellStyle name="_적격(화산) _가실행(공설운동장)_합정하도급요청(토공)_요청_04-보령설계" xfId="3574" xr:uid="{00000000-0005-0000-0000-0000F70D0000}"/>
    <cellStyle name="_적격(화산) _가실행(공설운동장)_합정하도급요청(토공)_요청_04-보령설계_04-보령설계" xfId="3575" xr:uid="{00000000-0005-0000-0000-0000F80D0000}"/>
    <cellStyle name="_적격(화산) _가실행(공설운동장)_합정하도급요청(토공)_요청_팻칭내역(진천)" xfId="3576" xr:uid="{00000000-0005-0000-0000-0000F90D0000}"/>
    <cellStyle name="_적격(화산) _가실행(공설운동장)_합정하도급요청(토공)_진짜진짜하도급" xfId="3577" xr:uid="{00000000-0005-0000-0000-0000FA0D0000}"/>
    <cellStyle name="_적격(화산) _가실행(공설운동장)_합정하도급요청(토공)_진짜진짜하도급_(2004)선시행-구조물보수(요청-하도급)" xfId="3578" xr:uid="{00000000-0005-0000-0000-0000FB0D0000}"/>
    <cellStyle name="_적격(화산) _가실행(공설운동장)_합정하도급요청(토공)_진짜진짜하도급_04-보령설계" xfId="3579" xr:uid="{00000000-0005-0000-0000-0000FC0D0000}"/>
    <cellStyle name="_적격(화산) _가실행(공설운동장)_합정하도급요청(토공)_진짜진짜하도급_04-보령설계_04-보령설계" xfId="3580" xr:uid="{00000000-0005-0000-0000-0000FD0D0000}"/>
    <cellStyle name="_적격(화산) _가실행(공설운동장)_합정하도급요청(토공)_진짜진짜하도급_본부팀견적현황" xfId="3581" xr:uid="{00000000-0005-0000-0000-0000FE0D0000}"/>
    <cellStyle name="_적격(화산) _가실행(공설운동장)_합정하도급요청(토공)_진짜진짜하도급_팻칭내역(진천)" xfId="3582" xr:uid="{00000000-0005-0000-0000-0000FF0D0000}"/>
    <cellStyle name="_적격(화산) _가실행(공설운동장)_합정하도급요청(토공)_팻칭내역(진천)" xfId="3583" xr:uid="{00000000-0005-0000-0000-0000000E0000}"/>
    <cellStyle name="_적격(화산) _가실행(공설운동장)_합정하도급요청(토공)_포장하도급승인" xfId="3584" xr:uid="{00000000-0005-0000-0000-0000010E0000}"/>
    <cellStyle name="_적격(화산) _가실행(공설운동장)_합정하도급요청(토공)_하도급팀별분개" xfId="3585" xr:uid="{00000000-0005-0000-0000-0000020E0000}"/>
    <cellStyle name="_적격(화산) _가실행(송탄IC)" xfId="3586" xr:uid="{00000000-0005-0000-0000-0000030E0000}"/>
    <cellStyle name="_적격(화산) _가실행(송탄IC)_(2004)선시행-구조물보수(요청-하도급)" xfId="3587" xr:uid="{00000000-0005-0000-0000-0000040E0000}"/>
    <cellStyle name="_적격(화산) _가실행(송탄IC)_04-보령설계" xfId="3588" xr:uid="{00000000-0005-0000-0000-0000050E0000}"/>
    <cellStyle name="_적격(화산) _가실행(송탄IC)_04-보령설계_04-보령설계" xfId="3589" xr:uid="{00000000-0005-0000-0000-0000060E0000}"/>
    <cellStyle name="_적격(화산) _가실행(송탄IC)_본부팀견적현황" xfId="3590" xr:uid="{00000000-0005-0000-0000-0000070E0000}"/>
    <cellStyle name="_적격(화산) _가실행(송탄IC)_진짜하도급(토공)" xfId="3591" xr:uid="{00000000-0005-0000-0000-0000080E0000}"/>
    <cellStyle name="_적격(화산) _가실행(송탄IC)_진짜하도급(토공)_(2004)선시행-구조물보수(요청-하도급)" xfId="3592" xr:uid="{00000000-0005-0000-0000-0000090E0000}"/>
    <cellStyle name="_적격(화산) _가실행(송탄IC)_진짜하도급(토공)_04-보령설계" xfId="3593" xr:uid="{00000000-0005-0000-0000-00000A0E0000}"/>
    <cellStyle name="_적격(화산) _가실행(송탄IC)_진짜하도급(토공)_04-보령설계_04-보령설계" xfId="3594" xr:uid="{00000000-0005-0000-0000-00000B0E0000}"/>
    <cellStyle name="_적격(화산) _가실행(송탄IC)_진짜하도급(토공)_검토" xfId="3595" xr:uid="{00000000-0005-0000-0000-00000C0E0000}"/>
    <cellStyle name="_적격(화산) _가실행(송탄IC)_진짜하도급(토공)_검토_(2004)선시행-구조물보수(요청-하도급)" xfId="3596" xr:uid="{00000000-0005-0000-0000-00000D0E0000}"/>
    <cellStyle name="_적격(화산) _가실행(송탄IC)_진짜하도급(토공)_검토_04-보령설계" xfId="3597" xr:uid="{00000000-0005-0000-0000-00000E0E0000}"/>
    <cellStyle name="_적격(화산) _가실행(송탄IC)_진짜하도급(토공)_검토_04-보령설계_04-보령설계" xfId="3598" xr:uid="{00000000-0005-0000-0000-00000F0E0000}"/>
    <cellStyle name="_적격(화산) _가실행(송탄IC)_진짜하도급(토공)_검토_팻칭내역(진천)" xfId="3599" xr:uid="{00000000-0005-0000-0000-0000100E0000}"/>
    <cellStyle name="_적격(화산) _가실행(송탄IC)_진짜하도급(토공)_계약내용" xfId="3600" xr:uid="{00000000-0005-0000-0000-0000110E0000}"/>
    <cellStyle name="_적격(화산) _가실행(송탄IC)_진짜하도급(토공)_본부팀견적현황" xfId="3601" xr:uid="{00000000-0005-0000-0000-0000120E0000}"/>
    <cellStyle name="_적격(화산) _가실행(송탄IC)_진짜하도급(토공)_사본 - 중부유지보수실행,하도급품의(강교자재비제외)" xfId="3602" xr:uid="{00000000-0005-0000-0000-0000130E0000}"/>
    <cellStyle name="_적격(화산) _가실행(송탄IC)_진짜하도급(토공)_요청" xfId="3603" xr:uid="{00000000-0005-0000-0000-0000140E0000}"/>
    <cellStyle name="_적격(화산) _가실행(송탄IC)_진짜하도급(토공)_요청_(2004)선시행-구조물보수(요청-하도급)" xfId="3604" xr:uid="{00000000-0005-0000-0000-0000150E0000}"/>
    <cellStyle name="_적격(화산) _가실행(송탄IC)_진짜하도급(토공)_요청_04-보령설계" xfId="3605" xr:uid="{00000000-0005-0000-0000-0000160E0000}"/>
    <cellStyle name="_적격(화산) _가실행(송탄IC)_진짜하도급(토공)_요청_04-보령설계_04-보령설계" xfId="3606" xr:uid="{00000000-0005-0000-0000-0000170E0000}"/>
    <cellStyle name="_적격(화산) _가실행(송탄IC)_진짜하도급(토공)_요청_팻칭내역(진천)" xfId="3607" xr:uid="{00000000-0005-0000-0000-0000180E0000}"/>
    <cellStyle name="_적격(화산) _가실행(송탄IC)_진짜하도급(토공)_진짜진짜하도급" xfId="3608" xr:uid="{00000000-0005-0000-0000-0000190E0000}"/>
    <cellStyle name="_적격(화산) _가실행(송탄IC)_진짜하도급(토공)_진짜진짜하도급_(2004)선시행-구조물보수(요청-하도급)" xfId="3609" xr:uid="{00000000-0005-0000-0000-00001A0E0000}"/>
    <cellStyle name="_적격(화산) _가실행(송탄IC)_진짜하도급(토공)_진짜진짜하도급_04-보령설계" xfId="3610" xr:uid="{00000000-0005-0000-0000-00001B0E0000}"/>
    <cellStyle name="_적격(화산) _가실행(송탄IC)_진짜하도급(토공)_진짜진짜하도급_04-보령설계_04-보령설계" xfId="3611" xr:uid="{00000000-0005-0000-0000-00001C0E0000}"/>
    <cellStyle name="_적격(화산) _가실행(송탄IC)_진짜하도급(토공)_진짜진짜하도급_본부팀견적현황" xfId="3612" xr:uid="{00000000-0005-0000-0000-00001D0E0000}"/>
    <cellStyle name="_적격(화산) _가실행(송탄IC)_진짜하도급(토공)_진짜진짜하도급_팻칭내역(진천)" xfId="3613" xr:uid="{00000000-0005-0000-0000-00001E0E0000}"/>
    <cellStyle name="_적격(화산) _가실행(송탄IC)_진짜하도급(토공)_팻칭내역(진천)" xfId="3614" xr:uid="{00000000-0005-0000-0000-00001F0E0000}"/>
    <cellStyle name="_적격(화산) _가실행(송탄IC)_진짜하도급(토공)_포장하도급승인" xfId="3615" xr:uid="{00000000-0005-0000-0000-0000200E0000}"/>
    <cellStyle name="_적격(화산) _가실행(송탄IC)_진짜하도급(토공)_하도급팀별분개" xfId="3616" xr:uid="{00000000-0005-0000-0000-0000210E0000}"/>
    <cellStyle name="_적격(화산) _가실행(송탄IC)_팻칭내역(진천)" xfId="3617" xr:uid="{00000000-0005-0000-0000-0000220E0000}"/>
    <cellStyle name="_적격(화산) _가실행(송탄IC)_합정하도급요청(토공)" xfId="3618" xr:uid="{00000000-0005-0000-0000-0000230E0000}"/>
    <cellStyle name="_적격(화산) _가실행(송탄IC)_합정하도급요청(토공)_(2004)선시행-구조물보수(요청-하도급)" xfId="3619" xr:uid="{00000000-0005-0000-0000-0000240E0000}"/>
    <cellStyle name="_적격(화산) _가실행(송탄IC)_합정하도급요청(토공)_04-보령설계" xfId="3620" xr:uid="{00000000-0005-0000-0000-0000250E0000}"/>
    <cellStyle name="_적격(화산) _가실행(송탄IC)_합정하도급요청(토공)_04-보령설계_04-보령설계" xfId="3621" xr:uid="{00000000-0005-0000-0000-0000260E0000}"/>
    <cellStyle name="_적격(화산) _가실행(송탄IC)_합정하도급요청(토공)_검토" xfId="3622" xr:uid="{00000000-0005-0000-0000-0000270E0000}"/>
    <cellStyle name="_적격(화산) _가실행(송탄IC)_합정하도급요청(토공)_검토_(2004)선시행-구조물보수(요청-하도급)" xfId="3623" xr:uid="{00000000-0005-0000-0000-0000280E0000}"/>
    <cellStyle name="_적격(화산) _가실행(송탄IC)_합정하도급요청(토공)_검토_04-보령설계" xfId="3624" xr:uid="{00000000-0005-0000-0000-0000290E0000}"/>
    <cellStyle name="_적격(화산) _가실행(송탄IC)_합정하도급요청(토공)_검토_04-보령설계_04-보령설계" xfId="3625" xr:uid="{00000000-0005-0000-0000-00002A0E0000}"/>
    <cellStyle name="_적격(화산) _가실행(송탄IC)_합정하도급요청(토공)_검토_팻칭내역(진천)" xfId="3626" xr:uid="{00000000-0005-0000-0000-00002B0E0000}"/>
    <cellStyle name="_적격(화산) _가실행(송탄IC)_합정하도급요청(토공)_계약내용" xfId="3627" xr:uid="{00000000-0005-0000-0000-00002C0E0000}"/>
    <cellStyle name="_적격(화산) _가실행(송탄IC)_합정하도급요청(토공)_본부팀견적현황" xfId="3628" xr:uid="{00000000-0005-0000-0000-00002D0E0000}"/>
    <cellStyle name="_적격(화산) _가실행(송탄IC)_합정하도급요청(토공)_사본 - 중부유지보수실행,하도급품의(강교자재비제외)" xfId="3629" xr:uid="{00000000-0005-0000-0000-00002E0E0000}"/>
    <cellStyle name="_적격(화산) _가실행(송탄IC)_합정하도급요청(토공)_요청" xfId="3630" xr:uid="{00000000-0005-0000-0000-00002F0E0000}"/>
    <cellStyle name="_적격(화산) _가실행(송탄IC)_합정하도급요청(토공)_요청_(2004)선시행-구조물보수(요청-하도급)" xfId="3631" xr:uid="{00000000-0005-0000-0000-0000300E0000}"/>
    <cellStyle name="_적격(화산) _가실행(송탄IC)_합정하도급요청(토공)_요청_04-보령설계" xfId="3632" xr:uid="{00000000-0005-0000-0000-0000310E0000}"/>
    <cellStyle name="_적격(화산) _가실행(송탄IC)_합정하도급요청(토공)_요청_04-보령설계_04-보령설계" xfId="3633" xr:uid="{00000000-0005-0000-0000-0000320E0000}"/>
    <cellStyle name="_적격(화산) _가실행(송탄IC)_합정하도급요청(토공)_요청_팻칭내역(진천)" xfId="3634" xr:uid="{00000000-0005-0000-0000-0000330E0000}"/>
    <cellStyle name="_적격(화산) _가실행(송탄IC)_합정하도급요청(토공)_진짜진짜하도급" xfId="3635" xr:uid="{00000000-0005-0000-0000-0000340E0000}"/>
    <cellStyle name="_적격(화산) _가실행(송탄IC)_합정하도급요청(토공)_진짜진짜하도급_(2004)선시행-구조물보수(요청-하도급)" xfId="3636" xr:uid="{00000000-0005-0000-0000-0000350E0000}"/>
    <cellStyle name="_적격(화산) _가실행(송탄IC)_합정하도급요청(토공)_진짜진짜하도급_04-보령설계" xfId="3637" xr:uid="{00000000-0005-0000-0000-0000360E0000}"/>
    <cellStyle name="_적격(화산) _가실행(송탄IC)_합정하도급요청(토공)_진짜진짜하도급_04-보령설계_04-보령설계" xfId="3638" xr:uid="{00000000-0005-0000-0000-0000370E0000}"/>
    <cellStyle name="_적격(화산) _가실행(송탄IC)_합정하도급요청(토공)_진짜진짜하도급_본부팀견적현황" xfId="3639" xr:uid="{00000000-0005-0000-0000-0000380E0000}"/>
    <cellStyle name="_적격(화산) _가실행(송탄IC)_합정하도급요청(토공)_진짜진짜하도급_팻칭내역(진천)" xfId="3640" xr:uid="{00000000-0005-0000-0000-0000390E0000}"/>
    <cellStyle name="_적격(화산) _가실행(송탄IC)_합정하도급요청(토공)_팻칭내역(진천)" xfId="3641" xr:uid="{00000000-0005-0000-0000-00003A0E0000}"/>
    <cellStyle name="_적격(화산) _가실행(송탄IC)_합정하도급요청(토공)_포장하도급승인" xfId="3642" xr:uid="{00000000-0005-0000-0000-00003B0E0000}"/>
    <cellStyle name="_적격(화산) _가실행(송탄IC)_합정하도급요청(토공)_하도급팀별분개" xfId="3643" xr:uid="{00000000-0005-0000-0000-00003C0E0000}"/>
    <cellStyle name="_적격(화산) _당진,보령,하도급계획안(5.9일)" xfId="3644" xr:uid="{00000000-0005-0000-0000-00003D0E0000}"/>
    <cellStyle name="_적격(화산) _본부팀견적현황" xfId="3645" xr:uid="{00000000-0005-0000-0000-00003E0E0000}"/>
    <cellStyle name="_적격(화산) _중동성황(가)실행" xfId="3646" xr:uid="{00000000-0005-0000-0000-00003F0E0000}"/>
    <cellStyle name="_적격(화산) _중동성황(가)실행_(2004)선시행-구조물보수(요청-하도급)" xfId="3647" xr:uid="{00000000-0005-0000-0000-0000400E0000}"/>
    <cellStyle name="_적격(화산) _중동성황(가)실행_04-보령설계" xfId="3648" xr:uid="{00000000-0005-0000-0000-0000410E0000}"/>
    <cellStyle name="_적격(화산) _중동성황(가)실행_04-보령설계_04-보령설계" xfId="3649" xr:uid="{00000000-0005-0000-0000-0000420E0000}"/>
    <cellStyle name="_적격(화산) _중동성황(가)실행_본부팀견적현황" xfId="3650" xr:uid="{00000000-0005-0000-0000-0000430E0000}"/>
    <cellStyle name="_적격(화산) _중동성황(가)실행_진짜하도급(토공)" xfId="3651" xr:uid="{00000000-0005-0000-0000-0000440E0000}"/>
    <cellStyle name="_적격(화산) _중동성황(가)실행_진짜하도급(토공)_(2004)선시행-구조물보수(요청-하도급)" xfId="3652" xr:uid="{00000000-0005-0000-0000-0000450E0000}"/>
    <cellStyle name="_적격(화산) _중동성황(가)실행_진짜하도급(토공)_04-보령설계" xfId="3653" xr:uid="{00000000-0005-0000-0000-0000460E0000}"/>
    <cellStyle name="_적격(화산) _중동성황(가)실행_진짜하도급(토공)_04-보령설계_04-보령설계" xfId="3654" xr:uid="{00000000-0005-0000-0000-0000470E0000}"/>
    <cellStyle name="_적격(화산) _중동성황(가)실행_진짜하도급(토공)_검토" xfId="3655" xr:uid="{00000000-0005-0000-0000-0000480E0000}"/>
    <cellStyle name="_적격(화산) _중동성황(가)실행_진짜하도급(토공)_검토_(2004)선시행-구조물보수(요청-하도급)" xfId="3656" xr:uid="{00000000-0005-0000-0000-0000490E0000}"/>
    <cellStyle name="_적격(화산) _중동성황(가)실행_진짜하도급(토공)_검토_04-보령설계" xfId="3657" xr:uid="{00000000-0005-0000-0000-00004A0E0000}"/>
    <cellStyle name="_적격(화산) _중동성황(가)실행_진짜하도급(토공)_검토_04-보령설계_04-보령설계" xfId="3658" xr:uid="{00000000-0005-0000-0000-00004B0E0000}"/>
    <cellStyle name="_적격(화산) _중동성황(가)실행_진짜하도급(토공)_검토_팻칭내역(진천)" xfId="3659" xr:uid="{00000000-0005-0000-0000-00004C0E0000}"/>
    <cellStyle name="_적격(화산) _중동성황(가)실행_진짜하도급(토공)_계약내용" xfId="3660" xr:uid="{00000000-0005-0000-0000-00004D0E0000}"/>
    <cellStyle name="_적격(화산) _중동성황(가)실행_진짜하도급(토공)_본부팀견적현황" xfId="3661" xr:uid="{00000000-0005-0000-0000-00004E0E0000}"/>
    <cellStyle name="_적격(화산) _중동성황(가)실행_진짜하도급(토공)_사본 - 중부유지보수실행,하도급품의(강교자재비제외)" xfId="3662" xr:uid="{00000000-0005-0000-0000-00004F0E0000}"/>
    <cellStyle name="_적격(화산) _중동성황(가)실행_진짜하도급(토공)_요청" xfId="3663" xr:uid="{00000000-0005-0000-0000-0000500E0000}"/>
    <cellStyle name="_적격(화산) _중동성황(가)실행_진짜하도급(토공)_요청_(2004)선시행-구조물보수(요청-하도급)" xfId="3664" xr:uid="{00000000-0005-0000-0000-0000510E0000}"/>
    <cellStyle name="_적격(화산) _중동성황(가)실행_진짜하도급(토공)_요청_04-보령설계" xfId="3665" xr:uid="{00000000-0005-0000-0000-0000520E0000}"/>
    <cellStyle name="_적격(화산) _중동성황(가)실행_진짜하도급(토공)_요청_04-보령설계_04-보령설계" xfId="3666" xr:uid="{00000000-0005-0000-0000-0000530E0000}"/>
    <cellStyle name="_적격(화산) _중동성황(가)실행_진짜하도급(토공)_요청_팻칭내역(진천)" xfId="3667" xr:uid="{00000000-0005-0000-0000-0000540E0000}"/>
    <cellStyle name="_적격(화산) _중동성황(가)실행_진짜하도급(토공)_진짜진짜하도급" xfId="3668" xr:uid="{00000000-0005-0000-0000-0000550E0000}"/>
    <cellStyle name="_적격(화산) _중동성황(가)실행_진짜하도급(토공)_진짜진짜하도급_(2004)선시행-구조물보수(요청-하도급)" xfId="3669" xr:uid="{00000000-0005-0000-0000-0000560E0000}"/>
    <cellStyle name="_적격(화산) _중동성황(가)실행_진짜하도급(토공)_진짜진짜하도급_04-보령설계" xfId="3670" xr:uid="{00000000-0005-0000-0000-0000570E0000}"/>
    <cellStyle name="_적격(화산) _중동성황(가)실행_진짜하도급(토공)_진짜진짜하도급_04-보령설계_04-보령설계" xfId="3671" xr:uid="{00000000-0005-0000-0000-0000580E0000}"/>
    <cellStyle name="_적격(화산) _중동성황(가)실행_진짜하도급(토공)_진짜진짜하도급_본부팀견적현황" xfId="3672" xr:uid="{00000000-0005-0000-0000-0000590E0000}"/>
    <cellStyle name="_적격(화산) _중동성황(가)실행_진짜하도급(토공)_진짜진짜하도급_팻칭내역(진천)" xfId="3673" xr:uid="{00000000-0005-0000-0000-00005A0E0000}"/>
    <cellStyle name="_적격(화산) _중동성황(가)실행_진짜하도급(토공)_팻칭내역(진천)" xfId="3674" xr:uid="{00000000-0005-0000-0000-00005B0E0000}"/>
    <cellStyle name="_적격(화산) _중동성황(가)실행_진짜하도급(토공)_포장하도급승인" xfId="3675" xr:uid="{00000000-0005-0000-0000-00005C0E0000}"/>
    <cellStyle name="_적격(화산) _중동성황(가)실행_진짜하도급(토공)_하도급팀별분개" xfId="3676" xr:uid="{00000000-0005-0000-0000-00005D0E0000}"/>
    <cellStyle name="_적격(화산) _중동성황(가)실행_팻칭내역(진천)" xfId="3677" xr:uid="{00000000-0005-0000-0000-00005E0E0000}"/>
    <cellStyle name="_적격(화산) _중동성황(가)실행_합정하도급요청(토공)" xfId="3678" xr:uid="{00000000-0005-0000-0000-00005F0E0000}"/>
    <cellStyle name="_적격(화산) _중동성황(가)실행_합정하도급요청(토공)_(2004)선시행-구조물보수(요청-하도급)" xfId="3679" xr:uid="{00000000-0005-0000-0000-0000600E0000}"/>
    <cellStyle name="_적격(화산) _중동성황(가)실행_합정하도급요청(토공)_04-보령설계" xfId="3680" xr:uid="{00000000-0005-0000-0000-0000610E0000}"/>
    <cellStyle name="_적격(화산) _중동성황(가)실행_합정하도급요청(토공)_04-보령설계_04-보령설계" xfId="3681" xr:uid="{00000000-0005-0000-0000-0000620E0000}"/>
    <cellStyle name="_적격(화산) _중동성황(가)실행_합정하도급요청(토공)_검토" xfId="3682" xr:uid="{00000000-0005-0000-0000-0000630E0000}"/>
    <cellStyle name="_적격(화산) _중동성황(가)실행_합정하도급요청(토공)_검토_(2004)선시행-구조물보수(요청-하도급)" xfId="3683" xr:uid="{00000000-0005-0000-0000-0000640E0000}"/>
    <cellStyle name="_적격(화산) _중동성황(가)실행_합정하도급요청(토공)_검토_04-보령설계" xfId="3684" xr:uid="{00000000-0005-0000-0000-0000650E0000}"/>
    <cellStyle name="_적격(화산) _중동성황(가)실행_합정하도급요청(토공)_검토_04-보령설계_04-보령설계" xfId="3685" xr:uid="{00000000-0005-0000-0000-0000660E0000}"/>
    <cellStyle name="_적격(화산) _중동성황(가)실행_합정하도급요청(토공)_검토_팻칭내역(진천)" xfId="3686" xr:uid="{00000000-0005-0000-0000-0000670E0000}"/>
    <cellStyle name="_적격(화산) _중동성황(가)실행_합정하도급요청(토공)_계약내용" xfId="3687" xr:uid="{00000000-0005-0000-0000-0000680E0000}"/>
    <cellStyle name="_적격(화산) _중동성황(가)실행_합정하도급요청(토공)_본부팀견적현황" xfId="3688" xr:uid="{00000000-0005-0000-0000-0000690E0000}"/>
    <cellStyle name="_적격(화산) _중동성황(가)실행_합정하도급요청(토공)_사본 - 중부유지보수실행,하도급품의(강교자재비제외)" xfId="3689" xr:uid="{00000000-0005-0000-0000-00006A0E0000}"/>
    <cellStyle name="_적격(화산) _중동성황(가)실행_합정하도급요청(토공)_요청" xfId="3690" xr:uid="{00000000-0005-0000-0000-00006B0E0000}"/>
    <cellStyle name="_적격(화산) _중동성황(가)실행_합정하도급요청(토공)_요청_(2004)선시행-구조물보수(요청-하도급)" xfId="3691" xr:uid="{00000000-0005-0000-0000-00006C0E0000}"/>
    <cellStyle name="_적격(화산) _중동성황(가)실행_합정하도급요청(토공)_요청_04-보령설계" xfId="3692" xr:uid="{00000000-0005-0000-0000-00006D0E0000}"/>
    <cellStyle name="_적격(화산) _중동성황(가)실행_합정하도급요청(토공)_요청_04-보령설계_04-보령설계" xfId="3693" xr:uid="{00000000-0005-0000-0000-00006E0E0000}"/>
    <cellStyle name="_적격(화산) _중동성황(가)실행_합정하도급요청(토공)_요청_팻칭내역(진천)" xfId="3694" xr:uid="{00000000-0005-0000-0000-00006F0E0000}"/>
    <cellStyle name="_적격(화산) _중동성황(가)실행_합정하도급요청(토공)_진짜진짜하도급" xfId="3695" xr:uid="{00000000-0005-0000-0000-0000700E0000}"/>
    <cellStyle name="_적격(화산) _중동성황(가)실행_합정하도급요청(토공)_진짜진짜하도급_(2004)선시행-구조물보수(요청-하도급)" xfId="3696" xr:uid="{00000000-0005-0000-0000-0000710E0000}"/>
    <cellStyle name="_적격(화산) _중동성황(가)실행_합정하도급요청(토공)_진짜진짜하도급_04-보령설계" xfId="3697" xr:uid="{00000000-0005-0000-0000-0000720E0000}"/>
    <cellStyle name="_적격(화산) _중동성황(가)실행_합정하도급요청(토공)_진짜진짜하도급_04-보령설계_04-보령설계" xfId="3698" xr:uid="{00000000-0005-0000-0000-0000730E0000}"/>
    <cellStyle name="_적격(화산) _중동성황(가)실행_합정하도급요청(토공)_진짜진짜하도급_본부팀견적현황" xfId="3699" xr:uid="{00000000-0005-0000-0000-0000740E0000}"/>
    <cellStyle name="_적격(화산) _중동성황(가)실행_합정하도급요청(토공)_진짜진짜하도급_팻칭내역(진천)" xfId="3700" xr:uid="{00000000-0005-0000-0000-0000750E0000}"/>
    <cellStyle name="_적격(화산) _중동성황(가)실행_합정하도급요청(토공)_팻칭내역(진천)" xfId="3701" xr:uid="{00000000-0005-0000-0000-0000760E0000}"/>
    <cellStyle name="_적격(화산) _중동성황(가)실행_합정하도급요청(토공)_포장하도급승인" xfId="3702" xr:uid="{00000000-0005-0000-0000-0000770E0000}"/>
    <cellStyle name="_적격(화산) _중동성황(가)실행_합정하도급요청(토공)_하도급팀별분개" xfId="3703" xr:uid="{00000000-0005-0000-0000-0000780E0000}"/>
    <cellStyle name="_적격(화산) _중동-성황투찰(new)(발주자변경)" xfId="3704" xr:uid="{00000000-0005-0000-0000-0000790E0000}"/>
    <cellStyle name="_적격(화산) _중동-성황투찰(new)(발주자변경)_(2004)선시행-구조물보수(요청-하도급)" xfId="3705" xr:uid="{00000000-0005-0000-0000-00007A0E0000}"/>
    <cellStyle name="_적격(화산) _중동-성황투찰(new)(발주자변경)_04-보령설계" xfId="3706" xr:uid="{00000000-0005-0000-0000-00007B0E0000}"/>
    <cellStyle name="_적격(화산) _중동-성황투찰(new)(발주자변경)_04-보령설계_04-보령설계" xfId="3707" xr:uid="{00000000-0005-0000-0000-00007C0E0000}"/>
    <cellStyle name="_적격(화산) _중동-성황투찰(new)(발주자변경)_본부팀견적현황" xfId="3708" xr:uid="{00000000-0005-0000-0000-00007D0E0000}"/>
    <cellStyle name="_적격(화산) _중동-성황투찰(new)(발주자변경)_진짜하도급(토공)" xfId="3709" xr:uid="{00000000-0005-0000-0000-00007E0E0000}"/>
    <cellStyle name="_적격(화산) _중동-성황투찰(new)(발주자변경)_진짜하도급(토공)_(2004)선시행-구조물보수(요청-하도급)" xfId="3710" xr:uid="{00000000-0005-0000-0000-00007F0E0000}"/>
    <cellStyle name="_적격(화산) _중동-성황투찰(new)(발주자변경)_진짜하도급(토공)_04-보령설계" xfId="3711" xr:uid="{00000000-0005-0000-0000-0000800E0000}"/>
    <cellStyle name="_적격(화산) _중동-성황투찰(new)(발주자변경)_진짜하도급(토공)_04-보령설계_04-보령설계" xfId="3712" xr:uid="{00000000-0005-0000-0000-0000810E0000}"/>
    <cellStyle name="_적격(화산) _중동-성황투찰(new)(발주자변경)_진짜하도급(토공)_검토" xfId="3713" xr:uid="{00000000-0005-0000-0000-0000820E0000}"/>
    <cellStyle name="_적격(화산) _중동-성황투찰(new)(발주자변경)_진짜하도급(토공)_검토_(2004)선시행-구조물보수(요청-하도급)" xfId="3714" xr:uid="{00000000-0005-0000-0000-0000830E0000}"/>
    <cellStyle name="_적격(화산) _중동-성황투찰(new)(발주자변경)_진짜하도급(토공)_검토_04-보령설계" xfId="3715" xr:uid="{00000000-0005-0000-0000-0000840E0000}"/>
    <cellStyle name="_적격(화산) _중동-성황투찰(new)(발주자변경)_진짜하도급(토공)_검토_04-보령설계_04-보령설계" xfId="3716" xr:uid="{00000000-0005-0000-0000-0000850E0000}"/>
    <cellStyle name="_적격(화산) _중동-성황투찰(new)(발주자변경)_진짜하도급(토공)_검토_팻칭내역(진천)" xfId="3717" xr:uid="{00000000-0005-0000-0000-0000860E0000}"/>
    <cellStyle name="_적격(화산) _중동-성황투찰(new)(발주자변경)_진짜하도급(토공)_계약내용" xfId="3718" xr:uid="{00000000-0005-0000-0000-0000870E0000}"/>
    <cellStyle name="_적격(화산) _중동-성황투찰(new)(발주자변경)_진짜하도급(토공)_본부팀견적현황" xfId="3719" xr:uid="{00000000-0005-0000-0000-0000880E0000}"/>
    <cellStyle name="_적격(화산) _중동-성황투찰(new)(발주자변경)_진짜하도급(토공)_사본 - 중부유지보수실행,하도급품의(강교자재비제외)" xfId="3720" xr:uid="{00000000-0005-0000-0000-0000890E0000}"/>
    <cellStyle name="_적격(화산) _중동-성황투찰(new)(발주자변경)_진짜하도급(토공)_요청" xfId="3721" xr:uid="{00000000-0005-0000-0000-00008A0E0000}"/>
    <cellStyle name="_적격(화산) _중동-성황투찰(new)(발주자변경)_진짜하도급(토공)_요청_(2004)선시행-구조물보수(요청-하도급)" xfId="3722" xr:uid="{00000000-0005-0000-0000-00008B0E0000}"/>
    <cellStyle name="_적격(화산) _중동-성황투찰(new)(발주자변경)_진짜하도급(토공)_요청_04-보령설계" xfId="3723" xr:uid="{00000000-0005-0000-0000-00008C0E0000}"/>
    <cellStyle name="_적격(화산) _중동-성황투찰(new)(발주자변경)_진짜하도급(토공)_요청_04-보령설계_04-보령설계" xfId="3724" xr:uid="{00000000-0005-0000-0000-00008D0E0000}"/>
    <cellStyle name="_적격(화산) _중동-성황투찰(new)(발주자변경)_진짜하도급(토공)_요청_팻칭내역(진천)" xfId="3725" xr:uid="{00000000-0005-0000-0000-00008E0E0000}"/>
    <cellStyle name="_적격(화산) _중동-성황투찰(new)(발주자변경)_진짜하도급(토공)_진짜진짜하도급" xfId="3726" xr:uid="{00000000-0005-0000-0000-00008F0E0000}"/>
    <cellStyle name="_적격(화산) _중동-성황투찰(new)(발주자변경)_진짜하도급(토공)_진짜진짜하도급_(2004)선시행-구조물보수(요청-하도급)" xfId="3727" xr:uid="{00000000-0005-0000-0000-0000900E0000}"/>
    <cellStyle name="_적격(화산) _중동-성황투찰(new)(발주자변경)_진짜하도급(토공)_진짜진짜하도급_04-보령설계" xfId="3728" xr:uid="{00000000-0005-0000-0000-0000910E0000}"/>
    <cellStyle name="_적격(화산) _중동-성황투찰(new)(발주자변경)_진짜하도급(토공)_진짜진짜하도급_04-보령설계_04-보령설계" xfId="3729" xr:uid="{00000000-0005-0000-0000-0000920E0000}"/>
    <cellStyle name="_적격(화산) _중동-성황투찰(new)(발주자변경)_진짜하도급(토공)_진짜진짜하도급_본부팀견적현황" xfId="3730" xr:uid="{00000000-0005-0000-0000-0000930E0000}"/>
    <cellStyle name="_적격(화산) _중동-성황투찰(new)(발주자변경)_진짜하도급(토공)_진짜진짜하도급_팻칭내역(진천)" xfId="3731" xr:uid="{00000000-0005-0000-0000-0000940E0000}"/>
    <cellStyle name="_적격(화산) _중동-성황투찰(new)(발주자변경)_진짜하도급(토공)_팻칭내역(진천)" xfId="3732" xr:uid="{00000000-0005-0000-0000-0000950E0000}"/>
    <cellStyle name="_적격(화산) _중동-성황투찰(new)(발주자변경)_진짜하도급(토공)_포장하도급승인" xfId="3733" xr:uid="{00000000-0005-0000-0000-0000960E0000}"/>
    <cellStyle name="_적격(화산) _중동-성황투찰(new)(발주자변경)_진짜하도급(토공)_하도급팀별분개" xfId="3734" xr:uid="{00000000-0005-0000-0000-0000970E0000}"/>
    <cellStyle name="_적격(화산) _중동-성황투찰(new)(발주자변경)_팻칭내역(진천)" xfId="3735" xr:uid="{00000000-0005-0000-0000-0000980E0000}"/>
    <cellStyle name="_적격(화산) _중동-성황투찰(new)(발주자변경)_합정하도급요청(토공)" xfId="3736" xr:uid="{00000000-0005-0000-0000-0000990E0000}"/>
    <cellStyle name="_적격(화산) _중동-성황투찰(new)(발주자변경)_합정하도급요청(토공)_(2004)선시행-구조물보수(요청-하도급)" xfId="3737" xr:uid="{00000000-0005-0000-0000-00009A0E0000}"/>
    <cellStyle name="_적격(화산) _중동-성황투찰(new)(발주자변경)_합정하도급요청(토공)_04-보령설계" xfId="3738" xr:uid="{00000000-0005-0000-0000-00009B0E0000}"/>
    <cellStyle name="_적격(화산) _중동-성황투찰(new)(발주자변경)_합정하도급요청(토공)_04-보령설계_04-보령설계" xfId="3739" xr:uid="{00000000-0005-0000-0000-00009C0E0000}"/>
    <cellStyle name="_적격(화산) _중동-성황투찰(new)(발주자변경)_합정하도급요청(토공)_검토" xfId="3740" xr:uid="{00000000-0005-0000-0000-00009D0E0000}"/>
    <cellStyle name="_적격(화산) _중동-성황투찰(new)(발주자변경)_합정하도급요청(토공)_검토_(2004)선시행-구조물보수(요청-하도급)" xfId="3741" xr:uid="{00000000-0005-0000-0000-00009E0E0000}"/>
    <cellStyle name="_적격(화산) _중동-성황투찰(new)(발주자변경)_합정하도급요청(토공)_검토_04-보령설계" xfId="3742" xr:uid="{00000000-0005-0000-0000-00009F0E0000}"/>
    <cellStyle name="_적격(화산) _중동-성황투찰(new)(발주자변경)_합정하도급요청(토공)_검토_04-보령설계_04-보령설계" xfId="3743" xr:uid="{00000000-0005-0000-0000-0000A00E0000}"/>
    <cellStyle name="_적격(화산) _중동-성황투찰(new)(발주자변경)_합정하도급요청(토공)_검토_팻칭내역(진천)" xfId="3744" xr:uid="{00000000-0005-0000-0000-0000A10E0000}"/>
    <cellStyle name="_적격(화산) _중동-성황투찰(new)(발주자변경)_합정하도급요청(토공)_계약내용" xfId="3745" xr:uid="{00000000-0005-0000-0000-0000A20E0000}"/>
    <cellStyle name="_적격(화산) _중동-성황투찰(new)(발주자변경)_합정하도급요청(토공)_본부팀견적현황" xfId="3746" xr:uid="{00000000-0005-0000-0000-0000A30E0000}"/>
    <cellStyle name="_적격(화산) _중동-성황투찰(new)(발주자변경)_합정하도급요청(토공)_사본 - 중부유지보수실행,하도급품의(강교자재비제외)" xfId="3747" xr:uid="{00000000-0005-0000-0000-0000A40E0000}"/>
    <cellStyle name="_적격(화산) _중동-성황투찰(new)(발주자변경)_합정하도급요청(토공)_요청" xfId="3748" xr:uid="{00000000-0005-0000-0000-0000A50E0000}"/>
    <cellStyle name="_적격(화산) _중동-성황투찰(new)(발주자변경)_합정하도급요청(토공)_요청_(2004)선시행-구조물보수(요청-하도급)" xfId="3749" xr:uid="{00000000-0005-0000-0000-0000A60E0000}"/>
    <cellStyle name="_적격(화산) _중동-성황투찰(new)(발주자변경)_합정하도급요청(토공)_요청_04-보령설계" xfId="3750" xr:uid="{00000000-0005-0000-0000-0000A70E0000}"/>
    <cellStyle name="_적격(화산) _중동-성황투찰(new)(발주자변경)_합정하도급요청(토공)_요청_04-보령설계_04-보령설계" xfId="3751" xr:uid="{00000000-0005-0000-0000-0000A80E0000}"/>
    <cellStyle name="_적격(화산) _중동-성황투찰(new)(발주자변경)_합정하도급요청(토공)_요청_팻칭내역(진천)" xfId="3752" xr:uid="{00000000-0005-0000-0000-0000A90E0000}"/>
    <cellStyle name="_적격(화산) _중동-성황투찰(new)(발주자변경)_합정하도급요청(토공)_진짜진짜하도급" xfId="3753" xr:uid="{00000000-0005-0000-0000-0000AA0E0000}"/>
    <cellStyle name="_적격(화산) _중동-성황투찰(new)(발주자변경)_합정하도급요청(토공)_진짜진짜하도급_(2004)선시행-구조물보수(요청-하도급)" xfId="3754" xr:uid="{00000000-0005-0000-0000-0000AB0E0000}"/>
    <cellStyle name="_적격(화산) _중동-성황투찰(new)(발주자변경)_합정하도급요청(토공)_진짜진짜하도급_04-보령설계" xfId="3755" xr:uid="{00000000-0005-0000-0000-0000AC0E0000}"/>
    <cellStyle name="_적격(화산) _중동-성황투찰(new)(발주자변경)_합정하도급요청(토공)_진짜진짜하도급_04-보령설계_04-보령설계" xfId="3756" xr:uid="{00000000-0005-0000-0000-0000AD0E0000}"/>
    <cellStyle name="_적격(화산) _중동-성황투찰(new)(발주자변경)_합정하도급요청(토공)_진짜진짜하도급_본부팀견적현황" xfId="3757" xr:uid="{00000000-0005-0000-0000-0000AE0E0000}"/>
    <cellStyle name="_적격(화산) _중동-성황투찰(new)(발주자변경)_합정하도급요청(토공)_진짜진짜하도급_팻칭내역(진천)" xfId="3758" xr:uid="{00000000-0005-0000-0000-0000AF0E0000}"/>
    <cellStyle name="_적격(화산) _중동-성황투찰(new)(발주자변경)_합정하도급요청(토공)_팻칭내역(진천)" xfId="3759" xr:uid="{00000000-0005-0000-0000-0000B00E0000}"/>
    <cellStyle name="_적격(화산) _중동-성황투찰(new)(발주자변경)_합정하도급요청(토공)_포장하도급승인" xfId="3760" xr:uid="{00000000-0005-0000-0000-0000B10E0000}"/>
    <cellStyle name="_적격(화산) _중동-성황투찰(new)(발주자변경)_합정하도급요청(토공)_하도급팀별분개" xfId="3761" xr:uid="{00000000-0005-0000-0000-0000B20E0000}"/>
    <cellStyle name="_적격(화산) _진짜하도급(토공)" xfId="3762" xr:uid="{00000000-0005-0000-0000-0000B30E0000}"/>
    <cellStyle name="_적격(화산) _진짜하도급(토공)_(2004)선시행-구조물보수(요청-하도급)" xfId="3763" xr:uid="{00000000-0005-0000-0000-0000B40E0000}"/>
    <cellStyle name="_적격(화산) _진짜하도급(토공)_04-보령설계" xfId="3764" xr:uid="{00000000-0005-0000-0000-0000B50E0000}"/>
    <cellStyle name="_적격(화산) _진짜하도급(토공)_04-보령설계_04-보령설계" xfId="3765" xr:uid="{00000000-0005-0000-0000-0000B60E0000}"/>
    <cellStyle name="_적격(화산) _진짜하도급(토공)_검토" xfId="3766" xr:uid="{00000000-0005-0000-0000-0000B70E0000}"/>
    <cellStyle name="_적격(화산) _진짜하도급(토공)_검토_(2004)선시행-구조물보수(요청-하도급)" xfId="3767" xr:uid="{00000000-0005-0000-0000-0000B80E0000}"/>
    <cellStyle name="_적격(화산) _진짜하도급(토공)_검토_04-보령설계" xfId="3768" xr:uid="{00000000-0005-0000-0000-0000B90E0000}"/>
    <cellStyle name="_적격(화산) _진짜하도급(토공)_검토_04-보령설계_04-보령설계" xfId="3769" xr:uid="{00000000-0005-0000-0000-0000BA0E0000}"/>
    <cellStyle name="_적격(화산) _진짜하도급(토공)_검토_팻칭내역(진천)" xfId="3770" xr:uid="{00000000-0005-0000-0000-0000BB0E0000}"/>
    <cellStyle name="_적격(화산) _진짜하도급(토공)_계약내용" xfId="3771" xr:uid="{00000000-0005-0000-0000-0000BC0E0000}"/>
    <cellStyle name="_적격(화산) _진짜하도급(토공)_본부팀견적현황" xfId="3772" xr:uid="{00000000-0005-0000-0000-0000BD0E0000}"/>
    <cellStyle name="_적격(화산) _진짜하도급(토공)_사본 - 중부유지보수실행,하도급품의(강교자재비제외)" xfId="3773" xr:uid="{00000000-0005-0000-0000-0000BE0E0000}"/>
    <cellStyle name="_적격(화산) _진짜하도급(토공)_요청" xfId="3774" xr:uid="{00000000-0005-0000-0000-0000BF0E0000}"/>
    <cellStyle name="_적격(화산) _진짜하도급(토공)_요청_(2004)선시행-구조물보수(요청-하도급)" xfId="3775" xr:uid="{00000000-0005-0000-0000-0000C00E0000}"/>
    <cellStyle name="_적격(화산) _진짜하도급(토공)_요청_04-보령설계" xfId="3776" xr:uid="{00000000-0005-0000-0000-0000C10E0000}"/>
    <cellStyle name="_적격(화산) _진짜하도급(토공)_요청_04-보령설계_04-보령설계" xfId="3777" xr:uid="{00000000-0005-0000-0000-0000C20E0000}"/>
    <cellStyle name="_적격(화산) _진짜하도급(토공)_요청_팻칭내역(진천)" xfId="3778" xr:uid="{00000000-0005-0000-0000-0000C30E0000}"/>
    <cellStyle name="_적격(화산) _진짜하도급(토공)_진짜진짜하도급" xfId="3779" xr:uid="{00000000-0005-0000-0000-0000C40E0000}"/>
    <cellStyle name="_적격(화산) _진짜하도급(토공)_진짜진짜하도급_(2004)선시행-구조물보수(요청-하도급)" xfId="3780" xr:uid="{00000000-0005-0000-0000-0000C50E0000}"/>
    <cellStyle name="_적격(화산) _진짜하도급(토공)_진짜진짜하도급_04-보령설계" xfId="3781" xr:uid="{00000000-0005-0000-0000-0000C60E0000}"/>
    <cellStyle name="_적격(화산) _진짜하도급(토공)_진짜진짜하도급_04-보령설계_04-보령설계" xfId="3782" xr:uid="{00000000-0005-0000-0000-0000C70E0000}"/>
    <cellStyle name="_적격(화산) _진짜하도급(토공)_진짜진짜하도급_본부팀견적현황" xfId="3783" xr:uid="{00000000-0005-0000-0000-0000C80E0000}"/>
    <cellStyle name="_적격(화산) _진짜하도급(토공)_진짜진짜하도급_팻칭내역(진천)" xfId="3784" xr:uid="{00000000-0005-0000-0000-0000C90E0000}"/>
    <cellStyle name="_적격(화산) _진짜하도급(토공)_팻칭내역(진천)" xfId="3785" xr:uid="{00000000-0005-0000-0000-0000CA0E0000}"/>
    <cellStyle name="_적격(화산) _진짜하도급(토공)_포장하도급승인" xfId="3786" xr:uid="{00000000-0005-0000-0000-0000CB0E0000}"/>
    <cellStyle name="_적격(화산) _진짜하도급(토공)_하도급팀별분개" xfId="3787" xr:uid="{00000000-0005-0000-0000-0000CC0E0000}"/>
    <cellStyle name="_적격(화산) _토공및구조물" xfId="3788" xr:uid="{00000000-0005-0000-0000-0000CD0E0000}"/>
    <cellStyle name="_적격(화산) _토공및구조물_(2004)선시행-구조물보수(요청-하도급)" xfId="3789" xr:uid="{00000000-0005-0000-0000-0000CE0E0000}"/>
    <cellStyle name="_적격(화산) _토공및구조물_04-보령설계" xfId="3790" xr:uid="{00000000-0005-0000-0000-0000CF0E0000}"/>
    <cellStyle name="_적격(화산) _토공및구조물_04-보령설계_04-보령설계" xfId="3791" xr:uid="{00000000-0005-0000-0000-0000D00E0000}"/>
    <cellStyle name="_적격(화산) _토공및구조물_본부팀견적현황" xfId="3792" xr:uid="{00000000-0005-0000-0000-0000D10E0000}"/>
    <cellStyle name="_적격(화산) _토공및구조물_진짜하도급(토공)" xfId="3793" xr:uid="{00000000-0005-0000-0000-0000D20E0000}"/>
    <cellStyle name="_적격(화산) _토공및구조물_진짜하도급(토공)_(2004)선시행-구조물보수(요청-하도급)" xfId="3794" xr:uid="{00000000-0005-0000-0000-0000D30E0000}"/>
    <cellStyle name="_적격(화산) _토공및구조물_진짜하도급(토공)_04-보령설계" xfId="3795" xr:uid="{00000000-0005-0000-0000-0000D40E0000}"/>
    <cellStyle name="_적격(화산) _토공및구조물_진짜하도급(토공)_04-보령설계_04-보령설계" xfId="3796" xr:uid="{00000000-0005-0000-0000-0000D50E0000}"/>
    <cellStyle name="_적격(화산) _토공및구조물_진짜하도급(토공)_검토" xfId="3797" xr:uid="{00000000-0005-0000-0000-0000D60E0000}"/>
    <cellStyle name="_적격(화산) _토공및구조물_진짜하도급(토공)_검토_(2004)선시행-구조물보수(요청-하도급)" xfId="3798" xr:uid="{00000000-0005-0000-0000-0000D70E0000}"/>
    <cellStyle name="_적격(화산) _토공및구조물_진짜하도급(토공)_검토_04-보령설계" xfId="3799" xr:uid="{00000000-0005-0000-0000-0000D80E0000}"/>
    <cellStyle name="_적격(화산) _토공및구조물_진짜하도급(토공)_검토_04-보령설계_04-보령설계" xfId="3800" xr:uid="{00000000-0005-0000-0000-0000D90E0000}"/>
    <cellStyle name="_적격(화산) _토공및구조물_진짜하도급(토공)_검토_팻칭내역(진천)" xfId="3801" xr:uid="{00000000-0005-0000-0000-0000DA0E0000}"/>
    <cellStyle name="_적격(화산) _토공및구조물_진짜하도급(토공)_계약내용" xfId="3802" xr:uid="{00000000-0005-0000-0000-0000DB0E0000}"/>
    <cellStyle name="_적격(화산) _토공및구조물_진짜하도급(토공)_본부팀견적현황" xfId="3803" xr:uid="{00000000-0005-0000-0000-0000DC0E0000}"/>
    <cellStyle name="_적격(화산) _토공및구조물_진짜하도급(토공)_사본 - 중부유지보수실행,하도급품의(강교자재비제외)" xfId="3804" xr:uid="{00000000-0005-0000-0000-0000DD0E0000}"/>
    <cellStyle name="_적격(화산) _토공및구조물_진짜하도급(토공)_요청" xfId="3805" xr:uid="{00000000-0005-0000-0000-0000DE0E0000}"/>
    <cellStyle name="_적격(화산) _토공및구조물_진짜하도급(토공)_요청_(2004)선시행-구조물보수(요청-하도급)" xfId="3806" xr:uid="{00000000-0005-0000-0000-0000DF0E0000}"/>
    <cellStyle name="_적격(화산) _토공및구조물_진짜하도급(토공)_요청_04-보령설계" xfId="3807" xr:uid="{00000000-0005-0000-0000-0000E00E0000}"/>
    <cellStyle name="_적격(화산) _토공및구조물_진짜하도급(토공)_요청_04-보령설계_04-보령설계" xfId="3808" xr:uid="{00000000-0005-0000-0000-0000E10E0000}"/>
    <cellStyle name="_적격(화산) _토공및구조물_진짜하도급(토공)_요청_팻칭내역(진천)" xfId="3809" xr:uid="{00000000-0005-0000-0000-0000E20E0000}"/>
    <cellStyle name="_적격(화산) _토공및구조물_진짜하도급(토공)_진짜진짜하도급" xfId="3810" xr:uid="{00000000-0005-0000-0000-0000E30E0000}"/>
    <cellStyle name="_적격(화산) _토공및구조물_진짜하도급(토공)_진짜진짜하도급_(2004)선시행-구조물보수(요청-하도급)" xfId="3811" xr:uid="{00000000-0005-0000-0000-0000E40E0000}"/>
    <cellStyle name="_적격(화산) _토공및구조물_진짜하도급(토공)_진짜진짜하도급_04-보령설계" xfId="3812" xr:uid="{00000000-0005-0000-0000-0000E50E0000}"/>
    <cellStyle name="_적격(화산) _토공및구조물_진짜하도급(토공)_진짜진짜하도급_04-보령설계_04-보령설계" xfId="3813" xr:uid="{00000000-0005-0000-0000-0000E60E0000}"/>
    <cellStyle name="_적격(화산) _토공및구조물_진짜하도급(토공)_진짜진짜하도급_본부팀견적현황" xfId="3814" xr:uid="{00000000-0005-0000-0000-0000E70E0000}"/>
    <cellStyle name="_적격(화산) _토공및구조물_진짜하도급(토공)_진짜진짜하도급_팻칭내역(진천)" xfId="3815" xr:uid="{00000000-0005-0000-0000-0000E80E0000}"/>
    <cellStyle name="_적격(화산) _토공및구조물_진짜하도급(토공)_팻칭내역(진천)" xfId="3816" xr:uid="{00000000-0005-0000-0000-0000E90E0000}"/>
    <cellStyle name="_적격(화산) _토공및구조물_진짜하도급(토공)_포장하도급승인" xfId="3817" xr:uid="{00000000-0005-0000-0000-0000EA0E0000}"/>
    <cellStyle name="_적격(화산) _토공및구조물_진짜하도급(토공)_하도급팀별분개" xfId="3818" xr:uid="{00000000-0005-0000-0000-0000EB0E0000}"/>
    <cellStyle name="_적격(화산) _토공및구조물_팻칭내역(진천)" xfId="3819" xr:uid="{00000000-0005-0000-0000-0000EC0E0000}"/>
    <cellStyle name="_적격(화산) _토공및구조물_합정하도급요청(토공)" xfId="3820" xr:uid="{00000000-0005-0000-0000-0000ED0E0000}"/>
    <cellStyle name="_적격(화산) _토공및구조물_합정하도급요청(토공)_(2004)선시행-구조물보수(요청-하도급)" xfId="3821" xr:uid="{00000000-0005-0000-0000-0000EE0E0000}"/>
    <cellStyle name="_적격(화산) _토공및구조물_합정하도급요청(토공)_04-보령설계" xfId="3822" xr:uid="{00000000-0005-0000-0000-0000EF0E0000}"/>
    <cellStyle name="_적격(화산) _토공및구조물_합정하도급요청(토공)_04-보령설계_04-보령설계" xfId="3823" xr:uid="{00000000-0005-0000-0000-0000F00E0000}"/>
    <cellStyle name="_적격(화산) _토공및구조물_합정하도급요청(토공)_검토" xfId="3824" xr:uid="{00000000-0005-0000-0000-0000F10E0000}"/>
    <cellStyle name="_적격(화산) _토공및구조물_합정하도급요청(토공)_검토_(2004)선시행-구조물보수(요청-하도급)" xfId="3825" xr:uid="{00000000-0005-0000-0000-0000F20E0000}"/>
    <cellStyle name="_적격(화산) _토공및구조물_합정하도급요청(토공)_검토_04-보령설계" xfId="3826" xr:uid="{00000000-0005-0000-0000-0000F30E0000}"/>
    <cellStyle name="_적격(화산) _토공및구조물_합정하도급요청(토공)_검토_04-보령설계_04-보령설계" xfId="3827" xr:uid="{00000000-0005-0000-0000-0000F40E0000}"/>
    <cellStyle name="_적격(화산) _토공및구조물_합정하도급요청(토공)_검토_팻칭내역(진천)" xfId="3828" xr:uid="{00000000-0005-0000-0000-0000F50E0000}"/>
    <cellStyle name="_적격(화산) _토공및구조물_합정하도급요청(토공)_계약내용" xfId="3829" xr:uid="{00000000-0005-0000-0000-0000F60E0000}"/>
    <cellStyle name="_적격(화산) _토공및구조물_합정하도급요청(토공)_본부팀견적현황" xfId="3830" xr:uid="{00000000-0005-0000-0000-0000F70E0000}"/>
    <cellStyle name="_적격(화산) _토공및구조물_합정하도급요청(토공)_사본 - 중부유지보수실행,하도급품의(강교자재비제외)" xfId="3831" xr:uid="{00000000-0005-0000-0000-0000F80E0000}"/>
    <cellStyle name="_적격(화산) _토공및구조물_합정하도급요청(토공)_요청" xfId="3832" xr:uid="{00000000-0005-0000-0000-0000F90E0000}"/>
    <cellStyle name="_적격(화산) _토공및구조물_합정하도급요청(토공)_요청_(2004)선시행-구조물보수(요청-하도급)" xfId="3833" xr:uid="{00000000-0005-0000-0000-0000FA0E0000}"/>
    <cellStyle name="_적격(화산) _토공및구조물_합정하도급요청(토공)_요청_04-보령설계" xfId="3834" xr:uid="{00000000-0005-0000-0000-0000FB0E0000}"/>
    <cellStyle name="_적격(화산) _토공및구조물_합정하도급요청(토공)_요청_04-보령설계_04-보령설계" xfId="3835" xr:uid="{00000000-0005-0000-0000-0000FC0E0000}"/>
    <cellStyle name="_적격(화산) _토공및구조물_합정하도급요청(토공)_요청_팻칭내역(진천)" xfId="3836" xr:uid="{00000000-0005-0000-0000-0000FD0E0000}"/>
    <cellStyle name="_적격(화산) _토공및구조물_합정하도급요청(토공)_진짜진짜하도급" xfId="3837" xr:uid="{00000000-0005-0000-0000-0000FE0E0000}"/>
    <cellStyle name="_적격(화산) _토공및구조물_합정하도급요청(토공)_진짜진짜하도급_(2004)선시행-구조물보수(요청-하도급)" xfId="3838" xr:uid="{00000000-0005-0000-0000-0000FF0E0000}"/>
    <cellStyle name="_적격(화산) _토공및구조물_합정하도급요청(토공)_진짜진짜하도급_04-보령설계" xfId="3839" xr:uid="{00000000-0005-0000-0000-0000000F0000}"/>
    <cellStyle name="_적격(화산) _토공및구조물_합정하도급요청(토공)_진짜진짜하도급_04-보령설계_04-보령설계" xfId="3840" xr:uid="{00000000-0005-0000-0000-0000010F0000}"/>
    <cellStyle name="_적격(화산) _토공및구조물_합정하도급요청(토공)_진짜진짜하도급_본부팀견적현황" xfId="3841" xr:uid="{00000000-0005-0000-0000-0000020F0000}"/>
    <cellStyle name="_적격(화산) _토공및구조물_합정하도급요청(토공)_진짜진짜하도급_팻칭내역(진천)" xfId="3842" xr:uid="{00000000-0005-0000-0000-0000030F0000}"/>
    <cellStyle name="_적격(화산) _토공및구조물_합정하도급요청(토공)_팻칭내역(진천)" xfId="3843" xr:uid="{00000000-0005-0000-0000-0000040F0000}"/>
    <cellStyle name="_적격(화산) _토공및구조물_합정하도급요청(토공)_포장하도급승인" xfId="3844" xr:uid="{00000000-0005-0000-0000-0000050F0000}"/>
    <cellStyle name="_적격(화산) _토공및구조물_합정하도급요청(토공)_하도급팀별분개" xfId="3845" xr:uid="{00000000-0005-0000-0000-0000060F0000}"/>
    <cellStyle name="_적격(화산) _팻칭내역(진천)" xfId="3846" xr:uid="{00000000-0005-0000-0000-0000070F0000}"/>
    <cellStyle name="_적격(화산) _하도그계약요청(영동최종)(2003_05_13)" xfId="3847" xr:uid="{00000000-0005-0000-0000-0000080F0000}"/>
    <cellStyle name="_적격(화산) _합정하도급요청(토공)" xfId="3848" xr:uid="{00000000-0005-0000-0000-0000090F0000}"/>
    <cellStyle name="_적격(화산) _합정하도급요청(토공)_(2004)선시행-구조물보수(요청-하도급)" xfId="3849" xr:uid="{00000000-0005-0000-0000-00000A0F0000}"/>
    <cellStyle name="_적격(화산) _합정하도급요청(토공)_04-보령설계" xfId="3850" xr:uid="{00000000-0005-0000-0000-00000B0F0000}"/>
    <cellStyle name="_적격(화산) _합정하도급요청(토공)_04-보령설계_04-보령설계" xfId="3851" xr:uid="{00000000-0005-0000-0000-00000C0F0000}"/>
    <cellStyle name="_적격(화산) _합정하도급요청(토공)_검토" xfId="3852" xr:uid="{00000000-0005-0000-0000-00000D0F0000}"/>
    <cellStyle name="_적격(화산) _합정하도급요청(토공)_검토_(2004)선시행-구조물보수(요청-하도급)" xfId="3853" xr:uid="{00000000-0005-0000-0000-00000E0F0000}"/>
    <cellStyle name="_적격(화산) _합정하도급요청(토공)_검토_04-보령설계" xfId="3854" xr:uid="{00000000-0005-0000-0000-00000F0F0000}"/>
    <cellStyle name="_적격(화산) _합정하도급요청(토공)_검토_04-보령설계_04-보령설계" xfId="3855" xr:uid="{00000000-0005-0000-0000-0000100F0000}"/>
    <cellStyle name="_적격(화산) _합정하도급요청(토공)_검토_팻칭내역(진천)" xfId="3856" xr:uid="{00000000-0005-0000-0000-0000110F0000}"/>
    <cellStyle name="_적격(화산) _합정하도급요청(토공)_계약내용" xfId="3857" xr:uid="{00000000-0005-0000-0000-0000120F0000}"/>
    <cellStyle name="_적격(화산) _합정하도급요청(토공)_본부팀견적현황" xfId="3858" xr:uid="{00000000-0005-0000-0000-0000130F0000}"/>
    <cellStyle name="_적격(화산) _합정하도급요청(토공)_사본 - 중부유지보수실행,하도급품의(강교자재비제외)" xfId="3859" xr:uid="{00000000-0005-0000-0000-0000140F0000}"/>
    <cellStyle name="_적격(화산) _합정하도급요청(토공)_요청" xfId="3860" xr:uid="{00000000-0005-0000-0000-0000150F0000}"/>
    <cellStyle name="_적격(화산) _합정하도급요청(토공)_요청_(2004)선시행-구조물보수(요청-하도급)" xfId="3861" xr:uid="{00000000-0005-0000-0000-0000160F0000}"/>
    <cellStyle name="_적격(화산) _합정하도급요청(토공)_요청_04-보령설계" xfId="3862" xr:uid="{00000000-0005-0000-0000-0000170F0000}"/>
    <cellStyle name="_적격(화산) _합정하도급요청(토공)_요청_04-보령설계_04-보령설계" xfId="3863" xr:uid="{00000000-0005-0000-0000-0000180F0000}"/>
    <cellStyle name="_적격(화산) _합정하도급요청(토공)_요청_팻칭내역(진천)" xfId="3864" xr:uid="{00000000-0005-0000-0000-0000190F0000}"/>
    <cellStyle name="_적격(화산) _합정하도급요청(토공)_진짜진짜하도급" xfId="3865" xr:uid="{00000000-0005-0000-0000-00001A0F0000}"/>
    <cellStyle name="_적격(화산) _합정하도급요청(토공)_진짜진짜하도급_(2004)선시행-구조물보수(요청-하도급)" xfId="3866" xr:uid="{00000000-0005-0000-0000-00001B0F0000}"/>
    <cellStyle name="_적격(화산) _합정하도급요청(토공)_진짜진짜하도급_04-보령설계" xfId="3867" xr:uid="{00000000-0005-0000-0000-00001C0F0000}"/>
    <cellStyle name="_적격(화산) _합정하도급요청(토공)_진짜진짜하도급_04-보령설계_04-보령설계" xfId="3868" xr:uid="{00000000-0005-0000-0000-00001D0F0000}"/>
    <cellStyle name="_적격(화산) _합정하도급요청(토공)_진짜진짜하도급_본부팀견적현황" xfId="3869" xr:uid="{00000000-0005-0000-0000-00001E0F0000}"/>
    <cellStyle name="_적격(화산) _합정하도급요청(토공)_진짜진짜하도급_팻칭내역(진천)" xfId="3870" xr:uid="{00000000-0005-0000-0000-00001F0F0000}"/>
    <cellStyle name="_적격(화산) _합정하도급요청(토공)_팻칭내역(진천)" xfId="3871" xr:uid="{00000000-0005-0000-0000-0000200F0000}"/>
    <cellStyle name="_적격(화산) _합정하도급요청(토공)_포장하도급승인" xfId="3872" xr:uid="{00000000-0005-0000-0000-0000210F0000}"/>
    <cellStyle name="_적격(화산) _합정하도급요청(토공)_하도급팀별분개" xfId="3873" xr:uid="{00000000-0005-0000-0000-0000220F0000}"/>
    <cellStyle name="_전문계약직지침서" xfId="3874" xr:uid="{00000000-0005-0000-0000-0000230F0000}"/>
    <cellStyle name="_정인건설" xfId="3875" xr:uid="{00000000-0005-0000-0000-0000240F0000}"/>
    <cellStyle name="_중분대개구부(인천)" xfId="3876" xr:uid="{00000000-0005-0000-0000-0000250F0000}"/>
    <cellStyle name="_중앙분리대 단가산출서" xfId="3877" xr:uid="{00000000-0005-0000-0000-0000260F0000}"/>
    <cellStyle name="_중앙분리대 단가산출서_1" xfId="3878" xr:uid="{00000000-0005-0000-0000-0000270F0000}"/>
    <cellStyle name="_지역별하자보증030101" xfId="3879" xr:uid="{00000000-0005-0000-0000-0000280F0000}"/>
    <cellStyle name="_지역별하자보증040101" xfId="3880" xr:uid="{00000000-0005-0000-0000-0000290F0000}"/>
    <cellStyle name="_지정과제1분기실적(확정990408)" xfId="3881" xr:uid="{00000000-0005-0000-0000-00002A0F0000}"/>
    <cellStyle name="_지정과제1분기실적(확정990408)_1" xfId="3882" xr:uid="{00000000-0005-0000-0000-00002B0F0000}"/>
    <cellStyle name="_지정과제2차심의list" xfId="3883" xr:uid="{00000000-0005-0000-0000-00002C0F0000}"/>
    <cellStyle name="_지정과제2차심의list_1" xfId="3884" xr:uid="{00000000-0005-0000-0000-00002D0F0000}"/>
    <cellStyle name="_지정과제2차심의list_2" xfId="3885" xr:uid="{00000000-0005-0000-0000-00002E0F0000}"/>
    <cellStyle name="_지정과제2차심의결과" xfId="3886" xr:uid="{00000000-0005-0000-0000-00002F0F0000}"/>
    <cellStyle name="_지정과제2차심의결과(금액조정후최종)" xfId="3887" xr:uid="{00000000-0005-0000-0000-0000300F0000}"/>
    <cellStyle name="_지정과제2차심의결과(금액조정후최종)_1" xfId="3888" xr:uid="{00000000-0005-0000-0000-0000310F0000}"/>
    <cellStyle name="_지정과제2차심의결과(금액조정후최종)_1_경영개선실적보고(전주공장)" xfId="3889" xr:uid="{00000000-0005-0000-0000-0000320F0000}"/>
    <cellStyle name="_지정과제2차심의결과(금액조정후최종)_1_별첨1_2" xfId="3890" xr:uid="{00000000-0005-0000-0000-0000330F0000}"/>
    <cellStyle name="_지정과제2차심의결과(금액조정후최종)_1_제안과제집계표(공장전체)" xfId="3891" xr:uid="{00000000-0005-0000-0000-0000340F0000}"/>
    <cellStyle name="_지정과제2차심의결과(금액조정후최종)_경영개선실적보고(전주공장)" xfId="3892" xr:uid="{00000000-0005-0000-0000-0000350F0000}"/>
    <cellStyle name="_지정과제2차심의결과(금액조정후최종)_별첨1_2" xfId="3893" xr:uid="{00000000-0005-0000-0000-0000360F0000}"/>
    <cellStyle name="_지정과제2차심의결과(금액조정후최종)_제안과제집계표(공장전체)" xfId="3894" xr:uid="{00000000-0005-0000-0000-0000370F0000}"/>
    <cellStyle name="_지정과제2차심의결과_1" xfId="3895" xr:uid="{00000000-0005-0000-0000-0000380F0000}"/>
    <cellStyle name="_집중관리(981231)" xfId="3896" xr:uid="{00000000-0005-0000-0000-0000390F0000}"/>
    <cellStyle name="_집중관리(981231)_1" xfId="3897" xr:uid="{00000000-0005-0000-0000-00003A0F0000}"/>
    <cellStyle name="_집중관리(지정과제및 양식)" xfId="3898" xr:uid="{00000000-0005-0000-0000-00003B0F0000}"/>
    <cellStyle name="_집중관리(지정과제및 양식)_1" xfId="3899" xr:uid="{00000000-0005-0000-0000-00003C0F0000}"/>
    <cellStyle name="_착공계" xfId="3900" xr:uid="{00000000-0005-0000-0000-00003D0F0000}"/>
    <cellStyle name="_착공계(변경)" xfId="3901" xr:uid="{00000000-0005-0000-0000-00003E0F0000}"/>
    <cellStyle name="_최종설계서(도공제출용)" xfId="3902" xr:uid="{00000000-0005-0000-0000-00003F0F0000}"/>
    <cellStyle name="_추부2차(도급내역작성)" xfId="3903" xr:uid="{00000000-0005-0000-0000-0000400F0000}"/>
    <cellStyle name="_추부설계(1차최종)" xfId="3904" xr:uid="{00000000-0005-0000-0000-0000410F0000}"/>
    <cellStyle name="_추부설계(2차)" xfId="3905" xr:uid="{00000000-0005-0000-0000-0000420F0000}"/>
    <cellStyle name="_추부설계확정(031009)" xfId="3906" xr:uid="{00000000-0005-0000-0000-0000430F0000}"/>
    <cellStyle name="_콘크리트포장보수(3건)" xfId="3907" xr:uid="{00000000-0005-0000-0000-0000440F0000}"/>
    <cellStyle name="_콜센터업체현황조사(200712)" xfId="3908" xr:uid="{00000000-0005-0000-0000-0000450F0000}"/>
    <cellStyle name="_콜센터업체현황조사(200712)_1006 본사사무직정산내역(0621)" xfId="3909" xr:uid="{00000000-0005-0000-0000-0000460F0000}"/>
    <cellStyle name="_콜센터업체현황조사(200712)_1008 본사사무직정산내역" xfId="3910" xr:uid="{00000000-0005-0000-0000-0000470F0000}"/>
    <cellStyle name="_토잡근(전체)" xfId="3911" xr:uid="{00000000-0005-0000-0000-0000480F0000}"/>
    <cellStyle name="_파견직원인건비업로드양식 (케이텍 7월)" xfId="3912" xr:uid="{00000000-0005-0000-0000-0000490F0000}"/>
    <cellStyle name="_판교영업소차선도색" xfId="3913" xr:uid="{00000000-0005-0000-0000-00004A0F0000}"/>
    <cellStyle name="_표주이설선투입요청" xfId="3914" xr:uid="{00000000-0005-0000-0000-00004B0F0000}"/>
    <cellStyle name="_하도급발주(천안)" xfId="3915" xr:uid="{00000000-0005-0000-0000-00004C0F0000}"/>
    <cellStyle name="_하도급발주승인(당진보령토공구조물)" xfId="3916" xr:uid="{00000000-0005-0000-0000-00004D0F0000}"/>
    <cellStyle name="_하도급발주요청(잔여공종)" xfId="3917" xr:uid="{00000000-0005-0000-0000-00004E0F0000}"/>
    <cellStyle name="_하도급변경승인(대진산업)" xfId="3918" xr:uid="{00000000-0005-0000-0000-00004F0F0000}"/>
    <cellStyle name="_화정" xfId="3919" xr:uid="{00000000-0005-0000-0000-0000500F0000}"/>
    <cellStyle name="¤@?e_TEST-1 " xfId="3920" xr:uid="{00000000-0005-0000-0000-0000510F0000}"/>
    <cellStyle name="0.0" xfId="3921" xr:uid="{00000000-0005-0000-0000-0000520F0000}"/>
    <cellStyle name="0.0 10" xfId="3922" xr:uid="{00000000-0005-0000-0000-0000530F0000}"/>
    <cellStyle name="0.0 2" xfId="3923" xr:uid="{00000000-0005-0000-0000-0000540F0000}"/>
    <cellStyle name="0.0 2 2" xfId="3924" xr:uid="{00000000-0005-0000-0000-0000550F0000}"/>
    <cellStyle name="0.0 2 2 10" xfId="3925" xr:uid="{00000000-0005-0000-0000-0000560F0000}"/>
    <cellStyle name="0.0 2 2 11" xfId="3926" xr:uid="{00000000-0005-0000-0000-0000570F0000}"/>
    <cellStyle name="0.0 2 2 12" xfId="3927" xr:uid="{00000000-0005-0000-0000-0000580F0000}"/>
    <cellStyle name="0.0 2 2 2" xfId="3928" xr:uid="{00000000-0005-0000-0000-0000590F0000}"/>
    <cellStyle name="0.0 2 2 2 10" xfId="3929" xr:uid="{00000000-0005-0000-0000-00005A0F0000}"/>
    <cellStyle name="0.0 2 2 2 11" xfId="3930" xr:uid="{00000000-0005-0000-0000-00005B0F0000}"/>
    <cellStyle name="0.0 2 2 2 12" xfId="3931" xr:uid="{00000000-0005-0000-0000-00005C0F0000}"/>
    <cellStyle name="0.0 2 2 2 13" xfId="3932" xr:uid="{00000000-0005-0000-0000-00005D0F0000}"/>
    <cellStyle name="0.0 2 2 2 2" xfId="3933" xr:uid="{00000000-0005-0000-0000-00005E0F0000}"/>
    <cellStyle name="0.0 2 2 2 2 10" xfId="3934" xr:uid="{00000000-0005-0000-0000-00005F0F0000}"/>
    <cellStyle name="0.0 2 2 2 2 11" xfId="3935" xr:uid="{00000000-0005-0000-0000-0000600F0000}"/>
    <cellStyle name="0.0 2 2 2 2 2" xfId="3936" xr:uid="{00000000-0005-0000-0000-0000610F0000}"/>
    <cellStyle name="0.0 2 2 2 2 2 2" xfId="3937" xr:uid="{00000000-0005-0000-0000-0000620F0000}"/>
    <cellStyle name="0.0 2 2 2 2 2 2 2" xfId="3938" xr:uid="{00000000-0005-0000-0000-0000630F0000}"/>
    <cellStyle name="0.0 2 2 2 2 2 2 3" xfId="3939" xr:uid="{00000000-0005-0000-0000-0000640F0000}"/>
    <cellStyle name="0.0 2 2 2 2 2 2 4" xfId="3940" xr:uid="{00000000-0005-0000-0000-0000650F0000}"/>
    <cellStyle name="0.0 2 2 2 2 2 2 5" xfId="3941" xr:uid="{00000000-0005-0000-0000-0000660F0000}"/>
    <cellStyle name="0.0 2 2 2 2 2 3" xfId="3942" xr:uid="{00000000-0005-0000-0000-0000670F0000}"/>
    <cellStyle name="0.0 2 2 2 2 2 3 2" xfId="3943" xr:uid="{00000000-0005-0000-0000-0000680F0000}"/>
    <cellStyle name="0.0 2 2 2 2 2 3 3" xfId="3944" xr:uid="{00000000-0005-0000-0000-0000690F0000}"/>
    <cellStyle name="0.0 2 2 2 2 2 3 4" xfId="3945" xr:uid="{00000000-0005-0000-0000-00006A0F0000}"/>
    <cellStyle name="0.0 2 2 2 2 2 3 5" xfId="3946" xr:uid="{00000000-0005-0000-0000-00006B0F0000}"/>
    <cellStyle name="0.0 2 2 2 2 2 4" xfId="3947" xr:uid="{00000000-0005-0000-0000-00006C0F0000}"/>
    <cellStyle name="0.0 2 2 2 2 2 4 2" xfId="3948" xr:uid="{00000000-0005-0000-0000-00006D0F0000}"/>
    <cellStyle name="0.0 2 2 2 2 2 4 3" xfId="3949" xr:uid="{00000000-0005-0000-0000-00006E0F0000}"/>
    <cellStyle name="0.0 2 2 2 2 2 4 4" xfId="3950" xr:uid="{00000000-0005-0000-0000-00006F0F0000}"/>
    <cellStyle name="0.0 2 2 2 2 2 4 5" xfId="3951" xr:uid="{00000000-0005-0000-0000-0000700F0000}"/>
    <cellStyle name="0.0 2 2 2 2 2 5" xfId="3952" xr:uid="{00000000-0005-0000-0000-0000710F0000}"/>
    <cellStyle name="0.0 2 2 2 2 2 6" xfId="3953" xr:uid="{00000000-0005-0000-0000-0000720F0000}"/>
    <cellStyle name="0.0 2 2 2 2 2 7" xfId="3954" xr:uid="{00000000-0005-0000-0000-0000730F0000}"/>
    <cellStyle name="0.0 2 2 2 2 2 8" xfId="3955" xr:uid="{00000000-0005-0000-0000-0000740F0000}"/>
    <cellStyle name="0.0 2 2 2 2 3" xfId="3956" xr:uid="{00000000-0005-0000-0000-0000750F0000}"/>
    <cellStyle name="0.0 2 2 2 2 3 2" xfId="3957" xr:uid="{00000000-0005-0000-0000-0000760F0000}"/>
    <cellStyle name="0.0 2 2 2 2 3 2 2" xfId="3958" xr:uid="{00000000-0005-0000-0000-0000770F0000}"/>
    <cellStyle name="0.0 2 2 2 2 3 2 3" xfId="3959" xr:uid="{00000000-0005-0000-0000-0000780F0000}"/>
    <cellStyle name="0.0 2 2 2 2 3 2 4" xfId="3960" xr:uid="{00000000-0005-0000-0000-0000790F0000}"/>
    <cellStyle name="0.0 2 2 2 2 3 2 5" xfId="3961" xr:uid="{00000000-0005-0000-0000-00007A0F0000}"/>
    <cellStyle name="0.0 2 2 2 2 3 3" xfId="3962" xr:uid="{00000000-0005-0000-0000-00007B0F0000}"/>
    <cellStyle name="0.0 2 2 2 2 3 3 2" xfId="3963" xr:uid="{00000000-0005-0000-0000-00007C0F0000}"/>
    <cellStyle name="0.0 2 2 2 2 3 3 3" xfId="3964" xr:uid="{00000000-0005-0000-0000-00007D0F0000}"/>
    <cellStyle name="0.0 2 2 2 2 3 3 4" xfId="3965" xr:uid="{00000000-0005-0000-0000-00007E0F0000}"/>
    <cellStyle name="0.0 2 2 2 2 3 3 5" xfId="3966" xr:uid="{00000000-0005-0000-0000-00007F0F0000}"/>
    <cellStyle name="0.0 2 2 2 2 3 4" xfId="3967" xr:uid="{00000000-0005-0000-0000-0000800F0000}"/>
    <cellStyle name="0.0 2 2 2 2 3 4 2" xfId="3968" xr:uid="{00000000-0005-0000-0000-0000810F0000}"/>
    <cellStyle name="0.0 2 2 2 2 3 4 3" xfId="3969" xr:uid="{00000000-0005-0000-0000-0000820F0000}"/>
    <cellStyle name="0.0 2 2 2 2 3 4 4" xfId="3970" xr:uid="{00000000-0005-0000-0000-0000830F0000}"/>
    <cellStyle name="0.0 2 2 2 2 3 4 5" xfId="3971" xr:uid="{00000000-0005-0000-0000-0000840F0000}"/>
    <cellStyle name="0.0 2 2 2 2 3 5" xfId="3972" xr:uid="{00000000-0005-0000-0000-0000850F0000}"/>
    <cellStyle name="0.0 2 2 2 2 3 6" xfId="3973" xr:uid="{00000000-0005-0000-0000-0000860F0000}"/>
    <cellStyle name="0.0 2 2 2 2 3 7" xfId="3974" xr:uid="{00000000-0005-0000-0000-0000870F0000}"/>
    <cellStyle name="0.0 2 2 2 2 3 8" xfId="3975" xr:uid="{00000000-0005-0000-0000-0000880F0000}"/>
    <cellStyle name="0.0 2 2 2 2 4" xfId="3976" xr:uid="{00000000-0005-0000-0000-0000890F0000}"/>
    <cellStyle name="0.0 2 2 2 2 4 2" xfId="3977" xr:uid="{00000000-0005-0000-0000-00008A0F0000}"/>
    <cellStyle name="0.0 2 2 2 2 4 2 2" xfId="3978" xr:uid="{00000000-0005-0000-0000-00008B0F0000}"/>
    <cellStyle name="0.0 2 2 2 2 4 2 3" xfId="3979" xr:uid="{00000000-0005-0000-0000-00008C0F0000}"/>
    <cellStyle name="0.0 2 2 2 2 4 2 4" xfId="3980" xr:uid="{00000000-0005-0000-0000-00008D0F0000}"/>
    <cellStyle name="0.0 2 2 2 2 4 2 5" xfId="3981" xr:uid="{00000000-0005-0000-0000-00008E0F0000}"/>
    <cellStyle name="0.0 2 2 2 2 4 3" xfId="3982" xr:uid="{00000000-0005-0000-0000-00008F0F0000}"/>
    <cellStyle name="0.0 2 2 2 2 4 3 2" xfId="3983" xr:uid="{00000000-0005-0000-0000-0000900F0000}"/>
    <cellStyle name="0.0 2 2 2 2 4 3 3" xfId="3984" xr:uid="{00000000-0005-0000-0000-0000910F0000}"/>
    <cellStyle name="0.0 2 2 2 2 4 3 4" xfId="3985" xr:uid="{00000000-0005-0000-0000-0000920F0000}"/>
    <cellStyle name="0.0 2 2 2 2 4 3 5" xfId="3986" xr:uid="{00000000-0005-0000-0000-0000930F0000}"/>
    <cellStyle name="0.0 2 2 2 2 4 4" xfId="3987" xr:uid="{00000000-0005-0000-0000-0000940F0000}"/>
    <cellStyle name="0.0 2 2 2 2 4 4 2" xfId="3988" xr:uid="{00000000-0005-0000-0000-0000950F0000}"/>
    <cellStyle name="0.0 2 2 2 2 4 4 3" xfId="3989" xr:uid="{00000000-0005-0000-0000-0000960F0000}"/>
    <cellStyle name="0.0 2 2 2 2 4 4 4" xfId="3990" xr:uid="{00000000-0005-0000-0000-0000970F0000}"/>
    <cellStyle name="0.0 2 2 2 2 4 4 5" xfId="3991" xr:uid="{00000000-0005-0000-0000-0000980F0000}"/>
    <cellStyle name="0.0 2 2 2 2 4 5" xfId="3992" xr:uid="{00000000-0005-0000-0000-0000990F0000}"/>
    <cellStyle name="0.0 2 2 2 2 4 6" xfId="3993" xr:uid="{00000000-0005-0000-0000-00009A0F0000}"/>
    <cellStyle name="0.0 2 2 2 2 4 7" xfId="3994" xr:uid="{00000000-0005-0000-0000-00009B0F0000}"/>
    <cellStyle name="0.0 2 2 2 2 4 8" xfId="3995" xr:uid="{00000000-0005-0000-0000-00009C0F0000}"/>
    <cellStyle name="0.0 2 2 2 2 5" xfId="3996" xr:uid="{00000000-0005-0000-0000-00009D0F0000}"/>
    <cellStyle name="0.0 2 2 2 2 5 2" xfId="3997" xr:uid="{00000000-0005-0000-0000-00009E0F0000}"/>
    <cellStyle name="0.0 2 2 2 2 5 3" xfId="3998" xr:uid="{00000000-0005-0000-0000-00009F0F0000}"/>
    <cellStyle name="0.0 2 2 2 2 5 4" xfId="3999" xr:uid="{00000000-0005-0000-0000-0000A00F0000}"/>
    <cellStyle name="0.0 2 2 2 2 5 5" xfId="4000" xr:uid="{00000000-0005-0000-0000-0000A10F0000}"/>
    <cellStyle name="0.0 2 2 2 2 6" xfId="4001" xr:uid="{00000000-0005-0000-0000-0000A20F0000}"/>
    <cellStyle name="0.0 2 2 2 2 6 2" xfId="4002" xr:uid="{00000000-0005-0000-0000-0000A30F0000}"/>
    <cellStyle name="0.0 2 2 2 2 6 3" xfId="4003" xr:uid="{00000000-0005-0000-0000-0000A40F0000}"/>
    <cellStyle name="0.0 2 2 2 2 6 4" xfId="4004" xr:uid="{00000000-0005-0000-0000-0000A50F0000}"/>
    <cellStyle name="0.0 2 2 2 2 6 5" xfId="4005" xr:uid="{00000000-0005-0000-0000-0000A60F0000}"/>
    <cellStyle name="0.0 2 2 2 2 7" xfId="4006" xr:uid="{00000000-0005-0000-0000-0000A70F0000}"/>
    <cellStyle name="0.0 2 2 2 2 7 2" xfId="4007" xr:uid="{00000000-0005-0000-0000-0000A80F0000}"/>
    <cellStyle name="0.0 2 2 2 2 7 3" xfId="4008" xr:uid="{00000000-0005-0000-0000-0000A90F0000}"/>
    <cellStyle name="0.0 2 2 2 2 7 4" xfId="4009" xr:uid="{00000000-0005-0000-0000-0000AA0F0000}"/>
    <cellStyle name="0.0 2 2 2 2 7 5" xfId="4010" xr:uid="{00000000-0005-0000-0000-0000AB0F0000}"/>
    <cellStyle name="0.0 2 2 2 2 8" xfId="4011" xr:uid="{00000000-0005-0000-0000-0000AC0F0000}"/>
    <cellStyle name="0.0 2 2 2 2 9" xfId="4012" xr:uid="{00000000-0005-0000-0000-0000AD0F0000}"/>
    <cellStyle name="0.0 2 2 2 3" xfId="4013" xr:uid="{00000000-0005-0000-0000-0000AE0F0000}"/>
    <cellStyle name="0.0 2 2 2 3 10" xfId="4014" xr:uid="{00000000-0005-0000-0000-0000AF0F0000}"/>
    <cellStyle name="0.0 2 2 2 3 11" xfId="4015" xr:uid="{00000000-0005-0000-0000-0000B00F0000}"/>
    <cellStyle name="0.0 2 2 2 3 2" xfId="4016" xr:uid="{00000000-0005-0000-0000-0000B10F0000}"/>
    <cellStyle name="0.0 2 2 2 3 2 2" xfId="4017" xr:uid="{00000000-0005-0000-0000-0000B20F0000}"/>
    <cellStyle name="0.0 2 2 2 3 2 2 2" xfId="4018" xr:uid="{00000000-0005-0000-0000-0000B30F0000}"/>
    <cellStyle name="0.0 2 2 2 3 2 2 3" xfId="4019" xr:uid="{00000000-0005-0000-0000-0000B40F0000}"/>
    <cellStyle name="0.0 2 2 2 3 2 2 4" xfId="4020" xr:uid="{00000000-0005-0000-0000-0000B50F0000}"/>
    <cellStyle name="0.0 2 2 2 3 2 2 5" xfId="4021" xr:uid="{00000000-0005-0000-0000-0000B60F0000}"/>
    <cellStyle name="0.0 2 2 2 3 2 3" xfId="4022" xr:uid="{00000000-0005-0000-0000-0000B70F0000}"/>
    <cellStyle name="0.0 2 2 2 3 2 3 2" xfId="4023" xr:uid="{00000000-0005-0000-0000-0000B80F0000}"/>
    <cellStyle name="0.0 2 2 2 3 2 3 3" xfId="4024" xr:uid="{00000000-0005-0000-0000-0000B90F0000}"/>
    <cellStyle name="0.0 2 2 2 3 2 3 4" xfId="4025" xr:uid="{00000000-0005-0000-0000-0000BA0F0000}"/>
    <cellStyle name="0.0 2 2 2 3 2 3 5" xfId="4026" xr:uid="{00000000-0005-0000-0000-0000BB0F0000}"/>
    <cellStyle name="0.0 2 2 2 3 2 4" xfId="4027" xr:uid="{00000000-0005-0000-0000-0000BC0F0000}"/>
    <cellStyle name="0.0 2 2 2 3 2 4 2" xfId="4028" xr:uid="{00000000-0005-0000-0000-0000BD0F0000}"/>
    <cellStyle name="0.0 2 2 2 3 2 4 3" xfId="4029" xr:uid="{00000000-0005-0000-0000-0000BE0F0000}"/>
    <cellStyle name="0.0 2 2 2 3 2 4 4" xfId="4030" xr:uid="{00000000-0005-0000-0000-0000BF0F0000}"/>
    <cellStyle name="0.0 2 2 2 3 2 4 5" xfId="4031" xr:uid="{00000000-0005-0000-0000-0000C00F0000}"/>
    <cellStyle name="0.0 2 2 2 3 2 5" xfId="4032" xr:uid="{00000000-0005-0000-0000-0000C10F0000}"/>
    <cellStyle name="0.0 2 2 2 3 2 6" xfId="4033" xr:uid="{00000000-0005-0000-0000-0000C20F0000}"/>
    <cellStyle name="0.0 2 2 2 3 2 7" xfId="4034" xr:uid="{00000000-0005-0000-0000-0000C30F0000}"/>
    <cellStyle name="0.0 2 2 2 3 2 8" xfId="4035" xr:uid="{00000000-0005-0000-0000-0000C40F0000}"/>
    <cellStyle name="0.0 2 2 2 3 3" xfId="4036" xr:uid="{00000000-0005-0000-0000-0000C50F0000}"/>
    <cellStyle name="0.0 2 2 2 3 3 2" xfId="4037" xr:uid="{00000000-0005-0000-0000-0000C60F0000}"/>
    <cellStyle name="0.0 2 2 2 3 3 2 2" xfId="4038" xr:uid="{00000000-0005-0000-0000-0000C70F0000}"/>
    <cellStyle name="0.0 2 2 2 3 3 2 3" xfId="4039" xr:uid="{00000000-0005-0000-0000-0000C80F0000}"/>
    <cellStyle name="0.0 2 2 2 3 3 2 4" xfId="4040" xr:uid="{00000000-0005-0000-0000-0000C90F0000}"/>
    <cellStyle name="0.0 2 2 2 3 3 2 5" xfId="4041" xr:uid="{00000000-0005-0000-0000-0000CA0F0000}"/>
    <cellStyle name="0.0 2 2 2 3 3 3" xfId="4042" xr:uid="{00000000-0005-0000-0000-0000CB0F0000}"/>
    <cellStyle name="0.0 2 2 2 3 3 3 2" xfId="4043" xr:uid="{00000000-0005-0000-0000-0000CC0F0000}"/>
    <cellStyle name="0.0 2 2 2 3 3 3 3" xfId="4044" xr:uid="{00000000-0005-0000-0000-0000CD0F0000}"/>
    <cellStyle name="0.0 2 2 2 3 3 3 4" xfId="4045" xr:uid="{00000000-0005-0000-0000-0000CE0F0000}"/>
    <cellStyle name="0.0 2 2 2 3 3 3 5" xfId="4046" xr:uid="{00000000-0005-0000-0000-0000CF0F0000}"/>
    <cellStyle name="0.0 2 2 2 3 3 4" xfId="4047" xr:uid="{00000000-0005-0000-0000-0000D00F0000}"/>
    <cellStyle name="0.0 2 2 2 3 3 4 2" xfId="4048" xr:uid="{00000000-0005-0000-0000-0000D10F0000}"/>
    <cellStyle name="0.0 2 2 2 3 3 4 3" xfId="4049" xr:uid="{00000000-0005-0000-0000-0000D20F0000}"/>
    <cellStyle name="0.0 2 2 2 3 3 4 4" xfId="4050" xr:uid="{00000000-0005-0000-0000-0000D30F0000}"/>
    <cellStyle name="0.0 2 2 2 3 3 4 5" xfId="4051" xr:uid="{00000000-0005-0000-0000-0000D40F0000}"/>
    <cellStyle name="0.0 2 2 2 3 3 5" xfId="4052" xr:uid="{00000000-0005-0000-0000-0000D50F0000}"/>
    <cellStyle name="0.0 2 2 2 3 3 6" xfId="4053" xr:uid="{00000000-0005-0000-0000-0000D60F0000}"/>
    <cellStyle name="0.0 2 2 2 3 3 7" xfId="4054" xr:uid="{00000000-0005-0000-0000-0000D70F0000}"/>
    <cellStyle name="0.0 2 2 2 3 3 8" xfId="4055" xr:uid="{00000000-0005-0000-0000-0000D80F0000}"/>
    <cellStyle name="0.0 2 2 2 3 4" xfId="4056" xr:uid="{00000000-0005-0000-0000-0000D90F0000}"/>
    <cellStyle name="0.0 2 2 2 3 4 2" xfId="4057" xr:uid="{00000000-0005-0000-0000-0000DA0F0000}"/>
    <cellStyle name="0.0 2 2 2 3 4 2 2" xfId="4058" xr:uid="{00000000-0005-0000-0000-0000DB0F0000}"/>
    <cellStyle name="0.0 2 2 2 3 4 2 3" xfId="4059" xr:uid="{00000000-0005-0000-0000-0000DC0F0000}"/>
    <cellStyle name="0.0 2 2 2 3 4 2 4" xfId="4060" xr:uid="{00000000-0005-0000-0000-0000DD0F0000}"/>
    <cellStyle name="0.0 2 2 2 3 4 2 5" xfId="4061" xr:uid="{00000000-0005-0000-0000-0000DE0F0000}"/>
    <cellStyle name="0.0 2 2 2 3 4 3" xfId="4062" xr:uid="{00000000-0005-0000-0000-0000DF0F0000}"/>
    <cellStyle name="0.0 2 2 2 3 4 3 2" xfId="4063" xr:uid="{00000000-0005-0000-0000-0000E00F0000}"/>
    <cellStyle name="0.0 2 2 2 3 4 3 3" xfId="4064" xr:uid="{00000000-0005-0000-0000-0000E10F0000}"/>
    <cellStyle name="0.0 2 2 2 3 4 3 4" xfId="4065" xr:uid="{00000000-0005-0000-0000-0000E20F0000}"/>
    <cellStyle name="0.0 2 2 2 3 4 3 5" xfId="4066" xr:uid="{00000000-0005-0000-0000-0000E30F0000}"/>
    <cellStyle name="0.0 2 2 2 3 4 4" xfId="4067" xr:uid="{00000000-0005-0000-0000-0000E40F0000}"/>
    <cellStyle name="0.0 2 2 2 3 4 4 2" xfId="4068" xr:uid="{00000000-0005-0000-0000-0000E50F0000}"/>
    <cellStyle name="0.0 2 2 2 3 4 4 3" xfId="4069" xr:uid="{00000000-0005-0000-0000-0000E60F0000}"/>
    <cellStyle name="0.0 2 2 2 3 4 4 4" xfId="4070" xr:uid="{00000000-0005-0000-0000-0000E70F0000}"/>
    <cellStyle name="0.0 2 2 2 3 4 4 5" xfId="4071" xr:uid="{00000000-0005-0000-0000-0000E80F0000}"/>
    <cellStyle name="0.0 2 2 2 3 4 5" xfId="4072" xr:uid="{00000000-0005-0000-0000-0000E90F0000}"/>
    <cellStyle name="0.0 2 2 2 3 4 6" xfId="4073" xr:uid="{00000000-0005-0000-0000-0000EA0F0000}"/>
    <cellStyle name="0.0 2 2 2 3 4 7" xfId="4074" xr:uid="{00000000-0005-0000-0000-0000EB0F0000}"/>
    <cellStyle name="0.0 2 2 2 3 4 8" xfId="4075" xr:uid="{00000000-0005-0000-0000-0000EC0F0000}"/>
    <cellStyle name="0.0 2 2 2 3 5" xfId="4076" xr:uid="{00000000-0005-0000-0000-0000ED0F0000}"/>
    <cellStyle name="0.0 2 2 2 3 5 2" xfId="4077" xr:uid="{00000000-0005-0000-0000-0000EE0F0000}"/>
    <cellStyle name="0.0 2 2 2 3 5 3" xfId="4078" xr:uid="{00000000-0005-0000-0000-0000EF0F0000}"/>
    <cellStyle name="0.0 2 2 2 3 5 4" xfId="4079" xr:uid="{00000000-0005-0000-0000-0000F00F0000}"/>
    <cellStyle name="0.0 2 2 2 3 5 5" xfId="4080" xr:uid="{00000000-0005-0000-0000-0000F10F0000}"/>
    <cellStyle name="0.0 2 2 2 3 6" xfId="4081" xr:uid="{00000000-0005-0000-0000-0000F20F0000}"/>
    <cellStyle name="0.0 2 2 2 3 6 2" xfId="4082" xr:uid="{00000000-0005-0000-0000-0000F30F0000}"/>
    <cellStyle name="0.0 2 2 2 3 6 3" xfId="4083" xr:uid="{00000000-0005-0000-0000-0000F40F0000}"/>
    <cellStyle name="0.0 2 2 2 3 6 4" xfId="4084" xr:uid="{00000000-0005-0000-0000-0000F50F0000}"/>
    <cellStyle name="0.0 2 2 2 3 6 5" xfId="4085" xr:uid="{00000000-0005-0000-0000-0000F60F0000}"/>
    <cellStyle name="0.0 2 2 2 3 7" xfId="4086" xr:uid="{00000000-0005-0000-0000-0000F70F0000}"/>
    <cellStyle name="0.0 2 2 2 3 7 2" xfId="4087" xr:uid="{00000000-0005-0000-0000-0000F80F0000}"/>
    <cellStyle name="0.0 2 2 2 3 7 3" xfId="4088" xr:uid="{00000000-0005-0000-0000-0000F90F0000}"/>
    <cellStyle name="0.0 2 2 2 3 7 4" xfId="4089" xr:uid="{00000000-0005-0000-0000-0000FA0F0000}"/>
    <cellStyle name="0.0 2 2 2 3 7 5" xfId="4090" xr:uid="{00000000-0005-0000-0000-0000FB0F0000}"/>
    <cellStyle name="0.0 2 2 2 3 8" xfId="4091" xr:uid="{00000000-0005-0000-0000-0000FC0F0000}"/>
    <cellStyle name="0.0 2 2 2 3 9" xfId="4092" xr:uid="{00000000-0005-0000-0000-0000FD0F0000}"/>
    <cellStyle name="0.0 2 2 2 4" xfId="4093" xr:uid="{00000000-0005-0000-0000-0000FE0F0000}"/>
    <cellStyle name="0.0 2 2 2 4 2" xfId="4094" xr:uid="{00000000-0005-0000-0000-0000FF0F0000}"/>
    <cellStyle name="0.0 2 2 2 4 2 2" xfId="4095" xr:uid="{00000000-0005-0000-0000-000000100000}"/>
    <cellStyle name="0.0 2 2 2 4 2 3" xfId="4096" xr:uid="{00000000-0005-0000-0000-000001100000}"/>
    <cellStyle name="0.0 2 2 2 4 2 4" xfId="4097" xr:uid="{00000000-0005-0000-0000-000002100000}"/>
    <cellStyle name="0.0 2 2 2 4 2 5" xfId="4098" xr:uid="{00000000-0005-0000-0000-000003100000}"/>
    <cellStyle name="0.0 2 2 2 4 3" xfId="4099" xr:uid="{00000000-0005-0000-0000-000004100000}"/>
    <cellStyle name="0.0 2 2 2 4 3 2" xfId="4100" xr:uid="{00000000-0005-0000-0000-000005100000}"/>
    <cellStyle name="0.0 2 2 2 4 3 3" xfId="4101" xr:uid="{00000000-0005-0000-0000-000006100000}"/>
    <cellStyle name="0.0 2 2 2 4 3 4" xfId="4102" xr:uid="{00000000-0005-0000-0000-000007100000}"/>
    <cellStyle name="0.0 2 2 2 4 3 5" xfId="4103" xr:uid="{00000000-0005-0000-0000-000008100000}"/>
    <cellStyle name="0.0 2 2 2 4 4" xfId="4104" xr:uid="{00000000-0005-0000-0000-000009100000}"/>
    <cellStyle name="0.0 2 2 2 4 4 2" xfId="4105" xr:uid="{00000000-0005-0000-0000-00000A100000}"/>
    <cellStyle name="0.0 2 2 2 4 4 3" xfId="4106" xr:uid="{00000000-0005-0000-0000-00000B100000}"/>
    <cellStyle name="0.0 2 2 2 4 4 4" xfId="4107" xr:uid="{00000000-0005-0000-0000-00000C100000}"/>
    <cellStyle name="0.0 2 2 2 4 4 5" xfId="4108" xr:uid="{00000000-0005-0000-0000-00000D100000}"/>
    <cellStyle name="0.0 2 2 2 4 5" xfId="4109" xr:uid="{00000000-0005-0000-0000-00000E100000}"/>
    <cellStyle name="0.0 2 2 2 4 6" xfId="4110" xr:uid="{00000000-0005-0000-0000-00000F100000}"/>
    <cellStyle name="0.0 2 2 2 4 7" xfId="4111" xr:uid="{00000000-0005-0000-0000-000010100000}"/>
    <cellStyle name="0.0 2 2 2 4 8" xfId="4112" xr:uid="{00000000-0005-0000-0000-000011100000}"/>
    <cellStyle name="0.0 2 2 2 5" xfId="4113" xr:uid="{00000000-0005-0000-0000-000012100000}"/>
    <cellStyle name="0.0 2 2 2 5 2" xfId="4114" xr:uid="{00000000-0005-0000-0000-000013100000}"/>
    <cellStyle name="0.0 2 2 2 5 2 2" xfId="4115" xr:uid="{00000000-0005-0000-0000-000014100000}"/>
    <cellStyle name="0.0 2 2 2 5 2 3" xfId="4116" xr:uid="{00000000-0005-0000-0000-000015100000}"/>
    <cellStyle name="0.0 2 2 2 5 2 4" xfId="4117" xr:uid="{00000000-0005-0000-0000-000016100000}"/>
    <cellStyle name="0.0 2 2 2 5 2 5" xfId="4118" xr:uid="{00000000-0005-0000-0000-000017100000}"/>
    <cellStyle name="0.0 2 2 2 5 3" xfId="4119" xr:uid="{00000000-0005-0000-0000-000018100000}"/>
    <cellStyle name="0.0 2 2 2 5 3 2" xfId="4120" xr:uid="{00000000-0005-0000-0000-000019100000}"/>
    <cellStyle name="0.0 2 2 2 5 3 3" xfId="4121" xr:uid="{00000000-0005-0000-0000-00001A100000}"/>
    <cellStyle name="0.0 2 2 2 5 3 4" xfId="4122" xr:uid="{00000000-0005-0000-0000-00001B100000}"/>
    <cellStyle name="0.0 2 2 2 5 3 5" xfId="4123" xr:uid="{00000000-0005-0000-0000-00001C100000}"/>
    <cellStyle name="0.0 2 2 2 5 4" xfId="4124" xr:uid="{00000000-0005-0000-0000-00001D100000}"/>
    <cellStyle name="0.0 2 2 2 5 4 2" xfId="4125" xr:uid="{00000000-0005-0000-0000-00001E100000}"/>
    <cellStyle name="0.0 2 2 2 5 4 3" xfId="4126" xr:uid="{00000000-0005-0000-0000-00001F100000}"/>
    <cellStyle name="0.0 2 2 2 5 4 4" xfId="4127" xr:uid="{00000000-0005-0000-0000-000020100000}"/>
    <cellStyle name="0.0 2 2 2 5 4 5" xfId="4128" xr:uid="{00000000-0005-0000-0000-000021100000}"/>
    <cellStyle name="0.0 2 2 2 5 5" xfId="4129" xr:uid="{00000000-0005-0000-0000-000022100000}"/>
    <cellStyle name="0.0 2 2 2 5 6" xfId="4130" xr:uid="{00000000-0005-0000-0000-000023100000}"/>
    <cellStyle name="0.0 2 2 2 5 7" xfId="4131" xr:uid="{00000000-0005-0000-0000-000024100000}"/>
    <cellStyle name="0.0 2 2 2 5 8" xfId="4132" xr:uid="{00000000-0005-0000-0000-000025100000}"/>
    <cellStyle name="0.0 2 2 2 6" xfId="4133" xr:uid="{00000000-0005-0000-0000-000026100000}"/>
    <cellStyle name="0.0 2 2 2 6 2" xfId="4134" xr:uid="{00000000-0005-0000-0000-000027100000}"/>
    <cellStyle name="0.0 2 2 2 6 2 2" xfId="4135" xr:uid="{00000000-0005-0000-0000-000028100000}"/>
    <cellStyle name="0.0 2 2 2 6 2 3" xfId="4136" xr:uid="{00000000-0005-0000-0000-000029100000}"/>
    <cellStyle name="0.0 2 2 2 6 2 4" xfId="4137" xr:uid="{00000000-0005-0000-0000-00002A100000}"/>
    <cellStyle name="0.0 2 2 2 6 2 5" xfId="4138" xr:uid="{00000000-0005-0000-0000-00002B100000}"/>
    <cellStyle name="0.0 2 2 2 6 3" xfId="4139" xr:uid="{00000000-0005-0000-0000-00002C100000}"/>
    <cellStyle name="0.0 2 2 2 6 3 2" xfId="4140" xr:uid="{00000000-0005-0000-0000-00002D100000}"/>
    <cellStyle name="0.0 2 2 2 6 3 3" xfId="4141" xr:uid="{00000000-0005-0000-0000-00002E100000}"/>
    <cellStyle name="0.0 2 2 2 6 3 4" xfId="4142" xr:uid="{00000000-0005-0000-0000-00002F100000}"/>
    <cellStyle name="0.0 2 2 2 6 3 5" xfId="4143" xr:uid="{00000000-0005-0000-0000-000030100000}"/>
    <cellStyle name="0.0 2 2 2 6 4" xfId="4144" xr:uid="{00000000-0005-0000-0000-000031100000}"/>
    <cellStyle name="0.0 2 2 2 6 4 2" xfId="4145" xr:uid="{00000000-0005-0000-0000-000032100000}"/>
    <cellStyle name="0.0 2 2 2 6 4 3" xfId="4146" xr:uid="{00000000-0005-0000-0000-000033100000}"/>
    <cellStyle name="0.0 2 2 2 6 4 4" xfId="4147" xr:uid="{00000000-0005-0000-0000-000034100000}"/>
    <cellStyle name="0.0 2 2 2 6 4 5" xfId="4148" xr:uid="{00000000-0005-0000-0000-000035100000}"/>
    <cellStyle name="0.0 2 2 2 6 5" xfId="4149" xr:uid="{00000000-0005-0000-0000-000036100000}"/>
    <cellStyle name="0.0 2 2 2 6 6" xfId="4150" xr:uid="{00000000-0005-0000-0000-000037100000}"/>
    <cellStyle name="0.0 2 2 2 6 7" xfId="4151" xr:uid="{00000000-0005-0000-0000-000038100000}"/>
    <cellStyle name="0.0 2 2 2 6 8" xfId="4152" xr:uid="{00000000-0005-0000-0000-000039100000}"/>
    <cellStyle name="0.0 2 2 2 7" xfId="4153" xr:uid="{00000000-0005-0000-0000-00003A100000}"/>
    <cellStyle name="0.0 2 2 2 7 2" xfId="4154" xr:uid="{00000000-0005-0000-0000-00003B100000}"/>
    <cellStyle name="0.0 2 2 2 7 3" xfId="4155" xr:uid="{00000000-0005-0000-0000-00003C100000}"/>
    <cellStyle name="0.0 2 2 2 7 4" xfId="4156" xr:uid="{00000000-0005-0000-0000-00003D100000}"/>
    <cellStyle name="0.0 2 2 2 7 5" xfId="4157" xr:uid="{00000000-0005-0000-0000-00003E100000}"/>
    <cellStyle name="0.0 2 2 2 8" xfId="4158" xr:uid="{00000000-0005-0000-0000-00003F100000}"/>
    <cellStyle name="0.0 2 2 2 8 2" xfId="4159" xr:uid="{00000000-0005-0000-0000-000040100000}"/>
    <cellStyle name="0.0 2 2 2 8 3" xfId="4160" xr:uid="{00000000-0005-0000-0000-000041100000}"/>
    <cellStyle name="0.0 2 2 2 8 4" xfId="4161" xr:uid="{00000000-0005-0000-0000-000042100000}"/>
    <cellStyle name="0.0 2 2 2 8 5" xfId="4162" xr:uid="{00000000-0005-0000-0000-000043100000}"/>
    <cellStyle name="0.0 2 2 2 9" xfId="4163" xr:uid="{00000000-0005-0000-0000-000044100000}"/>
    <cellStyle name="0.0 2 2 2 9 2" xfId="4164" xr:uid="{00000000-0005-0000-0000-000045100000}"/>
    <cellStyle name="0.0 2 2 2 9 3" xfId="4165" xr:uid="{00000000-0005-0000-0000-000046100000}"/>
    <cellStyle name="0.0 2 2 2 9 4" xfId="4166" xr:uid="{00000000-0005-0000-0000-000047100000}"/>
    <cellStyle name="0.0 2 2 2 9 5" xfId="4167" xr:uid="{00000000-0005-0000-0000-000048100000}"/>
    <cellStyle name="0.0 2 2 3" xfId="4168" xr:uid="{00000000-0005-0000-0000-000049100000}"/>
    <cellStyle name="0.0 2 2 3 10" xfId="4169" xr:uid="{00000000-0005-0000-0000-00004A100000}"/>
    <cellStyle name="0.0 2 2 3 11" xfId="4170" xr:uid="{00000000-0005-0000-0000-00004B100000}"/>
    <cellStyle name="0.0 2 2 3 2" xfId="4171" xr:uid="{00000000-0005-0000-0000-00004C100000}"/>
    <cellStyle name="0.0 2 2 3 2 2" xfId="4172" xr:uid="{00000000-0005-0000-0000-00004D100000}"/>
    <cellStyle name="0.0 2 2 3 2 2 2" xfId="4173" xr:uid="{00000000-0005-0000-0000-00004E100000}"/>
    <cellStyle name="0.0 2 2 3 2 2 3" xfId="4174" xr:uid="{00000000-0005-0000-0000-00004F100000}"/>
    <cellStyle name="0.0 2 2 3 2 2 4" xfId="4175" xr:uid="{00000000-0005-0000-0000-000050100000}"/>
    <cellStyle name="0.0 2 2 3 2 2 5" xfId="4176" xr:uid="{00000000-0005-0000-0000-000051100000}"/>
    <cellStyle name="0.0 2 2 3 2 3" xfId="4177" xr:uid="{00000000-0005-0000-0000-000052100000}"/>
    <cellStyle name="0.0 2 2 3 2 3 2" xfId="4178" xr:uid="{00000000-0005-0000-0000-000053100000}"/>
    <cellStyle name="0.0 2 2 3 2 3 3" xfId="4179" xr:uid="{00000000-0005-0000-0000-000054100000}"/>
    <cellStyle name="0.0 2 2 3 2 3 4" xfId="4180" xr:uid="{00000000-0005-0000-0000-000055100000}"/>
    <cellStyle name="0.0 2 2 3 2 3 5" xfId="4181" xr:uid="{00000000-0005-0000-0000-000056100000}"/>
    <cellStyle name="0.0 2 2 3 2 4" xfId="4182" xr:uid="{00000000-0005-0000-0000-000057100000}"/>
    <cellStyle name="0.0 2 2 3 2 4 2" xfId="4183" xr:uid="{00000000-0005-0000-0000-000058100000}"/>
    <cellStyle name="0.0 2 2 3 2 4 3" xfId="4184" xr:uid="{00000000-0005-0000-0000-000059100000}"/>
    <cellStyle name="0.0 2 2 3 2 4 4" xfId="4185" xr:uid="{00000000-0005-0000-0000-00005A100000}"/>
    <cellStyle name="0.0 2 2 3 2 4 5" xfId="4186" xr:uid="{00000000-0005-0000-0000-00005B100000}"/>
    <cellStyle name="0.0 2 2 3 2 5" xfId="4187" xr:uid="{00000000-0005-0000-0000-00005C100000}"/>
    <cellStyle name="0.0 2 2 3 2 6" xfId="4188" xr:uid="{00000000-0005-0000-0000-00005D100000}"/>
    <cellStyle name="0.0 2 2 3 2 7" xfId="4189" xr:uid="{00000000-0005-0000-0000-00005E100000}"/>
    <cellStyle name="0.0 2 2 3 2 8" xfId="4190" xr:uid="{00000000-0005-0000-0000-00005F100000}"/>
    <cellStyle name="0.0 2 2 3 3" xfId="4191" xr:uid="{00000000-0005-0000-0000-000060100000}"/>
    <cellStyle name="0.0 2 2 3 3 2" xfId="4192" xr:uid="{00000000-0005-0000-0000-000061100000}"/>
    <cellStyle name="0.0 2 2 3 3 2 2" xfId="4193" xr:uid="{00000000-0005-0000-0000-000062100000}"/>
    <cellStyle name="0.0 2 2 3 3 2 3" xfId="4194" xr:uid="{00000000-0005-0000-0000-000063100000}"/>
    <cellStyle name="0.0 2 2 3 3 2 4" xfId="4195" xr:uid="{00000000-0005-0000-0000-000064100000}"/>
    <cellStyle name="0.0 2 2 3 3 2 5" xfId="4196" xr:uid="{00000000-0005-0000-0000-000065100000}"/>
    <cellStyle name="0.0 2 2 3 3 3" xfId="4197" xr:uid="{00000000-0005-0000-0000-000066100000}"/>
    <cellStyle name="0.0 2 2 3 3 3 2" xfId="4198" xr:uid="{00000000-0005-0000-0000-000067100000}"/>
    <cellStyle name="0.0 2 2 3 3 3 3" xfId="4199" xr:uid="{00000000-0005-0000-0000-000068100000}"/>
    <cellStyle name="0.0 2 2 3 3 3 4" xfId="4200" xr:uid="{00000000-0005-0000-0000-000069100000}"/>
    <cellStyle name="0.0 2 2 3 3 3 5" xfId="4201" xr:uid="{00000000-0005-0000-0000-00006A100000}"/>
    <cellStyle name="0.0 2 2 3 3 4" xfId="4202" xr:uid="{00000000-0005-0000-0000-00006B100000}"/>
    <cellStyle name="0.0 2 2 3 3 4 2" xfId="4203" xr:uid="{00000000-0005-0000-0000-00006C100000}"/>
    <cellStyle name="0.0 2 2 3 3 4 3" xfId="4204" xr:uid="{00000000-0005-0000-0000-00006D100000}"/>
    <cellStyle name="0.0 2 2 3 3 4 4" xfId="4205" xr:uid="{00000000-0005-0000-0000-00006E100000}"/>
    <cellStyle name="0.0 2 2 3 3 4 5" xfId="4206" xr:uid="{00000000-0005-0000-0000-00006F100000}"/>
    <cellStyle name="0.0 2 2 3 3 5" xfId="4207" xr:uid="{00000000-0005-0000-0000-000070100000}"/>
    <cellStyle name="0.0 2 2 3 3 6" xfId="4208" xr:uid="{00000000-0005-0000-0000-000071100000}"/>
    <cellStyle name="0.0 2 2 3 3 7" xfId="4209" xr:uid="{00000000-0005-0000-0000-000072100000}"/>
    <cellStyle name="0.0 2 2 3 3 8" xfId="4210" xr:uid="{00000000-0005-0000-0000-000073100000}"/>
    <cellStyle name="0.0 2 2 3 4" xfId="4211" xr:uid="{00000000-0005-0000-0000-000074100000}"/>
    <cellStyle name="0.0 2 2 3 4 2" xfId="4212" xr:uid="{00000000-0005-0000-0000-000075100000}"/>
    <cellStyle name="0.0 2 2 3 4 2 2" xfId="4213" xr:uid="{00000000-0005-0000-0000-000076100000}"/>
    <cellStyle name="0.0 2 2 3 4 2 3" xfId="4214" xr:uid="{00000000-0005-0000-0000-000077100000}"/>
    <cellStyle name="0.0 2 2 3 4 2 4" xfId="4215" xr:uid="{00000000-0005-0000-0000-000078100000}"/>
    <cellStyle name="0.0 2 2 3 4 2 5" xfId="4216" xr:uid="{00000000-0005-0000-0000-000079100000}"/>
    <cellStyle name="0.0 2 2 3 4 3" xfId="4217" xr:uid="{00000000-0005-0000-0000-00007A100000}"/>
    <cellStyle name="0.0 2 2 3 4 3 2" xfId="4218" xr:uid="{00000000-0005-0000-0000-00007B100000}"/>
    <cellStyle name="0.0 2 2 3 4 3 3" xfId="4219" xr:uid="{00000000-0005-0000-0000-00007C100000}"/>
    <cellStyle name="0.0 2 2 3 4 3 4" xfId="4220" xr:uid="{00000000-0005-0000-0000-00007D100000}"/>
    <cellStyle name="0.0 2 2 3 4 3 5" xfId="4221" xr:uid="{00000000-0005-0000-0000-00007E100000}"/>
    <cellStyle name="0.0 2 2 3 4 4" xfId="4222" xr:uid="{00000000-0005-0000-0000-00007F100000}"/>
    <cellStyle name="0.0 2 2 3 4 4 2" xfId="4223" xr:uid="{00000000-0005-0000-0000-000080100000}"/>
    <cellStyle name="0.0 2 2 3 4 4 3" xfId="4224" xr:uid="{00000000-0005-0000-0000-000081100000}"/>
    <cellStyle name="0.0 2 2 3 4 4 4" xfId="4225" xr:uid="{00000000-0005-0000-0000-000082100000}"/>
    <cellStyle name="0.0 2 2 3 4 4 5" xfId="4226" xr:uid="{00000000-0005-0000-0000-000083100000}"/>
    <cellStyle name="0.0 2 2 3 4 5" xfId="4227" xr:uid="{00000000-0005-0000-0000-000084100000}"/>
    <cellStyle name="0.0 2 2 3 4 6" xfId="4228" xr:uid="{00000000-0005-0000-0000-000085100000}"/>
    <cellStyle name="0.0 2 2 3 4 7" xfId="4229" xr:uid="{00000000-0005-0000-0000-000086100000}"/>
    <cellStyle name="0.0 2 2 3 4 8" xfId="4230" xr:uid="{00000000-0005-0000-0000-000087100000}"/>
    <cellStyle name="0.0 2 2 3 5" xfId="4231" xr:uid="{00000000-0005-0000-0000-000088100000}"/>
    <cellStyle name="0.0 2 2 3 5 2" xfId="4232" xr:uid="{00000000-0005-0000-0000-000089100000}"/>
    <cellStyle name="0.0 2 2 3 5 3" xfId="4233" xr:uid="{00000000-0005-0000-0000-00008A100000}"/>
    <cellStyle name="0.0 2 2 3 5 4" xfId="4234" xr:uid="{00000000-0005-0000-0000-00008B100000}"/>
    <cellStyle name="0.0 2 2 3 5 5" xfId="4235" xr:uid="{00000000-0005-0000-0000-00008C100000}"/>
    <cellStyle name="0.0 2 2 3 6" xfId="4236" xr:uid="{00000000-0005-0000-0000-00008D100000}"/>
    <cellStyle name="0.0 2 2 3 6 2" xfId="4237" xr:uid="{00000000-0005-0000-0000-00008E100000}"/>
    <cellStyle name="0.0 2 2 3 6 3" xfId="4238" xr:uid="{00000000-0005-0000-0000-00008F100000}"/>
    <cellStyle name="0.0 2 2 3 6 4" xfId="4239" xr:uid="{00000000-0005-0000-0000-000090100000}"/>
    <cellStyle name="0.0 2 2 3 6 5" xfId="4240" xr:uid="{00000000-0005-0000-0000-000091100000}"/>
    <cellStyle name="0.0 2 2 3 7" xfId="4241" xr:uid="{00000000-0005-0000-0000-000092100000}"/>
    <cellStyle name="0.0 2 2 3 7 2" xfId="4242" xr:uid="{00000000-0005-0000-0000-000093100000}"/>
    <cellStyle name="0.0 2 2 3 7 3" xfId="4243" xr:uid="{00000000-0005-0000-0000-000094100000}"/>
    <cellStyle name="0.0 2 2 3 7 4" xfId="4244" xr:uid="{00000000-0005-0000-0000-000095100000}"/>
    <cellStyle name="0.0 2 2 3 7 5" xfId="4245" xr:uid="{00000000-0005-0000-0000-000096100000}"/>
    <cellStyle name="0.0 2 2 3 8" xfId="4246" xr:uid="{00000000-0005-0000-0000-000097100000}"/>
    <cellStyle name="0.0 2 2 3 9" xfId="4247" xr:uid="{00000000-0005-0000-0000-000098100000}"/>
    <cellStyle name="0.0 2 2 4" xfId="4248" xr:uid="{00000000-0005-0000-0000-000099100000}"/>
    <cellStyle name="0.0 2 2 4 10" xfId="4249" xr:uid="{00000000-0005-0000-0000-00009A100000}"/>
    <cellStyle name="0.0 2 2 4 11" xfId="4250" xr:uid="{00000000-0005-0000-0000-00009B100000}"/>
    <cellStyle name="0.0 2 2 4 2" xfId="4251" xr:uid="{00000000-0005-0000-0000-00009C100000}"/>
    <cellStyle name="0.0 2 2 4 2 2" xfId="4252" xr:uid="{00000000-0005-0000-0000-00009D100000}"/>
    <cellStyle name="0.0 2 2 4 2 2 2" xfId="4253" xr:uid="{00000000-0005-0000-0000-00009E100000}"/>
    <cellStyle name="0.0 2 2 4 2 2 3" xfId="4254" xr:uid="{00000000-0005-0000-0000-00009F100000}"/>
    <cellStyle name="0.0 2 2 4 2 2 4" xfId="4255" xr:uid="{00000000-0005-0000-0000-0000A0100000}"/>
    <cellStyle name="0.0 2 2 4 2 2 5" xfId="4256" xr:uid="{00000000-0005-0000-0000-0000A1100000}"/>
    <cellStyle name="0.0 2 2 4 2 3" xfId="4257" xr:uid="{00000000-0005-0000-0000-0000A2100000}"/>
    <cellStyle name="0.0 2 2 4 2 3 2" xfId="4258" xr:uid="{00000000-0005-0000-0000-0000A3100000}"/>
    <cellStyle name="0.0 2 2 4 2 3 3" xfId="4259" xr:uid="{00000000-0005-0000-0000-0000A4100000}"/>
    <cellStyle name="0.0 2 2 4 2 3 4" xfId="4260" xr:uid="{00000000-0005-0000-0000-0000A5100000}"/>
    <cellStyle name="0.0 2 2 4 2 3 5" xfId="4261" xr:uid="{00000000-0005-0000-0000-0000A6100000}"/>
    <cellStyle name="0.0 2 2 4 2 4" xfId="4262" xr:uid="{00000000-0005-0000-0000-0000A7100000}"/>
    <cellStyle name="0.0 2 2 4 2 4 2" xfId="4263" xr:uid="{00000000-0005-0000-0000-0000A8100000}"/>
    <cellStyle name="0.0 2 2 4 2 4 3" xfId="4264" xr:uid="{00000000-0005-0000-0000-0000A9100000}"/>
    <cellStyle name="0.0 2 2 4 2 4 4" xfId="4265" xr:uid="{00000000-0005-0000-0000-0000AA100000}"/>
    <cellStyle name="0.0 2 2 4 2 4 5" xfId="4266" xr:uid="{00000000-0005-0000-0000-0000AB100000}"/>
    <cellStyle name="0.0 2 2 4 2 5" xfId="4267" xr:uid="{00000000-0005-0000-0000-0000AC100000}"/>
    <cellStyle name="0.0 2 2 4 2 6" xfId="4268" xr:uid="{00000000-0005-0000-0000-0000AD100000}"/>
    <cellStyle name="0.0 2 2 4 2 7" xfId="4269" xr:uid="{00000000-0005-0000-0000-0000AE100000}"/>
    <cellStyle name="0.0 2 2 4 2 8" xfId="4270" xr:uid="{00000000-0005-0000-0000-0000AF100000}"/>
    <cellStyle name="0.0 2 2 4 3" xfId="4271" xr:uid="{00000000-0005-0000-0000-0000B0100000}"/>
    <cellStyle name="0.0 2 2 4 3 2" xfId="4272" xr:uid="{00000000-0005-0000-0000-0000B1100000}"/>
    <cellStyle name="0.0 2 2 4 3 2 2" xfId="4273" xr:uid="{00000000-0005-0000-0000-0000B2100000}"/>
    <cellStyle name="0.0 2 2 4 3 2 3" xfId="4274" xr:uid="{00000000-0005-0000-0000-0000B3100000}"/>
    <cellStyle name="0.0 2 2 4 3 2 4" xfId="4275" xr:uid="{00000000-0005-0000-0000-0000B4100000}"/>
    <cellStyle name="0.0 2 2 4 3 2 5" xfId="4276" xr:uid="{00000000-0005-0000-0000-0000B5100000}"/>
    <cellStyle name="0.0 2 2 4 3 3" xfId="4277" xr:uid="{00000000-0005-0000-0000-0000B6100000}"/>
    <cellStyle name="0.0 2 2 4 3 3 2" xfId="4278" xr:uid="{00000000-0005-0000-0000-0000B7100000}"/>
    <cellStyle name="0.0 2 2 4 3 3 3" xfId="4279" xr:uid="{00000000-0005-0000-0000-0000B8100000}"/>
    <cellStyle name="0.0 2 2 4 3 3 4" xfId="4280" xr:uid="{00000000-0005-0000-0000-0000B9100000}"/>
    <cellStyle name="0.0 2 2 4 3 3 5" xfId="4281" xr:uid="{00000000-0005-0000-0000-0000BA100000}"/>
    <cellStyle name="0.0 2 2 4 3 4" xfId="4282" xr:uid="{00000000-0005-0000-0000-0000BB100000}"/>
    <cellStyle name="0.0 2 2 4 3 4 2" xfId="4283" xr:uid="{00000000-0005-0000-0000-0000BC100000}"/>
    <cellStyle name="0.0 2 2 4 3 4 3" xfId="4284" xr:uid="{00000000-0005-0000-0000-0000BD100000}"/>
    <cellStyle name="0.0 2 2 4 3 4 4" xfId="4285" xr:uid="{00000000-0005-0000-0000-0000BE100000}"/>
    <cellStyle name="0.0 2 2 4 3 4 5" xfId="4286" xr:uid="{00000000-0005-0000-0000-0000BF100000}"/>
    <cellStyle name="0.0 2 2 4 3 5" xfId="4287" xr:uid="{00000000-0005-0000-0000-0000C0100000}"/>
    <cellStyle name="0.0 2 2 4 3 6" xfId="4288" xr:uid="{00000000-0005-0000-0000-0000C1100000}"/>
    <cellStyle name="0.0 2 2 4 3 7" xfId="4289" xr:uid="{00000000-0005-0000-0000-0000C2100000}"/>
    <cellStyle name="0.0 2 2 4 3 8" xfId="4290" xr:uid="{00000000-0005-0000-0000-0000C3100000}"/>
    <cellStyle name="0.0 2 2 4 4" xfId="4291" xr:uid="{00000000-0005-0000-0000-0000C4100000}"/>
    <cellStyle name="0.0 2 2 4 4 2" xfId="4292" xr:uid="{00000000-0005-0000-0000-0000C5100000}"/>
    <cellStyle name="0.0 2 2 4 4 2 2" xfId="4293" xr:uid="{00000000-0005-0000-0000-0000C6100000}"/>
    <cellStyle name="0.0 2 2 4 4 2 3" xfId="4294" xr:uid="{00000000-0005-0000-0000-0000C7100000}"/>
    <cellStyle name="0.0 2 2 4 4 2 4" xfId="4295" xr:uid="{00000000-0005-0000-0000-0000C8100000}"/>
    <cellStyle name="0.0 2 2 4 4 2 5" xfId="4296" xr:uid="{00000000-0005-0000-0000-0000C9100000}"/>
    <cellStyle name="0.0 2 2 4 4 3" xfId="4297" xr:uid="{00000000-0005-0000-0000-0000CA100000}"/>
    <cellStyle name="0.0 2 2 4 4 3 2" xfId="4298" xr:uid="{00000000-0005-0000-0000-0000CB100000}"/>
    <cellStyle name="0.0 2 2 4 4 3 3" xfId="4299" xr:uid="{00000000-0005-0000-0000-0000CC100000}"/>
    <cellStyle name="0.0 2 2 4 4 3 4" xfId="4300" xr:uid="{00000000-0005-0000-0000-0000CD100000}"/>
    <cellStyle name="0.0 2 2 4 4 3 5" xfId="4301" xr:uid="{00000000-0005-0000-0000-0000CE100000}"/>
    <cellStyle name="0.0 2 2 4 4 4" xfId="4302" xr:uid="{00000000-0005-0000-0000-0000CF100000}"/>
    <cellStyle name="0.0 2 2 4 4 4 2" xfId="4303" xr:uid="{00000000-0005-0000-0000-0000D0100000}"/>
    <cellStyle name="0.0 2 2 4 4 4 3" xfId="4304" xr:uid="{00000000-0005-0000-0000-0000D1100000}"/>
    <cellStyle name="0.0 2 2 4 4 4 4" xfId="4305" xr:uid="{00000000-0005-0000-0000-0000D2100000}"/>
    <cellStyle name="0.0 2 2 4 4 4 5" xfId="4306" xr:uid="{00000000-0005-0000-0000-0000D3100000}"/>
    <cellStyle name="0.0 2 2 4 4 5" xfId="4307" xr:uid="{00000000-0005-0000-0000-0000D4100000}"/>
    <cellStyle name="0.0 2 2 4 4 6" xfId="4308" xr:uid="{00000000-0005-0000-0000-0000D5100000}"/>
    <cellStyle name="0.0 2 2 4 4 7" xfId="4309" xr:uid="{00000000-0005-0000-0000-0000D6100000}"/>
    <cellStyle name="0.0 2 2 4 4 8" xfId="4310" xr:uid="{00000000-0005-0000-0000-0000D7100000}"/>
    <cellStyle name="0.0 2 2 4 5" xfId="4311" xr:uid="{00000000-0005-0000-0000-0000D8100000}"/>
    <cellStyle name="0.0 2 2 4 5 2" xfId="4312" xr:uid="{00000000-0005-0000-0000-0000D9100000}"/>
    <cellStyle name="0.0 2 2 4 5 3" xfId="4313" xr:uid="{00000000-0005-0000-0000-0000DA100000}"/>
    <cellStyle name="0.0 2 2 4 5 4" xfId="4314" xr:uid="{00000000-0005-0000-0000-0000DB100000}"/>
    <cellStyle name="0.0 2 2 4 5 5" xfId="4315" xr:uid="{00000000-0005-0000-0000-0000DC100000}"/>
    <cellStyle name="0.0 2 2 4 6" xfId="4316" xr:uid="{00000000-0005-0000-0000-0000DD100000}"/>
    <cellStyle name="0.0 2 2 4 6 2" xfId="4317" xr:uid="{00000000-0005-0000-0000-0000DE100000}"/>
    <cellStyle name="0.0 2 2 4 6 3" xfId="4318" xr:uid="{00000000-0005-0000-0000-0000DF100000}"/>
    <cellStyle name="0.0 2 2 4 6 4" xfId="4319" xr:uid="{00000000-0005-0000-0000-0000E0100000}"/>
    <cellStyle name="0.0 2 2 4 6 5" xfId="4320" xr:uid="{00000000-0005-0000-0000-0000E1100000}"/>
    <cellStyle name="0.0 2 2 4 7" xfId="4321" xr:uid="{00000000-0005-0000-0000-0000E2100000}"/>
    <cellStyle name="0.0 2 2 4 7 2" xfId="4322" xr:uid="{00000000-0005-0000-0000-0000E3100000}"/>
    <cellStyle name="0.0 2 2 4 7 3" xfId="4323" xr:uid="{00000000-0005-0000-0000-0000E4100000}"/>
    <cellStyle name="0.0 2 2 4 7 4" xfId="4324" xr:uid="{00000000-0005-0000-0000-0000E5100000}"/>
    <cellStyle name="0.0 2 2 4 7 5" xfId="4325" xr:uid="{00000000-0005-0000-0000-0000E6100000}"/>
    <cellStyle name="0.0 2 2 4 8" xfId="4326" xr:uid="{00000000-0005-0000-0000-0000E7100000}"/>
    <cellStyle name="0.0 2 2 4 9" xfId="4327" xr:uid="{00000000-0005-0000-0000-0000E8100000}"/>
    <cellStyle name="0.0 2 2 5" xfId="4328" xr:uid="{00000000-0005-0000-0000-0000E9100000}"/>
    <cellStyle name="0.0 2 2 5 10" xfId="4329" xr:uid="{00000000-0005-0000-0000-0000EA100000}"/>
    <cellStyle name="0.0 2 2 5 11" xfId="4330" xr:uid="{00000000-0005-0000-0000-0000EB100000}"/>
    <cellStyle name="0.0 2 2 5 2" xfId="4331" xr:uid="{00000000-0005-0000-0000-0000EC100000}"/>
    <cellStyle name="0.0 2 2 5 2 2" xfId="4332" xr:uid="{00000000-0005-0000-0000-0000ED100000}"/>
    <cellStyle name="0.0 2 2 5 2 2 2" xfId="4333" xr:uid="{00000000-0005-0000-0000-0000EE100000}"/>
    <cellStyle name="0.0 2 2 5 2 2 3" xfId="4334" xr:uid="{00000000-0005-0000-0000-0000EF100000}"/>
    <cellStyle name="0.0 2 2 5 2 2 4" xfId="4335" xr:uid="{00000000-0005-0000-0000-0000F0100000}"/>
    <cellStyle name="0.0 2 2 5 2 2 5" xfId="4336" xr:uid="{00000000-0005-0000-0000-0000F1100000}"/>
    <cellStyle name="0.0 2 2 5 2 3" xfId="4337" xr:uid="{00000000-0005-0000-0000-0000F2100000}"/>
    <cellStyle name="0.0 2 2 5 2 3 2" xfId="4338" xr:uid="{00000000-0005-0000-0000-0000F3100000}"/>
    <cellStyle name="0.0 2 2 5 2 3 3" xfId="4339" xr:uid="{00000000-0005-0000-0000-0000F4100000}"/>
    <cellStyle name="0.0 2 2 5 2 3 4" xfId="4340" xr:uid="{00000000-0005-0000-0000-0000F5100000}"/>
    <cellStyle name="0.0 2 2 5 2 3 5" xfId="4341" xr:uid="{00000000-0005-0000-0000-0000F6100000}"/>
    <cellStyle name="0.0 2 2 5 2 4" xfId="4342" xr:uid="{00000000-0005-0000-0000-0000F7100000}"/>
    <cellStyle name="0.0 2 2 5 2 4 2" xfId="4343" xr:uid="{00000000-0005-0000-0000-0000F8100000}"/>
    <cellStyle name="0.0 2 2 5 2 4 3" xfId="4344" xr:uid="{00000000-0005-0000-0000-0000F9100000}"/>
    <cellStyle name="0.0 2 2 5 2 4 4" xfId="4345" xr:uid="{00000000-0005-0000-0000-0000FA100000}"/>
    <cellStyle name="0.0 2 2 5 2 4 5" xfId="4346" xr:uid="{00000000-0005-0000-0000-0000FB100000}"/>
    <cellStyle name="0.0 2 2 5 2 5" xfId="4347" xr:uid="{00000000-0005-0000-0000-0000FC100000}"/>
    <cellStyle name="0.0 2 2 5 2 6" xfId="4348" xr:uid="{00000000-0005-0000-0000-0000FD100000}"/>
    <cellStyle name="0.0 2 2 5 2 7" xfId="4349" xr:uid="{00000000-0005-0000-0000-0000FE100000}"/>
    <cellStyle name="0.0 2 2 5 2 8" xfId="4350" xr:uid="{00000000-0005-0000-0000-0000FF100000}"/>
    <cellStyle name="0.0 2 2 5 3" xfId="4351" xr:uid="{00000000-0005-0000-0000-000000110000}"/>
    <cellStyle name="0.0 2 2 5 3 2" xfId="4352" xr:uid="{00000000-0005-0000-0000-000001110000}"/>
    <cellStyle name="0.0 2 2 5 3 2 2" xfId="4353" xr:uid="{00000000-0005-0000-0000-000002110000}"/>
    <cellStyle name="0.0 2 2 5 3 2 3" xfId="4354" xr:uid="{00000000-0005-0000-0000-000003110000}"/>
    <cellStyle name="0.0 2 2 5 3 2 4" xfId="4355" xr:uid="{00000000-0005-0000-0000-000004110000}"/>
    <cellStyle name="0.0 2 2 5 3 2 5" xfId="4356" xr:uid="{00000000-0005-0000-0000-000005110000}"/>
    <cellStyle name="0.0 2 2 5 3 3" xfId="4357" xr:uid="{00000000-0005-0000-0000-000006110000}"/>
    <cellStyle name="0.0 2 2 5 3 3 2" xfId="4358" xr:uid="{00000000-0005-0000-0000-000007110000}"/>
    <cellStyle name="0.0 2 2 5 3 3 3" xfId="4359" xr:uid="{00000000-0005-0000-0000-000008110000}"/>
    <cellStyle name="0.0 2 2 5 3 3 4" xfId="4360" xr:uid="{00000000-0005-0000-0000-000009110000}"/>
    <cellStyle name="0.0 2 2 5 3 3 5" xfId="4361" xr:uid="{00000000-0005-0000-0000-00000A110000}"/>
    <cellStyle name="0.0 2 2 5 3 4" xfId="4362" xr:uid="{00000000-0005-0000-0000-00000B110000}"/>
    <cellStyle name="0.0 2 2 5 3 4 2" xfId="4363" xr:uid="{00000000-0005-0000-0000-00000C110000}"/>
    <cellStyle name="0.0 2 2 5 3 4 3" xfId="4364" xr:uid="{00000000-0005-0000-0000-00000D110000}"/>
    <cellStyle name="0.0 2 2 5 3 4 4" xfId="4365" xr:uid="{00000000-0005-0000-0000-00000E110000}"/>
    <cellStyle name="0.0 2 2 5 3 4 5" xfId="4366" xr:uid="{00000000-0005-0000-0000-00000F110000}"/>
    <cellStyle name="0.0 2 2 5 3 5" xfId="4367" xr:uid="{00000000-0005-0000-0000-000010110000}"/>
    <cellStyle name="0.0 2 2 5 3 6" xfId="4368" xr:uid="{00000000-0005-0000-0000-000011110000}"/>
    <cellStyle name="0.0 2 2 5 3 7" xfId="4369" xr:uid="{00000000-0005-0000-0000-000012110000}"/>
    <cellStyle name="0.0 2 2 5 3 8" xfId="4370" xr:uid="{00000000-0005-0000-0000-000013110000}"/>
    <cellStyle name="0.0 2 2 5 4" xfId="4371" xr:uid="{00000000-0005-0000-0000-000014110000}"/>
    <cellStyle name="0.0 2 2 5 4 2" xfId="4372" xr:uid="{00000000-0005-0000-0000-000015110000}"/>
    <cellStyle name="0.0 2 2 5 4 2 2" xfId="4373" xr:uid="{00000000-0005-0000-0000-000016110000}"/>
    <cellStyle name="0.0 2 2 5 4 2 3" xfId="4374" xr:uid="{00000000-0005-0000-0000-000017110000}"/>
    <cellStyle name="0.0 2 2 5 4 2 4" xfId="4375" xr:uid="{00000000-0005-0000-0000-000018110000}"/>
    <cellStyle name="0.0 2 2 5 4 2 5" xfId="4376" xr:uid="{00000000-0005-0000-0000-000019110000}"/>
    <cellStyle name="0.0 2 2 5 4 3" xfId="4377" xr:uid="{00000000-0005-0000-0000-00001A110000}"/>
    <cellStyle name="0.0 2 2 5 4 3 2" xfId="4378" xr:uid="{00000000-0005-0000-0000-00001B110000}"/>
    <cellStyle name="0.0 2 2 5 4 3 3" xfId="4379" xr:uid="{00000000-0005-0000-0000-00001C110000}"/>
    <cellStyle name="0.0 2 2 5 4 3 4" xfId="4380" xr:uid="{00000000-0005-0000-0000-00001D110000}"/>
    <cellStyle name="0.0 2 2 5 4 3 5" xfId="4381" xr:uid="{00000000-0005-0000-0000-00001E110000}"/>
    <cellStyle name="0.0 2 2 5 4 4" xfId="4382" xr:uid="{00000000-0005-0000-0000-00001F110000}"/>
    <cellStyle name="0.0 2 2 5 4 4 2" xfId="4383" xr:uid="{00000000-0005-0000-0000-000020110000}"/>
    <cellStyle name="0.0 2 2 5 4 4 3" xfId="4384" xr:uid="{00000000-0005-0000-0000-000021110000}"/>
    <cellStyle name="0.0 2 2 5 4 4 4" xfId="4385" xr:uid="{00000000-0005-0000-0000-000022110000}"/>
    <cellStyle name="0.0 2 2 5 4 4 5" xfId="4386" xr:uid="{00000000-0005-0000-0000-000023110000}"/>
    <cellStyle name="0.0 2 2 5 4 5" xfId="4387" xr:uid="{00000000-0005-0000-0000-000024110000}"/>
    <cellStyle name="0.0 2 2 5 4 6" xfId="4388" xr:uid="{00000000-0005-0000-0000-000025110000}"/>
    <cellStyle name="0.0 2 2 5 4 7" xfId="4389" xr:uid="{00000000-0005-0000-0000-000026110000}"/>
    <cellStyle name="0.0 2 2 5 4 8" xfId="4390" xr:uid="{00000000-0005-0000-0000-000027110000}"/>
    <cellStyle name="0.0 2 2 5 5" xfId="4391" xr:uid="{00000000-0005-0000-0000-000028110000}"/>
    <cellStyle name="0.0 2 2 5 5 2" xfId="4392" xr:uid="{00000000-0005-0000-0000-000029110000}"/>
    <cellStyle name="0.0 2 2 5 5 3" xfId="4393" xr:uid="{00000000-0005-0000-0000-00002A110000}"/>
    <cellStyle name="0.0 2 2 5 5 4" xfId="4394" xr:uid="{00000000-0005-0000-0000-00002B110000}"/>
    <cellStyle name="0.0 2 2 5 5 5" xfId="4395" xr:uid="{00000000-0005-0000-0000-00002C110000}"/>
    <cellStyle name="0.0 2 2 5 6" xfId="4396" xr:uid="{00000000-0005-0000-0000-00002D110000}"/>
    <cellStyle name="0.0 2 2 5 6 2" xfId="4397" xr:uid="{00000000-0005-0000-0000-00002E110000}"/>
    <cellStyle name="0.0 2 2 5 6 3" xfId="4398" xr:uid="{00000000-0005-0000-0000-00002F110000}"/>
    <cellStyle name="0.0 2 2 5 6 4" xfId="4399" xr:uid="{00000000-0005-0000-0000-000030110000}"/>
    <cellStyle name="0.0 2 2 5 6 5" xfId="4400" xr:uid="{00000000-0005-0000-0000-000031110000}"/>
    <cellStyle name="0.0 2 2 5 7" xfId="4401" xr:uid="{00000000-0005-0000-0000-000032110000}"/>
    <cellStyle name="0.0 2 2 5 7 2" xfId="4402" xr:uid="{00000000-0005-0000-0000-000033110000}"/>
    <cellStyle name="0.0 2 2 5 7 3" xfId="4403" xr:uid="{00000000-0005-0000-0000-000034110000}"/>
    <cellStyle name="0.0 2 2 5 7 4" xfId="4404" xr:uid="{00000000-0005-0000-0000-000035110000}"/>
    <cellStyle name="0.0 2 2 5 7 5" xfId="4405" xr:uid="{00000000-0005-0000-0000-000036110000}"/>
    <cellStyle name="0.0 2 2 5 8" xfId="4406" xr:uid="{00000000-0005-0000-0000-000037110000}"/>
    <cellStyle name="0.0 2 2 5 9" xfId="4407" xr:uid="{00000000-0005-0000-0000-000038110000}"/>
    <cellStyle name="0.0 2 2 6" xfId="4408" xr:uid="{00000000-0005-0000-0000-000039110000}"/>
    <cellStyle name="0.0 2 2 6 2" xfId="4409" xr:uid="{00000000-0005-0000-0000-00003A110000}"/>
    <cellStyle name="0.0 2 2 6 2 2" xfId="4410" xr:uid="{00000000-0005-0000-0000-00003B110000}"/>
    <cellStyle name="0.0 2 2 6 2 3" xfId="4411" xr:uid="{00000000-0005-0000-0000-00003C110000}"/>
    <cellStyle name="0.0 2 2 6 2 4" xfId="4412" xr:uid="{00000000-0005-0000-0000-00003D110000}"/>
    <cellStyle name="0.0 2 2 6 2 5" xfId="4413" xr:uid="{00000000-0005-0000-0000-00003E110000}"/>
    <cellStyle name="0.0 2 2 6 3" xfId="4414" xr:uid="{00000000-0005-0000-0000-00003F110000}"/>
    <cellStyle name="0.0 2 2 6 3 2" xfId="4415" xr:uid="{00000000-0005-0000-0000-000040110000}"/>
    <cellStyle name="0.0 2 2 6 3 3" xfId="4416" xr:uid="{00000000-0005-0000-0000-000041110000}"/>
    <cellStyle name="0.0 2 2 6 3 4" xfId="4417" xr:uid="{00000000-0005-0000-0000-000042110000}"/>
    <cellStyle name="0.0 2 2 6 3 5" xfId="4418" xr:uid="{00000000-0005-0000-0000-000043110000}"/>
    <cellStyle name="0.0 2 2 6 4" xfId="4419" xr:uid="{00000000-0005-0000-0000-000044110000}"/>
    <cellStyle name="0.0 2 2 6 4 2" xfId="4420" xr:uid="{00000000-0005-0000-0000-000045110000}"/>
    <cellStyle name="0.0 2 2 6 4 3" xfId="4421" xr:uid="{00000000-0005-0000-0000-000046110000}"/>
    <cellStyle name="0.0 2 2 6 4 4" xfId="4422" xr:uid="{00000000-0005-0000-0000-000047110000}"/>
    <cellStyle name="0.0 2 2 6 4 5" xfId="4423" xr:uid="{00000000-0005-0000-0000-000048110000}"/>
    <cellStyle name="0.0 2 2 6 5" xfId="4424" xr:uid="{00000000-0005-0000-0000-000049110000}"/>
    <cellStyle name="0.0 2 2 6 6" xfId="4425" xr:uid="{00000000-0005-0000-0000-00004A110000}"/>
    <cellStyle name="0.0 2 2 6 7" xfId="4426" xr:uid="{00000000-0005-0000-0000-00004B110000}"/>
    <cellStyle name="0.0 2 2 6 8" xfId="4427" xr:uid="{00000000-0005-0000-0000-00004C110000}"/>
    <cellStyle name="0.0 2 2 7" xfId="4428" xr:uid="{00000000-0005-0000-0000-00004D110000}"/>
    <cellStyle name="0.0 2 2 7 2" xfId="4429" xr:uid="{00000000-0005-0000-0000-00004E110000}"/>
    <cellStyle name="0.0 2 2 7 2 2" xfId="4430" xr:uid="{00000000-0005-0000-0000-00004F110000}"/>
    <cellStyle name="0.0 2 2 7 2 3" xfId="4431" xr:uid="{00000000-0005-0000-0000-000050110000}"/>
    <cellStyle name="0.0 2 2 7 2 4" xfId="4432" xr:uid="{00000000-0005-0000-0000-000051110000}"/>
    <cellStyle name="0.0 2 2 7 2 5" xfId="4433" xr:uid="{00000000-0005-0000-0000-000052110000}"/>
    <cellStyle name="0.0 2 2 7 3" xfId="4434" xr:uid="{00000000-0005-0000-0000-000053110000}"/>
    <cellStyle name="0.0 2 2 7 3 2" xfId="4435" xr:uid="{00000000-0005-0000-0000-000054110000}"/>
    <cellStyle name="0.0 2 2 7 3 3" xfId="4436" xr:uid="{00000000-0005-0000-0000-000055110000}"/>
    <cellStyle name="0.0 2 2 7 3 4" xfId="4437" xr:uid="{00000000-0005-0000-0000-000056110000}"/>
    <cellStyle name="0.0 2 2 7 3 5" xfId="4438" xr:uid="{00000000-0005-0000-0000-000057110000}"/>
    <cellStyle name="0.0 2 2 7 4" xfId="4439" xr:uid="{00000000-0005-0000-0000-000058110000}"/>
    <cellStyle name="0.0 2 2 7 4 2" xfId="4440" xr:uid="{00000000-0005-0000-0000-000059110000}"/>
    <cellStyle name="0.0 2 2 7 4 3" xfId="4441" xr:uid="{00000000-0005-0000-0000-00005A110000}"/>
    <cellStyle name="0.0 2 2 7 4 4" xfId="4442" xr:uid="{00000000-0005-0000-0000-00005B110000}"/>
    <cellStyle name="0.0 2 2 7 4 5" xfId="4443" xr:uid="{00000000-0005-0000-0000-00005C110000}"/>
    <cellStyle name="0.0 2 2 7 5" xfId="4444" xr:uid="{00000000-0005-0000-0000-00005D110000}"/>
    <cellStyle name="0.0 2 2 7 6" xfId="4445" xr:uid="{00000000-0005-0000-0000-00005E110000}"/>
    <cellStyle name="0.0 2 2 7 7" xfId="4446" xr:uid="{00000000-0005-0000-0000-00005F110000}"/>
    <cellStyle name="0.0 2 2 7 8" xfId="4447" xr:uid="{00000000-0005-0000-0000-000060110000}"/>
    <cellStyle name="0.0 2 2 8" xfId="4448" xr:uid="{00000000-0005-0000-0000-000061110000}"/>
    <cellStyle name="0.0 2 2 8 2" xfId="4449" xr:uid="{00000000-0005-0000-0000-000062110000}"/>
    <cellStyle name="0.0 2 2 8 3" xfId="4450" xr:uid="{00000000-0005-0000-0000-000063110000}"/>
    <cellStyle name="0.0 2 2 8 4" xfId="4451" xr:uid="{00000000-0005-0000-0000-000064110000}"/>
    <cellStyle name="0.0 2 2 8 5" xfId="4452" xr:uid="{00000000-0005-0000-0000-000065110000}"/>
    <cellStyle name="0.0 2 2 9" xfId="4453" xr:uid="{00000000-0005-0000-0000-000066110000}"/>
    <cellStyle name="0.0 2 3" xfId="4454" xr:uid="{00000000-0005-0000-0000-000067110000}"/>
    <cellStyle name="0.0 2 3 10" xfId="4455" xr:uid="{00000000-0005-0000-0000-000068110000}"/>
    <cellStyle name="0.0 2 3 11" xfId="4456" xr:uid="{00000000-0005-0000-0000-000069110000}"/>
    <cellStyle name="0.0 2 3 12" xfId="4457" xr:uid="{00000000-0005-0000-0000-00006A110000}"/>
    <cellStyle name="0.0 2 3 13" xfId="4458" xr:uid="{00000000-0005-0000-0000-00006B110000}"/>
    <cellStyle name="0.0 2 3 2" xfId="4459" xr:uid="{00000000-0005-0000-0000-00006C110000}"/>
    <cellStyle name="0.0 2 3 2 10" xfId="4460" xr:uid="{00000000-0005-0000-0000-00006D110000}"/>
    <cellStyle name="0.0 2 3 2 11" xfId="4461" xr:uid="{00000000-0005-0000-0000-00006E110000}"/>
    <cellStyle name="0.0 2 3 2 2" xfId="4462" xr:uid="{00000000-0005-0000-0000-00006F110000}"/>
    <cellStyle name="0.0 2 3 2 2 2" xfId="4463" xr:uid="{00000000-0005-0000-0000-000070110000}"/>
    <cellStyle name="0.0 2 3 2 2 2 2" xfId="4464" xr:uid="{00000000-0005-0000-0000-000071110000}"/>
    <cellStyle name="0.0 2 3 2 2 2 3" xfId="4465" xr:uid="{00000000-0005-0000-0000-000072110000}"/>
    <cellStyle name="0.0 2 3 2 2 2 4" xfId="4466" xr:uid="{00000000-0005-0000-0000-000073110000}"/>
    <cellStyle name="0.0 2 3 2 2 2 5" xfId="4467" xr:uid="{00000000-0005-0000-0000-000074110000}"/>
    <cellStyle name="0.0 2 3 2 2 3" xfId="4468" xr:uid="{00000000-0005-0000-0000-000075110000}"/>
    <cellStyle name="0.0 2 3 2 2 3 2" xfId="4469" xr:uid="{00000000-0005-0000-0000-000076110000}"/>
    <cellStyle name="0.0 2 3 2 2 3 3" xfId="4470" xr:uid="{00000000-0005-0000-0000-000077110000}"/>
    <cellStyle name="0.0 2 3 2 2 3 4" xfId="4471" xr:uid="{00000000-0005-0000-0000-000078110000}"/>
    <cellStyle name="0.0 2 3 2 2 3 5" xfId="4472" xr:uid="{00000000-0005-0000-0000-000079110000}"/>
    <cellStyle name="0.0 2 3 2 2 4" xfId="4473" xr:uid="{00000000-0005-0000-0000-00007A110000}"/>
    <cellStyle name="0.0 2 3 2 2 4 2" xfId="4474" xr:uid="{00000000-0005-0000-0000-00007B110000}"/>
    <cellStyle name="0.0 2 3 2 2 4 3" xfId="4475" xr:uid="{00000000-0005-0000-0000-00007C110000}"/>
    <cellStyle name="0.0 2 3 2 2 4 4" xfId="4476" xr:uid="{00000000-0005-0000-0000-00007D110000}"/>
    <cellStyle name="0.0 2 3 2 2 4 5" xfId="4477" xr:uid="{00000000-0005-0000-0000-00007E110000}"/>
    <cellStyle name="0.0 2 3 2 2 5" xfId="4478" xr:uid="{00000000-0005-0000-0000-00007F110000}"/>
    <cellStyle name="0.0 2 3 2 2 6" xfId="4479" xr:uid="{00000000-0005-0000-0000-000080110000}"/>
    <cellStyle name="0.0 2 3 2 2 7" xfId="4480" xr:uid="{00000000-0005-0000-0000-000081110000}"/>
    <cellStyle name="0.0 2 3 2 2 8" xfId="4481" xr:uid="{00000000-0005-0000-0000-000082110000}"/>
    <cellStyle name="0.0 2 3 2 3" xfId="4482" xr:uid="{00000000-0005-0000-0000-000083110000}"/>
    <cellStyle name="0.0 2 3 2 3 2" xfId="4483" xr:uid="{00000000-0005-0000-0000-000084110000}"/>
    <cellStyle name="0.0 2 3 2 3 2 2" xfId="4484" xr:uid="{00000000-0005-0000-0000-000085110000}"/>
    <cellStyle name="0.0 2 3 2 3 2 3" xfId="4485" xr:uid="{00000000-0005-0000-0000-000086110000}"/>
    <cellStyle name="0.0 2 3 2 3 2 4" xfId="4486" xr:uid="{00000000-0005-0000-0000-000087110000}"/>
    <cellStyle name="0.0 2 3 2 3 2 5" xfId="4487" xr:uid="{00000000-0005-0000-0000-000088110000}"/>
    <cellStyle name="0.0 2 3 2 3 3" xfId="4488" xr:uid="{00000000-0005-0000-0000-000089110000}"/>
    <cellStyle name="0.0 2 3 2 3 3 2" xfId="4489" xr:uid="{00000000-0005-0000-0000-00008A110000}"/>
    <cellStyle name="0.0 2 3 2 3 3 3" xfId="4490" xr:uid="{00000000-0005-0000-0000-00008B110000}"/>
    <cellStyle name="0.0 2 3 2 3 3 4" xfId="4491" xr:uid="{00000000-0005-0000-0000-00008C110000}"/>
    <cellStyle name="0.0 2 3 2 3 3 5" xfId="4492" xr:uid="{00000000-0005-0000-0000-00008D110000}"/>
    <cellStyle name="0.0 2 3 2 3 4" xfId="4493" xr:uid="{00000000-0005-0000-0000-00008E110000}"/>
    <cellStyle name="0.0 2 3 2 3 4 2" xfId="4494" xr:uid="{00000000-0005-0000-0000-00008F110000}"/>
    <cellStyle name="0.0 2 3 2 3 4 3" xfId="4495" xr:uid="{00000000-0005-0000-0000-000090110000}"/>
    <cellStyle name="0.0 2 3 2 3 4 4" xfId="4496" xr:uid="{00000000-0005-0000-0000-000091110000}"/>
    <cellStyle name="0.0 2 3 2 3 4 5" xfId="4497" xr:uid="{00000000-0005-0000-0000-000092110000}"/>
    <cellStyle name="0.0 2 3 2 3 5" xfId="4498" xr:uid="{00000000-0005-0000-0000-000093110000}"/>
    <cellStyle name="0.0 2 3 2 3 6" xfId="4499" xr:uid="{00000000-0005-0000-0000-000094110000}"/>
    <cellStyle name="0.0 2 3 2 3 7" xfId="4500" xr:uid="{00000000-0005-0000-0000-000095110000}"/>
    <cellStyle name="0.0 2 3 2 3 8" xfId="4501" xr:uid="{00000000-0005-0000-0000-000096110000}"/>
    <cellStyle name="0.0 2 3 2 4" xfId="4502" xr:uid="{00000000-0005-0000-0000-000097110000}"/>
    <cellStyle name="0.0 2 3 2 4 2" xfId="4503" xr:uid="{00000000-0005-0000-0000-000098110000}"/>
    <cellStyle name="0.0 2 3 2 4 2 2" xfId="4504" xr:uid="{00000000-0005-0000-0000-000099110000}"/>
    <cellStyle name="0.0 2 3 2 4 2 3" xfId="4505" xr:uid="{00000000-0005-0000-0000-00009A110000}"/>
    <cellStyle name="0.0 2 3 2 4 2 4" xfId="4506" xr:uid="{00000000-0005-0000-0000-00009B110000}"/>
    <cellStyle name="0.0 2 3 2 4 2 5" xfId="4507" xr:uid="{00000000-0005-0000-0000-00009C110000}"/>
    <cellStyle name="0.0 2 3 2 4 3" xfId="4508" xr:uid="{00000000-0005-0000-0000-00009D110000}"/>
    <cellStyle name="0.0 2 3 2 4 3 2" xfId="4509" xr:uid="{00000000-0005-0000-0000-00009E110000}"/>
    <cellStyle name="0.0 2 3 2 4 3 3" xfId="4510" xr:uid="{00000000-0005-0000-0000-00009F110000}"/>
    <cellStyle name="0.0 2 3 2 4 3 4" xfId="4511" xr:uid="{00000000-0005-0000-0000-0000A0110000}"/>
    <cellStyle name="0.0 2 3 2 4 3 5" xfId="4512" xr:uid="{00000000-0005-0000-0000-0000A1110000}"/>
    <cellStyle name="0.0 2 3 2 4 4" xfId="4513" xr:uid="{00000000-0005-0000-0000-0000A2110000}"/>
    <cellStyle name="0.0 2 3 2 4 4 2" xfId="4514" xr:uid="{00000000-0005-0000-0000-0000A3110000}"/>
    <cellStyle name="0.0 2 3 2 4 4 3" xfId="4515" xr:uid="{00000000-0005-0000-0000-0000A4110000}"/>
    <cellStyle name="0.0 2 3 2 4 4 4" xfId="4516" xr:uid="{00000000-0005-0000-0000-0000A5110000}"/>
    <cellStyle name="0.0 2 3 2 4 4 5" xfId="4517" xr:uid="{00000000-0005-0000-0000-0000A6110000}"/>
    <cellStyle name="0.0 2 3 2 4 5" xfId="4518" xr:uid="{00000000-0005-0000-0000-0000A7110000}"/>
    <cellStyle name="0.0 2 3 2 4 6" xfId="4519" xr:uid="{00000000-0005-0000-0000-0000A8110000}"/>
    <cellStyle name="0.0 2 3 2 4 7" xfId="4520" xr:uid="{00000000-0005-0000-0000-0000A9110000}"/>
    <cellStyle name="0.0 2 3 2 4 8" xfId="4521" xr:uid="{00000000-0005-0000-0000-0000AA110000}"/>
    <cellStyle name="0.0 2 3 2 5" xfId="4522" xr:uid="{00000000-0005-0000-0000-0000AB110000}"/>
    <cellStyle name="0.0 2 3 2 5 2" xfId="4523" xr:uid="{00000000-0005-0000-0000-0000AC110000}"/>
    <cellStyle name="0.0 2 3 2 5 3" xfId="4524" xr:uid="{00000000-0005-0000-0000-0000AD110000}"/>
    <cellStyle name="0.0 2 3 2 5 4" xfId="4525" xr:uid="{00000000-0005-0000-0000-0000AE110000}"/>
    <cellStyle name="0.0 2 3 2 5 5" xfId="4526" xr:uid="{00000000-0005-0000-0000-0000AF110000}"/>
    <cellStyle name="0.0 2 3 2 6" xfId="4527" xr:uid="{00000000-0005-0000-0000-0000B0110000}"/>
    <cellStyle name="0.0 2 3 2 6 2" xfId="4528" xr:uid="{00000000-0005-0000-0000-0000B1110000}"/>
    <cellStyle name="0.0 2 3 2 6 3" xfId="4529" xr:uid="{00000000-0005-0000-0000-0000B2110000}"/>
    <cellStyle name="0.0 2 3 2 6 4" xfId="4530" xr:uid="{00000000-0005-0000-0000-0000B3110000}"/>
    <cellStyle name="0.0 2 3 2 6 5" xfId="4531" xr:uid="{00000000-0005-0000-0000-0000B4110000}"/>
    <cellStyle name="0.0 2 3 2 7" xfId="4532" xr:uid="{00000000-0005-0000-0000-0000B5110000}"/>
    <cellStyle name="0.0 2 3 2 7 2" xfId="4533" xr:uid="{00000000-0005-0000-0000-0000B6110000}"/>
    <cellStyle name="0.0 2 3 2 7 3" xfId="4534" xr:uid="{00000000-0005-0000-0000-0000B7110000}"/>
    <cellStyle name="0.0 2 3 2 7 4" xfId="4535" xr:uid="{00000000-0005-0000-0000-0000B8110000}"/>
    <cellStyle name="0.0 2 3 2 7 5" xfId="4536" xr:uid="{00000000-0005-0000-0000-0000B9110000}"/>
    <cellStyle name="0.0 2 3 2 8" xfId="4537" xr:uid="{00000000-0005-0000-0000-0000BA110000}"/>
    <cellStyle name="0.0 2 3 2 9" xfId="4538" xr:uid="{00000000-0005-0000-0000-0000BB110000}"/>
    <cellStyle name="0.0 2 3 3" xfId="4539" xr:uid="{00000000-0005-0000-0000-0000BC110000}"/>
    <cellStyle name="0.0 2 3 3 10" xfId="4540" xr:uid="{00000000-0005-0000-0000-0000BD110000}"/>
    <cellStyle name="0.0 2 3 3 11" xfId="4541" xr:uid="{00000000-0005-0000-0000-0000BE110000}"/>
    <cellStyle name="0.0 2 3 3 2" xfId="4542" xr:uid="{00000000-0005-0000-0000-0000BF110000}"/>
    <cellStyle name="0.0 2 3 3 2 2" xfId="4543" xr:uid="{00000000-0005-0000-0000-0000C0110000}"/>
    <cellStyle name="0.0 2 3 3 2 2 2" xfId="4544" xr:uid="{00000000-0005-0000-0000-0000C1110000}"/>
    <cellStyle name="0.0 2 3 3 2 2 3" xfId="4545" xr:uid="{00000000-0005-0000-0000-0000C2110000}"/>
    <cellStyle name="0.0 2 3 3 2 2 4" xfId="4546" xr:uid="{00000000-0005-0000-0000-0000C3110000}"/>
    <cellStyle name="0.0 2 3 3 2 2 5" xfId="4547" xr:uid="{00000000-0005-0000-0000-0000C4110000}"/>
    <cellStyle name="0.0 2 3 3 2 3" xfId="4548" xr:uid="{00000000-0005-0000-0000-0000C5110000}"/>
    <cellStyle name="0.0 2 3 3 2 3 2" xfId="4549" xr:uid="{00000000-0005-0000-0000-0000C6110000}"/>
    <cellStyle name="0.0 2 3 3 2 3 3" xfId="4550" xr:uid="{00000000-0005-0000-0000-0000C7110000}"/>
    <cellStyle name="0.0 2 3 3 2 3 4" xfId="4551" xr:uid="{00000000-0005-0000-0000-0000C8110000}"/>
    <cellStyle name="0.0 2 3 3 2 3 5" xfId="4552" xr:uid="{00000000-0005-0000-0000-0000C9110000}"/>
    <cellStyle name="0.0 2 3 3 2 4" xfId="4553" xr:uid="{00000000-0005-0000-0000-0000CA110000}"/>
    <cellStyle name="0.0 2 3 3 2 4 2" xfId="4554" xr:uid="{00000000-0005-0000-0000-0000CB110000}"/>
    <cellStyle name="0.0 2 3 3 2 4 3" xfId="4555" xr:uid="{00000000-0005-0000-0000-0000CC110000}"/>
    <cellStyle name="0.0 2 3 3 2 4 4" xfId="4556" xr:uid="{00000000-0005-0000-0000-0000CD110000}"/>
    <cellStyle name="0.0 2 3 3 2 4 5" xfId="4557" xr:uid="{00000000-0005-0000-0000-0000CE110000}"/>
    <cellStyle name="0.0 2 3 3 2 5" xfId="4558" xr:uid="{00000000-0005-0000-0000-0000CF110000}"/>
    <cellStyle name="0.0 2 3 3 2 6" xfId="4559" xr:uid="{00000000-0005-0000-0000-0000D0110000}"/>
    <cellStyle name="0.0 2 3 3 2 7" xfId="4560" xr:uid="{00000000-0005-0000-0000-0000D1110000}"/>
    <cellStyle name="0.0 2 3 3 2 8" xfId="4561" xr:uid="{00000000-0005-0000-0000-0000D2110000}"/>
    <cellStyle name="0.0 2 3 3 3" xfId="4562" xr:uid="{00000000-0005-0000-0000-0000D3110000}"/>
    <cellStyle name="0.0 2 3 3 3 2" xfId="4563" xr:uid="{00000000-0005-0000-0000-0000D4110000}"/>
    <cellStyle name="0.0 2 3 3 3 2 2" xfId="4564" xr:uid="{00000000-0005-0000-0000-0000D5110000}"/>
    <cellStyle name="0.0 2 3 3 3 2 3" xfId="4565" xr:uid="{00000000-0005-0000-0000-0000D6110000}"/>
    <cellStyle name="0.0 2 3 3 3 2 4" xfId="4566" xr:uid="{00000000-0005-0000-0000-0000D7110000}"/>
    <cellStyle name="0.0 2 3 3 3 2 5" xfId="4567" xr:uid="{00000000-0005-0000-0000-0000D8110000}"/>
    <cellStyle name="0.0 2 3 3 3 3" xfId="4568" xr:uid="{00000000-0005-0000-0000-0000D9110000}"/>
    <cellStyle name="0.0 2 3 3 3 3 2" xfId="4569" xr:uid="{00000000-0005-0000-0000-0000DA110000}"/>
    <cellStyle name="0.0 2 3 3 3 3 3" xfId="4570" xr:uid="{00000000-0005-0000-0000-0000DB110000}"/>
    <cellStyle name="0.0 2 3 3 3 3 4" xfId="4571" xr:uid="{00000000-0005-0000-0000-0000DC110000}"/>
    <cellStyle name="0.0 2 3 3 3 3 5" xfId="4572" xr:uid="{00000000-0005-0000-0000-0000DD110000}"/>
    <cellStyle name="0.0 2 3 3 3 4" xfId="4573" xr:uid="{00000000-0005-0000-0000-0000DE110000}"/>
    <cellStyle name="0.0 2 3 3 3 4 2" xfId="4574" xr:uid="{00000000-0005-0000-0000-0000DF110000}"/>
    <cellStyle name="0.0 2 3 3 3 4 3" xfId="4575" xr:uid="{00000000-0005-0000-0000-0000E0110000}"/>
    <cellStyle name="0.0 2 3 3 3 4 4" xfId="4576" xr:uid="{00000000-0005-0000-0000-0000E1110000}"/>
    <cellStyle name="0.0 2 3 3 3 4 5" xfId="4577" xr:uid="{00000000-0005-0000-0000-0000E2110000}"/>
    <cellStyle name="0.0 2 3 3 3 5" xfId="4578" xr:uid="{00000000-0005-0000-0000-0000E3110000}"/>
    <cellStyle name="0.0 2 3 3 3 6" xfId="4579" xr:uid="{00000000-0005-0000-0000-0000E4110000}"/>
    <cellStyle name="0.0 2 3 3 3 7" xfId="4580" xr:uid="{00000000-0005-0000-0000-0000E5110000}"/>
    <cellStyle name="0.0 2 3 3 3 8" xfId="4581" xr:uid="{00000000-0005-0000-0000-0000E6110000}"/>
    <cellStyle name="0.0 2 3 3 4" xfId="4582" xr:uid="{00000000-0005-0000-0000-0000E7110000}"/>
    <cellStyle name="0.0 2 3 3 4 2" xfId="4583" xr:uid="{00000000-0005-0000-0000-0000E8110000}"/>
    <cellStyle name="0.0 2 3 3 4 2 2" xfId="4584" xr:uid="{00000000-0005-0000-0000-0000E9110000}"/>
    <cellStyle name="0.0 2 3 3 4 2 3" xfId="4585" xr:uid="{00000000-0005-0000-0000-0000EA110000}"/>
    <cellStyle name="0.0 2 3 3 4 2 4" xfId="4586" xr:uid="{00000000-0005-0000-0000-0000EB110000}"/>
    <cellStyle name="0.0 2 3 3 4 2 5" xfId="4587" xr:uid="{00000000-0005-0000-0000-0000EC110000}"/>
    <cellStyle name="0.0 2 3 3 4 3" xfId="4588" xr:uid="{00000000-0005-0000-0000-0000ED110000}"/>
    <cellStyle name="0.0 2 3 3 4 3 2" xfId="4589" xr:uid="{00000000-0005-0000-0000-0000EE110000}"/>
    <cellStyle name="0.0 2 3 3 4 3 3" xfId="4590" xr:uid="{00000000-0005-0000-0000-0000EF110000}"/>
    <cellStyle name="0.0 2 3 3 4 3 4" xfId="4591" xr:uid="{00000000-0005-0000-0000-0000F0110000}"/>
    <cellStyle name="0.0 2 3 3 4 3 5" xfId="4592" xr:uid="{00000000-0005-0000-0000-0000F1110000}"/>
    <cellStyle name="0.0 2 3 3 4 4" xfId="4593" xr:uid="{00000000-0005-0000-0000-0000F2110000}"/>
    <cellStyle name="0.0 2 3 3 4 4 2" xfId="4594" xr:uid="{00000000-0005-0000-0000-0000F3110000}"/>
    <cellStyle name="0.0 2 3 3 4 4 3" xfId="4595" xr:uid="{00000000-0005-0000-0000-0000F4110000}"/>
    <cellStyle name="0.0 2 3 3 4 4 4" xfId="4596" xr:uid="{00000000-0005-0000-0000-0000F5110000}"/>
    <cellStyle name="0.0 2 3 3 4 4 5" xfId="4597" xr:uid="{00000000-0005-0000-0000-0000F6110000}"/>
    <cellStyle name="0.0 2 3 3 4 5" xfId="4598" xr:uid="{00000000-0005-0000-0000-0000F7110000}"/>
    <cellStyle name="0.0 2 3 3 4 6" xfId="4599" xr:uid="{00000000-0005-0000-0000-0000F8110000}"/>
    <cellStyle name="0.0 2 3 3 4 7" xfId="4600" xr:uid="{00000000-0005-0000-0000-0000F9110000}"/>
    <cellStyle name="0.0 2 3 3 4 8" xfId="4601" xr:uid="{00000000-0005-0000-0000-0000FA110000}"/>
    <cellStyle name="0.0 2 3 3 5" xfId="4602" xr:uid="{00000000-0005-0000-0000-0000FB110000}"/>
    <cellStyle name="0.0 2 3 3 5 2" xfId="4603" xr:uid="{00000000-0005-0000-0000-0000FC110000}"/>
    <cellStyle name="0.0 2 3 3 5 3" xfId="4604" xr:uid="{00000000-0005-0000-0000-0000FD110000}"/>
    <cellStyle name="0.0 2 3 3 5 4" xfId="4605" xr:uid="{00000000-0005-0000-0000-0000FE110000}"/>
    <cellStyle name="0.0 2 3 3 5 5" xfId="4606" xr:uid="{00000000-0005-0000-0000-0000FF110000}"/>
    <cellStyle name="0.0 2 3 3 6" xfId="4607" xr:uid="{00000000-0005-0000-0000-000000120000}"/>
    <cellStyle name="0.0 2 3 3 6 2" xfId="4608" xr:uid="{00000000-0005-0000-0000-000001120000}"/>
    <cellStyle name="0.0 2 3 3 6 3" xfId="4609" xr:uid="{00000000-0005-0000-0000-000002120000}"/>
    <cellStyle name="0.0 2 3 3 6 4" xfId="4610" xr:uid="{00000000-0005-0000-0000-000003120000}"/>
    <cellStyle name="0.0 2 3 3 6 5" xfId="4611" xr:uid="{00000000-0005-0000-0000-000004120000}"/>
    <cellStyle name="0.0 2 3 3 7" xfId="4612" xr:uid="{00000000-0005-0000-0000-000005120000}"/>
    <cellStyle name="0.0 2 3 3 7 2" xfId="4613" xr:uid="{00000000-0005-0000-0000-000006120000}"/>
    <cellStyle name="0.0 2 3 3 7 3" xfId="4614" xr:uid="{00000000-0005-0000-0000-000007120000}"/>
    <cellStyle name="0.0 2 3 3 7 4" xfId="4615" xr:uid="{00000000-0005-0000-0000-000008120000}"/>
    <cellStyle name="0.0 2 3 3 7 5" xfId="4616" xr:uid="{00000000-0005-0000-0000-000009120000}"/>
    <cellStyle name="0.0 2 3 3 8" xfId="4617" xr:uid="{00000000-0005-0000-0000-00000A120000}"/>
    <cellStyle name="0.0 2 3 3 9" xfId="4618" xr:uid="{00000000-0005-0000-0000-00000B120000}"/>
    <cellStyle name="0.0 2 3 4" xfId="4619" xr:uid="{00000000-0005-0000-0000-00000C120000}"/>
    <cellStyle name="0.0 2 3 4 2" xfId="4620" xr:uid="{00000000-0005-0000-0000-00000D120000}"/>
    <cellStyle name="0.0 2 3 4 2 2" xfId="4621" xr:uid="{00000000-0005-0000-0000-00000E120000}"/>
    <cellStyle name="0.0 2 3 4 2 3" xfId="4622" xr:uid="{00000000-0005-0000-0000-00000F120000}"/>
    <cellStyle name="0.0 2 3 4 2 4" xfId="4623" xr:uid="{00000000-0005-0000-0000-000010120000}"/>
    <cellStyle name="0.0 2 3 4 2 5" xfId="4624" xr:uid="{00000000-0005-0000-0000-000011120000}"/>
    <cellStyle name="0.0 2 3 4 3" xfId="4625" xr:uid="{00000000-0005-0000-0000-000012120000}"/>
    <cellStyle name="0.0 2 3 4 3 2" xfId="4626" xr:uid="{00000000-0005-0000-0000-000013120000}"/>
    <cellStyle name="0.0 2 3 4 3 3" xfId="4627" xr:uid="{00000000-0005-0000-0000-000014120000}"/>
    <cellStyle name="0.0 2 3 4 3 4" xfId="4628" xr:uid="{00000000-0005-0000-0000-000015120000}"/>
    <cellStyle name="0.0 2 3 4 3 5" xfId="4629" xr:uid="{00000000-0005-0000-0000-000016120000}"/>
    <cellStyle name="0.0 2 3 4 4" xfId="4630" xr:uid="{00000000-0005-0000-0000-000017120000}"/>
    <cellStyle name="0.0 2 3 4 4 2" xfId="4631" xr:uid="{00000000-0005-0000-0000-000018120000}"/>
    <cellStyle name="0.0 2 3 4 4 3" xfId="4632" xr:uid="{00000000-0005-0000-0000-000019120000}"/>
    <cellStyle name="0.0 2 3 4 4 4" xfId="4633" xr:uid="{00000000-0005-0000-0000-00001A120000}"/>
    <cellStyle name="0.0 2 3 4 4 5" xfId="4634" xr:uid="{00000000-0005-0000-0000-00001B120000}"/>
    <cellStyle name="0.0 2 3 4 5" xfId="4635" xr:uid="{00000000-0005-0000-0000-00001C120000}"/>
    <cellStyle name="0.0 2 3 4 6" xfId="4636" xr:uid="{00000000-0005-0000-0000-00001D120000}"/>
    <cellStyle name="0.0 2 3 4 7" xfId="4637" xr:uid="{00000000-0005-0000-0000-00001E120000}"/>
    <cellStyle name="0.0 2 3 4 8" xfId="4638" xr:uid="{00000000-0005-0000-0000-00001F120000}"/>
    <cellStyle name="0.0 2 3 5" xfId="4639" xr:uid="{00000000-0005-0000-0000-000020120000}"/>
    <cellStyle name="0.0 2 3 5 2" xfId="4640" xr:uid="{00000000-0005-0000-0000-000021120000}"/>
    <cellStyle name="0.0 2 3 5 2 2" xfId="4641" xr:uid="{00000000-0005-0000-0000-000022120000}"/>
    <cellStyle name="0.0 2 3 5 2 3" xfId="4642" xr:uid="{00000000-0005-0000-0000-000023120000}"/>
    <cellStyle name="0.0 2 3 5 2 4" xfId="4643" xr:uid="{00000000-0005-0000-0000-000024120000}"/>
    <cellStyle name="0.0 2 3 5 2 5" xfId="4644" xr:uid="{00000000-0005-0000-0000-000025120000}"/>
    <cellStyle name="0.0 2 3 5 3" xfId="4645" xr:uid="{00000000-0005-0000-0000-000026120000}"/>
    <cellStyle name="0.0 2 3 5 3 2" xfId="4646" xr:uid="{00000000-0005-0000-0000-000027120000}"/>
    <cellStyle name="0.0 2 3 5 3 3" xfId="4647" xr:uid="{00000000-0005-0000-0000-000028120000}"/>
    <cellStyle name="0.0 2 3 5 3 4" xfId="4648" xr:uid="{00000000-0005-0000-0000-000029120000}"/>
    <cellStyle name="0.0 2 3 5 3 5" xfId="4649" xr:uid="{00000000-0005-0000-0000-00002A120000}"/>
    <cellStyle name="0.0 2 3 5 4" xfId="4650" xr:uid="{00000000-0005-0000-0000-00002B120000}"/>
    <cellStyle name="0.0 2 3 5 4 2" xfId="4651" xr:uid="{00000000-0005-0000-0000-00002C120000}"/>
    <cellStyle name="0.0 2 3 5 4 3" xfId="4652" xr:uid="{00000000-0005-0000-0000-00002D120000}"/>
    <cellStyle name="0.0 2 3 5 4 4" xfId="4653" xr:uid="{00000000-0005-0000-0000-00002E120000}"/>
    <cellStyle name="0.0 2 3 5 4 5" xfId="4654" xr:uid="{00000000-0005-0000-0000-00002F120000}"/>
    <cellStyle name="0.0 2 3 5 5" xfId="4655" xr:uid="{00000000-0005-0000-0000-000030120000}"/>
    <cellStyle name="0.0 2 3 5 6" xfId="4656" xr:uid="{00000000-0005-0000-0000-000031120000}"/>
    <cellStyle name="0.0 2 3 5 7" xfId="4657" xr:uid="{00000000-0005-0000-0000-000032120000}"/>
    <cellStyle name="0.0 2 3 5 8" xfId="4658" xr:uid="{00000000-0005-0000-0000-000033120000}"/>
    <cellStyle name="0.0 2 3 6" xfId="4659" xr:uid="{00000000-0005-0000-0000-000034120000}"/>
    <cellStyle name="0.0 2 3 6 2" xfId="4660" xr:uid="{00000000-0005-0000-0000-000035120000}"/>
    <cellStyle name="0.0 2 3 6 2 2" xfId="4661" xr:uid="{00000000-0005-0000-0000-000036120000}"/>
    <cellStyle name="0.0 2 3 6 2 3" xfId="4662" xr:uid="{00000000-0005-0000-0000-000037120000}"/>
    <cellStyle name="0.0 2 3 6 2 4" xfId="4663" xr:uid="{00000000-0005-0000-0000-000038120000}"/>
    <cellStyle name="0.0 2 3 6 2 5" xfId="4664" xr:uid="{00000000-0005-0000-0000-000039120000}"/>
    <cellStyle name="0.0 2 3 6 3" xfId="4665" xr:uid="{00000000-0005-0000-0000-00003A120000}"/>
    <cellStyle name="0.0 2 3 6 3 2" xfId="4666" xr:uid="{00000000-0005-0000-0000-00003B120000}"/>
    <cellStyle name="0.0 2 3 6 3 3" xfId="4667" xr:uid="{00000000-0005-0000-0000-00003C120000}"/>
    <cellStyle name="0.0 2 3 6 3 4" xfId="4668" xr:uid="{00000000-0005-0000-0000-00003D120000}"/>
    <cellStyle name="0.0 2 3 6 3 5" xfId="4669" xr:uid="{00000000-0005-0000-0000-00003E120000}"/>
    <cellStyle name="0.0 2 3 6 4" xfId="4670" xr:uid="{00000000-0005-0000-0000-00003F120000}"/>
    <cellStyle name="0.0 2 3 6 4 2" xfId="4671" xr:uid="{00000000-0005-0000-0000-000040120000}"/>
    <cellStyle name="0.0 2 3 6 4 3" xfId="4672" xr:uid="{00000000-0005-0000-0000-000041120000}"/>
    <cellStyle name="0.0 2 3 6 4 4" xfId="4673" xr:uid="{00000000-0005-0000-0000-000042120000}"/>
    <cellStyle name="0.0 2 3 6 4 5" xfId="4674" xr:uid="{00000000-0005-0000-0000-000043120000}"/>
    <cellStyle name="0.0 2 3 6 5" xfId="4675" xr:uid="{00000000-0005-0000-0000-000044120000}"/>
    <cellStyle name="0.0 2 3 6 6" xfId="4676" xr:uid="{00000000-0005-0000-0000-000045120000}"/>
    <cellStyle name="0.0 2 3 6 7" xfId="4677" xr:uid="{00000000-0005-0000-0000-000046120000}"/>
    <cellStyle name="0.0 2 3 6 8" xfId="4678" xr:uid="{00000000-0005-0000-0000-000047120000}"/>
    <cellStyle name="0.0 2 3 7" xfId="4679" xr:uid="{00000000-0005-0000-0000-000048120000}"/>
    <cellStyle name="0.0 2 3 7 2" xfId="4680" xr:uid="{00000000-0005-0000-0000-000049120000}"/>
    <cellStyle name="0.0 2 3 7 3" xfId="4681" xr:uid="{00000000-0005-0000-0000-00004A120000}"/>
    <cellStyle name="0.0 2 3 7 4" xfId="4682" xr:uid="{00000000-0005-0000-0000-00004B120000}"/>
    <cellStyle name="0.0 2 3 7 5" xfId="4683" xr:uid="{00000000-0005-0000-0000-00004C120000}"/>
    <cellStyle name="0.0 2 3 8" xfId="4684" xr:uid="{00000000-0005-0000-0000-00004D120000}"/>
    <cellStyle name="0.0 2 3 8 2" xfId="4685" xr:uid="{00000000-0005-0000-0000-00004E120000}"/>
    <cellStyle name="0.0 2 3 8 3" xfId="4686" xr:uid="{00000000-0005-0000-0000-00004F120000}"/>
    <cellStyle name="0.0 2 3 8 4" xfId="4687" xr:uid="{00000000-0005-0000-0000-000050120000}"/>
    <cellStyle name="0.0 2 3 8 5" xfId="4688" xr:uid="{00000000-0005-0000-0000-000051120000}"/>
    <cellStyle name="0.0 2 3 9" xfId="4689" xr:uid="{00000000-0005-0000-0000-000052120000}"/>
    <cellStyle name="0.0 2 3 9 2" xfId="4690" xr:uid="{00000000-0005-0000-0000-000053120000}"/>
    <cellStyle name="0.0 2 3 9 3" xfId="4691" xr:uid="{00000000-0005-0000-0000-000054120000}"/>
    <cellStyle name="0.0 2 3 9 4" xfId="4692" xr:uid="{00000000-0005-0000-0000-000055120000}"/>
    <cellStyle name="0.0 2 3 9 5" xfId="4693" xr:uid="{00000000-0005-0000-0000-000056120000}"/>
    <cellStyle name="0.0 2 4" xfId="4694" xr:uid="{00000000-0005-0000-0000-000057120000}"/>
    <cellStyle name="0.0 2 4 10" xfId="4695" xr:uid="{00000000-0005-0000-0000-000058120000}"/>
    <cellStyle name="0.0 2 4 11" xfId="4696" xr:uid="{00000000-0005-0000-0000-000059120000}"/>
    <cellStyle name="0.0 2 4 2" xfId="4697" xr:uid="{00000000-0005-0000-0000-00005A120000}"/>
    <cellStyle name="0.0 2 4 2 2" xfId="4698" xr:uid="{00000000-0005-0000-0000-00005B120000}"/>
    <cellStyle name="0.0 2 4 2 2 2" xfId="4699" xr:uid="{00000000-0005-0000-0000-00005C120000}"/>
    <cellStyle name="0.0 2 4 2 2 3" xfId="4700" xr:uid="{00000000-0005-0000-0000-00005D120000}"/>
    <cellStyle name="0.0 2 4 2 2 4" xfId="4701" xr:uid="{00000000-0005-0000-0000-00005E120000}"/>
    <cellStyle name="0.0 2 4 2 2 5" xfId="4702" xr:uid="{00000000-0005-0000-0000-00005F120000}"/>
    <cellStyle name="0.0 2 4 2 3" xfId="4703" xr:uid="{00000000-0005-0000-0000-000060120000}"/>
    <cellStyle name="0.0 2 4 2 3 2" xfId="4704" xr:uid="{00000000-0005-0000-0000-000061120000}"/>
    <cellStyle name="0.0 2 4 2 3 3" xfId="4705" xr:uid="{00000000-0005-0000-0000-000062120000}"/>
    <cellStyle name="0.0 2 4 2 3 4" xfId="4706" xr:uid="{00000000-0005-0000-0000-000063120000}"/>
    <cellStyle name="0.0 2 4 2 3 5" xfId="4707" xr:uid="{00000000-0005-0000-0000-000064120000}"/>
    <cellStyle name="0.0 2 4 2 4" xfId="4708" xr:uid="{00000000-0005-0000-0000-000065120000}"/>
    <cellStyle name="0.0 2 4 2 4 2" xfId="4709" xr:uid="{00000000-0005-0000-0000-000066120000}"/>
    <cellStyle name="0.0 2 4 2 4 3" xfId="4710" xr:uid="{00000000-0005-0000-0000-000067120000}"/>
    <cellStyle name="0.0 2 4 2 4 4" xfId="4711" xr:uid="{00000000-0005-0000-0000-000068120000}"/>
    <cellStyle name="0.0 2 4 2 4 5" xfId="4712" xr:uid="{00000000-0005-0000-0000-000069120000}"/>
    <cellStyle name="0.0 2 4 2 5" xfId="4713" xr:uid="{00000000-0005-0000-0000-00006A120000}"/>
    <cellStyle name="0.0 2 4 2 6" xfId="4714" xr:uid="{00000000-0005-0000-0000-00006B120000}"/>
    <cellStyle name="0.0 2 4 2 7" xfId="4715" xr:uid="{00000000-0005-0000-0000-00006C120000}"/>
    <cellStyle name="0.0 2 4 2 8" xfId="4716" xr:uid="{00000000-0005-0000-0000-00006D120000}"/>
    <cellStyle name="0.0 2 4 3" xfId="4717" xr:uid="{00000000-0005-0000-0000-00006E120000}"/>
    <cellStyle name="0.0 2 4 3 2" xfId="4718" xr:uid="{00000000-0005-0000-0000-00006F120000}"/>
    <cellStyle name="0.0 2 4 3 2 2" xfId="4719" xr:uid="{00000000-0005-0000-0000-000070120000}"/>
    <cellStyle name="0.0 2 4 3 2 3" xfId="4720" xr:uid="{00000000-0005-0000-0000-000071120000}"/>
    <cellStyle name="0.0 2 4 3 2 4" xfId="4721" xr:uid="{00000000-0005-0000-0000-000072120000}"/>
    <cellStyle name="0.0 2 4 3 2 5" xfId="4722" xr:uid="{00000000-0005-0000-0000-000073120000}"/>
    <cellStyle name="0.0 2 4 3 3" xfId="4723" xr:uid="{00000000-0005-0000-0000-000074120000}"/>
    <cellStyle name="0.0 2 4 3 3 2" xfId="4724" xr:uid="{00000000-0005-0000-0000-000075120000}"/>
    <cellStyle name="0.0 2 4 3 3 3" xfId="4725" xr:uid="{00000000-0005-0000-0000-000076120000}"/>
    <cellStyle name="0.0 2 4 3 3 4" xfId="4726" xr:uid="{00000000-0005-0000-0000-000077120000}"/>
    <cellStyle name="0.0 2 4 3 3 5" xfId="4727" xr:uid="{00000000-0005-0000-0000-000078120000}"/>
    <cellStyle name="0.0 2 4 3 4" xfId="4728" xr:uid="{00000000-0005-0000-0000-000079120000}"/>
    <cellStyle name="0.0 2 4 3 4 2" xfId="4729" xr:uid="{00000000-0005-0000-0000-00007A120000}"/>
    <cellStyle name="0.0 2 4 3 4 3" xfId="4730" xr:uid="{00000000-0005-0000-0000-00007B120000}"/>
    <cellStyle name="0.0 2 4 3 4 4" xfId="4731" xr:uid="{00000000-0005-0000-0000-00007C120000}"/>
    <cellStyle name="0.0 2 4 3 4 5" xfId="4732" xr:uid="{00000000-0005-0000-0000-00007D120000}"/>
    <cellStyle name="0.0 2 4 3 5" xfId="4733" xr:uid="{00000000-0005-0000-0000-00007E120000}"/>
    <cellStyle name="0.0 2 4 3 6" xfId="4734" xr:uid="{00000000-0005-0000-0000-00007F120000}"/>
    <cellStyle name="0.0 2 4 3 7" xfId="4735" xr:uid="{00000000-0005-0000-0000-000080120000}"/>
    <cellStyle name="0.0 2 4 3 8" xfId="4736" xr:uid="{00000000-0005-0000-0000-000081120000}"/>
    <cellStyle name="0.0 2 4 4" xfId="4737" xr:uid="{00000000-0005-0000-0000-000082120000}"/>
    <cellStyle name="0.0 2 4 4 2" xfId="4738" xr:uid="{00000000-0005-0000-0000-000083120000}"/>
    <cellStyle name="0.0 2 4 4 2 2" xfId="4739" xr:uid="{00000000-0005-0000-0000-000084120000}"/>
    <cellStyle name="0.0 2 4 4 2 3" xfId="4740" xr:uid="{00000000-0005-0000-0000-000085120000}"/>
    <cellStyle name="0.0 2 4 4 2 4" xfId="4741" xr:uid="{00000000-0005-0000-0000-000086120000}"/>
    <cellStyle name="0.0 2 4 4 2 5" xfId="4742" xr:uid="{00000000-0005-0000-0000-000087120000}"/>
    <cellStyle name="0.0 2 4 4 3" xfId="4743" xr:uid="{00000000-0005-0000-0000-000088120000}"/>
    <cellStyle name="0.0 2 4 4 3 2" xfId="4744" xr:uid="{00000000-0005-0000-0000-000089120000}"/>
    <cellStyle name="0.0 2 4 4 3 3" xfId="4745" xr:uid="{00000000-0005-0000-0000-00008A120000}"/>
    <cellStyle name="0.0 2 4 4 3 4" xfId="4746" xr:uid="{00000000-0005-0000-0000-00008B120000}"/>
    <cellStyle name="0.0 2 4 4 3 5" xfId="4747" xr:uid="{00000000-0005-0000-0000-00008C120000}"/>
    <cellStyle name="0.0 2 4 4 4" xfId="4748" xr:uid="{00000000-0005-0000-0000-00008D120000}"/>
    <cellStyle name="0.0 2 4 4 4 2" xfId="4749" xr:uid="{00000000-0005-0000-0000-00008E120000}"/>
    <cellStyle name="0.0 2 4 4 4 3" xfId="4750" xr:uid="{00000000-0005-0000-0000-00008F120000}"/>
    <cellStyle name="0.0 2 4 4 4 4" xfId="4751" xr:uid="{00000000-0005-0000-0000-000090120000}"/>
    <cellStyle name="0.0 2 4 4 4 5" xfId="4752" xr:uid="{00000000-0005-0000-0000-000091120000}"/>
    <cellStyle name="0.0 2 4 4 5" xfId="4753" xr:uid="{00000000-0005-0000-0000-000092120000}"/>
    <cellStyle name="0.0 2 4 4 6" xfId="4754" xr:uid="{00000000-0005-0000-0000-000093120000}"/>
    <cellStyle name="0.0 2 4 4 7" xfId="4755" xr:uid="{00000000-0005-0000-0000-000094120000}"/>
    <cellStyle name="0.0 2 4 4 8" xfId="4756" xr:uid="{00000000-0005-0000-0000-000095120000}"/>
    <cellStyle name="0.0 2 4 5" xfId="4757" xr:uid="{00000000-0005-0000-0000-000096120000}"/>
    <cellStyle name="0.0 2 4 5 2" xfId="4758" xr:uid="{00000000-0005-0000-0000-000097120000}"/>
    <cellStyle name="0.0 2 4 5 3" xfId="4759" xr:uid="{00000000-0005-0000-0000-000098120000}"/>
    <cellStyle name="0.0 2 4 5 4" xfId="4760" xr:uid="{00000000-0005-0000-0000-000099120000}"/>
    <cellStyle name="0.0 2 4 5 5" xfId="4761" xr:uid="{00000000-0005-0000-0000-00009A120000}"/>
    <cellStyle name="0.0 2 4 6" xfId="4762" xr:uid="{00000000-0005-0000-0000-00009B120000}"/>
    <cellStyle name="0.0 2 4 6 2" xfId="4763" xr:uid="{00000000-0005-0000-0000-00009C120000}"/>
    <cellStyle name="0.0 2 4 6 3" xfId="4764" xr:uid="{00000000-0005-0000-0000-00009D120000}"/>
    <cellStyle name="0.0 2 4 6 4" xfId="4765" xr:uid="{00000000-0005-0000-0000-00009E120000}"/>
    <cellStyle name="0.0 2 4 6 5" xfId="4766" xr:uid="{00000000-0005-0000-0000-00009F120000}"/>
    <cellStyle name="0.0 2 4 7" xfId="4767" xr:uid="{00000000-0005-0000-0000-0000A0120000}"/>
    <cellStyle name="0.0 2 4 7 2" xfId="4768" xr:uid="{00000000-0005-0000-0000-0000A1120000}"/>
    <cellStyle name="0.0 2 4 7 3" xfId="4769" xr:uid="{00000000-0005-0000-0000-0000A2120000}"/>
    <cellStyle name="0.0 2 4 7 4" xfId="4770" xr:uid="{00000000-0005-0000-0000-0000A3120000}"/>
    <cellStyle name="0.0 2 4 7 5" xfId="4771" xr:uid="{00000000-0005-0000-0000-0000A4120000}"/>
    <cellStyle name="0.0 2 4 8" xfId="4772" xr:uid="{00000000-0005-0000-0000-0000A5120000}"/>
    <cellStyle name="0.0 2 4 9" xfId="4773" xr:uid="{00000000-0005-0000-0000-0000A6120000}"/>
    <cellStyle name="0.0 2 5" xfId="4774" xr:uid="{00000000-0005-0000-0000-0000A7120000}"/>
    <cellStyle name="0.0 2 5 10" xfId="4775" xr:uid="{00000000-0005-0000-0000-0000A8120000}"/>
    <cellStyle name="0.0 2 5 11" xfId="4776" xr:uid="{00000000-0005-0000-0000-0000A9120000}"/>
    <cellStyle name="0.0 2 5 2" xfId="4777" xr:uid="{00000000-0005-0000-0000-0000AA120000}"/>
    <cellStyle name="0.0 2 5 2 2" xfId="4778" xr:uid="{00000000-0005-0000-0000-0000AB120000}"/>
    <cellStyle name="0.0 2 5 2 2 2" xfId="4779" xr:uid="{00000000-0005-0000-0000-0000AC120000}"/>
    <cellStyle name="0.0 2 5 2 2 3" xfId="4780" xr:uid="{00000000-0005-0000-0000-0000AD120000}"/>
    <cellStyle name="0.0 2 5 2 2 4" xfId="4781" xr:uid="{00000000-0005-0000-0000-0000AE120000}"/>
    <cellStyle name="0.0 2 5 2 2 5" xfId="4782" xr:uid="{00000000-0005-0000-0000-0000AF120000}"/>
    <cellStyle name="0.0 2 5 2 3" xfId="4783" xr:uid="{00000000-0005-0000-0000-0000B0120000}"/>
    <cellStyle name="0.0 2 5 2 3 2" xfId="4784" xr:uid="{00000000-0005-0000-0000-0000B1120000}"/>
    <cellStyle name="0.0 2 5 2 3 3" xfId="4785" xr:uid="{00000000-0005-0000-0000-0000B2120000}"/>
    <cellStyle name="0.0 2 5 2 3 4" xfId="4786" xr:uid="{00000000-0005-0000-0000-0000B3120000}"/>
    <cellStyle name="0.0 2 5 2 3 5" xfId="4787" xr:uid="{00000000-0005-0000-0000-0000B4120000}"/>
    <cellStyle name="0.0 2 5 2 4" xfId="4788" xr:uid="{00000000-0005-0000-0000-0000B5120000}"/>
    <cellStyle name="0.0 2 5 2 4 2" xfId="4789" xr:uid="{00000000-0005-0000-0000-0000B6120000}"/>
    <cellStyle name="0.0 2 5 2 4 3" xfId="4790" xr:uid="{00000000-0005-0000-0000-0000B7120000}"/>
    <cellStyle name="0.0 2 5 2 4 4" xfId="4791" xr:uid="{00000000-0005-0000-0000-0000B8120000}"/>
    <cellStyle name="0.0 2 5 2 4 5" xfId="4792" xr:uid="{00000000-0005-0000-0000-0000B9120000}"/>
    <cellStyle name="0.0 2 5 2 5" xfId="4793" xr:uid="{00000000-0005-0000-0000-0000BA120000}"/>
    <cellStyle name="0.0 2 5 2 6" xfId="4794" xr:uid="{00000000-0005-0000-0000-0000BB120000}"/>
    <cellStyle name="0.0 2 5 2 7" xfId="4795" xr:uid="{00000000-0005-0000-0000-0000BC120000}"/>
    <cellStyle name="0.0 2 5 2 8" xfId="4796" xr:uid="{00000000-0005-0000-0000-0000BD120000}"/>
    <cellStyle name="0.0 2 5 3" xfId="4797" xr:uid="{00000000-0005-0000-0000-0000BE120000}"/>
    <cellStyle name="0.0 2 5 3 2" xfId="4798" xr:uid="{00000000-0005-0000-0000-0000BF120000}"/>
    <cellStyle name="0.0 2 5 3 2 2" xfId="4799" xr:uid="{00000000-0005-0000-0000-0000C0120000}"/>
    <cellStyle name="0.0 2 5 3 2 3" xfId="4800" xr:uid="{00000000-0005-0000-0000-0000C1120000}"/>
    <cellStyle name="0.0 2 5 3 2 4" xfId="4801" xr:uid="{00000000-0005-0000-0000-0000C2120000}"/>
    <cellStyle name="0.0 2 5 3 2 5" xfId="4802" xr:uid="{00000000-0005-0000-0000-0000C3120000}"/>
    <cellStyle name="0.0 2 5 3 3" xfId="4803" xr:uid="{00000000-0005-0000-0000-0000C4120000}"/>
    <cellStyle name="0.0 2 5 3 3 2" xfId="4804" xr:uid="{00000000-0005-0000-0000-0000C5120000}"/>
    <cellStyle name="0.0 2 5 3 3 3" xfId="4805" xr:uid="{00000000-0005-0000-0000-0000C6120000}"/>
    <cellStyle name="0.0 2 5 3 3 4" xfId="4806" xr:uid="{00000000-0005-0000-0000-0000C7120000}"/>
    <cellStyle name="0.0 2 5 3 3 5" xfId="4807" xr:uid="{00000000-0005-0000-0000-0000C8120000}"/>
    <cellStyle name="0.0 2 5 3 4" xfId="4808" xr:uid="{00000000-0005-0000-0000-0000C9120000}"/>
    <cellStyle name="0.0 2 5 3 4 2" xfId="4809" xr:uid="{00000000-0005-0000-0000-0000CA120000}"/>
    <cellStyle name="0.0 2 5 3 4 3" xfId="4810" xr:uid="{00000000-0005-0000-0000-0000CB120000}"/>
    <cellStyle name="0.0 2 5 3 4 4" xfId="4811" xr:uid="{00000000-0005-0000-0000-0000CC120000}"/>
    <cellStyle name="0.0 2 5 3 4 5" xfId="4812" xr:uid="{00000000-0005-0000-0000-0000CD120000}"/>
    <cellStyle name="0.0 2 5 3 5" xfId="4813" xr:uid="{00000000-0005-0000-0000-0000CE120000}"/>
    <cellStyle name="0.0 2 5 3 6" xfId="4814" xr:uid="{00000000-0005-0000-0000-0000CF120000}"/>
    <cellStyle name="0.0 2 5 3 7" xfId="4815" xr:uid="{00000000-0005-0000-0000-0000D0120000}"/>
    <cellStyle name="0.0 2 5 3 8" xfId="4816" xr:uid="{00000000-0005-0000-0000-0000D1120000}"/>
    <cellStyle name="0.0 2 5 4" xfId="4817" xr:uid="{00000000-0005-0000-0000-0000D2120000}"/>
    <cellStyle name="0.0 2 5 4 2" xfId="4818" xr:uid="{00000000-0005-0000-0000-0000D3120000}"/>
    <cellStyle name="0.0 2 5 4 2 2" xfId="4819" xr:uid="{00000000-0005-0000-0000-0000D4120000}"/>
    <cellStyle name="0.0 2 5 4 2 3" xfId="4820" xr:uid="{00000000-0005-0000-0000-0000D5120000}"/>
    <cellStyle name="0.0 2 5 4 2 4" xfId="4821" xr:uid="{00000000-0005-0000-0000-0000D6120000}"/>
    <cellStyle name="0.0 2 5 4 2 5" xfId="4822" xr:uid="{00000000-0005-0000-0000-0000D7120000}"/>
    <cellStyle name="0.0 2 5 4 3" xfId="4823" xr:uid="{00000000-0005-0000-0000-0000D8120000}"/>
    <cellStyle name="0.0 2 5 4 3 2" xfId="4824" xr:uid="{00000000-0005-0000-0000-0000D9120000}"/>
    <cellStyle name="0.0 2 5 4 3 3" xfId="4825" xr:uid="{00000000-0005-0000-0000-0000DA120000}"/>
    <cellStyle name="0.0 2 5 4 3 4" xfId="4826" xr:uid="{00000000-0005-0000-0000-0000DB120000}"/>
    <cellStyle name="0.0 2 5 4 3 5" xfId="4827" xr:uid="{00000000-0005-0000-0000-0000DC120000}"/>
    <cellStyle name="0.0 2 5 4 4" xfId="4828" xr:uid="{00000000-0005-0000-0000-0000DD120000}"/>
    <cellStyle name="0.0 2 5 4 4 2" xfId="4829" xr:uid="{00000000-0005-0000-0000-0000DE120000}"/>
    <cellStyle name="0.0 2 5 4 4 3" xfId="4830" xr:uid="{00000000-0005-0000-0000-0000DF120000}"/>
    <cellStyle name="0.0 2 5 4 4 4" xfId="4831" xr:uid="{00000000-0005-0000-0000-0000E0120000}"/>
    <cellStyle name="0.0 2 5 4 4 5" xfId="4832" xr:uid="{00000000-0005-0000-0000-0000E1120000}"/>
    <cellStyle name="0.0 2 5 4 5" xfId="4833" xr:uid="{00000000-0005-0000-0000-0000E2120000}"/>
    <cellStyle name="0.0 2 5 4 6" xfId="4834" xr:uid="{00000000-0005-0000-0000-0000E3120000}"/>
    <cellStyle name="0.0 2 5 4 7" xfId="4835" xr:uid="{00000000-0005-0000-0000-0000E4120000}"/>
    <cellStyle name="0.0 2 5 4 8" xfId="4836" xr:uid="{00000000-0005-0000-0000-0000E5120000}"/>
    <cellStyle name="0.0 2 5 5" xfId="4837" xr:uid="{00000000-0005-0000-0000-0000E6120000}"/>
    <cellStyle name="0.0 2 5 5 2" xfId="4838" xr:uid="{00000000-0005-0000-0000-0000E7120000}"/>
    <cellStyle name="0.0 2 5 5 3" xfId="4839" xr:uid="{00000000-0005-0000-0000-0000E8120000}"/>
    <cellStyle name="0.0 2 5 5 4" xfId="4840" xr:uid="{00000000-0005-0000-0000-0000E9120000}"/>
    <cellStyle name="0.0 2 5 5 5" xfId="4841" xr:uid="{00000000-0005-0000-0000-0000EA120000}"/>
    <cellStyle name="0.0 2 5 6" xfId="4842" xr:uid="{00000000-0005-0000-0000-0000EB120000}"/>
    <cellStyle name="0.0 2 5 6 2" xfId="4843" xr:uid="{00000000-0005-0000-0000-0000EC120000}"/>
    <cellStyle name="0.0 2 5 6 3" xfId="4844" xr:uid="{00000000-0005-0000-0000-0000ED120000}"/>
    <cellStyle name="0.0 2 5 6 4" xfId="4845" xr:uid="{00000000-0005-0000-0000-0000EE120000}"/>
    <cellStyle name="0.0 2 5 6 5" xfId="4846" xr:uid="{00000000-0005-0000-0000-0000EF120000}"/>
    <cellStyle name="0.0 2 5 7" xfId="4847" xr:uid="{00000000-0005-0000-0000-0000F0120000}"/>
    <cellStyle name="0.0 2 5 7 2" xfId="4848" xr:uid="{00000000-0005-0000-0000-0000F1120000}"/>
    <cellStyle name="0.0 2 5 7 3" xfId="4849" xr:uid="{00000000-0005-0000-0000-0000F2120000}"/>
    <cellStyle name="0.0 2 5 7 4" xfId="4850" xr:uid="{00000000-0005-0000-0000-0000F3120000}"/>
    <cellStyle name="0.0 2 5 7 5" xfId="4851" xr:uid="{00000000-0005-0000-0000-0000F4120000}"/>
    <cellStyle name="0.0 2 5 8" xfId="4852" xr:uid="{00000000-0005-0000-0000-0000F5120000}"/>
    <cellStyle name="0.0 2 5 9" xfId="4853" xr:uid="{00000000-0005-0000-0000-0000F6120000}"/>
    <cellStyle name="0.0 2 6" xfId="4854" xr:uid="{00000000-0005-0000-0000-0000F7120000}"/>
    <cellStyle name="0.0 2 6 2" xfId="4855" xr:uid="{00000000-0005-0000-0000-0000F8120000}"/>
    <cellStyle name="0.0 2 6 2 2" xfId="4856" xr:uid="{00000000-0005-0000-0000-0000F9120000}"/>
    <cellStyle name="0.0 2 6 2 3" xfId="4857" xr:uid="{00000000-0005-0000-0000-0000FA120000}"/>
    <cellStyle name="0.0 2 6 2 4" xfId="4858" xr:uid="{00000000-0005-0000-0000-0000FB120000}"/>
    <cellStyle name="0.0 2 6 2 5" xfId="4859" xr:uid="{00000000-0005-0000-0000-0000FC120000}"/>
    <cellStyle name="0.0 2 6 3" xfId="4860" xr:uid="{00000000-0005-0000-0000-0000FD120000}"/>
    <cellStyle name="0.0 2 6 3 2" xfId="4861" xr:uid="{00000000-0005-0000-0000-0000FE120000}"/>
    <cellStyle name="0.0 2 6 3 3" xfId="4862" xr:uid="{00000000-0005-0000-0000-0000FF120000}"/>
    <cellStyle name="0.0 2 6 3 4" xfId="4863" xr:uid="{00000000-0005-0000-0000-000000130000}"/>
    <cellStyle name="0.0 2 6 3 5" xfId="4864" xr:uid="{00000000-0005-0000-0000-000001130000}"/>
    <cellStyle name="0.0 2 6 4" xfId="4865" xr:uid="{00000000-0005-0000-0000-000002130000}"/>
    <cellStyle name="0.0 2 6 4 2" xfId="4866" xr:uid="{00000000-0005-0000-0000-000003130000}"/>
    <cellStyle name="0.0 2 6 4 3" xfId="4867" xr:uid="{00000000-0005-0000-0000-000004130000}"/>
    <cellStyle name="0.0 2 6 4 4" xfId="4868" xr:uid="{00000000-0005-0000-0000-000005130000}"/>
    <cellStyle name="0.0 2 6 4 5" xfId="4869" xr:uid="{00000000-0005-0000-0000-000006130000}"/>
    <cellStyle name="0.0 2 6 5" xfId="4870" xr:uid="{00000000-0005-0000-0000-000007130000}"/>
    <cellStyle name="0.0 2 6 6" xfId="4871" xr:uid="{00000000-0005-0000-0000-000008130000}"/>
    <cellStyle name="0.0 2 6 7" xfId="4872" xr:uid="{00000000-0005-0000-0000-000009130000}"/>
    <cellStyle name="0.0 2 6 8" xfId="4873" xr:uid="{00000000-0005-0000-0000-00000A130000}"/>
    <cellStyle name="0.0 2 7" xfId="4874" xr:uid="{00000000-0005-0000-0000-00000B130000}"/>
    <cellStyle name="0.0 2 7 2" xfId="4875" xr:uid="{00000000-0005-0000-0000-00000C130000}"/>
    <cellStyle name="0.0 2 7 2 2" xfId="4876" xr:uid="{00000000-0005-0000-0000-00000D130000}"/>
    <cellStyle name="0.0 2 7 2 3" xfId="4877" xr:uid="{00000000-0005-0000-0000-00000E130000}"/>
    <cellStyle name="0.0 2 7 2 4" xfId="4878" xr:uid="{00000000-0005-0000-0000-00000F130000}"/>
    <cellStyle name="0.0 2 7 2 5" xfId="4879" xr:uid="{00000000-0005-0000-0000-000010130000}"/>
    <cellStyle name="0.0 2 7 3" xfId="4880" xr:uid="{00000000-0005-0000-0000-000011130000}"/>
    <cellStyle name="0.0 2 7 3 2" xfId="4881" xr:uid="{00000000-0005-0000-0000-000012130000}"/>
    <cellStyle name="0.0 2 7 3 3" xfId="4882" xr:uid="{00000000-0005-0000-0000-000013130000}"/>
    <cellStyle name="0.0 2 7 3 4" xfId="4883" xr:uid="{00000000-0005-0000-0000-000014130000}"/>
    <cellStyle name="0.0 2 7 3 5" xfId="4884" xr:uid="{00000000-0005-0000-0000-000015130000}"/>
    <cellStyle name="0.0 2 7 4" xfId="4885" xr:uid="{00000000-0005-0000-0000-000016130000}"/>
    <cellStyle name="0.0 2 7 4 2" xfId="4886" xr:uid="{00000000-0005-0000-0000-000017130000}"/>
    <cellStyle name="0.0 2 7 4 3" xfId="4887" xr:uid="{00000000-0005-0000-0000-000018130000}"/>
    <cellStyle name="0.0 2 7 4 4" xfId="4888" xr:uid="{00000000-0005-0000-0000-000019130000}"/>
    <cellStyle name="0.0 2 7 4 5" xfId="4889" xr:uid="{00000000-0005-0000-0000-00001A130000}"/>
    <cellStyle name="0.0 2 7 5" xfId="4890" xr:uid="{00000000-0005-0000-0000-00001B130000}"/>
    <cellStyle name="0.0 2 7 6" xfId="4891" xr:uid="{00000000-0005-0000-0000-00001C130000}"/>
    <cellStyle name="0.0 2 7 7" xfId="4892" xr:uid="{00000000-0005-0000-0000-00001D130000}"/>
    <cellStyle name="0.0 2 7 8" xfId="4893" xr:uid="{00000000-0005-0000-0000-00001E130000}"/>
    <cellStyle name="0.0 2 8" xfId="4894" xr:uid="{00000000-0005-0000-0000-00001F130000}"/>
    <cellStyle name="0.0 2 8 2" xfId="4895" xr:uid="{00000000-0005-0000-0000-000020130000}"/>
    <cellStyle name="0.0 2 8 2 2" xfId="4896" xr:uid="{00000000-0005-0000-0000-000021130000}"/>
    <cellStyle name="0.0 2 8 2 3" xfId="4897" xr:uid="{00000000-0005-0000-0000-000022130000}"/>
    <cellStyle name="0.0 2 8 2 4" xfId="4898" xr:uid="{00000000-0005-0000-0000-000023130000}"/>
    <cellStyle name="0.0 2 8 2 5" xfId="4899" xr:uid="{00000000-0005-0000-0000-000024130000}"/>
    <cellStyle name="0.0 2 8 3" xfId="4900" xr:uid="{00000000-0005-0000-0000-000025130000}"/>
    <cellStyle name="0.0 2 8 3 2" xfId="4901" xr:uid="{00000000-0005-0000-0000-000026130000}"/>
    <cellStyle name="0.0 2 8 3 3" xfId="4902" xr:uid="{00000000-0005-0000-0000-000027130000}"/>
    <cellStyle name="0.0 2 8 3 4" xfId="4903" xr:uid="{00000000-0005-0000-0000-000028130000}"/>
    <cellStyle name="0.0 2 8 3 5" xfId="4904" xr:uid="{00000000-0005-0000-0000-000029130000}"/>
    <cellStyle name="0.0 2 8 4" xfId="4905" xr:uid="{00000000-0005-0000-0000-00002A130000}"/>
    <cellStyle name="0.0 2 8 4 2" xfId="4906" xr:uid="{00000000-0005-0000-0000-00002B130000}"/>
    <cellStyle name="0.0 2 8 4 3" xfId="4907" xr:uid="{00000000-0005-0000-0000-00002C130000}"/>
    <cellStyle name="0.0 2 8 4 4" xfId="4908" xr:uid="{00000000-0005-0000-0000-00002D130000}"/>
    <cellStyle name="0.0 2 8 4 5" xfId="4909" xr:uid="{00000000-0005-0000-0000-00002E130000}"/>
    <cellStyle name="0.0 2 8 5" xfId="4910" xr:uid="{00000000-0005-0000-0000-00002F130000}"/>
    <cellStyle name="0.0 2 8 6" xfId="4911" xr:uid="{00000000-0005-0000-0000-000030130000}"/>
    <cellStyle name="0.0 2 8 7" xfId="4912" xr:uid="{00000000-0005-0000-0000-000031130000}"/>
    <cellStyle name="0.0 2 8 8" xfId="4913" xr:uid="{00000000-0005-0000-0000-000032130000}"/>
    <cellStyle name="0.0 2 9" xfId="4914" xr:uid="{00000000-0005-0000-0000-000033130000}"/>
    <cellStyle name="0.0 3" xfId="4915" xr:uid="{00000000-0005-0000-0000-000034130000}"/>
    <cellStyle name="0.0 3 10" xfId="4916" xr:uid="{00000000-0005-0000-0000-000035130000}"/>
    <cellStyle name="0.0 3 11" xfId="4917" xr:uid="{00000000-0005-0000-0000-000036130000}"/>
    <cellStyle name="0.0 3 12" xfId="4918" xr:uid="{00000000-0005-0000-0000-000037130000}"/>
    <cellStyle name="0.0 3 2" xfId="4919" xr:uid="{00000000-0005-0000-0000-000038130000}"/>
    <cellStyle name="0.0 3 2 10" xfId="4920" xr:uid="{00000000-0005-0000-0000-000039130000}"/>
    <cellStyle name="0.0 3 2 11" xfId="4921" xr:uid="{00000000-0005-0000-0000-00003A130000}"/>
    <cellStyle name="0.0 3 2 12" xfId="4922" xr:uid="{00000000-0005-0000-0000-00003B130000}"/>
    <cellStyle name="0.0 3 2 13" xfId="4923" xr:uid="{00000000-0005-0000-0000-00003C130000}"/>
    <cellStyle name="0.0 3 2 2" xfId="4924" xr:uid="{00000000-0005-0000-0000-00003D130000}"/>
    <cellStyle name="0.0 3 2 2 10" xfId="4925" xr:uid="{00000000-0005-0000-0000-00003E130000}"/>
    <cellStyle name="0.0 3 2 2 11" xfId="4926" xr:uid="{00000000-0005-0000-0000-00003F130000}"/>
    <cellStyle name="0.0 3 2 2 2" xfId="4927" xr:uid="{00000000-0005-0000-0000-000040130000}"/>
    <cellStyle name="0.0 3 2 2 2 2" xfId="4928" xr:uid="{00000000-0005-0000-0000-000041130000}"/>
    <cellStyle name="0.0 3 2 2 2 2 2" xfId="4929" xr:uid="{00000000-0005-0000-0000-000042130000}"/>
    <cellStyle name="0.0 3 2 2 2 2 3" xfId="4930" xr:uid="{00000000-0005-0000-0000-000043130000}"/>
    <cellStyle name="0.0 3 2 2 2 2 4" xfId="4931" xr:uid="{00000000-0005-0000-0000-000044130000}"/>
    <cellStyle name="0.0 3 2 2 2 2 5" xfId="4932" xr:uid="{00000000-0005-0000-0000-000045130000}"/>
    <cellStyle name="0.0 3 2 2 2 3" xfId="4933" xr:uid="{00000000-0005-0000-0000-000046130000}"/>
    <cellStyle name="0.0 3 2 2 2 3 2" xfId="4934" xr:uid="{00000000-0005-0000-0000-000047130000}"/>
    <cellStyle name="0.0 3 2 2 2 3 3" xfId="4935" xr:uid="{00000000-0005-0000-0000-000048130000}"/>
    <cellStyle name="0.0 3 2 2 2 3 4" xfId="4936" xr:uid="{00000000-0005-0000-0000-000049130000}"/>
    <cellStyle name="0.0 3 2 2 2 3 5" xfId="4937" xr:uid="{00000000-0005-0000-0000-00004A130000}"/>
    <cellStyle name="0.0 3 2 2 2 4" xfId="4938" xr:uid="{00000000-0005-0000-0000-00004B130000}"/>
    <cellStyle name="0.0 3 2 2 2 4 2" xfId="4939" xr:uid="{00000000-0005-0000-0000-00004C130000}"/>
    <cellStyle name="0.0 3 2 2 2 4 3" xfId="4940" xr:uid="{00000000-0005-0000-0000-00004D130000}"/>
    <cellStyle name="0.0 3 2 2 2 4 4" xfId="4941" xr:uid="{00000000-0005-0000-0000-00004E130000}"/>
    <cellStyle name="0.0 3 2 2 2 4 5" xfId="4942" xr:uid="{00000000-0005-0000-0000-00004F130000}"/>
    <cellStyle name="0.0 3 2 2 2 5" xfId="4943" xr:uid="{00000000-0005-0000-0000-000050130000}"/>
    <cellStyle name="0.0 3 2 2 2 6" xfId="4944" xr:uid="{00000000-0005-0000-0000-000051130000}"/>
    <cellStyle name="0.0 3 2 2 2 7" xfId="4945" xr:uid="{00000000-0005-0000-0000-000052130000}"/>
    <cellStyle name="0.0 3 2 2 2 8" xfId="4946" xr:uid="{00000000-0005-0000-0000-000053130000}"/>
    <cellStyle name="0.0 3 2 2 3" xfId="4947" xr:uid="{00000000-0005-0000-0000-000054130000}"/>
    <cellStyle name="0.0 3 2 2 3 2" xfId="4948" xr:uid="{00000000-0005-0000-0000-000055130000}"/>
    <cellStyle name="0.0 3 2 2 3 2 2" xfId="4949" xr:uid="{00000000-0005-0000-0000-000056130000}"/>
    <cellStyle name="0.0 3 2 2 3 2 3" xfId="4950" xr:uid="{00000000-0005-0000-0000-000057130000}"/>
    <cellStyle name="0.0 3 2 2 3 2 4" xfId="4951" xr:uid="{00000000-0005-0000-0000-000058130000}"/>
    <cellStyle name="0.0 3 2 2 3 2 5" xfId="4952" xr:uid="{00000000-0005-0000-0000-000059130000}"/>
    <cellStyle name="0.0 3 2 2 3 3" xfId="4953" xr:uid="{00000000-0005-0000-0000-00005A130000}"/>
    <cellStyle name="0.0 3 2 2 3 3 2" xfId="4954" xr:uid="{00000000-0005-0000-0000-00005B130000}"/>
    <cellStyle name="0.0 3 2 2 3 3 3" xfId="4955" xr:uid="{00000000-0005-0000-0000-00005C130000}"/>
    <cellStyle name="0.0 3 2 2 3 3 4" xfId="4956" xr:uid="{00000000-0005-0000-0000-00005D130000}"/>
    <cellStyle name="0.0 3 2 2 3 3 5" xfId="4957" xr:uid="{00000000-0005-0000-0000-00005E130000}"/>
    <cellStyle name="0.0 3 2 2 3 4" xfId="4958" xr:uid="{00000000-0005-0000-0000-00005F130000}"/>
    <cellStyle name="0.0 3 2 2 3 4 2" xfId="4959" xr:uid="{00000000-0005-0000-0000-000060130000}"/>
    <cellStyle name="0.0 3 2 2 3 4 3" xfId="4960" xr:uid="{00000000-0005-0000-0000-000061130000}"/>
    <cellStyle name="0.0 3 2 2 3 4 4" xfId="4961" xr:uid="{00000000-0005-0000-0000-000062130000}"/>
    <cellStyle name="0.0 3 2 2 3 4 5" xfId="4962" xr:uid="{00000000-0005-0000-0000-000063130000}"/>
    <cellStyle name="0.0 3 2 2 3 5" xfId="4963" xr:uid="{00000000-0005-0000-0000-000064130000}"/>
    <cellStyle name="0.0 3 2 2 3 6" xfId="4964" xr:uid="{00000000-0005-0000-0000-000065130000}"/>
    <cellStyle name="0.0 3 2 2 3 7" xfId="4965" xr:uid="{00000000-0005-0000-0000-000066130000}"/>
    <cellStyle name="0.0 3 2 2 3 8" xfId="4966" xr:uid="{00000000-0005-0000-0000-000067130000}"/>
    <cellStyle name="0.0 3 2 2 4" xfId="4967" xr:uid="{00000000-0005-0000-0000-000068130000}"/>
    <cellStyle name="0.0 3 2 2 4 2" xfId="4968" xr:uid="{00000000-0005-0000-0000-000069130000}"/>
    <cellStyle name="0.0 3 2 2 4 2 2" xfId="4969" xr:uid="{00000000-0005-0000-0000-00006A130000}"/>
    <cellStyle name="0.0 3 2 2 4 2 3" xfId="4970" xr:uid="{00000000-0005-0000-0000-00006B130000}"/>
    <cellStyle name="0.0 3 2 2 4 2 4" xfId="4971" xr:uid="{00000000-0005-0000-0000-00006C130000}"/>
    <cellStyle name="0.0 3 2 2 4 2 5" xfId="4972" xr:uid="{00000000-0005-0000-0000-00006D130000}"/>
    <cellStyle name="0.0 3 2 2 4 3" xfId="4973" xr:uid="{00000000-0005-0000-0000-00006E130000}"/>
    <cellStyle name="0.0 3 2 2 4 3 2" xfId="4974" xr:uid="{00000000-0005-0000-0000-00006F130000}"/>
    <cellStyle name="0.0 3 2 2 4 3 3" xfId="4975" xr:uid="{00000000-0005-0000-0000-000070130000}"/>
    <cellStyle name="0.0 3 2 2 4 3 4" xfId="4976" xr:uid="{00000000-0005-0000-0000-000071130000}"/>
    <cellStyle name="0.0 3 2 2 4 3 5" xfId="4977" xr:uid="{00000000-0005-0000-0000-000072130000}"/>
    <cellStyle name="0.0 3 2 2 4 4" xfId="4978" xr:uid="{00000000-0005-0000-0000-000073130000}"/>
    <cellStyle name="0.0 3 2 2 4 4 2" xfId="4979" xr:uid="{00000000-0005-0000-0000-000074130000}"/>
    <cellStyle name="0.0 3 2 2 4 4 3" xfId="4980" xr:uid="{00000000-0005-0000-0000-000075130000}"/>
    <cellStyle name="0.0 3 2 2 4 4 4" xfId="4981" xr:uid="{00000000-0005-0000-0000-000076130000}"/>
    <cellStyle name="0.0 3 2 2 4 4 5" xfId="4982" xr:uid="{00000000-0005-0000-0000-000077130000}"/>
    <cellStyle name="0.0 3 2 2 4 5" xfId="4983" xr:uid="{00000000-0005-0000-0000-000078130000}"/>
    <cellStyle name="0.0 3 2 2 4 6" xfId="4984" xr:uid="{00000000-0005-0000-0000-000079130000}"/>
    <cellStyle name="0.0 3 2 2 4 7" xfId="4985" xr:uid="{00000000-0005-0000-0000-00007A130000}"/>
    <cellStyle name="0.0 3 2 2 4 8" xfId="4986" xr:uid="{00000000-0005-0000-0000-00007B130000}"/>
    <cellStyle name="0.0 3 2 2 5" xfId="4987" xr:uid="{00000000-0005-0000-0000-00007C130000}"/>
    <cellStyle name="0.0 3 2 2 5 2" xfId="4988" xr:uid="{00000000-0005-0000-0000-00007D130000}"/>
    <cellStyle name="0.0 3 2 2 5 3" xfId="4989" xr:uid="{00000000-0005-0000-0000-00007E130000}"/>
    <cellStyle name="0.0 3 2 2 5 4" xfId="4990" xr:uid="{00000000-0005-0000-0000-00007F130000}"/>
    <cellStyle name="0.0 3 2 2 5 5" xfId="4991" xr:uid="{00000000-0005-0000-0000-000080130000}"/>
    <cellStyle name="0.0 3 2 2 6" xfId="4992" xr:uid="{00000000-0005-0000-0000-000081130000}"/>
    <cellStyle name="0.0 3 2 2 6 2" xfId="4993" xr:uid="{00000000-0005-0000-0000-000082130000}"/>
    <cellStyle name="0.0 3 2 2 6 3" xfId="4994" xr:uid="{00000000-0005-0000-0000-000083130000}"/>
    <cellStyle name="0.0 3 2 2 6 4" xfId="4995" xr:uid="{00000000-0005-0000-0000-000084130000}"/>
    <cellStyle name="0.0 3 2 2 6 5" xfId="4996" xr:uid="{00000000-0005-0000-0000-000085130000}"/>
    <cellStyle name="0.0 3 2 2 7" xfId="4997" xr:uid="{00000000-0005-0000-0000-000086130000}"/>
    <cellStyle name="0.0 3 2 2 7 2" xfId="4998" xr:uid="{00000000-0005-0000-0000-000087130000}"/>
    <cellStyle name="0.0 3 2 2 7 3" xfId="4999" xr:uid="{00000000-0005-0000-0000-000088130000}"/>
    <cellStyle name="0.0 3 2 2 7 4" xfId="5000" xr:uid="{00000000-0005-0000-0000-000089130000}"/>
    <cellStyle name="0.0 3 2 2 7 5" xfId="5001" xr:uid="{00000000-0005-0000-0000-00008A130000}"/>
    <cellStyle name="0.0 3 2 2 8" xfId="5002" xr:uid="{00000000-0005-0000-0000-00008B130000}"/>
    <cellStyle name="0.0 3 2 2 9" xfId="5003" xr:uid="{00000000-0005-0000-0000-00008C130000}"/>
    <cellStyle name="0.0 3 2 3" xfId="5004" xr:uid="{00000000-0005-0000-0000-00008D130000}"/>
    <cellStyle name="0.0 3 2 3 10" xfId="5005" xr:uid="{00000000-0005-0000-0000-00008E130000}"/>
    <cellStyle name="0.0 3 2 3 11" xfId="5006" xr:uid="{00000000-0005-0000-0000-00008F130000}"/>
    <cellStyle name="0.0 3 2 3 2" xfId="5007" xr:uid="{00000000-0005-0000-0000-000090130000}"/>
    <cellStyle name="0.0 3 2 3 2 2" xfId="5008" xr:uid="{00000000-0005-0000-0000-000091130000}"/>
    <cellStyle name="0.0 3 2 3 2 2 2" xfId="5009" xr:uid="{00000000-0005-0000-0000-000092130000}"/>
    <cellStyle name="0.0 3 2 3 2 2 3" xfId="5010" xr:uid="{00000000-0005-0000-0000-000093130000}"/>
    <cellStyle name="0.0 3 2 3 2 2 4" xfId="5011" xr:uid="{00000000-0005-0000-0000-000094130000}"/>
    <cellStyle name="0.0 3 2 3 2 2 5" xfId="5012" xr:uid="{00000000-0005-0000-0000-000095130000}"/>
    <cellStyle name="0.0 3 2 3 2 3" xfId="5013" xr:uid="{00000000-0005-0000-0000-000096130000}"/>
    <cellStyle name="0.0 3 2 3 2 3 2" xfId="5014" xr:uid="{00000000-0005-0000-0000-000097130000}"/>
    <cellStyle name="0.0 3 2 3 2 3 3" xfId="5015" xr:uid="{00000000-0005-0000-0000-000098130000}"/>
    <cellStyle name="0.0 3 2 3 2 3 4" xfId="5016" xr:uid="{00000000-0005-0000-0000-000099130000}"/>
    <cellStyle name="0.0 3 2 3 2 3 5" xfId="5017" xr:uid="{00000000-0005-0000-0000-00009A130000}"/>
    <cellStyle name="0.0 3 2 3 2 4" xfId="5018" xr:uid="{00000000-0005-0000-0000-00009B130000}"/>
    <cellStyle name="0.0 3 2 3 2 4 2" xfId="5019" xr:uid="{00000000-0005-0000-0000-00009C130000}"/>
    <cellStyle name="0.0 3 2 3 2 4 3" xfId="5020" xr:uid="{00000000-0005-0000-0000-00009D130000}"/>
    <cellStyle name="0.0 3 2 3 2 4 4" xfId="5021" xr:uid="{00000000-0005-0000-0000-00009E130000}"/>
    <cellStyle name="0.0 3 2 3 2 4 5" xfId="5022" xr:uid="{00000000-0005-0000-0000-00009F130000}"/>
    <cellStyle name="0.0 3 2 3 2 5" xfId="5023" xr:uid="{00000000-0005-0000-0000-0000A0130000}"/>
    <cellStyle name="0.0 3 2 3 2 6" xfId="5024" xr:uid="{00000000-0005-0000-0000-0000A1130000}"/>
    <cellStyle name="0.0 3 2 3 2 7" xfId="5025" xr:uid="{00000000-0005-0000-0000-0000A2130000}"/>
    <cellStyle name="0.0 3 2 3 2 8" xfId="5026" xr:uid="{00000000-0005-0000-0000-0000A3130000}"/>
    <cellStyle name="0.0 3 2 3 3" xfId="5027" xr:uid="{00000000-0005-0000-0000-0000A4130000}"/>
    <cellStyle name="0.0 3 2 3 3 2" xfId="5028" xr:uid="{00000000-0005-0000-0000-0000A5130000}"/>
    <cellStyle name="0.0 3 2 3 3 2 2" xfId="5029" xr:uid="{00000000-0005-0000-0000-0000A6130000}"/>
    <cellStyle name="0.0 3 2 3 3 2 3" xfId="5030" xr:uid="{00000000-0005-0000-0000-0000A7130000}"/>
    <cellStyle name="0.0 3 2 3 3 2 4" xfId="5031" xr:uid="{00000000-0005-0000-0000-0000A8130000}"/>
    <cellStyle name="0.0 3 2 3 3 2 5" xfId="5032" xr:uid="{00000000-0005-0000-0000-0000A9130000}"/>
    <cellStyle name="0.0 3 2 3 3 3" xfId="5033" xr:uid="{00000000-0005-0000-0000-0000AA130000}"/>
    <cellStyle name="0.0 3 2 3 3 3 2" xfId="5034" xr:uid="{00000000-0005-0000-0000-0000AB130000}"/>
    <cellStyle name="0.0 3 2 3 3 3 3" xfId="5035" xr:uid="{00000000-0005-0000-0000-0000AC130000}"/>
    <cellStyle name="0.0 3 2 3 3 3 4" xfId="5036" xr:uid="{00000000-0005-0000-0000-0000AD130000}"/>
    <cellStyle name="0.0 3 2 3 3 3 5" xfId="5037" xr:uid="{00000000-0005-0000-0000-0000AE130000}"/>
    <cellStyle name="0.0 3 2 3 3 4" xfId="5038" xr:uid="{00000000-0005-0000-0000-0000AF130000}"/>
    <cellStyle name="0.0 3 2 3 3 4 2" xfId="5039" xr:uid="{00000000-0005-0000-0000-0000B0130000}"/>
    <cellStyle name="0.0 3 2 3 3 4 3" xfId="5040" xr:uid="{00000000-0005-0000-0000-0000B1130000}"/>
    <cellStyle name="0.0 3 2 3 3 4 4" xfId="5041" xr:uid="{00000000-0005-0000-0000-0000B2130000}"/>
    <cellStyle name="0.0 3 2 3 3 4 5" xfId="5042" xr:uid="{00000000-0005-0000-0000-0000B3130000}"/>
    <cellStyle name="0.0 3 2 3 3 5" xfId="5043" xr:uid="{00000000-0005-0000-0000-0000B4130000}"/>
    <cellStyle name="0.0 3 2 3 3 6" xfId="5044" xr:uid="{00000000-0005-0000-0000-0000B5130000}"/>
    <cellStyle name="0.0 3 2 3 3 7" xfId="5045" xr:uid="{00000000-0005-0000-0000-0000B6130000}"/>
    <cellStyle name="0.0 3 2 3 3 8" xfId="5046" xr:uid="{00000000-0005-0000-0000-0000B7130000}"/>
    <cellStyle name="0.0 3 2 3 4" xfId="5047" xr:uid="{00000000-0005-0000-0000-0000B8130000}"/>
    <cellStyle name="0.0 3 2 3 4 2" xfId="5048" xr:uid="{00000000-0005-0000-0000-0000B9130000}"/>
    <cellStyle name="0.0 3 2 3 4 2 2" xfId="5049" xr:uid="{00000000-0005-0000-0000-0000BA130000}"/>
    <cellStyle name="0.0 3 2 3 4 2 3" xfId="5050" xr:uid="{00000000-0005-0000-0000-0000BB130000}"/>
    <cellStyle name="0.0 3 2 3 4 2 4" xfId="5051" xr:uid="{00000000-0005-0000-0000-0000BC130000}"/>
    <cellStyle name="0.0 3 2 3 4 2 5" xfId="5052" xr:uid="{00000000-0005-0000-0000-0000BD130000}"/>
    <cellStyle name="0.0 3 2 3 4 3" xfId="5053" xr:uid="{00000000-0005-0000-0000-0000BE130000}"/>
    <cellStyle name="0.0 3 2 3 4 3 2" xfId="5054" xr:uid="{00000000-0005-0000-0000-0000BF130000}"/>
    <cellStyle name="0.0 3 2 3 4 3 3" xfId="5055" xr:uid="{00000000-0005-0000-0000-0000C0130000}"/>
    <cellStyle name="0.0 3 2 3 4 3 4" xfId="5056" xr:uid="{00000000-0005-0000-0000-0000C1130000}"/>
    <cellStyle name="0.0 3 2 3 4 3 5" xfId="5057" xr:uid="{00000000-0005-0000-0000-0000C2130000}"/>
    <cellStyle name="0.0 3 2 3 4 4" xfId="5058" xr:uid="{00000000-0005-0000-0000-0000C3130000}"/>
    <cellStyle name="0.0 3 2 3 4 4 2" xfId="5059" xr:uid="{00000000-0005-0000-0000-0000C4130000}"/>
    <cellStyle name="0.0 3 2 3 4 4 3" xfId="5060" xr:uid="{00000000-0005-0000-0000-0000C5130000}"/>
    <cellStyle name="0.0 3 2 3 4 4 4" xfId="5061" xr:uid="{00000000-0005-0000-0000-0000C6130000}"/>
    <cellStyle name="0.0 3 2 3 4 4 5" xfId="5062" xr:uid="{00000000-0005-0000-0000-0000C7130000}"/>
    <cellStyle name="0.0 3 2 3 4 5" xfId="5063" xr:uid="{00000000-0005-0000-0000-0000C8130000}"/>
    <cellStyle name="0.0 3 2 3 4 6" xfId="5064" xr:uid="{00000000-0005-0000-0000-0000C9130000}"/>
    <cellStyle name="0.0 3 2 3 4 7" xfId="5065" xr:uid="{00000000-0005-0000-0000-0000CA130000}"/>
    <cellStyle name="0.0 3 2 3 4 8" xfId="5066" xr:uid="{00000000-0005-0000-0000-0000CB130000}"/>
    <cellStyle name="0.0 3 2 3 5" xfId="5067" xr:uid="{00000000-0005-0000-0000-0000CC130000}"/>
    <cellStyle name="0.0 3 2 3 5 2" xfId="5068" xr:uid="{00000000-0005-0000-0000-0000CD130000}"/>
    <cellStyle name="0.0 3 2 3 5 3" xfId="5069" xr:uid="{00000000-0005-0000-0000-0000CE130000}"/>
    <cellStyle name="0.0 3 2 3 5 4" xfId="5070" xr:uid="{00000000-0005-0000-0000-0000CF130000}"/>
    <cellStyle name="0.0 3 2 3 5 5" xfId="5071" xr:uid="{00000000-0005-0000-0000-0000D0130000}"/>
    <cellStyle name="0.0 3 2 3 6" xfId="5072" xr:uid="{00000000-0005-0000-0000-0000D1130000}"/>
    <cellStyle name="0.0 3 2 3 6 2" xfId="5073" xr:uid="{00000000-0005-0000-0000-0000D2130000}"/>
    <cellStyle name="0.0 3 2 3 6 3" xfId="5074" xr:uid="{00000000-0005-0000-0000-0000D3130000}"/>
    <cellStyle name="0.0 3 2 3 6 4" xfId="5075" xr:uid="{00000000-0005-0000-0000-0000D4130000}"/>
    <cellStyle name="0.0 3 2 3 6 5" xfId="5076" xr:uid="{00000000-0005-0000-0000-0000D5130000}"/>
    <cellStyle name="0.0 3 2 3 7" xfId="5077" xr:uid="{00000000-0005-0000-0000-0000D6130000}"/>
    <cellStyle name="0.0 3 2 3 7 2" xfId="5078" xr:uid="{00000000-0005-0000-0000-0000D7130000}"/>
    <cellStyle name="0.0 3 2 3 7 3" xfId="5079" xr:uid="{00000000-0005-0000-0000-0000D8130000}"/>
    <cellStyle name="0.0 3 2 3 7 4" xfId="5080" xr:uid="{00000000-0005-0000-0000-0000D9130000}"/>
    <cellStyle name="0.0 3 2 3 7 5" xfId="5081" xr:uid="{00000000-0005-0000-0000-0000DA130000}"/>
    <cellStyle name="0.0 3 2 3 8" xfId="5082" xr:uid="{00000000-0005-0000-0000-0000DB130000}"/>
    <cellStyle name="0.0 3 2 3 9" xfId="5083" xr:uid="{00000000-0005-0000-0000-0000DC130000}"/>
    <cellStyle name="0.0 3 2 4" xfId="5084" xr:uid="{00000000-0005-0000-0000-0000DD130000}"/>
    <cellStyle name="0.0 3 2 4 2" xfId="5085" xr:uid="{00000000-0005-0000-0000-0000DE130000}"/>
    <cellStyle name="0.0 3 2 4 2 2" xfId="5086" xr:uid="{00000000-0005-0000-0000-0000DF130000}"/>
    <cellStyle name="0.0 3 2 4 2 3" xfId="5087" xr:uid="{00000000-0005-0000-0000-0000E0130000}"/>
    <cellStyle name="0.0 3 2 4 2 4" xfId="5088" xr:uid="{00000000-0005-0000-0000-0000E1130000}"/>
    <cellStyle name="0.0 3 2 4 2 5" xfId="5089" xr:uid="{00000000-0005-0000-0000-0000E2130000}"/>
    <cellStyle name="0.0 3 2 4 3" xfId="5090" xr:uid="{00000000-0005-0000-0000-0000E3130000}"/>
    <cellStyle name="0.0 3 2 4 3 2" xfId="5091" xr:uid="{00000000-0005-0000-0000-0000E4130000}"/>
    <cellStyle name="0.0 3 2 4 3 3" xfId="5092" xr:uid="{00000000-0005-0000-0000-0000E5130000}"/>
    <cellStyle name="0.0 3 2 4 3 4" xfId="5093" xr:uid="{00000000-0005-0000-0000-0000E6130000}"/>
    <cellStyle name="0.0 3 2 4 3 5" xfId="5094" xr:uid="{00000000-0005-0000-0000-0000E7130000}"/>
    <cellStyle name="0.0 3 2 4 4" xfId="5095" xr:uid="{00000000-0005-0000-0000-0000E8130000}"/>
    <cellStyle name="0.0 3 2 4 4 2" xfId="5096" xr:uid="{00000000-0005-0000-0000-0000E9130000}"/>
    <cellStyle name="0.0 3 2 4 4 3" xfId="5097" xr:uid="{00000000-0005-0000-0000-0000EA130000}"/>
    <cellStyle name="0.0 3 2 4 4 4" xfId="5098" xr:uid="{00000000-0005-0000-0000-0000EB130000}"/>
    <cellStyle name="0.0 3 2 4 4 5" xfId="5099" xr:uid="{00000000-0005-0000-0000-0000EC130000}"/>
    <cellStyle name="0.0 3 2 4 5" xfId="5100" xr:uid="{00000000-0005-0000-0000-0000ED130000}"/>
    <cellStyle name="0.0 3 2 4 6" xfId="5101" xr:uid="{00000000-0005-0000-0000-0000EE130000}"/>
    <cellStyle name="0.0 3 2 4 7" xfId="5102" xr:uid="{00000000-0005-0000-0000-0000EF130000}"/>
    <cellStyle name="0.0 3 2 4 8" xfId="5103" xr:uid="{00000000-0005-0000-0000-0000F0130000}"/>
    <cellStyle name="0.0 3 2 5" xfId="5104" xr:uid="{00000000-0005-0000-0000-0000F1130000}"/>
    <cellStyle name="0.0 3 2 5 2" xfId="5105" xr:uid="{00000000-0005-0000-0000-0000F2130000}"/>
    <cellStyle name="0.0 3 2 5 2 2" xfId="5106" xr:uid="{00000000-0005-0000-0000-0000F3130000}"/>
    <cellStyle name="0.0 3 2 5 2 3" xfId="5107" xr:uid="{00000000-0005-0000-0000-0000F4130000}"/>
    <cellStyle name="0.0 3 2 5 2 4" xfId="5108" xr:uid="{00000000-0005-0000-0000-0000F5130000}"/>
    <cellStyle name="0.0 3 2 5 2 5" xfId="5109" xr:uid="{00000000-0005-0000-0000-0000F6130000}"/>
    <cellStyle name="0.0 3 2 5 3" xfId="5110" xr:uid="{00000000-0005-0000-0000-0000F7130000}"/>
    <cellStyle name="0.0 3 2 5 3 2" xfId="5111" xr:uid="{00000000-0005-0000-0000-0000F8130000}"/>
    <cellStyle name="0.0 3 2 5 3 3" xfId="5112" xr:uid="{00000000-0005-0000-0000-0000F9130000}"/>
    <cellStyle name="0.0 3 2 5 3 4" xfId="5113" xr:uid="{00000000-0005-0000-0000-0000FA130000}"/>
    <cellStyle name="0.0 3 2 5 3 5" xfId="5114" xr:uid="{00000000-0005-0000-0000-0000FB130000}"/>
    <cellStyle name="0.0 3 2 5 4" xfId="5115" xr:uid="{00000000-0005-0000-0000-0000FC130000}"/>
    <cellStyle name="0.0 3 2 5 4 2" xfId="5116" xr:uid="{00000000-0005-0000-0000-0000FD130000}"/>
    <cellStyle name="0.0 3 2 5 4 3" xfId="5117" xr:uid="{00000000-0005-0000-0000-0000FE130000}"/>
    <cellStyle name="0.0 3 2 5 4 4" xfId="5118" xr:uid="{00000000-0005-0000-0000-0000FF130000}"/>
    <cellStyle name="0.0 3 2 5 4 5" xfId="5119" xr:uid="{00000000-0005-0000-0000-000000140000}"/>
    <cellStyle name="0.0 3 2 5 5" xfId="5120" xr:uid="{00000000-0005-0000-0000-000001140000}"/>
    <cellStyle name="0.0 3 2 5 6" xfId="5121" xr:uid="{00000000-0005-0000-0000-000002140000}"/>
    <cellStyle name="0.0 3 2 5 7" xfId="5122" xr:uid="{00000000-0005-0000-0000-000003140000}"/>
    <cellStyle name="0.0 3 2 5 8" xfId="5123" xr:uid="{00000000-0005-0000-0000-000004140000}"/>
    <cellStyle name="0.0 3 2 6" xfId="5124" xr:uid="{00000000-0005-0000-0000-000005140000}"/>
    <cellStyle name="0.0 3 2 6 2" xfId="5125" xr:uid="{00000000-0005-0000-0000-000006140000}"/>
    <cellStyle name="0.0 3 2 6 2 2" xfId="5126" xr:uid="{00000000-0005-0000-0000-000007140000}"/>
    <cellStyle name="0.0 3 2 6 2 3" xfId="5127" xr:uid="{00000000-0005-0000-0000-000008140000}"/>
    <cellStyle name="0.0 3 2 6 2 4" xfId="5128" xr:uid="{00000000-0005-0000-0000-000009140000}"/>
    <cellStyle name="0.0 3 2 6 2 5" xfId="5129" xr:uid="{00000000-0005-0000-0000-00000A140000}"/>
    <cellStyle name="0.0 3 2 6 3" xfId="5130" xr:uid="{00000000-0005-0000-0000-00000B140000}"/>
    <cellStyle name="0.0 3 2 6 3 2" xfId="5131" xr:uid="{00000000-0005-0000-0000-00000C140000}"/>
    <cellStyle name="0.0 3 2 6 3 3" xfId="5132" xr:uid="{00000000-0005-0000-0000-00000D140000}"/>
    <cellStyle name="0.0 3 2 6 3 4" xfId="5133" xr:uid="{00000000-0005-0000-0000-00000E140000}"/>
    <cellStyle name="0.0 3 2 6 3 5" xfId="5134" xr:uid="{00000000-0005-0000-0000-00000F140000}"/>
    <cellStyle name="0.0 3 2 6 4" xfId="5135" xr:uid="{00000000-0005-0000-0000-000010140000}"/>
    <cellStyle name="0.0 3 2 6 4 2" xfId="5136" xr:uid="{00000000-0005-0000-0000-000011140000}"/>
    <cellStyle name="0.0 3 2 6 4 3" xfId="5137" xr:uid="{00000000-0005-0000-0000-000012140000}"/>
    <cellStyle name="0.0 3 2 6 4 4" xfId="5138" xr:uid="{00000000-0005-0000-0000-000013140000}"/>
    <cellStyle name="0.0 3 2 6 4 5" xfId="5139" xr:uid="{00000000-0005-0000-0000-000014140000}"/>
    <cellStyle name="0.0 3 2 6 5" xfId="5140" xr:uid="{00000000-0005-0000-0000-000015140000}"/>
    <cellStyle name="0.0 3 2 6 6" xfId="5141" xr:uid="{00000000-0005-0000-0000-000016140000}"/>
    <cellStyle name="0.0 3 2 6 7" xfId="5142" xr:uid="{00000000-0005-0000-0000-000017140000}"/>
    <cellStyle name="0.0 3 2 6 8" xfId="5143" xr:uid="{00000000-0005-0000-0000-000018140000}"/>
    <cellStyle name="0.0 3 2 7" xfId="5144" xr:uid="{00000000-0005-0000-0000-000019140000}"/>
    <cellStyle name="0.0 3 2 7 2" xfId="5145" xr:uid="{00000000-0005-0000-0000-00001A140000}"/>
    <cellStyle name="0.0 3 2 7 3" xfId="5146" xr:uid="{00000000-0005-0000-0000-00001B140000}"/>
    <cellStyle name="0.0 3 2 7 4" xfId="5147" xr:uid="{00000000-0005-0000-0000-00001C140000}"/>
    <cellStyle name="0.0 3 2 7 5" xfId="5148" xr:uid="{00000000-0005-0000-0000-00001D140000}"/>
    <cellStyle name="0.0 3 2 8" xfId="5149" xr:uid="{00000000-0005-0000-0000-00001E140000}"/>
    <cellStyle name="0.0 3 2 8 2" xfId="5150" xr:uid="{00000000-0005-0000-0000-00001F140000}"/>
    <cellStyle name="0.0 3 2 8 3" xfId="5151" xr:uid="{00000000-0005-0000-0000-000020140000}"/>
    <cellStyle name="0.0 3 2 8 4" xfId="5152" xr:uid="{00000000-0005-0000-0000-000021140000}"/>
    <cellStyle name="0.0 3 2 8 5" xfId="5153" xr:uid="{00000000-0005-0000-0000-000022140000}"/>
    <cellStyle name="0.0 3 2 9" xfId="5154" xr:uid="{00000000-0005-0000-0000-000023140000}"/>
    <cellStyle name="0.0 3 2 9 2" xfId="5155" xr:uid="{00000000-0005-0000-0000-000024140000}"/>
    <cellStyle name="0.0 3 2 9 3" xfId="5156" xr:uid="{00000000-0005-0000-0000-000025140000}"/>
    <cellStyle name="0.0 3 2 9 4" xfId="5157" xr:uid="{00000000-0005-0000-0000-000026140000}"/>
    <cellStyle name="0.0 3 2 9 5" xfId="5158" xr:uid="{00000000-0005-0000-0000-000027140000}"/>
    <cellStyle name="0.0 3 3" xfId="5159" xr:uid="{00000000-0005-0000-0000-000028140000}"/>
    <cellStyle name="0.0 3 3 10" xfId="5160" xr:uid="{00000000-0005-0000-0000-000029140000}"/>
    <cellStyle name="0.0 3 3 11" xfId="5161" xr:uid="{00000000-0005-0000-0000-00002A140000}"/>
    <cellStyle name="0.0 3 3 2" xfId="5162" xr:uid="{00000000-0005-0000-0000-00002B140000}"/>
    <cellStyle name="0.0 3 3 2 2" xfId="5163" xr:uid="{00000000-0005-0000-0000-00002C140000}"/>
    <cellStyle name="0.0 3 3 2 2 2" xfId="5164" xr:uid="{00000000-0005-0000-0000-00002D140000}"/>
    <cellStyle name="0.0 3 3 2 2 3" xfId="5165" xr:uid="{00000000-0005-0000-0000-00002E140000}"/>
    <cellStyle name="0.0 3 3 2 2 4" xfId="5166" xr:uid="{00000000-0005-0000-0000-00002F140000}"/>
    <cellStyle name="0.0 3 3 2 2 5" xfId="5167" xr:uid="{00000000-0005-0000-0000-000030140000}"/>
    <cellStyle name="0.0 3 3 2 3" xfId="5168" xr:uid="{00000000-0005-0000-0000-000031140000}"/>
    <cellStyle name="0.0 3 3 2 3 2" xfId="5169" xr:uid="{00000000-0005-0000-0000-000032140000}"/>
    <cellStyle name="0.0 3 3 2 3 3" xfId="5170" xr:uid="{00000000-0005-0000-0000-000033140000}"/>
    <cellStyle name="0.0 3 3 2 3 4" xfId="5171" xr:uid="{00000000-0005-0000-0000-000034140000}"/>
    <cellStyle name="0.0 3 3 2 3 5" xfId="5172" xr:uid="{00000000-0005-0000-0000-000035140000}"/>
    <cellStyle name="0.0 3 3 2 4" xfId="5173" xr:uid="{00000000-0005-0000-0000-000036140000}"/>
    <cellStyle name="0.0 3 3 2 4 2" xfId="5174" xr:uid="{00000000-0005-0000-0000-000037140000}"/>
    <cellStyle name="0.0 3 3 2 4 3" xfId="5175" xr:uid="{00000000-0005-0000-0000-000038140000}"/>
    <cellStyle name="0.0 3 3 2 4 4" xfId="5176" xr:uid="{00000000-0005-0000-0000-000039140000}"/>
    <cellStyle name="0.0 3 3 2 4 5" xfId="5177" xr:uid="{00000000-0005-0000-0000-00003A140000}"/>
    <cellStyle name="0.0 3 3 2 5" xfId="5178" xr:uid="{00000000-0005-0000-0000-00003B140000}"/>
    <cellStyle name="0.0 3 3 2 6" xfId="5179" xr:uid="{00000000-0005-0000-0000-00003C140000}"/>
    <cellStyle name="0.0 3 3 2 7" xfId="5180" xr:uid="{00000000-0005-0000-0000-00003D140000}"/>
    <cellStyle name="0.0 3 3 2 8" xfId="5181" xr:uid="{00000000-0005-0000-0000-00003E140000}"/>
    <cellStyle name="0.0 3 3 3" xfId="5182" xr:uid="{00000000-0005-0000-0000-00003F140000}"/>
    <cellStyle name="0.0 3 3 3 2" xfId="5183" xr:uid="{00000000-0005-0000-0000-000040140000}"/>
    <cellStyle name="0.0 3 3 3 2 2" xfId="5184" xr:uid="{00000000-0005-0000-0000-000041140000}"/>
    <cellStyle name="0.0 3 3 3 2 3" xfId="5185" xr:uid="{00000000-0005-0000-0000-000042140000}"/>
    <cellStyle name="0.0 3 3 3 2 4" xfId="5186" xr:uid="{00000000-0005-0000-0000-000043140000}"/>
    <cellStyle name="0.0 3 3 3 2 5" xfId="5187" xr:uid="{00000000-0005-0000-0000-000044140000}"/>
    <cellStyle name="0.0 3 3 3 3" xfId="5188" xr:uid="{00000000-0005-0000-0000-000045140000}"/>
    <cellStyle name="0.0 3 3 3 3 2" xfId="5189" xr:uid="{00000000-0005-0000-0000-000046140000}"/>
    <cellStyle name="0.0 3 3 3 3 3" xfId="5190" xr:uid="{00000000-0005-0000-0000-000047140000}"/>
    <cellStyle name="0.0 3 3 3 3 4" xfId="5191" xr:uid="{00000000-0005-0000-0000-000048140000}"/>
    <cellStyle name="0.0 3 3 3 3 5" xfId="5192" xr:uid="{00000000-0005-0000-0000-000049140000}"/>
    <cellStyle name="0.0 3 3 3 4" xfId="5193" xr:uid="{00000000-0005-0000-0000-00004A140000}"/>
    <cellStyle name="0.0 3 3 3 4 2" xfId="5194" xr:uid="{00000000-0005-0000-0000-00004B140000}"/>
    <cellStyle name="0.0 3 3 3 4 3" xfId="5195" xr:uid="{00000000-0005-0000-0000-00004C140000}"/>
    <cellStyle name="0.0 3 3 3 4 4" xfId="5196" xr:uid="{00000000-0005-0000-0000-00004D140000}"/>
    <cellStyle name="0.0 3 3 3 4 5" xfId="5197" xr:uid="{00000000-0005-0000-0000-00004E140000}"/>
    <cellStyle name="0.0 3 3 3 5" xfId="5198" xr:uid="{00000000-0005-0000-0000-00004F140000}"/>
    <cellStyle name="0.0 3 3 3 6" xfId="5199" xr:uid="{00000000-0005-0000-0000-000050140000}"/>
    <cellStyle name="0.0 3 3 3 7" xfId="5200" xr:uid="{00000000-0005-0000-0000-000051140000}"/>
    <cellStyle name="0.0 3 3 3 8" xfId="5201" xr:uid="{00000000-0005-0000-0000-000052140000}"/>
    <cellStyle name="0.0 3 3 4" xfId="5202" xr:uid="{00000000-0005-0000-0000-000053140000}"/>
    <cellStyle name="0.0 3 3 4 2" xfId="5203" xr:uid="{00000000-0005-0000-0000-000054140000}"/>
    <cellStyle name="0.0 3 3 4 2 2" xfId="5204" xr:uid="{00000000-0005-0000-0000-000055140000}"/>
    <cellStyle name="0.0 3 3 4 2 3" xfId="5205" xr:uid="{00000000-0005-0000-0000-000056140000}"/>
    <cellStyle name="0.0 3 3 4 2 4" xfId="5206" xr:uid="{00000000-0005-0000-0000-000057140000}"/>
    <cellStyle name="0.0 3 3 4 2 5" xfId="5207" xr:uid="{00000000-0005-0000-0000-000058140000}"/>
    <cellStyle name="0.0 3 3 4 3" xfId="5208" xr:uid="{00000000-0005-0000-0000-000059140000}"/>
    <cellStyle name="0.0 3 3 4 3 2" xfId="5209" xr:uid="{00000000-0005-0000-0000-00005A140000}"/>
    <cellStyle name="0.0 3 3 4 3 3" xfId="5210" xr:uid="{00000000-0005-0000-0000-00005B140000}"/>
    <cellStyle name="0.0 3 3 4 3 4" xfId="5211" xr:uid="{00000000-0005-0000-0000-00005C140000}"/>
    <cellStyle name="0.0 3 3 4 3 5" xfId="5212" xr:uid="{00000000-0005-0000-0000-00005D140000}"/>
    <cellStyle name="0.0 3 3 4 4" xfId="5213" xr:uid="{00000000-0005-0000-0000-00005E140000}"/>
    <cellStyle name="0.0 3 3 4 4 2" xfId="5214" xr:uid="{00000000-0005-0000-0000-00005F140000}"/>
    <cellStyle name="0.0 3 3 4 4 3" xfId="5215" xr:uid="{00000000-0005-0000-0000-000060140000}"/>
    <cellStyle name="0.0 3 3 4 4 4" xfId="5216" xr:uid="{00000000-0005-0000-0000-000061140000}"/>
    <cellStyle name="0.0 3 3 4 4 5" xfId="5217" xr:uid="{00000000-0005-0000-0000-000062140000}"/>
    <cellStyle name="0.0 3 3 4 5" xfId="5218" xr:uid="{00000000-0005-0000-0000-000063140000}"/>
    <cellStyle name="0.0 3 3 4 6" xfId="5219" xr:uid="{00000000-0005-0000-0000-000064140000}"/>
    <cellStyle name="0.0 3 3 4 7" xfId="5220" xr:uid="{00000000-0005-0000-0000-000065140000}"/>
    <cellStyle name="0.0 3 3 4 8" xfId="5221" xr:uid="{00000000-0005-0000-0000-000066140000}"/>
    <cellStyle name="0.0 3 3 5" xfId="5222" xr:uid="{00000000-0005-0000-0000-000067140000}"/>
    <cellStyle name="0.0 3 3 5 2" xfId="5223" xr:uid="{00000000-0005-0000-0000-000068140000}"/>
    <cellStyle name="0.0 3 3 5 3" xfId="5224" xr:uid="{00000000-0005-0000-0000-000069140000}"/>
    <cellStyle name="0.0 3 3 5 4" xfId="5225" xr:uid="{00000000-0005-0000-0000-00006A140000}"/>
    <cellStyle name="0.0 3 3 5 5" xfId="5226" xr:uid="{00000000-0005-0000-0000-00006B140000}"/>
    <cellStyle name="0.0 3 3 6" xfId="5227" xr:uid="{00000000-0005-0000-0000-00006C140000}"/>
    <cellStyle name="0.0 3 3 6 2" xfId="5228" xr:uid="{00000000-0005-0000-0000-00006D140000}"/>
    <cellStyle name="0.0 3 3 6 3" xfId="5229" xr:uid="{00000000-0005-0000-0000-00006E140000}"/>
    <cellStyle name="0.0 3 3 6 4" xfId="5230" xr:uid="{00000000-0005-0000-0000-00006F140000}"/>
    <cellStyle name="0.0 3 3 6 5" xfId="5231" xr:uid="{00000000-0005-0000-0000-000070140000}"/>
    <cellStyle name="0.0 3 3 7" xfId="5232" xr:uid="{00000000-0005-0000-0000-000071140000}"/>
    <cellStyle name="0.0 3 3 7 2" xfId="5233" xr:uid="{00000000-0005-0000-0000-000072140000}"/>
    <cellStyle name="0.0 3 3 7 3" xfId="5234" xr:uid="{00000000-0005-0000-0000-000073140000}"/>
    <cellStyle name="0.0 3 3 7 4" xfId="5235" xr:uid="{00000000-0005-0000-0000-000074140000}"/>
    <cellStyle name="0.0 3 3 7 5" xfId="5236" xr:uid="{00000000-0005-0000-0000-000075140000}"/>
    <cellStyle name="0.0 3 3 8" xfId="5237" xr:uid="{00000000-0005-0000-0000-000076140000}"/>
    <cellStyle name="0.0 3 3 9" xfId="5238" xr:uid="{00000000-0005-0000-0000-000077140000}"/>
    <cellStyle name="0.0 3 4" xfId="5239" xr:uid="{00000000-0005-0000-0000-000078140000}"/>
    <cellStyle name="0.0 3 4 10" xfId="5240" xr:uid="{00000000-0005-0000-0000-000079140000}"/>
    <cellStyle name="0.0 3 4 11" xfId="5241" xr:uid="{00000000-0005-0000-0000-00007A140000}"/>
    <cellStyle name="0.0 3 4 2" xfId="5242" xr:uid="{00000000-0005-0000-0000-00007B140000}"/>
    <cellStyle name="0.0 3 4 2 2" xfId="5243" xr:uid="{00000000-0005-0000-0000-00007C140000}"/>
    <cellStyle name="0.0 3 4 2 2 2" xfId="5244" xr:uid="{00000000-0005-0000-0000-00007D140000}"/>
    <cellStyle name="0.0 3 4 2 2 3" xfId="5245" xr:uid="{00000000-0005-0000-0000-00007E140000}"/>
    <cellStyle name="0.0 3 4 2 2 4" xfId="5246" xr:uid="{00000000-0005-0000-0000-00007F140000}"/>
    <cellStyle name="0.0 3 4 2 2 5" xfId="5247" xr:uid="{00000000-0005-0000-0000-000080140000}"/>
    <cellStyle name="0.0 3 4 2 3" xfId="5248" xr:uid="{00000000-0005-0000-0000-000081140000}"/>
    <cellStyle name="0.0 3 4 2 3 2" xfId="5249" xr:uid="{00000000-0005-0000-0000-000082140000}"/>
    <cellStyle name="0.0 3 4 2 3 3" xfId="5250" xr:uid="{00000000-0005-0000-0000-000083140000}"/>
    <cellStyle name="0.0 3 4 2 3 4" xfId="5251" xr:uid="{00000000-0005-0000-0000-000084140000}"/>
    <cellStyle name="0.0 3 4 2 3 5" xfId="5252" xr:uid="{00000000-0005-0000-0000-000085140000}"/>
    <cellStyle name="0.0 3 4 2 4" xfId="5253" xr:uid="{00000000-0005-0000-0000-000086140000}"/>
    <cellStyle name="0.0 3 4 2 4 2" xfId="5254" xr:uid="{00000000-0005-0000-0000-000087140000}"/>
    <cellStyle name="0.0 3 4 2 4 3" xfId="5255" xr:uid="{00000000-0005-0000-0000-000088140000}"/>
    <cellStyle name="0.0 3 4 2 4 4" xfId="5256" xr:uid="{00000000-0005-0000-0000-000089140000}"/>
    <cellStyle name="0.0 3 4 2 4 5" xfId="5257" xr:uid="{00000000-0005-0000-0000-00008A140000}"/>
    <cellStyle name="0.0 3 4 2 5" xfId="5258" xr:uid="{00000000-0005-0000-0000-00008B140000}"/>
    <cellStyle name="0.0 3 4 2 6" xfId="5259" xr:uid="{00000000-0005-0000-0000-00008C140000}"/>
    <cellStyle name="0.0 3 4 2 7" xfId="5260" xr:uid="{00000000-0005-0000-0000-00008D140000}"/>
    <cellStyle name="0.0 3 4 2 8" xfId="5261" xr:uid="{00000000-0005-0000-0000-00008E140000}"/>
    <cellStyle name="0.0 3 4 3" xfId="5262" xr:uid="{00000000-0005-0000-0000-00008F140000}"/>
    <cellStyle name="0.0 3 4 3 2" xfId="5263" xr:uid="{00000000-0005-0000-0000-000090140000}"/>
    <cellStyle name="0.0 3 4 3 2 2" xfId="5264" xr:uid="{00000000-0005-0000-0000-000091140000}"/>
    <cellStyle name="0.0 3 4 3 2 3" xfId="5265" xr:uid="{00000000-0005-0000-0000-000092140000}"/>
    <cellStyle name="0.0 3 4 3 2 4" xfId="5266" xr:uid="{00000000-0005-0000-0000-000093140000}"/>
    <cellStyle name="0.0 3 4 3 2 5" xfId="5267" xr:uid="{00000000-0005-0000-0000-000094140000}"/>
    <cellStyle name="0.0 3 4 3 3" xfId="5268" xr:uid="{00000000-0005-0000-0000-000095140000}"/>
    <cellStyle name="0.0 3 4 3 3 2" xfId="5269" xr:uid="{00000000-0005-0000-0000-000096140000}"/>
    <cellStyle name="0.0 3 4 3 3 3" xfId="5270" xr:uid="{00000000-0005-0000-0000-000097140000}"/>
    <cellStyle name="0.0 3 4 3 3 4" xfId="5271" xr:uid="{00000000-0005-0000-0000-000098140000}"/>
    <cellStyle name="0.0 3 4 3 3 5" xfId="5272" xr:uid="{00000000-0005-0000-0000-000099140000}"/>
    <cellStyle name="0.0 3 4 3 4" xfId="5273" xr:uid="{00000000-0005-0000-0000-00009A140000}"/>
    <cellStyle name="0.0 3 4 3 4 2" xfId="5274" xr:uid="{00000000-0005-0000-0000-00009B140000}"/>
    <cellStyle name="0.0 3 4 3 4 3" xfId="5275" xr:uid="{00000000-0005-0000-0000-00009C140000}"/>
    <cellStyle name="0.0 3 4 3 4 4" xfId="5276" xr:uid="{00000000-0005-0000-0000-00009D140000}"/>
    <cellStyle name="0.0 3 4 3 4 5" xfId="5277" xr:uid="{00000000-0005-0000-0000-00009E140000}"/>
    <cellStyle name="0.0 3 4 3 5" xfId="5278" xr:uid="{00000000-0005-0000-0000-00009F140000}"/>
    <cellStyle name="0.0 3 4 3 6" xfId="5279" xr:uid="{00000000-0005-0000-0000-0000A0140000}"/>
    <cellStyle name="0.0 3 4 3 7" xfId="5280" xr:uid="{00000000-0005-0000-0000-0000A1140000}"/>
    <cellStyle name="0.0 3 4 3 8" xfId="5281" xr:uid="{00000000-0005-0000-0000-0000A2140000}"/>
    <cellStyle name="0.0 3 4 4" xfId="5282" xr:uid="{00000000-0005-0000-0000-0000A3140000}"/>
    <cellStyle name="0.0 3 4 4 2" xfId="5283" xr:uid="{00000000-0005-0000-0000-0000A4140000}"/>
    <cellStyle name="0.0 3 4 4 2 2" xfId="5284" xr:uid="{00000000-0005-0000-0000-0000A5140000}"/>
    <cellStyle name="0.0 3 4 4 2 3" xfId="5285" xr:uid="{00000000-0005-0000-0000-0000A6140000}"/>
    <cellStyle name="0.0 3 4 4 2 4" xfId="5286" xr:uid="{00000000-0005-0000-0000-0000A7140000}"/>
    <cellStyle name="0.0 3 4 4 2 5" xfId="5287" xr:uid="{00000000-0005-0000-0000-0000A8140000}"/>
    <cellStyle name="0.0 3 4 4 3" xfId="5288" xr:uid="{00000000-0005-0000-0000-0000A9140000}"/>
    <cellStyle name="0.0 3 4 4 3 2" xfId="5289" xr:uid="{00000000-0005-0000-0000-0000AA140000}"/>
    <cellStyle name="0.0 3 4 4 3 3" xfId="5290" xr:uid="{00000000-0005-0000-0000-0000AB140000}"/>
    <cellStyle name="0.0 3 4 4 3 4" xfId="5291" xr:uid="{00000000-0005-0000-0000-0000AC140000}"/>
    <cellStyle name="0.0 3 4 4 3 5" xfId="5292" xr:uid="{00000000-0005-0000-0000-0000AD140000}"/>
    <cellStyle name="0.0 3 4 4 4" xfId="5293" xr:uid="{00000000-0005-0000-0000-0000AE140000}"/>
    <cellStyle name="0.0 3 4 4 4 2" xfId="5294" xr:uid="{00000000-0005-0000-0000-0000AF140000}"/>
    <cellStyle name="0.0 3 4 4 4 3" xfId="5295" xr:uid="{00000000-0005-0000-0000-0000B0140000}"/>
    <cellStyle name="0.0 3 4 4 4 4" xfId="5296" xr:uid="{00000000-0005-0000-0000-0000B1140000}"/>
    <cellStyle name="0.0 3 4 4 4 5" xfId="5297" xr:uid="{00000000-0005-0000-0000-0000B2140000}"/>
    <cellStyle name="0.0 3 4 4 5" xfId="5298" xr:uid="{00000000-0005-0000-0000-0000B3140000}"/>
    <cellStyle name="0.0 3 4 4 6" xfId="5299" xr:uid="{00000000-0005-0000-0000-0000B4140000}"/>
    <cellStyle name="0.0 3 4 4 7" xfId="5300" xr:uid="{00000000-0005-0000-0000-0000B5140000}"/>
    <cellStyle name="0.0 3 4 4 8" xfId="5301" xr:uid="{00000000-0005-0000-0000-0000B6140000}"/>
    <cellStyle name="0.0 3 4 5" xfId="5302" xr:uid="{00000000-0005-0000-0000-0000B7140000}"/>
    <cellStyle name="0.0 3 4 5 2" xfId="5303" xr:uid="{00000000-0005-0000-0000-0000B8140000}"/>
    <cellStyle name="0.0 3 4 5 3" xfId="5304" xr:uid="{00000000-0005-0000-0000-0000B9140000}"/>
    <cellStyle name="0.0 3 4 5 4" xfId="5305" xr:uid="{00000000-0005-0000-0000-0000BA140000}"/>
    <cellStyle name="0.0 3 4 5 5" xfId="5306" xr:uid="{00000000-0005-0000-0000-0000BB140000}"/>
    <cellStyle name="0.0 3 4 6" xfId="5307" xr:uid="{00000000-0005-0000-0000-0000BC140000}"/>
    <cellStyle name="0.0 3 4 6 2" xfId="5308" xr:uid="{00000000-0005-0000-0000-0000BD140000}"/>
    <cellStyle name="0.0 3 4 6 3" xfId="5309" xr:uid="{00000000-0005-0000-0000-0000BE140000}"/>
    <cellStyle name="0.0 3 4 6 4" xfId="5310" xr:uid="{00000000-0005-0000-0000-0000BF140000}"/>
    <cellStyle name="0.0 3 4 6 5" xfId="5311" xr:uid="{00000000-0005-0000-0000-0000C0140000}"/>
    <cellStyle name="0.0 3 4 7" xfId="5312" xr:uid="{00000000-0005-0000-0000-0000C1140000}"/>
    <cellStyle name="0.0 3 4 7 2" xfId="5313" xr:uid="{00000000-0005-0000-0000-0000C2140000}"/>
    <cellStyle name="0.0 3 4 7 3" xfId="5314" xr:uid="{00000000-0005-0000-0000-0000C3140000}"/>
    <cellStyle name="0.0 3 4 7 4" xfId="5315" xr:uid="{00000000-0005-0000-0000-0000C4140000}"/>
    <cellStyle name="0.0 3 4 7 5" xfId="5316" xr:uid="{00000000-0005-0000-0000-0000C5140000}"/>
    <cellStyle name="0.0 3 4 8" xfId="5317" xr:uid="{00000000-0005-0000-0000-0000C6140000}"/>
    <cellStyle name="0.0 3 4 9" xfId="5318" xr:uid="{00000000-0005-0000-0000-0000C7140000}"/>
    <cellStyle name="0.0 3 5" xfId="5319" xr:uid="{00000000-0005-0000-0000-0000C8140000}"/>
    <cellStyle name="0.0 3 5 10" xfId="5320" xr:uid="{00000000-0005-0000-0000-0000C9140000}"/>
    <cellStyle name="0.0 3 5 11" xfId="5321" xr:uid="{00000000-0005-0000-0000-0000CA140000}"/>
    <cellStyle name="0.0 3 5 2" xfId="5322" xr:uid="{00000000-0005-0000-0000-0000CB140000}"/>
    <cellStyle name="0.0 3 5 2 2" xfId="5323" xr:uid="{00000000-0005-0000-0000-0000CC140000}"/>
    <cellStyle name="0.0 3 5 2 2 2" xfId="5324" xr:uid="{00000000-0005-0000-0000-0000CD140000}"/>
    <cellStyle name="0.0 3 5 2 2 3" xfId="5325" xr:uid="{00000000-0005-0000-0000-0000CE140000}"/>
    <cellStyle name="0.0 3 5 2 2 4" xfId="5326" xr:uid="{00000000-0005-0000-0000-0000CF140000}"/>
    <cellStyle name="0.0 3 5 2 2 5" xfId="5327" xr:uid="{00000000-0005-0000-0000-0000D0140000}"/>
    <cellStyle name="0.0 3 5 2 3" xfId="5328" xr:uid="{00000000-0005-0000-0000-0000D1140000}"/>
    <cellStyle name="0.0 3 5 2 3 2" xfId="5329" xr:uid="{00000000-0005-0000-0000-0000D2140000}"/>
    <cellStyle name="0.0 3 5 2 3 3" xfId="5330" xr:uid="{00000000-0005-0000-0000-0000D3140000}"/>
    <cellStyle name="0.0 3 5 2 3 4" xfId="5331" xr:uid="{00000000-0005-0000-0000-0000D4140000}"/>
    <cellStyle name="0.0 3 5 2 3 5" xfId="5332" xr:uid="{00000000-0005-0000-0000-0000D5140000}"/>
    <cellStyle name="0.0 3 5 2 4" xfId="5333" xr:uid="{00000000-0005-0000-0000-0000D6140000}"/>
    <cellStyle name="0.0 3 5 2 4 2" xfId="5334" xr:uid="{00000000-0005-0000-0000-0000D7140000}"/>
    <cellStyle name="0.0 3 5 2 4 3" xfId="5335" xr:uid="{00000000-0005-0000-0000-0000D8140000}"/>
    <cellStyle name="0.0 3 5 2 4 4" xfId="5336" xr:uid="{00000000-0005-0000-0000-0000D9140000}"/>
    <cellStyle name="0.0 3 5 2 4 5" xfId="5337" xr:uid="{00000000-0005-0000-0000-0000DA140000}"/>
    <cellStyle name="0.0 3 5 2 5" xfId="5338" xr:uid="{00000000-0005-0000-0000-0000DB140000}"/>
    <cellStyle name="0.0 3 5 2 6" xfId="5339" xr:uid="{00000000-0005-0000-0000-0000DC140000}"/>
    <cellStyle name="0.0 3 5 2 7" xfId="5340" xr:uid="{00000000-0005-0000-0000-0000DD140000}"/>
    <cellStyle name="0.0 3 5 2 8" xfId="5341" xr:uid="{00000000-0005-0000-0000-0000DE140000}"/>
    <cellStyle name="0.0 3 5 3" xfId="5342" xr:uid="{00000000-0005-0000-0000-0000DF140000}"/>
    <cellStyle name="0.0 3 5 3 2" xfId="5343" xr:uid="{00000000-0005-0000-0000-0000E0140000}"/>
    <cellStyle name="0.0 3 5 3 2 2" xfId="5344" xr:uid="{00000000-0005-0000-0000-0000E1140000}"/>
    <cellStyle name="0.0 3 5 3 2 3" xfId="5345" xr:uid="{00000000-0005-0000-0000-0000E2140000}"/>
    <cellStyle name="0.0 3 5 3 2 4" xfId="5346" xr:uid="{00000000-0005-0000-0000-0000E3140000}"/>
    <cellStyle name="0.0 3 5 3 2 5" xfId="5347" xr:uid="{00000000-0005-0000-0000-0000E4140000}"/>
    <cellStyle name="0.0 3 5 3 3" xfId="5348" xr:uid="{00000000-0005-0000-0000-0000E5140000}"/>
    <cellStyle name="0.0 3 5 3 3 2" xfId="5349" xr:uid="{00000000-0005-0000-0000-0000E6140000}"/>
    <cellStyle name="0.0 3 5 3 3 3" xfId="5350" xr:uid="{00000000-0005-0000-0000-0000E7140000}"/>
    <cellStyle name="0.0 3 5 3 3 4" xfId="5351" xr:uid="{00000000-0005-0000-0000-0000E8140000}"/>
    <cellStyle name="0.0 3 5 3 3 5" xfId="5352" xr:uid="{00000000-0005-0000-0000-0000E9140000}"/>
    <cellStyle name="0.0 3 5 3 4" xfId="5353" xr:uid="{00000000-0005-0000-0000-0000EA140000}"/>
    <cellStyle name="0.0 3 5 3 4 2" xfId="5354" xr:uid="{00000000-0005-0000-0000-0000EB140000}"/>
    <cellStyle name="0.0 3 5 3 4 3" xfId="5355" xr:uid="{00000000-0005-0000-0000-0000EC140000}"/>
    <cellStyle name="0.0 3 5 3 4 4" xfId="5356" xr:uid="{00000000-0005-0000-0000-0000ED140000}"/>
    <cellStyle name="0.0 3 5 3 4 5" xfId="5357" xr:uid="{00000000-0005-0000-0000-0000EE140000}"/>
    <cellStyle name="0.0 3 5 3 5" xfId="5358" xr:uid="{00000000-0005-0000-0000-0000EF140000}"/>
    <cellStyle name="0.0 3 5 3 6" xfId="5359" xr:uid="{00000000-0005-0000-0000-0000F0140000}"/>
    <cellStyle name="0.0 3 5 3 7" xfId="5360" xr:uid="{00000000-0005-0000-0000-0000F1140000}"/>
    <cellStyle name="0.0 3 5 3 8" xfId="5361" xr:uid="{00000000-0005-0000-0000-0000F2140000}"/>
    <cellStyle name="0.0 3 5 4" xfId="5362" xr:uid="{00000000-0005-0000-0000-0000F3140000}"/>
    <cellStyle name="0.0 3 5 4 2" xfId="5363" xr:uid="{00000000-0005-0000-0000-0000F4140000}"/>
    <cellStyle name="0.0 3 5 4 2 2" xfId="5364" xr:uid="{00000000-0005-0000-0000-0000F5140000}"/>
    <cellStyle name="0.0 3 5 4 2 3" xfId="5365" xr:uid="{00000000-0005-0000-0000-0000F6140000}"/>
    <cellStyle name="0.0 3 5 4 2 4" xfId="5366" xr:uid="{00000000-0005-0000-0000-0000F7140000}"/>
    <cellStyle name="0.0 3 5 4 2 5" xfId="5367" xr:uid="{00000000-0005-0000-0000-0000F8140000}"/>
    <cellStyle name="0.0 3 5 4 3" xfId="5368" xr:uid="{00000000-0005-0000-0000-0000F9140000}"/>
    <cellStyle name="0.0 3 5 4 3 2" xfId="5369" xr:uid="{00000000-0005-0000-0000-0000FA140000}"/>
    <cellStyle name="0.0 3 5 4 3 3" xfId="5370" xr:uid="{00000000-0005-0000-0000-0000FB140000}"/>
    <cellStyle name="0.0 3 5 4 3 4" xfId="5371" xr:uid="{00000000-0005-0000-0000-0000FC140000}"/>
    <cellStyle name="0.0 3 5 4 3 5" xfId="5372" xr:uid="{00000000-0005-0000-0000-0000FD140000}"/>
    <cellStyle name="0.0 3 5 4 4" xfId="5373" xr:uid="{00000000-0005-0000-0000-0000FE140000}"/>
    <cellStyle name="0.0 3 5 4 4 2" xfId="5374" xr:uid="{00000000-0005-0000-0000-0000FF140000}"/>
    <cellStyle name="0.0 3 5 4 4 3" xfId="5375" xr:uid="{00000000-0005-0000-0000-000000150000}"/>
    <cellStyle name="0.0 3 5 4 4 4" xfId="5376" xr:uid="{00000000-0005-0000-0000-000001150000}"/>
    <cellStyle name="0.0 3 5 4 4 5" xfId="5377" xr:uid="{00000000-0005-0000-0000-000002150000}"/>
    <cellStyle name="0.0 3 5 4 5" xfId="5378" xr:uid="{00000000-0005-0000-0000-000003150000}"/>
    <cellStyle name="0.0 3 5 4 6" xfId="5379" xr:uid="{00000000-0005-0000-0000-000004150000}"/>
    <cellStyle name="0.0 3 5 4 7" xfId="5380" xr:uid="{00000000-0005-0000-0000-000005150000}"/>
    <cellStyle name="0.0 3 5 4 8" xfId="5381" xr:uid="{00000000-0005-0000-0000-000006150000}"/>
    <cellStyle name="0.0 3 5 5" xfId="5382" xr:uid="{00000000-0005-0000-0000-000007150000}"/>
    <cellStyle name="0.0 3 5 5 2" xfId="5383" xr:uid="{00000000-0005-0000-0000-000008150000}"/>
    <cellStyle name="0.0 3 5 5 3" xfId="5384" xr:uid="{00000000-0005-0000-0000-000009150000}"/>
    <cellStyle name="0.0 3 5 5 4" xfId="5385" xr:uid="{00000000-0005-0000-0000-00000A150000}"/>
    <cellStyle name="0.0 3 5 5 5" xfId="5386" xr:uid="{00000000-0005-0000-0000-00000B150000}"/>
    <cellStyle name="0.0 3 5 6" xfId="5387" xr:uid="{00000000-0005-0000-0000-00000C150000}"/>
    <cellStyle name="0.0 3 5 6 2" xfId="5388" xr:uid="{00000000-0005-0000-0000-00000D150000}"/>
    <cellStyle name="0.0 3 5 6 3" xfId="5389" xr:uid="{00000000-0005-0000-0000-00000E150000}"/>
    <cellStyle name="0.0 3 5 6 4" xfId="5390" xr:uid="{00000000-0005-0000-0000-00000F150000}"/>
    <cellStyle name="0.0 3 5 6 5" xfId="5391" xr:uid="{00000000-0005-0000-0000-000010150000}"/>
    <cellStyle name="0.0 3 5 7" xfId="5392" xr:uid="{00000000-0005-0000-0000-000011150000}"/>
    <cellStyle name="0.0 3 5 7 2" xfId="5393" xr:uid="{00000000-0005-0000-0000-000012150000}"/>
    <cellStyle name="0.0 3 5 7 3" xfId="5394" xr:uid="{00000000-0005-0000-0000-000013150000}"/>
    <cellStyle name="0.0 3 5 7 4" xfId="5395" xr:uid="{00000000-0005-0000-0000-000014150000}"/>
    <cellStyle name="0.0 3 5 7 5" xfId="5396" xr:uid="{00000000-0005-0000-0000-000015150000}"/>
    <cellStyle name="0.0 3 5 8" xfId="5397" xr:uid="{00000000-0005-0000-0000-000016150000}"/>
    <cellStyle name="0.0 3 5 9" xfId="5398" xr:uid="{00000000-0005-0000-0000-000017150000}"/>
    <cellStyle name="0.0 3 6" xfId="5399" xr:uid="{00000000-0005-0000-0000-000018150000}"/>
    <cellStyle name="0.0 3 6 2" xfId="5400" xr:uid="{00000000-0005-0000-0000-000019150000}"/>
    <cellStyle name="0.0 3 6 2 2" xfId="5401" xr:uid="{00000000-0005-0000-0000-00001A150000}"/>
    <cellStyle name="0.0 3 6 2 3" xfId="5402" xr:uid="{00000000-0005-0000-0000-00001B150000}"/>
    <cellStyle name="0.0 3 6 2 4" xfId="5403" xr:uid="{00000000-0005-0000-0000-00001C150000}"/>
    <cellStyle name="0.0 3 6 2 5" xfId="5404" xr:uid="{00000000-0005-0000-0000-00001D150000}"/>
    <cellStyle name="0.0 3 6 3" xfId="5405" xr:uid="{00000000-0005-0000-0000-00001E150000}"/>
    <cellStyle name="0.0 3 6 3 2" xfId="5406" xr:uid="{00000000-0005-0000-0000-00001F150000}"/>
    <cellStyle name="0.0 3 6 3 3" xfId="5407" xr:uid="{00000000-0005-0000-0000-000020150000}"/>
    <cellStyle name="0.0 3 6 3 4" xfId="5408" xr:uid="{00000000-0005-0000-0000-000021150000}"/>
    <cellStyle name="0.0 3 6 3 5" xfId="5409" xr:uid="{00000000-0005-0000-0000-000022150000}"/>
    <cellStyle name="0.0 3 6 4" xfId="5410" xr:uid="{00000000-0005-0000-0000-000023150000}"/>
    <cellStyle name="0.0 3 6 4 2" xfId="5411" xr:uid="{00000000-0005-0000-0000-000024150000}"/>
    <cellStyle name="0.0 3 6 4 3" xfId="5412" xr:uid="{00000000-0005-0000-0000-000025150000}"/>
    <cellStyle name="0.0 3 6 4 4" xfId="5413" xr:uid="{00000000-0005-0000-0000-000026150000}"/>
    <cellStyle name="0.0 3 6 4 5" xfId="5414" xr:uid="{00000000-0005-0000-0000-000027150000}"/>
    <cellStyle name="0.0 3 6 5" xfId="5415" xr:uid="{00000000-0005-0000-0000-000028150000}"/>
    <cellStyle name="0.0 3 6 6" xfId="5416" xr:uid="{00000000-0005-0000-0000-000029150000}"/>
    <cellStyle name="0.0 3 6 7" xfId="5417" xr:uid="{00000000-0005-0000-0000-00002A150000}"/>
    <cellStyle name="0.0 3 6 8" xfId="5418" xr:uid="{00000000-0005-0000-0000-00002B150000}"/>
    <cellStyle name="0.0 3 7" xfId="5419" xr:uid="{00000000-0005-0000-0000-00002C150000}"/>
    <cellStyle name="0.0 3 7 2" xfId="5420" xr:uid="{00000000-0005-0000-0000-00002D150000}"/>
    <cellStyle name="0.0 3 7 2 2" xfId="5421" xr:uid="{00000000-0005-0000-0000-00002E150000}"/>
    <cellStyle name="0.0 3 7 2 3" xfId="5422" xr:uid="{00000000-0005-0000-0000-00002F150000}"/>
    <cellStyle name="0.0 3 7 2 4" xfId="5423" xr:uid="{00000000-0005-0000-0000-000030150000}"/>
    <cellStyle name="0.0 3 7 2 5" xfId="5424" xr:uid="{00000000-0005-0000-0000-000031150000}"/>
    <cellStyle name="0.0 3 7 3" xfId="5425" xr:uid="{00000000-0005-0000-0000-000032150000}"/>
    <cellStyle name="0.0 3 7 3 2" xfId="5426" xr:uid="{00000000-0005-0000-0000-000033150000}"/>
    <cellStyle name="0.0 3 7 3 3" xfId="5427" xr:uid="{00000000-0005-0000-0000-000034150000}"/>
    <cellStyle name="0.0 3 7 3 4" xfId="5428" xr:uid="{00000000-0005-0000-0000-000035150000}"/>
    <cellStyle name="0.0 3 7 3 5" xfId="5429" xr:uid="{00000000-0005-0000-0000-000036150000}"/>
    <cellStyle name="0.0 3 7 4" xfId="5430" xr:uid="{00000000-0005-0000-0000-000037150000}"/>
    <cellStyle name="0.0 3 7 4 2" xfId="5431" xr:uid="{00000000-0005-0000-0000-000038150000}"/>
    <cellStyle name="0.0 3 7 4 3" xfId="5432" xr:uid="{00000000-0005-0000-0000-000039150000}"/>
    <cellStyle name="0.0 3 7 4 4" xfId="5433" xr:uid="{00000000-0005-0000-0000-00003A150000}"/>
    <cellStyle name="0.0 3 7 4 5" xfId="5434" xr:uid="{00000000-0005-0000-0000-00003B150000}"/>
    <cellStyle name="0.0 3 7 5" xfId="5435" xr:uid="{00000000-0005-0000-0000-00003C150000}"/>
    <cellStyle name="0.0 3 7 6" xfId="5436" xr:uid="{00000000-0005-0000-0000-00003D150000}"/>
    <cellStyle name="0.0 3 7 7" xfId="5437" xr:uid="{00000000-0005-0000-0000-00003E150000}"/>
    <cellStyle name="0.0 3 7 8" xfId="5438" xr:uid="{00000000-0005-0000-0000-00003F150000}"/>
    <cellStyle name="0.0 3 8" xfId="5439" xr:uid="{00000000-0005-0000-0000-000040150000}"/>
    <cellStyle name="0.0 3 8 2" xfId="5440" xr:uid="{00000000-0005-0000-0000-000041150000}"/>
    <cellStyle name="0.0 3 8 3" xfId="5441" xr:uid="{00000000-0005-0000-0000-000042150000}"/>
    <cellStyle name="0.0 3 8 4" xfId="5442" xr:uid="{00000000-0005-0000-0000-000043150000}"/>
    <cellStyle name="0.0 3 8 5" xfId="5443" xr:uid="{00000000-0005-0000-0000-000044150000}"/>
    <cellStyle name="0.0 3 9" xfId="5444" xr:uid="{00000000-0005-0000-0000-000045150000}"/>
    <cellStyle name="0.0 4" xfId="5445" xr:uid="{00000000-0005-0000-0000-000046150000}"/>
    <cellStyle name="0.0 4 10" xfId="5446" xr:uid="{00000000-0005-0000-0000-000047150000}"/>
    <cellStyle name="0.0 4 11" xfId="5447" xr:uid="{00000000-0005-0000-0000-000048150000}"/>
    <cellStyle name="0.0 4 12" xfId="5448" xr:uid="{00000000-0005-0000-0000-000049150000}"/>
    <cellStyle name="0.0 4 13" xfId="5449" xr:uid="{00000000-0005-0000-0000-00004A150000}"/>
    <cellStyle name="0.0 4 2" xfId="5450" xr:uid="{00000000-0005-0000-0000-00004B150000}"/>
    <cellStyle name="0.0 4 2 10" xfId="5451" xr:uid="{00000000-0005-0000-0000-00004C150000}"/>
    <cellStyle name="0.0 4 2 11" xfId="5452" xr:uid="{00000000-0005-0000-0000-00004D150000}"/>
    <cellStyle name="0.0 4 2 2" xfId="5453" xr:uid="{00000000-0005-0000-0000-00004E150000}"/>
    <cellStyle name="0.0 4 2 2 2" xfId="5454" xr:uid="{00000000-0005-0000-0000-00004F150000}"/>
    <cellStyle name="0.0 4 2 2 2 2" xfId="5455" xr:uid="{00000000-0005-0000-0000-000050150000}"/>
    <cellStyle name="0.0 4 2 2 2 3" xfId="5456" xr:uid="{00000000-0005-0000-0000-000051150000}"/>
    <cellStyle name="0.0 4 2 2 2 4" xfId="5457" xr:uid="{00000000-0005-0000-0000-000052150000}"/>
    <cellStyle name="0.0 4 2 2 2 5" xfId="5458" xr:uid="{00000000-0005-0000-0000-000053150000}"/>
    <cellStyle name="0.0 4 2 2 3" xfId="5459" xr:uid="{00000000-0005-0000-0000-000054150000}"/>
    <cellStyle name="0.0 4 2 2 3 2" xfId="5460" xr:uid="{00000000-0005-0000-0000-000055150000}"/>
    <cellStyle name="0.0 4 2 2 3 3" xfId="5461" xr:uid="{00000000-0005-0000-0000-000056150000}"/>
    <cellStyle name="0.0 4 2 2 3 4" xfId="5462" xr:uid="{00000000-0005-0000-0000-000057150000}"/>
    <cellStyle name="0.0 4 2 2 3 5" xfId="5463" xr:uid="{00000000-0005-0000-0000-000058150000}"/>
    <cellStyle name="0.0 4 2 2 4" xfId="5464" xr:uid="{00000000-0005-0000-0000-000059150000}"/>
    <cellStyle name="0.0 4 2 2 4 2" xfId="5465" xr:uid="{00000000-0005-0000-0000-00005A150000}"/>
    <cellStyle name="0.0 4 2 2 4 3" xfId="5466" xr:uid="{00000000-0005-0000-0000-00005B150000}"/>
    <cellStyle name="0.0 4 2 2 4 4" xfId="5467" xr:uid="{00000000-0005-0000-0000-00005C150000}"/>
    <cellStyle name="0.0 4 2 2 4 5" xfId="5468" xr:uid="{00000000-0005-0000-0000-00005D150000}"/>
    <cellStyle name="0.0 4 2 2 5" xfId="5469" xr:uid="{00000000-0005-0000-0000-00005E150000}"/>
    <cellStyle name="0.0 4 2 2 6" xfId="5470" xr:uid="{00000000-0005-0000-0000-00005F150000}"/>
    <cellStyle name="0.0 4 2 2 7" xfId="5471" xr:uid="{00000000-0005-0000-0000-000060150000}"/>
    <cellStyle name="0.0 4 2 2 8" xfId="5472" xr:uid="{00000000-0005-0000-0000-000061150000}"/>
    <cellStyle name="0.0 4 2 3" xfId="5473" xr:uid="{00000000-0005-0000-0000-000062150000}"/>
    <cellStyle name="0.0 4 2 3 2" xfId="5474" xr:uid="{00000000-0005-0000-0000-000063150000}"/>
    <cellStyle name="0.0 4 2 3 2 2" xfId="5475" xr:uid="{00000000-0005-0000-0000-000064150000}"/>
    <cellStyle name="0.0 4 2 3 2 3" xfId="5476" xr:uid="{00000000-0005-0000-0000-000065150000}"/>
    <cellStyle name="0.0 4 2 3 2 4" xfId="5477" xr:uid="{00000000-0005-0000-0000-000066150000}"/>
    <cellStyle name="0.0 4 2 3 2 5" xfId="5478" xr:uid="{00000000-0005-0000-0000-000067150000}"/>
    <cellStyle name="0.0 4 2 3 3" xfId="5479" xr:uid="{00000000-0005-0000-0000-000068150000}"/>
    <cellStyle name="0.0 4 2 3 3 2" xfId="5480" xr:uid="{00000000-0005-0000-0000-000069150000}"/>
    <cellStyle name="0.0 4 2 3 3 3" xfId="5481" xr:uid="{00000000-0005-0000-0000-00006A150000}"/>
    <cellStyle name="0.0 4 2 3 3 4" xfId="5482" xr:uid="{00000000-0005-0000-0000-00006B150000}"/>
    <cellStyle name="0.0 4 2 3 3 5" xfId="5483" xr:uid="{00000000-0005-0000-0000-00006C150000}"/>
    <cellStyle name="0.0 4 2 3 4" xfId="5484" xr:uid="{00000000-0005-0000-0000-00006D150000}"/>
    <cellStyle name="0.0 4 2 3 4 2" xfId="5485" xr:uid="{00000000-0005-0000-0000-00006E150000}"/>
    <cellStyle name="0.0 4 2 3 4 3" xfId="5486" xr:uid="{00000000-0005-0000-0000-00006F150000}"/>
    <cellStyle name="0.0 4 2 3 4 4" xfId="5487" xr:uid="{00000000-0005-0000-0000-000070150000}"/>
    <cellStyle name="0.0 4 2 3 4 5" xfId="5488" xr:uid="{00000000-0005-0000-0000-000071150000}"/>
    <cellStyle name="0.0 4 2 3 5" xfId="5489" xr:uid="{00000000-0005-0000-0000-000072150000}"/>
    <cellStyle name="0.0 4 2 3 6" xfId="5490" xr:uid="{00000000-0005-0000-0000-000073150000}"/>
    <cellStyle name="0.0 4 2 3 7" xfId="5491" xr:uid="{00000000-0005-0000-0000-000074150000}"/>
    <cellStyle name="0.0 4 2 3 8" xfId="5492" xr:uid="{00000000-0005-0000-0000-000075150000}"/>
    <cellStyle name="0.0 4 2 4" xfId="5493" xr:uid="{00000000-0005-0000-0000-000076150000}"/>
    <cellStyle name="0.0 4 2 4 2" xfId="5494" xr:uid="{00000000-0005-0000-0000-000077150000}"/>
    <cellStyle name="0.0 4 2 4 2 2" xfId="5495" xr:uid="{00000000-0005-0000-0000-000078150000}"/>
    <cellStyle name="0.0 4 2 4 2 3" xfId="5496" xr:uid="{00000000-0005-0000-0000-000079150000}"/>
    <cellStyle name="0.0 4 2 4 2 4" xfId="5497" xr:uid="{00000000-0005-0000-0000-00007A150000}"/>
    <cellStyle name="0.0 4 2 4 2 5" xfId="5498" xr:uid="{00000000-0005-0000-0000-00007B150000}"/>
    <cellStyle name="0.0 4 2 4 3" xfId="5499" xr:uid="{00000000-0005-0000-0000-00007C150000}"/>
    <cellStyle name="0.0 4 2 4 3 2" xfId="5500" xr:uid="{00000000-0005-0000-0000-00007D150000}"/>
    <cellStyle name="0.0 4 2 4 3 3" xfId="5501" xr:uid="{00000000-0005-0000-0000-00007E150000}"/>
    <cellStyle name="0.0 4 2 4 3 4" xfId="5502" xr:uid="{00000000-0005-0000-0000-00007F150000}"/>
    <cellStyle name="0.0 4 2 4 3 5" xfId="5503" xr:uid="{00000000-0005-0000-0000-000080150000}"/>
    <cellStyle name="0.0 4 2 4 4" xfId="5504" xr:uid="{00000000-0005-0000-0000-000081150000}"/>
    <cellStyle name="0.0 4 2 4 4 2" xfId="5505" xr:uid="{00000000-0005-0000-0000-000082150000}"/>
    <cellStyle name="0.0 4 2 4 4 3" xfId="5506" xr:uid="{00000000-0005-0000-0000-000083150000}"/>
    <cellStyle name="0.0 4 2 4 4 4" xfId="5507" xr:uid="{00000000-0005-0000-0000-000084150000}"/>
    <cellStyle name="0.0 4 2 4 4 5" xfId="5508" xr:uid="{00000000-0005-0000-0000-000085150000}"/>
    <cellStyle name="0.0 4 2 4 5" xfId="5509" xr:uid="{00000000-0005-0000-0000-000086150000}"/>
    <cellStyle name="0.0 4 2 4 6" xfId="5510" xr:uid="{00000000-0005-0000-0000-000087150000}"/>
    <cellStyle name="0.0 4 2 4 7" xfId="5511" xr:uid="{00000000-0005-0000-0000-000088150000}"/>
    <cellStyle name="0.0 4 2 4 8" xfId="5512" xr:uid="{00000000-0005-0000-0000-000089150000}"/>
    <cellStyle name="0.0 4 2 5" xfId="5513" xr:uid="{00000000-0005-0000-0000-00008A150000}"/>
    <cellStyle name="0.0 4 2 5 2" xfId="5514" xr:uid="{00000000-0005-0000-0000-00008B150000}"/>
    <cellStyle name="0.0 4 2 5 3" xfId="5515" xr:uid="{00000000-0005-0000-0000-00008C150000}"/>
    <cellStyle name="0.0 4 2 5 4" xfId="5516" xr:uid="{00000000-0005-0000-0000-00008D150000}"/>
    <cellStyle name="0.0 4 2 5 5" xfId="5517" xr:uid="{00000000-0005-0000-0000-00008E150000}"/>
    <cellStyle name="0.0 4 2 6" xfId="5518" xr:uid="{00000000-0005-0000-0000-00008F150000}"/>
    <cellStyle name="0.0 4 2 6 2" xfId="5519" xr:uid="{00000000-0005-0000-0000-000090150000}"/>
    <cellStyle name="0.0 4 2 6 3" xfId="5520" xr:uid="{00000000-0005-0000-0000-000091150000}"/>
    <cellStyle name="0.0 4 2 6 4" xfId="5521" xr:uid="{00000000-0005-0000-0000-000092150000}"/>
    <cellStyle name="0.0 4 2 6 5" xfId="5522" xr:uid="{00000000-0005-0000-0000-000093150000}"/>
    <cellStyle name="0.0 4 2 7" xfId="5523" xr:uid="{00000000-0005-0000-0000-000094150000}"/>
    <cellStyle name="0.0 4 2 7 2" xfId="5524" xr:uid="{00000000-0005-0000-0000-000095150000}"/>
    <cellStyle name="0.0 4 2 7 3" xfId="5525" xr:uid="{00000000-0005-0000-0000-000096150000}"/>
    <cellStyle name="0.0 4 2 7 4" xfId="5526" xr:uid="{00000000-0005-0000-0000-000097150000}"/>
    <cellStyle name="0.0 4 2 7 5" xfId="5527" xr:uid="{00000000-0005-0000-0000-000098150000}"/>
    <cellStyle name="0.0 4 2 8" xfId="5528" xr:uid="{00000000-0005-0000-0000-000099150000}"/>
    <cellStyle name="0.0 4 2 9" xfId="5529" xr:uid="{00000000-0005-0000-0000-00009A150000}"/>
    <cellStyle name="0.0 4 3" xfId="5530" xr:uid="{00000000-0005-0000-0000-00009B150000}"/>
    <cellStyle name="0.0 4 3 10" xfId="5531" xr:uid="{00000000-0005-0000-0000-00009C150000}"/>
    <cellStyle name="0.0 4 3 11" xfId="5532" xr:uid="{00000000-0005-0000-0000-00009D150000}"/>
    <cellStyle name="0.0 4 3 2" xfId="5533" xr:uid="{00000000-0005-0000-0000-00009E150000}"/>
    <cellStyle name="0.0 4 3 2 2" xfId="5534" xr:uid="{00000000-0005-0000-0000-00009F150000}"/>
    <cellStyle name="0.0 4 3 2 2 2" xfId="5535" xr:uid="{00000000-0005-0000-0000-0000A0150000}"/>
    <cellStyle name="0.0 4 3 2 2 3" xfId="5536" xr:uid="{00000000-0005-0000-0000-0000A1150000}"/>
    <cellStyle name="0.0 4 3 2 2 4" xfId="5537" xr:uid="{00000000-0005-0000-0000-0000A2150000}"/>
    <cellStyle name="0.0 4 3 2 2 5" xfId="5538" xr:uid="{00000000-0005-0000-0000-0000A3150000}"/>
    <cellStyle name="0.0 4 3 2 3" xfId="5539" xr:uid="{00000000-0005-0000-0000-0000A4150000}"/>
    <cellStyle name="0.0 4 3 2 3 2" xfId="5540" xr:uid="{00000000-0005-0000-0000-0000A5150000}"/>
    <cellStyle name="0.0 4 3 2 3 3" xfId="5541" xr:uid="{00000000-0005-0000-0000-0000A6150000}"/>
    <cellStyle name="0.0 4 3 2 3 4" xfId="5542" xr:uid="{00000000-0005-0000-0000-0000A7150000}"/>
    <cellStyle name="0.0 4 3 2 3 5" xfId="5543" xr:uid="{00000000-0005-0000-0000-0000A8150000}"/>
    <cellStyle name="0.0 4 3 2 4" xfId="5544" xr:uid="{00000000-0005-0000-0000-0000A9150000}"/>
    <cellStyle name="0.0 4 3 2 4 2" xfId="5545" xr:uid="{00000000-0005-0000-0000-0000AA150000}"/>
    <cellStyle name="0.0 4 3 2 4 3" xfId="5546" xr:uid="{00000000-0005-0000-0000-0000AB150000}"/>
    <cellStyle name="0.0 4 3 2 4 4" xfId="5547" xr:uid="{00000000-0005-0000-0000-0000AC150000}"/>
    <cellStyle name="0.0 4 3 2 4 5" xfId="5548" xr:uid="{00000000-0005-0000-0000-0000AD150000}"/>
    <cellStyle name="0.0 4 3 2 5" xfId="5549" xr:uid="{00000000-0005-0000-0000-0000AE150000}"/>
    <cellStyle name="0.0 4 3 2 6" xfId="5550" xr:uid="{00000000-0005-0000-0000-0000AF150000}"/>
    <cellStyle name="0.0 4 3 2 7" xfId="5551" xr:uid="{00000000-0005-0000-0000-0000B0150000}"/>
    <cellStyle name="0.0 4 3 2 8" xfId="5552" xr:uid="{00000000-0005-0000-0000-0000B1150000}"/>
    <cellStyle name="0.0 4 3 3" xfId="5553" xr:uid="{00000000-0005-0000-0000-0000B2150000}"/>
    <cellStyle name="0.0 4 3 3 2" xfId="5554" xr:uid="{00000000-0005-0000-0000-0000B3150000}"/>
    <cellStyle name="0.0 4 3 3 2 2" xfId="5555" xr:uid="{00000000-0005-0000-0000-0000B4150000}"/>
    <cellStyle name="0.0 4 3 3 2 3" xfId="5556" xr:uid="{00000000-0005-0000-0000-0000B5150000}"/>
    <cellStyle name="0.0 4 3 3 2 4" xfId="5557" xr:uid="{00000000-0005-0000-0000-0000B6150000}"/>
    <cellStyle name="0.0 4 3 3 2 5" xfId="5558" xr:uid="{00000000-0005-0000-0000-0000B7150000}"/>
    <cellStyle name="0.0 4 3 3 3" xfId="5559" xr:uid="{00000000-0005-0000-0000-0000B8150000}"/>
    <cellStyle name="0.0 4 3 3 3 2" xfId="5560" xr:uid="{00000000-0005-0000-0000-0000B9150000}"/>
    <cellStyle name="0.0 4 3 3 3 3" xfId="5561" xr:uid="{00000000-0005-0000-0000-0000BA150000}"/>
    <cellStyle name="0.0 4 3 3 3 4" xfId="5562" xr:uid="{00000000-0005-0000-0000-0000BB150000}"/>
    <cellStyle name="0.0 4 3 3 3 5" xfId="5563" xr:uid="{00000000-0005-0000-0000-0000BC150000}"/>
    <cellStyle name="0.0 4 3 3 4" xfId="5564" xr:uid="{00000000-0005-0000-0000-0000BD150000}"/>
    <cellStyle name="0.0 4 3 3 4 2" xfId="5565" xr:uid="{00000000-0005-0000-0000-0000BE150000}"/>
    <cellStyle name="0.0 4 3 3 4 3" xfId="5566" xr:uid="{00000000-0005-0000-0000-0000BF150000}"/>
    <cellStyle name="0.0 4 3 3 4 4" xfId="5567" xr:uid="{00000000-0005-0000-0000-0000C0150000}"/>
    <cellStyle name="0.0 4 3 3 4 5" xfId="5568" xr:uid="{00000000-0005-0000-0000-0000C1150000}"/>
    <cellStyle name="0.0 4 3 3 5" xfId="5569" xr:uid="{00000000-0005-0000-0000-0000C2150000}"/>
    <cellStyle name="0.0 4 3 3 6" xfId="5570" xr:uid="{00000000-0005-0000-0000-0000C3150000}"/>
    <cellStyle name="0.0 4 3 3 7" xfId="5571" xr:uid="{00000000-0005-0000-0000-0000C4150000}"/>
    <cellStyle name="0.0 4 3 3 8" xfId="5572" xr:uid="{00000000-0005-0000-0000-0000C5150000}"/>
    <cellStyle name="0.0 4 3 4" xfId="5573" xr:uid="{00000000-0005-0000-0000-0000C6150000}"/>
    <cellStyle name="0.0 4 3 4 2" xfId="5574" xr:uid="{00000000-0005-0000-0000-0000C7150000}"/>
    <cellStyle name="0.0 4 3 4 2 2" xfId="5575" xr:uid="{00000000-0005-0000-0000-0000C8150000}"/>
    <cellStyle name="0.0 4 3 4 2 3" xfId="5576" xr:uid="{00000000-0005-0000-0000-0000C9150000}"/>
    <cellStyle name="0.0 4 3 4 2 4" xfId="5577" xr:uid="{00000000-0005-0000-0000-0000CA150000}"/>
    <cellStyle name="0.0 4 3 4 2 5" xfId="5578" xr:uid="{00000000-0005-0000-0000-0000CB150000}"/>
    <cellStyle name="0.0 4 3 4 3" xfId="5579" xr:uid="{00000000-0005-0000-0000-0000CC150000}"/>
    <cellStyle name="0.0 4 3 4 3 2" xfId="5580" xr:uid="{00000000-0005-0000-0000-0000CD150000}"/>
    <cellStyle name="0.0 4 3 4 3 3" xfId="5581" xr:uid="{00000000-0005-0000-0000-0000CE150000}"/>
    <cellStyle name="0.0 4 3 4 3 4" xfId="5582" xr:uid="{00000000-0005-0000-0000-0000CF150000}"/>
    <cellStyle name="0.0 4 3 4 3 5" xfId="5583" xr:uid="{00000000-0005-0000-0000-0000D0150000}"/>
    <cellStyle name="0.0 4 3 4 4" xfId="5584" xr:uid="{00000000-0005-0000-0000-0000D1150000}"/>
    <cellStyle name="0.0 4 3 4 4 2" xfId="5585" xr:uid="{00000000-0005-0000-0000-0000D2150000}"/>
    <cellStyle name="0.0 4 3 4 4 3" xfId="5586" xr:uid="{00000000-0005-0000-0000-0000D3150000}"/>
    <cellStyle name="0.0 4 3 4 4 4" xfId="5587" xr:uid="{00000000-0005-0000-0000-0000D4150000}"/>
    <cellStyle name="0.0 4 3 4 4 5" xfId="5588" xr:uid="{00000000-0005-0000-0000-0000D5150000}"/>
    <cellStyle name="0.0 4 3 4 5" xfId="5589" xr:uid="{00000000-0005-0000-0000-0000D6150000}"/>
    <cellStyle name="0.0 4 3 4 6" xfId="5590" xr:uid="{00000000-0005-0000-0000-0000D7150000}"/>
    <cellStyle name="0.0 4 3 4 7" xfId="5591" xr:uid="{00000000-0005-0000-0000-0000D8150000}"/>
    <cellStyle name="0.0 4 3 4 8" xfId="5592" xr:uid="{00000000-0005-0000-0000-0000D9150000}"/>
    <cellStyle name="0.0 4 3 5" xfId="5593" xr:uid="{00000000-0005-0000-0000-0000DA150000}"/>
    <cellStyle name="0.0 4 3 5 2" xfId="5594" xr:uid="{00000000-0005-0000-0000-0000DB150000}"/>
    <cellStyle name="0.0 4 3 5 3" xfId="5595" xr:uid="{00000000-0005-0000-0000-0000DC150000}"/>
    <cellStyle name="0.0 4 3 5 4" xfId="5596" xr:uid="{00000000-0005-0000-0000-0000DD150000}"/>
    <cellStyle name="0.0 4 3 5 5" xfId="5597" xr:uid="{00000000-0005-0000-0000-0000DE150000}"/>
    <cellStyle name="0.0 4 3 6" xfId="5598" xr:uid="{00000000-0005-0000-0000-0000DF150000}"/>
    <cellStyle name="0.0 4 3 6 2" xfId="5599" xr:uid="{00000000-0005-0000-0000-0000E0150000}"/>
    <cellStyle name="0.0 4 3 6 3" xfId="5600" xr:uid="{00000000-0005-0000-0000-0000E1150000}"/>
    <cellStyle name="0.0 4 3 6 4" xfId="5601" xr:uid="{00000000-0005-0000-0000-0000E2150000}"/>
    <cellStyle name="0.0 4 3 6 5" xfId="5602" xr:uid="{00000000-0005-0000-0000-0000E3150000}"/>
    <cellStyle name="0.0 4 3 7" xfId="5603" xr:uid="{00000000-0005-0000-0000-0000E4150000}"/>
    <cellStyle name="0.0 4 3 7 2" xfId="5604" xr:uid="{00000000-0005-0000-0000-0000E5150000}"/>
    <cellStyle name="0.0 4 3 7 3" xfId="5605" xr:uid="{00000000-0005-0000-0000-0000E6150000}"/>
    <cellStyle name="0.0 4 3 7 4" xfId="5606" xr:uid="{00000000-0005-0000-0000-0000E7150000}"/>
    <cellStyle name="0.0 4 3 7 5" xfId="5607" xr:uid="{00000000-0005-0000-0000-0000E8150000}"/>
    <cellStyle name="0.0 4 3 8" xfId="5608" xr:uid="{00000000-0005-0000-0000-0000E9150000}"/>
    <cellStyle name="0.0 4 3 9" xfId="5609" xr:uid="{00000000-0005-0000-0000-0000EA150000}"/>
    <cellStyle name="0.0 4 4" xfId="5610" xr:uid="{00000000-0005-0000-0000-0000EB150000}"/>
    <cellStyle name="0.0 4 4 2" xfId="5611" xr:uid="{00000000-0005-0000-0000-0000EC150000}"/>
    <cellStyle name="0.0 4 4 2 2" xfId="5612" xr:uid="{00000000-0005-0000-0000-0000ED150000}"/>
    <cellStyle name="0.0 4 4 2 3" xfId="5613" xr:uid="{00000000-0005-0000-0000-0000EE150000}"/>
    <cellStyle name="0.0 4 4 2 4" xfId="5614" xr:uid="{00000000-0005-0000-0000-0000EF150000}"/>
    <cellStyle name="0.0 4 4 2 5" xfId="5615" xr:uid="{00000000-0005-0000-0000-0000F0150000}"/>
    <cellStyle name="0.0 4 4 3" xfId="5616" xr:uid="{00000000-0005-0000-0000-0000F1150000}"/>
    <cellStyle name="0.0 4 4 3 2" xfId="5617" xr:uid="{00000000-0005-0000-0000-0000F2150000}"/>
    <cellStyle name="0.0 4 4 3 3" xfId="5618" xr:uid="{00000000-0005-0000-0000-0000F3150000}"/>
    <cellStyle name="0.0 4 4 3 4" xfId="5619" xr:uid="{00000000-0005-0000-0000-0000F4150000}"/>
    <cellStyle name="0.0 4 4 3 5" xfId="5620" xr:uid="{00000000-0005-0000-0000-0000F5150000}"/>
    <cellStyle name="0.0 4 4 4" xfId="5621" xr:uid="{00000000-0005-0000-0000-0000F6150000}"/>
    <cellStyle name="0.0 4 4 4 2" xfId="5622" xr:uid="{00000000-0005-0000-0000-0000F7150000}"/>
    <cellStyle name="0.0 4 4 4 3" xfId="5623" xr:uid="{00000000-0005-0000-0000-0000F8150000}"/>
    <cellStyle name="0.0 4 4 4 4" xfId="5624" xr:uid="{00000000-0005-0000-0000-0000F9150000}"/>
    <cellStyle name="0.0 4 4 4 5" xfId="5625" xr:uid="{00000000-0005-0000-0000-0000FA150000}"/>
    <cellStyle name="0.0 4 4 5" xfId="5626" xr:uid="{00000000-0005-0000-0000-0000FB150000}"/>
    <cellStyle name="0.0 4 4 6" xfId="5627" xr:uid="{00000000-0005-0000-0000-0000FC150000}"/>
    <cellStyle name="0.0 4 4 7" xfId="5628" xr:uid="{00000000-0005-0000-0000-0000FD150000}"/>
    <cellStyle name="0.0 4 4 8" xfId="5629" xr:uid="{00000000-0005-0000-0000-0000FE150000}"/>
    <cellStyle name="0.0 4 5" xfId="5630" xr:uid="{00000000-0005-0000-0000-0000FF150000}"/>
    <cellStyle name="0.0 4 5 2" xfId="5631" xr:uid="{00000000-0005-0000-0000-000000160000}"/>
    <cellStyle name="0.0 4 5 2 2" xfId="5632" xr:uid="{00000000-0005-0000-0000-000001160000}"/>
    <cellStyle name="0.0 4 5 2 3" xfId="5633" xr:uid="{00000000-0005-0000-0000-000002160000}"/>
    <cellStyle name="0.0 4 5 2 4" xfId="5634" xr:uid="{00000000-0005-0000-0000-000003160000}"/>
    <cellStyle name="0.0 4 5 2 5" xfId="5635" xr:uid="{00000000-0005-0000-0000-000004160000}"/>
    <cellStyle name="0.0 4 5 3" xfId="5636" xr:uid="{00000000-0005-0000-0000-000005160000}"/>
    <cellStyle name="0.0 4 5 3 2" xfId="5637" xr:uid="{00000000-0005-0000-0000-000006160000}"/>
    <cellStyle name="0.0 4 5 3 3" xfId="5638" xr:uid="{00000000-0005-0000-0000-000007160000}"/>
    <cellStyle name="0.0 4 5 3 4" xfId="5639" xr:uid="{00000000-0005-0000-0000-000008160000}"/>
    <cellStyle name="0.0 4 5 3 5" xfId="5640" xr:uid="{00000000-0005-0000-0000-000009160000}"/>
    <cellStyle name="0.0 4 5 4" xfId="5641" xr:uid="{00000000-0005-0000-0000-00000A160000}"/>
    <cellStyle name="0.0 4 5 4 2" xfId="5642" xr:uid="{00000000-0005-0000-0000-00000B160000}"/>
    <cellStyle name="0.0 4 5 4 3" xfId="5643" xr:uid="{00000000-0005-0000-0000-00000C160000}"/>
    <cellStyle name="0.0 4 5 4 4" xfId="5644" xr:uid="{00000000-0005-0000-0000-00000D160000}"/>
    <cellStyle name="0.0 4 5 4 5" xfId="5645" xr:uid="{00000000-0005-0000-0000-00000E160000}"/>
    <cellStyle name="0.0 4 5 5" xfId="5646" xr:uid="{00000000-0005-0000-0000-00000F160000}"/>
    <cellStyle name="0.0 4 5 6" xfId="5647" xr:uid="{00000000-0005-0000-0000-000010160000}"/>
    <cellStyle name="0.0 4 5 7" xfId="5648" xr:uid="{00000000-0005-0000-0000-000011160000}"/>
    <cellStyle name="0.0 4 5 8" xfId="5649" xr:uid="{00000000-0005-0000-0000-000012160000}"/>
    <cellStyle name="0.0 4 6" xfId="5650" xr:uid="{00000000-0005-0000-0000-000013160000}"/>
    <cellStyle name="0.0 4 6 2" xfId="5651" xr:uid="{00000000-0005-0000-0000-000014160000}"/>
    <cellStyle name="0.0 4 6 2 2" xfId="5652" xr:uid="{00000000-0005-0000-0000-000015160000}"/>
    <cellStyle name="0.0 4 6 2 3" xfId="5653" xr:uid="{00000000-0005-0000-0000-000016160000}"/>
    <cellStyle name="0.0 4 6 2 4" xfId="5654" xr:uid="{00000000-0005-0000-0000-000017160000}"/>
    <cellStyle name="0.0 4 6 2 5" xfId="5655" xr:uid="{00000000-0005-0000-0000-000018160000}"/>
    <cellStyle name="0.0 4 6 3" xfId="5656" xr:uid="{00000000-0005-0000-0000-000019160000}"/>
    <cellStyle name="0.0 4 6 3 2" xfId="5657" xr:uid="{00000000-0005-0000-0000-00001A160000}"/>
    <cellStyle name="0.0 4 6 3 3" xfId="5658" xr:uid="{00000000-0005-0000-0000-00001B160000}"/>
    <cellStyle name="0.0 4 6 3 4" xfId="5659" xr:uid="{00000000-0005-0000-0000-00001C160000}"/>
    <cellStyle name="0.0 4 6 3 5" xfId="5660" xr:uid="{00000000-0005-0000-0000-00001D160000}"/>
    <cellStyle name="0.0 4 6 4" xfId="5661" xr:uid="{00000000-0005-0000-0000-00001E160000}"/>
    <cellStyle name="0.0 4 6 4 2" xfId="5662" xr:uid="{00000000-0005-0000-0000-00001F160000}"/>
    <cellStyle name="0.0 4 6 4 3" xfId="5663" xr:uid="{00000000-0005-0000-0000-000020160000}"/>
    <cellStyle name="0.0 4 6 4 4" xfId="5664" xr:uid="{00000000-0005-0000-0000-000021160000}"/>
    <cellStyle name="0.0 4 6 4 5" xfId="5665" xr:uid="{00000000-0005-0000-0000-000022160000}"/>
    <cellStyle name="0.0 4 6 5" xfId="5666" xr:uid="{00000000-0005-0000-0000-000023160000}"/>
    <cellStyle name="0.0 4 6 6" xfId="5667" xr:uid="{00000000-0005-0000-0000-000024160000}"/>
    <cellStyle name="0.0 4 6 7" xfId="5668" xr:uid="{00000000-0005-0000-0000-000025160000}"/>
    <cellStyle name="0.0 4 6 8" xfId="5669" xr:uid="{00000000-0005-0000-0000-000026160000}"/>
    <cellStyle name="0.0 4 7" xfId="5670" xr:uid="{00000000-0005-0000-0000-000027160000}"/>
    <cellStyle name="0.0 4 7 2" xfId="5671" xr:uid="{00000000-0005-0000-0000-000028160000}"/>
    <cellStyle name="0.0 4 7 3" xfId="5672" xr:uid="{00000000-0005-0000-0000-000029160000}"/>
    <cellStyle name="0.0 4 7 4" xfId="5673" xr:uid="{00000000-0005-0000-0000-00002A160000}"/>
    <cellStyle name="0.0 4 7 5" xfId="5674" xr:uid="{00000000-0005-0000-0000-00002B160000}"/>
    <cellStyle name="0.0 4 8" xfId="5675" xr:uid="{00000000-0005-0000-0000-00002C160000}"/>
    <cellStyle name="0.0 4 8 2" xfId="5676" xr:uid="{00000000-0005-0000-0000-00002D160000}"/>
    <cellStyle name="0.0 4 8 3" xfId="5677" xr:uid="{00000000-0005-0000-0000-00002E160000}"/>
    <cellStyle name="0.0 4 8 4" xfId="5678" xr:uid="{00000000-0005-0000-0000-00002F160000}"/>
    <cellStyle name="0.0 4 8 5" xfId="5679" xr:uid="{00000000-0005-0000-0000-000030160000}"/>
    <cellStyle name="0.0 4 9" xfId="5680" xr:uid="{00000000-0005-0000-0000-000031160000}"/>
    <cellStyle name="0.0 4 9 2" xfId="5681" xr:uid="{00000000-0005-0000-0000-000032160000}"/>
    <cellStyle name="0.0 4 9 3" xfId="5682" xr:uid="{00000000-0005-0000-0000-000033160000}"/>
    <cellStyle name="0.0 4 9 4" xfId="5683" xr:uid="{00000000-0005-0000-0000-000034160000}"/>
    <cellStyle name="0.0 4 9 5" xfId="5684" xr:uid="{00000000-0005-0000-0000-000035160000}"/>
    <cellStyle name="0.0 5" xfId="5685" xr:uid="{00000000-0005-0000-0000-000036160000}"/>
    <cellStyle name="0.0 5 10" xfId="5686" xr:uid="{00000000-0005-0000-0000-000037160000}"/>
    <cellStyle name="0.0 5 11" xfId="5687" xr:uid="{00000000-0005-0000-0000-000038160000}"/>
    <cellStyle name="0.0 5 2" xfId="5688" xr:uid="{00000000-0005-0000-0000-000039160000}"/>
    <cellStyle name="0.0 5 2 2" xfId="5689" xr:uid="{00000000-0005-0000-0000-00003A160000}"/>
    <cellStyle name="0.0 5 2 2 2" xfId="5690" xr:uid="{00000000-0005-0000-0000-00003B160000}"/>
    <cellStyle name="0.0 5 2 2 3" xfId="5691" xr:uid="{00000000-0005-0000-0000-00003C160000}"/>
    <cellStyle name="0.0 5 2 2 4" xfId="5692" xr:uid="{00000000-0005-0000-0000-00003D160000}"/>
    <cellStyle name="0.0 5 2 2 5" xfId="5693" xr:uid="{00000000-0005-0000-0000-00003E160000}"/>
    <cellStyle name="0.0 5 2 3" xfId="5694" xr:uid="{00000000-0005-0000-0000-00003F160000}"/>
    <cellStyle name="0.0 5 2 3 2" xfId="5695" xr:uid="{00000000-0005-0000-0000-000040160000}"/>
    <cellStyle name="0.0 5 2 3 3" xfId="5696" xr:uid="{00000000-0005-0000-0000-000041160000}"/>
    <cellStyle name="0.0 5 2 3 4" xfId="5697" xr:uid="{00000000-0005-0000-0000-000042160000}"/>
    <cellStyle name="0.0 5 2 3 5" xfId="5698" xr:uid="{00000000-0005-0000-0000-000043160000}"/>
    <cellStyle name="0.0 5 2 4" xfId="5699" xr:uid="{00000000-0005-0000-0000-000044160000}"/>
    <cellStyle name="0.0 5 2 4 2" xfId="5700" xr:uid="{00000000-0005-0000-0000-000045160000}"/>
    <cellStyle name="0.0 5 2 4 3" xfId="5701" xr:uid="{00000000-0005-0000-0000-000046160000}"/>
    <cellStyle name="0.0 5 2 4 4" xfId="5702" xr:uid="{00000000-0005-0000-0000-000047160000}"/>
    <cellStyle name="0.0 5 2 4 5" xfId="5703" xr:uid="{00000000-0005-0000-0000-000048160000}"/>
    <cellStyle name="0.0 5 2 5" xfId="5704" xr:uid="{00000000-0005-0000-0000-000049160000}"/>
    <cellStyle name="0.0 5 2 6" xfId="5705" xr:uid="{00000000-0005-0000-0000-00004A160000}"/>
    <cellStyle name="0.0 5 2 7" xfId="5706" xr:uid="{00000000-0005-0000-0000-00004B160000}"/>
    <cellStyle name="0.0 5 2 8" xfId="5707" xr:uid="{00000000-0005-0000-0000-00004C160000}"/>
    <cellStyle name="0.0 5 3" xfId="5708" xr:uid="{00000000-0005-0000-0000-00004D160000}"/>
    <cellStyle name="0.0 5 3 2" xfId="5709" xr:uid="{00000000-0005-0000-0000-00004E160000}"/>
    <cellStyle name="0.0 5 3 2 2" xfId="5710" xr:uid="{00000000-0005-0000-0000-00004F160000}"/>
    <cellStyle name="0.0 5 3 2 3" xfId="5711" xr:uid="{00000000-0005-0000-0000-000050160000}"/>
    <cellStyle name="0.0 5 3 2 4" xfId="5712" xr:uid="{00000000-0005-0000-0000-000051160000}"/>
    <cellStyle name="0.0 5 3 2 5" xfId="5713" xr:uid="{00000000-0005-0000-0000-000052160000}"/>
    <cellStyle name="0.0 5 3 3" xfId="5714" xr:uid="{00000000-0005-0000-0000-000053160000}"/>
    <cellStyle name="0.0 5 3 3 2" xfId="5715" xr:uid="{00000000-0005-0000-0000-000054160000}"/>
    <cellStyle name="0.0 5 3 3 3" xfId="5716" xr:uid="{00000000-0005-0000-0000-000055160000}"/>
    <cellStyle name="0.0 5 3 3 4" xfId="5717" xr:uid="{00000000-0005-0000-0000-000056160000}"/>
    <cellStyle name="0.0 5 3 3 5" xfId="5718" xr:uid="{00000000-0005-0000-0000-000057160000}"/>
    <cellStyle name="0.0 5 3 4" xfId="5719" xr:uid="{00000000-0005-0000-0000-000058160000}"/>
    <cellStyle name="0.0 5 3 4 2" xfId="5720" xr:uid="{00000000-0005-0000-0000-000059160000}"/>
    <cellStyle name="0.0 5 3 4 3" xfId="5721" xr:uid="{00000000-0005-0000-0000-00005A160000}"/>
    <cellStyle name="0.0 5 3 4 4" xfId="5722" xr:uid="{00000000-0005-0000-0000-00005B160000}"/>
    <cellStyle name="0.0 5 3 4 5" xfId="5723" xr:uid="{00000000-0005-0000-0000-00005C160000}"/>
    <cellStyle name="0.0 5 3 5" xfId="5724" xr:uid="{00000000-0005-0000-0000-00005D160000}"/>
    <cellStyle name="0.0 5 3 6" xfId="5725" xr:uid="{00000000-0005-0000-0000-00005E160000}"/>
    <cellStyle name="0.0 5 3 7" xfId="5726" xr:uid="{00000000-0005-0000-0000-00005F160000}"/>
    <cellStyle name="0.0 5 3 8" xfId="5727" xr:uid="{00000000-0005-0000-0000-000060160000}"/>
    <cellStyle name="0.0 5 4" xfId="5728" xr:uid="{00000000-0005-0000-0000-000061160000}"/>
    <cellStyle name="0.0 5 4 2" xfId="5729" xr:uid="{00000000-0005-0000-0000-000062160000}"/>
    <cellStyle name="0.0 5 4 2 2" xfId="5730" xr:uid="{00000000-0005-0000-0000-000063160000}"/>
    <cellStyle name="0.0 5 4 2 3" xfId="5731" xr:uid="{00000000-0005-0000-0000-000064160000}"/>
    <cellStyle name="0.0 5 4 2 4" xfId="5732" xr:uid="{00000000-0005-0000-0000-000065160000}"/>
    <cellStyle name="0.0 5 4 2 5" xfId="5733" xr:uid="{00000000-0005-0000-0000-000066160000}"/>
    <cellStyle name="0.0 5 4 3" xfId="5734" xr:uid="{00000000-0005-0000-0000-000067160000}"/>
    <cellStyle name="0.0 5 4 3 2" xfId="5735" xr:uid="{00000000-0005-0000-0000-000068160000}"/>
    <cellStyle name="0.0 5 4 3 3" xfId="5736" xr:uid="{00000000-0005-0000-0000-000069160000}"/>
    <cellStyle name="0.0 5 4 3 4" xfId="5737" xr:uid="{00000000-0005-0000-0000-00006A160000}"/>
    <cellStyle name="0.0 5 4 3 5" xfId="5738" xr:uid="{00000000-0005-0000-0000-00006B160000}"/>
    <cellStyle name="0.0 5 4 4" xfId="5739" xr:uid="{00000000-0005-0000-0000-00006C160000}"/>
    <cellStyle name="0.0 5 4 4 2" xfId="5740" xr:uid="{00000000-0005-0000-0000-00006D160000}"/>
    <cellStyle name="0.0 5 4 4 3" xfId="5741" xr:uid="{00000000-0005-0000-0000-00006E160000}"/>
    <cellStyle name="0.0 5 4 4 4" xfId="5742" xr:uid="{00000000-0005-0000-0000-00006F160000}"/>
    <cellStyle name="0.0 5 4 4 5" xfId="5743" xr:uid="{00000000-0005-0000-0000-000070160000}"/>
    <cellStyle name="0.0 5 4 5" xfId="5744" xr:uid="{00000000-0005-0000-0000-000071160000}"/>
    <cellStyle name="0.0 5 4 6" xfId="5745" xr:uid="{00000000-0005-0000-0000-000072160000}"/>
    <cellStyle name="0.0 5 4 7" xfId="5746" xr:uid="{00000000-0005-0000-0000-000073160000}"/>
    <cellStyle name="0.0 5 4 8" xfId="5747" xr:uid="{00000000-0005-0000-0000-000074160000}"/>
    <cellStyle name="0.0 5 5" xfId="5748" xr:uid="{00000000-0005-0000-0000-000075160000}"/>
    <cellStyle name="0.0 5 5 2" xfId="5749" xr:uid="{00000000-0005-0000-0000-000076160000}"/>
    <cellStyle name="0.0 5 5 3" xfId="5750" xr:uid="{00000000-0005-0000-0000-000077160000}"/>
    <cellStyle name="0.0 5 5 4" xfId="5751" xr:uid="{00000000-0005-0000-0000-000078160000}"/>
    <cellStyle name="0.0 5 5 5" xfId="5752" xr:uid="{00000000-0005-0000-0000-000079160000}"/>
    <cellStyle name="0.0 5 6" xfId="5753" xr:uid="{00000000-0005-0000-0000-00007A160000}"/>
    <cellStyle name="0.0 5 6 2" xfId="5754" xr:uid="{00000000-0005-0000-0000-00007B160000}"/>
    <cellStyle name="0.0 5 6 3" xfId="5755" xr:uid="{00000000-0005-0000-0000-00007C160000}"/>
    <cellStyle name="0.0 5 6 4" xfId="5756" xr:uid="{00000000-0005-0000-0000-00007D160000}"/>
    <cellStyle name="0.0 5 6 5" xfId="5757" xr:uid="{00000000-0005-0000-0000-00007E160000}"/>
    <cellStyle name="0.0 5 7" xfId="5758" xr:uid="{00000000-0005-0000-0000-00007F160000}"/>
    <cellStyle name="0.0 5 7 2" xfId="5759" xr:uid="{00000000-0005-0000-0000-000080160000}"/>
    <cellStyle name="0.0 5 7 3" xfId="5760" xr:uid="{00000000-0005-0000-0000-000081160000}"/>
    <cellStyle name="0.0 5 7 4" xfId="5761" xr:uid="{00000000-0005-0000-0000-000082160000}"/>
    <cellStyle name="0.0 5 7 5" xfId="5762" xr:uid="{00000000-0005-0000-0000-000083160000}"/>
    <cellStyle name="0.0 5 8" xfId="5763" xr:uid="{00000000-0005-0000-0000-000084160000}"/>
    <cellStyle name="0.0 5 9" xfId="5764" xr:uid="{00000000-0005-0000-0000-000085160000}"/>
    <cellStyle name="0.0 6" xfId="5765" xr:uid="{00000000-0005-0000-0000-000086160000}"/>
    <cellStyle name="0.0 6 10" xfId="5766" xr:uid="{00000000-0005-0000-0000-000087160000}"/>
    <cellStyle name="0.0 6 11" xfId="5767" xr:uid="{00000000-0005-0000-0000-000088160000}"/>
    <cellStyle name="0.0 6 2" xfId="5768" xr:uid="{00000000-0005-0000-0000-000089160000}"/>
    <cellStyle name="0.0 6 2 2" xfId="5769" xr:uid="{00000000-0005-0000-0000-00008A160000}"/>
    <cellStyle name="0.0 6 2 2 2" xfId="5770" xr:uid="{00000000-0005-0000-0000-00008B160000}"/>
    <cellStyle name="0.0 6 2 2 3" xfId="5771" xr:uid="{00000000-0005-0000-0000-00008C160000}"/>
    <cellStyle name="0.0 6 2 2 4" xfId="5772" xr:uid="{00000000-0005-0000-0000-00008D160000}"/>
    <cellStyle name="0.0 6 2 2 5" xfId="5773" xr:uid="{00000000-0005-0000-0000-00008E160000}"/>
    <cellStyle name="0.0 6 2 3" xfId="5774" xr:uid="{00000000-0005-0000-0000-00008F160000}"/>
    <cellStyle name="0.0 6 2 3 2" xfId="5775" xr:uid="{00000000-0005-0000-0000-000090160000}"/>
    <cellStyle name="0.0 6 2 3 3" xfId="5776" xr:uid="{00000000-0005-0000-0000-000091160000}"/>
    <cellStyle name="0.0 6 2 3 4" xfId="5777" xr:uid="{00000000-0005-0000-0000-000092160000}"/>
    <cellStyle name="0.0 6 2 3 5" xfId="5778" xr:uid="{00000000-0005-0000-0000-000093160000}"/>
    <cellStyle name="0.0 6 2 4" xfId="5779" xr:uid="{00000000-0005-0000-0000-000094160000}"/>
    <cellStyle name="0.0 6 2 4 2" xfId="5780" xr:uid="{00000000-0005-0000-0000-000095160000}"/>
    <cellStyle name="0.0 6 2 4 3" xfId="5781" xr:uid="{00000000-0005-0000-0000-000096160000}"/>
    <cellStyle name="0.0 6 2 4 4" xfId="5782" xr:uid="{00000000-0005-0000-0000-000097160000}"/>
    <cellStyle name="0.0 6 2 4 5" xfId="5783" xr:uid="{00000000-0005-0000-0000-000098160000}"/>
    <cellStyle name="0.0 6 2 5" xfId="5784" xr:uid="{00000000-0005-0000-0000-000099160000}"/>
    <cellStyle name="0.0 6 2 6" xfId="5785" xr:uid="{00000000-0005-0000-0000-00009A160000}"/>
    <cellStyle name="0.0 6 2 7" xfId="5786" xr:uid="{00000000-0005-0000-0000-00009B160000}"/>
    <cellStyle name="0.0 6 2 8" xfId="5787" xr:uid="{00000000-0005-0000-0000-00009C160000}"/>
    <cellStyle name="0.0 6 3" xfId="5788" xr:uid="{00000000-0005-0000-0000-00009D160000}"/>
    <cellStyle name="0.0 6 3 2" xfId="5789" xr:uid="{00000000-0005-0000-0000-00009E160000}"/>
    <cellStyle name="0.0 6 3 2 2" xfId="5790" xr:uid="{00000000-0005-0000-0000-00009F160000}"/>
    <cellStyle name="0.0 6 3 2 3" xfId="5791" xr:uid="{00000000-0005-0000-0000-0000A0160000}"/>
    <cellStyle name="0.0 6 3 2 4" xfId="5792" xr:uid="{00000000-0005-0000-0000-0000A1160000}"/>
    <cellStyle name="0.0 6 3 2 5" xfId="5793" xr:uid="{00000000-0005-0000-0000-0000A2160000}"/>
    <cellStyle name="0.0 6 3 3" xfId="5794" xr:uid="{00000000-0005-0000-0000-0000A3160000}"/>
    <cellStyle name="0.0 6 3 3 2" xfId="5795" xr:uid="{00000000-0005-0000-0000-0000A4160000}"/>
    <cellStyle name="0.0 6 3 3 3" xfId="5796" xr:uid="{00000000-0005-0000-0000-0000A5160000}"/>
    <cellStyle name="0.0 6 3 3 4" xfId="5797" xr:uid="{00000000-0005-0000-0000-0000A6160000}"/>
    <cellStyle name="0.0 6 3 3 5" xfId="5798" xr:uid="{00000000-0005-0000-0000-0000A7160000}"/>
    <cellStyle name="0.0 6 3 4" xfId="5799" xr:uid="{00000000-0005-0000-0000-0000A8160000}"/>
    <cellStyle name="0.0 6 3 4 2" xfId="5800" xr:uid="{00000000-0005-0000-0000-0000A9160000}"/>
    <cellStyle name="0.0 6 3 4 3" xfId="5801" xr:uid="{00000000-0005-0000-0000-0000AA160000}"/>
    <cellStyle name="0.0 6 3 4 4" xfId="5802" xr:uid="{00000000-0005-0000-0000-0000AB160000}"/>
    <cellStyle name="0.0 6 3 4 5" xfId="5803" xr:uid="{00000000-0005-0000-0000-0000AC160000}"/>
    <cellStyle name="0.0 6 3 5" xfId="5804" xr:uid="{00000000-0005-0000-0000-0000AD160000}"/>
    <cellStyle name="0.0 6 3 6" xfId="5805" xr:uid="{00000000-0005-0000-0000-0000AE160000}"/>
    <cellStyle name="0.0 6 3 7" xfId="5806" xr:uid="{00000000-0005-0000-0000-0000AF160000}"/>
    <cellStyle name="0.0 6 3 8" xfId="5807" xr:uid="{00000000-0005-0000-0000-0000B0160000}"/>
    <cellStyle name="0.0 6 4" xfId="5808" xr:uid="{00000000-0005-0000-0000-0000B1160000}"/>
    <cellStyle name="0.0 6 4 2" xfId="5809" xr:uid="{00000000-0005-0000-0000-0000B2160000}"/>
    <cellStyle name="0.0 6 4 2 2" xfId="5810" xr:uid="{00000000-0005-0000-0000-0000B3160000}"/>
    <cellStyle name="0.0 6 4 2 3" xfId="5811" xr:uid="{00000000-0005-0000-0000-0000B4160000}"/>
    <cellStyle name="0.0 6 4 2 4" xfId="5812" xr:uid="{00000000-0005-0000-0000-0000B5160000}"/>
    <cellStyle name="0.0 6 4 2 5" xfId="5813" xr:uid="{00000000-0005-0000-0000-0000B6160000}"/>
    <cellStyle name="0.0 6 4 3" xfId="5814" xr:uid="{00000000-0005-0000-0000-0000B7160000}"/>
    <cellStyle name="0.0 6 4 3 2" xfId="5815" xr:uid="{00000000-0005-0000-0000-0000B8160000}"/>
    <cellStyle name="0.0 6 4 3 3" xfId="5816" xr:uid="{00000000-0005-0000-0000-0000B9160000}"/>
    <cellStyle name="0.0 6 4 3 4" xfId="5817" xr:uid="{00000000-0005-0000-0000-0000BA160000}"/>
    <cellStyle name="0.0 6 4 3 5" xfId="5818" xr:uid="{00000000-0005-0000-0000-0000BB160000}"/>
    <cellStyle name="0.0 6 4 4" xfId="5819" xr:uid="{00000000-0005-0000-0000-0000BC160000}"/>
    <cellStyle name="0.0 6 4 4 2" xfId="5820" xr:uid="{00000000-0005-0000-0000-0000BD160000}"/>
    <cellStyle name="0.0 6 4 4 3" xfId="5821" xr:uid="{00000000-0005-0000-0000-0000BE160000}"/>
    <cellStyle name="0.0 6 4 4 4" xfId="5822" xr:uid="{00000000-0005-0000-0000-0000BF160000}"/>
    <cellStyle name="0.0 6 4 4 5" xfId="5823" xr:uid="{00000000-0005-0000-0000-0000C0160000}"/>
    <cellStyle name="0.0 6 4 5" xfId="5824" xr:uid="{00000000-0005-0000-0000-0000C1160000}"/>
    <cellStyle name="0.0 6 4 6" xfId="5825" xr:uid="{00000000-0005-0000-0000-0000C2160000}"/>
    <cellStyle name="0.0 6 4 7" xfId="5826" xr:uid="{00000000-0005-0000-0000-0000C3160000}"/>
    <cellStyle name="0.0 6 4 8" xfId="5827" xr:uid="{00000000-0005-0000-0000-0000C4160000}"/>
    <cellStyle name="0.0 6 5" xfId="5828" xr:uid="{00000000-0005-0000-0000-0000C5160000}"/>
    <cellStyle name="0.0 6 5 2" xfId="5829" xr:uid="{00000000-0005-0000-0000-0000C6160000}"/>
    <cellStyle name="0.0 6 5 3" xfId="5830" xr:uid="{00000000-0005-0000-0000-0000C7160000}"/>
    <cellStyle name="0.0 6 5 4" xfId="5831" xr:uid="{00000000-0005-0000-0000-0000C8160000}"/>
    <cellStyle name="0.0 6 5 5" xfId="5832" xr:uid="{00000000-0005-0000-0000-0000C9160000}"/>
    <cellStyle name="0.0 6 6" xfId="5833" xr:uid="{00000000-0005-0000-0000-0000CA160000}"/>
    <cellStyle name="0.0 6 6 2" xfId="5834" xr:uid="{00000000-0005-0000-0000-0000CB160000}"/>
    <cellStyle name="0.0 6 6 3" xfId="5835" xr:uid="{00000000-0005-0000-0000-0000CC160000}"/>
    <cellStyle name="0.0 6 6 4" xfId="5836" xr:uid="{00000000-0005-0000-0000-0000CD160000}"/>
    <cellStyle name="0.0 6 6 5" xfId="5837" xr:uid="{00000000-0005-0000-0000-0000CE160000}"/>
    <cellStyle name="0.0 6 7" xfId="5838" xr:uid="{00000000-0005-0000-0000-0000CF160000}"/>
    <cellStyle name="0.0 6 7 2" xfId="5839" xr:uid="{00000000-0005-0000-0000-0000D0160000}"/>
    <cellStyle name="0.0 6 7 3" xfId="5840" xr:uid="{00000000-0005-0000-0000-0000D1160000}"/>
    <cellStyle name="0.0 6 7 4" xfId="5841" xr:uid="{00000000-0005-0000-0000-0000D2160000}"/>
    <cellStyle name="0.0 6 7 5" xfId="5842" xr:uid="{00000000-0005-0000-0000-0000D3160000}"/>
    <cellStyle name="0.0 6 8" xfId="5843" xr:uid="{00000000-0005-0000-0000-0000D4160000}"/>
    <cellStyle name="0.0 6 9" xfId="5844" xr:uid="{00000000-0005-0000-0000-0000D5160000}"/>
    <cellStyle name="0.0 7" xfId="5845" xr:uid="{00000000-0005-0000-0000-0000D6160000}"/>
    <cellStyle name="0.0 7 2" xfId="5846" xr:uid="{00000000-0005-0000-0000-0000D7160000}"/>
    <cellStyle name="0.0 7 2 2" xfId="5847" xr:uid="{00000000-0005-0000-0000-0000D8160000}"/>
    <cellStyle name="0.0 7 2 3" xfId="5848" xr:uid="{00000000-0005-0000-0000-0000D9160000}"/>
    <cellStyle name="0.0 7 2 4" xfId="5849" xr:uid="{00000000-0005-0000-0000-0000DA160000}"/>
    <cellStyle name="0.0 7 2 5" xfId="5850" xr:uid="{00000000-0005-0000-0000-0000DB160000}"/>
    <cellStyle name="0.0 7 3" xfId="5851" xr:uid="{00000000-0005-0000-0000-0000DC160000}"/>
    <cellStyle name="0.0 7 3 2" xfId="5852" xr:uid="{00000000-0005-0000-0000-0000DD160000}"/>
    <cellStyle name="0.0 7 3 3" xfId="5853" xr:uid="{00000000-0005-0000-0000-0000DE160000}"/>
    <cellStyle name="0.0 7 3 4" xfId="5854" xr:uid="{00000000-0005-0000-0000-0000DF160000}"/>
    <cellStyle name="0.0 7 3 5" xfId="5855" xr:uid="{00000000-0005-0000-0000-0000E0160000}"/>
    <cellStyle name="0.0 7 4" xfId="5856" xr:uid="{00000000-0005-0000-0000-0000E1160000}"/>
    <cellStyle name="0.0 7 4 2" xfId="5857" xr:uid="{00000000-0005-0000-0000-0000E2160000}"/>
    <cellStyle name="0.0 7 4 3" xfId="5858" xr:uid="{00000000-0005-0000-0000-0000E3160000}"/>
    <cellStyle name="0.0 7 4 4" xfId="5859" xr:uid="{00000000-0005-0000-0000-0000E4160000}"/>
    <cellStyle name="0.0 7 4 5" xfId="5860" xr:uid="{00000000-0005-0000-0000-0000E5160000}"/>
    <cellStyle name="0.0 7 5" xfId="5861" xr:uid="{00000000-0005-0000-0000-0000E6160000}"/>
    <cellStyle name="0.0 7 6" xfId="5862" xr:uid="{00000000-0005-0000-0000-0000E7160000}"/>
    <cellStyle name="0.0 7 7" xfId="5863" xr:uid="{00000000-0005-0000-0000-0000E8160000}"/>
    <cellStyle name="0.0 7 8" xfId="5864" xr:uid="{00000000-0005-0000-0000-0000E9160000}"/>
    <cellStyle name="0.0 8" xfId="5865" xr:uid="{00000000-0005-0000-0000-0000EA160000}"/>
    <cellStyle name="0.0 8 2" xfId="5866" xr:uid="{00000000-0005-0000-0000-0000EB160000}"/>
    <cellStyle name="0.0 8 2 2" xfId="5867" xr:uid="{00000000-0005-0000-0000-0000EC160000}"/>
    <cellStyle name="0.0 8 2 3" xfId="5868" xr:uid="{00000000-0005-0000-0000-0000ED160000}"/>
    <cellStyle name="0.0 8 2 4" xfId="5869" xr:uid="{00000000-0005-0000-0000-0000EE160000}"/>
    <cellStyle name="0.0 8 2 5" xfId="5870" xr:uid="{00000000-0005-0000-0000-0000EF160000}"/>
    <cellStyle name="0.0 8 3" xfId="5871" xr:uid="{00000000-0005-0000-0000-0000F0160000}"/>
    <cellStyle name="0.0 8 3 2" xfId="5872" xr:uid="{00000000-0005-0000-0000-0000F1160000}"/>
    <cellStyle name="0.0 8 3 3" xfId="5873" xr:uid="{00000000-0005-0000-0000-0000F2160000}"/>
    <cellStyle name="0.0 8 3 4" xfId="5874" xr:uid="{00000000-0005-0000-0000-0000F3160000}"/>
    <cellStyle name="0.0 8 3 5" xfId="5875" xr:uid="{00000000-0005-0000-0000-0000F4160000}"/>
    <cellStyle name="0.0 8 4" xfId="5876" xr:uid="{00000000-0005-0000-0000-0000F5160000}"/>
    <cellStyle name="0.0 8 4 2" xfId="5877" xr:uid="{00000000-0005-0000-0000-0000F6160000}"/>
    <cellStyle name="0.0 8 4 3" xfId="5878" xr:uid="{00000000-0005-0000-0000-0000F7160000}"/>
    <cellStyle name="0.0 8 4 4" xfId="5879" xr:uid="{00000000-0005-0000-0000-0000F8160000}"/>
    <cellStyle name="0.0 8 4 5" xfId="5880" xr:uid="{00000000-0005-0000-0000-0000F9160000}"/>
    <cellStyle name="0.0 8 5" xfId="5881" xr:uid="{00000000-0005-0000-0000-0000FA160000}"/>
    <cellStyle name="0.0 8 6" xfId="5882" xr:uid="{00000000-0005-0000-0000-0000FB160000}"/>
    <cellStyle name="0.0 8 7" xfId="5883" xr:uid="{00000000-0005-0000-0000-0000FC160000}"/>
    <cellStyle name="0.0 8 8" xfId="5884" xr:uid="{00000000-0005-0000-0000-0000FD160000}"/>
    <cellStyle name="0.0 9" xfId="5885" xr:uid="{00000000-0005-0000-0000-0000FE160000}"/>
    <cellStyle name="0.0 9 2" xfId="5886" xr:uid="{00000000-0005-0000-0000-0000FF160000}"/>
    <cellStyle name="0.0 9 2 2" xfId="5887" xr:uid="{00000000-0005-0000-0000-000000170000}"/>
    <cellStyle name="0.0 9 2 3" xfId="5888" xr:uid="{00000000-0005-0000-0000-000001170000}"/>
    <cellStyle name="0.0 9 2 4" xfId="5889" xr:uid="{00000000-0005-0000-0000-000002170000}"/>
    <cellStyle name="0.0 9 2 5" xfId="5890" xr:uid="{00000000-0005-0000-0000-000003170000}"/>
    <cellStyle name="0.0 9 3" xfId="5891" xr:uid="{00000000-0005-0000-0000-000004170000}"/>
    <cellStyle name="0.0 9 3 2" xfId="5892" xr:uid="{00000000-0005-0000-0000-000005170000}"/>
    <cellStyle name="0.0 9 3 3" xfId="5893" xr:uid="{00000000-0005-0000-0000-000006170000}"/>
    <cellStyle name="0.0 9 3 4" xfId="5894" xr:uid="{00000000-0005-0000-0000-000007170000}"/>
    <cellStyle name="0.0 9 3 5" xfId="5895" xr:uid="{00000000-0005-0000-0000-000008170000}"/>
    <cellStyle name="0.0 9 4" xfId="5896" xr:uid="{00000000-0005-0000-0000-000009170000}"/>
    <cellStyle name="0.0 9 4 2" xfId="5897" xr:uid="{00000000-0005-0000-0000-00000A170000}"/>
    <cellStyle name="0.0 9 4 3" xfId="5898" xr:uid="{00000000-0005-0000-0000-00000B170000}"/>
    <cellStyle name="0.0 9 4 4" xfId="5899" xr:uid="{00000000-0005-0000-0000-00000C170000}"/>
    <cellStyle name="0.0 9 4 5" xfId="5900" xr:uid="{00000000-0005-0000-0000-00000D170000}"/>
    <cellStyle name="0.0 9 5" xfId="5901" xr:uid="{00000000-0005-0000-0000-00000E170000}"/>
    <cellStyle name="0.0 9 6" xfId="5902" xr:uid="{00000000-0005-0000-0000-00000F170000}"/>
    <cellStyle name="0.0 9 7" xfId="5903" xr:uid="{00000000-0005-0000-0000-000010170000}"/>
    <cellStyle name="0.0 9 8" xfId="5904" xr:uid="{00000000-0005-0000-0000-000011170000}"/>
    <cellStyle name="0.00" xfId="5905" xr:uid="{00000000-0005-0000-0000-000012170000}"/>
    <cellStyle name="0.00 10" xfId="5906" xr:uid="{00000000-0005-0000-0000-000013170000}"/>
    <cellStyle name="0.00 2" xfId="5907" xr:uid="{00000000-0005-0000-0000-000014170000}"/>
    <cellStyle name="0.00 2 2" xfId="5908" xr:uid="{00000000-0005-0000-0000-000015170000}"/>
    <cellStyle name="0.00 2 2 10" xfId="5909" xr:uid="{00000000-0005-0000-0000-000016170000}"/>
    <cellStyle name="0.00 2 2 11" xfId="5910" xr:uid="{00000000-0005-0000-0000-000017170000}"/>
    <cellStyle name="0.00 2 2 12" xfId="5911" xr:uid="{00000000-0005-0000-0000-000018170000}"/>
    <cellStyle name="0.00 2 2 2" xfId="5912" xr:uid="{00000000-0005-0000-0000-000019170000}"/>
    <cellStyle name="0.00 2 2 2 10" xfId="5913" xr:uid="{00000000-0005-0000-0000-00001A170000}"/>
    <cellStyle name="0.00 2 2 2 11" xfId="5914" xr:uid="{00000000-0005-0000-0000-00001B170000}"/>
    <cellStyle name="0.00 2 2 2 12" xfId="5915" xr:uid="{00000000-0005-0000-0000-00001C170000}"/>
    <cellStyle name="0.00 2 2 2 13" xfId="5916" xr:uid="{00000000-0005-0000-0000-00001D170000}"/>
    <cellStyle name="0.00 2 2 2 2" xfId="5917" xr:uid="{00000000-0005-0000-0000-00001E170000}"/>
    <cellStyle name="0.00 2 2 2 2 10" xfId="5918" xr:uid="{00000000-0005-0000-0000-00001F170000}"/>
    <cellStyle name="0.00 2 2 2 2 11" xfId="5919" xr:uid="{00000000-0005-0000-0000-000020170000}"/>
    <cellStyle name="0.00 2 2 2 2 2" xfId="5920" xr:uid="{00000000-0005-0000-0000-000021170000}"/>
    <cellStyle name="0.00 2 2 2 2 2 2" xfId="5921" xr:uid="{00000000-0005-0000-0000-000022170000}"/>
    <cellStyle name="0.00 2 2 2 2 2 2 2" xfId="5922" xr:uid="{00000000-0005-0000-0000-000023170000}"/>
    <cellStyle name="0.00 2 2 2 2 2 2 3" xfId="5923" xr:uid="{00000000-0005-0000-0000-000024170000}"/>
    <cellStyle name="0.00 2 2 2 2 2 2 4" xfId="5924" xr:uid="{00000000-0005-0000-0000-000025170000}"/>
    <cellStyle name="0.00 2 2 2 2 2 2 5" xfId="5925" xr:uid="{00000000-0005-0000-0000-000026170000}"/>
    <cellStyle name="0.00 2 2 2 2 2 3" xfId="5926" xr:uid="{00000000-0005-0000-0000-000027170000}"/>
    <cellStyle name="0.00 2 2 2 2 2 3 2" xfId="5927" xr:uid="{00000000-0005-0000-0000-000028170000}"/>
    <cellStyle name="0.00 2 2 2 2 2 3 3" xfId="5928" xr:uid="{00000000-0005-0000-0000-000029170000}"/>
    <cellStyle name="0.00 2 2 2 2 2 3 4" xfId="5929" xr:uid="{00000000-0005-0000-0000-00002A170000}"/>
    <cellStyle name="0.00 2 2 2 2 2 3 5" xfId="5930" xr:uid="{00000000-0005-0000-0000-00002B170000}"/>
    <cellStyle name="0.00 2 2 2 2 2 4" xfId="5931" xr:uid="{00000000-0005-0000-0000-00002C170000}"/>
    <cellStyle name="0.00 2 2 2 2 2 4 2" xfId="5932" xr:uid="{00000000-0005-0000-0000-00002D170000}"/>
    <cellStyle name="0.00 2 2 2 2 2 4 3" xfId="5933" xr:uid="{00000000-0005-0000-0000-00002E170000}"/>
    <cellStyle name="0.00 2 2 2 2 2 4 4" xfId="5934" xr:uid="{00000000-0005-0000-0000-00002F170000}"/>
    <cellStyle name="0.00 2 2 2 2 2 4 5" xfId="5935" xr:uid="{00000000-0005-0000-0000-000030170000}"/>
    <cellStyle name="0.00 2 2 2 2 2 5" xfId="5936" xr:uid="{00000000-0005-0000-0000-000031170000}"/>
    <cellStyle name="0.00 2 2 2 2 2 6" xfId="5937" xr:uid="{00000000-0005-0000-0000-000032170000}"/>
    <cellStyle name="0.00 2 2 2 2 2 7" xfId="5938" xr:uid="{00000000-0005-0000-0000-000033170000}"/>
    <cellStyle name="0.00 2 2 2 2 2 8" xfId="5939" xr:uid="{00000000-0005-0000-0000-000034170000}"/>
    <cellStyle name="0.00 2 2 2 2 3" xfId="5940" xr:uid="{00000000-0005-0000-0000-000035170000}"/>
    <cellStyle name="0.00 2 2 2 2 3 2" xfId="5941" xr:uid="{00000000-0005-0000-0000-000036170000}"/>
    <cellStyle name="0.00 2 2 2 2 3 2 2" xfId="5942" xr:uid="{00000000-0005-0000-0000-000037170000}"/>
    <cellStyle name="0.00 2 2 2 2 3 2 3" xfId="5943" xr:uid="{00000000-0005-0000-0000-000038170000}"/>
    <cellStyle name="0.00 2 2 2 2 3 2 4" xfId="5944" xr:uid="{00000000-0005-0000-0000-000039170000}"/>
    <cellStyle name="0.00 2 2 2 2 3 2 5" xfId="5945" xr:uid="{00000000-0005-0000-0000-00003A170000}"/>
    <cellStyle name="0.00 2 2 2 2 3 3" xfId="5946" xr:uid="{00000000-0005-0000-0000-00003B170000}"/>
    <cellStyle name="0.00 2 2 2 2 3 3 2" xfId="5947" xr:uid="{00000000-0005-0000-0000-00003C170000}"/>
    <cellStyle name="0.00 2 2 2 2 3 3 3" xfId="5948" xr:uid="{00000000-0005-0000-0000-00003D170000}"/>
    <cellStyle name="0.00 2 2 2 2 3 3 4" xfId="5949" xr:uid="{00000000-0005-0000-0000-00003E170000}"/>
    <cellStyle name="0.00 2 2 2 2 3 3 5" xfId="5950" xr:uid="{00000000-0005-0000-0000-00003F170000}"/>
    <cellStyle name="0.00 2 2 2 2 3 4" xfId="5951" xr:uid="{00000000-0005-0000-0000-000040170000}"/>
    <cellStyle name="0.00 2 2 2 2 3 4 2" xfId="5952" xr:uid="{00000000-0005-0000-0000-000041170000}"/>
    <cellStyle name="0.00 2 2 2 2 3 4 3" xfId="5953" xr:uid="{00000000-0005-0000-0000-000042170000}"/>
    <cellStyle name="0.00 2 2 2 2 3 4 4" xfId="5954" xr:uid="{00000000-0005-0000-0000-000043170000}"/>
    <cellStyle name="0.00 2 2 2 2 3 4 5" xfId="5955" xr:uid="{00000000-0005-0000-0000-000044170000}"/>
    <cellStyle name="0.00 2 2 2 2 3 5" xfId="5956" xr:uid="{00000000-0005-0000-0000-000045170000}"/>
    <cellStyle name="0.00 2 2 2 2 3 6" xfId="5957" xr:uid="{00000000-0005-0000-0000-000046170000}"/>
    <cellStyle name="0.00 2 2 2 2 3 7" xfId="5958" xr:uid="{00000000-0005-0000-0000-000047170000}"/>
    <cellStyle name="0.00 2 2 2 2 3 8" xfId="5959" xr:uid="{00000000-0005-0000-0000-000048170000}"/>
    <cellStyle name="0.00 2 2 2 2 4" xfId="5960" xr:uid="{00000000-0005-0000-0000-000049170000}"/>
    <cellStyle name="0.00 2 2 2 2 4 2" xfId="5961" xr:uid="{00000000-0005-0000-0000-00004A170000}"/>
    <cellStyle name="0.00 2 2 2 2 4 2 2" xfId="5962" xr:uid="{00000000-0005-0000-0000-00004B170000}"/>
    <cellStyle name="0.00 2 2 2 2 4 2 3" xfId="5963" xr:uid="{00000000-0005-0000-0000-00004C170000}"/>
    <cellStyle name="0.00 2 2 2 2 4 2 4" xfId="5964" xr:uid="{00000000-0005-0000-0000-00004D170000}"/>
    <cellStyle name="0.00 2 2 2 2 4 2 5" xfId="5965" xr:uid="{00000000-0005-0000-0000-00004E170000}"/>
    <cellStyle name="0.00 2 2 2 2 4 3" xfId="5966" xr:uid="{00000000-0005-0000-0000-00004F170000}"/>
    <cellStyle name="0.00 2 2 2 2 4 3 2" xfId="5967" xr:uid="{00000000-0005-0000-0000-000050170000}"/>
    <cellStyle name="0.00 2 2 2 2 4 3 3" xfId="5968" xr:uid="{00000000-0005-0000-0000-000051170000}"/>
    <cellStyle name="0.00 2 2 2 2 4 3 4" xfId="5969" xr:uid="{00000000-0005-0000-0000-000052170000}"/>
    <cellStyle name="0.00 2 2 2 2 4 3 5" xfId="5970" xr:uid="{00000000-0005-0000-0000-000053170000}"/>
    <cellStyle name="0.00 2 2 2 2 4 4" xfId="5971" xr:uid="{00000000-0005-0000-0000-000054170000}"/>
    <cellStyle name="0.00 2 2 2 2 4 4 2" xfId="5972" xr:uid="{00000000-0005-0000-0000-000055170000}"/>
    <cellStyle name="0.00 2 2 2 2 4 4 3" xfId="5973" xr:uid="{00000000-0005-0000-0000-000056170000}"/>
    <cellStyle name="0.00 2 2 2 2 4 4 4" xfId="5974" xr:uid="{00000000-0005-0000-0000-000057170000}"/>
    <cellStyle name="0.00 2 2 2 2 4 4 5" xfId="5975" xr:uid="{00000000-0005-0000-0000-000058170000}"/>
    <cellStyle name="0.00 2 2 2 2 4 5" xfId="5976" xr:uid="{00000000-0005-0000-0000-000059170000}"/>
    <cellStyle name="0.00 2 2 2 2 4 6" xfId="5977" xr:uid="{00000000-0005-0000-0000-00005A170000}"/>
    <cellStyle name="0.00 2 2 2 2 4 7" xfId="5978" xr:uid="{00000000-0005-0000-0000-00005B170000}"/>
    <cellStyle name="0.00 2 2 2 2 4 8" xfId="5979" xr:uid="{00000000-0005-0000-0000-00005C170000}"/>
    <cellStyle name="0.00 2 2 2 2 5" xfId="5980" xr:uid="{00000000-0005-0000-0000-00005D170000}"/>
    <cellStyle name="0.00 2 2 2 2 5 2" xfId="5981" xr:uid="{00000000-0005-0000-0000-00005E170000}"/>
    <cellStyle name="0.00 2 2 2 2 5 3" xfId="5982" xr:uid="{00000000-0005-0000-0000-00005F170000}"/>
    <cellStyle name="0.00 2 2 2 2 5 4" xfId="5983" xr:uid="{00000000-0005-0000-0000-000060170000}"/>
    <cellStyle name="0.00 2 2 2 2 5 5" xfId="5984" xr:uid="{00000000-0005-0000-0000-000061170000}"/>
    <cellStyle name="0.00 2 2 2 2 6" xfId="5985" xr:uid="{00000000-0005-0000-0000-000062170000}"/>
    <cellStyle name="0.00 2 2 2 2 6 2" xfId="5986" xr:uid="{00000000-0005-0000-0000-000063170000}"/>
    <cellStyle name="0.00 2 2 2 2 6 3" xfId="5987" xr:uid="{00000000-0005-0000-0000-000064170000}"/>
    <cellStyle name="0.00 2 2 2 2 6 4" xfId="5988" xr:uid="{00000000-0005-0000-0000-000065170000}"/>
    <cellStyle name="0.00 2 2 2 2 6 5" xfId="5989" xr:uid="{00000000-0005-0000-0000-000066170000}"/>
    <cellStyle name="0.00 2 2 2 2 7" xfId="5990" xr:uid="{00000000-0005-0000-0000-000067170000}"/>
    <cellStyle name="0.00 2 2 2 2 7 2" xfId="5991" xr:uid="{00000000-0005-0000-0000-000068170000}"/>
    <cellStyle name="0.00 2 2 2 2 7 3" xfId="5992" xr:uid="{00000000-0005-0000-0000-000069170000}"/>
    <cellStyle name="0.00 2 2 2 2 7 4" xfId="5993" xr:uid="{00000000-0005-0000-0000-00006A170000}"/>
    <cellStyle name="0.00 2 2 2 2 7 5" xfId="5994" xr:uid="{00000000-0005-0000-0000-00006B170000}"/>
    <cellStyle name="0.00 2 2 2 2 8" xfId="5995" xr:uid="{00000000-0005-0000-0000-00006C170000}"/>
    <cellStyle name="0.00 2 2 2 2 9" xfId="5996" xr:uid="{00000000-0005-0000-0000-00006D170000}"/>
    <cellStyle name="0.00 2 2 2 3" xfId="5997" xr:uid="{00000000-0005-0000-0000-00006E170000}"/>
    <cellStyle name="0.00 2 2 2 3 10" xfId="5998" xr:uid="{00000000-0005-0000-0000-00006F170000}"/>
    <cellStyle name="0.00 2 2 2 3 11" xfId="5999" xr:uid="{00000000-0005-0000-0000-000070170000}"/>
    <cellStyle name="0.00 2 2 2 3 2" xfId="6000" xr:uid="{00000000-0005-0000-0000-000071170000}"/>
    <cellStyle name="0.00 2 2 2 3 2 2" xfId="6001" xr:uid="{00000000-0005-0000-0000-000072170000}"/>
    <cellStyle name="0.00 2 2 2 3 2 2 2" xfId="6002" xr:uid="{00000000-0005-0000-0000-000073170000}"/>
    <cellStyle name="0.00 2 2 2 3 2 2 3" xfId="6003" xr:uid="{00000000-0005-0000-0000-000074170000}"/>
    <cellStyle name="0.00 2 2 2 3 2 2 4" xfId="6004" xr:uid="{00000000-0005-0000-0000-000075170000}"/>
    <cellStyle name="0.00 2 2 2 3 2 2 5" xfId="6005" xr:uid="{00000000-0005-0000-0000-000076170000}"/>
    <cellStyle name="0.00 2 2 2 3 2 3" xfId="6006" xr:uid="{00000000-0005-0000-0000-000077170000}"/>
    <cellStyle name="0.00 2 2 2 3 2 3 2" xfId="6007" xr:uid="{00000000-0005-0000-0000-000078170000}"/>
    <cellStyle name="0.00 2 2 2 3 2 3 3" xfId="6008" xr:uid="{00000000-0005-0000-0000-000079170000}"/>
    <cellStyle name="0.00 2 2 2 3 2 3 4" xfId="6009" xr:uid="{00000000-0005-0000-0000-00007A170000}"/>
    <cellStyle name="0.00 2 2 2 3 2 3 5" xfId="6010" xr:uid="{00000000-0005-0000-0000-00007B170000}"/>
    <cellStyle name="0.00 2 2 2 3 2 4" xfId="6011" xr:uid="{00000000-0005-0000-0000-00007C170000}"/>
    <cellStyle name="0.00 2 2 2 3 2 4 2" xfId="6012" xr:uid="{00000000-0005-0000-0000-00007D170000}"/>
    <cellStyle name="0.00 2 2 2 3 2 4 3" xfId="6013" xr:uid="{00000000-0005-0000-0000-00007E170000}"/>
    <cellStyle name="0.00 2 2 2 3 2 4 4" xfId="6014" xr:uid="{00000000-0005-0000-0000-00007F170000}"/>
    <cellStyle name="0.00 2 2 2 3 2 4 5" xfId="6015" xr:uid="{00000000-0005-0000-0000-000080170000}"/>
    <cellStyle name="0.00 2 2 2 3 2 5" xfId="6016" xr:uid="{00000000-0005-0000-0000-000081170000}"/>
    <cellStyle name="0.00 2 2 2 3 2 6" xfId="6017" xr:uid="{00000000-0005-0000-0000-000082170000}"/>
    <cellStyle name="0.00 2 2 2 3 2 7" xfId="6018" xr:uid="{00000000-0005-0000-0000-000083170000}"/>
    <cellStyle name="0.00 2 2 2 3 2 8" xfId="6019" xr:uid="{00000000-0005-0000-0000-000084170000}"/>
    <cellStyle name="0.00 2 2 2 3 3" xfId="6020" xr:uid="{00000000-0005-0000-0000-000085170000}"/>
    <cellStyle name="0.00 2 2 2 3 3 2" xfId="6021" xr:uid="{00000000-0005-0000-0000-000086170000}"/>
    <cellStyle name="0.00 2 2 2 3 3 2 2" xfId="6022" xr:uid="{00000000-0005-0000-0000-000087170000}"/>
    <cellStyle name="0.00 2 2 2 3 3 2 3" xfId="6023" xr:uid="{00000000-0005-0000-0000-000088170000}"/>
    <cellStyle name="0.00 2 2 2 3 3 2 4" xfId="6024" xr:uid="{00000000-0005-0000-0000-000089170000}"/>
    <cellStyle name="0.00 2 2 2 3 3 2 5" xfId="6025" xr:uid="{00000000-0005-0000-0000-00008A170000}"/>
    <cellStyle name="0.00 2 2 2 3 3 3" xfId="6026" xr:uid="{00000000-0005-0000-0000-00008B170000}"/>
    <cellStyle name="0.00 2 2 2 3 3 3 2" xfId="6027" xr:uid="{00000000-0005-0000-0000-00008C170000}"/>
    <cellStyle name="0.00 2 2 2 3 3 3 3" xfId="6028" xr:uid="{00000000-0005-0000-0000-00008D170000}"/>
    <cellStyle name="0.00 2 2 2 3 3 3 4" xfId="6029" xr:uid="{00000000-0005-0000-0000-00008E170000}"/>
    <cellStyle name="0.00 2 2 2 3 3 3 5" xfId="6030" xr:uid="{00000000-0005-0000-0000-00008F170000}"/>
    <cellStyle name="0.00 2 2 2 3 3 4" xfId="6031" xr:uid="{00000000-0005-0000-0000-000090170000}"/>
    <cellStyle name="0.00 2 2 2 3 3 4 2" xfId="6032" xr:uid="{00000000-0005-0000-0000-000091170000}"/>
    <cellStyle name="0.00 2 2 2 3 3 4 3" xfId="6033" xr:uid="{00000000-0005-0000-0000-000092170000}"/>
    <cellStyle name="0.00 2 2 2 3 3 4 4" xfId="6034" xr:uid="{00000000-0005-0000-0000-000093170000}"/>
    <cellStyle name="0.00 2 2 2 3 3 4 5" xfId="6035" xr:uid="{00000000-0005-0000-0000-000094170000}"/>
    <cellStyle name="0.00 2 2 2 3 3 5" xfId="6036" xr:uid="{00000000-0005-0000-0000-000095170000}"/>
    <cellStyle name="0.00 2 2 2 3 3 6" xfId="6037" xr:uid="{00000000-0005-0000-0000-000096170000}"/>
    <cellStyle name="0.00 2 2 2 3 3 7" xfId="6038" xr:uid="{00000000-0005-0000-0000-000097170000}"/>
    <cellStyle name="0.00 2 2 2 3 3 8" xfId="6039" xr:uid="{00000000-0005-0000-0000-000098170000}"/>
    <cellStyle name="0.00 2 2 2 3 4" xfId="6040" xr:uid="{00000000-0005-0000-0000-000099170000}"/>
    <cellStyle name="0.00 2 2 2 3 4 2" xfId="6041" xr:uid="{00000000-0005-0000-0000-00009A170000}"/>
    <cellStyle name="0.00 2 2 2 3 4 2 2" xfId="6042" xr:uid="{00000000-0005-0000-0000-00009B170000}"/>
    <cellStyle name="0.00 2 2 2 3 4 2 3" xfId="6043" xr:uid="{00000000-0005-0000-0000-00009C170000}"/>
    <cellStyle name="0.00 2 2 2 3 4 2 4" xfId="6044" xr:uid="{00000000-0005-0000-0000-00009D170000}"/>
    <cellStyle name="0.00 2 2 2 3 4 2 5" xfId="6045" xr:uid="{00000000-0005-0000-0000-00009E170000}"/>
    <cellStyle name="0.00 2 2 2 3 4 3" xfId="6046" xr:uid="{00000000-0005-0000-0000-00009F170000}"/>
    <cellStyle name="0.00 2 2 2 3 4 3 2" xfId="6047" xr:uid="{00000000-0005-0000-0000-0000A0170000}"/>
    <cellStyle name="0.00 2 2 2 3 4 3 3" xfId="6048" xr:uid="{00000000-0005-0000-0000-0000A1170000}"/>
    <cellStyle name="0.00 2 2 2 3 4 3 4" xfId="6049" xr:uid="{00000000-0005-0000-0000-0000A2170000}"/>
    <cellStyle name="0.00 2 2 2 3 4 3 5" xfId="6050" xr:uid="{00000000-0005-0000-0000-0000A3170000}"/>
    <cellStyle name="0.00 2 2 2 3 4 4" xfId="6051" xr:uid="{00000000-0005-0000-0000-0000A4170000}"/>
    <cellStyle name="0.00 2 2 2 3 4 4 2" xfId="6052" xr:uid="{00000000-0005-0000-0000-0000A5170000}"/>
    <cellStyle name="0.00 2 2 2 3 4 4 3" xfId="6053" xr:uid="{00000000-0005-0000-0000-0000A6170000}"/>
    <cellStyle name="0.00 2 2 2 3 4 4 4" xfId="6054" xr:uid="{00000000-0005-0000-0000-0000A7170000}"/>
    <cellStyle name="0.00 2 2 2 3 4 4 5" xfId="6055" xr:uid="{00000000-0005-0000-0000-0000A8170000}"/>
    <cellStyle name="0.00 2 2 2 3 4 5" xfId="6056" xr:uid="{00000000-0005-0000-0000-0000A9170000}"/>
    <cellStyle name="0.00 2 2 2 3 4 6" xfId="6057" xr:uid="{00000000-0005-0000-0000-0000AA170000}"/>
    <cellStyle name="0.00 2 2 2 3 4 7" xfId="6058" xr:uid="{00000000-0005-0000-0000-0000AB170000}"/>
    <cellStyle name="0.00 2 2 2 3 4 8" xfId="6059" xr:uid="{00000000-0005-0000-0000-0000AC170000}"/>
    <cellStyle name="0.00 2 2 2 3 5" xfId="6060" xr:uid="{00000000-0005-0000-0000-0000AD170000}"/>
    <cellStyle name="0.00 2 2 2 3 5 2" xfId="6061" xr:uid="{00000000-0005-0000-0000-0000AE170000}"/>
    <cellStyle name="0.00 2 2 2 3 5 3" xfId="6062" xr:uid="{00000000-0005-0000-0000-0000AF170000}"/>
    <cellStyle name="0.00 2 2 2 3 5 4" xfId="6063" xr:uid="{00000000-0005-0000-0000-0000B0170000}"/>
    <cellStyle name="0.00 2 2 2 3 5 5" xfId="6064" xr:uid="{00000000-0005-0000-0000-0000B1170000}"/>
    <cellStyle name="0.00 2 2 2 3 6" xfId="6065" xr:uid="{00000000-0005-0000-0000-0000B2170000}"/>
    <cellStyle name="0.00 2 2 2 3 6 2" xfId="6066" xr:uid="{00000000-0005-0000-0000-0000B3170000}"/>
    <cellStyle name="0.00 2 2 2 3 6 3" xfId="6067" xr:uid="{00000000-0005-0000-0000-0000B4170000}"/>
    <cellStyle name="0.00 2 2 2 3 6 4" xfId="6068" xr:uid="{00000000-0005-0000-0000-0000B5170000}"/>
    <cellStyle name="0.00 2 2 2 3 6 5" xfId="6069" xr:uid="{00000000-0005-0000-0000-0000B6170000}"/>
    <cellStyle name="0.00 2 2 2 3 7" xfId="6070" xr:uid="{00000000-0005-0000-0000-0000B7170000}"/>
    <cellStyle name="0.00 2 2 2 3 7 2" xfId="6071" xr:uid="{00000000-0005-0000-0000-0000B8170000}"/>
    <cellStyle name="0.00 2 2 2 3 7 3" xfId="6072" xr:uid="{00000000-0005-0000-0000-0000B9170000}"/>
    <cellStyle name="0.00 2 2 2 3 7 4" xfId="6073" xr:uid="{00000000-0005-0000-0000-0000BA170000}"/>
    <cellStyle name="0.00 2 2 2 3 7 5" xfId="6074" xr:uid="{00000000-0005-0000-0000-0000BB170000}"/>
    <cellStyle name="0.00 2 2 2 3 8" xfId="6075" xr:uid="{00000000-0005-0000-0000-0000BC170000}"/>
    <cellStyle name="0.00 2 2 2 3 9" xfId="6076" xr:uid="{00000000-0005-0000-0000-0000BD170000}"/>
    <cellStyle name="0.00 2 2 2 4" xfId="6077" xr:uid="{00000000-0005-0000-0000-0000BE170000}"/>
    <cellStyle name="0.00 2 2 2 4 2" xfId="6078" xr:uid="{00000000-0005-0000-0000-0000BF170000}"/>
    <cellStyle name="0.00 2 2 2 4 2 2" xfId="6079" xr:uid="{00000000-0005-0000-0000-0000C0170000}"/>
    <cellStyle name="0.00 2 2 2 4 2 3" xfId="6080" xr:uid="{00000000-0005-0000-0000-0000C1170000}"/>
    <cellStyle name="0.00 2 2 2 4 2 4" xfId="6081" xr:uid="{00000000-0005-0000-0000-0000C2170000}"/>
    <cellStyle name="0.00 2 2 2 4 2 5" xfId="6082" xr:uid="{00000000-0005-0000-0000-0000C3170000}"/>
    <cellStyle name="0.00 2 2 2 4 3" xfId="6083" xr:uid="{00000000-0005-0000-0000-0000C4170000}"/>
    <cellStyle name="0.00 2 2 2 4 3 2" xfId="6084" xr:uid="{00000000-0005-0000-0000-0000C5170000}"/>
    <cellStyle name="0.00 2 2 2 4 3 3" xfId="6085" xr:uid="{00000000-0005-0000-0000-0000C6170000}"/>
    <cellStyle name="0.00 2 2 2 4 3 4" xfId="6086" xr:uid="{00000000-0005-0000-0000-0000C7170000}"/>
    <cellStyle name="0.00 2 2 2 4 3 5" xfId="6087" xr:uid="{00000000-0005-0000-0000-0000C8170000}"/>
    <cellStyle name="0.00 2 2 2 4 4" xfId="6088" xr:uid="{00000000-0005-0000-0000-0000C9170000}"/>
    <cellStyle name="0.00 2 2 2 4 4 2" xfId="6089" xr:uid="{00000000-0005-0000-0000-0000CA170000}"/>
    <cellStyle name="0.00 2 2 2 4 4 3" xfId="6090" xr:uid="{00000000-0005-0000-0000-0000CB170000}"/>
    <cellStyle name="0.00 2 2 2 4 4 4" xfId="6091" xr:uid="{00000000-0005-0000-0000-0000CC170000}"/>
    <cellStyle name="0.00 2 2 2 4 4 5" xfId="6092" xr:uid="{00000000-0005-0000-0000-0000CD170000}"/>
    <cellStyle name="0.00 2 2 2 4 5" xfId="6093" xr:uid="{00000000-0005-0000-0000-0000CE170000}"/>
    <cellStyle name="0.00 2 2 2 4 6" xfId="6094" xr:uid="{00000000-0005-0000-0000-0000CF170000}"/>
    <cellStyle name="0.00 2 2 2 4 7" xfId="6095" xr:uid="{00000000-0005-0000-0000-0000D0170000}"/>
    <cellStyle name="0.00 2 2 2 4 8" xfId="6096" xr:uid="{00000000-0005-0000-0000-0000D1170000}"/>
    <cellStyle name="0.00 2 2 2 5" xfId="6097" xr:uid="{00000000-0005-0000-0000-0000D2170000}"/>
    <cellStyle name="0.00 2 2 2 5 2" xfId="6098" xr:uid="{00000000-0005-0000-0000-0000D3170000}"/>
    <cellStyle name="0.00 2 2 2 5 2 2" xfId="6099" xr:uid="{00000000-0005-0000-0000-0000D4170000}"/>
    <cellStyle name="0.00 2 2 2 5 2 3" xfId="6100" xr:uid="{00000000-0005-0000-0000-0000D5170000}"/>
    <cellStyle name="0.00 2 2 2 5 2 4" xfId="6101" xr:uid="{00000000-0005-0000-0000-0000D6170000}"/>
    <cellStyle name="0.00 2 2 2 5 2 5" xfId="6102" xr:uid="{00000000-0005-0000-0000-0000D7170000}"/>
    <cellStyle name="0.00 2 2 2 5 3" xfId="6103" xr:uid="{00000000-0005-0000-0000-0000D8170000}"/>
    <cellStyle name="0.00 2 2 2 5 3 2" xfId="6104" xr:uid="{00000000-0005-0000-0000-0000D9170000}"/>
    <cellStyle name="0.00 2 2 2 5 3 3" xfId="6105" xr:uid="{00000000-0005-0000-0000-0000DA170000}"/>
    <cellStyle name="0.00 2 2 2 5 3 4" xfId="6106" xr:uid="{00000000-0005-0000-0000-0000DB170000}"/>
    <cellStyle name="0.00 2 2 2 5 3 5" xfId="6107" xr:uid="{00000000-0005-0000-0000-0000DC170000}"/>
    <cellStyle name="0.00 2 2 2 5 4" xfId="6108" xr:uid="{00000000-0005-0000-0000-0000DD170000}"/>
    <cellStyle name="0.00 2 2 2 5 4 2" xfId="6109" xr:uid="{00000000-0005-0000-0000-0000DE170000}"/>
    <cellStyle name="0.00 2 2 2 5 4 3" xfId="6110" xr:uid="{00000000-0005-0000-0000-0000DF170000}"/>
    <cellStyle name="0.00 2 2 2 5 4 4" xfId="6111" xr:uid="{00000000-0005-0000-0000-0000E0170000}"/>
    <cellStyle name="0.00 2 2 2 5 4 5" xfId="6112" xr:uid="{00000000-0005-0000-0000-0000E1170000}"/>
    <cellStyle name="0.00 2 2 2 5 5" xfId="6113" xr:uid="{00000000-0005-0000-0000-0000E2170000}"/>
    <cellStyle name="0.00 2 2 2 5 6" xfId="6114" xr:uid="{00000000-0005-0000-0000-0000E3170000}"/>
    <cellStyle name="0.00 2 2 2 5 7" xfId="6115" xr:uid="{00000000-0005-0000-0000-0000E4170000}"/>
    <cellStyle name="0.00 2 2 2 5 8" xfId="6116" xr:uid="{00000000-0005-0000-0000-0000E5170000}"/>
    <cellStyle name="0.00 2 2 2 6" xfId="6117" xr:uid="{00000000-0005-0000-0000-0000E6170000}"/>
    <cellStyle name="0.00 2 2 2 6 2" xfId="6118" xr:uid="{00000000-0005-0000-0000-0000E7170000}"/>
    <cellStyle name="0.00 2 2 2 6 2 2" xfId="6119" xr:uid="{00000000-0005-0000-0000-0000E8170000}"/>
    <cellStyle name="0.00 2 2 2 6 2 3" xfId="6120" xr:uid="{00000000-0005-0000-0000-0000E9170000}"/>
    <cellStyle name="0.00 2 2 2 6 2 4" xfId="6121" xr:uid="{00000000-0005-0000-0000-0000EA170000}"/>
    <cellStyle name="0.00 2 2 2 6 2 5" xfId="6122" xr:uid="{00000000-0005-0000-0000-0000EB170000}"/>
    <cellStyle name="0.00 2 2 2 6 3" xfId="6123" xr:uid="{00000000-0005-0000-0000-0000EC170000}"/>
    <cellStyle name="0.00 2 2 2 6 3 2" xfId="6124" xr:uid="{00000000-0005-0000-0000-0000ED170000}"/>
    <cellStyle name="0.00 2 2 2 6 3 3" xfId="6125" xr:uid="{00000000-0005-0000-0000-0000EE170000}"/>
    <cellStyle name="0.00 2 2 2 6 3 4" xfId="6126" xr:uid="{00000000-0005-0000-0000-0000EF170000}"/>
    <cellStyle name="0.00 2 2 2 6 3 5" xfId="6127" xr:uid="{00000000-0005-0000-0000-0000F0170000}"/>
    <cellStyle name="0.00 2 2 2 6 4" xfId="6128" xr:uid="{00000000-0005-0000-0000-0000F1170000}"/>
    <cellStyle name="0.00 2 2 2 6 4 2" xfId="6129" xr:uid="{00000000-0005-0000-0000-0000F2170000}"/>
    <cellStyle name="0.00 2 2 2 6 4 3" xfId="6130" xr:uid="{00000000-0005-0000-0000-0000F3170000}"/>
    <cellStyle name="0.00 2 2 2 6 4 4" xfId="6131" xr:uid="{00000000-0005-0000-0000-0000F4170000}"/>
    <cellStyle name="0.00 2 2 2 6 4 5" xfId="6132" xr:uid="{00000000-0005-0000-0000-0000F5170000}"/>
    <cellStyle name="0.00 2 2 2 6 5" xfId="6133" xr:uid="{00000000-0005-0000-0000-0000F6170000}"/>
    <cellStyle name="0.00 2 2 2 6 6" xfId="6134" xr:uid="{00000000-0005-0000-0000-0000F7170000}"/>
    <cellStyle name="0.00 2 2 2 6 7" xfId="6135" xr:uid="{00000000-0005-0000-0000-0000F8170000}"/>
    <cellStyle name="0.00 2 2 2 6 8" xfId="6136" xr:uid="{00000000-0005-0000-0000-0000F9170000}"/>
    <cellStyle name="0.00 2 2 2 7" xfId="6137" xr:uid="{00000000-0005-0000-0000-0000FA170000}"/>
    <cellStyle name="0.00 2 2 2 7 2" xfId="6138" xr:uid="{00000000-0005-0000-0000-0000FB170000}"/>
    <cellStyle name="0.00 2 2 2 7 3" xfId="6139" xr:uid="{00000000-0005-0000-0000-0000FC170000}"/>
    <cellStyle name="0.00 2 2 2 7 4" xfId="6140" xr:uid="{00000000-0005-0000-0000-0000FD170000}"/>
    <cellStyle name="0.00 2 2 2 7 5" xfId="6141" xr:uid="{00000000-0005-0000-0000-0000FE170000}"/>
    <cellStyle name="0.00 2 2 2 8" xfId="6142" xr:uid="{00000000-0005-0000-0000-0000FF170000}"/>
    <cellStyle name="0.00 2 2 2 8 2" xfId="6143" xr:uid="{00000000-0005-0000-0000-000000180000}"/>
    <cellStyle name="0.00 2 2 2 8 3" xfId="6144" xr:uid="{00000000-0005-0000-0000-000001180000}"/>
    <cellStyle name="0.00 2 2 2 8 4" xfId="6145" xr:uid="{00000000-0005-0000-0000-000002180000}"/>
    <cellStyle name="0.00 2 2 2 8 5" xfId="6146" xr:uid="{00000000-0005-0000-0000-000003180000}"/>
    <cellStyle name="0.00 2 2 2 9" xfId="6147" xr:uid="{00000000-0005-0000-0000-000004180000}"/>
    <cellStyle name="0.00 2 2 2 9 2" xfId="6148" xr:uid="{00000000-0005-0000-0000-000005180000}"/>
    <cellStyle name="0.00 2 2 2 9 3" xfId="6149" xr:uid="{00000000-0005-0000-0000-000006180000}"/>
    <cellStyle name="0.00 2 2 2 9 4" xfId="6150" xr:uid="{00000000-0005-0000-0000-000007180000}"/>
    <cellStyle name="0.00 2 2 2 9 5" xfId="6151" xr:uid="{00000000-0005-0000-0000-000008180000}"/>
    <cellStyle name="0.00 2 2 3" xfId="6152" xr:uid="{00000000-0005-0000-0000-000009180000}"/>
    <cellStyle name="0.00 2 2 3 10" xfId="6153" xr:uid="{00000000-0005-0000-0000-00000A180000}"/>
    <cellStyle name="0.00 2 2 3 11" xfId="6154" xr:uid="{00000000-0005-0000-0000-00000B180000}"/>
    <cellStyle name="0.00 2 2 3 2" xfId="6155" xr:uid="{00000000-0005-0000-0000-00000C180000}"/>
    <cellStyle name="0.00 2 2 3 2 2" xfId="6156" xr:uid="{00000000-0005-0000-0000-00000D180000}"/>
    <cellStyle name="0.00 2 2 3 2 2 2" xfId="6157" xr:uid="{00000000-0005-0000-0000-00000E180000}"/>
    <cellStyle name="0.00 2 2 3 2 2 3" xfId="6158" xr:uid="{00000000-0005-0000-0000-00000F180000}"/>
    <cellStyle name="0.00 2 2 3 2 2 4" xfId="6159" xr:uid="{00000000-0005-0000-0000-000010180000}"/>
    <cellStyle name="0.00 2 2 3 2 2 5" xfId="6160" xr:uid="{00000000-0005-0000-0000-000011180000}"/>
    <cellStyle name="0.00 2 2 3 2 3" xfId="6161" xr:uid="{00000000-0005-0000-0000-000012180000}"/>
    <cellStyle name="0.00 2 2 3 2 3 2" xfId="6162" xr:uid="{00000000-0005-0000-0000-000013180000}"/>
    <cellStyle name="0.00 2 2 3 2 3 3" xfId="6163" xr:uid="{00000000-0005-0000-0000-000014180000}"/>
    <cellStyle name="0.00 2 2 3 2 3 4" xfId="6164" xr:uid="{00000000-0005-0000-0000-000015180000}"/>
    <cellStyle name="0.00 2 2 3 2 3 5" xfId="6165" xr:uid="{00000000-0005-0000-0000-000016180000}"/>
    <cellStyle name="0.00 2 2 3 2 4" xfId="6166" xr:uid="{00000000-0005-0000-0000-000017180000}"/>
    <cellStyle name="0.00 2 2 3 2 4 2" xfId="6167" xr:uid="{00000000-0005-0000-0000-000018180000}"/>
    <cellStyle name="0.00 2 2 3 2 4 3" xfId="6168" xr:uid="{00000000-0005-0000-0000-000019180000}"/>
    <cellStyle name="0.00 2 2 3 2 4 4" xfId="6169" xr:uid="{00000000-0005-0000-0000-00001A180000}"/>
    <cellStyle name="0.00 2 2 3 2 4 5" xfId="6170" xr:uid="{00000000-0005-0000-0000-00001B180000}"/>
    <cellStyle name="0.00 2 2 3 2 5" xfId="6171" xr:uid="{00000000-0005-0000-0000-00001C180000}"/>
    <cellStyle name="0.00 2 2 3 2 6" xfId="6172" xr:uid="{00000000-0005-0000-0000-00001D180000}"/>
    <cellStyle name="0.00 2 2 3 2 7" xfId="6173" xr:uid="{00000000-0005-0000-0000-00001E180000}"/>
    <cellStyle name="0.00 2 2 3 2 8" xfId="6174" xr:uid="{00000000-0005-0000-0000-00001F180000}"/>
    <cellStyle name="0.00 2 2 3 3" xfId="6175" xr:uid="{00000000-0005-0000-0000-000020180000}"/>
    <cellStyle name="0.00 2 2 3 3 2" xfId="6176" xr:uid="{00000000-0005-0000-0000-000021180000}"/>
    <cellStyle name="0.00 2 2 3 3 2 2" xfId="6177" xr:uid="{00000000-0005-0000-0000-000022180000}"/>
    <cellStyle name="0.00 2 2 3 3 2 3" xfId="6178" xr:uid="{00000000-0005-0000-0000-000023180000}"/>
    <cellStyle name="0.00 2 2 3 3 2 4" xfId="6179" xr:uid="{00000000-0005-0000-0000-000024180000}"/>
    <cellStyle name="0.00 2 2 3 3 2 5" xfId="6180" xr:uid="{00000000-0005-0000-0000-000025180000}"/>
    <cellStyle name="0.00 2 2 3 3 3" xfId="6181" xr:uid="{00000000-0005-0000-0000-000026180000}"/>
    <cellStyle name="0.00 2 2 3 3 3 2" xfId="6182" xr:uid="{00000000-0005-0000-0000-000027180000}"/>
    <cellStyle name="0.00 2 2 3 3 3 3" xfId="6183" xr:uid="{00000000-0005-0000-0000-000028180000}"/>
    <cellStyle name="0.00 2 2 3 3 3 4" xfId="6184" xr:uid="{00000000-0005-0000-0000-000029180000}"/>
    <cellStyle name="0.00 2 2 3 3 3 5" xfId="6185" xr:uid="{00000000-0005-0000-0000-00002A180000}"/>
    <cellStyle name="0.00 2 2 3 3 4" xfId="6186" xr:uid="{00000000-0005-0000-0000-00002B180000}"/>
    <cellStyle name="0.00 2 2 3 3 4 2" xfId="6187" xr:uid="{00000000-0005-0000-0000-00002C180000}"/>
    <cellStyle name="0.00 2 2 3 3 4 3" xfId="6188" xr:uid="{00000000-0005-0000-0000-00002D180000}"/>
    <cellStyle name="0.00 2 2 3 3 4 4" xfId="6189" xr:uid="{00000000-0005-0000-0000-00002E180000}"/>
    <cellStyle name="0.00 2 2 3 3 4 5" xfId="6190" xr:uid="{00000000-0005-0000-0000-00002F180000}"/>
    <cellStyle name="0.00 2 2 3 3 5" xfId="6191" xr:uid="{00000000-0005-0000-0000-000030180000}"/>
    <cellStyle name="0.00 2 2 3 3 6" xfId="6192" xr:uid="{00000000-0005-0000-0000-000031180000}"/>
    <cellStyle name="0.00 2 2 3 3 7" xfId="6193" xr:uid="{00000000-0005-0000-0000-000032180000}"/>
    <cellStyle name="0.00 2 2 3 3 8" xfId="6194" xr:uid="{00000000-0005-0000-0000-000033180000}"/>
    <cellStyle name="0.00 2 2 3 4" xfId="6195" xr:uid="{00000000-0005-0000-0000-000034180000}"/>
    <cellStyle name="0.00 2 2 3 4 2" xfId="6196" xr:uid="{00000000-0005-0000-0000-000035180000}"/>
    <cellStyle name="0.00 2 2 3 4 2 2" xfId="6197" xr:uid="{00000000-0005-0000-0000-000036180000}"/>
    <cellStyle name="0.00 2 2 3 4 2 3" xfId="6198" xr:uid="{00000000-0005-0000-0000-000037180000}"/>
    <cellStyle name="0.00 2 2 3 4 2 4" xfId="6199" xr:uid="{00000000-0005-0000-0000-000038180000}"/>
    <cellStyle name="0.00 2 2 3 4 2 5" xfId="6200" xr:uid="{00000000-0005-0000-0000-000039180000}"/>
    <cellStyle name="0.00 2 2 3 4 3" xfId="6201" xr:uid="{00000000-0005-0000-0000-00003A180000}"/>
    <cellStyle name="0.00 2 2 3 4 3 2" xfId="6202" xr:uid="{00000000-0005-0000-0000-00003B180000}"/>
    <cellStyle name="0.00 2 2 3 4 3 3" xfId="6203" xr:uid="{00000000-0005-0000-0000-00003C180000}"/>
    <cellStyle name="0.00 2 2 3 4 3 4" xfId="6204" xr:uid="{00000000-0005-0000-0000-00003D180000}"/>
    <cellStyle name="0.00 2 2 3 4 3 5" xfId="6205" xr:uid="{00000000-0005-0000-0000-00003E180000}"/>
    <cellStyle name="0.00 2 2 3 4 4" xfId="6206" xr:uid="{00000000-0005-0000-0000-00003F180000}"/>
    <cellStyle name="0.00 2 2 3 4 4 2" xfId="6207" xr:uid="{00000000-0005-0000-0000-000040180000}"/>
    <cellStyle name="0.00 2 2 3 4 4 3" xfId="6208" xr:uid="{00000000-0005-0000-0000-000041180000}"/>
    <cellStyle name="0.00 2 2 3 4 4 4" xfId="6209" xr:uid="{00000000-0005-0000-0000-000042180000}"/>
    <cellStyle name="0.00 2 2 3 4 4 5" xfId="6210" xr:uid="{00000000-0005-0000-0000-000043180000}"/>
    <cellStyle name="0.00 2 2 3 4 5" xfId="6211" xr:uid="{00000000-0005-0000-0000-000044180000}"/>
    <cellStyle name="0.00 2 2 3 4 6" xfId="6212" xr:uid="{00000000-0005-0000-0000-000045180000}"/>
    <cellStyle name="0.00 2 2 3 4 7" xfId="6213" xr:uid="{00000000-0005-0000-0000-000046180000}"/>
    <cellStyle name="0.00 2 2 3 4 8" xfId="6214" xr:uid="{00000000-0005-0000-0000-000047180000}"/>
    <cellStyle name="0.00 2 2 3 5" xfId="6215" xr:uid="{00000000-0005-0000-0000-000048180000}"/>
    <cellStyle name="0.00 2 2 3 5 2" xfId="6216" xr:uid="{00000000-0005-0000-0000-000049180000}"/>
    <cellStyle name="0.00 2 2 3 5 3" xfId="6217" xr:uid="{00000000-0005-0000-0000-00004A180000}"/>
    <cellStyle name="0.00 2 2 3 5 4" xfId="6218" xr:uid="{00000000-0005-0000-0000-00004B180000}"/>
    <cellStyle name="0.00 2 2 3 5 5" xfId="6219" xr:uid="{00000000-0005-0000-0000-00004C180000}"/>
    <cellStyle name="0.00 2 2 3 6" xfId="6220" xr:uid="{00000000-0005-0000-0000-00004D180000}"/>
    <cellStyle name="0.00 2 2 3 6 2" xfId="6221" xr:uid="{00000000-0005-0000-0000-00004E180000}"/>
    <cellStyle name="0.00 2 2 3 6 3" xfId="6222" xr:uid="{00000000-0005-0000-0000-00004F180000}"/>
    <cellStyle name="0.00 2 2 3 6 4" xfId="6223" xr:uid="{00000000-0005-0000-0000-000050180000}"/>
    <cellStyle name="0.00 2 2 3 6 5" xfId="6224" xr:uid="{00000000-0005-0000-0000-000051180000}"/>
    <cellStyle name="0.00 2 2 3 7" xfId="6225" xr:uid="{00000000-0005-0000-0000-000052180000}"/>
    <cellStyle name="0.00 2 2 3 7 2" xfId="6226" xr:uid="{00000000-0005-0000-0000-000053180000}"/>
    <cellStyle name="0.00 2 2 3 7 3" xfId="6227" xr:uid="{00000000-0005-0000-0000-000054180000}"/>
    <cellStyle name="0.00 2 2 3 7 4" xfId="6228" xr:uid="{00000000-0005-0000-0000-000055180000}"/>
    <cellStyle name="0.00 2 2 3 7 5" xfId="6229" xr:uid="{00000000-0005-0000-0000-000056180000}"/>
    <cellStyle name="0.00 2 2 3 8" xfId="6230" xr:uid="{00000000-0005-0000-0000-000057180000}"/>
    <cellStyle name="0.00 2 2 3 9" xfId="6231" xr:uid="{00000000-0005-0000-0000-000058180000}"/>
    <cellStyle name="0.00 2 2 4" xfId="6232" xr:uid="{00000000-0005-0000-0000-000059180000}"/>
    <cellStyle name="0.00 2 2 4 10" xfId="6233" xr:uid="{00000000-0005-0000-0000-00005A180000}"/>
    <cellStyle name="0.00 2 2 4 11" xfId="6234" xr:uid="{00000000-0005-0000-0000-00005B180000}"/>
    <cellStyle name="0.00 2 2 4 2" xfId="6235" xr:uid="{00000000-0005-0000-0000-00005C180000}"/>
    <cellStyle name="0.00 2 2 4 2 2" xfId="6236" xr:uid="{00000000-0005-0000-0000-00005D180000}"/>
    <cellStyle name="0.00 2 2 4 2 2 2" xfId="6237" xr:uid="{00000000-0005-0000-0000-00005E180000}"/>
    <cellStyle name="0.00 2 2 4 2 2 3" xfId="6238" xr:uid="{00000000-0005-0000-0000-00005F180000}"/>
    <cellStyle name="0.00 2 2 4 2 2 4" xfId="6239" xr:uid="{00000000-0005-0000-0000-000060180000}"/>
    <cellStyle name="0.00 2 2 4 2 2 5" xfId="6240" xr:uid="{00000000-0005-0000-0000-000061180000}"/>
    <cellStyle name="0.00 2 2 4 2 3" xfId="6241" xr:uid="{00000000-0005-0000-0000-000062180000}"/>
    <cellStyle name="0.00 2 2 4 2 3 2" xfId="6242" xr:uid="{00000000-0005-0000-0000-000063180000}"/>
    <cellStyle name="0.00 2 2 4 2 3 3" xfId="6243" xr:uid="{00000000-0005-0000-0000-000064180000}"/>
    <cellStyle name="0.00 2 2 4 2 3 4" xfId="6244" xr:uid="{00000000-0005-0000-0000-000065180000}"/>
    <cellStyle name="0.00 2 2 4 2 3 5" xfId="6245" xr:uid="{00000000-0005-0000-0000-000066180000}"/>
    <cellStyle name="0.00 2 2 4 2 4" xfId="6246" xr:uid="{00000000-0005-0000-0000-000067180000}"/>
    <cellStyle name="0.00 2 2 4 2 4 2" xfId="6247" xr:uid="{00000000-0005-0000-0000-000068180000}"/>
    <cellStyle name="0.00 2 2 4 2 4 3" xfId="6248" xr:uid="{00000000-0005-0000-0000-000069180000}"/>
    <cellStyle name="0.00 2 2 4 2 4 4" xfId="6249" xr:uid="{00000000-0005-0000-0000-00006A180000}"/>
    <cellStyle name="0.00 2 2 4 2 4 5" xfId="6250" xr:uid="{00000000-0005-0000-0000-00006B180000}"/>
    <cellStyle name="0.00 2 2 4 2 5" xfId="6251" xr:uid="{00000000-0005-0000-0000-00006C180000}"/>
    <cellStyle name="0.00 2 2 4 2 6" xfId="6252" xr:uid="{00000000-0005-0000-0000-00006D180000}"/>
    <cellStyle name="0.00 2 2 4 2 7" xfId="6253" xr:uid="{00000000-0005-0000-0000-00006E180000}"/>
    <cellStyle name="0.00 2 2 4 2 8" xfId="6254" xr:uid="{00000000-0005-0000-0000-00006F180000}"/>
    <cellStyle name="0.00 2 2 4 3" xfId="6255" xr:uid="{00000000-0005-0000-0000-000070180000}"/>
    <cellStyle name="0.00 2 2 4 3 2" xfId="6256" xr:uid="{00000000-0005-0000-0000-000071180000}"/>
    <cellStyle name="0.00 2 2 4 3 2 2" xfId="6257" xr:uid="{00000000-0005-0000-0000-000072180000}"/>
    <cellStyle name="0.00 2 2 4 3 2 3" xfId="6258" xr:uid="{00000000-0005-0000-0000-000073180000}"/>
    <cellStyle name="0.00 2 2 4 3 2 4" xfId="6259" xr:uid="{00000000-0005-0000-0000-000074180000}"/>
    <cellStyle name="0.00 2 2 4 3 2 5" xfId="6260" xr:uid="{00000000-0005-0000-0000-000075180000}"/>
    <cellStyle name="0.00 2 2 4 3 3" xfId="6261" xr:uid="{00000000-0005-0000-0000-000076180000}"/>
    <cellStyle name="0.00 2 2 4 3 3 2" xfId="6262" xr:uid="{00000000-0005-0000-0000-000077180000}"/>
    <cellStyle name="0.00 2 2 4 3 3 3" xfId="6263" xr:uid="{00000000-0005-0000-0000-000078180000}"/>
    <cellStyle name="0.00 2 2 4 3 3 4" xfId="6264" xr:uid="{00000000-0005-0000-0000-000079180000}"/>
    <cellStyle name="0.00 2 2 4 3 3 5" xfId="6265" xr:uid="{00000000-0005-0000-0000-00007A180000}"/>
    <cellStyle name="0.00 2 2 4 3 4" xfId="6266" xr:uid="{00000000-0005-0000-0000-00007B180000}"/>
    <cellStyle name="0.00 2 2 4 3 4 2" xfId="6267" xr:uid="{00000000-0005-0000-0000-00007C180000}"/>
    <cellStyle name="0.00 2 2 4 3 4 3" xfId="6268" xr:uid="{00000000-0005-0000-0000-00007D180000}"/>
    <cellStyle name="0.00 2 2 4 3 4 4" xfId="6269" xr:uid="{00000000-0005-0000-0000-00007E180000}"/>
    <cellStyle name="0.00 2 2 4 3 4 5" xfId="6270" xr:uid="{00000000-0005-0000-0000-00007F180000}"/>
    <cellStyle name="0.00 2 2 4 3 5" xfId="6271" xr:uid="{00000000-0005-0000-0000-000080180000}"/>
    <cellStyle name="0.00 2 2 4 3 6" xfId="6272" xr:uid="{00000000-0005-0000-0000-000081180000}"/>
    <cellStyle name="0.00 2 2 4 3 7" xfId="6273" xr:uid="{00000000-0005-0000-0000-000082180000}"/>
    <cellStyle name="0.00 2 2 4 3 8" xfId="6274" xr:uid="{00000000-0005-0000-0000-000083180000}"/>
    <cellStyle name="0.00 2 2 4 4" xfId="6275" xr:uid="{00000000-0005-0000-0000-000084180000}"/>
    <cellStyle name="0.00 2 2 4 4 2" xfId="6276" xr:uid="{00000000-0005-0000-0000-000085180000}"/>
    <cellStyle name="0.00 2 2 4 4 2 2" xfId="6277" xr:uid="{00000000-0005-0000-0000-000086180000}"/>
    <cellStyle name="0.00 2 2 4 4 2 3" xfId="6278" xr:uid="{00000000-0005-0000-0000-000087180000}"/>
    <cellStyle name="0.00 2 2 4 4 2 4" xfId="6279" xr:uid="{00000000-0005-0000-0000-000088180000}"/>
    <cellStyle name="0.00 2 2 4 4 2 5" xfId="6280" xr:uid="{00000000-0005-0000-0000-000089180000}"/>
    <cellStyle name="0.00 2 2 4 4 3" xfId="6281" xr:uid="{00000000-0005-0000-0000-00008A180000}"/>
    <cellStyle name="0.00 2 2 4 4 3 2" xfId="6282" xr:uid="{00000000-0005-0000-0000-00008B180000}"/>
    <cellStyle name="0.00 2 2 4 4 3 3" xfId="6283" xr:uid="{00000000-0005-0000-0000-00008C180000}"/>
    <cellStyle name="0.00 2 2 4 4 3 4" xfId="6284" xr:uid="{00000000-0005-0000-0000-00008D180000}"/>
    <cellStyle name="0.00 2 2 4 4 3 5" xfId="6285" xr:uid="{00000000-0005-0000-0000-00008E180000}"/>
    <cellStyle name="0.00 2 2 4 4 4" xfId="6286" xr:uid="{00000000-0005-0000-0000-00008F180000}"/>
    <cellStyle name="0.00 2 2 4 4 4 2" xfId="6287" xr:uid="{00000000-0005-0000-0000-000090180000}"/>
    <cellStyle name="0.00 2 2 4 4 4 3" xfId="6288" xr:uid="{00000000-0005-0000-0000-000091180000}"/>
    <cellStyle name="0.00 2 2 4 4 4 4" xfId="6289" xr:uid="{00000000-0005-0000-0000-000092180000}"/>
    <cellStyle name="0.00 2 2 4 4 4 5" xfId="6290" xr:uid="{00000000-0005-0000-0000-000093180000}"/>
    <cellStyle name="0.00 2 2 4 4 5" xfId="6291" xr:uid="{00000000-0005-0000-0000-000094180000}"/>
    <cellStyle name="0.00 2 2 4 4 6" xfId="6292" xr:uid="{00000000-0005-0000-0000-000095180000}"/>
    <cellStyle name="0.00 2 2 4 4 7" xfId="6293" xr:uid="{00000000-0005-0000-0000-000096180000}"/>
    <cellStyle name="0.00 2 2 4 4 8" xfId="6294" xr:uid="{00000000-0005-0000-0000-000097180000}"/>
    <cellStyle name="0.00 2 2 4 5" xfId="6295" xr:uid="{00000000-0005-0000-0000-000098180000}"/>
    <cellStyle name="0.00 2 2 4 5 2" xfId="6296" xr:uid="{00000000-0005-0000-0000-000099180000}"/>
    <cellStyle name="0.00 2 2 4 5 3" xfId="6297" xr:uid="{00000000-0005-0000-0000-00009A180000}"/>
    <cellStyle name="0.00 2 2 4 5 4" xfId="6298" xr:uid="{00000000-0005-0000-0000-00009B180000}"/>
    <cellStyle name="0.00 2 2 4 5 5" xfId="6299" xr:uid="{00000000-0005-0000-0000-00009C180000}"/>
    <cellStyle name="0.00 2 2 4 6" xfId="6300" xr:uid="{00000000-0005-0000-0000-00009D180000}"/>
    <cellStyle name="0.00 2 2 4 6 2" xfId="6301" xr:uid="{00000000-0005-0000-0000-00009E180000}"/>
    <cellStyle name="0.00 2 2 4 6 3" xfId="6302" xr:uid="{00000000-0005-0000-0000-00009F180000}"/>
    <cellStyle name="0.00 2 2 4 6 4" xfId="6303" xr:uid="{00000000-0005-0000-0000-0000A0180000}"/>
    <cellStyle name="0.00 2 2 4 6 5" xfId="6304" xr:uid="{00000000-0005-0000-0000-0000A1180000}"/>
    <cellStyle name="0.00 2 2 4 7" xfId="6305" xr:uid="{00000000-0005-0000-0000-0000A2180000}"/>
    <cellStyle name="0.00 2 2 4 7 2" xfId="6306" xr:uid="{00000000-0005-0000-0000-0000A3180000}"/>
    <cellStyle name="0.00 2 2 4 7 3" xfId="6307" xr:uid="{00000000-0005-0000-0000-0000A4180000}"/>
    <cellStyle name="0.00 2 2 4 7 4" xfId="6308" xr:uid="{00000000-0005-0000-0000-0000A5180000}"/>
    <cellStyle name="0.00 2 2 4 7 5" xfId="6309" xr:uid="{00000000-0005-0000-0000-0000A6180000}"/>
    <cellStyle name="0.00 2 2 4 8" xfId="6310" xr:uid="{00000000-0005-0000-0000-0000A7180000}"/>
    <cellStyle name="0.00 2 2 4 9" xfId="6311" xr:uid="{00000000-0005-0000-0000-0000A8180000}"/>
    <cellStyle name="0.00 2 2 5" xfId="6312" xr:uid="{00000000-0005-0000-0000-0000A9180000}"/>
    <cellStyle name="0.00 2 2 5 10" xfId="6313" xr:uid="{00000000-0005-0000-0000-0000AA180000}"/>
    <cellStyle name="0.00 2 2 5 11" xfId="6314" xr:uid="{00000000-0005-0000-0000-0000AB180000}"/>
    <cellStyle name="0.00 2 2 5 2" xfId="6315" xr:uid="{00000000-0005-0000-0000-0000AC180000}"/>
    <cellStyle name="0.00 2 2 5 2 2" xfId="6316" xr:uid="{00000000-0005-0000-0000-0000AD180000}"/>
    <cellStyle name="0.00 2 2 5 2 2 2" xfId="6317" xr:uid="{00000000-0005-0000-0000-0000AE180000}"/>
    <cellStyle name="0.00 2 2 5 2 2 3" xfId="6318" xr:uid="{00000000-0005-0000-0000-0000AF180000}"/>
    <cellStyle name="0.00 2 2 5 2 2 4" xfId="6319" xr:uid="{00000000-0005-0000-0000-0000B0180000}"/>
    <cellStyle name="0.00 2 2 5 2 2 5" xfId="6320" xr:uid="{00000000-0005-0000-0000-0000B1180000}"/>
    <cellStyle name="0.00 2 2 5 2 3" xfId="6321" xr:uid="{00000000-0005-0000-0000-0000B2180000}"/>
    <cellStyle name="0.00 2 2 5 2 3 2" xfId="6322" xr:uid="{00000000-0005-0000-0000-0000B3180000}"/>
    <cellStyle name="0.00 2 2 5 2 3 3" xfId="6323" xr:uid="{00000000-0005-0000-0000-0000B4180000}"/>
    <cellStyle name="0.00 2 2 5 2 3 4" xfId="6324" xr:uid="{00000000-0005-0000-0000-0000B5180000}"/>
    <cellStyle name="0.00 2 2 5 2 3 5" xfId="6325" xr:uid="{00000000-0005-0000-0000-0000B6180000}"/>
    <cellStyle name="0.00 2 2 5 2 4" xfId="6326" xr:uid="{00000000-0005-0000-0000-0000B7180000}"/>
    <cellStyle name="0.00 2 2 5 2 4 2" xfId="6327" xr:uid="{00000000-0005-0000-0000-0000B8180000}"/>
    <cellStyle name="0.00 2 2 5 2 4 3" xfId="6328" xr:uid="{00000000-0005-0000-0000-0000B9180000}"/>
    <cellStyle name="0.00 2 2 5 2 4 4" xfId="6329" xr:uid="{00000000-0005-0000-0000-0000BA180000}"/>
    <cellStyle name="0.00 2 2 5 2 4 5" xfId="6330" xr:uid="{00000000-0005-0000-0000-0000BB180000}"/>
    <cellStyle name="0.00 2 2 5 2 5" xfId="6331" xr:uid="{00000000-0005-0000-0000-0000BC180000}"/>
    <cellStyle name="0.00 2 2 5 2 6" xfId="6332" xr:uid="{00000000-0005-0000-0000-0000BD180000}"/>
    <cellStyle name="0.00 2 2 5 2 7" xfId="6333" xr:uid="{00000000-0005-0000-0000-0000BE180000}"/>
    <cellStyle name="0.00 2 2 5 2 8" xfId="6334" xr:uid="{00000000-0005-0000-0000-0000BF180000}"/>
    <cellStyle name="0.00 2 2 5 3" xfId="6335" xr:uid="{00000000-0005-0000-0000-0000C0180000}"/>
    <cellStyle name="0.00 2 2 5 3 2" xfId="6336" xr:uid="{00000000-0005-0000-0000-0000C1180000}"/>
    <cellStyle name="0.00 2 2 5 3 2 2" xfId="6337" xr:uid="{00000000-0005-0000-0000-0000C2180000}"/>
    <cellStyle name="0.00 2 2 5 3 2 3" xfId="6338" xr:uid="{00000000-0005-0000-0000-0000C3180000}"/>
    <cellStyle name="0.00 2 2 5 3 2 4" xfId="6339" xr:uid="{00000000-0005-0000-0000-0000C4180000}"/>
    <cellStyle name="0.00 2 2 5 3 2 5" xfId="6340" xr:uid="{00000000-0005-0000-0000-0000C5180000}"/>
    <cellStyle name="0.00 2 2 5 3 3" xfId="6341" xr:uid="{00000000-0005-0000-0000-0000C6180000}"/>
    <cellStyle name="0.00 2 2 5 3 3 2" xfId="6342" xr:uid="{00000000-0005-0000-0000-0000C7180000}"/>
    <cellStyle name="0.00 2 2 5 3 3 3" xfId="6343" xr:uid="{00000000-0005-0000-0000-0000C8180000}"/>
    <cellStyle name="0.00 2 2 5 3 3 4" xfId="6344" xr:uid="{00000000-0005-0000-0000-0000C9180000}"/>
    <cellStyle name="0.00 2 2 5 3 3 5" xfId="6345" xr:uid="{00000000-0005-0000-0000-0000CA180000}"/>
    <cellStyle name="0.00 2 2 5 3 4" xfId="6346" xr:uid="{00000000-0005-0000-0000-0000CB180000}"/>
    <cellStyle name="0.00 2 2 5 3 4 2" xfId="6347" xr:uid="{00000000-0005-0000-0000-0000CC180000}"/>
    <cellStyle name="0.00 2 2 5 3 4 3" xfId="6348" xr:uid="{00000000-0005-0000-0000-0000CD180000}"/>
    <cellStyle name="0.00 2 2 5 3 4 4" xfId="6349" xr:uid="{00000000-0005-0000-0000-0000CE180000}"/>
    <cellStyle name="0.00 2 2 5 3 4 5" xfId="6350" xr:uid="{00000000-0005-0000-0000-0000CF180000}"/>
    <cellStyle name="0.00 2 2 5 3 5" xfId="6351" xr:uid="{00000000-0005-0000-0000-0000D0180000}"/>
    <cellStyle name="0.00 2 2 5 3 6" xfId="6352" xr:uid="{00000000-0005-0000-0000-0000D1180000}"/>
    <cellStyle name="0.00 2 2 5 3 7" xfId="6353" xr:uid="{00000000-0005-0000-0000-0000D2180000}"/>
    <cellStyle name="0.00 2 2 5 3 8" xfId="6354" xr:uid="{00000000-0005-0000-0000-0000D3180000}"/>
    <cellStyle name="0.00 2 2 5 4" xfId="6355" xr:uid="{00000000-0005-0000-0000-0000D4180000}"/>
    <cellStyle name="0.00 2 2 5 4 2" xfId="6356" xr:uid="{00000000-0005-0000-0000-0000D5180000}"/>
    <cellStyle name="0.00 2 2 5 4 2 2" xfId="6357" xr:uid="{00000000-0005-0000-0000-0000D6180000}"/>
    <cellStyle name="0.00 2 2 5 4 2 3" xfId="6358" xr:uid="{00000000-0005-0000-0000-0000D7180000}"/>
    <cellStyle name="0.00 2 2 5 4 2 4" xfId="6359" xr:uid="{00000000-0005-0000-0000-0000D8180000}"/>
    <cellStyle name="0.00 2 2 5 4 2 5" xfId="6360" xr:uid="{00000000-0005-0000-0000-0000D9180000}"/>
    <cellStyle name="0.00 2 2 5 4 3" xfId="6361" xr:uid="{00000000-0005-0000-0000-0000DA180000}"/>
    <cellStyle name="0.00 2 2 5 4 3 2" xfId="6362" xr:uid="{00000000-0005-0000-0000-0000DB180000}"/>
    <cellStyle name="0.00 2 2 5 4 3 3" xfId="6363" xr:uid="{00000000-0005-0000-0000-0000DC180000}"/>
    <cellStyle name="0.00 2 2 5 4 3 4" xfId="6364" xr:uid="{00000000-0005-0000-0000-0000DD180000}"/>
    <cellStyle name="0.00 2 2 5 4 3 5" xfId="6365" xr:uid="{00000000-0005-0000-0000-0000DE180000}"/>
    <cellStyle name="0.00 2 2 5 4 4" xfId="6366" xr:uid="{00000000-0005-0000-0000-0000DF180000}"/>
    <cellStyle name="0.00 2 2 5 4 4 2" xfId="6367" xr:uid="{00000000-0005-0000-0000-0000E0180000}"/>
    <cellStyle name="0.00 2 2 5 4 4 3" xfId="6368" xr:uid="{00000000-0005-0000-0000-0000E1180000}"/>
    <cellStyle name="0.00 2 2 5 4 4 4" xfId="6369" xr:uid="{00000000-0005-0000-0000-0000E2180000}"/>
    <cellStyle name="0.00 2 2 5 4 4 5" xfId="6370" xr:uid="{00000000-0005-0000-0000-0000E3180000}"/>
    <cellStyle name="0.00 2 2 5 4 5" xfId="6371" xr:uid="{00000000-0005-0000-0000-0000E4180000}"/>
    <cellStyle name="0.00 2 2 5 4 6" xfId="6372" xr:uid="{00000000-0005-0000-0000-0000E5180000}"/>
    <cellStyle name="0.00 2 2 5 4 7" xfId="6373" xr:uid="{00000000-0005-0000-0000-0000E6180000}"/>
    <cellStyle name="0.00 2 2 5 4 8" xfId="6374" xr:uid="{00000000-0005-0000-0000-0000E7180000}"/>
    <cellStyle name="0.00 2 2 5 5" xfId="6375" xr:uid="{00000000-0005-0000-0000-0000E8180000}"/>
    <cellStyle name="0.00 2 2 5 5 2" xfId="6376" xr:uid="{00000000-0005-0000-0000-0000E9180000}"/>
    <cellStyle name="0.00 2 2 5 5 3" xfId="6377" xr:uid="{00000000-0005-0000-0000-0000EA180000}"/>
    <cellStyle name="0.00 2 2 5 5 4" xfId="6378" xr:uid="{00000000-0005-0000-0000-0000EB180000}"/>
    <cellStyle name="0.00 2 2 5 5 5" xfId="6379" xr:uid="{00000000-0005-0000-0000-0000EC180000}"/>
    <cellStyle name="0.00 2 2 5 6" xfId="6380" xr:uid="{00000000-0005-0000-0000-0000ED180000}"/>
    <cellStyle name="0.00 2 2 5 6 2" xfId="6381" xr:uid="{00000000-0005-0000-0000-0000EE180000}"/>
    <cellStyle name="0.00 2 2 5 6 3" xfId="6382" xr:uid="{00000000-0005-0000-0000-0000EF180000}"/>
    <cellStyle name="0.00 2 2 5 6 4" xfId="6383" xr:uid="{00000000-0005-0000-0000-0000F0180000}"/>
    <cellStyle name="0.00 2 2 5 6 5" xfId="6384" xr:uid="{00000000-0005-0000-0000-0000F1180000}"/>
    <cellStyle name="0.00 2 2 5 7" xfId="6385" xr:uid="{00000000-0005-0000-0000-0000F2180000}"/>
    <cellStyle name="0.00 2 2 5 7 2" xfId="6386" xr:uid="{00000000-0005-0000-0000-0000F3180000}"/>
    <cellStyle name="0.00 2 2 5 7 3" xfId="6387" xr:uid="{00000000-0005-0000-0000-0000F4180000}"/>
    <cellStyle name="0.00 2 2 5 7 4" xfId="6388" xr:uid="{00000000-0005-0000-0000-0000F5180000}"/>
    <cellStyle name="0.00 2 2 5 7 5" xfId="6389" xr:uid="{00000000-0005-0000-0000-0000F6180000}"/>
    <cellStyle name="0.00 2 2 5 8" xfId="6390" xr:uid="{00000000-0005-0000-0000-0000F7180000}"/>
    <cellStyle name="0.00 2 2 5 9" xfId="6391" xr:uid="{00000000-0005-0000-0000-0000F8180000}"/>
    <cellStyle name="0.00 2 2 6" xfId="6392" xr:uid="{00000000-0005-0000-0000-0000F9180000}"/>
    <cellStyle name="0.00 2 2 6 2" xfId="6393" xr:uid="{00000000-0005-0000-0000-0000FA180000}"/>
    <cellStyle name="0.00 2 2 6 2 2" xfId="6394" xr:uid="{00000000-0005-0000-0000-0000FB180000}"/>
    <cellStyle name="0.00 2 2 6 2 3" xfId="6395" xr:uid="{00000000-0005-0000-0000-0000FC180000}"/>
    <cellStyle name="0.00 2 2 6 2 4" xfId="6396" xr:uid="{00000000-0005-0000-0000-0000FD180000}"/>
    <cellStyle name="0.00 2 2 6 2 5" xfId="6397" xr:uid="{00000000-0005-0000-0000-0000FE180000}"/>
    <cellStyle name="0.00 2 2 6 3" xfId="6398" xr:uid="{00000000-0005-0000-0000-0000FF180000}"/>
    <cellStyle name="0.00 2 2 6 3 2" xfId="6399" xr:uid="{00000000-0005-0000-0000-000000190000}"/>
    <cellStyle name="0.00 2 2 6 3 3" xfId="6400" xr:uid="{00000000-0005-0000-0000-000001190000}"/>
    <cellStyle name="0.00 2 2 6 3 4" xfId="6401" xr:uid="{00000000-0005-0000-0000-000002190000}"/>
    <cellStyle name="0.00 2 2 6 3 5" xfId="6402" xr:uid="{00000000-0005-0000-0000-000003190000}"/>
    <cellStyle name="0.00 2 2 6 4" xfId="6403" xr:uid="{00000000-0005-0000-0000-000004190000}"/>
    <cellStyle name="0.00 2 2 6 4 2" xfId="6404" xr:uid="{00000000-0005-0000-0000-000005190000}"/>
    <cellStyle name="0.00 2 2 6 4 3" xfId="6405" xr:uid="{00000000-0005-0000-0000-000006190000}"/>
    <cellStyle name="0.00 2 2 6 4 4" xfId="6406" xr:uid="{00000000-0005-0000-0000-000007190000}"/>
    <cellStyle name="0.00 2 2 6 4 5" xfId="6407" xr:uid="{00000000-0005-0000-0000-000008190000}"/>
    <cellStyle name="0.00 2 2 6 5" xfId="6408" xr:uid="{00000000-0005-0000-0000-000009190000}"/>
    <cellStyle name="0.00 2 2 6 6" xfId="6409" xr:uid="{00000000-0005-0000-0000-00000A190000}"/>
    <cellStyle name="0.00 2 2 6 7" xfId="6410" xr:uid="{00000000-0005-0000-0000-00000B190000}"/>
    <cellStyle name="0.00 2 2 6 8" xfId="6411" xr:uid="{00000000-0005-0000-0000-00000C190000}"/>
    <cellStyle name="0.00 2 2 7" xfId="6412" xr:uid="{00000000-0005-0000-0000-00000D190000}"/>
    <cellStyle name="0.00 2 2 7 2" xfId="6413" xr:uid="{00000000-0005-0000-0000-00000E190000}"/>
    <cellStyle name="0.00 2 2 7 2 2" xfId="6414" xr:uid="{00000000-0005-0000-0000-00000F190000}"/>
    <cellStyle name="0.00 2 2 7 2 3" xfId="6415" xr:uid="{00000000-0005-0000-0000-000010190000}"/>
    <cellStyle name="0.00 2 2 7 2 4" xfId="6416" xr:uid="{00000000-0005-0000-0000-000011190000}"/>
    <cellStyle name="0.00 2 2 7 2 5" xfId="6417" xr:uid="{00000000-0005-0000-0000-000012190000}"/>
    <cellStyle name="0.00 2 2 7 3" xfId="6418" xr:uid="{00000000-0005-0000-0000-000013190000}"/>
    <cellStyle name="0.00 2 2 7 3 2" xfId="6419" xr:uid="{00000000-0005-0000-0000-000014190000}"/>
    <cellStyle name="0.00 2 2 7 3 3" xfId="6420" xr:uid="{00000000-0005-0000-0000-000015190000}"/>
    <cellStyle name="0.00 2 2 7 3 4" xfId="6421" xr:uid="{00000000-0005-0000-0000-000016190000}"/>
    <cellStyle name="0.00 2 2 7 3 5" xfId="6422" xr:uid="{00000000-0005-0000-0000-000017190000}"/>
    <cellStyle name="0.00 2 2 7 4" xfId="6423" xr:uid="{00000000-0005-0000-0000-000018190000}"/>
    <cellStyle name="0.00 2 2 7 4 2" xfId="6424" xr:uid="{00000000-0005-0000-0000-000019190000}"/>
    <cellStyle name="0.00 2 2 7 4 3" xfId="6425" xr:uid="{00000000-0005-0000-0000-00001A190000}"/>
    <cellStyle name="0.00 2 2 7 4 4" xfId="6426" xr:uid="{00000000-0005-0000-0000-00001B190000}"/>
    <cellStyle name="0.00 2 2 7 4 5" xfId="6427" xr:uid="{00000000-0005-0000-0000-00001C190000}"/>
    <cellStyle name="0.00 2 2 7 5" xfId="6428" xr:uid="{00000000-0005-0000-0000-00001D190000}"/>
    <cellStyle name="0.00 2 2 7 6" xfId="6429" xr:uid="{00000000-0005-0000-0000-00001E190000}"/>
    <cellStyle name="0.00 2 2 7 7" xfId="6430" xr:uid="{00000000-0005-0000-0000-00001F190000}"/>
    <cellStyle name="0.00 2 2 7 8" xfId="6431" xr:uid="{00000000-0005-0000-0000-000020190000}"/>
    <cellStyle name="0.00 2 2 8" xfId="6432" xr:uid="{00000000-0005-0000-0000-000021190000}"/>
    <cellStyle name="0.00 2 2 8 2" xfId="6433" xr:uid="{00000000-0005-0000-0000-000022190000}"/>
    <cellStyle name="0.00 2 2 8 3" xfId="6434" xr:uid="{00000000-0005-0000-0000-000023190000}"/>
    <cellStyle name="0.00 2 2 8 4" xfId="6435" xr:uid="{00000000-0005-0000-0000-000024190000}"/>
    <cellStyle name="0.00 2 2 8 5" xfId="6436" xr:uid="{00000000-0005-0000-0000-000025190000}"/>
    <cellStyle name="0.00 2 2 9" xfId="6437" xr:uid="{00000000-0005-0000-0000-000026190000}"/>
    <cellStyle name="0.00 2 3" xfId="6438" xr:uid="{00000000-0005-0000-0000-000027190000}"/>
    <cellStyle name="0.00 2 3 10" xfId="6439" xr:uid="{00000000-0005-0000-0000-000028190000}"/>
    <cellStyle name="0.00 2 3 11" xfId="6440" xr:uid="{00000000-0005-0000-0000-000029190000}"/>
    <cellStyle name="0.00 2 3 12" xfId="6441" xr:uid="{00000000-0005-0000-0000-00002A190000}"/>
    <cellStyle name="0.00 2 3 13" xfId="6442" xr:uid="{00000000-0005-0000-0000-00002B190000}"/>
    <cellStyle name="0.00 2 3 2" xfId="6443" xr:uid="{00000000-0005-0000-0000-00002C190000}"/>
    <cellStyle name="0.00 2 3 2 10" xfId="6444" xr:uid="{00000000-0005-0000-0000-00002D190000}"/>
    <cellStyle name="0.00 2 3 2 11" xfId="6445" xr:uid="{00000000-0005-0000-0000-00002E190000}"/>
    <cellStyle name="0.00 2 3 2 2" xfId="6446" xr:uid="{00000000-0005-0000-0000-00002F190000}"/>
    <cellStyle name="0.00 2 3 2 2 2" xfId="6447" xr:uid="{00000000-0005-0000-0000-000030190000}"/>
    <cellStyle name="0.00 2 3 2 2 2 2" xfId="6448" xr:uid="{00000000-0005-0000-0000-000031190000}"/>
    <cellStyle name="0.00 2 3 2 2 2 3" xfId="6449" xr:uid="{00000000-0005-0000-0000-000032190000}"/>
    <cellStyle name="0.00 2 3 2 2 2 4" xfId="6450" xr:uid="{00000000-0005-0000-0000-000033190000}"/>
    <cellStyle name="0.00 2 3 2 2 2 5" xfId="6451" xr:uid="{00000000-0005-0000-0000-000034190000}"/>
    <cellStyle name="0.00 2 3 2 2 3" xfId="6452" xr:uid="{00000000-0005-0000-0000-000035190000}"/>
    <cellStyle name="0.00 2 3 2 2 3 2" xfId="6453" xr:uid="{00000000-0005-0000-0000-000036190000}"/>
    <cellStyle name="0.00 2 3 2 2 3 3" xfId="6454" xr:uid="{00000000-0005-0000-0000-000037190000}"/>
    <cellStyle name="0.00 2 3 2 2 3 4" xfId="6455" xr:uid="{00000000-0005-0000-0000-000038190000}"/>
    <cellStyle name="0.00 2 3 2 2 3 5" xfId="6456" xr:uid="{00000000-0005-0000-0000-000039190000}"/>
    <cellStyle name="0.00 2 3 2 2 4" xfId="6457" xr:uid="{00000000-0005-0000-0000-00003A190000}"/>
    <cellStyle name="0.00 2 3 2 2 4 2" xfId="6458" xr:uid="{00000000-0005-0000-0000-00003B190000}"/>
    <cellStyle name="0.00 2 3 2 2 4 3" xfId="6459" xr:uid="{00000000-0005-0000-0000-00003C190000}"/>
    <cellStyle name="0.00 2 3 2 2 4 4" xfId="6460" xr:uid="{00000000-0005-0000-0000-00003D190000}"/>
    <cellStyle name="0.00 2 3 2 2 4 5" xfId="6461" xr:uid="{00000000-0005-0000-0000-00003E190000}"/>
    <cellStyle name="0.00 2 3 2 2 5" xfId="6462" xr:uid="{00000000-0005-0000-0000-00003F190000}"/>
    <cellStyle name="0.00 2 3 2 2 6" xfId="6463" xr:uid="{00000000-0005-0000-0000-000040190000}"/>
    <cellStyle name="0.00 2 3 2 2 7" xfId="6464" xr:uid="{00000000-0005-0000-0000-000041190000}"/>
    <cellStyle name="0.00 2 3 2 2 8" xfId="6465" xr:uid="{00000000-0005-0000-0000-000042190000}"/>
    <cellStyle name="0.00 2 3 2 3" xfId="6466" xr:uid="{00000000-0005-0000-0000-000043190000}"/>
    <cellStyle name="0.00 2 3 2 3 2" xfId="6467" xr:uid="{00000000-0005-0000-0000-000044190000}"/>
    <cellStyle name="0.00 2 3 2 3 2 2" xfId="6468" xr:uid="{00000000-0005-0000-0000-000045190000}"/>
    <cellStyle name="0.00 2 3 2 3 2 3" xfId="6469" xr:uid="{00000000-0005-0000-0000-000046190000}"/>
    <cellStyle name="0.00 2 3 2 3 2 4" xfId="6470" xr:uid="{00000000-0005-0000-0000-000047190000}"/>
    <cellStyle name="0.00 2 3 2 3 2 5" xfId="6471" xr:uid="{00000000-0005-0000-0000-000048190000}"/>
    <cellStyle name="0.00 2 3 2 3 3" xfId="6472" xr:uid="{00000000-0005-0000-0000-000049190000}"/>
    <cellStyle name="0.00 2 3 2 3 3 2" xfId="6473" xr:uid="{00000000-0005-0000-0000-00004A190000}"/>
    <cellStyle name="0.00 2 3 2 3 3 3" xfId="6474" xr:uid="{00000000-0005-0000-0000-00004B190000}"/>
    <cellStyle name="0.00 2 3 2 3 3 4" xfId="6475" xr:uid="{00000000-0005-0000-0000-00004C190000}"/>
    <cellStyle name="0.00 2 3 2 3 3 5" xfId="6476" xr:uid="{00000000-0005-0000-0000-00004D190000}"/>
    <cellStyle name="0.00 2 3 2 3 4" xfId="6477" xr:uid="{00000000-0005-0000-0000-00004E190000}"/>
    <cellStyle name="0.00 2 3 2 3 4 2" xfId="6478" xr:uid="{00000000-0005-0000-0000-00004F190000}"/>
    <cellStyle name="0.00 2 3 2 3 4 3" xfId="6479" xr:uid="{00000000-0005-0000-0000-000050190000}"/>
    <cellStyle name="0.00 2 3 2 3 4 4" xfId="6480" xr:uid="{00000000-0005-0000-0000-000051190000}"/>
    <cellStyle name="0.00 2 3 2 3 4 5" xfId="6481" xr:uid="{00000000-0005-0000-0000-000052190000}"/>
    <cellStyle name="0.00 2 3 2 3 5" xfId="6482" xr:uid="{00000000-0005-0000-0000-000053190000}"/>
    <cellStyle name="0.00 2 3 2 3 6" xfId="6483" xr:uid="{00000000-0005-0000-0000-000054190000}"/>
    <cellStyle name="0.00 2 3 2 3 7" xfId="6484" xr:uid="{00000000-0005-0000-0000-000055190000}"/>
    <cellStyle name="0.00 2 3 2 3 8" xfId="6485" xr:uid="{00000000-0005-0000-0000-000056190000}"/>
    <cellStyle name="0.00 2 3 2 4" xfId="6486" xr:uid="{00000000-0005-0000-0000-000057190000}"/>
    <cellStyle name="0.00 2 3 2 4 2" xfId="6487" xr:uid="{00000000-0005-0000-0000-000058190000}"/>
    <cellStyle name="0.00 2 3 2 4 2 2" xfId="6488" xr:uid="{00000000-0005-0000-0000-000059190000}"/>
    <cellStyle name="0.00 2 3 2 4 2 3" xfId="6489" xr:uid="{00000000-0005-0000-0000-00005A190000}"/>
    <cellStyle name="0.00 2 3 2 4 2 4" xfId="6490" xr:uid="{00000000-0005-0000-0000-00005B190000}"/>
    <cellStyle name="0.00 2 3 2 4 2 5" xfId="6491" xr:uid="{00000000-0005-0000-0000-00005C190000}"/>
    <cellStyle name="0.00 2 3 2 4 3" xfId="6492" xr:uid="{00000000-0005-0000-0000-00005D190000}"/>
    <cellStyle name="0.00 2 3 2 4 3 2" xfId="6493" xr:uid="{00000000-0005-0000-0000-00005E190000}"/>
    <cellStyle name="0.00 2 3 2 4 3 3" xfId="6494" xr:uid="{00000000-0005-0000-0000-00005F190000}"/>
    <cellStyle name="0.00 2 3 2 4 3 4" xfId="6495" xr:uid="{00000000-0005-0000-0000-000060190000}"/>
    <cellStyle name="0.00 2 3 2 4 3 5" xfId="6496" xr:uid="{00000000-0005-0000-0000-000061190000}"/>
    <cellStyle name="0.00 2 3 2 4 4" xfId="6497" xr:uid="{00000000-0005-0000-0000-000062190000}"/>
    <cellStyle name="0.00 2 3 2 4 4 2" xfId="6498" xr:uid="{00000000-0005-0000-0000-000063190000}"/>
    <cellStyle name="0.00 2 3 2 4 4 3" xfId="6499" xr:uid="{00000000-0005-0000-0000-000064190000}"/>
    <cellStyle name="0.00 2 3 2 4 4 4" xfId="6500" xr:uid="{00000000-0005-0000-0000-000065190000}"/>
    <cellStyle name="0.00 2 3 2 4 4 5" xfId="6501" xr:uid="{00000000-0005-0000-0000-000066190000}"/>
    <cellStyle name="0.00 2 3 2 4 5" xfId="6502" xr:uid="{00000000-0005-0000-0000-000067190000}"/>
    <cellStyle name="0.00 2 3 2 4 6" xfId="6503" xr:uid="{00000000-0005-0000-0000-000068190000}"/>
    <cellStyle name="0.00 2 3 2 4 7" xfId="6504" xr:uid="{00000000-0005-0000-0000-000069190000}"/>
    <cellStyle name="0.00 2 3 2 4 8" xfId="6505" xr:uid="{00000000-0005-0000-0000-00006A190000}"/>
    <cellStyle name="0.00 2 3 2 5" xfId="6506" xr:uid="{00000000-0005-0000-0000-00006B190000}"/>
    <cellStyle name="0.00 2 3 2 5 2" xfId="6507" xr:uid="{00000000-0005-0000-0000-00006C190000}"/>
    <cellStyle name="0.00 2 3 2 5 3" xfId="6508" xr:uid="{00000000-0005-0000-0000-00006D190000}"/>
    <cellStyle name="0.00 2 3 2 5 4" xfId="6509" xr:uid="{00000000-0005-0000-0000-00006E190000}"/>
    <cellStyle name="0.00 2 3 2 5 5" xfId="6510" xr:uid="{00000000-0005-0000-0000-00006F190000}"/>
    <cellStyle name="0.00 2 3 2 6" xfId="6511" xr:uid="{00000000-0005-0000-0000-000070190000}"/>
    <cellStyle name="0.00 2 3 2 6 2" xfId="6512" xr:uid="{00000000-0005-0000-0000-000071190000}"/>
    <cellStyle name="0.00 2 3 2 6 3" xfId="6513" xr:uid="{00000000-0005-0000-0000-000072190000}"/>
    <cellStyle name="0.00 2 3 2 6 4" xfId="6514" xr:uid="{00000000-0005-0000-0000-000073190000}"/>
    <cellStyle name="0.00 2 3 2 6 5" xfId="6515" xr:uid="{00000000-0005-0000-0000-000074190000}"/>
    <cellStyle name="0.00 2 3 2 7" xfId="6516" xr:uid="{00000000-0005-0000-0000-000075190000}"/>
    <cellStyle name="0.00 2 3 2 7 2" xfId="6517" xr:uid="{00000000-0005-0000-0000-000076190000}"/>
    <cellStyle name="0.00 2 3 2 7 3" xfId="6518" xr:uid="{00000000-0005-0000-0000-000077190000}"/>
    <cellStyle name="0.00 2 3 2 7 4" xfId="6519" xr:uid="{00000000-0005-0000-0000-000078190000}"/>
    <cellStyle name="0.00 2 3 2 7 5" xfId="6520" xr:uid="{00000000-0005-0000-0000-000079190000}"/>
    <cellStyle name="0.00 2 3 2 8" xfId="6521" xr:uid="{00000000-0005-0000-0000-00007A190000}"/>
    <cellStyle name="0.00 2 3 2 9" xfId="6522" xr:uid="{00000000-0005-0000-0000-00007B190000}"/>
    <cellStyle name="0.00 2 3 3" xfId="6523" xr:uid="{00000000-0005-0000-0000-00007C190000}"/>
    <cellStyle name="0.00 2 3 3 10" xfId="6524" xr:uid="{00000000-0005-0000-0000-00007D190000}"/>
    <cellStyle name="0.00 2 3 3 11" xfId="6525" xr:uid="{00000000-0005-0000-0000-00007E190000}"/>
    <cellStyle name="0.00 2 3 3 2" xfId="6526" xr:uid="{00000000-0005-0000-0000-00007F190000}"/>
    <cellStyle name="0.00 2 3 3 2 2" xfId="6527" xr:uid="{00000000-0005-0000-0000-000080190000}"/>
    <cellStyle name="0.00 2 3 3 2 2 2" xfId="6528" xr:uid="{00000000-0005-0000-0000-000081190000}"/>
    <cellStyle name="0.00 2 3 3 2 2 3" xfId="6529" xr:uid="{00000000-0005-0000-0000-000082190000}"/>
    <cellStyle name="0.00 2 3 3 2 2 4" xfId="6530" xr:uid="{00000000-0005-0000-0000-000083190000}"/>
    <cellStyle name="0.00 2 3 3 2 2 5" xfId="6531" xr:uid="{00000000-0005-0000-0000-000084190000}"/>
    <cellStyle name="0.00 2 3 3 2 3" xfId="6532" xr:uid="{00000000-0005-0000-0000-000085190000}"/>
    <cellStyle name="0.00 2 3 3 2 3 2" xfId="6533" xr:uid="{00000000-0005-0000-0000-000086190000}"/>
    <cellStyle name="0.00 2 3 3 2 3 3" xfId="6534" xr:uid="{00000000-0005-0000-0000-000087190000}"/>
    <cellStyle name="0.00 2 3 3 2 3 4" xfId="6535" xr:uid="{00000000-0005-0000-0000-000088190000}"/>
    <cellStyle name="0.00 2 3 3 2 3 5" xfId="6536" xr:uid="{00000000-0005-0000-0000-000089190000}"/>
    <cellStyle name="0.00 2 3 3 2 4" xfId="6537" xr:uid="{00000000-0005-0000-0000-00008A190000}"/>
    <cellStyle name="0.00 2 3 3 2 4 2" xfId="6538" xr:uid="{00000000-0005-0000-0000-00008B190000}"/>
    <cellStyle name="0.00 2 3 3 2 4 3" xfId="6539" xr:uid="{00000000-0005-0000-0000-00008C190000}"/>
    <cellStyle name="0.00 2 3 3 2 4 4" xfId="6540" xr:uid="{00000000-0005-0000-0000-00008D190000}"/>
    <cellStyle name="0.00 2 3 3 2 4 5" xfId="6541" xr:uid="{00000000-0005-0000-0000-00008E190000}"/>
    <cellStyle name="0.00 2 3 3 2 5" xfId="6542" xr:uid="{00000000-0005-0000-0000-00008F190000}"/>
    <cellStyle name="0.00 2 3 3 2 6" xfId="6543" xr:uid="{00000000-0005-0000-0000-000090190000}"/>
    <cellStyle name="0.00 2 3 3 2 7" xfId="6544" xr:uid="{00000000-0005-0000-0000-000091190000}"/>
    <cellStyle name="0.00 2 3 3 2 8" xfId="6545" xr:uid="{00000000-0005-0000-0000-000092190000}"/>
    <cellStyle name="0.00 2 3 3 3" xfId="6546" xr:uid="{00000000-0005-0000-0000-000093190000}"/>
    <cellStyle name="0.00 2 3 3 3 2" xfId="6547" xr:uid="{00000000-0005-0000-0000-000094190000}"/>
    <cellStyle name="0.00 2 3 3 3 2 2" xfId="6548" xr:uid="{00000000-0005-0000-0000-000095190000}"/>
    <cellStyle name="0.00 2 3 3 3 2 3" xfId="6549" xr:uid="{00000000-0005-0000-0000-000096190000}"/>
    <cellStyle name="0.00 2 3 3 3 2 4" xfId="6550" xr:uid="{00000000-0005-0000-0000-000097190000}"/>
    <cellStyle name="0.00 2 3 3 3 2 5" xfId="6551" xr:uid="{00000000-0005-0000-0000-000098190000}"/>
    <cellStyle name="0.00 2 3 3 3 3" xfId="6552" xr:uid="{00000000-0005-0000-0000-000099190000}"/>
    <cellStyle name="0.00 2 3 3 3 3 2" xfId="6553" xr:uid="{00000000-0005-0000-0000-00009A190000}"/>
    <cellStyle name="0.00 2 3 3 3 3 3" xfId="6554" xr:uid="{00000000-0005-0000-0000-00009B190000}"/>
    <cellStyle name="0.00 2 3 3 3 3 4" xfId="6555" xr:uid="{00000000-0005-0000-0000-00009C190000}"/>
    <cellStyle name="0.00 2 3 3 3 3 5" xfId="6556" xr:uid="{00000000-0005-0000-0000-00009D190000}"/>
    <cellStyle name="0.00 2 3 3 3 4" xfId="6557" xr:uid="{00000000-0005-0000-0000-00009E190000}"/>
    <cellStyle name="0.00 2 3 3 3 4 2" xfId="6558" xr:uid="{00000000-0005-0000-0000-00009F190000}"/>
    <cellStyle name="0.00 2 3 3 3 4 3" xfId="6559" xr:uid="{00000000-0005-0000-0000-0000A0190000}"/>
    <cellStyle name="0.00 2 3 3 3 4 4" xfId="6560" xr:uid="{00000000-0005-0000-0000-0000A1190000}"/>
    <cellStyle name="0.00 2 3 3 3 4 5" xfId="6561" xr:uid="{00000000-0005-0000-0000-0000A2190000}"/>
    <cellStyle name="0.00 2 3 3 3 5" xfId="6562" xr:uid="{00000000-0005-0000-0000-0000A3190000}"/>
    <cellStyle name="0.00 2 3 3 3 6" xfId="6563" xr:uid="{00000000-0005-0000-0000-0000A4190000}"/>
    <cellStyle name="0.00 2 3 3 3 7" xfId="6564" xr:uid="{00000000-0005-0000-0000-0000A5190000}"/>
    <cellStyle name="0.00 2 3 3 3 8" xfId="6565" xr:uid="{00000000-0005-0000-0000-0000A6190000}"/>
    <cellStyle name="0.00 2 3 3 4" xfId="6566" xr:uid="{00000000-0005-0000-0000-0000A7190000}"/>
    <cellStyle name="0.00 2 3 3 4 2" xfId="6567" xr:uid="{00000000-0005-0000-0000-0000A8190000}"/>
    <cellStyle name="0.00 2 3 3 4 2 2" xfId="6568" xr:uid="{00000000-0005-0000-0000-0000A9190000}"/>
    <cellStyle name="0.00 2 3 3 4 2 3" xfId="6569" xr:uid="{00000000-0005-0000-0000-0000AA190000}"/>
    <cellStyle name="0.00 2 3 3 4 2 4" xfId="6570" xr:uid="{00000000-0005-0000-0000-0000AB190000}"/>
    <cellStyle name="0.00 2 3 3 4 2 5" xfId="6571" xr:uid="{00000000-0005-0000-0000-0000AC190000}"/>
    <cellStyle name="0.00 2 3 3 4 3" xfId="6572" xr:uid="{00000000-0005-0000-0000-0000AD190000}"/>
    <cellStyle name="0.00 2 3 3 4 3 2" xfId="6573" xr:uid="{00000000-0005-0000-0000-0000AE190000}"/>
    <cellStyle name="0.00 2 3 3 4 3 3" xfId="6574" xr:uid="{00000000-0005-0000-0000-0000AF190000}"/>
    <cellStyle name="0.00 2 3 3 4 3 4" xfId="6575" xr:uid="{00000000-0005-0000-0000-0000B0190000}"/>
    <cellStyle name="0.00 2 3 3 4 3 5" xfId="6576" xr:uid="{00000000-0005-0000-0000-0000B1190000}"/>
    <cellStyle name="0.00 2 3 3 4 4" xfId="6577" xr:uid="{00000000-0005-0000-0000-0000B2190000}"/>
    <cellStyle name="0.00 2 3 3 4 4 2" xfId="6578" xr:uid="{00000000-0005-0000-0000-0000B3190000}"/>
    <cellStyle name="0.00 2 3 3 4 4 3" xfId="6579" xr:uid="{00000000-0005-0000-0000-0000B4190000}"/>
    <cellStyle name="0.00 2 3 3 4 4 4" xfId="6580" xr:uid="{00000000-0005-0000-0000-0000B5190000}"/>
    <cellStyle name="0.00 2 3 3 4 4 5" xfId="6581" xr:uid="{00000000-0005-0000-0000-0000B6190000}"/>
    <cellStyle name="0.00 2 3 3 4 5" xfId="6582" xr:uid="{00000000-0005-0000-0000-0000B7190000}"/>
    <cellStyle name="0.00 2 3 3 4 6" xfId="6583" xr:uid="{00000000-0005-0000-0000-0000B8190000}"/>
    <cellStyle name="0.00 2 3 3 4 7" xfId="6584" xr:uid="{00000000-0005-0000-0000-0000B9190000}"/>
    <cellStyle name="0.00 2 3 3 4 8" xfId="6585" xr:uid="{00000000-0005-0000-0000-0000BA190000}"/>
    <cellStyle name="0.00 2 3 3 5" xfId="6586" xr:uid="{00000000-0005-0000-0000-0000BB190000}"/>
    <cellStyle name="0.00 2 3 3 5 2" xfId="6587" xr:uid="{00000000-0005-0000-0000-0000BC190000}"/>
    <cellStyle name="0.00 2 3 3 5 3" xfId="6588" xr:uid="{00000000-0005-0000-0000-0000BD190000}"/>
    <cellStyle name="0.00 2 3 3 5 4" xfId="6589" xr:uid="{00000000-0005-0000-0000-0000BE190000}"/>
    <cellStyle name="0.00 2 3 3 5 5" xfId="6590" xr:uid="{00000000-0005-0000-0000-0000BF190000}"/>
    <cellStyle name="0.00 2 3 3 6" xfId="6591" xr:uid="{00000000-0005-0000-0000-0000C0190000}"/>
    <cellStyle name="0.00 2 3 3 6 2" xfId="6592" xr:uid="{00000000-0005-0000-0000-0000C1190000}"/>
    <cellStyle name="0.00 2 3 3 6 3" xfId="6593" xr:uid="{00000000-0005-0000-0000-0000C2190000}"/>
    <cellStyle name="0.00 2 3 3 6 4" xfId="6594" xr:uid="{00000000-0005-0000-0000-0000C3190000}"/>
    <cellStyle name="0.00 2 3 3 6 5" xfId="6595" xr:uid="{00000000-0005-0000-0000-0000C4190000}"/>
    <cellStyle name="0.00 2 3 3 7" xfId="6596" xr:uid="{00000000-0005-0000-0000-0000C5190000}"/>
    <cellStyle name="0.00 2 3 3 7 2" xfId="6597" xr:uid="{00000000-0005-0000-0000-0000C6190000}"/>
    <cellStyle name="0.00 2 3 3 7 3" xfId="6598" xr:uid="{00000000-0005-0000-0000-0000C7190000}"/>
    <cellStyle name="0.00 2 3 3 7 4" xfId="6599" xr:uid="{00000000-0005-0000-0000-0000C8190000}"/>
    <cellStyle name="0.00 2 3 3 7 5" xfId="6600" xr:uid="{00000000-0005-0000-0000-0000C9190000}"/>
    <cellStyle name="0.00 2 3 3 8" xfId="6601" xr:uid="{00000000-0005-0000-0000-0000CA190000}"/>
    <cellStyle name="0.00 2 3 3 9" xfId="6602" xr:uid="{00000000-0005-0000-0000-0000CB190000}"/>
    <cellStyle name="0.00 2 3 4" xfId="6603" xr:uid="{00000000-0005-0000-0000-0000CC190000}"/>
    <cellStyle name="0.00 2 3 4 2" xfId="6604" xr:uid="{00000000-0005-0000-0000-0000CD190000}"/>
    <cellStyle name="0.00 2 3 4 2 2" xfId="6605" xr:uid="{00000000-0005-0000-0000-0000CE190000}"/>
    <cellStyle name="0.00 2 3 4 2 3" xfId="6606" xr:uid="{00000000-0005-0000-0000-0000CF190000}"/>
    <cellStyle name="0.00 2 3 4 2 4" xfId="6607" xr:uid="{00000000-0005-0000-0000-0000D0190000}"/>
    <cellStyle name="0.00 2 3 4 2 5" xfId="6608" xr:uid="{00000000-0005-0000-0000-0000D1190000}"/>
    <cellStyle name="0.00 2 3 4 3" xfId="6609" xr:uid="{00000000-0005-0000-0000-0000D2190000}"/>
    <cellStyle name="0.00 2 3 4 3 2" xfId="6610" xr:uid="{00000000-0005-0000-0000-0000D3190000}"/>
    <cellStyle name="0.00 2 3 4 3 3" xfId="6611" xr:uid="{00000000-0005-0000-0000-0000D4190000}"/>
    <cellStyle name="0.00 2 3 4 3 4" xfId="6612" xr:uid="{00000000-0005-0000-0000-0000D5190000}"/>
    <cellStyle name="0.00 2 3 4 3 5" xfId="6613" xr:uid="{00000000-0005-0000-0000-0000D6190000}"/>
    <cellStyle name="0.00 2 3 4 4" xfId="6614" xr:uid="{00000000-0005-0000-0000-0000D7190000}"/>
    <cellStyle name="0.00 2 3 4 4 2" xfId="6615" xr:uid="{00000000-0005-0000-0000-0000D8190000}"/>
    <cellStyle name="0.00 2 3 4 4 3" xfId="6616" xr:uid="{00000000-0005-0000-0000-0000D9190000}"/>
    <cellStyle name="0.00 2 3 4 4 4" xfId="6617" xr:uid="{00000000-0005-0000-0000-0000DA190000}"/>
    <cellStyle name="0.00 2 3 4 4 5" xfId="6618" xr:uid="{00000000-0005-0000-0000-0000DB190000}"/>
    <cellStyle name="0.00 2 3 4 5" xfId="6619" xr:uid="{00000000-0005-0000-0000-0000DC190000}"/>
    <cellStyle name="0.00 2 3 4 6" xfId="6620" xr:uid="{00000000-0005-0000-0000-0000DD190000}"/>
    <cellStyle name="0.00 2 3 4 7" xfId="6621" xr:uid="{00000000-0005-0000-0000-0000DE190000}"/>
    <cellStyle name="0.00 2 3 4 8" xfId="6622" xr:uid="{00000000-0005-0000-0000-0000DF190000}"/>
    <cellStyle name="0.00 2 3 5" xfId="6623" xr:uid="{00000000-0005-0000-0000-0000E0190000}"/>
    <cellStyle name="0.00 2 3 5 2" xfId="6624" xr:uid="{00000000-0005-0000-0000-0000E1190000}"/>
    <cellStyle name="0.00 2 3 5 2 2" xfId="6625" xr:uid="{00000000-0005-0000-0000-0000E2190000}"/>
    <cellStyle name="0.00 2 3 5 2 3" xfId="6626" xr:uid="{00000000-0005-0000-0000-0000E3190000}"/>
    <cellStyle name="0.00 2 3 5 2 4" xfId="6627" xr:uid="{00000000-0005-0000-0000-0000E4190000}"/>
    <cellStyle name="0.00 2 3 5 2 5" xfId="6628" xr:uid="{00000000-0005-0000-0000-0000E5190000}"/>
    <cellStyle name="0.00 2 3 5 3" xfId="6629" xr:uid="{00000000-0005-0000-0000-0000E6190000}"/>
    <cellStyle name="0.00 2 3 5 3 2" xfId="6630" xr:uid="{00000000-0005-0000-0000-0000E7190000}"/>
    <cellStyle name="0.00 2 3 5 3 3" xfId="6631" xr:uid="{00000000-0005-0000-0000-0000E8190000}"/>
    <cellStyle name="0.00 2 3 5 3 4" xfId="6632" xr:uid="{00000000-0005-0000-0000-0000E9190000}"/>
    <cellStyle name="0.00 2 3 5 3 5" xfId="6633" xr:uid="{00000000-0005-0000-0000-0000EA190000}"/>
    <cellStyle name="0.00 2 3 5 4" xfId="6634" xr:uid="{00000000-0005-0000-0000-0000EB190000}"/>
    <cellStyle name="0.00 2 3 5 4 2" xfId="6635" xr:uid="{00000000-0005-0000-0000-0000EC190000}"/>
    <cellStyle name="0.00 2 3 5 4 3" xfId="6636" xr:uid="{00000000-0005-0000-0000-0000ED190000}"/>
    <cellStyle name="0.00 2 3 5 4 4" xfId="6637" xr:uid="{00000000-0005-0000-0000-0000EE190000}"/>
    <cellStyle name="0.00 2 3 5 4 5" xfId="6638" xr:uid="{00000000-0005-0000-0000-0000EF190000}"/>
    <cellStyle name="0.00 2 3 5 5" xfId="6639" xr:uid="{00000000-0005-0000-0000-0000F0190000}"/>
    <cellStyle name="0.00 2 3 5 6" xfId="6640" xr:uid="{00000000-0005-0000-0000-0000F1190000}"/>
    <cellStyle name="0.00 2 3 5 7" xfId="6641" xr:uid="{00000000-0005-0000-0000-0000F2190000}"/>
    <cellStyle name="0.00 2 3 5 8" xfId="6642" xr:uid="{00000000-0005-0000-0000-0000F3190000}"/>
    <cellStyle name="0.00 2 3 6" xfId="6643" xr:uid="{00000000-0005-0000-0000-0000F4190000}"/>
    <cellStyle name="0.00 2 3 6 2" xfId="6644" xr:uid="{00000000-0005-0000-0000-0000F5190000}"/>
    <cellStyle name="0.00 2 3 6 2 2" xfId="6645" xr:uid="{00000000-0005-0000-0000-0000F6190000}"/>
    <cellStyle name="0.00 2 3 6 2 3" xfId="6646" xr:uid="{00000000-0005-0000-0000-0000F7190000}"/>
    <cellStyle name="0.00 2 3 6 2 4" xfId="6647" xr:uid="{00000000-0005-0000-0000-0000F8190000}"/>
    <cellStyle name="0.00 2 3 6 2 5" xfId="6648" xr:uid="{00000000-0005-0000-0000-0000F9190000}"/>
    <cellStyle name="0.00 2 3 6 3" xfId="6649" xr:uid="{00000000-0005-0000-0000-0000FA190000}"/>
    <cellStyle name="0.00 2 3 6 3 2" xfId="6650" xr:uid="{00000000-0005-0000-0000-0000FB190000}"/>
    <cellStyle name="0.00 2 3 6 3 3" xfId="6651" xr:uid="{00000000-0005-0000-0000-0000FC190000}"/>
    <cellStyle name="0.00 2 3 6 3 4" xfId="6652" xr:uid="{00000000-0005-0000-0000-0000FD190000}"/>
    <cellStyle name="0.00 2 3 6 3 5" xfId="6653" xr:uid="{00000000-0005-0000-0000-0000FE190000}"/>
    <cellStyle name="0.00 2 3 6 4" xfId="6654" xr:uid="{00000000-0005-0000-0000-0000FF190000}"/>
    <cellStyle name="0.00 2 3 6 4 2" xfId="6655" xr:uid="{00000000-0005-0000-0000-0000001A0000}"/>
    <cellStyle name="0.00 2 3 6 4 3" xfId="6656" xr:uid="{00000000-0005-0000-0000-0000011A0000}"/>
    <cellStyle name="0.00 2 3 6 4 4" xfId="6657" xr:uid="{00000000-0005-0000-0000-0000021A0000}"/>
    <cellStyle name="0.00 2 3 6 4 5" xfId="6658" xr:uid="{00000000-0005-0000-0000-0000031A0000}"/>
    <cellStyle name="0.00 2 3 6 5" xfId="6659" xr:uid="{00000000-0005-0000-0000-0000041A0000}"/>
    <cellStyle name="0.00 2 3 6 6" xfId="6660" xr:uid="{00000000-0005-0000-0000-0000051A0000}"/>
    <cellStyle name="0.00 2 3 6 7" xfId="6661" xr:uid="{00000000-0005-0000-0000-0000061A0000}"/>
    <cellStyle name="0.00 2 3 6 8" xfId="6662" xr:uid="{00000000-0005-0000-0000-0000071A0000}"/>
    <cellStyle name="0.00 2 3 7" xfId="6663" xr:uid="{00000000-0005-0000-0000-0000081A0000}"/>
    <cellStyle name="0.00 2 3 7 2" xfId="6664" xr:uid="{00000000-0005-0000-0000-0000091A0000}"/>
    <cellStyle name="0.00 2 3 7 3" xfId="6665" xr:uid="{00000000-0005-0000-0000-00000A1A0000}"/>
    <cellStyle name="0.00 2 3 7 4" xfId="6666" xr:uid="{00000000-0005-0000-0000-00000B1A0000}"/>
    <cellStyle name="0.00 2 3 7 5" xfId="6667" xr:uid="{00000000-0005-0000-0000-00000C1A0000}"/>
    <cellStyle name="0.00 2 3 8" xfId="6668" xr:uid="{00000000-0005-0000-0000-00000D1A0000}"/>
    <cellStyle name="0.00 2 3 8 2" xfId="6669" xr:uid="{00000000-0005-0000-0000-00000E1A0000}"/>
    <cellStyle name="0.00 2 3 8 3" xfId="6670" xr:uid="{00000000-0005-0000-0000-00000F1A0000}"/>
    <cellStyle name="0.00 2 3 8 4" xfId="6671" xr:uid="{00000000-0005-0000-0000-0000101A0000}"/>
    <cellStyle name="0.00 2 3 8 5" xfId="6672" xr:uid="{00000000-0005-0000-0000-0000111A0000}"/>
    <cellStyle name="0.00 2 3 9" xfId="6673" xr:uid="{00000000-0005-0000-0000-0000121A0000}"/>
    <cellStyle name="0.00 2 3 9 2" xfId="6674" xr:uid="{00000000-0005-0000-0000-0000131A0000}"/>
    <cellStyle name="0.00 2 3 9 3" xfId="6675" xr:uid="{00000000-0005-0000-0000-0000141A0000}"/>
    <cellStyle name="0.00 2 3 9 4" xfId="6676" xr:uid="{00000000-0005-0000-0000-0000151A0000}"/>
    <cellStyle name="0.00 2 3 9 5" xfId="6677" xr:uid="{00000000-0005-0000-0000-0000161A0000}"/>
    <cellStyle name="0.00 2 4" xfId="6678" xr:uid="{00000000-0005-0000-0000-0000171A0000}"/>
    <cellStyle name="0.00 2 4 10" xfId="6679" xr:uid="{00000000-0005-0000-0000-0000181A0000}"/>
    <cellStyle name="0.00 2 4 11" xfId="6680" xr:uid="{00000000-0005-0000-0000-0000191A0000}"/>
    <cellStyle name="0.00 2 4 2" xfId="6681" xr:uid="{00000000-0005-0000-0000-00001A1A0000}"/>
    <cellStyle name="0.00 2 4 2 2" xfId="6682" xr:uid="{00000000-0005-0000-0000-00001B1A0000}"/>
    <cellStyle name="0.00 2 4 2 2 2" xfId="6683" xr:uid="{00000000-0005-0000-0000-00001C1A0000}"/>
    <cellStyle name="0.00 2 4 2 2 3" xfId="6684" xr:uid="{00000000-0005-0000-0000-00001D1A0000}"/>
    <cellStyle name="0.00 2 4 2 2 4" xfId="6685" xr:uid="{00000000-0005-0000-0000-00001E1A0000}"/>
    <cellStyle name="0.00 2 4 2 2 5" xfId="6686" xr:uid="{00000000-0005-0000-0000-00001F1A0000}"/>
    <cellStyle name="0.00 2 4 2 3" xfId="6687" xr:uid="{00000000-0005-0000-0000-0000201A0000}"/>
    <cellStyle name="0.00 2 4 2 3 2" xfId="6688" xr:uid="{00000000-0005-0000-0000-0000211A0000}"/>
    <cellStyle name="0.00 2 4 2 3 3" xfId="6689" xr:uid="{00000000-0005-0000-0000-0000221A0000}"/>
    <cellStyle name="0.00 2 4 2 3 4" xfId="6690" xr:uid="{00000000-0005-0000-0000-0000231A0000}"/>
    <cellStyle name="0.00 2 4 2 3 5" xfId="6691" xr:uid="{00000000-0005-0000-0000-0000241A0000}"/>
    <cellStyle name="0.00 2 4 2 4" xfId="6692" xr:uid="{00000000-0005-0000-0000-0000251A0000}"/>
    <cellStyle name="0.00 2 4 2 4 2" xfId="6693" xr:uid="{00000000-0005-0000-0000-0000261A0000}"/>
    <cellStyle name="0.00 2 4 2 4 3" xfId="6694" xr:uid="{00000000-0005-0000-0000-0000271A0000}"/>
    <cellStyle name="0.00 2 4 2 4 4" xfId="6695" xr:uid="{00000000-0005-0000-0000-0000281A0000}"/>
    <cellStyle name="0.00 2 4 2 4 5" xfId="6696" xr:uid="{00000000-0005-0000-0000-0000291A0000}"/>
    <cellStyle name="0.00 2 4 2 5" xfId="6697" xr:uid="{00000000-0005-0000-0000-00002A1A0000}"/>
    <cellStyle name="0.00 2 4 2 6" xfId="6698" xr:uid="{00000000-0005-0000-0000-00002B1A0000}"/>
    <cellStyle name="0.00 2 4 2 7" xfId="6699" xr:uid="{00000000-0005-0000-0000-00002C1A0000}"/>
    <cellStyle name="0.00 2 4 2 8" xfId="6700" xr:uid="{00000000-0005-0000-0000-00002D1A0000}"/>
    <cellStyle name="0.00 2 4 3" xfId="6701" xr:uid="{00000000-0005-0000-0000-00002E1A0000}"/>
    <cellStyle name="0.00 2 4 3 2" xfId="6702" xr:uid="{00000000-0005-0000-0000-00002F1A0000}"/>
    <cellStyle name="0.00 2 4 3 2 2" xfId="6703" xr:uid="{00000000-0005-0000-0000-0000301A0000}"/>
    <cellStyle name="0.00 2 4 3 2 3" xfId="6704" xr:uid="{00000000-0005-0000-0000-0000311A0000}"/>
    <cellStyle name="0.00 2 4 3 2 4" xfId="6705" xr:uid="{00000000-0005-0000-0000-0000321A0000}"/>
    <cellStyle name="0.00 2 4 3 2 5" xfId="6706" xr:uid="{00000000-0005-0000-0000-0000331A0000}"/>
    <cellStyle name="0.00 2 4 3 3" xfId="6707" xr:uid="{00000000-0005-0000-0000-0000341A0000}"/>
    <cellStyle name="0.00 2 4 3 3 2" xfId="6708" xr:uid="{00000000-0005-0000-0000-0000351A0000}"/>
    <cellStyle name="0.00 2 4 3 3 3" xfId="6709" xr:uid="{00000000-0005-0000-0000-0000361A0000}"/>
    <cellStyle name="0.00 2 4 3 3 4" xfId="6710" xr:uid="{00000000-0005-0000-0000-0000371A0000}"/>
    <cellStyle name="0.00 2 4 3 3 5" xfId="6711" xr:uid="{00000000-0005-0000-0000-0000381A0000}"/>
    <cellStyle name="0.00 2 4 3 4" xfId="6712" xr:uid="{00000000-0005-0000-0000-0000391A0000}"/>
    <cellStyle name="0.00 2 4 3 4 2" xfId="6713" xr:uid="{00000000-0005-0000-0000-00003A1A0000}"/>
    <cellStyle name="0.00 2 4 3 4 3" xfId="6714" xr:uid="{00000000-0005-0000-0000-00003B1A0000}"/>
    <cellStyle name="0.00 2 4 3 4 4" xfId="6715" xr:uid="{00000000-0005-0000-0000-00003C1A0000}"/>
    <cellStyle name="0.00 2 4 3 4 5" xfId="6716" xr:uid="{00000000-0005-0000-0000-00003D1A0000}"/>
    <cellStyle name="0.00 2 4 3 5" xfId="6717" xr:uid="{00000000-0005-0000-0000-00003E1A0000}"/>
    <cellStyle name="0.00 2 4 3 6" xfId="6718" xr:uid="{00000000-0005-0000-0000-00003F1A0000}"/>
    <cellStyle name="0.00 2 4 3 7" xfId="6719" xr:uid="{00000000-0005-0000-0000-0000401A0000}"/>
    <cellStyle name="0.00 2 4 3 8" xfId="6720" xr:uid="{00000000-0005-0000-0000-0000411A0000}"/>
    <cellStyle name="0.00 2 4 4" xfId="6721" xr:uid="{00000000-0005-0000-0000-0000421A0000}"/>
    <cellStyle name="0.00 2 4 4 2" xfId="6722" xr:uid="{00000000-0005-0000-0000-0000431A0000}"/>
    <cellStyle name="0.00 2 4 4 2 2" xfId="6723" xr:uid="{00000000-0005-0000-0000-0000441A0000}"/>
    <cellStyle name="0.00 2 4 4 2 3" xfId="6724" xr:uid="{00000000-0005-0000-0000-0000451A0000}"/>
    <cellStyle name="0.00 2 4 4 2 4" xfId="6725" xr:uid="{00000000-0005-0000-0000-0000461A0000}"/>
    <cellStyle name="0.00 2 4 4 2 5" xfId="6726" xr:uid="{00000000-0005-0000-0000-0000471A0000}"/>
    <cellStyle name="0.00 2 4 4 3" xfId="6727" xr:uid="{00000000-0005-0000-0000-0000481A0000}"/>
    <cellStyle name="0.00 2 4 4 3 2" xfId="6728" xr:uid="{00000000-0005-0000-0000-0000491A0000}"/>
    <cellStyle name="0.00 2 4 4 3 3" xfId="6729" xr:uid="{00000000-0005-0000-0000-00004A1A0000}"/>
    <cellStyle name="0.00 2 4 4 3 4" xfId="6730" xr:uid="{00000000-0005-0000-0000-00004B1A0000}"/>
    <cellStyle name="0.00 2 4 4 3 5" xfId="6731" xr:uid="{00000000-0005-0000-0000-00004C1A0000}"/>
    <cellStyle name="0.00 2 4 4 4" xfId="6732" xr:uid="{00000000-0005-0000-0000-00004D1A0000}"/>
    <cellStyle name="0.00 2 4 4 4 2" xfId="6733" xr:uid="{00000000-0005-0000-0000-00004E1A0000}"/>
    <cellStyle name="0.00 2 4 4 4 3" xfId="6734" xr:uid="{00000000-0005-0000-0000-00004F1A0000}"/>
    <cellStyle name="0.00 2 4 4 4 4" xfId="6735" xr:uid="{00000000-0005-0000-0000-0000501A0000}"/>
    <cellStyle name="0.00 2 4 4 4 5" xfId="6736" xr:uid="{00000000-0005-0000-0000-0000511A0000}"/>
    <cellStyle name="0.00 2 4 4 5" xfId="6737" xr:uid="{00000000-0005-0000-0000-0000521A0000}"/>
    <cellStyle name="0.00 2 4 4 6" xfId="6738" xr:uid="{00000000-0005-0000-0000-0000531A0000}"/>
    <cellStyle name="0.00 2 4 4 7" xfId="6739" xr:uid="{00000000-0005-0000-0000-0000541A0000}"/>
    <cellStyle name="0.00 2 4 4 8" xfId="6740" xr:uid="{00000000-0005-0000-0000-0000551A0000}"/>
    <cellStyle name="0.00 2 4 5" xfId="6741" xr:uid="{00000000-0005-0000-0000-0000561A0000}"/>
    <cellStyle name="0.00 2 4 5 2" xfId="6742" xr:uid="{00000000-0005-0000-0000-0000571A0000}"/>
    <cellStyle name="0.00 2 4 5 3" xfId="6743" xr:uid="{00000000-0005-0000-0000-0000581A0000}"/>
    <cellStyle name="0.00 2 4 5 4" xfId="6744" xr:uid="{00000000-0005-0000-0000-0000591A0000}"/>
    <cellStyle name="0.00 2 4 5 5" xfId="6745" xr:uid="{00000000-0005-0000-0000-00005A1A0000}"/>
    <cellStyle name="0.00 2 4 6" xfId="6746" xr:uid="{00000000-0005-0000-0000-00005B1A0000}"/>
    <cellStyle name="0.00 2 4 6 2" xfId="6747" xr:uid="{00000000-0005-0000-0000-00005C1A0000}"/>
    <cellStyle name="0.00 2 4 6 3" xfId="6748" xr:uid="{00000000-0005-0000-0000-00005D1A0000}"/>
    <cellStyle name="0.00 2 4 6 4" xfId="6749" xr:uid="{00000000-0005-0000-0000-00005E1A0000}"/>
    <cellStyle name="0.00 2 4 6 5" xfId="6750" xr:uid="{00000000-0005-0000-0000-00005F1A0000}"/>
    <cellStyle name="0.00 2 4 7" xfId="6751" xr:uid="{00000000-0005-0000-0000-0000601A0000}"/>
    <cellStyle name="0.00 2 4 7 2" xfId="6752" xr:uid="{00000000-0005-0000-0000-0000611A0000}"/>
    <cellStyle name="0.00 2 4 7 3" xfId="6753" xr:uid="{00000000-0005-0000-0000-0000621A0000}"/>
    <cellStyle name="0.00 2 4 7 4" xfId="6754" xr:uid="{00000000-0005-0000-0000-0000631A0000}"/>
    <cellStyle name="0.00 2 4 7 5" xfId="6755" xr:uid="{00000000-0005-0000-0000-0000641A0000}"/>
    <cellStyle name="0.00 2 4 8" xfId="6756" xr:uid="{00000000-0005-0000-0000-0000651A0000}"/>
    <cellStyle name="0.00 2 4 9" xfId="6757" xr:uid="{00000000-0005-0000-0000-0000661A0000}"/>
    <cellStyle name="0.00 2 5" xfId="6758" xr:uid="{00000000-0005-0000-0000-0000671A0000}"/>
    <cellStyle name="0.00 2 5 10" xfId="6759" xr:uid="{00000000-0005-0000-0000-0000681A0000}"/>
    <cellStyle name="0.00 2 5 11" xfId="6760" xr:uid="{00000000-0005-0000-0000-0000691A0000}"/>
    <cellStyle name="0.00 2 5 2" xfId="6761" xr:uid="{00000000-0005-0000-0000-00006A1A0000}"/>
    <cellStyle name="0.00 2 5 2 2" xfId="6762" xr:uid="{00000000-0005-0000-0000-00006B1A0000}"/>
    <cellStyle name="0.00 2 5 2 2 2" xfId="6763" xr:uid="{00000000-0005-0000-0000-00006C1A0000}"/>
    <cellStyle name="0.00 2 5 2 2 3" xfId="6764" xr:uid="{00000000-0005-0000-0000-00006D1A0000}"/>
    <cellStyle name="0.00 2 5 2 2 4" xfId="6765" xr:uid="{00000000-0005-0000-0000-00006E1A0000}"/>
    <cellStyle name="0.00 2 5 2 2 5" xfId="6766" xr:uid="{00000000-0005-0000-0000-00006F1A0000}"/>
    <cellStyle name="0.00 2 5 2 3" xfId="6767" xr:uid="{00000000-0005-0000-0000-0000701A0000}"/>
    <cellStyle name="0.00 2 5 2 3 2" xfId="6768" xr:uid="{00000000-0005-0000-0000-0000711A0000}"/>
    <cellStyle name="0.00 2 5 2 3 3" xfId="6769" xr:uid="{00000000-0005-0000-0000-0000721A0000}"/>
    <cellStyle name="0.00 2 5 2 3 4" xfId="6770" xr:uid="{00000000-0005-0000-0000-0000731A0000}"/>
    <cellStyle name="0.00 2 5 2 3 5" xfId="6771" xr:uid="{00000000-0005-0000-0000-0000741A0000}"/>
    <cellStyle name="0.00 2 5 2 4" xfId="6772" xr:uid="{00000000-0005-0000-0000-0000751A0000}"/>
    <cellStyle name="0.00 2 5 2 4 2" xfId="6773" xr:uid="{00000000-0005-0000-0000-0000761A0000}"/>
    <cellStyle name="0.00 2 5 2 4 3" xfId="6774" xr:uid="{00000000-0005-0000-0000-0000771A0000}"/>
    <cellStyle name="0.00 2 5 2 4 4" xfId="6775" xr:uid="{00000000-0005-0000-0000-0000781A0000}"/>
    <cellStyle name="0.00 2 5 2 4 5" xfId="6776" xr:uid="{00000000-0005-0000-0000-0000791A0000}"/>
    <cellStyle name="0.00 2 5 2 5" xfId="6777" xr:uid="{00000000-0005-0000-0000-00007A1A0000}"/>
    <cellStyle name="0.00 2 5 2 6" xfId="6778" xr:uid="{00000000-0005-0000-0000-00007B1A0000}"/>
    <cellStyle name="0.00 2 5 2 7" xfId="6779" xr:uid="{00000000-0005-0000-0000-00007C1A0000}"/>
    <cellStyle name="0.00 2 5 2 8" xfId="6780" xr:uid="{00000000-0005-0000-0000-00007D1A0000}"/>
    <cellStyle name="0.00 2 5 3" xfId="6781" xr:uid="{00000000-0005-0000-0000-00007E1A0000}"/>
    <cellStyle name="0.00 2 5 3 2" xfId="6782" xr:uid="{00000000-0005-0000-0000-00007F1A0000}"/>
    <cellStyle name="0.00 2 5 3 2 2" xfId="6783" xr:uid="{00000000-0005-0000-0000-0000801A0000}"/>
    <cellStyle name="0.00 2 5 3 2 3" xfId="6784" xr:uid="{00000000-0005-0000-0000-0000811A0000}"/>
    <cellStyle name="0.00 2 5 3 2 4" xfId="6785" xr:uid="{00000000-0005-0000-0000-0000821A0000}"/>
    <cellStyle name="0.00 2 5 3 2 5" xfId="6786" xr:uid="{00000000-0005-0000-0000-0000831A0000}"/>
    <cellStyle name="0.00 2 5 3 3" xfId="6787" xr:uid="{00000000-0005-0000-0000-0000841A0000}"/>
    <cellStyle name="0.00 2 5 3 3 2" xfId="6788" xr:uid="{00000000-0005-0000-0000-0000851A0000}"/>
    <cellStyle name="0.00 2 5 3 3 3" xfId="6789" xr:uid="{00000000-0005-0000-0000-0000861A0000}"/>
    <cellStyle name="0.00 2 5 3 3 4" xfId="6790" xr:uid="{00000000-0005-0000-0000-0000871A0000}"/>
    <cellStyle name="0.00 2 5 3 3 5" xfId="6791" xr:uid="{00000000-0005-0000-0000-0000881A0000}"/>
    <cellStyle name="0.00 2 5 3 4" xfId="6792" xr:uid="{00000000-0005-0000-0000-0000891A0000}"/>
    <cellStyle name="0.00 2 5 3 4 2" xfId="6793" xr:uid="{00000000-0005-0000-0000-00008A1A0000}"/>
    <cellStyle name="0.00 2 5 3 4 3" xfId="6794" xr:uid="{00000000-0005-0000-0000-00008B1A0000}"/>
    <cellStyle name="0.00 2 5 3 4 4" xfId="6795" xr:uid="{00000000-0005-0000-0000-00008C1A0000}"/>
    <cellStyle name="0.00 2 5 3 4 5" xfId="6796" xr:uid="{00000000-0005-0000-0000-00008D1A0000}"/>
    <cellStyle name="0.00 2 5 3 5" xfId="6797" xr:uid="{00000000-0005-0000-0000-00008E1A0000}"/>
    <cellStyle name="0.00 2 5 3 6" xfId="6798" xr:uid="{00000000-0005-0000-0000-00008F1A0000}"/>
    <cellStyle name="0.00 2 5 3 7" xfId="6799" xr:uid="{00000000-0005-0000-0000-0000901A0000}"/>
    <cellStyle name="0.00 2 5 3 8" xfId="6800" xr:uid="{00000000-0005-0000-0000-0000911A0000}"/>
    <cellStyle name="0.00 2 5 4" xfId="6801" xr:uid="{00000000-0005-0000-0000-0000921A0000}"/>
    <cellStyle name="0.00 2 5 4 2" xfId="6802" xr:uid="{00000000-0005-0000-0000-0000931A0000}"/>
    <cellStyle name="0.00 2 5 4 2 2" xfId="6803" xr:uid="{00000000-0005-0000-0000-0000941A0000}"/>
    <cellStyle name="0.00 2 5 4 2 3" xfId="6804" xr:uid="{00000000-0005-0000-0000-0000951A0000}"/>
    <cellStyle name="0.00 2 5 4 2 4" xfId="6805" xr:uid="{00000000-0005-0000-0000-0000961A0000}"/>
    <cellStyle name="0.00 2 5 4 2 5" xfId="6806" xr:uid="{00000000-0005-0000-0000-0000971A0000}"/>
    <cellStyle name="0.00 2 5 4 3" xfId="6807" xr:uid="{00000000-0005-0000-0000-0000981A0000}"/>
    <cellStyle name="0.00 2 5 4 3 2" xfId="6808" xr:uid="{00000000-0005-0000-0000-0000991A0000}"/>
    <cellStyle name="0.00 2 5 4 3 3" xfId="6809" xr:uid="{00000000-0005-0000-0000-00009A1A0000}"/>
    <cellStyle name="0.00 2 5 4 3 4" xfId="6810" xr:uid="{00000000-0005-0000-0000-00009B1A0000}"/>
    <cellStyle name="0.00 2 5 4 3 5" xfId="6811" xr:uid="{00000000-0005-0000-0000-00009C1A0000}"/>
    <cellStyle name="0.00 2 5 4 4" xfId="6812" xr:uid="{00000000-0005-0000-0000-00009D1A0000}"/>
    <cellStyle name="0.00 2 5 4 4 2" xfId="6813" xr:uid="{00000000-0005-0000-0000-00009E1A0000}"/>
    <cellStyle name="0.00 2 5 4 4 3" xfId="6814" xr:uid="{00000000-0005-0000-0000-00009F1A0000}"/>
    <cellStyle name="0.00 2 5 4 4 4" xfId="6815" xr:uid="{00000000-0005-0000-0000-0000A01A0000}"/>
    <cellStyle name="0.00 2 5 4 4 5" xfId="6816" xr:uid="{00000000-0005-0000-0000-0000A11A0000}"/>
    <cellStyle name="0.00 2 5 4 5" xfId="6817" xr:uid="{00000000-0005-0000-0000-0000A21A0000}"/>
    <cellStyle name="0.00 2 5 4 6" xfId="6818" xr:uid="{00000000-0005-0000-0000-0000A31A0000}"/>
    <cellStyle name="0.00 2 5 4 7" xfId="6819" xr:uid="{00000000-0005-0000-0000-0000A41A0000}"/>
    <cellStyle name="0.00 2 5 4 8" xfId="6820" xr:uid="{00000000-0005-0000-0000-0000A51A0000}"/>
    <cellStyle name="0.00 2 5 5" xfId="6821" xr:uid="{00000000-0005-0000-0000-0000A61A0000}"/>
    <cellStyle name="0.00 2 5 5 2" xfId="6822" xr:uid="{00000000-0005-0000-0000-0000A71A0000}"/>
    <cellStyle name="0.00 2 5 5 3" xfId="6823" xr:uid="{00000000-0005-0000-0000-0000A81A0000}"/>
    <cellStyle name="0.00 2 5 5 4" xfId="6824" xr:uid="{00000000-0005-0000-0000-0000A91A0000}"/>
    <cellStyle name="0.00 2 5 5 5" xfId="6825" xr:uid="{00000000-0005-0000-0000-0000AA1A0000}"/>
    <cellStyle name="0.00 2 5 6" xfId="6826" xr:uid="{00000000-0005-0000-0000-0000AB1A0000}"/>
    <cellStyle name="0.00 2 5 6 2" xfId="6827" xr:uid="{00000000-0005-0000-0000-0000AC1A0000}"/>
    <cellStyle name="0.00 2 5 6 3" xfId="6828" xr:uid="{00000000-0005-0000-0000-0000AD1A0000}"/>
    <cellStyle name="0.00 2 5 6 4" xfId="6829" xr:uid="{00000000-0005-0000-0000-0000AE1A0000}"/>
    <cellStyle name="0.00 2 5 6 5" xfId="6830" xr:uid="{00000000-0005-0000-0000-0000AF1A0000}"/>
    <cellStyle name="0.00 2 5 7" xfId="6831" xr:uid="{00000000-0005-0000-0000-0000B01A0000}"/>
    <cellStyle name="0.00 2 5 7 2" xfId="6832" xr:uid="{00000000-0005-0000-0000-0000B11A0000}"/>
    <cellStyle name="0.00 2 5 7 3" xfId="6833" xr:uid="{00000000-0005-0000-0000-0000B21A0000}"/>
    <cellStyle name="0.00 2 5 7 4" xfId="6834" xr:uid="{00000000-0005-0000-0000-0000B31A0000}"/>
    <cellStyle name="0.00 2 5 7 5" xfId="6835" xr:uid="{00000000-0005-0000-0000-0000B41A0000}"/>
    <cellStyle name="0.00 2 5 8" xfId="6836" xr:uid="{00000000-0005-0000-0000-0000B51A0000}"/>
    <cellStyle name="0.00 2 5 9" xfId="6837" xr:uid="{00000000-0005-0000-0000-0000B61A0000}"/>
    <cellStyle name="0.00 2 6" xfId="6838" xr:uid="{00000000-0005-0000-0000-0000B71A0000}"/>
    <cellStyle name="0.00 2 6 2" xfId="6839" xr:uid="{00000000-0005-0000-0000-0000B81A0000}"/>
    <cellStyle name="0.00 2 6 2 2" xfId="6840" xr:uid="{00000000-0005-0000-0000-0000B91A0000}"/>
    <cellStyle name="0.00 2 6 2 3" xfId="6841" xr:uid="{00000000-0005-0000-0000-0000BA1A0000}"/>
    <cellStyle name="0.00 2 6 2 4" xfId="6842" xr:uid="{00000000-0005-0000-0000-0000BB1A0000}"/>
    <cellStyle name="0.00 2 6 2 5" xfId="6843" xr:uid="{00000000-0005-0000-0000-0000BC1A0000}"/>
    <cellStyle name="0.00 2 6 3" xfId="6844" xr:uid="{00000000-0005-0000-0000-0000BD1A0000}"/>
    <cellStyle name="0.00 2 6 3 2" xfId="6845" xr:uid="{00000000-0005-0000-0000-0000BE1A0000}"/>
    <cellStyle name="0.00 2 6 3 3" xfId="6846" xr:uid="{00000000-0005-0000-0000-0000BF1A0000}"/>
    <cellStyle name="0.00 2 6 3 4" xfId="6847" xr:uid="{00000000-0005-0000-0000-0000C01A0000}"/>
    <cellStyle name="0.00 2 6 3 5" xfId="6848" xr:uid="{00000000-0005-0000-0000-0000C11A0000}"/>
    <cellStyle name="0.00 2 6 4" xfId="6849" xr:uid="{00000000-0005-0000-0000-0000C21A0000}"/>
    <cellStyle name="0.00 2 6 4 2" xfId="6850" xr:uid="{00000000-0005-0000-0000-0000C31A0000}"/>
    <cellStyle name="0.00 2 6 4 3" xfId="6851" xr:uid="{00000000-0005-0000-0000-0000C41A0000}"/>
    <cellStyle name="0.00 2 6 4 4" xfId="6852" xr:uid="{00000000-0005-0000-0000-0000C51A0000}"/>
    <cellStyle name="0.00 2 6 4 5" xfId="6853" xr:uid="{00000000-0005-0000-0000-0000C61A0000}"/>
    <cellStyle name="0.00 2 6 5" xfId="6854" xr:uid="{00000000-0005-0000-0000-0000C71A0000}"/>
    <cellStyle name="0.00 2 6 6" xfId="6855" xr:uid="{00000000-0005-0000-0000-0000C81A0000}"/>
    <cellStyle name="0.00 2 6 7" xfId="6856" xr:uid="{00000000-0005-0000-0000-0000C91A0000}"/>
    <cellStyle name="0.00 2 6 8" xfId="6857" xr:uid="{00000000-0005-0000-0000-0000CA1A0000}"/>
    <cellStyle name="0.00 2 7" xfId="6858" xr:uid="{00000000-0005-0000-0000-0000CB1A0000}"/>
    <cellStyle name="0.00 2 7 2" xfId="6859" xr:uid="{00000000-0005-0000-0000-0000CC1A0000}"/>
    <cellStyle name="0.00 2 7 2 2" xfId="6860" xr:uid="{00000000-0005-0000-0000-0000CD1A0000}"/>
    <cellStyle name="0.00 2 7 2 3" xfId="6861" xr:uid="{00000000-0005-0000-0000-0000CE1A0000}"/>
    <cellStyle name="0.00 2 7 2 4" xfId="6862" xr:uid="{00000000-0005-0000-0000-0000CF1A0000}"/>
    <cellStyle name="0.00 2 7 2 5" xfId="6863" xr:uid="{00000000-0005-0000-0000-0000D01A0000}"/>
    <cellStyle name="0.00 2 7 3" xfId="6864" xr:uid="{00000000-0005-0000-0000-0000D11A0000}"/>
    <cellStyle name="0.00 2 7 3 2" xfId="6865" xr:uid="{00000000-0005-0000-0000-0000D21A0000}"/>
    <cellStyle name="0.00 2 7 3 3" xfId="6866" xr:uid="{00000000-0005-0000-0000-0000D31A0000}"/>
    <cellStyle name="0.00 2 7 3 4" xfId="6867" xr:uid="{00000000-0005-0000-0000-0000D41A0000}"/>
    <cellStyle name="0.00 2 7 3 5" xfId="6868" xr:uid="{00000000-0005-0000-0000-0000D51A0000}"/>
    <cellStyle name="0.00 2 7 4" xfId="6869" xr:uid="{00000000-0005-0000-0000-0000D61A0000}"/>
    <cellStyle name="0.00 2 7 4 2" xfId="6870" xr:uid="{00000000-0005-0000-0000-0000D71A0000}"/>
    <cellStyle name="0.00 2 7 4 3" xfId="6871" xr:uid="{00000000-0005-0000-0000-0000D81A0000}"/>
    <cellStyle name="0.00 2 7 4 4" xfId="6872" xr:uid="{00000000-0005-0000-0000-0000D91A0000}"/>
    <cellStyle name="0.00 2 7 4 5" xfId="6873" xr:uid="{00000000-0005-0000-0000-0000DA1A0000}"/>
    <cellStyle name="0.00 2 7 5" xfId="6874" xr:uid="{00000000-0005-0000-0000-0000DB1A0000}"/>
    <cellStyle name="0.00 2 7 6" xfId="6875" xr:uid="{00000000-0005-0000-0000-0000DC1A0000}"/>
    <cellStyle name="0.00 2 7 7" xfId="6876" xr:uid="{00000000-0005-0000-0000-0000DD1A0000}"/>
    <cellStyle name="0.00 2 7 8" xfId="6877" xr:uid="{00000000-0005-0000-0000-0000DE1A0000}"/>
    <cellStyle name="0.00 2 8" xfId="6878" xr:uid="{00000000-0005-0000-0000-0000DF1A0000}"/>
    <cellStyle name="0.00 2 8 2" xfId="6879" xr:uid="{00000000-0005-0000-0000-0000E01A0000}"/>
    <cellStyle name="0.00 2 8 2 2" xfId="6880" xr:uid="{00000000-0005-0000-0000-0000E11A0000}"/>
    <cellStyle name="0.00 2 8 2 3" xfId="6881" xr:uid="{00000000-0005-0000-0000-0000E21A0000}"/>
    <cellStyle name="0.00 2 8 2 4" xfId="6882" xr:uid="{00000000-0005-0000-0000-0000E31A0000}"/>
    <cellStyle name="0.00 2 8 2 5" xfId="6883" xr:uid="{00000000-0005-0000-0000-0000E41A0000}"/>
    <cellStyle name="0.00 2 8 3" xfId="6884" xr:uid="{00000000-0005-0000-0000-0000E51A0000}"/>
    <cellStyle name="0.00 2 8 3 2" xfId="6885" xr:uid="{00000000-0005-0000-0000-0000E61A0000}"/>
    <cellStyle name="0.00 2 8 3 3" xfId="6886" xr:uid="{00000000-0005-0000-0000-0000E71A0000}"/>
    <cellStyle name="0.00 2 8 3 4" xfId="6887" xr:uid="{00000000-0005-0000-0000-0000E81A0000}"/>
    <cellStyle name="0.00 2 8 3 5" xfId="6888" xr:uid="{00000000-0005-0000-0000-0000E91A0000}"/>
    <cellStyle name="0.00 2 8 4" xfId="6889" xr:uid="{00000000-0005-0000-0000-0000EA1A0000}"/>
    <cellStyle name="0.00 2 8 4 2" xfId="6890" xr:uid="{00000000-0005-0000-0000-0000EB1A0000}"/>
    <cellStyle name="0.00 2 8 4 3" xfId="6891" xr:uid="{00000000-0005-0000-0000-0000EC1A0000}"/>
    <cellStyle name="0.00 2 8 4 4" xfId="6892" xr:uid="{00000000-0005-0000-0000-0000ED1A0000}"/>
    <cellStyle name="0.00 2 8 4 5" xfId="6893" xr:uid="{00000000-0005-0000-0000-0000EE1A0000}"/>
    <cellStyle name="0.00 2 8 5" xfId="6894" xr:uid="{00000000-0005-0000-0000-0000EF1A0000}"/>
    <cellStyle name="0.00 2 8 6" xfId="6895" xr:uid="{00000000-0005-0000-0000-0000F01A0000}"/>
    <cellStyle name="0.00 2 8 7" xfId="6896" xr:uid="{00000000-0005-0000-0000-0000F11A0000}"/>
    <cellStyle name="0.00 2 8 8" xfId="6897" xr:uid="{00000000-0005-0000-0000-0000F21A0000}"/>
    <cellStyle name="0.00 2 9" xfId="6898" xr:uid="{00000000-0005-0000-0000-0000F31A0000}"/>
    <cellStyle name="0.00 3" xfId="6899" xr:uid="{00000000-0005-0000-0000-0000F41A0000}"/>
    <cellStyle name="0.00 3 10" xfId="6900" xr:uid="{00000000-0005-0000-0000-0000F51A0000}"/>
    <cellStyle name="0.00 3 11" xfId="6901" xr:uid="{00000000-0005-0000-0000-0000F61A0000}"/>
    <cellStyle name="0.00 3 12" xfId="6902" xr:uid="{00000000-0005-0000-0000-0000F71A0000}"/>
    <cellStyle name="0.00 3 2" xfId="6903" xr:uid="{00000000-0005-0000-0000-0000F81A0000}"/>
    <cellStyle name="0.00 3 2 10" xfId="6904" xr:uid="{00000000-0005-0000-0000-0000F91A0000}"/>
    <cellStyle name="0.00 3 2 11" xfId="6905" xr:uid="{00000000-0005-0000-0000-0000FA1A0000}"/>
    <cellStyle name="0.00 3 2 12" xfId="6906" xr:uid="{00000000-0005-0000-0000-0000FB1A0000}"/>
    <cellStyle name="0.00 3 2 13" xfId="6907" xr:uid="{00000000-0005-0000-0000-0000FC1A0000}"/>
    <cellStyle name="0.00 3 2 2" xfId="6908" xr:uid="{00000000-0005-0000-0000-0000FD1A0000}"/>
    <cellStyle name="0.00 3 2 2 10" xfId="6909" xr:uid="{00000000-0005-0000-0000-0000FE1A0000}"/>
    <cellStyle name="0.00 3 2 2 11" xfId="6910" xr:uid="{00000000-0005-0000-0000-0000FF1A0000}"/>
    <cellStyle name="0.00 3 2 2 2" xfId="6911" xr:uid="{00000000-0005-0000-0000-0000001B0000}"/>
    <cellStyle name="0.00 3 2 2 2 2" xfId="6912" xr:uid="{00000000-0005-0000-0000-0000011B0000}"/>
    <cellStyle name="0.00 3 2 2 2 2 2" xfId="6913" xr:uid="{00000000-0005-0000-0000-0000021B0000}"/>
    <cellStyle name="0.00 3 2 2 2 2 3" xfId="6914" xr:uid="{00000000-0005-0000-0000-0000031B0000}"/>
    <cellStyle name="0.00 3 2 2 2 2 4" xfId="6915" xr:uid="{00000000-0005-0000-0000-0000041B0000}"/>
    <cellStyle name="0.00 3 2 2 2 2 5" xfId="6916" xr:uid="{00000000-0005-0000-0000-0000051B0000}"/>
    <cellStyle name="0.00 3 2 2 2 3" xfId="6917" xr:uid="{00000000-0005-0000-0000-0000061B0000}"/>
    <cellStyle name="0.00 3 2 2 2 3 2" xfId="6918" xr:uid="{00000000-0005-0000-0000-0000071B0000}"/>
    <cellStyle name="0.00 3 2 2 2 3 3" xfId="6919" xr:uid="{00000000-0005-0000-0000-0000081B0000}"/>
    <cellStyle name="0.00 3 2 2 2 3 4" xfId="6920" xr:uid="{00000000-0005-0000-0000-0000091B0000}"/>
    <cellStyle name="0.00 3 2 2 2 3 5" xfId="6921" xr:uid="{00000000-0005-0000-0000-00000A1B0000}"/>
    <cellStyle name="0.00 3 2 2 2 4" xfId="6922" xr:uid="{00000000-0005-0000-0000-00000B1B0000}"/>
    <cellStyle name="0.00 3 2 2 2 4 2" xfId="6923" xr:uid="{00000000-0005-0000-0000-00000C1B0000}"/>
    <cellStyle name="0.00 3 2 2 2 4 3" xfId="6924" xr:uid="{00000000-0005-0000-0000-00000D1B0000}"/>
    <cellStyle name="0.00 3 2 2 2 4 4" xfId="6925" xr:uid="{00000000-0005-0000-0000-00000E1B0000}"/>
    <cellStyle name="0.00 3 2 2 2 4 5" xfId="6926" xr:uid="{00000000-0005-0000-0000-00000F1B0000}"/>
    <cellStyle name="0.00 3 2 2 2 5" xfId="6927" xr:uid="{00000000-0005-0000-0000-0000101B0000}"/>
    <cellStyle name="0.00 3 2 2 2 6" xfId="6928" xr:uid="{00000000-0005-0000-0000-0000111B0000}"/>
    <cellStyle name="0.00 3 2 2 2 7" xfId="6929" xr:uid="{00000000-0005-0000-0000-0000121B0000}"/>
    <cellStyle name="0.00 3 2 2 2 8" xfId="6930" xr:uid="{00000000-0005-0000-0000-0000131B0000}"/>
    <cellStyle name="0.00 3 2 2 3" xfId="6931" xr:uid="{00000000-0005-0000-0000-0000141B0000}"/>
    <cellStyle name="0.00 3 2 2 3 2" xfId="6932" xr:uid="{00000000-0005-0000-0000-0000151B0000}"/>
    <cellStyle name="0.00 3 2 2 3 2 2" xfId="6933" xr:uid="{00000000-0005-0000-0000-0000161B0000}"/>
    <cellStyle name="0.00 3 2 2 3 2 3" xfId="6934" xr:uid="{00000000-0005-0000-0000-0000171B0000}"/>
    <cellStyle name="0.00 3 2 2 3 2 4" xfId="6935" xr:uid="{00000000-0005-0000-0000-0000181B0000}"/>
    <cellStyle name="0.00 3 2 2 3 2 5" xfId="6936" xr:uid="{00000000-0005-0000-0000-0000191B0000}"/>
    <cellStyle name="0.00 3 2 2 3 3" xfId="6937" xr:uid="{00000000-0005-0000-0000-00001A1B0000}"/>
    <cellStyle name="0.00 3 2 2 3 3 2" xfId="6938" xr:uid="{00000000-0005-0000-0000-00001B1B0000}"/>
    <cellStyle name="0.00 3 2 2 3 3 3" xfId="6939" xr:uid="{00000000-0005-0000-0000-00001C1B0000}"/>
    <cellStyle name="0.00 3 2 2 3 3 4" xfId="6940" xr:uid="{00000000-0005-0000-0000-00001D1B0000}"/>
    <cellStyle name="0.00 3 2 2 3 3 5" xfId="6941" xr:uid="{00000000-0005-0000-0000-00001E1B0000}"/>
    <cellStyle name="0.00 3 2 2 3 4" xfId="6942" xr:uid="{00000000-0005-0000-0000-00001F1B0000}"/>
    <cellStyle name="0.00 3 2 2 3 4 2" xfId="6943" xr:uid="{00000000-0005-0000-0000-0000201B0000}"/>
    <cellStyle name="0.00 3 2 2 3 4 3" xfId="6944" xr:uid="{00000000-0005-0000-0000-0000211B0000}"/>
    <cellStyle name="0.00 3 2 2 3 4 4" xfId="6945" xr:uid="{00000000-0005-0000-0000-0000221B0000}"/>
    <cellStyle name="0.00 3 2 2 3 4 5" xfId="6946" xr:uid="{00000000-0005-0000-0000-0000231B0000}"/>
    <cellStyle name="0.00 3 2 2 3 5" xfId="6947" xr:uid="{00000000-0005-0000-0000-0000241B0000}"/>
    <cellStyle name="0.00 3 2 2 3 6" xfId="6948" xr:uid="{00000000-0005-0000-0000-0000251B0000}"/>
    <cellStyle name="0.00 3 2 2 3 7" xfId="6949" xr:uid="{00000000-0005-0000-0000-0000261B0000}"/>
    <cellStyle name="0.00 3 2 2 3 8" xfId="6950" xr:uid="{00000000-0005-0000-0000-0000271B0000}"/>
    <cellStyle name="0.00 3 2 2 4" xfId="6951" xr:uid="{00000000-0005-0000-0000-0000281B0000}"/>
    <cellStyle name="0.00 3 2 2 4 2" xfId="6952" xr:uid="{00000000-0005-0000-0000-0000291B0000}"/>
    <cellStyle name="0.00 3 2 2 4 2 2" xfId="6953" xr:uid="{00000000-0005-0000-0000-00002A1B0000}"/>
    <cellStyle name="0.00 3 2 2 4 2 3" xfId="6954" xr:uid="{00000000-0005-0000-0000-00002B1B0000}"/>
    <cellStyle name="0.00 3 2 2 4 2 4" xfId="6955" xr:uid="{00000000-0005-0000-0000-00002C1B0000}"/>
    <cellStyle name="0.00 3 2 2 4 2 5" xfId="6956" xr:uid="{00000000-0005-0000-0000-00002D1B0000}"/>
    <cellStyle name="0.00 3 2 2 4 3" xfId="6957" xr:uid="{00000000-0005-0000-0000-00002E1B0000}"/>
    <cellStyle name="0.00 3 2 2 4 3 2" xfId="6958" xr:uid="{00000000-0005-0000-0000-00002F1B0000}"/>
    <cellStyle name="0.00 3 2 2 4 3 3" xfId="6959" xr:uid="{00000000-0005-0000-0000-0000301B0000}"/>
    <cellStyle name="0.00 3 2 2 4 3 4" xfId="6960" xr:uid="{00000000-0005-0000-0000-0000311B0000}"/>
    <cellStyle name="0.00 3 2 2 4 3 5" xfId="6961" xr:uid="{00000000-0005-0000-0000-0000321B0000}"/>
    <cellStyle name="0.00 3 2 2 4 4" xfId="6962" xr:uid="{00000000-0005-0000-0000-0000331B0000}"/>
    <cellStyle name="0.00 3 2 2 4 4 2" xfId="6963" xr:uid="{00000000-0005-0000-0000-0000341B0000}"/>
    <cellStyle name="0.00 3 2 2 4 4 3" xfId="6964" xr:uid="{00000000-0005-0000-0000-0000351B0000}"/>
    <cellStyle name="0.00 3 2 2 4 4 4" xfId="6965" xr:uid="{00000000-0005-0000-0000-0000361B0000}"/>
    <cellStyle name="0.00 3 2 2 4 4 5" xfId="6966" xr:uid="{00000000-0005-0000-0000-0000371B0000}"/>
    <cellStyle name="0.00 3 2 2 4 5" xfId="6967" xr:uid="{00000000-0005-0000-0000-0000381B0000}"/>
    <cellStyle name="0.00 3 2 2 4 6" xfId="6968" xr:uid="{00000000-0005-0000-0000-0000391B0000}"/>
    <cellStyle name="0.00 3 2 2 4 7" xfId="6969" xr:uid="{00000000-0005-0000-0000-00003A1B0000}"/>
    <cellStyle name="0.00 3 2 2 4 8" xfId="6970" xr:uid="{00000000-0005-0000-0000-00003B1B0000}"/>
    <cellStyle name="0.00 3 2 2 5" xfId="6971" xr:uid="{00000000-0005-0000-0000-00003C1B0000}"/>
    <cellStyle name="0.00 3 2 2 5 2" xfId="6972" xr:uid="{00000000-0005-0000-0000-00003D1B0000}"/>
    <cellStyle name="0.00 3 2 2 5 3" xfId="6973" xr:uid="{00000000-0005-0000-0000-00003E1B0000}"/>
    <cellStyle name="0.00 3 2 2 5 4" xfId="6974" xr:uid="{00000000-0005-0000-0000-00003F1B0000}"/>
    <cellStyle name="0.00 3 2 2 5 5" xfId="6975" xr:uid="{00000000-0005-0000-0000-0000401B0000}"/>
    <cellStyle name="0.00 3 2 2 6" xfId="6976" xr:uid="{00000000-0005-0000-0000-0000411B0000}"/>
    <cellStyle name="0.00 3 2 2 6 2" xfId="6977" xr:uid="{00000000-0005-0000-0000-0000421B0000}"/>
    <cellStyle name="0.00 3 2 2 6 3" xfId="6978" xr:uid="{00000000-0005-0000-0000-0000431B0000}"/>
    <cellStyle name="0.00 3 2 2 6 4" xfId="6979" xr:uid="{00000000-0005-0000-0000-0000441B0000}"/>
    <cellStyle name="0.00 3 2 2 6 5" xfId="6980" xr:uid="{00000000-0005-0000-0000-0000451B0000}"/>
    <cellStyle name="0.00 3 2 2 7" xfId="6981" xr:uid="{00000000-0005-0000-0000-0000461B0000}"/>
    <cellStyle name="0.00 3 2 2 7 2" xfId="6982" xr:uid="{00000000-0005-0000-0000-0000471B0000}"/>
    <cellStyle name="0.00 3 2 2 7 3" xfId="6983" xr:uid="{00000000-0005-0000-0000-0000481B0000}"/>
    <cellStyle name="0.00 3 2 2 7 4" xfId="6984" xr:uid="{00000000-0005-0000-0000-0000491B0000}"/>
    <cellStyle name="0.00 3 2 2 7 5" xfId="6985" xr:uid="{00000000-0005-0000-0000-00004A1B0000}"/>
    <cellStyle name="0.00 3 2 2 8" xfId="6986" xr:uid="{00000000-0005-0000-0000-00004B1B0000}"/>
    <cellStyle name="0.00 3 2 2 9" xfId="6987" xr:uid="{00000000-0005-0000-0000-00004C1B0000}"/>
    <cellStyle name="0.00 3 2 3" xfId="6988" xr:uid="{00000000-0005-0000-0000-00004D1B0000}"/>
    <cellStyle name="0.00 3 2 3 10" xfId="6989" xr:uid="{00000000-0005-0000-0000-00004E1B0000}"/>
    <cellStyle name="0.00 3 2 3 11" xfId="6990" xr:uid="{00000000-0005-0000-0000-00004F1B0000}"/>
    <cellStyle name="0.00 3 2 3 2" xfId="6991" xr:uid="{00000000-0005-0000-0000-0000501B0000}"/>
    <cellStyle name="0.00 3 2 3 2 2" xfId="6992" xr:uid="{00000000-0005-0000-0000-0000511B0000}"/>
    <cellStyle name="0.00 3 2 3 2 2 2" xfId="6993" xr:uid="{00000000-0005-0000-0000-0000521B0000}"/>
    <cellStyle name="0.00 3 2 3 2 2 3" xfId="6994" xr:uid="{00000000-0005-0000-0000-0000531B0000}"/>
    <cellStyle name="0.00 3 2 3 2 2 4" xfId="6995" xr:uid="{00000000-0005-0000-0000-0000541B0000}"/>
    <cellStyle name="0.00 3 2 3 2 2 5" xfId="6996" xr:uid="{00000000-0005-0000-0000-0000551B0000}"/>
    <cellStyle name="0.00 3 2 3 2 3" xfId="6997" xr:uid="{00000000-0005-0000-0000-0000561B0000}"/>
    <cellStyle name="0.00 3 2 3 2 3 2" xfId="6998" xr:uid="{00000000-0005-0000-0000-0000571B0000}"/>
    <cellStyle name="0.00 3 2 3 2 3 3" xfId="6999" xr:uid="{00000000-0005-0000-0000-0000581B0000}"/>
    <cellStyle name="0.00 3 2 3 2 3 4" xfId="7000" xr:uid="{00000000-0005-0000-0000-0000591B0000}"/>
    <cellStyle name="0.00 3 2 3 2 3 5" xfId="7001" xr:uid="{00000000-0005-0000-0000-00005A1B0000}"/>
    <cellStyle name="0.00 3 2 3 2 4" xfId="7002" xr:uid="{00000000-0005-0000-0000-00005B1B0000}"/>
    <cellStyle name="0.00 3 2 3 2 4 2" xfId="7003" xr:uid="{00000000-0005-0000-0000-00005C1B0000}"/>
    <cellStyle name="0.00 3 2 3 2 4 3" xfId="7004" xr:uid="{00000000-0005-0000-0000-00005D1B0000}"/>
    <cellStyle name="0.00 3 2 3 2 4 4" xfId="7005" xr:uid="{00000000-0005-0000-0000-00005E1B0000}"/>
    <cellStyle name="0.00 3 2 3 2 4 5" xfId="7006" xr:uid="{00000000-0005-0000-0000-00005F1B0000}"/>
    <cellStyle name="0.00 3 2 3 2 5" xfId="7007" xr:uid="{00000000-0005-0000-0000-0000601B0000}"/>
    <cellStyle name="0.00 3 2 3 2 6" xfId="7008" xr:uid="{00000000-0005-0000-0000-0000611B0000}"/>
    <cellStyle name="0.00 3 2 3 2 7" xfId="7009" xr:uid="{00000000-0005-0000-0000-0000621B0000}"/>
    <cellStyle name="0.00 3 2 3 2 8" xfId="7010" xr:uid="{00000000-0005-0000-0000-0000631B0000}"/>
    <cellStyle name="0.00 3 2 3 3" xfId="7011" xr:uid="{00000000-0005-0000-0000-0000641B0000}"/>
    <cellStyle name="0.00 3 2 3 3 2" xfId="7012" xr:uid="{00000000-0005-0000-0000-0000651B0000}"/>
    <cellStyle name="0.00 3 2 3 3 2 2" xfId="7013" xr:uid="{00000000-0005-0000-0000-0000661B0000}"/>
    <cellStyle name="0.00 3 2 3 3 2 3" xfId="7014" xr:uid="{00000000-0005-0000-0000-0000671B0000}"/>
    <cellStyle name="0.00 3 2 3 3 2 4" xfId="7015" xr:uid="{00000000-0005-0000-0000-0000681B0000}"/>
    <cellStyle name="0.00 3 2 3 3 2 5" xfId="7016" xr:uid="{00000000-0005-0000-0000-0000691B0000}"/>
    <cellStyle name="0.00 3 2 3 3 3" xfId="7017" xr:uid="{00000000-0005-0000-0000-00006A1B0000}"/>
    <cellStyle name="0.00 3 2 3 3 3 2" xfId="7018" xr:uid="{00000000-0005-0000-0000-00006B1B0000}"/>
    <cellStyle name="0.00 3 2 3 3 3 3" xfId="7019" xr:uid="{00000000-0005-0000-0000-00006C1B0000}"/>
    <cellStyle name="0.00 3 2 3 3 3 4" xfId="7020" xr:uid="{00000000-0005-0000-0000-00006D1B0000}"/>
    <cellStyle name="0.00 3 2 3 3 3 5" xfId="7021" xr:uid="{00000000-0005-0000-0000-00006E1B0000}"/>
    <cellStyle name="0.00 3 2 3 3 4" xfId="7022" xr:uid="{00000000-0005-0000-0000-00006F1B0000}"/>
    <cellStyle name="0.00 3 2 3 3 4 2" xfId="7023" xr:uid="{00000000-0005-0000-0000-0000701B0000}"/>
    <cellStyle name="0.00 3 2 3 3 4 3" xfId="7024" xr:uid="{00000000-0005-0000-0000-0000711B0000}"/>
    <cellStyle name="0.00 3 2 3 3 4 4" xfId="7025" xr:uid="{00000000-0005-0000-0000-0000721B0000}"/>
    <cellStyle name="0.00 3 2 3 3 4 5" xfId="7026" xr:uid="{00000000-0005-0000-0000-0000731B0000}"/>
    <cellStyle name="0.00 3 2 3 3 5" xfId="7027" xr:uid="{00000000-0005-0000-0000-0000741B0000}"/>
    <cellStyle name="0.00 3 2 3 3 6" xfId="7028" xr:uid="{00000000-0005-0000-0000-0000751B0000}"/>
    <cellStyle name="0.00 3 2 3 3 7" xfId="7029" xr:uid="{00000000-0005-0000-0000-0000761B0000}"/>
    <cellStyle name="0.00 3 2 3 3 8" xfId="7030" xr:uid="{00000000-0005-0000-0000-0000771B0000}"/>
    <cellStyle name="0.00 3 2 3 4" xfId="7031" xr:uid="{00000000-0005-0000-0000-0000781B0000}"/>
    <cellStyle name="0.00 3 2 3 4 2" xfId="7032" xr:uid="{00000000-0005-0000-0000-0000791B0000}"/>
    <cellStyle name="0.00 3 2 3 4 2 2" xfId="7033" xr:uid="{00000000-0005-0000-0000-00007A1B0000}"/>
    <cellStyle name="0.00 3 2 3 4 2 3" xfId="7034" xr:uid="{00000000-0005-0000-0000-00007B1B0000}"/>
    <cellStyle name="0.00 3 2 3 4 2 4" xfId="7035" xr:uid="{00000000-0005-0000-0000-00007C1B0000}"/>
    <cellStyle name="0.00 3 2 3 4 2 5" xfId="7036" xr:uid="{00000000-0005-0000-0000-00007D1B0000}"/>
    <cellStyle name="0.00 3 2 3 4 3" xfId="7037" xr:uid="{00000000-0005-0000-0000-00007E1B0000}"/>
    <cellStyle name="0.00 3 2 3 4 3 2" xfId="7038" xr:uid="{00000000-0005-0000-0000-00007F1B0000}"/>
    <cellStyle name="0.00 3 2 3 4 3 3" xfId="7039" xr:uid="{00000000-0005-0000-0000-0000801B0000}"/>
    <cellStyle name="0.00 3 2 3 4 3 4" xfId="7040" xr:uid="{00000000-0005-0000-0000-0000811B0000}"/>
    <cellStyle name="0.00 3 2 3 4 3 5" xfId="7041" xr:uid="{00000000-0005-0000-0000-0000821B0000}"/>
    <cellStyle name="0.00 3 2 3 4 4" xfId="7042" xr:uid="{00000000-0005-0000-0000-0000831B0000}"/>
    <cellStyle name="0.00 3 2 3 4 4 2" xfId="7043" xr:uid="{00000000-0005-0000-0000-0000841B0000}"/>
    <cellStyle name="0.00 3 2 3 4 4 3" xfId="7044" xr:uid="{00000000-0005-0000-0000-0000851B0000}"/>
    <cellStyle name="0.00 3 2 3 4 4 4" xfId="7045" xr:uid="{00000000-0005-0000-0000-0000861B0000}"/>
    <cellStyle name="0.00 3 2 3 4 4 5" xfId="7046" xr:uid="{00000000-0005-0000-0000-0000871B0000}"/>
    <cellStyle name="0.00 3 2 3 4 5" xfId="7047" xr:uid="{00000000-0005-0000-0000-0000881B0000}"/>
    <cellStyle name="0.00 3 2 3 4 6" xfId="7048" xr:uid="{00000000-0005-0000-0000-0000891B0000}"/>
    <cellStyle name="0.00 3 2 3 4 7" xfId="7049" xr:uid="{00000000-0005-0000-0000-00008A1B0000}"/>
    <cellStyle name="0.00 3 2 3 4 8" xfId="7050" xr:uid="{00000000-0005-0000-0000-00008B1B0000}"/>
    <cellStyle name="0.00 3 2 3 5" xfId="7051" xr:uid="{00000000-0005-0000-0000-00008C1B0000}"/>
    <cellStyle name="0.00 3 2 3 5 2" xfId="7052" xr:uid="{00000000-0005-0000-0000-00008D1B0000}"/>
    <cellStyle name="0.00 3 2 3 5 3" xfId="7053" xr:uid="{00000000-0005-0000-0000-00008E1B0000}"/>
    <cellStyle name="0.00 3 2 3 5 4" xfId="7054" xr:uid="{00000000-0005-0000-0000-00008F1B0000}"/>
    <cellStyle name="0.00 3 2 3 5 5" xfId="7055" xr:uid="{00000000-0005-0000-0000-0000901B0000}"/>
    <cellStyle name="0.00 3 2 3 6" xfId="7056" xr:uid="{00000000-0005-0000-0000-0000911B0000}"/>
    <cellStyle name="0.00 3 2 3 6 2" xfId="7057" xr:uid="{00000000-0005-0000-0000-0000921B0000}"/>
    <cellStyle name="0.00 3 2 3 6 3" xfId="7058" xr:uid="{00000000-0005-0000-0000-0000931B0000}"/>
    <cellStyle name="0.00 3 2 3 6 4" xfId="7059" xr:uid="{00000000-0005-0000-0000-0000941B0000}"/>
    <cellStyle name="0.00 3 2 3 6 5" xfId="7060" xr:uid="{00000000-0005-0000-0000-0000951B0000}"/>
    <cellStyle name="0.00 3 2 3 7" xfId="7061" xr:uid="{00000000-0005-0000-0000-0000961B0000}"/>
    <cellStyle name="0.00 3 2 3 7 2" xfId="7062" xr:uid="{00000000-0005-0000-0000-0000971B0000}"/>
    <cellStyle name="0.00 3 2 3 7 3" xfId="7063" xr:uid="{00000000-0005-0000-0000-0000981B0000}"/>
    <cellStyle name="0.00 3 2 3 7 4" xfId="7064" xr:uid="{00000000-0005-0000-0000-0000991B0000}"/>
    <cellStyle name="0.00 3 2 3 7 5" xfId="7065" xr:uid="{00000000-0005-0000-0000-00009A1B0000}"/>
    <cellStyle name="0.00 3 2 3 8" xfId="7066" xr:uid="{00000000-0005-0000-0000-00009B1B0000}"/>
    <cellStyle name="0.00 3 2 3 9" xfId="7067" xr:uid="{00000000-0005-0000-0000-00009C1B0000}"/>
    <cellStyle name="0.00 3 2 4" xfId="7068" xr:uid="{00000000-0005-0000-0000-00009D1B0000}"/>
    <cellStyle name="0.00 3 2 4 2" xfId="7069" xr:uid="{00000000-0005-0000-0000-00009E1B0000}"/>
    <cellStyle name="0.00 3 2 4 2 2" xfId="7070" xr:uid="{00000000-0005-0000-0000-00009F1B0000}"/>
    <cellStyle name="0.00 3 2 4 2 3" xfId="7071" xr:uid="{00000000-0005-0000-0000-0000A01B0000}"/>
    <cellStyle name="0.00 3 2 4 2 4" xfId="7072" xr:uid="{00000000-0005-0000-0000-0000A11B0000}"/>
    <cellStyle name="0.00 3 2 4 2 5" xfId="7073" xr:uid="{00000000-0005-0000-0000-0000A21B0000}"/>
    <cellStyle name="0.00 3 2 4 3" xfId="7074" xr:uid="{00000000-0005-0000-0000-0000A31B0000}"/>
    <cellStyle name="0.00 3 2 4 3 2" xfId="7075" xr:uid="{00000000-0005-0000-0000-0000A41B0000}"/>
    <cellStyle name="0.00 3 2 4 3 3" xfId="7076" xr:uid="{00000000-0005-0000-0000-0000A51B0000}"/>
    <cellStyle name="0.00 3 2 4 3 4" xfId="7077" xr:uid="{00000000-0005-0000-0000-0000A61B0000}"/>
    <cellStyle name="0.00 3 2 4 3 5" xfId="7078" xr:uid="{00000000-0005-0000-0000-0000A71B0000}"/>
    <cellStyle name="0.00 3 2 4 4" xfId="7079" xr:uid="{00000000-0005-0000-0000-0000A81B0000}"/>
    <cellStyle name="0.00 3 2 4 4 2" xfId="7080" xr:uid="{00000000-0005-0000-0000-0000A91B0000}"/>
    <cellStyle name="0.00 3 2 4 4 3" xfId="7081" xr:uid="{00000000-0005-0000-0000-0000AA1B0000}"/>
    <cellStyle name="0.00 3 2 4 4 4" xfId="7082" xr:uid="{00000000-0005-0000-0000-0000AB1B0000}"/>
    <cellStyle name="0.00 3 2 4 4 5" xfId="7083" xr:uid="{00000000-0005-0000-0000-0000AC1B0000}"/>
    <cellStyle name="0.00 3 2 4 5" xfId="7084" xr:uid="{00000000-0005-0000-0000-0000AD1B0000}"/>
    <cellStyle name="0.00 3 2 4 6" xfId="7085" xr:uid="{00000000-0005-0000-0000-0000AE1B0000}"/>
    <cellStyle name="0.00 3 2 4 7" xfId="7086" xr:uid="{00000000-0005-0000-0000-0000AF1B0000}"/>
    <cellStyle name="0.00 3 2 4 8" xfId="7087" xr:uid="{00000000-0005-0000-0000-0000B01B0000}"/>
    <cellStyle name="0.00 3 2 5" xfId="7088" xr:uid="{00000000-0005-0000-0000-0000B11B0000}"/>
    <cellStyle name="0.00 3 2 5 2" xfId="7089" xr:uid="{00000000-0005-0000-0000-0000B21B0000}"/>
    <cellStyle name="0.00 3 2 5 2 2" xfId="7090" xr:uid="{00000000-0005-0000-0000-0000B31B0000}"/>
    <cellStyle name="0.00 3 2 5 2 3" xfId="7091" xr:uid="{00000000-0005-0000-0000-0000B41B0000}"/>
    <cellStyle name="0.00 3 2 5 2 4" xfId="7092" xr:uid="{00000000-0005-0000-0000-0000B51B0000}"/>
    <cellStyle name="0.00 3 2 5 2 5" xfId="7093" xr:uid="{00000000-0005-0000-0000-0000B61B0000}"/>
    <cellStyle name="0.00 3 2 5 3" xfId="7094" xr:uid="{00000000-0005-0000-0000-0000B71B0000}"/>
    <cellStyle name="0.00 3 2 5 3 2" xfId="7095" xr:uid="{00000000-0005-0000-0000-0000B81B0000}"/>
    <cellStyle name="0.00 3 2 5 3 3" xfId="7096" xr:uid="{00000000-0005-0000-0000-0000B91B0000}"/>
    <cellStyle name="0.00 3 2 5 3 4" xfId="7097" xr:uid="{00000000-0005-0000-0000-0000BA1B0000}"/>
    <cellStyle name="0.00 3 2 5 3 5" xfId="7098" xr:uid="{00000000-0005-0000-0000-0000BB1B0000}"/>
    <cellStyle name="0.00 3 2 5 4" xfId="7099" xr:uid="{00000000-0005-0000-0000-0000BC1B0000}"/>
    <cellStyle name="0.00 3 2 5 4 2" xfId="7100" xr:uid="{00000000-0005-0000-0000-0000BD1B0000}"/>
    <cellStyle name="0.00 3 2 5 4 3" xfId="7101" xr:uid="{00000000-0005-0000-0000-0000BE1B0000}"/>
    <cellStyle name="0.00 3 2 5 4 4" xfId="7102" xr:uid="{00000000-0005-0000-0000-0000BF1B0000}"/>
    <cellStyle name="0.00 3 2 5 4 5" xfId="7103" xr:uid="{00000000-0005-0000-0000-0000C01B0000}"/>
    <cellStyle name="0.00 3 2 5 5" xfId="7104" xr:uid="{00000000-0005-0000-0000-0000C11B0000}"/>
    <cellStyle name="0.00 3 2 5 6" xfId="7105" xr:uid="{00000000-0005-0000-0000-0000C21B0000}"/>
    <cellStyle name="0.00 3 2 5 7" xfId="7106" xr:uid="{00000000-0005-0000-0000-0000C31B0000}"/>
    <cellStyle name="0.00 3 2 5 8" xfId="7107" xr:uid="{00000000-0005-0000-0000-0000C41B0000}"/>
    <cellStyle name="0.00 3 2 6" xfId="7108" xr:uid="{00000000-0005-0000-0000-0000C51B0000}"/>
    <cellStyle name="0.00 3 2 6 2" xfId="7109" xr:uid="{00000000-0005-0000-0000-0000C61B0000}"/>
    <cellStyle name="0.00 3 2 6 2 2" xfId="7110" xr:uid="{00000000-0005-0000-0000-0000C71B0000}"/>
    <cellStyle name="0.00 3 2 6 2 3" xfId="7111" xr:uid="{00000000-0005-0000-0000-0000C81B0000}"/>
    <cellStyle name="0.00 3 2 6 2 4" xfId="7112" xr:uid="{00000000-0005-0000-0000-0000C91B0000}"/>
    <cellStyle name="0.00 3 2 6 2 5" xfId="7113" xr:uid="{00000000-0005-0000-0000-0000CA1B0000}"/>
    <cellStyle name="0.00 3 2 6 3" xfId="7114" xr:uid="{00000000-0005-0000-0000-0000CB1B0000}"/>
    <cellStyle name="0.00 3 2 6 3 2" xfId="7115" xr:uid="{00000000-0005-0000-0000-0000CC1B0000}"/>
    <cellStyle name="0.00 3 2 6 3 3" xfId="7116" xr:uid="{00000000-0005-0000-0000-0000CD1B0000}"/>
    <cellStyle name="0.00 3 2 6 3 4" xfId="7117" xr:uid="{00000000-0005-0000-0000-0000CE1B0000}"/>
    <cellStyle name="0.00 3 2 6 3 5" xfId="7118" xr:uid="{00000000-0005-0000-0000-0000CF1B0000}"/>
    <cellStyle name="0.00 3 2 6 4" xfId="7119" xr:uid="{00000000-0005-0000-0000-0000D01B0000}"/>
    <cellStyle name="0.00 3 2 6 4 2" xfId="7120" xr:uid="{00000000-0005-0000-0000-0000D11B0000}"/>
    <cellStyle name="0.00 3 2 6 4 3" xfId="7121" xr:uid="{00000000-0005-0000-0000-0000D21B0000}"/>
    <cellStyle name="0.00 3 2 6 4 4" xfId="7122" xr:uid="{00000000-0005-0000-0000-0000D31B0000}"/>
    <cellStyle name="0.00 3 2 6 4 5" xfId="7123" xr:uid="{00000000-0005-0000-0000-0000D41B0000}"/>
    <cellStyle name="0.00 3 2 6 5" xfId="7124" xr:uid="{00000000-0005-0000-0000-0000D51B0000}"/>
    <cellStyle name="0.00 3 2 6 6" xfId="7125" xr:uid="{00000000-0005-0000-0000-0000D61B0000}"/>
    <cellStyle name="0.00 3 2 6 7" xfId="7126" xr:uid="{00000000-0005-0000-0000-0000D71B0000}"/>
    <cellStyle name="0.00 3 2 6 8" xfId="7127" xr:uid="{00000000-0005-0000-0000-0000D81B0000}"/>
    <cellStyle name="0.00 3 2 7" xfId="7128" xr:uid="{00000000-0005-0000-0000-0000D91B0000}"/>
    <cellStyle name="0.00 3 2 7 2" xfId="7129" xr:uid="{00000000-0005-0000-0000-0000DA1B0000}"/>
    <cellStyle name="0.00 3 2 7 3" xfId="7130" xr:uid="{00000000-0005-0000-0000-0000DB1B0000}"/>
    <cellStyle name="0.00 3 2 7 4" xfId="7131" xr:uid="{00000000-0005-0000-0000-0000DC1B0000}"/>
    <cellStyle name="0.00 3 2 7 5" xfId="7132" xr:uid="{00000000-0005-0000-0000-0000DD1B0000}"/>
    <cellStyle name="0.00 3 2 8" xfId="7133" xr:uid="{00000000-0005-0000-0000-0000DE1B0000}"/>
    <cellStyle name="0.00 3 2 8 2" xfId="7134" xr:uid="{00000000-0005-0000-0000-0000DF1B0000}"/>
    <cellStyle name="0.00 3 2 8 3" xfId="7135" xr:uid="{00000000-0005-0000-0000-0000E01B0000}"/>
    <cellStyle name="0.00 3 2 8 4" xfId="7136" xr:uid="{00000000-0005-0000-0000-0000E11B0000}"/>
    <cellStyle name="0.00 3 2 8 5" xfId="7137" xr:uid="{00000000-0005-0000-0000-0000E21B0000}"/>
    <cellStyle name="0.00 3 2 9" xfId="7138" xr:uid="{00000000-0005-0000-0000-0000E31B0000}"/>
    <cellStyle name="0.00 3 2 9 2" xfId="7139" xr:uid="{00000000-0005-0000-0000-0000E41B0000}"/>
    <cellStyle name="0.00 3 2 9 3" xfId="7140" xr:uid="{00000000-0005-0000-0000-0000E51B0000}"/>
    <cellStyle name="0.00 3 2 9 4" xfId="7141" xr:uid="{00000000-0005-0000-0000-0000E61B0000}"/>
    <cellStyle name="0.00 3 2 9 5" xfId="7142" xr:uid="{00000000-0005-0000-0000-0000E71B0000}"/>
    <cellStyle name="0.00 3 3" xfId="7143" xr:uid="{00000000-0005-0000-0000-0000E81B0000}"/>
    <cellStyle name="0.00 3 3 10" xfId="7144" xr:uid="{00000000-0005-0000-0000-0000E91B0000}"/>
    <cellStyle name="0.00 3 3 11" xfId="7145" xr:uid="{00000000-0005-0000-0000-0000EA1B0000}"/>
    <cellStyle name="0.00 3 3 2" xfId="7146" xr:uid="{00000000-0005-0000-0000-0000EB1B0000}"/>
    <cellStyle name="0.00 3 3 2 2" xfId="7147" xr:uid="{00000000-0005-0000-0000-0000EC1B0000}"/>
    <cellStyle name="0.00 3 3 2 2 2" xfId="7148" xr:uid="{00000000-0005-0000-0000-0000ED1B0000}"/>
    <cellStyle name="0.00 3 3 2 2 3" xfId="7149" xr:uid="{00000000-0005-0000-0000-0000EE1B0000}"/>
    <cellStyle name="0.00 3 3 2 2 4" xfId="7150" xr:uid="{00000000-0005-0000-0000-0000EF1B0000}"/>
    <cellStyle name="0.00 3 3 2 2 5" xfId="7151" xr:uid="{00000000-0005-0000-0000-0000F01B0000}"/>
    <cellStyle name="0.00 3 3 2 3" xfId="7152" xr:uid="{00000000-0005-0000-0000-0000F11B0000}"/>
    <cellStyle name="0.00 3 3 2 3 2" xfId="7153" xr:uid="{00000000-0005-0000-0000-0000F21B0000}"/>
    <cellStyle name="0.00 3 3 2 3 3" xfId="7154" xr:uid="{00000000-0005-0000-0000-0000F31B0000}"/>
    <cellStyle name="0.00 3 3 2 3 4" xfId="7155" xr:uid="{00000000-0005-0000-0000-0000F41B0000}"/>
    <cellStyle name="0.00 3 3 2 3 5" xfId="7156" xr:uid="{00000000-0005-0000-0000-0000F51B0000}"/>
    <cellStyle name="0.00 3 3 2 4" xfId="7157" xr:uid="{00000000-0005-0000-0000-0000F61B0000}"/>
    <cellStyle name="0.00 3 3 2 4 2" xfId="7158" xr:uid="{00000000-0005-0000-0000-0000F71B0000}"/>
    <cellStyle name="0.00 3 3 2 4 3" xfId="7159" xr:uid="{00000000-0005-0000-0000-0000F81B0000}"/>
    <cellStyle name="0.00 3 3 2 4 4" xfId="7160" xr:uid="{00000000-0005-0000-0000-0000F91B0000}"/>
    <cellStyle name="0.00 3 3 2 4 5" xfId="7161" xr:uid="{00000000-0005-0000-0000-0000FA1B0000}"/>
    <cellStyle name="0.00 3 3 2 5" xfId="7162" xr:uid="{00000000-0005-0000-0000-0000FB1B0000}"/>
    <cellStyle name="0.00 3 3 2 6" xfId="7163" xr:uid="{00000000-0005-0000-0000-0000FC1B0000}"/>
    <cellStyle name="0.00 3 3 2 7" xfId="7164" xr:uid="{00000000-0005-0000-0000-0000FD1B0000}"/>
    <cellStyle name="0.00 3 3 2 8" xfId="7165" xr:uid="{00000000-0005-0000-0000-0000FE1B0000}"/>
    <cellStyle name="0.00 3 3 3" xfId="7166" xr:uid="{00000000-0005-0000-0000-0000FF1B0000}"/>
    <cellStyle name="0.00 3 3 3 2" xfId="7167" xr:uid="{00000000-0005-0000-0000-0000001C0000}"/>
    <cellStyle name="0.00 3 3 3 2 2" xfId="7168" xr:uid="{00000000-0005-0000-0000-0000011C0000}"/>
    <cellStyle name="0.00 3 3 3 2 3" xfId="7169" xr:uid="{00000000-0005-0000-0000-0000021C0000}"/>
    <cellStyle name="0.00 3 3 3 2 4" xfId="7170" xr:uid="{00000000-0005-0000-0000-0000031C0000}"/>
    <cellStyle name="0.00 3 3 3 2 5" xfId="7171" xr:uid="{00000000-0005-0000-0000-0000041C0000}"/>
    <cellStyle name="0.00 3 3 3 3" xfId="7172" xr:uid="{00000000-0005-0000-0000-0000051C0000}"/>
    <cellStyle name="0.00 3 3 3 3 2" xfId="7173" xr:uid="{00000000-0005-0000-0000-0000061C0000}"/>
    <cellStyle name="0.00 3 3 3 3 3" xfId="7174" xr:uid="{00000000-0005-0000-0000-0000071C0000}"/>
    <cellStyle name="0.00 3 3 3 3 4" xfId="7175" xr:uid="{00000000-0005-0000-0000-0000081C0000}"/>
    <cellStyle name="0.00 3 3 3 3 5" xfId="7176" xr:uid="{00000000-0005-0000-0000-0000091C0000}"/>
    <cellStyle name="0.00 3 3 3 4" xfId="7177" xr:uid="{00000000-0005-0000-0000-00000A1C0000}"/>
    <cellStyle name="0.00 3 3 3 4 2" xfId="7178" xr:uid="{00000000-0005-0000-0000-00000B1C0000}"/>
    <cellStyle name="0.00 3 3 3 4 3" xfId="7179" xr:uid="{00000000-0005-0000-0000-00000C1C0000}"/>
    <cellStyle name="0.00 3 3 3 4 4" xfId="7180" xr:uid="{00000000-0005-0000-0000-00000D1C0000}"/>
    <cellStyle name="0.00 3 3 3 4 5" xfId="7181" xr:uid="{00000000-0005-0000-0000-00000E1C0000}"/>
    <cellStyle name="0.00 3 3 3 5" xfId="7182" xr:uid="{00000000-0005-0000-0000-00000F1C0000}"/>
    <cellStyle name="0.00 3 3 3 6" xfId="7183" xr:uid="{00000000-0005-0000-0000-0000101C0000}"/>
    <cellStyle name="0.00 3 3 3 7" xfId="7184" xr:uid="{00000000-0005-0000-0000-0000111C0000}"/>
    <cellStyle name="0.00 3 3 3 8" xfId="7185" xr:uid="{00000000-0005-0000-0000-0000121C0000}"/>
    <cellStyle name="0.00 3 3 4" xfId="7186" xr:uid="{00000000-0005-0000-0000-0000131C0000}"/>
    <cellStyle name="0.00 3 3 4 2" xfId="7187" xr:uid="{00000000-0005-0000-0000-0000141C0000}"/>
    <cellStyle name="0.00 3 3 4 2 2" xfId="7188" xr:uid="{00000000-0005-0000-0000-0000151C0000}"/>
    <cellStyle name="0.00 3 3 4 2 3" xfId="7189" xr:uid="{00000000-0005-0000-0000-0000161C0000}"/>
    <cellStyle name="0.00 3 3 4 2 4" xfId="7190" xr:uid="{00000000-0005-0000-0000-0000171C0000}"/>
    <cellStyle name="0.00 3 3 4 2 5" xfId="7191" xr:uid="{00000000-0005-0000-0000-0000181C0000}"/>
    <cellStyle name="0.00 3 3 4 3" xfId="7192" xr:uid="{00000000-0005-0000-0000-0000191C0000}"/>
    <cellStyle name="0.00 3 3 4 3 2" xfId="7193" xr:uid="{00000000-0005-0000-0000-00001A1C0000}"/>
    <cellStyle name="0.00 3 3 4 3 3" xfId="7194" xr:uid="{00000000-0005-0000-0000-00001B1C0000}"/>
    <cellStyle name="0.00 3 3 4 3 4" xfId="7195" xr:uid="{00000000-0005-0000-0000-00001C1C0000}"/>
    <cellStyle name="0.00 3 3 4 3 5" xfId="7196" xr:uid="{00000000-0005-0000-0000-00001D1C0000}"/>
    <cellStyle name="0.00 3 3 4 4" xfId="7197" xr:uid="{00000000-0005-0000-0000-00001E1C0000}"/>
    <cellStyle name="0.00 3 3 4 4 2" xfId="7198" xr:uid="{00000000-0005-0000-0000-00001F1C0000}"/>
    <cellStyle name="0.00 3 3 4 4 3" xfId="7199" xr:uid="{00000000-0005-0000-0000-0000201C0000}"/>
    <cellStyle name="0.00 3 3 4 4 4" xfId="7200" xr:uid="{00000000-0005-0000-0000-0000211C0000}"/>
    <cellStyle name="0.00 3 3 4 4 5" xfId="7201" xr:uid="{00000000-0005-0000-0000-0000221C0000}"/>
    <cellStyle name="0.00 3 3 4 5" xfId="7202" xr:uid="{00000000-0005-0000-0000-0000231C0000}"/>
    <cellStyle name="0.00 3 3 4 6" xfId="7203" xr:uid="{00000000-0005-0000-0000-0000241C0000}"/>
    <cellStyle name="0.00 3 3 4 7" xfId="7204" xr:uid="{00000000-0005-0000-0000-0000251C0000}"/>
    <cellStyle name="0.00 3 3 4 8" xfId="7205" xr:uid="{00000000-0005-0000-0000-0000261C0000}"/>
    <cellStyle name="0.00 3 3 5" xfId="7206" xr:uid="{00000000-0005-0000-0000-0000271C0000}"/>
    <cellStyle name="0.00 3 3 5 2" xfId="7207" xr:uid="{00000000-0005-0000-0000-0000281C0000}"/>
    <cellStyle name="0.00 3 3 5 3" xfId="7208" xr:uid="{00000000-0005-0000-0000-0000291C0000}"/>
    <cellStyle name="0.00 3 3 5 4" xfId="7209" xr:uid="{00000000-0005-0000-0000-00002A1C0000}"/>
    <cellStyle name="0.00 3 3 5 5" xfId="7210" xr:uid="{00000000-0005-0000-0000-00002B1C0000}"/>
    <cellStyle name="0.00 3 3 6" xfId="7211" xr:uid="{00000000-0005-0000-0000-00002C1C0000}"/>
    <cellStyle name="0.00 3 3 6 2" xfId="7212" xr:uid="{00000000-0005-0000-0000-00002D1C0000}"/>
    <cellStyle name="0.00 3 3 6 3" xfId="7213" xr:uid="{00000000-0005-0000-0000-00002E1C0000}"/>
    <cellStyle name="0.00 3 3 6 4" xfId="7214" xr:uid="{00000000-0005-0000-0000-00002F1C0000}"/>
    <cellStyle name="0.00 3 3 6 5" xfId="7215" xr:uid="{00000000-0005-0000-0000-0000301C0000}"/>
    <cellStyle name="0.00 3 3 7" xfId="7216" xr:uid="{00000000-0005-0000-0000-0000311C0000}"/>
    <cellStyle name="0.00 3 3 7 2" xfId="7217" xr:uid="{00000000-0005-0000-0000-0000321C0000}"/>
    <cellStyle name="0.00 3 3 7 3" xfId="7218" xr:uid="{00000000-0005-0000-0000-0000331C0000}"/>
    <cellStyle name="0.00 3 3 7 4" xfId="7219" xr:uid="{00000000-0005-0000-0000-0000341C0000}"/>
    <cellStyle name="0.00 3 3 7 5" xfId="7220" xr:uid="{00000000-0005-0000-0000-0000351C0000}"/>
    <cellStyle name="0.00 3 3 8" xfId="7221" xr:uid="{00000000-0005-0000-0000-0000361C0000}"/>
    <cellStyle name="0.00 3 3 9" xfId="7222" xr:uid="{00000000-0005-0000-0000-0000371C0000}"/>
    <cellStyle name="0.00 3 4" xfId="7223" xr:uid="{00000000-0005-0000-0000-0000381C0000}"/>
    <cellStyle name="0.00 3 4 10" xfId="7224" xr:uid="{00000000-0005-0000-0000-0000391C0000}"/>
    <cellStyle name="0.00 3 4 11" xfId="7225" xr:uid="{00000000-0005-0000-0000-00003A1C0000}"/>
    <cellStyle name="0.00 3 4 2" xfId="7226" xr:uid="{00000000-0005-0000-0000-00003B1C0000}"/>
    <cellStyle name="0.00 3 4 2 2" xfId="7227" xr:uid="{00000000-0005-0000-0000-00003C1C0000}"/>
    <cellStyle name="0.00 3 4 2 2 2" xfId="7228" xr:uid="{00000000-0005-0000-0000-00003D1C0000}"/>
    <cellStyle name="0.00 3 4 2 2 3" xfId="7229" xr:uid="{00000000-0005-0000-0000-00003E1C0000}"/>
    <cellStyle name="0.00 3 4 2 2 4" xfId="7230" xr:uid="{00000000-0005-0000-0000-00003F1C0000}"/>
    <cellStyle name="0.00 3 4 2 2 5" xfId="7231" xr:uid="{00000000-0005-0000-0000-0000401C0000}"/>
    <cellStyle name="0.00 3 4 2 3" xfId="7232" xr:uid="{00000000-0005-0000-0000-0000411C0000}"/>
    <cellStyle name="0.00 3 4 2 3 2" xfId="7233" xr:uid="{00000000-0005-0000-0000-0000421C0000}"/>
    <cellStyle name="0.00 3 4 2 3 3" xfId="7234" xr:uid="{00000000-0005-0000-0000-0000431C0000}"/>
    <cellStyle name="0.00 3 4 2 3 4" xfId="7235" xr:uid="{00000000-0005-0000-0000-0000441C0000}"/>
    <cellStyle name="0.00 3 4 2 3 5" xfId="7236" xr:uid="{00000000-0005-0000-0000-0000451C0000}"/>
    <cellStyle name="0.00 3 4 2 4" xfId="7237" xr:uid="{00000000-0005-0000-0000-0000461C0000}"/>
    <cellStyle name="0.00 3 4 2 4 2" xfId="7238" xr:uid="{00000000-0005-0000-0000-0000471C0000}"/>
    <cellStyle name="0.00 3 4 2 4 3" xfId="7239" xr:uid="{00000000-0005-0000-0000-0000481C0000}"/>
    <cellStyle name="0.00 3 4 2 4 4" xfId="7240" xr:uid="{00000000-0005-0000-0000-0000491C0000}"/>
    <cellStyle name="0.00 3 4 2 4 5" xfId="7241" xr:uid="{00000000-0005-0000-0000-00004A1C0000}"/>
    <cellStyle name="0.00 3 4 2 5" xfId="7242" xr:uid="{00000000-0005-0000-0000-00004B1C0000}"/>
    <cellStyle name="0.00 3 4 2 6" xfId="7243" xr:uid="{00000000-0005-0000-0000-00004C1C0000}"/>
    <cellStyle name="0.00 3 4 2 7" xfId="7244" xr:uid="{00000000-0005-0000-0000-00004D1C0000}"/>
    <cellStyle name="0.00 3 4 2 8" xfId="7245" xr:uid="{00000000-0005-0000-0000-00004E1C0000}"/>
    <cellStyle name="0.00 3 4 3" xfId="7246" xr:uid="{00000000-0005-0000-0000-00004F1C0000}"/>
    <cellStyle name="0.00 3 4 3 2" xfId="7247" xr:uid="{00000000-0005-0000-0000-0000501C0000}"/>
    <cellStyle name="0.00 3 4 3 2 2" xfId="7248" xr:uid="{00000000-0005-0000-0000-0000511C0000}"/>
    <cellStyle name="0.00 3 4 3 2 3" xfId="7249" xr:uid="{00000000-0005-0000-0000-0000521C0000}"/>
    <cellStyle name="0.00 3 4 3 2 4" xfId="7250" xr:uid="{00000000-0005-0000-0000-0000531C0000}"/>
    <cellStyle name="0.00 3 4 3 2 5" xfId="7251" xr:uid="{00000000-0005-0000-0000-0000541C0000}"/>
    <cellStyle name="0.00 3 4 3 3" xfId="7252" xr:uid="{00000000-0005-0000-0000-0000551C0000}"/>
    <cellStyle name="0.00 3 4 3 3 2" xfId="7253" xr:uid="{00000000-0005-0000-0000-0000561C0000}"/>
    <cellStyle name="0.00 3 4 3 3 3" xfId="7254" xr:uid="{00000000-0005-0000-0000-0000571C0000}"/>
    <cellStyle name="0.00 3 4 3 3 4" xfId="7255" xr:uid="{00000000-0005-0000-0000-0000581C0000}"/>
    <cellStyle name="0.00 3 4 3 3 5" xfId="7256" xr:uid="{00000000-0005-0000-0000-0000591C0000}"/>
    <cellStyle name="0.00 3 4 3 4" xfId="7257" xr:uid="{00000000-0005-0000-0000-00005A1C0000}"/>
    <cellStyle name="0.00 3 4 3 4 2" xfId="7258" xr:uid="{00000000-0005-0000-0000-00005B1C0000}"/>
    <cellStyle name="0.00 3 4 3 4 3" xfId="7259" xr:uid="{00000000-0005-0000-0000-00005C1C0000}"/>
    <cellStyle name="0.00 3 4 3 4 4" xfId="7260" xr:uid="{00000000-0005-0000-0000-00005D1C0000}"/>
    <cellStyle name="0.00 3 4 3 4 5" xfId="7261" xr:uid="{00000000-0005-0000-0000-00005E1C0000}"/>
    <cellStyle name="0.00 3 4 3 5" xfId="7262" xr:uid="{00000000-0005-0000-0000-00005F1C0000}"/>
    <cellStyle name="0.00 3 4 3 6" xfId="7263" xr:uid="{00000000-0005-0000-0000-0000601C0000}"/>
    <cellStyle name="0.00 3 4 3 7" xfId="7264" xr:uid="{00000000-0005-0000-0000-0000611C0000}"/>
    <cellStyle name="0.00 3 4 3 8" xfId="7265" xr:uid="{00000000-0005-0000-0000-0000621C0000}"/>
    <cellStyle name="0.00 3 4 4" xfId="7266" xr:uid="{00000000-0005-0000-0000-0000631C0000}"/>
    <cellStyle name="0.00 3 4 4 2" xfId="7267" xr:uid="{00000000-0005-0000-0000-0000641C0000}"/>
    <cellStyle name="0.00 3 4 4 2 2" xfId="7268" xr:uid="{00000000-0005-0000-0000-0000651C0000}"/>
    <cellStyle name="0.00 3 4 4 2 3" xfId="7269" xr:uid="{00000000-0005-0000-0000-0000661C0000}"/>
    <cellStyle name="0.00 3 4 4 2 4" xfId="7270" xr:uid="{00000000-0005-0000-0000-0000671C0000}"/>
    <cellStyle name="0.00 3 4 4 2 5" xfId="7271" xr:uid="{00000000-0005-0000-0000-0000681C0000}"/>
    <cellStyle name="0.00 3 4 4 3" xfId="7272" xr:uid="{00000000-0005-0000-0000-0000691C0000}"/>
    <cellStyle name="0.00 3 4 4 3 2" xfId="7273" xr:uid="{00000000-0005-0000-0000-00006A1C0000}"/>
    <cellStyle name="0.00 3 4 4 3 3" xfId="7274" xr:uid="{00000000-0005-0000-0000-00006B1C0000}"/>
    <cellStyle name="0.00 3 4 4 3 4" xfId="7275" xr:uid="{00000000-0005-0000-0000-00006C1C0000}"/>
    <cellStyle name="0.00 3 4 4 3 5" xfId="7276" xr:uid="{00000000-0005-0000-0000-00006D1C0000}"/>
    <cellStyle name="0.00 3 4 4 4" xfId="7277" xr:uid="{00000000-0005-0000-0000-00006E1C0000}"/>
    <cellStyle name="0.00 3 4 4 4 2" xfId="7278" xr:uid="{00000000-0005-0000-0000-00006F1C0000}"/>
    <cellStyle name="0.00 3 4 4 4 3" xfId="7279" xr:uid="{00000000-0005-0000-0000-0000701C0000}"/>
    <cellStyle name="0.00 3 4 4 4 4" xfId="7280" xr:uid="{00000000-0005-0000-0000-0000711C0000}"/>
    <cellStyle name="0.00 3 4 4 4 5" xfId="7281" xr:uid="{00000000-0005-0000-0000-0000721C0000}"/>
    <cellStyle name="0.00 3 4 4 5" xfId="7282" xr:uid="{00000000-0005-0000-0000-0000731C0000}"/>
    <cellStyle name="0.00 3 4 4 6" xfId="7283" xr:uid="{00000000-0005-0000-0000-0000741C0000}"/>
    <cellStyle name="0.00 3 4 4 7" xfId="7284" xr:uid="{00000000-0005-0000-0000-0000751C0000}"/>
    <cellStyle name="0.00 3 4 4 8" xfId="7285" xr:uid="{00000000-0005-0000-0000-0000761C0000}"/>
    <cellStyle name="0.00 3 4 5" xfId="7286" xr:uid="{00000000-0005-0000-0000-0000771C0000}"/>
    <cellStyle name="0.00 3 4 5 2" xfId="7287" xr:uid="{00000000-0005-0000-0000-0000781C0000}"/>
    <cellStyle name="0.00 3 4 5 3" xfId="7288" xr:uid="{00000000-0005-0000-0000-0000791C0000}"/>
    <cellStyle name="0.00 3 4 5 4" xfId="7289" xr:uid="{00000000-0005-0000-0000-00007A1C0000}"/>
    <cellStyle name="0.00 3 4 5 5" xfId="7290" xr:uid="{00000000-0005-0000-0000-00007B1C0000}"/>
    <cellStyle name="0.00 3 4 6" xfId="7291" xr:uid="{00000000-0005-0000-0000-00007C1C0000}"/>
    <cellStyle name="0.00 3 4 6 2" xfId="7292" xr:uid="{00000000-0005-0000-0000-00007D1C0000}"/>
    <cellStyle name="0.00 3 4 6 3" xfId="7293" xr:uid="{00000000-0005-0000-0000-00007E1C0000}"/>
    <cellStyle name="0.00 3 4 6 4" xfId="7294" xr:uid="{00000000-0005-0000-0000-00007F1C0000}"/>
    <cellStyle name="0.00 3 4 6 5" xfId="7295" xr:uid="{00000000-0005-0000-0000-0000801C0000}"/>
    <cellStyle name="0.00 3 4 7" xfId="7296" xr:uid="{00000000-0005-0000-0000-0000811C0000}"/>
    <cellStyle name="0.00 3 4 7 2" xfId="7297" xr:uid="{00000000-0005-0000-0000-0000821C0000}"/>
    <cellStyle name="0.00 3 4 7 3" xfId="7298" xr:uid="{00000000-0005-0000-0000-0000831C0000}"/>
    <cellStyle name="0.00 3 4 7 4" xfId="7299" xr:uid="{00000000-0005-0000-0000-0000841C0000}"/>
    <cellStyle name="0.00 3 4 7 5" xfId="7300" xr:uid="{00000000-0005-0000-0000-0000851C0000}"/>
    <cellStyle name="0.00 3 4 8" xfId="7301" xr:uid="{00000000-0005-0000-0000-0000861C0000}"/>
    <cellStyle name="0.00 3 4 9" xfId="7302" xr:uid="{00000000-0005-0000-0000-0000871C0000}"/>
    <cellStyle name="0.00 3 5" xfId="7303" xr:uid="{00000000-0005-0000-0000-0000881C0000}"/>
    <cellStyle name="0.00 3 5 10" xfId="7304" xr:uid="{00000000-0005-0000-0000-0000891C0000}"/>
    <cellStyle name="0.00 3 5 11" xfId="7305" xr:uid="{00000000-0005-0000-0000-00008A1C0000}"/>
    <cellStyle name="0.00 3 5 2" xfId="7306" xr:uid="{00000000-0005-0000-0000-00008B1C0000}"/>
    <cellStyle name="0.00 3 5 2 2" xfId="7307" xr:uid="{00000000-0005-0000-0000-00008C1C0000}"/>
    <cellStyle name="0.00 3 5 2 2 2" xfId="7308" xr:uid="{00000000-0005-0000-0000-00008D1C0000}"/>
    <cellStyle name="0.00 3 5 2 2 3" xfId="7309" xr:uid="{00000000-0005-0000-0000-00008E1C0000}"/>
    <cellStyle name="0.00 3 5 2 2 4" xfId="7310" xr:uid="{00000000-0005-0000-0000-00008F1C0000}"/>
    <cellStyle name="0.00 3 5 2 2 5" xfId="7311" xr:uid="{00000000-0005-0000-0000-0000901C0000}"/>
    <cellStyle name="0.00 3 5 2 3" xfId="7312" xr:uid="{00000000-0005-0000-0000-0000911C0000}"/>
    <cellStyle name="0.00 3 5 2 3 2" xfId="7313" xr:uid="{00000000-0005-0000-0000-0000921C0000}"/>
    <cellStyle name="0.00 3 5 2 3 3" xfId="7314" xr:uid="{00000000-0005-0000-0000-0000931C0000}"/>
    <cellStyle name="0.00 3 5 2 3 4" xfId="7315" xr:uid="{00000000-0005-0000-0000-0000941C0000}"/>
    <cellStyle name="0.00 3 5 2 3 5" xfId="7316" xr:uid="{00000000-0005-0000-0000-0000951C0000}"/>
    <cellStyle name="0.00 3 5 2 4" xfId="7317" xr:uid="{00000000-0005-0000-0000-0000961C0000}"/>
    <cellStyle name="0.00 3 5 2 4 2" xfId="7318" xr:uid="{00000000-0005-0000-0000-0000971C0000}"/>
    <cellStyle name="0.00 3 5 2 4 3" xfId="7319" xr:uid="{00000000-0005-0000-0000-0000981C0000}"/>
    <cellStyle name="0.00 3 5 2 4 4" xfId="7320" xr:uid="{00000000-0005-0000-0000-0000991C0000}"/>
    <cellStyle name="0.00 3 5 2 4 5" xfId="7321" xr:uid="{00000000-0005-0000-0000-00009A1C0000}"/>
    <cellStyle name="0.00 3 5 2 5" xfId="7322" xr:uid="{00000000-0005-0000-0000-00009B1C0000}"/>
    <cellStyle name="0.00 3 5 2 6" xfId="7323" xr:uid="{00000000-0005-0000-0000-00009C1C0000}"/>
    <cellStyle name="0.00 3 5 2 7" xfId="7324" xr:uid="{00000000-0005-0000-0000-00009D1C0000}"/>
    <cellStyle name="0.00 3 5 2 8" xfId="7325" xr:uid="{00000000-0005-0000-0000-00009E1C0000}"/>
    <cellStyle name="0.00 3 5 3" xfId="7326" xr:uid="{00000000-0005-0000-0000-00009F1C0000}"/>
    <cellStyle name="0.00 3 5 3 2" xfId="7327" xr:uid="{00000000-0005-0000-0000-0000A01C0000}"/>
    <cellStyle name="0.00 3 5 3 2 2" xfId="7328" xr:uid="{00000000-0005-0000-0000-0000A11C0000}"/>
    <cellStyle name="0.00 3 5 3 2 3" xfId="7329" xr:uid="{00000000-0005-0000-0000-0000A21C0000}"/>
    <cellStyle name="0.00 3 5 3 2 4" xfId="7330" xr:uid="{00000000-0005-0000-0000-0000A31C0000}"/>
    <cellStyle name="0.00 3 5 3 2 5" xfId="7331" xr:uid="{00000000-0005-0000-0000-0000A41C0000}"/>
    <cellStyle name="0.00 3 5 3 3" xfId="7332" xr:uid="{00000000-0005-0000-0000-0000A51C0000}"/>
    <cellStyle name="0.00 3 5 3 3 2" xfId="7333" xr:uid="{00000000-0005-0000-0000-0000A61C0000}"/>
    <cellStyle name="0.00 3 5 3 3 3" xfId="7334" xr:uid="{00000000-0005-0000-0000-0000A71C0000}"/>
    <cellStyle name="0.00 3 5 3 3 4" xfId="7335" xr:uid="{00000000-0005-0000-0000-0000A81C0000}"/>
    <cellStyle name="0.00 3 5 3 3 5" xfId="7336" xr:uid="{00000000-0005-0000-0000-0000A91C0000}"/>
    <cellStyle name="0.00 3 5 3 4" xfId="7337" xr:uid="{00000000-0005-0000-0000-0000AA1C0000}"/>
    <cellStyle name="0.00 3 5 3 4 2" xfId="7338" xr:uid="{00000000-0005-0000-0000-0000AB1C0000}"/>
    <cellStyle name="0.00 3 5 3 4 3" xfId="7339" xr:uid="{00000000-0005-0000-0000-0000AC1C0000}"/>
    <cellStyle name="0.00 3 5 3 4 4" xfId="7340" xr:uid="{00000000-0005-0000-0000-0000AD1C0000}"/>
    <cellStyle name="0.00 3 5 3 4 5" xfId="7341" xr:uid="{00000000-0005-0000-0000-0000AE1C0000}"/>
    <cellStyle name="0.00 3 5 3 5" xfId="7342" xr:uid="{00000000-0005-0000-0000-0000AF1C0000}"/>
    <cellStyle name="0.00 3 5 3 6" xfId="7343" xr:uid="{00000000-0005-0000-0000-0000B01C0000}"/>
    <cellStyle name="0.00 3 5 3 7" xfId="7344" xr:uid="{00000000-0005-0000-0000-0000B11C0000}"/>
    <cellStyle name="0.00 3 5 3 8" xfId="7345" xr:uid="{00000000-0005-0000-0000-0000B21C0000}"/>
    <cellStyle name="0.00 3 5 4" xfId="7346" xr:uid="{00000000-0005-0000-0000-0000B31C0000}"/>
    <cellStyle name="0.00 3 5 4 2" xfId="7347" xr:uid="{00000000-0005-0000-0000-0000B41C0000}"/>
    <cellStyle name="0.00 3 5 4 2 2" xfId="7348" xr:uid="{00000000-0005-0000-0000-0000B51C0000}"/>
    <cellStyle name="0.00 3 5 4 2 3" xfId="7349" xr:uid="{00000000-0005-0000-0000-0000B61C0000}"/>
    <cellStyle name="0.00 3 5 4 2 4" xfId="7350" xr:uid="{00000000-0005-0000-0000-0000B71C0000}"/>
    <cellStyle name="0.00 3 5 4 2 5" xfId="7351" xr:uid="{00000000-0005-0000-0000-0000B81C0000}"/>
    <cellStyle name="0.00 3 5 4 3" xfId="7352" xr:uid="{00000000-0005-0000-0000-0000B91C0000}"/>
    <cellStyle name="0.00 3 5 4 3 2" xfId="7353" xr:uid="{00000000-0005-0000-0000-0000BA1C0000}"/>
    <cellStyle name="0.00 3 5 4 3 3" xfId="7354" xr:uid="{00000000-0005-0000-0000-0000BB1C0000}"/>
    <cellStyle name="0.00 3 5 4 3 4" xfId="7355" xr:uid="{00000000-0005-0000-0000-0000BC1C0000}"/>
    <cellStyle name="0.00 3 5 4 3 5" xfId="7356" xr:uid="{00000000-0005-0000-0000-0000BD1C0000}"/>
    <cellStyle name="0.00 3 5 4 4" xfId="7357" xr:uid="{00000000-0005-0000-0000-0000BE1C0000}"/>
    <cellStyle name="0.00 3 5 4 4 2" xfId="7358" xr:uid="{00000000-0005-0000-0000-0000BF1C0000}"/>
    <cellStyle name="0.00 3 5 4 4 3" xfId="7359" xr:uid="{00000000-0005-0000-0000-0000C01C0000}"/>
    <cellStyle name="0.00 3 5 4 4 4" xfId="7360" xr:uid="{00000000-0005-0000-0000-0000C11C0000}"/>
    <cellStyle name="0.00 3 5 4 4 5" xfId="7361" xr:uid="{00000000-0005-0000-0000-0000C21C0000}"/>
    <cellStyle name="0.00 3 5 4 5" xfId="7362" xr:uid="{00000000-0005-0000-0000-0000C31C0000}"/>
    <cellStyle name="0.00 3 5 4 6" xfId="7363" xr:uid="{00000000-0005-0000-0000-0000C41C0000}"/>
    <cellStyle name="0.00 3 5 4 7" xfId="7364" xr:uid="{00000000-0005-0000-0000-0000C51C0000}"/>
    <cellStyle name="0.00 3 5 4 8" xfId="7365" xr:uid="{00000000-0005-0000-0000-0000C61C0000}"/>
    <cellStyle name="0.00 3 5 5" xfId="7366" xr:uid="{00000000-0005-0000-0000-0000C71C0000}"/>
    <cellStyle name="0.00 3 5 5 2" xfId="7367" xr:uid="{00000000-0005-0000-0000-0000C81C0000}"/>
    <cellStyle name="0.00 3 5 5 3" xfId="7368" xr:uid="{00000000-0005-0000-0000-0000C91C0000}"/>
    <cellStyle name="0.00 3 5 5 4" xfId="7369" xr:uid="{00000000-0005-0000-0000-0000CA1C0000}"/>
    <cellStyle name="0.00 3 5 5 5" xfId="7370" xr:uid="{00000000-0005-0000-0000-0000CB1C0000}"/>
    <cellStyle name="0.00 3 5 6" xfId="7371" xr:uid="{00000000-0005-0000-0000-0000CC1C0000}"/>
    <cellStyle name="0.00 3 5 6 2" xfId="7372" xr:uid="{00000000-0005-0000-0000-0000CD1C0000}"/>
    <cellStyle name="0.00 3 5 6 3" xfId="7373" xr:uid="{00000000-0005-0000-0000-0000CE1C0000}"/>
    <cellStyle name="0.00 3 5 6 4" xfId="7374" xr:uid="{00000000-0005-0000-0000-0000CF1C0000}"/>
    <cellStyle name="0.00 3 5 6 5" xfId="7375" xr:uid="{00000000-0005-0000-0000-0000D01C0000}"/>
    <cellStyle name="0.00 3 5 7" xfId="7376" xr:uid="{00000000-0005-0000-0000-0000D11C0000}"/>
    <cellStyle name="0.00 3 5 7 2" xfId="7377" xr:uid="{00000000-0005-0000-0000-0000D21C0000}"/>
    <cellStyle name="0.00 3 5 7 3" xfId="7378" xr:uid="{00000000-0005-0000-0000-0000D31C0000}"/>
    <cellStyle name="0.00 3 5 7 4" xfId="7379" xr:uid="{00000000-0005-0000-0000-0000D41C0000}"/>
    <cellStyle name="0.00 3 5 7 5" xfId="7380" xr:uid="{00000000-0005-0000-0000-0000D51C0000}"/>
    <cellStyle name="0.00 3 5 8" xfId="7381" xr:uid="{00000000-0005-0000-0000-0000D61C0000}"/>
    <cellStyle name="0.00 3 5 9" xfId="7382" xr:uid="{00000000-0005-0000-0000-0000D71C0000}"/>
    <cellStyle name="0.00 3 6" xfId="7383" xr:uid="{00000000-0005-0000-0000-0000D81C0000}"/>
    <cellStyle name="0.00 3 6 2" xfId="7384" xr:uid="{00000000-0005-0000-0000-0000D91C0000}"/>
    <cellStyle name="0.00 3 6 2 2" xfId="7385" xr:uid="{00000000-0005-0000-0000-0000DA1C0000}"/>
    <cellStyle name="0.00 3 6 2 3" xfId="7386" xr:uid="{00000000-0005-0000-0000-0000DB1C0000}"/>
    <cellStyle name="0.00 3 6 2 4" xfId="7387" xr:uid="{00000000-0005-0000-0000-0000DC1C0000}"/>
    <cellStyle name="0.00 3 6 2 5" xfId="7388" xr:uid="{00000000-0005-0000-0000-0000DD1C0000}"/>
    <cellStyle name="0.00 3 6 3" xfId="7389" xr:uid="{00000000-0005-0000-0000-0000DE1C0000}"/>
    <cellStyle name="0.00 3 6 3 2" xfId="7390" xr:uid="{00000000-0005-0000-0000-0000DF1C0000}"/>
    <cellStyle name="0.00 3 6 3 3" xfId="7391" xr:uid="{00000000-0005-0000-0000-0000E01C0000}"/>
    <cellStyle name="0.00 3 6 3 4" xfId="7392" xr:uid="{00000000-0005-0000-0000-0000E11C0000}"/>
    <cellStyle name="0.00 3 6 3 5" xfId="7393" xr:uid="{00000000-0005-0000-0000-0000E21C0000}"/>
    <cellStyle name="0.00 3 6 4" xfId="7394" xr:uid="{00000000-0005-0000-0000-0000E31C0000}"/>
    <cellStyle name="0.00 3 6 4 2" xfId="7395" xr:uid="{00000000-0005-0000-0000-0000E41C0000}"/>
    <cellStyle name="0.00 3 6 4 3" xfId="7396" xr:uid="{00000000-0005-0000-0000-0000E51C0000}"/>
    <cellStyle name="0.00 3 6 4 4" xfId="7397" xr:uid="{00000000-0005-0000-0000-0000E61C0000}"/>
    <cellStyle name="0.00 3 6 4 5" xfId="7398" xr:uid="{00000000-0005-0000-0000-0000E71C0000}"/>
    <cellStyle name="0.00 3 6 5" xfId="7399" xr:uid="{00000000-0005-0000-0000-0000E81C0000}"/>
    <cellStyle name="0.00 3 6 6" xfId="7400" xr:uid="{00000000-0005-0000-0000-0000E91C0000}"/>
    <cellStyle name="0.00 3 6 7" xfId="7401" xr:uid="{00000000-0005-0000-0000-0000EA1C0000}"/>
    <cellStyle name="0.00 3 6 8" xfId="7402" xr:uid="{00000000-0005-0000-0000-0000EB1C0000}"/>
    <cellStyle name="0.00 3 7" xfId="7403" xr:uid="{00000000-0005-0000-0000-0000EC1C0000}"/>
    <cellStyle name="0.00 3 7 2" xfId="7404" xr:uid="{00000000-0005-0000-0000-0000ED1C0000}"/>
    <cellStyle name="0.00 3 7 2 2" xfId="7405" xr:uid="{00000000-0005-0000-0000-0000EE1C0000}"/>
    <cellStyle name="0.00 3 7 2 3" xfId="7406" xr:uid="{00000000-0005-0000-0000-0000EF1C0000}"/>
    <cellStyle name="0.00 3 7 2 4" xfId="7407" xr:uid="{00000000-0005-0000-0000-0000F01C0000}"/>
    <cellStyle name="0.00 3 7 2 5" xfId="7408" xr:uid="{00000000-0005-0000-0000-0000F11C0000}"/>
    <cellStyle name="0.00 3 7 3" xfId="7409" xr:uid="{00000000-0005-0000-0000-0000F21C0000}"/>
    <cellStyle name="0.00 3 7 3 2" xfId="7410" xr:uid="{00000000-0005-0000-0000-0000F31C0000}"/>
    <cellStyle name="0.00 3 7 3 3" xfId="7411" xr:uid="{00000000-0005-0000-0000-0000F41C0000}"/>
    <cellStyle name="0.00 3 7 3 4" xfId="7412" xr:uid="{00000000-0005-0000-0000-0000F51C0000}"/>
    <cellStyle name="0.00 3 7 3 5" xfId="7413" xr:uid="{00000000-0005-0000-0000-0000F61C0000}"/>
    <cellStyle name="0.00 3 7 4" xfId="7414" xr:uid="{00000000-0005-0000-0000-0000F71C0000}"/>
    <cellStyle name="0.00 3 7 4 2" xfId="7415" xr:uid="{00000000-0005-0000-0000-0000F81C0000}"/>
    <cellStyle name="0.00 3 7 4 3" xfId="7416" xr:uid="{00000000-0005-0000-0000-0000F91C0000}"/>
    <cellStyle name="0.00 3 7 4 4" xfId="7417" xr:uid="{00000000-0005-0000-0000-0000FA1C0000}"/>
    <cellStyle name="0.00 3 7 4 5" xfId="7418" xr:uid="{00000000-0005-0000-0000-0000FB1C0000}"/>
    <cellStyle name="0.00 3 7 5" xfId="7419" xr:uid="{00000000-0005-0000-0000-0000FC1C0000}"/>
    <cellStyle name="0.00 3 7 6" xfId="7420" xr:uid="{00000000-0005-0000-0000-0000FD1C0000}"/>
    <cellStyle name="0.00 3 7 7" xfId="7421" xr:uid="{00000000-0005-0000-0000-0000FE1C0000}"/>
    <cellStyle name="0.00 3 7 8" xfId="7422" xr:uid="{00000000-0005-0000-0000-0000FF1C0000}"/>
    <cellStyle name="0.00 3 8" xfId="7423" xr:uid="{00000000-0005-0000-0000-0000001D0000}"/>
    <cellStyle name="0.00 3 8 2" xfId="7424" xr:uid="{00000000-0005-0000-0000-0000011D0000}"/>
    <cellStyle name="0.00 3 8 3" xfId="7425" xr:uid="{00000000-0005-0000-0000-0000021D0000}"/>
    <cellStyle name="0.00 3 8 4" xfId="7426" xr:uid="{00000000-0005-0000-0000-0000031D0000}"/>
    <cellStyle name="0.00 3 8 5" xfId="7427" xr:uid="{00000000-0005-0000-0000-0000041D0000}"/>
    <cellStyle name="0.00 3 9" xfId="7428" xr:uid="{00000000-0005-0000-0000-0000051D0000}"/>
    <cellStyle name="0.00 4" xfId="7429" xr:uid="{00000000-0005-0000-0000-0000061D0000}"/>
    <cellStyle name="0.00 4 10" xfId="7430" xr:uid="{00000000-0005-0000-0000-0000071D0000}"/>
    <cellStyle name="0.00 4 11" xfId="7431" xr:uid="{00000000-0005-0000-0000-0000081D0000}"/>
    <cellStyle name="0.00 4 12" xfId="7432" xr:uid="{00000000-0005-0000-0000-0000091D0000}"/>
    <cellStyle name="0.00 4 13" xfId="7433" xr:uid="{00000000-0005-0000-0000-00000A1D0000}"/>
    <cellStyle name="0.00 4 2" xfId="7434" xr:uid="{00000000-0005-0000-0000-00000B1D0000}"/>
    <cellStyle name="0.00 4 2 10" xfId="7435" xr:uid="{00000000-0005-0000-0000-00000C1D0000}"/>
    <cellStyle name="0.00 4 2 11" xfId="7436" xr:uid="{00000000-0005-0000-0000-00000D1D0000}"/>
    <cellStyle name="0.00 4 2 2" xfId="7437" xr:uid="{00000000-0005-0000-0000-00000E1D0000}"/>
    <cellStyle name="0.00 4 2 2 2" xfId="7438" xr:uid="{00000000-0005-0000-0000-00000F1D0000}"/>
    <cellStyle name="0.00 4 2 2 2 2" xfId="7439" xr:uid="{00000000-0005-0000-0000-0000101D0000}"/>
    <cellStyle name="0.00 4 2 2 2 3" xfId="7440" xr:uid="{00000000-0005-0000-0000-0000111D0000}"/>
    <cellStyle name="0.00 4 2 2 2 4" xfId="7441" xr:uid="{00000000-0005-0000-0000-0000121D0000}"/>
    <cellStyle name="0.00 4 2 2 2 5" xfId="7442" xr:uid="{00000000-0005-0000-0000-0000131D0000}"/>
    <cellStyle name="0.00 4 2 2 3" xfId="7443" xr:uid="{00000000-0005-0000-0000-0000141D0000}"/>
    <cellStyle name="0.00 4 2 2 3 2" xfId="7444" xr:uid="{00000000-0005-0000-0000-0000151D0000}"/>
    <cellStyle name="0.00 4 2 2 3 3" xfId="7445" xr:uid="{00000000-0005-0000-0000-0000161D0000}"/>
    <cellStyle name="0.00 4 2 2 3 4" xfId="7446" xr:uid="{00000000-0005-0000-0000-0000171D0000}"/>
    <cellStyle name="0.00 4 2 2 3 5" xfId="7447" xr:uid="{00000000-0005-0000-0000-0000181D0000}"/>
    <cellStyle name="0.00 4 2 2 4" xfId="7448" xr:uid="{00000000-0005-0000-0000-0000191D0000}"/>
    <cellStyle name="0.00 4 2 2 4 2" xfId="7449" xr:uid="{00000000-0005-0000-0000-00001A1D0000}"/>
    <cellStyle name="0.00 4 2 2 4 3" xfId="7450" xr:uid="{00000000-0005-0000-0000-00001B1D0000}"/>
    <cellStyle name="0.00 4 2 2 4 4" xfId="7451" xr:uid="{00000000-0005-0000-0000-00001C1D0000}"/>
    <cellStyle name="0.00 4 2 2 4 5" xfId="7452" xr:uid="{00000000-0005-0000-0000-00001D1D0000}"/>
    <cellStyle name="0.00 4 2 2 5" xfId="7453" xr:uid="{00000000-0005-0000-0000-00001E1D0000}"/>
    <cellStyle name="0.00 4 2 2 6" xfId="7454" xr:uid="{00000000-0005-0000-0000-00001F1D0000}"/>
    <cellStyle name="0.00 4 2 2 7" xfId="7455" xr:uid="{00000000-0005-0000-0000-0000201D0000}"/>
    <cellStyle name="0.00 4 2 2 8" xfId="7456" xr:uid="{00000000-0005-0000-0000-0000211D0000}"/>
    <cellStyle name="0.00 4 2 3" xfId="7457" xr:uid="{00000000-0005-0000-0000-0000221D0000}"/>
    <cellStyle name="0.00 4 2 3 2" xfId="7458" xr:uid="{00000000-0005-0000-0000-0000231D0000}"/>
    <cellStyle name="0.00 4 2 3 2 2" xfId="7459" xr:uid="{00000000-0005-0000-0000-0000241D0000}"/>
    <cellStyle name="0.00 4 2 3 2 3" xfId="7460" xr:uid="{00000000-0005-0000-0000-0000251D0000}"/>
    <cellStyle name="0.00 4 2 3 2 4" xfId="7461" xr:uid="{00000000-0005-0000-0000-0000261D0000}"/>
    <cellStyle name="0.00 4 2 3 2 5" xfId="7462" xr:uid="{00000000-0005-0000-0000-0000271D0000}"/>
    <cellStyle name="0.00 4 2 3 3" xfId="7463" xr:uid="{00000000-0005-0000-0000-0000281D0000}"/>
    <cellStyle name="0.00 4 2 3 3 2" xfId="7464" xr:uid="{00000000-0005-0000-0000-0000291D0000}"/>
    <cellStyle name="0.00 4 2 3 3 3" xfId="7465" xr:uid="{00000000-0005-0000-0000-00002A1D0000}"/>
    <cellStyle name="0.00 4 2 3 3 4" xfId="7466" xr:uid="{00000000-0005-0000-0000-00002B1D0000}"/>
    <cellStyle name="0.00 4 2 3 3 5" xfId="7467" xr:uid="{00000000-0005-0000-0000-00002C1D0000}"/>
    <cellStyle name="0.00 4 2 3 4" xfId="7468" xr:uid="{00000000-0005-0000-0000-00002D1D0000}"/>
    <cellStyle name="0.00 4 2 3 4 2" xfId="7469" xr:uid="{00000000-0005-0000-0000-00002E1D0000}"/>
    <cellStyle name="0.00 4 2 3 4 3" xfId="7470" xr:uid="{00000000-0005-0000-0000-00002F1D0000}"/>
    <cellStyle name="0.00 4 2 3 4 4" xfId="7471" xr:uid="{00000000-0005-0000-0000-0000301D0000}"/>
    <cellStyle name="0.00 4 2 3 4 5" xfId="7472" xr:uid="{00000000-0005-0000-0000-0000311D0000}"/>
    <cellStyle name="0.00 4 2 3 5" xfId="7473" xr:uid="{00000000-0005-0000-0000-0000321D0000}"/>
    <cellStyle name="0.00 4 2 3 6" xfId="7474" xr:uid="{00000000-0005-0000-0000-0000331D0000}"/>
    <cellStyle name="0.00 4 2 3 7" xfId="7475" xr:uid="{00000000-0005-0000-0000-0000341D0000}"/>
    <cellStyle name="0.00 4 2 3 8" xfId="7476" xr:uid="{00000000-0005-0000-0000-0000351D0000}"/>
    <cellStyle name="0.00 4 2 4" xfId="7477" xr:uid="{00000000-0005-0000-0000-0000361D0000}"/>
    <cellStyle name="0.00 4 2 4 2" xfId="7478" xr:uid="{00000000-0005-0000-0000-0000371D0000}"/>
    <cellStyle name="0.00 4 2 4 2 2" xfId="7479" xr:uid="{00000000-0005-0000-0000-0000381D0000}"/>
    <cellStyle name="0.00 4 2 4 2 3" xfId="7480" xr:uid="{00000000-0005-0000-0000-0000391D0000}"/>
    <cellStyle name="0.00 4 2 4 2 4" xfId="7481" xr:uid="{00000000-0005-0000-0000-00003A1D0000}"/>
    <cellStyle name="0.00 4 2 4 2 5" xfId="7482" xr:uid="{00000000-0005-0000-0000-00003B1D0000}"/>
    <cellStyle name="0.00 4 2 4 3" xfId="7483" xr:uid="{00000000-0005-0000-0000-00003C1D0000}"/>
    <cellStyle name="0.00 4 2 4 3 2" xfId="7484" xr:uid="{00000000-0005-0000-0000-00003D1D0000}"/>
    <cellStyle name="0.00 4 2 4 3 3" xfId="7485" xr:uid="{00000000-0005-0000-0000-00003E1D0000}"/>
    <cellStyle name="0.00 4 2 4 3 4" xfId="7486" xr:uid="{00000000-0005-0000-0000-00003F1D0000}"/>
    <cellStyle name="0.00 4 2 4 3 5" xfId="7487" xr:uid="{00000000-0005-0000-0000-0000401D0000}"/>
    <cellStyle name="0.00 4 2 4 4" xfId="7488" xr:uid="{00000000-0005-0000-0000-0000411D0000}"/>
    <cellStyle name="0.00 4 2 4 4 2" xfId="7489" xr:uid="{00000000-0005-0000-0000-0000421D0000}"/>
    <cellStyle name="0.00 4 2 4 4 3" xfId="7490" xr:uid="{00000000-0005-0000-0000-0000431D0000}"/>
    <cellStyle name="0.00 4 2 4 4 4" xfId="7491" xr:uid="{00000000-0005-0000-0000-0000441D0000}"/>
    <cellStyle name="0.00 4 2 4 4 5" xfId="7492" xr:uid="{00000000-0005-0000-0000-0000451D0000}"/>
    <cellStyle name="0.00 4 2 4 5" xfId="7493" xr:uid="{00000000-0005-0000-0000-0000461D0000}"/>
    <cellStyle name="0.00 4 2 4 6" xfId="7494" xr:uid="{00000000-0005-0000-0000-0000471D0000}"/>
    <cellStyle name="0.00 4 2 4 7" xfId="7495" xr:uid="{00000000-0005-0000-0000-0000481D0000}"/>
    <cellStyle name="0.00 4 2 4 8" xfId="7496" xr:uid="{00000000-0005-0000-0000-0000491D0000}"/>
    <cellStyle name="0.00 4 2 5" xfId="7497" xr:uid="{00000000-0005-0000-0000-00004A1D0000}"/>
    <cellStyle name="0.00 4 2 5 2" xfId="7498" xr:uid="{00000000-0005-0000-0000-00004B1D0000}"/>
    <cellStyle name="0.00 4 2 5 3" xfId="7499" xr:uid="{00000000-0005-0000-0000-00004C1D0000}"/>
    <cellStyle name="0.00 4 2 5 4" xfId="7500" xr:uid="{00000000-0005-0000-0000-00004D1D0000}"/>
    <cellStyle name="0.00 4 2 5 5" xfId="7501" xr:uid="{00000000-0005-0000-0000-00004E1D0000}"/>
    <cellStyle name="0.00 4 2 6" xfId="7502" xr:uid="{00000000-0005-0000-0000-00004F1D0000}"/>
    <cellStyle name="0.00 4 2 6 2" xfId="7503" xr:uid="{00000000-0005-0000-0000-0000501D0000}"/>
    <cellStyle name="0.00 4 2 6 3" xfId="7504" xr:uid="{00000000-0005-0000-0000-0000511D0000}"/>
    <cellStyle name="0.00 4 2 6 4" xfId="7505" xr:uid="{00000000-0005-0000-0000-0000521D0000}"/>
    <cellStyle name="0.00 4 2 6 5" xfId="7506" xr:uid="{00000000-0005-0000-0000-0000531D0000}"/>
    <cellStyle name="0.00 4 2 7" xfId="7507" xr:uid="{00000000-0005-0000-0000-0000541D0000}"/>
    <cellStyle name="0.00 4 2 7 2" xfId="7508" xr:uid="{00000000-0005-0000-0000-0000551D0000}"/>
    <cellStyle name="0.00 4 2 7 3" xfId="7509" xr:uid="{00000000-0005-0000-0000-0000561D0000}"/>
    <cellStyle name="0.00 4 2 7 4" xfId="7510" xr:uid="{00000000-0005-0000-0000-0000571D0000}"/>
    <cellStyle name="0.00 4 2 7 5" xfId="7511" xr:uid="{00000000-0005-0000-0000-0000581D0000}"/>
    <cellStyle name="0.00 4 2 8" xfId="7512" xr:uid="{00000000-0005-0000-0000-0000591D0000}"/>
    <cellStyle name="0.00 4 2 9" xfId="7513" xr:uid="{00000000-0005-0000-0000-00005A1D0000}"/>
    <cellStyle name="0.00 4 3" xfId="7514" xr:uid="{00000000-0005-0000-0000-00005B1D0000}"/>
    <cellStyle name="0.00 4 3 10" xfId="7515" xr:uid="{00000000-0005-0000-0000-00005C1D0000}"/>
    <cellStyle name="0.00 4 3 11" xfId="7516" xr:uid="{00000000-0005-0000-0000-00005D1D0000}"/>
    <cellStyle name="0.00 4 3 2" xfId="7517" xr:uid="{00000000-0005-0000-0000-00005E1D0000}"/>
    <cellStyle name="0.00 4 3 2 2" xfId="7518" xr:uid="{00000000-0005-0000-0000-00005F1D0000}"/>
    <cellStyle name="0.00 4 3 2 2 2" xfId="7519" xr:uid="{00000000-0005-0000-0000-0000601D0000}"/>
    <cellStyle name="0.00 4 3 2 2 3" xfId="7520" xr:uid="{00000000-0005-0000-0000-0000611D0000}"/>
    <cellStyle name="0.00 4 3 2 2 4" xfId="7521" xr:uid="{00000000-0005-0000-0000-0000621D0000}"/>
    <cellStyle name="0.00 4 3 2 2 5" xfId="7522" xr:uid="{00000000-0005-0000-0000-0000631D0000}"/>
    <cellStyle name="0.00 4 3 2 3" xfId="7523" xr:uid="{00000000-0005-0000-0000-0000641D0000}"/>
    <cellStyle name="0.00 4 3 2 3 2" xfId="7524" xr:uid="{00000000-0005-0000-0000-0000651D0000}"/>
    <cellStyle name="0.00 4 3 2 3 3" xfId="7525" xr:uid="{00000000-0005-0000-0000-0000661D0000}"/>
    <cellStyle name="0.00 4 3 2 3 4" xfId="7526" xr:uid="{00000000-0005-0000-0000-0000671D0000}"/>
    <cellStyle name="0.00 4 3 2 3 5" xfId="7527" xr:uid="{00000000-0005-0000-0000-0000681D0000}"/>
    <cellStyle name="0.00 4 3 2 4" xfId="7528" xr:uid="{00000000-0005-0000-0000-0000691D0000}"/>
    <cellStyle name="0.00 4 3 2 4 2" xfId="7529" xr:uid="{00000000-0005-0000-0000-00006A1D0000}"/>
    <cellStyle name="0.00 4 3 2 4 3" xfId="7530" xr:uid="{00000000-0005-0000-0000-00006B1D0000}"/>
    <cellStyle name="0.00 4 3 2 4 4" xfId="7531" xr:uid="{00000000-0005-0000-0000-00006C1D0000}"/>
    <cellStyle name="0.00 4 3 2 4 5" xfId="7532" xr:uid="{00000000-0005-0000-0000-00006D1D0000}"/>
    <cellStyle name="0.00 4 3 2 5" xfId="7533" xr:uid="{00000000-0005-0000-0000-00006E1D0000}"/>
    <cellStyle name="0.00 4 3 2 6" xfId="7534" xr:uid="{00000000-0005-0000-0000-00006F1D0000}"/>
    <cellStyle name="0.00 4 3 2 7" xfId="7535" xr:uid="{00000000-0005-0000-0000-0000701D0000}"/>
    <cellStyle name="0.00 4 3 2 8" xfId="7536" xr:uid="{00000000-0005-0000-0000-0000711D0000}"/>
    <cellStyle name="0.00 4 3 3" xfId="7537" xr:uid="{00000000-0005-0000-0000-0000721D0000}"/>
    <cellStyle name="0.00 4 3 3 2" xfId="7538" xr:uid="{00000000-0005-0000-0000-0000731D0000}"/>
    <cellStyle name="0.00 4 3 3 2 2" xfId="7539" xr:uid="{00000000-0005-0000-0000-0000741D0000}"/>
    <cellStyle name="0.00 4 3 3 2 3" xfId="7540" xr:uid="{00000000-0005-0000-0000-0000751D0000}"/>
    <cellStyle name="0.00 4 3 3 2 4" xfId="7541" xr:uid="{00000000-0005-0000-0000-0000761D0000}"/>
    <cellStyle name="0.00 4 3 3 2 5" xfId="7542" xr:uid="{00000000-0005-0000-0000-0000771D0000}"/>
    <cellStyle name="0.00 4 3 3 3" xfId="7543" xr:uid="{00000000-0005-0000-0000-0000781D0000}"/>
    <cellStyle name="0.00 4 3 3 3 2" xfId="7544" xr:uid="{00000000-0005-0000-0000-0000791D0000}"/>
    <cellStyle name="0.00 4 3 3 3 3" xfId="7545" xr:uid="{00000000-0005-0000-0000-00007A1D0000}"/>
    <cellStyle name="0.00 4 3 3 3 4" xfId="7546" xr:uid="{00000000-0005-0000-0000-00007B1D0000}"/>
    <cellStyle name="0.00 4 3 3 3 5" xfId="7547" xr:uid="{00000000-0005-0000-0000-00007C1D0000}"/>
    <cellStyle name="0.00 4 3 3 4" xfId="7548" xr:uid="{00000000-0005-0000-0000-00007D1D0000}"/>
    <cellStyle name="0.00 4 3 3 4 2" xfId="7549" xr:uid="{00000000-0005-0000-0000-00007E1D0000}"/>
    <cellStyle name="0.00 4 3 3 4 3" xfId="7550" xr:uid="{00000000-0005-0000-0000-00007F1D0000}"/>
    <cellStyle name="0.00 4 3 3 4 4" xfId="7551" xr:uid="{00000000-0005-0000-0000-0000801D0000}"/>
    <cellStyle name="0.00 4 3 3 4 5" xfId="7552" xr:uid="{00000000-0005-0000-0000-0000811D0000}"/>
    <cellStyle name="0.00 4 3 3 5" xfId="7553" xr:uid="{00000000-0005-0000-0000-0000821D0000}"/>
    <cellStyle name="0.00 4 3 3 6" xfId="7554" xr:uid="{00000000-0005-0000-0000-0000831D0000}"/>
    <cellStyle name="0.00 4 3 3 7" xfId="7555" xr:uid="{00000000-0005-0000-0000-0000841D0000}"/>
    <cellStyle name="0.00 4 3 3 8" xfId="7556" xr:uid="{00000000-0005-0000-0000-0000851D0000}"/>
    <cellStyle name="0.00 4 3 4" xfId="7557" xr:uid="{00000000-0005-0000-0000-0000861D0000}"/>
    <cellStyle name="0.00 4 3 4 2" xfId="7558" xr:uid="{00000000-0005-0000-0000-0000871D0000}"/>
    <cellStyle name="0.00 4 3 4 2 2" xfId="7559" xr:uid="{00000000-0005-0000-0000-0000881D0000}"/>
    <cellStyle name="0.00 4 3 4 2 3" xfId="7560" xr:uid="{00000000-0005-0000-0000-0000891D0000}"/>
    <cellStyle name="0.00 4 3 4 2 4" xfId="7561" xr:uid="{00000000-0005-0000-0000-00008A1D0000}"/>
    <cellStyle name="0.00 4 3 4 2 5" xfId="7562" xr:uid="{00000000-0005-0000-0000-00008B1D0000}"/>
    <cellStyle name="0.00 4 3 4 3" xfId="7563" xr:uid="{00000000-0005-0000-0000-00008C1D0000}"/>
    <cellStyle name="0.00 4 3 4 3 2" xfId="7564" xr:uid="{00000000-0005-0000-0000-00008D1D0000}"/>
    <cellStyle name="0.00 4 3 4 3 3" xfId="7565" xr:uid="{00000000-0005-0000-0000-00008E1D0000}"/>
    <cellStyle name="0.00 4 3 4 3 4" xfId="7566" xr:uid="{00000000-0005-0000-0000-00008F1D0000}"/>
    <cellStyle name="0.00 4 3 4 3 5" xfId="7567" xr:uid="{00000000-0005-0000-0000-0000901D0000}"/>
    <cellStyle name="0.00 4 3 4 4" xfId="7568" xr:uid="{00000000-0005-0000-0000-0000911D0000}"/>
    <cellStyle name="0.00 4 3 4 4 2" xfId="7569" xr:uid="{00000000-0005-0000-0000-0000921D0000}"/>
    <cellStyle name="0.00 4 3 4 4 3" xfId="7570" xr:uid="{00000000-0005-0000-0000-0000931D0000}"/>
    <cellStyle name="0.00 4 3 4 4 4" xfId="7571" xr:uid="{00000000-0005-0000-0000-0000941D0000}"/>
    <cellStyle name="0.00 4 3 4 4 5" xfId="7572" xr:uid="{00000000-0005-0000-0000-0000951D0000}"/>
    <cellStyle name="0.00 4 3 4 5" xfId="7573" xr:uid="{00000000-0005-0000-0000-0000961D0000}"/>
    <cellStyle name="0.00 4 3 4 6" xfId="7574" xr:uid="{00000000-0005-0000-0000-0000971D0000}"/>
    <cellStyle name="0.00 4 3 4 7" xfId="7575" xr:uid="{00000000-0005-0000-0000-0000981D0000}"/>
    <cellStyle name="0.00 4 3 4 8" xfId="7576" xr:uid="{00000000-0005-0000-0000-0000991D0000}"/>
    <cellStyle name="0.00 4 3 5" xfId="7577" xr:uid="{00000000-0005-0000-0000-00009A1D0000}"/>
    <cellStyle name="0.00 4 3 5 2" xfId="7578" xr:uid="{00000000-0005-0000-0000-00009B1D0000}"/>
    <cellStyle name="0.00 4 3 5 3" xfId="7579" xr:uid="{00000000-0005-0000-0000-00009C1D0000}"/>
    <cellStyle name="0.00 4 3 5 4" xfId="7580" xr:uid="{00000000-0005-0000-0000-00009D1D0000}"/>
    <cellStyle name="0.00 4 3 5 5" xfId="7581" xr:uid="{00000000-0005-0000-0000-00009E1D0000}"/>
    <cellStyle name="0.00 4 3 6" xfId="7582" xr:uid="{00000000-0005-0000-0000-00009F1D0000}"/>
    <cellStyle name="0.00 4 3 6 2" xfId="7583" xr:uid="{00000000-0005-0000-0000-0000A01D0000}"/>
    <cellStyle name="0.00 4 3 6 3" xfId="7584" xr:uid="{00000000-0005-0000-0000-0000A11D0000}"/>
    <cellStyle name="0.00 4 3 6 4" xfId="7585" xr:uid="{00000000-0005-0000-0000-0000A21D0000}"/>
    <cellStyle name="0.00 4 3 6 5" xfId="7586" xr:uid="{00000000-0005-0000-0000-0000A31D0000}"/>
    <cellStyle name="0.00 4 3 7" xfId="7587" xr:uid="{00000000-0005-0000-0000-0000A41D0000}"/>
    <cellStyle name="0.00 4 3 7 2" xfId="7588" xr:uid="{00000000-0005-0000-0000-0000A51D0000}"/>
    <cellStyle name="0.00 4 3 7 3" xfId="7589" xr:uid="{00000000-0005-0000-0000-0000A61D0000}"/>
    <cellStyle name="0.00 4 3 7 4" xfId="7590" xr:uid="{00000000-0005-0000-0000-0000A71D0000}"/>
    <cellStyle name="0.00 4 3 7 5" xfId="7591" xr:uid="{00000000-0005-0000-0000-0000A81D0000}"/>
    <cellStyle name="0.00 4 3 8" xfId="7592" xr:uid="{00000000-0005-0000-0000-0000A91D0000}"/>
    <cellStyle name="0.00 4 3 9" xfId="7593" xr:uid="{00000000-0005-0000-0000-0000AA1D0000}"/>
    <cellStyle name="0.00 4 4" xfId="7594" xr:uid="{00000000-0005-0000-0000-0000AB1D0000}"/>
    <cellStyle name="0.00 4 4 2" xfId="7595" xr:uid="{00000000-0005-0000-0000-0000AC1D0000}"/>
    <cellStyle name="0.00 4 4 2 2" xfId="7596" xr:uid="{00000000-0005-0000-0000-0000AD1D0000}"/>
    <cellStyle name="0.00 4 4 2 3" xfId="7597" xr:uid="{00000000-0005-0000-0000-0000AE1D0000}"/>
    <cellStyle name="0.00 4 4 2 4" xfId="7598" xr:uid="{00000000-0005-0000-0000-0000AF1D0000}"/>
    <cellStyle name="0.00 4 4 2 5" xfId="7599" xr:uid="{00000000-0005-0000-0000-0000B01D0000}"/>
    <cellStyle name="0.00 4 4 3" xfId="7600" xr:uid="{00000000-0005-0000-0000-0000B11D0000}"/>
    <cellStyle name="0.00 4 4 3 2" xfId="7601" xr:uid="{00000000-0005-0000-0000-0000B21D0000}"/>
    <cellStyle name="0.00 4 4 3 3" xfId="7602" xr:uid="{00000000-0005-0000-0000-0000B31D0000}"/>
    <cellStyle name="0.00 4 4 3 4" xfId="7603" xr:uid="{00000000-0005-0000-0000-0000B41D0000}"/>
    <cellStyle name="0.00 4 4 3 5" xfId="7604" xr:uid="{00000000-0005-0000-0000-0000B51D0000}"/>
    <cellStyle name="0.00 4 4 4" xfId="7605" xr:uid="{00000000-0005-0000-0000-0000B61D0000}"/>
    <cellStyle name="0.00 4 4 4 2" xfId="7606" xr:uid="{00000000-0005-0000-0000-0000B71D0000}"/>
    <cellStyle name="0.00 4 4 4 3" xfId="7607" xr:uid="{00000000-0005-0000-0000-0000B81D0000}"/>
    <cellStyle name="0.00 4 4 4 4" xfId="7608" xr:uid="{00000000-0005-0000-0000-0000B91D0000}"/>
    <cellStyle name="0.00 4 4 4 5" xfId="7609" xr:uid="{00000000-0005-0000-0000-0000BA1D0000}"/>
    <cellStyle name="0.00 4 4 5" xfId="7610" xr:uid="{00000000-0005-0000-0000-0000BB1D0000}"/>
    <cellStyle name="0.00 4 4 6" xfId="7611" xr:uid="{00000000-0005-0000-0000-0000BC1D0000}"/>
    <cellStyle name="0.00 4 4 7" xfId="7612" xr:uid="{00000000-0005-0000-0000-0000BD1D0000}"/>
    <cellStyle name="0.00 4 4 8" xfId="7613" xr:uid="{00000000-0005-0000-0000-0000BE1D0000}"/>
    <cellStyle name="0.00 4 5" xfId="7614" xr:uid="{00000000-0005-0000-0000-0000BF1D0000}"/>
    <cellStyle name="0.00 4 5 2" xfId="7615" xr:uid="{00000000-0005-0000-0000-0000C01D0000}"/>
    <cellStyle name="0.00 4 5 2 2" xfId="7616" xr:uid="{00000000-0005-0000-0000-0000C11D0000}"/>
    <cellStyle name="0.00 4 5 2 3" xfId="7617" xr:uid="{00000000-0005-0000-0000-0000C21D0000}"/>
    <cellStyle name="0.00 4 5 2 4" xfId="7618" xr:uid="{00000000-0005-0000-0000-0000C31D0000}"/>
    <cellStyle name="0.00 4 5 2 5" xfId="7619" xr:uid="{00000000-0005-0000-0000-0000C41D0000}"/>
    <cellStyle name="0.00 4 5 3" xfId="7620" xr:uid="{00000000-0005-0000-0000-0000C51D0000}"/>
    <cellStyle name="0.00 4 5 3 2" xfId="7621" xr:uid="{00000000-0005-0000-0000-0000C61D0000}"/>
    <cellStyle name="0.00 4 5 3 3" xfId="7622" xr:uid="{00000000-0005-0000-0000-0000C71D0000}"/>
    <cellStyle name="0.00 4 5 3 4" xfId="7623" xr:uid="{00000000-0005-0000-0000-0000C81D0000}"/>
    <cellStyle name="0.00 4 5 3 5" xfId="7624" xr:uid="{00000000-0005-0000-0000-0000C91D0000}"/>
    <cellStyle name="0.00 4 5 4" xfId="7625" xr:uid="{00000000-0005-0000-0000-0000CA1D0000}"/>
    <cellStyle name="0.00 4 5 4 2" xfId="7626" xr:uid="{00000000-0005-0000-0000-0000CB1D0000}"/>
    <cellStyle name="0.00 4 5 4 3" xfId="7627" xr:uid="{00000000-0005-0000-0000-0000CC1D0000}"/>
    <cellStyle name="0.00 4 5 4 4" xfId="7628" xr:uid="{00000000-0005-0000-0000-0000CD1D0000}"/>
    <cellStyle name="0.00 4 5 4 5" xfId="7629" xr:uid="{00000000-0005-0000-0000-0000CE1D0000}"/>
    <cellStyle name="0.00 4 5 5" xfId="7630" xr:uid="{00000000-0005-0000-0000-0000CF1D0000}"/>
    <cellStyle name="0.00 4 5 6" xfId="7631" xr:uid="{00000000-0005-0000-0000-0000D01D0000}"/>
    <cellStyle name="0.00 4 5 7" xfId="7632" xr:uid="{00000000-0005-0000-0000-0000D11D0000}"/>
    <cellStyle name="0.00 4 5 8" xfId="7633" xr:uid="{00000000-0005-0000-0000-0000D21D0000}"/>
    <cellStyle name="0.00 4 6" xfId="7634" xr:uid="{00000000-0005-0000-0000-0000D31D0000}"/>
    <cellStyle name="0.00 4 6 2" xfId="7635" xr:uid="{00000000-0005-0000-0000-0000D41D0000}"/>
    <cellStyle name="0.00 4 6 2 2" xfId="7636" xr:uid="{00000000-0005-0000-0000-0000D51D0000}"/>
    <cellStyle name="0.00 4 6 2 3" xfId="7637" xr:uid="{00000000-0005-0000-0000-0000D61D0000}"/>
    <cellStyle name="0.00 4 6 2 4" xfId="7638" xr:uid="{00000000-0005-0000-0000-0000D71D0000}"/>
    <cellStyle name="0.00 4 6 2 5" xfId="7639" xr:uid="{00000000-0005-0000-0000-0000D81D0000}"/>
    <cellStyle name="0.00 4 6 3" xfId="7640" xr:uid="{00000000-0005-0000-0000-0000D91D0000}"/>
    <cellStyle name="0.00 4 6 3 2" xfId="7641" xr:uid="{00000000-0005-0000-0000-0000DA1D0000}"/>
    <cellStyle name="0.00 4 6 3 3" xfId="7642" xr:uid="{00000000-0005-0000-0000-0000DB1D0000}"/>
    <cellStyle name="0.00 4 6 3 4" xfId="7643" xr:uid="{00000000-0005-0000-0000-0000DC1D0000}"/>
    <cellStyle name="0.00 4 6 3 5" xfId="7644" xr:uid="{00000000-0005-0000-0000-0000DD1D0000}"/>
    <cellStyle name="0.00 4 6 4" xfId="7645" xr:uid="{00000000-0005-0000-0000-0000DE1D0000}"/>
    <cellStyle name="0.00 4 6 4 2" xfId="7646" xr:uid="{00000000-0005-0000-0000-0000DF1D0000}"/>
    <cellStyle name="0.00 4 6 4 3" xfId="7647" xr:uid="{00000000-0005-0000-0000-0000E01D0000}"/>
    <cellStyle name="0.00 4 6 4 4" xfId="7648" xr:uid="{00000000-0005-0000-0000-0000E11D0000}"/>
    <cellStyle name="0.00 4 6 4 5" xfId="7649" xr:uid="{00000000-0005-0000-0000-0000E21D0000}"/>
    <cellStyle name="0.00 4 6 5" xfId="7650" xr:uid="{00000000-0005-0000-0000-0000E31D0000}"/>
    <cellStyle name="0.00 4 6 6" xfId="7651" xr:uid="{00000000-0005-0000-0000-0000E41D0000}"/>
    <cellStyle name="0.00 4 6 7" xfId="7652" xr:uid="{00000000-0005-0000-0000-0000E51D0000}"/>
    <cellStyle name="0.00 4 6 8" xfId="7653" xr:uid="{00000000-0005-0000-0000-0000E61D0000}"/>
    <cellStyle name="0.00 4 7" xfId="7654" xr:uid="{00000000-0005-0000-0000-0000E71D0000}"/>
    <cellStyle name="0.00 4 7 2" xfId="7655" xr:uid="{00000000-0005-0000-0000-0000E81D0000}"/>
    <cellStyle name="0.00 4 7 3" xfId="7656" xr:uid="{00000000-0005-0000-0000-0000E91D0000}"/>
    <cellStyle name="0.00 4 7 4" xfId="7657" xr:uid="{00000000-0005-0000-0000-0000EA1D0000}"/>
    <cellStyle name="0.00 4 7 5" xfId="7658" xr:uid="{00000000-0005-0000-0000-0000EB1D0000}"/>
    <cellStyle name="0.00 4 8" xfId="7659" xr:uid="{00000000-0005-0000-0000-0000EC1D0000}"/>
    <cellStyle name="0.00 4 8 2" xfId="7660" xr:uid="{00000000-0005-0000-0000-0000ED1D0000}"/>
    <cellStyle name="0.00 4 8 3" xfId="7661" xr:uid="{00000000-0005-0000-0000-0000EE1D0000}"/>
    <cellStyle name="0.00 4 8 4" xfId="7662" xr:uid="{00000000-0005-0000-0000-0000EF1D0000}"/>
    <cellStyle name="0.00 4 8 5" xfId="7663" xr:uid="{00000000-0005-0000-0000-0000F01D0000}"/>
    <cellStyle name="0.00 4 9" xfId="7664" xr:uid="{00000000-0005-0000-0000-0000F11D0000}"/>
    <cellStyle name="0.00 4 9 2" xfId="7665" xr:uid="{00000000-0005-0000-0000-0000F21D0000}"/>
    <cellStyle name="0.00 4 9 3" xfId="7666" xr:uid="{00000000-0005-0000-0000-0000F31D0000}"/>
    <cellStyle name="0.00 4 9 4" xfId="7667" xr:uid="{00000000-0005-0000-0000-0000F41D0000}"/>
    <cellStyle name="0.00 4 9 5" xfId="7668" xr:uid="{00000000-0005-0000-0000-0000F51D0000}"/>
    <cellStyle name="0.00 5" xfId="7669" xr:uid="{00000000-0005-0000-0000-0000F61D0000}"/>
    <cellStyle name="0.00 5 10" xfId="7670" xr:uid="{00000000-0005-0000-0000-0000F71D0000}"/>
    <cellStyle name="0.00 5 11" xfId="7671" xr:uid="{00000000-0005-0000-0000-0000F81D0000}"/>
    <cellStyle name="0.00 5 2" xfId="7672" xr:uid="{00000000-0005-0000-0000-0000F91D0000}"/>
    <cellStyle name="0.00 5 2 2" xfId="7673" xr:uid="{00000000-0005-0000-0000-0000FA1D0000}"/>
    <cellStyle name="0.00 5 2 2 2" xfId="7674" xr:uid="{00000000-0005-0000-0000-0000FB1D0000}"/>
    <cellStyle name="0.00 5 2 2 3" xfId="7675" xr:uid="{00000000-0005-0000-0000-0000FC1D0000}"/>
    <cellStyle name="0.00 5 2 2 4" xfId="7676" xr:uid="{00000000-0005-0000-0000-0000FD1D0000}"/>
    <cellStyle name="0.00 5 2 2 5" xfId="7677" xr:uid="{00000000-0005-0000-0000-0000FE1D0000}"/>
    <cellStyle name="0.00 5 2 3" xfId="7678" xr:uid="{00000000-0005-0000-0000-0000FF1D0000}"/>
    <cellStyle name="0.00 5 2 3 2" xfId="7679" xr:uid="{00000000-0005-0000-0000-0000001E0000}"/>
    <cellStyle name="0.00 5 2 3 3" xfId="7680" xr:uid="{00000000-0005-0000-0000-0000011E0000}"/>
    <cellStyle name="0.00 5 2 3 4" xfId="7681" xr:uid="{00000000-0005-0000-0000-0000021E0000}"/>
    <cellStyle name="0.00 5 2 3 5" xfId="7682" xr:uid="{00000000-0005-0000-0000-0000031E0000}"/>
    <cellStyle name="0.00 5 2 4" xfId="7683" xr:uid="{00000000-0005-0000-0000-0000041E0000}"/>
    <cellStyle name="0.00 5 2 4 2" xfId="7684" xr:uid="{00000000-0005-0000-0000-0000051E0000}"/>
    <cellStyle name="0.00 5 2 4 3" xfId="7685" xr:uid="{00000000-0005-0000-0000-0000061E0000}"/>
    <cellStyle name="0.00 5 2 4 4" xfId="7686" xr:uid="{00000000-0005-0000-0000-0000071E0000}"/>
    <cellStyle name="0.00 5 2 4 5" xfId="7687" xr:uid="{00000000-0005-0000-0000-0000081E0000}"/>
    <cellStyle name="0.00 5 2 5" xfId="7688" xr:uid="{00000000-0005-0000-0000-0000091E0000}"/>
    <cellStyle name="0.00 5 2 6" xfId="7689" xr:uid="{00000000-0005-0000-0000-00000A1E0000}"/>
    <cellStyle name="0.00 5 2 7" xfId="7690" xr:uid="{00000000-0005-0000-0000-00000B1E0000}"/>
    <cellStyle name="0.00 5 2 8" xfId="7691" xr:uid="{00000000-0005-0000-0000-00000C1E0000}"/>
    <cellStyle name="0.00 5 3" xfId="7692" xr:uid="{00000000-0005-0000-0000-00000D1E0000}"/>
    <cellStyle name="0.00 5 3 2" xfId="7693" xr:uid="{00000000-0005-0000-0000-00000E1E0000}"/>
    <cellStyle name="0.00 5 3 2 2" xfId="7694" xr:uid="{00000000-0005-0000-0000-00000F1E0000}"/>
    <cellStyle name="0.00 5 3 2 3" xfId="7695" xr:uid="{00000000-0005-0000-0000-0000101E0000}"/>
    <cellStyle name="0.00 5 3 2 4" xfId="7696" xr:uid="{00000000-0005-0000-0000-0000111E0000}"/>
    <cellStyle name="0.00 5 3 2 5" xfId="7697" xr:uid="{00000000-0005-0000-0000-0000121E0000}"/>
    <cellStyle name="0.00 5 3 3" xfId="7698" xr:uid="{00000000-0005-0000-0000-0000131E0000}"/>
    <cellStyle name="0.00 5 3 3 2" xfId="7699" xr:uid="{00000000-0005-0000-0000-0000141E0000}"/>
    <cellStyle name="0.00 5 3 3 3" xfId="7700" xr:uid="{00000000-0005-0000-0000-0000151E0000}"/>
    <cellStyle name="0.00 5 3 3 4" xfId="7701" xr:uid="{00000000-0005-0000-0000-0000161E0000}"/>
    <cellStyle name="0.00 5 3 3 5" xfId="7702" xr:uid="{00000000-0005-0000-0000-0000171E0000}"/>
    <cellStyle name="0.00 5 3 4" xfId="7703" xr:uid="{00000000-0005-0000-0000-0000181E0000}"/>
    <cellStyle name="0.00 5 3 4 2" xfId="7704" xr:uid="{00000000-0005-0000-0000-0000191E0000}"/>
    <cellStyle name="0.00 5 3 4 3" xfId="7705" xr:uid="{00000000-0005-0000-0000-00001A1E0000}"/>
    <cellStyle name="0.00 5 3 4 4" xfId="7706" xr:uid="{00000000-0005-0000-0000-00001B1E0000}"/>
    <cellStyle name="0.00 5 3 4 5" xfId="7707" xr:uid="{00000000-0005-0000-0000-00001C1E0000}"/>
    <cellStyle name="0.00 5 3 5" xfId="7708" xr:uid="{00000000-0005-0000-0000-00001D1E0000}"/>
    <cellStyle name="0.00 5 3 6" xfId="7709" xr:uid="{00000000-0005-0000-0000-00001E1E0000}"/>
    <cellStyle name="0.00 5 3 7" xfId="7710" xr:uid="{00000000-0005-0000-0000-00001F1E0000}"/>
    <cellStyle name="0.00 5 3 8" xfId="7711" xr:uid="{00000000-0005-0000-0000-0000201E0000}"/>
    <cellStyle name="0.00 5 4" xfId="7712" xr:uid="{00000000-0005-0000-0000-0000211E0000}"/>
    <cellStyle name="0.00 5 4 2" xfId="7713" xr:uid="{00000000-0005-0000-0000-0000221E0000}"/>
    <cellStyle name="0.00 5 4 2 2" xfId="7714" xr:uid="{00000000-0005-0000-0000-0000231E0000}"/>
    <cellStyle name="0.00 5 4 2 3" xfId="7715" xr:uid="{00000000-0005-0000-0000-0000241E0000}"/>
    <cellStyle name="0.00 5 4 2 4" xfId="7716" xr:uid="{00000000-0005-0000-0000-0000251E0000}"/>
    <cellStyle name="0.00 5 4 2 5" xfId="7717" xr:uid="{00000000-0005-0000-0000-0000261E0000}"/>
    <cellStyle name="0.00 5 4 3" xfId="7718" xr:uid="{00000000-0005-0000-0000-0000271E0000}"/>
    <cellStyle name="0.00 5 4 3 2" xfId="7719" xr:uid="{00000000-0005-0000-0000-0000281E0000}"/>
    <cellStyle name="0.00 5 4 3 3" xfId="7720" xr:uid="{00000000-0005-0000-0000-0000291E0000}"/>
    <cellStyle name="0.00 5 4 3 4" xfId="7721" xr:uid="{00000000-0005-0000-0000-00002A1E0000}"/>
    <cellStyle name="0.00 5 4 3 5" xfId="7722" xr:uid="{00000000-0005-0000-0000-00002B1E0000}"/>
    <cellStyle name="0.00 5 4 4" xfId="7723" xr:uid="{00000000-0005-0000-0000-00002C1E0000}"/>
    <cellStyle name="0.00 5 4 4 2" xfId="7724" xr:uid="{00000000-0005-0000-0000-00002D1E0000}"/>
    <cellStyle name="0.00 5 4 4 3" xfId="7725" xr:uid="{00000000-0005-0000-0000-00002E1E0000}"/>
    <cellStyle name="0.00 5 4 4 4" xfId="7726" xr:uid="{00000000-0005-0000-0000-00002F1E0000}"/>
    <cellStyle name="0.00 5 4 4 5" xfId="7727" xr:uid="{00000000-0005-0000-0000-0000301E0000}"/>
    <cellStyle name="0.00 5 4 5" xfId="7728" xr:uid="{00000000-0005-0000-0000-0000311E0000}"/>
    <cellStyle name="0.00 5 4 6" xfId="7729" xr:uid="{00000000-0005-0000-0000-0000321E0000}"/>
    <cellStyle name="0.00 5 4 7" xfId="7730" xr:uid="{00000000-0005-0000-0000-0000331E0000}"/>
    <cellStyle name="0.00 5 4 8" xfId="7731" xr:uid="{00000000-0005-0000-0000-0000341E0000}"/>
    <cellStyle name="0.00 5 5" xfId="7732" xr:uid="{00000000-0005-0000-0000-0000351E0000}"/>
    <cellStyle name="0.00 5 5 2" xfId="7733" xr:uid="{00000000-0005-0000-0000-0000361E0000}"/>
    <cellStyle name="0.00 5 5 3" xfId="7734" xr:uid="{00000000-0005-0000-0000-0000371E0000}"/>
    <cellStyle name="0.00 5 5 4" xfId="7735" xr:uid="{00000000-0005-0000-0000-0000381E0000}"/>
    <cellStyle name="0.00 5 5 5" xfId="7736" xr:uid="{00000000-0005-0000-0000-0000391E0000}"/>
    <cellStyle name="0.00 5 6" xfId="7737" xr:uid="{00000000-0005-0000-0000-00003A1E0000}"/>
    <cellStyle name="0.00 5 6 2" xfId="7738" xr:uid="{00000000-0005-0000-0000-00003B1E0000}"/>
    <cellStyle name="0.00 5 6 3" xfId="7739" xr:uid="{00000000-0005-0000-0000-00003C1E0000}"/>
    <cellStyle name="0.00 5 6 4" xfId="7740" xr:uid="{00000000-0005-0000-0000-00003D1E0000}"/>
    <cellStyle name="0.00 5 6 5" xfId="7741" xr:uid="{00000000-0005-0000-0000-00003E1E0000}"/>
    <cellStyle name="0.00 5 7" xfId="7742" xr:uid="{00000000-0005-0000-0000-00003F1E0000}"/>
    <cellStyle name="0.00 5 7 2" xfId="7743" xr:uid="{00000000-0005-0000-0000-0000401E0000}"/>
    <cellStyle name="0.00 5 7 3" xfId="7744" xr:uid="{00000000-0005-0000-0000-0000411E0000}"/>
    <cellStyle name="0.00 5 7 4" xfId="7745" xr:uid="{00000000-0005-0000-0000-0000421E0000}"/>
    <cellStyle name="0.00 5 7 5" xfId="7746" xr:uid="{00000000-0005-0000-0000-0000431E0000}"/>
    <cellStyle name="0.00 5 8" xfId="7747" xr:uid="{00000000-0005-0000-0000-0000441E0000}"/>
    <cellStyle name="0.00 5 9" xfId="7748" xr:uid="{00000000-0005-0000-0000-0000451E0000}"/>
    <cellStyle name="0.00 6" xfId="7749" xr:uid="{00000000-0005-0000-0000-0000461E0000}"/>
    <cellStyle name="0.00 6 10" xfId="7750" xr:uid="{00000000-0005-0000-0000-0000471E0000}"/>
    <cellStyle name="0.00 6 11" xfId="7751" xr:uid="{00000000-0005-0000-0000-0000481E0000}"/>
    <cellStyle name="0.00 6 2" xfId="7752" xr:uid="{00000000-0005-0000-0000-0000491E0000}"/>
    <cellStyle name="0.00 6 2 2" xfId="7753" xr:uid="{00000000-0005-0000-0000-00004A1E0000}"/>
    <cellStyle name="0.00 6 2 2 2" xfId="7754" xr:uid="{00000000-0005-0000-0000-00004B1E0000}"/>
    <cellStyle name="0.00 6 2 2 3" xfId="7755" xr:uid="{00000000-0005-0000-0000-00004C1E0000}"/>
    <cellStyle name="0.00 6 2 2 4" xfId="7756" xr:uid="{00000000-0005-0000-0000-00004D1E0000}"/>
    <cellStyle name="0.00 6 2 2 5" xfId="7757" xr:uid="{00000000-0005-0000-0000-00004E1E0000}"/>
    <cellStyle name="0.00 6 2 3" xfId="7758" xr:uid="{00000000-0005-0000-0000-00004F1E0000}"/>
    <cellStyle name="0.00 6 2 3 2" xfId="7759" xr:uid="{00000000-0005-0000-0000-0000501E0000}"/>
    <cellStyle name="0.00 6 2 3 3" xfId="7760" xr:uid="{00000000-0005-0000-0000-0000511E0000}"/>
    <cellStyle name="0.00 6 2 3 4" xfId="7761" xr:uid="{00000000-0005-0000-0000-0000521E0000}"/>
    <cellStyle name="0.00 6 2 3 5" xfId="7762" xr:uid="{00000000-0005-0000-0000-0000531E0000}"/>
    <cellStyle name="0.00 6 2 4" xfId="7763" xr:uid="{00000000-0005-0000-0000-0000541E0000}"/>
    <cellStyle name="0.00 6 2 4 2" xfId="7764" xr:uid="{00000000-0005-0000-0000-0000551E0000}"/>
    <cellStyle name="0.00 6 2 4 3" xfId="7765" xr:uid="{00000000-0005-0000-0000-0000561E0000}"/>
    <cellStyle name="0.00 6 2 4 4" xfId="7766" xr:uid="{00000000-0005-0000-0000-0000571E0000}"/>
    <cellStyle name="0.00 6 2 4 5" xfId="7767" xr:uid="{00000000-0005-0000-0000-0000581E0000}"/>
    <cellStyle name="0.00 6 2 5" xfId="7768" xr:uid="{00000000-0005-0000-0000-0000591E0000}"/>
    <cellStyle name="0.00 6 2 6" xfId="7769" xr:uid="{00000000-0005-0000-0000-00005A1E0000}"/>
    <cellStyle name="0.00 6 2 7" xfId="7770" xr:uid="{00000000-0005-0000-0000-00005B1E0000}"/>
    <cellStyle name="0.00 6 2 8" xfId="7771" xr:uid="{00000000-0005-0000-0000-00005C1E0000}"/>
    <cellStyle name="0.00 6 3" xfId="7772" xr:uid="{00000000-0005-0000-0000-00005D1E0000}"/>
    <cellStyle name="0.00 6 3 2" xfId="7773" xr:uid="{00000000-0005-0000-0000-00005E1E0000}"/>
    <cellStyle name="0.00 6 3 2 2" xfId="7774" xr:uid="{00000000-0005-0000-0000-00005F1E0000}"/>
    <cellStyle name="0.00 6 3 2 3" xfId="7775" xr:uid="{00000000-0005-0000-0000-0000601E0000}"/>
    <cellStyle name="0.00 6 3 2 4" xfId="7776" xr:uid="{00000000-0005-0000-0000-0000611E0000}"/>
    <cellStyle name="0.00 6 3 2 5" xfId="7777" xr:uid="{00000000-0005-0000-0000-0000621E0000}"/>
    <cellStyle name="0.00 6 3 3" xfId="7778" xr:uid="{00000000-0005-0000-0000-0000631E0000}"/>
    <cellStyle name="0.00 6 3 3 2" xfId="7779" xr:uid="{00000000-0005-0000-0000-0000641E0000}"/>
    <cellStyle name="0.00 6 3 3 3" xfId="7780" xr:uid="{00000000-0005-0000-0000-0000651E0000}"/>
    <cellStyle name="0.00 6 3 3 4" xfId="7781" xr:uid="{00000000-0005-0000-0000-0000661E0000}"/>
    <cellStyle name="0.00 6 3 3 5" xfId="7782" xr:uid="{00000000-0005-0000-0000-0000671E0000}"/>
    <cellStyle name="0.00 6 3 4" xfId="7783" xr:uid="{00000000-0005-0000-0000-0000681E0000}"/>
    <cellStyle name="0.00 6 3 4 2" xfId="7784" xr:uid="{00000000-0005-0000-0000-0000691E0000}"/>
    <cellStyle name="0.00 6 3 4 3" xfId="7785" xr:uid="{00000000-0005-0000-0000-00006A1E0000}"/>
    <cellStyle name="0.00 6 3 4 4" xfId="7786" xr:uid="{00000000-0005-0000-0000-00006B1E0000}"/>
    <cellStyle name="0.00 6 3 4 5" xfId="7787" xr:uid="{00000000-0005-0000-0000-00006C1E0000}"/>
    <cellStyle name="0.00 6 3 5" xfId="7788" xr:uid="{00000000-0005-0000-0000-00006D1E0000}"/>
    <cellStyle name="0.00 6 3 6" xfId="7789" xr:uid="{00000000-0005-0000-0000-00006E1E0000}"/>
    <cellStyle name="0.00 6 3 7" xfId="7790" xr:uid="{00000000-0005-0000-0000-00006F1E0000}"/>
    <cellStyle name="0.00 6 3 8" xfId="7791" xr:uid="{00000000-0005-0000-0000-0000701E0000}"/>
    <cellStyle name="0.00 6 4" xfId="7792" xr:uid="{00000000-0005-0000-0000-0000711E0000}"/>
    <cellStyle name="0.00 6 4 2" xfId="7793" xr:uid="{00000000-0005-0000-0000-0000721E0000}"/>
    <cellStyle name="0.00 6 4 2 2" xfId="7794" xr:uid="{00000000-0005-0000-0000-0000731E0000}"/>
    <cellStyle name="0.00 6 4 2 3" xfId="7795" xr:uid="{00000000-0005-0000-0000-0000741E0000}"/>
    <cellStyle name="0.00 6 4 2 4" xfId="7796" xr:uid="{00000000-0005-0000-0000-0000751E0000}"/>
    <cellStyle name="0.00 6 4 2 5" xfId="7797" xr:uid="{00000000-0005-0000-0000-0000761E0000}"/>
    <cellStyle name="0.00 6 4 3" xfId="7798" xr:uid="{00000000-0005-0000-0000-0000771E0000}"/>
    <cellStyle name="0.00 6 4 3 2" xfId="7799" xr:uid="{00000000-0005-0000-0000-0000781E0000}"/>
    <cellStyle name="0.00 6 4 3 3" xfId="7800" xr:uid="{00000000-0005-0000-0000-0000791E0000}"/>
    <cellStyle name="0.00 6 4 3 4" xfId="7801" xr:uid="{00000000-0005-0000-0000-00007A1E0000}"/>
    <cellStyle name="0.00 6 4 3 5" xfId="7802" xr:uid="{00000000-0005-0000-0000-00007B1E0000}"/>
    <cellStyle name="0.00 6 4 4" xfId="7803" xr:uid="{00000000-0005-0000-0000-00007C1E0000}"/>
    <cellStyle name="0.00 6 4 4 2" xfId="7804" xr:uid="{00000000-0005-0000-0000-00007D1E0000}"/>
    <cellStyle name="0.00 6 4 4 3" xfId="7805" xr:uid="{00000000-0005-0000-0000-00007E1E0000}"/>
    <cellStyle name="0.00 6 4 4 4" xfId="7806" xr:uid="{00000000-0005-0000-0000-00007F1E0000}"/>
    <cellStyle name="0.00 6 4 4 5" xfId="7807" xr:uid="{00000000-0005-0000-0000-0000801E0000}"/>
    <cellStyle name="0.00 6 4 5" xfId="7808" xr:uid="{00000000-0005-0000-0000-0000811E0000}"/>
    <cellStyle name="0.00 6 4 6" xfId="7809" xr:uid="{00000000-0005-0000-0000-0000821E0000}"/>
    <cellStyle name="0.00 6 4 7" xfId="7810" xr:uid="{00000000-0005-0000-0000-0000831E0000}"/>
    <cellStyle name="0.00 6 4 8" xfId="7811" xr:uid="{00000000-0005-0000-0000-0000841E0000}"/>
    <cellStyle name="0.00 6 5" xfId="7812" xr:uid="{00000000-0005-0000-0000-0000851E0000}"/>
    <cellStyle name="0.00 6 5 2" xfId="7813" xr:uid="{00000000-0005-0000-0000-0000861E0000}"/>
    <cellStyle name="0.00 6 5 3" xfId="7814" xr:uid="{00000000-0005-0000-0000-0000871E0000}"/>
    <cellStyle name="0.00 6 5 4" xfId="7815" xr:uid="{00000000-0005-0000-0000-0000881E0000}"/>
    <cellStyle name="0.00 6 5 5" xfId="7816" xr:uid="{00000000-0005-0000-0000-0000891E0000}"/>
    <cellStyle name="0.00 6 6" xfId="7817" xr:uid="{00000000-0005-0000-0000-00008A1E0000}"/>
    <cellStyle name="0.00 6 6 2" xfId="7818" xr:uid="{00000000-0005-0000-0000-00008B1E0000}"/>
    <cellStyle name="0.00 6 6 3" xfId="7819" xr:uid="{00000000-0005-0000-0000-00008C1E0000}"/>
    <cellStyle name="0.00 6 6 4" xfId="7820" xr:uid="{00000000-0005-0000-0000-00008D1E0000}"/>
    <cellStyle name="0.00 6 6 5" xfId="7821" xr:uid="{00000000-0005-0000-0000-00008E1E0000}"/>
    <cellStyle name="0.00 6 7" xfId="7822" xr:uid="{00000000-0005-0000-0000-00008F1E0000}"/>
    <cellStyle name="0.00 6 7 2" xfId="7823" xr:uid="{00000000-0005-0000-0000-0000901E0000}"/>
    <cellStyle name="0.00 6 7 3" xfId="7824" xr:uid="{00000000-0005-0000-0000-0000911E0000}"/>
    <cellStyle name="0.00 6 7 4" xfId="7825" xr:uid="{00000000-0005-0000-0000-0000921E0000}"/>
    <cellStyle name="0.00 6 7 5" xfId="7826" xr:uid="{00000000-0005-0000-0000-0000931E0000}"/>
    <cellStyle name="0.00 6 8" xfId="7827" xr:uid="{00000000-0005-0000-0000-0000941E0000}"/>
    <cellStyle name="0.00 6 9" xfId="7828" xr:uid="{00000000-0005-0000-0000-0000951E0000}"/>
    <cellStyle name="0.00 7" xfId="7829" xr:uid="{00000000-0005-0000-0000-0000961E0000}"/>
    <cellStyle name="0.00 7 2" xfId="7830" xr:uid="{00000000-0005-0000-0000-0000971E0000}"/>
    <cellStyle name="0.00 7 2 2" xfId="7831" xr:uid="{00000000-0005-0000-0000-0000981E0000}"/>
    <cellStyle name="0.00 7 2 3" xfId="7832" xr:uid="{00000000-0005-0000-0000-0000991E0000}"/>
    <cellStyle name="0.00 7 2 4" xfId="7833" xr:uid="{00000000-0005-0000-0000-00009A1E0000}"/>
    <cellStyle name="0.00 7 2 5" xfId="7834" xr:uid="{00000000-0005-0000-0000-00009B1E0000}"/>
    <cellStyle name="0.00 7 3" xfId="7835" xr:uid="{00000000-0005-0000-0000-00009C1E0000}"/>
    <cellStyle name="0.00 7 3 2" xfId="7836" xr:uid="{00000000-0005-0000-0000-00009D1E0000}"/>
    <cellStyle name="0.00 7 3 3" xfId="7837" xr:uid="{00000000-0005-0000-0000-00009E1E0000}"/>
    <cellStyle name="0.00 7 3 4" xfId="7838" xr:uid="{00000000-0005-0000-0000-00009F1E0000}"/>
    <cellStyle name="0.00 7 3 5" xfId="7839" xr:uid="{00000000-0005-0000-0000-0000A01E0000}"/>
    <cellStyle name="0.00 7 4" xfId="7840" xr:uid="{00000000-0005-0000-0000-0000A11E0000}"/>
    <cellStyle name="0.00 7 4 2" xfId="7841" xr:uid="{00000000-0005-0000-0000-0000A21E0000}"/>
    <cellStyle name="0.00 7 4 3" xfId="7842" xr:uid="{00000000-0005-0000-0000-0000A31E0000}"/>
    <cellStyle name="0.00 7 4 4" xfId="7843" xr:uid="{00000000-0005-0000-0000-0000A41E0000}"/>
    <cellStyle name="0.00 7 4 5" xfId="7844" xr:uid="{00000000-0005-0000-0000-0000A51E0000}"/>
    <cellStyle name="0.00 7 5" xfId="7845" xr:uid="{00000000-0005-0000-0000-0000A61E0000}"/>
    <cellStyle name="0.00 7 6" xfId="7846" xr:uid="{00000000-0005-0000-0000-0000A71E0000}"/>
    <cellStyle name="0.00 7 7" xfId="7847" xr:uid="{00000000-0005-0000-0000-0000A81E0000}"/>
    <cellStyle name="0.00 7 8" xfId="7848" xr:uid="{00000000-0005-0000-0000-0000A91E0000}"/>
    <cellStyle name="0.00 8" xfId="7849" xr:uid="{00000000-0005-0000-0000-0000AA1E0000}"/>
    <cellStyle name="0.00 8 2" xfId="7850" xr:uid="{00000000-0005-0000-0000-0000AB1E0000}"/>
    <cellStyle name="0.00 8 2 2" xfId="7851" xr:uid="{00000000-0005-0000-0000-0000AC1E0000}"/>
    <cellStyle name="0.00 8 2 3" xfId="7852" xr:uid="{00000000-0005-0000-0000-0000AD1E0000}"/>
    <cellStyle name="0.00 8 2 4" xfId="7853" xr:uid="{00000000-0005-0000-0000-0000AE1E0000}"/>
    <cellStyle name="0.00 8 2 5" xfId="7854" xr:uid="{00000000-0005-0000-0000-0000AF1E0000}"/>
    <cellStyle name="0.00 8 3" xfId="7855" xr:uid="{00000000-0005-0000-0000-0000B01E0000}"/>
    <cellStyle name="0.00 8 3 2" xfId="7856" xr:uid="{00000000-0005-0000-0000-0000B11E0000}"/>
    <cellStyle name="0.00 8 3 3" xfId="7857" xr:uid="{00000000-0005-0000-0000-0000B21E0000}"/>
    <cellStyle name="0.00 8 3 4" xfId="7858" xr:uid="{00000000-0005-0000-0000-0000B31E0000}"/>
    <cellStyle name="0.00 8 3 5" xfId="7859" xr:uid="{00000000-0005-0000-0000-0000B41E0000}"/>
    <cellStyle name="0.00 8 4" xfId="7860" xr:uid="{00000000-0005-0000-0000-0000B51E0000}"/>
    <cellStyle name="0.00 8 4 2" xfId="7861" xr:uid="{00000000-0005-0000-0000-0000B61E0000}"/>
    <cellStyle name="0.00 8 4 3" xfId="7862" xr:uid="{00000000-0005-0000-0000-0000B71E0000}"/>
    <cellStyle name="0.00 8 4 4" xfId="7863" xr:uid="{00000000-0005-0000-0000-0000B81E0000}"/>
    <cellStyle name="0.00 8 4 5" xfId="7864" xr:uid="{00000000-0005-0000-0000-0000B91E0000}"/>
    <cellStyle name="0.00 8 5" xfId="7865" xr:uid="{00000000-0005-0000-0000-0000BA1E0000}"/>
    <cellStyle name="0.00 8 6" xfId="7866" xr:uid="{00000000-0005-0000-0000-0000BB1E0000}"/>
    <cellStyle name="0.00 8 7" xfId="7867" xr:uid="{00000000-0005-0000-0000-0000BC1E0000}"/>
    <cellStyle name="0.00 8 8" xfId="7868" xr:uid="{00000000-0005-0000-0000-0000BD1E0000}"/>
    <cellStyle name="0.00 9" xfId="7869" xr:uid="{00000000-0005-0000-0000-0000BE1E0000}"/>
    <cellStyle name="0.00 9 2" xfId="7870" xr:uid="{00000000-0005-0000-0000-0000BF1E0000}"/>
    <cellStyle name="0.00 9 2 2" xfId="7871" xr:uid="{00000000-0005-0000-0000-0000C01E0000}"/>
    <cellStyle name="0.00 9 2 3" xfId="7872" xr:uid="{00000000-0005-0000-0000-0000C11E0000}"/>
    <cellStyle name="0.00 9 2 4" xfId="7873" xr:uid="{00000000-0005-0000-0000-0000C21E0000}"/>
    <cellStyle name="0.00 9 2 5" xfId="7874" xr:uid="{00000000-0005-0000-0000-0000C31E0000}"/>
    <cellStyle name="0.00 9 3" xfId="7875" xr:uid="{00000000-0005-0000-0000-0000C41E0000}"/>
    <cellStyle name="0.00 9 3 2" xfId="7876" xr:uid="{00000000-0005-0000-0000-0000C51E0000}"/>
    <cellStyle name="0.00 9 3 3" xfId="7877" xr:uid="{00000000-0005-0000-0000-0000C61E0000}"/>
    <cellStyle name="0.00 9 3 4" xfId="7878" xr:uid="{00000000-0005-0000-0000-0000C71E0000}"/>
    <cellStyle name="0.00 9 3 5" xfId="7879" xr:uid="{00000000-0005-0000-0000-0000C81E0000}"/>
    <cellStyle name="0.00 9 4" xfId="7880" xr:uid="{00000000-0005-0000-0000-0000C91E0000}"/>
    <cellStyle name="0.00 9 4 2" xfId="7881" xr:uid="{00000000-0005-0000-0000-0000CA1E0000}"/>
    <cellStyle name="0.00 9 4 3" xfId="7882" xr:uid="{00000000-0005-0000-0000-0000CB1E0000}"/>
    <cellStyle name="0.00 9 4 4" xfId="7883" xr:uid="{00000000-0005-0000-0000-0000CC1E0000}"/>
    <cellStyle name="0.00 9 4 5" xfId="7884" xr:uid="{00000000-0005-0000-0000-0000CD1E0000}"/>
    <cellStyle name="0.00 9 5" xfId="7885" xr:uid="{00000000-0005-0000-0000-0000CE1E0000}"/>
    <cellStyle name="0.00 9 6" xfId="7886" xr:uid="{00000000-0005-0000-0000-0000CF1E0000}"/>
    <cellStyle name="0.00 9 7" xfId="7887" xr:uid="{00000000-0005-0000-0000-0000D01E0000}"/>
    <cellStyle name="0.00 9 8" xfId="7888" xr:uid="{00000000-0005-0000-0000-0000D11E0000}"/>
    <cellStyle name="0]_laroux_1_PLDT" xfId="7889" xr:uid="{00000000-0005-0000-0000-0000D21E0000}"/>
    <cellStyle name="¹eºÐA²_±aA¸" xfId="7890" xr:uid="{00000000-0005-0000-0000-0000D31E0000}"/>
    <cellStyle name="20% - 강조색1 2" xfId="7891" xr:uid="{00000000-0005-0000-0000-0000D41E0000}"/>
    <cellStyle name="20% - 강조색1 2 2" xfId="7892" xr:uid="{00000000-0005-0000-0000-0000D51E0000}"/>
    <cellStyle name="20% - 강조색1 2 3" xfId="7893" xr:uid="{00000000-0005-0000-0000-0000D61E0000}"/>
    <cellStyle name="20% - 강조색1 3" xfId="7894" xr:uid="{00000000-0005-0000-0000-0000D71E0000}"/>
    <cellStyle name="20% - 강조색1 4" xfId="7895" xr:uid="{00000000-0005-0000-0000-0000D81E0000}"/>
    <cellStyle name="20% - 강조색2 2" xfId="7896" xr:uid="{00000000-0005-0000-0000-0000D91E0000}"/>
    <cellStyle name="20% - 강조색2 2 2" xfId="7897" xr:uid="{00000000-0005-0000-0000-0000DA1E0000}"/>
    <cellStyle name="20% - 강조색2 2 3" xfId="7898" xr:uid="{00000000-0005-0000-0000-0000DB1E0000}"/>
    <cellStyle name="20% - 강조색2 3" xfId="7899" xr:uid="{00000000-0005-0000-0000-0000DC1E0000}"/>
    <cellStyle name="20% - 강조색2 4" xfId="7900" xr:uid="{00000000-0005-0000-0000-0000DD1E0000}"/>
    <cellStyle name="20% - 강조색3 2" xfId="7901" xr:uid="{00000000-0005-0000-0000-0000DE1E0000}"/>
    <cellStyle name="20% - 강조색3 2 2" xfId="7902" xr:uid="{00000000-0005-0000-0000-0000DF1E0000}"/>
    <cellStyle name="20% - 강조색3 2 3" xfId="7903" xr:uid="{00000000-0005-0000-0000-0000E01E0000}"/>
    <cellStyle name="20% - 강조색3 3" xfId="7904" xr:uid="{00000000-0005-0000-0000-0000E11E0000}"/>
    <cellStyle name="20% - 강조색3 4" xfId="7905" xr:uid="{00000000-0005-0000-0000-0000E21E0000}"/>
    <cellStyle name="20% - 강조색4 2" xfId="7906" xr:uid="{00000000-0005-0000-0000-0000E31E0000}"/>
    <cellStyle name="20% - 강조색4 2 2" xfId="7907" xr:uid="{00000000-0005-0000-0000-0000E41E0000}"/>
    <cellStyle name="20% - 강조색4 2 3" xfId="7908" xr:uid="{00000000-0005-0000-0000-0000E51E0000}"/>
    <cellStyle name="20% - 강조색4 3" xfId="7909" xr:uid="{00000000-0005-0000-0000-0000E61E0000}"/>
    <cellStyle name="20% - 강조색4 4" xfId="7910" xr:uid="{00000000-0005-0000-0000-0000E71E0000}"/>
    <cellStyle name="20% - 강조색5 2" xfId="7911" xr:uid="{00000000-0005-0000-0000-0000E81E0000}"/>
    <cellStyle name="20% - 강조색5 2 2" xfId="7912" xr:uid="{00000000-0005-0000-0000-0000E91E0000}"/>
    <cellStyle name="20% - 강조색5 2 3" xfId="7913" xr:uid="{00000000-0005-0000-0000-0000EA1E0000}"/>
    <cellStyle name="20% - 강조색5 3" xfId="7914" xr:uid="{00000000-0005-0000-0000-0000EB1E0000}"/>
    <cellStyle name="20% - 강조색5 4" xfId="7915" xr:uid="{00000000-0005-0000-0000-0000EC1E0000}"/>
    <cellStyle name="20% - 강조색6 2" xfId="7916" xr:uid="{00000000-0005-0000-0000-0000ED1E0000}"/>
    <cellStyle name="20% - 강조색6 2 2" xfId="7917" xr:uid="{00000000-0005-0000-0000-0000EE1E0000}"/>
    <cellStyle name="20% - 강조색6 2 3" xfId="7918" xr:uid="{00000000-0005-0000-0000-0000EF1E0000}"/>
    <cellStyle name="20% - 강조색6 3" xfId="7919" xr:uid="{00000000-0005-0000-0000-0000F01E0000}"/>
    <cellStyle name="20% - 강조색6 4" xfId="7920" xr:uid="{00000000-0005-0000-0000-0000F11E0000}"/>
    <cellStyle name="40% - 강조색1 2" xfId="7921" xr:uid="{00000000-0005-0000-0000-0000F21E0000}"/>
    <cellStyle name="40% - 강조색1 2 2" xfId="7922" xr:uid="{00000000-0005-0000-0000-0000F31E0000}"/>
    <cellStyle name="40% - 강조색1 2 3" xfId="7923" xr:uid="{00000000-0005-0000-0000-0000F41E0000}"/>
    <cellStyle name="40% - 강조색1 3" xfId="7924" xr:uid="{00000000-0005-0000-0000-0000F51E0000}"/>
    <cellStyle name="40% - 강조색1 4" xfId="7925" xr:uid="{00000000-0005-0000-0000-0000F61E0000}"/>
    <cellStyle name="40% - 강조색2 2" xfId="7926" xr:uid="{00000000-0005-0000-0000-0000F71E0000}"/>
    <cellStyle name="40% - 강조색2 2 2" xfId="7927" xr:uid="{00000000-0005-0000-0000-0000F81E0000}"/>
    <cellStyle name="40% - 강조색2 2 3" xfId="7928" xr:uid="{00000000-0005-0000-0000-0000F91E0000}"/>
    <cellStyle name="40% - 강조색2 3" xfId="7929" xr:uid="{00000000-0005-0000-0000-0000FA1E0000}"/>
    <cellStyle name="40% - 강조색2 4" xfId="7930" xr:uid="{00000000-0005-0000-0000-0000FB1E0000}"/>
    <cellStyle name="40% - 강조색3 2" xfId="7931" xr:uid="{00000000-0005-0000-0000-0000FC1E0000}"/>
    <cellStyle name="40% - 강조색3 2 2" xfId="7932" xr:uid="{00000000-0005-0000-0000-0000FD1E0000}"/>
    <cellStyle name="40% - 강조색3 2 3" xfId="7933" xr:uid="{00000000-0005-0000-0000-0000FE1E0000}"/>
    <cellStyle name="40% - 강조색3 3" xfId="7934" xr:uid="{00000000-0005-0000-0000-0000FF1E0000}"/>
    <cellStyle name="40% - 강조색3 4" xfId="7935" xr:uid="{00000000-0005-0000-0000-0000001F0000}"/>
    <cellStyle name="40% - 강조색4 2" xfId="7936" xr:uid="{00000000-0005-0000-0000-0000011F0000}"/>
    <cellStyle name="40% - 강조색4 2 2" xfId="7937" xr:uid="{00000000-0005-0000-0000-0000021F0000}"/>
    <cellStyle name="40% - 강조색4 2 3" xfId="7938" xr:uid="{00000000-0005-0000-0000-0000031F0000}"/>
    <cellStyle name="40% - 강조색4 3" xfId="7939" xr:uid="{00000000-0005-0000-0000-0000041F0000}"/>
    <cellStyle name="40% - 강조색4 4" xfId="7940" xr:uid="{00000000-0005-0000-0000-0000051F0000}"/>
    <cellStyle name="40% - 강조색5 2" xfId="7941" xr:uid="{00000000-0005-0000-0000-0000061F0000}"/>
    <cellStyle name="40% - 강조색5 2 2" xfId="7942" xr:uid="{00000000-0005-0000-0000-0000071F0000}"/>
    <cellStyle name="40% - 강조색5 2 3" xfId="7943" xr:uid="{00000000-0005-0000-0000-0000081F0000}"/>
    <cellStyle name="40% - 강조색5 3" xfId="7944" xr:uid="{00000000-0005-0000-0000-0000091F0000}"/>
    <cellStyle name="40% - 강조색5 4" xfId="7945" xr:uid="{00000000-0005-0000-0000-00000A1F0000}"/>
    <cellStyle name="40% - 강조색6 2" xfId="7946" xr:uid="{00000000-0005-0000-0000-00000B1F0000}"/>
    <cellStyle name="40% - 강조색6 2 2" xfId="7947" xr:uid="{00000000-0005-0000-0000-00000C1F0000}"/>
    <cellStyle name="40% - 강조색6 2 3" xfId="7948" xr:uid="{00000000-0005-0000-0000-00000D1F0000}"/>
    <cellStyle name="40% - 강조색6 3" xfId="7949" xr:uid="{00000000-0005-0000-0000-00000E1F0000}"/>
    <cellStyle name="40% - 강조색6 4" xfId="7950" xr:uid="{00000000-0005-0000-0000-00000F1F0000}"/>
    <cellStyle name="60% - 강조색1 2" xfId="7951" xr:uid="{00000000-0005-0000-0000-0000101F0000}"/>
    <cellStyle name="60% - 강조색1 2 2" xfId="7952" xr:uid="{00000000-0005-0000-0000-0000111F0000}"/>
    <cellStyle name="60% - 강조색1 2 3" xfId="7953" xr:uid="{00000000-0005-0000-0000-0000121F0000}"/>
    <cellStyle name="60% - 강조색1 3" xfId="7954" xr:uid="{00000000-0005-0000-0000-0000131F0000}"/>
    <cellStyle name="60% - 강조색1 4" xfId="7955" xr:uid="{00000000-0005-0000-0000-0000141F0000}"/>
    <cellStyle name="60% - 강조색2 2" xfId="7956" xr:uid="{00000000-0005-0000-0000-0000151F0000}"/>
    <cellStyle name="60% - 강조색2 2 2" xfId="7957" xr:uid="{00000000-0005-0000-0000-0000161F0000}"/>
    <cellStyle name="60% - 강조색2 2 3" xfId="7958" xr:uid="{00000000-0005-0000-0000-0000171F0000}"/>
    <cellStyle name="60% - 강조색2 3" xfId="7959" xr:uid="{00000000-0005-0000-0000-0000181F0000}"/>
    <cellStyle name="60% - 강조색2 4" xfId="7960" xr:uid="{00000000-0005-0000-0000-0000191F0000}"/>
    <cellStyle name="60% - 강조색3 2" xfId="7961" xr:uid="{00000000-0005-0000-0000-00001A1F0000}"/>
    <cellStyle name="60% - 강조색3 2 2" xfId="7962" xr:uid="{00000000-0005-0000-0000-00001B1F0000}"/>
    <cellStyle name="60% - 강조색3 2 3" xfId="7963" xr:uid="{00000000-0005-0000-0000-00001C1F0000}"/>
    <cellStyle name="60% - 강조색3 3" xfId="7964" xr:uid="{00000000-0005-0000-0000-00001D1F0000}"/>
    <cellStyle name="60% - 강조색3 4" xfId="7965" xr:uid="{00000000-0005-0000-0000-00001E1F0000}"/>
    <cellStyle name="60% - 강조색4 2" xfId="7966" xr:uid="{00000000-0005-0000-0000-00001F1F0000}"/>
    <cellStyle name="60% - 강조색4 2 2" xfId="7967" xr:uid="{00000000-0005-0000-0000-0000201F0000}"/>
    <cellStyle name="60% - 강조색4 2 3" xfId="7968" xr:uid="{00000000-0005-0000-0000-0000211F0000}"/>
    <cellStyle name="60% - 강조색4 3" xfId="7969" xr:uid="{00000000-0005-0000-0000-0000221F0000}"/>
    <cellStyle name="60% - 강조색4 4" xfId="7970" xr:uid="{00000000-0005-0000-0000-0000231F0000}"/>
    <cellStyle name="60% - 강조색5 2" xfId="7971" xr:uid="{00000000-0005-0000-0000-0000241F0000}"/>
    <cellStyle name="60% - 강조색5 2 2" xfId="7972" xr:uid="{00000000-0005-0000-0000-0000251F0000}"/>
    <cellStyle name="60% - 강조색5 2 3" xfId="7973" xr:uid="{00000000-0005-0000-0000-0000261F0000}"/>
    <cellStyle name="60% - 강조색5 3" xfId="7974" xr:uid="{00000000-0005-0000-0000-0000271F0000}"/>
    <cellStyle name="60% - 강조색5 4" xfId="7975" xr:uid="{00000000-0005-0000-0000-0000281F0000}"/>
    <cellStyle name="60% - 강조색6 2" xfId="7976" xr:uid="{00000000-0005-0000-0000-0000291F0000}"/>
    <cellStyle name="60% - 강조색6 2 2" xfId="7977" xr:uid="{00000000-0005-0000-0000-00002A1F0000}"/>
    <cellStyle name="60% - 강조색6 2 3" xfId="7978" xr:uid="{00000000-0005-0000-0000-00002B1F0000}"/>
    <cellStyle name="60% - 강조색6 3" xfId="7979" xr:uid="{00000000-0005-0000-0000-00002C1F0000}"/>
    <cellStyle name="60% - 강조색6 4" xfId="7980" xr:uid="{00000000-0005-0000-0000-00002D1F0000}"/>
    <cellStyle name="7" xfId="7981" xr:uid="{00000000-0005-0000-0000-00002E1F0000}"/>
    <cellStyle name="7_1006 본사사무직정산내역(0621)" xfId="7982" xr:uid="{00000000-0005-0000-0000-00002F1F0000}"/>
    <cellStyle name="7_1008 본사사무직정산내역" xfId="7983" xr:uid="{00000000-0005-0000-0000-0000301F0000}"/>
    <cellStyle name="7_2001.4월,5월,6월" xfId="7984" xr:uid="{00000000-0005-0000-0000-0000311F0000}"/>
    <cellStyle name="7_2001.4월,5월,6월_1006 본사사무직정산내역(0621)" xfId="7985" xr:uid="{00000000-0005-0000-0000-0000321F0000}"/>
    <cellStyle name="7_2001.4월,5월,6월_1008 본사사무직정산내역" xfId="7986" xr:uid="{00000000-0005-0000-0000-0000331F0000}"/>
    <cellStyle name="7_2001.4월,5월,6월_전사수광비단가산정방법" xfId="7987" xr:uid="{00000000-0005-0000-0000-0000341F0000}"/>
    <cellStyle name="7_2001.4월,5월,6월_전사수광비단가산정방법_1006 본사사무직정산내역(0621)" xfId="7988" xr:uid="{00000000-0005-0000-0000-0000351F0000}"/>
    <cellStyle name="7_2001.4월,5월,6월_전사수광비단가산정방법_1008 본사사무직정산내역" xfId="7989" xr:uid="{00000000-0005-0000-0000-0000361F0000}"/>
    <cellStyle name="7_전사수광비단가산정방법" xfId="7990" xr:uid="{00000000-0005-0000-0000-0000371F0000}"/>
    <cellStyle name="7_전사수광비단가산정방법_1006 본사사무직정산내역(0621)" xfId="7991" xr:uid="{00000000-0005-0000-0000-0000381F0000}"/>
    <cellStyle name="7_전사수광비단가산정방법_1008 본사사무직정산내역" xfId="7992" xr:uid="{00000000-0005-0000-0000-0000391F0000}"/>
    <cellStyle name="A¨­￠￢￠O [0]_laroux" xfId="7993" xr:uid="{00000000-0005-0000-0000-00003A1F0000}"/>
    <cellStyle name="A¨­￠￢￠O_laroux" xfId="7994" xr:uid="{00000000-0005-0000-0000-00003B1F0000}"/>
    <cellStyle name="a-4" xfId="7995" xr:uid="{00000000-0005-0000-0000-00003C1F0000}"/>
    <cellStyle name="a-4 10" xfId="7996" xr:uid="{00000000-0005-0000-0000-00003D1F0000}"/>
    <cellStyle name="a-4 10 2" xfId="7997" xr:uid="{00000000-0005-0000-0000-00003E1F0000}"/>
    <cellStyle name="a-4 10 3" xfId="7998" xr:uid="{00000000-0005-0000-0000-00003F1F0000}"/>
    <cellStyle name="a-4 10 4" xfId="7999" xr:uid="{00000000-0005-0000-0000-0000401F0000}"/>
    <cellStyle name="a-4 10 5" xfId="8000" xr:uid="{00000000-0005-0000-0000-0000411F0000}"/>
    <cellStyle name="a-4 10 6" xfId="8001" xr:uid="{00000000-0005-0000-0000-0000421F0000}"/>
    <cellStyle name="a-4 10 7" xfId="8002" xr:uid="{00000000-0005-0000-0000-0000431F0000}"/>
    <cellStyle name="a-4 11" xfId="8003" xr:uid="{00000000-0005-0000-0000-0000441F0000}"/>
    <cellStyle name="a-4 11 2" xfId="8004" xr:uid="{00000000-0005-0000-0000-0000451F0000}"/>
    <cellStyle name="a-4 11 3" xfId="8005" xr:uid="{00000000-0005-0000-0000-0000461F0000}"/>
    <cellStyle name="a-4 11 4" xfId="8006" xr:uid="{00000000-0005-0000-0000-0000471F0000}"/>
    <cellStyle name="a-4 11 5" xfId="8007" xr:uid="{00000000-0005-0000-0000-0000481F0000}"/>
    <cellStyle name="a-4 11 6" xfId="8008" xr:uid="{00000000-0005-0000-0000-0000491F0000}"/>
    <cellStyle name="a-4 11 7" xfId="8009" xr:uid="{00000000-0005-0000-0000-00004A1F0000}"/>
    <cellStyle name="a-4 12" xfId="8010" xr:uid="{00000000-0005-0000-0000-00004B1F0000}"/>
    <cellStyle name="a-4 12 2" xfId="8011" xr:uid="{00000000-0005-0000-0000-00004C1F0000}"/>
    <cellStyle name="a-4 12 3" xfId="8012" xr:uid="{00000000-0005-0000-0000-00004D1F0000}"/>
    <cellStyle name="a-4 12 4" xfId="8013" xr:uid="{00000000-0005-0000-0000-00004E1F0000}"/>
    <cellStyle name="a-4 12 5" xfId="8014" xr:uid="{00000000-0005-0000-0000-00004F1F0000}"/>
    <cellStyle name="a-4 12 6" xfId="8015" xr:uid="{00000000-0005-0000-0000-0000501F0000}"/>
    <cellStyle name="a-4 12 7" xfId="8016" xr:uid="{00000000-0005-0000-0000-0000511F0000}"/>
    <cellStyle name="a-4 13" xfId="8017" xr:uid="{00000000-0005-0000-0000-0000521F0000}"/>
    <cellStyle name="a-4 13 2" xfId="8018" xr:uid="{00000000-0005-0000-0000-0000531F0000}"/>
    <cellStyle name="a-4 13 3" xfId="8019" xr:uid="{00000000-0005-0000-0000-0000541F0000}"/>
    <cellStyle name="a-4 13 4" xfId="8020" xr:uid="{00000000-0005-0000-0000-0000551F0000}"/>
    <cellStyle name="a-4 13 5" xfId="8021" xr:uid="{00000000-0005-0000-0000-0000561F0000}"/>
    <cellStyle name="a-4 13 6" xfId="8022" xr:uid="{00000000-0005-0000-0000-0000571F0000}"/>
    <cellStyle name="a-4 13 7" xfId="8023" xr:uid="{00000000-0005-0000-0000-0000581F0000}"/>
    <cellStyle name="a-4 14" xfId="8024" xr:uid="{00000000-0005-0000-0000-0000591F0000}"/>
    <cellStyle name="a-4 14 2" xfId="8025" xr:uid="{00000000-0005-0000-0000-00005A1F0000}"/>
    <cellStyle name="a-4 14 3" xfId="8026" xr:uid="{00000000-0005-0000-0000-00005B1F0000}"/>
    <cellStyle name="a-4 14 4" xfId="8027" xr:uid="{00000000-0005-0000-0000-00005C1F0000}"/>
    <cellStyle name="a-4 14 5" xfId="8028" xr:uid="{00000000-0005-0000-0000-00005D1F0000}"/>
    <cellStyle name="a-4 14 6" xfId="8029" xr:uid="{00000000-0005-0000-0000-00005E1F0000}"/>
    <cellStyle name="a-4 14 7" xfId="8030" xr:uid="{00000000-0005-0000-0000-00005F1F0000}"/>
    <cellStyle name="a-4 15" xfId="8031" xr:uid="{00000000-0005-0000-0000-0000601F0000}"/>
    <cellStyle name="a-4 15 2" xfId="8032" xr:uid="{00000000-0005-0000-0000-0000611F0000}"/>
    <cellStyle name="a-4 15 3" xfId="8033" xr:uid="{00000000-0005-0000-0000-0000621F0000}"/>
    <cellStyle name="a-4 15 4" xfId="8034" xr:uid="{00000000-0005-0000-0000-0000631F0000}"/>
    <cellStyle name="a-4 15 5" xfId="8035" xr:uid="{00000000-0005-0000-0000-0000641F0000}"/>
    <cellStyle name="a-4 15 6" xfId="8036" xr:uid="{00000000-0005-0000-0000-0000651F0000}"/>
    <cellStyle name="a-4 15 7" xfId="8037" xr:uid="{00000000-0005-0000-0000-0000661F0000}"/>
    <cellStyle name="a-4 16" xfId="8038" xr:uid="{00000000-0005-0000-0000-0000671F0000}"/>
    <cellStyle name="a-4 16 2" xfId="8039" xr:uid="{00000000-0005-0000-0000-0000681F0000}"/>
    <cellStyle name="a-4 16 3" xfId="8040" xr:uid="{00000000-0005-0000-0000-0000691F0000}"/>
    <cellStyle name="a-4 16 4" xfId="8041" xr:uid="{00000000-0005-0000-0000-00006A1F0000}"/>
    <cellStyle name="a-4 16 5" xfId="8042" xr:uid="{00000000-0005-0000-0000-00006B1F0000}"/>
    <cellStyle name="a-4 16 6" xfId="8043" xr:uid="{00000000-0005-0000-0000-00006C1F0000}"/>
    <cellStyle name="a-4 16 7" xfId="8044" xr:uid="{00000000-0005-0000-0000-00006D1F0000}"/>
    <cellStyle name="a-4 17" xfId="8045" xr:uid="{00000000-0005-0000-0000-00006E1F0000}"/>
    <cellStyle name="a-4 17 2" xfId="8046" xr:uid="{00000000-0005-0000-0000-00006F1F0000}"/>
    <cellStyle name="a-4 18" xfId="8047" xr:uid="{00000000-0005-0000-0000-0000701F0000}"/>
    <cellStyle name="a-4 19" xfId="8048" xr:uid="{00000000-0005-0000-0000-0000711F0000}"/>
    <cellStyle name="a-4 2" xfId="8049" xr:uid="{00000000-0005-0000-0000-0000721F0000}"/>
    <cellStyle name="a-4 2 10" xfId="8050" xr:uid="{00000000-0005-0000-0000-0000731F0000}"/>
    <cellStyle name="a-4 2 10 2" xfId="8051" xr:uid="{00000000-0005-0000-0000-0000741F0000}"/>
    <cellStyle name="a-4 2 10 3" xfId="8052" xr:uid="{00000000-0005-0000-0000-0000751F0000}"/>
    <cellStyle name="a-4 2 10 4" xfId="8053" xr:uid="{00000000-0005-0000-0000-0000761F0000}"/>
    <cellStyle name="a-4 2 10 5" xfId="8054" xr:uid="{00000000-0005-0000-0000-0000771F0000}"/>
    <cellStyle name="a-4 2 10 6" xfId="8055" xr:uid="{00000000-0005-0000-0000-0000781F0000}"/>
    <cellStyle name="a-4 2 10 7" xfId="8056" xr:uid="{00000000-0005-0000-0000-0000791F0000}"/>
    <cellStyle name="a-4 2 11" xfId="8057" xr:uid="{00000000-0005-0000-0000-00007A1F0000}"/>
    <cellStyle name="a-4 2 11 2" xfId="8058" xr:uid="{00000000-0005-0000-0000-00007B1F0000}"/>
    <cellStyle name="a-4 2 11 3" xfId="8059" xr:uid="{00000000-0005-0000-0000-00007C1F0000}"/>
    <cellStyle name="a-4 2 11 4" xfId="8060" xr:uid="{00000000-0005-0000-0000-00007D1F0000}"/>
    <cellStyle name="a-4 2 11 5" xfId="8061" xr:uid="{00000000-0005-0000-0000-00007E1F0000}"/>
    <cellStyle name="a-4 2 11 6" xfId="8062" xr:uid="{00000000-0005-0000-0000-00007F1F0000}"/>
    <cellStyle name="a-4 2 11 7" xfId="8063" xr:uid="{00000000-0005-0000-0000-0000801F0000}"/>
    <cellStyle name="a-4 2 12" xfId="8064" xr:uid="{00000000-0005-0000-0000-0000811F0000}"/>
    <cellStyle name="a-4 2 12 2" xfId="8065" xr:uid="{00000000-0005-0000-0000-0000821F0000}"/>
    <cellStyle name="a-4 2 12 3" xfId="8066" xr:uid="{00000000-0005-0000-0000-0000831F0000}"/>
    <cellStyle name="a-4 2 12 4" xfId="8067" xr:uid="{00000000-0005-0000-0000-0000841F0000}"/>
    <cellStyle name="a-4 2 12 5" xfId="8068" xr:uid="{00000000-0005-0000-0000-0000851F0000}"/>
    <cellStyle name="a-4 2 12 6" xfId="8069" xr:uid="{00000000-0005-0000-0000-0000861F0000}"/>
    <cellStyle name="a-4 2 12 7" xfId="8070" xr:uid="{00000000-0005-0000-0000-0000871F0000}"/>
    <cellStyle name="a-4 2 13" xfId="8071" xr:uid="{00000000-0005-0000-0000-0000881F0000}"/>
    <cellStyle name="a-4 2 13 2" xfId="8072" xr:uid="{00000000-0005-0000-0000-0000891F0000}"/>
    <cellStyle name="a-4 2 13 3" xfId="8073" xr:uid="{00000000-0005-0000-0000-00008A1F0000}"/>
    <cellStyle name="a-4 2 13 4" xfId="8074" xr:uid="{00000000-0005-0000-0000-00008B1F0000}"/>
    <cellStyle name="a-4 2 13 5" xfId="8075" xr:uid="{00000000-0005-0000-0000-00008C1F0000}"/>
    <cellStyle name="a-4 2 13 6" xfId="8076" xr:uid="{00000000-0005-0000-0000-00008D1F0000}"/>
    <cellStyle name="a-4 2 13 7" xfId="8077" xr:uid="{00000000-0005-0000-0000-00008E1F0000}"/>
    <cellStyle name="a-4 2 14" xfId="8078" xr:uid="{00000000-0005-0000-0000-00008F1F0000}"/>
    <cellStyle name="a-4 2 14 2" xfId="8079" xr:uid="{00000000-0005-0000-0000-0000901F0000}"/>
    <cellStyle name="a-4 2 14 3" xfId="8080" xr:uid="{00000000-0005-0000-0000-0000911F0000}"/>
    <cellStyle name="a-4 2 14 4" xfId="8081" xr:uid="{00000000-0005-0000-0000-0000921F0000}"/>
    <cellStyle name="a-4 2 14 5" xfId="8082" xr:uid="{00000000-0005-0000-0000-0000931F0000}"/>
    <cellStyle name="a-4 2 14 6" xfId="8083" xr:uid="{00000000-0005-0000-0000-0000941F0000}"/>
    <cellStyle name="a-4 2 14 7" xfId="8084" xr:uid="{00000000-0005-0000-0000-0000951F0000}"/>
    <cellStyle name="a-4 2 15" xfId="8085" xr:uid="{00000000-0005-0000-0000-0000961F0000}"/>
    <cellStyle name="a-4 2 15 2" xfId="8086" xr:uid="{00000000-0005-0000-0000-0000971F0000}"/>
    <cellStyle name="a-4 2 15 3" xfId="8087" xr:uid="{00000000-0005-0000-0000-0000981F0000}"/>
    <cellStyle name="a-4 2 15 4" xfId="8088" xr:uid="{00000000-0005-0000-0000-0000991F0000}"/>
    <cellStyle name="a-4 2 15 5" xfId="8089" xr:uid="{00000000-0005-0000-0000-00009A1F0000}"/>
    <cellStyle name="a-4 2 15 6" xfId="8090" xr:uid="{00000000-0005-0000-0000-00009B1F0000}"/>
    <cellStyle name="a-4 2 15 7" xfId="8091" xr:uid="{00000000-0005-0000-0000-00009C1F0000}"/>
    <cellStyle name="a-4 2 16" xfId="8092" xr:uid="{00000000-0005-0000-0000-00009D1F0000}"/>
    <cellStyle name="a-4 2 16 2" xfId="8093" xr:uid="{00000000-0005-0000-0000-00009E1F0000}"/>
    <cellStyle name="a-4 2 17" xfId="8094" xr:uid="{00000000-0005-0000-0000-00009F1F0000}"/>
    <cellStyle name="a-4 2 18" xfId="8095" xr:uid="{00000000-0005-0000-0000-0000A01F0000}"/>
    <cellStyle name="a-4 2 19" xfId="8096" xr:uid="{00000000-0005-0000-0000-0000A11F0000}"/>
    <cellStyle name="a-4 2 2" xfId="8097" xr:uid="{00000000-0005-0000-0000-0000A21F0000}"/>
    <cellStyle name="a-4 2 2 2" xfId="8098" xr:uid="{00000000-0005-0000-0000-0000A31F0000}"/>
    <cellStyle name="a-4 2 2 3" xfId="8099" xr:uid="{00000000-0005-0000-0000-0000A41F0000}"/>
    <cellStyle name="a-4 2 2 4" xfId="8100" xr:uid="{00000000-0005-0000-0000-0000A51F0000}"/>
    <cellStyle name="a-4 2 2 5" xfId="8101" xr:uid="{00000000-0005-0000-0000-0000A61F0000}"/>
    <cellStyle name="a-4 2 2 6" xfId="8102" xr:uid="{00000000-0005-0000-0000-0000A71F0000}"/>
    <cellStyle name="a-4 2 2 7" xfId="8103" xr:uid="{00000000-0005-0000-0000-0000A81F0000}"/>
    <cellStyle name="a-4 2 20" xfId="8104" xr:uid="{00000000-0005-0000-0000-0000A91F0000}"/>
    <cellStyle name="a-4 2 21" xfId="8105" xr:uid="{00000000-0005-0000-0000-0000AA1F0000}"/>
    <cellStyle name="a-4 2 22" xfId="8106" xr:uid="{00000000-0005-0000-0000-0000AB1F0000}"/>
    <cellStyle name="a-4 2 23" xfId="8107" xr:uid="{00000000-0005-0000-0000-0000AC1F0000}"/>
    <cellStyle name="a-4 2 24" xfId="8108" xr:uid="{00000000-0005-0000-0000-0000AD1F0000}"/>
    <cellStyle name="a-4 2 25" xfId="8109" xr:uid="{00000000-0005-0000-0000-0000AE1F0000}"/>
    <cellStyle name="a-4 2 26" xfId="8110" xr:uid="{00000000-0005-0000-0000-0000AF1F0000}"/>
    <cellStyle name="a-4 2 27" xfId="8111" xr:uid="{00000000-0005-0000-0000-0000B01F0000}"/>
    <cellStyle name="a-4 2 28" xfId="8112" xr:uid="{00000000-0005-0000-0000-0000B11F0000}"/>
    <cellStyle name="a-4 2 29" xfId="8113" xr:uid="{00000000-0005-0000-0000-0000B21F0000}"/>
    <cellStyle name="a-4 2 3" xfId="8114" xr:uid="{00000000-0005-0000-0000-0000B31F0000}"/>
    <cellStyle name="a-4 2 3 2" xfId="8115" xr:uid="{00000000-0005-0000-0000-0000B41F0000}"/>
    <cellStyle name="a-4 2 3 3" xfId="8116" xr:uid="{00000000-0005-0000-0000-0000B51F0000}"/>
    <cellStyle name="a-4 2 3 4" xfId="8117" xr:uid="{00000000-0005-0000-0000-0000B61F0000}"/>
    <cellStyle name="a-4 2 3 5" xfId="8118" xr:uid="{00000000-0005-0000-0000-0000B71F0000}"/>
    <cellStyle name="a-4 2 3 6" xfId="8119" xr:uid="{00000000-0005-0000-0000-0000B81F0000}"/>
    <cellStyle name="a-4 2 3 7" xfId="8120" xr:uid="{00000000-0005-0000-0000-0000B91F0000}"/>
    <cellStyle name="a-4 2 30" xfId="8121" xr:uid="{00000000-0005-0000-0000-0000BA1F0000}"/>
    <cellStyle name="a-4 2 4" xfId="8122" xr:uid="{00000000-0005-0000-0000-0000BB1F0000}"/>
    <cellStyle name="a-4 2 4 2" xfId="8123" xr:uid="{00000000-0005-0000-0000-0000BC1F0000}"/>
    <cellStyle name="a-4 2 4 3" xfId="8124" xr:uid="{00000000-0005-0000-0000-0000BD1F0000}"/>
    <cellStyle name="a-4 2 4 4" xfId="8125" xr:uid="{00000000-0005-0000-0000-0000BE1F0000}"/>
    <cellStyle name="a-4 2 4 5" xfId="8126" xr:uid="{00000000-0005-0000-0000-0000BF1F0000}"/>
    <cellStyle name="a-4 2 4 6" xfId="8127" xr:uid="{00000000-0005-0000-0000-0000C01F0000}"/>
    <cellStyle name="a-4 2 4 7" xfId="8128" xr:uid="{00000000-0005-0000-0000-0000C11F0000}"/>
    <cellStyle name="a-4 2 5" xfId="8129" xr:uid="{00000000-0005-0000-0000-0000C21F0000}"/>
    <cellStyle name="a-4 2 5 2" xfId="8130" xr:uid="{00000000-0005-0000-0000-0000C31F0000}"/>
    <cellStyle name="a-4 2 5 3" xfId="8131" xr:uid="{00000000-0005-0000-0000-0000C41F0000}"/>
    <cellStyle name="a-4 2 5 4" xfId="8132" xr:uid="{00000000-0005-0000-0000-0000C51F0000}"/>
    <cellStyle name="a-4 2 5 5" xfId="8133" xr:uid="{00000000-0005-0000-0000-0000C61F0000}"/>
    <cellStyle name="a-4 2 5 6" xfId="8134" xr:uid="{00000000-0005-0000-0000-0000C71F0000}"/>
    <cellStyle name="a-4 2 5 7" xfId="8135" xr:uid="{00000000-0005-0000-0000-0000C81F0000}"/>
    <cellStyle name="a-4 2 6" xfId="8136" xr:uid="{00000000-0005-0000-0000-0000C91F0000}"/>
    <cellStyle name="a-4 2 6 2" xfId="8137" xr:uid="{00000000-0005-0000-0000-0000CA1F0000}"/>
    <cellStyle name="a-4 2 6 3" xfId="8138" xr:uid="{00000000-0005-0000-0000-0000CB1F0000}"/>
    <cellStyle name="a-4 2 6 4" xfId="8139" xr:uid="{00000000-0005-0000-0000-0000CC1F0000}"/>
    <cellStyle name="a-4 2 6 5" xfId="8140" xr:uid="{00000000-0005-0000-0000-0000CD1F0000}"/>
    <cellStyle name="a-4 2 6 6" xfId="8141" xr:uid="{00000000-0005-0000-0000-0000CE1F0000}"/>
    <cellStyle name="a-4 2 6 7" xfId="8142" xr:uid="{00000000-0005-0000-0000-0000CF1F0000}"/>
    <cellStyle name="a-4 2 7" xfId="8143" xr:uid="{00000000-0005-0000-0000-0000D01F0000}"/>
    <cellStyle name="a-4 2 7 2" xfId="8144" xr:uid="{00000000-0005-0000-0000-0000D11F0000}"/>
    <cellStyle name="a-4 2 7 3" xfId="8145" xr:uid="{00000000-0005-0000-0000-0000D21F0000}"/>
    <cellStyle name="a-4 2 7 4" xfId="8146" xr:uid="{00000000-0005-0000-0000-0000D31F0000}"/>
    <cellStyle name="a-4 2 7 5" xfId="8147" xr:uid="{00000000-0005-0000-0000-0000D41F0000}"/>
    <cellStyle name="a-4 2 7 6" xfId="8148" xr:uid="{00000000-0005-0000-0000-0000D51F0000}"/>
    <cellStyle name="a-4 2 7 7" xfId="8149" xr:uid="{00000000-0005-0000-0000-0000D61F0000}"/>
    <cellStyle name="a-4 2 8" xfId="8150" xr:uid="{00000000-0005-0000-0000-0000D71F0000}"/>
    <cellStyle name="a-4 2 8 2" xfId="8151" xr:uid="{00000000-0005-0000-0000-0000D81F0000}"/>
    <cellStyle name="a-4 2 8 3" xfId="8152" xr:uid="{00000000-0005-0000-0000-0000D91F0000}"/>
    <cellStyle name="a-4 2 8 4" xfId="8153" xr:uid="{00000000-0005-0000-0000-0000DA1F0000}"/>
    <cellStyle name="a-4 2 8 5" xfId="8154" xr:uid="{00000000-0005-0000-0000-0000DB1F0000}"/>
    <cellStyle name="a-4 2 8 6" xfId="8155" xr:uid="{00000000-0005-0000-0000-0000DC1F0000}"/>
    <cellStyle name="a-4 2 8 7" xfId="8156" xr:uid="{00000000-0005-0000-0000-0000DD1F0000}"/>
    <cellStyle name="a-4 2 9" xfId="8157" xr:uid="{00000000-0005-0000-0000-0000DE1F0000}"/>
    <cellStyle name="a-4 2 9 2" xfId="8158" xr:uid="{00000000-0005-0000-0000-0000DF1F0000}"/>
    <cellStyle name="a-4 2 9 3" xfId="8159" xr:uid="{00000000-0005-0000-0000-0000E01F0000}"/>
    <cellStyle name="a-4 2 9 4" xfId="8160" xr:uid="{00000000-0005-0000-0000-0000E11F0000}"/>
    <cellStyle name="a-4 2 9 5" xfId="8161" xr:uid="{00000000-0005-0000-0000-0000E21F0000}"/>
    <cellStyle name="a-4 2 9 6" xfId="8162" xr:uid="{00000000-0005-0000-0000-0000E31F0000}"/>
    <cellStyle name="a-4 2 9 7" xfId="8163" xr:uid="{00000000-0005-0000-0000-0000E41F0000}"/>
    <cellStyle name="a-4 20" xfId="8164" xr:uid="{00000000-0005-0000-0000-0000E51F0000}"/>
    <cellStyle name="a-4 21" xfId="8165" xr:uid="{00000000-0005-0000-0000-0000E61F0000}"/>
    <cellStyle name="a-4 22" xfId="8166" xr:uid="{00000000-0005-0000-0000-0000E71F0000}"/>
    <cellStyle name="a-4 23" xfId="8167" xr:uid="{00000000-0005-0000-0000-0000E81F0000}"/>
    <cellStyle name="a-4 24" xfId="8168" xr:uid="{00000000-0005-0000-0000-0000E91F0000}"/>
    <cellStyle name="a-4 25" xfId="8169" xr:uid="{00000000-0005-0000-0000-0000EA1F0000}"/>
    <cellStyle name="a-4 26" xfId="8170" xr:uid="{00000000-0005-0000-0000-0000EB1F0000}"/>
    <cellStyle name="a-4 27" xfId="8171" xr:uid="{00000000-0005-0000-0000-0000EC1F0000}"/>
    <cellStyle name="a-4 28" xfId="8172" xr:uid="{00000000-0005-0000-0000-0000ED1F0000}"/>
    <cellStyle name="a-4 29" xfId="8173" xr:uid="{00000000-0005-0000-0000-0000EE1F0000}"/>
    <cellStyle name="a-4 3" xfId="8174" xr:uid="{00000000-0005-0000-0000-0000EF1F0000}"/>
    <cellStyle name="a-4 3 2" xfId="8175" xr:uid="{00000000-0005-0000-0000-0000F01F0000}"/>
    <cellStyle name="a-4 3 3" xfId="8176" xr:uid="{00000000-0005-0000-0000-0000F11F0000}"/>
    <cellStyle name="a-4 3 4" xfId="8177" xr:uid="{00000000-0005-0000-0000-0000F21F0000}"/>
    <cellStyle name="a-4 3 5" xfId="8178" xr:uid="{00000000-0005-0000-0000-0000F31F0000}"/>
    <cellStyle name="a-4 3 6" xfId="8179" xr:uid="{00000000-0005-0000-0000-0000F41F0000}"/>
    <cellStyle name="a-4 3 7" xfId="8180" xr:uid="{00000000-0005-0000-0000-0000F51F0000}"/>
    <cellStyle name="a-4 3 8" xfId="8181" xr:uid="{00000000-0005-0000-0000-0000F61F0000}"/>
    <cellStyle name="a-4 30" xfId="8182" xr:uid="{00000000-0005-0000-0000-0000F71F0000}"/>
    <cellStyle name="a-4 4" xfId="8183" xr:uid="{00000000-0005-0000-0000-0000F81F0000}"/>
    <cellStyle name="a-4 4 2" xfId="8184" xr:uid="{00000000-0005-0000-0000-0000F91F0000}"/>
    <cellStyle name="a-4 4 3" xfId="8185" xr:uid="{00000000-0005-0000-0000-0000FA1F0000}"/>
    <cellStyle name="a-4 4 4" xfId="8186" xr:uid="{00000000-0005-0000-0000-0000FB1F0000}"/>
    <cellStyle name="a-4 4 5" xfId="8187" xr:uid="{00000000-0005-0000-0000-0000FC1F0000}"/>
    <cellStyle name="a-4 4 6" xfId="8188" xr:uid="{00000000-0005-0000-0000-0000FD1F0000}"/>
    <cellStyle name="a-4 4 7" xfId="8189" xr:uid="{00000000-0005-0000-0000-0000FE1F0000}"/>
    <cellStyle name="a-4 4 8" xfId="8190" xr:uid="{00000000-0005-0000-0000-0000FF1F0000}"/>
    <cellStyle name="a-4 5" xfId="8191" xr:uid="{00000000-0005-0000-0000-000000200000}"/>
    <cellStyle name="a-4 5 2" xfId="8192" xr:uid="{00000000-0005-0000-0000-000001200000}"/>
    <cellStyle name="a-4 5 3" xfId="8193" xr:uid="{00000000-0005-0000-0000-000002200000}"/>
    <cellStyle name="a-4 5 4" xfId="8194" xr:uid="{00000000-0005-0000-0000-000003200000}"/>
    <cellStyle name="a-4 5 5" xfId="8195" xr:uid="{00000000-0005-0000-0000-000004200000}"/>
    <cellStyle name="a-4 5 6" xfId="8196" xr:uid="{00000000-0005-0000-0000-000005200000}"/>
    <cellStyle name="a-4 5 7" xfId="8197" xr:uid="{00000000-0005-0000-0000-000006200000}"/>
    <cellStyle name="a-4 6" xfId="8198" xr:uid="{00000000-0005-0000-0000-000007200000}"/>
    <cellStyle name="a-4 6 2" xfId="8199" xr:uid="{00000000-0005-0000-0000-000008200000}"/>
    <cellStyle name="a-4 6 3" xfId="8200" xr:uid="{00000000-0005-0000-0000-000009200000}"/>
    <cellStyle name="a-4 6 4" xfId="8201" xr:uid="{00000000-0005-0000-0000-00000A200000}"/>
    <cellStyle name="a-4 6 5" xfId="8202" xr:uid="{00000000-0005-0000-0000-00000B200000}"/>
    <cellStyle name="a-4 6 6" xfId="8203" xr:uid="{00000000-0005-0000-0000-00000C200000}"/>
    <cellStyle name="a-4 6 7" xfId="8204" xr:uid="{00000000-0005-0000-0000-00000D200000}"/>
    <cellStyle name="a-4 7" xfId="8205" xr:uid="{00000000-0005-0000-0000-00000E200000}"/>
    <cellStyle name="a-4 7 2" xfId="8206" xr:uid="{00000000-0005-0000-0000-00000F200000}"/>
    <cellStyle name="a-4 7 3" xfId="8207" xr:uid="{00000000-0005-0000-0000-000010200000}"/>
    <cellStyle name="a-4 7 4" xfId="8208" xr:uid="{00000000-0005-0000-0000-000011200000}"/>
    <cellStyle name="a-4 7 5" xfId="8209" xr:uid="{00000000-0005-0000-0000-000012200000}"/>
    <cellStyle name="a-4 7 6" xfId="8210" xr:uid="{00000000-0005-0000-0000-000013200000}"/>
    <cellStyle name="a-4 7 7" xfId="8211" xr:uid="{00000000-0005-0000-0000-000014200000}"/>
    <cellStyle name="a-4 8" xfId="8212" xr:uid="{00000000-0005-0000-0000-000015200000}"/>
    <cellStyle name="a-4 8 2" xfId="8213" xr:uid="{00000000-0005-0000-0000-000016200000}"/>
    <cellStyle name="a-4 8 3" xfId="8214" xr:uid="{00000000-0005-0000-0000-000017200000}"/>
    <cellStyle name="a-4 8 4" xfId="8215" xr:uid="{00000000-0005-0000-0000-000018200000}"/>
    <cellStyle name="a-4 8 5" xfId="8216" xr:uid="{00000000-0005-0000-0000-000019200000}"/>
    <cellStyle name="a-4 8 6" xfId="8217" xr:uid="{00000000-0005-0000-0000-00001A200000}"/>
    <cellStyle name="a-4 8 7" xfId="8218" xr:uid="{00000000-0005-0000-0000-00001B200000}"/>
    <cellStyle name="a-4 9" xfId="8219" xr:uid="{00000000-0005-0000-0000-00001C200000}"/>
    <cellStyle name="a-4 9 2" xfId="8220" xr:uid="{00000000-0005-0000-0000-00001D200000}"/>
    <cellStyle name="a-4 9 3" xfId="8221" xr:uid="{00000000-0005-0000-0000-00001E200000}"/>
    <cellStyle name="a-4 9 4" xfId="8222" xr:uid="{00000000-0005-0000-0000-00001F200000}"/>
    <cellStyle name="a-4 9 5" xfId="8223" xr:uid="{00000000-0005-0000-0000-000020200000}"/>
    <cellStyle name="a-4 9 6" xfId="8224" xr:uid="{00000000-0005-0000-0000-000021200000}"/>
    <cellStyle name="a-4 9 7" xfId="8225" xr:uid="{00000000-0005-0000-0000-000022200000}"/>
    <cellStyle name="Aee­ " xfId="8226" xr:uid="{00000000-0005-0000-0000-000023200000}"/>
    <cellStyle name="AeE­ [0]_ 2ÆAAþº° " xfId="8227" xr:uid="{00000000-0005-0000-0000-000024200000}"/>
    <cellStyle name="ÅëÈ­ [0]_±Ý11-1" xfId="8228" xr:uid="{00000000-0005-0000-0000-000025200000}"/>
    <cellStyle name="AeE­ [0]_≫oC°°³¹ß≫c¾÷ºI" xfId="8229" xr:uid="{00000000-0005-0000-0000-000026200000}"/>
    <cellStyle name="ÅëÈ­ [0]_0" xfId="8230" xr:uid="{00000000-0005-0000-0000-000027200000}"/>
    <cellStyle name="AeE­ [0]_¼oAa½CAu " xfId="8231" xr:uid="{00000000-0005-0000-0000-000028200000}"/>
    <cellStyle name="ÅëÈ­ [0]_6¤Ñ2°ø±¸" xfId="8232" xr:uid="{00000000-0005-0000-0000-000029200000}"/>
    <cellStyle name="AeE­ [0]_96³a½A´cº°¼OAI " xfId="8233" xr:uid="{00000000-0005-0000-0000-00002A200000}"/>
    <cellStyle name="ÅëÈ­ [0]_Á¦Àâºñ »êÃâ" xfId="8234" xr:uid="{00000000-0005-0000-0000-00002B200000}"/>
    <cellStyle name="AeE­ [0]_A÷CO¿μ¾÷" xfId="8235" xr:uid="{00000000-0005-0000-0000-00002C200000}"/>
    <cellStyle name="ÅëÈ­ [0]_Sheet1 (2)" xfId="8236" xr:uid="{00000000-0005-0000-0000-00002D200000}"/>
    <cellStyle name="AeE­ [0]_Sheet1_CoAo¹yAI" xfId="8237" xr:uid="{00000000-0005-0000-0000-00002E200000}"/>
    <cellStyle name="ÅëÈ­ [0]_TITLE" xfId="8238" xr:uid="{00000000-0005-0000-0000-00002F200000}"/>
    <cellStyle name="AeE­ [0]_μÞAa" xfId="8239" xr:uid="{00000000-0005-0000-0000-000030200000}"/>
    <cellStyle name="AeE­_ 2ÆAAþº° " xfId="8240" xr:uid="{00000000-0005-0000-0000-000031200000}"/>
    <cellStyle name="ÅëÈ­_»óºÎ¼ö·®Áý°è " xfId="8241" xr:uid="{00000000-0005-0000-0000-000032200000}"/>
    <cellStyle name="AeE­_¼oAa½CAu " xfId="8242" xr:uid="{00000000-0005-0000-0000-000033200000}"/>
    <cellStyle name="ÅëÈ­_6¤Ñ2°ø±¸" xfId="8243" xr:uid="{00000000-0005-0000-0000-000034200000}"/>
    <cellStyle name="AeE­_96³a½A´cº°¼OAI " xfId="8244" xr:uid="{00000000-0005-0000-0000-000035200000}"/>
    <cellStyle name="ÅëÈ­_Á¦Àâºñ »êÃâ" xfId="8245" xr:uid="{00000000-0005-0000-0000-000036200000}"/>
    <cellStyle name="AeE­_A÷CO¿μ¾÷" xfId="8246" xr:uid="{00000000-0005-0000-0000-000037200000}"/>
    <cellStyle name="ÅëÈ­_Sheet1 (2)" xfId="8247" xr:uid="{00000000-0005-0000-0000-000038200000}"/>
    <cellStyle name="AeE­_Sheet1_CoAo¹yAI" xfId="8248" xr:uid="{00000000-0005-0000-0000-000039200000}"/>
    <cellStyle name="ÅëÈ­_TITLE" xfId="8249" xr:uid="{00000000-0005-0000-0000-00003A200000}"/>
    <cellStyle name="AeE­_μÞAa" xfId="8250" xr:uid="{00000000-0005-0000-0000-00003B200000}"/>
    <cellStyle name="AeE¡ⓒ [0]_laroux" xfId="8251" xr:uid="{00000000-0005-0000-0000-00003C200000}"/>
    <cellStyle name="AeE¡ⓒ_laroux" xfId="8252" xr:uid="{00000000-0005-0000-0000-00003D200000}"/>
    <cellStyle name="ALIGNMENT" xfId="8253" xr:uid="{00000000-0005-0000-0000-00003E200000}"/>
    <cellStyle name="AÞ¸¶ [0]_ 2ÆAAþº° " xfId="8254" xr:uid="{00000000-0005-0000-0000-00003F200000}"/>
    <cellStyle name="ÄÞ¸¶ [0]_±Ý11-1" xfId="8255" xr:uid="{00000000-0005-0000-0000-000040200000}"/>
    <cellStyle name="AÞ¸¶ [0]_≫oC°°³¹ß≫c¾÷ºI" xfId="8256" xr:uid="{00000000-0005-0000-0000-000041200000}"/>
    <cellStyle name="ÄÞ¸¶ [0]_0" xfId="8257" xr:uid="{00000000-0005-0000-0000-000042200000}"/>
    <cellStyle name="AÞ¸¶ [0]_¼oAa½CAu " xfId="8258" xr:uid="{00000000-0005-0000-0000-000043200000}"/>
    <cellStyle name="ÄÞ¸¶ [0]_6¤Ñ2°ø±¸" xfId="8259" xr:uid="{00000000-0005-0000-0000-000044200000}"/>
    <cellStyle name="AÞ¸¶ [0]_96³a½A´cº°¼OAI " xfId="8260" xr:uid="{00000000-0005-0000-0000-000045200000}"/>
    <cellStyle name="ÄÞ¸¶ [0]_Á¦Àâºñ »êÃâ" xfId="8261" xr:uid="{00000000-0005-0000-0000-000046200000}"/>
    <cellStyle name="AÞ¸¶ [0]_A÷CO¿μ¾÷" xfId="8262" xr:uid="{00000000-0005-0000-0000-000047200000}"/>
    <cellStyle name="ÄÞ¸¶ [0]_Sheet1 (2)" xfId="8263" xr:uid="{00000000-0005-0000-0000-000048200000}"/>
    <cellStyle name="AÞ¸¶ [0]_Sheet1_CoAo¹yAI" xfId="8264" xr:uid="{00000000-0005-0000-0000-000049200000}"/>
    <cellStyle name="ÄÞ¸¶ [0]_TITLE" xfId="8265" xr:uid="{00000000-0005-0000-0000-00004A200000}"/>
    <cellStyle name="AÞ¸¶ [0]_μÞAa" xfId="8266" xr:uid="{00000000-0005-0000-0000-00004B200000}"/>
    <cellStyle name="AÞ¸¶_ 2ÆAAþº° " xfId="8267" xr:uid="{00000000-0005-0000-0000-00004C200000}"/>
    <cellStyle name="ÄÞ¸¶_»óºÎ¼ö·®Áý°è " xfId="8268" xr:uid="{00000000-0005-0000-0000-00004D200000}"/>
    <cellStyle name="AÞ¸¶_¼oAa½CAu " xfId="8269" xr:uid="{00000000-0005-0000-0000-00004E200000}"/>
    <cellStyle name="ÄÞ¸¶_6¤Ñ2°ø±¸" xfId="8270" xr:uid="{00000000-0005-0000-0000-00004F200000}"/>
    <cellStyle name="AÞ¸¶_96³a½A´cº°¼OAI " xfId="8271" xr:uid="{00000000-0005-0000-0000-000050200000}"/>
    <cellStyle name="ÄÞ¸¶_Á¦Àâºñ »êÃâ" xfId="8272" xr:uid="{00000000-0005-0000-0000-000051200000}"/>
    <cellStyle name="AÞ¸¶_A÷CO¿μ¾÷" xfId="8273" xr:uid="{00000000-0005-0000-0000-000052200000}"/>
    <cellStyle name="ÄÞ¸¶_Sheet1 (2)" xfId="8274" xr:uid="{00000000-0005-0000-0000-000053200000}"/>
    <cellStyle name="AÞ¸¶_Sheet1_CoAo¹yAI" xfId="8275" xr:uid="{00000000-0005-0000-0000-000054200000}"/>
    <cellStyle name="ÄÞ¸¶_TITLE" xfId="8276" xr:uid="{00000000-0005-0000-0000-000055200000}"/>
    <cellStyle name="AÞ¸¶_μÞAa" xfId="8277" xr:uid="{00000000-0005-0000-0000-000056200000}"/>
    <cellStyle name="_x0001_b" xfId="8278" xr:uid="{00000000-0005-0000-0000-000057200000}"/>
    <cellStyle name="Body" xfId="8279" xr:uid="{00000000-0005-0000-0000-000058200000}"/>
    <cellStyle name="B_x000e_통화 [0]_MBO9 통화 [0]_MST_K1" xfId="8280" xr:uid="{00000000-0005-0000-0000-000059200000}"/>
    <cellStyle name="C¡IA¨ª_￠?u￥iaA￠R" xfId="8281" xr:uid="{00000000-0005-0000-0000-00005A200000}"/>
    <cellStyle name="C￥AØ_  FAB AIA¤  " xfId="8282" xr:uid="{00000000-0005-0000-0000-00005B200000}"/>
    <cellStyle name="Ç¥ÁØ_´Ü°¡" xfId="8283" xr:uid="{00000000-0005-0000-0000-00005C200000}"/>
    <cellStyle name="C￥AØ_¸AAa" xfId="8284" xr:uid="{00000000-0005-0000-0000-00005D200000}"/>
    <cellStyle name="Ç¥ÁØ_¸ñÂ÷" xfId="8285" xr:uid="{00000000-0005-0000-0000-00005E200000}"/>
    <cellStyle name="C￥AØ_¸nμ¿≫c¾÷¼oAo" xfId="8286" xr:uid="{00000000-0005-0000-0000-00005F200000}"/>
    <cellStyle name="Ç¥ÁØ_¿¹»êÁý°è" xfId="8287" xr:uid="{00000000-0005-0000-0000-000060200000}"/>
    <cellStyle name="C￥AØ_¿i≫eA¡ " xfId="8288" xr:uid="{00000000-0005-0000-0000-000061200000}"/>
    <cellStyle name="Ç¥ÁØ_±Ý11-1" xfId="8289" xr:uid="{00000000-0005-0000-0000-000062200000}"/>
    <cellStyle name="C￥AØ_±YºnAy°¨" xfId="8290" xr:uid="{00000000-0005-0000-0000-000063200000}"/>
    <cellStyle name="Ç¥ÁØ_»çÅäÀå" xfId="8291" xr:uid="{00000000-0005-0000-0000-000064200000}"/>
    <cellStyle name="C￥AØ_≫c¾÷°eE¹ºn±³(AIAI³Y)" xfId="8292" xr:uid="{00000000-0005-0000-0000-000065200000}"/>
    <cellStyle name="Ç¥ÁØ_°¡µµ" xfId="8293" xr:uid="{00000000-0005-0000-0000-000066200000}"/>
    <cellStyle name="C￥AØ_°¨°¡A¶A¤" xfId="8294" xr:uid="{00000000-0005-0000-0000-000067200000}"/>
    <cellStyle name="Ç¥ÁØ_°áÀç" xfId="8295" xr:uid="{00000000-0005-0000-0000-000068200000}"/>
    <cellStyle name="C￥AØ_°æ¿μ½CAu" xfId="8296" xr:uid="{00000000-0005-0000-0000-000069200000}"/>
    <cellStyle name="Ç¥ÁØ_°ø»çÇöÈ²" xfId="8297" xr:uid="{00000000-0005-0000-0000-00006A200000}"/>
    <cellStyle name="C￥AØ_°ø≫c¿ø°¡" xfId="8298" xr:uid="{00000000-0005-0000-0000-00006B200000}"/>
    <cellStyle name="Ç¥ÁØ_µµ±Þ´ëºñ" xfId="8299" xr:uid="{00000000-0005-0000-0000-00006C200000}"/>
    <cellStyle name="C￥AØ_¼o¸³AoA§" xfId="8300" xr:uid="{00000000-0005-0000-0000-00006D200000}"/>
    <cellStyle name="Ç¥ÁØ_¼ö·®" xfId="8301" xr:uid="{00000000-0005-0000-0000-00006E200000}"/>
    <cellStyle name="C￥AØ_¼OAI" xfId="8302" xr:uid="{00000000-0005-0000-0000-00006F200000}"/>
    <cellStyle name="Ç¥ÁØ_½ÃÇè¼ö·®" xfId="8303" xr:uid="{00000000-0005-0000-0000-000070200000}"/>
    <cellStyle name="C￥AØ_½C½A (2)" xfId="8304" xr:uid="{00000000-0005-0000-0000-000071200000}"/>
    <cellStyle name="Ç¥ÁØ_½ÇÇà (2)" xfId="8305" xr:uid="{00000000-0005-0000-0000-000072200000}"/>
    <cellStyle name="C￥AØ_½ºÆ÷A÷" xfId="8306" xr:uid="{00000000-0005-0000-0000-000073200000}"/>
    <cellStyle name="Ç¥ÁØ_³»¿ª¼­" xfId="8307" xr:uid="{00000000-0005-0000-0000-000074200000}"/>
    <cellStyle name="C￥AØ_3-1 ¹°·uºn" xfId="8308" xr:uid="{00000000-0005-0000-0000-000075200000}"/>
    <cellStyle name="Ç¥ÁØ_56" xfId="8309" xr:uid="{00000000-0005-0000-0000-000076200000}"/>
    <cellStyle name="C￥AØ_6-1 A-S" xfId="8310" xr:uid="{00000000-0005-0000-0000-000077200000}"/>
    <cellStyle name="Ç¥ÁØ_A (2)" xfId="8311" xr:uid="{00000000-0005-0000-0000-000078200000}"/>
    <cellStyle name="C￥AØ_A?Cu°iA¤" xfId="8312" xr:uid="{00000000-0005-0000-0000-000079200000}"/>
    <cellStyle name="Ç¥ÁØ_Á¦Àâºñ »êÃâ" xfId="8313" xr:uid="{00000000-0005-0000-0000-00007A200000}"/>
    <cellStyle name="C￥AØ_A×¸¶ÆAAⓒ" xfId="8314" xr:uid="{00000000-0005-0000-0000-00007B200000}"/>
    <cellStyle name="Ç¥ÁØ_Ã¶±Ù" xfId="8315" xr:uid="{00000000-0005-0000-0000-00007C200000}"/>
    <cellStyle name="C￥AØ_A¾CO" xfId="8316" xr:uid="{00000000-0005-0000-0000-00007D200000}"/>
    <cellStyle name="Ç¥ÁØ_ÅäÀû" xfId="8317" xr:uid="{00000000-0005-0000-0000-00007E200000}"/>
    <cellStyle name="C￥AØ_Æ?±a≫cC×" xfId="8318" xr:uid="{00000000-0005-0000-0000-00007F200000}"/>
    <cellStyle name="Ç¥ÁØ_ÃÑ°ý¼ö·®Áý°è" xfId="8319" xr:uid="{00000000-0005-0000-0000-000080200000}"/>
    <cellStyle name="C￥AØ_AN°yC￥ (´eA÷´eA¶C￥)" xfId="8320" xr:uid="{00000000-0005-0000-0000-000081200000}"/>
    <cellStyle name="Ç¥ÁØ_Àû¿ë´ë°¡" xfId="8321" xr:uid="{00000000-0005-0000-0000-000082200000}"/>
    <cellStyle name="C￥AØ_Au¿e±aAØ" xfId="8322" xr:uid="{00000000-0005-0000-0000-000083200000}"/>
    <cellStyle name="Ç¥ÁØ_Áý°èÇ¥" xfId="8323" xr:uid="{00000000-0005-0000-0000-000084200000}"/>
    <cellStyle name="C￥AØ_C￥Ao" xfId="8324" xr:uid="{00000000-0005-0000-0000-000085200000}"/>
    <cellStyle name="Ç¥ÁØ_Ç¥Áö" xfId="8325" xr:uid="{00000000-0005-0000-0000-000086200000}"/>
    <cellStyle name="C￥AØ_CaEA5³a (2)" xfId="8326" xr:uid="{00000000-0005-0000-0000-000087200000}"/>
    <cellStyle name="Ç¥ÁØ_ESÀû¿ëºÐ" xfId="8327" xr:uid="{00000000-0005-0000-0000-000088200000}"/>
    <cellStyle name="C￥AØ_Module1" xfId="8328" xr:uid="{00000000-0005-0000-0000-000089200000}"/>
    <cellStyle name="Ç¥ÁØ_Sheet1 (2)" xfId="8329" xr:uid="{00000000-0005-0000-0000-00008A200000}"/>
    <cellStyle name="C￥AØ_SM ¸AAa°eE¹(Ac°æºI)" xfId="8330" xr:uid="{00000000-0005-0000-0000-00008B200000}"/>
    <cellStyle name="Ç¥ÁØ_TI" xfId="8331" xr:uid="{00000000-0005-0000-0000-00008C200000}"/>
    <cellStyle name="C￥AØ_TOT (2)" xfId="8332" xr:uid="{00000000-0005-0000-0000-00008D200000}"/>
    <cellStyle name="Calc Currency (0)" xfId="8333" xr:uid="{00000000-0005-0000-0000-00008E200000}"/>
    <cellStyle name="Calc Currency (0) 2" xfId="8334" xr:uid="{00000000-0005-0000-0000-00008F200000}"/>
    <cellStyle name="category" xfId="8335" xr:uid="{00000000-0005-0000-0000-000090200000}"/>
    <cellStyle name="ce" xfId="8336" xr:uid="{00000000-0005-0000-0000-000091200000}"/>
    <cellStyle name="Comma" xfId="8337" xr:uid="{00000000-0005-0000-0000-000092200000}"/>
    <cellStyle name="Comma [0]" xfId="8338" xr:uid="{00000000-0005-0000-0000-000093200000}"/>
    <cellStyle name="Comma [0] 2" xfId="8339" xr:uid="{00000000-0005-0000-0000-000094200000}"/>
    <cellStyle name="comma zerodec" xfId="8340" xr:uid="{00000000-0005-0000-0000-000095200000}"/>
    <cellStyle name="Comma_ SG&amp;A Bridge " xfId="8341" xr:uid="{00000000-0005-0000-0000-000096200000}"/>
    <cellStyle name="Comma0" xfId="8342" xr:uid="{00000000-0005-0000-0000-000097200000}"/>
    <cellStyle name="Copied" xfId="8343" xr:uid="{00000000-0005-0000-0000-000098200000}"/>
    <cellStyle name="Cu" xfId="8344" xr:uid="{00000000-0005-0000-0000-000099200000}"/>
    <cellStyle name="Cur?ncy_laroux_2_12~3SO2_공문  " xfId="8345" xr:uid="{00000000-0005-0000-0000-00009A200000}"/>
    <cellStyle name="Curren?_x0012_퐀_x0017_?" xfId="8346" xr:uid="{00000000-0005-0000-0000-00009B200000}"/>
    <cellStyle name="Currency" xfId="8347" xr:uid="{00000000-0005-0000-0000-00009C200000}"/>
    <cellStyle name="Currency [0]" xfId="8348" xr:uid="{00000000-0005-0000-0000-00009D200000}"/>
    <cellStyle name="Currency [0] 2" xfId="8349" xr:uid="{00000000-0005-0000-0000-00009E200000}"/>
    <cellStyle name="Currency [0]_ SG&amp;A Bridge " xfId="8350" xr:uid="{00000000-0005-0000-0000-00009F200000}"/>
    <cellStyle name="Currency_ SG&amp;A Bridge " xfId="8351" xr:uid="{00000000-0005-0000-0000-0000A0200000}"/>
    <cellStyle name="Currency1" xfId="8352" xr:uid="{00000000-0005-0000-0000-0000A1200000}"/>
    <cellStyle name="Currency1 2" xfId="8353" xr:uid="{00000000-0005-0000-0000-0000A2200000}"/>
    <cellStyle name="Date" xfId="8354" xr:uid="{00000000-0005-0000-0000-0000A3200000}"/>
    <cellStyle name="Date 2" xfId="8355" xr:uid="{00000000-0005-0000-0000-0000A4200000}"/>
    <cellStyle name="Dezimal [0]_Compiling Utility Macros" xfId="8356" xr:uid="{00000000-0005-0000-0000-0000A5200000}"/>
    <cellStyle name="Dezimal_Compiling Utility Macros" xfId="8357" xr:uid="{00000000-0005-0000-0000-0000A6200000}"/>
    <cellStyle name="Dollar (zero dec)" xfId="8358" xr:uid="{00000000-0005-0000-0000-0000A7200000}"/>
    <cellStyle name="Dollar (zero dec) 2" xfId="8359" xr:uid="{00000000-0005-0000-0000-0000A8200000}"/>
    <cellStyle name="Entered" xfId="8360" xr:uid="{00000000-0005-0000-0000-0000A9200000}"/>
    <cellStyle name="Euro" xfId="8361" xr:uid="{00000000-0005-0000-0000-0000AA200000}"/>
    <cellStyle name="Euro 2" xfId="8362" xr:uid="{00000000-0005-0000-0000-0000AB200000}"/>
    <cellStyle name="F2" xfId="8363" xr:uid="{00000000-0005-0000-0000-0000AC200000}"/>
    <cellStyle name="F3" xfId="8364" xr:uid="{00000000-0005-0000-0000-0000AD200000}"/>
    <cellStyle name="F4" xfId="8365" xr:uid="{00000000-0005-0000-0000-0000AE200000}"/>
    <cellStyle name="F5" xfId="8366" xr:uid="{00000000-0005-0000-0000-0000AF200000}"/>
    <cellStyle name="F6" xfId="8367" xr:uid="{00000000-0005-0000-0000-0000B0200000}"/>
    <cellStyle name="F7" xfId="8368" xr:uid="{00000000-0005-0000-0000-0000B1200000}"/>
    <cellStyle name="F8" xfId="8369" xr:uid="{00000000-0005-0000-0000-0000B2200000}"/>
    <cellStyle name="Fixed" xfId="8370" xr:uid="{00000000-0005-0000-0000-0000B3200000}"/>
    <cellStyle name="Fixed 2" xfId="8371" xr:uid="{00000000-0005-0000-0000-0000B4200000}"/>
    <cellStyle name="Grey" xfId="8372" xr:uid="{00000000-0005-0000-0000-0000B5200000}"/>
    <cellStyle name="HEADER" xfId="8373" xr:uid="{00000000-0005-0000-0000-0000B6200000}"/>
    <cellStyle name="Header1" xfId="8374" xr:uid="{00000000-0005-0000-0000-0000B7200000}"/>
    <cellStyle name="Header2" xfId="8375" xr:uid="{00000000-0005-0000-0000-0000B8200000}"/>
    <cellStyle name="Header2 10" xfId="8376" xr:uid="{00000000-0005-0000-0000-0000B9200000}"/>
    <cellStyle name="Header2 10 2" xfId="8377" xr:uid="{00000000-0005-0000-0000-0000BA200000}"/>
    <cellStyle name="Header2 10 3" xfId="8378" xr:uid="{00000000-0005-0000-0000-0000BB200000}"/>
    <cellStyle name="Header2 10 4" xfId="8379" xr:uid="{00000000-0005-0000-0000-0000BC200000}"/>
    <cellStyle name="Header2 10 5" xfId="8380" xr:uid="{00000000-0005-0000-0000-0000BD200000}"/>
    <cellStyle name="Header2 11" xfId="8381" xr:uid="{00000000-0005-0000-0000-0000BE200000}"/>
    <cellStyle name="Header2 2" xfId="8382" xr:uid="{00000000-0005-0000-0000-0000BF200000}"/>
    <cellStyle name="Header2 2 10" xfId="8383" xr:uid="{00000000-0005-0000-0000-0000C0200000}"/>
    <cellStyle name="Header2 2 2" xfId="8384" xr:uid="{00000000-0005-0000-0000-0000C1200000}"/>
    <cellStyle name="Header2 2 2 10" xfId="8385" xr:uid="{00000000-0005-0000-0000-0000C2200000}"/>
    <cellStyle name="Header2 2 2 10 2" xfId="8386" xr:uid="{00000000-0005-0000-0000-0000C3200000}"/>
    <cellStyle name="Header2 2 2 10 3" xfId="8387" xr:uid="{00000000-0005-0000-0000-0000C4200000}"/>
    <cellStyle name="Header2 2 2 10 4" xfId="8388" xr:uid="{00000000-0005-0000-0000-0000C5200000}"/>
    <cellStyle name="Header2 2 2 10 5" xfId="8389" xr:uid="{00000000-0005-0000-0000-0000C6200000}"/>
    <cellStyle name="Header2 2 2 11" xfId="8390" xr:uid="{00000000-0005-0000-0000-0000C7200000}"/>
    <cellStyle name="Header2 2 2 11 2" xfId="8391" xr:uid="{00000000-0005-0000-0000-0000C8200000}"/>
    <cellStyle name="Header2 2 2 11 3" xfId="8392" xr:uid="{00000000-0005-0000-0000-0000C9200000}"/>
    <cellStyle name="Header2 2 2 11 4" xfId="8393" xr:uid="{00000000-0005-0000-0000-0000CA200000}"/>
    <cellStyle name="Header2 2 2 11 5" xfId="8394" xr:uid="{00000000-0005-0000-0000-0000CB200000}"/>
    <cellStyle name="Header2 2 2 12" xfId="8395" xr:uid="{00000000-0005-0000-0000-0000CC200000}"/>
    <cellStyle name="Header2 2 2 13" xfId="8396" xr:uid="{00000000-0005-0000-0000-0000CD200000}"/>
    <cellStyle name="Header2 2 2 14" xfId="8397" xr:uid="{00000000-0005-0000-0000-0000CE200000}"/>
    <cellStyle name="Header2 2 2 15" xfId="8398" xr:uid="{00000000-0005-0000-0000-0000CF200000}"/>
    <cellStyle name="Header2 2 2 2" xfId="8399" xr:uid="{00000000-0005-0000-0000-0000D0200000}"/>
    <cellStyle name="Header2 2 2 2 10" xfId="8400" xr:uid="{00000000-0005-0000-0000-0000D1200000}"/>
    <cellStyle name="Header2 2 2 2 11" xfId="8401" xr:uid="{00000000-0005-0000-0000-0000D2200000}"/>
    <cellStyle name="Header2 2 2 2 12" xfId="8402" xr:uid="{00000000-0005-0000-0000-0000D3200000}"/>
    <cellStyle name="Header2 2 2 2 13" xfId="8403" xr:uid="{00000000-0005-0000-0000-0000D4200000}"/>
    <cellStyle name="Header2 2 2 2 2" xfId="8404" xr:uid="{00000000-0005-0000-0000-0000D5200000}"/>
    <cellStyle name="Header2 2 2 2 2 10" xfId="8405" xr:uid="{00000000-0005-0000-0000-0000D6200000}"/>
    <cellStyle name="Header2 2 2 2 2 11" xfId="8406" xr:uid="{00000000-0005-0000-0000-0000D7200000}"/>
    <cellStyle name="Header2 2 2 2 2 2" xfId="8407" xr:uid="{00000000-0005-0000-0000-0000D8200000}"/>
    <cellStyle name="Header2 2 2 2 2 2 2" xfId="8408" xr:uid="{00000000-0005-0000-0000-0000D9200000}"/>
    <cellStyle name="Header2 2 2 2 2 2 2 2" xfId="8409" xr:uid="{00000000-0005-0000-0000-0000DA200000}"/>
    <cellStyle name="Header2 2 2 2 2 2 2 3" xfId="8410" xr:uid="{00000000-0005-0000-0000-0000DB200000}"/>
    <cellStyle name="Header2 2 2 2 2 2 2 4" xfId="8411" xr:uid="{00000000-0005-0000-0000-0000DC200000}"/>
    <cellStyle name="Header2 2 2 2 2 2 2 5" xfId="8412" xr:uid="{00000000-0005-0000-0000-0000DD200000}"/>
    <cellStyle name="Header2 2 2 2 2 2 3" xfId="8413" xr:uid="{00000000-0005-0000-0000-0000DE200000}"/>
    <cellStyle name="Header2 2 2 2 2 2 3 2" xfId="8414" xr:uid="{00000000-0005-0000-0000-0000DF200000}"/>
    <cellStyle name="Header2 2 2 2 2 2 3 3" xfId="8415" xr:uid="{00000000-0005-0000-0000-0000E0200000}"/>
    <cellStyle name="Header2 2 2 2 2 2 3 4" xfId="8416" xr:uid="{00000000-0005-0000-0000-0000E1200000}"/>
    <cellStyle name="Header2 2 2 2 2 2 3 5" xfId="8417" xr:uid="{00000000-0005-0000-0000-0000E2200000}"/>
    <cellStyle name="Header2 2 2 2 2 2 4" xfId="8418" xr:uid="{00000000-0005-0000-0000-0000E3200000}"/>
    <cellStyle name="Header2 2 2 2 2 2 4 2" xfId="8419" xr:uid="{00000000-0005-0000-0000-0000E4200000}"/>
    <cellStyle name="Header2 2 2 2 2 2 4 3" xfId="8420" xr:uid="{00000000-0005-0000-0000-0000E5200000}"/>
    <cellStyle name="Header2 2 2 2 2 2 4 4" xfId="8421" xr:uid="{00000000-0005-0000-0000-0000E6200000}"/>
    <cellStyle name="Header2 2 2 2 2 2 4 5" xfId="8422" xr:uid="{00000000-0005-0000-0000-0000E7200000}"/>
    <cellStyle name="Header2 2 2 2 2 2 5" xfId="8423" xr:uid="{00000000-0005-0000-0000-0000E8200000}"/>
    <cellStyle name="Header2 2 2 2 2 2 6" xfId="8424" xr:uid="{00000000-0005-0000-0000-0000E9200000}"/>
    <cellStyle name="Header2 2 2 2 2 2 7" xfId="8425" xr:uid="{00000000-0005-0000-0000-0000EA200000}"/>
    <cellStyle name="Header2 2 2 2 2 2 8" xfId="8426" xr:uid="{00000000-0005-0000-0000-0000EB200000}"/>
    <cellStyle name="Header2 2 2 2 2 3" xfId="8427" xr:uid="{00000000-0005-0000-0000-0000EC200000}"/>
    <cellStyle name="Header2 2 2 2 2 3 2" xfId="8428" xr:uid="{00000000-0005-0000-0000-0000ED200000}"/>
    <cellStyle name="Header2 2 2 2 2 3 2 2" xfId="8429" xr:uid="{00000000-0005-0000-0000-0000EE200000}"/>
    <cellStyle name="Header2 2 2 2 2 3 2 3" xfId="8430" xr:uid="{00000000-0005-0000-0000-0000EF200000}"/>
    <cellStyle name="Header2 2 2 2 2 3 2 4" xfId="8431" xr:uid="{00000000-0005-0000-0000-0000F0200000}"/>
    <cellStyle name="Header2 2 2 2 2 3 2 5" xfId="8432" xr:uid="{00000000-0005-0000-0000-0000F1200000}"/>
    <cellStyle name="Header2 2 2 2 2 3 3" xfId="8433" xr:uid="{00000000-0005-0000-0000-0000F2200000}"/>
    <cellStyle name="Header2 2 2 2 2 3 3 2" xfId="8434" xr:uid="{00000000-0005-0000-0000-0000F3200000}"/>
    <cellStyle name="Header2 2 2 2 2 3 3 3" xfId="8435" xr:uid="{00000000-0005-0000-0000-0000F4200000}"/>
    <cellStyle name="Header2 2 2 2 2 3 3 4" xfId="8436" xr:uid="{00000000-0005-0000-0000-0000F5200000}"/>
    <cellStyle name="Header2 2 2 2 2 3 3 5" xfId="8437" xr:uid="{00000000-0005-0000-0000-0000F6200000}"/>
    <cellStyle name="Header2 2 2 2 2 3 4" xfId="8438" xr:uid="{00000000-0005-0000-0000-0000F7200000}"/>
    <cellStyle name="Header2 2 2 2 2 3 4 2" xfId="8439" xr:uid="{00000000-0005-0000-0000-0000F8200000}"/>
    <cellStyle name="Header2 2 2 2 2 3 4 3" xfId="8440" xr:uid="{00000000-0005-0000-0000-0000F9200000}"/>
    <cellStyle name="Header2 2 2 2 2 3 4 4" xfId="8441" xr:uid="{00000000-0005-0000-0000-0000FA200000}"/>
    <cellStyle name="Header2 2 2 2 2 3 4 5" xfId="8442" xr:uid="{00000000-0005-0000-0000-0000FB200000}"/>
    <cellStyle name="Header2 2 2 2 2 3 5" xfId="8443" xr:uid="{00000000-0005-0000-0000-0000FC200000}"/>
    <cellStyle name="Header2 2 2 2 2 3 6" xfId="8444" xr:uid="{00000000-0005-0000-0000-0000FD200000}"/>
    <cellStyle name="Header2 2 2 2 2 3 7" xfId="8445" xr:uid="{00000000-0005-0000-0000-0000FE200000}"/>
    <cellStyle name="Header2 2 2 2 2 3 8" xfId="8446" xr:uid="{00000000-0005-0000-0000-0000FF200000}"/>
    <cellStyle name="Header2 2 2 2 2 4" xfId="8447" xr:uid="{00000000-0005-0000-0000-000000210000}"/>
    <cellStyle name="Header2 2 2 2 2 4 2" xfId="8448" xr:uid="{00000000-0005-0000-0000-000001210000}"/>
    <cellStyle name="Header2 2 2 2 2 4 2 2" xfId="8449" xr:uid="{00000000-0005-0000-0000-000002210000}"/>
    <cellStyle name="Header2 2 2 2 2 4 2 3" xfId="8450" xr:uid="{00000000-0005-0000-0000-000003210000}"/>
    <cellStyle name="Header2 2 2 2 2 4 2 4" xfId="8451" xr:uid="{00000000-0005-0000-0000-000004210000}"/>
    <cellStyle name="Header2 2 2 2 2 4 2 5" xfId="8452" xr:uid="{00000000-0005-0000-0000-000005210000}"/>
    <cellStyle name="Header2 2 2 2 2 4 3" xfId="8453" xr:uid="{00000000-0005-0000-0000-000006210000}"/>
    <cellStyle name="Header2 2 2 2 2 4 3 2" xfId="8454" xr:uid="{00000000-0005-0000-0000-000007210000}"/>
    <cellStyle name="Header2 2 2 2 2 4 3 3" xfId="8455" xr:uid="{00000000-0005-0000-0000-000008210000}"/>
    <cellStyle name="Header2 2 2 2 2 4 3 4" xfId="8456" xr:uid="{00000000-0005-0000-0000-000009210000}"/>
    <cellStyle name="Header2 2 2 2 2 4 3 5" xfId="8457" xr:uid="{00000000-0005-0000-0000-00000A210000}"/>
    <cellStyle name="Header2 2 2 2 2 4 4" xfId="8458" xr:uid="{00000000-0005-0000-0000-00000B210000}"/>
    <cellStyle name="Header2 2 2 2 2 4 4 2" xfId="8459" xr:uid="{00000000-0005-0000-0000-00000C210000}"/>
    <cellStyle name="Header2 2 2 2 2 4 4 3" xfId="8460" xr:uid="{00000000-0005-0000-0000-00000D210000}"/>
    <cellStyle name="Header2 2 2 2 2 4 4 4" xfId="8461" xr:uid="{00000000-0005-0000-0000-00000E210000}"/>
    <cellStyle name="Header2 2 2 2 2 4 4 5" xfId="8462" xr:uid="{00000000-0005-0000-0000-00000F210000}"/>
    <cellStyle name="Header2 2 2 2 2 4 5" xfId="8463" xr:uid="{00000000-0005-0000-0000-000010210000}"/>
    <cellStyle name="Header2 2 2 2 2 4 6" xfId="8464" xr:uid="{00000000-0005-0000-0000-000011210000}"/>
    <cellStyle name="Header2 2 2 2 2 4 7" xfId="8465" xr:uid="{00000000-0005-0000-0000-000012210000}"/>
    <cellStyle name="Header2 2 2 2 2 4 8" xfId="8466" xr:uid="{00000000-0005-0000-0000-000013210000}"/>
    <cellStyle name="Header2 2 2 2 2 5" xfId="8467" xr:uid="{00000000-0005-0000-0000-000014210000}"/>
    <cellStyle name="Header2 2 2 2 2 5 2" xfId="8468" xr:uid="{00000000-0005-0000-0000-000015210000}"/>
    <cellStyle name="Header2 2 2 2 2 5 3" xfId="8469" xr:uid="{00000000-0005-0000-0000-000016210000}"/>
    <cellStyle name="Header2 2 2 2 2 5 4" xfId="8470" xr:uid="{00000000-0005-0000-0000-000017210000}"/>
    <cellStyle name="Header2 2 2 2 2 5 5" xfId="8471" xr:uid="{00000000-0005-0000-0000-000018210000}"/>
    <cellStyle name="Header2 2 2 2 2 6" xfId="8472" xr:uid="{00000000-0005-0000-0000-000019210000}"/>
    <cellStyle name="Header2 2 2 2 2 6 2" xfId="8473" xr:uid="{00000000-0005-0000-0000-00001A210000}"/>
    <cellStyle name="Header2 2 2 2 2 6 3" xfId="8474" xr:uid="{00000000-0005-0000-0000-00001B210000}"/>
    <cellStyle name="Header2 2 2 2 2 6 4" xfId="8475" xr:uid="{00000000-0005-0000-0000-00001C210000}"/>
    <cellStyle name="Header2 2 2 2 2 6 5" xfId="8476" xr:uid="{00000000-0005-0000-0000-00001D210000}"/>
    <cellStyle name="Header2 2 2 2 2 7" xfId="8477" xr:uid="{00000000-0005-0000-0000-00001E210000}"/>
    <cellStyle name="Header2 2 2 2 2 7 2" xfId="8478" xr:uid="{00000000-0005-0000-0000-00001F210000}"/>
    <cellStyle name="Header2 2 2 2 2 7 3" xfId="8479" xr:uid="{00000000-0005-0000-0000-000020210000}"/>
    <cellStyle name="Header2 2 2 2 2 7 4" xfId="8480" xr:uid="{00000000-0005-0000-0000-000021210000}"/>
    <cellStyle name="Header2 2 2 2 2 7 5" xfId="8481" xr:uid="{00000000-0005-0000-0000-000022210000}"/>
    <cellStyle name="Header2 2 2 2 2 8" xfId="8482" xr:uid="{00000000-0005-0000-0000-000023210000}"/>
    <cellStyle name="Header2 2 2 2 2 9" xfId="8483" xr:uid="{00000000-0005-0000-0000-000024210000}"/>
    <cellStyle name="Header2 2 2 2 3" xfId="8484" xr:uid="{00000000-0005-0000-0000-000025210000}"/>
    <cellStyle name="Header2 2 2 2 3 10" xfId="8485" xr:uid="{00000000-0005-0000-0000-000026210000}"/>
    <cellStyle name="Header2 2 2 2 3 11" xfId="8486" xr:uid="{00000000-0005-0000-0000-000027210000}"/>
    <cellStyle name="Header2 2 2 2 3 2" xfId="8487" xr:uid="{00000000-0005-0000-0000-000028210000}"/>
    <cellStyle name="Header2 2 2 2 3 2 2" xfId="8488" xr:uid="{00000000-0005-0000-0000-000029210000}"/>
    <cellStyle name="Header2 2 2 2 3 2 2 2" xfId="8489" xr:uid="{00000000-0005-0000-0000-00002A210000}"/>
    <cellStyle name="Header2 2 2 2 3 2 2 3" xfId="8490" xr:uid="{00000000-0005-0000-0000-00002B210000}"/>
    <cellStyle name="Header2 2 2 2 3 2 2 4" xfId="8491" xr:uid="{00000000-0005-0000-0000-00002C210000}"/>
    <cellStyle name="Header2 2 2 2 3 2 2 5" xfId="8492" xr:uid="{00000000-0005-0000-0000-00002D210000}"/>
    <cellStyle name="Header2 2 2 2 3 2 3" xfId="8493" xr:uid="{00000000-0005-0000-0000-00002E210000}"/>
    <cellStyle name="Header2 2 2 2 3 2 3 2" xfId="8494" xr:uid="{00000000-0005-0000-0000-00002F210000}"/>
    <cellStyle name="Header2 2 2 2 3 2 3 3" xfId="8495" xr:uid="{00000000-0005-0000-0000-000030210000}"/>
    <cellStyle name="Header2 2 2 2 3 2 3 4" xfId="8496" xr:uid="{00000000-0005-0000-0000-000031210000}"/>
    <cellStyle name="Header2 2 2 2 3 2 3 5" xfId="8497" xr:uid="{00000000-0005-0000-0000-000032210000}"/>
    <cellStyle name="Header2 2 2 2 3 2 4" xfId="8498" xr:uid="{00000000-0005-0000-0000-000033210000}"/>
    <cellStyle name="Header2 2 2 2 3 2 4 2" xfId="8499" xr:uid="{00000000-0005-0000-0000-000034210000}"/>
    <cellStyle name="Header2 2 2 2 3 2 4 3" xfId="8500" xr:uid="{00000000-0005-0000-0000-000035210000}"/>
    <cellStyle name="Header2 2 2 2 3 2 4 4" xfId="8501" xr:uid="{00000000-0005-0000-0000-000036210000}"/>
    <cellStyle name="Header2 2 2 2 3 2 4 5" xfId="8502" xr:uid="{00000000-0005-0000-0000-000037210000}"/>
    <cellStyle name="Header2 2 2 2 3 2 5" xfId="8503" xr:uid="{00000000-0005-0000-0000-000038210000}"/>
    <cellStyle name="Header2 2 2 2 3 2 6" xfId="8504" xr:uid="{00000000-0005-0000-0000-000039210000}"/>
    <cellStyle name="Header2 2 2 2 3 2 7" xfId="8505" xr:uid="{00000000-0005-0000-0000-00003A210000}"/>
    <cellStyle name="Header2 2 2 2 3 2 8" xfId="8506" xr:uid="{00000000-0005-0000-0000-00003B210000}"/>
    <cellStyle name="Header2 2 2 2 3 3" xfId="8507" xr:uid="{00000000-0005-0000-0000-00003C210000}"/>
    <cellStyle name="Header2 2 2 2 3 3 2" xfId="8508" xr:uid="{00000000-0005-0000-0000-00003D210000}"/>
    <cellStyle name="Header2 2 2 2 3 3 2 2" xfId="8509" xr:uid="{00000000-0005-0000-0000-00003E210000}"/>
    <cellStyle name="Header2 2 2 2 3 3 2 3" xfId="8510" xr:uid="{00000000-0005-0000-0000-00003F210000}"/>
    <cellStyle name="Header2 2 2 2 3 3 2 4" xfId="8511" xr:uid="{00000000-0005-0000-0000-000040210000}"/>
    <cellStyle name="Header2 2 2 2 3 3 2 5" xfId="8512" xr:uid="{00000000-0005-0000-0000-000041210000}"/>
    <cellStyle name="Header2 2 2 2 3 3 3" xfId="8513" xr:uid="{00000000-0005-0000-0000-000042210000}"/>
    <cellStyle name="Header2 2 2 2 3 3 3 2" xfId="8514" xr:uid="{00000000-0005-0000-0000-000043210000}"/>
    <cellStyle name="Header2 2 2 2 3 3 3 3" xfId="8515" xr:uid="{00000000-0005-0000-0000-000044210000}"/>
    <cellStyle name="Header2 2 2 2 3 3 3 4" xfId="8516" xr:uid="{00000000-0005-0000-0000-000045210000}"/>
    <cellStyle name="Header2 2 2 2 3 3 3 5" xfId="8517" xr:uid="{00000000-0005-0000-0000-000046210000}"/>
    <cellStyle name="Header2 2 2 2 3 3 4" xfId="8518" xr:uid="{00000000-0005-0000-0000-000047210000}"/>
    <cellStyle name="Header2 2 2 2 3 3 4 2" xfId="8519" xr:uid="{00000000-0005-0000-0000-000048210000}"/>
    <cellStyle name="Header2 2 2 2 3 3 4 3" xfId="8520" xr:uid="{00000000-0005-0000-0000-000049210000}"/>
    <cellStyle name="Header2 2 2 2 3 3 4 4" xfId="8521" xr:uid="{00000000-0005-0000-0000-00004A210000}"/>
    <cellStyle name="Header2 2 2 2 3 3 4 5" xfId="8522" xr:uid="{00000000-0005-0000-0000-00004B210000}"/>
    <cellStyle name="Header2 2 2 2 3 3 5" xfId="8523" xr:uid="{00000000-0005-0000-0000-00004C210000}"/>
    <cellStyle name="Header2 2 2 2 3 3 6" xfId="8524" xr:uid="{00000000-0005-0000-0000-00004D210000}"/>
    <cellStyle name="Header2 2 2 2 3 3 7" xfId="8525" xr:uid="{00000000-0005-0000-0000-00004E210000}"/>
    <cellStyle name="Header2 2 2 2 3 3 8" xfId="8526" xr:uid="{00000000-0005-0000-0000-00004F210000}"/>
    <cellStyle name="Header2 2 2 2 3 4" xfId="8527" xr:uid="{00000000-0005-0000-0000-000050210000}"/>
    <cellStyle name="Header2 2 2 2 3 4 2" xfId="8528" xr:uid="{00000000-0005-0000-0000-000051210000}"/>
    <cellStyle name="Header2 2 2 2 3 4 2 2" xfId="8529" xr:uid="{00000000-0005-0000-0000-000052210000}"/>
    <cellStyle name="Header2 2 2 2 3 4 2 3" xfId="8530" xr:uid="{00000000-0005-0000-0000-000053210000}"/>
    <cellStyle name="Header2 2 2 2 3 4 2 4" xfId="8531" xr:uid="{00000000-0005-0000-0000-000054210000}"/>
    <cellStyle name="Header2 2 2 2 3 4 2 5" xfId="8532" xr:uid="{00000000-0005-0000-0000-000055210000}"/>
    <cellStyle name="Header2 2 2 2 3 4 3" xfId="8533" xr:uid="{00000000-0005-0000-0000-000056210000}"/>
    <cellStyle name="Header2 2 2 2 3 4 3 2" xfId="8534" xr:uid="{00000000-0005-0000-0000-000057210000}"/>
    <cellStyle name="Header2 2 2 2 3 4 3 3" xfId="8535" xr:uid="{00000000-0005-0000-0000-000058210000}"/>
    <cellStyle name="Header2 2 2 2 3 4 3 4" xfId="8536" xr:uid="{00000000-0005-0000-0000-000059210000}"/>
    <cellStyle name="Header2 2 2 2 3 4 3 5" xfId="8537" xr:uid="{00000000-0005-0000-0000-00005A210000}"/>
    <cellStyle name="Header2 2 2 2 3 4 4" xfId="8538" xr:uid="{00000000-0005-0000-0000-00005B210000}"/>
    <cellStyle name="Header2 2 2 2 3 4 4 2" xfId="8539" xr:uid="{00000000-0005-0000-0000-00005C210000}"/>
    <cellStyle name="Header2 2 2 2 3 4 4 3" xfId="8540" xr:uid="{00000000-0005-0000-0000-00005D210000}"/>
    <cellStyle name="Header2 2 2 2 3 4 4 4" xfId="8541" xr:uid="{00000000-0005-0000-0000-00005E210000}"/>
    <cellStyle name="Header2 2 2 2 3 4 4 5" xfId="8542" xr:uid="{00000000-0005-0000-0000-00005F210000}"/>
    <cellStyle name="Header2 2 2 2 3 4 5" xfId="8543" xr:uid="{00000000-0005-0000-0000-000060210000}"/>
    <cellStyle name="Header2 2 2 2 3 4 6" xfId="8544" xr:uid="{00000000-0005-0000-0000-000061210000}"/>
    <cellStyle name="Header2 2 2 2 3 4 7" xfId="8545" xr:uid="{00000000-0005-0000-0000-000062210000}"/>
    <cellStyle name="Header2 2 2 2 3 4 8" xfId="8546" xr:uid="{00000000-0005-0000-0000-000063210000}"/>
    <cellStyle name="Header2 2 2 2 3 5" xfId="8547" xr:uid="{00000000-0005-0000-0000-000064210000}"/>
    <cellStyle name="Header2 2 2 2 3 5 2" xfId="8548" xr:uid="{00000000-0005-0000-0000-000065210000}"/>
    <cellStyle name="Header2 2 2 2 3 5 3" xfId="8549" xr:uid="{00000000-0005-0000-0000-000066210000}"/>
    <cellStyle name="Header2 2 2 2 3 5 4" xfId="8550" xr:uid="{00000000-0005-0000-0000-000067210000}"/>
    <cellStyle name="Header2 2 2 2 3 5 5" xfId="8551" xr:uid="{00000000-0005-0000-0000-000068210000}"/>
    <cellStyle name="Header2 2 2 2 3 6" xfId="8552" xr:uid="{00000000-0005-0000-0000-000069210000}"/>
    <cellStyle name="Header2 2 2 2 3 6 2" xfId="8553" xr:uid="{00000000-0005-0000-0000-00006A210000}"/>
    <cellStyle name="Header2 2 2 2 3 6 3" xfId="8554" xr:uid="{00000000-0005-0000-0000-00006B210000}"/>
    <cellStyle name="Header2 2 2 2 3 6 4" xfId="8555" xr:uid="{00000000-0005-0000-0000-00006C210000}"/>
    <cellStyle name="Header2 2 2 2 3 6 5" xfId="8556" xr:uid="{00000000-0005-0000-0000-00006D210000}"/>
    <cellStyle name="Header2 2 2 2 3 7" xfId="8557" xr:uid="{00000000-0005-0000-0000-00006E210000}"/>
    <cellStyle name="Header2 2 2 2 3 7 2" xfId="8558" xr:uid="{00000000-0005-0000-0000-00006F210000}"/>
    <cellStyle name="Header2 2 2 2 3 7 3" xfId="8559" xr:uid="{00000000-0005-0000-0000-000070210000}"/>
    <cellStyle name="Header2 2 2 2 3 7 4" xfId="8560" xr:uid="{00000000-0005-0000-0000-000071210000}"/>
    <cellStyle name="Header2 2 2 2 3 7 5" xfId="8561" xr:uid="{00000000-0005-0000-0000-000072210000}"/>
    <cellStyle name="Header2 2 2 2 3 8" xfId="8562" xr:uid="{00000000-0005-0000-0000-000073210000}"/>
    <cellStyle name="Header2 2 2 2 3 9" xfId="8563" xr:uid="{00000000-0005-0000-0000-000074210000}"/>
    <cellStyle name="Header2 2 2 2 4" xfId="8564" xr:uid="{00000000-0005-0000-0000-000075210000}"/>
    <cellStyle name="Header2 2 2 2 4 2" xfId="8565" xr:uid="{00000000-0005-0000-0000-000076210000}"/>
    <cellStyle name="Header2 2 2 2 4 2 2" xfId="8566" xr:uid="{00000000-0005-0000-0000-000077210000}"/>
    <cellStyle name="Header2 2 2 2 4 2 3" xfId="8567" xr:uid="{00000000-0005-0000-0000-000078210000}"/>
    <cellStyle name="Header2 2 2 2 4 2 4" xfId="8568" xr:uid="{00000000-0005-0000-0000-000079210000}"/>
    <cellStyle name="Header2 2 2 2 4 2 5" xfId="8569" xr:uid="{00000000-0005-0000-0000-00007A210000}"/>
    <cellStyle name="Header2 2 2 2 4 3" xfId="8570" xr:uid="{00000000-0005-0000-0000-00007B210000}"/>
    <cellStyle name="Header2 2 2 2 4 3 2" xfId="8571" xr:uid="{00000000-0005-0000-0000-00007C210000}"/>
    <cellStyle name="Header2 2 2 2 4 3 3" xfId="8572" xr:uid="{00000000-0005-0000-0000-00007D210000}"/>
    <cellStyle name="Header2 2 2 2 4 3 4" xfId="8573" xr:uid="{00000000-0005-0000-0000-00007E210000}"/>
    <cellStyle name="Header2 2 2 2 4 3 5" xfId="8574" xr:uid="{00000000-0005-0000-0000-00007F210000}"/>
    <cellStyle name="Header2 2 2 2 4 4" xfId="8575" xr:uid="{00000000-0005-0000-0000-000080210000}"/>
    <cellStyle name="Header2 2 2 2 4 4 2" xfId="8576" xr:uid="{00000000-0005-0000-0000-000081210000}"/>
    <cellStyle name="Header2 2 2 2 4 4 3" xfId="8577" xr:uid="{00000000-0005-0000-0000-000082210000}"/>
    <cellStyle name="Header2 2 2 2 4 4 4" xfId="8578" xr:uid="{00000000-0005-0000-0000-000083210000}"/>
    <cellStyle name="Header2 2 2 2 4 4 5" xfId="8579" xr:uid="{00000000-0005-0000-0000-000084210000}"/>
    <cellStyle name="Header2 2 2 2 4 5" xfId="8580" xr:uid="{00000000-0005-0000-0000-000085210000}"/>
    <cellStyle name="Header2 2 2 2 4 6" xfId="8581" xr:uid="{00000000-0005-0000-0000-000086210000}"/>
    <cellStyle name="Header2 2 2 2 4 7" xfId="8582" xr:uid="{00000000-0005-0000-0000-000087210000}"/>
    <cellStyle name="Header2 2 2 2 4 8" xfId="8583" xr:uid="{00000000-0005-0000-0000-000088210000}"/>
    <cellStyle name="Header2 2 2 2 5" xfId="8584" xr:uid="{00000000-0005-0000-0000-000089210000}"/>
    <cellStyle name="Header2 2 2 2 5 2" xfId="8585" xr:uid="{00000000-0005-0000-0000-00008A210000}"/>
    <cellStyle name="Header2 2 2 2 5 2 2" xfId="8586" xr:uid="{00000000-0005-0000-0000-00008B210000}"/>
    <cellStyle name="Header2 2 2 2 5 2 3" xfId="8587" xr:uid="{00000000-0005-0000-0000-00008C210000}"/>
    <cellStyle name="Header2 2 2 2 5 2 4" xfId="8588" xr:uid="{00000000-0005-0000-0000-00008D210000}"/>
    <cellStyle name="Header2 2 2 2 5 2 5" xfId="8589" xr:uid="{00000000-0005-0000-0000-00008E210000}"/>
    <cellStyle name="Header2 2 2 2 5 3" xfId="8590" xr:uid="{00000000-0005-0000-0000-00008F210000}"/>
    <cellStyle name="Header2 2 2 2 5 3 2" xfId="8591" xr:uid="{00000000-0005-0000-0000-000090210000}"/>
    <cellStyle name="Header2 2 2 2 5 3 3" xfId="8592" xr:uid="{00000000-0005-0000-0000-000091210000}"/>
    <cellStyle name="Header2 2 2 2 5 3 4" xfId="8593" xr:uid="{00000000-0005-0000-0000-000092210000}"/>
    <cellStyle name="Header2 2 2 2 5 3 5" xfId="8594" xr:uid="{00000000-0005-0000-0000-000093210000}"/>
    <cellStyle name="Header2 2 2 2 5 4" xfId="8595" xr:uid="{00000000-0005-0000-0000-000094210000}"/>
    <cellStyle name="Header2 2 2 2 5 4 2" xfId="8596" xr:uid="{00000000-0005-0000-0000-000095210000}"/>
    <cellStyle name="Header2 2 2 2 5 4 3" xfId="8597" xr:uid="{00000000-0005-0000-0000-000096210000}"/>
    <cellStyle name="Header2 2 2 2 5 4 4" xfId="8598" xr:uid="{00000000-0005-0000-0000-000097210000}"/>
    <cellStyle name="Header2 2 2 2 5 4 5" xfId="8599" xr:uid="{00000000-0005-0000-0000-000098210000}"/>
    <cellStyle name="Header2 2 2 2 5 5" xfId="8600" xr:uid="{00000000-0005-0000-0000-000099210000}"/>
    <cellStyle name="Header2 2 2 2 5 6" xfId="8601" xr:uid="{00000000-0005-0000-0000-00009A210000}"/>
    <cellStyle name="Header2 2 2 2 5 7" xfId="8602" xr:uid="{00000000-0005-0000-0000-00009B210000}"/>
    <cellStyle name="Header2 2 2 2 5 8" xfId="8603" xr:uid="{00000000-0005-0000-0000-00009C210000}"/>
    <cellStyle name="Header2 2 2 2 6" xfId="8604" xr:uid="{00000000-0005-0000-0000-00009D210000}"/>
    <cellStyle name="Header2 2 2 2 6 2" xfId="8605" xr:uid="{00000000-0005-0000-0000-00009E210000}"/>
    <cellStyle name="Header2 2 2 2 6 2 2" xfId="8606" xr:uid="{00000000-0005-0000-0000-00009F210000}"/>
    <cellStyle name="Header2 2 2 2 6 2 3" xfId="8607" xr:uid="{00000000-0005-0000-0000-0000A0210000}"/>
    <cellStyle name="Header2 2 2 2 6 2 4" xfId="8608" xr:uid="{00000000-0005-0000-0000-0000A1210000}"/>
    <cellStyle name="Header2 2 2 2 6 2 5" xfId="8609" xr:uid="{00000000-0005-0000-0000-0000A2210000}"/>
    <cellStyle name="Header2 2 2 2 6 3" xfId="8610" xr:uid="{00000000-0005-0000-0000-0000A3210000}"/>
    <cellStyle name="Header2 2 2 2 6 3 2" xfId="8611" xr:uid="{00000000-0005-0000-0000-0000A4210000}"/>
    <cellStyle name="Header2 2 2 2 6 3 3" xfId="8612" xr:uid="{00000000-0005-0000-0000-0000A5210000}"/>
    <cellStyle name="Header2 2 2 2 6 3 4" xfId="8613" xr:uid="{00000000-0005-0000-0000-0000A6210000}"/>
    <cellStyle name="Header2 2 2 2 6 3 5" xfId="8614" xr:uid="{00000000-0005-0000-0000-0000A7210000}"/>
    <cellStyle name="Header2 2 2 2 6 4" xfId="8615" xr:uid="{00000000-0005-0000-0000-0000A8210000}"/>
    <cellStyle name="Header2 2 2 2 6 4 2" xfId="8616" xr:uid="{00000000-0005-0000-0000-0000A9210000}"/>
    <cellStyle name="Header2 2 2 2 6 4 3" xfId="8617" xr:uid="{00000000-0005-0000-0000-0000AA210000}"/>
    <cellStyle name="Header2 2 2 2 6 4 4" xfId="8618" xr:uid="{00000000-0005-0000-0000-0000AB210000}"/>
    <cellStyle name="Header2 2 2 2 6 4 5" xfId="8619" xr:uid="{00000000-0005-0000-0000-0000AC210000}"/>
    <cellStyle name="Header2 2 2 2 6 5" xfId="8620" xr:uid="{00000000-0005-0000-0000-0000AD210000}"/>
    <cellStyle name="Header2 2 2 2 6 6" xfId="8621" xr:uid="{00000000-0005-0000-0000-0000AE210000}"/>
    <cellStyle name="Header2 2 2 2 6 7" xfId="8622" xr:uid="{00000000-0005-0000-0000-0000AF210000}"/>
    <cellStyle name="Header2 2 2 2 6 8" xfId="8623" xr:uid="{00000000-0005-0000-0000-0000B0210000}"/>
    <cellStyle name="Header2 2 2 2 7" xfId="8624" xr:uid="{00000000-0005-0000-0000-0000B1210000}"/>
    <cellStyle name="Header2 2 2 2 7 2" xfId="8625" xr:uid="{00000000-0005-0000-0000-0000B2210000}"/>
    <cellStyle name="Header2 2 2 2 7 3" xfId="8626" xr:uid="{00000000-0005-0000-0000-0000B3210000}"/>
    <cellStyle name="Header2 2 2 2 7 4" xfId="8627" xr:uid="{00000000-0005-0000-0000-0000B4210000}"/>
    <cellStyle name="Header2 2 2 2 7 5" xfId="8628" xr:uid="{00000000-0005-0000-0000-0000B5210000}"/>
    <cellStyle name="Header2 2 2 2 8" xfId="8629" xr:uid="{00000000-0005-0000-0000-0000B6210000}"/>
    <cellStyle name="Header2 2 2 2 8 2" xfId="8630" xr:uid="{00000000-0005-0000-0000-0000B7210000}"/>
    <cellStyle name="Header2 2 2 2 8 3" xfId="8631" xr:uid="{00000000-0005-0000-0000-0000B8210000}"/>
    <cellStyle name="Header2 2 2 2 8 4" xfId="8632" xr:uid="{00000000-0005-0000-0000-0000B9210000}"/>
    <cellStyle name="Header2 2 2 2 8 5" xfId="8633" xr:uid="{00000000-0005-0000-0000-0000BA210000}"/>
    <cellStyle name="Header2 2 2 2 9" xfId="8634" xr:uid="{00000000-0005-0000-0000-0000BB210000}"/>
    <cellStyle name="Header2 2 2 2 9 2" xfId="8635" xr:uid="{00000000-0005-0000-0000-0000BC210000}"/>
    <cellStyle name="Header2 2 2 2 9 3" xfId="8636" xr:uid="{00000000-0005-0000-0000-0000BD210000}"/>
    <cellStyle name="Header2 2 2 2 9 4" xfId="8637" xr:uid="{00000000-0005-0000-0000-0000BE210000}"/>
    <cellStyle name="Header2 2 2 2 9 5" xfId="8638" xr:uid="{00000000-0005-0000-0000-0000BF210000}"/>
    <cellStyle name="Header2 2 2 3" xfId="8639" xr:uid="{00000000-0005-0000-0000-0000C0210000}"/>
    <cellStyle name="Header2 2 2 3 10" xfId="8640" xr:uid="{00000000-0005-0000-0000-0000C1210000}"/>
    <cellStyle name="Header2 2 2 3 11" xfId="8641" xr:uid="{00000000-0005-0000-0000-0000C2210000}"/>
    <cellStyle name="Header2 2 2 3 2" xfId="8642" xr:uid="{00000000-0005-0000-0000-0000C3210000}"/>
    <cellStyle name="Header2 2 2 3 2 2" xfId="8643" xr:uid="{00000000-0005-0000-0000-0000C4210000}"/>
    <cellStyle name="Header2 2 2 3 2 2 2" xfId="8644" xr:uid="{00000000-0005-0000-0000-0000C5210000}"/>
    <cellStyle name="Header2 2 2 3 2 2 3" xfId="8645" xr:uid="{00000000-0005-0000-0000-0000C6210000}"/>
    <cellStyle name="Header2 2 2 3 2 2 4" xfId="8646" xr:uid="{00000000-0005-0000-0000-0000C7210000}"/>
    <cellStyle name="Header2 2 2 3 2 2 5" xfId="8647" xr:uid="{00000000-0005-0000-0000-0000C8210000}"/>
    <cellStyle name="Header2 2 2 3 2 3" xfId="8648" xr:uid="{00000000-0005-0000-0000-0000C9210000}"/>
    <cellStyle name="Header2 2 2 3 2 3 2" xfId="8649" xr:uid="{00000000-0005-0000-0000-0000CA210000}"/>
    <cellStyle name="Header2 2 2 3 2 3 3" xfId="8650" xr:uid="{00000000-0005-0000-0000-0000CB210000}"/>
    <cellStyle name="Header2 2 2 3 2 3 4" xfId="8651" xr:uid="{00000000-0005-0000-0000-0000CC210000}"/>
    <cellStyle name="Header2 2 2 3 2 3 5" xfId="8652" xr:uid="{00000000-0005-0000-0000-0000CD210000}"/>
    <cellStyle name="Header2 2 2 3 2 4" xfId="8653" xr:uid="{00000000-0005-0000-0000-0000CE210000}"/>
    <cellStyle name="Header2 2 2 3 2 4 2" xfId="8654" xr:uid="{00000000-0005-0000-0000-0000CF210000}"/>
    <cellStyle name="Header2 2 2 3 2 4 3" xfId="8655" xr:uid="{00000000-0005-0000-0000-0000D0210000}"/>
    <cellStyle name="Header2 2 2 3 2 4 4" xfId="8656" xr:uid="{00000000-0005-0000-0000-0000D1210000}"/>
    <cellStyle name="Header2 2 2 3 2 4 5" xfId="8657" xr:uid="{00000000-0005-0000-0000-0000D2210000}"/>
    <cellStyle name="Header2 2 2 3 2 5" xfId="8658" xr:uid="{00000000-0005-0000-0000-0000D3210000}"/>
    <cellStyle name="Header2 2 2 3 2 6" xfId="8659" xr:uid="{00000000-0005-0000-0000-0000D4210000}"/>
    <cellStyle name="Header2 2 2 3 2 7" xfId="8660" xr:uid="{00000000-0005-0000-0000-0000D5210000}"/>
    <cellStyle name="Header2 2 2 3 2 8" xfId="8661" xr:uid="{00000000-0005-0000-0000-0000D6210000}"/>
    <cellStyle name="Header2 2 2 3 3" xfId="8662" xr:uid="{00000000-0005-0000-0000-0000D7210000}"/>
    <cellStyle name="Header2 2 2 3 3 2" xfId="8663" xr:uid="{00000000-0005-0000-0000-0000D8210000}"/>
    <cellStyle name="Header2 2 2 3 3 2 2" xfId="8664" xr:uid="{00000000-0005-0000-0000-0000D9210000}"/>
    <cellStyle name="Header2 2 2 3 3 2 3" xfId="8665" xr:uid="{00000000-0005-0000-0000-0000DA210000}"/>
    <cellStyle name="Header2 2 2 3 3 2 4" xfId="8666" xr:uid="{00000000-0005-0000-0000-0000DB210000}"/>
    <cellStyle name="Header2 2 2 3 3 2 5" xfId="8667" xr:uid="{00000000-0005-0000-0000-0000DC210000}"/>
    <cellStyle name="Header2 2 2 3 3 3" xfId="8668" xr:uid="{00000000-0005-0000-0000-0000DD210000}"/>
    <cellStyle name="Header2 2 2 3 3 3 2" xfId="8669" xr:uid="{00000000-0005-0000-0000-0000DE210000}"/>
    <cellStyle name="Header2 2 2 3 3 3 3" xfId="8670" xr:uid="{00000000-0005-0000-0000-0000DF210000}"/>
    <cellStyle name="Header2 2 2 3 3 3 4" xfId="8671" xr:uid="{00000000-0005-0000-0000-0000E0210000}"/>
    <cellStyle name="Header2 2 2 3 3 3 5" xfId="8672" xr:uid="{00000000-0005-0000-0000-0000E1210000}"/>
    <cellStyle name="Header2 2 2 3 3 4" xfId="8673" xr:uid="{00000000-0005-0000-0000-0000E2210000}"/>
    <cellStyle name="Header2 2 2 3 3 4 2" xfId="8674" xr:uid="{00000000-0005-0000-0000-0000E3210000}"/>
    <cellStyle name="Header2 2 2 3 3 4 3" xfId="8675" xr:uid="{00000000-0005-0000-0000-0000E4210000}"/>
    <cellStyle name="Header2 2 2 3 3 4 4" xfId="8676" xr:uid="{00000000-0005-0000-0000-0000E5210000}"/>
    <cellStyle name="Header2 2 2 3 3 4 5" xfId="8677" xr:uid="{00000000-0005-0000-0000-0000E6210000}"/>
    <cellStyle name="Header2 2 2 3 3 5" xfId="8678" xr:uid="{00000000-0005-0000-0000-0000E7210000}"/>
    <cellStyle name="Header2 2 2 3 3 6" xfId="8679" xr:uid="{00000000-0005-0000-0000-0000E8210000}"/>
    <cellStyle name="Header2 2 2 3 3 7" xfId="8680" xr:uid="{00000000-0005-0000-0000-0000E9210000}"/>
    <cellStyle name="Header2 2 2 3 3 8" xfId="8681" xr:uid="{00000000-0005-0000-0000-0000EA210000}"/>
    <cellStyle name="Header2 2 2 3 4" xfId="8682" xr:uid="{00000000-0005-0000-0000-0000EB210000}"/>
    <cellStyle name="Header2 2 2 3 4 2" xfId="8683" xr:uid="{00000000-0005-0000-0000-0000EC210000}"/>
    <cellStyle name="Header2 2 2 3 4 2 2" xfId="8684" xr:uid="{00000000-0005-0000-0000-0000ED210000}"/>
    <cellStyle name="Header2 2 2 3 4 2 3" xfId="8685" xr:uid="{00000000-0005-0000-0000-0000EE210000}"/>
    <cellStyle name="Header2 2 2 3 4 2 4" xfId="8686" xr:uid="{00000000-0005-0000-0000-0000EF210000}"/>
    <cellStyle name="Header2 2 2 3 4 2 5" xfId="8687" xr:uid="{00000000-0005-0000-0000-0000F0210000}"/>
    <cellStyle name="Header2 2 2 3 4 3" xfId="8688" xr:uid="{00000000-0005-0000-0000-0000F1210000}"/>
    <cellStyle name="Header2 2 2 3 4 3 2" xfId="8689" xr:uid="{00000000-0005-0000-0000-0000F2210000}"/>
    <cellStyle name="Header2 2 2 3 4 3 3" xfId="8690" xr:uid="{00000000-0005-0000-0000-0000F3210000}"/>
    <cellStyle name="Header2 2 2 3 4 3 4" xfId="8691" xr:uid="{00000000-0005-0000-0000-0000F4210000}"/>
    <cellStyle name="Header2 2 2 3 4 3 5" xfId="8692" xr:uid="{00000000-0005-0000-0000-0000F5210000}"/>
    <cellStyle name="Header2 2 2 3 4 4" xfId="8693" xr:uid="{00000000-0005-0000-0000-0000F6210000}"/>
    <cellStyle name="Header2 2 2 3 4 4 2" xfId="8694" xr:uid="{00000000-0005-0000-0000-0000F7210000}"/>
    <cellStyle name="Header2 2 2 3 4 4 3" xfId="8695" xr:uid="{00000000-0005-0000-0000-0000F8210000}"/>
    <cellStyle name="Header2 2 2 3 4 4 4" xfId="8696" xr:uid="{00000000-0005-0000-0000-0000F9210000}"/>
    <cellStyle name="Header2 2 2 3 4 4 5" xfId="8697" xr:uid="{00000000-0005-0000-0000-0000FA210000}"/>
    <cellStyle name="Header2 2 2 3 4 5" xfId="8698" xr:uid="{00000000-0005-0000-0000-0000FB210000}"/>
    <cellStyle name="Header2 2 2 3 4 6" xfId="8699" xr:uid="{00000000-0005-0000-0000-0000FC210000}"/>
    <cellStyle name="Header2 2 2 3 4 7" xfId="8700" xr:uid="{00000000-0005-0000-0000-0000FD210000}"/>
    <cellStyle name="Header2 2 2 3 4 8" xfId="8701" xr:uid="{00000000-0005-0000-0000-0000FE210000}"/>
    <cellStyle name="Header2 2 2 3 5" xfId="8702" xr:uid="{00000000-0005-0000-0000-0000FF210000}"/>
    <cellStyle name="Header2 2 2 3 5 2" xfId="8703" xr:uid="{00000000-0005-0000-0000-000000220000}"/>
    <cellStyle name="Header2 2 2 3 5 3" xfId="8704" xr:uid="{00000000-0005-0000-0000-000001220000}"/>
    <cellStyle name="Header2 2 2 3 5 4" xfId="8705" xr:uid="{00000000-0005-0000-0000-000002220000}"/>
    <cellStyle name="Header2 2 2 3 5 5" xfId="8706" xr:uid="{00000000-0005-0000-0000-000003220000}"/>
    <cellStyle name="Header2 2 2 3 6" xfId="8707" xr:uid="{00000000-0005-0000-0000-000004220000}"/>
    <cellStyle name="Header2 2 2 3 6 2" xfId="8708" xr:uid="{00000000-0005-0000-0000-000005220000}"/>
    <cellStyle name="Header2 2 2 3 6 3" xfId="8709" xr:uid="{00000000-0005-0000-0000-000006220000}"/>
    <cellStyle name="Header2 2 2 3 6 4" xfId="8710" xr:uid="{00000000-0005-0000-0000-000007220000}"/>
    <cellStyle name="Header2 2 2 3 6 5" xfId="8711" xr:uid="{00000000-0005-0000-0000-000008220000}"/>
    <cellStyle name="Header2 2 2 3 7" xfId="8712" xr:uid="{00000000-0005-0000-0000-000009220000}"/>
    <cellStyle name="Header2 2 2 3 7 2" xfId="8713" xr:uid="{00000000-0005-0000-0000-00000A220000}"/>
    <cellStyle name="Header2 2 2 3 7 3" xfId="8714" xr:uid="{00000000-0005-0000-0000-00000B220000}"/>
    <cellStyle name="Header2 2 2 3 7 4" xfId="8715" xr:uid="{00000000-0005-0000-0000-00000C220000}"/>
    <cellStyle name="Header2 2 2 3 7 5" xfId="8716" xr:uid="{00000000-0005-0000-0000-00000D220000}"/>
    <cellStyle name="Header2 2 2 3 8" xfId="8717" xr:uid="{00000000-0005-0000-0000-00000E220000}"/>
    <cellStyle name="Header2 2 2 3 9" xfId="8718" xr:uid="{00000000-0005-0000-0000-00000F220000}"/>
    <cellStyle name="Header2 2 2 4" xfId="8719" xr:uid="{00000000-0005-0000-0000-000010220000}"/>
    <cellStyle name="Header2 2 2 4 10" xfId="8720" xr:uid="{00000000-0005-0000-0000-000011220000}"/>
    <cellStyle name="Header2 2 2 4 11" xfId="8721" xr:uid="{00000000-0005-0000-0000-000012220000}"/>
    <cellStyle name="Header2 2 2 4 2" xfId="8722" xr:uid="{00000000-0005-0000-0000-000013220000}"/>
    <cellStyle name="Header2 2 2 4 2 2" xfId="8723" xr:uid="{00000000-0005-0000-0000-000014220000}"/>
    <cellStyle name="Header2 2 2 4 2 2 2" xfId="8724" xr:uid="{00000000-0005-0000-0000-000015220000}"/>
    <cellStyle name="Header2 2 2 4 2 2 3" xfId="8725" xr:uid="{00000000-0005-0000-0000-000016220000}"/>
    <cellStyle name="Header2 2 2 4 2 2 4" xfId="8726" xr:uid="{00000000-0005-0000-0000-000017220000}"/>
    <cellStyle name="Header2 2 2 4 2 2 5" xfId="8727" xr:uid="{00000000-0005-0000-0000-000018220000}"/>
    <cellStyle name="Header2 2 2 4 2 3" xfId="8728" xr:uid="{00000000-0005-0000-0000-000019220000}"/>
    <cellStyle name="Header2 2 2 4 2 3 2" xfId="8729" xr:uid="{00000000-0005-0000-0000-00001A220000}"/>
    <cellStyle name="Header2 2 2 4 2 3 3" xfId="8730" xr:uid="{00000000-0005-0000-0000-00001B220000}"/>
    <cellStyle name="Header2 2 2 4 2 3 4" xfId="8731" xr:uid="{00000000-0005-0000-0000-00001C220000}"/>
    <cellStyle name="Header2 2 2 4 2 3 5" xfId="8732" xr:uid="{00000000-0005-0000-0000-00001D220000}"/>
    <cellStyle name="Header2 2 2 4 2 4" xfId="8733" xr:uid="{00000000-0005-0000-0000-00001E220000}"/>
    <cellStyle name="Header2 2 2 4 2 4 2" xfId="8734" xr:uid="{00000000-0005-0000-0000-00001F220000}"/>
    <cellStyle name="Header2 2 2 4 2 4 3" xfId="8735" xr:uid="{00000000-0005-0000-0000-000020220000}"/>
    <cellStyle name="Header2 2 2 4 2 4 4" xfId="8736" xr:uid="{00000000-0005-0000-0000-000021220000}"/>
    <cellStyle name="Header2 2 2 4 2 4 5" xfId="8737" xr:uid="{00000000-0005-0000-0000-000022220000}"/>
    <cellStyle name="Header2 2 2 4 2 5" xfId="8738" xr:uid="{00000000-0005-0000-0000-000023220000}"/>
    <cellStyle name="Header2 2 2 4 2 6" xfId="8739" xr:uid="{00000000-0005-0000-0000-000024220000}"/>
    <cellStyle name="Header2 2 2 4 2 7" xfId="8740" xr:uid="{00000000-0005-0000-0000-000025220000}"/>
    <cellStyle name="Header2 2 2 4 2 8" xfId="8741" xr:uid="{00000000-0005-0000-0000-000026220000}"/>
    <cellStyle name="Header2 2 2 4 3" xfId="8742" xr:uid="{00000000-0005-0000-0000-000027220000}"/>
    <cellStyle name="Header2 2 2 4 3 2" xfId="8743" xr:uid="{00000000-0005-0000-0000-000028220000}"/>
    <cellStyle name="Header2 2 2 4 3 2 2" xfId="8744" xr:uid="{00000000-0005-0000-0000-000029220000}"/>
    <cellStyle name="Header2 2 2 4 3 2 3" xfId="8745" xr:uid="{00000000-0005-0000-0000-00002A220000}"/>
    <cellStyle name="Header2 2 2 4 3 2 4" xfId="8746" xr:uid="{00000000-0005-0000-0000-00002B220000}"/>
    <cellStyle name="Header2 2 2 4 3 2 5" xfId="8747" xr:uid="{00000000-0005-0000-0000-00002C220000}"/>
    <cellStyle name="Header2 2 2 4 3 3" xfId="8748" xr:uid="{00000000-0005-0000-0000-00002D220000}"/>
    <cellStyle name="Header2 2 2 4 3 3 2" xfId="8749" xr:uid="{00000000-0005-0000-0000-00002E220000}"/>
    <cellStyle name="Header2 2 2 4 3 3 3" xfId="8750" xr:uid="{00000000-0005-0000-0000-00002F220000}"/>
    <cellStyle name="Header2 2 2 4 3 3 4" xfId="8751" xr:uid="{00000000-0005-0000-0000-000030220000}"/>
    <cellStyle name="Header2 2 2 4 3 3 5" xfId="8752" xr:uid="{00000000-0005-0000-0000-000031220000}"/>
    <cellStyle name="Header2 2 2 4 3 4" xfId="8753" xr:uid="{00000000-0005-0000-0000-000032220000}"/>
    <cellStyle name="Header2 2 2 4 3 4 2" xfId="8754" xr:uid="{00000000-0005-0000-0000-000033220000}"/>
    <cellStyle name="Header2 2 2 4 3 4 3" xfId="8755" xr:uid="{00000000-0005-0000-0000-000034220000}"/>
    <cellStyle name="Header2 2 2 4 3 4 4" xfId="8756" xr:uid="{00000000-0005-0000-0000-000035220000}"/>
    <cellStyle name="Header2 2 2 4 3 4 5" xfId="8757" xr:uid="{00000000-0005-0000-0000-000036220000}"/>
    <cellStyle name="Header2 2 2 4 3 5" xfId="8758" xr:uid="{00000000-0005-0000-0000-000037220000}"/>
    <cellStyle name="Header2 2 2 4 3 6" xfId="8759" xr:uid="{00000000-0005-0000-0000-000038220000}"/>
    <cellStyle name="Header2 2 2 4 3 7" xfId="8760" xr:uid="{00000000-0005-0000-0000-000039220000}"/>
    <cellStyle name="Header2 2 2 4 3 8" xfId="8761" xr:uid="{00000000-0005-0000-0000-00003A220000}"/>
    <cellStyle name="Header2 2 2 4 4" xfId="8762" xr:uid="{00000000-0005-0000-0000-00003B220000}"/>
    <cellStyle name="Header2 2 2 4 4 2" xfId="8763" xr:uid="{00000000-0005-0000-0000-00003C220000}"/>
    <cellStyle name="Header2 2 2 4 4 2 2" xfId="8764" xr:uid="{00000000-0005-0000-0000-00003D220000}"/>
    <cellStyle name="Header2 2 2 4 4 2 3" xfId="8765" xr:uid="{00000000-0005-0000-0000-00003E220000}"/>
    <cellStyle name="Header2 2 2 4 4 2 4" xfId="8766" xr:uid="{00000000-0005-0000-0000-00003F220000}"/>
    <cellStyle name="Header2 2 2 4 4 2 5" xfId="8767" xr:uid="{00000000-0005-0000-0000-000040220000}"/>
    <cellStyle name="Header2 2 2 4 4 3" xfId="8768" xr:uid="{00000000-0005-0000-0000-000041220000}"/>
    <cellStyle name="Header2 2 2 4 4 3 2" xfId="8769" xr:uid="{00000000-0005-0000-0000-000042220000}"/>
    <cellStyle name="Header2 2 2 4 4 3 3" xfId="8770" xr:uid="{00000000-0005-0000-0000-000043220000}"/>
    <cellStyle name="Header2 2 2 4 4 3 4" xfId="8771" xr:uid="{00000000-0005-0000-0000-000044220000}"/>
    <cellStyle name="Header2 2 2 4 4 3 5" xfId="8772" xr:uid="{00000000-0005-0000-0000-000045220000}"/>
    <cellStyle name="Header2 2 2 4 4 4" xfId="8773" xr:uid="{00000000-0005-0000-0000-000046220000}"/>
    <cellStyle name="Header2 2 2 4 4 4 2" xfId="8774" xr:uid="{00000000-0005-0000-0000-000047220000}"/>
    <cellStyle name="Header2 2 2 4 4 4 3" xfId="8775" xr:uid="{00000000-0005-0000-0000-000048220000}"/>
    <cellStyle name="Header2 2 2 4 4 4 4" xfId="8776" xr:uid="{00000000-0005-0000-0000-000049220000}"/>
    <cellStyle name="Header2 2 2 4 4 4 5" xfId="8777" xr:uid="{00000000-0005-0000-0000-00004A220000}"/>
    <cellStyle name="Header2 2 2 4 4 5" xfId="8778" xr:uid="{00000000-0005-0000-0000-00004B220000}"/>
    <cellStyle name="Header2 2 2 4 4 6" xfId="8779" xr:uid="{00000000-0005-0000-0000-00004C220000}"/>
    <cellStyle name="Header2 2 2 4 4 7" xfId="8780" xr:uid="{00000000-0005-0000-0000-00004D220000}"/>
    <cellStyle name="Header2 2 2 4 4 8" xfId="8781" xr:uid="{00000000-0005-0000-0000-00004E220000}"/>
    <cellStyle name="Header2 2 2 4 5" xfId="8782" xr:uid="{00000000-0005-0000-0000-00004F220000}"/>
    <cellStyle name="Header2 2 2 4 5 2" xfId="8783" xr:uid="{00000000-0005-0000-0000-000050220000}"/>
    <cellStyle name="Header2 2 2 4 5 3" xfId="8784" xr:uid="{00000000-0005-0000-0000-000051220000}"/>
    <cellStyle name="Header2 2 2 4 5 4" xfId="8785" xr:uid="{00000000-0005-0000-0000-000052220000}"/>
    <cellStyle name="Header2 2 2 4 5 5" xfId="8786" xr:uid="{00000000-0005-0000-0000-000053220000}"/>
    <cellStyle name="Header2 2 2 4 6" xfId="8787" xr:uid="{00000000-0005-0000-0000-000054220000}"/>
    <cellStyle name="Header2 2 2 4 6 2" xfId="8788" xr:uid="{00000000-0005-0000-0000-000055220000}"/>
    <cellStyle name="Header2 2 2 4 6 3" xfId="8789" xr:uid="{00000000-0005-0000-0000-000056220000}"/>
    <cellStyle name="Header2 2 2 4 6 4" xfId="8790" xr:uid="{00000000-0005-0000-0000-000057220000}"/>
    <cellStyle name="Header2 2 2 4 6 5" xfId="8791" xr:uid="{00000000-0005-0000-0000-000058220000}"/>
    <cellStyle name="Header2 2 2 4 7" xfId="8792" xr:uid="{00000000-0005-0000-0000-000059220000}"/>
    <cellStyle name="Header2 2 2 4 7 2" xfId="8793" xr:uid="{00000000-0005-0000-0000-00005A220000}"/>
    <cellStyle name="Header2 2 2 4 7 3" xfId="8794" xr:uid="{00000000-0005-0000-0000-00005B220000}"/>
    <cellStyle name="Header2 2 2 4 7 4" xfId="8795" xr:uid="{00000000-0005-0000-0000-00005C220000}"/>
    <cellStyle name="Header2 2 2 4 7 5" xfId="8796" xr:uid="{00000000-0005-0000-0000-00005D220000}"/>
    <cellStyle name="Header2 2 2 4 8" xfId="8797" xr:uid="{00000000-0005-0000-0000-00005E220000}"/>
    <cellStyle name="Header2 2 2 4 9" xfId="8798" xr:uid="{00000000-0005-0000-0000-00005F220000}"/>
    <cellStyle name="Header2 2 2 5" xfId="8799" xr:uid="{00000000-0005-0000-0000-000060220000}"/>
    <cellStyle name="Header2 2 2 5 10" xfId="8800" xr:uid="{00000000-0005-0000-0000-000061220000}"/>
    <cellStyle name="Header2 2 2 5 11" xfId="8801" xr:uid="{00000000-0005-0000-0000-000062220000}"/>
    <cellStyle name="Header2 2 2 5 2" xfId="8802" xr:uid="{00000000-0005-0000-0000-000063220000}"/>
    <cellStyle name="Header2 2 2 5 2 2" xfId="8803" xr:uid="{00000000-0005-0000-0000-000064220000}"/>
    <cellStyle name="Header2 2 2 5 2 2 2" xfId="8804" xr:uid="{00000000-0005-0000-0000-000065220000}"/>
    <cellStyle name="Header2 2 2 5 2 2 3" xfId="8805" xr:uid="{00000000-0005-0000-0000-000066220000}"/>
    <cellStyle name="Header2 2 2 5 2 2 4" xfId="8806" xr:uid="{00000000-0005-0000-0000-000067220000}"/>
    <cellStyle name="Header2 2 2 5 2 2 5" xfId="8807" xr:uid="{00000000-0005-0000-0000-000068220000}"/>
    <cellStyle name="Header2 2 2 5 2 3" xfId="8808" xr:uid="{00000000-0005-0000-0000-000069220000}"/>
    <cellStyle name="Header2 2 2 5 2 3 2" xfId="8809" xr:uid="{00000000-0005-0000-0000-00006A220000}"/>
    <cellStyle name="Header2 2 2 5 2 3 3" xfId="8810" xr:uid="{00000000-0005-0000-0000-00006B220000}"/>
    <cellStyle name="Header2 2 2 5 2 3 4" xfId="8811" xr:uid="{00000000-0005-0000-0000-00006C220000}"/>
    <cellStyle name="Header2 2 2 5 2 3 5" xfId="8812" xr:uid="{00000000-0005-0000-0000-00006D220000}"/>
    <cellStyle name="Header2 2 2 5 2 4" xfId="8813" xr:uid="{00000000-0005-0000-0000-00006E220000}"/>
    <cellStyle name="Header2 2 2 5 2 4 2" xfId="8814" xr:uid="{00000000-0005-0000-0000-00006F220000}"/>
    <cellStyle name="Header2 2 2 5 2 4 3" xfId="8815" xr:uid="{00000000-0005-0000-0000-000070220000}"/>
    <cellStyle name="Header2 2 2 5 2 4 4" xfId="8816" xr:uid="{00000000-0005-0000-0000-000071220000}"/>
    <cellStyle name="Header2 2 2 5 2 4 5" xfId="8817" xr:uid="{00000000-0005-0000-0000-000072220000}"/>
    <cellStyle name="Header2 2 2 5 2 5" xfId="8818" xr:uid="{00000000-0005-0000-0000-000073220000}"/>
    <cellStyle name="Header2 2 2 5 2 6" xfId="8819" xr:uid="{00000000-0005-0000-0000-000074220000}"/>
    <cellStyle name="Header2 2 2 5 2 7" xfId="8820" xr:uid="{00000000-0005-0000-0000-000075220000}"/>
    <cellStyle name="Header2 2 2 5 2 8" xfId="8821" xr:uid="{00000000-0005-0000-0000-000076220000}"/>
    <cellStyle name="Header2 2 2 5 3" xfId="8822" xr:uid="{00000000-0005-0000-0000-000077220000}"/>
    <cellStyle name="Header2 2 2 5 3 2" xfId="8823" xr:uid="{00000000-0005-0000-0000-000078220000}"/>
    <cellStyle name="Header2 2 2 5 3 2 2" xfId="8824" xr:uid="{00000000-0005-0000-0000-000079220000}"/>
    <cellStyle name="Header2 2 2 5 3 2 3" xfId="8825" xr:uid="{00000000-0005-0000-0000-00007A220000}"/>
    <cellStyle name="Header2 2 2 5 3 2 4" xfId="8826" xr:uid="{00000000-0005-0000-0000-00007B220000}"/>
    <cellStyle name="Header2 2 2 5 3 2 5" xfId="8827" xr:uid="{00000000-0005-0000-0000-00007C220000}"/>
    <cellStyle name="Header2 2 2 5 3 3" xfId="8828" xr:uid="{00000000-0005-0000-0000-00007D220000}"/>
    <cellStyle name="Header2 2 2 5 3 3 2" xfId="8829" xr:uid="{00000000-0005-0000-0000-00007E220000}"/>
    <cellStyle name="Header2 2 2 5 3 3 3" xfId="8830" xr:uid="{00000000-0005-0000-0000-00007F220000}"/>
    <cellStyle name="Header2 2 2 5 3 3 4" xfId="8831" xr:uid="{00000000-0005-0000-0000-000080220000}"/>
    <cellStyle name="Header2 2 2 5 3 3 5" xfId="8832" xr:uid="{00000000-0005-0000-0000-000081220000}"/>
    <cellStyle name="Header2 2 2 5 3 4" xfId="8833" xr:uid="{00000000-0005-0000-0000-000082220000}"/>
    <cellStyle name="Header2 2 2 5 3 4 2" xfId="8834" xr:uid="{00000000-0005-0000-0000-000083220000}"/>
    <cellStyle name="Header2 2 2 5 3 4 3" xfId="8835" xr:uid="{00000000-0005-0000-0000-000084220000}"/>
    <cellStyle name="Header2 2 2 5 3 4 4" xfId="8836" xr:uid="{00000000-0005-0000-0000-000085220000}"/>
    <cellStyle name="Header2 2 2 5 3 4 5" xfId="8837" xr:uid="{00000000-0005-0000-0000-000086220000}"/>
    <cellStyle name="Header2 2 2 5 3 5" xfId="8838" xr:uid="{00000000-0005-0000-0000-000087220000}"/>
    <cellStyle name="Header2 2 2 5 3 6" xfId="8839" xr:uid="{00000000-0005-0000-0000-000088220000}"/>
    <cellStyle name="Header2 2 2 5 3 7" xfId="8840" xr:uid="{00000000-0005-0000-0000-000089220000}"/>
    <cellStyle name="Header2 2 2 5 3 8" xfId="8841" xr:uid="{00000000-0005-0000-0000-00008A220000}"/>
    <cellStyle name="Header2 2 2 5 4" xfId="8842" xr:uid="{00000000-0005-0000-0000-00008B220000}"/>
    <cellStyle name="Header2 2 2 5 4 2" xfId="8843" xr:uid="{00000000-0005-0000-0000-00008C220000}"/>
    <cellStyle name="Header2 2 2 5 4 2 2" xfId="8844" xr:uid="{00000000-0005-0000-0000-00008D220000}"/>
    <cellStyle name="Header2 2 2 5 4 2 3" xfId="8845" xr:uid="{00000000-0005-0000-0000-00008E220000}"/>
    <cellStyle name="Header2 2 2 5 4 2 4" xfId="8846" xr:uid="{00000000-0005-0000-0000-00008F220000}"/>
    <cellStyle name="Header2 2 2 5 4 2 5" xfId="8847" xr:uid="{00000000-0005-0000-0000-000090220000}"/>
    <cellStyle name="Header2 2 2 5 4 3" xfId="8848" xr:uid="{00000000-0005-0000-0000-000091220000}"/>
    <cellStyle name="Header2 2 2 5 4 3 2" xfId="8849" xr:uid="{00000000-0005-0000-0000-000092220000}"/>
    <cellStyle name="Header2 2 2 5 4 3 3" xfId="8850" xr:uid="{00000000-0005-0000-0000-000093220000}"/>
    <cellStyle name="Header2 2 2 5 4 3 4" xfId="8851" xr:uid="{00000000-0005-0000-0000-000094220000}"/>
    <cellStyle name="Header2 2 2 5 4 3 5" xfId="8852" xr:uid="{00000000-0005-0000-0000-000095220000}"/>
    <cellStyle name="Header2 2 2 5 4 4" xfId="8853" xr:uid="{00000000-0005-0000-0000-000096220000}"/>
    <cellStyle name="Header2 2 2 5 4 4 2" xfId="8854" xr:uid="{00000000-0005-0000-0000-000097220000}"/>
    <cellStyle name="Header2 2 2 5 4 4 3" xfId="8855" xr:uid="{00000000-0005-0000-0000-000098220000}"/>
    <cellStyle name="Header2 2 2 5 4 4 4" xfId="8856" xr:uid="{00000000-0005-0000-0000-000099220000}"/>
    <cellStyle name="Header2 2 2 5 4 4 5" xfId="8857" xr:uid="{00000000-0005-0000-0000-00009A220000}"/>
    <cellStyle name="Header2 2 2 5 4 5" xfId="8858" xr:uid="{00000000-0005-0000-0000-00009B220000}"/>
    <cellStyle name="Header2 2 2 5 4 6" xfId="8859" xr:uid="{00000000-0005-0000-0000-00009C220000}"/>
    <cellStyle name="Header2 2 2 5 4 7" xfId="8860" xr:uid="{00000000-0005-0000-0000-00009D220000}"/>
    <cellStyle name="Header2 2 2 5 4 8" xfId="8861" xr:uid="{00000000-0005-0000-0000-00009E220000}"/>
    <cellStyle name="Header2 2 2 5 5" xfId="8862" xr:uid="{00000000-0005-0000-0000-00009F220000}"/>
    <cellStyle name="Header2 2 2 5 5 2" xfId="8863" xr:uid="{00000000-0005-0000-0000-0000A0220000}"/>
    <cellStyle name="Header2 2 2 5 5 3" xfId="8864" xr:uid="{00000000-0005-0000-0000-0000A1220000}"/>
    <cellStyle name="Header2 2 2 5 5 4" xfId="8865" xr:uid="{00000000-0005-0000-0000-0000A2220000}"/>
    <cellStyle name="Header2 2 2 5 5 5" xfId="8866" xr:uid="{00000000-0005-0000-0000-0000A3220000}"/>
    <cellStyle name="Header2 2 2 5 6" xfId="8867" xr:uid="{00000000-0005-0000-0000-0000A4220000}"/>
    <cellStyle name="Header2 2 2 5 6 2" xfId="8868" xr:uid="{00000000-0005-0000-0000-0000A5220000}"/>
    <cellStyle name="Header2 2 2 5 6 3" xfId="8869" xr:uid="{00000000-0005-0000-0000-0000A6220000}"/>
    <cellStyle name="Header2 2 2 5 6 4" xfId="8870" xr:uid="{00000000-0005-0000-0000-0000A7220000}"/>
    <cellStyle name="Header2 2 2 5 6 5" xfId="8871" xr:uid="{00000000-0005-0000-0000-0000A8220000}"/>
    <cellStyle name="Header2 2 2 5 7" xfId="8872" xr:uid="{00000000-0005-0000-0000-0000A9220000}"/>
    <cellStyle name="Header2 2 2 5 7 2" xfId="8873" xr:uid="{00000000-0005-0000-0000-0000AA220000}"/>
    <cellStyle name="Header2 2 2 5 7 3" xfId="8874" xr:uid="{00000000-0005-0000-0000-0000AB220000}"/>
    <cellStyle name="Header2 2 2 5 7 4" xfId="8875" xr:uid="{00000000-0005-0000-0000-0000AC220000}"/>
    <cellStyle name="Header2 2 2 5 7 5" xfId="8876" xr:uid="{00000000-0005-0000-0000-0000AD220000}"/>
    <cellStyle name="Header2 2 2 5 8" xfId="8877" xr:uid="{00000000-0005-0000-0000-0000AE220000}"/>
    <cellStyle name="Header2 2 2 5 9" xfId="8878" xr:uid="{00000000-0005-0000-0000-0000AF220000}"/>
    <cellStyle name="Header2 2 2 6" xfId="8879" xr:uid="{00000000-0005-0000-0000-0000B0220000}"/>
    <cellStyle name="Header2 2 2 6 2" xfId="8880" xr:uid="{00000000-0005-0000-0000-0000B1220000}"/>
    <cellStyle name="Header2 2 2 6 2 2" xfId="8881" xr:uid="{00000000-0005-0000-0000-0000B2220000}"/>
    <cellStyle name="Header2 2 2 6 2 3" xfId="8882" xr:uid="{00000000-0005-0000-0000-0000B3220000}"/>
    <cellStyle name="Header2 2 2 6 2 4" xfId="8883" xr:uid="{00000000-0005-0000-0000-0000B4220000}"/>
    <cellStyle name="Header2 2 2 6 2 5" xfId="8884" xr:uid="{00000000-0005-0000-0000-0000B5220000}"/>
    <cellStyle name="Header2 2 2 6 3" xfId="8885" xr:uid="{00000000-0005-0000-0000-0000B6220000}"/>
    <cellStyle name="Header2 2 2 6 3 2" xfId="8886" xr:uid="{00000000-0005-0000-0000-0000B7220000}"/>
    <cellStyle name="Header2 2 2 6 3 3" xfId="8887" xr:uid="{00000000-0005-0000-0000-0000B8220000}"/>
    <cellStyle name="Header2 2 2 6 3 4" xfId="8888" xr:uid="{00000000-0005-0000-0000-0000B9220000}"/>
    <cellStyle name="Header2 2 2 6 3 5" xfId="8889" xr:uid="{00000000-0005-0000-0000-0000BA220000}"/>
    <cellStyle name="Header2 2 2 6 4" xfId="8890" xr:uid="{00000000-0005-0000-0000-0000BB220000}"/>
    <cellStyle name="Header2 2 2 6 4 2" xfId="8891" xr:uid="{00000000-0005-0000-0000-0000BC220000}"/>
    <cellStyle name="Header2 2 2 6 4 3" xfId="8892" xr:uid="{00000000-0005-0000-0000-0000BD220000}"/>
    <cellStyle name="Header2 2 2 6 4 4" xfId="8893" xr:uid="{00000000-0005-0000-0000-0000BE220000}"/>
    <cellStyle name="Header2 2 2 6 4 5" xfId="8894" xr:uid="{00000000-0005-0000-0000-0000BF220000}"/>
    <cellStyle name="Header2 2 2 6 5" xfId="8895" xr:uid="{00000000-0005-0000-0000-0000C0220000}"/>
    <cellStyle name="Header2 2 2 6 6" xfId="8896" xr:uid="{00000000-0005-0000-0000-0000C1220000}"/>
    <cellStyle name="Header2 2 2 6 7" xfId="8897" xr:uid="{00000000-0005-0000-0000-0000C2220000}"/>
    <cellStyle name="Header2 2 2 6 8" xfId="8898" xr:uid="{00000000-0005-0000-0000-0000C3220000}"/>
    <cellStyle name="Header2 2 2 7" xfId="8899" xr:uid="{00000000-0005-0000-0000-0000C4220000}"/>
    <cellStyle name="Header2 2 2 7 2" xfId="8900" xr:uid="{00000000-0005-0000-0000-0000C5220000}"/>
    <cellStyle name="Header2 2 2 7 2 2" xfId="8901" xr:uid="{00000000-0005-0000-0000-0000C6220000}"/>
    <cellStyle name="Header2 2 2 7 2 3" xfId="8902" xr:uid="{00000000-0005-0000-0000-0000C7220000}"/>
    <cellStyle name="Header2 2 2 7 2 4" xfId="8903" xr:uid="{00000000-0005-0000-0000-0000C8220000}"/>
    <cellStyle name="Header2 2 2 7 2 5" xfId="8904" xr:uid="{00000000-0005-0000-0000-0000C9220000}"/>
    <cellStyle name="Header2 2 2 7 3" xfId="8905" xr:uid="{00000000-0005-0000-0000-0000CA220000}"/>
    <cellStyle name="Header2 2 2 7 3 2" xfId="8906" xr:uid="{00000000-0005-0000-0000-0000CB220000}"/>
    <cellStyle name="Header2 2 2 7 3 3" xfId="8907" xr:uid="{00000000-0005-0000-0000-0000CC220000}"/>
    <cellStyle name="Header2 2 2 7 3 4" xfId="8908" xr:uid="{00000000-0005-0000-0000-0000CD220000}"/>
    <cellStyle name="Header2 2 2 7 3 5" xfId="8909" xr:uid="{00000000-0005-0000-0000-0000CE220000}"/>
    <cellStyle name="Header2 2 2 7 4" xfId="8910" xr:uid="{00000000-0005-0000-0000-0000CF220000}"/>
    <cellStyle name="Header2 2 2 7 4 2" xfId="8911" xr:uid="{00000000-0005-0000-0000-0000D0220000}"/>
    <cellStyle name="Header2 2 2 7 4 3" xfId="8912" xr:uid="{00000000-0005-0000-0000-0000D1220000}"/>
    <cellStyle name="Header2 2 2 7 4 4" xfId="8913" xr:uid="{00000000-0005-0000-0000-0000D2220000}"/>
    <cellStyle name="Header2 2 2 7 4 5" xfId="8914" xr:uid="{00000000-0005-0000-0000-0000D3220000}"/>
    <cellStyle name="Header2 2 2 7 5" xfId="8915" xr:uid="{00000000-0005-0000-0000-0000D4220000}"/>
    <cellStyle name="Header2 2 2 7 6" xfId="8916" xr:uid="{00000000-0005-0000-0000-0000D5220000}"/>
    <cellStyle name="Header2 2 2 7 7" xfId="8917" xr:uid="{00000000-0005-0000-0000-0000D6220000}"/>
    <cellStyle name="Header2 2 2 7 8" xfId="8918" xr:uid="{00000000-0005-0000-0000-0000D7220000}"/>
    <cellStyle name="Header2 2 2 8" xfId="8919" xr:uid="{00000000-0005-0000-0000-0000D8220000}"/>
    <cellStyle name="Header2 2 2 8 2" xfId="8920" xr:uid="{00000000-0005-0000-0000-0000D9220000}"/>
    <cellStyle name="Header2 2 2 8 2 2" xfId="8921" xr:uid="{00000000-0005-0000-0000-0000DA220000}"/>
    <cellStyle name="Header2 2 2 8 2 3" xfId="8922" xr:uid="{00000000-0005-0000-0000-0000DB220000}"/>
    <cellStyle name="Header2 2 2 8 2 4" xfId="8923" xr:uid="{00000000-0005-0000-0000-0000DC220000}"/>
    <cellStyle name="Header2 2 2 8 2 5" xfId="8924" xr:uid="{00000000-0005-0000-0000-0000DD220000}"/>
    <cellStyle name="Header2 2 2 8 3" xfId="8925" xr:uid="{00000000-0005-0000-0000-0000DE220000}"/>
    <cellStyle name="Header2 2 2 8 3 2" xfId="8926" xr:uid="{00000000-0005-0000-0000-0000DF220000}"/>
    <cellStyle name="Header2 2 2 8 3 3" xfId="8927" xr:uid="{00000000-0005-0000-0000-0000E0220000}"/>
    <cellStyle name="Header2 2 2 8 3 4" xfId="8928" xr:uid="{00000000-0005-0000-0000-0000E1220000}"/>
    <cellStyle name="Header2 2 2 8 3 5" xfId="8929" xr:uid="{00000000-0005-0000-0000-0000E2220000}"/>
    <cellStyle name="Header2 2 2 8 4" xfId="8930" xr:uid="{00000000-0005-0000-0000-0000E3220000}"/>
    <cellStyle name="Header2 2 2 8 4 2" xfId="8931" xr:uid="{00000000-0005-0000-0000-0000E4220000}"/>
    <cellStyle name="Header2 2 2 8 4 3" xfId="8932" xr:uid="{00000000-0005-0000-0000-0000E5220000}"/>
    <cellStyle name="Header2 2 2 8 4 4" xfId="8933" xr:uid="{00000000-0005-0000-0000-0000E6220000}"/>
    <cellStyle name="Header2 2 2 8 4 5" xfId="8934" xr:uid="{00000000-0005-0000-0000-0000E7220000}"/>
    <cellStyle name="Header2 2 2 8 5" xfId="8935" xr:uid="{00000000-0005-0000-0000-0000E8220000}"/>
    <cellStyle name="Header2 2 2 8 6" xfId="8936" xr:uid="{00000000-0005-0000-0000-0000E9220000}"/>
    <cellStyle name="Header2 2 2 8 7" xfId="8937" xr:uid="{00000000-0005-0000-0000-0000EA220000}"/>
    <cellStyle name="Header2 2 2 8 8" xfId="8938" xr:uid="{00000000-0005-0000-0000-0000EB220000}"/>
    <cellStyle name="Header2 2 2 9" xfId="8939" xr:uid="{00000000-0005-0000-0000-0000EC220000}"/>
    <cellStyle name="Header2 2 2 9 2" xfId="8940" xr:uid="{00000000-0005-0000-0000-0000ED220000}"/>
    <cellStyle name="Header2 2 2 9 3" xfId="8941" xr:uid="{00000000-0005-0000-0000-0000EE220000}"/>
    <cellStyle name="Header2 2 2 9 4" xfId="8942" xr:uid="{00000000-0005-0000-0000-0000EF220000}"/>
    <cellStyle name="Header2 2 2 9 5" xfId="8943" xr:uid="{00000000-0005-0000-0000-0000F0220000}"/>
    <cellStyle name="Header2 2 3" xfId="8944" xr:uid="{00000000-0005-0000-0000-0000F1220000}"/>
    <cellStyle name="Header2 2 3 10" xfId="8945" xr:uid="{00000000-0005-0000-0000-0000F2220000}"/>
    <cellStyle name="Header2 2 3 11" xfId="8946" xr:uid="{00000000-0005-0000-0000-0000F3220000}"/>
    <cellStyle name="Header2 2 3 2" xfId="8947" xr:uid="{00000000-0005-0000-0000-0000F4220000}"/>
    <cellStyle name="Header2 2 3 2 2" xfId="8948" xr:uid="{00000000-0005-0000-0000-0000F5220000}"/>
    <cellStyle name="Header2 2 3 2 2 2" xfId="8949" xr:uid="{00000000-0005-0000-0000-0000F6220000}"/>
    <cellStyle name="Header2 2 3 2 2 3" xfId="8950" xr:uid="{00000000-0005-0000-0000-0000F7220000}"/>
    <cellStyle name="Header2 2 3 2 2 4" xfId="8951" xr:uid="{00000000-0005-0000-0000-0000F8220000}"/>
    <cellStyle name="Header2 2 3 2 2 5" xfId="8952" xr:uid="{00000000-0005-0000-0000-0000F9220000}"/>
    <cellStyle name="Header2 2 3 2 3" xfId="8953" xr:uid="{00000000-0005-0000-0000-0000FA220000}"/>
    <cellStyle name="Header2 2 3 2 3 2" xfId="8954" xr:uid="{00000000-0005-0000-0000-0000FB220000}"/>
    <cellStyle name="Header2 2 3 2 3 3" xfId="8955" xr:uid="{00000000-0005-0000-0000-0000FC220000}"/>
    <cellStyle name="Header2 2 3 2 3 4" xfId="8956" xr:uid="{00000000-0005-0000-0000-0000FD220000}"/>
    <cellStyle name="Header2 2 3 2 3 5" xfId="8957" xr:uid="{00000000-0005-0000-0000-0000FE220000}"/>
    <cellStyle name="Header2 2 3 2 4" xfId="8958" xr:uid="{00000000-0005-0000-0000-0000FF220000}"/>
    <cellStyle name="Header2 2 3 2 4 2" xfId="8959" xr:uid="{00000000-0005-0000-0000-000000230000}"/>
    <cellStyle name="Header2 2 3 2 4 3" xfId="8960" xr:uid="{00000000-0005-0000-0000-000001230000}"/>
    <cellStyle name="Header2 2 3 2 4 4" xfId="8961" xr:uid="{00000000-0005-0000-0000-000002230000}"/>
    <cellStyle name="Header2 2 3 2 4 5" xfId="8962" xr:uid="{00000000-0005-0000-0000-000003230000}"/>
    <cellStyle name="Header2 2 3 2 5" xfId="8963" xr:uid="{00000000-0005-0000-0000-000004230000}"/>
    <cellStyle name="Header2 2 3 2 6" xfId="8964" xr:uid="{00000000-0005-0000-0000-000005230000}"/>
    <cellStyle name="Header2 2 3 2 7" xfId="8965" xr:uid="{00000000-0005-0000-0000-000006230000}"/>
    <cellStyle name="Header2 2 3 2 8" xfId="8966" xr:uid="{00000000-0005-0000-0000-000007230000}"/>
    <cellStyle name="Header2 2 3 3" xfId="8967" xr:uid="{00000000-0005-0000-0000-000008230000}"/>
    <cellStyle name="Header2 2 3 3 2" xfId="8968" xr:uid="{00000000-0005-0000-0000-000009230000}"/>
    <cellStyle name="Header2 2 3 3 2 2" xfId="8969" xr:uid="{00000000-0005-0000-0000-00000A230000}"/>
    <cellStyle name="Header2 2 3 3 2 3" xfId="8970" xr:uid="{00000000-0005-0000-0000-00000B230000}"/>
    <cellStyle name="Header2 2 3 3 2 4" xfId="8971" xr:uid="{00000000-0005-0000-0000-00000C230000}"/>
    <cellStyle name="Header2 2 3 3 2 5" xfId="8972" xr:uid="{00000000-0005-0000-0000-00000D230000}"/>
    <cellStyle name="Header2 2 3 3 3" xfId="8973" xr:uid="{00000000-0005-0000-0000-00000E230000}"/>
    <cellStyle name="Header2 2 3 3 3 2" xfId="8974" xr:uid="{00000000-0005-0000-0000-00000F230000}"/>
    <cellStyle name="Header2 2 3 3 3 3" xfId="8975" xr:uid="{00000000-0005-0000-0000-000010230000}"/>
    <cellStyle name="Header2 2 3 3 3 4" xfId="8976" xr:uid="{00000000-0005-0000-0000-000011230000}"/>
    <cellStyle name="Header2 2 3 3 3 5" xfId="8977" xr:uid="{00000000-0005-0000-0000-000012230000}"/>
    <cellStyle name="Header2 2 3 3 4" xfId="8978" xr:uid="{00000000-0005-0000-0000-000013230000}"/>
    <cellStyle name="Header2 2 3 3 4 2" xfId="8979" xr:uid="{00000000-0005-0000-0000-000014230000}"/>
    <cellStyle name="Header2 2 3 3 4 3" xfId="8980" xr:uid="{00000000-0005-0000-0000-000015230000}"/>
    <cellStyle name="Header2 2 3 3 4 4" xfId="8981" xr:uid="{00000000-0005-0000-0000-000016230000}"/>
    <cellStyle name="Header2 2 3 3 4 5" xfId="8982" xr:uid="{00000000-0005-0000-0000-000017230000}"/>
    <cellStyle name="Header2 2 3 3 5" xfId="8983" xr:uid="{00000000-0005-0000-0000-000018230000}"/>
    <cellStyle name="Header2 2 3 3 6" xfId="8984" xr:uid="{00000000-0005-0000-0000-000019230000}"/>
    <cellStyle name="Header2 2 3 3 7" xfId="8985" xr:uid="{00000000-0005-0000-0000-00001A230000}"/>
    <cellStyle name="Header2 2 3 3 8" xfId="8986" xr:uid="{00000000-0005-0000-0000-00001B230000}"/>
    <cellStyle name="Header2 2 3 4" xfId="8987" xr:uid="{00000000-0005-0000-0000-00001C230000}"/>
    <cellStyle name="Header2 2 3 4 2" xfId="8988" xr:uid="{00000000-0005-0000-0000-00001D230000}"/>
    <cellStyle name="Header2 2 3 4 2 2" xfId="8989" xr:uid="{00000000-0005-0000-0000-00001E230000}"/>
    <cellStyle name="Header2 2 3 4 2 3" xfId="8990" xr:uid="{00000000-0005-0000-0000-00001F230000}"/>
    <cellStyle name="Header2 2 3 4 2 4" xfId="8991" xr:uid="{00000000-0005-0000-0000-000020230000}"/>
    <cellStyle name="Header2 2 3 4 2 5" xfId="8992" xr:uid="{00000000-0005-0000-0000-000021230000}"/>
    <cellStyle name="Header2 2 3 4 3" xfId="8993" xr:uid="{00000000-0005-0000-0000-000022230000}"/>
    <cellStyle name="Header2 2 3 4 3 2" xfId="8994" xr:uid="{00000000-0005-0000-0000-000023230000}"/>
    <cellStyle name="Header2 2 3 4 3 3" xfId="8995" xr:uid="{00000000-0005-0000-0000-000024230000}"/>
    <cellStyle name="Header2 2 3 4 3 4" xfId="8996" xr:uid="{00000000-0005-0000-0000-000025230000}"/>
    <cellStyle name="Header2 2 3 4 3 5" xfId="8997" xr:uid="{00000000-0005-0000-0000-000026230000}"/>
    <cellStyle name="Header2 2 3 4 4" xfId="8998" xr:uid="{00000000-0005-0000-0000-000027230000}"/>
    <cellStyle name="Header2 2 3 4 4 2" xfId="8999" xr:uid="{00000000-0005-0000-0000-000028230000}"/>
    <cellStyle name="Header2 2 3 4 4 3" xfId="9000" xr:uid="{00000000-0005-0000-0000-000029230000}"/>
    <cellStyle name="Header2 2 3 4 4 4" xfId="9001" xr:uid="{00000000-0005-0000-0000-00002A230000}"/>
    <cellStyle name="Header2 2 3 4 4 5" xfId="9002" xr:uid="{00000000-0005-0000-0000-00002B230000}"/>
    <cellStyle name="Header2 2 3 4 5" xfId="9003" xr:uid="{00000000-0005-0000-0000-00002C230000}"/>
    <cellStyle name="Header2 2 3 4 6" xfId="9004" xr:uid="{00000000-0005-0000-0000-00002D230000}"/>
    <cellStyle name="Header2 2 3 4 7" xfId="9005" xr:uid="{00000000-0005-0000-0000-00002E230000}"/>
    <cellStyle name="Header2 2 3 4 8" xfId="9006" xr:uid="{00000000-0005-0000-0000-00002F230000}"/>
    <cellStyle name="Header2 2 3 5" xfId="9007" xr:uid="{00000000-0005-0000-0000-000030230000}"/>
    <cellStyle name="Header2 2 3 5 2" xfId="9008" xr:uid="{00000000-0005-0000-0000-000031230000}"/>
    <cellStyle name="Header2 2 3 5 3" xfId="9009" xr:uid="{00000000-0005-0000-0000-000032230000}"/>
    <cellStyle name="Header2 2 3 5 4" xfId="9010" xr:uid="{00000000-0005-0000-0000-000033230000}"/>
    <cellStyle name="Header2 2 3 5 5" xfId="9011" xr:uid="{00000000-0005-0000-0000-000034230000}"/>
    <cellStyle name="Header2 2 3 6" xfId="9012" xr:uid="{00000000-0005-0000-0000-000035230000}"/>
    <cellStyle name="Header2 2 3 6 2" xfId="9013" xr:uid="{00000000-0005-0000-0000-000036230000}"/>
    <cellStyle name="Header2 2 3 6 3" xfId="9014" xr:uid="{00000000-0005-0000-0000-000037230000}"/>
    <cellStyle name="Header2 2 3 6 4" xfId="9015" xr:uid="{00000000-0005-0000-0000-000038230000}"/>
    <cellStyle name="Header2 2 3 6 5" xfId="9016" xr:uid="{00000000-0005-0000-0000-000039230000}"/>
    <cellStyle name="Header2 2 3 7" xfId="9017" xr:uid="{00000000-0005-0000-0000-00003A230000}"/>
    <cellStyle name="Header2 2 3 7 2" xfId="9018" xr:uid="{00000000-0005-0000-0000-00003B230000}"/>
    <cellStyle name="Header2 2 3 7 3" xfId="9019" xr:uid="{00000000-0005-0000-0000-00003C230000}"/>
    <cellStyle name="Header2 2 3 7 4" xfId="9020" xr:uid="{00000000-0005-0000-0000-00003D230000}"/>
    <cellStyle name="Header2 2 3 7 5" xfId="9021" xr:uid="{00000000-0005-0000-0000-00003E230000}"/>
    <cellStyle name="Header2 2 3 8" xfId="9022" xr:uid="{00000000-0005-0000-0000-00003F230000}"/>
    <cellStyle name="Header2 2 3 9" xfId="9023" xr:uid="{00000000-0005-0000-0000-000040230000}"/>
    <cellStyle name="Header2 2 4" xfId="9024" xr:uid="{00000000-0005-0000-0000-000041230000}"/>
    <cellStyle name="Header2 2 4 10" xfId="9025" xr:uid="{00000000-0005-0000-0000-000042230000}"/>
    <cellStyle name="Header2 2 4 11" xfId="9026" xr:uid="{00000000-0005-0000-0000-000043230000}"/>
    <cellStyle name="Header2 2 4 2" xfId="9027" xr:uid="{00000000-0005-0000-0000-000044230000}"/>
    <cellStyle name="Header2 2 4 2 2" xfId="9028" xr:uid="{00000000-0005-0000-0000-000045230000}"/>
    <cellStyle name="Header2 2 4 2 2 2" xfId="9029" xr:uid="{00000000-0005-0000-0000-000046230000}"/>
    <cellStyle name="Header2 2 4 2 2 3" xfId="9030" xr:uid="{00000000-0005-0000-0000-000047230000}"/>
    <cellStyle name="Header2 2 4 2 2 4" xfId="9031" xr:uid="{00000000-0005-0000-0000-000048230000}"/>
    <cellStyle name="Header2 2 4 2 2 5" xfId="9032" xr:uid="{00000000-0005-0000-0000-000049230000}"/>
    <cellStyle name="Header2 2 4 2 3" xfId="9033" xr:uid="{00000000-0005-0000-0000-00004A230000}"/>
    <cellStyle name="Header2 2 4 2 3 2" xfId="9034" xr:uid="{00000000-0005-0000-0000-00004B230000}"/>
    <cellStyle name="Header2 2 4 2 3 3" xfId="9035" xr:uid="{00000000-0005-0000-0000-00004C230000}"/>
    <cellStyle name="Header2 2 4 2 3 4" xfId="9036" xr:uid="{00000000-0005-0000-0000-00004D230000}"/>
    <cellStyle name="Header2 2 4 2 3 5" xfId="9037" xr:uid="{00000000-0005-0000-0000-00004E230000}"/>
    <cellStyle name="Header2 2 4 2 4" xfId="9038" xr:uid="{00000000-0005-0000-0000-00004F230000}"/>
    <cellStyle name="Header2 2 4 2 4 2" xfId="9039" xr:uid="{00000000-0005-0000-0000-000050230000}"/>
    <cellStyle name="Header2 2 4 2 4 3" xfId="9040" xr:uid="{00000000-0005-0000-0000-000051230000}"/>
    <cellStyle name="Header2 2 4 2 4 4" xfId="9041" xr:uid="{00000000-0005-0000-0000-000052230000}"/>
    <cellStyle name="Header2 2 4 2 4 5" xfId="9042" xr:uid="{00000000-0005-0000-0000-000053230000}"/>
    <cellStyle name="Header2 2 4 2 5" xfId="9043" xr:uid="{00000000-0005-0000-0000-000054230000}"/>
    <cellStyle name="Header2 2 4 2 6" xfId="9044" xr:uid="{00000000-0005-0000-0000-000055230000}"/>
    <cellStyle name="Header2 2 4 2 7" xfId="9045" xr:uid="{00000000-0005-0000-0000-000056230000}"/>
    <cellStyle name="Header2 2 4 2 8" xfId="9046" xr:uid="{00000000-0005-0000-0000-000057230000}"/>
    <cellStyle name="Header2 2 4 3" xfId="9047" xr:uid="{00000000-0005-0000-0000-000058230000}"/>
    <cellStyle name="Header2 2 4 3 2" xfId="9048" xr:uid="{00000000-0005-0000-0000-000059230000}"/>
    <cellStyle name="Header2 2 4 3 2 2" xfId="9049" xr:uid="{00000000-0005-0000-0000-00005A230000}"/>
    <cellStyle name="Header2 2 4 3 2 3" xfId="9050" xr:uid="{00000000-0005-0000-0000-00005B230000}"/>
    <cellStyle name="Header2 2 4 3 2 4" xfId="9051" xr:uid="{00000000-0005-0000-0000-00005C230000}"/>
    <cellStyle name="Header2 2 4 3 2 5" xfId="9052" xr:uid="{00000000-0005-0000-0000-00005D230000}"/>
    <cellStyle name="Header2 2 4 3 3" xfId="9053" xr:uid="{00000000-0005-0000-0000-00005E230000}"/>
    <cellStyle name="Header2 2 4 3 3 2" xfId="9054" xr:uid="{00000000-0005-0000-0000-00005F230000}"/>
    <cellStyle name="Header2 2 4 3 3 3" xfId="9055" xr:uid="{00000000-0005-0000-0000-000060230000}"/>
    <cellStyle name="Header2 2 4 3 3 4" xfId="9056" xr:uid="{00000000-0005-0000-0000-000061230000}"/>
    <cellStyle name="Header2 2 4 3 3 5" xfId="9057" xr:uid="{00000000-0005-0000-0000-000062230000}"/>
    <cellStyle name="Header2 2 4 3 4" xfId="9058" xr:uid="{00000000-0005-0000-0000-000063230000}"/>
    <cellStyle name="Header2 2 4 3 4 2" xfId="9059" xr:uid="{00000000-0005-0000-0000-000064230000}"/>
    <cellStyle name="Header2 2 4 3 4 3" xfId="9060" xr:uid="{00000000-0005-0000-0000-000065230000}"/>
    <cellStyle name="Header2 2 4 3 4 4" xfId="9061" xr:uid="{00000000-0005-0000-0000-000066230000}"/>
    <cellStyle name="Header2 2 4 3 4 5" xfId="9062" xr:uid="{00000000-0005-0000-0000-000067230000}"/>
    <cellStyle name="Header2 2 4 3 5" xfId="9063" xr:uid="{00000000-0005-0000-0000-000068230000}"/>
    <cellStyle name="Header2 2 4 3 6" xfId="9064" xr:uid="{00000000-0005-0000-0000-000069230000}"/>
    <cellStyle name="Header2 2 4 3 7" xfId="9065" xr:uid="{00000000-0005-0000-0000-00006A230000}"/>
    <cellStyle name="Header2 2 4 3 8" xfId="9066" xr:uid="{00000000-0005-0000-0000-00006B230000}"/>
    <cellStyle name="Header2 2 4 4" xfId="9067" xr:uid="{00000000-0005-0000-0000-00006C230000}"/>
    <cellStyle name="Header2 2 4 4 2" xfId="9068" xr:uid="{00000000-0005-0000-0000-00006D230000}"/>
    <cellStyle name="Header2 2 4 4 2 2" xfId="9069" xr:uid="{00000000-0005-0000-0000-00006E230000}"/>
    <cellStyle name="Header2 2 4 4 2 3" xfId="9070" xr:uid="{00000000-0005-0000-0000-00006F230000}"/>
    <cellStyle name="Header2 2 4 4 2 4" xfId="9071" xr:uid="{00000000-0005-0000-0000-000070230000}"/>
    <cellStyle name="Header2 2 4 4 2 5" xfId="9072" xr:uid="{00000000-0005-0000-0000-000071230000}"/>
    <cellStyle name="Header2 2 4 4 3" xfId="9073" xr:uid="{00000000-0005-0000-0000-000072230000}"/>
    <cellStyle name="Header2 2 4 4 3 2" xfId="9074" xr:uid="{00000000-0005-0000-0000-000073230000}"/>
    <cellStyle name="Header2 2 4 4 3 3" xfId="9075" xr:uid="{00000000-0005-0000-0000-000074230000}"/>
    <cellStyle name="Header2 2 4 4 3 4" xfId="9076" xr:uid="{00000000-0005-0000-0000-000075230000}"/>
    <cellStyle name="Header2 2 4 4 3 5" xfId="9077" xr:uid="{00000000-0005-0000-0000-000076230000}"/>
    <cellStyle name="Header2 2 4 4 4" xfId="9078" xr:uid="{00000000-0005-0000-0000-000077230000}"/>
    <cellStyle name="Header2 2 4 4 4 2" xfId="9079" xr:uid="{00000000-0005-0000-0000-000078230000}"/>
    <cellStyle name="Header2 2 4 4 4 3" xfId="9080" xr:uid="{00000000-0005-0000-0000-000079230000}"/>
    <cellStyle name="Header2 2 4 4 4 4" xfId="9081" xr:uid="{00000000-0005-0000-0000-00007A230000}"/>
    <cellStyle name="Header2 2 4 4 4 5" xfId="9082" xr:uid="{00000000-0005-0000-0000-00007B230000}"/>
    <cellStyle name="Header2 2 4 4 5" xfId="9083" xr:uid="{00000000-0005-0000-0000-00007C230000}"/>
    <cellStyle name="Header2 2 4 4 6" xfId="9084" xr:uid="{00000000-0005-0000-0000-00007D230000}"/>
    <cellStyle name="Header2 2 4 4 7" xfId="9085" xr:uid="{00000000-0005-0000-0000-00007E230000}"/>
    <cellStyle name="Header2 2 4 4 8" xfId="9086" xr:uid="{00000000-0005-0000-0000-00007F230000}"/>
    <cellStyle name="Header2 2 4 5" xfId="9087" xr:uid="{00000000-0005-0000-0000-000080230000}"/>
    <cellStyle name="Header2 2 4 5 2" xfId="9088" xr:uid="{00000000-0005-0000-0000-000081230000}"/>
    <cellStyle name="Header2 2 4 5 3" xfId="9089" xr:uid="{00000000-0005-0000-0000-000082230000}"/>
    <cellStyle name="Header2 2 4 5 4" xfId="9090" xr:uid="{00000000-0005-0000-0000-000083230000}"/>
    <cellStyle name="Header2 2 4 5 5" xfId="9091" xr:uid="{00000000-0005-0000-0000-000084230000}"/>
    <cellStyle name="Header2 2 4 6" xfId="9092" xr:uid="{00000000-0005-0000-0000-000085230000}"/>
    <cellStyle name="Header2 2 4 6 2" xfId="9093" xr:uid="{00000000-0005-0000-0000-000086230000}"/>
    <cellStyle name="Header2 2 4 6 3" xfId="9094" xr:uid="{00000000-0005-0000-0000-000087230000}"/>
    <cellStyle name="Header2 2 4 6 4" xfId="9095" xr:uid="{00000000-0005-0000-0000-000088230000}"/>
    <cellStyle name="Header2 2 4 6 5" xfId="9096" xr:uid="{00000000-0005-0000-0000-000089230000}"/>
    <cellStyle name="Header2 2 4 7" xfId="9097" xr:uid="{00000000-0005-0000-0000-00008A230000}"/>
    <cellStyle name="Header2 2 4 7 2" xfId="9098" xr:uid="{00000000-0005-0000-0000-00008B230000}"/>
    <cellStyle name="Header2 2 4 7 3" xfId="9099" xr:uid="{00000000-0005-0000-0000-00008C230000}"/>
    <cellStyle name="Header2 2 4 7 4" xfId="9100" xr:uid="{00000000-0005-0000-0000-00008D230000}"/>
    <cellStyle name="Header2 2 4 7 5" xfId="9101" xr:uid="{00000000-0005-0000-0000-00008E230000}"/>
    <cellStyle name="Header2 2 4 8" xfId="9102" xr:uid="{00000000-0005-0000-0000-00008F230000}"/>
    <cellStyle name="Header2 2 4 9" xfId="9103" xr:uid="{00000000-0005-0000-0000-000090230000}"/>
    <cellStyle name="Header2 2 5" xfId="9104" xr:uid="{00000000-0005-0000-0000-000091230000}"/>
    <cellStyle name="Header2 2 5 2" xfId="9105" xr:uid="{00000000-0005-0000-0000-000092230000}"/>
    <cellStyle name="Header2 2 5 2 2" xfId="9106" xr:uid="{00000000-0005-0000-0000-000093230000}"/>
    <cellStyle name="Header2 2 5 2 3" xfId="9107" xr:uid="{00000000-0005-0000-0000-000094230000}"/>
    <cellStyle name="Header2 2 5 2 4" xfId="9108" xr:uid="{00000000-0005-0000-0000-000095230000}"/>
    <cellStyle name="Header2 2 5 2 5" xfId="9109" xr:uid="{00000000-0005-0000-0000-000096230000}"/>
    <cellStyle name="Header2 2 5 3" xfId="9110" xr:uid="{00000000-0005-0000-0000-000097230000}"/>
    <cellStyle name="Header2 2 5 3 2" xfId="9111" xr:uid="{00000000-0005-0000-0000-000098230000}"/>
    <cellStyle name="Header2 2 5 3 3" xfId="9112" xr:uid="{00000000-0005-0000-0000-000099230000}"/>
    <cellStyle name="Header2 2 5 3 4" xfId="9113" xr:uid="{00000000-0005-0000-0000-00009A230000}"/>
    <cellStyle name="Header2 2 5 3 5" xfId="9114" xr:uid="{00000000-0005-0000-0000-00009B230000}"/>
    <cellStyle name="Header2 2 5 4" xfId="9115" xr:uid="{00000000-0005-0000-0000-00009C230000}"/>
    <cellStyle name="Header2 2 5 4 2" xfId="9116" xr:uid="{00000000-0005-0000-0000-00009D230000}"/>
    <cellStyle name="Header2 2 5 4 3" xfId="9117" xr:uid="{00000000-0005-0000-0000-00009E230000}"/>
    <cellStyle name="Header2 2 5 4 4" xfId="9118" xr:uid="{00000000-0005-0000-0000-00009F230000}"/>
    <cellStyle name="Header2 2 5 4 5" xfId="9119" xr:uid="{00000000-0005-0000-0000-0000A0230000}"/>
    <cellStyle name="Header2 2 5 5" xfId="9120" xr:uid="{00000000-0005-0000-0000-0000A1230000}"/>
    <cellStyle name="Header2 2 5 6" xfId="9121" xr:uid="{00000000-0005-0000-0000-0000A2230000}"/>
    <cellStyle name="Header2 2 5 7" xfId="9122" xr:uid="{00000000-0005-0000-0000-0000A3230000}"/>
    <cellStyle name="Header2 2 5 8" xfId="9123" xr:uid="{00000000-0005-0000-0000-0000A4230000}"/>
    <cellStyle name="Header2 2 6" xfId="9124" xr:uid="{00000000-0005-0000-0000-0000A5230000}"/>
    <cellStyle name="Header2 2 6 2" xfId="9125" xr:uid="{00000000-0005-0000-0000-0000A6230000}"/>
    <cellStyle name="Header2 2 6 2 2" xfId="9126" xr:uid="{00000000-0005-0000-0000-0000A7230000}"/>
    <cellStyle name="Header2 2 6 2 3" xfId="9127" xr:uid="{00000000-0005-0000-0000-0000A8230000}"/>
    <cellStyle name="Header2 2 6 2 4" xfId="9128" xr:uid="{00000000-0005-0000-0000-0000A9230000}"/>
    <cellStyle name="Header2 2 6 2 5" xfId="9129" xr:uid="{00000000-0005-0000-0000-0000AA230000}"/>
    <cellStyle name="Header2 2 6 3" xfId="9130" xr:uid="{00000000-0005-0000-0000-0000AB230000}"/>
    <cellStyle name="Header2 2 6 3 2" xfId="9131" xr:uid="{00000000-0005-0000-0000-0000AC230000}"/>
    <cellStyle name="Header2 2 6 3 3" xfId="9132" xr:uid="{00000000-0005-0000-0000-0000AD230000}"/>
    <cellStyle name="Header2 2 6 3 4" xfId="9133" xr:uid="{00000000-0005-0000-0000-0000AE230000}"/>
    <cellStyle name="Header2 2 6 3 5" xfId="9134" xr:uid="{00000000-0005-0000-0000-0000AF230000}"/>
    <cellStyle name="Header2 2 6 4" xfId="9135" xr:uid="{00000000-0005-0000-0000-0000B0230000}"/>
    <cellStyle name="Header2 2 6 4 2" xfId="9136" xr:uid="{00000000-0005-0000-0000-0000B1230000}"/>
    <cellStyle name="Header2 2 6 4 3" xfId="9137" xr:uid="{00000000-0005-0000-0000-0000B2230000}"/>
    <cellStyle name="Header2 2 6 4 4" xfId="9138" xr:uid="{00000000-0005-0000-0000-0000B3230000}"/>
    <cellStyle name="Header2 2 6 4 5" xfId="9139" xr:uid="{00000000-0005-0000-0000-0000B4230000}"/>
    <cellStyle name="Header2 2 6 5" xfId="9140" xr:uid="{00000000-0005-0000-0000-0000B5230000}"/>
    <cellStyle name="Header2 2 6 6" xfId="9141" xr:uid="{00000000-0005-0000-0000-0000B6230000}"/>
    <cellStyle name="Header2 2 6 7" xfId="9142" xr:uid="{00000000-0005-0000-0000-0000B7230000}"/>
    <cellStyle name="Header2 2 6 8" xfId="9143" xr:uid="{00000000-0005-0000-0000-0000B8230000}"/>
    <cellStyle name="Header2 2 7" xfId="9144" xr:uid="{00000000-0005-0000-0000-0000B9230000}"/>
    <cellStyle name="Header2 2 7 2" xfId="9145" xr:uid="{00000000-0005-0000-0000-0000BA230000}"/>
    <cellStyle name="Header2 2 7 2 2" xfId="9146" xr:uid="{00000000-0005-0000-0000-0000BB230000}"/>
    <cellStyle name="Header2 2 7 2 3" xfId="9147" xr:uid="{00000000-0005-0000-0000-0000BC230000}"/>
    <cellStyle name="Header2 2 7 2 4" xfId="9148" xr:uid="{00000000-0005-0000-0000-0000BD230000}"/>
    <cellStyle name="Header2 2 7 2 5" xfId="9149" xr:uid="{00000000-0005-0000-0000-0000BE230000}"/>
    <cellStyle name="Header2 2 7 3" xfId="9150" xr:uid="{00000000-0005-0000-0000-0000BF230000}"/>
    <cellStyle name="Header2 2 7 3 2" xfId="9151" xr:uid="{00000000-0005-0000-0000-0000C0230000}"/>
    <cellStyle name="Header2 2 7 3 3" xfId="9152" xr:uid="{00000000-0005-0000-0000-0000C1230000}"/>
    <cellStyle name="Header2 2 7 3 4" xfId="9153" xr:uid="{00000000-0005-0000-0000-0000C2230000}"/>
    <cellStyle name="Header2 2 7 3 5" xfId="9154" xr:uid="{00000000-0005-0000-0000-0000C3230000}"/>
    <cellStyle name="Header2 2 7 4" xfId="9155" xr:uid="{00000000-0005-0000-0000-0000C4230000}"/>
    <cellStyle name="Header2 2 7 4 2" xfId="9156" xr:uid="{00000000-0005-0000-0000-0000C5230000}"/>
    <cellStyle name="Header2 2 7 4 3" xfId="9157" xr:uid="{00000000-0005-0000-0000-0000C6230000}"/>
    <cellStyle name="Header2 2 7 4 4" xfId="9158" xr:uid="{00000000-0005-0000-0000-0000C7230000}"/>
    <cellStyle name="Header2 2 7 4 5" xfId="9159" xr:uid="{00000000-0005-0000-0000-0000C8230000}"/>
    <cellStyle name="Header2 2 7 5" xfId="9160" xr:uid="{00000000-0005-0000-0000-0000C9230000}"/>
    <cellStyle name="Header2 2 7 6" xfId="9161" xr:uid="{00000000-0005-0000-0000-0000CA230000}"/>
    <cellStyle name="Header2 2 7 7" xfId="9162" xr:uid="{00000000-0005-0000-0000-0000CB230000}"/>
    <cellStyle name="Header2 2 7 8" xfId="9163" xr:uid="{00000000-0005-0000-0000-0000CC230000}"/>
    <cellStyle name="Header2 2 8" xfId="9164" xr:uid="{00000000-0005-0000-0000-0000CD230000}"/>
    <cellStyle name="Header2 2 8 2" xfId="9165" xr:uid="{00000000-0005-0000-0000-0000CE230000}"/>
    <cellStyle name="Header2 2 8 3" xfId="9166" xr:uid="{00000000-0005-0000-0000-0000CF230000}"/>
    <cellStyle name="Header2 2 8 4" xfId="9167" xr:uid="{00000000-0005-0000-0000-0000D0230000}"/>
    <cellStyle name="Header2 2 8 5" xfId="9168" xr:uid="{00000000-0005-0000-0000-0000D1230000}"/>
    <cellStyle name="Header2 2 9" xfId="9169" xr:uid="{00000000-0005-0000-0000-0000D2230000}"/>
    <cellStyle name="Header2 2 9 2" xfId="9170" xr:uid="{00000000-0005-0000-0000-0000D3230000}"/>
    <cellStyle name="Header2 2 9 3" xfId="9171" xr:uid="{00000000-0005-0000-0000-0000D4230000}"/>
    <cellStyle name="Header2 2 9 4" xfId="9172" xr:uid="{00000000-0005-0000-0000-0000D5230000}"/>
    <cellStyle name="Header2 2 9 5" xfId="9173" xr:uid="{00000000-0005-0000-0000-0000D6230000}"/>
    <cellStyle name="Header2 3" xfId="9174" xr:uid="{00000000-0005-0000-0000-0000D7230000}"/>
    <cellStyle name="Header2 3 10" xfId="9175" xr:uid="{00000000-0005-0000-0000-0000D8230000}"/>
    <cellStyle name="Header2 3 10 2" xfId="9176" xr:uid="{00000000-0005-0000-0000-0000D9230000}"/>
    <cellStyle name="Header2 3 10 3" xfId="9177" xr:uid="{00000000-0005-0000-0000-0000DA230000}"/>
    <cellStyle name="Header2 3 10 4" xfId="9178" xr:uid="{00000000-0005-0000-0000-0000DB230000}"/>
    <cellStyle name="Header2 3 10 5" xfId="9179" xr:uid="{00000000-0005-0000-0000-0000DC230000}"/>
    <cellStyle name="Header2 3 11" xfId="9180" xr:uid="{00000000-0005-0000-0000-0000DD230000}"/>
    <cellStyle name="Header2 3 11 2" xfId="9181" xr:uid="{00000000-0005-0000-0000-0000DE230000}"/>
    <cellStyle name="Header2 3 11 3" xfId="9182" xr:uid="{00000000-0005-0000-0000-0000DF230000}"/>
    <cellStyle name="Header2 3 11 4" xfId="9183" xr:uid="{00000000-0005-0000-0000-0000E0230000}"/>
    <cellStyle name="Header2 3 11 5" xfId="9184" xr:uid="{00000000-0005-0000-0000-0000E1230000}"/>
    <cellStyle name="Header2 3 12" xfId="9185" xr:uid="{00000000-0005-0000-0000-0000E2230000}"/>
    <cellStyle name="Header2 3 13" xfId="9186" xr:uid="{00000000-0005-0000-0000-0000E3230000}"/>
    <cellStyle name="Header2 3 14" xfId="9187" xr:uid="{00000000-0005-0000-0000-0000E4230000}"/>
    <cellStyle name="Header2 3 15" xfId="9188" xr:uid="{00000000-0005-0000-0000-0000E5230000}"/>
    <cellStyle name="Header2 3 2" xfId="9189" xr:uid="{00000000-0005-0000-0000-0000E6230000}"/>
    <cellStyle name="Header2 3 2 10" xfId="9190" xr:uid="{00000000-0005-0000-0000-0000E7230000}"/>
    <cellStyle name="Header2 3 2 11" xfId="9191" xr:uid="{00000000-0005-0000-0000-0000E8230000}"/>
    <cellStyle name="Header2 3 2 12" xfId="9192" xr:uid="{00000000-0005-0000-0000-0000E9230000}"/>
    <cellStyle name="Header2 3 2 13" xfId="9193" xr:uid="{00000000-0005-0000-0000-0000EA230000}"/>
    <cellStyle name="Header2 3 2 2" xfId="9194" xr:uid="{00000000-0005-0000-0000-0000EB230000}"/>
    <cellStyle name="Header2 3 2 2 10" xfId="9195" xr:uid="{00000000-0005-0000-0000-0000EC230000}"/>
    <cellStyle name="Header2 3 2 2 11" xfId="9196" xr:uid="{00000000-0005-0000-0000-0000ED230000}"/>
    <cellStyle name="Header2 3 2 2 2" xfId="9197" xr:uid="{00000000-0005-0000-0000-0000EE230000}"/>
    <cellStyle name="Header2 3 2 2 2 2" xfId="9198" xr:uid="{00000000-0005-0000-0000-0000EF230000}"/>
    <cellStyle name="Header2 3 2 2 2 2 2" xfId="9199" xr:uid="{00000000-0005-0000-0000-0000F0230000}"/>
    <cellStyle name="Header2 3 2 2 2 2 3" xfId="9200" xr:uid="{00000000-0005-0000-0000-0000F1230000}"/>
    <cellStyle name="Header2 3 2 2 2 2 4" xfId="9201" xr:uid="{00000000-0005-0000-0000-0000F2230000}"/>
    <cellStyle name="Header2 3 2 2 2 2 5" xfId="9202" xr:uid="{00000000-0005-0000-0000-0000F3230000}"/>
    <cellStyle name="Header2 3 2 2 2 3" xfId="9203" xr:uid="{00000000-0005-0000-0000-0000F4230000}"/>
    <cellStyle name="Header2 3 2 2 2 3 2" xfId="9204" xr:uid="{00000000-0005-0000-0000-0000F5230000}"/>
    <cellStyle name="Header2 3 2 2 2 3 3" xfId="9205" xr:uid="{00000000-0005-0000-0000-0000F6230000}"/>
    <cellStyle name="Header2 3 2 2 2 3 4" xfId="9206" xr:uid="{00000000-0005-0000-0000-0000F7230000}"/>
    <cellStyle name="Header2 3 2 2 2 3 5" xfId="9207" xr:uid="{00000000-0005-0000-0000-0000F8230000}"/>
    <cellStyle name="Header2 3 2 2 2 4" xfId="9208" xr:uid="{00000000-0005-0000-0000-0000F9230000}"/>
    <cellStyle name="Header2 3 2 2 2 4 2" xfId="9209" xr:uid="{00000000-0005-0000-0000-0000FA230000}"/>
    <cellStyle name="Header2 3 2 2 2 4 3" xfId="9210" xr:uid="{00000000-0005-0000-0000-0000FB230000}"/>
    <cellStyle name="Header2 3 2 2 2 4 4" xfId="9211" xr:uid="{00000000-0005-0000-0000-0000FC230000}"/>
    <cellStyle name="Header2 3 2 2 2 4 5" xfId="9212" xr:uid="{00000000-0005-0000-0000-0000FD230000}"/>
    <cellStyle name="Header2 3 2 2 2 5" xfId="9213" xr:uid="{00000000-0005-0000-0000-0000FE230000}"/>
    <cellStyle name="Header2 3 2 2 2 6" xfId="9214" xr:uid="{00000000-0005-0000-0000-0000FF230000}"/>
    <cellStyle name="Header2 3 2 2 2 7" xfId="9215" xr:uid="{00000000-0005-0000-0000-000000240000}"/>
    <cellStyle name="Header2 3 2 2 2 8" xfId="9216" xr:uid="{00000000-0005-0000-0000-000001240000}"/>
    <cellStyle name="Header2 3 2 2 3" xfId="9217" xr:uid="{00000000-0005-0000-0000-000002240000}"/>
    <cellStyle name="Header2 3 2 2 3 2" xfId="9218" xr:uid="{00000000-0005-0000-0000-000003240000}"/>
    <cellStyle name="Header2 3 2 2 3 2 2" xfId="9219" xr:uid="{00000000-0005-0000-0000-000004240000}"/>
    <cellStyle name="Header2 3 2 2 3 2 3" xfId="9220" xr:uid="{00000000-0005-0000-0000-000005240000}"/>
    <cellStyle name="Header2 3 2 2 3 2 4" xfId="9221" xr:uid="{00000000-0005-0000-0000-000006240000}"/>
    <cellStyle name="Header2 3 2 2 3 2 5" xfId="9222" xr:uid="{00000000-0005-0000-0000-000007240000}"/>
    <cellStyle name="Header2 3 2 2 3 3" xfId="9223" xr:uid="{00000000-0005-0000-0000-000008240000}"/>
    <cellStyle name="Header2 3 2 2 3 3 2" xfId="9224" xr:uid="{00000000-0005-0000-0000-000009240000}"/>
    <cellStyle name="Header2 3 2 2 3 3 3" xfId="9225" xr:uid="{00000000-0005-0000-0000-00000A240000}"/>
    <cellStyle name="Header2 3 2 2 3 3 4" xfId="9226" xr:uid="{00000000-0005-0000-0000-00000B240000}"/>
    <cellStyle name="Header2 3 2 2 3 3 5" xfId="9227" xr:uid="{00000000-0005-0000-0000-00000C240000}"/>
    <cellStyle name="Header2 3 2 2 3 4" xfId="9228" xr:uid="{00000000-0005-0000-0000-00000D240000}"/>
    <cellStyle name="Header2 3 2 2 3 4 2" xfId="9229" xr:uid="{00000000-0005-0000-0000-00000E240000}"/>
    <cellStyle name="Header2 3 2 2 3 4 3" xfId="9230" xr:uid="{00000000-0005-0000-0000-00000F240000}"/>
    <cellStyle name="Header2 3 2 2 3 4 4" xfId="9231" xr:uid="{00000000-0005-0000-0000-000010240000}"/>
    <cellStyle name="Header2 3 2 2 3 4 5" xfId="9232" xr:uid="{00000000-0005-0000-0000-000011240000}"/>
    <cellStyle name="Header2 3 2 2 3 5" xfId="9233" xr:uid="{00000000-0005-0000-0000-000012240000}"/>
    <cellStyle name="Header2 3 2 2 3 6" xfId="9234" xr:uid="{00000000-0005-0000-0000-000013240000}"/>
    <cellStyle name="Header2 3 2 2 3 7" xfId="9235" xr:uid="{00000000-0005-0000-0000-000014240000}"/>
    <cellStyle name="Header2 3 2 2 3 8" xfId="9236" xr:uid="{00000000-0005-0000-0000-000015240000}"/>
    <cellStyle name="Header2 3 2 2 4" xfId="9237" xr:uid="{00000000-0005-0000-0000-000016240000}"/>
    <cellStyle name="Header2 3 2 2 4 2" xfId="9238" xr:uid="{00000000-0005-0000-0000-000017240000}"/>
    <cellStyle name="Header2 3 2 2 4 2 2" xfId="9239" xr:uid="{00000000-0005-0000-0000-000018240000}"/>
    <cellStyle name="Header2 3 2 2 4 2 3" xfId="9240" xr:uid="{00000000-0005-0000-0000-000019240000}"/>
    <cellStyle name="Header2 3 2 2 4 2 4" xfId="9241" xr:uid="{00000000-0005-0000-0000-00001A240000}"/>
    <cellStyle name="Header2 3 2 2 4 2 5" xfId="9242" xr:uid="{00000000-0005-0000-0000-00001B240000}"/>
    <cellStyle name="Header2 3 2 2 4 3" xfId="9243" xr:uid="{00000000-0005-0000-0000-00001C240000}"/>
    <cellStyle name="Header2 3 2 2 4 3 2" xfId="9244" xr:uid="{00000000-0005-0000-0000-00001D240000}"/>
    <cellStyle name="Header2 3 2 2 4 3 3" xfId="9245" xr:uid="{00000000-0005-0000-0000-00001E240000}"/>
    <cellStyle name="Header2 3 2 2 4 3 4" xfId="9246" xr:uid="{00000000-0005-0000-0000-00001F240000}"/>
    <cellStyle name="Header2 3 2 2 4 3 5" xfId="9247" xr:uid="{00000000-0005-0000-0000-000020240000}"/>
    <cellStyle name="Header2 3 2 2 4 4" xfId="9248" xr:uid="{00000000-0005-0000-0000-000021240000}"/>
    <cellStyle name="Header2 3 2 2 4 4 2" xfId="9249" xr:uid="{00000000-0005-0000-0000-000022240000}"/>
    <cellStyle name="Header2 3 2 2 4 4 3" xfId="9250" xr:uid="{00000000-0005-0000-0000-000023240000}"/>
    <cellStyle name="Header2 3 2 2 4 4 4" xfId="9251" xr:uid="{00000000-0005-0000-0000-000024240000}"/>
    <cellStyle name="Header2 3 2 2 4 4 5" xfId="9252" xr:uid="{00000000-0005-0000-0000-000025240000}"/>
    <cellStyle name="Header2 3 2 2 4 5" xfId="9253" xr:uid="{00000000-0005-0000-0000-000026240000}"/>
    <cellStyle name="Header2 3 2 2 4 6" xfId="9254" xr:uid="{00000000-0005-0000-0000-000027240000}"/>
    <cellStyle name="Header2 3 2 2 4 7" xfId="9255" xr:uid="{00000000-0005-0000-0000-000028240000}"/>
    <cellStyle name="Header2 3 2 2 4 8" xfId="9256" xr:uid="{00000000-0005-0000-0000-000029240000}"/>
    <cellStyle name="Header2 3 2 2 5" xfId="9257" xr:uid="{00000000-0005-0000-0000-00002A240000}"/>
    <cellStyle name="Header2 3 2 2 5 2" xfId="9258" xr:uid="{00000000-0005-0000-0000-00002B240000}"/>
    <cellStyle name="Header2 3 2 2 5 3" xfId="9259" xr:uid="{00000000-0005-0000-0000-00002C240000}"/>
    <cellStyle name="Header2 3 2 2 5 4" xfId="9260" xr:uid="{00000000-0005-0000-0000-00002D240000}"/>
    <cellStyle name="Header2 3 2 2 5 5" xfId="9261" xr:uid="{00000000-0005-0000-0000-00002E240000}"/>
    <cellStyle name="Header2 3 2 2 6" xfId="9262" xr:uid="{00000000-0005-0000-0000-00002F240000}"/>
    <cellStyle name="Header2 3 2 2 6 2" xfId="9263" xr:uid="{00000000-0005-0000-0000-000030240000}"/>
    <cellStyle name="Header2 3 2 2 6 3" xfId="9264" xr:uid="{00000000-0005-0000-0000-000031240000}"/>
    <cellStyle name="Header2 3 2 2 6 4" xfId="9265" xr:uid="{00000000-0005-0000-0000-000032240000}"/>
    <cellStyle name="Header2 3 2 2 6 5" xfId="9266" xr:uid="{00000000-0005-0000-0000-000033240000}"/>
    <cellStyle name="Header2 3 2 2 7" xfId="9267" xr:uid="{00000000-0005-0000-0000-000034240000}"/>
    <cellStyle name="Header2 3 2 2 7 2" xfId="9268" xr:uid="{00000000-0005-0000-0000-000035240000}"/>
    <cellStyle name="Header2 3 2 2 7 3" xfId="9269" xr:uid="{00000000-0005-0000-0000-000036240000}"/>
    <cellStyle name="Header2 3 2 2 7 4" xfId="9270" xr:uid="{00000000-0005-0000-0000-000037240000}"/>
    <cellStyle name="Header2 3 2 2 7 5" xfId="9271" xr:uid="{00000000-0005-0000-0000-000038240000}"/>
    <cellStyle name="Header2 3 2 2 8" xfId="9272" xr:uid="{00000000-0005-0000-0000-000039240000}"/>
    <cellStyle name="Header2 3 2 2 9" xfId="9273" xr:uid="{00000000-0005-0000-0000-00003A240000}"/>
    <cellStyle name="Header2 3 2 3" xfId="9274" xr:uid="{00000000-0005-0000-0000-00003B240000}"/>
    <cellStyle name="Header2 3 2 3 10" xfId="9275" xr:uid="{00000000-0005-0000-0000-00003C240000}"/>
    <cellStyle name="Header2 3 2 3 11" xfId="9276" xr:uid="{00000000-0005-0000-0000-00003D240000}"/>
    <cellStyle name="Header2 3 2 3 2" xfId="9277" xr:uid="{00000000-0005-0000-0000-00003E240000}"/>
    <cellStyle name="Header2 3 2 3 2 2" xfId="9278" xr:uid="{00000000-0005-0000-0000-00003F240000}"/>
    <cellStyle name="Header2 3 2 3 2 2 2" xfId="9279" xr:uid="{00000000-0005-0000-0000-000040240000}"/>
    <cellStyle name="Header2 3 2 3 2 2 3" xfId="9280" xr:uid="{00000000-0005-0000-0000-000041240000}"/>
    <cellStyle name="Header2 3 2 3 2 2 4" xfId="9281" xr:uid="{00000000-0005-0000-0000-000042240000}"/>
    <cellStyle name="Header2 3 2 3 2 2 5" xfId="9282" xr:uid="{00000000-0005-0000-0000-000043240000}"/>
    <cellStyle name="Header2 3 2 3 2 3" xfId="9283" xr:uid="{00000000-0005-0000-0000-000044240000}"/>
    <cellStyle name="Header2 3 2 3 2 3 2" xfId="9284" xr:uid="{00000000-0005-0000-0000-000045240000}"/>
    <cellStyle name="Header2 3 2 3 2 3 3" xfId="9285" xr:uid="{00000000-0005-0000-0000-000046240000}"/>
    <cellStyle name="Header2 3 2 3 2 3 4" xfId="9286" xr:uid="{00000000-0005-0000-0000-000047240000}"/>
    <cellStyle name="Header2 3 2 3 2 3 5" xfId="9287" xr:uid="{00000000-0005-0000-0000-000048240000}"/>
    <cellStyle name="Header2 3 2 3 2 4" xfId="9288" xr:uid="{00000000-0005-0000-0000-000049240000}"/>
    <cellStyle name="Header2 3 2 3 2 4 2" xfId="9289" xr:uid="{00000000-0005-0000-0000-00004A240000}"/>
    <cellStyle name="Header2 3 2 3 2 4 3" xfId="9290" xr:uid="{00000000-0005-0000-0000-00004B240000}"/>
    <cellStyle name="Header2 3 2 3 2 4 4" xfId="9291" xr:uid="{00000000-0005-0000-0000-00004C240000}"/>
    <cellStyle name="Header2 3 2 3 2 4 5" xfId="9292" xr:uid="{00000000-0005-0000-0000-00004D240000}"/>
    <cellStyle name="Header2 3 2 3 2 5" xfId="9293" xr:uid="{00000000-0005-0000-0000-00004E240000}"/>
    <cellStyle name="Header2 3 2 3 2 6" xfId="9294" xr:uid="{00000000-0005-0000-0000-00004F240000}"/>
    <cellStyle name="Header2 3 2 3 2 7" xfId="9295" xr:uid="{00000000-0005-0000-0000-000050240000}"/>
    <cellStyle name="Header2 3 2 3 2 8" xfId="9296" xr:uid="{00000000-0005-0000-0000-000051240000}"/>
    <cellStyle name="Header2 3 2 3 3" xfId="9297" xr:uid="{00000000-0005-0000-0000-000052240000}"/>
    <cellStyle name="Header2 3 2 3 3 2" xfId="9298" xr:uid="{00000000-0005-0000-0000-000053240000}"/>
    <cellStyle name="Header2 3 2 3 3 2 2" xfId="9299" xr:uid="{00000000-0005-0000-0000-000054240000}"/>
    <cellStyle name="Header2 3 2 3 3 2 3" xfId="9300" xr:uid="{00000000-0005-0000-0000-000055240000}"/>
    <cellStyle name="Header2 3 2 3 3 2 4" xfId="9301" xr:uid="{00000000-0005-0000-0000-000056240000}"/>
    <cellStyle name="Header2 3 2 3 3 2 5" xfId="9302" xr:uid="{00000000-0005-0000-0000-000057240000}"/>
    <cellStyle name="Header2 3 2 3 3 3" xfId="9303" xr:uid="{00000000-0005-0000-0000-000058240000}"/>
    <cellStyle name="Header2 3 2 3 3 3 2" xfId="9304" xr:uid="{00000000-0005-0000-0000-000059240000}"/>
    <cellStyle name="Header2 3 2 3 3 3 3" xfId="9305" xr:uid="{00000000-0005-0000-0000-00005A240000}"/>
    <cellStyle name="Header2 3 2 3 3 3 4" xfId="9306" xr:uid="{00000000-0005-0000-0000-00005B240000}"/>
    <cellStyle name="Header2 3 2 3 3 3 5" xfId="9307" xr:uid="{00000000-0005-0000-0000-00005C240000}"/>
    <cellStyle name="Header2 3 2 3 3 4" xfId="9308" xr:uid="{00000000-0005-0000-0000-00005D240000}"/>
    <cellStyle name="Header2 3 2 3 3 4 2" xfId="9309" xr:uid="{00000000-0005-0000-0000-00005E240000}"/>
    <cellStyle name="Header2 3 2 3 3 4 3" xfId="9310" xr:uid="{00000000-0005-0000-0000-00005F240000}"/>
    <cellStyle name="Header2 3 2 3 3 4 4" xfId="9311" xr:uid="{00000000-0005-0000-0000-000060240000}"/>
    <cellStyle name="Header2 3 2 3 3 4 5" xfId="9312" xr:uid="{00000000-0005-0000-0000-000061240000}"/>
    <cellStyle name="Header2 3 2 3 3 5" xfId="9313" xr:uid="{00000000-0005-0000-0000-000062240000}"/>
    <cellStyle name="Header2 3 2 3 3 6" xfId="9314" xr:uid="{00000000-0005-0000-0000-000063240000}"/>
    <cellStyle name="Header2 3 2 3 3 7" xfId="9315" xr:uid="{00000000-0005-0000-0000-000064240000}"/>
    <cellStyle name="Header2 3 2 3 3 8" xfId="9316" xr:uid="{00000000-0005-0000-0000-000065240000}"/>
    <cellStyle name="Header2 3 2 3 4" xfId="9317" xr:uid="{00000000-0005-0000-0000-000066240000}"/>
    <cellStyle name="Header2 3 2 3 4 2" xfId="9318" xr:uid="{00000000-0005-0000-0000-000067240000}"/>
    <cellStyle name="Header2 3 2 3 4 2 2" xfId="9319" xr:uid="{00000000-0005-0000-0000-000068240000}"/>
    <cellStyle name="Header2 3 2 3 4 2 3" xfId="9320" xr:uid="{00000000-0005-0000-0000-000069240000}"/>
    <cellStyle name="Header2 3 2 3 4 2 4" xfId="9321" xr:uid="{00000000-0005-0000-0000-00006A240000}"/>
    <cellStyle name="Header2 3 2 3 4 2 5" xfId="9322" xr:uid="{00000000-0005-0000-0000-00006B240000}"/>
    <cellStyle name="Header2 3 2 3 4 3" xfId="9323" xr:uid="{00000000-0005-0000-0000-00006C240000}"/>
    <cellStyle name="Header2 3 2 3 4 3 2" xfId="9324" xr:uid="{00000000-0005-0000-0000-00006D240000}"/>
    <cellStyle name="Header2 3 2 3 4 3 3" xfId="9325" xr:uid="{00000000-0005-0000-0000-00006E240000}"/>
    <cellStyle name="Header2 3 2 3 4 3 4" xfId="9326" xr:uid="{00000000-0005-0000-0000-00006F240000}"/>
    <cellStyle name="Header2 3 2 3 4 3 5" xfId="9327" xr:uid="{00000000-0005-0000-0000-000070240000}"/>
    <cellStyle name="Header2 3 2 3 4 4" xfId="9328" xr:uid="{00000000-0005-0000-0000-000071240000}"/>
    <cellStyle name="Header2 3 2 3 4 4 2" xfId="9329" xr:uid="{00000000-0005-0000-0000-000072240000}"/>
    <cellStyle name="Header2 3 2 3 4 4 3" xfId="9330" xr:uid="{00000000-0005-0000-0000-000073240000}"/>
    <cellStyle name="Header2 3 2 3 4 4 4" xfId="9331" xr:uid="{00000000-0005-0000-0000-000074240000}"/>
    <cellStyle name="Header2 3 2 3 4 4 5" xfId="9332" xr:uid="{00000000-0005-0000-0000-000075240000}"/>
    <cellStyle name="Header2 3 2 3 4 5" xfId="9333" xr:uid="{00000000-0005-0000-0000-000076240000}"/>
    <cellStyle name="Header2 3 2 3 4 6" xfId="9334" xr:uid="{00000000-0005-0000-0000-000077240000}"/>
    <cellStyle name="Header2 3 2 3 4 7" xfId="9335" xr:uid="{00000000-0005-0000-0000-000078240000}"/>
    <cellStyle name="Header2 3 2 3 4 8" xfId="9336" xr:uid="{00000000-0005-0000-0000-000079240000}"/>
    <cellStyle name="Header2 3 2 3 5" xfId="9337" xr:uid="{00000000-0005-0000-0000-00007A240000}"/>
    <cellStyle name="Header2 3 2 3 5 2" xfId="9338" xr:uid="{00000000-0005-0000-0000-00007B240000}"/>
    <cellStyle name="Header2 3 2 3 5 3" xfId="9339" xr:uid="{00000000-0005-0000-0000-00007C240000}"/>
    <cellStyle name="Header2 3 2 3 5 4" xfId="9340" xr:uid="{00000000-0005-0000-0000-00007D240000}"/>
    <cellStyle name="Header2 3 2 3 5 5" xfId="9341" xr:uid="{00000000-0005-0000-0000-00007E240000}"/>
    <cellStyle name="Header2 3 2 3 6" xfId="9342" xr:uid="{00000000-0005-0000-0000-00007F240000}"/>
    <cellStyle name="Header2 3 2 3 6 2" xfId="9343" xr:uid="{00000000-0005-0000-0000-000080240000}"/>
    <cellStyle name="Header2 3 2 3 6 3" xfId="9344" xr:uid="{00000000-0005-0000-0000-000081240000}"/>
    <cellStyle name="Header2 3 2 3 6 4" xfId="9345" xr:uid="{00000000-0005-0000-0000-000082240000}"/>
    <cellStyle name="Header2 3 2 3 6 5" xfId="9346" xr:uid="{00000000-0005-0000-0000-000083240000}"/>
    <cellStyle name="Header2 3 2 3 7" xfId="9347" xr:uid="{00000000-0005-0000-0000-000084240000}"/>
    <cellStyle name="Header2 3 2 3 7 2" xfId="9348" xr:uid="{00000000-0005-0000-0000-000085240000}"/>
    <cellStyle name="Header2 3 2 3 7 3" xfId="9349" xr:uid="{00000000-0005-0000-0000-000086240000}"/>
    <cellStyle name="Header2 3 2 3 7 4" xfId="9350" xr:uid="{00000000-0005-0000-0000-000087240000}"/>
    <cellStyle name="Header2 3 2 3 7 5" xfId="9351" xr:uid="{00000000-0005-0000-0000-000088240000}"/>
    <cellStyle name="Header2 3 2 3 8" xfId="9352" xr:uid="{00000000-0005-0000-0000-000089240000}"/>
    <cellStyle name="Header2 3 2 3 9" xfId="9353" xr:uid="{00000000-0005-0000-0000-00008A240000}"/>
    <cellStyle name="Header2 3 2 4" xfId="9354" xr:uid="{00000000-0005-0000-0000-00008B240000}"/>
    <cellStyle name="Header2 3 2 4 2" xfId="9355" xr:uid="{00000000-0005-0000-0000-00008C240000}"/>
    <cellStyle name="Header2 3 2 4 2 2" xfId="9356" xr:uid="{00000000-0005-0000-0000-00008D240000}"/>
    <cellStyle name="Header2 3 2 4 2 3" xfId="9357" xr:uid="{00000000-0005-0000-0000-00008E240000}"/>
    <cellStyle name="Header2 3 2 4 2 4" xfId="9358" xr:uid="{00000000-0005-0000-0000-00008F240000}"/>
    <cellStyle name="Header2 3 2 4 2 5" xfId="9359" xr:uid="{00000000-0005-0000-0000-000090240000}"/>
    <cellStyle name="Header2 3 2 4 3" xfId="9360" xr:uid="{00000000-0005-0000-0000-000091240000}"/>
    <cellStyle name="Header2 3 2 4 3 2" xfId="9361" xr:uid="{00000000-0005-0000-0000-000092240000}"/>
    <cellStyle name="Header2 3 2 4 3 3" xfId="9362" xr:uid="{00000000-0005-0000-0000-000093240000}"/>
    <cellStyle name="Header2 3 2 4 3 4" xfId="9363" xr:uid="{00000000-0005-0000-0000-000094240000}"/>
    <cellStyle name="Header2 3 2 4 3 5" xfId="9364" xr:uid="{00000000-0005-0000-0000-000095240000}"/>
    <cellStyle name="Header2 3 2 4 4" xfId="9365" xr:uid="{00000000-0005-0000-0000-000096240000}"/>
    <cellStyle name="Header2 3 2 4 4 2" xfId="9366" xr:uid="{00000000-0005-0000-0000-000097240000}"/>
    <cellStyle name="Header2 3 2 4 4 3" xfId="9367" xr:uid="{00000000-0005-0000-0000-000098240000}"/>
    <cellStyle name="Header2 3 2 4 4 4" xfId="9368" xr:uid="{00000000-0005-0000-0000-000099240000}"/>
    <cellStyle name="Header2 3 2 4 4 5" xfId="9369" xr:uid="{00000000-0005-0000-0000-00009A240000}"/>
    <cellStyle name="Header2 3 2 4 5" xfId="9370" xr:uid="{00000000-0005-0000-0000-00009B240000}"/>
    <cellStyle name="Header2 3 2 4 6" xfId="9371" xr:uid="{00000000-0005-0000-0000-00009C240000}"/>
    <cellStyle name="Header2 3 2 4 7" xfId="9372" xr:uid="{00000000-0005-0000-0000-00009D240000}"/>
    <cellStyle name="Header2 3 2 4 8" xfId="9373" xr:uid="{00000000-0005-0000-0000-00009E240000}"/>
    <cellStyle name="Header2 3 2 5" xfId="9374" xr:uid="{00000000-0005-0000-0000-00009F240000}"/>
    <cellStyle name="Header2 3 2 5 2" xfId="9375" xr:uid="{00000000-0005-0000-0000-0000A0240000}"/>
    <cellStyle name="Header2 3 2 5 2 2" xfId="9376" xr:uid="{00000000-0005-0000-0000-0000A1240000}"/>
    <cellStyle name="Header2 3 2 5 2 3" xfId="9377" xr:uid="{00000000-0005-0000-0000-0000A2240000}"/>
    <cellStyle name="Header2 3 2 5 2 4" xfId="9378" xr:uid="{00000000-0005-0000-0000-0000A3240000}"/>
    <cellStyle name="Header2 3 2 5 2 5" xfId="9379" xr:uid="{00000000-0005-0000-0000-0000A4240000}"/>
    <cellStyle name="Header2 3 2 5 3" xfId="9380" xr:uid="{00000000-0005-0000-0000-0000A5240000}"/>
    <cellStyle name="Header2 3 2 5 3 2" xfId="9381" xr:uid="{00000000-0005-0000-0000-0000A6240000}"/>
    <cellStyle name="Header2 3 2 5 3 3" xfId="9382" xr:uid="{00000000-0005-0000-0000-0000A7240000}"/>
    <cellStyle name="Header2 3 2 5 3 4" xfId="9383" xr:uid="{00000000-0005-0000-0000-0000A8240000}"/>
    <cellStyle name="Header2 3 2 5 3 5" xfId="9384" xr:uid="{00000000-0005-0000-0000-0000A9240000}"/>
    <cellStyle name="Header2 3 2 5 4" xfId="9385" xr:uid="{00000000-0005-0000-0000-0000AA240000}"/>
    <cellStyle name="Header2 3 2 5 4 2" xfId="9386" xr:uid="{00000000-0005-0000-0000-0000AB240000}"/>
    <cellStyle name="Header2 3 2 5 4 3" xfId="9387" xr:uid="{00000000-0005-0000-0000-0000AC240000}"/>
    <cellStyle name="Header2 3 2 5 4 4" xfId="9388" xr:uid="{00000000-0005-0000-0000-0000AD240000}"/>
    <cellStyle name="Header2 3 2 5 4 5" xfId="9389" xr:uid="{00000000-0005-0000-0000-0000AE240000}"/>
    <cellStyle name="Header2 3 2 5 5" xfId="9390" xr:uid="{00000000-0005-0000-0000-0000AF240000}"/>
    <cellStyle name="Header2 3 2 5 6" xfId="9391" xr:uid="{00000000-0005-0000-0000-0000B0240000}"/>
    <cellStyle name="Header2 3 2 5 7" xfId="9392" xr:uid="{00000000-0005-0000-0000-0000B1240000}"/>
    <cellStyle name="Header2 3 2 5 8" xfId="9393" xr:uid="{00000000-0005-0000-0000-0000B2240000}"/>
    <cellStyle name="Header2 3 2 6" xfId="9394" xr:uid="{00000000-0005-0000-0000-0000B3240000}"/>
    <cellStyle name="Header2 3 2 6 2" xfId="9395" xr:uid="{00000000-0005-0000-0000-0000B4240000}"/>
    <cellStyle name="Header2 3 2 6 2 2" xfId="9396" xr:uid="{00000000-0005-0000-0000-0000B5240000}"/>
    <cellStyle name="Header2 3 2 6 2 3" xfId="9397" xr:uid="{00000000-0005-0000-0000-0000B6240000}"/>
    <cellStyle name="Header2 3 2 6 2 4" xfId="9398" xr:uid="{00000000-0005-0000-0000-0000B7240000}"/>
    <cellStyle name="Header2 3 2 6 2 5" xfId="9399" xr:uid="{00000000-0005-0000-0000-0000B8240000}"/>
    <cellStyle name="Header2 3 2 6 3" xfId="9400" xr:uid="{00000000-0005-0000-0000-0000B9240000}"/>
    <cellStyle name="Header2 3 2 6 3 2" xfId="9401" xr:uid="{00000000-0005-0000-0000-0000BA240000}"/>
    <cellStyle name="Header2 3 2 6 3 3" xfId="9402" xr:uid="{00000000-0005-0000-0000-0000BB240000}"/>
    <cellStyle name="Header2 3 2 6 3 4" xfId="9403" xr:uid="{00000000-0005-0000-0000-0000BC240000}"/>
    <cellStyle name="Header2 3 2 6 3 5" xfId="9404" xr:uid="{00000000-0005-0000-0000-0000BD240000}"/>
    <cellStyle name="Header2 3 2 6 4" xfId="9405" xr:uid="{00000000-0005-0000-0000-0000BE240000}"/>
    <cellStyle name="Header2 3 2 6 4 2" xfId="9406" xr:uid="{00000000-0005-0000-0000-0000BF240000}"/>
    <cellStyle name="Header2 3 2 6 4 3" xfId="9407" xr:uid="{00000000-0005-0000-0000-0000C0240000}"/>
    <cellStyle name="Header2 3 2 6 4 4" xfId="9408" xr:uid="{00000000-0005-0000-0000-0000C1240000}"/>
    <cellStyle name="Header2 3 2 6 4 5" xfId="9409" xr:uid="{00000000-0005-0000-0000-0000C2240000}"/>
    <cellStyle name="Header2 3 2 6 5" xfId="9410" xr:uid="{00000000-0005-0000-0000-0000C3240000}"/>
    <cellStyle name="Header2 3 2 6 6" xfId="9411" xr:uid="{00000000-0005-0000-0000-0000C4240000}"/>
    <cellStyle name="Header2 3 2 6 7" xfId="9412" xr:uid="{00000000-0005-0000-0000-0000C5240000}"/>
    <cellStyle name="Header2 3 2 6 8" xfId="9413" xr:uid="{00000000-0005-0000-0000-0000C6240000}"/>
    <cellStyle name="Header2 3 2 7" xfId="9414" xr:uid="{00000000-0005-0000-0000-0000C7240000}"/>
    <cellStyle name="Header2 3 2 7 2" xfId="9415" xr:uid="{00000000-0005-0000-0000-0000C8240000}"/>
    <cellStyle name="Header2 3 2 7 3" xfId="9416" xr:uid="{00000000-0005-0000-0000-0000C9240000}"/>
    <cellStyle name="Header2 3 2 7 4" xfId="9417" xr:uid="{00000000-0005-0000-0000-0000CA240000}"/>
    <cellStyle name="Header2 3 2 7 5" xfId="9418" xr:uid="{00000000-0005-0000-0000-0000CB240000}"/>
    <cellStyle name="Header2 3 2 8" xfId="9419" xr:uid="{00000000-0005-0000-0000-0000CC240000}"/>
    <cellStyle name="Header2 3 2 8 2" xfId="9420" xr:uid="{00000000-0005-0000-0000-0000CD240000}"/>
    <cellStyle name="Header2 3 2 8 3" xfId="9421" xr:uid="{00000000-0005-0000-0000-0000CE240000}"/>
    <cellStyle name="Header2 3 2 8 4" xfId="9422" xr:uid="{00000000-0005-0000-0000-0000CF240000}"/>
    <cellStyle name="Header2 3 2 8 5" xfId="9423" xr:uid="{00000000-0005-0000-0000-0000D0240000}"/>
    <cellStyle name="Header2 3 2 9" xfId="9424" xr:uid="{00000000-0005-0000-0000-0000D1240000}"/>
    <cellStyle name="Header2 3 2 9 2" xfId="9425" xr:uid="{00000000-0005-0000-0000-0000D2240000}"/>
    <cellStyle name="Header2 3 2 9 3" xfId="9426" xr:uid="{00000000-0005-0000-0000-0000D3240000}"/>
    <cellStyle name="Header2 3 2 9 4" xfId="9427" xr:uid="{00000000-0005-0000-0000-0000D4240000}"/>
    <cellStyle name="Header2 3 2 9 5" xfId="9428" xr:uid="{00000000-0005-0000-0000-0000D5240000}"/>
    <cellStyle name="Header2 3 3" xfId="9429" xr:uid="{00000000-0005-0000-0000-0000D6240000}"/>
    <cellStyle name="Header2 3 3 10" xfId="9430" xr:uid="{00000000-0005-0000-0000-0000D7240000}"/>
    <cellStyle name="Header2 3 3 11" xfId="9431" xr:uid="{00000000-0005-0000-0000-0000D8240000}"/>
    <cellStyle name="Header2 3 3 2" xfId="9432" xr:uid="{00000000-0005-0000-0000-0000D9240000}"/>
    <cellStyle name="Header2 3 3 2 2" xfId="9433" xr:uid="{00000000-0005-0000-0000-0000DA240000}"/>
    <cellStyle name="Header2 3 3 2 2 2" xfId="9434" xr:uid="{00000000-0005-0000-0000-0000DB240000}"/>
    <cellStyle name="Header2 3 3 2 2 3" xfId="9435" xr:uid="{00000000-0005-0000-0000-0000DC240000}"/>
    <cellStyle name="Header2 3 3 2 2 4" xfId="9436" xr:uid="{00000000-0005-0000-0000-0000DD240000}"/>
    <cellStyle name="Header2 3 3 2 2 5" xfId="9437" xr:uid="{00000000-0005-0000-0000-0000DE240000}"/>
    <cellStyle name="Header2 3 3 2 3" xfId="9438" xr:uid="{00000000-0005-0000-0000-0000DF240000}"/>
    <cellStyle name="Header2 3 3 2 3 2" xfId="9439" xr:uid="{00000000-0005-0000-0000-0000E0240000}"/>
    <cellStyle name="Header2 3 3 2 3 3" xfId="9440" xr:uid="{00000000-0005-0000-0000-0000E1240000}"/>
    <cellStyle name="Header2 3 3 2 3 4" xfId="9441" xr:uid="{00000000-0005-0000-0000-0000E2240000}"/>
    <cellStyle name="Header2 3 3 2 3 5" xfId="9442" xr:uid="{00000000-0005-0000-0000-0000E3240000}"/>
    <cellStyle name="Header2 3 3 2 4" xfId="9443" xr:uid="{00000000-0005-0000-0000-0000E4240000}"/>
    <cellStyle name="Header2 3 3 2 4 2" xfId="9444" xr:uid="{00000000-0005-0000-0000-0000E5240000}"/>
    <cellStyle name="Header2 3 3 2 4 3" xfId="9445" xr:uid="{00000000-0005-0000-0000-0000E6240000}"/>
    <cellStyle name="Header2 3 3 2 4 4" xfId="9446" xr:uid="{00000000-0005-0000-0000-0000E7240000}"/>
    <cellStyle name="Header2 3 3 2 4 5" xfId="9447" xr:uid="{00000000-0005-0000-0000-0000E8240000}"/>
    <cellStyle name="Header2 3 3 2 5" xfId="9448" xr:uid="{00000000-0005-0000-0000-0000E9240000}"/>
    <cellStyle name="Header2 3 3 2 6" xfId="9449" xr:uid="{00000000-0005-0000-0000-0000EA240000}"/>
    <cellStyle name="Header2 3 3 2 7" xfId="9450" xr:uid="{00000000-0005-0000-0000-0000EB240000}"/>
    <cellStyle name="Header2 3 3 2 8" xfId="9451" xr:uid="{00000000-0005-0000-0000-0000EC240000}"/>
    <cellStyle name="Header2 3 3 3" xfId="9452" xr:uid="{00000000-0005-0000-0000-0000ED240000}"/>
    <cellStyle name="Header2 3 3 3 2" xfId="9453" xr:uid="{00000000-0005-0000-0000-0000EE240000}"/>
    <cellStyle name="Header2 3 3 3 2 2" xfId="9454" xr:uid="{00000000-0005-0000-0000-0000EF240000}"/>
    <cellStyle name="Header2 3 3 3 2 3" xfId="9455" xr:uid="{00000000-0005-0000-0000-0000F0240000}"/>
    <cellStyle name="Header2 3 3 3 2 4" xfId="9456" xr:uid="{00000000-0005-0000-0000-0000F1240000}"/>
    <cellStyle name="Header2 3 3 3 2 5" xfId="9457" xr:uid="{00000000-0005-0000-0000-0000F2240000}"/>
    <cellStyle name="Header2 3 3 3 3" xfId="9458" xr:uid="{00000000-0005-0000-0000-0000F3240000}"/>
    <cellStyle name="Header2 3 3 3 3 2" xfId="9459" xr:uid="{00000000-0005-0000-0000-0000F4240000}"/>
    <cellStyle name="Header2 3 3 3 3 3" xfId="9460" xr:uid="{00000000-0005-0000-0000-0000F5240000}"/>
    <cellStyle name="Header2 3 3 3 3 4" xfId="9461" xr:uid="{00000000-0005-0000-0000-0000F6240000}"/>
    <cellStyle name="Header2 3 3 3 3 5" xfId="9462" xr:uid="{00000000-0005-0000-0000-0000F7240000}"/>
    <cellStyle name="Header2 3 3 3 4" xfId="9463" xr:uid="{00000000-0005-0000-0000-0000F8240000}"/>
    <cellStyle name="Header2 3 3 3 4 2" xfId="9464" xr:uid="{00000000-0005-0000-0000-0000F9240000}"/>
    <cellStyle name="Header2 3 3 3 4 3" xfId="9465" xr:uid="{00000000-0005-0000-0000-0000FA240000}"/>
    <cellStyle name="Header2 3 3 3 4 4" xfId="9466" xr:uid="{00000000-0005-0000-0000-0000FB240000}"/>
    <cellStyle name="Header2 3 3 3 4 5" xfId="9467" xr:uid="{00000000-0005-0000-0000-0000FC240000}"/>
    <cellStyle name="Header2 3 3 3 5" xfId="9468" xr:uid="{00000000-0005-0000-0000-0000FD240000}"/>
    <cellStyle name="Header2 3 3 3 6" xfId="9469" xr:uid="{00000000-0005-0000-0000-0000FE240000}"/>
    <cellStyle name="Header2 3 3 3 7" xfId="9470" xr:uid="{00000000-0005-0000-0000-0000FF240000}"/>
    <cellStyle name="Header2 3 3 3 8" xfId="9471" xr:uid="{00000000-0005-0000-0000-000000250000}"/>
    <cellStyle name="Header2 3 3 4" xfId="9472" xr:uid="{00000000-0005-0000-0000-000001250000}"/>
    <cellStyle name="Header2 3 3 4 2" xfId="9473" xr:uid="{00000000-0005-0000-0000-000002250000}"/>
    <cellStyle name="Header2 3 3 4 2 2" xfId="9474" xr:uid="{00000000-0005-0000-0000-000003250000}"/>
    <cellStyle name="Header2 3 3 4 2 3" xfId="9475" xr:uid="{00000000-0005-0000-0000-000004250000}"/>
    <cellStyle name="Header2 3 3 4 2 4" xfId="9476" xr:uid="{00000000-0005-0000-0000-000005250000}"/>
    <cellStyle name="Header2 3 3 4 2 5" xfId="9477" xr:uid="{00000000-0005-0000-0000-000006250000}"/>
    <cellStyle name="Header2 3 3 4 3" xfId="9478" xr:uid="{00000000-0005-0000-0000-000007250000}"/>
    <cellStyle name="Header2 3 3 4 3 2" xfId="9479" xr:uid="{00000000-0005-0000-0000-000008250000}"/>
    <cellStyle name="Header2 3 3 4 3 3" xfId="9480" xr:uid="{00000000-0005-0000-0000-000009250000}"/>
    <cellStyle name="Header2 3 3 4 3 4" xfId="9481" xr:uid="{00000000-0005-0000-0000-00000A250000}"/>
    <cellStyle name="Header2 3 3 4 3 5" xfId="9482" xr:uid="{00000000-0005-0000-0000-00000B250000}"/>
    <cellStyle name="Header2 3 3 4 4" xfId="9483" xr:uid="{00000000-0005-0000-0000-00000C250000}"/>
    <cellStyle name="Header2 3 3 4 4 2" xfId="9484" xr:uid="{00000000-0005-0000-0000-00000D250000}"/>
    <cellStyle name="Header2 3 3 4 4 3" xfId="9485" xr:uid="{00000000-0005-0000-0000-00000E250000}"/>
    <cellStyle name="Header2 3 3 4 4 4" xfId="9486" xr:uid="{00000000-0005-0000-0000-00000F250000}"/>
    <cellStyle name="Header2 3 3 4 4 5" xfId="9487" xr:uid="{00000000-0005-0000-0000-000010250000}"/>
    <cellStyle name="Header2 3 3 4 5" xfId="9488" xr:uid="{00000000-0005-0000-0000-000011250000}"/>
    <cellStyle name="Header2 3 3 4 6" xfId="9489" xr:uid="{00000000-0005-0000-0000-000012250000}"/>
    <cellStyle name="Header2 3 3 4 7" xfId="9490" xr:uid="{00000000-0005-0000-0000-000013250000}"/>
    <cellStyle name="Header2 3 3 4 8" xfId="9491" xr:uid="{00000000-0005-0000-0000-000014250000}"/>
    <cellStyle name="Header2 3 3 5" xfId="9492" xr:uid="{00000000-0005-0000-0000-000015250000}"/>
    <cellStyle name="Header2 3 3 5 2" xfId="9493" xr:uid="{00000000-0005-0000-0000-000016250000}"/>
    <cellStyle name="Header2 3 3 5 3" xfId="9494" xr:uid="{00000000-0005-0000-0000-000017250000}"/>
    <cellStyle name="Header2 3 3 5 4" xfId="9495" xr:uid="{00000000-0005-0000-0000-000018250000}"/>
    <cellStyle name="Header2 3 3 5 5" xfId="9496" xr:uid="{00000000-0005-0000-0000-000019250000}"/>
    <cellStyle name="Header2 3 3 6" xfId="9497" xr:uid="{00000000-0005-0000-0000-00001A250000}"/>
    <cellStyle name="Header2 3 3 6 2" xfId="9498" xr:uid="{00000000-0005-0000-0000-00001B250000}"/>
    <cellStyle name="Header2 3 3 6 3" xfId="9499" xr:uid="{00000000-0005-0000-0000-00001C250000}"/>
    <cellStyle name="Header2 3 3 6 4" xfId="9500" xr:uid="{00000000-0005-0000-0000-00001D250000}"/>
    <cellStyle name="Header2 3 3 6 5" xfId="9501" xr:uid="{00000000-0005-0000-0000-00001E250000}"/>
    <cellStyle name="Header2 3 3 7" xfId="9502" xr:uid="{00000000-0005-0000-0000-00001F250000}"/>
    <cellStyle name="Header2 3 3 7 2" xfId="9503" xr:uid="{00000000-0005-0000-0000-000020250000}"/>
    <cellStyle name="Header2 3 3 7 3" xfId="9504" xr:uid="{00000000-0005-0000-0000-000021250000}"/>
    <cellStyle name="Header2 3 3 7 4" xfId="9505" xr:uid="{00000000-0005-0000-0000-000022250000}"/>
    <cellStyle name="Header2 3 3 7 5" xfId="9506" xr:uid="{00000000-0005-0000-0000-000023250000}"/>
    <cellStyle name="Header2 3 3 8" xfId="9507" xr:uid="{00000000-0005-0000-0000-000024250000}"/>
    <cellStyle name="Header2 3 3 9" xfId="9508" xr:uid="{00000000-0005-0000-0000-000025250000}"/>
    <cellStyle name="Header2 3 4" xfId="9509" xr:uid="{00000000-0005-0000-0000-000026250000}"/>
    <cellStyle name="Header2 3 4 10" xfId="9510" xr:uid="{00000000-0005-0000-0000-000027250000}"/>
    <cellStyle name="Header2 3 4 11" xfId="9511" xr:uid="{00000000-0005-0000-0000-000028250000}"/>
    <cellStyle name="Header2 3 4 2" xfId="9512" xr:uid="{00000000-0005-0000-0000-000029250000}"/>
    <cellStyle name="Header2 3 4 2 2" xfId="9513" xr:uid="{00000000-0005-0000-0000-00002A250000}"/>
    <cellStyle name="Header2 3 4 2 2 2" xfId="9514" xr:uid="{00000000-0005-0000-0000-00002B250000}"/>
    <cellStyle name="Header2 3 4 2 2 3" xfId="9515" xr:uid="{00000000-0005-0000-0000-00002C250000}"/>
    <cellStyle name="Header2 3 4 2 2 4" xfId="9516" xr:uid="{00000000-0005-0000-0000-00002D250000}"/>
    <cellStyle name="Header2 3 4 2 2 5" xfId="9517" xr:uid="{00000000-0005-0000-0000-00002E250000}"/>
    <cellStyle name="Header2 3 4 2 3" xfId="9518" xr:uid="{00000000-0005-0000-0000-00002F250000}"/>
    <cellStyle name="Header2 3 4 2 3 2" xfId="9519" xr:uid="{00000000-0005-0000-0000-000030250000}"/>
    <cellStyle name="Header2 3 4 2 3 3" xfId="9520" xr:uid="{00000000-0005-0000-0000-000031250000}"/>
    <cellStyle name="Header2 3 4 2 3 4" xfId="9521" xr:uid="{00000000-0005-0000-0000-000032250000}"/>
    <cellStyle name="Header2 3 4 2 3 5" xfId="9522" xr:uid="{00000000-0005-0000-0000-000033250000}"/>
    <cellStyle name="Header2 3 4 2 4" xfId="9523" xr:uid="{00000000-0005-0000-0000-000034250000}"/>
    <cellStyle name="Header2 3 4 2 4 2" xfId="9524" xr:uid="{00000000-0005-0000-0000-000035250000}"/>
    <cellStyle name="Header2 3 4 2 4 3" xfId="9525" xr:uid="{00000000-0005-0000-0000-000036250000}"/>
    <cellStyle name="Header2 3 4 2 4 4" xfId="9526" xr:uid="{00000000-0005-0000-0000-000037250000}"/>
    <cellStyle name="Header2 3 4 2 4 5" xfId="9527" xr:uid="{00000000-0005-0000-0000-000038250000}"/>
    <cellStyle name="Header2 3 4 2 5" xfId="9528" xr:uid="{00000000-0005-0000-0000-000039250000}"/>
    <cellStyle name="Header2 3 4 2 6" xfId="9529" xr:uid="{00000000-0005-0000-0000-00003A250000}"/>
    <cellStyle name="Header2 3 4 2 7" xfId="9530" xr:uid="{00000000-0005-0000-0000-00003B250000}"/>
    <cellStyle name="Header2 3 4 2 8" xfId="9531" xr:uid="{00000000-0005-0000-0000-00003C250000}"/>
    <cellStyle name="Header2 3 4 3" xfId="9532" xr:uid="{00000000-0005-0000-0000-00003D250000}"/>
    <cellStyle name="Header2 3 4 3 2" xfId="9533" xr:uid="{00000000-0005-0000-0000-00003E250000}"/>
    <cellStyle name="Header2 3 4 3 2 2" xfId="9534" xr:uid="{00000000-0005-0000-0000-00003F250000}"/>
    <cellStyle name="Header2 3 4 3 2 3" xfId="9535" xr:uid="{00000000-0005-0000-0000-000040250000}"/>
    <cellStyle name="Header2 3 4 3 2 4" xfId="9536" xr:uid="{00000000-0005-0000-0000-000041250000}"/>
    <cellStyle name="Header2 3 4 3 2 5" xfId="9537" xr:uid="{00000000-0005-0000-0000-000042250000}"/>
    <cellStyle name="Header2 3 4 3 3" xfId="9538" xr:uid="{00000000-0005-0000-0000-000043250000}"/>
    <cellStyle name="Header2 3 4 3 3 2" xfId="9539" xr:uid="{00000000-0005-0000-0000-000044250000}"/>
    <cellStyle name="Header2 3 4 3 3 3" xfId="9540" xr:uid="{00000000-0005-0000-0000-000045250000}"/>
    <cellStyle name="Header2 3 4 3 3 4" xfId="9541" xr:uid="{00000000-0005-0000-0000-000046250000}"/>
    <cellStyle name="Header2 3 4 3 3 5" xfId="9542" xr:uid="{00000000-0005-0000-0000-000047250000}"/>
    <cellStyle name="Header2 3 4 3 4" xfId="9543" xr:uid="{00000000-0005-0000-0000-000048250000}"/>
    <cellStyle name="Header2 3 4 3 4 2" xfId="9544" xr:uid="{00000000-0005-0000-0000-000049250000}"/>
    <cellStyle name="Header2 3 4 3 4 3" xfId="9545" xr:uid="{00000000-0005-0000-0000-00004A250000}"/>
    <cellStyle name="Header2 3 4 3 4 4" xfId="9546" xr:uid="{00000000-0005-0000-0000-00004B250000}"/>
    <cellStyle name="Header2 3 4 3 4 5" xfId="9547" xr:uid="{00000000-0005-0000-0000-00004C250000}"/>
    <cellStyle name="Header2 3 4 3 5" xfId="9548" xr:uid="{00000000-0005-0000-0000-00004D250000}"/>
    <cellStyle name="Header2 3 4 3 6" xfId="9549" xr:uid="{00000000-0005-0000-0000-00004E250000}"/>
    <cellStyle name="Header2 3 4 3 7" xfId="9550" xr:uid="{00000000-0005-0000-0000-00004F250000}"/>
    <cellStyle name="Header2 3 4 3 8" xfId="9551" xr:uid="{00000000-0005-0000-0000-000050250000}"/>
    <cellStyle name="Header2 3 4 4" xfId="9552" xr:uid="{00000000-0005-0000-0000-000051250000}"/>
    <cellStyle name="Header2 3 4 4 2" xfId="9553" xr:uid="{00000000-0005-0000-0000-000052250000}"/>
    <cellStyle name="Header2 3 4 4 2 2" xfId="9554" xr:uid="{00000000-0005-0000-0000-000053250000}"/>
    <cellStyle name="Header2 3 4 4 2 3" xfId="9555" xr:uid="{00000000-0005-0000-0000-000054250000}"/>
    <cellStyle name="Header2 3 4 4 2 4" xfId="9556" xr:uid="{00000000-0005-0000-0000-000055250000}"/>
    <cellStyle name="Header2 3 4 4 2 5" xfId="9557" xr:uid="{00000000-0005-0000-0000-000056250000}"/>
    <cellStyle name="Header2 3 4 4 3" xfId="9558" xr:uid="{00000000-0005-0000-0000-000057250000}"/>
    <cellStyle name="Header2 3 4 4 3 2" xfId="9559" xr:uid="{00000000-0005-0000-0000-000058250000}"/>
    <cellStyle name="Header2 3 4 4 3 3" xfId="9560" xr:uid="{00000000-0005-0000-0000-000059250000}"/>
    <cellStyle name="Header2 3 4 4 3 4" xfId="9561" xr:uid="{00000000-0005-0000-0000-00005A250000}"/>
    <cellStyle name="Header2 3 4 4 3 5" xfId="9562" xr:uid="{00000000-0005-0000-0000-00005B250000}"/>
    <cellStyle name="Header2 3 4 4 4" xfId="9563" xr:uid="{00000000-0005-0000-0000-00005C250000}"/>
    <cellStyle name="Header2 3 4 4 4 2" xfId="9564" xr:uid="{00000000-0005-0000-0000-00005D250000}"/>
    <cellStyle name="Header2 3 4 4 4 3" xfId="9565" xr:uid="{00000000-0005-0000-0000-00005E250000}"/>
    <cellStyle name="Header2 3 4 4 4 4" xfId="9566" xr:uid="{00000000-0005-0000-0000-00005F250000}"/>
    <cellStyle name="Header2 3 4 4 4 5" xfId="9567" xr:uid="{00000000-0005-0000-0000-000060250000}"/>
    <cellStyle name="Header2 3 4 4 5" xfId="9568" xr:uid="{00000000-0005-0000-0000-000061250000}"/>
    <cellStyle name="Header2 3 4 4 6" xfId="9569" xr:uid="{00000000-0005-0000-0000-000062250000}"/>
    <cellStyle name="Header2 3 4 4 7" xfId="9570" xr:uid="{00000000-0005-0000-0000-000063250000}"/>
    <cellStyle name="Header2 3 4 4 8" xfId="9571" xr:uid="{00000000-0005-0000-0000-000064250000}"/>
    <cellStyle name="Header2 3 4 5" xfId="9572" xr:uid="{00000000-0005-0000-0000-000065250000}"/>
    <cellStyle name="Header2 3 4 5 2" xfId="9573" xr:uid="{00000000-0005-0000-0000-000066250000}"/>
    <cellStyle name="Header2 3 4 5 3" xfId="9574" xr:uid="{00000000-0005-0000-0000-000067250000}"/>
    <cellStyle name="Header2 3 4 5 4" xfId="9575" xr:uid="{00000000-0005-0000-0000-000068250000}"/>
    <cellStyle name="Header2 3 4 5 5" xfId="9576" xr:uid="{00000000-0005-0000-0000-000069250000}"/>
    <cellStyle name="Header2 3 4 6" xfId="9577" xr:uid="{00000000-0005-0000-0000-00006A250000}"/>
    <cellStyle name="Header2 3 4 6 2" xfId="9578" xr:uid="{00000000-0005-0000-0000-00006B250000}"/>
    <cellStyle name="Header2 3 4 6 3" xfId="9579" xr:uid="{00000000-0005-0000-0000-00006C250000}"/>
    <cellStyle name="Header2 3 4 6 4" xfId="9580" xr:uid="{00000000-0005-0000-0000-00006D250000}"/>
    <cellStyle name="Header2 3 4 6 5" xfId="9581" xr:uid="{00000000-0005-0000-0000-00006E250000}"/>
    <cellStyle name="Header2 3 4 7" xfId="9582" xr:uid="{00000000-0005-0000-0000-00006F250000}"/>
    <cellStyle name="Header2 3 4 7 2" xfId="9583" xr:uid="{00000000-0005-0000-0000-000070250000}"/>
    <cellStyle name="Header2 3 4 7 3" xfId="9584" xr:uid="{00000000-0005-0000-0000-000071250000}"/>
    <cellStyle name="Header2 3 4 7 4" xfId="9585" xr:uid="{00000000-0005-0000-0000-000072250000}"/>
    <cellStyle name="Header2 3 4 7 5" xfId="9586" xr:uid="{00000000-0005-0000-0000-000073250000}"/>
    <cellStyle name="Header2 3 4 8" xfId="9587" xr:uid="{00000000-0005-0000-0000-000074250000}"/>
    <cellStyle name="Header2 3 4 9" xfId="9588" xr:uid="{00000000-0005-0000-0000-000075250000}"/>
    <cellStyle name="Header2 3 5" xfId="9589" xr:uid="{00000000-0005-0000-0000-000076250000}"/>
    <cellStyle name="Header2 3 5 10" xfId="9590" xr:uid="{00000000-0005-0000-0000-000077250000}"/>
    <cellStyle name="Header2 3 5 11" xfId="9591" xr:uid="{00000000-0005-0000-0000-000078250000}"/>
    <cellStyle name="Header2 3 5 2" xfId="9592" xr:uid="{00000000-0005-0000-0000-000079250000}"/>
    <cellStyle name="Header2 3 5 2 2" xfId="9593" xr:uid="{00000000-0005-0000-0000-00007A250000}"/>
    <cellStyle name="Header2 3 5 2 2 2" xfId="9594" xr:uid="{00000000-0005-0000-0000-00007B250000}"/>
    <cellStyle name="Header2 3 5 2 2 3" xfId="9595" xr:uid="{00000000-0005-0000-0000-00007C250000}"/>
    <cellStyle name="Header2 3 5 2 2 4" xfId="9596" xr:uid="{00000000-0005-0000-0000-00007D250000}"/>
    <cellStyle name="Header2 3 5 2 2 5" xfId="9597" xr:uid="{00000000-0005-0000-0000-00007E250000}"/>
    <cellStyle name="Header2 3 5 2 3" xfId="9598" xr:uid="{00000000-0005-0000-0000-00007F250000}"/>
    <cellStyle name="Header2 3 5 2 3 2" xfId="9599" xr:uid="{00000000-0005-0000-0000-000080250000}"/>
    <cellStyle name="Header2 3 5 2 3 3" xfId="9600" xr:uid="{00000000-0005-0000-0000-000081250000}"/>
    <cellStyle name="Header2 3 5 2 3 4" xfId="9601" xr:uid="{00000000-0005-0000-0000-000082250000}"/>
    <cellStyle name="Header2 3 5 2 3 5" xfId="9602" xr:uid="{00000000-0005-0000-0000-000083250000}"/>
    <cellStyle name="Header2 3 5 2 4" xfId="9603" xr:uid="{00000000-0005-0000-0000-000084250000}"/>
    <cellStyle name="Header2 3 5 2 4 2" xfId="9604" xr:uid="{00000000-0005-0000-0000-000085250000}"/>
    <cellStyle name="Header2 3 5 2 4 3" xfId="9605" xr:uid="{00000000-0005-0000-0000-000086250000}"/>
    <cellStyle name="Header2 3 5 2 4 4" xfId="9606" xr:uid="{00000000-0005-0000-0000-000087250000}"/>
    <cellStyle name="Header2 3 5 2 4 5" xfId="9607" xr:uid="{00000000-0005-0000-0000-000088250000}"/>
    <cellStyle name="Header2 3 5 2 5" xfId="9608" xr:uid="{00000000-0005-0000-0000-000089250000}"/>
    <cellStyle name="Header2 3 5 2 6" xfId="9609" xr:uid="{00000000-0005-0000-0000-00008A250000}"/>
    <cellStyle name="Header2 3 5 2 7" xfId="9610" xr:uid="{00000000-0005-0000-0000-00008B250000}"/>
    <cellStyle name="Header2 3 5 2 8" xfId="9611" xr:uid="{00000000-0005-0000-0000-00008C250000}"/>
    <cellStyle name="Header2 3 5 3" xfId="9612" xr:uid="{00000000-0005-0000-0000-00008D250000}"/>
    <cellStyle name="Header2 3 5 3 2" xfId="9613" xr:uid="{00000000-0005-0000-0000-00008E250000}"/>
    <cellStyle name="Header2 3 5 3 2 2" xfId="9614" xr:uid="{00000000-0005-0000-0000-00008F250000}"/>
    <cellStyle name="Header2 3 5 3 2 3" xfId="9615" xr:uid="{00000000-0005-0000-0000-000090250000}"/>
    <cellStyle name="Header2 3 5 3 2 4" xfId="9616" xr:uid="{00000000-0005-0000-0000-000091250000}"/>
    <cellStyle name="Header2 3 5 3 2 5" xfId="9617" xr:uid="{00000000-0005-0000-0000-000092250000}"/>
    <cellStyle name="Header2 3 5 3 3" xfId="9618" xr:uid="{00000000-0005-0000-0000-000093250000}"/>
    <cellStyle name="Header2 3 5 3 3 2" xfId="9619" xr:uid="{00000000-0005-0000-0000-000094250000}"/>
    <cellStyle name="Header2 3 5 3 3 3" xfId="9620" xr:uid="{00000000-0005-0000-0000-000095250000}"/>
    <cellStyle name="Header2 3 5 3 3 4" xfId="9621" xr:uid="{00000000-0005-0000-0000-000096250000}"/>
    <cellStyle name="Header2 3 5 3 3 5" xfId="9622" xr:uid="{00000000-0005-0000-0000-000097250000}"/>
    <cellStyle name="Header2 3 5 3 4" xfId="9623" xr:uid="{00000000-0005-0000-0000-000098250000}"/>
    <cellStyle name="Header2 3 5 3 4 2" xfId="9624" xr:uid="{00000000-0005-0000-0000-000099250000}"/>
    <cellStyle name="Header2 3 5 3 4 3" xfId="9625" xr:uid="{00000000-0005-0000-0000-00009A250000}"/>
    <cellStyle name="Header2 3 5 3 4 4" xfId="9626" xr:uid="{00000000-0005-0000-0000-00009B250000}"/>
    <cellStyle name="Header2 3 5 3 4 5" xfId="9627" xr:uid="{00000000-0005-0000-0000-00009C250000}"/>
    <cellStyle name="Header2 3 5 3 5" xfId="9628" xr:uid="{00000000-0005-0000-0000-00009D250000}"/>
    <cellStyle name="Header2 3 5 3 6" xfId="9629" xr:uid="{00000000-0005-0000-0000-00009E250000}"/>
    <cellStyle name="Header2 3 5 3 7" xfId="9630" xr:uid="{00000000-0005-0000-0000-00009F250000}"/>
    <cellStyle name="Header2 3 5 3 8" xfId="9631" xr:uid="{00000000-0005-0000-0000-0000A0250000}"/>
    <cellStyle name="Header2 3 5 4" xfId="9632" xr:uid="{00000000-0005-0000-0000-0000A1250000}"/>
    <cellStyle name="Header2 3 5 4 2" xfId="9633" xr:uid="{00000000-0005-0000-0000-0000A2250000}"/>
    <cellStyle name="Header2 3 5 4 2 2" xfId="9634" xr:uid="{00000000-0005-0000-0000-0000A3250000}"/>
    <cellStyle name="Header2 3 5 4 2 3" xfId="9635" xr:uid="{00000000-0005-0000-0000-0000A4250000}"/>
    <cellStyle name="Header2 3 5 4 2 4" xfId="9636" xr:uid="{00000000-0005-0000-0000-0000A5250000}"/>
    <cellStyle name="Header2 3 5 4 2 5" xfId="9637" xr:uid="{00000000-0005-0000-0000-0000A6250000}"/>
    <cellStyle name="Header2 3 5 4 3" xfId="9638" xr:uid="{00000000-0005-0000-0000-0000A7250000}"/>
    <cellStyle name="Header2 3 5 4 3 2" xfId="9639" xr:uid="{00000000-0005-0000-0000-0000A8250000}"/>
    <cellStyle name="Header2 3 5 4 3 3" xfId="9640" xr:uid="{00000000-0005-0000-0000-0000A9250000}"/>
    <cellStyle name="Header2 3 5 4 3 4" xfId="9641" xr:uid="{00000000-0005-0000-0000-0000AA250000}"/>
    <cellStyle name="Header2 3 5 4 3 5" xfId="9642" xr:uid="{00000000-0005-0000-0000-0000AB250000}"/>
    <cellStyle name="Header2 3 5 4 4" xfId="9643" xr:uid="{00000000-0005-0000-0000-0000AC250000}"/>
    <cellStyle name="Header2 3 5 4 4 2" xfId="9644" xr:uid="{00000000-0005-0000-0000-0000AD250000}"/>
    <cellStyle name="Header2 3 5 4 4 3" xfId="9645" xr:uid="{00000000-0005-0000-0000-0000AE250000}"/>
    <cellStyle name="Header2 3 5 4 4 4" xfId="9646" xr:uid="{00000000-0005-0000-0000-0000AF250000}"/>
    <cellStyle name="Header2 3 5 4 4 5" xfId="9647" xr:uid="{00000000-0005-0000-0000-0000B0250000}"/>
    <cellStyle name="Header2 3 5 4 5" xfId="9648" xr:uid="{00000000-0005-0000-0000-0000B1250000}"/>
    <cellStyle name="Header2 3 5 4 6" xfId="9649" xr:uid="{00000000-0005-0000-0000-0000B2250000}"/>
    <cellStyle name="Header2 3 5 4 7" xfId="9650" xr:uid="{00000000-0005-0000-0000-0000B3250000}"/>
    <cellStyle name="Header2 3 5 4 8" xfId="9651" xr:uid="{00000000-0005-0000-0000-0000B4250000}"/>
    <cellStyle name="Header2 3 5 5" xfId="9652" xr:uid="{00000000-0005-0000-0000-0000B5250000}"/>
    <cellStyle name="Header2 3 5 5 2" xfId="9653" xr:uid="{00000000-0005-0000-0000-0000B6250000}"/>
    <cellStyle name="Header2 3 5 5 3" xfId="9654" xr:uid="{00000000-0005-0000-0000-0000B7250000}"/>
    <cellStyle name="Header2 3 5 5 4" xfId="9655" xr:uid="{00000000-0005-0000-0000-0000B8250000}"/>
    <cellStyle name="Header2 3 5 5 5" xfId="9656" xr:uid="{00000000-0005-0000-0000-0000B9250000}"/>
    <cellStyle name="Header2 3 5 6" xfId="9657" xr:uid="{00000000-0005-0000-0000-0000BA250000}"/>
    <cellStyle name="Header2 3 5 6 2" xfId="9658" xr:uid="{00000000-0005-0000-0000-0000BB250000}"/>
    <cellStyle name="Header2 3 5 6 3" xfId="9659" xr:uid="{00000000-0005-0000-0000-0000BC250000}"/>
    <cellStyle name="Header2 3 5 6 4" xfId="9660" xr:uid="{00000000-0005-0000-0000-0000BD250000}"/>
    <cellStyle name="Header2 3 5 6 5" xfId="9661" xr:uid="{00000000-0005-0000-0000-0000BE250000}"/>
    <cellStyle name="Header2 3 5 7" xfId="9662" xr:uid="{00000000-0005-0000-0000-0000BF250000}"/>
    <cellStyle name="Header2 3 5 7 2" xfId="9663" xr:uid="{00000000-0005-0000-0000-0000C0250000}"/>
    <cellStyle name="Header2 3 5 7 3" xfId="9664" xr:uid="{00000000-0005-0000-0000-0000C1250000}"/>
    <cellStyle name="Header2 3 5 7 4" xfId="9665" xr:uid="{00000000-0005-0000-0000-0000C2250000}"/>
    <cellStyle name="Header2 3 5 7 5" xfId="9666" xr:uid="{00000000-0005-0000-0000-0000C3250000}"/>
    <cellStyle name="Header2 3 5 8" xfId="9667" xr:uid="{00000000-0005-0000-0000-0000C4250000}"/>
    <cellStyle name="Header2 3 5 9" xfId="9668" xr:uid="{00000000-0005-0000-0000-0000C5250000}"/>
    <cellStyle name="Header2 3 6" xfId="9669" xr:uid="{00000000-0005-0000-0000-0000C6250000}"/>
    <cellStyle name="Header2 3 6 2" xfId="9670" xr:uid="{00000000-0005-0000-0000-0000C7250000}"/>
    <cellStyle name="Header2 3 6 2 2" xfId="9671" xr:uid="{00000000-0005-0000-0000-0000C8250000}"/>
    <cellStyle name="Header2 3 6 2 3" xfId="9672" xr:uid="{00000000-0005-0000-0000-0000C9250000}"/>
    <cellStyle name="Header2 3 6 2 4" xfId="9673" xr:uid="{00000000-0005-0000-0000-0000CA250000}"/>
    <cellStyle name="Header2 3 6 2 5" xfId="9674" xr:uid="{00000000-0005-0000-0000-0000CB250000}"/>
    <cellStyle name="Header2 3 6 3" xfId="9675" xr:uid="{00000000-0005-0000-0000-0000CC250000}"/>
    <cellStyle name="Header2 3 6 3 2" xfId="9676" xr:uid="{00000000-0005-0000-0000-0000CD250000}"/>
    <cellStyle name="Header2 3 6 3 3" xfId="9677" xr:uid="{00000000-0005-0000-0000-0000CE250000}"/>
    <cellStyle name="Header2 3 6 3 4" xfId="9678" xr:uid="{00000000-0005-0000-0000-0000CF250000}"/>
    <cellStyle name="Header2 3 6 3 5" xfId="9679" xr:uid="{00000000-0005-0000-0000-0000D0250000}"/>
    <cellStyle name="Header2 3 6 4" xfId="9680" xr:uid="{00000000-0005-0000-0000-0000D1250000}"/>
    <cellStyle name="Header2 3 6 4 2" xfId="9681" xr:uid="{00000000-0005-0000-0000-0000D2250000}"/>
    <cellStyle name="Header2 3 6 4 3" xfId="9682" xr:uid="{00000000-0005-0000-0000-0000D3250000}"/>
    <cellStyle name="Header2 3 6 4 4" xfId="9683" xr:uid="{00000000-0005-0000-0000-0000D4250000}"/>
    <cellStyle name="Header2 3 6 4 5" xfId="9684" xr:uid="{00000000-0005-0000-0000-0000D5250000}"/>
    <cellStyle name="Header2 3 6 5" xfId="9685" xr:uid="{00000000-0005-0000-0000-0000D6250000}"/>
    <cellStyle name="Header2 3 6 6" xfId="9686" xr:uid="{00000000-0005-0000-0000-0000D7250000}"/>
    <cellStyle name="Header2 3 6 7" xfId="9687" xr:uid="{00000000-0005-0000-0000-0000D8250000}"/>
    <cellStyle name="Header2 3 6 8" xfId="9688" xr:uid="{00000000-0005-0000-0000-0000D9250000}"/>
    <cellStyle name="Header2 3 7" xfId="9689" xr:uid="{00000000-0005-0000-0000-0000DA250000}"/>
    <cellStyle name="Header2 3 7 2" xfId="9690" xr:uid="{00000000-0005-0000-0000-0000DB250000}"/>
    <cellStyle name="Header2 3 7 2 2" xfId="9691" xr:uid="{00000000-0005-0000-0000-0000DC250000}"/>
    <cellStyle name="Header2 3 7 2 3" xfId="9692" xr:uid="{00000000-0005-0000-0000-0000DD250000}"/>
    <cellStyle name="Header2 3 7 2 4" xfId="9693" xr:uid="{00000000-0005-0000-0000-0000DE250000}"/>
    <cellStyle name="Header2 3 7 2 5" xfId="9694" xr:uid="{00000000-0005-0000-0000-0000DF250000}"/>
    <cellStyle name="Header2 3 7 3" xfId="9695" xr:uid="{00000000-0005-0000-0000-0000E0250000}"/>
    <cellStyle name="Header2 3 7 3 2" xfId="9696" xr:uid="{00000000-0005-0000-0000-0000E1250000}"/>
    <cellStyle name="Header2 3 7 3 3" xfId="9697" xr:uid="{00000000-0005-0000-0000-0000E2250000}"/>
    <cellStyle name="Header2 3 7 3 4" xfId="9698" xr:uid="{00000000-0005-0000-0000-0000E3250000}"/>
    <cellStyle name="Header2 3 7 3 5" xfId="9699" xr:uid="{00000000-0005-0000-0000-0000E4250000}"/>
    <cellStyle name="Header2 3 7 4" xfId="9700" xr:uid="{00000000-0005-0000-0000-0000E5250000}"/>
    <cellStyle name="Header2 3 7 4 2" xfId="9701" xr:uid="{00000000-0005-0000-0000-0000E6250000}"/>
    <cellStyle name="Header2 3 7 4 3" xfId="9702" xr:uid="{00000000-0005-0000-0000-0000E7250000}"/>
    <cellStyle name="Header2 3 7 4 4" xfId="9703" xr:uid="{00000000-0005-0000-0000-0000E8250000}"/>
    <cellStyle name="Header2 3 7 4 5" xfId="9704" xr:uid="{00000000-0005-0000-0000-0000E9250000}"/>
    <cellStyle name="Header2 3 7 5" xfId="9705" xr:uid="{00000000-0005-0000-0000-0000EA250000}"/>
    <cellStyle name="Header2 3 7 6" xfId="9706" xr:uid="{00000000-0005-0000-0000-0000EB250000}"/>
    <cellStyle name="Header2 3 7 7" xfId="9707" xr:uid="{00000000-0005-0000-0000-0000EC250000}"/>
    <cellStyle name="Header2 3 7 8" xfId="9708" xr:uid="{00000000-0005-0000-0000-0000ED250000}"/>
    <cellStyle name="Header2 3 8" xfId="9709" xr:uid="{00000000-0005-0000-0000-0000EE250000}"/>
    <cellStyle name="Header2 3 8 2" xfId="9710" xr:uid="{00000000-0005-0000-0000-0000EF250000}"/>
    <cellStyle name="Header2 3 8 2 2" xfId="9711" xr:uid="{00000000-0005-0000-0000-0000F0250000}"/>
    <cellStyle name="Header2 3 8 2 3" xfId="9712" xr:uid="{00000000-0005-0000-0000-0000F1250000}"/>
    <cellStyle name="Header2 3 8 2 4" xfId="9713" xr:uid="{00000000-0005-0000-0000-0000F2250000}"/>
    <cellStyle name="Header2 3 8 2 5" xfId="9714" xr:uid="{00000000-0005-0000-0000-0000F3250000}"/>
    <cellStyle name="Header2 3 8 3" xfId="9715" xr:uid="{00000000-0005-0000-0000-0000F4250000}"/>
    <cellStyle name="Header2 3 8 3 2" xfId="9716" xr:uid="{00000000-0005-0000-0000-0000F5250000}"/>
    <cellStyle name="Header2 3 8 3 3" xfId="9717" xr:uid="{00000000-0005-0000-0000-0000F6250000}"/>
    <cellStyle name="Header2 3 8 3 4" xfId="9718" xr:uid="{00000000-0005-0000-0000-0000F7250000}"/>
    <cellStyle name="Header2 3 8 3 5" xfId="9719" xr:uid="{00000000-0005-0000-0000-0000F8250000}"/>
    <cellStyle name="Header2 3 8 4" xfId="9720" xr:uid="{00000000-0005-0000-0000-0000F9250000}"/>
    <cellStyle name="Header2 3 8 4 2" xfId="9721" xr:uid="{00000000-0005-0000-0000-0000FA250000}"/>
    <cellStyle name="Header2 3 8 4 3" xfId="9722" xr:uid="{00000000-0005-0000-0000-0000FB250000}"/>
    <cellStyle name="Header2 3 8 4 4" xfId="9723" xr:uid="{00000000-0005-0000-0000-0000FC250000}"/>
    <cellStyle name="Header2 3 8 4 5" xfId="9724" xr:uid="{00000000-0005-0000-0000-0000FD250000}"/>
    <cellStyle name="Header2 3 8 5" xfId="9725" xr:uid="{00000000-0005-0000-0000-0000FE250000}"/>
    <cellStyle name="Header2 3 8 6" xfId="9726" xr:uid="{00000000-0005-0000-0000-0000FF250000}"/>
    <cellStyle name="Header2 3 8 7" xfId="9727" xr:uid="{00000000-0005-0000-0000-000000260000}"/>
    <cellStyle name="Header2 3 8 8" xfId="9728" xr:uid="{00000000-0005-0000-0000-000001260000}"/>
    <cellStyle name="Header2 3 9" xfId="9729" xr:uid="{00000000-0005-0000-0000-000002260000}"/>
    <cellStyle name="Header2 3 9 2" xfId="9730" xr:uid="{00000000-0005-0000-0000-000003260000}"/>
    <cellStyle name="Header2 3 9 3" xfId="9731" xr:uid="{00000000-0005-0000-0000-000004260000}"/>
    <cellStyle name="Header2 3 9 4" xfId="9732" xr:uid="{00000000-0005-0000-0000-000005260000}"/>
    <cellStyle name="Header2 3 9 5" xfId="9733" xr:uid="{00000000-0005-0000-0000-000006260000}"/>
    <cellStyle name="Header2 4" xfId="9734" xr:uid="{00000000-0005-0000-0000-000007260000}"/>
    <cellStyle name="Header2 4 10" xfId="9735" xr:uid="{00000000-0005-0000-0000-000008260000}"/>
    <cellStyle name="Header2 4 11" xfId="9736" xr:uid="{00000000-0005-0000-0000-000009260000}"/>
    <cellStyle name="Header2 4 2" xfId="9737" xr:uid="{00000000-0005-0000-0000-00000A260000}"/>
    <cellStyle name="Header2 4 2 2" xfId="9738" xr:uid="{00000000-0005-0000-0000-00000B260000}"/>
    <cellStyle name="Header2 4 2 2 2" xfId="9739" xr:uid="{00000000-0005-0000-0000-00000C260000}"/>
    <cellStyle name="Header2 4 2 2 3" xfId="9740" xr:uid="{00000000-0005-0000-0000-00000D260000}"/>
    <cellStyle name="Header2 4 2 2 4" xfId="9741" xr:uid="{00000000-0005-0000-0000-00000E260000}"/>
    <cellStyle name="Header2 4 2 2 5" xfId="9742" xr:uid="{00000000-0005-0000-0000-00000F260000}"/>
    <cellStyle name="Header2 4 2 3" xfId="9743" xr:uid="{00000000-0005-0000-0000-000010260000}"/>
    <cellStyle name="Header2 4 2 3 2" xfId="9744" xr:uid="{00000000-0005-0000-0000-000011260000}"/>
    <cellStyle name="Header2 4 2 3 3" xfId="9745" xr:uid="{00000000-0005-0000-0000-000012260000}"/>
    <cellStyle name="Header2 4 2 3 4" xfId="9746" xr:uid="{00000000-0005-0000-0000-000013260000}"/>
    <cellStyle name="Header2 4 2 3 5" xfId="9747" xr:uid="{00000000-0005-0000-0000-000014260000}"/>
    <cellStyle name="Header2 4 2 4" xfId="9748" xr:uid="{00000000-0005-0000-0000-000015260000}"/>
    <cellStyle name="Header2 4 2 4 2" xfId="9749" xr:uid="{00000000-0005-0000-0000-000016260000}"/>
    <cellStyle name="Header2 4 2 4 3" xfId="9750" xr:uid="{00000000-0005-0000-0000-000017260000}"/>
    <cellStyle name="Header2 4 2 4 4" xfId="9751" xr:uid="{00000000-0005-0000-0000-000018260000}"/>
    <cellStyle name="Header2 4 2 4 5" xfId="9752" xr:uid="{00000000-0005-0000-0000-000019260000}"/>
    <cellStyle name="Header2 4 2 5" xfId="9753" xr:uid="{00000000-0005-0000-0000-00001A260000}"/>
    <cellStyle name="Header2 4 2 6" xfId="9754" xr:uid="{00000000-0005-0000-0000-00001B260000}"/>
    <cellStyle name="Header2 4 2 7" xfId="9755" xr:uid="{00000000-0005-0000-0000-00001C260000}"/>
    <cellStyle name="Header2 4 2 8" xfId="9756" xr:uid="{00000000-0005-0000-0000-00001D260000}"/>
    <cellStyle name="Header2 4 3" xfId="9757" xr:uid="{00000000-0005-0000-0000-00001E260000}"/>
    <cellStyle name="Header2 4 3 2" xfId="9758" xr:uid="{00000000-0005-0000-0000-00001F260000}"/>
    <cellStyle name="Header2 4 3 2 2" xfId="9759" xr:uid="{00000000-0005-0000-0000-000020260000}"/>
    <cellStyle name="Header2 4 3 2 3" xfId="9760" xr:uid="{00000000-0005-0000-0000-000021260000}"/>
    <cellStyle name="Header2 4 3 2 4" xfId="9761" xr:uid="{00000000-0005-0000-0000-000022260000}"/>
    <cellStyle name="Header2 4 3 2 5" xfId="9762" xr:uid="{00000000-0005-0000-0000-000023260000}"/>
    <cellStyle name="Header2 4 3 3" xfId="9763" xr:uid="{00000000-0005-0000-0000-000024260000}"/>
    <cellStyle name="Header2 4 3 3 2" xfId="9764" xr:uid="{00000000-0005-0000-0000-000025260000}"/>
    <cellStyle name="Header2 4 3 3 3" xfId="9765" xr:uid="{00000000-0005-0000-0000-000026260000}"/>
    <cellStyle name="Header2 4 3 3 4" xfId="9766" xr:uid="{00000000-0005-0000-0000-000027260000}"/>
    <cellStyle name="Header2 4 3 3 5" xfId="9767" xr:uid="{00000000-0005-0000-0000-000028260000}"/>
    <cellStyle name="Header2 4 3 4" xfId="9768" xr:uid="{00000000-0005-0000-0000-000029260000}"/>
    <cellStyle name="Header2 4 3 4 2" xfId="9769" xr:uid="{00000000-0005-0000-0000-00002A260000}"/>
    <cellStyle name="Header2 4 3 4 3" xfId="9770" xr:uid="{00000000-0005-0000-0000-00002B260000}"/>
    <cellStyle name="Header2 4 3 4 4" xfId="9771" xr:uid="{00000000-0005-0000-0000-00002C260000}"/>
    <cellStyle name="Header2 4 3 4 5" xfId="9772" xr:uid="{00000000-0005-0000-0000-00002D260000}"/>
    <cellStyle name="Header2 4 3 5" xfId="9773" xr:uid="{00000000-0005-0000-0000-00002E260000}"/>
    <cellStyle name="Header2 4 3 6" xfId="9774" xr:uid="{00000000-0005-0000-0000-00002F260000}"/>
    <cellStyle name="Header2 4 3 7" xfId="9775" xr:uid="{00000000-0005-0000-0000-000030260000}"/>
    <cellStyle name="Header2 4 3 8" xfId="9776" xr:uid="{00000000-0005-0000-0000-000031260000}"/>
    <cellStyle name="Header2 4 4" xfId="9777" xr:uid="{00000000-0005-0000-0000-000032260000}"/>
    <cellStyle name="Header2 4 4 2" xfId="9778" xr:uid="{00000000-0005-0000-0000-000033260000}"/>
    <cellStyle name="Header2 4 4 2 2" xfId="9779" xr:uid="{00000000-0005-0000-0000-000034260000}"/>
    <cellStyle name="Header2 4 4 2 3" xfId="9780" xr:uid="{00000000-0005-0000-0000-000035260000}"/>
    <cellStyle name="Header2 4 4 2 4" xfId="9781" xr:uid="{00000000-0005-0000-0000-000036260000}"/>
    <cellStyle name="Header2 4 4 2 5" xfId="9782" xr:uid="{00000000-0005-0000-0000-000037260000}"/>
    <cellStyle name="Header2 4 4 3" xfId="9783" xr:uid="{00000000-0005-0000-0000-000038260000}"/>
    <cellStyle name="Header2 4 4 3 2" xfId="9784" xr:uid="{00000000-0005-0000-0000-000039260000}"/>
    <cellStyle name="Header2 4 4 3 3" xfId="9785" xr:uid="{00000000-0005-0000-0000-00003A260000}"/>
    <cellStyle name="Header2 4 4 3 4" xfId="9786" xr:uid="{00000000-0005-0000-0000-00003B260000}"/>
    <cellStyle name="Header2 4 4 3 5" xfId="9787" xr:uid="{00000000-0005-0000-0000-00003C260000}"/>
    <cellStyle name="Header2 4 4 4" xfId="9788" xr:uid="{00000000-0005-0000-0000-00003D260000}"/>
    <cellStyle name="Header2 4 4 4 2" xfId="9789" xr:uid="{00000000-0005-0000-0000-00003E260000}"/>
    <cellStyle name="Header2 4 4 4 3" xfId="9790" xr:uid="{00000000-0005-0000-0000-00003F260000}"/>
    <cellStyle name="Header2 4 4 4 4" xfId="9791" xr:uid="{00000000-0005-0000-0000-000040260000}"/>
    <cellStyle name="Header2 4 4 4 5" xfId="9792" xr:uid="{00000000-0005-0000-0000-000041260000}"/>
    <cellStyle name="Header2 4 4 5" xfId="9793" xr:uid="{00000000-0005-0000-0000-000042260000}"/>
    <cellStyle name="Header2 4 4 6" xfId="9794" xr:uid="{00000000-0005-0000-0000-000043260000}"/>
    <cellStyle name="Header2 4 4 7" xfId="9795" xr:uid="{00000000-0005-0000-0000-000044260000}"/>
    <cellStyle name="Header2 4 4 8" xfId="9796" xr:uid="{00000000-0005-0000-0000-000045260000}"/>
    <cellStyle name="Header2 4 5" xfId="9797" xr:uid="{00000000-0005-0000-0000-000046260000}"/>
    <cellStyle name="Header2 4 5 2" xfId="9798" xr:uid="{00000000-0005-0000-0000-000047260000}"/>
    <cellStyle name="Header2 4 5 3" xfId="9799" xr:uid="{00000000-0005-0000-0000-000048260000}"/>
    <cellStyle name="Header2 4 5 4" xfId="9800" xr:uid="{00000000-0005-0000-0000-000049260000}"/>
    <cellStyle name="Header2 4 5 5" xfId="9801" xr:uid="{00000000-0005-0000-0000-00004A260000}"/>
    <cellStyle name="Header2 4 6" xfId="9802" xr:uid="{00000000-0005-0000-0000-00004B260000}"/>
    <cellStyle name="Header2 4 6 2" xfId="9803" xr:uid="{00000000-0005-0000-0000-00004C260000}"/>
    <cellStyle name="Header2 4 6 3" xfId="9804" xr:uid="{00000000-0005-0000-0000-00004D260000}"/>
    <cellStyle name="Header2 4 6 4" xfId="9805" xr:uid="{00000000-0005-0000-0000-00004E260000}"/>
    <cellStyle name="Header2 4 6 5" xfId="9806" xr:uid="{00000000-0005-0000-0000-00004F260000}"/>
    <cellStyle name="Header2 4 7" xfId="9807" xr:uid="{00000000-0005-0000-0000-000050260000}"/>
    <cellStyle name="Header2 4 7 2" xfId="9808" xr:uid="{00000000-0005-0000-0000-000051260000}"/>
    <cellStyle name="Header2 4 7 3" xfId="9809" xr:uid="{00000000-0005-0000-0000-000052260000}"/>
    <cellStyle name="Header2 4 7 4" xfId="9810" xr:uid="{00000000-0005-0000-0000-000053260000}"/>
    <cellStyle name="Header2 4 7 5" xfId="9811" xr:uid="{00000000-0005-0000-0000-000054260000}"/>
    <cellStyle name="Header2 4 8" xfId="9812" xr:uid="{00000000-0005-0000-0000-000055260000}"/>
    <cellStyle name="Header2 4 9" xfId="9813" xr:uid="{00000000-0005-0000-0000-000056260000}"/>
    <cellStyle name="Header2 5" xfId="9814" xr:uid="{00000000-0005-0000-0000-000057260000}"/>
    <cellStyle name="Header2 5 10" xfId="9815" xr:uid="{00000000-0005-0000-0000-000058260000}"/>
    <cellStyle name="Header2 5 11" xfId="9816" xr:uid="{00000000-0005-0000-0000-000059260000}"/>
    <cellStyle name="Header2 5 2" xfId="9817" xr:uid="{00000000-0005-0000-0000-00005A260000}"/>
    <cellStyle name="Header2 5 2 2" xfId="9818" xr:uid="{00000000-0005-0000-0000-00005B260000}"/>
    <cellStyle name="Header2 5 2 2 2" xfId="9819" xr:uid="{00000000-0005-0000-0000-00005C260000}"/>
    <cellStyle name="Header2 5 2 2 3" xfId="9820" xr:uid="{00000000-0005-0000-0000-00005D260000}"/>
    <cellStyle name="Header2 5 2 2 4" xfId="9821" xr:uid="{00000000-0005-0000-0000-00005E260000}"/>
    <cellStyle name="Header2 5 2 2 5" xfId="9822" xr:uid="{00000000-0005-0000-0000-00005F260000}"/>
    <cellStyle name="Header2 5 2 3" xfId="9823" xr:uid="{00000000-0005-0000-0000-000060260000}"/>
    <cellStyle name="Header2 5 2 3 2" xfId="9824" xr:uid="{00000000-0005-0000-0000-000061260000}"/>
    <cellStyle name="Header2 5 2 3 3" xfId="9825" xr:uid="{00000000-0005-0000-0000-000062260000}"/>
    <cellStyle name="Header2 5 2 3 4" xfId="9826" xr:uid="{00000000-0005-0000-0000-000063260000}"/>
    <cellStyle name="Header2 5 2 3 5" xfId="9827" xr:uid="{00000000-0005-0000-0000-000064260000}"/>
    <cellStyle name="Header2 5 2 4" xfId="9828" xr:uid="{00000000-0005-0000-0000-000065260000}"/>
    <cellStyle name="Header2 5 2 4 2" xfId="9829" xr:uid="{00000000-0005-0000-0000-000066260000}"/>
    <cellStyle name="Header2 5 2 4 3" xfId="9830" xr:uid="{00000000-0005-0000-0000-000067260000}"/>
    <cellStyle name="Header2 5 2 4 4" xfId="9831" xr:uid="{00000000-0005-0000-0000-000068260000}"/>
    <cellStyle name="Header2 5 2 4 5" xfId="9832" xr:uid="{00000000-0005-0000-0000-000069260000}"/>
    <cellStyle name="Header2 5 2 5" xfId="9833" xr:uid="{00000000-0005-0000-0000-00006A260000}"/>
    <cellStyle name="Header2 5 2 6" xfId="9834" xr:uid="{00000000-0005-0000-0000-00006B260000}"/>
    <cellStyle name="Header2 5 2 7" xfId="9835" xr:uid="{00000000-0005-0000-0000-00006C260000}"/>
    <cellStyle name="Header2 5 2 8" xfId="9836" xr:uid="{00000000-0005-0000-0000-00006D260000}"/>
    <cellStyle name="Header2 5 3" xfId="9837" xr:uid="{00000000-0005-0000-0000-00006E260000}"/>
    <cellStyle name="Header2 5 3 2" xfId="9838" xr:uid="{00000000-0005-0000-0000-00006F260000}"/>
    <cellStyle name="Header2 5 3 2 2" xfId="9839" xr:uid="{00000000-0005-0000-0000-000070260000}"/>
    <cellStyle name="Header2 5 3 2 3" xfId="9840" xr:uid="{00000000-0005-0000-0000-000071260000}"/>
    <cellStyle name="Header2 5 3 2 4" xfId="9841" xr:uid="{00000000-0005-0000-0000-000072260000}"/>
    <cellStyle name="Header2 5 3 2 5" xfId="9842" xr:uid="{00000000-0005-0000-0000-000073260000}"/>
    <cellStyle name="Header2 5 3 3" xfId="9843" xr:uid="{00000000-0005-0000-0000-000074260000}"/>
    <cellStyle name="Header2 5 3 3 2" xfId="9844" xr:uid="{00000000-0005-0000-0000-000075260000}"/>
    <cellStyle name="Header2 5 3 3 3" xfId="9845" xr:uid="{00000000-0005-0000-0000-000076260000}"/>
    <cellStyle name="Header2 5 3 3 4" xfId="9846" xr:uid="{00000000-0005-0000-0000-000077260000}"/>
    <cellStyle name="Header2 5 3 3 5" xfId="9847" xr:uid="{00000000-0005-0000-0000-000078260000}"/>
    <cellStyle name="Header2 5 3 4" xfId="9848" xr:uid="{00000000-0005-0000-0000-000079260000}"/>
    <cellStyle name="Header2 5 3 4 2" xfId="9849" xr:uid="{00000000-0005-0000-0000-00007A260000}"/>
    <cellStyle name="Header2 5 3 4 3" xfId="9850" xr:uid="{00000000-0005-0000-0000-00007B260000}"/>
    <cellStyle name="Header2 5 3 4 4" xfId="9851" xr:uid="{00000000-0005-0000-0000-00007C260000}"/>
    <cellStyle name="Header2 5 3 4 5" xfId="9852" xr:uid="{00000000-0005-0000-0000-00007D260000}"/>
    <cellStyle name="Header2 5 3 5" xfId="9853" xr:uid="{00000000-0005-0000-0000-00007E260000}"/>
    <cellStyle name="Header2 5 3 6" xfId="9854" xr:uid="{00000000-0005-0000-0000-00007F260000}"/>
    <cellStyle name="Header2 5 3 7" xfId="9855" xr:uid="{00000000-0005-0000-0000-000080260000}"/>
    <cellStyle name="Header2 5 3 8" xfId="9856" xr:uid="{00000000-0005-0000-0000-000081260000}"/>
    <cellStyle name="Header2 5 4" xfId="9857" xr:uid="{00000000-0005-0000-0000-000082260000}"/>
    <cellStyle name="Header2 5 4 2" xfId="9858" xr:uid="{00000000-0005-0000-0000-000083260000}"/>
    <cellStyle name="Header2 5 4 2 2" xfId="9859" xr:uid="{00000000-0005-0000-0000-000084260000}"/>
    <cellStyle name="Header2 5 4 2 3" xfId="9860" xr:uid="{00000000-0005-0000-0000-000085260000}"/>
    <cellStyle name="Header2 5 4 2 4" xfId="9861" xr:uid="{00000000-0005-0000-0000-000086260000}"/>
    <cellStyle name="Header2 5 4 2 5" xfId="9862" xr:uid="{00000000-0005-0000-0000-000087260000}"/>
    <cellStyle name="Header2 5 4 3" xfId="9863" xr:uid="{00000000-0005-0000-0000-000088260000}"/>
    <cellStyle name="Header2 5 4 3 2" xfId="9864" xr:uid="{00000000-0005-0000-0000-000089260000}"/>
    <cellStyle name="Header2 5 4 3 3" xfId="9865" xr:uid="{00000000-0005-0000-0000-00008A260000}"/>
    <cellStyle name="Header2 5 4 3 4" xfId="9866" xr:uid="{00000000-0005-0000-0000-00008B260000}"/>
    <cellStyle name="Header2 5 4 3 5" xfId="9867" xr:uid="{00000000-0005-0000-0000-00008C260000}"/>
    <cellStyle name="Header2 5 4 4" xfId="9868" xr:uid="{00000000-0005-0000-0000-00008D260000}"/>
    <cellStyle name="Header2 5 4 4 2" xfId="9869" xr:uid="{00000000-0005-0000-0000-00008E260000}"/>
    <cellStyle name="Header2 5 4 4 3" xfId="9870" xr:uid="{00000000-0005-0000-0000-00008F260000}"/>
    <cellStyle name="Header2 5 4 4 4" xfId="9871" xr:uid="{00000000-0005-0000-0000-000090260000}"/>
    <cellStyle name="Header2 5 4 4 5" xfId="9872" xr:uid="{00000000-0005-0000-0000-000091260000}"/>
    <cellStyle name="Header2 5 4 5" xfId="9873" xr:uid="{00000000-0005-0000-0000-000092260000}"/>
    <cellStyle name="Header2 5 4 6" xfId="9874" xr:uid="{00000000-0005-0000-0000-000093260000}"/>
    <cellStyle name="Header2 5 4 7" xfId="9875" xr:uid="{00000000-0005-0000-0000-000094260000}"/>
    <cellStyle name="Header2 5 4 8" xfId="9876" xr:uid="{00000000-0005-0000-0000-000095260000}"/>
    <cellStyle name="Header2 5 5" xfId="9877" xr:uid="{00000000-0005-0000-0000-000096260000}"/>
    <cellStyle name="Header2 5 5 2" xfId="9878" xr:uid="{00000000-0005-0000-0000-000097260000}"/>
    <cellStyle name="Header2 5 5 3" xfId="9879" xr:uid="{00000000-0005-0000-0000-000098260000}"/>
    <cellStyle name="Header2 5 5 4" xfId="9880" xr:uid="{00000000-0005-0000-0000-000099260000}"/>
    <cellStyle name="Header2 5 5 5" xfId="9881" xr:uid="{00000000-0005-0000-0000-00009A260000}"/>
    <cellStyle name="Header2 5 6" xfId="9882" xr:uid="{00000000-0005-0000-0000-00009B260000}"/>
    <cellStyle name="Header2 5 6 2" xfId="9883" xr:uid="{00000000-0005-0000-0000-00009C260000}"/>
    <cellStyle name="Header2 5 6 3" xfId="9884" xr:uid="{00000000-0005-0000-0000-00009D260000}"/>
    <cellStyle name="Header2 5 6 4" xfId="9885" xr:uid="{00000000-0005-0000-0000-00009E260000}"/>
    <cellStyle name="Header2 5 6 5" xfId="9886" xr:uid="{00000000-0005-0000-0000-00009F260000}"/>
    <cellStyle name="Header2 5 7" xfId="9887" xr:uid="{00000000-0005-0000-0000-0000A0260000}"/>
    <cellStyle name="Header2 5 7 2" xfId="9888" xr:uid="{00000000-0005-0000-0000-0000A1260000}"/>
    <cellStyle name="Header2 5 7 3" xfId="9889" xr:uid="{00000000-0005-0000-0000-0000A2260000}"/>
    <cellStyle name="Header2 5 7 4" xfId="9890" xr:uid="{00000000-0005-0000-0000-0000A3260000}"/>
    <cellStyle name="Header2 5 7 5" xfId="9891" xr:uid="{00000000-0005-0000-0000-0000A4260000}"/>
    <cellStyle name="Header2 5 8" xfId="9892" xr:uid="{00000000-0005-0000-0000-0000A5260000}"/>
    <cellStyle name="Header2 5 9" xfId="9893" xr:uid="{00000000-0005-0000-0000-0000A6260000}"/>
    <cellStyle name="Header2 6" xfId="9894" xr:uid="{00000000-0005-0000-0000-0000A7260000}"/>
    <cellStyle name="Header2 6 2" xfId="9895" xr:uid="{00000000-0005-0000-0000-0000A8260000}"/>
    <cellStyle name="Header2 6 2 2" xfId="9896" xr:uid="{00000000-0005-0000-0000-0000A9260000}"/>
    <cellStyle name="Header2 6 2 3" xfId="9897" xr:uid="{00000000-0005-0000-0000-0000AA260000}"/>
    <cellStyle name="Header2 6 2 4" xfId="9898" xr:uid="{00000000-0005-0000-0000-0000AB260000}"/>
    <cellStyle name="Header2 6 2 5" xfId="9899" xr:uid="{00000000-0005-0000-0000-0000AC260000}"/>
    <cellStyle name="Header2 6 3" xfId="9900" xr:uid="{00000000-0005-0000-0000-0000AD260000}"/>
    <cellStyle name="Header2 6 3 2" xfId="9901" xr:uid="{00000000-0005-0000-0000-0000AE260000}"/>
    <cellStyle name="Header2 6 3 3" xfId="9902" xr:uid="{00000000-0005-0000-0000-0000AF260000}"/>
    <cellStyle name="Header2 6 3 4" xfId="9903" xr:uid="{00000000-0005-0000-0000-0000B0260000}"/>
    <cellStyle name="Header2 6 3 5" xfId="9904" xr:uid="{00000000-0005-0000-0000-0000B1260000}"/>
    <cellStyle name="Header2 6 4" xfId="9905" xr:uid="{00000000-0005-0000-0000-0000B2260000}"/>
    <cellStyle name="Header2 6 4 2" xfId="9906" xr:uid="{00000000-0005-0000-0000-0000B3260000}"/>
    <cellStyle name="Header2 6 4 3" xfId="9907" xr:uid="{00000000-0005-0000-0000-0000B4260000}"/>
    <cellStyle name="Header2 6 4 4" xfId="9908" xr:uid="{00000000-0005-0000-0000-0000B5260000}"/>
    <cellStyle name="Header2 6 4 5" xfId="9909" xr:uid="{00000000-0005-0000-0000-0000B6260000}"/>
    <cellStyle name="Header2 6 5" xfId="9910" xr:uid="{00000000-0005-0000-0000-0000B7260000}"/>
    <cellStyle name="Header2 6 6" xfId="9911" xr:uid="{00000000-0005-0000-0000-0000B8260000}"/>
    <cellStyle name="Header2 6 7" xfId="9912" xr:uid="{00000000-0005-0000-0000-0000B9260000}"/>
    <cellStyle name="Header2 6 8" xfId="9913" xr:uid="{00000000-0005-0000-0000-0000BA260000}"/>
    <cellStyle name="Header2 7" xfId="9914" xr:uid="{00000000-0005-0000-0000-0000BB260000}"/>
    <cellStyle name="Header2 7 2" xfId="9915" xr:uid="{00000000-0005-0000-0000-0000BC260000}"/>
    <cellStyle name="Header2 7 2 2" xfId="9916" xr:uid="{00000000-0005-0000-0000-0000BD260000}"/>
    <cellStyle name="Header2 7 2 3" xfId="9917" xr:uid="{00000000-0005-0000-0000-0000BE260000}"/>
    <cellStyle name="Header2 7 2 4" xfId="9918" xr:uid="{00000000-0005-0000-0000-0000BF260000}"/>
    <cellStyle name="Header2 7 2 5" xfId="9919" xr:uid="{00000000-0005-0000-0000-0000C0260000}"/>
    <cellStyle name="Header2 7 3" xfId="9920" xr:uid="{00000000-0005-0000-0000-0000C1260000}"/>
    <cellStyle name="Header2 7 3 2" xfId="9921" xr:uid="{00000000-0005-0000-0000-0000C2260000}"/>
    <cellStyle name="Header2 7 3 3" xfId="9922" xr:uid="{00000000-0005-0000-0000-0000C3260000}"/>
    <cellStyle name="Header2 7 3 4" xfId="9923" xr:uid="{00000000-0005-0000-0000-0000C4260000}"/>
    <cellStyle name="Header2 7 3 5" xfId="9924" xr:uid="{00000000-0005-0000-0000-0000C5260000}"/>
    <cellStyle name="Header2 7 4" xfId="9925" xr:uid="{00000000-0005-0000-0000-0000C6260000}"/>
    <cellStyle name="Header2 7 4 2" xfId="9926" xr:uid="{00000000-0005-0000-0000-0000C7260000}"/>
    <cellStyle name="Header2 7 4 3" xfId="9927" xr:uid="{00000000-0005-0000-0000-0000C8260000}"/>
    <cellStyle name="Header2 7 4 4" xfId="9928" xr:uid="{00000000-0005-0000-0000-0000C9260000}"/>
    <cellStyle name="Header2 7 4 5" xfId="9929" xr:uid="{00000000-0005-0000-0000-0000CA260000}"/>
    <cellStyle name="Header2 7 5" xfId="9930" xr:uid="{00000000-0005-0000-0000-0000CB260000}"/>
    <cellStyle name="Header2 7 6" xfId="9931" xr:uid="{00000000-0005-0000-0000-0000CC260000}"/>
    <cellStyle name="Header2 7 7" xfId="9932" xr:uid="{00000000-0005-0000-0000-0000CD260000}"/>
    <cellStyle name="Header2 7 8" xfId="9933" xr:uid="{00000000-0005-0000-0000-0000CE260000}"/>
    <cellStyle name="Header2 8" xfId="9934" xr:uid="{00000000-0005-0000-0000-0000CF260000}"/>
    <cellStyle name="Header2 8 2" xfId="9935" xr:uid="{00000000-0005-0000-0000-0000D0260000}"/>
    <cellStyle name="Header2 8 2 2" xfId="9936" xr:uid="{00000000-0005-0000-0000-0000D1260000}"/>
    <cellStyle name="Header2 8 2 3" xfId="9937" xr:uid="{00000000-0005-0000-0000-0000D2260000}"/>
    <cellStyle name="Header2 8 2 4" xfId="9938" xr:uid="{00000000-0005-0000-0000-0000D3260000}"/>
    <cellStyle name="Header2 8 2 5" xfId="9939" xr:uid="{00000000-0005-0000-0000-0000D4260000}"/>
    <cellStyle name="Header2 8 3" xfId="9940" xr:uid="{00000000-0005-0000-0000-0000D5260000}"/>
    <cellStyle name="Header2 8 3 2" xfId="9941" xr:uid="{00000000-0005-0000-0000-0000D6260000}"/>
    <cellStyle name="Header2 8 3 3" xfId="9942" xr:uid="{00000000-0005-0000-0000-0000D7260000}"/>
    <cellStyle name="Header2 8 3 4" xfId="9943" xr:uid="{00000000-0005-0000-0000-0000D8260000}"/>
    <cellStyle name="Header2 8 3 5" xfId="9944" xr:uid="{00000000-0005-0000-0000-0000D9260000}"/>
    <cellStyle name="Header2 8 4" xfId="9945" xr:uid="{00000000-0005-0000-0000-0000DA260000}"/>
    <cellStyle name="Header2 8 4 2" xfId="9946" xr:uid="{00000000-0005-0000-0000-0000DB260000}"/>
    <cellStyle name="Header2 8 4 3" xfId="9947" xr:uid="{00000000-0005-0000-0000-0000DC260000}"/>
    <cellStyle name="Header2 8 4 4" xfId="9948" xr:uid="{00000000-0005-0000-0000-0000DD260000}"/>
    <cellStyle name="Header2 8 4 5" xfId="9949" xr:uid="{00000000-0005-0000-0000-0000DE260000}"/>
    <cellStyle name="Header2 8 5" xfId="9950" xr:uid="{00000000-0005-0000-0000-0000DF260000}"/>
    <cellStyle name="Header2 8 6" xfId="9951" xr:uid="{00000000-0005-0000-0000-0000E0260000}"/>
    <cellStyle name="Header2 8 7" xfId="9952" xr:uid="{00000000-0005-0000-0000-0000E1260000}"/>
    <cellStyle name="Header2 8 8" xfId="9953" xr:uid="{00000000-0005-0000-0000-0000E2260000}"/>
    <cellStyle name="Header2 9" xfId="9954" xr:uid="{00000000-0005-0000-0000-0000E3260000}"/>
    <cellStyle name="Header2 9 2" xfId="9955" xr:uid="{00000000-0005-0000-0000-0000E4260000}"/>
    <cellStyle name="Header2 9 3" xfId="9956" xr:uid="{00000000-0005-0000-0000-0000E5260000}"/>
    <cellStyle name="Header2 9 4" xfId="9957" xr:uid="{00000000-0005-0000-0000-0000E6260000}"/>
    <cellStyle name="Header2 9 5" xfId="9958" xr:uid="{00000000-0005-0000-0000-0000E7260000}"/>
    <cellStyle name="Heading1" xfId="9959" xr:uid="{00000000-0005-0000-0000-0000E8260000}"/>
    <cellStyle name="Heading1 2" xfId="9960" xr:uid="{00000000-0005-0000-0000-0000E9260000}"/>
    <cellStyle name="Heading2" xfId="9961" xr:uid="{00000000-0005-0000-0000-0000EA260000}"/>
    <cellStyle name="Heading2 2" xfId="9962" xr:uid="{00000000-0005-0000-0000-0000EB260000}"/>
    <cellStyle name="heet1æꂘß_x0001__x0001__x0010__x0001_ဠ" xfId="9963" xr:uid="{00000000-0005-0000-0000-0000EC260000}"/>
    <cellStyle name="Hyperlink" xfId="9964" xr:uid="{00000000-0005-0000-0000-0000ED260000}"/>
    <cellStyle name="h_x0010_통화 [0]_OCT-Price" xfId="9965" xr:uid="{00000000-0005-0000-0000-0000EE260000}"/>
    <cellStyle name="Input [yellow]" xfId="9966" xr:uid="{00000000-0005-0000-0000-0000EF260000}"/>
    <cellStyle name="Input [yellow] 10" xfId="9967" xr:uid="{00000000-0005-0000-0000-0000F0260000}"/>
    <cellStyle name="Input [yellow] 2" xfId="9968" xr:uid="{00000000-0005-0000-0000-0000F1260000}"/>
    <cellStyle name="Input [yellow] 2 2" xfId="9969" xr:uid="{00000000-0005-0000-0000-0000F2260000}"/>
    <cellStyle name="Input [yellow] 2 2 10" xfId="9970" xr:uid="{00000000-0005-0000-0000-0000F3260000}"/>
    <cellStyle name="Input [yellow] 2 2 11" xfId="9971" xr:uid="{00000000-0005-0000-0000-0000F4260000}"/>
    <cellStyle name="Input [yellow] 2 2 12" xfId="9972" xr:uid="{00000000-0005-0000-0000-0000F5260000}"/>
    <cellStyle name="Input [yellow] 2 2 2" xfId="9973" xr:uid="{00000000-0005-0000-0000-0000F6260000}"/>
    <cellStyle name="Input [yellow] 2 2 2 10" xfId="9974" xr:uid="{00000000-0005-0000-0000-0000F7260000}"/>
    <cellStyle name="Input [yellow] 2 2 2 11" xfId="9975" xr:uid="{00000000-0005-0000-0000-0000F8260000}"/>
    <cellStyle name="Input [yellow] 2 2 2 12" xfId="9976" xr:uid="{00000000-0005-0000-0000-0000F9260000}"/>
    <cellStyle name="Input [yellow] 2 2 2 13" xfId="9977" xr:uid="{00000000-0005-0000-0000-0000FA260000}"/>
    <cellStyle name="Input [yellow] 2 2 2 2" xfId="9978" xr:uid="{00000000-0005-0000-0000-0000FB260000}"/>
    <cellStyle name="Input [yellow] 2 2 2 2 10" xfId="9979" xr:uid="{00000000-0005-0000-0000-0000FC260000}"/>
    <cellStyle name="Input [yellow] 2 2 2 2 11" xfId="9980" xr:uid="{00000000-0005-0000-0000-0000FD260000}"/>
    <cellStyle name="Input [yellow] 2 2 2 2 2" xfId="9981" xr:uid="{00000000-0005-0000-0000-0000FE260000}"/>
    <cellStyle name="Input [yellow] 2 2 2 2 2 2" xfId="9982" xr:uid="{00000000-0005-0000-0000-0000FF260000}"/>
    <cellStyle name="Input [yellow] 2 2 2 2 2 2 2" xfId="9983" xr:uid="{00000000-0005-0000-0000-000000270000}"/>
    <cellStyle name="Input [yellow] 2 2 2 2 2 2 3" xfId="9984" xr:uid="{00000000-0005-0000-0000-000001270000}"/>
    <cellStyle name="Input [yellow] 2 2 2 2 2 2 4" xfId="9985" xr:uid="{00000000-0005-0000-0000-000002270000}"/>
    <cellStyle name="Input [yellow] 2 2 2 2 2 2 5" xfId="9986" xr:uid="{00000000-0005-0000-0000-000003270000}"/>
    <cellStyle name="Input [yellow] 2 2 2 2 2 3" xfId="9987" xr:uid="{00000000-0005-0000-0000-000004270000}"/>
    <cellStyle name="Input [yellow] 2 2 2 2 2 3 2" xfId="9988" xr:uid="{00000000-0005-0000-0000-000005270000}"/>
    <cellStyle name="Input [yellow] 2 2 2 2 2 3 3" xfId="9989" xr:uid="{00000000-0005-0000-0000-000006270000}"/>
    <cellStyle name="Input [yellow] 2 2 2 2 2 3 4" xfId="9990" xr:uid="{00000000-0005-0000-0000-000007270000}"/>
    <cellStyle name="Input [yellow] 2 2 2 2 2 3 5" xfId="9991" xr:uid="{00000000-0005-0000-0000-000008270000}"/>
    <cellStyle name="Input [yellow] 2 2 2 2 2 4" xfId="9992" xr:uid="{00000000-0005-0000-0000-000009270000}"/>
    <cellStyle name="Input [yellow] 2 2 2 2 2 4 2" xfId="9993" xr:uid="{00000000-0005-0000-0000-00000A270000}"/>
    <cellStyle name="Input [yellow] 2 2 2 2 2 4 3" xfId="9994" xr:uid="{00000000-0005-0000-0000-00000B270000}"/>
    <cellStyle name="Input [yellow] 2 2 2 2 2 4 4" xfId="9995" xr:uid="{00000000-0005-0000-0000-00000C270000}"/>
    <cellStyle name="Input [yellow] 2 2 2 2 2 4 5" xfId="9996" xr:uid="{00000000-0005-0000-0000-00000D270000}"/>
    <cellStyle name="Input [yellow] 2 2 2 2 2 5" xfId="9997" xr:uid="{00000000-0005-0000-0000-00000E270000}"/>
    <cellStyle name="Input [yellow] 2 2 2 2 2 6" xfId="9998" xr:uid="{00000000-0005-0000-0000-00000F270000}"/>
    <cellStyle name="Input [yellow] 2 2 2 2 2 7" xfId="9999" xr:uid="{00000000-0005-0000-0000-000010270000}"/>
    <cellStyle name="Input [yellow] 2 2 2 2 2 8" xfId="10000" xr:uid="{00000000-0005-0000-0000-000011270000}"/>
    <cellStyle name="Input [yellow] 2 2 2 2 3" xfId="10001" xr:uid="{00000000-0005-0000-0000-000012270000}"/>
    <cellStyle name="Input [yellow] 2 2 2 2 3 2" xfId="10002" xr:uid="{00000000-0005-0000-0000-000013270000}"/>
    <cellStyle name="Input [yellow] 2 2 2 2 3 2 2" xfId="10003" xr:uid="{00000000-0005-0000-0000-000014270000}"/>
    <cellStyle name="Input [yellow] 2 2 2 2 3 2 3" xfId="10004" xr:uid="{00000000-0005-0000-0000-000015270000}"/>
    <cellStyle name="Input [yellow] 2 2 2 2 3 2 4" xfId="10005" xr:uid="{00000000-0005-0000-0000-000016270000}"/>
    <cellStyle name="Input [yellow] 2 2 2 2 3 2 5" xfId="10006" xr:uid="{00000000-0005-0000-0000-000017270000}"/>
    <cellStyle name="Input [yellow] 2 2 2 2 3 3" xfId="10007" xr:uid="{00000000-0005-0000-0000-000018270000}"/>
    <cellStyle name="Input [yellow] 2 2 2 2 3 3 2" xfId="10008" xr:uid="{00000000-0005-0000-0000-000019270000}"/>
    <cellStyle name="Input [yellow] 2 2 2 2 3 3 3" xfId="10009" xr:uid="{00000000-0005-0000-0000-00001A270000}"/>
    <cellStyle name="Input [yellow] 2 2 2 2 3 3 4" xfId="10010" xr:uid="{00000000-0005-0000-0000-00001B270000}"/>
    <cellStyle name="Input [yellow] 2 2 2 2 3 3 5" xfId="10011" xr:uid="{00000000-0005-0000-0000-00001C270000}"/>
    <cellStyle name="Input [yellow] 2 2 2 2 3 4" xfId="10012" xr:uid="{00000000-0005-0000-0000-00001D270000}"/>
    <cellStyle name="Input [yellow] 2 2 2 2 3 4 2" xfId="10013" xr:uid="{00000000-0005-0000-0000-00001E270000}"/>
    <cellStyle name="Input [yellow] 2 2 2 2 3 4 3" xfId="10014" xr:uid="{00000000-0005-0000-0000-00001F270000}"/>
    <cellStyle name="Input [yellow] 2 2 2 2 3 4 4" xfId="10015" xr:uid="{00000000-0005-0000-0000-000020270000}"/>
    <cellStyle name="Input [yellow] 2 2 2 2 3 4 5" xfId="10016" xr:uid="{00000000-0005-0000-0000-000021270000}"/>
    <cellStyle name="Input [yellow] 2 2 2 2 3 5" xfId="10017" xr:uid="{00000000-0005-0000-0000-000022270000}"/>
    <cellStyle name="Input [yellow] 2 2 2 2 3 6" xfId="10018" xr:uid="{00000000-0005-0000-0000-000023270000}"/>
    <cellStyle name="Input [yellow] 2 2 2 2 3 7" xfId="10019" xr:uid="{00000000-0005-0000-0000-000024270000}"/>
    <cellStyle name="Input [yellow] 2 2 2 2 3 8" xfId="10020" xr:uid="{00000000-0005-0000-0000-000025270000}"/>
    <cellStyle name="Input [yellow] 2 2 2 2 4" xfId="10021" xr:uid="{00000000-0005-0000-0000-000026270000}"/>
    <cellStyle name="Input [yellow] 2 2 2 2 4 2" xfId="10022" xr:uid="{00000000-0005-0000-0000-000027270000}"/>
    <cellStyle name="Input [yellow] 2 2 2 2 4 2 2" xfId="10023" xr:uid="{00000000-0005-0000-0000-000028270000}"/>
    <cellStyle name="Input [yellow] 2 2 2 2 4 2 3" xfId="10024" xr:uid="{00000000-0005-0000-0000-000029270000}"/>
    <cellStyle name="Input [yellow] 2 2 2 2 4 2 4" xfId="10025" xr:uid="{00000000-0005-0000-0000-00002A270000}"/>
    <cellStyle name="Input [yellow] 2 2 2 2 4 2 5" xfId="10026" xr:uid="{00000000-0005-0000-0000-00002B270000}"/>
    <cellStyle name="Input [yellow] 2 2 2 2 4 3" xfId="10027" xr:uid="{00000000-0005-0000-0000-00002C270000}"/>
    <cellStyle name="Input [yellow] 2 2 2 2 4 3 2" xfId="10028" xr:uid="{00000000-0005-0000-0000-00002D270000}"/>
    <cellStyle name="Input [yellow] 2 2 2 2 4 3 3" xfId="10029" xr:uid="{00000000-0005-0000-0000-00002E270000}"/>
    <cellStyle name="Input [yellow] 2 2 2 2 4 3 4" xfId="10030" xr:uid="{00000000-0005-0000-0000-00002F270000}"/>
    <cellStyle name="Input [yellow] 2 2 2 2 4 3 5" xfId="10031" xr:uid="{00000000-0005-0000-0000-000030270000}"/>
    <cellStyle name="Input [yellow] 2 2 2 2 4 4" xfId="10032" xr:uid="{00000000-0005-0000-0000-000031270000}"/>
    <cellStyle name="Input [yellow] 2 2 2 2 4 4 2" xfId="10033" xr:uid="{00000000-0005-0000-0000-000032270000}"/>
    <cellStyle name="Input [yellow] 2 2 2 2 4 4 3" xfId="10034" xr:uid="{00000000-0005-0000-0000-000033270000}"/>
    <cellStyle name="Input [yellow] 2 2 2 2 4 4 4" xfId="10035" xr:uid="{00000000-0005-0000-0000-000034270000}"/>
    <cellStyle name="Input [yellow] 2 2 2 2 4 4 5" xfId="10036" xr:uid="{00000000-0005-0000-0000-000035270000}"/>
    <cellStyle name="Input [yellow] 2 2 2 2 4 5" xfId="10037" xr:uid="{00000000-0005-0000-0000-000036270000}"/>
    <cellStyle name="Input [yellow] 2 2 2 2 4 6" xfId="10038" xr:uid="{00000000-0005-0000-0000-000037270000}"/>
    <cellStyle name="Input [yellow] 2 2 2 2 4 7" xfId="10039" xr:uid="{00000000-0005-0000-0000-000038270000}"/>
    <cellStyle name="Input [yellow] 2 2 2 2 4 8" xfId="10040" xr:uid="{00000000-0005-0000-0000-000039270000}"/>
    <cellStyle name="Input [yellow] 2 2 2 2 5" xfId="10041" xr:uid="{00000000-0005-0000-0000-00003A270000}"/>
    <cellStyle name="Input [yellow] 2 2 2 2 5 2" xfId="10042" xr:uid="{00000000-0005-0000-0000-00003B270000}"/>
    <cellStyle name="Input [yellow] 2 2 2 2 5 3" xfId="10043" xr:uid="{00000000-0005-0000-0000-00003C270000}"/>
    <cellStyle name="Input [yellow] 2 2 2 2 5 4" xfId="10044" xr:uid="{00000000-0005-0000-0000-00003D270000}"/>
    <cellStyle name="Input [yellow] 2 2 2 2 5 5" xfId="10045" xr:uid="{00000000-0005-0000-0000-00003E270000}"/>
    <cellStyle name="Input [yellow] 2 2 2 2 6" xfId="10046" xr:uid="{00000000-0005-0000-0000-00003F270000}"/>
    <cellStyle name="Input [yellow] 2 2 2 2 6 2" xfId="10047" xr:uid="{00000000-0005-0000-0000-000040270000}"/>
    <cellStyle name="Input [yellow] 2 2 2 2 6 3" xfId="10048" xr:uid="{00000000-0005-0000-0000-000041270000}"/>
    <cellStyle name="Input [yellow] 2 2 2 2 6 4" xfId="10049" xr:uid="{00000000-0005-0000-0000-000042270000}"/>
    <cellStyle name="Input [yellow] 2 2 2 2 6 5" xfId="10050" xr:uid="{00000000-0005-0000-0000-000043270000}"/>
    <cellStyle name="Input [yellow] 2 2 2 2 7" xfId="10051" xr:uid="{00000000-0005-0000-0000-000044270000}"/>
    <cellStyle name="Input [yellow] 2 2 2 2 7 2" xfId="10052" xr:uid="{00000000-0005-0000-0000-000045270000}"/>
    <cellStyle name="Input [yellow] 2 2 2 2 7 3" xfId="10053" xr:uid="{00000000-0005-0000-0000-000046270000}"/>
    <cellStyle name="Input [yellow] 2 2 2 2 7 4" xfId="10054" xr:uid="{00000000-0005-0000-0000-000047270000}"/>
    <cellStyle name="Input [yellow] 2 2 2 2 7 5" xfId="10055" xr:uid="{00000000-0005-0000-0000-000048270000}"/>
    <cellStyle name="Input [yellow] 2 2 2 2 8" xfId="10056" xr:uid="{00000000-0005-0000-0000-000049270000}"/>
    <cellStyle name="Input [yellow] 2 2 2 2 9" xfId="10057" xr:uid="{00000000-0005-0000-0000-00004A270000}"/>
    <cellStyle name="Input [yellow] 2 2 2 3" xfId="10058" xr:uid="{00000000-0005-0000-0000-00004B270000}"/>
    <cellStyle name="Input [yellow] 2 2 2 3 10" xfId="10059" xr:uid="{00000000-0005-0000-0000-00004C270000}"/>
    <cellStyle name="Input [yellow] 2 2 2 3 11" xfId="10060" xr:uid="{00000000-0005-0000-0000-00004D270000}"/>
    <cellStyle name="Input [yellow] 2 2 2 3 2" xfId="10061" xr:uid="{00000000-0005-0000-0000-00004E270000}"/>
    <cellStyle name="Input [yellow] 2 2 2 3 2 2" xfId="10062" xr:uid="{00000000-0005-0000-0000-00004F270000}"/>
    <cellStyle name="Input [yellow] 2 2 2 3 2 2 2" xfId="10063" xr:uid="{00000000-0005-0000-0000-000050270000}"/>
    <cellStyle name="Input [yellow] 2 2 2 3 2 2 3" xfId="10064" xr:uid="{00000000-0005-0000-0000-000051270000}"/>
    <cellStyle name="Input [yellow] 2 2 2 3 2 2 4" xfId="10065" xr:uid="{00000000-0005-0000-0000-000052270000}"/>
    <cellStyle name="Input [yellow] 2 2 2 3 2 2 5" xfId="10066" xr:uid="{00000000-0005-0000-0000-000053270000}"/>
    <cellStyle name="Input [yellow] 2 2 2 3 2 3" xfId="10067" xr:uid="{00000000-0005-0000-0000-000054270000}"/>
    <cellStyle name="Input [yellow] 2 2 2 3 2 3 2" xfId="10068" xr:uid="{00000000-0005-0000-0000-000055270000}"/>
    <cellStyle name="Input [yellow] 2 2 2 3 2 3 3" xfId="10069" xr:uid="{00000000-0005-0000-0000-000056270000}"/>
    <cellStyle name="Input [yellow] 2 2 2 3 2 3 4" xfId="10070" xr:uid="{00000000-0005-0000-0000-000057270000}"/>
    <cellStyle name="Input [yellow] 2 2 2 3 2 3 5" xfId="10071" xr:uid="{00000000-0005-0000-0000-000058270000}"/>
    <cellStyle name="Input [yellow] 2 2 2 3 2 4" xfId="10072" xr:uid="{00000000-0005-0000-0000-000059270000}"/>
    <cellStyle name="Input [yellow] 2 2 2 3 2 4 2" xfId="10073" xr:uid="{00000000-0005-0000-0000-00005A270000}"/>
    <cellStyle name="Input [yellow] 2 2 2 3 2 4 3" xfId="10074" xr:uid="{00000000-0005-0000-0000-00005B270000}"/>
    <cellStyle name="Input [yellow] 2 2 2 3 2 4 4" xfId="10075" xr:uid="{00000000-0005-0000-0000-00005C270000}"/>
    <cellStyle name="Input [yellow] 2 2 2 3 2 4 5" xfId="10076" xr:uid="{00000000-0005-0000-0000-00005D270000}"/>
    <cellStyle name="Input [yellow] 2 2 2 3 2 5" xfId="10077" xr:uid="{00000000-0005-0000-0000-00005E270000}"/>
    <cellStyle name="Input [yellow] 2 2 2 3 2 6" xfId="10078" xr:uid="{00000000-0005-0000-0000-00005F270000}"/>
    <cellStyle name="Input [yellow] 2 2 2 3 2 7" xfId="10079" xr:uid="{00000000-0005-0000-0000-000060270000}"/>
    <cellStyle name="Input [yellow] 2 2 2 3 2 8" xfId="10080" xr:uid="{00000000-0005-0000-0000-000061270000}"/>
    <cellStyle name="Input [yellow] 2 2 2 3 3" xfId="10081" xr:uid="{00000000-0005-0000-0000-000062270000}"/>
    <cellStyle name="Input [yellow] 2 2 2 3 3 2" xfId="10082" xr:uid="{00000000-0005-0000-0000-000063270000}"/>
    <cellStyle name="Input [yellow] 2 2 2 3 3 2 2" xfId="10083" xr:uid="{00000000-0005-0000-0000-000064270000}"/>
    <cellStyle name="Input [yellow] 2 2 2 3 3 2 3" xfId="10084" xr:uid="{00000000-0005-0000-0000-000065270000}"/>
    <cellStyle name="Input [yellow] 2 2 2 3 3 2 4" xfId="10085" xr:uid="{00000000-0005-0000-0000-000066270000}"/>
    <cellStyle name="Input [yellow] 2 2 2 3 3 2 5" xfId="10086" xr:uid="{00000000-0005-0000-0000-000067270000}"/>
    <cellStyle name="Input [yellow] 2 2 2 3 3 3" xfId="10087" xr:uid="{00000000-0005-0000-0000-000068270000}"/>
    <cellStyle name="Input [yellow] 2 2 2 3 3 3 2" xfId="10088" xr:uid="{00000000-0005-0000-0000-000069270000}"/>
    <cellStyle name="Input [yellow] 2 2 2 3 3 3 3" xfId="10089" xr:uid="{00000000-0005-0000-0000-00006A270000}"/>
    <cellStyle name="Input [yellow] 2 2 2 3 3 3 4" xfId="10090" xr:uid="{00000000-0005-0000-0000-00006B270000}"/>
    <cellStyle name="Input [yellow] 2 2 2 3 3 3 5" xfId="10091" xr:uid="{00000000-0005-0000-0000-00006C270000}"/>
    <cellStyle name="Input [yellow] 2 2 2 3 3 4" xfId="10092" xr:uid="{00000000-0005-0000-0000-00006D270000}"/>
    <cellStyle name="Input [yellow] 2 2 2 3 3 4 2" xfId="10093" xr:uid="{00000000-0005-0000-0000-00006E270000}"/>
    <cellStyle name="Input [yellow] 2 2 2 3 3 4 3" xfId="10094" xr:uid="{00000000-0005-0000-0000-00006F270000}"/>
    <cellStyle name="Input [yellow] 2 2 2 3 3 4 4" xfId="10095" xr:uid="{00000000-0005-0000-0000-000070270000}"/>
    <cellStyle name="Input [yellow] 2 2 2 3 3 4 5" xfId="10096" xr:uid="{00000000-0005-0000-0000-000071270000}"/>
    <cellStyle name="Input [yellow] 2 2 2 3 3 5" xfId="10097" xr:uid="{00000000-0005-0000-0000-000072270000}"/>
    <cellStyle name="Input [yellow] 2 2 2 3 3 6" xfId="10098" xr:uid="{00000000-0005-0000-0000-000073270000}"/>
    <cellStyle name="Input [yellow] 2 2 2 3 3 7" xfId="10099" xr:uid="{00000000-0005-0000-0000-000074270000}"/>
    <cellStyle name="Input [yellow] 2 2 2 3 3 8" xfId="10100" xr:uid="{00000000-0005-0000-0000-000075270000}"/>
    <cellStyle name="Input [yellow] 2 2 2 3 4" xfId="10101" xr:uid="{00000000-0005-0000-0000-000076270000}"/>
    <cellStyle name="Input [yellow] 2 2 2 3 4 2" xfId="10102" xr:uid="{00000000-0005-0000-0000-000077270000}"/>
    <cellStyle name="Input [yellow] 2 2 2 3 4 2 2" xfId="10103" xr:uid="{00000000-0005-0000-0000-000078270000}"/>
    <cellStyle name="Input [yellow] 2 2 2 3 4 2 3" xfId="10104" xr:uid="{00000000-0005-0000-0000-000079270000}"/>
    <cellStyle name="Input [yellow] 2 2 2 3 4 2 4" xfId="10105" xr:uid="{00000000-0005-0000-0000-00007A270000}"/>
    <cellStyle name="Input [yellow] 2 2 2 3 4 2 5" xfId="10106" xr:uid="{00000000-0005-0000-0000-00007B270000}"/>
    <cellStyle name="Input [yellow] 2 2 2 3 4 3" xfId="10107" xr:uid="{00000000-0005-0000-0000-00007C270000}"/>
    <cellStyle name="Input [yellow] 2 2 2 3 4 3 2" xfId="10108" xr:uid="{00000000-0005-0000-0000-00007D270000}"/>
    <cellStyle name="Input [yellow] 2 2 2 3 4 3 3" xfId="10109" xr:uid="{00000000-0005-0000-0000-00007E270000}"/>
    <cellStyle name="Input [yellow] 2 2 2 3 4 3 4" xfId="10110" xr:uid="{00000000-0005-0000-0000-00007F270000}"/>
    <cellStyle name="Input [yellow] 2 2 2 3 4 3 5" xfId="10111" xr:uid="{00000000-0005-0000-0000-000080270000}"/>
    <cellStyle name="Input [yellow] 2 2 2 3 4 4" xfId="10112" xr:uid="{00000000-0005-0000-0000-000081270000}"/>
    <cellStyle name="Input [yellow] 2 2 2 3 4 4 2" xfId="10113" xr:uid="{00000000-0005-0000-0000-000082270000}"/>
    <cellStyle name="Input [yellow] 2 2 2 3 4 4 3" xfId="10114" xr:uid="{00000000-0005-0000-0000-000083270000}"/>
    <cellStyle name="Input [yellow] 2 2 2 3 4 4 4" xfId="10115" xr:uid="{00000000-0005-0000-0000-000084270000}"/>
    <cellStyle name="Input [yellow] 2 2 2 3 4 4 5" xfId="10116" xr:uid="{00000000-0005-0000-0000-000085270000}"/>
    <cellStyle name="Input [yellow] 2 2 2 3 4 5" xfId="10117" xr:uid="{00000000-0005-0000-0000-000086270000}"/>
    <cellStyle name="Input [yellow] 2 2 2 3 4 6" xfId="10118" xr:uid="{00000000-0005-0000-0000-000087270000}"/>
    <cellStyle name="Input [yellow] 2 2 2 3 4 7" xfId="10119" xr:uid="{00000000-0005-0000-0000-000088270000}"/>
    <cellStyle name="Input [yellow] 2 2 2 3 4 8" xfId="10120" xr:uid="{00000000-0005-0000-0000-000089270000}"/>
    <cellStyle name="Input [yellow] 2 2 2 3 5" xfId="10121" xr:uid="{00000000-0005-0000-0000-00008A270000}"/>
    <cellStyle name="Input [yellow] 2 2 2 3 5 2" xfId="10122" xr:uid="{00000000-0005-0000-0000-00008B270000}"/>
    <cellStyle name="Input [yellow] 2 2 2 3 5 3" xfId="10123" xr:uid="{00000000-0005-0000-0000-00008C270000}"/>
    <cellStyle name="Input [yellow] 2 2 2 3 5 4" xfId="10124" xr:uid="{00000000-0005-0000-0000-00008D270000}"/>
    <cellStyle name="Input [yellow] 2 2 2 3 5 5" xfId="10125" xr:uid="{00000000-0005-0000-0000-00008E270000}"/>
    <cellStyle name="Input [yellow] 2 2 2 3 6" xfId="10126" xr:uid="{00000000-0005-0000-0000-00008F270000}"/>
    <cellStyle name="Input [yellow] 2 2 2 3 6 2" xfId="10127" xr:uid="{00000000-0005-0000-0000-000090270000}"/>
    <cellStyle name="Input [yellow] 2 2 2 3 6 3" xfId="10128" xr:uid="{00000000-0005-0000-0000-000091270000}"/>
    <cellStyle name="Input [yellow] 2 2 2 3 6 4" xfId="10129" xr:uid="{00000000-0005-0000-0000-000092270000}"/>
    <cellStyle name="Input [yellow] 2 2 2 3 6 5" xfId="10130" xr:uid="{00000000-0005-0000-0000-000093270000}"/>
    <cellStyle name="Input [yellow] 2 2 2 3 7" xfId="10131" xr:uid="{00000000-0005-0000-0000-000094270000}"/>
    <cellStyle name="Input [yellow] 2 2 2 3 7 2" xfId="10132" xr:uid="{00000000-0005-0000-0000-000095270000}"/>
    <cellStyle name="Input [yellow] 2 2 2 3 7 3" xfId="10133" xr:uid="{00000000-0005-0000-0000-000096270000}"/>
    <cellStyle name="Input [yellow] 2 2 2 3 7 4" xfId="10134" xr:uid="{00000000-0005-0000-0000-000097270000}"/>
    <cellStyle name="Input [yellow] 2 2 2 3 7 5" xfId="10135" xr:uid="{00000000-0005-0000-0000-000098270000}"/>
    <cellStyle name="Input [yellow] 2 2 2 3 8" xfId="10136" xr:uid="{00000000-0005-0000-0000-000099270000}"/>
    <cellStyle name="Input [yellow] 2 2 2 3 9" xfId="10137" xr:uid="{00000000-0005-0000-0000-00009A270000}"/>
    <cellStyle name="Input [yellow] 2 2 2 4" xfId="10138" xr:uid="{00000000-0005-0000-0000-00009B270000}"/>
    <cellStyle name="Input [yellow] 2 2 2 4 2" xfId="10139" xr:uid="{00000000-0005-0000-0000-00009C270000}"/>
    <cellStyle name="Input [yellow] 2 2 2 4 2 2" xfId="10140" xr:uid="{00000000-0005-0000-0000-00009D270000}"/>
    <cellStyle name="Input [yellow] 2 2 2 4 2 3" xfId="10141" xr:uid="{00000000-0005-0000-0000-00009E270000}"/>
    <cellStyle name="Input [yellow] 2 2 2 4 2 4" xfId="10142" xr:uid="{00000000-0005-0000-0000-00009F270000}"/>
    <cellStyle name="Input [yellow] 2 2 2 4 2 5" xfId="10143" xr:uid="{00000000-0005-0000-0000-0000A0270000}"/>
    <cellStyle name="Input [yellow] 2 2 2 4 3" xfId="10144" xr:uid="{00000000-0005-0000-0000-0000A1270000}"/>
    <cellStyle name="Input [yellow] 2 2 2 4 3 2" xfId="10145" xr:uid="{00000000-0005-0000-0000-0000A2270000}"/>
    <cellStyle name="Input [yellow] 2 2 2 4 3 3" xfId="10146" xr:uid="{00000000-0005-0000-0000-0000A3270000}"/>
    <cellStyle name="Input [yellow] 2 2 2 4 3 4" xfId="10147" xr:uid="{00000000-0005-0000-0000-0000A4270000}"/>
    <cellStyle name="Input [yellow] 2 2 2 4 3 5" xfId="10148" xr:uid="{00000000-0005-0000-0000-0000A5270000}"/>
    <cellStyle name="Input [yellow] 2 2 2 4 4" xfId="10149" xr:uid="{00000000-0005-0000-0000-0000A6270000}"/>
    <cellStyle name="Input [yellow] 2 2 2 4 4 2" xfId="10150" xr:uid="{00000000-0005-0000-0000-0000A7270000}"/>
    <cellStyle name="Input [yellow] 2 2 2 4 4 3" xfId="10151" xr:uid="{00000000-0005-0000-0000-0000A8270000}"/>
    <cellStyle name="Input [yellow] 2 2 2 4 4 4" xfId="10152" xr:uid="{00000000-0005-0000-0000-0000A9270000}"/>
    <cellStyle name="Input [yellow] 2 2 2 4 4 5" xfId="10153" xr:uid="{00000000-0005-0000-0000-0000AA270000}"/>
    <cellStyle name="Input [yellow] 2 2 2 4 5" xfId="10154" xr:uid="{00000000-0005-0000-0000-0000AB270000}"/>
    <cellStyle name="Input [yellow] 2 2 2 4 6" xfId="10155" xr:uid="{00000000-0005-0000-0000-0000AC270000}"/>
    <cellStyle name="Input [yellow] 2 2 2 4 7" xfId="10156" xr:uid="{00000000-0005-0000-0000-0000AD270000}"/>
    <cellStyle name="Input [yellow] 2 2 2 4 8" xfId="10157" xr:uid="{00000000-0005-0000-0000-0000AE270000}"/>
    <cellStyle name="Input [yellow] 2 2 2 5" xfId="10158" xr:uid="{00000000-0005-0000-0000-0000AF270000}"/>
    <cellStyle name="Input [yellow] 2 2 2 5 2" xfId="10159" xr:uid="{00000000-0005-0000-0000-0000B0270000}"/>
    <cellStyle name="Input [yellow] 2 2 2 5 2 2" xfId="10160" xr:uid="{00000000-0005-0000-0000-0000B1270000}"/>
    <cellStyle name="Input [yellow] 2 2 2 5 2 3" xfId="10161" xr:uid="{00000000-0005-0000-0000-0000B2270000}"/>
    <cellStyle name="Input [yellow] 2 2 2 5 2 4" xfId="10162" xr:uid="{00000000-0005-0000-0000-0000B3270000}"/>
    <cellStyle name="Input [yellow] 2 2 2 5 2 5" xfId="10163" xr:uid="{00000000-0005-0000-0000-0000B4270000}"/>
    <cellStyle name="Input [yellow] 2 2 2 5 3" xfId="10164" xr:uid="{00000000-0005-0000-0000-0000B5270000}"/>
    <cellStyle name="Input [yellow] 2 2 2 5 3 2" xfId="10165" xr:uid="{00000000-0005-0000-0000-0000B6270000}"/>
    <cellStyle name="Input [yellow] 2 2 2 5 3 3" xfId="10166" xr:uid="{00000000-0005-0000-0000-0000B7270000}"/>
    <cellStyle name="Input [yellow] 2 2 2 5 3 4" xfId="10167" xr:uid="{00000000-0005-0000-0000-0000B8270000}"/>
    <cellStyle name="Input [yellow] 2 2 2 5 3 5" xfId="10168" xr:uid="{00000000-0005-0000-0000-0000B9270000}"/>
    <cellStyle name="Input [yellow] 2 2 2 5 4" xfId="10169" xr:uid="{00000000-0005-0000-0000-0000BA270000}"/>
    <cellStyle name="Input [yellow] 2 2 2 5 4 2" xfId="10170" xr:uid="{00000000-0005-0000-0000-0000BB270000}"/>
    <cellStyle name="Input [yellow] 2 2 2 5 4 3" xfId="10171" xr:uid="{00000000-0005-0000-0000-0000BC270000}"/>
    <cellStyle name="Input [yellow] 2 2 2 5 4 4" xfId="10172" xr:uid="{00000000-0005-0000-0000-0000BD270000}"/>
    <cellStyle name="Input [yellow] 2 2 2 5 4 5" xfId="10173" xr:uid="{00000000-0005-0000-0000-0000BE270000}"/>
    <cellStyle name="Input [yellow] 2 2 2 5 5" xfId="10174" xr:uid="{00000000-0005-0000-0000-0000BF270000}"/>
    <cellStyle name="Input [yellow] 2 2 2 5 6" xfId="10175" xr:uid="{00000000-0005-0000-0000-0000C0270000}"/>
    <cellStyle name="Input [yellow] 2 2 2 5 7" xfId="10176" xr:uid="{00000000-0005-0000-0000-0000C1270000}"/>
    <cellStyle name="Input [yellow] 2 2 2 5 8" xfId="10177" xr:uid="{00000000-0005-0000-0000-0000C2270000}"/>
    <cellStyle name="Input [yellow] 2 2 2 6" xfId="10178" xr:uid="{00000000-0005-0000-0000-0000C3270000}"/>
    <cellStyle name="Input [yellow] 2 2 2 6 2" xfId="10179" xr:uid="{00000000-0005-0000-0000-0000C4270000}"/>
    <cellStyle name="Input [yellow] 2 2 2 6 2 2" xfId="10180" xr:uid="{00000000-0005-0000-0000-0000C5270000}"/>
    <cellStyle name="Input [yellow] 2 2 2 6 2 3" xfId="10181" xr:uid="{00000000-0005-0000-0000-0000C6270000}"/>
    <cellStyle name="Input [yellow] 2 2 2 6 2 4" xfId="10182" xr:uid="{00000000-0005-0000-0000-0000C7270000}"/>
    <cellStyle name="Input [yellow] 2 2 2 6 2 5" xfId="10183" xr:uid="{00000000-0005-0000-0000-0000C8270000}"/>
    <cellStyle name="Input [yellow] 2 2 2 6 3" xfId="10184" xr:uid="{00000000-0005-0000-0000-0000C9270000}"/>
    <cellStyle name="Input [yellow] 2 2 2 6 3 2" xfId="10185" xr:uid="{00000000-0005-0000-0000-0000CA270000}"/>
    <cellStyle name="Input [yellow] 2 2 2 6 3 3" xfId="10186" xr:uid="{00000000-0005-0000-0000-0000CB270000}"/>
    <cellStyle name="Input [yellow] 2 2 2 6 3 4" xfId="10187" xr:uid="{00000000-0005-0000-0000-0000CC270000}"/>
    <cellStyle name="Input [yellow] 2 2 2 6 3 5" xfId="10188" xr:uid="{00000000-0005-0000-0000-0000CD270000}"/>
    <cellStyle name="Input [yellow] 2 2 2 6 4" xfId="10189" xr:uid="{00000000-0005-0000-0000-0000CE270000}"/>
    <cellStyle name="Input [yellow] 2 2 2 6 4 2" xfId="10190" xr:uid="{00000000-0005-0000-0000-0000CF270000}"/>
    <cellStyle name="Input [yellow] 2 2 2 6 4 3" xfId="10191" xr:uid="{00000000-0005-0000-0000-0000D0270000}"/>
    <cellStyle name="Input [yellow] 2 2 2 6 4 4" xfId="10192" xr:uid="{00000000-0005-0000-0000-0000D1270000}"/>
    <cellStyle name="Input [yellow] 2 2 2 6 4 5" xfId="10193" xr:uid="{00000000-0005-0000-0000-0000D2270000}"/>
    <cellStyle name="Input [yellow] 2 2 2 6 5" xfId="10194" xr:uid="{00000000-0005-0000-0000-0000D3270000}"/>
    <cellStyle name="Input [yellow] 2 2 2 6 6" xfId="10195" xr:uid="{00000000-0005-0000-0000-0000D4270000}"/>
    <cellStyle name="Input [yellow] 2 2 2 6 7" xfId="10196" xr:uid="{00000000-0005-0000-0000-0000D5270000}"/>
    <cellStyle name="Input [yellow] 2 2 2 6 8" xfId="10197" xr:uid="{00000000-0005-0000-0000-0000D6270000}"/>
    <cellStyle name="Input [yellow] 2 2 2 7" xfId="10198" xr:uid="{00000000-0005-0000-0000-0000D7270000}"/>
    <cellStyle name="Input [yellow] 2 2 2 7 2" xfId="10199" xr:uid="{00000000-0005-0000-0000-0000D8270000}"/>
    <cellStyle name="Input [yellow] 2 2 2 7 3" xfId="10200" xr:uid="{00000000-0005-0000-0000-0000D9270000}"/>
    <cellStyle name="Input [yellow] 2 2 2 7 4" xfId="10201" xr:uid="{00000000-0005-0000-0000-0000DA270000}"/>
    <cellStyle name="Input [yellow] 2 2 2 7 5" xfId="10202" xr:uid="{00000000-0005-0000-0000-0000DB270000}"/>
    <cellStyle name="Input [yellow] 2 2 2 8" xfId="10203" xr:uid="{00000000-0005-0000-0000-0000DC270000}"/>
    <cellStyle name="Input [yellow] 2 2 2 8 2" xfId="10204" xr:uid="{00000000-0005-0000-0000-0000DD270000}"/>
    <cellStyle name="Input [yellow] 2 2 2 8 3" xfId="10205" xr:uid="{00000000-0005-0000-0000-0000DE270000}"/>
    <cellStyle name="Input [yellow] 2 2 2 8 4" xfId="10206" xr:uid="{00000000-0005-0000-0000-0000DF270000}"/>
    <cellStyle name="Input [yellow] 2 2 2 8 5" xfId="10207" xr:uid="{00000000-0005-0000-0000-0000E0270000}"/>
    <cellStyle name="Input [yellow] 2 2 2 9" xfId="10208" xr:uid="{00000000-0005-0000-0000-0000E1270000}"/>
    <cellStyle name="Input [yellow] 2 2 2 9 2" xfId="10209" xr:uid="{00000000-0005-0000-0000-0000E2270000}"/>
    <cellStyle name="Input [yellow] 2 2 2 9 3" xfId="10210" xr:uid="{00000000-0005-0000-0000-0000E3270000}"/>
    <cellStyle name="Input [yellow] 2 2 2 9 4" xfId="10211" xr:uid="{00000000-0005-0000-0000-0000E4270000}"/>
    <cellStyle name="Input [yellow] 2 2 2 9 5" xfId="10212" xr:uid="{00000000-0005-0000-0000-0000E5270000}"/>
    <cellStyle name="Input [yellow] 2 2 3" xfId="10213" xr:uid="{00000000-0005-0000-0000-0000E6270000}"/>
    <cellStyle name="Input [yellow] 2 2 3 10" xfId="10214" xr:uid="{00000000-0005-0000-0000-0000E7270000}"/>
    <cellStyle name="Input [yellow] 2 2 3 11" xfId="10215" xr:uid="{00000000-0005-0000-0000-0000E8270000}"/>
    <cellStyle name="Input [yellow] 2 2 3 2" xfId="10216" xr:uid="{00000000-0005-0000-0000-0000E9270000}"/>
    <cellStyle name="Input [yellow] 2 2 3 2 2" xfId="10217" xr:uid="{00000000-0005-0000-0000-0000EA270000}"/>
    <cellStyle name="Input [yellow] 2 2 3 2 2 2" xfId="10218" xr:uid="{00000000-0005-0000-0000-0000EB270000}"/>
    <cellStyle name="Input [yellow] 2 2 3 2 2 3" xfId="10219" xr:uid="{00000000-0005-0000-0000-0000EC270000}"/>
    <cellStyle name="Input [yellow] 2 2 3 2 2 4" xfId="10220" xr:uid="{00000000-0005-0000-0000-0000ED270000}"/>
    <cellStyle name="Input [yellow] 2 2 3 2 2 5" xfId="10221" xr:uid="{00000000-0005-0000-0000-0000EE270000}"/>
    <cellStyle name="Input [yellow] 2 2 3 2 3" xfId="10222" xr:uid="{00000000-0005-0000-0000-0000EF270000}"/>
    <cellStyle name="Input [yellow] 2 2 3 2 3 2" xfId="10223" xr:uid="{00000000-0005-0000-0000-0000F0270000}"/>
    <cellStyle name="Input [yellow] 2 2 3 2 3 3" xfId="10224" xr:uid="{00000000-0005-0000-0000-0000F1270000}"/>
    <cellStyle name="Input [yellow] 2 2 3 2 3 4" xfId="10225" xr:uid="{00000000-0005-0000-0000-0000F2270000}"/>
    <cellStyle name="Input [yellow] 2 2 3 2 3 5" xfId="10226" xr:uid="{00000000-0005-0000-0000-0000F3270000}"/>
    <cellStyle name="Input [yellow] 2 2 3 2 4" xfId="10227" xr:uid="{00000000-0005-0000-0000-0000F4270000}"/>
    <cellStyle name="Input [yellow] 2 2 3 2 4 2" xfId="10228" xr:uid="{00000000-0005-0000-0000-0000F5270000}"/>
    <cellStyle name="Input [yellow] 2 2 3 2 4 3" xfId="10229" xr:uid="{00000000-0005-0000-0000-0000F6270000}"/>
    <cellStyle name="Input [yellow] 2 2 3 2 4 4" xfId="10230" xr:uid="{00000000-0005-0000-0000-0000F7270000}"/>
    <cellStyle name="Input [yellow] 2 2 3 2 4 5" xfId="10231" xr:uid="{00000000-0005-0000-0000-0000F8270000}"/>
    <cellStyle name="Input [yellow] 2 2 3 2 5" xfId="10232" xr:uid="{00000000-0005-0000-0000-0000F9270000}"/>
    <cellStyle name="Input [yellow] 2 2 3 2 6" xfId="10233" xr:uid="{00000000-0005-0000-0000-0000FA270000}"/>
    <cellStyle name="Input [yellow] 2 2 3 2 7" xfId="10234" xr:uid="{00000000-0005-0000-0000-0000FB270000}"/>
    <cellStyle name="Input [yellow] 2 2 3 2 8" xfId="10235" xr:uid="{00000000-0005-0000-0000-0000FC270000}"/>
    <cellStyle name="Input [yellow] 2 2 3 3" xfId="10236" xr:uid="{00000000-0005-0000-0000-0000FD270000}"/>
    <cellStyle name="Input [yellow] 2 2 3 3 2" xfId="10237" xr:uid="{00000000-0005-0000-0000-0000FE270000}"/>
    <cellStyle name="Input [yellow] 2 2 3 3 2 2" xfId="10238" xr:uid="{00000000-0005-0000-0000-0000FF270000}"/>
    <cellStyle name="Input [yellow] 2 2 3 3 2 3" xfId="10239" xr:uid="{00000000-0005-0000-0000-000000280000}"/>
    <cellStyle name="Input [yellow] 2 2 3 3 2 4" xfId="10240" xr:uid="{00000000-0005-0000-0000-000001280000}"/>
    <cellStyle name="Input [yellow] 2 2 3 3 2 5" xfId="10241" xr:uid="{00000000-0005-0000-0000-000002280000}"/>
    <cellStyle name="Input [yellow] 2 2 3 3 3" xfId="10242" xr:uid="{00000000-0005-0000-0000-000003280000}"/>
    <cellStyle name="Input [yellow] 2 2 3 3 3 2" xfId="10243" xr:uid="{00000000-0005-0000-0000-000004280000}"/>
    <cellStyle name="Input [yellow] 2 2 3 3 3 3" xfId="10244" xr:uid="{00000000-0005-0000-0000-000005280000}"/>
    <cellStyle name="Input [yellow] 2 2 3 3 3 4" xfId="10245" xr:uid="{00000000-0005-0000-0000-000006280000}"/>
    <cellStyle name="Input [yellow] 2 2 3 3 3 5" xfId="10246" xr:uid="{00000000-0005-0000-0000-000007280000}"/>
    <cellStyle name="Input [yellow] 2 2 3 3 4" xfId="10247" xr:uid="{00000000-0005-0000-0000-000008280000}"/>
    <cellStyle name="Input [yellow] 2 2 3 3 4 2" xfId="10248" xr:uid="{00000000-0005-0000-0000-000009280000}"/>
    <cellStyle name="Input [yellow] 2 2 3 3 4 3" xfId="10249" xr:uid="{00000000-0005-0000-0000-00000A280000}"/>
    <cellStyle name="Input [yellow] 2 2 3 3 4 4" xfId="10250" xr:uid="{00000000-0005-0000-0000-00000B280000}"/>
    <cellStyle name="Input [yellow] 2 2 3 3 4 5" xfId="10251" xr:uid="{00000000-0005-0000-0000-00000C280000}"/>
    <cellStyle name="Input [yellow] 2 2 3 3 5" xfId="10252" xr:uid="{00000000-0005-0000-0000-00000D280000}"/>
    <cellStyle name="Input [yellow] 2 2 3 3 6" xfId="10253" xr:uid="{00000000-0005-0000-0000-00000E280000}"/>
    <cellStyle name="Input [yellow] 2 2 3 3 7" xfId="10254" xr:uid="{00000000-0005-0000-0000-00000F280000}"/>
    <cellStyle name="Input [yellow] 2 2 3 3 8" xfId="10255" xr:uid="{00000000-0005-0000-0000-000010280000}"/>
    <cellStyle name="Input [yellow] 2 2 3 4" xfId="10256" xr:uid="{00000000-0005-0000-0000-000011280000}"/>
    <cellStyle name="Input [yellow] 2 2 3 4 2" xfId="10257" xr:uid="{00000000-0005-0000-0000-000012280000}"/>
    <cellStyle name="Input [yellow] 2 2 3 4 2 2" xfId="10258" xr:uid="{00000000-0005-0000-0000-000013280000}"/>
    <cellStyle name="Input [yellow] 2 2 3 4 2 3" xfId="10259" xr:uid="{00000000-0005-0000-0000-000014280000}"/>
    <cellStyle name="Input [yellow] 2 2 3 4 2 4" xfId="10260" xr:uid="{00000000-0005-0000-0000-000015280000}"/>
    <cellStyle name="Input [yellow] 2 2 3 4 2 5" xfId="10261" xr:uid="{00000000-0005-0000-0000-000016280000}"/>
    <cellStyle name="Input [yellow] 2 2 3 4 3" xfId="10262" xr:uid="{00000000-0005-0000-0000-000017280000}"/>
    <cellStyle name="Input [yellow] 2 2 3 4 3 2" xfId="10263" xr:uid="{00000000-0005-0000-0000-000018280000}"/>
    <cellStyle name="Input [yellow] 2 2 3 4 3 3" xfId="10264" xr:uid="{00000000-0005-0000-0000-000019280000}"/>
    <cellStyle name="Input [yellow] 2 2 3 4 3 4" xfId="10265" xr:uid="{00000000-0005-0000-0000-00001A280000}"/>
    <cellStyle name="Input [yellow] 2 2 3 4 3 5" xfId="10266" xr:uid="{00000000-0005-0000-0000-00001B280000}"/>
    <cellStyle name="Input [yellow] 2 2 3 4 4" xfId="10267" xr:uid="{00000000-0005-0000-0000-00001C280000}"/>
    <cellStyle name="Input [yellow] 2 2 3 4 4 2" xfId="10268" xr:uid="{00000000-0005-0000-0000-00001D280000}"/>
    <cellStyle name="Input [yellow] 2 2 3 4 4 3" xfId="10269" xr:uid="{00000000-0005-0000-0000-00001E280000}"/>
    <cellStyle name="Input [yellow] 2 2 3 4 4 4" xfId="10270" xr:uid="{00000000-0005-0000-0000-00001F280000}"/>
    <cellStyle name="Input [yellow] 2 2 3 4 4 5" xfId="10271" xr:uid="{00000000-0005-0000-0000-000020280000}"/>
    <cellStyle name="Input [yellow] 2 2 3 4 5" xfId="10272" xr:uid="{00000000-0005-0000-0000-000021280000}"/>
    <cellStyle name="Input [yellow] 2 2 3 4 6" xfId="10273" xr:uid="{00000000-0005-0000-0000-000022280000}"/>
    <cellStyle name="Input [yellow] 2 2 3 4 7" xfId="10274" xr:uid="{00000000-0005-0000-0000-000023280000}"/>
    <cellStyle name="Input [yellow] 2 2 3 4 8" xfId="10275" xr:uid="{00000000-0005-0000-0000-000024280000}"/>
    <cellStyle name="Input [yellow] 2 2 3 5" xfId="10276" xr:uid="{00000000-0005-0000-0000-000025280000}"/>
    <cellStyle name="Input [yellow] 2 2 3 5 2" xfId="10277" xr:uid="{00000000-0005-0000-0000-000026280000}"/>
    <cellStyle name="Input [yellow] 2 2 3 5 3" xfId="10278" xr:uid="{00000000-0005-0000-0000-000027280000}"/>
    <cellStyle name="Input [yellow] 2 2 3 5 4" xfId="10279" xr:uid="{00000000-0005-0000-0000-000028280000}"/>
    <cellStyle name="Input [yellow] 2 2 3 5 5" xfId="10280" xr:uid="{00000000-0005-0000-0000-000029280000}"/>
    <cellStyle name="Input [yellow] 2 2 3 6" xfId="10281" xr:uid="{00000000-0005-0000-0000-00002A280000}"/>
    <cellStyle name="Input [yellow] 2 2 3 6 2" xfId="10282" xr:uid="{00000000-0005-0000-0000-00002B280000}"/>
    <cellStyle name="Input [yellow] 2 2 3 6 3" xfId="10283" xr:uid="{00000000-0005-0000-0000-00002C280000}"/>
    <cellStyle name="Input [yellow] 2 2 3 6 4" xfId="10284" xr:uid="{00000000-0005-0000-0000-00002D280000}"/>
    <cellStyle name="Input [yellow] 2 2 3 6 5" xfId="10285" xr:uid="{00000000-0005-0000-0000-00002E280000}"/>
    <cellStyle name="Input [yellow] 2 2 3 7" xfId="10286" xr:uid="{00000000-0005-0000-0000-00002F280000}"/>
    <cellStyle name="Input [yellow] 2 2 3 7 2" xfId="10287" xr:uid="{00000000-0005-0000-0000-000030280000}"/>
    <cellStyle name="Input [yellow] 2 2 3 7 3" xfId="10288" xr:uid="{00000000-0005-0000-0000-000031280000}"/>
    <cellStyle name="Input [yellow] 2 2 3 7 4" xfId="10289" xr:uid="{00000000-0005-0000-0000-000032280000}"/>
    <cellStyle name="Input [yellow] 2 2 3 7 5" xfId="10290" xr:uid="{00000000-0005-0000-0000-000033280000}"/>
    <cellStyle name="Input [yellow] 2 2 3 8" xfId="10291" xr:uid="{00000000-0005-0000-0000-000034280000}"/>
    <cellStyle name="Input [yellow] 2 2 3 9" xfId="10292" xr:uid="{00000000-0005-0000-0000-000035280000}"/>
    <cellStyle name="Input [yellow] 2 2 4" xfId="10293" xr:uid="{00000000-0005-0000-0000-000036280000}"/>
    <cellStyle name="Input [yellow] 2 2 4 10" xfId="10294" xr:uid="{00000000-0005-0000-0000-000037280000}"/>
    <cellStyle name="Input [yellow] 2 2 4 11" xfId="10295" xr:uid="{00000000-0005-0000-0000-000038280000}"/>
    <cellStyle name="Input [yellow] 2 2 4 2" xfId="10296" xr:uid="{00000000-0005-0000-0000-000039280000}"/>
    <cellStyle name="Input [yellow] 2 2 4 2 2" xfId="10297" xr:uid="{00000000-0005-0000-0000-00003A280000}"/>
    <cellStyle name="Input [yellow] 2 2 4 2 2 2" xfId="10298" xr:uid="{00000000-0005-0000-0000-00003B280000}"/>
    <cellStyle name="Input [yellow] 2 2 4 2 2 3" xfId="10299" xr:uid="{00000000-0005-0000-0000-00003C280000}"/>
    <cellStyle name="Input [yellow] 2 2 4 2 2 4" xfId="10300" xr:uid="{00000000-0005-0000-0000-00003D280000}"/>
    <cellStyle name="Input [yellow] 2 2 4 2 2 5" xfId="10301" xr:uid="{00000000-0005-0000-0000-00003E280000}"/>
    <cellStyle name="Input [yellow] 2 2 4 2 3" xfId="10302" xr:uid="{00000000-0005-0000-0000-00003F280000}"/>
    <cellStyle name="Input [yellow] 2 2 4 2 3 2" xfId="10303" xr:uid="{00000000-0005-0000-0000-000040280000}"/>
    <cellStyle name="Input [yellow] 2 2 4 2 3 3" xfId="10304" xr:uid="{00000000-0005-0000-0000-000041280000}"/>
    <cellStyle name="Input [yellow] 2 2 4 2 3 4" xfId="10305" xr:uid="{00000000-0005-0000-0000-000042280000}"/>
    <cellStyle name="Input [yellow] 2 2 4 2 3 5" xfId="10306" xr:uid="{00000000-0005-0000-0000-000043280000}"/>
    <cellStyle name="Input [yellow] 2 2 4 2 4" xfId="10307" xr:uid="{00000000-0005-0000-0000-000044280000}"/>
    <cellStyle name="Input [yellow] 2 2 4 2 4 2" xfId="10308" xr:uid="{00000000-0005-0000-0000-000045280000}"/>
    <cellStyle name="Input [yellow] 2 2 4 2 4 3" xfId="10309" xr:uid="{00000000-0005-0000-0000-000046280000}"/>
    <cellStyle name="Input [yellow] 2 2 4 2 4 4" xfId="10310" xr:uid="{00000000-0005-0000-0000-000047280000}"/>
    <cellStyle name="Input [yellow] 2 2 4 2 4 5" xfId="10311" xr:uid="{00000000-0005-0000-0000-000048280000}"/>
    <cellStyle name="Input [yellow] 2 2 4 2 5" xfId="10312" xr:uid="{00000000-0005-0000-0000-000049280000}"/>
    <cellStyle name="Input [yellow] 2 2 4 2 6" xfId="10313" xr:uid="{00000000-0005-0000-0000-00004A280000}"/>
    <cellStyle name="Input [yellow] 2 2 4 2 7" xfId="10314" xr:uid="{00000000-0005-0000-0000-00004B280000}"/>
    <cellStyle name="Input [yellow] 2 2 4 2 8" xfId="10315" xr:uid="{00000000-0005-0000-0000-00004C280000}"/>
    <cellStyle name="Input [yellow] 2 2 4 3" xfId="10316" xr:uid="{00000000-0005-0000-0000-00004D280000}"/>
    <cellStyle name="Input [yellow] 2 2 4 3 2" xfId="10317" xr:uid="{00000000-0005-0000-0000-00004E280000}"/>
    <cellStyle name="Input [yellow] 2 2 4 3 2 2" xfId="10318" xr:uid="{00000000-0005-0000-0000-00004F280000}"/>
    <cellStyle name="Input [yellow] 2 2 4 3 2 3" xfId="10319" xr:uid="{00000000-0005-0000-0000-000050280000}"/>
    <cellStyle name="Input [yellow] 2 2 4 3 2 4" xfId="10320" xr:uid="{00000000-0005-0000-0000-000051280000}"/>
    <cellStyle name="Input [yellow] 2 2 4 3 2 5" xfId="10321" xr:uid="{00000000-0005-0000-0000-000052280000}"/>
    <cellStyle name="Input [yellow] 2 2 4 3 3" xfId="10322" xr:uid="{00000000-0005-0000-0000-000053280000}"/>
    <cellStyle name="Input [yellow] 2 2 4 3 3 2" xfId="10323" xr:uid="{00000000-0005-0000-0000-000054280000}"/>
    <cellStyle name="Input [yellow] 2 2 4 3 3 3" xfId="10324" xr:uid="{00000000-0005-0000-0000-000055280000}"/>
    <cellStyle name="Input [yellow] 2 2 4 3 3 4" xfId="10325" xr:uid="{00000000-0005-0000-0000-000056280000}"/>
    <cellStyle name="Input [yellow] 2 2 4 3 3 5" xfId="10326" xr:uid="{00000000-0005-0000-0000-000057280000}"/>
    <cellStyle name="Input [yellow] 2 2 4 3 4" xfId="10327" xr:uid="{00000000-0005-0000-0000-000058280000}"/>
    <cellStyle name="Input [yellow] 2 2 4 3 4 2" xfId="10328" xr:uid="{00000000-0005-0000-0000-000059280000}"/>
    <cellStyle name="Input [yellow] 2 2 4 3 4 3" xfId="10329" xr:uid="{00000000-0005-0000-0000-00005A280000}"/>
    <cellStyle name="Input [yellow] 2 2 4 3 4 4" xfId="10330" xr:uid="{00000000-0005-0000-0000-00005B280000}"/>
    <cellStyle name="Input [yellow] 2 2 4 3 4 5" xfId="10331" xr:uid="{00000000-0005-0000-0000-00005C280000}"/>
    <cellStyle name="Input [yellow] 2 2 4 3 5" xfId="10332" xr:uid="{00000000-0005-0000-0000-00005D280000}"/>
    <cellStyle name="Input [yellow] 2 2 4 3 6" xfId="10333" xr:uid="{00000000-0005-0000-0000-00005E280000}"/>
    <cellStyle name="Input [yellow] 2 2 4 3 7" xfId="10334" xr:uid="{00000000-0005-0000-0000-00005F280000}"/>
    <cellStyle name="Input [yellow] 2 2 4 3 8" xfId="10335" xr:uid="{00000000-0005-0000-0000-000060280000}"/>
    <cellStyle name="Input [yellow] 2 2 4 4" xfId="10336" xr:uid="{00000000-0005-0000-0000-000061280000}"/>
    <cellStyle name="Input [yellow] 2 2 4 4 2" xfId="10337" xr:uid="{00000000-0005-0000-0000-000062280000}"/>
    <cellStyle name="Input [yellow] 2 2 4 4 2 2" xfId="10338" xr:uid="{00000000-0005-0000-0000-000063280000}"/>
    <cellStyle name="Input [yellow] 2 2 4 4 2 3" xfId="10339" xr:uid="{00000000-0005-0000-0000-000064280000}"/>
    <cellStyle name="Input [yellow] 2 2 4 4 2 4" xfId="10340" xr:uid="{00000000-0005-0000-0000-000065280000}"/>
    <cellStyle name="Input [yellow] 2 2 4 4 2 5" xfId="10341" xr:uid="{00000000-0005-0000-0000-000066280000}"/>
    <cellStyle name="Input [yellow] 2 2 4 4 3" xfId="10342" xr:uid="{00000000-0005-0000-0000-000067280000}"/>
    <cellStyle name="Input [yellow] 2 2 4 4 3 2" xfId="10343" xr:uid="{00000000-0005-0000-0000-000068280000}"/>
    <cellStyle name="Input [yellow] 2 2 4 4 3 3" xfId="10344" xr:uid="{00000000-0005-0000-0000-000069280000}"/>
    <cellStyle name="Input [yellow] 2 2 4 4 3 4" xfId="10345" xr:uid="{00000000-0005-0000-0000-00006A280000}"/>
    <cellStyle name="Input [yellow] 2 2 4 4 3 5" xfId="10346" xr:uid="{00000000-0005-0000-0000-00006B280000}"/>
    <cellStyle name="Input [yellow] 2 2 4 4 4" xfId="10347" xr:uid="{00000000-0005-0000-0000-00006C280000}"/>
    <cellStyle name="Input [yellow] 2 2 4 4 4 2" xfId="10348" xr:uid="{00000000-0005-0000-0000-00006D280000}"/>
    <cellStyle name="Input [yellow] 2 2 4 4 4 3" xfId="10349" xr:uid="{00000000-0005-0000-0000-00006E280000}"/>
    <cellStyle name="Input [yellow] 2 2 4 4 4 4" xfId="10350" xr:uid="{00000000-0005-0000-0000-00006F280000}"/>
    <cellStyle name="Input [yellow] 2 2 4 4 4 5" xfId="10351" xr:uid="{00000000-0005-0000-0000-000070280000}"/>
    <cellStyle name="Input [yellow] 2 2 4 4 5" xfId="10352" xr:uid="{00000000-0005-0000-0000-000071280000}"/>
    <cellStyle name="Input [yellow] 2 2 4 4 6" xfId="10353" xr:uid="{00000000-0005-0000-0000-000072280000}"/>
    <cellStyle name="Input [yellow] 2 2 4 4 7" xfId="10354" xr:uid="{00000000-0005-0000-0000-000073280000}"/>
    <cellStyle name="Input [yellow] 2 2 4 4 8" xfId="10355" xr:uid="{00000000-0005-0000-0000-000074280000}"/>
    <cellStyle name="Input [yellow] 2 2 4 5" xfId="10356" xr:uid="{00000000-0005-0000-0000-000075280000}"/>
    <cellStyle name="Input [yellow] 2 2 4 5 2" xfId="10357" xr:uid="{00000000-0005-0000-0000-000076280000}"/>
    <cellStyle name="Input [yellow] 2 2 4 5 3" xfId="10358" xr:uid="{00000000-0005-0000-0000-000077280000}"/>
    <cellStyle name="Input [yellow] 2 2 4 5 4" xfId="10359" xr:uid="{00000000-0005-0000-0000-000078280000}"/>
    <cellStyle name="Input [yellow] 2 2 4 5 5" xfId="10360" xr:uid="{00000000-0005-0000-0000-000079280000}"/>
    <cellStyle name="Input [yellow] 2 2 4 6" xfId="10361" xr:uid="{00000000-0005-0000-0000-00007A280000}"/>
    <cellStyle name="Input [yellow] 2 2 4 6 2" xfId="10362" xr:uid="{00000000-0005-0000-0000-00007B280000}"/>
    <cellStyle name="Input [yellow] 2 2 4 6 3" xfId="10363" xr:uid="{00000000-0005-0000-0000-00007C280000}"/>
    <cellStyle name="Input [yellow] 2 2 4 6 4" xfId="10364" xr:uid="{00000000-0005-0000-0000-00007D280000}"/>
    <cellStyle name="Input [yellow] 2 2 4 6 5" xfId="10365" xr:uid="{00000000-0005-0000-0000-00007E280000}"/>
    <cellStyle name="Input [yellow] 2 2 4 7" xfId="10366" xr:uid="{00000000-0005-0000-0000-00007F280000}"/>
    <cellStyle name="Input [yellow] 2 2 4 7 2" xfId="10367" xr:uid="{00000000-0005-0000-0000-000080280000}"/>
    <cellStyle name="Input [yellow] 2 2 4 7 3" xfId="10368" xr:uid="{00000000-0005-0000-0000-000081280000}"/>
    <cellStyle name="Input [yellow] 2 2 4 7 4" xfId="10369" xr:uid="{00000000-0005-0000-0000-000082280000}"/>
    <cellStyle name="Input [yellow] 2 2 4 7 5" xfId="10370" xr:uid="{00000000-0005-0000-0000-000083280000}"/>
    <cellStyle name="Input [yellow] 2 2 4 8" xfId="10371" xr:uid="{00000000-0005-0000-0000-000084280000}"/>
    <cellStyle name="Input [yellow] 2 2 4 9" xfId="10372" xr:uid="{00000000-0005-0000-0000-000085280000}"/>
    <cellStyle name="Input [yellow] 2 2 5" xfId="10373" xr:uid="{00000000-0005-0000-0000-000086280000}"/>
    <cellStyle name="Input [yellow] 2 2 5 10" xfId="10374" xr:uid="{00000000-0005-0000-0000-000087280000}"/>
    <cellStyle name="Input [yellow] 2 2 5 11" xfId="10375" xr:uid="{00000000-0005-0000-0000-000088280000}"/>
    <cellStyle name="Input [yellow] 2 2 5 2" xfId="10376" xr:uid="{00000000-0005-0000-0000-000089280000}"/>
    <cellStyle name="Input [yellow] 2 2 5 2 2" xfId="10377" xr:uid="{00000000-0005-0000-0000-00008A280000}"/>
    <cellStyle name="Input [yellow] 2 2 5 2 2 2" xfId="10378" xr:uid="{00000000-0005-0000-0000-00008B280000}"/>
    <cellStyle name="Input [yellow] 2 2 5 2 2 3" xfId="10379" xr:uid="{00000000-0005-0000-0000-00008C280000}"/>
    <cellStyle name="Input [yellow] 2 2 5 2 2 4" xfId="10380" xr:uid="{00000000-0005-0000-0000-00008D280000}"/>
    <cellStyle name="Input [yellow] 2 2 5 2 2 5" xfId="10381" xr:uid="{00000000-0005-0000-0000-00008E280000}"/>
    <cellStyle name="Input [yellow] 2 2 5 2 3" xfId="10382" xr:uid="{00000000-0005-0000-0000-00008F280000}"/>
    <cellStyle name="Input [yellow] 2 2 5 2 3 2" xfId="10383" xr:uid="{00000000-0005-0000-0000-000090280000}"/>
    <cellStyle name="Input [yellow] 2 2 5 2 3 3" xfId="10384" xr:uid="{00000000-0005-0000-0000-000091280000}"/>
    <cellStyle name="Input [yellow] 2 2 5 2 3 4" xfId="10385" xr:uid="{00000000-0005-0000-0000-000092280000}"/>
    <cellStyle name="Input [yellow] 2 2 5 2 3 5" xfId="10386" xr:uid="{00000000-0005-0000-0000-000093280000}"/>
    <cellStyle name="Input [yellow] 2 2 5 2 4" xfId="10387" xr:uid="{00000000-0005-0000-0000-000094280000}"/>
    <cellStyle name="Input [yellow] 2 2 5 2 4 2" xfId="10388" xr:uid="{00000000-0005-0000-0000-000095280000}"/>
    <cellStyle name="Input [yellow] 2 2 5 2 4 3" xfId="10389" xr:uid="{00000000-0005-0000-0000-000096280000}"/>
    <cellStyle name="Input [yellow] 2 2 5 2 4 4" xfId="10390" xr:uid="{00000000-0005-0000-0000-000097280000}"/>
    <cellStyle name="Input [yellow] 2 2 5 2 4 5" xfId="10391" xr:uid="{00000000-0005-0000-0000-000098280000}"/>
    <cellStyle name="Input [yellow] 2 2 5 2 5" xfId="10392" xr:uid="{00000000-0005-0000-0000-000099280000}"/>
    <cellStyle name="Input [yellow] 2 2 5 2 6" xfId="10393" xr:uid="{00000000-0005-0000-0000-00009A280000}"/>
    <cellStyle name="Input [yellow] 2 2 5 2 7" xfId="10394" xr:uid="{00000000-0005-0000-0000-00009B280000}"/>
    <cellStyle name="Input [yellow] 2 2 5 2 8" xfId="10395" xr:uid="{00000000-0005-0000-0000-00009C280000}"/>
    <cellStyle name="Input [yellow] 2 2 5 3" xfId="10396" xr:uid="{00000000-0005-0000-0000-00009D280000}"/>
    <cellStyle name="Input [yellow] 2 2 5 3 2" xfId="10397" xr:uid="{00000000-0005-0000-0000-00009E280000}"/>
    <cellStyle name="Input [yellow] 2 2 5 3 2 2" xfId="10398" xr:uid="{00000000-0005-0000-0000-00009F280000}"/>
    <cellStyle name="Input [yellow] 2 2 5 3 2 3" xfId="10399" xr:uid="{00000000-0005-0000-0000-0000A0280000}"/>
    <cellStyle name="Input [yellow] 2 2 5 3 2 4" xfId="10400" xr:uid="{00000000-0005-0000-0000-0000A1280000}"/>
    <cellStyle name="Input [yellow] 2 2 5 3 2 5" xfId="10401" xr:uid="{00000000-0005-0000-0000-0000A2280000}"/>
    <cellStyle name="Input [yellow] 2 2 5 3 3" xfId="10402" xr:uid="{00000000-0005-0000-0000-0000A3280000}"/>
    <cellStyle name="Input [yellow] 2 2 5 3 3 2" xfId="10403" xr:uid="{00000000-0005-0000-0000-0000A4280000}"/>
    <cellStyle name="Input [yellow] 2 2 5 3 3 3" xfId="10404" xr:uid="{00000000-0005-0000-0000-0000A5280000}"/>
    <cellStyle name="Input [yellow] 2 2 5 3 3 4" xfId="10405" xr:uid="{00000000-0005-0000-0000-0000A6280000}"/>
    <cellStyle name="Input [yellow] 2 2 5 3 3 5" xfId="10406" xr:uid="{00000000-0005-0000-0000-0000A7280000}"/>
    <cellStyle name="Input [yellow] 2 2 5 3 4" xfId="10407" xr:uid="{00000000-0005-0000-0000-0000A8280000}"/>
    <cellStyle name="Input [yellow] 2 2 5 3 4 2" xfId="10408" xr:uid="{00000000-0005-0000-0000-0000A9280000}"/>
    <cellStyle name="Input [yellow] 2 2 5 3 4 3" xfId="10409" xr:uid="{00000000-0005-0000-0000-0000AA280000}"/>
    <cellStyle name="Input [yellow] 2 2 5 3 4 4" xfId="10410" xr:uid="{00000000-0005-0000-0000-0000AB280000}"/>
    <cellStyle name="Input [yellow] 2 2 5 3 4 5" xfId="10411" xr:uid="{00000000-0005-0000-0000-0000AC280000}"/>
    <cellStyle name="Input [yellow] 2 2 5 3 5" xfId="10412" xr:uid="{00000000-0005-0000-0000-0000AD280000}"/>
    <cellStyle name="Input [yellow] 2 2 5 3 6" xfId="10413" xr:uid="{00000000-0005-0000-0000-0000AE280000}"/>
    <cellStyle name="Input [yellow] 2 2 5 3 7" xfId="10414" xr:uid="{00000000-0005-0000-0000-0000AF280000}"/>
    <cellStyle name="Input [yellow] 2 2 5 3 8" xfId="10415" xr:uid="{00000000-0005-0000-0000-0000B0280000}"/>
    <cellStyle name="Input [yellow] 2 2 5 4" xfId="10416" xr:uid="{00000000-0005-0000-0000-0000B1280000}"/>
    <cellStyle name="Input [yellow] 2 2 5 4 2" xfId="10417" xr:uid="{00000000-0005-0000-0000-0000B2280000}"/>
    <cellStyle name="Input [yellow] 2 2 5 4 2 2" xfId="10418" xr:uid="{00000000-0005-0000-0000-0000B3280000}"/>
    <cellStyle name="Input [yellow] 2 2 5 4 2 3" xfId="10419" xr:uid="{00000000-0005-0000-0000-0000B4280000}"/>
    <cellStyle name="Input [yellow] 2 2 5 4 2 4" xfId="10420" xr:uid="{00000000-0005-0000-0000-0000B5280000}"/>
    <cellStyle name="Input [yellow] 2 2 5 4 2 5" xfId="10421" xr:uid="{00000000-0005-0000-0000-0000B6280000}"/>
    <cellStyle name="Input [yellow] 2 2 5 4 3" xfId="10422" xr:uid="{00000000-0005-0000-0000-0000B7280000}"/>
    <cellStyle name="Input [yellow] 2 2 5 4 3 2" xfId="10423" xr:uid="{00000000-0005-0000-0000-0000B8280000}"/>
    <cellStyle name="Input [yellow] 2 2 5 4 3 3" xfId="10424" xr:uid="{00000000-0005-0000-0000-0000B9280000}"/>
    <cellStyle name="Input [yellow] 2 2 5 4 3 4" xfId="10425" xr:uid="{00000000-0005-0000-0000-0000BA280000}"/>
    <cellStyle name="Input [yellow] 2 2 5 4 3 5" xfId="10426" xr:uid="{00000000-0005-0000-0000-0000BB280000}"/>
    <cellStyle name="Input [yellow] 2 2 5 4 4" xfId="10427" xr:uid="{00000000-0005-0000-0000-0000BC280000}"/>
    <cellStyle name="Input [yellow] 2 2 5 4 4 2" xfId="10428" xr:uid="{00000000-0005-0000-0000-0000BD280000}"/>
    <cellStyle name="Input [yellow] 2 2 5 4 4 3" xfId="10429" xr:uid="{00000000-0005-0000-0000-0000BE280000}"/>
    <cellStyle name="Input [yellow] 2 2 5 4 4 4" xfId="10430" xr:uid="{00000000-0005-0000-0000-0000BF280000}"/>
    <cellStyle name="Input [yellow] 2 2 5 4 4 5" xfId="10431" xr:uid="{00000000-0005-0000-0000-0000C0280000}"/>
    <cellStyle name="Input [yellow] 2 2 5 4 5" xfId="10432" xr:uid="{00000000-0005-0000-0000-0000C1280000}"/>
    <cellStyle name="Input [yellow] 2 2 5 4 6" xfId="10433" xr:uid="{00000000-0005-0000-0000-0000C2280000}"/>
    <cellStyle name="Input [yellow] 2 2 5 4 7" xfId="10434" xr:uid="{00000000-0005-0000-0000-0000C3280000}"/>
    <cellStyle name="Input [yellow] 2 2 5 4 8" xfId="10435" xr:uid="{00000000-0005-0000-0000-0000C4280000}"/>
    <cellStyle name="Input [yellow] 2 2 5 5" xfId="10436" xr:uid="{00000000-0005-0000-0000-0000C5280000}"/>
    <cellStyle name="Input [yellow] 2 2 5 5 2" xfId="10437" xr:uid="{00000000-0005-0000-0000-0000C6280000}"/>
    <cellStyle name="Input [yellow] 2 2 5 5 3" xfId="10438" xr:uid="{00000000-0005-0000-0000-0000C7280000}"/>
    <cellStyle name="Input [yellow] 2 2 5 5 4" xfId="10439" xr:uid="{00000000-0005-0000-0000-0000C8280000}"/>
    <cellStyle name="Input [yellow] 2 2 5 5 5" xfId="10440" xr:uid="{00000000-0005-0000-0000-0000C9280000}"/>
    <cellStyle name="Input [yellow] 2 2 5 6" xfId="10441" xr:uid="{00000000-0005-0000-0000-0000CA280000}"/>
    <cellStyle name="Input [yellow] 2 2 5 6 2" xfId="10442" xr:uid="{00000000-0005-0000-0000-0000CB280000}"/>
    <cellStyle name="Input [yellow] 2 2 5 6 3" xfId="10443" xr:uid="{00000000-0005-0000-0000-0000CC280000}"/>
    <cellStyle name="Input [yellow] 2 2 5 6 4" xfId="10444" xr:uid="{00000000-0005-0000-0000-0000CD280000}"/>
    <cellStyle name="Input [yellow] 2 2 5 6 5" xfId="10445" xr:uid="{00000000-0005-0000-0000-0000CE280000}"/>
    <cellStyle name="Input [yellow] 2 2 5 7" xfId="10446" xr:uid="{00000000-0005-0000-0000-0000CF280000}"/>
    <cellStyle name="Input [yellow] 2 2 5 7 2" xfId="10447" xr:uid="{00000000-0005-0000-0000-0000D0280000}"/>
    <cellStyle name="Input [yellow] 2 2 5 7 3" xfId="10448" xr:uid="{00000000-0005-0000-0000-0000D1280000}"/>
    <cellStyle name="Input [yellow] 2 2 5 7 4" xfId="10449" xr:uid="{00000000-0005-0000-0000-0000D2280000}"/>
    <cellStyle name="Input [yellow] 2 2 5 7 5" xfId="10450" xr:uid="{00000000-0005-0000-0000-0000D3280000}"/>
    <cellStyle name="Input [yellow] 2 2 5 8" xfId="10451" xr:uid="{00000000-0005-0000-0000-0000D4280000}"/>
    <cellStyle name="Input [yellow] 2 2 5 9" xfId="10452" xr:uid="{00000000-0005-0000-0000-0000D5280000}"/>
    <cellStyle name="Input [yellow] 2 2 6" xfId="10453" xr:uid="{00000000-0005-0000-0000-0000D6280000}"/>
    <cellStyle name="Input [yellow] 2 2 6 2" xfId="10454" xr:uid="{00000000-0005-0000-0000-0000D7280000}"/>
    <cellStyle name="Input [yellow] 2 2 6 2 2" xfId="10455" xr:uid="{00000000-0005-0000-0000-0000D8280000}"/>
    <cellStyle name="Input [yellow] 2 2 6 2 3" xfId="10456" xr:uid="{00000000-0005-0000-0000-0000D9280000}"/>
    <cellStyle name="Input [yellow] 2 2 6 2 4" xfId="10457" xr:uid="{00000000-0005-0000-0000-0000DA280000}"/>
    <cellStyle name="Input [yellow] 2 2 6 2 5" xfId="10458" xr:uid="{00000000-0005-0000-0000-0000DB280000}"/>
    <cellStyle name="Input [yellow] 2 2 6 3" xfId="10459" xr:uid="{00000000-0005-0000-0000-0000DC280000}"/>
    <cellStyle name="Input [yellow] 2 2 6 3 2" xfId="10460" xr:uid="{00000000-0005-0000-0000-0000DD280000}"/>
    <cellStyle name="Input [yellow] 2 2 6 3 3" xfId="10461" xr:uid="{00000000-0005-0000-0000-0000DE280000}"/>
    <cellStyle name="Input [yellow] 2 2 6 3 4" xfId="10462" xr:uid="{00000000-0005-0000-0000-0000DF280000}"/>
    <cellStyle name="Input [yellow] 2 2 6 3 5" xfId="10463" xr:uid="{00000000-0005-0000-0000-0000E0280000}"/>
    <cellStyle name="Input [yellow] 2 2 6 4" xfId="10464" xr:uid="{00000000-0005-0000-0000-0000E1280000}"/>
    <cellStyle name="Input [yellow] 2 2 6 4 2" xfId="10465" xr:uid="{00000000-0005-0000-0000-0000E2280000}"/>
    <cellStyle name="Input [yellow] 2 2 6 4 3" xfId="10466" xr:uid="{00000000-0005-0000-0000-0000E3280000}"/>
    <cellStyle name="Input [yellow] 2 2 6 4 4" xfId="10467" xr:uid="{00000000-0005-0000-0000-0000E4280000}"/>
    <cellStyle name="Input [yellow] 2 2 6 4 5" xfId="10468" xr:uid="{00000000-0005-0000-0000-0000E5280000}"/>
    <cellStyle name="Input [yellow] 2 2 6 5" xfId="10469" xr:uid="{00000000-0005-0000-0000-0000E6280000}"/>
    <cellStyle name="Input [yellow] 2 2 6 6" xfId="10470" xr:uid="{00000000-0005-0000-0000-0000E7280000}"/>
    <cellStyle name="Input [yellow] 2 2 6 7" xfId="10471" xr:uid="{00000000-0005-0000-0000-0000E8280000}"/>
    <cellStyle name="Input [yellow] 2 2 6 8" xfId="10472" xr:uid="{00000000-0005-0000-0000-0000E9280000}"/>
    <cellStyle name="Input [yellow] 2 2 7" xfId="10473" xr:uid="{00000000-0005-0000-0000-0000EA280000}"/>
    <cellStyle name="Input [yellow] 2 2 7 2" xfId="10474" xr:uid="{00000000-0005-0000-0000-0000EB280000}"/>
    <cellStyle name="Input [yellow] 2 2 7 2 2" xfId="10475" xr:uid="{00000000-0005-0000-0000-0000EC280000}"/>
    <cellStyle name="Input [yellow] 2 2 7 2 3" xfId="10476" xr:uid="{00000000-0005-0000-0000-0000ED280000}"/>
    <cellStyle name="Input [yellow] 2 2 7 2 4" xfId="10477" xr:uid="{00000000-0005-0000-0000-0000EE280000}"/>
    <cellStyle name="Input [yellow] 2 2 7 2 5" xfId="10478" xr:uid="{00000000-0005-0000-0000-0000EF280000}"/>
    <cellStyle name="Input [yellow] 2 2 7 3" xfId="10479" xr:uid="{00000000-0005-0000-0000-0000F0280000}"/>
    <cellStyle name="Input [yellow] 2 2 7 3 2" xfId="10480" xr:uid="{00000000-0005-0000-0000-0000F1280000}"/>
    <cellStyle name="Input [yellow] 2 2 7 3 3" xfId="10481" xr:uid="{00000000-0005-0000-0000-0000F2280000}"/>
    <cellStyle name="Input [yellow] 2 2 7 3 4" xfId="10482" xr:uid="{00000000-0005-0000-0000-0000F3280000}"/>
    <cellStyle name="Input [yellow] 2 2 7 3 5" xfId="10483" xr:uid="{00000000-0005-0000-0000-0000F4280000}"/>
    <cellStyle name="Input [yellow] 2 2 7 4" xfId="10484" xr:uid="{00000000-0005-0000-0000-0000F5280000}"/>
    <cellStyle name="Input [yellow] 2 2 7 4 2" xfId="10485" xr:uid="{00000000-0005-0000-0000-0000F6280000}"/>
    <cellStyle name="Input [yellow] 2 2 7 4 3" xfId="10486" xr:uid="{00000000-0005-0000-0000-0000F7280000}"/>
    <cellStyle name="Input [yellow] 2 2 7 4 4" xfId="10487" xr:uid="{00000000-0005-0000-0000-0000F8280000}"/>
    <cellStyle name="Input [yellow] 2 2 7 4 5" xfId="10488" xr:uid="{00000000-0005-0000-0000-0000F9280000}"/>
    <cellStyle name="Input [yellow] 2 2 7 5" xfId="10489" xr:uid="{00000000-0005-0000-0000-0000FA280000}"/>
    <cellStyle name="Input [yellow] 2 2 7 6" xfId="10490" xr:uid="{00000000-0005-0000-0000-0000FB280000}"/>
    <cellStyle name="Input [yellow] 2 2 7 7" xfId="10491" xr:uid="{00000000-0005-0000-0000-0000FC280000}"/>
    <cellStyle name="Input [yellow] 2 2 7 8" xfId="10492" xr:uid="{00000000-0005-0000-0000-0000FD280000}"/>
    <cellStyle name="Input [yellow] 2 2 8" xfId="10493" xr:uid="{00000000-0005-0000-0000-0000FE280000}"/>
    <cellStyle name="Input [yellow] 2 2 8 2" xfId="10494" xr:uid="{00000000-0005-0000-0000-0000FF280000}"/>
    <cellStyle name="Input [yellow] 2 2 8 3" xfId="10495" xr:uid="{00000000-0005-0000-0000-000000290000}"/>
    <cellStyle name="Input [yellow] 2 2 8 4" xfId="10496" xr:uid="{00000000-0005-0000-0000-000001290000}"/>
    <cellStyle name="Input [yellow] 2 2 8 5" xfId="10497" xr:uid="{00000000-0005-0000-0000-000002290000}"/>
    <cellStyle name="Input [yellow] 2 2 9" xfId="10498" xr:uid="{00000000-0005-0000-0000-000003290000}"/>
    <cellStyle name="Input [yellow] 2 3" xfId="10499" xr:uid="{00000000-0005-0000-0000-000004290000}"/>
    <cellStyle name="Input [yellow] 2 3 10" xfId="10500" xr:uid="{00000000-0005-0000-0000-000005290000}"/>
    <cellStyle name="Input [yellow] 2 3 11" xfId="10501" xr:uid="{00000000-0005-0000-0000-000006290000}"/>
    <cellStyle name="Input [yellow] 2 3 12" xfId="10502" xr:uid="{00000000-0005-0000-0000-000007290000}"/>
    <cellStyle name="Input [yellow] 2 3 13" xfId="10503" xr:uid="{00000000-0005-0000-0000-000008290000}"/>
    <cellStyle name="Input [yellow] 2 3 2" xfId="10504" xr:uid="{00000000-0005-0000-0000-000009290000}"/>
    <cellStyle name="Input [yellow] 2 3 2 10" xfId="10505" xr:uid="{00000000-0005-0000-0000-00000A290000}"/>
    <cellStyle name="Input [yellow] 2 3 2 11" xfId="10506" xr:uid="{00000000-0005-0000-0000-00000B290000}"/>
    <cellStyle name="Input [yellow] 2 3 2 2" xfId="10507" xr:uid="{00000000-0005-0000-0000-00000C290000}"/>
    <cellStyle name="Input [yellow] 2 3 2 2 2" xfId="10508" xr:uid="{00000000-0005-0000-0000-00000D290000}"/>
    <cellStyle name="Input [yellow] 2 3 2 2 2 2" xfId="10509" xr:uid="{00000000-0005-0000-0000-00000E290000}"/>
    <cellStyle name="Input [yellow] 2 3 2 2 2 3" xfId="10510" xr:uid="{00000000-0005-0000-0000-00000F290000}"/>
    <cellStyle name="Input [yellow] 2 3 2 2 2 4" xfId="10511" xr:uid="{00000000-0005-0000-0000-000010290000}"/>
    <cellStyle name="Input [yellow] 2 3 2 2 2 5" xfId="10512" xr:uid="{00000000-0005-0000-0000-000011290000}"/>
    <cellStyle name="Input [yellow] 2 3 2 2 3" xfId="10513" xr:uid="{00000000-0005-0000-0000-000012290000}"/>
    <cellStyle name="Input [yellow] 2 3 2 2 3 2" xfId="10514" xr:uid="{00000000-0005-0000-0000-000013290000}"/>
    <cellStyle name="Input [yellow] 2 3 2 2 3 3" xfId="10515" xr:uid="{00000000-0005-0000-0000-000014290000}"/>
    <cellStyle name="Input [yellow] 2 3 2 2 3 4" xfId="10516" xr:uid="{00000000-0005-0000-0000-000015290000}"/>
    <cellStyle name="Input [yellow] 2 3 2 2 3 5" xfId="10517" xr:uid="{00000000-0005-0000-0000-000016290000}"/>
    <cellStyle name="Input [yellow] 2 3 2 2 4" xfId="10518" xr:uid="{00000000-0005-0000-0000-000017290000}"/>
    <cellStyle name="Input [yellow] 2 3 2 2 4 2" xfId="10519" xr:uid="{00000000-0005-0000-0000-000018290000}"/>
    <cellStyle name="Input [yellow] 2 3 2 2 4 3" xfId="10520" xr:uid="{00000000-0005-0000-0000-000019290000}"/>
    <cellStyle name="Input [yellow] 2 3 2 2 4 4" xfId="10521" xr:uid="{00000000-0005-0000-0000-00001A290000}"/>
    <cellStyle name="Input [yellow] 2 3 2 2 4 5" xfId="10522" xr:uid="{00000000-0005-0000-0000-00001B290000}"/>
    <cellStyle name="Input [yellow] 2 3 2 2 5" xfId="10523" xr:uid="{00000000-0005-0000-0000-00001C290000}"/>
    <cellStyle name="Input [yellow] 2 3 2 2 6" xfId="10524" xr:uid="{00000000-0005-0000-0000-00001D290000}"/>
    <cellStyle name="Input [yellow] 2 3 2 2 7" xfId="10525" xr:uid="{00000000-0005-0000-0000-00001E290000}"/>
    <cellStyle name="Input [yellow] 2 3 2 2 8" xfId="10526" xr:uid="{00000000-0005-0000-0000-00001F290000}"/>
    <cellStyle name="Input [yellow] 2 3 2 3" xfId="10527" xr:uid="{00000000-0005-0000-0000-000020290000}"/>
    <cellStyle name="Input [yellow] 2 3 2 3 2" xfId="10528" xr:uid="{00000000-0005-0000-0000-000021290000}"/>
    <cellStyle name="Input [yellow] 2 3 2 3 2 2" xfId="10529" xr:uid="{00000000-0005-0000-0000-000022290000}"/>
    <cellStyle name="Input [yellow] 2 3 2 3 2 3" xfId="10530" xr:uid="{00000000-0005-0000-0000-000023290000}"/>
    <cellStyle name="Input [yellow] 2 3 2 3 2 4" xfId="10531" xr:uid="{00000000-0005-0000-0000-000024290000}"/>
    <cellStyle name="Input [yellow] 2 3 2 3 2 5" xfId="10532" xr:uid="{00000000-0005-0000-0000-000025290000}"/>
    <cellStyle name="Input [yellow] 2 3 2 3 3" xfId="10533" xr:uid="{00000000-0005-0000-0000-000026290000}"/>
    <cellStyle name="Input [yellow] 2 3 2 3 3 2" xfId="10534" xr:uid="{00000000-0005-0000-0000-000027290000}"/>
    <cellStyle name="Input [yellow] 2 3 2 3 3 3" xfId="10535" xr:uid="{00000000-0005-0000-0000-000028290000}"/>
    <cellStyle name="Input [yellow] 2 3 2 3 3 4" xfId="10536" xr:uid="{00000000-0005-0000-0000-000029290000}"/>
    <cellStyle name="Input [yellow] 2 3 2 3 3 5" xfId="10537" xr:uid="{00000000-0005-0000-0000-00002A290000}"/>
    <cellStyle name="Input [yellow] 2 3 2 3 4" xfId="10538" xr:uid="{00000000-0005-0000-0000-00002B290000}"/>
    <cellStyle name="Input [yellow] 2 3 2 3 4 2" xfId="10539" xr:uid="{00000000-0005-0000-0000-00002C290000}"/>
    <cellStyle name="Input [yellow] 2 3 2 3 4 3" xfId="10540" xr:uid="{00000000-0005-0000-0000-00002D290000}"/>
    <cellStyle name="Input [yellow] 2 3 2 3 4 4" xfId="10541" xr:uid="{00000000-0005-0000-0000-00002E290000}"/>
    <cellStyle name="Input [yellow] 2 3 2 3 4 5" xfId="10542" xr:uid="{00000000-0005-0000-0000-00002F290000}"/>
    <cellStyle name="Input [yellow] 2 3 2 3 5" xfId="10543" xr:uid="{00000000-0005-0000-0000-000030290000}"/>
    <cellStyle name="Input [yellow] 2 3 2 3 6" xfId="10544" xr:uid="{00000000-0005-0000-0000-000031290000}"/>
    <cellStyle name="Input [yellow] 2 3 2 3 7" xfId="10545" xr:uid="{00000000-0005-0000-0000-000032290000}"/>
    <cellStyle name="Input [yellow] 2 3 2 3 8" xfId="10546" xr:uid="{00000000-0005-0000-0000-000033290000}"/>
    <cellStyle name="Input [yellow] 2 3 2 4" xfId="10547" xr:uid="{00000000-0005-0000-0000-000034290000}"/>
    <cellStyle name="Input [yellow] 2 3 2 4 2" xfId="10548" xr:uid="{00000000-0005-0000-0000-000035290000}"/>
    <cellStyle name="Input [yellow] 2 3 2 4 2 2" xfId="10549" xr:uid="{00000000-0005-0000-0000-000036290000}"/>
    <cellStyle name="Input [yellow] 2 3 2 4 2 3" xfId="10550" xr:uid="{00000000-0005-0000-0000-000037290000}"/>
    <cellStyle name="Input [yellow] 2 3 2 4 2 4" xfId="10551" xr:uid="{00000000-0005-0000-0000-000038290000}"/>
    <cellStyle name="Input [yellow] 2 3 2 4 2 5" xfId="10552" xr:uid="{00000000-0005-0000-0000-000039290000}"/>
    <cellStyle name="Input [yellow] 2 3 2 4 3" xfId="10553" xr:uid="{00000000-0005-0000-0000-00003A290000}"/>
    <cellStyle name="Input [yellow] 2 3 2 4 3 2" xfId="10554" xr:uid="{00000000-0005-0000-0000-00003B290000}"/>
    <cellStyle name="Input [yellow] 2 3 2 4 3 3" xfId="10555" xr:uid="{00000000-0005-0000-0000-00003C290000}"/>
    <cellStyle name="Input [yellow] 2 3 2 4 3 4" xfId="10556" xr:uid="{00000000-0005-0000-0000-00003D290000}"/>
    <cellStyle name="Input [yellow] 2 3 2 4 3 5" xfId="10557" xr:uid="{00000000-0005-0000-0000-00003E290000}"/>
    <cellStyle name="Input [yellow] 2 3 2 4 4" xfId="10558" xr:uid="{00000000-0005-0000-0000-00003F290000}"/>
    <cellStyle name="Input [yellow] 2 3 2 4 4 2" xfId="10559" xr:uid="{00000000-0005-0000-0000-000040290000}"/>
    <cellStyle name="Input [yellow] 2 3 2 4 4 3" xfId="10560" xr:uid="{00000000-0005-0000-0000-000041290000}"/>
    <cellStyle name="Input [yellow] 2 3 2 4 4 4" xfId="10561" xr:uid="{00000000-0005-0000-0000-000042290000}"/>
    <cellStyle name="Input [yellow] 2 3 2 4 4 5" xfId="10562" xr:uid="{00000000-0005-0000-0000-000043290000}"/>
    <cellStyle name="Input [yellow] 2 3 2 4 5" xfId="10563" xr:uid="{00000000-0005-0000-0000-000044290000}"/>
    <cellStyle name="Input [yellow] 2 3 2 4 6" xfId="10564" xr:uid="{00000000-0005-0000-0000-000045290000}"/>
    <cellStyle name="Input [yellow] 2 3 2 4 7" xfId="10565" xr:uid="{00000000-0005-0000-0000-000046290000}"/>
    <cellStyle name="Input [yellow] 2 3 2 4 8" xfId="10566" xr:uid="{00000000-0005-0000-0000-000047290000}"/>
    <cellStyle name="Input [yellow] 2 3 2 5" xfId="10567" xr:uid="{00000000-0005-0000-0000-000048290000}"/>
    <cellStyle name="Input [yellow] 2 3 2 5 2" xfId="10568" xr:uid="{00000000-0005-0000-0000-000049290000}"/>
    <cellStyle name="Input [yellow] 2 3 2 5 3" xfId="10569" xr:uid="{00000000-0005-0000-0000-00004A290000}"/>
    <cellStyle name="Input [yellow] 2 3 2 5 4" xfId="10570" xr:uid="{00000000-0005-0000-0000-00004B290000}"/>
    <cellStyle name="Input [yellow] 2 3 2 5 5" xfId="10571" xr:uid="{00000000-0005-0000-0000-00004C290000}"/>
    <cellStyle name="Input [yellow] 2 3 2 6" xfId="10572" xr:uid="{00000000-0005-0000-0000-00004D290000}"/>
    <cellStyle name="Input [yellow] 2 3 2 6 2" xfId="10573" xr:uid="{00000000-0005-0000-0000-00004E290000}"/>
    <cellStyle name="Input [yellow] 2 3 2 6 3" xfId="10574" xr:uid="{00000000-0005-0000-0000-00004F290000}"/>
    <cellStyle name="Input [yellow] 2 3 2 6 4" xfId="10575" xr:uid="{00000000-0005-0000-0000-000050290000}"/>
    <cellStyle name="Input [yellow] 2 3 2 6 5" xfId="10576" xr:uid="{00000000-0005-0000-0000-000051290000}"/>
    <cellStyle name="Input [yellow] 2 3 2 7" xfId="10577" xr:uid="{00000000-0005-0000-0000-000052290000}"/>
    <cellStyle name="Input [yellow] 2 3 2 7 2" xfId="10578" xr:uid="{00000000-0005-0000-0000-000053290000}"/>
    <cellStyle name="Input [yellow] 2 3 2 7 3" xfId="10579" xr:uid="{00000000-0005-0000-0000-000054290000}"/>
    <cellStyle name="Input [yellow] 2 3 2 7 4" xfId="10580" xr:uid="{00000000-0005-0000-0000-000055290000}"/>
    <cellStyle name="Input [yellow] 2 3 2 7 5" xfId="10581" xr:uid="{00000000-0005-0000-0000-000056290000}"/>
    <cellStyle name="Input [yellow] 2 3 2 8" xfId="10582" xr:uid="{00000000-0005-0000-0000-000057290000}"/>
    <cellStyle name="Input [yellow] 2 3 2 9" xfId="10583" xr:uid="{00000000-0005-0000-0000-000058290000}"/>
    <cellStyle name="Input [yellow] 2 3 3" xfId="10584" xr:uid="{00000000-0005-0000-0000-000059290000}"/>
    <cellStyle name="Input [yellow] 2 3 3 10" xfId="10585" xr:uid="{00000000-0005-0000-0000-00005A290000}"/>
    <cellStyle name="Input [yellow] 2 3 3 11" xfId="10586" xr:uid="{00000000-0005-0000-0000-00005B290000}"/>
    <cellStyle name="Input [yellow] 2 3 3 2" xfId="10587" xr:uid="{00000000-0005-0000-0000-00005C290000}"/>
    <cellStyle name="Input [yellow] 2 3 3 2 2" xfId="10588" xr:uid="{00000000-0005-0000-0000-00005D290000}"/>
    <cellStyle name="Input [yellow] 2 3 3 2 2 2" xfId="10589" xr:uid="{00000000-0005-0000-0000-00005E290000}"/>
    <cellStyle name="Input [yellow] 2 3 3 2 2 3" xfId="10590" xr:uid="{00000000-0005-0000-0000-00005F290000}"/>
    <cellStyle name="Input [yellow] 2 3 3 2 2 4" xfId="10591" xr:uid="{00000000-0005-0000-0000-000060290000}"/>
    <cellStyle name="Input [yellow] 2 3 3 2 2 5" xfId="10592" xr:uid="{00000000-0005-0000-0000-000061290000}"/>
    <cellStyle name="Input [yellow] 2 3 3 2 3" xfId="10593" xr:uid="{00000000-0005-0000-0000-000062290000}"/>
    <cellStyle name="Input [yellow] 2 3 3 2 3 2" xfId="10594" xr:uid="{00000000-0005-0000-0000-000063290000}"/>
    <cellStyle name="Input [yellow] 2 3 3 2 3 3" xfId="10595" xr:uid="{00000000-0005-0000-0000-000064290000}"/>
    <cellStyle name="Input [yellow] 2 3 3 2 3 4" xfId="10596" xr:uid="{00000000-0005-0000-0000-000065290000}"/>
    <cellStyle name="Input [yellow] 2 3 3 2 3 5" xfId="10597" xr:uid="{00000000-0005-0000-0000-000066290000}"/>
    <cellStyle name="Input [yellow] 2 3 3 2 4" xfId="10598" xr:uid="{00000000-0005-0000-0000-000067290000}"/>
    <cellStyle name="Input [yellow] 2 3 3 2 4 2" xfId="10599" xr:uid="{00000000-0005-0000-0000-000068290000}"/>
    <cellStyle name="Input [yellow] 2 3 3 2 4 3" xfId="10600" xr:uid="{00000000-0005-0000-0000-000069290000}"/>
    <cellStyle name="Input [yellow] 2 3 3 2 4 4" xfId="10601" xr:uid="{00000000-0005-0000-0000-00006A290000}"/>
    <cellStyle name="Input [yellow] 2 3 3 2 4 5" xfId="10602" xr:uid="{00000000-0005-0000-0000-00006B290000}"/>
    <cellStyle name="Input [yellow] 2 3 3 2 5" xfId="10603" xr:uid="{00000000-0005-0000-0000-00006C290000}"/>
    <cellStyle name="Input [yellow] 2 3 3 2 6" xfId="10604" xr:uid="{00000000-0005-0000-0000-00006D290000}"/>
    <cellStyle name="Input [yellow] 2 3 3 2 7" xfId="10605" xr:uid="{00000000-0005-0000-0000-00006E290000}"/>
    <cellStyle name="Input [yellow] 2 3 3 2 8" xfId="10606" xr:uid="{00000000-0005-0000-0000-00006F290000}"/>
    <cellStyle name="Input [yellow] 2 3 3 3" xfId="10607" xr:uid="{00000000-0005-0000-0000-000070290000}"/>
    <cellStyle name="Input [yellow] 2 3 3 3 2" xfId="10608" xr:uid="{00000000-0005-0000-0000-000071290000}"/>
    <cellStyle name="Input [yellow] 2 3 3 3 2 2" xfId="10609" xr:uid="{00000000-0005-0000-0000-000072290000}"/>
    <cellStyle name="Input [yellow] 2 3 3 3 2 3" xfId="10610" xr:uid="{00000000-0005-0000-0000-000073290000}"/>
    <cellStyle name="Input [yellow] 2 3 3 3 2 4" xfId="10611" xr:uid="{00000000-0005-0000-0000-000074290000}"/>
    <cellStyle name="Input [yellow] 2 3 3 3 2 5" xfId="10612" xr:uid="{00000000-0005-0000-0000-000075290000}"/>
    <cellStyle name="Input [yellow] 2 3 3 3 3" xfId="10613" xr:uid="{00000000-0005-0000-0000-000076290000}"/>
    <cellStyle name="Input [yellow] 2 3 3 3 3 2" xfId="10614" xr:uid="{00000000-0005-0000-0000-000077290000}"/>
    <cellStyle name="Input [yellow] 2 3 3 3 3 3" xfId="10615" xr:uid="{00000000-0005-0000-0000-000078290000}"/>
    <cellStyle name="Input [yellow] 2 3 3 3 3 4" xfId="10616" xr:uid="{00000000-0005-0000-0000-000079290000}"/>
    <cellStyle name="Input [yellow] 2 3 3 3 3 5" xfId="10617" xr:uid="{00000000-0005-0000-0000-00007A290000}"/>
    <cellStyle name="Input [yellow] 2 3 3 3 4" xfId="10618" xr:uid="{00000000-0005-0000-0000-00007B290000}"/>
    <cellStyle name="Input [yellow] 2 3 3 3 4 2" xfId="10619" xr:uid="{00000000-0005-0000-0000-00007C290000}"/>
    <cellStyle name="Input [yellow] 2 3 3 3 4 3" xfId="10620" xr:uid="{00000000-0005-0000-0000-00007D290000}"/>
    <cellStyle name="Input [yellow] 2 3 3 3 4 4" xfId="10621" xr:uid="{00000000-0005-0000-0000-00007E290000}"/>
    <cellStyle name="Input [yellow] 2 3 3 3 4 5" xfId="10622" xr:uid="{00000000-0005-0000-0000-00007F290000}"/>
    <cellStyle name="Input [yellow] 2 3 3 3 5" xfId="10623" xr:uid="{00000000-0005-0000-0000-000080290000}"/>
    <cellStyle name="Input [yellow] 2 3 3 3 6" xfId="10624" xr:uid="{00000000-0005-0000-0000-000081290000}"/>
    <cellStyle name="Input [yellow] 2 3 3 3 7" xfId="10625" xr:uid="{00000000-0005-0000-0000-000082290000}"/>
    <cellStyle name="Input [yellow] 2 3 3 3 8" xfId="10626" xr:uid="{00000000-0005-0000-0000-000083290000}"/>
    <cellStyle name="Input [yellow] 2 3 3 4" xfId="10627" xr:uid="{00000000-0005-0000-0000-000084290000}"/>
    <cellStyle name="Input [yellow] 2 3 3 4 2" xfId="10628" xr:uid="{00000000-0005-0000-0000-000085290000}"/>
    <cellStyle name="Input [yellow] 2 3 3 4 2 2" xfId="10629" xr:uid="{00000000-0005-0000-0000-000086290000}"/>
    <cellStyle name="Input [yellow] 2 3 3 4 2 3" xfId="10630" xr:uid="{00000000-0005-0000-0000-000087290000}"/>
    <cellStyle name="Input [yellow] 2 3 3 4 2 4" xfId="10631" xr:uid="{00000000-0005-0000-0000-000088290000}"/>
    <cellStyle name="Input [yellow] 2 3 3 4 2 5" xfId="10632" xr:uid="{00000000-0005-0000-0000-000089290000}"/>
    <cellStyle name="Input [yellow] 2 3 3 4 3" xfId="10633" xr:uid="{00000000-0005-0000-0000-00008A290000}"/>
    <cellStyle name="Input [yellow] 2 3 3 4 3 2" xfId="10634" xr:uid="{00000000-0005-0000-0000-00008B290000}"/>
    <cellStyle name="Input [yellow] 2 3 3 4 3 3" xfId="10635" xr:uid="{00000000-0005-0000-0000-00008C290000}"/>
    <cellStyle name="Input [yellow] 2 3 3 4 3 4" xfId="10636" xr:uid="{00000000-0005-0000-0000-00008D290000}"/>
    <cellStyle name="Input [yellow] 2 3 3 4 3 5" xfId="10637" xr:uid="{00000000-0005-0000-0000-00008E290000}"/>
    <cellStyle name="Input [yellow] 2 3 3 4 4" xfId="10638" xr:uid="{00000000-0005-0000-0000-00008F290000}"/>
    <cellStyle name="Input [yellow] 2 3 3 4 4 2" xfId="10639" xr:uid="{00000000-0005-0000-0000-000090290000}"/>
    <cellStyle name="Input [yellow] 2 3 3 4 4 3" xfId="10640" xr:uid="{00000000-0005-0000-0000-000091290000}"/>
    <cellStyle name="Input [yellow] 2 3 3 4 4 4" xfId="10641" xr:uid="{00000000-0005-0000-0000-000092290000}"/>
    <cellStyle name="Input [yellow] 2 3 3 4 4 5" xfId="10642" xr:uid="{00000000-0005-0000-0000-000093290000}"/>
    <cellStyle name="Input [yellow] 2 3 3 4 5" xfId="10643" xr:uid="{00000000-0005-0000-0000-000094290000}"/>
    <cellStyle name="Input [yellow] 2 3 3 4 6" xfId="10644" xr:uid="{00000000-0005-0000-0000-000095290000}"/>
    <cellStyle name="Input [yellow] 2 3 3 4 7" xfId="10645" xr:uid="{00000000-0005-0000-0000-000096290000}"/>
    <cellStyle name="Input [yellow] 2 3 3 4 8" xfId="10646" xr:uid="{00000000-0005-0000-0000-000097290000}"/>
    <cellStyle name="Input [yellow] 2 3 3 5" xfId="10647" xr:uid="{00000000-0005-0000-0000-000098290000}"/>
    <cellStyle name="Input [yellow] 2 3 3 5 2" xfId="10648" xr:uid="{00000000-0005-0000-0000-000099290000}"/>
    <cellStyle name="Input [yellow] 2 3 3 5 3" xfId="10649" xr:uid="{00000000-0005-0000-0000-00009A290000}"/>
    <cellStyle name="Input [yellow] 2 3 3 5 4" xfId="10650" xr:uid="{00000000-0005-0000-0000-00009B290000}"/>
    <cellStyle name="Input [yellow] 2 3 3 5 5" xfId="10651" xr:uid="{00000000-0005-0000-0000-00009C290000}"/>
    <cellStyle name="Input [yellow] 2 3 3 6" xfId="10652" xr:uid="{00000000-0005-0000-0000-00009D290000}"/>
    <cellStyle name="Input [yellow] 2 3 3 6 2" xfId="10653" xr:uid="{00000000-0005-0000-0000-00009E290000}"/>
    <cellStyle name="Input [yellow] 2 3 3 6 3" xfId="10654" xr:uid="{00000000-0005-0000-0000-00009F290000}"/>
    <cellStyle name="Input [yellow] 2 3 3 6 4" xfId="10655" xr:uid="{00000000-0005-0000-0000-0000A0290000}"/>
    <cellStyle name="Input [yellow] 2 3 3 6 5" xfId="10656" xr:uid="{00000000-0005-0000-0000-0000A1290000}"/>
    <cellStyle name="Input [yellow] 2 3 3 7" xfId="10657" xr:uid="{00000000-0005-0000-0000-0000A2290000}"/>
    <cellStyle name="Input [yellow] 2 3 3 7 2" xfId="10658" xr:uid="{00000000-0005-0000-0000-0000A3290000}"/>
    <cellStyle name="Input [yellow] 2 3 3 7 3" xfId="10659" xr:uid="{00000000-0005-0000-0000-0000A4290000}"/>
    <cellStyle name="Input [yellow] 2 3 3 7 4" xfId="10660" xr:uid="{00000000-0005-0000-0000-0000A5290000}"/>
    <cellStyle name="Input [yellow] 2 3 3 7 5" xfId="10661" xr:uid="{00000000-0005-0000-0000-0000A6290000}"/>
    <cellStyle name="Input [yellow] 2 3 3 8" xfId="10662" xr:uid="{00000000-0005-0000-0000-0000A7290000}"/>
    <cellStyle name="Input [yellow] 2 3 3 9" xfId="10663" xr:uid="{00000000-0005-0000-0000-0000A8290000}"/>
    <cellStyle name="Input [yellow] 2 3 4" xfId="10664" xr:uid="{00000000-0005-0000-0000-0000A9290000}"/>
    <cellStyle name="Input [yellow] 2 3 4 2" xfId="10665" xr:uid="{00000000-0005-0000-0000-0000AA290000}"/>
    <cellStyle name="Input [yellow] 2 3 4 2 2" xfId="10666" xr:uid="{00000000-0005-0000-0000-0000AB290000}"/>
    <cellStyle name="Input [yellow] 2 3 4 2 3" xfId="10667" xr:uid="{00000000-0005-0000-0000-0000AC290000}"/>
    <cellStyle name="Input [yellow] 2 3 4 2 4" xfId="10668" xr:uid="{00000000-0005-0000-0000-0000AD290000}"/>
    <cellStyle name="Input [yellow] 2 3 4 2 5" xfId="10669" xr:uid="{00000000-0005-0000-0000-0000AE290000}"/>
    <cellStyle name="Input [yellow] 2 3 4 3" xfId="10670" xr:uid="{00000000-0005-0000-0000-0000AF290000}"/>
    <cellStyle name="Input [yellow] 2 3 4 3 2" xfId="10671" xr:uid="{00000000-0005-0000-0000-0000B0290000}"/>
    <cellStyle name="Input [yellow] 2 3 4 3 3" xfId="10672" xr:uid="{00000000-0005-0000-0000-0000B1290000}"/>
    <cellStyle name="Input [yellow] 2 3 4 3 4" xfId="10673" xr:uid="{00000000-0005-0000-0000-0000B2290000}"/>
    <cellStyle name="Input [yellow] 2 3 4 3 5" xfId="10674" xr:uid="{00000000-0005-0000-0000-0000B3290000}"/>
    <cellStyle name="Input [yellow] 2 3 4 4" xfId="10675" xr:uid="{00000000-0005-0000-0000-0000B4290000}"/>
    <cellStyle name="Input [yellow] 2 3 4 4 2" xfId="10676" xr:uid="{00000000-0005-0000-0000-0000B5290000}"/>
    <cellStyle name="Input [yellow] 2 3 4 4 3" xfId="10677" xr:uid="{00000000-0005-0000-0000-0000B6290000}"/>
    <cellStyle name="Input [yellow] 2 3 4 4 4" xfId="10678" xr:uid="{00000000-0005-0000-0000-0000B7290000}"/>
    <cellStyle name="Input [yellow] 2 3 4 4 5" xfId="10679" xr:uid="{00000000-0005-0000-0000-0000B8290000}"/>
    <cellStyle name="Input [yellow] 2 3 4 5" xfId="10680" xr:uid="{00000000-0005-0000-0000-0000B9290000}"/>
    <cellStyle name="Input [yellow] 2 3 4 6" xfId="10681" xr:uid="{00000000-0005-0000-0000-0000BA290000}"/>
    <cellStyle name="Input [yellow] 2 3 4 7" xfId="10682" xr:uid="{00000000-0005-0000-0000-0000BB290000}"/>
    <cellStyle name="Input [yellow] 2 3 4 8" xfId="10683" xr:uid="{00000000-0005-0000-0000-0000BC290000}"/>
    <cellStyle name="Input [yellow] 2 3 5" xfId="10684" xr:uid="{00000000-0005-0000-0000-0000BD290000}"/>
    <cellStyle name="Input [yellow] 2 3 5 2" xfId="10685" xr:uid="{00000000-0005-0000-0000-0000BE290000}"/>
    <cellStyle name="Input [yellow] 2 3 5 2 2" xfId="10686" xr:uid="{00000000-0005-0000-0000-0000BF290000}"/>
    <cellStyle name="Input [yellow] 2 3 5 2 3" xfId="10687" xr:uid="{00000000-0005-0000-0000-0000C0290000}"/>
    <cellStyle name="Input [yellow] 2 3 5 2 4" xfId="10688" xr:uid="{00000000-0005-0000-0000-0000C1290000}"/>
    <cellStyle name="Input [yellow] 2 3 5 2 5" xfId="10689" xr:uid="{00000000-0005-0000-0000-0000C2290000}"/>
    <cellStyle name="Input [yellow] 2 3 5 3" xfId="10690" xr:uid="{00000000-0005-0000-0000-0000C3290000}"/>
    <cellStyle name="Input [yellow] 2 3 5 3 2" xfId="10691" xr:uid="{00000000-0005-0000-0000-0000C4290000}"/>
    <cellStyle name="Input [yellow] 2 3 5 3 3" xfId="10692" xr:uid="{00000000-0005-0000-0000-0000C5290000}"/>
    <cellStyle name="Input [yellow] 2 3 5 3 4" xfId="10693" xr:uid="{00000000-0005-0000-0000-0000C6290000}"/>
    <cellStyle name="Input [yellow] 2 3 5 3 5" xfId="10694" xr:uid="{00000000-0005-0000-0000-0000C7290000}"/>
    <cellStyle name="Input [yellow] 2 3 5 4" xfId="10695" xr:uid="{00000000-0005-0000-0000-0000C8290000}"/>
    <cellStyle name="Input [yellow] 2 3 5 4 2" xfId="10696" xr:uid="{00000000-0005-0000-0000-0000C9290000}"/>
    <cellStyle name="Input [yellow] 2 3 5 4 3" xfId="10697" xr:uid="{00000000-0005-0000-0000-0000CA290000}"/>
    <cellStyle name="Input [yellow] 2 3 5 4 4" xfId="10698" xr:uid="{00000000-0005-0000-0000-0000CB290000}"/>
    <cellStyle name="Input [yellow] 2 3 5 4 5" xfId="10699" xr:uid="{00000000-0005-0000-0000-0000CC290000}"/>
    <cellStyle name="Input [yellow] 2 3 5 5" xfId="10700" xr:uid="{00000000-0005-0000-0000-0000CD290000}"/>
    <cellStyle name="Input [yellow] 2 3 5 6" xfId="10701" xr:uid="{00000000-0005-0000-0000-0000CE290000}"/>
    <cellStyle name="Input [yellow] 2 3 5 7" xfId="10702" xr:uid="{00000000-0005-0000-0000-0000CF290000}"/>
    <cellStyle name="Input [yellow] 2 3 5 8" xfId="10703" xr:uid="{00000000-0005-0000-0000-0000D0290000}"/>
    <cellStyle name="Input [yellow] 2 3 6" xfId="10704" xr:uid="{00000000-0005-0000-0000-0000D1290000}"/>
    <cellStyle name="Input [yellow] 2 3 6 2" xfId="10705" xr:uid="{00000000-0005-0000-0000-0000D2290000}"/>
    <cellStyle name="Input [yellow] 2 3 6 2 2" xfId="10706" xr:uid="{00000000-0005-0000-0000-0000D3290000}"/>
    <cellStyle name="Input [yellow] 2 3 6 2 3" xfId="10707" xr:uid="{00000000-0005-0000-0000-0000D4290000}"/>
    <cellStyle name="Input [yellow] 2 3 6 2 4" xfId="10708" xr:uid="{00000000-0005-0000-0000-0000D5290000}"/>
    <cellStyle name="Input [yellow] 2 3 6 2 5" xfId="10709" xr:uid="{00000000-0005-0000-0000-0000D6290000}"/>
    <cellStyle name="Input [yellow] 2 3 6 3" xfId="10710" xr:uid="{00000000-0005-0000-0000-0000D7290000}"/>
    <cellStyle name="Input [yellow] 2 3 6 3 2" xfId="10711" xr:uid="{00000000-0005-0000-0000-0000D8290000}"/>
    <cellStyle name="Input [yellow] 2 3 6 3 3" xfId="10712" xr:uid="{00000000-0005-0000-0000-0000D9290000}"/>
    <cellStyle name="Input [yellow] 2 3 6 3 4" xfId="10713" xr:uid="{00000000-0005-0000-0000-0000DA290000}"/>
    <cellStyle name="Input [yellow] 2 3 6 3 5" xfId="10714" xr:uid="{00000000-0005-0000-0000-0000DB290000}"/>
    <cellStyle name="Input [yellow] 2 3 6 4" xfId="10715" xr:uid="{00000000-0005-0000-0000-0000DC290000}"/>
    <cellStyle name="Input [yellow] 2 3 6 4 2" xfId="10716" xr:uid="{00000000-0005-0000-0000-0000DD290000}"/>
    <cellStyle name="Input [yellow] 2 3 6 4 3" xfId="10717" xr:uid="{00000000-0005-0000-0000-0000DE290000}"/>
    <cellStyle name="Input [yellow] 2 3 6 4 4" xfId="10718" xr:uid="{00000000-0005-0000-0000-0000DF290000}"/>
    <cellStyle name="Input [yellow] 2 3 6 4 5" xfId="10719" xr:uid="{00000000-0005-0000-0000-0000E0290000}"/>
    <cellStyle name="Input [yellow] 2 3 6 5" xfId="10720" xr:uid="{00000000-0005-0000-0000-0000E1290000}"/>
    <cellStyle name="Input [yellow] 2 3 6 6" xfId="10721" xr:uid="{00000000-0005-0000-0000-0000E2290000}"/>
    <cellStyle name="Input [yellow] 2 3 6 7" xfId="10722" xr:uid="{00000000-0005-0000-0000-0000E3290000}"/>
    <cellStyle name="Input [yellow] 2 3 6 8" xfId="10723" xr:uid="{00000000-0005-0000-0000-0000E4290000}"/>
    <cellStyle name="Input [yellow] 2 3 7" xfId="10724" xr:uid="{00000000-0005-0000-0000-0000E5290000}"/>
    <cellStyle name="Input [yellow] 2 3 7 2" xfId="10725" xr:uid="{00000000-0005-0000-0000-0000E6290000}"/>
    <cellStyle name="Input [yellow] 2 3 7 3" xfId="10726" xr:uid="{00000000-0005-0000-0000-0000E7290000}"/>
    <cellStyle name="Input [yellow] 2 3 7 4" xfId="10727" xr:uid="{00000000-0005-0000-0000-0000E8290000}"/>
    <cellStyle name="Input [yellow] 2 3 7 5" xfId="10728" xr:uid="{00000000-0005-0000-0000-0000E9290000}"/>
    <cellStyle name="Input [yellow] 2 3 8" xfId="10729" xr:uid="{00000000-0005-0000-0000-0000EA290000}"/>
    <cellStyle name="Input [yellow] 2 3 8 2" xfId="10730" xr:uid="{00000000-0005-0000-0000-0000EB290000}"/>
    <cellStyle name="Input [yellow] 2 3 8 3" xfId="10731" xr:uid="{00000000-0005-0000-0000-0000EC290000}"/>
    <cellStyle name="Input [yellow] 2 3 8 4" xfId="10732" xr:uid="{00000000-0005-0000-0000-0000ED290000}"/>
    <cellStyle name="Input [yellow] 2 3 8 5" xfId="10733" xr:uid="{00000000-0005-0000-0000-0000EE290000}"/>
    <cellStyle name="Input [yellow] 2 3 9" xfId="10734" xr:uid="{00000000-0005-0000-0000-0000EF290000}"/>
    <cellStyle name="Input [yellow] 2 3 9 2" xfId="10735" xr:uid="{00000000-0005-0000-0000-0000F0290000}"/>
    <cellStyle name="Input [yellow] 2 3 9 3" xfId="10736" xr:uid="{00000000-0005-0000-0000-0000F1290000}"/>
    <cellStyle name="Input [yellow] 2 3 9 4" xfId="10737" xr:uid="{00000000-0005-0000-0000-0000F2290000}"/>
    <cellStyle name="Input [yellow] 2 3 9 5" xfId="10738" xr:uid="{00000000-0005-0000-0000-0000F3290000}"/>
    <cellStyle name="Input [yellow] 2 4" xfId="10739" xr:uid="{00000000-0005-0000-0000-0000F4290000}"/>
    <cellStyle name="Input [yellow] 2 4 10" xfId="10740" xr:uid="{00000000-0005-0000-0000-0000F5290000}"/>
    <cellStyle name="Input [yellow] 2 4 11" xfId="10741" xr:uid="{00000000-0005-0000-0000-0000F6290000}"/>
    <cellStyle name="Input [yellow] 2 4 2" xfId="10742" xr:uid="{00000000-0005-0000-0000-0000F7290000}"/>
    <cellStyle name="Input [yellow] 2 4 2 2" xfId="10743" xr:uid="{00000000-0005-0000-0000-0000F8290000}"/>
    <cellStyle name="Input [yellow] 2 4 2 2 2" xfId="10744" xr:uid="{00000000-0005-0000-0000-0000F9290000}"/>
    <cellStyle name="Input [yellow] 2 4 2 2 3" xfId="10745" xr:uid="{00000000-0005-0000-0000-0000FA290000}"/>
    <cellStyle name="Input [yellow] 2 4 2 2 4" xfId="10746" xr:uid="{00000000-0005-0000-0000-0000FB290000}"/>
    <cellStyle name="Input [yellow] 2 4 2 2 5" xfId="10747" xr:uid="{00000000-0005-0000-0000-0000FC290000}"/>
    <cellStyle name="Input [yellow] 2 4 2 3" xfId="10748" xr:uid="{00000000-0005-0000-0000-0000FD290000}"/>
    <cellStyle name="Input [yellow] 2 4 2 3 2" xfId="10749" xr:uid="{00000000-0005-0000-0000-0000FE290000}"/>
    <cellStyle name="Input [yellow] 2 4 2 3 3" xfId="10750" xr:uid="{00000000-0005-0000-0000-0000FF290000}"/>
    <cellStyle name="Input [yellow] 2 4 2 3 4" xfId="10751" xr:uid="{00000000-0005-0000-0000-0000002A0000}"/>
    <cellStyle name="Input [yellow] 2 4 2 3 5" xfId="10752" xr:uid="{00000000-0005-0000-0000-0000012A0000}"/>
    <cellStyle name="Input [yellow] 2 4 2 4" xfId="10753" xr:uid="{00000000-0005-0000-0000-0000022A0000}"/>
    <cellStyle name="Input [yellow] 2 4 2 4 2" xfId="10754" xr:uid="{00000000-0005-0000-0000-0000032A0000}"/>
    <cellStyle name="Input [yellow] 2 4 2 4 3" xfId="10755" xr:uid="{00000000-0005-0000-0000-0000042A0000}"/>
    <cellStyle name="Input [yellow] 2 4 2 4 4" xfId="10756" xr:uid="{00000000-0005-0000-0000-0000052A0000}"/>
    <cellStyle name="Input [yellow] 2 4 2 4 5" xfId="10757" xr:uid="{00000000-0005-0000-0000-0000062A0000}"/>
    <cellStyle name="Input [yellow] 2 4 2 5" xfId="10758" xr:uid="{00000000-0005-0000-0000-0000072A0000}"/>
    <cellStyle name="Input [yellow] 2 4 2 6" xfId="10759" xr:uid="{00000000-0005-0000-0000-0000082A0000}"/>
    <cellStyle name="Input [yellow] 2 4 2 7" xfId="10760" xr:uid="{00000000-0005-0000-0000-0000092A0000}"/>
    <cellStyle name="Input [yellow] 2 4 2 8" xfId="10761" xr:uid="{00000000-0005-0000-0000-00000A2A0000}"/>
    <cellStyle name="Input [yellow] 2 4 3" xfId="10762" xr:uid="{00000000-0005-0000-0000-00000B2A0000}"/>
    <cellStyle name="Input [yellow] 2 4 3 2" xfId="10763" xr:uid="{00000000-0005-0000-0000-00000C2A0000}"/>
    <cellStyle name="Input [yellow] 2 4 3 2 2" xfId="10764" xr:uid="{00000000-0005-0000-0000-00000D2A0000}"/>
    <cellStyle name="Input [yellow] 2 4 3 2 3" xfId="10765" xr:uid="{00000000-0005-0000-0000-00000E2A0000}"/>
    <cellStyle name="Input [yellow] 2 4 3 2 4" xfId="10766" xr:uid="{00000000-0005-0000-0000-00000F2A0000}"/>
    <cellStyle name="Input [yellow] 2 4 3 2 5" xfId="10767" xr:uid="{00000000-0005-0000-0000-0000102A0000}"/>
    <cellStyle name="Input [yellow] 2 4 3 3" xfId="10768" xr:uid="{00000000-0005-0000-0000-0000112A0000}"/>
    <cellStyle name="Input [yellow] 2 4 3 3 2" xfId="10769" xr:uid="{00000000-0005-0000-0000-0000122A0000}"/>
    <cellStyle name="Input [yellow] 2 4 3 3 3" xfId="10770" xr:uid="{00000000-0005-0000-0000-0000132A0000}"/>
    <cellStyle name="Input [yellow] 2 4 3 3 4" xfId="10771" xr:uid="{00000000-0005-0000-0000-0000142A0000}"/>
    <cellStyle name="Input [yellow] 2 4 3 3 5" xfId="10772" xr:uid="{00000000-0005-0000-0000-0000152A0000}"/>
    <cellStyle name="Input [yellow] 2 4 3 4" xfId="10773" xr:uid="{00000000-0005-0000-0000-0000162A0000}"/>
    <cellStyle name="Input [yellow] 2 4 3 4 2" xfId="10774" xr:uid="{00000000-0005-0000-0000-0000172A0000}"/>
    <cellStyle name="Input [yellow] 2 4 3 4 3" xfId="10775" xr:uid="{00000000-0005-0000-0000-0000182A0000}"/>
    <cellStyle name="Input [yellow] 2 4 3 4 4" xfId="10776" xr:uid="{00000000-0005-0000-0000-0000192A0000}"/>
    <cellStyle name="Input [yellow] 2 4 3 4 5" xfId="10777" xr:uid="{00000000-0005-0000-0000-00001A2A0000}"/>
    <cellStyle name="Input [yellow] 2 4 3 5" xfId="10778" xr:uid="{00000000-0005-0000-0000-00001B2A0000}"/>
    <cellStyle name="Input [yellow] 2 4 3 6" xfId="10779" xr:uid="{00000000-0005-0000-0000-00001C2A0000}"/>
    <cellStyle name="Input [yellow] 2 4 3 7" xfId="10780" xr:uid="{00000000-0005-0000-0000-00001D2A0000}"/>
    <cellStyle name="Input [yellow] 2 4 3 8" xfId="10781" xr:uid="{00000000-0005-0000-0000-00001E2A0000}"/>
    <cellStyle name="Input [yellow] 2 4 4" xfId="10782" xr:uid="{00000000-0005-0000-0000-00001F2A0000}"/>
    <cellStyle name="Input [yellow] 2 4 4 2" xfId="10783" xr:uid="{00000000-0005-0000-0000-0000202A0000}"/>
    <cellStyle name="Input [yellow] 2 4 4 2 2" xfId="10784" xr:uid="{00000000-0005-0000-0000-0000212A0000}"/>
    <cellStyle name="Input [yellow] 2 4 4 2 3" xfId="10785" xr:uid="{00000000-0005-0000-0000-0000222A0000}"/>
    <cellStyle name="Input [yellow] 2 4 4 2 4" xfId="10786" xr:uid="{00000000-0005-0000-0000-0000232A0000}"/>
    <cellStyle name="Input [yellow] 2 4 4 2 5" xfId="10787" xr:uid="{00000000-0005-0000-0000-0000242A0000}"/>
    <cellStyle name="Input [yellow] 2 4 4 3" xfId="10788" xr:uid="{00000000-0005-0000-0000-0000252A0000}"/>
    <cellStyle name="Input [yellow] 2 4 4 3 2" xfId="10789" xr:uid="{00000000-0005-0000-0000-0000262A0000}"/>
    <cellStyle name="Input [yellow] 2 4 4 3 3" xfId="10790" xr:uid="{00000000-0005-0000-0000-0000272A0000}"/>
    <cellStyle name="Input [yellow] 2 4 4 3 4" xfId="10791" xr:uid="{00000000-0005-0000-0000-0000282A0000}"/>
    <cellStyle name="Input [yellow] 2 4 4 3 5" xfId="10792" xr:uid="{00000000-0005-0000-0000-0000292A0000}"/>
    <cellStyle name="Input [yellow] 2 4 4 4" xfId="10793" xr:uid="{00000000-0005-0000-0000-00002A2A0000}"/>
    <cellStyle name="Input [yellow] 2 4 4 4 2" xfId="10794" xr:uid="{00000000-0005-0000-0000-00002B2A0000}"/>
    <cellStyle name="Input [yellow] 2 4 4 4 3" xfId="10795" xr:uid="{00000000-0005-0000-0000-00002C2A0000}"/>
    <cellStyle name="Input [yellow] 2 4 4 4 4" xfId="10796" xr:uid="{00000000-0005-0000-0000-00002D2A0000}"/>
    <cellStyle name="Input [yellow] 2 4 4 4 5" xfId="10797" xr:uid="{00000000-0005-0000-0000-00002E2A0000}"/>
    <cellStyle name="Input [yellow] 2 4 4 5" xfId="10798" xr:uid="{00000000-0005-0000-0000-00002F2A0000}"/>
    <cellStyle name="Input [yellow] 2 4 4 6" xfId="10799" xr:uid="{00000000-0005-0000-0000-0000302A0000}"/>
    <cellStyle name="Input [yellow] 2 4 4 7" xfId="10800" xr:uid="{00000000-0005-0000-0000-0000312A0000}"/>
    <cellStyle name="Input [yellow] 2 4 4 8" xfId="10801" xr:uid="{00000000-0005-0000-0000-0000322A0000}"/>
    <cellStyle name="Input [yellow] 2 4 5" xfId="10802" xr:uid="{00000000-0005-0000-0000-0000332A0000}"/>
    <cellStyle name="Input [yellow] 2 4 5 2" xfId="10803" xr:uid="{00000000-0005-0000-0000-0000342A0000}"/>
    <cellStyle name="Input [yellow] 2 4 5 3" xfId="10804" xr:uid="{00000000-0005-0000-0000-0000352A0000}"/>
    <cellStyle name="Input [yellow] 2 4 5 4" xfId="10805" xr:uid="{00000000-0005-0000-0000-0000362A0000}"/>
    <cellStyle name="Input [yellow] 2 4 5 5" xfId="10806" xr:uid="{00000000-0005-0000-0000-0000372A0000}"/>
    <cellStyle name="Input [yellow] 2 4 6" xfId="10807" xr:uid="{00000000-0005-0000-0000-0000382A0000}"/>
    <cellStyle name="Input [yellow] 2 4 6 2" xfId="10808" xr:uid="{00000000-0005-0000-0000-0000392A0000}"/>
    <cellStyle name="Input [yellow] 2 4 6 3" xfId="10809" xr:uid="{00000000-0005-0000-0000-00003A2A0000}"/>
    <cellStyle name="Input [yellow] 2 4 6 4" xfId="10810" xr:uid="{00000000-0005-0000-0000-00003B2A0000}"/>
    <cellStyle name="Input [yellow] 2 4 6 5" xfId="10811" xr:uid="{00000000-0005-0000-0000-00003C2A0000}"/>
    <cellStyle name="Input [yellow] 2 4 7" xfId="10812" xr:uid="{00000000-0005-0000-0000-00003D2A0000}"/>
    <cellStyle name="Input [yellow] 2 4 7 2" xfId="10813" xr:uid="{00000000-0005-0000-0000-00003E2A0000}"/>
    <cellStyle name="Input [yellow] 2 4 7 3" xfId="10814" xr:uid="{00000000-0005-0000-0000-00003F2A0000}"/>
    <cellStyle name="Input [yellow] 2 4 7 4" xfId="10815" xr:uid="{00000000-0005-0000-0000-0000402A0000}"/>
    <cellStyle name="Input [yellow] 2 4 7 5" xfId="10816" xr:uid="{00000000-0005-0000-0000-0000412A0000}"/>
    <cellStyle name="Input [yellow] 2 4 8" xfId="10817" xr:uid="{00000000-0005-0000-0000-0000422A0000}"/>
    <cellStyle name="Input [yellow] 2 4 9" xfId="10818" xr:uid="{00000000-0005-0000-0000-0000432A0000}"/>
    <cellStyle name="Input [yellow] 2 5" xfId="10819" xr:uid="{00000000-0005-0000-0000-0000442A0000}"/>
    <cellStyle name="Input [yellow] 2 5 10" xfId="10820" xr:uid="{00000000-0005-0000-0000-0000452A0000}"/>
    <cellStyle name="Input [yellow] 2 5 11" xfId="10821" xr:uid="{00000000-0005-0000-0000-0000462A0000}"/>
    <cellStyle name="Input [yellow] 2 5 2" xfId="10822" xr:uid="{00000000-0005-0000-0000-0000472A0000}"/>
    <cellStyle name="Input [yellow] 2 5 2 2" xfId="10823" xr:uid="{00000000-0005-0000-0000-0000482A0000}"/>
    <cellStyle name="Input [yellow] 2 5 2 2 2" xfId="10824" xr:uid="{00000000-0005-0000-0000-0000492A0000}"/>
    <cellStyle name="Input [yellow] 2 5 2 2 3" xfId="10825" xr:uid="{00000000-0005-0000-0000-00004A2A0000}"/>
    <cellStyle name="Input [yellow] 2 5 2 2 4" xfId="10826" xr:uid="{00000000-0005-0000-0000-00004B2A0000}"/>
    <cellStyle name="Input [yellow] 2 5 2 2 5" xfId="10827" xr:uid="{00000000-0005-0000-0000-00004C2A0000}"/>
    <cellStyle name="Input [yellow] 2 5 2 3" xfId="10828" xr:uid="{00000000-0005-0000-0000-00004D2A0000}"/>
    <cellStyle name="Input [yellow] 2 5 2 3 2" xfId="10829" xr:uid="{00000000-0005-0000-0000-00004E2A0000}"/>
    <cellStyle name="Input [yellow] 2 5 2 3 3" xfId="10830" xr:uid="{00000000-0005-0000-0000-00004F2A0000}"/>
    <cellStyle name="Input [yellow] 2 5 2 3 4" xfId="10831" xr:uid="{00000000-0005-0000-0000-0000502A0000}"/>
    <cellStyle name="Input [yellow] 2 5 2 3 5" xfId="10832" xr:uid="{00000000-0005-0000-0000-0000512A0000}"/>
    <cellStyle name="Input [yellow] 2 5 2 4" xfId="10833" xr:uid="{00000000-0005-0000-0000-0000522A0000}"/>
    <cellStyle name="Input [yellow] 2 5 2 4 2" xfId="10834" xr:uid="{00000000-0005-0000-0000-0000532A0000}"/>
    <cellStyle name="Input [yellow] 2 5 2 4 3" xfId="10835" xr:uid="{00000000-0005-0000-0000-0000542A0000}"/>
    <cellStyle name="Input [yellow] 2 5 2 4 4" xfId="10836" xr:uid="{00000000-0005-0000-0000-0000552A0000}"/>
    <cellStyle name="Input [yellow] 2 5 2 4 5" xfId="10837" xr:uid="{00000000-0005-0000-0000-0000562A0000}"/>
    <cellStyle name="Input [yellow] 2 5 2 5" xfId="10838" xr:uid="{00000000-0005-0000-0000-0000572A0000}"/>
    <cellStyle name="Input [yellow] 2 5 2 6" xfId="10839" xr:uid="{00000000-0005-0000-0000-0000582A0000}"/>
    <cellStyle name="Input [yellow] 2 5 2 7" xfId="10840" xr:uid="{00000000-0005-0000-0000-0000592A0000}"/>
    <cellStyle name="Input [yellow] 2 5 2 8" xfId="10841" xr:uid="{00000000-0005-0000-0000-00005A2A0000}"/>
    <cellStyle name="Input [yellow] 2 5 3" xfId="10842" xr:uid="{00000000-0005-0000-0000-00005B2A0000}"/>
    <cellStyle name="Input [yellow] 2 5 3 2" xfId="10843" xr:uid="{00000000-0005-0000-0000-00005C2A0000}"/>
    <cellStyle name="Input [yellow] 2 5 3 2 2" xfId="10844" xr:uid="{00000000-0005-0000-0000-00005D2A0000}"/>
    <cellStyle name="Input [yellow] 2 5 3 2 3" xfId="10845" xr:uid="{00000000-0005-0000-0000-00005E2A0000}"/>
    <cellStyle name="Input [yellow] 2 5 3 2 4" xfId="10846" xr:uid="{00000000-0005-0000-0000-00005F2A0000}"/>
    <cellStyle name="Input [yellow] 2 5 3 2 5" xfId="10847" xr:uid="{00000000-0005-0000-0000-0000602A0000}"/>
    <cellStyle name="Input [yellow] 2 5 3 3" xfId="10848" xr:uid="{00000000-0005-0000-0000-0000612A0000}"/>
    <cellStyle name="Input [yellow] 2 5 3 3 2" xfId="10849" xr:uid="{00000000-0005-0000-0000-0000622A0000}"/>
    <cellStyle name="Input [yellow] 2 5 3 3 3" xfId="10850" xr:uid="{00000000-0005-0000-0000-0000632A0000}"/>
    <cellStyle name="Input [yellow] 2 5 3 3 4" xfId="10851" xr:uid="{00000000-0005-0000-0000-0000642A0000}"/>
    <cellStyle name="Input [yellow] 2 5 3 3 5" xfId="10852" xr:uid="{00000000-0005-0000-0000-0000652A0000}"/>
    <cellStyle name="Input [yellow] 2 5 3 4" xfId="10853" xr:uid="{00000000-0005-0000-0000-0000662A0000}"/>
    <cellStyle name="Input [yellow] 2 5 3 4 2" xfId="10854" xr:uid="{00000000-0005-0000-0000-0000672A0000}"/>
    <cellStyle name="Input [yellow] 2 5 3 4 3" xfId="10855" xr:uid="{00000000-0005-0000-0000-0000682A0000}"/>
    <cellStyle name="Input [yellow] 2 5 3 4 4" xfId="10856" xr:uid="{00000000-0005-0000-0000-0000692A0000}"/>
    <cellStyle name="Input [yellow] 2 5 3 4 5" xfId="10857" xr:uid="{00000000-0005-0000-0000-00006A2A0000}"/>
    <cellStyle name="Input [yellow] 2 5 3 5" xfId="10858" xr:uid="{00000000-0005-0000-0000-00006B2A0000}"/>
    <cellStyle name="Input [yellow] 2 5 3 6" xfId="10859" xr:uid="{00000000-0005-0000-0000-00006C2A0000}"/>
    <cellStyle name="Input [yellow] 2 5 3 7" xfId="10860" xr:uid="{00000000-0005-0000-0000-00006D2A0000}"/>
    <cellStyle name="Input [yellow] 2 5 3 8" xfId="10861" xr:uid="{00000000-0005-0000-0000-00006E2A0000}"/>
    <cellStyle name="Input [yellow] 2 5 4" xfId="10862" xr:uid="{00000000-0005-0000-0000-00006F2A0000}"/>
    <cellStyle name="Input [yellow] 2 5 4 2" xfId="10863" xr:uid="{00000000-0005-0000-0000-0000702A0000}"/>
    <cellStyle name="Input [yellow] 2 5 4 2 2" xfId="10864" xr:uid="{00000000-0005-0000-0000-0000712A0000}"/>
    <cellStyle name="Input [yellow] 2 5 4 2 3" xfId="10865" xr:uid="{00000000-0005-0000-0000-0000722A0000}"/>
    <cellStyle name="Input [yellow] 2 5 4 2 4" xfId="10866" xr:uid="{00000000-0005-0000-0000-0000732A0000}"/>
    <cellStyle name="Input [yellow] 2 5 4 2 5" xfId="10867" xr:uid="{00000000-0005-0000-0000-0000742A0000}"/>
    <cellStyle name="Input [yellow] 2 5 4 3" xfId="10868" xr:uid="{00000000-0005-0000-0000-0000752A0000}"/>
    <cellStyle name="Input [yellow] 2 5 4 3 2" xfId="10869" xr:uid="{00000000-0005-0000-0000-0000762A0000}"/>
    <cellStyle name="Input [yellow] 2 5 4 3 3" xfId="10870" xr:uid="{00000000-0005-0000-0000-0000772A0000}"/>
    <cellStyle name="Input [yellow] 2 5 4 3 4" xfId="10871" xr:uid="{00000000-0005-0000-0000-0000782A0000}"/>
    <cellStyle name="Input [yellow] 2 5 4 3 5" xfId="10872" xr:uid="{00000000-0005-0000-0000-0000792A0000}"/>
    <cellStyle name="Input [yellow] 2 5 4 4" xfId="10873" xr:uid="{00000000-0005-0000-0000-00007A2A0000}"/>
    <cellStyle name="Input [yellow] 2 5 4 4 2" xfId="10874" xr:uid="{00000000-0005-0000-0000-00007B2A0000}"/>
    <cellStyle name="Input [yellow] 2 5 4 4 3" xfId="10875" xr:uid="{00000000-0005-0000-0000-00007C2A0000}"/>
    <cellStyle name="Input [yellow] 2 5 4 4 4" xfId="10876" xr:uid="{00000000-0005-0000-0000-00007D2A0000}"/>
    <cellStyle name="Input [yellow] 2 5 4 4 5" xfId="10877" xr:uid="{00000000-0005-0000-0000-00007E2A0000}"/>
    <cellStyle name="Input [yellow] 2 5 4 5" xfId="10878" xr:uid="{00000000-0005-0000-0000-00007F2A0000}"/>
    <cellStyle name="Input [yellow] 2 5 4 6" xfId="10879" xr:uid="{00000000-0005-0000-0000-0000802A0000}"/>
    <cellStyle name="Input [yellow] 2 5 4 7" xfId="10880" xr:uid="{00000000-0005-0000-0000-0000812A0000}"/>
    <cellStyle name="Input [yellow] 2 5 4 8" xfId="10881" xr:uid="{00000000-0005-0000-0000-0000822A0000}"/>
    <cellStyle name="Input [yellow] 2 5 5" xfId="10882" xr:uid="{00000000-0005-0000-0000-0000832A0000}"/>
    <cellStyle name="Input [yellow] 2 5 5 2" xfId="10883" xr:uid="{00000000-0005-0000-0000-0000842A0000}"/>
    <cellStyle name="Input [yellow] 2 5 5 3" xfId="10884" xr:uid="{00000000-0005-0000-0000-0000852A0000}"/>
    <cellStyle name="Input [yellow] 2 5 5 4" xfId="10885" xr:uid="{00000000-0005-0000-0000-0000862A0000}"/>
    <cellStyle name="Input [yellow] 2 5 5 5" xfId="10886" xr:uid="{00000000-0005-0000-0000-0000872A0000}"/>
    <cellStyle name="Input [yellow] 2 5 6" xfId="10887" xr:uid="{00000000-0005-0000-0000-0000882A0000}"/>
    <cellStyle name="Input [yellow] 2 5 6 2" xfId="10888" xr:uid="{00000000-0005-0000-0000-0000892A0000}"/>
    <cellStyle name="Input [yellow] 2 5 6 3" xfId="10889" xr:uid="{00000000-0005-0000-0000-00008A2A0000}"/>
    <cellStyle name="Input [yellow] 2 5 6 4" xfId="10890" xr:uid="{00000000-0005-0000-0000-00008B2A0000}"/>
    <cellStyle name="Input [yellow] 2 5 6 5" xfId="10891" xr:uid="{00000000-0005-0000-0000-00008C2A0000}"/>
    <cellStyle name="Input [yellow] 2 5 7" xfId="10892" xr:uid="{00000000-0005-0000-0000-00008D2A0000}"/>
    <cellStyle name="Input [yellow] 2 5 7 2" xfId="10893" xr:uid="{00000000-0005-0000-0000-00008E2A0000}"/>
    <cellStyle name="Input [yellow] 2 5 7 3" xfId="10894" xr:uid="{00000000-0005-0000-0000-00008F2A0000}"/>
    <cellStyle name="Input [yellow] 2 5 7 4" xfId="10895" xr:uid="{00000000-0005-0000-0000-0000902A0000}"/>
    <cellStyle name="Input [yellow] 2 5 7 5" xfId="10896" xr:uid="{00000000-0005-0000-0000-0000912A0000}"/>
    <cellStyle name="Input [yellow] 2 5 8" xfId="10897" xr:uid="{00000000-0005-0000-0000-0000922A0000}"/>
    <cellStyle name="Input [yellow] 2 5 9" xfId="10898" xr:uid="{00000000-0005-0000-0000-0000932A0000}"/>
    <cellStyle name="Input [yellow] 2 6" xfId="10899" xr:uid="{00000000-0005-0000-0000-0000942A0000}"/>
    <cellStyle name="Input [yellow] 2 6 2" xfId="10900" xr:uid="{00000000-0005-0000-0000-0000952A0000}"/>
    <cellStyle name="Input [yellow] 2 6 2 2" xfId="10901" xr:uid="{00000000-0005-0000-0000-0000962A0000}"/>
    <cellStyle name="Input [yellow] 2 6 2 3" xfId="10902" xr:uid="{00000000-0005-0000-0000-0000972A0000}"/>
    <cellStyle name="Input [yellow] 2 6 2 4" xfId="10903" xr:uid="{00000000-0005-0000-0000-0000982A0000}"/>
    <cellStyle name="Input [yellow] 2 6 2 5" xfId="10904" xr:uid="{00000000-0005-0000-0000-0000992A0000}"/>
    <cellStyle name="Input [yellow] 2 6 3" xfId="10905" xr:uid="{00000000-0005-0000-0000-00009A2A0000}"/>
    <cellStyle name="Input [yellow] 2 6 3 2" xfId="10906" xr:uid="{00000000-0005-0000-0000-00009B2A0000}"/>
    <cellStyle name="Input [yellow] 2 6 3 3" xfId="10907" xr:uid="{00000000-0005-0000-0000-00009C2A0000}"/>
    <cellStyle name="Input [yellow] 2 6 3 4" xfId="10908" xr:uid="{00000000-0005-0000-0000-00009D2A0000}"/>
    <cellStyle name="Input [yellow] 2 6 3 5" xfId="10909" xr:uid="{00000000-0005-0000-0000-00009E2A0000}"/>
    <cellStyle name="Input [yellow] 2 6 4" xfId="10910" xr:uid="{00000000-0005-0000-0000-00009F2A0000}"/>
    <cellStyle name="Input [yellow] 2 6 4 2" xfId="10911" xr:uid="{00000000-0005-0000-0000-0000A02A0000}"/>
    <cellStyle name="Input [yellow] 2 6 4 3" xfId="10912" xr:uid="{00000000-0005-0000-0000-0000A12A0000}"/>
    <cellStyle name="Input [yellow] 2 6 4 4" xfId="10913" xr:uid="{00000000-0005-0000-0000-0000A22A0000}"/>
    <cellStyle name="Input [yellow] 2 6 4 5" xfId="10914" xr:uid="{00000000-0005-0000-0000-0000A32A0000}"/>
    <cellStyle name="Input [yellow] 2 6 5" xfId="10915" xr:uid="{00000000-0005-0000-0000-0000A42A0000}"/>
    <cellStyle name="Input [yellow] 2 6 6" xfId="10916" xr:uid="{00000000-0005-0000-0000-0000A52A0000}"/>
    <cellStyle name="Input [yellow] 2 6 7" xfId="10917" xr:uid="{00000000-0005-0000-0000-0000A62A0000}"/>
    <cellStyle name="Input [yellow] 2 6 8" xfId="10918" xr:uid="{00000000-0005-0000-0000-0000A72A0000}"/>
    <cellStyle name="Input [yellow] 2 7" xfId="10919" xr:uid="{00000000-0005-0000-0000-0000A82A0000}"/>
    <cellStyle name="Input [yellow] 2 7 2" xfId="10920" xr:uid="{00000000-0005-0000-0000-0000A92A0000}"/>
    <cellStyle name="Input [yellow] 2 7 2 2" xfId="10921" xr:uid="{00000000-0005-0000-0000-0000AA2A0000}"/>
    <cellStyle name="Input [yellow] 2 7 2 3" xfId="10922" xr:uid="{00000000-0005-0000-0000-0000AB2A0000}"/>
    <cellStyle name="Input [yellow] 2 7 2 4" xfId="10923" xr:uid="{00000000-0005-0000-0000-0000AC2A0000}"/>
    <cellStyle name="Input [yellow] 2 7 2 5" xfId="10924" xr:uid="{00000000-0005-0000-0000-0000AD2A0000}"/>
    <cellStyle name="Input [yellow] 2 7 3" xfId="10925" xr:uid="{00000000-0005-0000-0000-0000AE2A0000}"/>
    <cellStyle name="Input [yellow] 2 7 3 2" xfId="10926" xr:uid="{00000000-0005-0000-0000-0000AF2A0000}"/>
    <cellStyle name="Input [yellow] 2 7 3 3" xfId="10927" xr:uid="{00000000-0005-0000-0000-0000B02A0000}"/>
    <cellStyle name="Input [yellow] 2 7 3 4" xfId="10928" xr:uid="{00000000-0005-0000-0000-0000B12A0000}"/>
    <cellStyle name="Input [yellow] 2 7 3 5" xfId="10929" xr:uid="{00000000-0005-0000-0000-0000B22A0000}"/>
    <cellStyle name="Input [yellow] 2 7 4" xfId="10930" xr:uid="{00000000-0005-0000-0000-0000B32A0000}"/>
    <cellStyle name="Input [yellow] 2 7 4 2" xfId="10931" xr:uid="{00000000-0005-0000-0000-0000B42A0000}"/>
    <cellStyle name="Input [yellow] 2 7 4 3" xfId="10932" xr:uid="{00000000-0005-0000-0000-0000B52A0000}"/>
    <cellStyle name="Input [yellow] 2 7 4 4" xfId="10933" xr:uid="{00000000-0005-0000-0000-0000B62A0000}"/>
    <cellStyle name="Input [yellow] 2 7 4 5" xfId="10934" xr:uid="{00000000-0005-0000-0000-0000B72A0000}"/>
    <cellStyle name="Input [yellow] 2 7 5" xfId="10935" xr:uid="{00000000-0005-0000-0000-0000B82A0000}"/>
    <cellStyle name="Input [yellow] 2 7 6" xfId="10936" xr:uid="{00000000-0005-0000-0000-0000B92A0000}"/>
    <cellStyle name="Input [yellow] 2 7 7" xfId="10937" xr:uid="{00000000-0005-0000-0000-0000BA2A0000}"/>
    <cellStyle name="Input [yellow] 2 7 8" xfId="10938" xr:uid="{00000000-0005-0000-0000-0000BB2A0000}"/>
    <cellStyle name="Input [yellow] 2 8" xfId="10939" xr:uid="{00000000-0005-0000-0000-0000BC2A0000}"/>
    <cellStyle name="Input [yellow] 2 8 2" xfId="10940" xr:uid="{00000000-0005-0000-0000-0000BD2A0000}"/>
    <cellStyle name="Input [yellow] 2 8 2 2" xfId="10941" xr:uid="{00000000-0005-0000-0000-0000BE2A0000}"/>
    <cellStyle name="Input [yellow] 2 8 2 3" xfId="10942" xr:uid="{00000000-0005-0000-0000-0000BF2A0000}"/>
    <cellStyle name="Input [yellow] 2 8 2 4" xfId="10943" xr:uid="{00000000-0005-0000-0000-0000C02A0000}"/>
    <cellStyle name="Input [yellow] 2 8 2 5" xfId="10944" xr:uid="{00000000-0005-0000-0000-0000C12A0000}"/>
    <cellStyle name="Input [yellow] 2 8 3" xfId="10945" xr:uid="{00000000-0005-0000-0000-0000C22A0000}"/>
    <cellStyle name="Input [yellow] 2 8 3 2" xfId="10946" xr:uid="{00000000-0005-0000-0000-0000C32A0000}"/>
    <cellStyle name="Input [yellow] 2 8 3 3" xfId="10947" xr:uid="{00000000-0005-0000-0000-0000C42A0000}"/>
    <cellStyle name="Input [yellow] 2 8 3 4" xfId="10948" xr:uid="{00000000-0005-0000-0000-0000C52A0000}"/>
    <cellStyle name="Input [yellow] 2 8 3 5" xfId="10949" xr:uid="{00000000-0005-0000-0000-0000C62A0000}"/>
    <cellStyle name="Input [yellow] 2 8 4" xfId="10950" xr:uid="{00000000-0005-0000-0000-0000C72A0000}"/>
    <cellStyle name="Input [yellow] 2 8 4 2" xfId="10951" xr:uid="{00000000-0005-0000-0000-0000C82A0000}"/>
    <cellStyle name="Input [yellow] 2 8 4 3" xfId="10952" xr:uid="{00000000-0005-0000-0000-0000C92A0000}"/>
    <cellStyle name="Input [yellow] 2 8 4 4" xfId="10953" xr:uid="{00000000-0005-0000-0000-0000CA2A0000}"/>
    <cellStyle name="Input [yellow] 2 8 4 5" xfId="10954" xr:uid="{00000000-0005-0000-0000-0000CB2A0000}"/>
    <cellStyle name="Input [yellow] 2 8 5" xfId="10955" xr:uid="{00000000-0005-0000-0000-0000CC2A0000}"/>
    <cellStyle name="Input [yellow] 2 8 6" xfId="10956" xr:uid="{00000000-0005-0000-0000-0000CD2A0000}"/>
    <cellStyle name="Input [yellow] 2 8 7" xfId="10957" xr:uid="{00000000-0005-0000-0000-0000CE2A0000}"/>
    <cellStyle name="Input [yellow] 2 8 8" xfId="10958" xr:uid="{00000000-0005-0000-0000-0000CF2A0000}"/>
    <cellStyle name="Input [yellow] 2 9" xfId="10959" xr:uid="{00000000-0005-0000-0000-0000D02A0000}"/>
    <cellStyle name="Input [yellow] 3" xfId="10960" xr:uid="{00000000-0005-0000-0000-0000D12A0000}"/>
    <cellStyle name="Input [yellow] 3 10" xfId="10961" xr:uid="{00000000-0005-0000-0000-0000D22A0000}"/>
    <cellStyle name="Input [yellow] 3 11" xfId="10962" xr:uid="{00000000-0005-0000-0000-0000D32A0000}"/>
    <cellStyle name="Input [yellow] 3 12" xfId="10963" xr:uid="{00000000-0005-0000-0000-0000D42A0000}"/>
    <cellStyle name="Input [yellow] 3 2" xfId="10964" xr:uid="{00000000-0005-0000-0000-0000D52A0000}"/>
    <cellStyle name="Input [yellow] 3 2 10" xfId="10965" xr:uid="{00000000-0005-0000-0000-0000D62A0000}"/>
    <cellStyle name="Input [yellow] 3 2 11" xfId="10966" xr:uid="{00000000-0005-0000-0000-0000D72A0000}"/>
    <cellStyle name="Input [yellow] 3 2 12" xfId="10967" xr:uid="{00000000-0005-0000-0000-0000D82A0000}"/>
    <cellStyle name="Input [yellow] 3 2 13" xfId="10968" xr:uid="{00000000-0005-0000-0000-0000D92A0000}"/>
    <cellStyle name="Input [yellow] 3 2 2" xfId="10969" xr:uid="{00000000-0005-0000-0000-0000DA2A0000}"/>
    <cellStyle name="Input [yellow] 3 2 2 10" xfId="10970" xr:uid="{00000000-0005-0000-0000-0000DB2A0000}"/>
    <cellStyle name="Input [yellow] 3 2 2 11" xfId="10971" xr:uid="{00000000-0005-0000-0000-0000DC2A0000}"/>
    <cellStyle name="Input [yellow] 3 2 2 2" xfId="10972" xr:uid="{00000000-0005-0000-0000-0000DD2A0000}"/>
    <cellStyle name="Input [yellow] 3 2 2 2 2" xfId="10973" xr:uid="{00000000-0005-0000-0000-0000DE2A0000}"/>
    <cellStyle name="Input [yellow] 3 2 2 2 2 2" xfId="10974" xr:uid="{00000000-0005-0000-0000-0000DF2A0000}"/>
    <cellStyle name="Input [yellow] 3 2 2 2 2 3" xfId="10975" xr:uid="{00000000-0005-0000-0000-0000E02A0000}"/>
    <cellStyle name="Input [yellow] 3 2 2 2 2 4" xfId="10976" xr:uid="{00000000-0005-0000-0000-0000E12A0000}"/>
    <cellStyle name="Input [yellow] 3 2 2 2 2 5" xfId="10977" xr:uid="{00000000-0005-0000-0000-0000E22A0000}"/>
    <cellStyle name="Input [yellow] 3 2 2 2 3" xfId="10978" xr:uid="{00000000-0005-0000-0000-0000E32A0000}"/>
    <cellStyle name="Input [yellow] 3 2 2 2 3 2" xfId="10979" xr:uid="{00000000-0005-0000-0000-0000E42A0000}"/>
    <cellStyle name="Input [yellow] 3 2 2 2 3 3" xfId="10980" xr:uid="{00000000-0005-0000-0000-0000E52A0000}"/>
    <cellStyle name="Input [yellow] 3 2 2 2 3 4" xfId="10981" xr:uid="{00000000-0005-0000-0000-0000E62A0000}"/>
    <cellStyle name="Input [yellow] 3 2 2 2 3 5" xfId="10982" xr:uid="{00000000-0005-0000-0000-0000E72A0000}"/>
    <cellStyle name="Input [yellow] 3 2 2 2 4" xfId="10983" xr:uid="{00000000-0005-0000-0000-0000E82A0000}"/>
    <cellStyle name="Input [yellow] 3 2 2 2 4 2" xfId="10984" xr:uid="{00000000-0005-0000-0000-0000E92A0000}"/>
    <cellStyle name="Input [yellow] 3 2 2 2 4 3" xfId="10985" xr:uid="{00000000-0005-0000-0000-0000EA2A0000}"/>
    <cellStyle name="Input [yellow] 3 2 2 2 4 4" xfId="10986" xr:uid="{00000000-0005-0000-0000-0000EB2A0000}"/>
    <cellStyle name="Input [yellow] 3 2 2 2 4 5" xfId="10987" xr:uid="{00000000-0005-0000-0000-0000EC2A0000}"/>
    <cellStyle name="Input [yellow] 3 2 2 2 5" xfId="10988" xr:uid="{00000000-0005-0000-0000-0000ED2A0000}"/>
    <cellStyle name="Input [yellow] 3 2 2 2 6" xfId="10989" xr:uid="{00000000-0005-0000-0000-0000EE2A0000}"/>
    <cellStyle name="Input [yellow] 3 2 2 2 7" xfId="10990" xr:uid="{00000000-0005-0000-0000-0000EF2A0000}"/>
    <cellStyle name="Input [yellow] 3 2 2 2 8" xfId="10991" xr:uid="{00000000-0005-0000-0000-0000F02A0000}"/>
    <cellStyle name="Input [yellow] 3 2 2 3" xfId="10992" xr:uid="{00000000-0005-0000-0000-0000F12A0000}"/>
    <cellStyle name="Input [yellow] 3 2 2 3 2" xfId="10993" xr:uid="{00000000-0005-0000-0000-0000F22A0000}"/>
    <cellStyle name="Input [yellow] 3 2 2 3 2 2" xfId="10994" xr:uid="{00000000-0005-0000-0000-0000F32A0000}"/>
    <cellStyle name="Input [yellow] 3 2 2 3 2 3" xfId="10995" xr:uid="{00000000-0005-0000-0000-0000F42A0000}"/>
    <cellStyle name="Input [yellow] 3 2 2 3 2 4" xfId="10996" xr:uid="{00000000-0005-0000-0000-0000F52A0000}"/>
    <cellStyle name="Input [yellow] 3 2 2 3 2 5" xfId="10997" xr:uid="{00000000-0005-0000-0000-0000F62A0000}"/>
    <cellStyle name="Input [yellow] 3 2 2 3 3" xfId="10998" xr:uid="{00000000-0005-0000-0000-0000F72A0000}"/>
    <cellStyle name="Input [yellow] 3 2 2 3 3 2" xfId="10999" xr:uid="{00000000-0005-0000-0000-0000F82A0000}"/>
    <cellStyle name="Input [yellow] 3 2 2 3 3 3" xfId="11000" xr:uid="{00000000-0005-0000-0000-0000F92A0000}"/>
    <cellStyle name="Input [yellow] 3 2 2 3 3 4" xfId="11001" xr:uid="{00000000-0005-0000-0000-0000FA2A0000}"/>
    <cellStyle name="Input [yellow] 3 2 2 3 3 5" xfId="11002" xr:uid="{00000000-0005-0000-0000-0000FB2A0000}"/>
    <cellStyle name="Input [yellow] 3 2 2 3 4" xfId="11003" xr:uid="{00000000-0005-0000-0000-0000FC2A0000}"/>
    <cellStyle name="Input [yellow] 3 2 2 3 4 2" xfId="11004" xr:uid="{00000000-0005-0000-0000-0000FD2A0000}"/>
    <cellStyle name="Input [yellow] 3 2 2 3 4 3" xfId="11005" xr:uid="{00000000-0005-0000-0000-0000FE2A0000}"/>
    <cellStyle name="Input [yellow] 3 2 2 3 4 4" xfId="11006" xr:uid="{00000000-0005-0000-0000-0000FF2A0000}"/>
    <cellStyle name="Input [yellow] 3 2 2 3 4 5" xfId="11007" xr:uid="{00000000-0005-0000-0000-0000002B0000}"/>
    <cellStyle name="Input [yellow] 3 2 2 3 5" xfId="11008" xr:uid="{00000000-0005-0000-0000-0000012B0000}"/>
    <cellStyle name="Input [yellow] 3 2 2 3 6" xfId="11009" xr:uid="{00000000-0005-0000-0000-0000022B0000}"/>
    <cellStyle name="Input [yellow] 3 2 2 3 7" xfId="11010" xr:uid="{00000000-0005-0000-0000-0000032B0000}"/>
    <cellStyle name="Input [yellow] 3 2 2 3 8" xfId="11011" xr:uid="{00000000-0005-0000-0000-0000042B0000}"/>
    <cellStyle name="Input [yellow] 3 2 2 4" xfId="11012" xr:uid="{00000000-0005-0000-0000-0000052B0000}"/>
    <cellStyle name="Input [yellow] 3 2 2 4 2" xfId="11013" xr:uid="{00000000-0005-0000-0000-0000062B0000}"/>
    <cellStyle name="Input [yellow] 3 2 2 4 2 2" xfId="11014" xr:uid="{00000000-0005-0000-0000-0000072B0000}"/>
    <cellStyle name="Input [yellow] 3 2 2 4 2 3" xfId="11015" xr:uid="{00000000-0005-0000-0000-0000082B0000}"/>
    <cellStyle name="Input [yellow] 3 2 2 4 2 4" xfId="11016" xr:uid="{00000000-0005-0000-0000-0000092B0000}"/>
    <cellStyle name="Input [yellow] 3 2 2 4 2 5" xfId="11017" xr:uid="{00000000-0005-0000-0000-00000A2B0000}"/>
    <cellStyle name="Input [yellow] 3 2 2 4 3" xfId="11018" xr:uid="{00000000-0005-0000-0000-00000B2B0000}"/>
    <cellStyle name="Input [yellow] 3 2 2 4 3 2" xfId="11019" xr:uid="{00000000-0005-0000-0000-00000C2B0000}"/>
    <cellStyle name="Input [yellow] 3 2 2 4 3 3" xfId="11020" xr:uid="{00000000-0005-0000-0000-00000D2B0000}"/>
    <cellStyle name="Input [yellow] 3 2 2 4 3 4" xfId="11021" xr:uid="{00000000-0005-0000-0000-00000E2B0000}"/>
    <cellStyle name="Input [yellow] 3 2 2 4 3 5" xfId="11022" xr:uid="{00000000-0005-0000-0000-00000F2B0000}"/>
    <cellStyle name="Input [yellow] 3 2 2 4 4" xfId="11023" xr:uid="{00000000-0005-0000-0000-0000102B0000}"/>
    <cellStyle name="Input [yellow] 3 2 2 4 4 2" xfId="11024" xr:uid="{00000000-0005-0000-0000-0000112B0000}"/>
    <cellStyle name="Input [yellow] 3 2 2 4 4 3" xfId="11025" xr:uid="{00000000-0005-0000-0000-0000122B0000}"/>
    <cellStyle name="Input [yellow] 3 2 2 4 4 4" xfId="11026" xr:uid="{00000000-0005-0000-0000-0000132B0000}"/>
    <cellStyle name="Input [yellow] 3 2 2 4 4 5" xfId="11027" xr:uid="{00000000-0005-0000-0000-0000142B0000}"/>
    <cellStyle name="Input [yellow] 3 2 2 4 5" xfId="11028" xr:uid="{00000000-0005-0000-0000-0000152B0000}"/>
    <cellStyle name="Input [yellow] 3 2 2 4 6" xfId="11029" xr:uid="{00000000-0005-0000-0000-0000162B0000}"/>
    <cellStyle name="Input [yellow] 3 2 2 4 7" xfId="11030" xr:uid="{00000000-0005-0000-0000-0000172B0000}"/>
    <cellStyle name="Input [yellow] 3 2 2 4 8" xfId="11031" xr:uid="{00000000-0005-0000-0000-0000182B0000}"/>
    <cellStyle name="Input [yellow] 3 2 2 5" xfId="11032" xr:uid="{00000000-0005-0000-0000-0000192B0000}"/>
    <cellStyle name="Input [yellow] 3 2 2 5 2" xfId="11033" xr:uid="{00000000-0005-0000-0000-00001A2B0000}"/>
    <cellStyle name="Input [yellow] 3 2 2 5 3" xfId="11034" xr:uid="{00000000-0005-0000-0000-00001B2B0000}"/>
    <cellStyle name="Input [yellow] 3 2 2 5 4" xfId="11035" xr:uid="{00000000-0005-0000-0000-00001C2B0000}"/>
    <cellStyle name="Input [yellow] 3 2 2 5 5" xfId="11036" xr:uid="{00000000-0005-0000-0000-00001D2B0000}"/>
    <cellStyle name="Input [yellow] 3 2 2 6" xfId="11037" xr:uid="{00000000-0005-0000-0000-00001E2B0000}"/>
    <cellStyle name="Input [yellow] 3 2 2 6 2" xfId="11038" xr:uid="{00000000-0005-0000-0000-00001F2B0000}"/>
    <cellStyle name="Input [yellow] 3 2 2 6 3" xfId="11039" xr:uid="{00000000-0005-0000-0000-0000202B0000}"/>
    <cellStyle name="Input [yellow] 3 2 2 6 4" xfId="11040" xr:uid="{00000000-0005-0000-0000-0000212B0000}"/>
    <cellStyle name="Input [yellow] 3 2 2 6 5" xfId="11041" xr:uid="{00000000-0005-0000-0000-0000222B0000}"/>
    <cellStyle name="Input [yellow] 3 2 2 7" xfId="11042" xr:uid="{00000000-0005-0000-0000-0000232B0000}"/>
    <cellStyle name="Input [yellow] 3 2 2 7 2" xfId="11043" xr:uid="{00000000-0005-0000-0000-0000242B0000}"/>
    <cellStyle name="Input [yellow] 3 2 2 7 3" xfId="11044" xr:uid="{00000000-0005-0000-0000-0000252B0000}"/>
    <cellStyle name="Input [yellow] 3 2 2 7 4" xfId="11045" xr:uid="{00000000-0005-0000-0000-0000262B0000}"/>
    <cellStyle name="Input [yellow] 3 2 2 7 5" xfId="11046" xr:uid="{00000000-0005-0000-0000-0000272B0000}"/>
    <cellStyle name="Input [yellow] 3 2 2 8" xfId="11047" xr:uid="{00000000-0005-0000-0000-0000282B0000}"/>
    <cellStyle name="Input [yellow] 3 2 2 9" xfId="11048" xr:uid="{00000000-0005-0000-0000-0000292B0000}"/>
    <cellStyle name="Input [yellow] 3 2 3" xfId="11049" xr:uid="{00000000-0005-0000-0000-00002A2B0000}"/>
    <cellStyle name="Input [yellow] 3 2 3 10" xfId="11050" xr:uid="{00000000-0005-0000-0000-00002B2B0000}"/>
    <cellStyle name="Input [yellow] 3 2 3 11" xfId="11051" xr:uid="{00000000-0005-0000-0000-00002C2B0000}"/>
    <cellStyle name="Input [yellow] 3 2 3 2" xfId="11052" xr:uid="{00000000-0005-0000-0000-00002D2B0000}"/>
    <cellStyle name="Input [yellow] 3 2 3 2 2" xfId="11053" xr:uid="{00000000-0005-0000-0000-00002E2B0000}"/>
    <cellStyle name="Input [yellow] 3 2 3 2 2 2" xfId="11054" xr:uid="{00000000-0005-0000-0000-00002F2B0000}"/>
    <cellStyle name="Input [yellow] 3 2 3 2 2 3" xfId="11055" xr:uid="{00000000-0005-0000-0000-0000302B0000}"/>
    <cellStyle name="Input [yellow] 3 2 3 2 2 4" xfId="11056" xr:uid="{00000000-0005-0000-0000-0000312B0000}"/>
    <cellStyle name="Input [yellow] 3 2 3 2 2 5" xfId="11057" xr:uid="{00000000-0005-0000-0000-0000322B0000}"/>
    <cellStyle name="Input [yellow] 3 2 3 2 3" xfId="11058" xr:uid="{00000000-0005-0000-0000-0000332B0000}"/>
    <cellStyle name="Input [yellow] 3 2 3 2 3 2" xfId="11059" xr:uid="{00000000-0005-0000-0000-0000342B0000}"/>
    <cellStyle name="Input [yellow] 3 2 3 2 3 3" xfId="11060" xr:uid="{00000000-0005-0000-0000-0000352B0000}"/>
    <cellStyle name="Input [yellow] 3 2 3 2 3 4" xfId="11061" xr:uid="{00000000-0005-0000-0000-0000362B0000}"/>
    <cellStyle name="Input [yellow] 3 2 3 2 3 5" xfId="11062" xr:uid="{00000000-0005-0000-0000-0000372B0000}"/>
    <cellStyle name="Input [yellow] 3 2 3 2 4" xfId="11063" xr:uid="{00000000-0005-0000-0000-0000382B0000}"/>
    <cellStyle name="Input [yellow] 3 2 3 2 4 2" xfId="11064" xr:uid="{00000000-0005-0000-0000-0000392B0000}"/>
    <cellStyle name="Input [yellow] 3 2 3 2 4 3" xfId="11065" xr:uid="{00000000-0005-0000-0000-00003A2B0000}"/>
    <cellStyle name="Input [yellow] 3 2 3 2 4 4" xfId="11066" xr:uid="{00000000-0005-0000-0000-00003B2B0000}"/>
    <cellStyle name="Input [yellow] 3 2 3 2 4 5" xfId="11067" xr:uid="{00000000-0005-0000-0000-00003C2B0000}"/>
    <cellStyle name="Input [yellow] 3 2 3 2 5" xfId="11068" xr:uid="{00000000-0005-0000-0000-00003D2B0000}"/>
    <cellStyle name="Input [yellow] 3 2 3 2 6" xfId="11069" xr:uid="{00000000-0005-0000-0000-00003E2B0000}"/>
    <cellStyle name="Input [yellow] 3 2 3 2 7" xfId="11070" xr:uid="{00000000-0005-0000-0000-00003F2B0000}"/>
    <cellStyle name="Input [yellow] 3 2 3 2 8" xfId="11071" xr:uid="{00000000-0005-0000-0000-0000402B0000}"/>
    <cellStyle name="Input [yellow] 3 2 3 3" xfId="11072" xr:uid="{00000000-0005-0000-0000-0000412B0000}"/>
    <cellStyle name="Input [yellow] 3 2 3 3 2" xfId="11073" xr:uid="{00000000-0005-0000-0000-0000422B0000}"/>
    <cellStyle name="Input [yellow] 3 2 3 3 2 2" xfId="11074" xr:uid="{00000000-0005-0000-0000-0000432B0000}"/>
    <cellStyle name="Input [yellow] 3 2 3 3 2 3" xfId="11075" xr:uid="{00000000-0005-0000-0000-0000442B0000}"/>
    <cellStyle name="Input [yellow] 3 2 3 3 2 4" xfId="11076" xr:uid="{00000000-0005-0000-0000-0000452B0000}"/>
    <cellStyle name="Input [yellow] 3 2 3 3 2 5" xfId="11077" xr:uid="{00000000-0005-0000-0000-0000462B0000}"/>
    <cellStyle name="Input [yellow] 3 2 3 3 3" xfId="11078" xr:uid="{00000000-0005-0000-0000-0000472B0000}"/>
    <cellStyle name="Input [yellow] 3 2 3 3 3 2" xfId="11079" xr:uid="{00000000-0005-0000-0000-0000482B0000}"/>
    <cellStyle name="Input [yellow] 3 2 3 3 3 3" xfId="11080" xr:uid="{00000000-0005-0000-0000-0000492B0000}"/>
    <cellStyle name="Input [yellow] 3 2 3 3 3 4" xfId="11081" xr:uid="{00000000-0005-0000-0000-00004A2B0000}"/>
    <cellStyle name="Input [yellow] 3 2 3 3 3 5" xfId="11082" xr:uid="{00000000-0005-0000-0000-00004B2B0000}"/>
    <cellStyle name="Input [yellow] 3 2 3 3 4" xfId="11083" xr:uid="{00000000-0005-0000-0000-00004C2B0000}"/>
    <cellStyle name="Input [yellow] 3 2 3 3 4 2" xfId="11084" xr:uid="{00000000-0005-0000-0000-00004D2B0000}"/>
    <cellStyle name="Input [yellow] 3 2 3 3 4 3" xfId="11085" xr:uid="{00000000-0005-0000-0000-00004E2B0000}"/>
    <cellStyle name="Input [yellow] 3 2 3 3 4 4" xfId="11086" xr:uid="{00000000-0005-0000-0000-00004F2B0000}"/>
    <cellStyle name="Input [yellow] 3 2 3 3 4 5" xfId="11087" xr:uid="{00000000-0005-0000-0000-0000502B0000}"/>
    <cellStyle name="Input [yellow] 3 2 3 3 5" xfId="11088" xr:uid="{00000000-0005-0000-0000-0000512B0000}"/>
    <cellStyle name="Input [yellow] 3 2 3 3 6" xfId="11089" xr:uid="{00000000-0005-0000-0000-0000522B0000}"/>
    <cellStyle name="Input [yellow] 3 2 3 3 7" xfId="11090" xr:uid="{00000000-0005-0000-0000-0000532B0000}"/>
    <cellStyle name="Input [yellow] 3 2 3 3 8" xfId="11091" xr:uid="{00000000-0005-0000-0000-0000542B0000}"/>
    <cellStyle name="Input [yellow] 3 2 3 4" xfId="11092" xr:uid="{00000000-0005-0000-0000-0000552B0000}"/>
    <cellStyle name="Input [yellow] 3 2 3 4 2" xfId="11093" xr:uid="{00000000-0005-0000-0000-0000562B0000}"/>
    <cellStyle name="Input [yellow] 3 2 3 4 2 2" xfId="11094" xr:uid="{00000000-0005-0000-0000-0000572B0000}"/>
    <cellStyle name="Input [yellow] 3 2 3 4 2 3" xfId="11095" xr:uid="{00000000-0005-0000-0000-0000582B0000}"/>
    <cellStyle name="Input [yellow] 3 2 3 4 2 4" xfId="11096" xr:uid="{00000000-0005-0000-0000-0000592B0000}"/>
    <cellStyle name="Input [yellow] 3 2 3 4 2 5" xfId="11097" xr:uid="{00000000-0005-0000-0000-00005A2B0000}"/>
    <cellStyle name="Input [yellow] 3 2 3 4 3" xfId="11098" xr:uid="{00000000-0005-0000-0000-00005B2B0000}"/>
    <cellStyle name="Input [yellow] 3 2 3 4 3 2" xfId="11099" xr:uid="{00000000-0005-0000-0000-00005C2B0000}"/>
    <cellStyle name="Input [yellow] 3 2 3 4 3 3" xfId="11100" xr:uid="{00000000-0005-0000-0000-00005D2B0000}"/>
    <cellStyle name="Input [yellow] 3 2 3 4 3 4" xfId="11101" xr:uid="{00000000-0005-0000-0000-00005E2B0000}"/>
    <cellStyle name="Input [yellow] 3 2 3 4 3 5" xfId="11102" xr:uid="{00000000-0005-0000-0000-00005F2B0000}"/>
    <cellStyle name="Input [yellow] 3 2 3 4 4" xfId="11103" xr:uid="{00000000-0005-0000-0000-0000602B0000}"/>
    <cellStyle name="Input [yellow] 3 2 3 4 4 2" xfId="11104" xr:uid="{00000000-0005-0000-0000-0000612B0000}"/>
    <cellStyle name="Input [yellow] 3 2 3 4 4 3" xfId="11105" xr:uid="{00000000-0005-0000-0000-0000622B0000}"/>
    <cellStyle name="Input [yellow] 3 2 3 4 4 4" xfId="11106" xr:uid="{00000000-0005-0000-0000-0000632B0000}"/>
    <cellStyle name="Input [yellow] 3 2 3 4 4 5" xfId="11107" xr:uid="{00000000-0005-0000-0000-0000642B0000}"/>
    <cellStyle name="Input [yellow] 3 2 3 4 5" xfId="11108" xr:uid="{00000000-0005-0000-0000-0000652B0000}"/>
    <cellStyle name="Input [yellow] 3 2 3 4 6" xfId="11109" xr:uid="{00000000-0005-0000-0000-0000662B0000}"/>
    <cellStyle name="Input [yellow] 3 2 3 4 7" xfId="11110" xr:uid="{00000000-0005-0000-0000-0000672B0000}"/>
    <cellStyle name="Input [yellow] 3 2 3 4 8" xfId="11111" xr:uid="{00000000-0005-0000-0000-0000682B0000}"/>
    <cellStyle name="Input [yellow] 3 2 3 5" xfId="11112" xr:uid="{00000000-0005-0000-0000-0000692B0000}"/>
    <cellStyle name="Input [yellow] 3 2 3 5 2" xfId="11113" xr:uid="{00000000-0005-0000-0000-00006A2B0000}"/>
    <cellStyle name="Input [yellow] 3 2 3 5 3" xfId="11114" xr:uid="{00000000-0005-0000-0000-00006B2B0000}"/>
    <cellStyle name="Input [yellow] 3 2 3 5 4" xfId="11115" xr:uid="{00000000-0005-0000-0000-00006C2B0000}"/>
    <cellStyle name="Input [yellow] 3 2 3 5 5" xfId="11116" xr:uid="{00000000-0005-0000-0000-00006D2B0000}"/>
    <cellStyle name="Input [yellow] 3 2 3 6" xfId="11117" xr:uid="{00000000-0005-0000-0000-00006E2B0000}"/>
    <cellStyle name="Input [yellow] 3 2 3 6 2" xfId="11118" xr:uid="{00000000-0005-0000-0000-00006F2B0000}"/>
    <cellStyle name="Input [yellow] 3 2 3 6 3" xfId="11119" xr:uid="{00000000-0005-0000-0000-0000702B0000}"/>
    <cellStyle name="Input [yellow] 3 2 3 6 4" xfId="11120" xr:uid="{00000000-0005-0000-0000-0000712B0000}"/>
    <cellStyle name="Input [yellow] 3 2 3 6 5" xfId="11121" xr:uid="{00000000-0005-0000-0000-0000722B0000}"/>
    <cellStyle name="Input [yellow] 3 2 3 7" xfId="11122" xr:uid="{00000000-0005-0000-0000-0000732B0000}"/>
    <cellStyle name="Input [yellow] 3 2 3 7 2" xfId="11123" xr:uid="{00000000-0005-0000-0000-0000742B0000}"/>
    <cellStyle name="Input [yellow] 3 2 3 7 3" xfId="11124" xr:uid="{00000000-0005-0000-0000-0000752B0000}"/>
    <cellStyle name="Input [yellow] 3 2 3 7 4" xfId="11125" xr:uid="{00000000-0005-0000-0000-0000762B0000}"/>
    <cellStyle name="Input [yellow] 3 2 3 7 5" xfId="11126" xr:uid="{00000000-0005-0000-0000-0000772B0000}"/>
    <cellStyle name="Input [yellow] 3 2 3 8" xfId="11127" xr:uid="{00000000-0005-0000-0000-0000782B0000}"/>
    <cellStyle name="Input [yellow] 3 2 3 9" xfId="11128" xr:uid="{00000000-0005-0000-0000-0000792B0000}"/>
    <cellStyle name="Input [yellow] 3 2 4" xfId="11129" xr:uid="{00000000-0005-0000-0000-00007A2B0000}"/>
    <cellStyle name="Input [yellow] 3 2 4 2" xfId="11130" xr:uid="{00000000-0005-0000-0000-00007B2B0000}"/>
    <cellStyle name="Input [yellow] 3 2 4 2 2" xfId="11131" xr:uid="{00000000-0005-0000-0000-00007C2B0000}"/>
    <cellStyle name="Input [yellow] 3 2 4 2 3" xfId="11132" xr:uid="{00000000-0005-0000-0000-00007D2B0000}"/>
    <cellStyle name="Input [yellow] 3 2 4 2 4" xfId="11133" xr:uid="{00000000-0005-0000-0000-00007E2B0000}"/>
    <cellStyle name="Input [yellow] 3 2 4 2 5" xfId="11134" xr:uid="{00000000-0005-0000-0000-00007F2B0000}"/>
    <cellStyle name="Input [yellow] 3 2 4 3" xfId="11135" xr:uid="{00000000-0005-0000-0000-0000802B0000}"/>
    <cellStyle name="Input [yellow] 3 2 4 3 2" xfId="11136" xr:uid="{00000000-0005-0000-0000-0000812B0000}"/>
    <cellStyle name="Input [yellow] 3 2 4 3 3" xfId="11137" xr:uid="{00000000-0005-0000-0000-0000822B0000}"/>
    <cellStyle name="Input [yellow] 3 2 4 3 4" xfId="11138" xr:uid="{00000000-0005-0000-0000-0000832B0000}"/>
    <cellStyle name="Input [yellow] 3 2 4 3 5" xfId="11139" xr:uid="{00000000-0005-0000-0000-0000842B0000}"/>
    <cellStyle name="Input [yellow] 3 2 4 4" xfId="11140" xr:uid="{00000000-0005-0000-0000-0000852B0000}"/>
    <cellStyle name="Input [yellow] 3 2 4 4 2" xfId="11141" xr:uid="{00000000-0005-0000-0000-0000862B0000}"/>
    <cellStyle name="Input [yellow] 3 2 4 4 3" xfId="11142" xr:uid="{00000000-0005-0000-0000-0000872B0000}"/>
    <cellStyle name="Input [yellow] 3 2 4 4 4" xfId="11143" xr:uid="{00000000-0005-0000-0000-0000882B0000}"/>
    <cellStyle name="Input [yellow] 3 2 4 4 5" xfId="11144" xr:uid="{00000000-0005-0000-0000-0000892B0000}"/>
    <cellStyle name="Input [yellow] 3 2 4 5" xfId="11145" xr:uid="{00000000-0005-0000-0000-00008A2B0000}"/>
    <cellStyle name="Input [yellow] 3 2 4 6" xfId="11146" xr:uid="{00000000-0005-0000-0000-00008B2B0000}"/>
    <cellStyle name="Input [yellow] 3 2 4 7" xfId="11147" xr:uid="{00000000-0005-0000-0000-00008C2B0000}"/>
    <cellStyle name="Input [yellow] 3 2 4 8" xfId="11148" xr:uid="{00000000-0005-0000-0000-00008D2B0000}"/>
    <cellStyle name="Input [yellow] 3 2 5" xfId="11149" xr:uid="{00000000-0005-0000-0000-00008E2B0000}"/>
    <cellStyle name="Input [yellow] 3 2 5 2" xfId="11150" xr:uid="{00000000-0005-0000-0000-00008F2B0000}"/>
    <cellStyle name="Input [yellow] 3 2 5 2 2" xfId="11151" xr:uid="{00000000-0005-0000-0000-0000902B0000}"/>
    <cellStyle name="Input [yellow] 3 2 5 2 3" xfId="11152" xr:uid="{00000000-0005-0000-0000-0000912B0000}"/>
    <cellStyle name="Input [yellow] 3 2 5 2 4" xfId="11153" xr:uid="{00000000-0005-0000-0000-0000922B0000}"/>
    <cellStyle name="Input [yellow] 3 2 5 2 5" xfId="11154" xr:uid="{00000000-0005-0000-0000-0000932B0000}"/>
    <cellStyle name="Input [yellow] 3 2 5 3" xfId="11155" xr:uid="{00000000-0005-0000-0000-0000942B0000}"/>
    <cellStyle name="Input [yellow] 3 2 5 3 2" xfId="11156" xr:uid="{00000000-0005-0000-0000-0000952B0000}"/>
    <cellStyle name="Input [yellow] 3 2 5 3 3" xfId="11157" xr:uid="{00000000-0005-0000-0000-0000962B0000}"/>
    <cellStyle name="Input [yellow] 3 2 5 3 4" xfId="11158" xr:uid="{00000000-0005-0000-0000-0000972B0000}"/>
    <cellStyle name="Input [yellow] 3 2 5 3 5" xfId="11159" xr:uid="{00000000-0005-0000-0000-0000982B0000}"/>
    <cellStyle name="Input [yellow] 3 2 5 4" xfId="11160" xr:uid="{00000000-0005-0000-0000-0000992B0000}"/>
    <cellStyle name="Input [yellow] 3 2 5 4 2" xfId="11161" xr:uid="{00000000-0005-0000-0000-00009A2B0000}"/>
    <cellStyle name="Input [yellow] 3 2 5 4 3" xfId="11162" xr:uid="{00000000-0005-0000-0000-00009B2B0000}"/>
    <cellStyle name="Input [yellow] 3 2 5 4 4" xfId="11163" xr:uid="{00000000-0005-0000-0000-00009C2B0000}"/>
    <cellStyle name="Input [yellow] 3 2 5 4 5" xfId="11164" xr:uid="{00000000-0005-0000-0000-00009D2B0000}"/>
    <cellStyle name="Input [yellow] 3 2 5 5" xfId="11165" xr:uid="{00000000-0005-0000-0000-00009E2B0000}"/>
    <cellStyle name="Input [yellow] 3 2 5 6" xfId="11166" xr:uid="{00000000-0005-0000-0000-00009F2B0000}"/>
    <cellStyle name="Input [yellow] 3 2 5 7" xfId="11167" xr:uid="{00000000-0005-0000-0000-0000A02B0000}"/>
    <cellStyle name="Input [yellow] 3 2 5 8" xfId="11168" xr:uid="{00000000-0005-0000-0000-0000A12B0000}"/>
    <cellStyle name="Input [yellow] 3 2 6" xfId="11169" xr:uid="{00000000-0005-0000-0000-0000A22B0000}"/>
    <cellStyle name="Input [yellow] 3 2 6 2" xfId="11170" xr:uid="{00000000-0005-0000-0000-0000A32B0000}"/>
    <cellStyle name="Input [yellow] 3 2 6 2 2" xfId="11171" xr:uid="{00000000-0005-0000-0000-0000A42B0000}"/>
    <cellStyle name="Input [yellow] 3 2 6 2 3" xfId="11172" xr:uid="{00000000-0005-0000-0000-0000A52B0000}"/>
    <cellStyle name="Input [yellow] 3 2 6 2 4" xfId="11173" xr:uid="{00000000-0005-0000-0000-0000A62B0000}"/>
    <cellStyle name="Input [yellow] 3 2 6 2 5" xfId="11174" xr:uid="{00000000-0005-0000-0000-0000A72B0000}"/>
    <cellStyle name="Input [yellow] 3 2 6 3" xfId="11175" xr:uid="{00000000-0005-0000-0000-0000A82B0000}"/>
    <cellStyle name="Input [yellow] 3 2 6 3 2" xfId="11176" xr:uid="{00000000-0005-0000-0000-0000A92B0000}"/>
    <cellStyle name="Input [yellow] 3 2 6 3 3" xfId="11177" xr:uid="{00000000-0005-0000-0000-0000AA2B0000}"/>
    <cellStyle name="Input [yellow] 3 2 6 3 4" xfId="11178" xr:uid="{00000000-0005-0000-0000-0000AB2B0000}"/>
    <cellStyle name="Input [yellow] 3 2 6 3 5" xfId="11179" xr:uid="{00000000-0005-0000-0000-0000AC2B0000}"/>
    <cellStyle name="Input [yellow] 3 2 6 4" xfId="11180" xr:uid="{00000000-0005-0000-0000-0000AD2B0000}"/>
    <cellStyle name="Input [yellow] 3 2 6 4 2" xfId="11181" xr:uid="{00000000-0005-0000-0000-0000AE2B0000}"/>
    <cellStyle name="Input [yellow] 3 2 6 4 3" xfId="11182" xr:uid="{00000000-0005-0000-0000-0000AF2B0000}"/>
    <cellStyle name="Input [yellow] 3 2 6 4 4" xfId="11183" xr:uid="{00000000-0005-0000-0000-0000B02B0000}"/>
    <cellStyle name="Input [yellow] 3 2 6 4 5" xfId="11184" xr:uid="{00000000-0005-0000-0000-0000B12B0000}"/>
    <cellStyle name="Input [yellow] 3 2 6 5" xfId="11185" xr:uid="{00000000-0005-0000-0000-0000B22B0000}"/>
    <cellStyle name="Input [yellow] 3 2 6 6" xfId="11186" xr:uid="{00000000-0005-0000-0000-0000B32B0000}"/>
    <cellStyle name="Input [yellow] 3 2 6 7" xfId="11187" xr:uid="{00000000-0005-0000-0000-0000B42B0000}"/>
    <cellStyle name="Input [yellow] 3 2 6 8" xfId="11188" xr:uid="{00000000-0005-0000-0000-0000B52B0000}"/>
    <cellStyle name="Input [yellow] 3 2 7" xfId="11189" xr:uid="{00000000-0005-0000-0000-0000B62B0000}"/>
    <cellStyle name="Input [yellow] 3 2 7 2" xfId="11190" xr:uid="{00000000-0005-0000-0000-0000B72B0000}"/>
    <cellStyle name="Input [yellow] 3 2 7 3" xfId="11191" xr:uid="{00000000-0005-0000-0000-0000B82B0000}"/>
    <cellStyle name="Input [yellow] 3 2 7 4" xfId="11192" xr:uid="{00000000-0005-0000-0000-0000B92B0000}"/>
    <cellStyle name="Input [yellow] 3 2 7 5" xfId="11193" xr:uid="{00000000-0005-0000-0000-0000BA2B0000}"/>
    <cellStyle name="Input [yellow] 3 2 8" xfId="11194" xr:uid="{00000000-0005-0000-0000-0000BB2B0000}"/>
    <cellStyle name="Input [yellow] 3 2 8 2" xfId="11195" xr:uid="{00000000-0005-0000-0000-0000BC2B0000}"/>
    <cellStyle name="Input [yellow] 3 2 8 3" xfId="11196" xr:uid="{00000000-0005-0000-0000-0000BD2B0000}"/>
    <cellStyle name="Input [yellow] 3 2 8 4" xfId="11197" xr:uid="{00000000-0005-0000-0000-0000BE2B0000}"/>
    <cellStyle name="Input [yellow] 3 2 8 5" xfId="11198" xr:uid="{00000000-0005-0000-0000-0000BF2B0000}"/>
    <cellStyle name="Input [yellow] 3 2 9" xfId="11199" xr:uid="{00000000-0005-0000-0000-0000C02B0000}"/>
    <cellStyle name="Input [yellow] 3 2 9 2" xfId="11200" xr:uid="{00000000-0005-0000-0000-0000C12B0000}"/>
    <cellStyle name="Input [yellow] 3 2 9 3" xfId="11201" xr:uid="{00000000-0005-0000-0000-0000C22B0000}"/>
    <cellStyle name="Input [yellow] 3 2 9 4" xfId="11202" xr:uid="{00000000-0005-0000-0000-0000C32B0000}"/>
    <cellStyle name="Input [yellow] 3 2 9 5" xfId="11203" xr:uid="{00000000-0005-0000-0000-0000C42B0000}"/>
    <cellStyle name="Input [yellow] 3 3" xfId="11204" xr:uid="{00000000-0005-0000-0000-0000C52B0000}"/>
    <cellStyle name="Input [yellow] 3 3 10" xfId="11205" xr:uid="{00000000-0005-0000-0000-0000C62B0000}"/>
    <cellStyle name="Input [yellow] 3 3 11" xfId="11206" xr:uid="{00000000-0005-0000-0000-0000C72B0000}"/>
    <cellStyle name="Input [yellow] 3 3 2" xfId="11207" xr:uid="{00000000-0005-0000-0000-0000C82B0000}"/>
    <cellStyle name="Input [yellow] 3 3 2 2" xfId="11208" xr:uid="{00000000-0005-0000-0000-0000C92B0000}"/>
    <cellStyle name="Input [yellow] 3 3 2 2 2" xfId="11209" xr:uid="{00000000-0005-0000-0000-0000CA2B0000}"/>
    <cellStyle name="Input [yellow] 3 3 2 2 3" xfId="11210" xr:uid="{00000000-0005-0000-0000-0000CB2B0000}"/>
    <cellStyle name="Input [yellow] 3 3 2 2 4" xfId="11211" xr:uid="{00000000-0005-0000-0000-0000CC2B0000}"/>
    <cellStyle name="Input [yellow] 3 3 2 2 5" xfId="11212" xr:uid="{00000000-0005-0000-0000-0000CD2B0000}"/>
    <cellStyle name="Input [yellow] 3 3 2 3" xfId="11213" xr:uid="{00000000-0005-0000-0000-0000CE2B0000}"/>
    <cellStyle name="Input [yellow] 3 3 2 3 2" xfId="11214" xr:uid="{00000000-0005-0000-0000-0000CF2B0000}"/>
    <cellStyle name="Input [yellow] 3 3 2 3 3" xfId="11215" xr:uid="{00000000-0005-0000-0000-0000D02B0000}"/>
    <cellStyle name="Input [yellow] 3 3 2 3 4" xfId="11216" xr:uid="{00000000-0005-0000-0000-0000D12B0000}"/>
    <cellStyle name="Input [yellow] 3 3 2 3 5" xfId="11217" xr:uid="{00000000-0005-0000-0000-0000D22B0000}"/>
    <cellStyle name="Input [yellow] 3 3 2 4" xfId="11218" xr:uid="{00000000-0005-0000-0000-0000D32B0000}"/>
    <cellStyle name="Input [yellow] 3 3 2 4 2" xfId="11219" xr:uid="{00000000-0005-0000-0000-0000D42B0000}"/>
    <cellStyle name="Input [yellow] 3 3 2 4 3" xfId="11220" xr:uid="{00000000-0005-0000-0000-0000D52B0000}"/>
    <cellStyle name="Input [yellow] 3 3 2 4 4" xfId="11221" xr:uid="{00000000-0005-0000-0000-0000D62B0000}"/>
    <cellStyle name="Input [yellow] 3 3 2 4 5" xfId="11222" xr:uid="{00000000-0005-0000-0000-0000D72B0000}"/>
    <cellStyle name="Input [yellow] 3 3 2 5" xfId="11223" xr:uid="{00000000-0005-0000-0000-0000D82B0000}"/>
    <cellStyle name="Input [yellow] 3 3 2 6" xfId="11224" xr:uid="{00000000-0005-0000-0000-0000D92B0000}"/>
    <cellStyle name="Input [yellow] 3 3 2 7" xfId="11225" xr:uid="{00000000-0005-0000-0000-0000DA2B0000}"/>
    <cellStyle name="Input [yellow] 3 3 2 8" xfId="11226" xr:uid="{00000000-0005-0000-0000-0000DB2B0000}"/>
    <cellStyle name="Input [yellow] 3 3 3" xfId="11227" xr:uid="{00000000-0005-0000-0000-0000DC2B0000}"/>
    <cellStyle name="Input [yellow] 3 3 3 2" xfId="11228" xr:uid="{00000000-0005-0000-0000-0000DD2B0000}"/>
    <cellStyle name="Input [yellow] 3 3 3 2 2" xfId="11229" xr:uid="{00000000-0005-0000-0000-0000DE2B0000}"/>
    <cellStyle name="Input [yellow] 3 3 3 2 3" xfId="11230" xr:uid="{00000000-0005-0000-0000-0000DF2B0000}"/>
    <cellStyle name="Input [yellow] 3 3 3 2 4" xfId="11231" xr:uid="{00000000-0005-0000-0000-0000E02B0000}"/>
    <cellStyle name="Input [yellow] 3 3 3 2 5" xfId="11232" xr:uid="{00000000-0005-0000-0000-0000E12B0000}"/>
    <cellStyle name="Input [yellow] 3 3 3 3" xfId="11233" xr:uid="{00000000-0005-0000-0000-0000E22B0000}"/>
    <cellStyle name="Input [yellow] 3 3 3 3 2" xfId="11234" xr:uid="{00000000-0005-0000-0000-0000E32B0000}"/>
    <cellStyle name="Input [yellow] 3 3 3 3 3" xfId="11235" xr:uid="{00000000-0005-0000-0000-0000E42B0000}"/>
    <cellStyle name="Input [yellow] 3 3 3 3 4" xfId="11236" xr:uid="{00000000-0005-0000-0000-0000E52B0000}"/>
    <cellStyle name="Input [yellow] 3 3 3 3 5" xfId="11237" xr:uid="{00000000-0005-0000-0000-0000E62B0000}"/>
    <cellStyle name="Input [yellow] 3 3 3 4" xfId="11238" xr:uid="{00000000-0005-0000-0000-0000E72B0000}"/>
    <cellStyle name="Input [yellow] 3 3 3 4 2" xfId="11239" xr:uid="{00000000-0005-0000-0000-0000E82B0000}"/>
    <cellStyle name="Input [yellow] 3 3 3 4 3" xfId="11240" xr:uid="{00000000-0005-0000-0000-0000E92B0000}"/>
    <cellStyle name="Input [yellow] 3 3 3 4 4" xfId="11241" xr:uid="{00000000-0005-0000-0000-0000EA2B0000}"/>
    <cellStyle name="Input [yellow] 3 3 3 4 5" xfId="11242" xr:uid="{00000000-0005-0000-0000-0000EB2B0000}"/>
    <cellStyle name="Input [yellow] 3 3 3 5" xfId="11243" xr:uid="{00000000-0005-0000-0000-0000EC2B0000}"/>
    <cellStyle name="Input [yellow] 3 3 3 6" xfId="11244" xr:uid="{00000000-0005-0000-0000-0000ED2B0000}"/>
    <cellStyle name="Input [yellow] 3 3 3 7" xfId="11245" xr:uid="{00000000-0005-0000-0000-0000EE2B0000}"/>
    <cellStyle name="Input [yellow] 3 3 3 8" xfId="11246" xr:uid="{00000000-0005-0000-0000-0000EF2B0000}"/>
    <cellStyle name="Input [yellow] 3 3 4" xfId="11247" xr:uid="{00000000-0005-0000-0000-0000F02B0000}"/>
    <cellStyle name="Input [yellow] 3 3 4 2" xfId="11248" xr:uid="{00000000-0005-0000-0000-0000F12B0000}"/>
    <cellStyle name="Input [yellow] 3 3 4 2 2" xfId="11249" xr:uid="{00000000-0005-0000-0000-0000F22B0000}"/>
    <cellStyle name="Input [yellow] 3 3 4 2 3" xfId="11250" xr:uid="{00000000-0005-0000-0000-0000F32B0000}"/>
    <cellStyle name="Input [yellow] 3 3 4 2 4" xfId="11251" xr:uid="{00000000-0005-0000-0000-0000F42B0000}"/>
    <cellStyle name="Input [yellow] 3 3 4 2 5" xfId="11252" xr:uid="{00000000-0005-0000-0000-0000F52B0000}"/>
    <cellStyle name="Input [yellow] 3 3 4 3" xfId="11253" xr:uid="{00000000-0005-0000-0000-0000F62B0000}"/>
    <cellStyle name="Input [yellow] 3 3 4 3 2" xfId="11254" xr:uid="{00000000-0005-0000-0000-0000F72B0000}"/>
    <cellStyle name="Input [yellow] 3 3 4 3 3" xfId="11255" xr:uid="{00000000-0005-0000-0000-0000F82B0000}"/>
    <cellStyle name="Input [yellow] 3 3 4 3 4" xfId="11256" xr:uid="{00000000-0005-0000-0000-0000F92B0000}"/>
    <cellStyle name="Input [yellow] 3 3 4 3 5" xfId="11257" xr:uid="{00000000-0005-0000-0000-0000FA2B0000}"/>
    <cellStyle name="Input [yellow] 3 3 4 4" xfId="11258" xr:uid="{00000000-0005-0000-0000-0000FB2B0000}"/>
    <cellStyle name="Input [yellow] 3 3 4 4 2" xfId="11259" xr:uid="{00000000-0005-0000-0000-0000FC2B0000}"/>
    <cellStyle name="Input [yellow] 3 3 4 4 3" xfId="11260" xr:uid="{00000000-0005-0000-0000-0000FD2B0000}"/>
    <cellStyle name="Input [yellow] 3 3 4 4 4" xfId="11261" xr:uid="{00000000-0005-0000-0000-0000FE2B0000}"/>
    <cellStyle name="Input [yellow] 3 3 4 4 5" xfId="11262" xr:uid="{00000000-0005-0000-0000-0000FF2B0000}"/>
    <cellStyle name="Input [yellow] 3 3 4 5" xfId="11263" xr:uid="{00000000-0005-0000-0000-0000002C0000}"/>
    <cellStyle name="Input [yellow] 3 3 4 6" xfId="11264" xr:uid="{00000000-0005-0000-0000-0000012C0000}"/>
    <cellStyle name="Input [yellow] 3 3 4 7" xfId="11265" xr:uid="{00000000-0005-0000-0000-0000022C0000}"/>
    <cellStyle name="Input [yellow] 3 3 4 8" xfId="11266" xr:uid="{00000000-0005-0000-0000-0000032C0000}"/>
    <cellStyle name="Input [yellow] 3 3 5" xfId="11267" xr:uid="{00000000-0005-0000-0000-0000042C0000}"/>
    <cellStyle name="Input [yellow] 3 3 5 2" xfId="11268" xr:uid="{00000000-0005-0000-0000-0000052C0000}"/>
    <cellStyle name="Input [yellow] 3 3 5 3" xfId="11269" xr:uid="{00000000-0005-0000-0000-0000062C0000}"/>
    <cellStyle name="Input [yellow] 3 3 5 4" xfId="11270" xr:uid="{00000000-0005-0000-0000-0000072C0000}"/>
    <cellStyle name="Input [yellow] 3 3 5 5" xfId="11271" xr:uid="{00000000-0005-0000-0000-0000082C0000}"/>
    <cellStyle name="Input [yellow] 3 3 6" xfId="11272" xr:uid="{00000000-0005-0000-0000-0000092C0000}"/>
    <cellStyle name="Input [yellow] 3 3 6 2" xfId="11273" xr:uid="{00000000-0005-0000-0000-00000A2C0000}"/>
    <cellStyle name="Input [yellow] 3 3 6 3" xfId="11274" xr:uid="{00000000-0005-0000-0000-00000B2C0000}"/>
    <cellStyle name="Input [yellow] 3 3 6 4" xfId="11275" xr:uid="{00000000-0005-0000-0000-00000C2C0000}"/>
    <cellStyle name="Input [yellow] 3 3 6 5" xfId="11276" xr:uid="{00000000-0005-0000-0000-00000D2C0000}"/>
    <cellStyle name="Input [yellow] 3 3 7" xfId="11277" xr:uid="{00000000-0005-0000-0000-00000E2C0000}"/>
    <cellStyle name="Input [yellow] 3 3 7 2" xfId="11278" xr:uid="{00000000-0005-0000-0000-00000F2C0000}"/>
    <cellStyle name="Input [yellow] 3 3 7 3" xfId="11279" xr:uid="{00000000-0005-0000-0000-0000102C0000}"/>
    <cellStyle name="Input [yellow] 3 3 7 4" xfId="11280" xr:uid="{00000000-0005-0000-0000-0000112C0000}"/>
    <cellStyle name="Input [yellow] 3 3 7 5" xfId="11281" xr:uid="{00000000-0005-0000-0000-0000122C0000}"/>
    <cellStyle name="Input [yellow] 3 3 8" xfId="11282" xr:uid="{00000000-0005-0000-0000-0000132C0000}"/>
    <cellStyle name="Input [yellow] 3 3 9" xfId="11283" xr:uid="{00000000-0005-0000-0000-0000142C0000}"/>
    <cellStyle name="Input [yellow] 3 4" xfId="11284" xr:uid="{00000000-0005-0000-0000-0000152C0000}"/>
    <cellStyle name="Input [yellow] 3 4 10" xfId="11285" xr:uid="{00000000-0005-0000-0000-0000162C0000}"/>
    <cellStyle name="Input [yellow] 3 4 11" xfId="11286" xr:uid="{00000000-0005-0000-0000-0000172C0000}"/>
    <cellStyle name="Input [yellow] 3 4 2" xfId="11287" xr:uid="{00000000-0005-0000-0000-0000182C0000}"/>
    <cellStyle name="Input [yellow] 3 4 2 2" xfId="11288" xr:uid="{00000000-0005-0000-0000-0000192C0000}"/>
    <cellStyle name="Input [yellow] 3 4 2 2 2" xfId="11289" xr:uid="{00000000-0005-0000-0000-00001A2C0000}"/>
    <cellStyle name="Input [yellow] 3 4 2 2 3" xfId="11290" xr:uid="{00000000-0005-0000-0000-00001B2C0000}"/>
    <cellStyle name="Input [yellow] 3 4 2 2 4" xfId="11291" xr:uid="{00000000-0005-0000-0000-00001C2C0000}"/>
    <cellStyle name="Input [yellow] 3 4 2 2 5" xfId="11292" xr:uid="{00000000-0005-0000-0000-00001D2C0000}"/>
    <cellStyle name="Input [yellow] 3 4 2 3" xfId="11293" xr:uid="{00000000-0005-0000-0000-00001E2C0000}"/>
    <cellStyle name="Input [yellow] 3 4 2 3 2" xfId="11294" xr:uid="{00000000-0005-0000-0000-00001F2C0000}"/>
    <cellStyle name="Input [yellow] 3 4 2 3 3" xfId="11295" xr:uid="{00000000-0005-0000-0000-0000202C0000}"/>
    <cellStyle name="Input [yellow] 3 4 2 3 4" xfId="11296" xr:uid="{00000000-0005-0000-0000-0000212C0000}"/>
    <cellStyle name="Input [yellow] 3 4 2 3 5" xfId="11297" xr:uid="{00000000-0005-0000-0000-0000222C0000}"/>
    <cellStyle name="Input [yellow] 3 4 2 4" xfId="11298" xr:uid="{00000000-0005-0000-0000-0000232C0000}"/>
    <cellStyle name="Input [yellow] 3 4 2 4 2" xfId="11299" xr:uid="{00000000-0005-0000-0000-0000242C0000}"/>
    <cellStyle name="Input [yellow] 3 4 2 4 3" xfId="11300" xr:uid="{00000000-0005-0000-0000-0000252C0000}"/>
    <cellStyle name="Input [yellow] 3 4 2 4 4" xfId="11301" xr:uid="{00000000-0005-0000-0000-0000262C0000}"/>
    <cellStyle name="Input [yellow] 3 4 2 4 5" xfId="11302" xr:uid="{00000000-0005-0000-0000-0000272C0000}"/>
    <cellStyle name="Input [yellow] 3 4 2 5" xfId="11303" xr:uid="{00000000-0005-0000-0000-0000282C0000}"/>
    <cellStyle name="Input [yellow] 3 4 2 6" xfId="11304" xr:uid="{00000000-0005-0000-0000-0000292C0000}"/>
    <cellStyle name="Input [yellow] 3 4 2 7" xfId="11305" xr:uid="{00000000-0005-0000-0000-00002A2C0000}"/>
    <cellStyle name="Input [yellow] 3 4 2 8" xfId="11306" xr:uid="{00000000-0005-0000-0000-00002B2C0000}"/>
    <cellStyle name="Input [yellow] 3 4 3" xfId="11307" xr:uid="{00000000-0005-0000-0000-00002C2C0000}"/>
    <cellStyle name="Input [yellow] 3 4 3 2" xfId="11308" xr:uid="{00000000-0005-0000-0000-00002D2C0000}"/>
    <cellStyle name="Input [yellow] 3 4 3 2 2" xfId="11309" xr:uid="{00000000-0005-0000-0000-00002E2C0000}"/>
    <cellStyle name="Input [yellow] 3 4 3 2 3" xfId="11310" xr:uid="{00000000-0005-0000-0000-00002F2C0000}"/>
    <cellStyle name="Input [yellow] 3 4 3 2 4" xfId="11311" xr:uid="{00000000-0005-0000-0000-0000302C0000}"/>
    <cellStyle name="Input [yellow] 3 4 3 2 5" xfId="11312" xr:uid="{00000000-0005-0000-0000-0000312C0000}"/>
    <cellStyle name="Input [yellow] 3 4 3 3" xfId="11313" xr:uid="{00000000-0005-0000-0000-0000322C0000}"/>
    <cellStyle name="Input [yellow] 3 4 3 3 2" xfId="11314" xr:uid="{00000000-0005-0000-0000-0000332C0000}"/>
    <cellStyle name="Input [yellow] 3 4 3 3 3" xfId="11315" xr:uid="{00000000-0005-0000-0000-0000342C0000}"/>
    <cellStyle name="Input [yellow] 3 4 3 3 4" xfId="11316" xr:uid="{00000000-0005-0000-0000-0000352C0000}"/>
    <cellStyle name="Input [yellow] 3 4 3 3 5" xfId="11317" xr:uid="{00000000-0005-0000-0000-0000362C0000}"/>
    <cellStyle name="Input [yellow] 3 4 3 4" xfId="11318" xr:uid="{00000000-0005-0000-0000-0000372C0000}"/>
    <cellStyle name="Input [yellow] 3 4 3 4 2" xfId="11319" xr:uid="{00000000-0005-0000-0000-0000382C0000}"/>
    <cellStyle name="Input [yellow] 3 4 3 4 3" xfId="11320" xr:uid="{00000000-0005-0000-0000-0000392C0000}"/>
    <cellStyle name="Input [yellow] 3 4 3 4 4" xfId="11321" xr:uid="{00000000-0005-0000-0000-00003A2C0000}"/>
    <cellStyle name="Input [yellow] 3 4 3 4 5" xfId="11322" xr:uid="{00000000-0005-0000-0000-00003B2C0000}"/>
    <cellStyle name="Input [yellow] 3 4 3 5" xfId="11323" xr:uid="{00000000-0005-0000-0000-00003C2C0000}"/>
    <cellStyle name="Input [yellow] 3 4 3 6" xfId="11324" xr:uid="{00000000-0005-0000-0000-00003D2C0000}"/>
    <cellStyle name="Input [yellow] 3 4 3 7" xfId="11325" xr:uid="{00000000-0005-0000-0000-00003E2C0000}"/>
    <cellStyle name="Input [yellow] 3 4 3 8" xfId="11326" xr:uid="{00000000-0005-0000-0000-00003F2C0000}"/>
    <cellStyle name="Input [yellow] 3 4 4" xfId="11327" xr:uid="{00000000-0005-0000-0000-0000402C0000}"/>
    <cellStyle name="Input [yellow] 3 4 4 2" xfId="11328" xr:uid="{00000000-0005-0000-0000-0000412C0000}"/>
    <cellStyle name="Input [yellow] 3 4 4 2 2" xfId="11329" xr:uid="{00000000-0005-0000-0000-0000422C0000}"/>
    <cellStyle name="Input [yellow] 3 4 4 2 3" xfId="11330" xr:uid="{00000000-0005-0000-0000-0000432C0000}"/>
    <cellStyle name="Input [yellow] 3 4 4 2 4" xfId="11331" xr:uid="{00000000-0005-0000-0000-0000442C0000}"/>
    <cellStyle name="Input [yellow] 3 4 4 2 5" xfId="11332" xr:uid="{00000000-0005-0000-0000-0000452C0000}"/>
    <cellStyle name="Input [yellow] 3 4 4 3" xfId="11333" xr:uid="{00000000-0005-0000-0000-0000462C0000}"/>
    <cellStyle name="Input [yellow] 3 4 4 3 2" xfId="11334" xr:uid="{00000000-0005-0000-0000-0000472C0000}"/>
    <cellStyle name="Input [yellow] 3 4 4 3 3" xfId="11335" xr:uid="{00000000-0005-0000-0000-0000482C0000}"/>
    <cellStyle name="Input [yellow] 3 4 4 3 4" xfId="11336" xr:uid="{00000000-0005-0000-0000-0000492C0000}"/>
    <cellStyle name="Input [yellow] 3 4 4 3 5" xfId="11337" xr:uid="{00000000-0005-0000-0000-00004A2C0000}"/>
    <cellStyle name="Input [yellow] 3 4 4 4" xfId="11338" xr:uid="{00000000-0005-0000-0000-00004B2C0000}"/>
    <cellStyle name="Input [yellow] 3 4 4 4 2" xfId="11339" xr:uid="{00000000-0005-0000-0000-00004C2C0000}"/>
    <cellStyle name="Input [yellow] 3 4 4 4 3" xfId="11340" xr:uid="{00000000-0005-0000-0000-00004D2C0000}"/>
    <cellStyle name="Input [yellow] 3 4 4 4 4" xfId="11341" xr:uid="{00000000-0005-0000-0000-00004E2C0000}"/>
    <cellStyle name="Input [yellow] 3 4 4 4 5" xfId="11342" xr:uid="{00000000-0005-0000-0000-00004F2C0000}"/>
    <cellStyle name="Input [yellow] 3 4 4 5" xfId="11343" xr:uid="{00000000-0005-0000-0000-0000502C0000}"/>
    <cellStyle name="Input [yellow] 3 4 4 6" xfId="11344" xr:uid="{00000000-0005-0000-0000-0000512C0000}"/>
    <cellStyle name="Input [yellow] 3 4 4 7" xfId="11345" xr:uid="{00000000-0005-0000-0000-0000522C0000}"/>
    <cellStyle name="Input [yellow] 3 4 4 8" xfId="11346" xr:uid="{00000000-0005-0000-0000-0000532C0000}"/>
    <cellStyle name="Input [yellow] 3 4 5" xfId="11347" xr:uid="{00000000-0005-0000-0000-0000542C0000}"/>
    <cellStyle name="Input [yellow] 3 4 5 2" xfId="11348" xr:uid="{00000000-0005-0000-0000-0000552C0000}"/>
    <cellStyle name="Input [yellow] 3 4 5 3" xfId="11349" xr:uid="{00000000-0005-0000-0000-0000562C0000}"/>
    <cellStyle name="Input [yellow] 3 4 5 4" xfId="11350" xr:uid="{00000000-0005-0000-0000-0000572C0000}"/>
    <cellStyle name="Input [yellow] 3 4 5 5" xfId="11351" xr:uid="{00000000-0005-0000-0000-0000582C0000}"/>
    <cellStyle name="Input [yellow] 3 4 6" xfId="11352" xr:uid="{00000000-0005-0000-0000-0000592C0000}"/>
    <cellStyle name="Input [yellow] 3 4 6 2" xfId="11353" xr:uid="{00000000-0005-0000-0000-00005A2C0000}"/>
    <cellStyle name="Input [yellow] 3 4 6 3" xfId="11354" xr:uid="{00000000-0005-0000-0000-00005B2C0000}"/>
    <cellStyle name="Input [yellow] 3 4 6 4" xfId="11355" xr:uid="{00000000-0005-0000-0000-00005C2C0000}"/>
    <cellStyle name="Input [yellow] 3 4 6 5" xfId="11356" xr:uid="{00000000-0005-0000-0000-00005D2C0000}"/>
    <cellStyle name="Input [yellow] 3 4 7" xfId="11357" xr:uid="{00000000-0005-0000-0000-00005E2C0000}"/>
    <cellStyle name="Input [yellow] 3 4 7 2" xfId="11358" xr:uid="{00000000-0005-0000-0000-00005F2C0000}"/>
    <cellStyle name="Input [yellow] 3 4 7 3" xfId="11359" xr:uid="{00000000-0005-0000-0000-0000602C0000}"/>
    <cellStyle name="Input [yellow] 3 4 7 4" xfId="11360" xr:uid="{00000000-0005-0000-0000-0000612C0000}"/>
    <cellStyle name="Input [yellow] 3 4 7 5" xfId="11361" xr:uid="{00000000-0005-0000-0000-0000622C0000}"/>
    <cellStyle name="Input [yellow] 3 4 8" xfId="11362" xr:uid="{00000000-0005-0000-0000-0000632C0000}"/>
    <cellStyle name="Input [yellow] 3 4 9" xfId="11363" xr:uid="{00000000-0005-0000-0000-0000642C0000}"/>
    <cellStyle name="Input [yellow] 3 5" xfId="11364" xr:uid="{00000000-0005-0000-0000-0000652C0000}"/>
    <cellStyle name="Input [yellow] 3 5 10" xfId="11365" xr:uid="{00000000-0005-0000-0000-0000662C0000}"/>
    <cellStyle name="Input [yellow] 3 5 11" xfId="11366" xr:uid="{00000000-0005-0000-0000-0000672C0000}"/>
    <cellStyle name="Input [yellow] 3 5 2" xfId="11367" xr:uid="{00000000-0005-0000-0000-0000682C0000}"/>
    <cellStyle name="Input [yellow] 3 5 2 2" xfId="11368" xr:uid="{00000000-0005-0000-0000-0000692C0000}"/>
    <cellStyle name="Input [yellow] 3 5 2 2 2" xfId="11369" xr:uid="{00000000-0005-0000-0000-00006A2C0000}"/>
    <cellStyle name="Input [yellow] 3 5 2 2 3" xfId="11370" xr:uid="{00000000-0005-0000-0000-00006B2C0000}"/>
    <cellStyle name="Input [yellow] 3 5 2 2 4" xfId="11371" xr:uid="{00000000-0005-0000-0000-00006C2C0000}"/>
    <cellStyle name="Input [yellow] 3 5 2 2 5" xfId="11372" xr:uid="{00000000-0005-0000-0000-00006D2C0000}"/>
    <cellStyle name="Input [yellow] 3 5 2 3" xfId="11373" xr:uid="{00000000-0005-0000-0000-00006E2C0000}"/>
    <cellStyle name="Input [yellow] 3 5 2 3 2" xfId="11374" xr:uid="{00000000-0005-0000-0000-00006F2C0000}"/>
    <cellStyle name="Input [yellow] 3 5 2 3 3" xfId="11375" xr:uid="{00000000-0005-0000-0000-0000702C0000}"/>
    <cellStyle name="Input [yellow] 3 5 2 3 4" xfId="11376" xr:uid="{00000000-0005-0000-0000-0000712C0000}"/>
    <cellStyle name="Input [yellow] 3 5 2 3 5" xfId="11377" xr:uid="{00000000-0005-0000-0000-0000722C0000}"/>
    <cellStyle name="Input [yellow] 3 5 2 4" xfId="11378" xr:uid="{00000000-0005-0000-0000-0000732C0000}"/>
    <cellStyle name="Input [yellow] 3 5 2 4 2" xfId="11379" xr:uid="{00000000-0005-0000-0000-0000742C0000}"/>
    <cellStyle name="Input [yellow] 3 5 2 4 3" xfId="11380" xr:uid="{00000000-0005-0000-0000-0000752C0000}"/>
    <cellStyle name="Input [yellow] 3 5 2 4 4" xfId="11381" xr:uid="{00000000-0005-0000-0000-0000762C0000}"/>
    <cellStyle name="Input [yellow] 3 5 2 4 5" xfId="11382" xr:uid="{00000000-0005-0000-0000-0000772C0000}"/>
    <cellStyle name="Input [yellow] 3 5 2 5" xfId="11383" xr:uid="{00000000-0005-0000-0000-0000782C0000}"/>
    <cellStyle name="Input [yellow] 3 5 2 6" xfId="11384" xr:uid="{00000000-0005-0000-0000-0000792C0000}"/>
    <cellStyle name="Input [yellow] 3 5 2 7" xfId="11385" xr:uid="{00000000-0005-0000-0000-00007A2C0000}"/>
    <cellStyle name="Input [yellow] 3 5 2 8" xfId="11386" xr:uid="{00000000-0005-0000-0000-00007B2C0000}"/>
    <cellStyle name="Input [yellow] 3 5 3" xfId="11387" xr:uid="{00000000-0005-0000-0000-00007C2C0000}"/>
    <cellStyle name="Input [yellow] 3 5 3 2" xfId="11388" xr:uid="{00000000-0005-0000-0000-00007D2C0000}"/>
    <cellStyle name="Input [yellow] 3 5 3 2 2" xfId="11389" xr:uid="{00000000-0005-0000-0000-00007E2C0000}"/>
    <cellStyle name="Input [yellow] 3 5 3 2 3" xfId="11390" xr:uid="{00000000-0005-0000-0000-00007F2C0000}"/>
    <cellStyle name="Input [yellow] 3 5 3 2 4" xfId="11391" xr:uid="{00000000-0005-0000-0000-0000802C0000}"/>
    <cellStyle name="Input [yellow] 3 5 3 2 5" xfId="11392" xr:uid="{00000000-0005-0000-0000-0000812C0000}"/>
    <cellStyle name="Input [yellow] 3 5 3 3" xfId="11393" xr:uid="{00000000-0005-0000-0000-0000822C0000}"/>
    <cellStyle name="Input [yellow] 3 5 3 3 2" xfId="11394" xr:uid="{00000000-0005-0000-0000-0000832C0000}"/>
    <cellStyle name="Input [yellow] 3 5 3 3 3" xfId="11395" xr:uid="{00000000-0005-0000-0000-0000842C0000}"/>
    <cellStyle name="Input [yellow] 3 5 3 3 4" xfId="11396" xr:uid="{00000000-0005-0000-0000-0000852C0000}"/>
    <cellStyle name="Input [yellow] 3 5 3 3 5" xfId="11397" xr:uid="{00000000-0005-0000-0000-0000862C0000}"/>
    <cellStyle name="Input [yellow] 3 5 3 4" xfId="11398" xr:uid="{00000000-0005-0000-0000-0000872C0000}"/>
    <cellStyle name="Input [yellow] 3 5 3 4 2" xfId="11399" xr:uid="{00000000-0005-0000-0000-0000882C0000}"/>
    <cellStyle name="Input [yellow] 3 5 3 4 3" xfId="11400" xr:uid="{00000000-0005-0000-0000-0000892C0000}"/>
    <cellStyle name="Input [yellow] 3 5 3 4 4" xfId="11401" xr:uid="{00000000-0005-0000-0000-00008A2C0000}"/>
    <cellStyle name="Input [yellow] 3 5 3 4 5" xfId="11402" xr:uid="{00000000-0005-0000-0000-00008B2C0000}"/>
    <cellStyle name="Input [yellow] 3 5 3 5" xfId="11403" xr:uid="{00000000-0005-0000-0000-00008C2C0000}"/>
    <cellStyle name="Input [yellow] 3 5 3 6" xfId="11404" xr:uid="{00000000-0005-0000-0000-00008D2C0000}"/>
    <cellStyle name="Input [yellow] 3 5 3 7" xfId="11405" xr:uid="{00000000-0005-0000-0000-00008E2C0000}"/>
    <cellStyle name="Input [yellow] 3 5 3 8" xfId="11406" xr:uid="{00000000-0005-0000-0000-00008F2C0000}"/>
    <cellStyle name="Input [yellow] 3 5 4" xfId="11407" xr:uid="{00000000-0005-0000-0000-0000902C0000}"/>
    <cellStyle name="Input [yellow] 3 5 4 2" xfId="11408" xr:uid="{00000000-0005-0000-0000-0000912C0000}"/>
    <cellStyle name="Input [yellow] 3 5 4 2 2" xfId="11409" xr:uid="{00000000-0005-0000-0000-0000922C0000}"/>
    <cellStyle name="Input [yellow] 3 5 4 2 3" xfId="11410" xr:uid="{00000000-0005-0000-0000-0000932C0000}"/>
    <cellStyle name="Input [yellow] 3 5 4 2 4" xfId="11411" xr:uid="{00000000-0005-0000-0000-0000942C0000}"/>
    <cellStyle name="Input [yellow] 3 5 4 2 5" xfId="11412" xr:uid="{00000000-0005-0000-0000-0000952C0000}"/>
    <cellStyle name="Input [yellow] 3 5 4 3" xfId="11413" xr:uid="{00000000-0005-0000-0000-0000962C0000}"/>
    <cellStyle name="Input [yellow] 3 5 4 3 2" xfId="11414" xr:uid="{00000000-0005-0000-0000-0000972C0000}"/>
    <cellStyle name="Input [yellow] 3 5 4 3 3" xfId="11415" xr:uid="{00000000-0005-0000-0000-0000982C0000}"/>
    <cellStyle name="Input [yellow] 3 5 4 3 4" xfId="11416" xr:uid="{00000000-0005-0000-0000-0000992C0000}"/>
    <cellStyle name="Input [yellow] 3 5 4 3 5" xfId="11417" xr:uid="{00000000-0005-0000-0000-00009A2C0000}"/>
    <cellStyle name="Input [yellow] 3 5 4 4" xfId="11418" xr:uid="{00000000-0005-0000-0000-00009B2C0000}"/>
    <cellStyle name="Input [yellow] 3 5 4 4 2" xfId="11419" xr:uid="{00000000-0005-0000-0000-00009C2C0000}"/>
    <cellStyle name="Input [yellow] 3 5 4 4 3" xfId="11420" xr:uid="{00000000-0005-0000-0000-00009D2C0000}"/>
    <cellStyle name="Input [yellow] 3 5 4 4 4" xfId="11421" xr:uid="{00000000-0005-0000-0000-00009E2C0000}"/>
    <cellStyle name="Input [yellow] 3 5 4 4 5" xfId="11422" xr:uid="{00000000-0005-0000-0000-00009F2C0000}"/>
    <cellStyle name="Input [yellow] 3 5 4 5" xfId="11423" xr:uid="{00000000-0005-0000-0000-0000A02C0000}"/>
    <cellStyle name="Input [yellow] 3 5 4 6" xfId="11424" xr:uid="{00000000-0005-0000-0000-0000A12C0000}"/>
    <cellStyle name="Input [yellow] 3 5 4 7" xfId="11425" xr:uid="{00000000-0005-0000-0000-0000A22C0000}"/>
    <cellStyle name="Input [yellow] 3 5 4 8" xfId="11426" xr:uid="{00000000-0005-0000-0000-0000A32C0000}"/>
    <cellStyle name="Input [yellow] 3 5 5" xfId="11427" xr:uid="{00000000-0005-0000-0000-0000A42C0000}"/>
    <cellStyle name="Input [yellow] 3 5 5 2" xfId="11428" xr:uid="{00000000-0005-0000-0000-0000A52C0000}"/>
    <cellStyle name="Input [yellow] 3 5 5 3" xfId="11429" xr:uid="{00000000-0005-0000-0000-0000A62C0000}"/>
    <cellStyle name="Input [yellow] 3 5 5 4" xfId="11430" xr:uid="{00000000-0005-0000-0000-0000A72C0000}"/>
    <cellStyle name="Input [yellow] 3 5 5 5" xfId="11431" xr:uid="{00000000-0005-0000-0000-0000A82C0000}"/>
    <cellStyle name="Input [yellow] 3 5 6" xfId="11432" xr:uid="{00000000-0005-0000-0000-0000A92C0000}"/>
    <cellStyle name="Input [yellow] 3 5 6 2" xfId="11433" xr:uid="{00000000-0005-0000-0000-0000AA2C0000}"/>
    <cellStyle name="Input [yellow] 3 5 6 3" xfId="11434" xr:uid="{00000000-0005-0000-0000-0000AB2C0000}"/>
    <cellStyle name="Input [yellow] 3 5 6 4" xfId="11435" xr:uid="{00000000-0005-0000-0000-0000AC2C0000}"/>
    <cellStyle name="Input [yellow] 3 5 6 5" xfId="11436" xr:uid="{00000000-0005-0000-0000-0000AD2C0000}"/>
    <cellStyle name="Input [yellow] 3 5 7" xfId="11437" xr:uid="{00000000-0005-0000-0000-0000AE2C0000}"/>
    <cellStyle name="Input [yellow] 3 5 7 2" xfId="11438" xr:uid="{00000000-0005-0000-0000-0000AF2C0000}"/>
    <cellStyle name="Input [yellow] 3 5 7 3" xfId="11439" xr:uid="{00000000-0005-0000-0000-0000B02C0000}"/>
    <cellStyle name="Input [yellow] 3 5 7 4" xfId="11440" xr:uid="{00000000-0005-0000-0000-0000B12C0000}"/>
    <cellStyle name="Input [yellow] 3 5 7 5" xfId="11441" xr:uid="{00000000-0005-0000-0000-0000B22C0000}"/>
    <cellStyle name="Input [yellow] 3 5 8" xfId="11442" xr:uid="{00000000-0005-0000-0000-0000B32C0000}"/>
    <cellStyle name="Input [yellow] 3 5 9" xfId="11443" xr:uid="{00000000-0005-0000-0000-0000B42C0000}"/>
    <cellStyle name="Input [yellow] 3 6" xfId="11444" xr:uid="{00000000-0005-0000-0000-0000B52C0000}"/>
    <cellStyle name="Input [yellow] 3 6 2" xfId="11445" xr:uid="{00000000-0005-0000-0000-0000B62C0000}"/>
    <cellStyle name="Input [yellow] 3 6 2 2" xfId="11446" xr:uid="{00000000-0005-0000-0000-0000B72C0000}"/>
    <cellStyle name="Input [yellow] 3 6 2 3" xfId="11447" xr:uid="{00000000-0005-0000-0000-0000B82C0000}"/>
    <cellStyle name="Input [yellow] 3 6 2 4" xfId="11448" xr:uid="{00000000-0005-0000-0000-0000B92C0000}"/>
    <cellStyle name="Input [yellow] 3 6 2 5" xfId="11449" xr:uid="{00000000-0005-0000-0000-0000BA2C0000}"/>
    <cellStyle name="Input [yellow] 3 6 3" xfId="11450" xr:uid="{00000000-0005-0000-0000-0000BB2C0000}"/>
    <cellStyle name="Input [yellow] 3 6 3 2" xfId="11451" xr:uid="{00000000-0005-0000-0000-0000BC2C0000}"/>
    <cellStyle name="Input [yellow] 3 6 3 3" xfId="11452" xr:uid="{00000000-0005-0000-0000-0000BD2C0000}"/>
    <cellStyle name="Input [yellow] 3 6 3 4" xfId="11453" xr:uid="{00000000-0005-0000-0000-0000BE2C0000}"/>
    <cellStyle name="Input [yellow] 3 6 3 5" xfId="11454" xr:uid="{00000000-0005-0000-0000-0000BF2C0000}"/>
    <cellStyle name="Input [yellow] 3 6 4" xfId="11455" xr:uid="{00000000-0005-0000-0000-0000C02C0000}"/>
    <cellStyle name="Input [yellow] 3 6 4 2" xfId="11456" xr:uid="{00000000-0005-0000-0000-0000C12C0000}"/>
    <cellStyle name="Input [yellow] 3 6 4 3" xfId="11457" xr:uid="{00000000-0005-0000-0000-0000C22C0000}"/>
    <cellStyle name="Input [yellow] 3 6 4 4" xfId="11458" xr:uid="{00000000-0005-0000-0000-0000C32C0000}"/>
    <cellStyle name="Input [yellow] 3 6 4 5" xfId="11459" xr:uid="{00000000-0005-0000-0000-0000C42C0000}"/>
    <cellStyle name="Input [yellow] 3 6 5" xfId="11460" xr:uid="{00000000-0005-0000-0000-0000C52C0000}"/>
    <cellStyle name="Input [yellow] 3 6 6" xfId="11461" xr:uid="{00000000-0005-0000-0000-0000C62C0000}"/>
    <cellStyle name="Input [yellow] 3 6 7" xfId="11462" xr:uid="{00000000-0005-0000-0000-0000C72C0000}"/>
    <cellStyle name="Input [yellow] 3 6 8" xfId="11463" xr:uid="{00000000-0005-0000-0000-0000C82C0000}"/>
    <cellStyle name="Input [yellow] 3 7" xfId="11464" xr:uid="{00000000-0005-0000-0000-0000C92C0000}"/>
    <cellStyle name="Input [yellow] 3 7 2" xfId="11465" xr:uid="{00000000-0005-0000-0000-0000CA2C0000}"/>
    <cellStyle name="Input [yellow] 3 7 2 2" xfId="11466" xr:uid="{00000000-0005-0000-0000-0000CB2C0000}"/>
    <cellStyle name="Input [yellow] 3 7 2 3" xfId="11467" xr:uid="{00000000-0005-0000-0000-0000CC2C0000}"/>
    <cellStyle name="Input [yellow] 3 7 2 4" xfId="11468" xr:uid="{00000000-0005-0000-0000-0000CD2C0000}"/>
    <cellStyle name="Input [yellow] 3 7 2 5" xfId="11469" xr:uid="{00000000-0005-0000-0000-0000CE2C0000}"/>
    <cellStyle name="Input [yellow] 3 7 3" xfId="11470" xr:uid="{00000000-0005-0000-0000-0000CF2C0000}"/>
    <cellStyle name="Input [yellow] 3 7 3 2" xfId="11471" xr:uid="{00000000-0005-0000-0000-0000D02C0000}"/>
    <cellStyle name="Input [yellow] 3 7 3 3" xfId="11472" xr:uid="{00000000-0005-0000-0000-0000D12C0000}"/>
    <cellStyle name="Input [yellow] 3 7 3 4" xfId="11473" xr:uid="{00000000-0005-0000-0000-0000D22C0000}"/>
    <cellStyle name="Input [yellow] 3 7 3 5" xfId="11474" xr:uid="{00000000-0005-0000-0000-0000D32C0000}"/>
    <cellStyle name="Input [yellow] 3 7 4" xfId="11475" xr:uid="{00000000-0005-0000-0000-0000D42C0000}"/>
    <cellStyle name="Input [yellow] 3 7 4 2" xfId="11476" xr:uid="{00000000-0005-0000-0000-0000D52C0000}"/>
    <cellStyle name="Input [yellow] 3 7 4 3" xfId="11477" xr:uid="{00000000-0005-0000-0000-0000D62C0000}"/>
    <cellStyle name="Input [yellow] 3 7 4 4" xfId="11478" xr:uid="{00000000-0005-0000-0000-0000D72C0000}"/>
    <cellStyle name="Input [yellow] 3 7 4 5" xfId="11479" xr:uid="{00000000-0005-0000-0000-0000D82C0000}"/>
    <cellStyle name="Input [yellow] 3 7 5" xfId="11480" xr:uid="{00000000-0005-0000-0000-0000D92C0000}"/>
    <cellStyle name="Input [yellow] 3 7 6" xfId="11481" xr:uid="{00000000-0005-0000-0000-0000DA2C0000}"/>
    <cellStyle name="Input [yellow] 3 7 7" xfId="11482" xr:uid="{00000000-0005-0000-0000-0000DB2C0000}"/>
    <cellStyle name="Input [yellow] 3 7 8" xfId="11483" xr:uid="{00000000-0005-0000-0000-0000DC2C0000}"/>
    <cellStyle name="Input [yellow] 3 8" xfId="11484" xr:uid="{00000000-0005-0000-0000-0000DD2C0000}"/>
    <cellStyle name="Input [yellow] 3 8 2" xfId="11485" xr:uid="{00000000-0005-0000-0000-0000DE2C0000}"/>
    <cellStyle name="Input [yellow] 3 8 3" xfId="11486" xr:uid="{00000000-0005-0000-0000-0000DF2C0000}"/>
    <cellStyle name="Input [yellow] 3 8 4" xfId="11487" xr:uid="{00000000-0005-0000-0000-0000E02C0000}"/>
    <cellStyle name="Input [yellow] 3 8 5" xfId="11488" xr:uid="{00000000-0005-0000-0000-0000E12C0000}"/>
    <cellStyle name="Input [yellow] 3 9" xfId="11489" xr:uid="{00000000-0005-0000-0000-0000E22C0000}"/>
    <cellStyle name="Input [yellow] 4" xfId="11490" xr:uid="{00000000-0005-0000-0000-0000E32C0000}"/>
    <cellStyle name="Input [yellow] 4 10" xfId="11491" xr:uid="{00000000-0005-0000-0000-0000E42C0000}"/>
    <cellStyle name="Input [yellow] 4 11" xfId="11492" xr:uid="{00000000-0005-0000-0000-0000E52C0000}"/>
    <cellStyle name="Input [yellow] 4 12" xfId="11493" xr:uid="{00000000-0005-0000-0000-0000E62C0000}"/>
    <cellStyle name="Input [yellow] 4 13" xfId="11494" xr:uid="{00000000-0005-0000-0000-0000E72C0000}"/>
    <cellStyle name="Input [yellow] 4 2" xfId="11495" xr:uid="{00000000-0005-0000-0000-0000E82C0000}"/>
    <cellStyle name="Input [yellow] 4 2 10" xfId="11496" xr:uid="{00000000-0005-0000-0000-0000E92C0000}"/>
    <cellStyle name="Input [yellow] 4 2 11" xfId="11497" xr:uid="{00000000-0005-0000-0000-0000EA2C0000}"/>
    <cellStyle name="Input [yellow] 4 2 2" xfId="11498" xr:uid="{00000000-0005-0000-0000-0000EB2C0000}"/>
    <cellStyle name="Input [yellow] 4 2 2 2" xfId="11499" xr:uid="{00000000-0005-0000-0000-0000EC2C0000}"/>
    <cellStyle name="Input [yellow] 4 2 2 2 2" xfId="11500" xr:uid="{00000000-0005-0000-0000-0000ED2C0000}"/>
    <cellStyle name="Input [yellow] 4 2 2 2 3" xfId="11501" xr:uid="{00000000-0005-0000-0000-0000EE2C0000}"/>
    <cellStyle name="Input [yellow] 4 2 2 2 4" xfId="11502" xr:uid="{00000000-0005-0000-0000-0000EF2C0000}"/>
    <cellStyle name="Input [yellow] 4 2 2 2 5" xfId="11503" xr:uid="{00000000-0005-0000-0000-0000F02C0000}"/>
    <cellStyle name="Input [yellow] 4 2 2 3" xfId="11504" xr:uid="{00000000-0005-0000-0000-0000F12C0000}"/>
    <cellStyle name="Input [yellow] 4 2 2 3 2" xfId="11505" xr:uid="{00000000-0005-0000-0000-0000F22C0000}"/>
    <cellStyle name="Input [yellow] 4 2 2 3 3" xfId="11506" xr:uid="{00000000-0005-0000-0000-0000F32C0000}"/>
    <cellStyle name="Input [yellow] 4 2 2 3 4" xfId="11507" xr:uid="{00000000-0005-0000-0000-0000F42C0000}"/>
    <cellStyle name="Input [yellow] 4 2 2 3 5" xfId="11508" xr:uid="{00000000-0005-0000-0000-0000F52C0000}"/>
    <cellStyle name="Input [yellow] 4 2 2 4" xfId="11509" xr:uid="{00000000-0005-0000-0000-0000F62C0000}"/>
    <cellStyle name="Input [yellow] 4 2 2 4 2" xfId="11510" xr:uid="{00000000-0005-0000-0000-0000F72C0000}"/>
    <cellStyle name="Input [yellow] 4 2 2 4 3" xfId="11511" xr:uid="{00000000-0005-0000-0000-0000F82C0000}"/>
    <cellStyle name="Input [yellow] 4 2 2 4 4" xfId="11512" xr:uid="{00000000-0005-0000-0000-0000F92C0000}"/>
    <cellStyle name="Input [yellow] 4 2 2 4 5" xfId="11513" xr:uid="{00000000-0005-0000-0000-0000FA2C0000}"/>
    <cellStyle name="Input [yellow] 4 2 2 5" xfId="11514" xr:uid="{00000000-0005-0000-0000-0000FB2C0000}"/>
    <cellStyle name="Input [yellow] 4 2 2 6" xfId="11515" xr:uid="{00000000-0005-0000-0000-0000FC2C0000}"/>
    <cellStyle name="Input [yellow] 4 2 2 7" xfId="11516" xr:uid="{00000000-0005-0000-0000-0000FD2C0000}"/>
    <cellStyle name="Input [yellow] 4 2 2 8" xfId="11517" xr:uid="{00000000-0005-0000-0000-0000FE2C0000}"/>
    <cellStyle name="Input [yellow] 4 2 3" xfId="11518" xr:uid="{00000000-0005-0000-0000-0000FF2C0000}"/>
    <cellStyle name="Input [yellow] 4 2 3 2" xfId="11519" xr:uid="{00000000-0005-0000-0000-0000002D0000}"/>
    <cellStyle name="Input [yellow] 4 2 3 2 2" xfId="11520" xr:uid="{00000000-0005-0000-0000-0000012D0000}"/>
    <cellStyle name="Input [yellow] 4 2 3 2 3" xfId="11521" xr:uid="{00000000-0005-0000-0000-0000022D0000}"/>
    <cellStyle name="Input [yellow] 4 2 3 2 4" xfId="11522" xr:uid="{00000000-0005-0000-0000-0000032D0000}"/>
    <cellStyle name="Input [yellow] 4 2 3 2 5" xfId="11523" xr:uid="{00000000-0005-0000-0000-0000042D0000}"/>
    <cellStyle name="Input [yellow] 4 2 3 3" xfId="11524" xr:uid="{00000000-0005-0000-0000-0000052D0000}"/>
    <cellStyle name="Input [yellow] 4 2 3 3 2" xfId="11525" xr:uid="{00000000-0005-0000-0000-0000062D0000}"/>
    <cellStyle name="Input [yellow] 4 2 3 3 3" xfId="11526" xr:uid="{00000000-0005-0000-0000-0000072D0000}"/>
    <cellStyle name="Input [yellow] 4 2 3 3 4" xfId="11527" xr:uid="{00000000-0005-0000-0000-0000082D0000}"/>
    <cellStyle name="Input [yellow] 4 2 3 3 5" xfId="11528" xr:uid="{00000000-0005-0000-0000-0000092D0000}"/>
    <cellStyle name="Input [yellow] 4 2 3 4" xfId="11529" xr:uid="{00000000-0005-0000-0000-00000A2D0000}"/>
    <cellStyle name="Input [yellow] 4 2 3 4 2" xfId="11530" xr:uid="{00000000-0005-0000-0000-00000B2D0000}"/>
    <cellStyle name="Input [yellow] 4 2 3 4 3" xfId="11531" xr:uid="{00000000-0005-0000-0000-00000C2D0000}"/>
    <cellStyle name="Input [yellow] 4 2 3 4 4" xfId="11532" xr:uid="{00000000-0005-0000-0000-00000D2D0000}"/>
    <cellStyle name="Input [yellow] 4 2 3 4 5" xfId="11533" xr:uid="{00000000-0005-0000-0000-00000E2D0000}"/>
    <cellStyle name="Input [yellow] 4 2 3 5" xfId="11534" xr:uid="{00000000-0005-0000-0000-00000F2D0000}"/>
    <cellStyle name="Input [yellow] 4 2 3 6" xfId="11535" xr:uid="{00000000-0005-0000-0000-0000102D0000}"/>
    <cellStyle name="Input [yellow] 4 2 3 7" xfId="11536" xr:uid="{00000000-0005-0000-0000-0000112D0000}"/>
    <cellStyle name="Input [yellow] 4 2 3 8" xfId="11537" xr:uid="{00000000-0005-0000-0000-0000122D0000}"/>
    <cellStyle name="Input [yellow] 4 2 4" xfId="11538" xr:uid="{00000000-0005-0000-0000-0000132D0000}"/>
    <cellStyle name="Input [yellow] 4 2 4 2" xfId="11539" xr:uid="{00000000-0005-0000-0000-0000142D0000}"/>
    <cellStyle name="Input [yellow] 4 2 4 2 2" xfId="11540" xr:uid="{00000000-0005-0000-0000-0000152D0000}"/>
    <cellStyle name="Input [yellow] 4 2 4 2 3" xfId="11541" xr:uid="{00000000-0005-0000-0000-0000162D0000}"/>
    <cellStyle name="Input [yellow] 4 2 4 2 4" xfId="11542" xr:uid="{00000000-0005-0000-0000-0000172D0000}"/>
    <cellStyle name="Input [yellow] 4 2 4 2 5" xfId="11543" xr:uid="{00000000-0005-0000-0000-0000182D0000}"/>
    <cellStyle name="Input [yellow] 4 2 4 3" xfId="11544" xr:uid="{00000000-0005-0000-0000-0000192D0000}"/>
    <cellStyle name="Input [yellow] 4 2 4 3 2" xfId="11545" xr:uid="{00000000-0005-0000-0000-00001A2D0000}"/>
    <cellStyle name="Input [yellow] 4 2 4 3 3" xfId="11546" xr:uid="{00000000-0005-0000-0000-00001B2D0000}"/>
    <cellStyle name="Input [yellow] 4 2 4 3 4" xfId="11547" xr:uid="{00000000-0005-0000-0000-00001C2D0000}"/>
    <cellStyle name="Input [yellow] 4 2 4 3 5" xfId="11548" xr:uid="{00000000-0005-0000-0000-00001D2D0000}"/>
    <cellStyle name="Input [yellow] 4 2 4 4" xfId="11549" xr:uid="{00000000-0005-0000-0000-00001E2D0000}"/>
    <cellStyle name="Input [yellow] 4 2 4 4 2" xfId="11550" xr:uid="{00000000-0005-0000-0000-00001F2D0000}"/>
    <cellStyle name="Input [yellow] 4 2 4 4 3" xfId="11551" xr:uid="{00000000-0005-0000-0000-0000202D0000}"/>
    <cellStyle name="Input [yellow] 4 2 4 4 4" xfId="11552" xr:uid="{00000000-0005-0000-0000-0000212D0000}"/>
    <cellStyle name="Input [yellow] 4 2 4 4 5" xfId="11553" xr:uid="{00000000-0005-0000-0000-0000222D0000}"/>
    <cellStyle name="Input [yellow] 4 2 4 5" xfId="11554" xr:uid="{00000000-0005-0000-0000-0000232D0000}"/>
    <cellStyle name="Input [yellow] 4 2 4 6" xfId="11555" xr:uid="{00000000-0005-0000-0000-0000242D0000}"/>
    <cellStyle name="Input [yellow] 4 2 4 7" xfId="11556" xr:uid="{00000000-0005-0000-0000-0000252D0000}"/>
    <cellStyle name="Input [yellow] 4 2 4 8" xfId="11557" xr:uid="{00000000-0005-0000-0000-0000262D0000}"/>
    <cellStyle name="Input [yellow] 4 2 5" xfId="11558" xr:uid="{00000000-0005-0000-0000-0000272D0000}"/>
    <cellStyle name="Input [yellow] 4 2 5 2" xfId="11559" xr:uid="{00000000-0005-0000-0000-0000282D0000}"/>
    <cellStyle name="Input [yellow] 4 2 5 3" xfId="11560" xr:uid="{00000000-0005-0000-0000-0000292D0000}"/>
    <cellStyle name="Input [yellow] 4 2 5 4" xfId="11561" xr:uid="{00000000-0005-0000-0000-00002A2D0000}"/>
    <cellStyle name="Input [yellow] 4 2 5 5" xfId="11562" xr:uid="{00000000-0005-0000-0000-00002B2D0000}"/>
    <cellStyle name="Input [yellow] 4 2 6" xfId="11563" xr:uid="{00000000-0005-0000-0000-00002C2D0000}"/>
    <cellStyle name="Input [yellow] 4 2 6 2" xfId="11564" xr:uid="{00000000-0005-0000-0000-00002D2D0000}"/>
    <cellStyle name="Input [yellow] 4 2 6 3" xfId="11565" xr:uid="{00000000-0005-0000-0000-00002E2D0000}"/>
    <cellStyle name="Input [yellow] 4 2 6 4" xfId="11566" xr:uid="{00000000-0005-0000-0000-00002F2D0000}"/>
    <cellStyle name="Input [yellow] 4 2 6 5" xfId="11567" xr:uid="{00000000-0005-0000-0000-0000302D0000}"/>
    <cellStyle name="Input [yellow] 4 2 7" xfId="11568" xr:uid="{00000000-0005-0000-0000-0000312D0000}"/>
    <cellStyle name="Input [yellow] 4 2 7 2" xfId="11569" xr:uid="{00000000-0005-0000-0000-0000322D0000}"/>
    <cellStyle name="Input [yellow] 4 2 7 3" xfId="11570" xr:uid="{00000000-0005-0000-0000-0000332D0000}"/>
    <cellStyle name="Input [yellow] 4 2 7 4" xfId="11571" xr:uid="{00000000-0005-0000-0000-0000342D0000}"/>
    <cellStyle name="Input [yellow] 4 2 7 5" xfId="11572" xr:uid="{00000000-0005-0000-0000-0000352D0000}"/>
    <cellStyle name="Input [yellow] 4 2 8" xfId="11573" xr:uid="{00000000-0005-0000-0000-0000362D0000}"/>
    <cellStyle name="Input [yellow] 4 2 9" xfId="11574" xr:uid="{00000000-0005-0000-0000-0000372D0000}"/>
    <cellStyle name="Input [yellow] 4 3" xfId="11575" xr:uid="{00000000-0005-0000-0000-0000382D0000}"/>
    <cellStyle name="Input [yellow] 4 3 10" xfId="11576" xr:uid="{00000000-0005-0000-0000-0000392D0000}"/>
    <cellStyle name="Input [yellow] 4 3 11" xfId="11577" xr:uid="{00000000-0005-0000-0000-00003A2D0000}"/>
    <cellStyle name="Input [yellow] 4 3 2" xfId="11578" xr:uid="{00000000-0005-0000-0000-00003B2D0000}"/>
    <cellStyle name="Input [yellow] 4 3 2 2" xfId="11579" xr:uid="{00000000-0005-0000-0000-00003C2D0000}"/>
    <cellStyle name="Input [yellow] 4 3 2 2 2" xfId="11580" xr:uid="{00000000-0005-0000-0000-00003D2D0000}"/>
    <cellStyle name="Input [yellow] 4 3 2 2 3" xfId="11581" xr:uid="{00000000-0005-0000-0000-00003E2D0000}"/>
    <cellStyle name="Input [yellow] 4 3 2 2 4" xfId="11582" xr:uid="{00000000-0005-0000-0000-00003F2D0000}"/>
    <cellStyle name="Input [yellow] 4 3 2 2 5" xfId="11583" xr:uid="{00000000-0005-0000-0000-0000402D0000}"/>
    <cellStyle name="Input [yellow] 4 3 2 3" xfId="11584" xr:uid="{00000000-0005-0000-0000-0000412D0000}"/>
    <cellStyle name="Input [yellow] 4 3 2 3 2" xfId="11585" xr:uid="{00000000-0005-0000-0000-0000422D0000}"/>
    <cellStyle name="Input [yellow] 4 3 2 3 3" xfId="11586" xr:uid="{00000000-0005-0000-0000-0000432D0000}"/>
    <cellStyle name="Input [yellow] 4 3 2 3 4" xfId="11587" xr:uid="{00000000-0005-0000-0000-0000442D0000}"/>
    <cellStyle name="Input [yellow] 4 3 2 3 5" xfId="11588" xr:uid="{00000000-0005-0000-0000-0000452D0000}"/>
    <cellStyle name="Input [yellow] 4 3 2 4" xfId="11589" xr:uid="{00000000-0005-0000-0000-0000462D0000}"/>
    <cellStyle name="Input [yellow] 4 3 2 4 2" xfId="11590" xr:uid="{00000000-0005-0000-0000-0000472D0000}"/>
    <cellStyle name="Input [yellow] 4 3 2 4 3" xfId="11591" xr:uid="{00000000-0005-0000-0000-0000482D0000}"/>
    <cellStyle name="Input [yellow] 4 3 2 4 4" xfId="11592" xr:uid="{00000000-0005-0000-0000-0000492D0000}"/>
    <cellStyle name="Input [yellow] 4 3 2 4 5" xfId="11593" xr:uid="{00000000-0005-0000-0000-00004A2D0000}"/>
    <cellStyle name="Input [yellow] 4 3 2 5" xfId="11594" xr:uid="{00000000-0005-0000-0000-00004B2D0000}"/>
    <cellStyle name="Input [yellow] 4 3 2 6" xfId="11595" xr:uid="{00000000-0005-0000-0000-00004C2D0000}"/>
    <cellStyle name="Input [yellow] 4 3 2 7" xfId="11596" xr:uid="{00000000-0005-0000-0000-00004D2D0000}"/>
    <cellStyle name="Input [yellow] 4 3 2 8" xfId="11597" xr:uid="{00000000-0005-0000-0000-00004E2D0000}"/>
    <cellStyle name="Input [yellow] 4 3 3" xfId="11598" xr:uid="{00000000-0005-0000-0000-00004F2D0000}"/>
    <cellStyle name="Input [yellow] 4 3 3 2" xfId="11599" xr:uid="{00000000-0005-0000-0000-0000502D0000}"/>
    <cellStyle name="Input [yellow] 4 3 3 2 2" xfId="11600" xr:uid="{00000000-0005-0000-0000-0000512D0000}"/>
    <cellStyle name="Input [yellow] 4 3 3 2 3" xfId="11601" xr:uid="{00000000-0005-0000-0000-0000522D0000}"/>
    <cellStyle name="Input [yellow] 4 3 3 2 4" xfId="11602" xr:uid="{00000000-0005-0000-0000-0000532D0000}"/>
    <cellStyle name="Input [yellow] 4 3 3 2 5" xfId="11603" xr:uid="{00000000-0005-0000-0000-0000542D0000}"/>
    <cellStyle name="Input [yellow] 4 3 3 3" xfId="11604" xr:uid="{00000000-0005-0000-0000-0000552D0000}"/>
    <cellStyle name="Input [yellow] 4 3 3 3 2" xfId="11605" xr:uid="{00000000-0005-0000-0000-0000562D0000}"/>
    <cellStyle name="Input [yellow] 4 3 3 3 3" xfId="11606" xr:uid="{00000000-0005-0000-0000-0000572D0000}"/>
    <cellStyle name="Input [yellow] 4 3 3 3 4" xfId="11607" xr:uid="{00000000-0005-0000-0000-0000582D0000}"/>
    <cellStyle name="Input [yellow] 4 3 3 3 5" xfId="11608" xr:uid="{00000000-0005-0000-0000-0000592D0000}"/>
    <cellStyle name="Input [yellow] 4 3 3 4" xfId="11609" xr:uid="{00000000-0005-0000-0000-00005A2D0000}"/>
    <cellStyle name="Input [yellow] 4 3 3 4 2" xfId="11610" xr:uid="{00000000-0005-0000-0000-00005B2D0000}"/>
    <cellStyle name="Input [yellow] 4 3 3 4 3" xfId="11611" xr:uid="{00000000-0005-0000-0000-00005C2D0000}"/>
    <cellStyle name="Input [yellow] 4 3 3 4 4" xfId="11612" xr:uid="{00000000-0005-0000-0000-00005D2D0000}"/>
    <cellStyle name="Input [yellow] 4 3 3 4 5" xfId="11613" xr:uid="{00000000-0005-0000-0000-00005E2D0000}"/>
    <cellStyle name="Input [yellow] 4 3 3 5" xfId="11614" xr:uid="{00000000-0005-0000-0000-00005F2D0000}"/>
    <cellStyle name="Input [yellow] 4 3 3 6" xfId="11615" xr:uid="{00000000-0005-0000-0000-0000602D0000}"/>
    <cellStyle name="Input [yellow] 4 3 3 7" xfId="11616" xr:uid="{00000000-0005-0000-0000-0000612D0000}"/>
    <cellStyle name="Input [yellow] 4 3 3 8" xfId="11617" xr:uid="{00000000-0005-0000-0000-0000622D0000}"/>
    <cellStyle name="Input [yellow] 4 3 4" xfId="11618" xr:uid="{00000000-0005-0000-0000-0000632D0000}"/>
    <cellStyle name="Input [yellow] 4 3 4 2" xfId="11619" xr:uid="{00000000-0005-0000-0000-0000642D0000}"/>
    <cellStyle name="Input [yellow] 4 3 4 2 2" xfId="11620" xr:uid="{00000000-0005-0000-0000-0000652D0000}"/>
    <cellStyle name="Input [yellow] 4 3 4 2 3" xfId="11621" xr:uid="{00000000-0005-0000-0000-0000662D0000}"/>
    <cellStyle name="Input [yellow] 4 3 4 2 4" xfId="11622" xr:uid="{00000000-0005-0000-0000-0000672D0000}"/>
    <cellStyle name="Input [yellow] 4 3 4 2 5" xfId="11623" xr:uid="{00000000-0005-0000-0000-0000682D0000}"/>
    <cellStyle name="Input [yellow] 4 3 4 3" xfId="11624" xr:uid="{00000000-0005-0000-0000-0000692D0000}"/>
    <cellStyle name="Input [yellow] 4 3 4 3 2" xfId="11625" xr:uid="{00000000-0005-0000-0000-00006A2D0000}"/>
    <cellStyle name="Input [yellow] 4 3 4 3 3" xfId="11626" xr:uid="{00000000-0005-0000-0000-00006B2D0000}"/>
    <cellStyle name="Input [yellow] 4 3 4 3 4" xfId="11627" xr:uid="{00000000-0005-0000-0000-00006C2D0000}"/>
    <cellStyle name="Input [yellow] 4 3 4 3 5" xfId="11628" xr:uid="{00000000-0005-0000-0000-00006D2D0000}"/>
    <cellStyle name="Input [yellow] 4 3 4 4" xfId="11629" xr:uid="{00000000-0005-0000-0000-00006E2D0000}"/>
    <cellStyle name="Input [yellow] 4 3 4 4 2" xfId="11630" xr:uid="{00000000-0005-0000-0000-00006F2D0000}"/>
    <cellStyle name="Input [yellow] 4 3 4 4 3" xfId="11631" xr:uid="{00000000-0005-0000-0000-0000702D0000}"/>
    <cellStyle name="Input [yellow] 4 3 4 4 4" xfId="11632" xr:uid="{00000000-0005-0000-0000-0000712D0000}"/>
    <cellStyle name="Input [yellow] 4 3 4 4 5" xfId="11633" xr:uid="{00000000-0005-0000-0000-0000722D0000}"/>
    <cellStyle name="Input [yellow] 4 3 4 5" xfId="11634" xr:uid="{00000000-0005-0000-0000-0000732D0000}"/>
    <cellStyle name="Input [yellow] 4 3 4 6" xfId="11635" xr:uid="{00000000-0005-0000-0000-0000742D0000}"/>
    <cellStyle name="Input [yellow] 4 3 4 7" xfId="11636" xr:uid="{00000000-0005-0000-0000-0000752D0000}"/>
    <cellStyle name="Input [yellow] 4 3 4 8" xfId="11637" xr:uid="{00000000-0005-0000-0000-0000762D0000}"/>
    <cellStyle name="Input [yellow] 4 3 5" xfId="11638" xr:uid="{00000000-0005-0000-0000-0000772D0000}"/>
    <cellStyle name="Input [yellow] 4 3 5 2" xfId="11639" xr:uid="{00000000-0005-0000-0000-0000782D0000}"/>
    <cellStyle name="Input [yellow] 4 3 5 3" xfId="11640" xr:uid="{00000000-0005-0000-0000-0000792D0000}"/>
    <cellStyle name="Input [yellow] 4 3 5 4" xfId="11641" xr:uid="{00000000-0005-0000-0000-00007A2D0000}"/>
    <cellStyle name="Input [yellow] 4 3 5 5" xfId="11642" xr:uid="{00000000-0005-0000-0000-00007B2D0000}"/>
    <cellStyle name="Input [yellow] 4 3 6" xfId="11643" xr:uid="{00000000-0005-0000-0000-00007C2D0000}"/>
    <cellStyle name="Input [yellow] 4 3 6 2" xfId="11644" xr:uid="{00000000-0005-0000-0000-00007D2D0000}"/>
    <cellStyle name="Input [yellow] 4 3 6 3" xfId="11645" xr:uid="{00000000-0005-0000-0000-00007E2D0000}"/>
    <cellStyle name="Input [yellow] 4 3 6 4" xfId="11646" xr:uid="{00000000-0005-0000-0000-00007F2D0000}"/>
    <cellStyle name="Input [yellow] 4 3 6 5" xfId="11647" xr:uid="{00000000-0005-0000-0000-0000802D0000}"/>
    <cellStyle name="Input [yellow] 4 3 7" xfId="11648" xr:uid="{00000000-0005-0000-0000-0000812D0000}"/>
    <cellStyle name="Input [yellow] 4 3 7 2" xfId="11649" xr:uid="{00000000-0005-0000-0000-0000822D0000}"/>
    <cellStyle name="Input [yellow] 4 3 7 3" xfId="11650" xr:uid="{00000000-0005-0000-0000-0000832D0000}"/>
    <cellStyle name="Input [yellow] 4 3 7 4" xfId="11651" xr:uid="{00000000-0005-0000-0000-0000842D0000}"/>
    <cellStyle name="Input [yellow] 4 3 7 5" xfId="11652" xr:uid="{00000000-0005-0000-0000-0000852D0000}"/>
    <cellStyle name="Input [yellow] 4 3 8" xfId="11653" xr:uid="{00000000-0005-0000-0000-0000862D0000}"/>
    <cellStyle name="Input [yellow] 4 3 9" xfId="11654" xr:uid="{00000000-0005-0000-0000-0000872D0000}"/>
    <cellStyle name="Input [yellow] 4 4" xfId="11655" xr:uid="{00000000-0005-0000-0000-0000882D0000}"/>
    <cellStyle name="Input [yellow] 4 4 2" xfId="11656" xr:uid="{00000000-0005-0000-0000-0000892D0000}"/>
    <cellStyle name="Input [yellow] 4 4 2 2" xfId="11657" xr:uid="{00000000-0005-0000-0000-00008A2D0000}"/>
    <cellStyle name="Input [yellow] 4 4 2 3" xfId="11658" xr:uid="{00000000-0005-0000-0000-00008B2D0000}"/>
    <cellStyle name="Input [yellow] 4 4 2 4" xfId="11659" xr:uid="{00000000-0005-0000-0000-00008C2D0000}"/>
    <cellStyle name="Input [yellow] 4 4 2 5" xfId="11660" xr:uid="{00000000-0005-0000-0000-00008D2D0000}"/>
    <cellStyle name="Input [yellow] 4 4 3" xfId="11661" xr:uid="{00000000-0005-0000-0000-00008E2D0000}"/>
    <cellStyle name="Input [yellow] 4 4 3 2" xfId="11662" xr:uid="{00000000-0005-0000-0000-00008F2D0000}"/>
    <cellStyle name="Input [yellow] 4 4 3 3" xfId="11663" xr:uid="{00000000-0005-0000-0000-0000902D0000}"/>
    <cellStyle name="Input [yellow] 4 4 3 4" xfId="11664" xr:uid="{00000000-0005-0000-0000-0000912D0000}"/>
    <cellStyle name="Input [yellow] 4 4 3 5" xfId="11665" xr:uid="{00000000-0005-0000-0000-0000922D0000}"/>
    <cellStyle name="Input [yellow] 4 4 4" xfId="11666" xr:uid="{00000000-0005-0000-0000-0000932D0000}"/>
    <cellStyle name="Input [yellow] 4 4 4 2" xfId="11667" xr:uid="{00000000-0005-0000-0000-0000942D0000}"/>
    <cellStyle name="Input [yellow] 4 4 4 3" xfId="11668" xr:uid="{00000000-0005-0000-0000-0000952D0000}"/>
    <cellStyle name="Input [yellow] 4 4 4 4" xfId="11669" xr:uid="{00000000-0005-0000-0000-0000962D0000}"/>
    <cellStyle name="Input [yellow] 4 4 4 5" xfId="11670" xr:uid="{00000000-0005-0000-0000-0000972D0000}"/>
    <cellStyle name="Input [yellow] 4 4 5" xfId="11671" xr:uid="{00000000-0005-0000-0000-0000982D0000}"/>
    <cellStyle name="Input [yellow] 4 4 6" xfId="11672" xr:uid="{00000000-0005-0000-0000-0000992D0000}"/>
    <cellStyle name="Input [yellow] 4 4 7" xfId="11673" xr:uid="{00000000-0005-0000-0000-00009A2D0000}"/>
    <cellStyle name="Input [yellow] 4 4 8" xfId="11674" xr:uid="{00000000-0005-0000-0000-00009B2D0000}"/>
    <cellStyle name="Input [yellow] 4 5" xfId="11675" xr:uid="{00000000-0005-0000-0000-00009C2D0000}"/>
    <cellStyle name="Input [yellow] 4 5 2" xfId="11676" xr:uid="{00000000-0005-0000-0000-00009D2D0000}"/>
    <cellStyle name="Input [yellow] 4 5 2 2" xfId="11677" xr:uid="{00000000-0005-0000-0000-00009E2D0000}"/>
    <cellStyle name="Input [yellow] 4 5 2 3" xfId="11678" xr:uid="{00000000-0005-0000-0000-00009F2D0000}"/>
    <cellStyle name="Input [yellow] 4 5 2 4" xfId="11679" xr:uid="{00000000-0005-0000-0000-0000A02D0000}"/>
    <cellStyle name="Input [yellow] 4 5 2 5" xfId="11680" xr:uid="{00000000-0005-0000-0000-0000A12D0000}"/>
    <cellStyle name="Input [yellow] 4 5 3" xfId="11681" xr:uid="{00000000-0005-0000-0000-0000A22D0000}"/>
    <cellStyle name="Input [yellow] 4 5 3 2" xfId="11682" xr:uid="{00000000-0005-0000-0000-0000A32D0000}"/>
    <cellStyle name="Input [yellow] 4 5 3 3" xfId="11683" xr:uid="{00000000-0005-0000-0000-0000A42D0000}"/>
    <cellStyle name="Input [yellow] 4 5 3 4" xfId="11684" xr:uid="{00000000-0005-0000-0000-0000A52D0000}"/>
    <cellStyle name="Input [yellow] 4 5 3 5" xfId="11685" xr:uid="{00000000-0005-0000-0000-0000A62D0000}"/>
    <cellStyle name="Input [yellow] 4 5 4" xfId="11686" xr:uid="{00000000-0005-0000-0000-0000A72D0000}"/>
    <cellStyle name="Input [yellow] 4 5 4 2" xfId="11687" xr:uid="{00000000-0005-0000-0000-0000A82D0000}"/>
    <cellStyle name="Input [yellow] 4 5 4 3" xfId="11688" xr:uid="{00000000-0005-0000-0000-0000A92D0000}"/>
    <cellStyle name="Input [yellow] 4 5 4 4" xfId="11689" xr:uid="{00000000-0005-0000-0000-0000AA2D0000}"/>
    <cellStyle name="Input [yellow] 4 5 4 5" xfId="11690" xr:uid="{00000000-0005-0000-0000-0000AB2D0000}"/>
    <cellStyle name="Input [yellow] 4 5 5" xfId="11691" xr:uid="{00000000-0005-0000-0000-0000AC2D0000}"/>
    <cellStyle name="Input [yellow] 4 5 6" xfId="11692" xr:uid="{00000000-0005-0000-0000-0000AD2D0000}"/>
    <cellStyle name="Input [yellow] 4 5 7" xfId="11693" xr:uid="{00000000-0005-0000-0000-0000AE2D0000}"/>
    <cellStyle name="Input [yellow] 4 5 8" xfId="11694" xr:uid="{00000000-0005-0000-0000-0000AF2D0000}"/>
    <cellStyle name="Input [yellow] 4 6" xfId="11695" xr:uid="{00000000-0005-0000-0000-0000B02D0000}"/>
    <cellStyle name="Input [yellow] 4 6 2" xfId="11696" xr:uid="{00000000-0005-0000-0000-0000B12D0000}"/>
    <cellStyle name="Input [yellow] 4 6 2 2" xfId="11697" xr:uid="{00000000-0005-0000-0000-0000B22D0000}"/>
    <cellStyle name="Input [yellow] 4 6 2 3" xfId="11698" xr:uid="{00000000-0005-0000-0000-0000B32D0000}"/>
    <cellStyle name="Input [yellow] 4 6 2 4" xfId="11699" xr:uid="{00000000-0005-0000-0000-0000B42D0000}"/>
    <cellStyle name="Input [yellow] 4 6 2 5" xfId="11700" xr:uid="{00000000-0005-0000-0000-0000B52D0000}"/>
    <cellStyle name="Input [yellow] 4 6 3" xfId="11701" xr:uid="{00000000-0005-0000-0000-0000B62D0000}"/>
    <cellStyle name="Input [yellow] 4 6 3 2" xfId="11702" xr:uid="{00000000-0005-0000-0000-0000B72D0000}"/>
    <cellStyle name="Input [yellow] 4 6 3 3" xfId="11703" xr:uid="{00000000-0005-0000-0000-0000B82D0000}"/>
    <cellStyle name="Input [yellow] 4 6 3 4" xfId="11704" xr:uid="{00000000-0005-0000-0000-0000B92D0000}"/>
    <cellStyle name="Input [yellow] 4 6 3 5" xfId="11705" xr:uid="{00000000-0005-0000-0000-0000BA2D0000}"/>
    <cellStyle name="Input [yellow] 4 6 4" xfId="11706" xr:uid="{00000000-0005-0000-0000-0000BB2D0000}"/>
    <cellStyle name="Input [yellow] 4 6 4 2" xfId="11707" xr:uid="{00000000-0005-0000-0000-0000BC2D0000}"/>
    <cellStyle name="Input [yellow] 4 6 4 3" xfId="11708" xr:uid="{00000000-0005-0000-0000-0000BD2D0000}"/>
    <cellStyle name="Input [yellow] 4 6 4 4" xfId="11709" xr:uid="{00000000-0005-0000-0000-0000BE2D0000}"/>
    <cellStyle name="Input [yellow] 4 6 4 5" xfId="11710" xr:uid="{00000000-0005-0000-0000-0000BF2D0000}"/>
    <cellStyle name="Input [yellow] 4 6 5" xfId="11711" xr:uid="{00000000-0005-0000-0000-0000C02D0000}"/>
    <cellStyle name="Input [yellow] 4 6 6" xfId="11712" xr:uid="{00000000-0005-0000-0000-0000C12D0000}"/>
    <cellStyle name="Input [yellow] 4 6 7" xfId="11713" xr:uid="{00000000-0005-0000-0000-0000C22D0000}"/>
    <cellStyle name="Input [yellow] 4 6 8" xfId="11714" xr:uid="{00000000-0005-0000-0000-0000C32D0000}"/>
    <cellStyle name="Input [yellow] 4 7" xfId="11715" xr:uid="{00000000-0005-0000-0000-0000C42D0000}"/>
    <cellStyle name="Input [yellow] 4 7 2" xfId="11716" xr:uid="{00000000-0005-0000-0000-0000C52D0000}"/>
    <cellStyle name="Input [yellow] 4 7 3" xfId="11717" xr:uid="{00000000-0005-0000-0000-0000C62D0000}"/>
    <cellStyle name="Input [yellow] 4 7 4" xfId="11718" xr:uid="{00000000-0005-0000-0000-0000C72D0000}"/>
    <cellStyle name="Input [yellow] 4 7 5" xfId="11719" xr:uid="{00000000-0005-0000-0000-0000C82D0000}"/>
    <cellStyle name="Input [yellow] 4 8" xfId="11720" xr:uid="{00000000-0005-0000-0000-0000C92D0000}"/>
    <cellStyle name="Input [yellow] 4 8 2" xfId="11721" xr:uid="{00000000-0005-0000-0000-0000CA2D0000}"/>
    <cellStyle name="Input [yellow] 4 8 3" xfId="11722" xr:uid="{00000000-0005-0000-0000-0000CB2D0000}"/>
    <cellStyle name="Input [yellow] 4 8 4" xfId="11723" xr:uid="{00000000-0005-0000-0000-0000CC2D0000}"/>
    <cellStyle name="Input [yellow] 4 8 5" xfId="11724" xr:uid="{00000000-0005-0000-0000-0000CD2D0000}"/>
    <cellStyle name="Input [yellow] 4 9" xfId="11725" xr:uid="{00000000-0005-0000-0000-0000CE2D0000}"/>
    <cellStyle name="Input [yellow] 4 9 2" xfId="11726" xr:uid="{00000000-0005-0000-0000-0000CF2D0000}"/>
    <cellStyle name="Input [yellow] 4 9 3" xfId="11727" xr:uid="{00000000-0005-0000-0000-0000D02D0000}"/>
    <cellStyle name="Input [yellow] 4 9 4" xfId="11728" xr:uid="{00000000-0005-0000-0000-0000D12D0000}"/>
    <cellStyle name="Input [yellow] 4 9 5" xfId="11729" xr:uid="{00000000-0005-0000-0000-0000D22D0000}"/>
    <cellStyle name="Input [yellow] 5" xfId="11730" xr:uid="{00000000-0005-0000-0000-0000D32D0000}"/>
    <cellStyle name="Input [yellow] 5 10" xfId="11731" xr:uid="{00000000-0005-0000-0000-0000D42D0000}"/>
    <cellStyle name="Input [yellow] 5 11" xfId="11732" xr:uid="{00000000-0005-0000-0000-0000D52D0000}"/>
    <cellStyle name="Input [yellow] 5 2" xfId="11733" xr:uid="{00000000-0005-0000-0000-0000D62D0000}"/>
    <cellStyle name="Input [yellow] 5 2 2" xfId="11734" xr:uid="{00000000-0005-0000-0000-0000D72D0000}"/>
    <cellStyle name="Input [yellow] 5 2 2 2" xfId="11735" xr:uid="{00000000-0005-0000-0000-0000D82D0000}"/>
    <cellStyle name="Input [yellow] 5 2 2 3" xfId="11736" xr:uid="{00000000-0005-0000-0000-0000D92D0000}"/>
    <cellStyle name="Input [yellow] 5 2 2 4" xfId="11737" xr:uid="{00000000-0005-0000-0000-0000DA2D0000}"/>
    <cellStyle name="Input [yellow] 5 2 2 5" xfId="11738" xr:uid="{00000000-0005-0000-0000-0000DB2D0000}"/>
    <cellStyle name="Input [yellow] 5 2 3" xfId="11739" xr:uid="{00000000-0005-0000-0000-0000DC2D0000}"/>
    <cellStyle name="Input [yellow] 5 2 3 2" xfId="11740" xr:uid="{00000000-0005-0000-0000-0000DD2D0000}"/>
    <cellStyle name="Input [yellow] 5 2 3 3" xfId="11741" xr:uid="{00000000-0005-0000-0000-0000DE2D0000}"/>
    <cellStyle name="Input [yellow] 5 2 3 4" xfId="11742" xr:uid="{00000000-0005-0000-0000-0000DF2D0000}"/>
    <cellStyle name="Input [yellow] 5 2 3 5" xfId="11743" xr:uid="{00000000-0005-0000-0000-0000E02D0000}"/>
    <cellStyle name="Input [yellow] 5 2 4" xfId="11744" xr:uid="{00000000-0005-0000-0000-0000E12D0000}"/>
    <cellStyle name="Input [yellow] 5 2 4 2" xfId="11745" xr:uid="{00000000-0005-0000-0000-0000E22D0000}"/>
    <cellStyle name="Input [yellow] 5 2 4 3" xfId="11746" xr:uid="{00000000-0005-0000-0000-0000E32D0000}"/>
    <cellStyle name="Input [yellow] 5 2 4 4" xfId="11747" xr:uid="{00000000-0005-0000-0000-0000E42D0000}"/>
    <cellStyle name="Input [yellow] 5 2 4 5" xfId="11748" xr:uid="{00000000-0005-0000-0000-0000E52D0000}"/>
    <cellStyle name="Input [yellow] 5 2 5" xfId="11749" xr:uid="{00000000-0005-0000-0000-0000E62D0000}"/>
    <cellStyle name="Input [yellow] 5 2 6" xfId="11750" xr:uid="{00000000-0005-0000-0000-0000E72D0000}"/>
    <cellStyle name="Input [yellow] 5 2 7" xfId="11751" xr:uid="{00000000-0005-0000-0000-0000E82D0000}"/>
    <cellStyle name="Input [yellow] 5 2 8" xfId="11752" xr:uid="{00000000-0005-0000-0000-0000E92D0000}"/>
    <cellStyle name="Input [yellow] 5 3" xfId="11753" xr:uid="{00000000-0005-0000-0000-0000EA2D0000}"/>
    <cellStyle name="Input [yellow] 5 3 2" xfId="11754" xr:uid="{00000000-0005-0000-0000-0000EB2D0000}"/>
    <cellStyle name="Input [yellow] 5 3 2 2" xfId="11755" xr:uid="{00000000-0005-0000-0000-0000EC2D0000}"/>
    <cellStyle name="Input [yellow] 5 3 2 3" xfId="11756" xr:uid="{00000000-0005-0000-0000-0000ED2D0000}"/>
    <cellStyle name="Input [yellow] 5 3 2 4" xfId="11757" xr:uid="{00000000-0005-0000-0000-0000EE2D0000}"/>
    <cellStyle name="Input [yellow] 5 3 2 5" xfId="11758" xr:uid="{00000000-0005-0000-0000-0000EF2D0000}"/>
    <cellStyle name="Input [yellow] 5 3 3" xfId="11759" xr:uid="{00000000-0005-0000-0000-0000F02D0000}"/>
    <cellStyle name="Input [yellow] 5 3 3 2" xfId="11760" xr:uid="{00000000-0005-0000-0000-0000F12D0000}"/>
    <cellStyle name="Input [yellow] 5 3 3 3" xfId="11761" xr:uid="{00000000-0005-0000-0000-0000F22D0000}"/>
    <cellStyle name="Input [yellow] 5 3 3 4" xfId="11762" xr:uid="{00000000-0005-0000-0000-0000F32D0000}"/>
    <cellStyle name="Input [yellow] 5 3 3 5" xfId="11763" xr:uid="{00000000-0005-0000-0000-0000F42D0000}"/>
    <cellStyle name="Input [yellow] 5 3 4" xfId="11764" xr:uid="{00000000-0005-0000-0000-0000F52D0000}"/>
    <cellStyle name="Input [yellow] 5 3 4 2" xfId="11765" xr:uid="{00000000-0005-0000-0000-0000F62D0000}"/>
    <cellStyle name="Input [yellow] 5 3 4 3" xfId="11766" xr:uid="{00000000-0005-0000-0000-0000F72D0000}"/>
    <cellStyle name="Input [yellow] 5 3 4 4" xfId="11767" xr:uid="{00000000-0005-0000-0000-0000F82D0000}"/>
    <cellStyle name="Input [yellow] 5 3 4 5" xfId="11768" xr:uid="{00000000-0005-0000-0000-0000F92D0000}"/>
    <cellStyle name="Input [yellow] 5 3 5" xfId="11769" xr:uid="{00000000-0005-0000-0000-0000FA2D0000}"/>
    <cellStyle name="Input [yellow] 5 3 6" xfId="11770" xr:uid="{00000000-0005-0000-0000-0000FB2D0000}"/>
    <cellStyle name="Input [yellow] 5 3 7" xfId="11771" xr:uid="{00000000-0005-0000-0000-0000FC2D0000}"/>
    <cellStyle name="Input [yellow] 5 3 8" xfId="11772" xr:uid="{00000000-0005-0000-0000-0000FD2D0000}"/>
    <cellStyle name="Input [yellow] 5 4" xfId="11773" xr:uid="{00000000-0005-0000-0000-0000FE2D0000}"/>
    <cellStyle name="Input [yellow] 5 4 2" xfId="11774" xr:uid="{00000000-0005-0000-0000-0000FF2D0000}"/>
    <cellStyle name="Input [yellow] 5 4 2 2" xfId="11775" xr:uid="{00000000-0005-0000-0000-0000002E0000}"/>
    <cellStyle name="Input [yellow] 5 4 2 3" xfId="11776" xr:uid="{00000000-0005-0000-0000-0000012E0000}"/>
    <cellStyle name="Input [yellow] 5 4 2 4" xfId="11777" xr:uid="{00000000-0005-0000-0000-0000022E0000}"/>
    <cellStyle name="Input [yellow] 5 4 2 5" xfId="11778" xr:uid="{00000000-0005-0000-0000-0000032E0000}"/>
    <cellStyle name="Input [yellow] 5 4 3" xfId="11779" xr:uid="{00000000-0005-0000-0000-0000042E0000}"/>
    <cellStyle name="Input [yellow] 5 4 3 2" xfId="11780" xr:uid="{00000000-0005-0000-0000-0000052E0000}"/>
    <cellStyle name="Input [yellow] 5 4 3 3" xfId="11781" xr:uid="{00000000-0005-0000-0000-0000062E0000}"/>
    <cellStyle name="Input [yellow] 5 4 3 4" xfId="11782" xr:uid="{00000000-0005-0000-0000-0000072E0000}"/>
    <cellStyle name="Input [yellow] 5 4 3 5" xfId="11783" xr:uid="{00000000-0005-0000-0000-0000082E0000}"/>
    <cellStyle name="Input [yellow] 5 4 4" xfId="11784" xr:uid="{00000000-0005-0000-0000-0000092E0000}"/>
    <cellStyle name="Input [yellow] 5 4 4 2" xfId="11785" xr:uid="{00000000-0005-0000-0000-00000A2E0000}"/>
    <cellStyle name="Input [yellow] 5 4 4 3" xfId="11786" xr:uid="{00000000-0005-0000-0000-00000B2E0000}"/>
    <cellStyle name="Input [yellow] 5 4 4 4" xfId="11787" xr:uid="{00000000-0005-0000-0000-00000C2E0000}"/>
    <cellStyle name="Input [yellow] 5 4 4 5" xfId="11788" xr:uid="{00000000-0005-0000-0000-00000D2E0000}"/>
    <cellStyle name="Input [yellow] 5 4 5" xfId="11789" xr:uid="{00000000-0005-0000-0000-00000E2E0000}"/>
    <cellStyle name="Input [yellow] 5 4 6" xfId="11790" xr:uid="{00000000-0005-0000-0000-00000F2E0000}"/>
    <cellStyle name="Input [yellow] 5 4 7" xfId="11791" xr:uid="{00000000-0005-0000-0000-0000102E0000}"/>
    <cellStyle name="Input [yellow] 5 4 8" xfId="11792" xr:uid="{00000000-0005-0000-0000-0000112E0000}"/>
    <cellStyle name="Input [yellow] 5 5" xfId="11793" xr:uid="{00000000-0005-0000-0000-0000122E0000}"/>
    <cellStyle name="Input [yellow] 5 5 2" xfId="11794" xr:uid="{00000000-0005-0000-0000-0000132E0000}"/>
    <cellStyle name="Input [yellow] 5 5 3" xfId="11795" xr:uid="{00000000-0005-0000-0000-0000142E0000}"/>
    <cellStyle name="Input [yellow] 5 5 4" xfId="11796" xr:uid="{00000000-0005-0000-0000-0000152E0000}"/>
    <cellStyle name="Input [yellow] 5 5 5" xfId="11797" xr:uid="{00000000-0005-0000-0000-0000162E0000}"/>
    <cellStyle name="Input [yellow] 5 6" xfId="11798" xr:uid="{00000000-0005-0000-0000-0000172E0000}"/>
    <cellStyle name="Input [yellow] 5 6 2" xfId="11799" xr:uid="{00000000-0005-0000-0000-0000182E0000}"/>
    <cellStyle name="Input [yellow] 5 6 3" xfId="11800" xr:uid="{00000000-0005-0000-0000-0000192E0000}"/>
    <cellStyle name="Input [yellow] 5 6 4" xfId="11801" xr:uid="{00000000-0005-0000-0000-00001A2E0000}"/>
    <cellStyle name="Input [yellow] 5 6 5" xfId="11802" xr:uid="{00000000-0005-0000-0000-00001B2E0000}"/>
    <cellStyle name="Input [yellow] 5 7" xfId="11803" xr:uid="{00000000-0005-0000-0000-00001C2E0000}"/>
    <cellStyle name="Input [yellow] 5 7 2" xfId="11804" xr:uid="{00000000-0005-0000-0000-00001D2E0000}"/>
    <cellStyle name="Input [yellow] 5 7 3" xfId="11805" xr:uid="{00000000-0005-0000-0000-00001E2E0000}"/>
    <cellStyle name="Input [yellow] 5 7 4" xfId="11806" xr:uid="{00000000-0005-0000-0000-00001F2E0000}"/>
    <cellStyle name="Input [yellow] 5 7 5" xfId="11807" xr:uid="{00000000-0005-0000-0000-0000202E0000}"/>
    <cellStyle name="Input [yellow] 5 8" xfId="11808" xr:uid="{00000000-0005-0000-0000-0000212E0000}"/>
    <cellStyle name="Input [yellow] 5 9" xfId="11809" xr:uid="{00000000-0005-0000-0000-0000222E0000}"/>
    <cellStyle name="Input [yellow] 6" xfId="11810" xr:uid="{00000000-0005-0000-0000-0000232E0000}"/>
    <cellStyle name="Input [yellow] 6 10" xfId="11811" xr:uid="{00000000-0005-0000-0000-0000242E0000}"/>
    <cellStyle name="Input [yellow] 6 11" xfId="11812" xr:uid="{00000000-0005-0000-0000-0000252E0000}"/>
    <cellStyle name="Input [yellow] 6 2" xfId="11813" xr:uid="{00000000-0005-0000-0000-0000262E0000}"/>
    <cellStyle name="Input [yellow] 6 2 2" xfId="11814" xr:uid="{00000000-0005-0000-0000-0000272E0000}"/>
    <cellStyle name="Input [yellow] 6 2 2 2" xfId="11815" xr:uid="{00000000-0005-0000-0000-0000282E0000}"/>
    <cellStyle name="Input [yellow] 6 2 2 3" xfId="11816" xr:uid="{00000000-0005-0000-0000-0000292E0000}"/>
    <cellStyle name="Input [yellow] 6 2 2 4" xfId="11817" xr:uid="{00000000-0005-0000-0000-00002A2E0000}"/>
    <cellStyle name="Input [yellow] 6 2 2 5" xfId="11818" xr:uid="{00000000-0005-0000-0000-00002B2E0000}"/>
    <cellStyle name="Input [yellow] 6 2 3" xfId="11819" xr:uid="{00000000-0005-0000-0000-00002C2E0000}"/>
    <cellStyle name="Input [yellow] 6 2 3 2" xfId="11820" xr:uid="{00000000-0005-0000-0000-00002D2E0000}"/>
    <cellStyle name="Input [yellow] 6 2 3 3" xfId="11821" xr:uid="{00000000-0005-0000-0000-00002E2E0000}"/>
    <cellStyle name="Input [yellow] 6 2 3 4" xfId="11822" xr:uid="{00000000-0005-0000-0000-00002F2E0000}"/>
    <cellStyle name="Input [yellow] 6 2 3 5" xfId="11823" xr:uid="{00000000-0005-0000-0000-0000302E0000}"/>
    <cellStyle name="Input [yellow] 6 2 4" xfId="11824" xr:uid="{00000000-0005-0000-0000-0000312E0000}"/>
    <cellStyle name="Input [yellow] 6 2 4 2" xfId="11825" xr:uid="{00000000-0005-0000-0000-0000322E0000}"/>
    <cellStyle name="Input [yellow] 6 2 4 3" xfId="11826" xr:uid="{00000000-0005-0000-0000-0000332E0000}"/>
    <cellStyle name="Input [yellow] 6 2 4 4" xfId="11827" xr:uid="{00000000-0005-0000-0000-0000342E0000}"/>
    <cellStyle name="Input [yellow] 6 2 4 5" xfId="11828" xr:uid="{00000000-0005-0000-0000-0000352E0000}"/>
    <cellStyle name="Input [yellow] 6 2 5" xfId="11829" xr:uid="{00000000-0005-0000-0000-0000362E0000}"/>
    <cellStyle name="Input [yellow] 6 2 6" xfId="11830" xr:uid="{00000000-0005-0000-0000-0000372E0000}"/>
    <cellStyle name="Input [yellow] 6 2 7" xfId="11831" xr:uid="{00000000-0005-0000-0000-0000382E0000}"/>
    <cellStyle name="Input [yellow] 6 2 8" xfId="11832" xr:uid="{00000000-0005-0000-0000-0000392E0000}"/>
    <cellStyle name="Input [yellow] 6 3" xfId="11833" xr:uid="{00000000-0005-0000-0000-00003A2E0000}"/>
    <cellStyle name="Input [yellow] 6 3 2" xfId="11834" xr:uid="{00000000-0005-0000-0000-00003B2E0000}"/>
    <cellStyle name="Input [yellow] 6 3 2 2" xfId="11835" xr:uid="{00000000-0005-0000-0000-00003C2E0000}"/>
    <cellStyle name="Input [yellow] 6 3 2 3" xfId="11836" xr:uid="{00000000-0005-0000-0000-00003D2E0000}"/>
    <cellStyle name="Input [yellow] 6 3 2 4" xfId="11837" xr:uid="{00000000-0005-0000-0000-00003E2E0000}"/>
    <cellStyle name="Input [yellow] 6 3 2 5" xfId="11838" xr:uid="{00000000-0005-0000-0000-00003F2E0000}"/>
    <cellStyle name="Input [yellow] 6 3 3" xfId="11839" xr:uid="{00000000-0005-0000-0000-0000402E0000}"/>
    <cellStyle name="Input [yellow] 6 3 3 2" xfId="11840" xr:uid="{00000000-0005-0000-0000-0000412E0000}"/>
    <cellStyle name="Input [yellow] 6 3 3 3" xfId="11841" xr:uid="{00000000-0005-0000-0000-0000422E0000}"/>
    <cellStyle name="Input [yellow] 6 3 3 4" xfId="11842" xr:uid="{00000000-0005-0000-0000-0000432E0000}"/>
    <cellStyle name="Input [yellow] 6 3 3 5" xfId="11843" xr:uid="{00000000-0005-0000-0000-0000442E0000}"/>
    <cellStyle name="Input [yellow] 6 3 4" xfId="11844" xr:uid="{00000000-0005-0000-0000-0000452E0000}"/>
    <cellStyle name="Input [yellow] 6 3 4 2" xfId="11845" xr:uid="{00000000-0005-0000-0000-0000462E0000}"/>
    <cellStyle name="Input [yellow] 6 3 4 3" xfId="11846" xr:uid="{00000000-0005-0000-0000-0000472E0000}"/>
    <cellStyle name="Input [yellow] 6 3 4 4" xfId="11847" xr:uid="{00000000-0005-0000-0000-0000482E0000}"/>
    <cellStyle name="Input [yellow] 6 3 4 5" xfId="11848" xr:uid="{00000000-0005-0000-0000-0000492E0000}"/>
    <cellStyle name="Input [yellow] 6 3 5" xfId="11849" xr:uid="{00000000-0005-0000-0000-00004A2E0000}"/>
    <cellStyle name="Input [yellow] 6 3 6" xfId="11850" xr:uid="{00000000-0005-0000-0000-00004B2E0000}"/>
    <cellStyle name="Input [yellow] 6 3 7" xfId="11851" xr:uid="{00000000-0005-0000-0000-00004C2E0000}"/>
    <cellStyle name="Input [yellow] 6 3 8" xfId="11852" xr:uid="{00000000-0005-0000-0000-00004D2E0000}"/>
    <cellStyle name="Input [yellow] 6 4" xfId="11853" xr:uid="{00000000-0005-0000-0000-00004E2E0000}"/>
    <cellStyle name="Input [yellow] 6 4 2" xfId="11854" xr:uid="{00000000-0005-0000-0000-00004F2E0000}"/>
    <cellStyle name="Input [yellow] 6 4 2 2" xfId="11855" xr:uid="{00000000-0005-0000-0000-0000502E0000}"/>
    <cellStyle name="Input [yellow] 6 4 2 3" xfId="11856" xr:uid="{00000000-0005-0000-0000-0000512E0000}"/>
    <cellStyle name="Input [yellow] 6 4 2 4" xfId="11857" xr:uid="{00000000-0005-0000-0000-0000522E0000}"/>
    <cellStyle name="Input [yellow] 6 4 2 5" xfId="11858" xr:uid="{00000000-0005-0000-0000-0000532E0000}"/>
    <cellStyle name="Input [yellow] 6 4 3" xfId="11859" xr:uid="{00000000-0005-0000-0000-0000542E0000}"/>
    <cellStyle name="Input [yellow] 6 4 3 2" xfId="11860" xr:uid="{00000000-0005-0000-0000-0000552E0000}"/>
    <cellStyle name="Input [yellow] 6 4 3 3" xfId="11861" xr:uid="{00000000-0005-0000-0000-0000562E0000}"/>
    <cellStyle name="Input [yellow] 6 4 3 4" xfId="11862" xr:uid="{00000000-0005-0000-0000-0000572E0000}"/>
    <cellStyle name="Input [yellow] 6 4 3 5" xfId="11863" xr:uid="{00000000-0005-0000-0000-0000582E0000}"/>
    <cellStyle name="Input [yellow] 6 4 4" xfId="11864" xr:uid="{00000000-0005-0000-0000-0000592E0000}"/>
    <cellStyle name="Input [yellow] 6 4 4 2" xfId="11865" xr:uid="{00000000-0005-0000-0000-00005A2E0000}"/>
    <cellStyle name="Input [yellow] 6 4 4 3" xfId="11866" xr:uid="{00000000-0005-0000-0000-00005B2E0000}"/>
    <cellStyle name="Input [yellow] 6 4 4 4" xfId="11867" xr:uid="{00000000-0005-0000-0000-00005C2E0000}"/>
    <cellStyle name="Input [yellow] 6 4 4 5" xfId="11868" xr:uid="{00000000-0005-0000-0000-00005D2E0000}"/>
    <cellStyle name="Input [yellow] 6 4 5" xfId="11869" xr:uid="{00000000-0005-0000-0000-00005E2E0000}"/>
    <cellStyle name="Input [yellow] 6 4 6" xfId="11870" xr:uid="{00000000-0005-0000-0000-00005F2E0000}"/>
    <cellStyle name="Input [yellow] 6 4 7" xfId="11871" xr:uid="{00000000-0005-0000-0000-0000602E0000}"/>
    <cellStyle name="Input [yellow] 6 4 8" xfId="11872" xr:uid="{00000000-0005-0000-0000-0000612E0000}"/>
    <cellStyle name="Input [yellow] 6 5" xfId="11873" xr:uid="{00000000-0005-0000-0000-0000622E0000}"/>
    <cellStyle name="Input [yellow] 6 5 2" xfId="11874" xr:uid="{00000000-0005-0000-0000-0000632E0000}"/>
    <cellStyle name="Input [yellow] 6 5 3" xfId="11875" xr:uid="{00000000-0005-0000-0000-0000642E0000}"/>
    <cellStyle name="Input [yellow] 6 5 4" xfId="11876" xr:uid="{00000000-0005-0000-0000-0000652E0000}"/>
    <cellStyle name="Input [yellow] 6 5 5" xfId="11877" xr:uid="{00000000-0005-0000-0000-0000662E0000}"/>
    <cellStyle name="Input [yellow] 6 6" xfId="11878" xr:uid="{00000000-0005-0000-0000-0000672E0000}"/>
    <cellStyle name="Input [yellow] 6 6 2" xfId="11879" xr:uid="{00000000-0005-0000-0000-0000682E0000}"/>
    <cellStyle name="Input [yellow] 6 6 3" xfId="11880" xr:uid="{00000000-0005-0000-0000-0000692E0000}"/>
    <cellStyle name="Input [yellow] 6 6 4" xfId="11881" xr:uid="{00000000-0005-0000-0000-00006A2E0000}"/>
    <cellStyle name="Input [yellow] 6 6 5" xfId="11882" xr:uid="{00000000-0005-0000-0000-00006B2E0000}"/>
    <cellStyle name="Input [yellow] 6 7" xfId="11883" xr:uid="{00000000-0005-0000-0000-00006C2E0000}"/>
    <cellStyle name="Input [yellow] 6 7 2" xfId="11884" xr:uid="{00000000-0005-0000-0000-00006D2E0000}"/>
    <cellStyle name="Input [yellow] 6 7 3" xfId="11885" xr:uid="{00000000-0005-0000-0000-00006E2E0000}"/>
    <cellStyle name="Input [yellow] 6 7 4" xfId="11886" xr:uid="{00000000-0005-0000-0000-00006F2E0000}"/>
    <cellStyle name="Input [yellow] 6 7 5" xfId="11887" xr:uid="{00000000-0005-0000-0000-0000702E0000}"/>
    <cellStyle name="Input [yellow] 6 8" xfId="11888" xr:uid="{00000000-0005-0000-0000-0000712E0000}"/>
    <cellStyle name="Input [yellow] 6 9" xfId="11889" xr:uid="{00000000-0005-0000-0000-0000722E0000}"/>
    <cellStyle name="Input [yellow] 7" xfId="11890" xr:uid="{00000000-0005-0000-0000-0000732E0000}"/>
    <cellStyle name="Input [yellow] 7 2" xfId="11891" xr:uid="{00000000-0005-0000-0000-0000742E0000}"/>
    <cellStyle name="Input [yellow] 7 2 2" xfId="11892" xr:uid="{00000000-0005-0000-0000-0000752E0000}"/>
    <cellStyle name="Input [yellow] 7 2 3" xfId="11893" xr:uid="{00000000-0005-0000-0000-0000762E0000}"/>
    <cellStyle name="Input [yellow] 7 2 4" xfId="11894" xr:uid="{00000000-0005-0000-0000-0000772E0000}"/>
    <cellStyle name="Input [yellow] 7 2 5" xfId="11895" xr:uid="{00000000-0005-0000-0000-0000782E0000}"/>
    <cellStyle name="Input [yellow] 7 3" xfId="11896" xr:uid="{00000000-0005-0000-0000-0000792E0000}"/>
    <cellStyle name="Input [yellow] 7 3 2" xfId="11897" xr:uid="{00000000-0005-0000-0000-00007A2E0000}"/>
    <cellStyle name="Input [yellow] 7 3 3" xfId="11898" xr:uid="{00000000-0005-0000-0000-00007B2E0000}"/>
    <cellStyle name="Input [yellow] 7 3 4" xfId="11899" xr:uid="{00000000-0005-0000-0000-00007C2E0000}"/>
    <cellStyle name="Input [yellow] 7 3 5" xfId="11900" xr:uid="{00000000-0005-0000-0000-00007D2E0000}"/>
    <cellStyle name="Input [yellow] 7 4" xfId="11901" xr:uid="{00000000-0005-0000-0000-00007E2E0000}"/>
    <cellStyle name="Input [yellow] 7 4 2" xfId="11902" xr:uid="{00000000-0005-0000-0000-00007F2E0000}"/>
    <cellStyle name="Input [yellow] 7 4 3" xfId="11903" xr:uid="{00000000-0005-0000-0000-0000802E0000}"/>
    <cellStyle name="Input [yellow] 7 4 4" xfId="11904" xr:uid="{00000000-0005-0000-0000-0000812E0000}"/>
    <cellStyle name="Input [yellow] 7 4 5" xfId="11905" xr:uid="{00000000-0005-0000-0000-0000822E0000}"/>
    <cellStyle name="Input [yellow] 7 5" xfId="11906" xr:uid="{00000000-0005-0000-0000-0000832E0000}"/>
    <cellStyle name="Input [yellow] 7 6" xfId="11907" xr:uid="{00000000-0005-0000-0000-0000842E0000}"/>
    <cellStyle name="Input [yellow] 7 7" xfId="11908" xr:uid="{00000000-0005-0000-0000-0000852E0000}"/>
    <cellStyle name="Input [yellow] 7 8" xfId="11909" xr:uid="{00000000-0005-0000-0000-0000862E0000}"/>
    <cellStyle name="Input [yellow] 8" xfId="11910" xr:uid="{00000000-0005-0000-0000-0000872E0000}"/>
    <cellStyle name="Input [yellow] 8 2" xfId="11911" xr:uid="{00000000-0005-0000-0000-0000882E0000}"/>
    <cellStyle name="Input [yellow] 8 2 2" xfId="11912" xr:uid="{00000000-0005-0000-0000-0000892E0000}"/>
    <cellStyle name="Input [yellow] 8 2 3" xfId="11913" xr:uid="{00000000-0005-0000-0000-00008A2E0000}"/>
    <cellStyle name="Input [yellow] 8 2 4" xfId="11914" xr:uid="{00000000-0005-0000-0000-00008B2E0000}"/>
    <cellStyle name="Input [yellow] 8 2 5" xfId="11915" xr:uid="{00000000-0005-0000-0000-00008C2E0000}"/>
    <cellStyle name="Input [yellow] 8 3" xfId="11916" xr:uid="{00000000-0005-0000-0000-00008D2E0000}"/>
    <cellStyle name="Input [yellow] 8 3 2" xfId="11917" xr:uid="{00000000-0005-0000-0000-00008E2E0000}"/>
    <cellStyle name="Input [yellow] 8 3 3" xfId="11918" xr:uid="{00000000-0005-0000-0000-00008F2E0000}"/>
    <cellStyle name="Input [yellow] 8 3 4" xfId="11919" xr:uid="{00000000-0005-0000-0000-0000902E0000}"/>
    <cellStyle name="Input [yellow] 8 3 5" xfId="11920" xr:uid="{00000000-0005-0000-0000-0000912E0000}"/>
    <cellStyle name="Input [yellow] 8 4" xfId="11921" xr:uid="{00000000-0005-0000-0000-0000922E0000}"/>
    <cellStyle name="Input [yellow] 8 4 2" xfId="11922" xr:uid="{00000000-0005-0000-0000-0000932E0000}"/>
    <cellStyle name="Input [yellow] 8 4 3" xfId="11923" xr:uid="{00000000-0005-0000-0000-0000942E0000}"/>
    <cellStyle name="Input [yellow] 8 4 4" xfId="11924" xr:uid="{00000000-0005-0000-0000-0000952E0000}"/>
    <cellStyle name="Input [yellow] 8 4 5" xfId="11925" xr:uid="{00000000-0005-0000-0000-0000962E0000}"/>
    <cellStyle name="Input [yellow] 8 5" xfId="11926" xr:uid="{00000000-0005-0000-0000-0000972E0000}"/>
    <cellStyle name="Input [yellow] 8 6" xfId="11927" xr:uid="{00000000-0005-0000-0000-0000982E0000}"/>
    <cellStyle name="Input [yellow] 8 7" xfId="11928" xr:uid="{00000000-0005-0000-0000-0000992E0000}"/>
    <cellStyle name="Input [yellow] 8 8" xfId="11929" xr:uid="{00000000-0005-0000-0000-00009A2E0000}"/>
    <cellStyle name="Input [yellow] 9" xfId="11930" xr:uid="{00000000-0005-0000-0000-00009B2E0000}"/>
    <cellStyle name="Input [yellow] 9 2" xfId="11931" xr:uid="{00000000-0005-0000-0000-00009C2E0000}"/>
    <cellStyle name="Input [yellow] 9 2 2" xfId="11932" xr:uid="{00000000-0005-0000-0000-00009D2E0000}"/>
    <cellStyle name="Input [yellow] 9 2 3" xfId="11933" xr:uid="{00000000-0005-0000-0000-00009E2E0000}"/>
    <cellStyle name="Input [yellow] 9 2 4" xfId="11934" xr:uid="{00000000-0005-0000-0000-00009F2E0000}"/>
    <cellStyle name="Input [yellow] 9 2 5" xfId="11935" xr:uid="{00000000-0005-0000-0000-0000A02E0000}"/>
    <cellStyle name="Input [yellow] 9 3" xfId="11936" xr:uid="{00000000-0005-0000-0000-0000A12E0000}"/>
    <cellStyle name="Input [yellow] 9 3 2" xfId="11937" xr:uid="{00000000-0005-0000-0000-0000A22E0000}"/>
    <cellStyle name="Input [yellow] 9 3 3" xfId="11938" xr:uid="{00000000-0005-0000-0000-0000A32E0000}"/>
    <cellStyle name="Input [yellow] 9 3 4" xfId="11939" xr:uid="{00000000-0005-0000-0000-0000A42E0000}"/>
    <cellStyle name="Input [yellow] 9 3 5" xfId="11940" xr:uid="{00000000-0005-0000-0000-0000A52E0000}"/>
    <cellStyle name="Input [yellow] 9 4" xfId="11941" xr:uid="{00000000-0005-0000-0000-0000A62E0000}"/>
    <cellStyle name="Input [yellow] 9 4 2" xfId="11942" xr:uid="{00000000-0005-0000-0000-0000A72E0000}"/>
    <cellStyle name="Input [yellow] 9 4 3" xfId="11943" xr:uid="{00000000-0005-0000-0000-0000A82E0000}"/>
    <cellStyle name="Input [yellow] 9 4 4" xfId="11944" xr:uid="{00000000-0005-0000-0000-0000A92E0000}"/>
    <cellStyle name="Input [yellow] 9 4 5" xfId="11945" xr:uid="{00000000-0005-0000-0000-0000AA2E0000}"/>
    <cellStyle name="Input [yellow] 9 5" xfId="11946" xr:uid="{00000000-0005-0000-0000-0000AB2E0000}"/>
    <cellStyle name="Input [yellow] 9 6" xfId="11947" xr:uid="{00000000-0005-0000-0000-0000AC2E0000}"/>
    <cellStyle name="Input [yellow] 9 7" xfId="11948" xr:uid="{00000000-0005-0000-0000-0000AD2E0000}"/>
    <cellStyle name="Input [yellow] 9 8" xfId="11949" xr:uid="{00000000-0005-0000-0000-0000AE2E0000}"/>
    <cellStyle name="L`" xfId="11950" xr:uid="{00000000-0005-0000-0000-0000AF2E0000}"/>
    <cellStyle name="Midtitle" xfId="11951" xr:uid="{00000000-0005-0000-0000-0000B02E0000}"/>
    <cellStyle name="Milliers [0]_Arabian Spec" xfId="11952" xr:uid="{00000000-0005-0000-0000-0000B12E0000}"/>
    <cellStyle name="Milliers_Arabian Spec" xfId="11953" xr:uid="{00000000-0005-0000-0000-0000B22E0000}"/>
    <cellStyle name="Model" xfId="11954" xr:uid="{00000000-0005-0000-0000-0000B32E0000}"/>
    <cellStyle name="Mon?aire [0]_Arabian Spec" xfId="11955" xr:uid="{00000000-0005-0000-0000-0000B42E0000}"/>
    <cellStyle name="Mon?aire_Arabian Spec" xfId="11956" xr:uid="{00000000-0005-0000-0000-0000B52E0000}"/>
    <cellStyle name="Monétaire [0]_Arabian Spec" xfId="11957" xr:uid="{00000000-0005-0000-0000-0000B62E0000}"/>
    <cellStyle name="Monétaire_Arabian Spec" xfId="11958" xr:uid="{00000000-0005-0000-0000-0000B72E0000}"/>
    <cellStyle name="NEW정렬" xfId="11959" xr:uid="{00000000-0005-0000-0000-0000B82E0000}"/>
    <cellStyle name="no dec" xfId="11960" xr:uid="{00000000-0005-0000-0000-0000B92E0000}"/>
    <cellStyle name="nohs" xfId="11961" xr:uid="{00000000-0005-0000-0000-0000BA2E0000}"/>
    <cellStyle name="Nor?l_PROD SALES by Region Pg 2" xfId="11962" xr:uid="{00000000-0005-0000-0000-0000BB2E0000}"/>
    <cellStyle name="Normal - Style1" xfId="11963" xr:uid="{00000000-0005-0000-0000-0000BC2E0000}"/>
    <cellStyle name="Normal - Style1 2" xfId="11964" xr:uid="{00000000-0005-0000-0000-0000BD2E0000}"/>
    <cellStyle name="Normal - 유형1" xfId="11965" xr:uid="{00000000-0005-0000-0000-0000BE2E0000}"/>
    <cellStyle name="Normal_ SG&amp;A Bridge " xfId="11966" xr:uid="{00000000-0005-0000-0000-0000BF2E0000}"/>
    <cellStyle name="oft Excel]  Comment=The open=/f lines load custom functions into the Paste Function list.  Maximized=1  AutoFormat=" xfId="11967" xr:uid="{00000000-0005-0000-0000-0000C02E0000}"/>
    <cellStyle name="oft Excel]_x000d__x000a_Comment=The open=/f lines load custom functions into the Paste Function list._x000d__x000a_Maximized=1_x000d__x000a_AutoFormat=" xfId="51928" xr:uid="{00000000-0005-0000-0000-0000C12E0000}"/>
    <cellStyle name="Percent" xfId="11968" xr:uid="{00000000-0005-0000-0000-0000C22E0000}"/>
    <cellStyle name="Percent [2]" xfId="11969" xr:uid="{00000000-0005-0000-0000-0000C32E0000}"/>
    <cellStyle name="Percent_$3M Revenue Level Rates" xfId="11970" xr:uid="{00000000-0005-0000-0000-0000C42E0000}"/>
    <cellStyle name="RevList" xfId="11971" xr:uid="{00000000-0005-0000-0000-0000C52E0000}"/>
    <cellStyle name="Standard_Anpassen der Amortisation" xfId="11972" xr:uid="{00000000-0005-0000-0000-0000C62E0000}"/>
    <cellStyle name="subhead" xfId="11973" xr:uid="{00000000-0005-0000-0000-0000C72E0000}"/>
    <cellStyle name="Subtotal" xfId="11974" xr:uid="{00000000-0005-0000-0000-0000C82E0000}"/>
    <cellStyle name="testtitle" xfId="11975" xr:uid="{00000000-0005-0000-0000-0000C92E0000}"/>
    <cellStyle name="Times New Roman" xfId="11976" xr:uid="{00000000-0005-0000-0000-0000CA2E0000}"/>
    <cellStyle name="title [1]" xfId="11977" xr:uid="{00000000-0005-0000-0000-0000CB2E0000}"/>
    <cellStyle name="title [2]" xfId="11978" xr:uid="{00000000-0005-0000-0000-0000CC2E0000}"/>
    <cellStyle name="Total" xfId="11979" xr:uid="{00000000-0005-0000-0000-0000CD2E0000}"/>
    <cellStyle name="Total 2" xfId="11980" xr:uid="{00000000-0005-0000-0000-0000CE2E0000}"/>
    <cellStyle name="Total 3" xfId="11981" xr:uid="{00000000-0005-0000-0000-0000CF2E0000}"/>
    <cellStyle name="W?rung [0]_Compiling Utility Macros" xfId="11982" xr:uid="{00000000-0005-0000-0000-0000D02E0000}"/>
    <cellStyle name="W?rung_Compiling Utility Macros" xfId="11983" xr:uid="{00000000-0005-0000-0000-0000D12E0000}"/>
    <cellStyle name="Währung [0]_laroux" xfId="11984" xr:uid="{00000000-0005-0000-0000-0000D22E0000}"/>
    <cellStyle name="Währung_laroux" xfId="11985" xr:uid="{00000000-0005-0000-0000-0000D32E0000}"/>
    <cellStyle name="|?ドE" xfId="11986" xr:uid="{00000000-0005-0000-0000-0000D42E0000}"/>
    <cellStyle name=" 坪 l_Sheet1_Q4 (2)" xfId="11987" xr:uid="{00000000-0005-0000-0000-0000D52E0000}"/>
    <cellStyle name="강조색1 2" xfId="11988" xr:uid="{00000000-0005-0000-0000-0000D62E0000}"/>
    <cellStyle name="강조색1 2 2" xfId="11989" xr:uid="{00000000-0005-0000-0000-0000D72E0000}"/>
    <cellStyle name="강조색1 2 3" xfId="11990" xr:uid="{00000000-0005-0000-0000-0000D82E0000}"/>
    <cellStyle name="강조색1 3" xfId="11991" xr:uid="{00000000-0005-0000-0000-0000D92E0000}"/>
    <cellStyle name="강조색1 4" xfId="11992" xr:uid="{00000000-0005-0000-0000-0000DA2E0000}"/>
    <cellStyle name="강조색1 5" xfId="11993" xr:uid="{00000000-0005-0000-0000-0000DB2E0000}"/>
    <cellStyle name="강조색2 2" xfId="11994" xr:uid="{00000000-0005-0000-0000-0000DC2E0000}"/>
    <cellStyle name="강조색2 2 2" xfId="11995" xr:uid="{00000000-0005-0000-0000-0000DD2E0000}"/>
    <cellStyle name="강조색2 2 3" xfId="11996" xr:uid="{00000000-0005-0000-0000-0000DE2E0000}"/>
    <cellStyle name="강조색2 3" xfId="11997" xr:uid="{00000000-0005-0000-0000-0000DF2E0000}"/>
    <cellStyle name="강조색2 4" xfId="11998" xr:uid="{00000000-0005-0000-0000-0000E02E0000}"/>
    <cellStyle name="강조색3 2" xfId="11999" xr:uid="{00000000-0005-0000-0000-0000E12E0000}"/>
    <cellStyle name="강조색3 2 2" xfId="12000" xr:uid="{00000000-0005-0000-0000-0000E22E0000}"/>
    <cellStyle name="강조색3 2 3" xfId="12001" xr:uid="{00000000-0005-0000-0000-0000E32E0000}"/>
    <cellStyle name="강조색3 3" xfId="12002" xr:uid="{00000000-0005-0000-0000-0000E42E0000}"/>
    <cellStyle name="강조색3 4" xfId="12003" xr:uid="{00000000-0005-0000-0000-0000E52E0000}"/>
    <cellStyle name="강조색4 2" xfId="12004" xr:uid="{00000000-0005-0000-0000-0000E62E0000}"/>
    <cellStyle name="강조색4 2 2" xfId="12005" xr:uid="{00000000-0005-0000-0000-0000E72E0000}"/>
    <cellStyle name="강조색4 2 3" xfId="12006" xr:uid="{00000000-0005-0000-0000-0000E82E0000}"/>
    <cellStyle name="강조색4 3" xfId="12007" xr:uid="{00000000-0005-0000-0000-0000E92E0000}"/>
    <cellStyle name="강조색4 4" xfId="12008" xr:uid="{00000000-0005-0000-0000-0000EA2E0000}"/>
    <cellStyle name="강조색5 2" xfId="12009" xr:uid="{00000000-0005-0000-0000-0000EB2E0000}"/>
    <cellStyle name="강조색5 2 2" xfId="12010" xr:uid="{00000000-0005-0000-0000-0000EC2E0000}"/>
    <cellStyle name="강조색5 2 3" xfId="12011" xr:uid="{00000000-0005-0000-0000-0000ED2E0000}"/>
    <cellStyle name="강조색5 3" xfId="12012" xr:uid="{00000000-0005-0000-0000-0000EE2E0000}"/>
    <cellStyle name="강조색5 4" xfId="12013" xr:uid="{00000000-0005-0000-0000-0000EF2E0000}"/>
    <cellStyle name="강조색6 2" xfId="12014" xr:uid="{00000000-0005-0000-0000-0000F02E0000}"/>
    <cellStyle name="강조색6 2 2" xfId="12015" xr:uid="{00000000-0005-0000-0000-0000F12E0000}"/>
    <cellStyle name="강조색6 2 3" xfId="12016" xr:uid="{00000000-0005-0000-0000-0000F22E0000}"/>
    <cellStyle name="강조색6 3" xfId="12017" xr:uid="{00000000-0005-0000-0000-0000F32E0000}"/>
    <cellStyle name="강조색6 4" xfId="12018" xr:uid="{00000000-0005-0000-0000-0000F42E0000}"/>
    <cellStyle name="경고문 2" xfId="12019" xr:uid="{00000000-0005-0000-0000-0000F52E0000}"/>
    <cellStyle name="경고문 2 2" xfId="12020" xr:uid="{00000000-0005-0000-0000-0000F62E0000}"/>
    <cellStyle name="경고문 2 3" xfId="12021" xr:uid="{00000000-0005-0000-0000-0000F72E0000}"/>
    <cellStyle name="경고문 3" xfId="12022" xr:uid="{00000000-0005-0000-0000-0000F82E0000}"/>
    <cellStyle name="경고문 4" xfId="12023" xr:uid="{00000000-0005-0000-0000-0000F92E0000}"/>
    <cellStyle name="경고문 5" xfId="12024" xr:uid="{00000000-0005-0000-0000-0000FA2E0000}"/>
    <cellStyle name="계산 2" xfId="12025" xr:uid="{00000000-0005-0000-0000-0000FB2E0000}"/>
    <cellStyle name="계산 2 10" xfId="12026" xr:uid="{00000000-0005-0000-0000-0000FC2E0000}"/>
    <cellStyle name="계산 2 10 2" xfId="12027" xr:uid="{00000000-0005-0000-0000-0000FD2E0000}"/>
    <cellStyle name="계산 2 10 2 2" xfId="12028" xr:uid="{00000000-0005-0000-0000-0000FE2E0000}"/>
    <cellStyle name="계산 2 10 2 3" xfId="12029" xr:uid="{00000000-0005-0000-0000-0000FF2E0000}"/>
    <cellStyle name="계산 2 10 2 4" xfId="12030" xr:uid="{00000000-0005-0000-0000-0000002F0000}"/>
    <cellStyle name="계산 2 10 2 5" xfId="12031" xr:uid="{00000000-0005-0000-0000-0000012F0000}"/>
    <cellStyle name="계산 2 10 3" xfId="12032" xr:uid="{00000000-0005-0000-0000-0000022F0000}"/>
    <cellStyle name="계산 2 10 3 2" xfId="12033" xr:uid="{00000000-0005-0000-0000-0000032F0000}"/>
    <cellStyle name="계산 2 10 3 3" xfId="12034" xr:uid="{00000000-0005-0000-0000-0000042F0000}"/>
    <cellStyle name="계산 2 10 3 4" xfId="12035" xr:uid="{00000000-0005-0000-0000-0000052F0000}"/>
    <cellStyle name="계산 2 10 3 5" xfId="12036" xr:uid="{00000000-0005-0000-0000-0000062F0000}"/>
    <cellStyle name="계산 2 10 4" xfId="12037" xr:uid="{00000000-0005-0000-0000-0000072F0000}"/>
    <cellStyle name="계산 2 10 4 2" xfId="12038" xr:uid="{00000000-0005-0000-0000-0000082F0000}"/>
    <cellStyle name="계산 2 10 4 3" xfId="12039" xr:uid="{00000000-0005-0000-0000-0000092F0000}"/>
    <cellStyle name="계산 2 10 4 4" xfId="12040" xr:uid="{00000000-0005-0000-0000-00000A2F0000}"/>
    <cellStyle name="계산 2 10 4 5" xfId="12041" xr:uid="{00000000-0005-0000-0000-00000B2F0000}"/>
    <cellStyle name="계산 2 10 5" xfId="12042" xr:uid="{00000000-0005-0000-0000-00000C2F0000}"/>
    <cellStyle name="계산 2 10 6" xfId="12043" xr:uid="{00000000-0005-0000-0000-00000D2F0000}"/>
    <cellStyle name="계산 2 10 7" xfId="12044" xr:uid="{00000000-0005-0000-0000-00000E2F0000}"/>
    <cellStyle name="계산 2 10 8" xfId="12045" xr:uid="{00000000-0005-0000-0000-00000F2F0000}"/>
    <cellStyle name="계산 2 11" xfId="12046" xr:uid="{00000000-0005-0000-0000-0000102F0000}"/>
    <cellStyle name="계산 2 11 2" xfId="12047" xr:uid="{00000000-0005-0000-0000-0000112F0000}"/>
    <cellStyle name="계산 2 11 2 2" xfId="12048" xr:uid="{00000000-0005-0000-0000-0000122F0000}"/>
    <cellStyle name="계산 2 11 2 3" xfId="12049" xr:uid="{00000000-0005-0000-0000-0000132F0000}"/>
    <cellStyle name="계산 2 11 2 4" xfId="12050" xr:uid="{00000000-0005-0000-0000-0000142F0000}"/>
    <cellStyle name="계산 2 11 2 5" xfId="12051" xr:uid="{00000000-0005-0000-0000-0000152F0000}"/>
    <cellStyle name="계산 2 11 3" xfId="12052" xr:uid="{00000000-0005-0000-0000-0000162F0000}"/>
    <cellStyle name="계산 2 11 3 2" xfId="12053" xr:uid="{00000000-0005-0000-0000-0000172F0000}"/>
    <cellStyle name="계산 2 11 3 3" xfId="12054" xr:uid="{00000000-0005-0000-0000-0000182F0000}"/>
    <cellStyle name="계산 2 11 3 4" xfId="12055" xr:uid="{00000000-0005-0000-0000-0000192F0000}"/>
    <cellStyle name="계산 2 11 3 5" xfId="12056" xr:uid="{00000000-0005-0000-0000-00001A2F0000}"/>
    <cellStyle name="계산 2 11 4" xfId="12057" xr:uid="{00000000-0005-0000-0000-00001B2F0000}"/>
    <cellStyle name="계산 2 11 4 2" xfId="12058" xr:uid="{00000000-0005-0000-0000-00001C2F0000}"/>
    <cellStyle name="계산 2 11 4 3" xfId="12059" xr:uid="{00000000-0005-0000-0000-00001D2F0000}"/>
    <cellStyle name="계산 2 11 4 4" xfId="12060" xr:uid="{00000000-0005-0000-0000-00001E2F0000}"/>
    <cellStyle name="계산 2 11 4 5" xfId="12061" xr:uid="{00000000-0005-0000-0000-00001F2F0000}"/>
    <cellStyle name="계산 2 11 5" xfId="12062" xr:uid="{00000000-0005-0000-0000-0000202F0000}"/>
    <cellStyle name="계산 2 11 6" xfId="12063" xr:uid="{00000000-0005-0000-0000-0000212F0000}"/>
    <cellStyle name="계산 2 11 7" xfId="12064" xr:uid="{00000000-0005-0000-0000-0000222F0000}"/>
    <cellStyle name="계산 2 11 8" xfId="12065" xr:uid="{00000000-0005-0000-0000-0000232F0000}"/>
    <cellStyle name="계산 2 12" xfId="12066" xr:uid="{00000000-0005-0000-0000-0000242F0000}"/>
    <cellStyle name="계산 2 12 2" xfId="12067" xr:uid="{00000000-0005-0000-0000-0000252F0000}"/>
    <cellStyle name="계산 2 12 2 2" xfId="12068" xr:uid="{00000000-0005-0000-0000-0000262F0000}"/>
    <cellStyle name="계산 2 12 2 3" xfId="12069" xr:uid="{00000000-0005-0000-0000-0000272F0000}"/>
    <cellStyle name="계산 2 12 2 4" xfId="12070" xr:uid="{00000000-0005-0000-0000-0000282F0000}"/>
    <cellStyle name="계산 2 12 2 5" xfId="12071" xr:uid="{00000000-0005-0000-0000-0000292F0000}"/>
    <cellStyle name="계산 2 12 3" xfId="12072" xr:uid="{00000000-0005-0000-0000-00002A2F0000}"/>
    <cellStyle name="계산 2 12 3 2" xfId="12073" xr:uid="{00000000-0005-0000-0000-00002B2F0000}"/>
    <cellStyle name="계산 2 12 3 3" xfId="12074" xr:uid="{00000000-0005-0000-0000-00002C2F0000}"/>
    <cellStyle name="계산 2 12 3 4" xfId="12075" xr:uid="{00000000-0005-0000-0000-00002D2F0000}"/>
    <cellStyle name="계산 2 12 3 5" xfId="12076" xr:uid="{00000000-0005-0000-0000-00002E2F0000}"/>
    <cellStyle name="계산 2 12 4" xfId="12077" xr:uid="{00000000-0005-0000-0000-00002F2F0000}"/>
    <cellStyle name="계산 2 12 4 2" xfId="12078" xr:uid="{00000000-0005-0000-0000-0000302F0000}"/>
    <cellStyle name="계산 2 12 4 3" xfId="12079" xr:uid="{00000000-0005-0000-0000-0000312F0000}"/>
    <cellStyle name="계산 2 12 4 4" xfId="12080" xr:uid="{00000000-0005-0000-0000-0000322F0000}"/>
    <cellStyle name="계산 2 12 4 5" xfId="12081" xr:uid="{00000000-0005-0000-0000-0000332F0000}"/>
    <cellStyle name="계산 2 12 5" xfId="12082" xr:uid="{00000000-0005-0000-0000-0000342F0000}"/>
    <cellStyle name="계산 2 12 6" xfId="12083" xr:uid="{00000000-0005-0000-0000-0000352F0000}"/>
    <cellStyle name="계산 2 12 7" xfId="12084" xr:uid="{00000000-0005-0000-0000-0000362F0000}"/>
    <cellStyle name="계산 2 12 8" xfId="12085" xr:uid="{00000000-0005-0000-0000-0000372F0000}"/>
    <cellStyle name="계산 2 13" xfId="12086" xr:uid="{00000000-0005-0000-0000-0000382F0000}"/>
    <cellStyle name="계산 2 13 2" xfId="12087" xr:uid="{00000000-0005-0000-0000-0000392F0000}"/>
    <cellStyle name="계산 2 13 3" xfId="12088" xr:uid="{00000000-0005-0000-0000-00003A2F0000}"/>
    <cellStyle name="계산 2 13 4" xfId="12089" xr:uid="{00000000-0005-0000-0000-00003B2F0000}"/>
    <cellStyle name="계산 2 13 5" xfId="12090" xr:uid="{00000000-0005-0000-0000-00003C2F0000}"/>
    <cellStyle name="계산 2 13 6" xfId="51195" xr:uid="{00000000-0005-0000-0000-00003D2F0000}"/>
    <cellStyle name="계산 2 13 7" xfId="51196" xr:uid="{00000000-0005-0000-0000-00003E2F0000}"/>
    <cellStyle name="계산 2 13 8" xfId="51197" xr:uid="{00000000-0005-0000-0000-00003F2F0000}"/>
    <cellStyle name="계산 2 14" xfId="12091" xr:uid="{00000000-0005-0000-0000-0000402F0000}"/>
    <cellStyle name="계산 2 14 2" xfId="12092" xr:uid="{00000000-0005-0000-0000-0000412F0000}"/>
    <cellStyle name="계산 2 14 3" xfId="12093" xr:uid="{00000000-0005-0000-0000-0000422F0000}"/>
    <cellStyle name="계산 2 14 4" xfId="12094" xr:uid="{00000000-0005-0000-0000-0000432F0000}"/>
    <cellStyle name="계산 2 14 5" xfId="12095" xr:uid="{00000000-0005-0000-0000-0000442F0000}"/>
    <cellStyle name="계산 2 14 6" xfId="51198" xr:uid="{00000000-0005-0000-0000-0000452F0000}"/>
    <cellStyle name="계산 2 14 7" xfId="51199" xr:uid="{00000000-0005-0000-0000-0000462F0000}"/>
    <cellStyle name="계산 2 14 8" xfId="51200" xr:uid="{00000000-0005-0000-0000-0000472F0000}"/>
    <cellStyle name="계산 2 15" xfId="12096" xr:uid="{00000000-0005-0000-0000-0000482F0000}"/>
    <cellStyle name="계산 2 16" xfId="12097" xr:uid="{00000000-0005-0000-0000-0000492F0000}"/>
    <cellStyle name="계산 2 17" xfId="12098" xr:uid="{00000000-0005-0000-0000-00004A2F0000}"/>
    <cellStyle name="계산 2 18" xfId="12099" xr:uid="{00000000-0005-0000-0000-00004B2F0000}"/>
    <cellStyle name="계산 2 19" xfId="51201" xr:uid="{00000000-0005-0000-0000-00004C2F0000}"/>
    <cellStyle name="계산 2 2" xfId="12100" xr:uid="{00000000-0005-0000-0000-00004D2F0000}"/>
    <cellStyle name="계산 2 2 10" xfId="12101" xr:uid="{00000000-0005-0000-0000-00004E2F0000}"/>
    <cellStyle name="계산 2 2 10 2" xfId="12102" xr:uid="{00000000-0005-0000-0000-00004F2F0000}"/>
    <cellStyle name="계산 2 2 10 3" xfId="12103" xr:uid="{00000000-0005-0000-0000-0000502F0000}"/>
    <cellStyle name="계산 2 2 10 4" xfId="12104" xr:uid="{00000000-0005-0000-0000-0000512F0000}"/>
    <cellStyle name="계산 2 2 10 5" xfId="12105" xr:uid="{00000000-0005-0000-0000-0000522F0000}"/>
    <cellStyle name="계산 2 2 11" xfId="12106" xr:uid="{00000000-0005-0000-0000-0000532F0000}"/>
    <cellStyle name="계산 2 2 11 2" xfId="12107" xr:uid="{00000000-0005-0000-0000-0000542F0000}"/>
    <cellStyle name="계산 2 2 11 3" xfId="12108" xr:uid="{00000000-0005-0000-0000-0000552F0000}"/>
    <cellStyle name="계산 2 2 11 4" xfId="12109" xr:uid="{00000000-0005-0000-0000-0000562F0000}"/>
    <cellStyle name="계산 2 2 11 5" xfId="12110" xr:uid="{00000000-0005-0000-0000-0000572F0000}"/>
    <cellStyle name="계산 2 2 12" xfId="12111" xr:uid="{00000000-0005-0000-0000-0000582F0000}"/>
    <cellStyle name="계산 2 2 13" xfId="12112" xr:uid="{00000000-0005-0000-0000-0000592F0000}"/>
    <cellStyle name="계산 2 2 14" xfId="12113" xr:uid="{00000000-0005-0000-0000-00005A2F0000}"/>
    <cellStyle name="계산 2 2 15" xfId="12114" xr:uid="{00000000-0005-0000-0000-00005B2F0000}"/>
    <cellStyle name="계산 2 2 2" xfId="12115" xr:uid="{00000000-0005-0000-0000-00005C2F0000}"/>
    <cellStyle name="계산 2 2 2 10" xfId="12116" xr:uid="{00000000-0005-0000-0000-00005D2F0000}"/>
    <cellStyle name="계산 2 2 2 10 2" xfId="12117" xr:uid="{00000000-0005-0000-0000-00005E2F0000}"/>
    <cellStyle name="계산 2 2 2 10 3" xfId="12118" xr:uid="{00000000-0005-0000-0000-00005F2F0000}"/>
    <cellStyle name="계산 2 2 2 10 4" xfId="12119" xr:uid="{00000000-0005-0000-0000-0000602F0000}"/>
    <cellStyle name="계산 2 2 2 10 5" xfId="12120" xr:uid="{00000000-0005-0000-0000-0000612F0000}"/>
    <cellStyle name="계산 2 2 2 11" xfId="12121" xr:uid="{00000000-0005-0000-0000-0000622F0000}"/>
    <cellStyle name="계산 2 2 2 11 2" xfId="12122" xr:uid="{00000000-0005-0000-0000-0000632F0000}"/>
    <cellStyle name="계산 2 2 2 11 3" xfId="12123" xr:uid="{00000000-0005-0000-0000-0000642F0000}"/>
    <cellStyle name="계산 2 2 2 11 4" xfId="12124" xr:uid="{00000000-0005-0000-0000-0000652F0000}"/>
    <cellStyle name="계산 2 2 2 11 5" xfId="12125" xr:uid="{00000000-0005-0000-0000-0000662F0000}"/>
    <cellStyle name="계산 2 2 2 12" xfId="12126" xr:uid="{00000000-0005-0000-0000-0000672F0000}"/>
    <cellStyle name="계산 2 2 2 13" xfId="12127" xr:uid="{00000000-0005-0000-0000-0000682F0000}"/>
    <cellStyle name="계산 2 2 2 14" xfId="12128" xr:uid="{00000000-0005-0000-0000-0000692F0000}"/>
    <cellStyle name="계산 2 2 2 15" xfId="12129" xr:uid="{00000000-0005-0000-0000-00006A2F0000}"/>
    <cellStyle name="계산 2 2 2 2" xfId="12130" xr:uid="{00000000-0005-0000-0000-00006B2F0000}"/>
    <cellStyle name="계산 2 2 2 2 10" xfId="12131" xr:uid="{00000000-0005-0000-0000-00006C2F0000}"/>
    <cellStyle name="계산 2 2 2 2 11" xfId="12132" xr:uid="{00000000-0005-0000-0000-00006D2F0000}"/>
    <cellStyle name="계산 2 2 2 2 12" xfId="12133" xr:uid="{00000000-0005-0000-0000-00006E2F0000}"/>
    <cellStyle name="계산 2 2 2 2 13" xfId="12134" xr:uid="{00000000-0005-0000-0000-00006F2F0000}"/>
    <cellStyle name="계산 2 2 2 2 2" xfId="12135" xr:uid="{00000000-0005-0000-0000-0000702F0000}"/>
    <cellStyle name="계산 2 2 2 2 2 10" xfId="12136" xr:uid="{00000000-0005-0000-0000-0000712F0000}"/>
    <cellStyle name="계산 2 2 2 2 2 11" xfId="12137" xr:uid="{00000000-0005-0000-0000-0000722F0000}"/>
    <cellStyle name="계산 2 2 2 2 2 2" xfId="12138" xr:uid="{00000000-0005-0000-0000-0000732F0000}"/>
    <cellStyle name="계산 2 2 2 2 2 2 2" xfId="12139" xr:uid="{00000000-0005-0000-0000-0000742F0000}"/>
    <cellStyle name="계산 2 2 2 2 2 2 2 2" xfId="12140" xr:uid="{00000000-0005-0000-0000-0000752F0000}"/>
    <cellStyle name="계산 2 2 2 2 2 2 2 3" xfId="12141" xr:uid="{00000000-0005-0000-0000-0000762F0000}"/>
    <cellStyle name="계산 2 2 2 2 2 2 2 4" xfId="12142" xr:uid="{00000000-0005-0000-0000-0000772F0000}"/>
    <cellStyle name="계산 2 2 2 2 2 2 2 5" xfId="12143" xr:uid="{00000000-0005-0000-0000-0000782F0000}"/>
    <cellStyle name="계산 2 2 2 2 2 2 3" xfId="12144" xr:uid="{00000000-0005-0000-0000-0000792F0000}"/>
    <cellStyle name="계산 2 2 2 2 2 2 3 2" xfId="12145" xr:uid="{00000000-0005-0000-0000-00007A2F0000}"/>
    <cellStyle name="계산 2 2 2 2 2 2 3 3" xfId="12146" xr:uid="{00000000-0005-0000-0000-00007B2F0000}"/>
    <cellStyle name="계산 2 2 2 2 2 2 3 4" xfId="12147" xr:uid="{00000000-0005-0000-0000-00007C2F0000}"/>
    <cellStyle name="계산 2 2 2 2 2 2 3 5" xfId="12148" xr:uid="{00000000-0005-0000-0000-00007D2F0000}"/>
    <cellStyle name="계산 2 2 2 2 2 2 4" xfId="12149" xr:uid="{00000000-0005-0000-0000-00007E2F0000}"/>
    <cellStyle name="계산 2 2 2 2 2 2 4 2" xfId="12150" xr:uid="{00000000-0005-0000-0000-00007F2F0000}"/>
    <cellStyle name="계산 2 2 2 2 2 2 4 3" xfId="12151" xr:uid="{00000000-0005-0000-0000-0000802F0000}"/>
    <cellStyle name="계산 2 2 2 2 2 2 4 4" xfId="12152" xr:uid="{00000000-0005-0000-0000-0000812F0000}"/>
    <cellStyle name="계산 2 2 2 2 2 2 4 5" xfId="12153" xr:uid="{00000000-0005-0000-0000-0000822F0000}"/>
    <cellStyle name="계산 2 2 2 2 2 2 5" xfId="12154" xr:uid="{00000000-0005-0000-0000-0000832F0000}"/>
    <cellStyle name="계산 2 2 2 2 2 2 6" xfId="12155" xr:uid="{00000000-0005-0000-0000-0000842F0000}"/>
    <cellStyle name="계산 2 2 2 2 2 2 7" xfId="12156" xr:uid="{00000000-0005-0000-0000-0000852F0000}"/>
    <cellStyle name="계산 2 2 2 2 2 2 8" xfId="12157" xr:uid="{00000000-0005-0000-0000-0000862F0000}"/>
    <cellStyle name="계산 2 2 2 2 2 3" xfId="12158" xr:uid="{00000000-0005-0000-0000-0000872F0000}"/>
    <cellStyle name="계산 2 2 2 2 2 3 2" xfId="12159" xr:uid="{00000000-0005-0000-0000-0000882F0000}"/>
    <cellStyle name="계산 2 2 2 2 2 3 2 2" xfId="12160" xr:uid="{00000000-0005-0000-0000-0000892F0000}"/>
    <cellStyle name="계산 2 2 2 2 2 3 2 3" xfId="12161" xr:uid="{00000000-0005-0000-0000-00008A2F0000}"/>
    <cellStyle name="계산 2 2 2 2 2 3 2 4" xfId="12162" xr:uid="{00000000-0005-0000-0000-00008B2F0000}"/>
    <cellStyle name="계산 2 2 2 2 2 3 2 5" xfId="12163" xr:uid="{00000000-0005-0000-0000-00008C2F0000}"/>
    <cellStyle name="계산 2 2 2 2 2 3 3" xfId="12164" xr:uid="{00000000-0005-0000-0000-00008D2F0000}"/>
    <cellStyle name="계산 2 2 2 2 2 3 3 2" xfId="12165" xr:uid="{00000000-0005-0000-0000-00008E2F0000}"/>
    <cellStyle name="계산 2 2 2 2 2 3 3 3" xfId="12166" xr:uid="{00000000-0005-0000-0000-00008F2F0000}"/>
    <cellStyle name="계산 2 2 2 2 2 3 3 4" xfId="12167" xr:uid="{00000000-0005-0000-0000-0000902F0000}"/>
    <cellStyle name="계산 2 2 2 2 2 3 3 5" xfId="12168" xr:uid="{00000000-0005-0000-0000-0000912F0000}"/>
    <cellStyle name="계산 2 2 2 2 2 3 4" xfId="12169" xr:uid="{00000000-0005-0000-0000-0000922F0000}"/>
    <cellStyle name="계산 2 2 2 2 2 3 4 2" xfId="12170" xr:uid="{00000000-0005-0000-0000-0000932F0000}"/>
    <cellStyle name="계산 2 2 2 2 2 3 4 3" xfId="12171" xr:uid="{00000000-0005-0000-0000-0000942F0000}"/>
    <cellStyle name="계산 2 2 2 2 2 3 4 4" xfId="12172" xr:uid="{00000000-0005-0000-0000-0000952F0000}"/>
    <cellStyle name="계산 2 2 2 2 2 3 4 5" xfId="12173" xr:uid="{00000000-0005-0000-0000-0000962F0000}"/>
    <cellStyle name="계산 2 2 2 2 2 3 5" xfId="12174" xr:uid="{00000000-0005-0000-0000-0000972F0000}"/>
    <cellStyle name="계산 2 2 2 2 2 3 6" xfId="12175" xr:uid="{00000000-0005-0000-0000-0000982F0000}"/>
    <cellStyle name="계산 2 2 2 2 2 3 7" xfId="12176" xr:uid="{00000000-0005-0000-0000-0000992F0000}"/>
    <cellStyle name="계산 2 2 2 2 2 3 8" xfId="12177" xr:uid="{00000000-0005-0000-0000-00009A2F0000}"/>
    <cellStyle name="계산 2 2 2 2 2 4" xfId="12178" xr:uid="{00000000-0005-0000-0000-00009B2F0000}"/>
    <cellStyle name="계산 2 2 2 2 2 4 2" xfId="12179" xr:uid="{00000000-0005-0000-0000-00009C2F0000}"/>
    <cellStyle name="계산 2 2 2 2 2 4 2 2" xfId="12180" xr:uid="{00000000-0005-0000-0000-00009D2F0000}"/>
    <cellStyle name="계산 2 2 2 2 2 4 2 3" xfId="12181" xr:uid="{00000000-0005-0000-0000-00009E2F0000}"/>
    <cellStyle name="계산 2 2 2 2 2 4 2 4" xfId="12182" xr:uid="{00000000-0005-0000-0000-00009F2F0000}"/>
    <cellStyle name="계산 2 2 2 2 2 4 2 5" xfId="12183" xr:uid="{00000000-0005-0000-0000-0000A02F0000}"/>
    <cellStyle name="계산 2 2 2 2 2 4 3" xfId="12184" xr:uid="{00000000-0005-0000-0000-0000A12F0000}"/>
    <cellStyle name="계산 2 2 2 2 2 4 3 2" xfId="12185" xr:uid="{00000000-0005-0000-0000-0000A22F0000}"/>
    <cellStyle name="계산 2 2 2 2 2 4 3 3" xfId="12186" xr:uid="{00000000-0005-0000-0000-0000A32F0000}"/>
    <cellStyle name="계산 2 2 2 2 2 4 3 4" xfId="12187" xr:uid="{00000000-0005-0000-0000-0000A42F0000}"/>
    <cellStyle name="계산 2 2 2 2 2 4 3 5" xfId="12188" xr:uid="{00000000-0005-0000-0000-0000A52F0000}"/>
    <cellStyle name="계산 2 2 2 2 2 4 4" xfId="12189" xr:uid="{00000000-0005-0000-0000-0000A62F0000}"/>
    <cellStyle name="계산 2 2 2 2 2 4 4 2" xfId="12190" xr:uid="{00000000-0005-0000-0000-0000A72F0000}"/>
    <cellStyle name="계산 2 2 2 2 2 4 4 3" xfId="12191" xr:uid="{00000000-0005-0000-0000-0000A82F0000}"/>
    <cellStyle name="계산 2 2 2 2 2 4 4 4" xfId="12192" xr:uid="{00000000-0005-0000-0000-0000A92F0000}"/>
    <cellStyle name="계산 2 2 2 2 2 4 4 5" xfId="12193" xr:uid="{00000000-0005-0000-0000-0000AA2F0000}"/>
    <cellStyle name="계산 2 2 2 2 2 4 5" xfId="12194" xr:uid="{00000000-0005-0000-0000-0000AB2F0000}"/>
    <cellStyle name="계산 2 2 2 2 2 4 6" xfId="12195" xr:uid="{00000000-0005-0000-0000-0000AC2F0000}"/>
    <cellStyle name="계산 2 2 2 2 2 4 7" xfId="12196" xr:uid="{00000000-0005-0000-0000-0000AD2F0000}"/>
    <cellStyle name="계산 2 2 2 2 2 4 8" xfId="12197" xr:uid="{00000000-0005-0000-0000-0000AE2F0000}"/>
    <cellStyle name="계산 2 2 2 2 2 5" xfId="12198" xr:uid="{00000000-0005-0000-0000-0000AF2F0000}"/>
    <cellStyle name="계산 2 2 2 2 2 5 2" xfId="12199" xr:uid="{00000000-0005-0000-0000-0000B02F0000}"/>
    <cellStyle name="계산 2 2 2 2 2 5 3" xfId="12200" xr:uid="{00000000-0005-0000-0000-0000B12F0000}"/>
    <cellStyle name="계산 2 2 2 2 2 5 4" xfId="12201" xr:uid="{00000000-0005-0000-0000-0000B22F0000}"/>
    <cellStyle name="계산 2 2 2 2 2 5 5" xfId="12202" xr:uid="{00000000-0005-0000-0000-0000B32F0000}"/>
    <cellStyle name="계산 2 2 2 2 2 6" xfId="12203" xr:uid="{00000000-0005-0000-0000-0000B42F0000}"/>
    <cellStyle name="계산 2 2 2 2 2 6 2" xfId="12204" xr:uid="{00000000-0005-0000-0000-0000B52F0000}"/>
    <cellStyle name="계산 2 2 2 2 2 6 3" xfId="12205" xr:uid="{00000000-0005-0000-0000-0000B62F0000}"/>
    <cellStyle name="계산 2 2 2 2 2 6 4" xfId="12206" xr:uid="{00000000-0005-0000-0000-0000B72F0000}"/>
    <cellStyle name="계산 2 2 2 2 2 6 5" xfId="12207" xr:uid="{00000000-0005-0000-0000-0000B82F0000}"/>
    <cellStyle name="계산 2 2 2 2 2 7" xfId="12208" xr:uid="{00000000-0005-0000-0000-0000B92F0000}"/>
    <cellStyle name="계산 2 2 2 2 2 7 2" xfId="12209" xr:uid="{00000000-0005-0000-0000-0000BA2F0000}"/>
    <cellStyle name="계산 2 2 2 2 2 7 3" xfId="12210" xr:uid="{00000000-0005-0000-0000-0000BB2F0000}"/>
    <cellStyle name="계산 2 2 2 2 2 7 4" xfId="12211" xr:uid="{00000000-0005-0000-0000-0000BC2F0000}"/>
    <cellStyle name="계산 2 2 2 2 2 7 5" xfId="12212" xr:uid="{00000000-0005-0000-0000-0000BD2F0000}"/>
    <cellStyle name="계산 2 2 2 2 2 8" xfId="12213" xr:uid="{00000000-0005-0000-0000-0000BE2F0000}"/>
    <cellStyle name="계산 2 2 2 2 2 9" xfId="12214" xr:uid="{00000000-0005-0000-0000-0000BF2F0000}"/>
    <cellStyle name="계산 2 2 2 2 3" xfId="12215" xr:uid="{00000000-0005-0000-0000-0000C02F0000}"/>
    <cellStyle name="계산 2 2 2 2 3 10" xfId="12216" xr:uid="{00000000-0005-0000-0000-0000C12F0000}"/>
    <cellStyle name="계산 2 2 2 2 3 11" xfId="12217" xr:uid="{00000000-0005-0000-0000-0000C22F0000}"/>
    <cellStyle name="계산 2 2 2 2 3 2" xfId="12218" xr:uid="{00000000-0005-0000-0000-0000C32F0000}"/>
    <cellStyle name="계산 2 2 2 2 3 2 2" xfId="12219" xr:uid="{00000000-0005-0000-0000-0000C42F0000}"/>
    <cellStyle name="계산 2 2 2 2 3 2 2 2" xfId="12220" xr:uid="{00000000-0005-0000-0000-0000C52F0000}"/>
    <cellStyle name="계산 2 2 2 2 3 2 2 3" xfId="12221" xr:uid="{00000000-0005-0000-0000-0000C62F0000}"/>
    <cellStyle name="계산 2 2 2 2 3 2 2 4" xfId="12222" xr:uid="{00000000-0005-0000-0000-0000C72F0000}"/>
    <cellStyle name="계산 2 2 2 2 3 2 2 5" xfId="12223" xr:uid="{00000000-0005-0000-0000-0000C82F0000}"/>
    <cellStyle name="계산 2 2 2 2 3 2 3" xfId="12224" xr:uid="{00000000-0005-0000-0000-0000C92F0000}"/>
    <cellStyle name="계산 2 2 2 2 3 2 3 2" xfId="12225" xr:uid="{00000000-0005-0000-0000-0000CA2F0000}"/>
    <cellStyle name="계산 2 2 2 2 3 2 3 3" xfId="12226" xr:uid="{00000000-0005-0000-0000-0000CB2F0000}"/>
    <cellStyle name="계산 2 2 2 2 3 2 3 4" xfId="12227" xr:uid="{00000000-0005-0000-0000-0000CC2F0000}"/>
    <cellStyle name="계산 2 2 2 2 3 2 3 5" xfId="12228" xr:uid="{00000000-0005-0000-0000-0000CD2F0000}"/>
    <cellStyle name="계산 2 2 2 2 3 2 4" xfId="12229" xr:uid="{00000000-0005-0000-0000-0000CE2F0000}"/>
    <cellStyle name="계산 2 2 2 2 3 2 4 2" xfId="12230" xr:uid="{00000000-0005-0000-0000-0000CF2F0000}"/>
    <cellStyle name="계산 2 2 2 2 3 2 4 3" xfId="12231" xr:uid="{00000000-0005-0000-0000-0000D02F0000}"/>
    <cellStyle name="계산 2 2 2 2 3 2 4 4" xfId="12232" xr:uid="{00000000-0005-0000-0000-0000D12F0000}"/>
    <cellStyle name="계산 2 2 2 2 3 2 4 5" xfId="12233" xr:uid="{00000000-0005-0000-0000-0000D22F0000}"/>
    <cellStyle name="계산 2 2 2 2 3 2 5" xfId="12234" xr:uid="{00000000-0005-0000-0000-0000D32F0000}"/>
    <cellStyle name="계산 2 2 2 2 3 2 6" xfId="12235" xr:uid="{00000000-0005-0000-0000-0000D42F0000}"/>
    <cellStyle name="계산 2 2 2 2 3 2 7" xfId="12236" xr:uid="{00000000-0005-0000-0000-0000D52F0000}"/>
    <cellStyle name="계산 2 2 2 2 3 2 8" xfId="12237" xr:uid="{00000000-0005-0000-0000-0000D62F0000}"/>
    <cellStyle name="계산 2 2 2 2 3 3" xfId="12238" xr:uid="{00000000-0005-0000-0000-0000D72F0000}"/>
    <cellStyle name="계산 2 2 2 2 3 3 2" xfId="12239" xr:uid="{00000000-0005-0000-0000-0000D82F0000}"/>
    <cellStyle name="계산 2 2 2 2 3 3 2 2" xfId="12240" xr:uid="{00000000-0005-0000-0000-0000D92F0000}"/>
    <cellStyle name="계산 2 2 2 2 3 3 2 3" xfId="12241" xr:uid="{00000000-0005-0000-0000-0000DA2F0000}"/>
    <cellStyle name="계산 2 2 2 2 3 3 2 4" xfId="12242" xr:uid="{00000000-0005-0000-0000-0000DB2F0000}"/>
    <cellStyle name="계산 2 2 2 2 3 3 2 5" xfId="12243" xr:uid="{00000000-0005-0000-0000-0000DC2F0000}"/>
    <cellStyle name="계산 2 2 2 2 3 3 3" xfId="12244" xr:uid="{00000000-0005-0000-0000-0000DD2F0000}"/>
    <cellStyle name="계산 2 2 2 2 3 3 3 2" xfId="12245" xr:uid="{00000000-0005-0000-0000-0000DE2F0000}"/>
    <cellStyle name="계산 2 2 2 2 3 3 3 3" xfId="12246" xr:uid="{00000000-0005-0000-0000-0000DF2F0000}"/>
    <cellStyle name="계산 2 2 2 2 3 3 3 4" xfId="12247" xr:uid="{00000000-0005-0000-0000-0000E02F0000}"/>
    <cellStyle name="계산 2 2 2 2 3 3 3 5" xfId="12248" xr:uid="{00000000-0005-0000-0000-0000E12F0000}"/>
    <cellStyle name="계산 2 2 2 2 3 3 4" xfId="12249" xr:uid="{00000000-0005-0000-0000-0000E22F0000}"/>
    <cellStyle name="계산 2 2 2 2 3 3 4 2" xfId="12250" xr:uid="{00000000-0005-0000-0000-0000E32F0000}"/>
    <cellStyle name="계산 2 2 2 2 3 3 4 3" xfId="12251" xr:uid="{00000000-0005-0000-0000-0000E42F0000}"/>
    <cellStyle name="계산 2 2 2 2 3 3 4 4" xfId="12252" xr:uid="{00000000-0005-0000-0000-0000E52F0000}"/>
    <cellStyle name="계산 2 2 2 2 3 3 4 5" xfId="12253" xr:uid="{00000000-0005-0000-0000-0000E62F0000}"/>
    <cellStyle name="계산 2 2 2 2 3 3 5" xfId="12254" xr:uid="{00000000-0005-0000-0000-0000E72F0000}"/>
    <cellStyle name="계산 2 2 2 2 3 3 6" xfId="12255" xr:uid="{00000000-0005-0000-0000-0000E82F0000}"/>
    <cellStyle name="계산 2 2 2 2 3 3 7" xfId="12256" xr:uid="{00000000-0005-0000-0000-0000E92F0000}"/>
    <cellStyle name="계산 2 2 2 2 3 3 8" xfId="12257" xr:uid="{00000000-0005-0000-0000-0000EA2F0000}"/>
    <cellStyle name="계산 2 2 2 2 3 4" xfId="12258" xr:uid="{00000000-0005-0000-0000-0000EB2F0000}"/>
    <cellStyle name="계산 2 2 2 2 3 4 2" xfId="12259" xr:uid="{00000000-0005-0000-0000-0000EC2F0000}"/>
    <cellStyle name="계산 2 2 2 2 3 4 2 2" xfId="12260" xr:uid="{00000000-0005-0000-0000-0000ED2F0000}"/>
    <cellStyle name="계산 2 2 2 2 3 4 2 3" xfId="12261" xr:uid="{00000000-0005-0000-0000-0000EE2F0000}"/>
    <cellStyle name="계산 2 2 2 2 3 4 2 4" xfId="12262" xr:uid="{00000000-0005-0000-0000-0000EF2F0000}"/>
    <cellStyle name="계산 2 2 2 2 3 4 2 5" xfId="12263" xr:uid="{00000000-0005-0000-0000-0000F02F0000}"/>
    <cellStyle name="계산 2 2 2 2 3 4 3" xfId="12264" xr:uid="{00000000-0005-0000-0000-0000F12F0000}"/>
    <cellStyle name="계산 2 2 2 2 3 4 3 2" xfId="12265" xr:uid="{00000000-0005-0000-0000-0000F22F0000}"/>
    <cellStyle name="계산 2 2 2 2 3 4 3 3" xfId="12266" xr:uid="{00000000-0005-0000-0000-0000F32F0000}"/>
    <cellStyle name="계산 2 2 2 2 3 4 3 4" xfId="12267" xr:uid="{00000000-0005-0000-0000-0000F42F0000}"/>
    <cellStyle name="계산 2 2 2 2 3 4 3 5" xfId="12268" xr:uid="{00000000-0005-0000-0000-0000F52F0000}"/>
    <cellStyle name="계산 2 2 2 2 3 4 4" xfId="12269" xr:uid="{00000000-0005-0000-0000-0000F62F0000}"/>
    <cellStyle name="계산 2 2 2 2 3 4 4 2" xfId="12270" xr:uid="{00000000-0005-0000-0000-0000F72F0000}"/>
    <cellStyle name="계산 2 2 2 2 3 4 4 3" xfId="12271" xr:uid="{00000000-0005-0000-0000-0000F82F0000}"/>
    <cellStyle name="계산 2 2 2 2 3 4 4 4" xfId="12272" xr:uid="{00000000-0005-0000-0000-0000F92F0000}"/>
    <cellStyle name="계산 2 2 2 2 3 4 4 5" xfId="12273" xr:uid="{00000000-0005-0000-0000-0000FA2F0000}"/>
    <cellStyle name="계산 2 2 2 2 3 4 5" xfId="12274" xr:uid="{00000000-0005-0000-0000-0000FB2F0000}"/>
    <cellStyle name="계산 2 2 2 2 3 4 6" xfId="12275" xr:uid="{00000000-0005-0000-0000-0000FC2F0000}"/>
    <cellStyle name="계산 2 2 2 2 3 4 7" xfId="12276" xr:uid="{00000000-0005-0000-0000-0000FD2F0000}"/>
    <cellStyle name="계산 2 2 2 2 3 4 8" xfId="12277" xr:uid="{00000000-0005-0000-0000-0000FE2F0000}"/>
    <cellStyle name="계산 2 2 2 2 3 5" xfId="12278" xr:uid="{00000000-0005-0000-0000-0000FF2F0000}"/>
    <cellStyle name="계산 2 2 2 2 3 5 2" xfId="12279" xr:uid="{00000000-0005-0000-0000-000000300000}"/>
    <cellStyle name="계산 2 2 2 2 3 5 3" xfId="12280" xr:uid="{00000000-0005-0000-0000-000001300000}"/>
    <cellStyle name="계산 2 2 2 2 3 5 4" xfId="12281" xr:uid="{00000000-0005-0000-0000-000002300000}"/>
    <cellStyle name="계산 2 2 2 2 3 5 5" xfId="12282" xr:uid="{00000000-0005-0000-0000-000003300000}"/>
    <cellStyle name="계산 2 2 2 2 3 6" xfId="12283" xr:uid="{00000000-0005-0000-0000-000004300000}"/>
    <cellStyle name="계산 2 2 2 2 3 6 2" xfId="12284" xr:uid="{00000000-0005-0000-0000-000005300000}"/>
    <cellStyle name="계산 2 2 2 2 3 6 3" xfId="12285" xr:uid="{00000000-0005-0000-0000-000006300000}"/>
    <cellStyle name="계산 2 2 2 2 3 6 4" xfId="12286" xr:uid="{00000000-0005-0000-0000-000007300000}"/>
    <cellStyle name="계산 2 2 2 2 3 6 5" xfId="12287" xr:uid="{00000000-0005-0000-0000-000008300000}"/>
    <cellStyle name="계산 2 2 2 2 3 7" xfId="12288" xr:uid="{00000000-0005-0000-0000-000009300000}"/>
    <cellStyle name="계산 2 2 2 2 3 7 2" xfId="12289" xr:uid="{00000000-0005-0000-0000-00000A300000}"/>
    <cellStyle name="계산 2 2 2 2 3 7 3" xfId="12290" xr:uid="{00000000-0005-0000-0000-00000B300000}"/>
    <cellStyle name="계산 2 2 2 2 3 7 4" xfId="12291" xr:uid="{00000000-0005-0000-0000-00000C300000}"/>
    <cellStyle name="계산 2 2 2 2 3 7 5" xfId="12292" xr:uid="{00000000-0005-0000-0000-00000D300000}"/>
    <cellStyle name="계산 2 2 2 2 3 8" xfId="12293" xr:uid="{00000000-0005-0000-0000-00000E300000}"/>
    <cellStyle name="계산 2 2 2 2 3 9" xfId="12294" xr:uid="{00000000-0005-0000-0000-00000F300000}"/>
    <cellStyle name="계산 2 2 2 2 4" xfId="12295" xr:uid="{00000000-0005-0000-0000-000010300000}"/>
    <cellStyle name="계산 2 2 2 2 4 2" xfId="12296" xr:uid="{00000000-0005-0000-0000-000011300000}"/>
    <cellStyle name="계산 2 2 2 2 4 2 2" xfId="12297" xr:uid="{00000000-0005-0000-0000-000012300000}"/>
    <cellStyle name="계산 2 2 2 2 4 2 3" xfId="12298" xr:uid="{00000000-0005-0000-0000-000013300000}"/>
    <cellStyle name="계산 2 2 2 2 4 2 4" xfId="12299" xr:uid="{00000000-0005-0000-0000-000014300000}"/>
    <cellStyle name="계산 2 2 2 2 4 2 5" xfId="12300" xr:uid="{00000000-0005-0000-0000-000015300000}"/>
    <cellStyle name="계산 2 2 2 2 4 3" xfId="12301" xr:uid="{00000000-0005-0000-0000-000016300000}"/>
    <cellStyle name="계산 2 2 2 2 4 3 2" xfId="12302" xr:uid="{00000000-0005-0000-0000-000017300000}"/>
    <cellStyle name="계산 2 2 2 2 4 3 3" xfId="12303" xr:uid="{00000000-0005-0000-0000-000018300000}"/>
    <cellStyle name="계산 2 2 2 2 4 3 4" xfId="12304" xr:uid="{00000000-0005-0000-0000-000019300000}"/>
    <cellStyle name="계산 2 2 2 2 4 3 5" xfId="12305" xr:uid="{00000000-0005-0000-0000-00001A300000}"/>
    <cellStyle name="계산 2 2 2 2 4 4" xfId="12306" xr:uid="{00000000-0005-0000-0000-00001B300000}"/>
    <cellStyle name="계산 2 2 2 2 4 4 2" xfId="12307" xr:uid="{00000000-0005-0000-0000-00001C300000}"/>
    <cellStyle name="계산 2 2 2 2 4 4 3" xfId="12308" xr:uid="{00000000-0005-0000-0000-00001D300000}"/>
    <cellStyle name="계산 2 2 2 2 4 4 4" xfId="12309" xr:uid="{00000000-0005-0000-0000-00001E300000}"/>
    <cellStyle name="계산 2 2 2 2 4 4 5" xfId="12310" xr:uid="{00000000-0005-0000-0000-00001F300000}"/>
    <cellStyle name="계산 2 2 2 2 4 5" xfId="12311" xr:uid="{00000000-0005-0000-0000-000020300000}"/>
    <cellStyle name="계산 2 2 2 2 4 6" xfId="12312" xr:uid="{00000000-0005-0000-0000-000021300000}"/>
    <cellStyle name="계산 2 2 2 2 4 7" xfId="12313" xr:uid="{00000000-0005-0000-0000-000022300000}"/>
    <cellStyle name="계산 2 2 2 2 4 8" xfId="12314" xr:uid="{00000000-0005-0000-0000-000023300000}"/>
    <cellStyle name="계산 2 2 2 2 5" xfId="12315" xr:uid="{00000000-0005-0000-0000-000024300000}"/>
    <cellStyle name="계산 2 2 2 2 5 2" xfId="12316" xr:uid="{00000000-0005-0000-0000-000025300000}"/>
    <cellStyle name="계산 2 2 2 2 5 2 2" xfId="12317" xr:uid="{00000000-0005-0000-0000-000026300000}"/>
    <cellStyle name="계산 2 2 2 2 5 2 3" xfId="12318" xr:uid="{00000000-0005-0000-0000-000027300000}"/>
    <cellStyle name="계산 2 2 2 2 5 2 4" xfId="12319" xr:uid="{00000000-0005-0000-0000-000028300000}"/>
    <cellStyle name="계산 2 2 2 2 5 2 5" xfId="12320" xr:uid="{00000000-0005-0000-0000-000029300000}"/>
    <cellStyle name="계산 2 2 2 2 5 3" xfId="12321" xr:uid="{00000000-0005-0000-0000-00002A300000}"/>
    <cellStyle name="계산 2 2 2 2 5 3 2" xfId="12322" xr:uid="{00000000-0005-0000-0000-00002B300000}"/>
    <cellStyle name="계산 2 2 2 2 5 3 3" xfId="12323" xr:uid="{00000000-0005-0000-0000-00002C300000}"/>
    <cellStyle name="계산 2 2 2 2 5 3 4" xfId="12324" xr:uid="{00000000-0005-0000-0000-00002D300000}"/>
    <cellStyle name="계산 2 2 2 2 5 3 5" xfId="12325" xr:uid="{00000000-0005-0000-0000-00002E300000}"/>
    <cellStyle name="계산 2 2 2 2 5 4" xfId="12326" xr:uid="{00000000-0005-0000-0000-00002F300000}"/>
    <cellStyle name="계산 2 2 2 2 5 4 2" xfId="12327" xr:uid="{00000000-0005-0000-0000-000030300000}"/>
    <cellStyle name="계산 2 2 2 2 5 4 3" xfId="12328" xr:uid="{00000000-0005-0000-0000-000031300000}"/>
    <cellStyle name="계산 2 2 2 2 5 4 4" xfId="12329" xr:uid="{00000000-0005-0000-0000-000032300000}"/>
    <cellStyle name="계산 2 2 2 2 5 4 5" xfId="12330" xr:uid="{00000000-0005-0000-0000-000033300000}"/>
    <cellStyle name="계산 2 2 2 2 5 5" xfId="12331" xr:uid="{00000000-0005-0000-0000-000034300000}"/>
    <cellStyle name="계산 2 2 2 2 5 6" xfId="12332" xr:uid="{00000000-0005-0000-0000-000035300000}"/>
    <cellStyle name="계산 2 2 2 2 5 7" xfId="12333" xr:uid="{00000000-0005-0000-0000-000036300000}"/>
    <cellStyle name="계산 2 2 2 2 5 8" xfId="12334" xr:uid="{00000000-0005-0000-0000-000037300000}"/>
    <cellStyle name="계산 2 2 2 2 6" xfId="12335" xr:uid="{00000000-0005-0000-0000-000038300000}"/>
    <cellStyle name="계산 2 2 2 2 6 2" xfId="12336" xr:uid="{00000000-0005-0000-0000-000039300000}"/>
    <cellStyle name="계산 2 2 2 2 6 2 2" xfId="12337" xr:uid="{00000000-0005-0000-0000-00003A300000}"/>
    <cellStyle name="계산 2 2 2 2 6 2 3" xfId="12338" xr:uid="{00000000-0005-0000-0000-00003B300000}"/>
    <cellStyle name="계산 2 2 2 2 6 2 4" xfId="12339" xr:uid="{00000000-0005-0000-0000-00003C300000}"/>
    <cellStyle name="계산 2 2 2 2 6 2 5" xfId="12340" xr:uid="{00000000-0005-0000-0000-00003D300000}"/>
    <cellStyle name="계산 2 2 2 2 6 3" xfId="12341" xr:uid="{00000000-0005-0000-0000-00003E300000}"/>
    <cellStyle name="계산 2 2 2 2 6 3 2" xfId="12342" xr:uid="{00000000-0005-0000-0000-00003F300000}"/>
    <cellStyle name="계산 2 2 2 2 6 3 3" xfId="12343" xr:uid="{00000000-0005-0000-0000-000040300000}"/>
    <cellStyle name="계산 2 2 2 2 6 3 4" xfId="12344" xr:uid="{00000000-0005-0000-0000-000041300000}"/>
    <cellStyle name="계산 2 2 2 2 6 3 5" xfId="12345" xr:uid="{00000000-0005-0000-0000-000042300000}"/>
    <cellStyle name="계산 2 2 2 2 6 4" xfId="12346" xr:uid="{00000000-0005-0000-0000-000043300000}"/>
    <cellStyle name="계산 2 2 2 2 6 4 2" xfId="12347" xr:uid="{00000000-0005-0000-0000-000044300000}"/>
    <cellStyle name="계산 2 2 2 2 6 4 3" xfId="12348" xr:uid="{00000000-0005-0000-0000-000045300000}"/>
    <cellStyle name="계산 2 2 2 2 6 4 4" xfId="12349" xr:uid="{00000000-0005-0000-0000-000046300000}"/>
    <cellStyle name="계산 2 2 2 2 6 4 5" xfId="12350" xr:uid="{00000000-0005-0000-0000-000047300000}"/>
    <cellStyle name="계산 2 2 2 2 6 5" xfId="12351" xr:uid="{00000000-0005-0000-0000-000048300000}"/>
    <cellStyle name="계산 2 2 2 2 6 6" xfId="12352" xr:uid="{00000000-0005-0000-0000-000049300000}"/>
    <cellStyle name="계산 2 2 2 2 6 7" xfId="12353" xr:uid="{00000000-0005-0000-0000-00004A300000}"/>
    <cellStyle name="계산 2 2 2 2 6 8" xfId="12354" xr:uid="{00000000-0005-0000-0000-00004B300000}"/>
    <cellStyle name="계산 2 2 2 2 7" xfId="12355" xr:uid="{00000000-0005-0000-0000-00004C300000}"/>
    <cellStyle name="계산 2 2 2 2 7 2" xfId="12356" xr:uid="{00000000-0005-0000-0000-00004D300000}"/>
    <cellStyle name="계산 2 2 2 2 7 3" xfId="12357" xr:uid="{00000000-0005-0000-0000-00004E300000}"/>
    <cellStyle name="계산 2 2 2 2 7 4" xfId="12358" xr:uid="{00000000-0005-0000-0000-00004F300000}"/>
    <cellStyle name="계산 2 2 2 2 7 5" xfId="12359" xr:uid="{00000000-0005-0000-0000-000050300000}"/>
    <cellStyle name="계산 2 2 2 2 8" xfId="12360" xr:uid="{00000000-0005-0000-0000-000051300000}"/>
    <cellStyle name="계산 2 2 2 2 8 2" xfId="12361" xr:uid="{00000000-0005-0000-0000-000052300000}"/>
    <cellStyle name="계산 2 2 2 2 8 3" xfId="12362" xr:uid="{00000000-0005-0000-0000-000053300000}"/>
    <cellStyle name="계산 2 2 2 2 8 4" xfId="12363" xr:uid="{00000000-0005-0000-0000-000054300000}"/>
    <cellStyle name="계산 2 2 2 2 8 5" xfId="12364" xr:uid="{00000000-0005-0000-0000-000055300000}"/>
    <cellStyle name="계산 2 2 2 2 9" xfId="12365" xr:uid="{00000000-0005-0000-0000-000056300000}"/>
    <cellStyle name="계산 2 2 2 2 9 2" xfId="12366" xr:uid="{00000000-0005-0000-0000-000057300000}"/>
    <cellStyle name="계산 2 2 2 2 9 3" xfId="12367" xr:uid="{00000000-0005-0000-0000-000058300000}"/>
    <cellStyle name="계산 2 2 2 2 9 4" xfId="12368" xr:uid="{00000000-0005-0000-0000-000059300000}"/>
    <cellStyle name="계산 2 2 2 2 9 5" xfId="12369" xr:uid="{00000000-0005-0000-0000-00005A300000}"/>
    <cellStyle name="계산 2 2 2 3" xfId="12370" xr:uid="{00000000-0005-0000-0000-00005B300000}"/>
    <cellStyle name="계산 2 2 2 3 10" xfId="12371" xr:uid="{00000000-0005-0000-0000-00005C300000}"/>
    <cellStyle name="계산 2 2 2 3 11" xfId="12372" xr:uid="{00000000-0005-0000-0000-00005D300000}"/>
    <cellStyle name="계산 2 2 2 3 2" xfId="12373" xr:uid="{00000000-0005-0000-0000-00005E300000}"/>
    <cellStyle name="계산 2 2 2 3 2 2" xfId="12374" xr:uid="{00000000-0005-0000-0000-00005F300000}"/>
    <cellStyle name="계산 2 2 2 3 2 2 2" xfId="12375" xr:uid="{00000000-0005-0000-0000-000060300000}"/>
    <cellStyle name="계산 2 2 2 3 2 2 3" xfId="12376" xr:uid="{00000000-0005-0000-0000-000061300000}"/>
    <cellStyle name="계산 2 2 2 3 2 2 4" xfId="12377" xr:uid="{00000000-0005-0000-0000-000062300000}"/>
    <cellStyle name="계산 2 2 2 3 2 2 5" xfId="12378" xr:uid="{00000000-0005-0000-0000-000063300000}"/>
    <cellStyle name="계산 2 2 2 3 2 3" xfId="12379" xr:uid="{00000000-0005-0000-0000-000064300000}"/>
    <cellStyle name="계산 2 2 2 3 2 3 2" xfId="12380" xr:uid="{00000000-0005-0000-0000-000065300000}"/>
    <cellStyle name="계산 2 2 2 3 2 3 3" xfId="12381" xr:uid="{00000000-0005-0000-0000-000066300000}"/>
    <cellStyle name="계산 2 2 2 3 2 3 4" xfId="12382" xr:uid="{00000000-0005-0000-0000-000067300000}"/>
    <cellStyle name="계산 2 2 2 3 2 3 5" xfId="12383" xr:uid="{00000000-0005-0000-0000-000068300000}"/>
    <cellStyle name="계산 2 2 2 3 2 4" xfId="12384" xr:uid="{00000000-0005-0000-0000-000069300000}"/>
    <cellStyle name="계산 2 2 2 3 2 4 2" xfId="12385" xr:uid="{00000000-0005-0000-0000-00006A300000}"/>
    <cellStyle name="계산 2 2 2 3 2 4 3" xfId="12386" xr:uid="{00000000-0005-0000-0000-00006B300000}"/>
    <cellStyle name="계산 2 2 2 3 2 4 4" xfId="12387" xr:uid="{00000000-0005-0000-0000-00006C300000}"/>
    <cellStyle name="계산 2 2 2 3 2 4 5" xfId="12388" xr:uid="{00000000-0005-0000-0000-00006D300000}"/>
    <cellStyle name="계산 2 2 2 3 2 5" xfId="12389" xr:uid="{00000000-0005-0000-0000-00006E300000}"/>
    <cellStyle name="계산 2 2 2 3 2 6" xfId="12390" xr:uid="{00000000-0005-0000-0000-00006F300000}"/>
    <cellStyle name="계산 2 2 2 3 2 7" xfId="12391" xr:uid="{00000000-0005-0000-0000-000070300000}"/>
    <cellStyle name="계산 2 2 2 3 2 8" xfId="12392" xr:uid="{00000000-0005-0000-0000-000071300000}"/>
    <cellStyle name="계산 2 2 2 3 3" xfId="12393" xr:uid="{00000000-0005-0000-0000-000072300000}"/>
    <cellStyle name="계산 2 2 2 3 3 2" xfId="12394" xr:uid="{00000000-0005-0000-0000-000073300000}"/>
    <cellStyle name="계산 2 2 2 3 3 2 2" xfId="12395" xr:uid="{00000000-0005-0000-0000-000074300000}"/>
    <cellStyle name="계산 2 2 2 3 3 2 3" xfId="12396" xr:uid="{00000000-0005-0000-0000-000075300000}"/>
    <cellStyle name="계산 2 2 2 3 3 2 4" xfId="12397" xr:uid="{00000000-0005-0000-0000-000076300000}"/>
    <cellStyle name="계산 2 2 2 3 3 2 5" xfId="12398" xr:uid="{00000000-0005-0000-0000-000077300000}"/>
    <cellStyle name="계산 2 2 2 3 3 3" xfId="12399" xr:uid="{00000000-0005-0000-0000-000078300000}"/>
    <cellStyle name="계산 2 2 2 3 3 3 2" xfId="12400" xr:uid="{00000000-0005-0000-0000-000079300000}"/>
    <cellStyle name="계산 2 2 2 3 3 3 3" xfId="12401" xr:uid="{00000000-0005-0000-0000-00007A300000}"/>
    <cellStyle name="계산 2 2 2 3 3 3 4" xfId="12402" xr:uid="{00000000-0005-0000-0000-00007B300000}"/>
    <cellStyle name="계산 2 2 2 3 3 3 5" xfId="12403" xr:uid="{00000000-0005-0000-0000-00007C300000}"/>
    <cellStyle name="계산 2 2 2 3 3 4" xfId="12404" xr:uid="{00000000-0005-0000-0000-00007D300000}"/>
    <cellStyle name="계산 2 2 2 3 3 4 2" xfId="12405" xr:uid="{00000000-0005-0000-0000-00007E300000}"/>
    <cellStyle name="계산 2 2 2 3 3 4 3" xfId="12406" xr:uid="{00000000-0005-0000-0000-00007F300000}"/>
    <cellStyle name="계산 2 2 2 3 3 4 4" xfId="12407" xr:uid="{00000000-0005-0000-0000-000080300000}"/>
    <cellStyle name="계산 2 2 2 3 3 4 5" xfId="12408" xr:uid="{00000000-0005-0000-0000-000081300000}"/>
    <cellStyle name="계산 2 2 2 3 3 5" xfId="12409" xr:uid="{00000000-0005-0000-0000-000082300000}"/>
    <cellStyle name="계산 2 2 2 3 3 6" xfId="12410" xr:uid="{00000000-0005-0000-0000-000083300000}"/>
    <cellStyle name="계산 2 2 2 3 3 7" xfId="12411" xr:uid="{00000000-0005-0000-0000-000084300000}"/>
    <cellStyle name="계산 2 2 2 3 3 8" xfId="12412" xr:uid="{00000000-0005-0000-0000-000085300000}"/>
    <cellStyle name="계산 2 2 2 3 4" xfId="12413" xr:uid="{00000000-0005-0000-0000-000086300000}"/>
    <cellStyle name="계산 2 2 2 3 4 2" xfId="12414" xr:uid="{00000000-0005-0000-0000-000087300000}"/>
    <cellStyle name="계산 2 2 2 3 4 2 2" xfId="12415" xr:uid="{00000000-0005-0000-0000-000088300000}"/>
    <cellStyle name="계산 2 2 2 3 4 2 3" xfId="12416" xr:uid="{00000000-0005-0000-0000-000089300000}"/>
    <cellStyle name="계산 2 2 2 3 4 2 4" xfId="12417" xr:uid="{00000000-0005-0000-0000-00008A300000}"/>
    <cellStyle name="계산 2 2 2 3 4 2 5" xfId="12418" xr:uid="{00000000-0005-0000-0000-00008B300000}"/>
    <cellStyle name="계산 2 2 2 3 4 3" xfId="12419" xr:uid="{00000000-0005-0000-0000-00008C300000}"/>
    <cellStyle name="계산 2 2 2 3 4 3 2" xfId="12420" xr:uid="{00000000-0005-0000-0000-00008D300000}"/>
    <cellStyle name="계산 2 2 2 3 4 3 3" xfId="12421" xr:uid="{00000000-0005-0000-0000-00008E300000}"/>
    <cellStyle name="계산 2 2 2 3 4 3 4" xfId="12422" xr:uid="{00000000-0005-0000-0000-00008F300000}"/>
    <cellStyle name="계산 2 2 2 3 4 3 5" xfId="12423" xr:uid="{00000000-0005-0000-0000-000090300000}"/>
    <cellStyle name="계산 2 2 2 3 4 4" xfId="12424" xr:uid="{00000000-0005-0000-0000-000091300000}"/>
    <cellStyle name="계산 2 2 2 3 4 4 2" xfId="12425" xr:uid="{00000000-0005-0000-0000-000092300000}"/>
    <cellStyle name="계산 2 2 2 3 4 4 3" xfId="12426" xr:uid="{00000000-0005-0000-0000-000093300000}"/>
    <cellStyle name="계산 2 2 2 3 4 4 4" xfId="12427" xr:uid="{00000000-0005-0000-0000-000094300000}"/>
    <cellStyle name="계산 2 2 2 3 4 4 5" xfId="12428" xr:uid="{00000000-0005-0000-0000-000095300000}"/>
    <cellStyle name="계산 2 2 2 3 4 5" xfId="12429" xr:uid="{00000000-0005-0000-0000-000096300000}"/>
    <cellStyle name="계산 2 2 2 3 4 6" xfId="12430" xr:uid="{00000000-0005-0000-0000-000097300000}"/>
    <cellStyle name="계산 2 2 2 3 4 7" xfId="12431" xr:uid="{00000000-0005-0000-0000-000098300000}"/>
    <cellStyle name="계산 2 2 2 3 4 8" xfId="12432" xr:uid="{00000000-0005-0000-0000-000099300000}"/>
    <cellStyle name="계산 2 2 2 3 5" xfId="12433" xr:uid="{00000000-0005-0000-0000-00009A300000}"/>
    <cellStyle name="계산 2 2 2 3 5 2" xfId="12434" xr:uid="{00000000-0005-0000-0000-00009B300000}"/>
    <cellStyle name="계산 2 2 2 3 5 3" xfId="12435" xr:uid="{00000000-0005-0000-0000-00009C300000}"/>
    <cellStyle name="계산 2 2 2 3 5 4" xfId="12436" xr:uid="{00000000-0005-0000-0000-00009D300000}"/>
    <cellStyle name="계산 2 2 2 3 5 5" xfId="12437" xr:uid="{00000000-0005-0000-0000-00009E300000}"/>
    <cellStyle name="계산 2 2 2 3 6" xfId="12438" xr:uid="{00000000-0005-0000-0000-00009F300000}"/>
    <cellStyle name="계산 2 2 2 3 6 2" xfId="12439" xr:uid="{00000000-0005-0000-0000-0000A0300000}"/>
    <cellStyle name="계산 2 2 2 3 6 3" xfId="12440" xr:uid="{00000000-0005-0000-0000-0000A1300000}"/>
    <cellStyle name="계산 2 2 2 3 6 4" xfId="12441" xr:uid="{00000000-0005-0000-0000-0000A2300000}"/>
    <cellStyle name="계산 2 2 2 3 6 5" xfId="12442" xr:uid="{00000000-0005-0000-0000-0000A3300000}"/>
    <cellStyle name="계산 2 2 2 3 7" xfId="12443" xr:uid="{00000000-0005-0000-0000-0000A4300000}"/>
    <cellStyle name="계산 2 2 2 3 7 2" xfId="12444" xr:uid="{00000000-0005-0000-0000-0000A5300000}"/>
    <cellStyle name="계산 2 2 2 3 7 3" xfId="12445" xr:uid="{00000000-0005-0000-0000-0000A6300000}"/>
    <cellStyle name="계산 2 2 2 3 7 4" xfId="12446" xr:uid="{00000000-0005-0000-0000-0000A7300000}"/>
    <cellStyle name="계산 2 2 2 3 7 5" xfId="12447" xr:uid="{00000000-0005-0000-0000-0000A8300000}"/>
    <cellStyle name="계산 2 2 2 3 8" xfId="12448" xr:uid="{00000000-0005-0000-0000-0000A9300000}"/>
    <cellStyle name="계산 2 2 2 3 9" xfId="12449" xr:uid="{00000000-0005-0000-0000-0000AA300000}"/>
    <cellStyle name="계산 2 2 2 4" xfId="12450" xr:uid="{00000000-0005-0000-0000-0000AB300000}"/>
    <cellStyle name="계산 2 2 2 4 10" xfId="12451" xr:uid="{00000000-0005-0000-0000-0000AC300000}"/>
    <cellStyle name="계산 2 2 2 4 11" xfId="12452" xr:uid="{00000000-0005-0000-0000-0000AD300000}"/>
    <cellStyle name="계산 2 2 2 4 2" xfId="12453" xr:uid="{00000000-0005-0000-0000-0000AE300000}"/>
    <cellStyle name="계산 2 2 2 4 2 2" xfId="12454" xr:uid="{00000000-0005-0000-0000-0000AF300000}"/>
    <cellStyle name="계산 2 2 2 4 2 2 2" xfId="12455" xr:uid="{00000000-0005-0000-0000-0000B0300000}"/>
    <cellStyle name="계산 2 2 2 4 2 2 3" xfId="12456" xr:uid="{00000000-0005-0000-0000-0000B1300000}"/>
    <cellStyle name="계산 2 2 2 4 2 2 4" xfId="12457" xr:uid="{00000000-0005-0000-0000-0000B2300000}"/>
    <cellStyle name="계산 2 2 2 4 2 2 5" xfId="12458" xr:uid="{00000000-0005-0000-0000-0000B3300000}"/>
    <cellStyle name="계산 2 2 2 4 2 3" xfId="12459" xr:uid="{00000000-0005-0000-0000-0000B4300000}"/>
    <cellStyle name="계산 2 2 2 4 2 3 2" xfId="12460" xr:uid="{00000000-0005-0000-0000-0000B5300000}"/>
    <cellStyle name="계산 2 2 2 4 2 3 3" xfId="12461" xr:uid="{00000000-0005-0000-0000-0000B6300000}"/>
    <cellStyle name="계산 2 2 2 4 2 3 4" xfId="12462" xr:uid="{00000000-0005-0000-0000-0000B7300000}"/>
    <cellStyle name="계산 2 2 2 4 2 3 5" xfId="12463" xr:uid="{00000000-0005-0000-0000-0000B8300000}"/>
    <cellStyle name="계산 2 2 2 4 2 4" xfId="12464" xr:uid="{00000000-0005-0000-0000-0000B9300000}"/>
    <cellStyle name="계산 2 2 2 4 2 4 2" xfId="12465" xr:uid="{00000000-0005-0000-0000-0000BA300000}"/>
    <cellStyle name="계산 2 2 2 4 2 4 3" xfId="12466" xr:uid="{00000000-0005-0000-0000-0000BB300000}"/>
    <cellStyle name="계산 2 2 2 4 2 4 4" xfId="12467" xr:uid="{00000000-0005-0000-0000-0000BC300000}"/>
    <cellStyle name="계산 2 2 2 4 2 4 5" xfId="12468" xr:uid="{00000000-0005-0000-0000-0000BD300000}"/>
    <cellStyle name="계산 2 2 2 4 2 5" xfId="12469" xr:uid="{00000000-0005-0000-0000-0000BE300000}"/>
    <cellStyle name="계산 2 2 2 4 2 6" xfId="12470" xr:uid="{00000000-0005-0000-0000-0000BF300000}"/>
    <cellStyle name="계산 2 2 2 4 2 7" xfId="12471" xr:uid="{00000000-0005-0000-0000-0000C0300000}"/>
    <cellStyle name="계산 2 2 2 4 2 8" xfId="12472" xr:uid="{00000000-0005-0000-0000-0000C1300000}"/>
    <cellStyle name="계산 2 2 2 4 3" xfId="12473" xr:uid="{00000000-0005-0000-0000-0000C2300000}"/>
    <cellStyle name="계산 2 2 2 4 3 2" xfId="12474" xr:uid="{00000000-0005-0000-0000-0000C3300000}"/>
    <cellStyle name="계산 2 2 2 4 3 2 2" xfId="12475" xr:uid="{00000000-0005-0000-0000-0000C4300000}"/>
    <cellStyle name="계산 2 2 2 4 3 2 3" xfId="12476" xr:uid="{00000000-0005-0000-0000-0000C5300000}"/>
    <cellStyle name="계산 2 2 2 4 3 2 4" xfId="12477" xr:uid="{00000000-0005-0000-0000-0000C6300000}"/>
    <cellStyle name="계산 2 2 2 4 3 2 5" xfId="12478" xr:uid="{00000000-0005-0000-0000-0000C7300000}"/>
    <cellStyle name="계산 2 2 2 4 3 3" xfId="12479" xr:uid="{00000000-0005-0000-0000-0000C8300000}"/>
    <cellStyle name="계산 2 2 2 4 3 3 2" xfId="12480" xr:uid="{00000000-0005-0000-0000-0000C9300000}"/>
    <cellStyle name="계산 2 2 2 4 3 3 3" xfId="12481" xr:uid="{00000000-0005-0000-0000-0000CA300000}"/>
    <cellStyle name="계산 2 2 2 4 3 3 4" xfId="12482" xr:uid="{00000000-0005-0000-0000-0000CB300000}"/>
    <cellStyle name="계산 2 2 2 4 3 3 5" xfId="12483" xr:uid="{00000000-0005-0000-0000-0000CC300000}"/>
    <cellStyle name="계산 2 2 2 4 3 4" xfId="12484" xr:uid="{00000000-0005-0000-0000-0000CD300000}"/>
    <cellStyle name="계산 2 2 2 4 3 4 2" xfId="12485" xr:uid="{00000000-0005-0000-0000-0000CE300000}"/>
    <cellStyle name="계산 2 2 2 4 3 4 3" xfId="12486" xr:uid="{00000000-0005-0000-0000-0000CF300000}"/>
    <cellStyle name="계산 2 2 2 4 3 4 4" xfId="12487" xr:uid="{00000000-0005-0000-0000-0000D0300000}"/>
    <cellStyle name="계산 2 2 2 4 3 4 5" xfId="12488" xr:uid="{00000000-0005-0000-0000-0000D1300000}"/>
    <cellStyle name="계산 2 2 2 4 3 5" xfId="12489" xr:uid="{00000000-0005-0000-0000-0000D2300000}"/>
    <cellStyle name="계산 2 2 2 4 3 6" xfId="12490" xr:uid="{00000000-0005-0000-0000-0000D3300000}"/>
    <cellStyle name="계산 2 2 2 4 3 7" xfId="12491" xr:uid="{00000000-0005-0000-0000-0000D4300000}"/>
    <cellStyle name="계산 2 2 2 4 3 8" xfId="12492" xr:uid="{00000000-0005-0000-0000-0000D5300000}"/>
    <cellStyle name="계산 2 2 2 4 4" xfId="12493" xr:uid="{00000000-0005-0000-0000-0000D6300000}"/>
    <cellStyle name="계산 2 2 2 4 4 2" xfId="12494" xr:uid="{00000000-0005-0000-0000-0000D7300000}"/>
    <cellStyle name="계산 2 2 2 4 4 2 2" xfId="12495" xr:uid="{00000000-0005-0000-0000-0000D8300000}"/>
    <cellStyle name="계산 2 2 2 4 4 2 3" xfId="12496" xr:uid="{00000000-0005-0000-0000-0000D9300000}"/>
    <cellStyle name="계산 2 2 2 4 4 2 4" xfId="12497" xr:uid="{00000000-0005-0000-0000-0000DA300000}"/>
    <cellStyle name="계산 2 2 2 4 4 2 5" xfId="12498" xr:uid="{00000000-0005-0000-0000-0000DB300000}"/>
    <cellStyle name="계산 2 2 2 4 4 3" xfId="12499" xr:uid="{00000000-0005-0000-0000-0000DC300000}"/>
    <cellStyle name="계산 2 2 2 4 4 3 2" xfId="12500" xr:uid="{00000000-0005-0000-0000-0000DD300000}"/>
    <cellStyle name="계산 2 2 2 4 4 3 3" xfId="12501" xr:uid="{00000000-0005-0000-0000-0000DE300000}"/>
    <cellStyle name="계산 2 2 2 4 4 3 4" xfId="12502" xr:uid="{00000000-0005-0000-0000-0000DF300000}"/>
    <cellStyle name="계산 2 2 2 4 4 3 5" xfId="12503" xr:uid="{00000000-0005-0000-0000-0000E0300000}"/>
    <cellStyle name="계산 2 2 2 4 4 4" xfId="12504" xr:uid="{00000000-0005-0000-0000-0000E1300000}"/>
    <cellStyle name="계산 2 2 2 4 4 4 2" xfId="12505" xr:uid="{00000000-0005-0000-0000-0000E2300000}"/>
    <cellStyle name="계산 2 2 2 4 4 4 3" xfId="12506" xr:uid="{00000000-0005-0000-0000-0000E3300000}"/>
    <cellStyle name="계산 2 2 2 4 4 4 4" xfId="12507" xr:uid="{00000000-0005-0000-0000-0000E4300000}"/>
    <cellStyle name="계산 2 2 2 4 4 4 5" xfId="12508" xr:uid="{00000000-0005-0000-0000-0000E5300000}"/>
    <cellStyle name="계산 2 2 2 4 4 5" xfId="12509" xr:uid="{00000000-0005-0000-0000-0000E6300000}"/>
    <cellStyle name="계산 2 2 2 4 4 6" xfId="12510" xr:uid="{00000000-0005-0000-0000-0000E7300000}"/>
    <cellStyle name="계산 2 2 2 4 4 7" xfId="12511" xr:uid="{00000000-0005-0000-0000-0000E8300000}"/>
    <cellStyle name="계산 2 2 2 4 4 8" xfId="12512" xr:uid="{00000000-0005-0000-0000-0000E9300000}"/>
    <cellStyle name="계산 2 2 2 4 5" xfId="12513" xr:uid="{00000000-0005-0000-0000-0000EA300000}"/>
    <cellStyle name="계산 2 2 2 4 5 2" xfId="12514" xr:uid="{00000000-0005-0000-0000-0000EB300000}"/>
    <cellStyle name="계산 2 2 2 4 5 3" xfId="12515" xr:uid="{00000000-0005-0000-0000-0000EC300000}"/>
    <cellStyle name="계산 2 2 2 4 5 4" xfId="12516" xr:uid="{00000000-0005-0000-0000-0000ED300000}"/>
    <cellStyle name="계산 2 2 2 4 5 5" xfId="12517" xr:uid="{00000000-0005-0000-0000-0000EE300000}"/>
    <cellStyle name="계산 2 2 2 4 6" xfId="12518" xr:uid="{00000000-0005-0000-0000-0000EF300000}"/>
    <cellStyle name="계산 2 2 2 4 6 2" xfId="12519" xr:uid="{00000000-0005-0000-0000-0000F0300000}"/>
    <cellStyle name="계산 2 2 2 4 6 3" xfId="12520" xr:uid="{00000000-0005-0000-0000-0000F1300000}"/>
    <cellStyle name="계산 2 2 2 4 6 4" xfId="12521" xr:uid="{00000000-0005-0000-0000-0000F2300000}"/>
    <cellStyle name="계산 2 2 2 4 6 5" xfId="12522" xr:uid="{00000000-0005-0000-0000-0000F3300000}"/>
    <cellStyle name="계산 2 2 2 4 7" xfId="12523" xr:uid="{00000000-0005-0000-0000-0000F4300000}"/>
    <cellStyle name="계산 2 2 2 4 7 2" xfId="12524" xr:uid="{00000000-0005-0000-0000-0000F5300000}"/>
    <cellStyle name="계산 2 2 2 4 7 3" xfId="12525" xr:uid="{00000000-0005-0000-0000-0000F6300000}"/>
    <cellStyle name="계산 2 2 2 4 7 4" xfId="12526" xr:uid="{00000000-0005-0000-0000-0000F7300000}"/>
    <cellStyle name="계산 2 2 2 4 7 5" xfId="12527" xr:uid="{00000000-0005-0000-0000-0000F8300000}"/>
    <cellStyle name="계산 2 2 2 4 8" xfId="12528" xr:uid="{00000000-0005-0000-0000-0000F9300000}"/>
    <cellStyle name="계산 2 2 2 4 9" xfId="12529" xr:uid="{00000000-0005-0000-0000-0000FA300000}"/>
    <cellStyle name="계산 2 2 2 5" xfId="12530" xr:uid="{00000000-0005-0000-0000-0000FB300000}"/>
    <cellStyle name="계산 2 2 2 5 10" xfId="12531" xr:uid="{00000000-0005-0000-0000-0000FC300000}"/>
    <cellStyle name="계산 2 2 2 5 11" xfId="12532" xr:uid="{00000000-0005-0000-0000-0000FD300000}"/>
    <cellStyle name="계산 2 2 2 5 2" xfId="12533" xr:uid="{00000000-0005-0000-0000-0000FE300000}"/>
    <cellStyle name="계산 2 2 2 5 2 2" xfId="12534" xr:uid="{00000000-0005-0000-0000-0000FF300000}"/>
    <cellStyle name="계산 2 2 2 5 2 2 2" xfId="12535" xr:uid="{00000000-0005-0000-0000-000000310000}"/>
    <cellStyle name="계산 2 2 2 5 2 2 3" xfId="12536" xr:uid="{00000000-0005-0000-0000-000001310000}"/>
    <cellStyle name="계산 2 2 2 5 2 2 4" xfId="12537" xr:uid="{00000000-0005-0000-0000-000002310000}"/>
    <cellStyle name="계산 2 2 2 5 2 2 5" xfId="12538" xr:uid="{00000000-0005-0000-0000-000003310000}"/>
    <cellStyle name="계산 2 2 2 5 2 3" xfId="12539" xr:uid="{00000000-0005-0000-0000-000004310000}"/>
    <cellStyle name="계산 2 2 2 5 2 3 2" xfId="12540" xr:uid="{00000000-0005-0000-0000-000005310000}"/>
    <cellStyle name="계산 2 2 2 5 2 3 3" xfId="12541" xr:uid="{00000000-0005-0000-0000-000006310000}"/>
    <cellStyle name="계산 2 2 2 5 2 3 4" xfId="12542" xr:uid="{00000000-0005-0000-0000-000007310000}"/>
    <cellStyle name="계산 2 2 2 5 2 3 5" xfId="12543" xr:uid="{00000000-0005-0000-0000-000008310000}"/>
    <cellStyle name="계산 2 2 2 5 2 4" xfId="12544" xr:uid="{00000000-0005-0000-0000-000009310000}"/>
    <cellStyle name="계산 2 2 2 5 2 4 2" xfId="12545" xr:uid="{00000000-0005-0000-0000-00000A310000}"/>
    <cellStyle name="계산 2 2 2 5 2 4 3" xfId="12546" xr:uid="{00000000-0005-0000-0000-00000B310000}"/>
    <cellStyle name="계산 2 2 2 5 2 4 4" xfId="12547" xr:uid="{00000000-0005-0000-0000-00000C310000}"/>
    <cellStyle name="계산 2 2 2 5 2 4 5" xfId="12548" xr:uid="{00000000-0005-0000-0000-00000D310000}"/>
    <cellStyle name="계산 2 2 2 5 2 5" xfId="12549" xr:uid="{00000000-0005-0000-0000-00000E310000}"/>
    <cellStyle name="계산 2 2 2 5 2 6" xfId="12550" xr:uid="{00000000-0005-0000-0000-00000F310000}"/>
    <cellStyle name="계산 2 2 2 5 2 7" xfId="12551" xr:uid="{00000000-0005-0000-0000-000010310000}"/>
    <cellStyle name="계산 2 2 2 5 2 8" xfId="12552" xr:uid="{00000000-0005-0000-0000-000011310000}"/>
    <cellStyle name="계산 2 2 2 5 3" xfId="12553" xr:uid="{00000000-0005-0000-0000-000012310000}"/>
    <cellStyle name="계산 2 2 2 5 3 2" xfId="12554" xr:uid="{00000000-0005-0000-0000-000013310000}"/>
    <cellStyle name="계산 2 2 2 5 3 2 2" xfId="12555" xr:uid="{00000000-0005-0000-0000-000014310000}"/>
    <cellStyle name="계산 2 2 2 5 3 2 3" xfId="12556" xr:uid="{00000000-0005-0000-0000-000015310000}"/>
    <cellStyle name="계산 2 2 2 5 3 2 4" xfId="12557" xr:uid="{00000000-0005-0000-0000-000016310000}"/>
    <cellStyle name="계산 2 2 2 5 3 2 5" xfId="12558" xr:uid="{00000000-0005-0000-0000-000017310000}"/>
    <cellStyle name="계산 2 2 2 5 3 3" xfId="12559" xr:uid="{00000000-0005-0000-0000-000018310000}"/>
    <cellStyle name="계산 2 2 2 5 3 3 2" xfId="12560" xr:uid="{00000000-0005-0000-0000-000019310000}"/>
    <cellStyle name="계산 2 2 2 5 3 3 3" xfId="12561" xr:uid="{00000000-0005-0000-0000-00001A310000}"/>
    <cellStyle name="계산 2 2 2 5 3 3 4" xfId="12562" xr:uid="{00000000-0005-0000-0000-00001B310000}"/>
    <cellStyle name="계산 2 2 2 5 3 3 5" xfId="12563" xr:uid="{00000000-0005-0000-0000-00001C310000}"/>
    <cellStyle name="계산 2 2 2 5 3 4" xfId="12564" xr:uid="{00000000-0005-0000-0000-00001D310000}"/>
    <cellStyle name="계산 2 2 2 5 3 4 2" xfId="12565" xr:uid="{00000000-0005-0000-0000-00001E310000}"/>
    <cellStyle name="계산 2 2 2 5 3 4 3" xfId="12566" xr:uid="{00000000-0005-0000-0000-00001F310000}"/>
    <cellStyle name="계산 2 2 2 5 3 4 4" xfId="12567" xr:uid="{00000000-0005-0000-0000-000020310000}"/>
    <cellStyle name="계산 2 2 2 5 3 4 5" xfId="12568" xr:uid="{00000000-0005-0000-0000-000021310000}"/>
    <cellStyle name="계산 2 2 2 5 3 5" xfId="12569" xr:uid="{00000000-0005-0000-0000-000022310000}"/>
    <cellStyle name="계산 2 2 2 5 3 6" xfId="12570" xr:uid="{00000000-0005-0000-0000-000023310000}"/>
    <cellStyle name="계산 2 2 2 5 3 7" xfId="12571" xr:uid="{00000000-0005-0000-0000-000024310000}"/>
    <cellStyle name="계산 2 2 2 5 3 8" xfId="12572" xr:uid="{00000000-0005-0000-0000-000025310000}"/>
    <cellStyle name="계산 2 2 2 5 4" xfId="12573" xr:uid="{00000000-0005-0000-0000-000026310000}"/>
    <cellStyle name="계산 2 2 2 5 4 2" xfId="12574" xr:uid="{00000000-0005-0000-0000-000027310000}"/>
    <cellStyle name="계산 2 2 2 5 4 2 2" xfId="12575" xr:uid="{00000000-0005-0000-0000-000028310000}"/>
    <cellStyle name="계산 2 2 2 5 4 2 3" xfId="12576" xr:uid="{00000000-0005-0000-0000-000029310000}"/>
    <cellStyle name="계산 2 2 2 5 4 2 4" xfId="12577" xr:uid="{00000000-0005-0000-0000-00002A310000}"/>
    <cellStyle name="계산 2 2 2 5 4 2 5" xfId="12578" xr:uid="{00000000-0005-0000-0000-00002B310000}"/>
    <cellStyle name="계산 2 2 2 5 4 3" xfId="12579" xr:uid="{00000000-0005-0000-0000-00002C310000}"/>
    <cellStyle name="계산 2 2 2 5 4 3 2" xfId="12580" xr:uid="{00000000-0005-0000-0000-00002D310000}"/>
    <cellStyle name="계산 2 2 2 5 4 3 3" xfId="12581" xr:uid="{00000000-0005-0000-0000-00002E310000}"/>
    <cellStyle name="계산 2 2 2 5 4 3 4" xfId="12582" xr:uid="{00000000-0005-0000-0000-00002F310000}"/>
    <cellStyle name="계산 2 2 2 5 4 3 5" xfId="12583" xr:uid="{00000000-0005-0000-0000-000030310000}"/>
    <cellStyle name="계산 2 2 2 5 4 4" xfId="12584" xr:uid="{00000000-0005-0000-0000-000031310000}"/>
    <cellStyle name="계산 2 2 2 5 4 4 2" xfId="12585" xr:uid="{00000000-0005-0000-0000-000032310000}"/>
    <cellStyle name="계산 2 2 2 5 4 4 3" xfId="12586" xr:uid="{00000000-0005-0000-0000-000033310000}"/>
    <cellStyle name="계산 2 2 2 5 4 4 4" xfId="12587" xr:uid="{00000000-0005-0000-0000-000034310000}"/>
    <cellStyle name="계산 2 2 2 5 4 4 5" xfId="12588" xr:uid="{00000000-0005-0000-0000-000035310000}"/>
    <cellStyle name="계산 2 2 2 5 4 5" xfId="12589" xr:uid="{00000000-0005-0000-0000-000036310000}"/>
    <cellStyle name="계산 2 2 2 5 4 6" xfId="12590" xr:uid="{00000000-0005-0000-0000-000037310000}"/>
    <cellStyle name="계산 2 2 2 5 4 7" xfId="12591" xr:uid="{00000000-0005-0000-0000-000038310000}"/>
    <cellStyle name="계산 2 2 2 5 4 8" xfId="12592" xr:uid="{00000000-0005-0000-0000-000039310000}"/>
    <cellStyle name="계산 2 2 2 5 5" xfId="12593" xr:uid="{00000000-0005-0000-0000-00003A310000}"/>
    <cellStyle name="계산 2 2 2 5 5 2" xfId="12594" xr:uid="{00000000-0005-0000-0000-00003B310000}"/>
    <cellStyle name="계산 2 2 2 5 5 3" xfId="12595" xr:uid="{00000000-0005-0000-0000-00003C310000}"/>
    <cellStyle name="계산 2 2 2 5 5 4" xfId="12596" xr:uid="{00000000-0005-0000-0000-00003D310000}"/>
    <cellStyle name="계산 2 2 2 5 5 5" xfId="12597" xr:uid="{00000000-0005-0000-0000-00003E310000}"/>
    <cellStyle name="계산 2 2 2 5 6" xfId="12598" xr:uid="{00000000-0005-0000-0000-00003F310000}"/>
    <cellStyle name="계산 2 2 2 5 6 2" xfId="12599" xr:uid="{00000000-0005-0000-0000-000040310000}"/>
    <cellStyle name="계산 2 2 2 5 6 3" xfId="12600" xr:uid="{00000000-0005-0000-0000-000041310000}"/>
    <cellStyle name="계산 2 2 2 5 6 4" xfId="12601" xr:uid="{00000000-0005-0000-0000-000042310000}"/>
    <cellStyle name="계산 2 2 2 5 6 5" xfId="12602" xr:uid="{00000000-0005-0000-0000-000043310000}"/>
    <cellStyle name="계산 2 2 2 5 7" xfId="12603" xr:uid="{00000000-0005-0000-0000-000044310000}"/>
    <cellStyle name="계산 2 2 2 5 7 2" xfId="12604" xr:uid="{00000000-0005-0000-0000-000045310000}"/>
    <cellStyle name="계산 2 2 2 5 7 3" xfId="12605" xr:uid="{00000000-0005-0000-0000-000046310000}"/>
    <cellStyle name="계산 2 2 2 5 7 4" xfId="12606" xr:uid="{00000000-0005-0000-0000-000047310000}"/>
    <cellStyle name="계산 2 2 2 5 7 5" xfId="12607" xr:uid="{00000000-0005-0000-0000-000048310000}"/>
    <cellStyle name="계산 2 2 2 5 8" xfId="12608" xr:uid="{00000000-0005-0000-0000-000049310000}"/>
    <cellStyle name="계산 2 2 2 5 9" xfId="12609" xr:uid="{00000000-0005-0000-0000-00004A310000}"/>
    <cellStyle name="계산 2 2 2 6" xfId="12610" xr:uid="{00000000-0005-0000-0000-00004B310000}"/>
    <cellStyle name="계산 2 2 2 6 2" xfId="12611" xr:uid="{00000000-0005-0000-0000-00004C310000}"/>
    <cellStyle name="계산 2 2 2 6 2 2" xfId="12612" xr:uid="{00000000-0005-0000-0000-00004D310000}"/>
    <cellStyle name="계산 2 2 2 6 2 3" xfId="12613" xr:uid="{00000000-0005-0000-0000-00004E310000}"/>
    <cellStyle name="계산 2 2 2 6 2 4" xfId="12614" xr:uid="{00000000-0005-0000-0000-00004F310000}"/>
    <cellStyle name="계산 2 2 2 6 2 5" xfId="12615" xr:uid="{00000000-0005-0000-0000-000050310000}"/>
    <cellStyle name="계산 2 2 2 6 3" xfId="12616" xr:uid="{00000000-0005-0000-0000-000051310000}"/>
    <cellStyle name="계산 2 2 2 6 3 2" xfId="12617" xr:uid="{00000000-0005-0000-0000-000052310000}"/>
    <cellStyle name="계산 2 2 2 6 3 3" xfId="12618" xr:uid="{00000000-0005-0000-0000-000053310000}"/>
    <cellStyle name="계산 2 2 2 6 3 4" xfId="12619" xr:uid="{00000000-0005-0000-0000-000054310000}"/>
    <cellStyle name="계산 2 2 2 6 3 5" xfId="12620" xr:uid="{00000000-0005-0000-0000-000055310000}"/>
    <cellStyle name="계산 2 2 2 6 4" xfId="12621" xr:uid="{00000000-0005-0000-0000-000056310000}"/>
    <cellStyle name="계산 2 2 2 6 4 2" xfId="12622" xr:uid="{00000000-0005-0000-0000-000057310000}"/>
    <cellStyle name="계산 2 2 2 6 4 3" xfId="12623" xr:uid="{00000000-0005-0000-0000-000058310000}"/>
    <cellStyle name="계산 2 2 2 6 4 4" xfId="12624" xr:uid="{00000000-0005-0000-0000-000059310000}"/>
    <cellStyle name="계산 2 2 2 6 4 5" xfId="12625" xr:uid="{00000000-0005-0000-0000-00005A310000}"/>
    <cellStyle name="계산 2 2 2 6 5" xfId="12626" xr:uid="{00000000-0005-0000-0000-00005B310000}"/>
    <cellStyle name="계산 2 2 2 6 6" xfId="12627" xr:uid="{00000000-0005-0000-0000-00005C310000}"/>
    <cellStyle name="계산 2 2 2 6 7" xfId="12628" xr:uid="{00000000-0005-0000-0000-00005D310000}"/>
    <cellStyle name="계산 2 2 2 6 8" xfId="12629" xr:uid="{00000000-0005-0000-0000-00005E310000}"/>
    <cellStyle name="계산 2 2 2 7" xfId="12630" xr:uid="{00000000-0005-0000-0000-00005F310000}"/>
    <cellStyle name="계산 2 2 2 7 2" xfId="12631" xr:uid="{00000000-0005-0000-0000-000060310000}"/>
    <cellStyle name="계산 2 2 2 7 2 2" xfId="12632" xr:uid="{00000000-0005-0000-0000-000061310000}"/>
    <cellStyle name="계산 2 2 2 7 2 3" xfId="12633" xr:uid="{00000000-0005-0000-0000-000062310000}"/>
    <cellStyle name="계산 2 2 2 7 2 4" xfId="12634" xr:uid="{00000000-0005-0000-0000-000063310000}"/>
    <cellStyle name="계산 2 2 2 7 2 5" xfId="12635" xr:uid="{00000000-0005-0000-0000-000064310000}"/>
    <cellStyle name="계산 2 2 2 7 3" xfId="12636" xr:uid="{00000000-0005-0000-0000-000065310000}"/>
    <cellStyle name="계산 2 2 2 7 3 2" xfId="12637" xr:uid="{00000000-0005-0000-0000-000066310000}"/>
    <cellStyle name="계산 2 2 2 7 3 3" xfId="12638" xr:uid="{00000000-0005-0000-0000-000067310000}"/>
    <cellStyle name="계산 2 2 2 7 3 4" xfId="12639" xr:uid="{00000000-0005-0000-0000-000068310000}"/>
    <cellStyle name="계산 2 2 2 7 3 5" xfId="12640" xr:uid="{00000000-0005-0000-0000-000069310000}"/>
    <cellStyle name="계산 2 2 2 7 4" xfId="12641" xr:uid="{00000000-0005-0000-0000-00006A310000}"/>
    <cellStyle name="계산 2 2 2 7 4 2" xfId="12642" xr:uid="{00000000-0005-0000-0000-00006B310000}"/>
    <cellStyle name="계산 2 2 2 7 4 3" xfId="12643" xr:uid="{00000000-0005-0000-0000-00006C310000}"/>
    <cellStyle name="계산 2 2 2 7 4 4" xfId="12644" xr:uid="{00000000-0005-0000-0000-00006D310000}"/>
    <cellStyle name="계산 2 2 2 7 4 5" xfId="12645" xr:uid="{00000000-0005-0000-0000-00006E310000}"/>
    <cellStyle name="계산 2 2 2 7 5" xfId="12646" xr:uid="{00000000-0005-0000-0000-00006F310000}"/>
    <cellStyle name="계산 2 2 2 7 6" xfId="12647" xr:uid="{00000000-0005-0000-0000-000070310000}"/>
    <cellStyle name="계산 2 2 2 7 7" xfId="12648" xr:uid="{00000000-0005-0000-0000-000071310000}"/>
    <cellStyle name="계산 2 2 2 7 8" xfId="12649" xr:uid="{00000000-0005-0000-0000-000072310000}"/>
    <cellStyle name="계산 2 2 2 8" xfId="12650" xr:uid="{00000000-0005-0000-0000-000073310000}"/>
    <cellStyle name="계산 2 2 2 8 2" xfId="12651" xr:uid="{00000000-0005-0000-0000-000074310000}"/>
    <cellStyle name="계산 2 2 2 8 2 2" xfId="12652" xr:uid="{00000000-0005-0000-0000-000075310000}"/>
    <cellStyle name="계산 2 2 2 8 2 3" xfId="12653" xr:uid="{00000000-0005-0000-0000-000076310000}"/>
    <cellStyle name="계산 2 2 2 8 2 4" xfId="12654" xr:uid="{00000000-0005-0000-0000-000077310000}"/>
    <cellStyle name="계산 2 2 2 8 2 5" xfId="12655" xr:uid="{00000000-0005-0000-0000-000078310000}"/>
    <cellStyle name="계산 2 2 2 8 3" xfId="12656" xr:uid="{00000000-0005-0000-0000-000079310000}"/>
    <cellStyle name="계산 2 2 2 8 3 2" xfId="12657" xr:uid="{00000000-0005-0000-0000-00007A310000}"/>
    <cellStyle name="계산 2 2 2 8 3 3" xfId="12658" xr:uid="{00000000-0005-0000-0000-00007B310000}"/>
    <cellStyle name="계산 2 2 2 8 3 4" xfId="12659" xr:uid="{00000000-0005-0000-0000-00007C310000}"/>
    <cellStyle name="계산 2 2 2 8 3 5" xfId="12660" xr:uid="{00000000-0005-0000-0000-00007D310000}"/>
    <cellStyle name="계산 2 2 2 8 4" xfId="12661" xr:uid="{00000000-0005-0000-0000-00007E310000}"/>
    <cellStyle name="계산 2 2 2 8 4 2" xfId="12662" xr:uid="{00000000-0005-0000-0000-00007F310000}"/>
    <cellStyle name="계산 2 2 2 8 4 3" xfId="12663" xr:uid="{00000000-0005-0000-0000-000080310000}"/>
    <cellStyle name="계산 2 2 2 8 4 4" xfId="12664" xr:uid="{00000000-0005-0000-0000-000081310000}"/>
    <cellStyle name="계산 2 2 2 8 4 5" xfId="12665" xr:uid="{00000000-0005-0000-0000-000082310000}"/>
    <cellStyle name="계산 2 2 2 8 5" xfId="12666" xr:uid="{00000000-0005-0000-0000-000083310000}"/>
    <cellStyle name="계산 2 2 2 8 6" xfId="12667" xr:uid="{00000000-0005-0000-0000-000084310000}"/>
    <cellStyle name="계산 2 2 2 8 7" xfId="12668" xr:uid="{00000000-0005-0000-0000-000085310000}"/>
    <cellStyle name="계산 2 2 2 8 8" xfId="12669" xr:uid="{00000000-0005-0000-0000-000086310000}"/>
    <cellStyle name="계산 2 2 2 9" xfId="12670" xr:uid="{00000000-0005-0000-0000-000087310000}"/>
    <cellStyle name="계산 2 2 2 9 2" xfId="12671" xr:uid="{00000000-0005-0000-0000-000088310000}"/>
    <cellStyle name="계산 2 2 2 9 3" xfId="12672" xr:uid="{00000000-0005-0000-0000-000089310000}"/>
    <cellStyle name="계산 2 2 2 9 4" xfId="12673" xr:uid="{00000000-0005-0000-0000-00008A310000}"/>
    <cellStyle name="계산 2 2 2 9 5" xfId="12674" xr:uid="{00000000-0005-0000-0000-00008B310000}"/>
    <cellStyle name="계산 2 2 3" xfId="12675" xr:uid="{00000000-0005-0000-0000-00008C310000}"/>
    <cellStyle name="계산 2 2 3 10" xfId="12676" xr:uid="{00000000-0005-0000-0000-00008D310000}"/>
    <cellStyle name="계산 2 2 3 11" xfId="12677" xr:uid="{00000000-0005-0000-0000-00008E310000}"/>
    <cellStyle name="계산 2 2 3 12" xfId="12678" xr:uid="{00000000-0005-0000-0000-00008F310000}"/>
    <cellStyle name="계산 2 2 3 13" xfId="12679" xr:uid="{00000000-0005-0000-0000-000090310000}"/>
    <cellStyle name="계산 2 2 3 2" xfId="12680" xr:uid="{00000000-0005-0000-0000-000091310000}"/>
    <cellStyle name="계산 2 2 3 2 10" xfId="12681" xr:uid="{00000000-0005-0000-0000-000092310000}"/>
    <cellStyle name="계산 2 2 3 2 11" xfId="12682" xr:uid="{00000000-0005-0000-0000-000093310000}"/>
    <cellStyle name="계산 2 2 3 2 2" xfId="12683" xr:uid="{00000000-0005-0000-0000-000094310000}"/>
    <cellStyle name="계산 2 2 3 2 2 2" xfId="12684" xr:uid="{00000000-0005-0000-0000-000095310000}"/>
    <cellStyle name="계산 2 2 3 2 2 2 2" xfId="12685" xr:uid="{00000000-0005-0000-0000-000096310000}"/>
    <cellStyle name="계산 2 2 3 2 2 2 3" xfId="12686" xr:uid="{00000000-0005-0000-0000-000097310000}"/>
    <cellStyle name="계산 2 2 3 2 2 2 4" xfId="12687" xr:uid="{00000000-0005-0000-0000-000098310000}"/>
    <cellStyle name="계산 2 2 3 2 2 2 5" xfId="12688" xr:uid="{00000000-0005-0000-0000-000099310000}"/>
    <cellStyle name="계산 2 2 3 2 2 3" xfId="12689" xr:uid="{00000000-0005-0000-0000-00009A310000}"/>
    <cellStyle name="계산 2 2 3 2 2 3 2" xfId="12690" xr:uid="{00000000-0005-0000-0000-00009B310000}"/>
    <cellStyle name="계산 2 2 3 2 2 3 3" xfId="12691" xr:uid="{00000000-0005-0000-0000-00009C310000}"/>
    <cellStyle name="계산 2 2 3 2 2 3 4" xfId="12692" xr:uid="{00000000-0005-0000-0000-00009D310000}"/>
    <cellStyle name="계산 2 2 3 2 2 3 5" xfId="12693" xr:uid="{00000000-0005-0000-0000-00009E310000}"/>
    <cellStyle name="계산 2 2 3 2 2 4" xfId="12694" xr:uid="{00000000-0005-0000-0000-00009F310000}"/>
    <cellStyle name="계산 2 2 3 2 2 4 2" xfId="12695" xr:uid="{00000000-0005-0000-0000-0000A0310000}"/>
    <cellStyle name="계산 2 2 3 2 2 4 3" xfId="12696" xr:uid="{00000000-0005-0000-0000-0000A1310000}"/>
    <cellStyle name="계산 2 2 3 2 2 4 4" xfId="12697" xr:uid="{00000000-0005-0000-0000-0000A2310000}"/>
    <cellStyle name="계산 2 2 3 2 2 4 5" xfId="12698" xr:uid="{00000000-0005-0000-0000-0000A3310000}"/>
    <cellStyle name="계산 2 2 3 2 2 5" xfId="12699" xr:uid="{00000000-0005-0000-0000-0000A4310000}"/>
    <cellStyle name="계산 2 2 3 2 2 6" xfId="12700" xr:uid="{00000000-0005-0000-0000-0000A5310000}"/>
    <cellStyle name="계산 2 2 3 2 2 7" xfId="12701" xr:uid="{00000000-0005-0000-0000-0000A6310000}"/>
    <cellStyle name="계산 2 2 3 2 2 8" xfId="12702" xr:uid="{00000000-0005-0000-0000-0000A7310000}"/>
    <cellStyle name="계산 2 2 3 2 3" xfId="12703" xr:uid="{00000000-0005-0000-0000-0000A8310000}"/>
    <cellStyle name="계산 2 2 3 2 3 2" xfId="12704" xr:uid="{00000000-0005-0000-0000-0000A9310000}"/>
    <cellStyle name="계산 2 2 3 2 3 2 2" xfId="12705" xr:uid="{00000000-0005-0000-0000-0000AA310000}"/>
    <cellStyle name="계산 2 2 3 2 3 2 3" xfId="12706" xr:uid="{00000000-0005-0000-0000-0000AB310000}"/>
    <cellStyle name="계산 2 2 3 2 3 2 4" xfId="12707" xr:uid="{00000000-0005-0000-0000-0000AC310000}"/>
    <cellStyle name="계산 2 2 3 2 3 2 5" xfId="12708" xr:uid="{00000000-0005-0000-0000-0000AD310000}"/>
    <cellStyle name="계산 2 2 3 2 3 3" xfId="12709" xr:uid="{00000000-0005-0000-0000-0000AE310000}"/>
    <cellStyle name="계산 2 2 3 2 3 3 2" xfId="12710" xr:uid="{00000000-0005-0000-0000-0000AF310000}"/>
    <cellStyle name="계산 2 2 3 2 3 3 3" xfId="12711" xr:uid="{00000000-0005-0000-0000-0000B0310000}"/>
    <cellStyle name="계산 2 2 3 2 3 3 4" xfId="12712" xr:uid="{00000000-0005-0000-0000-0000B1310000}"/>
    <cellStyle name="계산 2 2 3 2 3 3 5" xfId="12713" xr:uid="{00000000-0005-0000-0000-0000B2310000}"/>
    <cellStyle name="계산 2 2 3 2 3 4" xfId="12714" xr:uid="{00000000-0005-0000-0000-0000B3310000}"/>
    <cellStyle name="계산 2 2 3 2 3 4 2" xfId="12715" xr:uid="{00000000-0005-0000-0000-0000B4310000}"/>
    <cellStyle name="계산 2 2 3 2 3 4 3" xfId="12716" xr:uid="{00000000-0005-0000-0000-0000B5310000}"/>
    <cellStyle name="계산 2 2 3 2 3 4 4" xfId="12717" xr:uid="{00000000-0005-0000-0000-0000B6310000}"/>
    <cellStyle name="계산 2 2 3 2 3 4 5" xfId="12718" xr:uid="{00000000-0005-0000-0000-0000B7310000}"/>
    <cellStyle name="계산 2 2 3 2 3 5" xfId="12719" xr:uid="{00000000-0005-0000-0000-0000B8310000}"/>
    <cellStyle name="계산 2 2 3 2 3 6" xfId="12720" xr:uid="{00000000-0005-0000-0000-0000B9310000}"/>
    <cellStyle name="계산 2 2 3 2 3 7" xfId="12721" xr:uid="{00000000-0005-0000-0000-0000BA310000}"/>
    <cellStyle name="계산 2 2 3 2 3 8" xfId="12722" xr:uid="{00000000-0005-0000-0000-0000BB310000}"/>
    <cellStyle name="계산 2 2 3 2 4" xfId="12723" xr:uid="{00000000-0005-0000-0000-0000BC310000}"/>
    <cellStyle name="계산 2 2 3 2 4 2" xfId="12724" xr:uid="{00000000-0005-0000-0000-0000BD310000}"/>
    <cellStyle name="계산 2 2 3 2 4 2 2" xfId="12725" xr:uid="{00000000-0005-0000-0000-0000BE310000}"/>
    <cellStyle name="계산 2 2 3 2 4 2 3" xfId="12726" xr:uid="{00000000-0005-0000-0000-0000BF310000}"/>
    <cellStyle name="계산 2 2 3 2 4 2 4" xfId="12727" xr:uid="{00000000-0005-0000-0000-0000C0310000}"/>
    <cellStyle name="계산 2 2 3 2 4 2 5" xfId="12728" xr:uid="{00000000-0005-0000-0000-0000C1310000}"/>
    <cellStyle name="계산 2 2 3 2 4 3" xfId="12729" xr:uid="{00000000-0005-0000-0000-0000C2310000}"/>
    <cellStyle name="계산 2 2 3 2 4 3 2" xfId="12730" xr:uid="{00000000-0005-0000-0000-0000C3310000}"/>
    <cellStyle name="계산 2 2 3 2 4 3 3" xfId="12731" xr:uid="{00000000-0005-0000-0000-0000C4310000}"/>
    <cellStyle name="계산 2 2 3 2 4 3 4" xfId="12732" xr:uid="{00000000-0005-0000-0000-0000C5310000}"/>
    <cellStyle name="계산 2 2 3 2 4 3 5" xfId="12733" xr:uid="{00000000-0005-0000-0000-0000C6310000}"/>
    <cellStyle name="계산 2 2 3 2 4 4" xfId="12734" xr:uid="{00000000-0005-0000-0000-0000C7310000}"/>
    <cellStyle name="계산 2 2 3 2 4 4 2" xfId="12735" xr:uid="{00000000-0005-0000-0000-0000C8310000}"/>
    <cellStyle name="계산 2 2 3 2 4 4 3" xfId="12736" xr:uid="{00000000-0005-0000-0000-0000C9310000}"/>
    <cellStyle name="계산 2 2 3 2 4 4 4" xfId="12737" xr:uid="{00000000-0005-0000-0000-0000CA310000}"/>
    <cellStyle name="계산 2 2 3 2 4 4 5" xfId="12738" xr:uid="{00000000-0005-0000-0000-0000CB310000}"/>
    <cellStyle name="계산 2 2 3 2 4 5" xfId="12739" xr:uid="{00000000-0005-0000-0000-0000CC310000}"/>
    <cellStyle name="계산 2 2 3 2 4 6" xfId="12740" xr:uid="{00000000-0005-0000-0000-0000CD310000}"/>
    <cellStyle name="계산 2 2 3 2 4 7" xfId="12741" xr:uid="{00000000-0005-0000-0000-0000CE310000}"/>
    <cellStyle name="계산 2 2 3 2 4 8" xfId="12742" xr:uid="{00000000-0005-0000-0000-0000CF310000}"/>
    <cellStyle name="계산 2 2 3 2 5" xfId="12743" xr:uid="{00000000-0005-0000-0000-0000D0310000}"/>
    <cellStyle name="계산 2 2 3 2 5 2" xfId="12744" xr:uid="{00000000-0005-0000-0000-0000D1310000}"/>
    <cellStyle name="계산 2 2 3 2 5 3" xfId="12745" xr:uid="{00000000-0005-0000-0000-0000D2310000}"/>
    <cellStyle name="계산 2 2 3 2 5 4" xfId="12746" xr:uid="{00000000-0005-0000-0000-0000D3310000}"/>
    <cellStyle name="계산 2 2 3 2 5 5" xfId="12747" xr:uid="{00000000-0005-0000-0000-0000D4310000}"/>
    <cellStyle name="계산 2 2 3 2 6" xfId="12748" xr:uid="{00000000-0005-0000-0000-0000D5310000}"/>
    <cellStyle name="계산 2 2 3 2 6 2" xfId="12749" xr:uid="{00000000-0005-0000-0000-0000D6310000}"/>
    <cellStyle name="계산 2 2 3 2 6 3" xfId="12750" xr:uid="{00000000-0005-0000-0000-0000D7310000}"/>
    <cellStyle name="계산 2 2 3 2 6 4" xfId="12751" xr:uid="{00000000-0005-0000-0000-0000D8310000}"/>
    <cellStyle name="계산 2 2 3 2 6 5" xfId="12752" xr:uid="{00000000-0005-0000-0000-0000D9310000}"/>
    <cellStyle name="계산 2 2 3 2 7" xfId="12753" xr:uid="{00000000-0005-0000-0000-0000DA310000}"/>
    <cellStyle name="계산 2 2 3 2 7 2" xfId="12754" xr:uid="{00000000-0005-0000-0000-0000DB310000}"/>
    <cellStyle name="계산 2 2 3 2 7 3" xfId="12755" xr:uid="{00000000-0005-0000-0000-0000DC310000}"/>
    <cellStyle name="계산 2 2 3 2 7 4" xfId="12756" xr:uid="{00000000-0005-0000-0000-0000DD310000}"/>
    <cellStyle name="계산 2 2 3 2 7 5" xfId="12757" xr:uid="{00000000-0005-0000-0000-0000DE310000}"/>
    <cellStyle name="계산 2 2 3 2 8" xfId="12758" xr:uid="{00000000-0005-0000-0000-0000DF310000}"/>
    <cellStyle name="계산 2 2 3 2 9" xfId="12759" xr:uid="{00000000-0005-0000-0000-0000E0310000}"/>
    <cellStyle name="계산 2 2 3 3" xfId="12760" xr:uid="{00000000-0005-0000-0000-0000E1310000}"/>
    <cellStyle name="계산 2 2 3 3 10" xfId="12761" xr:uid="{00000000-0005-0000-0000-0000E2310000}"/>
    <cellStyle name="계산 2 2 3 3 11" xfId="12762" xr:uid="{00000000-0005-0000-0000-0000E3310000}"/>
    <cellStyle name="계산 2 2 3 3 2" xfId="12763" xr:uid="{00000000-0005-0000-0000-0000E4310000}"/>
    <cellStyle name="계산 2 2 3 3 2 2" xfId="12764" xr:uid="{00000000-0005-0000-0000-0000E5310000}"/>
    <cellStyle name="계산 2 2 3 3 2 2 2" xfId="12765" xr:uid="{00000000-0005-0000-0000-0000E6310000}"/>
    <cellStyle name="계산 2 2 3 3 2 2 3" xfId="12766" xr:uid="{00000000-0005-0000-0000-0000E7310000}"/>
    <cellStyle name="계산 2 2 3 3 2 2 4" xfId="12767" xr:uid="{00000000-0005-0000-0000-0000E8310000}"/>
    <cellStyle name="계산 2 2 3 3 2 2 5" xfId="12768" xr:uid="{00000000-0005-0000-0000-0000E9310000}"/>
    <cellStyle name="계산 2 2 3 3 2 3" xfId="12769" xr:uid="{00000000-0005-0000-0000-0000EA310000}"/>
    <cellStyle name="계산 2 2 3 3 2 3 2" xfId="12770" xr:uid="{00000000-0005-0000-0000-0000EB310000}"/>
    <cellStyle name="계산 2 2 3 3 2 3 3" xfId="12771" xr:uid="{00000000-0005-0000-0000-0000EC310000}"/>
    <cellStyle name="계산 2 2 3 3 2 3 4" xfId="12772" xr:uid="{00000000-0005-0000-0000-0000ED310000}"/>
    <cellStyle name="계산 2 2 3 3 2 3 5" xfId="12773" xr:uid="{00000000-0005-0000-0000-0000EE310000}"/>
    <cellStyle name="계산 2 2 3 3 2 4" xfId="12774" xr:uid="{00000000-0005-0000-0000-0000EF310000}"/>
    <cellStyle name="계산 2 2 3 3 2 4 2" xfId="12775" xr:uid="{00000000-0005-0000-0000-0000F0310000}"/>
    <cellStyle name="계산 2 2 3 3 2 4 3" xfId="12776" xr:uid="{00000000-0005-0000-0000-0000F1310000}"/>
    <cellStyle name="계산 2 2 3 3 2 4 4" xfId="12777" xr:uid="{00000000-0005-0000-0000-0000F2310000}"/>
    <cellStyle name="계산 2 2 3 3 2 4 5" xfId="12778" xr:uid="{00000000-0005-0000-0000-0000F3310000}"/>
    <cellStyle name="계산 2 2 3 3 2 5" xfId="12779" xr:uid="{00000000-0005-0000-0000-0000F4310000}"/>
    <cellStyle name="계산 2 2 3 3 2 6" xfId="12780" xr:uid="{00000000-0005-0000-0000-0000F5310000}"/>
    <cellStyle name="계산 2 2 3 3 2 7" xfId="12781" xr:uid="{00000000-0005-0000-0000-0000F6310000}"/>
    <cellStyle name="계산 2 2 3 3 2 8" xfId="12782" xr:uid="{00000000-0005-0000-0000-0000F7310000}"/>
    <cellStyle name="계산 2 2 3 3 3" xfId="12783" xr:uid="{00000000-0005-0000-0000-0000F8310000}"/>
    <cellStyle name="계산 2 2 3 3 3 2" xfId="12784" xr:uid="{00000000-0005-0000-0000-0000F9310000}"/>
    <cellStyle name="계산 2 2 3 3 3 2 2" xfId="12785" xr:uid="{00000000-0005-0000-0000-0000FA310000}"/>
    <cellStyle name="계산 2 2 3 3 3 2 3" xfId="12786" xr:uid="{00000000-0005-0000-0000-0000FB310000}"/>
    <cellStyle name="계산 2 2 3 3 3 2 4" xfId="12787" xr:uid="{00000000-0005-0000-0000-0000FC310000}"/>
    <cellStyle name="계산 2 2 3 3 3 2 5" xfId="12788" xr:uid="{00000000-0005-0000-0000-0000FD310000}"/>
    <cellStyle name="계산 2 2 3 3 3 3" xfId="12789" xr:uid="{00000000-0005-0000-0000-0000FE310000}"/>
    <cellStyle name="계산 2 2 3 3 3 3 2" xfId="12790" xr:uid="{00000000-0005-0000-0000-0000FF310000}"/>
    <cellStyle name="계산 2 2 3 3 3 3 3" xfId="12791" xr:uid="{00000000-0005-0000-0000-000000320000}"/>
    <cellStyle name="계산 2 2 3 3 3 3 4" xfId="12792" xr:uid="{00000000-0005-0000-0000-000001320000}"/>
    <cellStyle name="계산 2 2 3 3 3 3 5" xfId="12793" xr:uid="{00000000-0005-0000-0000-000002320000}"/>
    <cellStyle name="계산 2 2 3 3 3 4" xfId="12794" xr:uid="{00000000-0005-0000-0000-000003320000}"/>
    <cellStyle name="계산 2 2 3 3 3 4 2" xfId="12795" xr:uid="{00000000-0005-0000-0000-000004320000}"/>
    <cellStyle name="계산 2 2 3 3 3 4 3" xfId="12796" xr:uid="{00000000-0005-0000-0000-000005320000}"/>
    <cellStyle name="계산 2 2 3 3 3 4 4" xfId="12797" xr:uid="{00000000-0005-0000-0000-000006320000}"/>
    <cellStyle name="계산 2 2 3 3 3 4 5" xfId="12798" xr:uid="{00000000-0005-0000-0000-000007320000}"/>
    <cellStyle name="계산 2 2 3 3 3 5" xfId="12799" xr:uid="{00000000-0005-0000-0000-000008320000}"/>
    <cellStyle name="계산 2 2 3 3 3 6" xfId="12800" xr:uid="{00000000-0005-0000-0000-000009320000}"/>
    <cellStyle name="계산 2 2 3 3 3 7" xfId="12801" xr:uid="{00000000-0005-0000-0000-00000A320000}"/>
    <cellStyle name="계산 2 2 3 3 3 8" xfId="12802" xr:uid="{00000000-0005-0000-0000-00000B320000}"/>
    <cellStyle name="계산 2 2 3 3 4" xfId="12803" xr:uid="{00000000-0005-0000-0000-00000C320000}"/>
    <cellStyle name="계산 2 2 3 3 4 2" xfId="12804" xr:uid="{00000000-0005-0000-0000-00000D320000}"/>
    <cellStyle name="계산 2 2 3 3 4 2 2" xfId="12805" xr:uid="{00000000-0005-0000-0000-00000E320000}"/>
    <cellStyle name="계산 2 2 3 3 4 2 3" xfId="12806" xr:uid="{00000000-0005-0000-0000-00000F320000}"/>
    <cellStyle name="계산 2 2 3 3 4 2 4" xfId="12807" xr:uid="{00000000-0005-0000-0000-000010320000}"/>
    <cellStyle name="계산 2 2 3 3 4 2 5" xfId="12808" xr:uid="{00000000-0005-0000-0000-000011320000}"/>
    <cellStyle name="계산 2 2 3 3 4 3" xfId="12809" xr:uid="{00000000-0005-0000-0000-000012320000}"/>
    <cellStyle name="계산 2 2 3 3 4 3 2" xfId="12810" xr:uid="{00000000-0005-0000-0000-000013320000}"/>
    <cellStyle name="계산 2 2 3 3 4 3 3" xfId="12811" xr:uid="{00000000-0005-0000-0000-000014320000}"/>
    <cellStyle name="계산 2 2 3 3 4 3 4" xfId="12812" xr:uid="{00000000-0005-0000-0000-000015320000}"/>
    <cellStyle name="계산 2 2 3 3 4 3 5" xfId="12813" xr:uid="{00000000-0005-0000-0000-000016320000}"/>
    <cellStyle name="계산 2 2 3 3 4 4" xfId="12814" xr:uid="{00000000-0005-0000-0000-000017320000}"/>
    <cellStyle name="계산 2 2 3 3 4 4 2" xfId="12815" xr:uid="{00000000-0005-0000-0000-000018320000}"/>
    <cellStyle name="계산 2 2 3 3 4 4 3" xfId="12816" xr:uid="{00000000-0005-0000-0000-000019320000}"/>
    <cellStyle name="계산 2 2 3 3 4 4 4" xfId="12817" xr:uid="{00000000-0005-0000-0000-00001A320000}"/>
    <cellStyle name="계산 2 2 3 3 4 4 5" xfId="12818" xr:uid="{00000000-0005-0000-0000-00001B320000}"/>
    <cellStyle name="계산 2 2 3 3 4 5" xfId="12819" xr:uid="{00000000-0005-0000-0000-00001C320000}"/>
    <cellStyle name="계산 2 2 3 3 4 6" xfId="12820" xr:uid="{00000000-0005-0000-0000-00001D320000}"/>
    <cellStyle name="계산 2 2 3 3 4 7" xfId="12821" xr:uid="{00000000-0005-0000-0000-00001E320000}"/>
    <cellStyle name="계산 2 2 3 3 4 8" xfId="12822" xr:uid="{00000000-0005-0000-0000-00001F320000}"/>
    <cellStyle name="계산 2 2 3 3 5" xfId="12823" xr:uid="{00000000-0005-0000-0000-000020320000}"/>
    <cellStyle name="계산 2 2 3 3 5 2" xfId="12824" xr:uid="{00000000-0005-0000-0000-000021320000}"/>
    <cellStyle name="계산 2 2 3 3 5 3" xfId="12825" xr:uid="{00000000-0005-0000-0000-000022320000}"/>
    <cellStyle name="계산 2 2 3 3 5 4" xfId="12826" xr:uid="{00000000-0005-0000-0000-000023320000}"/>
    <cellStyle name="계산 2 2 3 3 5 5" xfId="12827" xr:uid="{00000000-0005-0000-0000-000024320000}"/>
    <cellStyle name="계산 2 2 3 3 6" xfId="12828" xr:uid="{00000000-0005-0000-0000-000025320000}"/>
    <cellStyle name="계산 2 2 3 3 6 2" xfId="12829" xr:uid="{00000000-0005-0000-0000-000026320000}"/>
    <cellStyle name="계산 2 2 3 3 6 3" xfId="12830" xr:uid="{00000000-0005-0000-0000-000027320000}"/>
    <cellStyle name="계산 2 2 3 3 6 4" xfId="12831" xr:uid="{00000000-0005-0000-0000-000028320000}"/>
    <cellStyle name="계산 2 2 3 3 6 5" xfId="12832" xr:uid="{00000000-0005-0000-0000-000029320000}"/>
    <cellStyle name="계산 2 2 3 3 7" xfId="12833" xr:uid="{00000000-0005-0000-0000-00002A320000}"/>
    <cellStyle name="계산 2 2 3 3 7 2" xfId="12834" xr:uid="{00000000-0005-0000-0000-00002B320000}"/>
    <cellStyle name="계산 2 2 3 3 7 3" xfId="12835" xr:uid="{00000000-0005-0000-0000-00002C320000}"/>
    <cellStyle name="계산 2 2 3 3 7 4" xfId="12836" xr:uid="{00000000-0005-0000-0000-00002D320000}"/>
    <cellStyle name="계산 2 2 3 3 7 5" xfId="12837" xr:uid="{00000000-0005-0000-0000-00002E320000}"/>
    <cellStyle name="계산 2 2 3 3 8" xfId="12838" xr:uid="{00000000-0005-0000-0000-00002F320000}"/>
    <cellStyle name="계산 2 2 3 3 9" xfId="12839" xr:uid="{00000000-0005-0000-0000-000030320000}"/>
    <cellStyle name="계산 2 2 3 4" xfId="12840" xr:uid="{00000000-0005-0000-0000-000031320000}"/>
    <cellStyle name="계산 2 2 3 4 2" xfId="12841" xr:uid="{00000000-0005-0000-0000-000032320000}"/>
    <cellStyle name="계산 2 2 3 4 2 2" xfId="12842" xr:uid="{00000000-0005-0000-0000-000033320000}"/>
    <cellStyle name="계산 2 2 3 4 2 3" xfId="12843" xr:uid="{00000000-0005-0000-0000-000034320000}"/>
    <cellStyle name="계산 2 2 3 4 2 4" xfId="12844" xr:uid="{00000000-0005-0000-0000-000035320000}"/>
    <cellStyle name="계산 2 2 3 4 2 5" xfId="12845" xr:uid="{00000000-0005-0000-0000-000036320000}"/>
    <cellStyle name="계산 2 2 3 4 3" xfId="12846" xr:uid="{00000000-0005-0000-0000-000037320000}"/>
    <cellStyle name="계산 2 2 3 4 3 2" xfId="12847" xr:uid="{00000000-0005-0000-0000-000038320000}"/>
    <cellStyle name="계산 2 2 3 4 3 3" xfId="12848" xr:uid="{00000000-0005-0000-0000-000039320000}"/>
    <cellStyle name="계산 2 2 3 4 3 4" xfId="12849" xr:uid="{00000000-0005-0000-0000-00003A320000}"/>
    <cellStyle name="계산 2 2 3 4 3 5" xfId="12850" xr:uid="{00000000-0005-0000-0000-00003B320000}"/>
    <cellStyle name="계산 2 2 3 4 4" xfId="12851" xr:uid="{00000000-0005-0000-0000-00003C320000}"/>
    <cellStyle name="계산 2 2 3 4 4 2" xfId="12852" xr:uid="{00000000-0005-0000-0000-00003D320000}"/>
    <cellStyle name="계산 2 2 3 4 4 3" xfId="12853" xr:uid="{00000000-0005-0000-0000-00003E320000}"/>
    <cellStyle name="계산 2 2 3 4 4 4" xfId="12854" xr:uid="{00000000-0005-0000-0000-00003F320000}"/>
    <cellStyle name="계산 2 2 3 4 4 5" xfId="12855" xr:uid="{00000000-0005-0000-0000-000040320000}"/>
    <cellStyle name="계산 2 2 3 4 5" xfId="12856" xr:uid="{00000000-0005-0000-0000-000041320000}"/>
    <cellStyle name="계산 2 2 3 4 6" xfId="12857" xr:uid="{00000000-0005-0000-0000-000042320000}"/>
    <cellStyle name="계산 2 2 3 4 7" xfId="12858" xr:uid="{00000000-0005-0000-0000-000043320000}"/>
    <cellStyle name="계산 2 2 3 4 8" xfId="12859" xr:uid="{00000000-0005-0000-0000-000044320000}"/>
    <cellStyle name="계산 2 2 3 5" xfId="12860" xr:uid="{00000000-0005-0000-0000-000045320000}"/>
    <cellStyle name="계산 2 2 3 5 2" xfId="12861" xr:uid="{00000000-0005-0000-0000-000046320000}"/>
    <cellStyle name="계산 2 2 3 5 2 2" xfId="12862" xr:uid="{00000000-0005-0000-0000-000047320000}"/>
    <cellStyle name="계산 2 2 3 5 2 3" xfId="12863" xr:uid="{00000000-0005-0000-0000-000048320000}"/>
    <cellStyle name="계산 2 2 3 5 2 4" xfId="12864" xr:uid="{00000000-0005-0000-0000-000049320000}"/>
    <cellStyle name="계산 2 2 3 5 2 5" xfId="12865" xr:uid="{00000000-0005-0000-0000-00004A320000}"/>
    <cellStyle name="계산 2 2 3 5 3" xfId="12866" xr:uid="{00000000-0005-0000-0000-00004B320000}"/>
    <cellStyle name="계산 2 2 3 5 3 2" xfId="12867" xr:uid="{00000000-0005-0000-0000-00004C320000}"/>
    <cellStyle name="계산 2 2 3 5 3 3" xfId="12868" xr:uid="{00000000-0005-0000-0000-00004D320000}"/>
    <cellStyle name="계산 2 2 3 5 3 4" xfId="12869" xr:uid="{00000000-0005-0000-0000-00004E320000}"/>
    <cellStyle name="계산 2 2 3 5 3 5" xfId="12870" xr:uid="{00000000-0005-0000-0000-00004F320000}"/>
    <cellStyle name="계산 2 2 3 5 4" xfId="12871" xr:uid="{00000000-0005-0000-0000-000050320000}"/>
    <cellStyle name="계산 2 2 3 5 4 2" xfId="12872" xr:uid="{00000000-0005-0000-0000-000051320000}"/>
    <cellStyle name="계산 2 2 3 5 4 3" xfId="12873" xr:uid="{00000000-0005-0000-0000-000052320000}"/>
    <cellStyle name="계산 2 2 3 5 4 4" xfId="12874" xr:uid="{00000000-0005-0000-0000-000053320000}"/>
    <cellStyle name="계산 2 2 3 5 4 5" xfId="12875" xr:uid="{00000000-0005-0000-0000-000054320000}"/>
    <cellStyle name="계산 2 2 3 5 5" xfId="12876" xr:uid="{00000000-0005-0000-0000-000055320000}"/>
    <cellStyle name="계산 2 2 3 5 6" xfId="12877" xr:uid="{00000000-0005-0000-0000-000056320000}"/>
    <cellStyle name="계산 2 2 3 5 7" xfId="12878" xr:uid="{00000000-0005-0000-0000-000057320000}"/>
    <cellStyle name="계산 2 2 3 5 8" xfId="12879" xr:uid="{00000000-0005-0000-0000-000058320000}"/>
    <cellStyle name="계산 2 2 3 6" xfId="12880" xr:uid="{00000000-0005-0000-0000-000059320000}"/>
    <cellStyle name="계산 2 2 3 6 2" xfId="12881" xr:uid="{00000000-0005-0000-0000-00005A320000}"/>
    <cellStyle name="계산 2 2 3 6 2 2" xfId="12882" xr:uid="{00000000-0005-0000-0000-00005B320000}"/>
    <cellStyle name="계산 2 2 3 6 2 3" xfId="12883" xr:uid="{00000000-0005-0000-0000-00005C320000}"/>
    <cellStyle name="계산 2 2 3 6 2 4" xfId="12884" xr:uid="{00000000-0005-0000-0000-00005D320000}"/>
    <cellStyle name="계산 2 2 3 6 2 5" xfId="12885" xr:uid="{00000000-0005-0000-0000-00005E320000}"/>
    <cellStyle name="계산 2 2 3 6 3" xfId="12886" xr:uid="{00000000-0005-0000-0000-00005F320000}"/>
    <cellStyle name="계산 2 2 3 6 3 2" xfId="12887" xr:uid="{00000000-0005-0000-0000-000060320000}"/>
    <cellStyle name="계산 2 2 3 6 3 3" xfId="12888" xr:uid="{00000000-0005-0000-0000-000061320000}"/>
    <cellStyle name="계산 2 2 3 6 3 4" xfId="12889" xr:uid="{00000000-0005-0000-0000-000062320000}"/>
    <cellStyle name="계산 2 2 3 6 3 5" xfId="12890" xr:uid="{00000000-0005-0000-0000-000063320000}"/>
    <cellStyle name="계산 2 2 3 6 4" xfId="12891" xr:uid="{00000000-0005-0000-0000-000064320000}"/>
    <cellStyle name="계산 2 2 3 6 4 2" xfId="12892" xr:uid="{00000000-0005-0000-0000-000065320000}"/>
    <cellStyle name="계산 2 2 3 6 4 3" xfId="12893" xr:uid="{00000000-0005-0000-0000-000066320000}"/>
    <cellStyle name="계산 2 2 3 6 4 4" xfId="12894" xr:uid="{00000000-0005-0000-0000-000067320000}"/>
    <cellStyle name="계산 2 2 3 6 4 5" xfId="12895" xr:uid="{00000000-0005-0000-0000-000068320000}"/>
    <cellStyle name="계산 2 2 3 6 5" xfId="12896" xr:uid="{00000000-0005-0000-0000-000069320000}"/>
    <cellStyle name="계산 2 2 3 6 6" xfId="12897" xr:uid="{00000000-0005-0000-0000-00006A320000}"/>
    <cellStyle name="계산 2 2 3 6 7" xfId="12898" xr:uid="{00000000-0005-0000-0000-00006B320000}"/>
    <cellStyle name="계산 2 2 3 6 8" xfId="12899" xr:uid="{00000000-0005-0000-0000-00006C320000}"/>
    <cellStyle name="계산 2 2 3 7" xfId="12900" xr:uid="{00000000-0005-0000-0000-00006D320000}"/>
    <cellStyle name="계산 2 2 3 7 2" xfId="12901" xr:uid="{00000000-0005-0000-0000-00006E320000}"/>
    <cellStyle name="계산 2 2 3 7 3" xfId="12902" xr:uid="{00000000-0005-0000-0000-00006F320000}"/>
    <cellStyle name="계산 2 2 3 7 4" xfId="12903" xr:uid="{00000000-0005-0000-0000-000070320000}"/>
    <cellStyle name="계산 2 2 3 7 5" xfId="12904" xr:uid="{00000000-0005-0000-0000-000071320000}"/>
    <cellStyle name="계산 2 2 3 8" xfId="12905" xr:uid="{00000000-0005-0000-0000-000072320000}"/>
    <cellStyle name="계산 2 2 3 8 2" xfId="12906" xr:uid="{00000000-0005-0000-0000-000073320000}"/>
    <cellStyle name="계산 2 2 3 8 3" xfId="12907" xr:uid="{00000000-0005-0000-0000-000074320000}"/>
    <cellStyle name="계산 2 2 3 8 4" xfId="12908" xr:uid="{00000000-0005-0000-0000-000075320000}"/>
    <cellStyle name="계산 2 2 3 8 5" xfId="12909" xr:uid="{00000000-0005-0000-0000-000076320000}"/>
    <cellStyle name="계산 2 2 3 9" xfId="12910" xr:uid="{00000000-0005-0000-0000-000077320000}"/>
    <cellStyle name="계산 2 2 3 9 2" xfId="12911" xr:uid="{00000000-0005-0000-0000-000078320000}"/>
    <cellStyle name="계산 2 2 3 9 3" xfId="12912" xr:uid="{00000000-0005-0000-0000-000079320000}"/>
    <cellStyle name="계산 2 2 3 9 4" xfId="12913" xr:uid="{00000000-0005-0000-0000-00007A320000}"/>
    <cellStyle name="계산 2 2 3 9 5" xfId="12914" xr:uid="{00000000-0005-0000-0000-00007B320000}"/>
    <cellStyle name="계산 2 2 4" xfId="12915" xr:uid="{00000000-0005-0000-0000-00007C320000}"/>
    <cellStyle name="계산 2 2 4 10" xfId="12916" xr:uid="{00000000-0005-0000-0000-00007D320000}"/>
    <cellStyle name="계산 2 2 4 11" xfId="12917" xr:uid="{00000000-0005-0000-0000-00007E320000}"/>
    <cellStyle name="계산 2 2 4 2" xfId="12918" xr:uid="{00000000-0005-0000-0000-00007F320000}"/>
    <cellStyle name="계산 2 2 4 2 2" xfId="12919" xr:uid="{00000000-0005-0000-0000-000080320000}"/>
    <cellStyle name="계산 2 2 4 2 2 2" xfId="12920" xr:uid="{00000000-0005-0000-0000-000081320000}"/>
    <cellStyle name="계산 2 2 4 2 2 3" xfId="12921" xr:uid="{00000000-0005-0000-0000-000082320000}"/>
    <cellStyle name="계산 2 2 4 2 2 4" xfId="12922" xr:uid="{00000000-0005-0000-0000-000083320000}"/>
    <cellStyle name="계산 2 2 4 2 2 5" xfId="12923" xr:uid="{00000000-0005-0000-0000-000084320000}"/>
    <cellStyle name="계산 2 2 4 2 3" xfId="12924" xr:uid="{00000000-0005-0000-0000-000085320000}"/>
    <cellStyle name="계산 2 2 4 2 3 2" xfId="12925" xr:uid="{00000000-0005-0000-0000-000086320000}"/>
    <cellStyle name="계산 2 2 4 2 3 3" xfId="12926" xr:uid="{00000000-0005-0000-0000-000087320000}"/>
    <cellStyle name="계산 2 2 4 2 3 4" xfId="12927" xr:uid="{00000000-0005-0000-0000-000088320000}"/>
    <cellStyle name="계산 2 2 4 2 3 5" xfId="12928" xr:uid="{00000000-0005-0000-0000-000089320000}"/>
    <cellStyle name="계산 2 2 4 2 4" xfId="12929" xr:uid="{00000000-0005-0000-0000-00008A320000}"/>
    <cellStyle name="계산 2 2 4 2 4 2" xfId="12930" xr:uid="{00000000-0005-0000-0000-00008B320000}"/>
    <cellStyle name="계산 2 2 4 2 4 3" xfId="12931" xr:uid="{00000000-0005-0000-0000-00008C320000}"/>
    <cellStyle name="계산 2 2 4 2 4 4" xfId="12932" xr:uid="{00000000-0005-0000-0000-00008D320000}"/>
    <cellStyle name="계산 2 2 4 2 4 5" xfId="12933" xr:uid="{00000000-0005-0000-0000-00008E320000}"/>
    <cellStyle name="계산 2 2 4 2 5" xfId="12934" xr:uid="{00000000-0005-0000-0000-00008F320000}"/>
    <cellStyle name="계산 2 2 4 2 6" xfId="12935" xr:uid="{00000000-0005-0000-0000-000090320000}"/>
    <cellStyle name="계산 2 2 4 2 7" xfId="12936" xr:uid="{00000000-0005-0000-0000-000091320000}"/>
    <cellStyle name="계산 2 2 4 2 8" xfId="12937" xr:uid="{00000000-0005-0000-0000-000092320000}"/>
    <cellStyle name="계산 2 2 4 3" xfId="12938" xr:uid="{00000000-0005-0000-0000-000093320000}"/>
    <cellStyle name="계산 2 2 4 3 2" xfId="12939" xr:uid="{00000000-0005-0000-0000-000094320000}"/>
    <cellStyle name="계산 2 2 4 3 2 2" xfId="12940" xr:uid="{00000000-0005-0000-0000-000095320000}"/>
    <cellStyle name="계산 2 2 4 3 2 3" xfId="12941" xr:uid="{00000000-0005-0000-0000-000096320000}"/>
    <cellStyle name="계산 2 2 4 3 2 4" xfId="12942" xr:uid="{00000000-0005-0000-0000-000097320000}"/>
    <cellStyle name="계산 2 2 4 3 2 5" xfId="12943" xr:uid="{00000000-0005-0000-0000-000098320000}"/>
    <cellStyle name="계산 2 2 4 3 3" xfId="12944" xr:uid="{00000000-0005-0000-0000-000099320000}"/>
    <cellStyle name="계산 2 2 4 3 3 2" xfId="12945" xr:uid="{00000000-0005-0000-0000-00009A320000}"/>
    <cellStyle name="계산 2 2 4 3 3 3" xfId="12946" xr:uid="{00000000-0005-0000-0000-00009B320000}"/>
    <cellStyle name="계산 2 2 4 3 3 4" xfId="12947" xr:uid="{00000000-0005-0000-0000-00009C320000}"/>
    <cellStyle name="계산 2 2 4 3 3 5" xfId="12948" xr:uid="{00000000-0005-0000-0000-00009D320000}"/>
    <cellStyle name="계산 2 2 4 3 4" xfId="12949" xr:uid="{00000000-0005-0000-0000-00009E320000}"/>
    <cellStyle name="계산 2 2 4 3 4 2" xfId="12950" xr:uid="{00000000-0005-0000-0000-00009F320000}"/>
    <cellStyle name="계산 2 2 4 3 4 3" xfId="12951" xr:uid="{00000000-0005-0000-0000-0000A0320000}"/>
    <cellStyle name="계산 2 2 4 3 4 4" xfId="12952" xr:uid="{00000000-0005-0000-0000-0000A1320000}"/>
    <cellStyle name="계산 2 2 4 3 4 5" xfId="12953" xr:uid="{00000000-0005-0000-0000-0000A2320000}"/>
    <cellStyle name="계산 2 2 4 3 5" xfId="12954" xr:uid="{00000000-0005-0000-0000-0000A3320000}"/>
    <cellStyle name="계산 2 2 4 3 6" xfId="12955" xr:uid="{00000000-0005-0000-0000-0000A4320000}"/>
    <cellStyle name="계산 2 2 4 3 7" xfId="12956" xr:uid="{00000000-0005-0000-0000-0000A5320000}"/>
    <cellStyle name="계산 2 2 4 3 8" xfId="12957" xr:uid="{00000000-0005-0000-0000-0000A6320000}"/>
    <cellStyle name="계산 2 2 4 4" xfId="12958" xr:uid="{00000000-0005-0000-0000-0000A7320000}"/>
    <cellStyle name="계산 2 2 4 4 2" xfId="12959" xr:uid="{00000000-0005-0000-0000-0000A8320000}"/>
    <cellStyle name="계산 2 2 4 4 2 2" xfId="12960" xr:uid="{00000000-0005-0000-0000-0000A9320000}"/>
    <cellStyle name="계산 2 2 4 4 2 3" xfId="12961" xr:uid="{00000000-0005-0000-0000-0000AA320000}"/>
    <cellStyle name="계산 2 2 4 4 2 4" xfId="12962" xr:uid="{00000000-0005-0000-0000-0000AB320000}"/>
    <cellStyle name="계산 2 2 4 4 2 5" xfId="12963" xr:uid="{00000000-0005-0000-0000-0000AC320000}"/>
    <cellStyle name="계산 2 2 4 4 3" xfId="12964" xr:uid="{00000000-0005-0000-0000-0000AD320000}"/>
    <cellStyle name="계산 2 2 4 4 3 2" xfId="12965" xr:uid="{00000000-0005-0000-0000-0000AE320000}"/>
    <cellStyle name="계산 2 2 4 4 3 3" xfId="12966" xr:uid="{00000000-0005-0000-0000-0000AF320000}"/>
    <cellStyle name="계산 2 2 4 4 3 4" xfId="12967" xr:uid="{00000000-0005-0000-0000-0000B0320000}"/>
    <cellStyle name="계산 2 2 4 4 3 5" xfId="12968" xr:uid="{00000000-0005-0000-0000-0000B1320000}"/>
    <cellStyle name="계산 2 2 4 4 4" xfId="12969" xr:uid="{00000000-0005-0000-0000-0000B2320000}"/>
    <cellStyle name="계산 2 2 4 4 4 2" xfId="12970" xr:uid="{00000000-0005-0000-0000-0000B3320000}"/>
    <cellStyle name="계산 2 2 4 4 4 3" xfId="12971" xr:uid="{00000000-0005-0000-0000-0000B4320000}"/>
    <cellStyle name="계산 2 2 4 4 4 4" xfId="12972" xr:uid="{00000000-0005-0000-0000-0000B5320000}"/>
    <cellStyle name="계산 2 2 4 4 4 5" xfId="12973" xr:uid="{00000000-0005-0000-0000-0000B6320000}"/>
    <cellStyle name="계산 2 2 4 4 5" xfId="12974" xr:uid="{00000000-0005-0000-0000-0000B7320000}"/>
    <cellStyle name="계산 2 2 4 4 6" xfId="12975" xr:uid="{00000000-0005-0000-0000-0000B8320000}"/>
    <cellStyle name="계산 2 2 4 4 7" xfId="12976" xr:uid="{00000000-0005-0000-0000-0000B9320000}"/>
    <cellStyle name="계산 2 2 4 4 8" xfId="12977" xr:uid="{00000000-0005-0000-0000-0000BA320000}"/>
    <cellStyle name="계산 2 2 4 5" xfId="12978" xr:uid="{00000000-0005-0000-0000-0000BB320000}"/>
    <cellStyle name="계산 2 2 4 5 2" xfId="12979" xr:uid="{00000000-0005-0000-0000-0000BC320000}"/>
    <cellStyle name="계산 2 2 4 5 3" xfId="12980" xr:uid="{00000000-0005-0000-0000-0000BD320000}"/>
    <cellStyle name="계산 2 2 4 5 4" xfId="12981" xr:uid="{00000000-0005-0000-0000-0000BE320000}"/>
    <cellStyle name="계산 2 2 4 5 5" xfId="12982" xr:uid="{00000000-0005-0000-0000-0000BF320000}"/>
    <cellStyle name="계산 2 2 4 6" xfId="12983" xr:uid="{00000000-0005-0000-0000-0000C0320000}"/>
    <cellStyle name="계산 2 2 4 6 2" xfId="12984" xr:uid="{00000000-0005-0000-0000-0000C1320000}"/>
    <cellStyle name="계산 2 2 4 6 3" xfId="12985" xr:uid="{00000000-0005-0000-0000-0000C2320000}"/>
    <cellStyle name="계산 2 2 4 6 4" xfId="12986" xr:uid="{00000000-0005-0000-0000-0000C3320000}"/>
    <cellStyle name="계산 2 2 4 6 5" xfId="12987" xr:uid="{00000000-0005-0000-0000-0000C4320000}"/>
    <cellStyle name="계산 2 2 4 7" xfId="12988" xr:uid="{00000000-0005-0000-0000-0000C5320000}"/>
    <cellStyle name="계산 2 2 4 7 2" xfId="12989" xr:uid="{00000000-0005-0000-0000-0000C6320000}"/>
    <cellStyle name="계산 2 2 4 7 3" xfId="12990" xr:uid="{00000000-0005-0000-0000-0000C7320000}"/>
    <cellStyle name="계산 2 2 4 7 4" xfId="12991" xr:uid="{00000000-0005-0000-0000-0000C8320000}"/>
    <cellStyle name="계산 2 2 4 7 5" xfId="12992" xr:uid="{00000000-0005-0000-0000-0000C9320000}"/>
    <cellStyle name="계산 2 2 4 8" xfId="12993" xr:uid="{00000000-0005-0000-0000-0000CA320000}"/>
    <cellStyle name="계산 2 2 4 9" xfId="12994" xr:uid="{00000000-0005-0000-0000-0000CB320000}"/>
    <cellStyle name="계산 2 2 5" xfId="12995" xr:uid="{00000000-0005-0000-0000-0000CC320000}"/>
    <cellStyle name="계산 2 2 5 10" xfId="12996" xr:uid="{00000000-0005-0000-0000-0000CD320000}"/>
    <cellStyle name="계산 2 2 5 11" xfId="12997" xr:uid="{00000000-0005-0000-0000-0000CE320000}"/>
    <cellStyle name="계산 2 2 5 2" xfId="12998" xr:uid="{00000000-0005-0000-0000-0000CF320000}"/>
    <cellStyle name="계산 2 2 5 2 2" xfId="12999" xr:uid="{00000000-0005-0000-0000-0000D0320000}"/>
    <cellStyle name="계산 2 2 5 2 2 2" xfId="13000" xr:uid="{00000000-0005-0000-0000-0000D1320000}"/>
    <cellStyle name="계산 2 2 5 2 2 3" xfId="13001" xr:uid="{00000000-0005-0000-0000-0000D2320000}"/>
    <cellStyle name="계산 2 2 5 2 2 4" xfId="13002" xr:uid="{00000000-0005-0000-0000-0000D3320000}"/>
    <cellStyle name="계산 2 2 5 2 2 5" xfId="13003" xr:uid="{00000000-0005-0000-0000-0000D4320000}"/>
    <cellStyle name="계산 2 2 5 2 3" xfId="13004" xr:uid="{00000000-0005-0000-0000-0000D5320000}"/>
    <cellStyle name="계산 2 2 5 2 3 2" xfId="13005" xr:uid="{00000000-0005-0000-0000-0000D6320000}"/>
    <cellStyle name="계산 2 2 5 2 3 3" xfId="13006" xr:uid="{00000000-0005-0000-0000-0000D7320000}"/>
    <cellStyle name="계산 2 2 5 2 3 4" xfId="13007" xr:uid="{00000000-0005-0000-0000-0000D8320000}"/>
    <cellStyle name="계산 2 2 5 2 3 5" xfId="13008" xr:uid="{00000000-0005-0000-0000-0000D9320000}"/>
    <cellStyle name="계산 2 2 5 2 4" xfId="13009" xr:uid="{00000000-0005-0000-0000-0000DA320000}"/>
    <cellStyle name="계산 2 2 5 2 4 2" xfId="13010" xr:uid="{00000000-0005-0000-0000-0000DB320000}"/>
    <cellStyle name="계산 2 2 5 2 4 3" xfId="13011" xr:uid="{00000000-0005-0000-0000-0000DC320000}"/>
    <cellStyle name="계산 2 2 5 2 4 4" xfId="13012" xr:uid="{00000000-0005-0000-0000-0000DD320000}"/>
    <cellStyle name="계산 2 2 5 2 4 5" xfId="13013" xr:uid="{00000000-0005-0000-0000-0000DE320000}"/>
    <cellStyle name="계산 2 2 5 2 5" xfId="13014" xr:uid="{00000000-0005-0000-0000-0000DF320000}"/>
    <cellStyle name="계산 2 2 5 2 6" xfId="13015" xr:uid="{00000000-0005-0000-0000-0000E0320000}"/>
    <cellStyle name="계산 2 2 5 2 7" xfId="13016" xr:uid="{00000000-0005-0000-0000-0000E1320000}"/>
    <cellStyle name="계산 2 2 5 2 8" xfId="13017" xr:uid="{00000000-0005-0000-0000-0000E2320000}"/>
    <cellStyle name="계산 2 2 5 3" xfId="13018" xr:uid="{00000000-0005-0000-0000-0000E3320000}"/>
    <cellStyle name="계산 2 2 5 3 2" xfId="13019" xr:uid="{00000000-0005-0000-0000-0000E4320000}"/>
    <cellStyle name="계산 2 2 5 3 2 2" xfId="13020" xr:uid="{00000000-0005-0000-0000-0000E5320000}"/>
    <cellStyle name="계산 2 2 5 3 2 3" xfId="13021" xr:uid="{00000000-0005-0000-0000-0000E6320000}"/>
    <cellStyle name="계산 2 2 5 3 2 4" xfId="13022" xr:uid="{00000000-0005-0000-0000-0000E7320000}"/>
    <cellStyle name="계산 2 2 5 3 2 5" xfId="13023" xr:uid="{00000000-0005-0000-0000-0000E8320000}"/>
    <cellStyle name="계산 2 2 5 3 3" xfId="13024" xr:uid="{00000000-0005-0000-0000-0000E9320000}"/>
    <cellStyle name="계산 2 2 5 3 3 2" xfId="13025" xr:uid="{00000000-0005-0000-0000-0000EA320000}"/>
    <cellStyle name="계산 2 2 5 3 3 3" xfId="13026" xr:uid="{00000000-0005-0000-0000-0000EB320000}"/>
    <cellStyle name="계산 2 2 5 3 3 4" xfId="13027" xr:uid="{00000000-0005-0000-0000-0000EC320000}"/>
    <cellStyle name="계산 2 2 5 3 3 5" xfId="13028" xr:uid="{00000000-0005-0000-0000-0000ED320000}"/>
    <cellStyle name="계산 2 2 5 3 4" xfId="13029" xr:uid="{00000000-0005-0000-0000-0000EE320000}"/>
    <cellStyle name="계산 2 2 5 3 4 2" xfId="13030" xr:uid="{00000000-0005-0000-0000-0000EF320000}"/>
    <cellStyle name="계산 2 2 5 3 4 3" xfId="13031" xr:uid="{00000000-0005-0000-0000-0000F0320000}"/>
    <cellStyle name="계산 2 2 5 3 4 4" xfId="13032" xr:uid="{00000000-0005-0000-0000-0000F1320000}"/>
    <cellStyle name="계산 2 2 5 3 4 5" xfId="13033" xr:uid="{00000000-0005-0000-0000-0000F2320000}"/>
    <cellStyle name="계산 2 2 5 3 5" xfId="13034" xr:uid="{00000000-0005-0000-0000-0000F3320000}"/>
    <cellStyle name="계산 2 2 5 3 6" xfId="13035" xr:uid="{00000000-0005-0000-0000-0000F4320000}"/>
    <cellStyle name="계산 2 2 5 3 7" xfId="13036" xr:uid="{00000000-0005-0000-0000-0000F5320000}"/>
    <cellStyle name="계산 2 2 5 3 8" xfId="13037" xr:uid="{00000000-0005-0000-0000-0000F6320000}"/>
    <cellStyle name="계산 2 2 5 4" xfId="13038" xr:uid="{00000000-0005-0000-0000-0000F7320000}"/>
    <cellStyle name="계산 2 2 5 4 2" xfId="13039" xr:uid="{00000000-0005-0000-0000-0000F8320000}"/>
    <cellStyle name="계산 2 2 5 4 2 2" xfId="13040" xr:uid="{00000000-0005-0000-0000-0000F9320000}"/>
    <cellStyle name="계산 2 2 5 4 2 3" xfId="13041" xr:uid="{00000000-0005-0000-0000-0000FA320000}"/>
    <cellStyle name="계산 2 2 5 4 2 4" xfId="13042" xr:uid="{00000000-0005-0000-0000-0000FB320000}"/>
    <cellStyle name="계산 2 2 5 4 2 5" xfId="13043" xr:uid="{00000000-0005-0000-0000-0000FC320000}"/>
    <cellStyle name="계산 2 2 5 4 3" xfId="13044" xr:uid="{00000000-0005-0000-0000-0000FD320000}"/>
    <cellStyle name="계산 2 2 5 4 3 2" xfId="13045" xr:uid="{00000000-0005-0000-0000-0000FE320000}"/>
    <cellStyle name="계산 2 2 5 4 3 3" xfId="13046" xr:uid="{00000000-0005-0000-0000-0000FF320000}"/>
    <cellStyle name="계산 2 2 5 4 3 4" xfId="13047" xr:uid="{00000000-0005-0000-0000-000000330000}"/>
    <cellStyle name="계산 2 2 5 4 3 5" xfId="13048" xr:uid="{00000000-0005-0000-0000-000001330000}"/>
    <cellStyle name="계산 2 2 5 4 4" xfId="13049" xr:uid="{00000000-0005-0000-0000-000002330000}"/>
    <cellStyle name="계산 2 2 5 4 4 2" xfId="13050" xr:uid="{00000000-0005-0000-0000-000003330000}"/>
    <cellStyle name="계산 2 2 5 4 4 3" xfId="13051" xr:uid="{00000000-0005-0000-0000-000004330000}"/>
    <cellStyle name="계산 2 2 5 4 4 4" xfId="13052" xr:uid="{00000000-0005-0000-0000-000005330000}"/>
    <cellStyle name="계산 2 2 5 4 4 5" xfId="13053" xr:uid="{00000000-0005-0000-0000-000006330000}"/>
    <cellStyle name="계산 2 2 5 4 5" xfId="13054" xr:uid="{00000000-0005-0000-0000-000007330000}"/>
    <cellStyle name="계산 2 2 5 4 6" xfId="13055" xr:uid="{00000000-0005-0000-0000-000008330000}"/>
    <cellStyle name="계산 2 2 5 4 7" xfId="13056" xr:uid="{00000000-0005-0000-0000-000009330000}"/>
    <cellStyle name="계산 2 2 5 4 8" xfId="13057" xr:uid="{00000000-0005-0000-0000-00000A330000}"/>
    <cellStyle name="계산 2 2 5 5" xfId="13058" xr:uid="{00000000-0005-0000-0000-00000B330000}"/>
    <cellStyle name="계산 2 2 5 5 2" xfId="13059" xr:uid="{00000000-0005-0000-0000-00000C330000}"/>
    <cellStyle name="계산 2 2 5 5 3" xfId="13060" xr:uid="{00000000-0005-0000-0000-00000D330000}"/>
    <cellStyle name="계산 2 2 5 5 4" xfId="13061" xr:uid="{00000000-0005-0000-0000-00000E330000}"/>
    <cellStyle name="계산 2 2 5 5 5" xfId="13062" xr:uid="{00000000-0005-0000-0000-00000F330000}"/>
    <cellStyle name="계산 2 2 5 6" xfId="13063" xr:uid="{00000000-0005-0000-0000-000010330000}"/>
    <cellStyle name="계산 2 2 5 6 2" xfId="13064" xr:uid="{00000000-0005-0000-0000-000011330000}"/>
    <cellStyle name="계산 2 2 5 6 3" xfId="13065" xr:uid="{00000000-0005-0000-0000-000012330000}"/>
    <cellStyle name="계산 2 2 5 6 4" xfId="13066" xr:uid="{00000000-0005-0000-0000-000013330000}"/>
    <cellStyle name="계산 2 2 5 6 5" xfId="13067" xr:uid="{00000000-0005-0000-0000-000014330000}"/>
    <cellStyle name="계산 2 2 5 7" xfId="13068" xr:uid="{00000000-0005-0000-0000-000015330000}"/>
    <cellStyle name="계산 2 2 5 7 2" xfId="13069" xr:uid="{00000000-0005-0000-0000-000016330000}"/>
    <cellStyle name="계산 2 2 5 7 3" xfId="13070" xr:uid="{00000000-0005-0000-0000-000017330000}"/>
    <cellStyle name="계산 2 2 5 7 4" xfId="13071" xr:uid="{00000000-0005-0000-0000-000018330000}"/>
    <cellStyle name="계산 2 2 5 7 5" xfId="13072" xr:uid="{00000000-0005-0000-0000-000019330000}"/>
    <cellStyle name="계산 2 2 5 8" xfId="13073" xr:uid="{00000000-0005-0000-0000-00001A330000}"/>
    <cellStyle name="계산 2 2 5 9" xfId="13074" xr:uid="{00000000-0005-0000-0000-00001B330000}"/>
    <cellStyle name="계산 2 2 6" xfId="13075" xr:uid="{00000000-0005-0000-0000-00001C330000}"/>
    <cellStyle name="계산 2 2 6 10" xfId="13076" xr:uid="{00000000-0005-0000-0000-00001D330000}"/>
    <cellStyle name="계산 2 2 6 11" xfId="13077" xr:uid="{00000000-0005-0000-0000-00001E330000}"/>
    <cellStyle name="계산 2 2 6 2" xfId="13078" xr:uid="{00000000-0005-0000-0000-00001F330000}"/>
    <cellStyle name="계산 2 2 6 2 2" xfId="13079" xr:uid="{00000000-0005-0000-0000-000020330000}"/>
    <cellStyle name="계산 2 2 6 2 2 2" xfId="13080" xr:uid="{00000000-0005-0000-0000-000021330000}"/>
    <cellStyle name="계산 2 2 6 2 2 3" xfId="13081" xr:uid="{00000000-0005-0000-0000-000022330000}"/>
    <cellStyle name="계산 2 2 6 2 2 4" xfId="13082" xr:uid="{00000000-0005-0000-0000-000023330000}"/>
    <cellStyle name="계산 2 2 6 2 2 5" xfId="13083" xr:uid="{00000000-0005-0000-0000-000024330000}"/>
    <cellStyle name="계산 2 2 6 2 3" xfId="13084" xr:uid="{00000000-0005-0000-0000-000025330000}"/>
    <cellStyle name="계산 2 2 6 2 3 2" xfId="13085" xr:uid="{00000000-0005-0000-0000-000026330000}"/>
    <cellStyle name="계산 2 2 6 2 3 3" xfId="13086" xr:uid="{00000000-0005-0000-0000-000027330000}"/>
    <cellStyle name="계산 2 2 6 2 3 4" xfId="13087" xr:uid="{00000000-0005-0000-0000-000028330000}"/>
    <cellStyle name="계산 2 2 6 2 3 5" xfId="13088" xr:uid="{00000000-0005-0000-0000-000029330000}"/>
    <cellStyle name="계산 2 2 6 2 4" xfId="13089" xr:uid="{00000000-0005-0000-0000-00002A330000}"/>
    <cellStyle name="계산 2 2 6 2 4 2" xfId="13090" xr:uid="{00000000-0005-0000-0000-00002B330000}"/>
    <cellStyle name="계산 2 2 6 2 4 3" xfId="13091" xr:uid="{00000000-0005-0000-0000-00002C330000}"/>
    <cellStyle name="계산 2 2 6 2 4 4" xfId="13092" xr:uid="{00000000-0005-0000-0000-00002D330000}"/>
    <cellStyle name="계산 2 2 6 2 4 5" xfId="13093" xr:uid="{00000000-0005-0000-0000-00002E330000}"/>
    <cellStyle name="계산 2 2 6 2 5" xfId="13094" xr:uid="{00000000-0005-0000-0000-00002F330000}"/>
    <cellStyle name="계산 2 2 6 2 6" xfId="13095" xr:uid="{00000000-0005-0000-0000-000030330000}"/>
    <cellStyle name="계산 2 2 6 2 7" xfId="13096" xr:uid="{00000000-0005-0000-0000-000031330000}"/>
    <cellStyle name="계산 2 2 6 2 8" xfId="13097" xr:uid="{00000000-0005-0000-0000-000032330000}"/>
    <cellStyle name="계산 2 2 6 3" xfId="13098" xr:uid="{00000000-0005-0000-0000-000033330000}"/>
    <cellStyle name="계산 2 2 6 3 2" xfId="13099" xr:uid="{00000000-0005-0000-0000-000034330000}"/>
    <cellStyle name="계산 2 2 6 3 2 2" xfId="13100" xr:uid="{00000000-0005-0000-0000-000035330000}"/>
    <cellStyle name="계산 2 2 6 3 2 3" xfId="13101" xr:uid="{00000000-0005-0000-0000-000036330000}"/>
    <cellStyle name="계산 2 2 6 3 2 4" xfId="13102" xr:uid="{00000000-0005-0000-0000-000037330000}"/>
    <cellStyle name="계산 2 2 6 3 2 5" xfId="13103" xr:uid="{00000000-0005-0000-0000-000038330000}"/>
    <cellStyle name="계산 2 2 6 3 3" xfId="13104" xr:uid="{00000000-0005-0000-0000-000039330000}"/>
    <cellStyle name="계산 2 2 6 3 3 2" xfId="13105" xr:uid="{00000000-0005-0000-0000-00003A330000}"/>
    <cellStyle name="계산 2 2 6 3 3 3" xfId="13106" xr:uid="{00000000-0005-0000-0000-00003B330000}"/>
    <cellStyle name="계산 2 2 6 3 3 4" xfId="13107" xr:uid="{00000000-0005-0000-0000-00003C330000}"/>
    <cellStyle name="계산 2 2 6 3 3 5" xfId="13108" xr:uid="{00000000-0005-0000-0000-00003D330000}"/>
    <cellStyle name="계산 2 2 6 3 4" xfId="13109" xr:uid="{00000000-0005-0000-0000-00003E330000}"/>
    <cellStyle name="계산 2 2 6 3 4 2" xfId="13110" xr:uid="{00000000-0005-0000-0000-00003F330000}"/>
    <cellStyle name="계산 2 2 6 3 4 3" xfId="13111" xr:uid="{00000000-0005-0000-0000-000040330000}"/>
    <cellStyle name="계산 2 2 6 3 4 4" xfId="13112" xr:uid="{00000000-0005-0000-0000-000041330000}"/>
    <cellStyle name="계산 2 2 6 3 4 5" xfId="13113" xr:uid="{00000000-0005-0000-0000-000042330000}"/>
    <cellStyle name="계산 2 2 6 3 5" xfId="13114" xr:uid="{00000000-0005-0000-0000-000043330000}"/>
    <cellStyle name="계산 2 2 6 3 6" xfId="13115" xr:uid="{00000000-0005-0000-0000-000044330000}"/>
    <cellStyle name="계산 2 2 6 3 7" xfId="13116" xr:uid="{00000000-0005-0000-0000-000045330000}"/>
    <cellStyle name="계산 2 2 6 3 8" xfId="13117" xr:uid="{00000000-0005-0000-0000-000046330000}"/>
    <cellStyle name="계산 2 2 6 4" xfId="13118" xr:uid="{00000000-0005-0000-0000-000047330000}"/>
    <cellStyle name="계산 2 2 6 4 2" xfId="13119" xr:uid="{00000000-0005-0000-0000-000048330000}"/>
    <cellStyle name="계산 2 2 6 4 2 2" xfId="13120" xr:uid="{00000000-0005-0000-0000-000049330000}"/>
    <cellStyle name="계산 2 2 6 4 2 3" xfId="13121" xr:uid="{00000000-0005-0000-0000-00004A330000}"/>
    <cellStyle name="계산 2 2 6 4 2 4" xfId="13122" xr:uid="{00000000-0005-0000-0000-00004B330000}"/>
    <cellStyle name="계산 2 2 6 4 2 5" xfId="13123" xr:uid="{00000000-0005-0000-0000-00004C330000}"/>
    <cellStyle name="계산 2 2 6 4 3" xfId="13124" xr:uid="{00000000-0005-0000-0000-00004D330000}"/>
    <cellStyle name="계산 2 2 6 4 3 2" xfId="13125" xr:uid="{00000000-0005-0000-0000-00004E330000}"/>
    <cellStyle name="계산 2 2 6 4 3 3" xfId="13126" xr:uid="{00000000-0005-0000-0000-00004F330000}"/>
    <cellStyle name="계산 2 2 6 4 3 4" xfId="13127" xr:uid="{00000000-0005-0000-0000-000050330000}"/>
    <cellStyle name="계산 2 2 6 4 3 5" xfId="13128" xr:uid="{00000000-0005-0000-0000-000051330000}"/>
    <cellStyle name="계산 2 2 6 4 4" xfId="13129" xr:uid="{00000000-0005-0000-0000-000052330000}"/>
    <cellStyle name="계산 2 2 6 4 4 2" xfId="13130" xr:uid="{00000000-0005-0000-0000-000053330000}"/>
    <cellStyle name="계산 2 2 6 4 4 3" xfId="13131" xr:uid="{00000000-0005-0000-0000-000054330000}"/>
    <cellStyle name="계산 2 2 6 4 4 4" xfId="13132" xr:uid="{00000000-0005-0000-0000-000055330000}"/>
    <cellStyle name="계산 2 2 6 4 4 5" xfId="13133" xr:uid="{00000000-0005-0000-0000-000056330000}"/>
    <cellStyle name="계산 2 2 6 4 5" xfId="13134" xr:uid="{00000000-0005-0000-0000-000057330000}"/>
    <cellStyle name="계산 2 2 6 4 6" xfId="13135" xr:uid="{00000000-0005-0000-0000-000058330000}"/>
    <cellStyle name="계산 2 2 6 4 7" xfId="13136" xr:uid="{00000000-0005-0000-0000-000059330000}"/>
    <cellStyle name="계산 2 2 6 4 8" xfId="13137" xr:uid="{00000000-0005-0000-0000-00005A330000}"/>
    <cellStyle name="계산 2 2 6 5" xfId="13138" xr:uid="{00000000-0005-0000-0000-00005B330000}"/>
    <cellStyle name="계산 2 2 6 5 2" xfId="13139" xr:uid="{00000000-0005-0000-0000-00005C330000}"/>
    <cellStyle name="계산 2 2 6 5 3" xfId="13140" xr:uid="{00000000-0005-0000-0000-00005D330000}"/>
    <cellStyle name="계산 2 2 6 5 4" xfId="13141" xr:uid="{00000000-0005-0000-0000-00005E330000}"/>
    <cellStyle name="계산 2 2 6 5 5" xfId="13142" xr:uid="{00000000-0005-0000-0000-00005F330000}"/>
    <cellStyle name="계산 2 2 6 6" xfId="13143" xr:uid="{00000000-0005-0000-0000-000060330000}"/>
    <cellStyle name="계산 2 2 6 6 2" xfId="13144" xr:uid="{00000000-0005-0000-0000-000061330000}"/>
    <cellStyle name="계산 2 2 6 6 3" xfId="13145" xr:uid="{00000000-0005-0000-0000-000062330000}"/>
    <cellStyle name="계산 2 2 6 6 4" xfId="13146" xr:uid="{00000000-0005-0000-0000-000063330000}"/>
    <cellStyle name="계산 2 2 6 6 5" xfId="13147" xr:uid="{00000000-0005-0000-0000-000064330000}"/>
    <cellStyle name="계산 2 2 6 7" xfId="13148" xr:uid="{00000000-0005-0000-0000-000065330000}"/>
    <cellStyle name="계산 2 2 6 7 2" xfId="13149" xr:uid="{00000000-0005-0000-0000-000066330000}"/>
    <cellStyle name="계산 2 2 6 7 3" xfId="13150" xr:uid="{00000000-0005-0000-0000-000067330000}"/>
    <cellStyle name="계산 2 2 6 7 4" xfId="13151" xr:uid="{00000000-0005-0000-0000-000068330000}"/>
    <cellStyle name="계산 2 2 6 7 5" xfId="13152" xr:uid="{00000000-0005-0000-0000-000069330000}"/>
    <cellStyle name="계산 2 2 6 8" xfId="13153" xr:uid="{00000000-0005-0000-0000-00006A330000}"/>
    <cellStyle name="계산 2 2 6 9" xfId="13154" xr:uid="{00000000-0005-0000-0000-00006B330000}"/>
    <cellStyle name="계산 2 2 7" xfId="13155" xr:uid="{00000000-0005-0000-0000-00006C330000}"/>
    <cellStyle name="계산 2 2 7 2" xfId="13156" xr:uid="{00000000-0005-0000-0000-00006D330000}"/>
    <cellStyle name="계산 2 2 7 2 2" xfId="13157" xr:uid="{00000000-0005-0000-0000-00006E330000}"/>
    <cellStyle name="계산 2 2 7 2 3" xfId="13158" xr:uid="{00000000-0005-0000-0000-00006F330000}"/>
    <cellStyle name="계산 2 2 7 2 4" xfId="13159" xr:uid="{00000000-0005-0000-0000-000070330000}"/>
    <cellStyle name="계산 2 2 7 2 5" xfId="13160" xr:uid="{00000000-0005-0000-0000-000071330000}"/>
    <cellStyle name="계산 2 2 7 3" xfId="13161" xr:uid="{00000000-0005-0000-0000-000072330000}"/>
    <cellStyle name="계산 2 2 7 3 2" xfId="13162" xr:uid="{00000000-0005-0000-0000-000073330000}"/>
    <cellStyle name="계산 2 2 7 3 3" xfId="13163" xr:uid="{00000000-0005-0000-0000-000074330000}"/>
    <cellStyle name="계산 2 2 7 3 4" xfId="13164" xr:uid="{00000000-0005-0000-0000-000075330000}"/>
    <cellStyle name="계산 2 2 7 3 5" xfId="13165" xr:uid="{00000000-0005-0000-0000-000076330000}"/>
    <cellStyle name="계산 2 2 7 4" xfId="13166" xr:uid="{00000000-0005-0000-0000-000077330000}"/>
    <cellStyle name="계산 2 2 7 4 2" xfId="13167" xr:uid="{00000000-0005-0000-0000-000078330000}"/>
    <cellStyle name="계산 2 2 7 4 3" xfId="13168" xr:uid="{00000000-0005-0000-0000-000079330000}"/>
    <cellStyle name="계산 2 2 7 4 4" xfId="13169" xr:uid="{00000000-0005-0000-0000-00007A330000}"/>
    <cellStyle name="계산 2 2 7 4 5" xfId="13170" xr:uid="{00000000-0005-0000-0000-00007B330000}"/>
    <cellStyle name="계산 2 2 7 5" xfId="13171" xr:uid="{00000000-0005-0000-0000-00007C330000}"/>
    <cellStyle name="계산 2 2 7 6" xfId="13172" xr:uid="{00000000-0005-0000-0000-00007D330000}"/>
    <cellStyle name="계산 2 2 7 7" xfId="13173" xr:uid="{00000000-0005-0000-0000-00007E330000}"/>
    <cellStyle name="계산 2 2 7 8" xfId="13174" xr:uid="{00000000-0005-0000-0000-00007F330000}"/>
    <cellStyle name="계산 2 2 8" xfId="13175" xr:uid="{00000000-0005-0000-0000-000080330000}"/>
    <cellStyle name="계산 2 2 8 2" xfId="13176" xr:uid="{00000000-0005-0000-0000-000081330000}"/>
    <cellStyle name="계산 2 2 8 2 2" xfId="13177" xr:uid="{00000000-0005-0000-0000-000082330000}"/>
    <cellStyle name="계산 2 2 8 2 3" xfId="13178" xr:uid="{00000000-0005-0000-0000-000083330000}"/>
    <cellStyle name="계산 2 2 8 2 4" xfId="13179" xr:uid="{00000000-0005-0000-0000-000084330000}"/>
    <cellStyle name="계산 2 2 8 2 5" xfId="13180" xr:uid="{00000000-0005-0000-0000-000085330000}"/>
    <cellStyle name="계산 2 2 8 3" xfId="13181" xr:uid="{00000000-0005-0000-0000-000086330000}"/>
    <cellStyle name="계산 2 2 8 3 2" xfId="13182" xr:uid="{00000000-0005-0000-0000-000087330000}"/>
    <cellStyle name="계산 2 2 8 3 3" xfId="13183" xr:uid="{00000000-0005-0000-0000-000088330000}"/>
    <cellStyle name="계산 2 2 8 3 4" xfId="13184" xr:uid="{00000000-0005-0000-0000-000089330000}"/>
    <cellStyle name="계산 2 2 8 3 5" xfId="13185" xr:uid="{00000000-0005-0000-0000-00008A330000}"/>
    <cellStyle name="계산 2 2 8 4" xfId="13186" xr:uid="{00000000-0005-0000-0000-00008B330000}"/>
    <cellStyle name="계산 2 2 8 4 2" xfId="13187" xr:uid="{00000000-0005-0000-0000-00008C330000}"/>
    <cellStyle name="계산 2 2 8 4 3" xfId="13188" xr:uid="{00000000-0005-0000-0000-00008D330000}"/>
    <cellStyle name="계산 2 2 8 4 4" xfId="13189" xr:uid="{00000000-0005-0000-0000-00008E330000}"/>
    <cellStyle name="계산 2 2 8 4 5" xfId="13190" xr:uid="{00000000-0005-0000-0000-00008F330000}"/>
    <cellStyle name="계산 2 2 8 5" xfId="13191" xr:uid="{00000000-0005-0000-0000-000090330000}"/>
    <cellStyle name="계산 2 2 8 6" xfId="13192" xr:uid="{00000000-0005-0000-0000-000091330000}"/>
    <cellStyle name="계산 2 2 8 7" xfId="13193" xr:uid="{00000000-0005-0000-0000-000092330000}"/>
    <cellStyle name="계산 2 2 8 8" xfId="13194" xr:uid="{00000000-0005-0000-0000-000093330000}"/>
    <cellStyle name="계산 2 2 9" xfId="13195" xr:uid="{00000000-0005-0000-0000-000094330000}"/>
    <cellStyle name="계산 2 2 9 2" xfId="13196" xr:uid="{00000000-0005-0000-0000-000095330000}"/>
    <cellStyle name="계산 2 2 9 2 2" xfId="13197" xr:uid="{00000000-0005-0000-0000-000096330000}"/>
    <cellStyle name="계산 2 2 9 2 3" xfId="13198" xr:uid="{00000000-0005-0000-0000-000097330000}"/>
    <cellStyle name="계산 2 2 9 2 4" xfId="13199" xr:uid="{00000000-0005-0000-0000-000098330000}"/>
    <cellStyle name="계산 2 2 9 2 5" xfId="13200" xr:uid="{00000000-0005-0000-0000-000099330000}"/>
    <cellStyle name="계산 2 2 9 3" xfId="13201" xr:uid="{00000000-0005-0000-0000-00009A330000}"/>
    <cellStyle name="계산 2 2 9 3 2" xfId="13202" xr:uid="{00000000-0005-0000-0000-00009B330000}"/>
    <cellStyle name="계산 2 2 9 3 3" xfId="13203" xr:uid="{00000000-0005-0000-0000-00009C330000}"/>
    <cellStyle name="계산 2 2 9 3 4" xfId="13204" xr:uid="{00000000-0005-0000-0000-00009D330000}"/>
    <cellStyle name="계산 2 2 9 3 5" xfId="13205" xr:uid="{00000000-0005-0000-0000-00009E330000}"/>
    <cellStyle name="계산 2 2 9 4" xfId="13206" xr:uid="{00000000-0005-0000-0000-00009F330000}"/>
    <cellStyle name="계산 2 2 9 4 2" xfId="13207" xr:uid="{00000000-0005-0000-0000-0000A0330000}"/>
    <cellStyle name="계산 2 2 9 4 3" xfId="13208" xr:uid="{00000000-0005-0000-0000-0000A1330000}"/>
    <cellStyle name="계산 2 2 9 4 4" xfId="13209" xr:uid="{00000000-0005-0000-0000-0000A2330000}"/>
    <cellStyle name="계산 2 2 9 4 5" xfId="13210" xr:uid="{00000000-0005-0000-0000-0000A3330000}"/>
    <cellStyle name="계산 2 2 9 5" xfId="13211" xr:uid="{00000000-0005-0000-0000-0000A4330000}"/>
    <cellStyle name="계산 2 2 9 6" xfId="13212" xr:uid="{00000000-0005-0000-0000-0000A5330000}"/>
    <cellStyle name="계산 2 2 9 7" xfId="13213" xr:uid="{00000000-0005-0000-0000-0000A6330000}"/>
    <cellStyle name="계산 2 2 9 8" xfId="13214" xr:uid="{00000000-0005-0000-0000-0000A7330000}"/>
    <cellStyle name="계산 2 20" xfId="51202" xr:uid="{00000000-0005-0000-0000-0000A8330000}"/>
    <cellStyle name="계산 2 21" xfId="51203" xr:uid="{00000000-0005-0000-0000-0000A9330000}"/>
    <cellStyle name="계산 2 3" xfId="13215" xr:uid="{00000000-0005-0000-0000-0000AA330000}"/>
    <cellStyle name="계산 2 3 10" xfId="13216" xr:uid="{00000000-0005-0000-0000-0000AB330000}"/>
    <cellStyle name="계산 2 3 10 2" xfId="13217" xr:uid="{00000000-0005-0000-0000-0000AC330000}"/>
    <cellStyle name="계산 2 3 10 3" xfId="13218" xr:uid="{00000000-0005-0000-0000-0000AD330000}"/>
    <cellStyle name="계산 2 3 10 4" xfId="13219" xr:uid="{00000000-0005-0000-0000-0000AE330000}"/>
    <cellStyle name="계산 2 3 10 5" xfId="13220" xr:uid="{00000000-0005-0000-0000-0000AF330000}"/>
    <cellStyle name="계산 2 3 11" xfId="13221" xr:uid="{00000000-0005-0000-0000-0000B0330000}"/>
    <cellStyle name="계산 2 3 11 2" xfId="13222" xr:uid="{00000000-0005-0000-0000-0000B1330000}"/>
    <cellStyle name="계산 2 3 11 3" xfId="13223" xr:uid="{00000000-0005-0000-0000-0000B2330000}"/>
    <cellStyle name="계산 2 3 11 4" xfId="13224" xr:uid="{00000000-0005-0000-0000-0000B3330000}"/>
    <cellStyle name="계산 2 3 11 5" xfId="13225" xr:uid="{00000000-0005-0000-0000-0000B4330000}"/>
    <cellStyle name="계산 2 3 12" xfId="13226" xr:uid="{00000000-0005-0000-0000-0000B5330000}"/>
    <cellStyle name="계산 2 3 13" xfId="13227" xr:uid="{00000000-0005-0000-0000-0000B6330000}"/>
    <cellStyle name="계산 2 3 14" xfId="13228" xr:uid="{00000000-0005-0000-0000-0000B7330000}"/>
    <cellStyle name="계산 2 3 15" xfId="13229" xr:uid="{00000000-0005-0000-0000-0000B8330000}"/>
    <cellStyle name="계산 2 3 2" xfId="13230" xr:uid="{00000000-0005-0000-0000-0000B9330000}"/>
    <cellStyle name="계산 2 3 2 10" xfId="13231" xr:uid="{00000000-0005-0000-0000-0000BA330000}"/>
    <cellStyle name="계산 2 3 2 10 2" xfId="13232" xr:uid="{00000000-0005-0000-0000-0000BB330000}"/>
    <cellStyle name="계산 2 3 2 10 3" xfId="13233" xr:uid="{00000000-0005-0000-0000-0000BC330000}"/>
    <cellStyle name="계산 2 3 2 10 4" xfId="13234" xr:uid="{00000000-0005-0000-0000-0000BD330000}"/>
    <cellStyle name="계산 2 3 2 10 5" xfId="13235" xr:uid="{00000000-0005-0000-0000-0000BE330000}"/>
    <cellStyle name="계산 2 3 2 11" xfId="13236" xr:uid="{00000000-0005-0000-0000-0000BF330000}"/>
    <cellStyle name="계산 2 3 2 11 2" xfId="13237" xr:uid="{00000000-0005-0000-0000-0000C0330000}"/>
    <cellStyle name="계산 2 3 2 11 3" xfId="13238" xr:uid="{00000000-0005-0000-0000-0000C1330000}"/>
    <cellStyle name="계산 2 3 2 11 4" xfId="13239" xr:uid="{00000000-0005-0000-0000-0000C2330000}"/>
    <cellStyle name="계산 2 3 2 11 5" xfId="13240" xr:uid="{00000000-0005-0000-0000-0000C3330000}"/>
    <cellStyle name="계산 2 3 2 12" xfId="13241" xr:uid="{00000000-0005-0000-0000-0000C4330000}"/>
    <cellStyle name="계산 2 3 2 13" xfId="13242" xr:uid="{00000000-0005-0000-0000-0000C5330000}"/>
    <cellStyle name="계산 2 3 2 14" xfId="13243" xr:uid="{00000000-0005-0000-0000-0000C6330000}"/>
    <cellStyle name="계산 2 3 2 15" xfId="13244" xr:uid="{00000000-0005-0000-0000-0000C7330000}"/>
    <cellStyle name="계산 2 3 2 2" xfId="13245" xr:uid="{00000000-0005-0000-0000-0000C8330000}"/>
    <cellStyle name="계산 2 3 2 2 10" xfId="13246" xr:uid="{00000000-0005-0000-0000-0000C9330000}"/>
    <cellStyle name="계산 2 3 2 2 11" xfId="13247" xr:uid="{00000000-0005-0000-0000-0000CA330000}"/>
    <cellStyle name="계산 2 3 2 2 12" xfId="13248" xr:uid="{00000000-0005-0000-0000-0000CB330000}"/>
    <cellStyle name="계산 2 3 2 2 13" xfId="13249" xr:uid="{00000000-0005-0000-0000-0000CC330000}"/>
    <cellStyle name="계산 2 3 2 2 2" xfId="13250" xr:uid="{00000000-0005-0000-0000-0000CD330000}"/>
    <cellStyle name="계산 2 3 2 2 2 10" xfId="13251" xr:uid="{00000000-0005-0000-0000-0000CE330000}"/>
    <cellStyle name="계산 2 3 2 2 2 11" xfId="13252" xr:uid="{00000000-0005-0000-0000-0000CF330000}"/>
    <cellStyle name="계산 2 3 2 2 2 2" xfId="13253" xr:uid="{00000000-0005-0000-0000-0000D0330000}"/>
    <cellStyle name="계산 2 3 2 2 2 2 2" xfId="13254" xr:uid="{00000000-0005-0000-0000-0000D1330000}"/>
    <cellStyle name="계산 2 3 2 2 2 2 2 2" xfId="13255" xr:uid="{00000000-0005-0000-0000-0000D2330000}"/>
    <cellStyle name="계산 2 3 2 2 2 2 2 3" xfId="13256" xr:uid="{00000000-0005-0000-0000-0000D3330000}"/>
    <cellStyle name="계산 2 3 2 2 2 2 2 4" xfId="13257" xr:uid="{00000000-0005-0000-0000-0000D4330000}"/>
    <cellStyle name="계산 2 3 2 2 2 2 2 5" xfId="13258" xr:uid="{00000000-0005-0000-0000-0000D5330000}"/>
    <cellStyle name="계산 2 3 2 2 2 2 3" xfId="13259" xr:uid="{00000000-0005-0000-0000-0000D6330000}"/>
    <cellStyle name="계산 2 3 2 2 2 2 3 2" xfId="13260" xr:uid="{00000000-0005-0000-0000-0000D7330000}"/>
    <cellStyle name="계산 2 3 2 2 2 2 3 3" xfId="13261" xr:uid="{00000000-0005-0000-0000-0000D8330000}"/>
    <cellStyle name="계산 2 3 2 2 2 2 3 4" xfId="13262" xr:uid="{00000000-0005-0000-0000-0000D9330000}"/>
    <cellStyle name="계산 2 3 2 2 2 2 3 5" xfId="13263" xr:uid="{00000000-0005-0000-0000-0000DA330000}"/>
    <cellStyle name="계산 2 3 2 2 2 2 4" xfId="13264" xr:uid="{00000000-0005-0000-0000-0000DB330000}"/>
    <cellStyle name="계산 2 3 2 2 2 2 4 2" xfId="13265" xr:uid="{00000000-0005-0000-0000-0000DC330000}"/>
    <cellStyle name="계산 2 3 2 2 2 2 4 3" xfId="13266" xr:uid="{00000000-0005-0000-0000-0000DD330000}"/>
    <cellStyle name="계산 2 3 2 2 2 2 4 4" xfId="13267" xr:uid="{00000000-0005-0000-0000-0000DE330000}"/>
    <cellStyle name="계산 2 3 2 2 2 2 4 5" xfId="13268" xr:uid="{00000000-0005-0000-0000-0000DF330000}"/>
    <cellStyle name="계산 2 3 2 2 2 2 5" xfId="13269" xr:uid="{00000000-0005-0000-0000-0000E0330000}"/>
    <cellStyle name="계산 2 3 2 2 2 2 6" xfId="13270" xr:uid="{00000000-0005-0000-0000-0000E1330000}"/>
    <cellStyle name="계산 2 3 2 2 2 2 7" xfId="13271" xr:uid="{00000000-0005-0000-0000-0000E2330000}"/>
    <cellStyle name="계산 2 3 2 2 2 2 8" xfId="13272" xr:uid="{00000000-0005-0000-0000-0000E3330000}"/>
    <cellStyle name="계산 2 3 2 2 2 3" xfId="13273" xr:uid="{00000000-0005-0000-0000-0000E4330000}"/>
    <cellStyle name="계산 2 3 2 2 2 3 2" xfId="13274" xr:uid="{00000000-0005-0000-0000-0000E5330000}"/>
    <cellStyle name="계산 2 3 2 2 2 3 2 2" xfId="13275" xr:uid="{00000000-0005-0000-0000-0000E6330000}"/>
    <cellStyle name="계산 2 3 2 2 2 3 2 3" xfId="13276" xr:uid="{00000000-0005-0000-0000-0000E7330000}"/>
    <cellStyle name="계산 2 3 2 2 2 3 2 4" xfId="13277" xr:uid="{00000000-0005-0000-0000-0000E8330000}"/>
    <cellStyle name="계산 2 3 2 2 2 3 2 5" xfId="13278" xr:uid="{00000000-0005-0000-0000-0000E9330000}"/>
    <cellStyle name="계산 2 3 2 2 2 3 3" xfId="13279" xr:uid="{00000000-0005-0000-0000-0000EA330000}"/>
    <cellStyle name="계산 2 3 2 2 2 3 3 2" xfId="13280" xr:uid="{00000000-0005-0000-0000-0000EB330000}"/>
    <cellStyle name="계산 2 3 2 2 2 3 3 3" xfId="13281" xr:uid="{00000000-0005-0000-0000-0000EC330000}"/>
    <cellStyle name="계산 2 3 2 2 2 3 3 4" xfId="13282" xr:uid="{00000000-0005-0000-0000-0000ED330000}"/>
    <cellStyle name="계산 2 3 2 2 2 3 3 5" xfId="13283" xr:uid="{00000000-0005-0000-0000-0000EE330000}"/>
    <cellStyle name="계산 2 3 2 2 2 3 4" xfId="13284" xr:uid="{00000000-0005-0000-0000-0000EF330000}"/>
    <cellStyle name="계산 2 3 2 2 2 3 4 2" xfId="13285" xr:uid="{00000000-0005-0000-0000-0000F0330000}"/>
    <cellStyle name="계산 2 3 2 2 2 3 4 3" xfId="13286" xr:uid="{00000000-0005-0000-0000-0000F1330000}"/>
    <cellStyle name="계산 2 3 2 2 2 3 4 4" xfId="13287" xr:uid="{00000000-0005-0000-0000-0000F2330000}"/>
    <cellStyle name="계산 2 3 2 2 2 3 4 5" xfId="13288" xr:uid="{00000000-0005-0000-0000-0000F3330000}"/>
    <cellStyle name="계산 2 3 2 2 2 3 5" xfId="13289" xr:uid="{00000000-0005-0000-0000-0000F4330000}"/>
    <cellStyle name="계산 2 3 2 2 2 3 6" xfId="13290" xr:uid="{00000000-0005-0000-0000-0000F5330000}"/>
    <cellStyle name="계산 2 3 2 2 2 3 7" xfId="13291" xr:uid="{00000000-0005-0000-0000-0000F6330000}"/>
    <cellStyle name="계산 2 3 2 2 2 3 8" xfId="13292" xr:uid="{00000000-0005-0000-0000-0000F7330000}"/>
    <cellStyle name="계산 2 3 2 2 2 4" xfId="13293" xr:uid="{00000000-0005-0000-0000-0000F8330000}"/>
    <cellStyle name="계산 2 3 2 2 2 4 2" xfId="13294" xr:uid="{00000000-0005-0000-0000-0000F9330000}"/>
    <cellStyle name="계산 2 3 2 2 2 4 2 2" xfId="13295" xr:uid="{00000000-0005-0000-0000-0000FA330000}"/>
    <cellStyle name="계산 2 3 2 2 2 4 2 3" xfId="13296" xr:uid="{00000000-0005-0000-0000-0000FB330000}"/>
    <cellStyle name="계산 2 3 2 2 2 4 2 4" xfId="13297" xr:uid="{00000000-0005-0000-0000-0000FC330000}"/>
    <cellStyle name="계산 2 3 2 2 2 4 2 5" xfId="13298" xr:uid="{00000000-0005-0000-0000-0000FD330000}"/>
    <cellStyle name="계산 2 3 2 2 2 4 3" xfId="13299" xr:uid="{00000000-0005-0000-0000-0000FE330000}"/>
    <cellStyle name="계산 2 3 2 2 2 4 3 2" xfId="13300" xr:uid="{00000000-0005-0000-0000-0000FF330000}"/>
    <cellStyle name="계산 2 3 2 2 2 4 3 3" xfId="13301" xr:uid="{00000000-0005-0000-0000-000000340000}"/>
    <cellStyle name="계산 2 3 2 2 2 4 3 4" xfId="13302" xr:uid="{00000000-0005-0000-0000-000001340000}"/>
    <cellStyle name="계산 2 3 2 2 2 4 3 5" xfId="13303" xr:uid="{00000000-0005-0000-0000-000002340000}"/>
    <cellStyle name="계산 2 3 2 2 2 4 4" xfId="13304" xr:uid="{00000000-0005-0000-0000-000003340000}"/>
    <cellStyle name="계산 2 3 2 2 2 4 4 2" xfId="13305" xr:uid="{00000000-0005-0000-0000-000004340000}"/>
    <cellStyle name="계산 2 3 2 2 2 4 4 3" xfId="13306" xr:uid="{00000000-0005-0000-0000-000005340000}"/>
    <cellStyle name="계산 2 3 2 2 2 4 4 4" xfId="13307" xr:uid="{00000000-0005-0000-0000-000006340000}"/>
    <cellStyle name="계산 2 3 2 2 2 4 4 5" xfId="13308" xr:uid="{00000000-0005-0000-0000-000007340000}"/>
    <cellStyle name="계산 2 3 2 2 2 4 5" xfId="13309" xr:uid="{00000000-0005-0000-0000-000008340000}"/>
    <cellStyle name="계산 2 3 2 2 2 4 6" xfId="13310" xr:uid="{00000000-0005-0000-0000-000009340000}"/>
    <cellStyle name="계산 2 3 2 2 2 4 7" xfId="13311" xr:uid="{00000000-0005-0000-0000-00000A340000}"/>
    <cellStyle name="계산 2 3 2 2 2 4 8" xfId="13312" xr:uid="{00000000-0005-0000-0000-00000B340000}"/>
    <cellStyle name="계산 2 3 2 2 2 5" xfId="13313" xr:uid="{00000000-0005-0000-0000-00000C340000}"/>
    <cellStyle name="계산 2 3 2 2 2 5 2" xfId="13314" xr:uid="{00000000-0005-0000-0000-00000D340000}"/>
    <cellStyle name="계산 2 3 2 2 2 5 3" xfId="13315" xr:uid="{00000000-0005-0000-0000-00000E340000}"/>
    <cellStyle name="계산 2 3 2 2 2 5 4" xfId="13316" xr:uid="{00000000-0005-0000-0000-00000F340000}"/>
    <cellStyle name="계산 2 3 2 2 2 5 5" xfId="13317" xr:uid="{00000000-0005-0000-0000-000010340000}"/>
    <cellStyle name="계산 2 3 2 2 2 6" xfId="13318" xr:uid="{00000000-0005-0000-0000-000011340000}"/>
    <cellStyle name="계산 2 3 2 2 2 6 2" xfId="13319" xr:uid="{00000000-0005-0000-0000-000012340000}"/>
    <cellStyle name="계산 2 3 2 2 2 6 3" xfId="13320" xr:uid="{00000000-0005-0000-0000-000013340000}"/>
    <cellStyle name="계산 2 3 2 2 2 6 4" xfId="13321" xr:uid="{00000000-0005-0000-0000-000014340000}"/>
    <cellStyle name="계산 2 3 2 2 2 6 5" xfId="13322" xr:uid="{00000000-0005-0000-0000-000015340000}"/>
    <cellStyle name="계산 2 3 2 2 2 7" xfId="13323" xr:uid="{00000000-0005-0000-0000-000016340000}"/>
    <cellStyle name="계산 2 3 2 2 2 7 2" xfId="13324" xr:uid="{00000000-0005-0000-0000-000017340000}"/>
    <cellStyle name="계산 2 3 2 2 2 7 3" xfId="13325" xr:uid="{00000000-0005-0000-0000-000018340000}"/>
    <cellStyle name="계산 2 3 2 2 2 7 4" xfId="13326" xr:uid="{00000000-0005-0000-0000-000019340000}"/>
    <cellStyle name="계산 2 3 2 2 2 7 5" xfId="13327" xr:uid="{00000000-0005-0000-0000-00001A340000}"/>
    <cellStyle name="계산 2 3 2 2 2 8" xfId="13328" xr:uid="{00000000-0005-0000-0000-00001B340000}"/>
    <cellStyle name="계산 2 3 2 2 2 9" xfId="13329" xr:uid="{00000000-0005-0000-0000-00001C340000}"/>
    <cellStyle name="계산 2 3 2 2 3" xfId="13330" xr:uid="{00000000-0005-0000-0000-00001D340000}"/>
    <cellStyle name="계산 2 3 2 2 3 10" xfId="13331" xr:uid="{00000000-0005-0000-0000-00001E340000}"/>
    <cellStyle name="계산 2 3 2 2 3 11" xfId="13332" xr:uid="{00000000-0005-0000-0000-00001F340000}"/>
    <cellStyle name="계산 2 3 2 2 3 2" xfId="13333" xr:uid="{00000000-0005-0000-0000-000020340000}"/>
    <cellStyle name="계산 2 3 2 2 3 2 2" xfId="13334" xr:uid="{00000000-0005-0000-0000-000021340000}"/>
    <cellStyle name="계산 2 3 2 2 3 2 2 2" xfId="13335" xr:uid="{00000000-0005-0000-0000-000022340000}"/>
    <cellStyle name="계산 2 3 2 2 3 2 2 3" xfId="13336" xr:uid="{00000000-0005-0000-0000-000023340000}"/>
    <cellStyle name="계산 2 3 2 2 3 2 2 4" xfId="13337" xr:uid="{00000000-0005-0000-0000-000024340000}"/>
    <cellStyle name="계산 2 3 2 2 3 2 2 5" xfId="13338" xr:uid="{00000000-0005-0000-0000-000025340000}"/>
    <cellStyle name="계산 2 3 2 2 3 2 3" xfId="13339" xr:uid="{00000000-0005-0000-0000-000026340000}"/>
    <cellStyle name="계산 2 3 2 2 3 2 3 2" xfId="13340" xr:uid="{00000000-0005-0000-0000-000027340000}"/>
    <cellStyle name="계산 2 3 2 2 3 2 3 3" xfId="13341" xr:uid="{00000000-0005-0000-0000-000028340000}"/>
    <cellStyle name="계산 2 3 2 2 3 2 3 4" xfId="13342" xr:uid="{00000000-0005-0000-0000-000029340000}"/>
    <cellStyle name="계산 2 3 2 2 3 2 3 5" xfId="13343" xr:uid="{00000000-0005-0000-0000-00002A340000}"/>
    <cellStyle name="계산 2 3 2 2 3 2 4" xfId="13344" xr:uid="{00000000-0005-0000-0000-00002B340000}"/>
    <cellStyle name="계산 2 3 2 2 3 2 4 2" xfId="13345" xr:uid="{00000000-0005-0000-0000-00002C340000}"/>
    <cellStyle name="계산 2 3 2 2 3 2 4 3" xfId="13346" xr:uid="{00000000-0005-0000-0000-00002D340000}"/>
    <cellStyle name="계산 2 3 2 2 3 2 4 4" xfId="13347" xr:uid="{00000000-0005-0000-0000-00002E340000}"/>
    <cellStyle name="계산 2 3 2 2 3 2 4 5" xfId="13348" xr:uid="{00000000-0005-0000-0000-00002F340000}"/>
    <cellStyle name="계산 2 3 2 2 3 2 5" xfId="13349" xr:uid="{00000000-0005-0000-0000-000030340000}"/>
    <cellStyle name="계산 2 3 2 2 3 2 6" xfId="13350" xr:uid="{00000000-0005-0000-0000-000031340000}"/>
    <cellStyle name="계산 2 3 2 2 3 2 7" xfId="13351" xr:uid="{00000000-0005-0000-0000-000032340000}"/>
    <cellStyle name="계산 2 3 2 2 3 2 8" xfId="13352" xr:uid="{00000000-0005-0000-0000-000033340000}"/>
    <cellStyle name="계산 2 3 2 2 3 3" xfId="13353" xr:uid="{00000000-0005-0000-0000-000034340000}"/>
    <cellStyle name="계산 2 3 2 2 3 3 2" xfId="13354" xr:uid="{00000000-0005-0000-0000-000035340000}"/>
    <cellStyle name="계산 2 3 2 2 3 3 2 2" xfId="13355" xr:uid="{00000000-0005-0000-0000-000036340000}"/>
    <cellStyle name="계산 2 3 2 2 3 3 2 3" xfId="13356" xr:uid="{00000000-0005-0000-0000-000037340000}"/>
    <cellStyle name="계산 2 3 2 2 3 3 2 4" xfId="13357" xr:uid="{00000000-0005-0000-0000-000038340000}"/>
    <cellStyle name="계산 2 3 2 2 3 3 2 5" xfId="13358" xr:uid="{00000000-0005-0000-0000-000039340000}"/>
    <cellStyle name="계산 2 3 2 2 3 3 3" xfId="13359" xr:uid="{00000000-0005-0000-0000-00003A340000}"/>
    <cellStyle name="계산 2 3 2 2 3 3 3 2" xfId="13360" xr:uid="{00000000-0005-0000-0000-00003B340000}"/>
    <cellStyle name="계산 2 3 2 2 3 3 3 3" xfId="13361" xr:uid="{00000000-0005-0000-0000-00003C340000}"/>
    <cellStyle name="계산 2 3 2 2 3 3 3 4" xfId="13362" xr:uid="{00000000-0005-0000-0000-00003D340000}"/>
    <cellStyle name="계산 2 3 2 2 3 3 3 5" xfId="13363" xr:uid="{00000000-0005-0000-0000-00003E340000}"/>
    <cellStyle name="계산 2 3 2 2 3 3 4" xfId="13364" xr:uid="{00000000-0005-0000-0000-00003F340000}"/>
    <cellStyle name="계산 2 3 2 2 3 3 4 2" xfId="13365" xr:uid="{00000000-0005-0000-0000-000040340000}"/>
    <cellStyle name="계산 2 3 2 2 3 3 4 3" xfId="13366" xr:uid="{00000000-0005-0000-0000-000041340000}"/>
    <cellStyle name="계산 2 3 2 2 3 3 4 4" xfId="13367" xr:uid="{00000000-0005-0000-0000-000042340000}"/>
    <cellStyle name="계산 2 3 2 2 3 3 4 5" xfId="13368" xr:uid="{00000000-0005-0000-0000-000043340000}"/>
    <cellStyle name="계산 2 3 2 2 3 3 5" xfId="13369" xr:uid="{00000000-0005-0000-0000-000044340000}"/>
    <cellStyle name="계산 2 3 2 2 3 3 6" xfId="13370" xr:uid="{00000000-0005-0000-0000-000045340000}"/>
    <cellStyle name="계산 2 3 2 2 3 3 7" xfId="13371" xr:uid="{00000000-0005-0000-0000-000046340000}"/>
    <cellStyle name="계산 2 3 2 2 3 3 8" xfId="13372" xr:uid="{00000000-0005-0000-0000-000047340000}"/>
    <cellStyle name="계산 2 3 2 2 3 4" xfId="13373" xr:uid="{00000000-0005-0000-0000-000048340000}"/>
    <cellStyle name="계산 2 3 2 2 3 4 2" xfId="13374" xr:uid="{00000000-0005-0000-0000-000049340000}"/>
    <cellStyle name="계산 2 3 2 2 3 4 2 2" xfId="13375" xr:uid="{00000000-0005-0000-0000-00004A340000}"/>
    <cellStyle name="계산 2 3 2 2 3 4 2 3" xfId="13376" xr:uid="{00000000-0005-0000-0000-00004B340000}"/>
    <cellStyle name="계산 2 3 2 2 3 4 2 4" xfId="13377" xr:uid="{00000000-0005-0000-0000-00004C340000}"/>
    <cellStyle name="계산 2 3 2 2 3 4 2 5" xfId="13378" xr:uid="{00000000-0005-0000-0000-00004D340000}"/>
    <cellStyle name="계산 2 3 2 2 3 4 3" xfId="13379" xr:uid="{00000000-0005-0000-0000-00004E340000}"/>
    <cellStyle name="계산 2 3 2 2 3 4 3 2" xfId="13380" xr:uid="{00000000-0005-0000-0000-00004F340000}"/>
    <cellStyle name="계산 2 3 2 2 3 4 3 3" xfId="13381" xr:uid="{00000000-0005-0000-0000-000050340000}"/>
    <cellStyle name="계산 2 3 2 2 3 4 3 4" xfId="13382" xr:uid="{00000000-0005-0000-0000-000051340000}"/>
    <cellStyle name="계산 2 3 2 2 3 4 3 5" xfId="13383" xr:uid="{00000000-0005-0000-0000-000052340000}"/>
    <cellStyle name="계산 2 3 2 2 3 4 4" xfId="13384" xr:uid="{00000000-0005-0000-0000-000053340000}"/>
    <cellStyle name="계산 2 3 2 2 3 4 4 2" xfId="13385" xr:uid="{00000000-0005-0000-0000-000054340000}"/>
    <cellStyle name="계산 2 3 2 2 3 4 4 3" xfId="13386" xr:uid="{00000000-0005-0000-0000-000055340000}"/>
    <cellStyle name="계산 2 3 2 2 3 4 4 4" xfId="13387" xr:uid="{00000000-0005-0000-0000-000056340000}"/>
    <cellStyle name="계산 2 3 2 2 3 4 4 5" xfId="13388" xr:uid="{00000000-0005-0000-0000-000057340000}"/>
    <cellStyle name="계산 2 3 2 2 3 4 5" xfId="13389" xr:uid="{00000000-0005-0000-0000-000058340000}"/>
    <cellStyle name="계산 2 3 2 2 3 4 6" xfId="13390" xr:uid="{00000000-0005-0000-0000-000059340000}"/>
    <cellStyle name="계산 2 3 2 2 3 4 7" xfId="13391" xr:uid="{00000000-0005-0000-0000-00005A340000}"/>
    <cellStyle name="계산 2 3 2 2 3 4 8" xfId="13392" xr:uid="{00000000-0005-0000-0000-00005B340000}"/>
    <cellStyle name="계산 2 3 2 2 3 5" xfId="13393" xr:uid="{00000000-0005-0000-0000-00005C340000}"/>
    <cellStyle name="계산 2 3 2 2 3 5 2" xfId="13394" xr:uid="{00000000-0005-0000-0000-00005D340000}"/>
    <cellStyle name="계산 2 3 2 2 3 5 3" xfId="13395" xr:uid="{00000000-0005-0000-0000-00005E340000}"/>
    <cellStyle name="계산 2 3 2 2 3 5 4" xfId="13396" xr:uid="{00000000-0005-0000-0000-00005F340000}"/>
    <cellStyle name="계산 2 3 2 2 3 5 5" xfId="13397" xr:uid="{00000000-0005-0000-0000-000060340000}"/>
    <cellStyle name="계산 2 3 2 2 3 6" xfId="13398" xr:uid="{00000000-0005-0000-0000-000061340000}"/>
    <cellStyle name="계산 2 3 2 2 3 6 2" xfId="13399" xr:uid="{00000000-0005-0000-0000-000062340000}"/>
    <cellStyle name="계산 2 3 2 2 3 6 3" xfId="13400" xr:uid="{00000000-0005-0000-0000-000063340000}"/>
    <cellStyle name="계산 2 3 2 2 3 6 4" xfId="13401" xr:uid="{00000000-0005-0000-0000-000064340000}"/>
    <cellStyle name="계산 2 3 2 2 3 6 5" xfId="13402" xr:uid="{00000000-0005-0000-0000-000065340000}"/>
    <cellStyle name="계산 2 3 2 2 3 7" xfId="13403" xr:uid="{00000000-0005-0000-0000-000066340000}"/>
    <cellStyle name="계산 2 3 2 2 3 7 2" xfId="13404" xr:uid="{00000000-0005-0000-0000-000067340000}"/>
    <cellStyle name="계산 2 3 2 2 3 7 3" xfId="13405" xr:uid="{00000000-0005-0000-0000-000068340000}"/>
    <cellStyle name="계산 2 3 2 2 3 7 4" xfId="13406" xr:uid="{00000000-0005-0000-0000-000069340000}"/>
    <cellStyle name="계산 2 3 2 2 3 7 5" xfId="13407" xr:uid="{00000000-0005-0000-0000-00006A340000}"/>
    <cellStyle name="계산 2 3 2 2 3 8" xfId="13408" xr:uid="{00000000-0005-0000-0000-00006B340000}"/>
    <cellStyle name="계산 2 3 2 2 3 9" xfId="13409" xr:uid="{00000000-0005-0000-0000-00006C340000}"/>
    <cellStyle name="계산 2 3 2 2 4" xfId="13410" xr:uid="{00000000-0005-0000-0000-00006D340000}"/>
    <cellStyle name="계산 2 3 2 2 4 2" xfId="13411" xr:uid="{00000000-0005-0000-0000-00006E340000}"/>
    <cellStyle name="계산 2 3 2 2 4 2 2" xfId="13412" xr:uid="{00000000-0005-0000-0000-00006F340000}"/>
    <cellStyle name="계산 2 3 2 2 4 2 3" xfId="13413" xr:uid="{00000000-0005-0000-0000-000070340000}"/>
    <cellStyle name="계산 2 3 2 2 4 2 4" xfId="13414" xr:uid="{00000000-0005-0000-0000-000071340000}"/>
    <cellStyle name="계산 2 3 2 2 4 2 5" xfId="13415" xr:uid="{00000000-0005-0000-0000-000072340000}"/>
    <cellStyle name="계산 2 3 2 2 4 3" xfId="13416" xr:uid="{00000000-0005-0000-0000-000073340000}"/>
    <cellStyle name="계산 2 3 2 2 4 3 2" xfId="13417" xr:uid="{00000000-0005-0000-0000-000074340000}"/>
    <cellStyle name="계산 2 3 2 2 4 3 3" xfId="13418" xr:uid="{00000000-0005-0000-0000-000075340000}"/>
    <cellStyle name="계산 2 3 2 2 4 3 4" xfId="13419" xr:uid="{00000000-0005-0000-0000-000076340000}"/>
    <cellStyle name="계산 2 3 2 2 4 3 5" xfId="13420" xr:uid="{00000000-0005-0000-0000-000077340000}"/>
    <cellStyle name="계산 2 3 2 2 4 4" xfId="13421" xr:uid="{00000000-0005-0000-0000-000078340000}"/>
    <cellStyle name="계산 2 3 2 2 4 4 2" xfId="13422" xr:uid="{00000000-0005-0000-0000-000079340000}"/>
    <cellStyle name="계산 2 3 2 2 4 4 3" xfId="13423" xr:uid="{00000000-0005-0000-0000-00007A340000}"/>
    <cellStyle name="계산 2 3 2 2 4 4 4" xfId="13424" xr:uid="{00000000-0005-0000-0000-00007B340000}"/>
    <cellStyle name="계산 2 3 2 2 4 4 5" xfId="13425" xr:uid="{00000000-0005-0000-0000-00007C340000}"/>
    <cellStyle name="계산 2 3 2 2 4 5" xfId="13426" xr:uid="{00000000-0005-0000-0000-00007D340000}"/>
    <cellStyle name="계산 2 3 2 2 4 6" xfId="13427" xr:uid="{00000000-0005-0000-0000-00007E340000}"/>
    <cellStyle name="계산 2 3 2 2 4 7" xfId="13428" xr:uid="{00000000-0005-0000-0000-00007F340000}"/>
    <cellStyle name="계산 2 3 2 2 4 8" xfId="13429" xr:uid="{00000000-0005-0000-0000-000080340000}"/>
    <cellStyle name="계산 2 3 2 2 5" xfId="13430" xr:uid="{00000000-0005-0000-0000-000081340000}"/>
    <cellStyle name="계산 2 3 2 2 5 2" xfId="13431" xr:uid="{00000000-0005-0000-0000-000082340000}"/>
    <cellStyle name="계산 2 3 2 2 5 2 2" xfId="13432" xr:uid="{00000000-0005-0000-0000-000083340000}"/>
    <cellStyle name="계산 2 3 2 2 5 2 3" xfId="13433" xr:uid="{00000000-0005-0000-0000-000084340000}"/>
    <cellStyle name="계산 2 3 2 2 5 2 4" xfId="13434" xr:uid="{00000000-0005-0000-0000-000085340000}"/>
    <cellStyle name="계산 2 3 2 2 5 2 5" xfId="13435" xr:uid="{00000000-0005-0000-0000-000086340000}"/>
    <cellStyle name="계산 2 3 2 2 5 3" xfId="13436" xr:uid="{00000000-0005-0000-0000-000087340000}"/>
    <cellStyle name="계산 2 3 2 2 5 3 2" xfId="13437" xr:uid="{00000000-0005-0000-0000-000088340000}"/>
    <cellStyle name="계산 2 3 2 2 5 3 3" xfId="13438" xr:uid="{00000000-0005-0000-0000-000089340000}"/>
    <cellStyle name="계산 2 3 2 2 5 3 4" xfId="13439" xr:uid="{00000000-0005-0000-0000-00008A340000}"/>
    <cellStyle name="계산 2 3 2 2 5 3 5" xfId="13440" xr:uid="{00000000-0005-0000-0000-00008B340000}"/>
    <cellStyle name="계산 2 3 2 2 5 4" xfId="13441" xr:uid="{00000000-0005-0000-0000-00008C340000}"/>
    <cellStyle name="계산 2 3 2 2 5 4 2" xfId="13442" xr:uid="{00000000-0005-0000-0000-00008D340000}"/>
    <cellStyle name="계산 2 3 2 2 5 4 3" xfId="13443" xr:uid="{00000000-0005-0000-0000-00008E340000}"/>
    <cellStyle name="계산 2 3 2 2 5 4 4" xfId="13444" xr:uid="{00000000-0005-0000-0000-00008F340000}"/>
    <cellStyle name="계산 2 3 2 2 5 4 5" xfId="13445" xr:uid="{00000000-0005-0000-0000-000090340000}"/>
    <cellStyle name="계산 2 3 2 2 5 5" xfId="13446" xr:uid="{00000000-0005-0000-0000-000091340000}"/>
    <cellStyle name="계산 2 3 2 2 5 6" xfId="13447" xr:uid="{00000000-0005-0000-0000-000092340000}"/>
    <cellStyle name="계산 2 3 2 2 5 7" xfId="13448" xr:uid="{00000000-0005-0000-0000-000093340000}"/>
    <cellStyle name="계산 2 3 2 2 5 8" xfId="13449" xr:uid="{00000000-0005-0000-0000-000094340000}"/>
    <cellStyle name="계산 2 3 2 2 6" xfId="13450" xr:uid="{00000000-0005-0000-0000-000095340000}"/>
    <cellStyle name="계산 2 3 2 2 6 2" xfId="13451" xr:uid="{00000000-0005-0000-0000-000096340000}"/>
    <cellStyle name="계산 2 3 2 2 6 2 2" xfId="13452" xr:uid="{00000000-0005-0000-0000-000097340000}"/>
    <cellStyle name="계산 2 3 2 2 6 2 3" xfId="13453" xr:uid="{00000000-0005-0000-0000-000098340000}"/>
    <cellStyle name="계산 2 3 2 2 6 2 4" xfId="13454" xr:uid="{00000000-0005-0000-0000-000099340000}"/>
    <cellStyle name="계산 2 3 2 2 6 2 5" xfId="13455" xr:uid="{00000000-0005-0000-0000-00009A340000}"/>
    <cellStyle name="계산 2 3 2 2 6 3" xfId="13456" xr:uid="{00000000-0005-0000-0000-00009B340000}"/>
    <cellStyle name="계산 2 3 2 2 6 3 2" xfId="13457" xr:uid="{00000000-0005-0000-0000-00009C340000}"/>
    <cellStyle name="계산 2 3 2 2 6 3 3" xfId="13458" xr:uid="{00000000-0005-0000-0000-00009D340000}"/>
    <cellStyle name="계산 2 3 2 2 6 3 4" xfId="13459" xr:uid="{00000000-0005-0000-0000-00009E340000}"/>
    <cellStyle name="계산 2 3 2 2 6 3 5" xfId="13460" xr:uid="{00000000-0005-0000-0000-00009F340000}"/>
    <cellStyle name="계산 2 3 2 2 6 4" xfId="13461" xr:uid="{00000000-0005-0000-0000-0000A0340000}"/>
    <cellStyle name="계산 2 3 2 2 6 4 2" xfId="13462" xr:uid="{00000000-0005-0000-0000-0000A1340000}"/>
    <cellStyle name="계산 2 3 2 2 6 4 3" xfId="13463" xr:uid="{00000000-0005-0000-0000-0000A2340000}"/>
    <cellStyle name="계산 2 3 2 2 6 4 4" xfId="13464" xr:uid="{00000000-0005-0000-0000-0000A3340000}"/>
    <cellStyle name="계산 2 3 2 2 6 4 5" xfId="13465" xr:uid="{00000000-0005-0000-0000-0000A4340000}"/>
    <cellStyle name="계산 2 3 2 2 6 5" xfId="13466" xr:uid="{00000000-0005-0000-0000-0000A5340000}"/>
    <cellStyle name="계산 2 3 2 2 6 6" xfId="13467" xr:uid="{00000000-0005-0000-0000-0000A6340000}"/>
    <cellStyle name="계산 2 3 2 2 6 7" xfId="13468" xr:uid="{00000000-0005-0000-0000-0000A7340000}"/>
    <cellStyle name="계산 2 3 2 2 6 8" xfId="13469" xr:uid="{00000000-0005-0000-0000-0000A8340000}"/>
    <cellStyle name="계산 2 3 2 2 7" xfId="13470" xr:uid="{00000000-0005-0000-0000-0000A9340000}"/>
    <cellStyle name="계산 2 3 2 2 7 2" xfId="13471" xr:uid="{00000000-0005-0000-0000-0000AA340000}"/>
    <cellStyle name="계산 2 3 2 2 7 3" xfId="13472" xr:uid="{00000000-0005-0000-0000-0000AB340000}"/>
    <cellStyle name="계산 2 3 2 2 7 4" xfId="13473" xr:uid="{00000000-0005-0000-0000-0000AC340000}"/>
    <cellStyle name="계산 2 3 2 2 7 5" xfId="13474" xr:uid="{00000000-0005-0000-0000-0000AD340000}"/>
    <cellStyle name="계산 2 3 2 2 8" xfId="13475" xr:uid="{00000000-0005-0000-0000-0000AE340000}"/>
    <cellStyle name="계산 2 3 2 2 8 2" xfId="13476" xr:uid="{00000000-0005-0000-0000-0000AF340000}"/>
    <cellStyle name="계산 2 3 2 2 8 3" xfId="13477" xr:uid="{00000000-0005-0000-0000-0000B0340000}"/>
    <cellStyle name="계산 2 3 2 2 8 4" xfId="13478" xr:uid="{00000000-0005-0000-0000-0000B1340000}"/>
    <cellStyle name="계산 2 3 2 2 8 5" xfId="13479" xr:uid="{00000000-0005-0000-0000-0000B2340000}"/>
    <cellStyle name="계산 2 3 2 2 9" xfId="13480" xr:uid="{00000000-0005-0000-0000-0000B3340000}"/>
    <cellStyle name="계산 2 3 2 2 9 2" xfId="13481" xr:uid="{00000000-0005-0000-0000-0000B4340000}"/>
    <cellStyle name="계산 2 3 2 2 9 3" xfId="13482" xr:uid="{00000000-0005-0000-0000-0000B5340000}"/>
    <cellStyle name="계산 2 3 2 2 9 4" xfId="13483" xr:uid="{00000000-0005-0000-0000-0000B6340000}"/>
    <cellStyle name="계산 2 3 2 2 9 5" xfId="13484" xr:uid="{00000000-0005-0000-0000-0000B7340000}"/>
    <cellStyle name="계산 2 3 2 3" xfId="13485" xr:uid="{00000000-0005-0000-0000-0000B8340000}"/>
    <cellStyle name="계산 2 3 2 3 10" xfId="13486" xr:uid="{00000000-0005-0000-0000-0000B9340000}"/>
    <cellStyle name="계산 2 3 2 3 11" xfId="13487" xr:uid="{00000000-0005-0000-0000-0000BA340000}"/>
    <cellStyle name="계산 2 3 2 3 2" xfId="13488" xr:uid="{00000000-0005-0000-0000-0000BB340000}"/>
    <cellStyle name="계산 2 3 2 3 2 2" xfId="13489" xr:uid="{00000000-0005-0000-0000-0000BC340000}"/>
    <cellStyle name="계산 2 3 2 3 2 2 2" xfId="13490" xr:uid="{00000000-0005-0000-0000-0000BD340000}"/>
    <cellStyle name="계산 2 3 2 3 2 2 3" xfId="13491" xr:uid="{00000000-0005-0000-0000-0000BE340000}"/>
    <cellStyle name="계산 2 3 2 3 2 2 4" xfId="13492" xr:uid="{00000000-0005-0000-0000-0000BF340000}"/>
    <cellStyle name="계산 2 3 2 3 2 2 5" xfId="13493" xr:uid="{00000000-0005-0000-0000-0000C0340000}"/>
    <cellStyle name="계산 2 3 2 3 2 3" xfId="13494" xr:uid="{00000000-0005-0000-0000-0000C1340000}"/>
    <cellStyle name="계산 2 3 2 3 2 3 2" xfId="13495" xr:uid="{00000000-0005-0000-0000-0000C2340000}"/>
    <cellStyle name="계산 2 3 2 3 2 3 3" xfId="13496" xr:uid="{00000000-0005-0000-0000-0000C3340000}"/>
    <cellStyle name="계산 2 3 2 3 2 3 4" xfId="13497" xr:uid="{00000000-0005-0000-0000-0000C4340000}"/>
    <cellStyle name="계산 2 3 2 3 2 3 5" xfId="13498" xr:uid="{00000000-0005-0000-0000-0000C5340000}"/>
    <cellStyle name="계산 2 3 2 3 2 4" xfId="13499" xr:uid="{00000000-0005-0000-0000-0000C6340000}"/>
    <cellStyle name="계산 2 3 2 3 2 4 2" xfId="13500" xr:uid="{00000000-0005-0000-0000-0000C7340000}"/>
    <cellStyle name="계산 2 3 2 3 2 4 3" xfId="13501" xr:uid="{00000000-0005-0000-0000-0000C8340000}"/>
    <cellStyle name="계산 2 3 2 3 2 4 4" xfId="13502" xr:uid="{00000000-0005-0000-0000-0000C9340000}"/>
    <cellStyle name="계산 2 3 2 3 2 4 5" xfId="13503" xr:uid="{00000000-0005-0000-0000-0000CA340000}"/>
    <cellStyle name="계산 2 3 2 3 2 5" xfId="13504" xr:uid="{00000000-0005-0000-0000-0000CB340000}"/>
    <cellStyle name="계산 2 3 2 3 2 6" xfId="13505" xr:uid="{00000000-0005-0000-0000-0000CC340000}"/>
    <cellStyle name="계산 2 3 2 3 2 7" xfId="13506" xr:uid="{00000000-0005-0000-0000-0000CD340000}"/>
    <cellStyle name="계산 2 3 2 3 2 8" xfId="13507" xr:uid="{00000000-0005-0000-0000-0000CE340000}"/>
    <cellStyle name="계산 2 3 2 3 3" xfId="13508" xr:uid="{00000000-0005-0000-0000-0000CF340000}"/>
    <cellStyle name="계산 2 3 2 3 3 2" xfId="13509" xr:uid="{00000000-0005-0000-0000-0000D0340000}"/>
    <cellStyle name="계산 2 3 2 3 3 2 2" xfId="13510" xr:uid="{00000000-0005-0000-0000-0000D1340000}"/>
    <cellStyle name="계산 2 3 2 3 3 2 3" xfId="13511" xr:uid="{00000000-0005-0000-0000-0000D2340000}"/>
    <cellStyle name="계산 2 3 2 3 3 2 4" xfId="13512" xr:uid="{00000000-0005-0000-0000-0000D3340000}"/>
    <cellStyle name="계산 2 3 2 3 3 2 5" xfId="13513" xr:uid="{00000000-0005-0000-0000-0000D4340000}"/>
    <cellStyle name="계산 2 3 2 3 3 3" xfId="13514" xr:uid="{00000000-0005-0000-0000-0000D5340000}"/>
    <cellStyle name="계산 2 3 2 3 3 3 2" xfId="13515" xr:uid="{00000000-0005-0000-0000-0000D6340000}"/>
    <cellStyle name="계산 2 3 2 3 3 3 3" xfId="13516" xr:uid="{00000000-0005-0000-0000-0000D7340000}"/>
    <cellStyle name="계산 2 3 2 3 3 3 4" xfId="13517" xr:uid="{00000000-0005-0000-0000-0000D8340000}"/>
    <cellStyle name="계산 2 3 2 3 3 3 5" xfId="13518" xr:uid="{00000000-0005-0000-0000-0000D9340000}"/>
    <cellStyle name="계산 2 3 2 3 3 4" xfId="13519" xr:uid="{00000000-0005-0000-0000-0000DA340000}"/>
    <cellStyle name="계산 2 3 2 3 3 4 2" xfId="13520" xr:uid="{00000000-0005-0000-0000-0000DB340000}"/>
    <cellStyle name="계산 2 3 2 3 3 4 3" xfId="13521" xr:uid="{00000000-0005-0000-0000-0000DC340000}"/>
    <cellStyle name="계산 2 3 2 3 3 4 4" xfId="13522" xr:uid="{00000000-0005-0000-0000-0000DD340000}"/>
    <cellStyle name="계산 2 3 2 3 3 4 5" xfId="13523" xr:uid="{00000000-0005-0000-0000-0000DE340000}"/>
    <cellStyle name="계산 2 3 2 3 3 5" xfId="13524" xr:uid="{00000000-0005-0000-0000-0000DF340000}"/>
    <cellStyle name="계산 2 3 2 3 3 6" xfId="13525" xr:uid="{00000000-0005-0000-0000-0000E0340000}"/>
    <cellStyle name="계산 2 3 2 3 3 7" xfId="13526" xr:uid="{00000000-0005-0000-0000-0000E1340000}"/>
    <cellStyle name="계산 2 3 2 3 3 8" xfId="13527" xr:uid="{00000000-0005-0000-0000-0000E2340000}"/>
    <cellStyle name="계산 2 3 2 3 4" xfId="13528" xr:uid="{00000000-0005-0000-0000-0000E3340000}"/>
    <cellStyle name="계산 2 3 2 3 4 2" xfId="13529" xr:uid="{00000000-0005-0000-0000-0000E4340000}"/>
    <cellStyle name="계산 2 3 2 3 4 2 2" xfId="13530" xr:uid="{00000000-0005-0000-0000-0000E5340000}"/>
    <cellStyle name="계산 2 3 2 3 4 2 3" xfId="13531" xr:uid="{00000000-0005-0000-0000-0000E6340000}"/>
    <cellStyle name="계산 2 3 2 3 4 2 4" xfId="13532" xr:uid="{00000000-0005-0000-0000-0000E7340000}"/>
    <cellStyle name="계산 2 3 2 3 4 2 5" xfId="13533" xr:uid="{00000000-0005-0000-0000-0000E8340000}"/>
    <cellStyle name="계산 2 3 2 3 4 3" xfId="13534" xr:uid="{00000000-0005-0000-0000-0000E9340000}"/>
    <cellStyle name="계산 2 3 2 3 4 3 2" xfId="13535" xr:uid="{00000000-0005-0000-0000-0000EA340000}"/>
    <cellStyle name="계산 2 3 2 3 4 3 3" xfId="13536" xr:uid="{00000000-0005-0000-0000-0000EB340000}"/>
    <cellStyle name="계산 2 3 2 3 4 3 4" xfId="13537" xr:uid="{00000000-0005-0000-0000-0000EC340000}"/>
    <cellStyle name="계산 2 3 2 3 4 3 5" xfId="13538" xr:uid="{00000000-0005-0000-0000-0000ED340000}"/>
    <cellStyle name="계산 2 3 2 3 4 4" xfId="13539" xr:uid="{00000000-0005-0000-0000-0000EE340000}"/>
    <cellStyle name="계산 2 3 2 3 4 4 2" xfId="13540" xr:uid="{00000000-0005-0000-0000-0000EF340000}"/>
    <cellStyle name="계산 2 3 2 3 4 4 3" xfId="13541" xr:uid="{00000000-0005-0000-0000-0000F0340000}"/>
    <cellStyle name="계산 2 3 2 3 4 4 4" xfId="13542" xr:uid="{00000000-0005-0000-0000-0000F1340000}"/>
    <cellStyle name="계산 2 3 2 3 4 4 5" xfId="13543" xr:uid="{00000000-0005-0000-0000-0000F2340000}"/>
    <cellStyle name="계산 2 3 2 3 4 5" xfId="13544" xr:uid="{00000000-0005-0000-0000-0000F3340000}"/>
    <cellStyle name="계산 2 3 2 3 4 6" xfId="13545" xr:uid="{00000000-0005-0000-0000-0000F4340000}"/>
    <cellStyle name="계산 2 3 2 3 4 7" xfId="13546" xr:uid="{00000000-0005-0000-0000-0000F5340000}"/>
    <cellStyle name="계산 2 3 2 3 4 8" xfId="13547" xr:uid="{00000000-0005-0000-0000-0000F6340000}"/>
    <cellStyle name="계산 2 3 2 3 5" xfId="13548" xr:uid="{00000000-0005-0000-0000-0000F7340000}"/>
    <cellStyle name="계산 2 3 2 3 5 2" xfId="13549" xr:uid="{00000000-0005-0000-0000-0000F8340000}"/>
    <cellStyle name="계산 2 3 2 3 5 3" xfId="13550" xr:uid="{00000000-0005-0000-0000-0000F9340000}"/>
    <cellStyle name="계산 2 3 2 3 5 4" xfId="13551" xr:uid="{00000000-0005-0000-0000-0000FA340000}"/>
    <cellStyle name="계산 2 3 2 3 5 5" xfId="13552" xr:uid="{00000000-0005-0000-0000-0000FB340000}"/>
    <cellStyle name="계산 2 3 2 3 6" xfId="13553" xr:uid="{00000000-0005-0000-0000-0000FC340000}"/>
    <cellStyle name="계산 2 3 2 3 6 2" xfId="13554" xr:uid="{00000000-0005-0000-0000-0000FD340000}"/>
    <cellStyle name="계산 2 3 2 3 6 3" xfId="13555" xr:uid="{00000000-0005-0000-0000-0000FE340000}"/>
    <cellStyle name="계산 2 3 2 3 6 4" xfId="13556" xr:uid="{00000000-0005-0000-0000-0000FF340000}"/>
    <cellStyle name="계산 2 3 2 3 6 5" xfId="13557" xr:uid="{00000000-0005-0000-0000-000000350000}"/>
    <cellStyle name="계산 2 3 2 3 7" xfId="13558" xr:uid="{00000000-0005-0000-0000-000001350000}"/>
    <cellStyle name="계산 2 3 2 3 7 2" xfId="13559" xr:uid="{00000000-0005-0000-0000-000002350000}"/>
    <cellStyle name="계산 2 3 2 3 7 3" xfId="13560" xr:uid="{00000000-0005-0000-0000-000003350000}"/>
    <cellStyle name="계산 2 3 2 3 7 4" xfId="13561" xr:uid="{00000000-0005-0000-0000-000004350000}"/>
    <cellStyle name="계산 2 3 2 3 7 5" xfId="13562" xr:uid="{00000000-0005-0000-0000-000005350000}"/>
    <cellStyle name="계산 2 3 2 3 8" xfId="13563" xr:uid="{00000000-0005-0000-0000-000006350000}"/>
    <cellStyle name="계산 2 3 2 3 9" xfId="13564" xr:uid="{00000000-0005-0000-0000-000007350000}"/>
    <cellStyle name="계산 2 3 2 4" xfId="13565" xr:uid="{00000000-0005-0000-0000-000008350000}"/>
    <cellStyle name="계산 2 3 2 4 10" xfId="13566" xr:uid="{00000000-0005-0000-0000-000009350000}"/>
    <cellStyle name="계산 2 3 2 4 11" xfId="13567" xr:uid="{00000000-0005-0000-0000-00000A350000}"/>
    <cellStyle name="계산 2 3 2 4 2" xfId="13568" xr:uid="{00000000-0005-0000-0000-00000B350000}"/>
    <cellStyle name="계산 2 3 2 4 2 2" xfId="13569" xr:uid="{00000000-0005-0000-0000-00000C350000}"/>
    <cellStyle name="계산 2 3 2 4 2 2 2" xfId="13570" xr:uid="{00000000-0005-0000-0000-00000D350000}"/>
    <cellStyle name="계산 2 3 2 4 2 2 3" xfId="13571" xr:uid="{00000000-0005-0000-0000-00000E350000}"/>
    <cellStyle name="계산 2 3 2 4 2 2 4" xfId="13572" xr:uid="{00000000-0005-0000-0000-00000F350000}"/>
    <cellStyle name="계산 2 3 2 4 2 2 5" xfId="13573" xr:uid="{00000000-0005-0000-0000-000010350000}"/>
    <cellStyle name="계산 2 3 2 4 2 3" xfId="13574" xr:uid="{00000000-0005-0000-0000-000011350000}"/>
    <cellStyle name="계산 2 3 2 4 2 3 2" xfId="13575" xr:uid="{00000000-0005-0000-0000-000012350000}"/>
    <cellStyle name="계산 2 3 2 4 2 3 3" xfId="13576" xr:uid="{00000000-0005-0000-0000-000013350000}"/>
    <cellStyle name="계산 2 3 2 4 2 3 4" xfId="13577" xr:uid="{00000000-0005-0000-0000-000014350000}"/>
    <cellStyle name="계산 2 3 2 4 2 3 5" xfId="13578" xr:uid="{00000000-0005-0000-0000-000015350000}"/>
    <cellStyle name="계산 2 3 2 4 2 4" xfId="13579" xr:uid="{00000000-0005-0000-0000-000016350000}"/>
    <cellStyle name="계산 2 3 2 4 2 4 2" xfId="13580" xr:uid="{00000000-0005-0000-0000-000017350000}"/>
    <cellStyle name="계산 2 3 2 4 2 4 3" xfId="13581" xr:uid="{00000000-0005-0000-0000-000018350000}"/>
    <cellStyle name="계산 2 3 2 4 2 4 4" xfId="13582" xr:uid="{00000000-0005-0000-0000-000019350000}"/>
    <cellStyle name="계산 2 3 2 4 2 4 5" xfId="13583" xr:uid="{00000000-0005-0000-0000-00001A350000}"/>
    <cellStyle name="계산 2 3 2 4 2 5" xfId="13584" xr:uid="{00000000-0005-0000-0000-00001B350000}"/>
    <cellStyle name="계산 2 3 2 4 2 6" xfId="13585" xr:uid="{00000000-0005-0000-0000-00001C350000}"/>
    <cellStyle name="계산 2 3 2 4 2 7" xfId="13586" xr:uid="{00000000-0005-0000-0000-00001D350000}"/>
    <cellStyle name="계산 2 3 2 4 2 8" xfId="13587" xr:uid="{00000000-0005-0000-0000-00001E350000}"/>
    <cellStyle name="계산 2 3 2 4 3" xfId="13588" xr:uid="{00000000-0005-0000-0000-00001F350000}"/>
    <cellStyle name="계산 2 3 2 4 3 2" xfId="13589" xr:uid="{00000000-0005-0000-0000-000020350000}"/>
    <cellStyle name="계산 2 3 2 4 3 2 2" xfId="13590" xr:uid="{00000000-0005-0000-0000-000021350000}"/>
    <cellStyle name="계산 2 3 2 4 3 2 3" xfId="13591" xr:uid="{00000000-0005-0000-0000-000022350000}"/>
    <cellStyle name="계산 2 3 2 4 3 2 4" xfId="13592" xr:uid="{00000000-0005-0000-0000-000023350000}"/>
    <cellStyle name="계산 2 3 2 4 3 2 5" xfId="13593" xr:uid="{00000000-0005-0000-0000-000024350000}"/>
    <cellStyle name="계산 2 3 2 4 3 3" xfId="13594" xr:uid="{00000000-0005-0000-0000-000025350000}"/>
    <cellStyle name="계산 2 3 2 4 3 3 2" xfId="13595" xr:uid="{00000000-0005-0000-0000-000026350000}"/>
    <cellStyle name="계산 2 3 2 4 3 3 3" xfId="13596" xr:uid="{00000000-0005-0000-0000-000027350000}"/>
    <cellStyle name="계산 2 3 2 4 3 3 4" xfId="13597" xr:uid="{00000000-0005-0000-0000-000028350000}"/>
    <cellStyle name="계산 2 3 2 4 3 3 5" xfId="13598" xr:uid="{00000000-0005-0000-0000-000029350000}"/>
    <cellStyle name="계산 2 3 2 4 3 4" xfId="13599" xr:uid="{00000000-0005-0000-0000-00002A350000}"/>
    <cellStyle name="계산 2 3 2 4 3 4 2" xfId="13600" xr:uid="{00000000-0005-0000-0000-00002B350000}"/>
    <cellStyle name="계산 2 3 2 4 3 4 3" xfId="13601" xr:uid="{00000000-0005-0000-0000-00002C350000}"/>
    <cellStyle name="계산 2 3 2 4 3 4 4" xfId="13602" xr:uid="{00000000-0005-0000-0000-00002D350000}"/>
    <cellStyle name="계산 2 3 2 4 3 4 5" xfId="13603" xr:uid="{00000000-0005-0000-0000-00002E350000}"/>
    <cellStyle name="계산 2 3 2 4 3 5" xfId="13604" xr:uid="{00000000-0005-0000-0000-00002F350000}"/>
    <cellStyle name="계산 2 3 2 4 3 6" xfId="13605" xr:uid="{00000000-0005-0000-0000-000030350000}"/>
    <cellStyle name="계산 2 3 2 4 3 7" xfId="13606" xr:uid="{00000000-0005-0000-0000-000031350000}"/>
    <cellStyle name="계산 2 3 2 4 3 8" xfId="13607" xr:uid="{00000000-0005-0000-0000-000032350000}"/>
    <cellStyle name="계산 2 3 2 4 4" xfId="13608" xr:uid="{00000000-0005-0000-0000-000033350000}"/>
    <cellStyle name="계산 2 3 2 4 4 2" xfId="13609" xr:uid="{00000000-0005-0000-0000-000034350000}"/>
    <cellStyle name="계산 2 3 2 4 4 2 2" xfId="13610" xr:uid="{00000000-0005-0000-0000-000035350000}"/>
    <cellStyle name="계산 2 3 2 4 4 2 3" xfId="13611" xr:uid="{00000000-0005-0000-0000-000036350000}"/>
    <cellStyle name="계산 2 3 2 4 4 2 4" xfId="13612" xr:uid="{00000000-0005-0000-0000-000037350000}"/>
    <cellStyle name="계산 2 3 2 4 4 2 5" xfId="13613" xr:uid="{00000000-0005-0000-0000-000038350000}"/>
    <cellStyle name="계산 2 3 2 4 4 3" xfId="13614" xr:uid="{00000000-0005-0000-0000-000039350000}"/>
    <cellStyle name="계산 2 3 2 4 4 3 2" xfId="13615" xr:uid="{00000000-0005-0000-0000-00003A350000}"/>
    <cellStyle name="계산 2 3 2 4 4 3 3" xfId="13616" xr:uid="{00000000-0005-0000-0000-00003B350000}"/>
    <cellStyle name="계산 2 3 2 4 4 3 4" xfId="13617" xr:uid="{00000000-0005-0000-0000-00003C350000}"/>
    <cellStyle name="계산 2 3 2 4 4 3 5" xfId="13618" xr:uid="{00000000-0005-0000-0000-00003D350000}"/>
    <cellStyle name="계산 2 3 2 4 4 4" xfId="13619" xr:uid="{00000000-0005-0000-0000-00003E350000}"/>
    <cellStyle name="계산 2 3 2 4 4 4 2" xfId="13620" xr:uid="{00000000-0005-0000-0000-00003F350000}"/>
    <cellStyle name="계산 2 3 2 4 4 4 3" xfId="13621" xr:uid="{00000000-0005-0000-0000-000040350000}"/>
    <cellStyle name="계산 2 3 2 4 4 4 4" xfId="13622" xr:uid="{00000000-0005-0000-0000-000041350000}"/>
    <cellStyle name="계산 2 3 2 4 4 4 5" xfId="13623" xr:uid="{00000000-0005-0000-0000-000042350000}"/>
    <cellStyle name="계산 2 3 2 4 4 5" xfId="13624" xr:uid="{00000000-0005-0000-0000-000043350000}"/>
    <cellStyle name="계산 2 3 2 4 4 6" xfId="13625" xr:uid="{00000000-0005-0000-0000-000044350000}"/>
    <cellStyle name="계산 2 3 2 4 4 7" xfId="13626" xr:uid="{00000000-0005-0000-0000-000045350000}"/>
    <cellStyle name="계산 2 3 2 4 4 8" xfId="13627" xr:uid="{00000000-0005-0000-0000-000046350000}"/>
    <cellStyle name="계산 2 3 2 4 5" xfId="13628" xr:uid="{00000000-0005-0000-0000-000047350000}"/>
    <cellStyle name="계산 2 3 2 4 5 2" xfId="13629" xr:uid="{00000000-0005-0000-0000-000048350000}"/>
    <cellStyle name="계산 2 3 2 4 5 3" xfId="13630" xr:uid="{00000000-0005-0000-0000-000049350000}"/>
    <cellStyle name="계산 2 3 2 4 5 4" xfId="13631" xr:uid="{00000000-0005-0000-0000-00004A350000}"/>
    <cellStyle name="계산 2 3 2 4 5 5" xfId="13632" xr:uid="{00000000-0005-0000-0000-00004B350000}"/>
    <cellStyle name="계산 2 3 2 4 6" xfId="13633" xr:uid="{00000000-0005-0000-0000-00004C350000}"/>
    <cellStyle name="계산 2 3 2 4 6 2" xfId="13634" xr:uid="{00000000-0005-0000-0000-00004D350000}"/>
    <cellStyle name="계산 2 3 2 4 6 3" xfId="13635" xr:uid="{00000000-0005-0000-0000-00004E350000}"/>
    <cellStyle name="계산 2 3 2 4 6 4" xfId="13636" xr:uid="{00000000-0005-0000-0000-00004F350000}"/>
    <cellStyle name="계산 2 3 2 4 6 5" xfId="13637" xr:uid="{00000000-0005-0000-0000-000050350000}"/>
    <cellStyle name="계산 2 3 2 4 7" xfId="13638" xr:uid="{00000000-0005-0000-0000-000051350000}"/>
    <cellStyle name="계산 2 3 2 4 7 2" xfId="13639" xr:uid="{00000000-0005-0000-0000-000052350000}"/>
    <cellStyle name="계산 2 3 2 4 7 3" xfId="13640" xr:uid="{00000000-0005-0000-0000-000053350000}"/>
    <cellStyle name="계산 2 3 2 4 7 4" xfId="13641" xr:uid="{00000000-0005-0000-0000-000054350000}"/>
    <cellStyle name="계산 2 3 2 4 7 5" xfId="13642" xr:uid="{00000000-0005-0000-0000-000055350000}"/>
    <cellStyle name="계산 2 3 2 4 8" xfId="13643" xr:uid="{00000000-0005-0000-0000-000056350000}"/>
    <cellStyle name="계산 2 3 2 4 9" xfId="13644" xr:uid="{00000000-0005-0000-0000-000057350000}"/>
    <cellStyle name="계산 2 3 2 5" xfId="13645" xr:uid="{00000000-0005-0000-0000-000058350000}"/>
    <cellStyle name="계산 2 3 2 5 10" xfId="13646" xr:uid="{00000000-0005-0000-0000-000059350000}"/>
    <cellStyle name="계산 2 3 2 5 11" xfId="13647" xr:uid="{00000000-0005-0000-0000-00005A350000}"/>
    <cellStyle name="계산 2 3 2 5 2" xfId="13648" xr:uid="{00000000-0005-0000-0000-00005B350000}"/>
    <cellStyle name="계산 2 3 2 5 2 2" xfId="13649" xr:uid="{00000000-0005-0000-0000-00005C350000}"/>
    <cellStyle name="계산 2 3 2 5 2 2 2" xfId="13650" xr:uid="{00000000-0005-0000-0000-00005D350000}"/>
    <cellStyle name="계산 2 3 2 5 2 2 3" xfId="13651" xr:uid="{00000000-0005-0000-0000-00005E350000}"/>
    <cellStyle name="계산 2 3 2 5 2 2 4" xfId="13652" xr:uid="{00000000-0005-0000-0000-00005F350000}"/>
    <cellStyle name="계산 2 3 2 5 2 2 5" xfId="13653" xr:uid="{00000000-0005-0000-0000-000060350000}"/>
    <cellStyle name="계산 2 3 2 5 2 3" xfId="13654" xr:uid="{00000000-0005-0000-0000-000061350000}"/>
    <cellStyle name="계산 2 3 2 5 2 3 2" xfId="13655" xr:uid="{00000000-0005-0000-0000-000062350000}"/>
    <cellStyle name="계산 2 3 2 5 2 3 3" xfId="13656" xr:uid="{00000000-0005-0000-0000-000063350000}"/>
    <cellStyle name="계산 2 3 2 5 2 3 4" xfId="13657" xr:uid="{00000000-0005-0000-0000-000064350000}"/>
    <cellStyle name="계산 2 3 2 5 2 3 5" xfId="13658" xr:uid="{00000000-0005-0000-0000-000065350000}"/>
    <cellStyle name="계산 2 3 2 5 2 4" xfId="13659" xr:uid="{00000000-0005-0000-0000-000066350000}"/>
    <cellStyle name="계산 2 3 2 5 2 4 2" xfId="13660" xr:uid="{00000000-0005-0000-0000-000067350000}"/>
    <cellStyle name="계산 2 3 2 5 2 4 3" xfId="13661" xr:uid="{00000000-0005-0000-0000-000068350000}"/>
    <cellStyle name="계산 2 3 2 5 2 4 4" xfId="13662" xr:uid="{00000000-0005-0000-0000-000069350000}"/>
    <cellStyle name="계산 2 3 2 5 2 4 5" xfId="13663" xr:uid="{00000000-0005-0000-0000-00006A350000}"/>
    <cellStyle name="계산 2 3 2 5 2 5" xfId="13664" xr:uid="{00000000-0005-0000-0000-00006B350000}"/>
    <cellStyle name="계산 2 3 2 5 2 6" xfId="13665" xr:uid="{00000000-0005-0000-0000-00006C350000}"/>
    <cellStyle name="계산 2 3 2 5 2 7" xfId="13666" xr:uid="{00000000-0005-0000-0000-00006D350000}"/>
    <cellStyle name="계산 2 3 2 5 2 8" xfId="13667" xr:uid="{00000000-0005-0000-0000-00006E350000}"/>
    <cellStyle name="계산 2 3 2 5 3" xfId="13668" xr:uid="{00000000-0005-0000-0000-00006F350000}"/>
    <cellStyle name="계산 2 3 2 5 3 2" xfId="13669" xr:uid="{00000000-0005-0000-0000-000070350000}"/>
    <cellStyle name="계산 2 3 2 5 3 2 2" xfId="13670" xr:uid="{00000000-0005-0000-0000-000071350000}"/>
    <cellStyle name="계산 2 3 2 5 3 2 3" xfId="13671" xr:uid="{00000000-0005-0000-0000-000072350000}"/>
    <cellStyle name="계산 2 3 2 5 3 2 4" xfId="13672" xr:uid="{00000000-0005-0000-0000-000073350000}"/>
    <cellStyle name="계산 2 3 2 5 3 2 5" xfId="13673" xr:uid="{00000000-0005-0000-0000-000074350000}"/>
    <cellStyle name="계산 2 3 2 5 3 3" xfId="13674" xr:uid="{00000000-0005-0000-0000-000075350000}"/>
    <cellStyle name="계산 2 3 2 5 3 3 2" xfId="13675" xr:uid="{00000000-0005-0000-0000-000076350000}"/>
    <cellStyle name="계산 2 3 2 5 3 3 3" xfId="13676" xr:uid="{00000000-0005-0000-0000-000077350000}"/>
    <cellStyle name="계산 2 3 2 5 3 3 4" xfId="13677" xr:uid="{00000000-0005-0000-0000-000078350000}"/>
    <cellStyle name="계산 2 3 2 5 3 3 5" xfId="13678" xr:uid="{00000000-0005-0000-0000-000079350000}"/>
    <cellStyle name="계산 2 3 2 5 3 4" xfId="13679" xr:uid="{00000000-0005-0000-0000-00007A350000}"/>
    <cellStyle name="계산 2 3 2 5 3 4 2" xfId="13680" xr:uid="{00000000-0005-0000-0000-00007B350000}"/>
    <cellStyle name="계산 2 3 2 5 3 4 3" xfId="13681" xr:uid="{00000000-0005-0000-0000-00007C350000}"/>
    <cellStyle name="계산 2 3 2 5 3 4 4" xfId="13682" xr:uid="{00000000-0005-0000-0000-00007D350000}"/>
    <cellStyle name="계산 2 3 2 5 3 4 5" xfId="13683" xr:uid="{00000000-0005-0000-0000-00007E350000}"/>
    <cellStyle name="계산 2 3 2 5 3 5" xfId="13684" xr:uid="{00000000-0005-0000-0000-00007F350000}"/>
    <cellStyle name="계산 2 3 2 5 3 6" xfId="13685" xr:uid="{00000000-0005-0000-0000-000080350000}"/>
    <cellStyle name="계산 2 3 2 5 3 7" xfId="13686" xr:uid="{00000000-0005-0000-0000-000081350000}"/>
    <cellStyle name="계산 2 3 2 5 3 8" xfId="13687" xr:uid="{00000000-0005-0000-0000-000082350000}"/>
    <cellStyle name="계산 2 3 2 5 4" xfId="13688" xr:uid="{00000000-0005-0000-0000-000083350000}"/>
    <cellStyle name="계산 2 3 2 5 4 2" xfId="13689" xr:uid="{00000000-0005-0000-0000-000084350000}"/>
    <cellStyle name="계산 2 3 2 5 4 2 2" xfId="13690" xr:uid="{00000000-0005-0000-0000-000085350000}"/>
    <cellStyle name="계산 2 3 2 5 4 2 3" xfId="13691" xr:uid="{00000000-0005-0000-0000-000086350000}"/>
    <cellStyle name="계산 2 3 2 5 4 2 4" xfId="13692" xr:uid="{00000000-0005-0000-0000-000087350000}"/>
    <cellStyle name="계산 2 3 2 5 4 2 5" xfId="13693" xr:uid="{00000000-0005-0000-0000-000088350000}"/>
    <cellStyle name="계산 2 3 2 5 4 3" xfId="13694" xr:uid="{00000000-0005-0000-0000-000089350000}"/>
    <cellStyle name="계산 2 3 2 5 4 3 2" xfId="13695" xr:uid="{00000000-0005-0000-0000-00008A350000}"/>
    <cellStyle name="계산 2 3 2 5 4 3 3" xfId="13696" xr:uid="{00000000-0005-0000-0000-00008B350000}"/>
    <cellStyle name="계산 2 3 2 5 4 3 4" xfId="13697" xr:uid="{00000000-0005-0000-0000-00008C350000}"/>
    <cellStyle name="계산 2 3 2 5 4 3 5" xfId="13698" xr:uid="{00000000-0005-0000-0000-00008D350000}"/>
    <cellStyle name="계산 2 3 2 5 4 4" xfId="13699" xr:uid="{00000000-0005-0000-0000-00008E350000}"/>
    <cellStyle name="계산 2 3 2 5 4 4 2" xfId="13700" xr:uid="{00000000-0005-0000-0000-00008F350000}"/>
    <cellStyle name="계산 2 3 2 5 4 4 3" xfId="13701" xr:uid="{00000000-0005-0000-0000-000090350000}"/>
    <cellStyle name="계산 2 3 2 5 4 4 4" xfId="13702" xr:uid="{00000000-0005-0000-0000-000091350000}"/>
    <cellStyle name="계산 2 3 2 5 4 4 5" xfId="13703" xr:uid="{00000000-0005-0000-0000-000092350000}"/>
    <cellStyle name="계산 2 3 2 5 4 5" xfId="13704" xr:uid="{00000000-0005-0000-0000-000093350000}"/>
    <cellStyle name="계산 2 3 2 5 4 6" xfId="13705" xr:uid="{00000000-0005-0000-0000-000094350000}"/>
    <cellStyle name="계산 2 3 2 5 4 7" xfId="13706" xr:uid="{00000000-0005-0000-0000-000095350000}"/>
    <cellStyle name="계산 2 3 2 5 4 8" xfId="13707" xr:uid="{00000000-0005-0000-0000-000096350000}"/>
    <cellStyle name="계산 2 3 2 5 5" xfId="13708" xr:uid="{00000000-0005-0000-0000-000097350000}"/>
    <cellStyle name="계산 2 3 2 5 5 2" xfId="13709" xr:uid="{00000000-0005-0000-0000-000098350000}"/>
    <cellStyle name="계산 2 3 2 5 5 3" xfId="13710" xr:uid="{00000000-0005-0000-0000-000099350000}"/>
    <cellStyle name="계산 2 3 2 5 5 4" xfId="13711" xr:uid="{00000000-0005-0000-0000-00009A350000}"/>
    <cellStyle name="계산 2 3 2 5 5 5" xfId="13712" xr:uid="{00000000-0005-0000-0000-00009B350000}"/>
    <cellStyle name="계산 2 3 2 5 6" xfId="13713" xr:uid="{00000000-0005-0000-0000-00009C350000}"/>
    <cellStyle name="계산 2 3 2 5 6 2" xfId="13714" xr:uid="{00000000-0005-0000-0000-00009D350000}"/>
    <cellStyle name="계산 2 3 2 5 6 3" xfId="13715" xr:uid="{00000000-0005-0000-0000-00009E350000}"/>
    <cellStyle name="계산 2 3 2 5 6 4" xfId="13716" xr:uid="{00000000-0005-0000-0000-00009F350000}"/>
    <cellStyle name="계산 2 3 2 5 6 5" xfId="13717" xr:uid="{00000000-0005-0000-0000-0000A0350000}"/>
    <cellStyle name="계산 2 3 2 5 7" xfId="13718" xr:uid="{00000000-0005-0000-0000-0000A1350000}"/>
    <cellStyle name="계산 2 3 2 5 7 2" xfId="13719" xr:uid="{00000000-0005-0000-0000-0000A2350000}"/>
    <cellStyle name="계산 2 3 2 5 7 3" xfId="13720" xr:uid="{00000000-0005-0000-0000-0000A3350000}"/>
    <cellStyle name="계산 2 3 2 5 7 4" xfId="13721" xr:uid="{00000000-0005-0000-0000-0000A4350000}"/>
    <cellStyle name="계산 2 3 2 5 7 5" xfId="13722" xr:uid="{00000000-0005-0000-0000-0000A5350000}"/>
    <cellStyle name="계산 2 3 2 5 8" xfId="13723" xr:uid="{00000000-0005-0000-0000-0000A6350000}"/>
    <cellStyle name="계산 2 3 2 5 9" xfId="13724" xr:uid="{00000000-0005-0000-0000-0000A7350000}"/>
    <cellStyle name="계산 2 3 2 6" xfId="13725" xr:uid="{00000000-0005-0000-0000-0000A8350000}"/>
    <cellStyle name="계산 2 3 2 6 2" xfId="13726" xr:uid="{00000000-0005-0000-0000-0000A9350000}"/>
    <cellStyle name="계산 2 3 2 6 2 2" xfId="13727" xr:uid="{00000000-0005-0000-0000-0000AA350000}"/>
    <cellStyle name="계산 2 3 2 6 2 3" xfId="13728" xr:uid="{00000000-0005-0000-0000-0000AB350000}"/>
    <cellStyle name="계산 2 3 2 6 2 4" xfId="13729" xr:uid="{00000000-0005-0000-0000-0000AC350000}"/>
    <cellStyle name="계산 2 3 2 6 2 5" xfId="13730" xr:uid="{00000000-0005-0000-0000-0000AD350000}"/>
    <cellStyle name="계산 2 3 2 6 3" xfId="13731" xr:uid="{00000000-0005-0000-0000-0000AE350000}"/>
    <cellStyle name="계산 2 3 2 6 3 2" xfId="13732" xr:uid="{00000000-0005-0000-0000-0000AF350000}"/>
    <cellStyle name="계산 2 3 2 6 3 3" xfId="13733" xr:uid="{00000000-0005-0000-0000-0000B0350000}"/>
    <cellStyle name="계산 2 3 2 6 3 4" xfId="13734" xr:uid="{00000000-0005-0000-0000-0000B1350000}"/>
    <cellStyle name="계산 2 3 2 6 3 5" xfId="13735" xr:uid="{00000000-0005-0000-0000-0000B2350000}"/>
    <cellStyle name="계산 2 3 2 6 4" xfId="13736" xr:uid="{00000000-0005-0000-0000-0000B3350000}"/>
    <cellStyle name="계산 2 3 2 6 4 2" xfId="13737" xr:uid="{00000000-0005-0000-0000-0000B4350000}"/>
    <cellStyle name="계산 2 3 2 6 4 3" xfId="13738" xr:uid="{00000000-0005-0000-0000-0000B5350000}"/>
    <cellStyle name="계산 2 3 2 6 4 4" xfId="13739" xr:uid="{00000000-0005-0000-0000-0000B6350000}"/>
    <cellStyle name="계산 2 3 2 6 4 5" xfId="13740" xr:uid="{00000000-0005-0000-0000-0000B7350000}"/>
    <cellStyle name="계산 2 3 2 6 5" xfId="13741" xr:uid="{00000000-0005-0000-0000-0000B8350000}"/>
    <cellStyle name="계산 2 3 2 6 6" xfId="13742" xr:uid="{00000000-0005-0000-0000-0000B9350000}"/>
    <cellStyle name="계산 2 3 2 6 7" xfId="13743" xr:uid="{00000000-0005-0000-0000-0000BA350000}"/>
    <cellStyle name="계산 2 3 2 6 8" xfId="13744" xr:uid="{00000000-0005-0000-0000-0000BB350000}"/>
    <cellStyle name="계산 2 3 2 7" xfId="13745" xr:uid="{00000000-0005-0000-0000-0000BC350000}"/>
    <cellStyle name="계산 2 3 2 7 2" xfId="13746" xr:uid="{00000000-0005-0000-0000-0000BD350000}"/>
    <cellStyle name="계산 2 3 2 7 2 2" xfId="13747" xr:uid="{00000000-0005-0000-0000-0000BE350000}"/>
    <cellStyle name="계산 2 3 2 7 2 3" xfId="13748" xr:uid="{00000000-0005-0000-0000-0000BF350000}"/>
    <cellStyle name="계산 2 3 2 7 2 4" xfId="13749" xr:uid="{00000000-0005-0000-0000-0000C0350000}"/>
    <cellStyle name="계산 2 3 2 7 2 5" xfId="13750" xr:uid="{00000000-0005-0000-0000-0000C1350000}"/>
    <cellStyle name="계산 2 3 2 7 3" xfId="13751" xr:uid="{00000000-0005-0000-0000-0000C2350000}"/>
    <cellStyle name="계산 2 3 2 7 3 2" xfId="13752" xr:uid="{00000000-0005-0000-0000-0000C3350000}"/>
    <cellStyle name="계산 2 3 2 7 3 3" xfId="13753" xr:uid="{00000000-0005-0000-0000-0000C4350000}"/>
    <cellStyle name="계산 2 3 2 7 3 4" xfId="13754" xr:uid="{00000000-0005-0000-0000-0000C5350000}"/>
    <cellStyle name="계산 2 3 2 7 3 5" xfId="13755" xr:uid="{00000000-0005-0000-0000-0000C6350000}"/>
    <cellStyle name="계산 2 3 2 7 4" xfId="13756" xr:uid="{00000000-0005-0000-0000-0000C7350000}"/>
    <cellStyle name="계산 2 3 2 7 4 2" xfId="13757" xr:uid="{00000000-0005-0000-0000-0000C8350000}"/>
    <cellStyle name="계산 2 3 2 7 4 3" xfId="13758" xr:uid="{00000000-0005-0000-0000-0000C9350000}"/>
    <cellStyle name="계산 2 3 2 7 4 4" xfId="13759" xr:uid="{00000000-0005-0000-0000-0000CA350000}"/>
    <cellStyle name="계산 2 3 2 7 4 5" xfId="13760" xr:uid="{00000000-0005-0000-0000-0000CB350000}"/>
    <cellStyle name="계산 2 3 2 7 5" xfId="13761" xr:uid="{00000000-0005-0000-0000-0000CC350000}"/>
    <cellStyle name="계산 2 3 2 7 6" xfId="13762" xr:uid="{00000000-0005-0000-0000-0000CD350000}"/>
    <cellStyle name="계산 2 3 2 7 7" xfId="13763" xr:uid="{00000000-0005-0000-0000-0000CE350000}"/>
    <cellStyle name="계산 2 3 2 7 8" xfId="13764" xr:uid="{00000000-0005-0000-0000-0000CF350000}"/>
    <cellStyle name="계산 2 3 2 8" xfId="13765" xr:uid="{00000000-0005-0000-0000-0000D0350000}"/>
    <cellStyle name="계산 2 3 2 8 2" xfId="13766" xr:uid="{00000000-0005-0000-0000-0000D1350000}"/>
    <cellStyle name="계산 2 3 2 8 2 2" xfId="13767" xr:uid="{00000000-0005-0000-0000-0000D2350000}"/>
    <cellStyle name="계산 2 3 2 8 2 3" xfId="13768" xr:uid="{00000000-0005-0000-0000-0000D3350000}"/>
    <cellStyle name="계산 2 3 2 8 2 4" xfId="13769" xr:uid="{00000000-0005-0000-0000-0000D4350000}"/>
    <cellStyle name="계산 2 3 2 8 2 5" xfId="13770" xr:uid="{00000000-0005-0000-0000-0000D5350000}"/>
    <cellStyle name="계산 2 3 2 8 3" xfId="13771" xr:uid="{00000000-0005-0000-0000-0000D6350000}"/>
    <cellStyle name="계산 2 3 2 8 3 2" xfId="13772" xr:uid="{00000000-0005-0000-0000-0000D7350000}"/>
    <cellStyle name="계산 2 3 2 8 3 3" xfId="13773" xr:uid="{00000000-0005-0000-0000-0000D8350000}"/>
    <cellStyle name="계산 2 3 2 8 3 4" xfId="13774" xr:uid="{00000000-0005-0000-0000-0000D9350000}"/>
    <cellStyle name="계산 2 3 2 8 3 5" xfId="13775" xr:uid="{00000000-0005-0000-0000-0000DA350000}"/>
    <cellStyle name="계산 2 3 2 8 4" xfId="13776" xr:uid="{00000000-0005-0000-0000-0000DB350000}"/>
    <cellStyle name="계산 2 3 2 8 4 2" xfId="13777" xr:uid="{00000000-0005-0000-0000-0000DC350000}"/>
    <cellStyle name="계산 2 3 2 8 4 3" xfId="13778" xr:uid="{00000000-0005-0000-0000-0000DD350000}"/>
    <cellStyle name="계산 2 3 2 8 4 4" xfId="13779" xr:uid="{00000000-0005-0000-0000-0000DE350000}"/>
    <cellStyle name="계산 2 3 2 8 4 5" xfId="13780" xr:uid="{00000000-0005-0000-0000-0000DF350000}"/>
    <cellStyle name="계산 2 3 2 8 5" xfId="13781" xr:uid="{00000000-0005-0000-0000-0000E0350000}"/>
    <cellStyle name="계산 2 3 2 8 6" xfId="13782" xr:uid="{00000000-0005-0000-0000-0000E1350000}"/>
    <cellStyle name="계산 2 3 2 8 7" xfId="13783" xr:uid="{00000000-0005-0000-0000-0000E2350000}"/>
    <cellStyle name="계산 2 3 2 8 8" xfId="13784" xr:uid="{00000000-0005-0000-0000-0000E3350000}"/>
    <cellStyle name="계산 2 3 2 9" xfId="13785" xr:uid="{00000000-0005-0000-0000-0000E4350000}"/>
    <cellStyle name="계산 2 3 2 9 2" xfId="13786" xr:uid="{00000000-0005-0000-0000-0000E5350000}"/>
    <cellStyle name="계산 2 3 2 9 3" xfId="13787" xr:uid="{00000000-0005-0000-0000-0000E6350000}"/>
    <cellStyle name="계산 2 3 2 9 4" xfId="13788" xr:uid="{00000000-0005-0000-0000-0000E7350000}"/>
    <cellStyle name="계산 2 3 2 9 5" xfId="13789" xr:uid="{00000000-0005-0000-0000-0000E8350000}"/>
    <cellStyle name="계산 2 3 3" xfId="13790" xr:uid="{00000000-0005-0000-0000-0000E9350000}"/>
    <cellStyle name="계산 2 3 3 10" xfId="13791" xr:uid="{00000000-0005-0000-0000-0000EA350000}"/>
    <cellStyle name="계산 2 3 3 11" xfId="13792" xr:uid="{00000000-0005-0000-0000-0000EB350000}"/>
    <cellStyle name="계산 2 3 3 12" xfId="13793" xr:uid="{00000000-0005-0000-0000-0000EC350000}"/>
    <cellStyle name="계산 2 3 3 13" xfId="13794" xr:uid="{00000000-0005-0000-0000-0000ED350000}"/>
    <cellStyle name="계산 2 3 3 2" xfId="13795" xr:uid="{00000000-0005-0000-0000-0000EE350000}"/>
    <cellStyle name="계산 2 3 3 2 10" xfId="13796" xr:uid="{00000000-0005-0000-0000-0000EF350000}"/>
    <cellStyle name="계산 2 3 3 2 11" xfId="13797" xr:uid="{00000000-0005-0000-0000-0000F0350000}"/>
    <cellStyle name="계산 2 3 3 2 2" xfId="13798" xr:uid="{00000000-0005-0000-0000-0000F1350000}"/>
    <cellStyle name="계산 2 3 3 2 2 2" xfId="13799" xr:uid="{00000000-0005-0000-0000-0000F2350000}"/>
    <cellStyle name="계산 2 3 3 2 2 2 2" xfId="13800" xr:uid="{00000000-0005-0000-0000-0000F3350000}"/>
    <cellStyle name="계산 2 3 3 2 2 2 3" xfId="13801" xr:uid="{00000000-0005-0000-0000-0000F4350000}"/>
    <cellStyle name="계산 2 3 3 2 2 2 4" xfId="13802" xr:uid="{00000000-0005-0000-0000-0000F5350000}"/>
    <cellStyle name="계산 2 3 3 2 2 2 5" xfId="13803" xr:uid="{00000000-0005-0000-0000-0000F6350000}"/>
    <cellStyle name="계산 2 3 3 2 2 3" xfId="13804" xr:uid="{00000000-0005-0000-0000-0000F7350000}"/>
    <cellStyle name="계산 2 3 3 2 2 3 2" xfId="13805" xr:uid="{00000000-0005-0000-0000-0000F8350000}"/>
    <cellStyle name="계산 2 3 3 2 2 3 3" xfId="13806" xr:uid="{00000000-0005-0000-0000-0000F9350000}"/>
    <cellStyle name="계산 2 3 3 2 2 3 4" xfId="13807" xr:uid="{00000000-0005-0000-0000-0000FA350000}"/>
    <cellStyle name="계산 2 3 3 2 2 3 5" xfId="13808" xr:uid="{00000000-0005-0000-0000-0000FB350000}"/>
    <cellStyle name="계산 2 3 3 2 2 4" xfId="13809" xr:uid="{00000000-0005-0000-0000-0000FC350000}"/>
    <cellStyle name="계산 2 3 3 2 2 4 2" xfId="13810" xr:uid="{00000000-0005-0000-0000-0000FD350000}"/>
    <cellStyle name="계산 2 3 3 2 2 4 3" xfId="13811" xr:uid="{00000000-0005-0000-0000-0000FE350000}"/>
    <cellStyle name="계산 2 3 3 2 2 4 4" xfId="13812" xr:uid="{00000000-0005-0000-0000-0000FF350000}"/>
    <cellStyle name="계산 2 3 3 2 2 4 5" xfId="13813" xr:uid="{00000000-0005-0000-0000-000000360000}"/>
    <cellStyle name="계산 2 3 3 2 2 5" xfId="13814" xr:uid="{00000000-0005-0000-0000-000001360000}"/>
    <cellStyle name="계산 2 3 3 2 2 6" xfId="13815" xr:uid="{00000000-0005-0000-0000-000002360000}"/>
    <cellStyle name="계산 2 3 3 2 2 7" xfId="13816" xr:uid="{00000000-0005-0000-0000-000003360000}"/>
    <cellStyle name="계산 2 3 3 2 2 8" xfId="13817" xr:uid="{00000000-0005-0000-0000-000004360000}"/>
    <cellStyle name="계산 2 3 3 2 3" xfId="13818" xr:uid="{00000000-0005-0000-0000-000005360000}"/>
    <cellStyle name="계산 2 3 3 2 3 2" xfId="13819" xr:uid="{00000000-0005-0000-0000-000006360000}"/>
    <cellStyle name="계산 2 3 3 2 3 2 2" xfId="13820" xr:uid="{00000000-0005-0000-0000-000007360000}"/>
    <cellStyle name="계산 2 3 3 2 3 2 3" xfId="13821" xr:uid="{00000000-0005-0000-0000-000008360000}"/>
    <cellStyle name="계산 2 3 3 2 3 2 4" xfId="13822" xr:uid="{00000000-0005-0000-0000-000009360000}"/>
    <cellStyle name="계산 2 3 3 2 3 2 5" xfId="13823" xr:uid="{00000000-0005-0000-0000-00000A360000}"/>
    <cellStyle name="계산 2 3 3 2 3 3" xfId="13824" xr:uid="{00000000-0005-0000-0000-00000B360000}"/>
    <cellStyle name="계산 2 3 3 2 3 3 2" xfId="13825" xr:uid="{00000000-0005-0000-0000-00000C360000}"/>
    <cellStyle name="계산 2 3 3 2 3 3 3" xfId="13826" xr:uid="{00000000-0005-0000-0000-00000D360000}"/>
    <cellStyle name="계산 2 3 3 2 3 3 4" xfId="13827" xr:uid="{00000000-0005-0000-0000-00000E360000}"/>
    <cellStyle name="계산 2 3 3 2 3 3 5" xfId="13828" xr:uid="{00000000-0005-0000-0000-00000F360000}"/>
    <cellStyle name="계산 2 3 3 2 3 4" xfId="13829" xr:uid="{00000000-0005-0000-0000-000010360000}"/>
    <cellStyle name="계산 2 3 3 2 3 4 2" xfId="13830" xr:uid="{00000000-0005-0000-0000-000011360000}"/>
    <cellStyle name="계산 2 3 3 2 3 4 3" xfId="13831" xr:uid="{00000000-0005-0000-0000-000012360000}"/>
    <cellStyle name="계산 2 3 3 2 3 4 4" xfId="13832" xr:uid="{00000000-0005-0000-0000-000013360000}"/>
    <cellStyle name="계산 2 3 3 2 3 4 5" xfId="13833" xr:uid="{00000000-0005-0000-0000-000014360000}"/>
    <cellStyle name="계산 2 3 3 2 3 5" xfId="13834" xr:uid="{00000000-0005-0000-0000-000015360000}"/>
    <cellStyle name="계산 2 3 3 2 3 6" xfId="13835" xr:uid="{00000000-0005-0000-0000-000016360000}"/>
    <cellStyle name="계산 2 3 3 2 3 7" xfId="13836" xr:uid="{00000000-0005-0000-0000-000017360000}"/>
    <cellStyle name="계산 2 3 3 2 3 8" xfId="13837" xr:uid="{00000000-0005-0000-0000-000018360000}"/>
    <cellStyle name="계산 2 3 3 2 4" xfId="13838" xr:uid="{00000000-0005-0000-0000-000019360000}"/>
    <cellStyle name="계산 2 3 3 2 4 2" xfId="13839" xr:uid="{00000000-0005-0000-0000-00001A360000}"/>
    <cellStyle name="계산 2 3 3 2 4 2 2" xfId="13840" xr:uid="{00000000-0005-0000-0000-00001B360000}"/>
    <cellStyle name="계산 2 3 3 2 4 2 3" xfId="13841" xr:uid="{00000000-0005-0000-0000-00001C360000}"/>
    <cellStyle name="계산 2 3 3 2 4 2 4" xfId="13842" xr:uid="{00000000-0005-0000-0000-00001D360000}"/>
    <cellStyle name="계산 2 3 3 2 4 2 5" xfId="13843" xr:uid="{00000000-0005-0000-0000-00001E360000}"/>
    <cellStyle name="계산 2 3 3 2 4 3" xfId="13844" xr:uid="{00000000-0005-0000-0000-00001F360000}"/>
    <cellStyle name="계산 2 3 3 2 4 3 2" xfId="13845" xr:uid="{00000000-0005-0000-0000-000020360000}"/>
    <cellStyle name="계산 2 3 3 2 4 3 3" xfId="13846" xr:uid="{00000000-0005-0000-0000-000021360000}"/>
    <cellStyle name="계산 2 3 3 2 4 3 4" xfId="13847" xr:uid="{00000000-0005-0000-0000-000022360000}"/>
    <cellStyle name="계산 2 3 3 2 4 3 5" xfId="13848" xr:uid="{00000000-0005-0000-0000-000023360000}"/>
    <cellStyle name="계산 2 3 3 2 4 4" xfId="13849" xr:uid="{00000000-0005-0000-0000-000024360000}"/>
    <cellStyle name="계산 2 3 3 2 4 4 2" xfId="13850" xr:uid="{00000000-0005-0000-0000-000025360000}"/>
    <cellStyle name="계산 2 3 3 2 4 4 3" xfId="13851" xr:uid="{00000000-0005-0000-0000-000026360000}"/>
    <cellStyle name="계산 2 3 3 2 4 4 4" xfId="13852" xr:uid="{00000000-0005-0000-0000-000027360000}"/>
    <cellStyle name="계산 2 3 3 2 4 4 5" xfId="13853" xr:uid="{00000000-0005-0000-0000-000028360000}"/>
    <cellStyle name="계산 2 3 3 2 4 5" xfId="13854" xr:uid="{00000000-0005-0000-0000-000029360000}"/>
    <cellStyle name="계산 2 3 3 2 4 6" xfId="13855" xr:uid="{00000000-0005-0000-0000-00002A360000}"/>
    <cellStyle name="계산 2 3 3 2 4 7" xfId="13856" xr:uid="{00000000-0005-0000-0000-00002B360000}"/>
    <cellStyle name="계산 2 3 3 2 4 8" xfId="13857" xr:uid="{00000000-0005-0000-0000-00002C360000}"/>
    <cellStyle name="계산 2 3 3 2 5" xfId="13858" xr:uid="{00000000-0005-0000-0000-00002D360000}"/>
    <cellStyle name="계산 2 3 3 2 5 2" xfId="13859" xr:uid="{00000000-0005-0000-0000-00002E360000}"/>
    <cellStyle name="계산 2 3 3 2 5 3" xfId="13860" xr:uid="{00000000-0005-0000-0000-00002F360000}"/>
    <cellStyle name="계산 2 3 3 2 5 4" xfId="13861" xr:uid="{00000000-0005-0000-0000-000030360000}"/>
    <cellStyle name="계산 2 3 3 2 5 5" xfId="13862" xr:uid="{00000000-0005-0000-0000-000031360000}"/>
    <cellStyle name="계산 2 3 3 2 6" xfId="13863" xr:uid="{00000000-0005-0000-0000-000032360000}"/>
    <cellStyle name="계산 2 3 3 2 6 2" xfId="13864" xr:uid="{00000000-0005-0000-0000-000033360000}"/>
    <cellStyle name="계산 2 3 3 2 6 3" xfId="13865" xr:uid="{00000000-0005-0000-0000-000034360000}"/>
    <cellStyle name="계산 2 3 3 2 6 4" xfId="13866" xr:uid="{00000000-0005-0000-0000-000035360000}"/>
    <cellStyle name="계산 2 3 3 2 6 5" xfId="13867" xr:uid="{00000000-0005-0000-0000-000036360000}"/>
    <cellStyle name="계산 2 3 3 2 7" xfId="13868" xr:uid="{00000000-0005-0000-0000-000037360000}"/>
    <cellStyle name="계산 2 3 3 2 7 2" xfId="13869" xr:uid="{00000000-0005-0000-0000-000038360000}"/>
    <cellStyle name="계산 2 3 3 2 7 3" xfId="13870" xr:uid="{00000000-0005-0000-0000-000039360000}"/>
    <cellStyle name="계산 2 3 3 2 7 4" xfId="13871" xr:uid="{00000000-0005-0000-0000-00003A360000}"/>
    <cellStyle name="계산 2 3 3 2 7 5" xfId="13872" xr:uid="{00000000-0005-0000-0000-00003B360000}"/>
    <cellStyle name="계산 2 3 3 2 8" xfId="13873" xr:uid="{00000000-0005-0000-0000-00003C360000}"/>
    <cellStyle name="계산 2 3 3 2 9" xfId="13874" xr:uid="{00000000-0005-0000-0000-00003D360000}"/>
    <cellStyle name="계산 2 3 3 3" xfId="13875" xr:uid="{00000000-0005-0000-0000-00003E360000}"/>
    <cellStyle name="계산 2 3 3 3 10" xfId="13876" xr:uid="{00000000-0005-0000-0000-00003F360000}"/>
    <cellStyle name="계산 2 3 3 3 11" xfId="13877" xr:uid="{00000000-0005-0000-0000-000040360000}"/>
    <cellStyle name="계산 2 3 3 3 2" xfId="13878" xr:uid="{00000000-0005-0000-0000-000041360000}"/>
    <cellStyle name="계산 2 3 3 3 2 2" xfId="13879" xr:uid="{00000000-0005-0000-0000-000042360000}"/>
    <cellStyle name="계산 2 3 3 3 2 2 2" xfId="13880" xr:uid="{00000000-0005-0000-0000-000043360000}"/>
    <cellStyle name="계산 2 3 3 3 2 2 3" xfId="13881" xr:uid="{00000000-0005-0000-0000-000044360000}"/>
    <cellStyle name="계산 2 3 3 3 2 2 4" xfId="13882" xr:uid="{00000000-0005-0000-0000-000045360000}"/>
    <cellStyle name="계산 2 3 3 3 2 2 5" xfId="13883" xr:uid="{00000000-0005-0000-0000-000046360000}"/>
    <cellStyle name="계산 2 3 3 3 2 3" xfId="13884" xr:uid="{00000000-0005-0000-0000-000047360000}"/>
    <cellStyle name="계산 2 3 3 3 2 3 2" xfId="13885" xr:uid="{00000000-0005-0000-0000-000048360000}"/>
    <cellStyle name="계산 2 3 3 3 2 3 3" xfId="13886" xr:uid="{00000000-0005-0000-0000-000049360000}"/>
    <cellStyle name="계산 2 3 3 3 2 3 4" xfId="13887" xr:uid="{00000000-0005-0000-0000-00004A360000}"/>
    <cellStyle name="계산 2 3 3 3 2 3 5" xfId="13888" xr:uid="{00000000-0005-0000-0000-00004B360000}"/>
    <cellStyle name="계산 2 3 3 3 2 4" xfId="13889" xr:uid="{00000000-0005-0000-0000-00004C360000}"/>
    <cellStyle name="계산 2 3 3 3 2 4 2" xfId="13890" xr:uid="{00000000-0005-0000-0000-00004D360000}"/>
    <cellStyle name="계산 2 3 3 3 2 4 3" xfId="13891" xr:uid="{00000000-0005-0000-0000-00004E360000}"/>
    <cellStyle name="계산 2 3 3 3 2 4 4" xfId="13892" xr:uid="{00000000-0005-0000-0000-00004F360000}"/>
    <cellStyle name="계산 2 3 3 3 2 4 5" xfId="13893" xr:uid="{00000000-0005-0000-0000-000050360000}"/>
    <cellStyle name="계산 2 3 3 3 2 5" xfId="13894" xr:uid="{00000000-0005-0000-0000-000051360000}"/>
    <cellStyle name="계산 2 3 3 3 2 6" xfId="13895" xr:uid="{00000000-0005-0000-0000-000052360000}"/>
    <cellStyle name="계산 2 3 3 3 2 7" xfId="13896" xr:uid="{00000000-0005-0000-0000-000053360000}"/>
    <cellStyle name="계산 2 3 3 3 2 8" xfId="13897" xr:uid="{00000000-0005-0000-0000-000054360000}"/>
    <cellStyle name="계산 2 3 3 3 3" xfId="13898" xr:uid="{00000000-0005-0000-0000-000055360000}"/>
    <cellStyle name="계산 2 3 3 3 3 2" xfId="13899" xr:uid="{00000000-0005-0000-0000-000056360000}"/>
    <cellStyle name="계산 2 3 3 3 3 2 2" xfId="13900" xr:uid="{00000000-0005-0000-0000-000057360000}"/>
    <cellStyle name="계산 2 3 3 3 3 2 3" xfId="13901" xr:uid="{00000000-0005-0000-0000-000058360000}"/>
    <cellStyle name="계산 2 3 3 3 3 2 4" xfId="13902" xr:uid="{00000000-0005-0000-0000-000059360000}"/>
    <cellStyle name="계산 2 3 3 3 3 2 5" xfId="13903" xr:uid="{00000000-0005-0000-0000-00005A360000}"/>
    <cellStyle name="계산 2 3 3 3 3 3" xfId="13904" xr:uid="{00000000-0005-0000-0000-00005B360000}"/>
    <cellStyle name="계산 2 3 3 3 3 3 2" xfId="13905" xr:uid="{00000000-0005-0000-0000-00005C360000}"/>
    <cellStyle name="계산 2 3 3 3 3 3 3" xfId="13906" xr:uid="{00000000-0005-0000-0000-00005D360000}"/>
    <cellStyle name="계산 2 3 3 3 3 3 4" xfId="13907" xr:uid="{00000000-0005-0000-0000-00005E360000}"/>
    <cellStyle name="계산 2 3 3 3 3 3 5" xfId="13908" xr:uid="{00000000-0005-0000-0000-00005F360000}"/>
    <cellStyle name="계산 2 3 3 3 3 4" xfId="13909" xr:uid="{00000000-0005-0000-0000-000060360000}"/>
    <cellStyle name="계산 2 3 3 3 3 4 2" xfId="13910" xr:uid="{00000000-0005-0000-0000-000061360000}"/>
    <cellStyle name="계산 2 3 3 3 3 4 3" xfId="13911" xr:uid="{00000000-0005-0000-0000-000062360000}"/>
    <cellStyle name="계산 2 3 3 3 3 4 4" xfId="13912" xr:uid="{00000000-0005-0000-0000-000063360000}"/>
    <cellStyle name="계산 2 3 3 3 3 4 5" xfId="13913" xr:uid="{00000000-0005-0000-0000-000064360000}"/>
    <cellStyle name="계산 2 3 3 3 3 5" xfId="13914" xr:uid="{00000000-0005-0000-0000-000065360000}"/>
    <cellStyle name="계산 2 3 3 3 3 6" xfId="13915" xr:uid="{00000000-0005-0000-0000-000066360000}"/>
    <cellStyle name="계산 2 3 3 3 3 7" xfId="13916" xr:uid="{00000000-0005-0000-0000-000067360000}"/>
    <cellStyle name="계산 2 3 3 3 3 8" xfId="13917" xr:uid="{00000000-0005-0000-0000-000068360000}"/>
    <cellStyle name="계산 2 3 3 3 4" xfId="13918" xr:uid="{00000000-0005-0000-0000-000069360000}"/>
    <cellStyle name="계산 2 3 3 3 4 2" xfId="13919" xr:uid="{00000000-0005-0000-0000-00006A360000}"/>
    <cellStyle name="계산 2 3 3 3 4 2 2" xfId="13920" xr:uid="{00000000-0005-0000-0000-00006B360000}"/>
    <cellStyle name="계산 2 3 3 3 4 2 3" xfId="13921" xr:uid="{00000000-0005-0000-0000-00006C360000}"/>
    <cellStyle name="계산 2 3 3 3 4 2 4" xfId="13922" xr:uid="{00000000-0005-0000-0000-00006D360000}"/>
    <cellStyle name="계산 2 3 3 3 4 2 5" xfId="13923" xr:uid="{00000000-0005-0000-0000-00006E360000}"/>
    <cellStyle name="계산 2 3 3 3 4 3" xfId="13924" xr:uid="{00000000-0005-0000-0000-00006F360000}"/>
    <cellStyle name="계산 2 3 3 3 4 3 2" xfId="13925" xr:uid="{00000000-0005-0000-0000-000070360000}"/>
    <cellStyle name="계산 2 3 3 3 4 3 3" xfId="13926" xr:uid="{00000000-0005-0000-0000-000071360000}"/>
    <cellStyle name="계산 2 3 3 3 4 3 4" xfId="13927" xr:uid="{00000000-0005-0000-0000-000072360000}"/>
    <cellStyle name="계산 2 3 3 3 4 3 5" xfId="13928" xr:uid="{00000000-0005-0000-0000-000073360000}"/>
    <cellStyle name="계산 2 3 3 3 4 4" xfId="13929" xr:uid="{00000000-0005-0000-0000-000074360000}"/>
    <cellStyle name="계산 2 3 3 3 4 4 2" xfId="13930" xr:uid="{00000000-0005-0000-0000-000075360000}"/>
    <cellStyle name="계산 2 3 3 3 4 4 3" xfId="13931" xr:uid="{00000000-0005-0000-0000-000076360000}"/>
    <cellStyle name="계산 2 3 3 3 4 4 4" xfId="13932" xr:uid="{00000000-0005-0000-0000-000077360000}"/>
    <cellStyle name="계산 2 3 3 3 4 4 5" xfId="13933" xr:uid="{00000000-0005-0000-0000-000078360000}"/>
    <cellStyle name="계산 2 3 3 3 4 5" xfId="13934" xr:uid="{00000000-0005-0000-0000-000079360000}"/>
    <cellStyle name="계산 2 3 3 3 4 6" xfId="13935" xr:uid="{00000000-0005-0000-0000-00007A360000}"/>
    <cellStyle name="계산 2 3 3 3 4 7" xfId="13936" xr:uid="{00000000-0005-0000-0000-00007B360000}"/>
    <cellStyle name="계산 2 3 3 3 4 8" xfId="13937" xr:uid="{00000000-0005-0000-0000-00007C360000}"/>
    <cellStyle name="계산 2 3 3 3 5" xfId="13938" xr:uid="{00000000-0005-0000-0000-00007D360000}"/>
    <cellStyle name="계산 2 3 3 3 5 2" xfId="13939" xr:uid="{00000000-0005-0000-0000-00007E360000}"/>
    <cellStyle name="계산 2 3 3 3 5 3" xfId="13940" xr:uid="{00000000-0005-0000-0000-00007F360000}"/>
    <cellStyle name="계산 2 3 3 3 5 4" xfId="13941" xr:uid="{00000000-0005-0000-0000-000080360000}"/>
    <cellStyle name="계산 2 3 3 3 5 5" xfId="13942" xr:uid="{00000000-0005-0000-0000-000081360000}"/>
    <cellStyle name="계산 2 3 3 3 6" xfId="13943" xr:uid="{00000000-0005-0000-0000-000082360000}"/>
    <cellStyle name="계산 2 3 3 3 6 2" xfId="13944" xr:uid="{00000000-0005-0000-0000-000083360000}"/>
    <cellStyle name="계산 2 3 3 3 6 3" xfId="13945" xr:uid="{00000000-0005-0000-0000-000084360000}"/>
    <cellStyle name="계산 2 3 3 3 6 4" xfId="13946" xr:uid="{00000000-0005-0000-0000-000085360000}"/>
    <cellStyle name="계산 2 3 3 3 6 5" xfId="13947" xr:uid="{00000000-0005-0000-0000-000086360000}"/>
    <cellStyle name="계산 2 3 3 3 7" xfId="13948" xr:uid="{00000000-0005-0000-0000-000087360000}"/>
    <cellStyle name="계산 2 3 3 3 7 2" xfId="13949" xr:uid="{00000000-0005-0000-0000-000088360000}"/>
    <cellStyle name="계산 2 3 3 3 7 3" xfId="13950" xr:uid="{00000000-0005-0000-0000-000089360000}"/>
    <cellStyle name="계산 2 3 3 3 7 4" xfId="13951" xr:uid="{00000000-0005-0000-0000-00008A360000}"/>
    <cellStyle name="계산 2 3 3 3 7 5" xfId="13952" xr:uid="{00000000-0005-0000-0000-00008B360000}"/>
    <cellStyle name="계산 2 3 3 3 8" xfId="13953" xr:uid="{00000000-0005-0000-0000-00008C360000}"/>
    <cellStyle name="계산 2 3 3 3 9" xfId="13954" xr:uid="{00000000-0005-0000-0000-00008D360000}"/>
    <cellStyle name="계산 2 3 3 4" xfId="13955" xr:uid="{00000000-0005-0000-0000-00008E360000}"/>
    <cellStyle name="계산 2 3 3 4 2" xfId="13956" xr:uid="{00000000-0005-0000-0000-00008F360000}"/>
    <cellStyle name="계산 2 3 3 4 2 2" xfId="13957" xr:uid="{00000000-0005-0000-0000-000090360000}"/>
    <cellStyle name="계산 2 3 3 4 2 3" xfId="13958" xr:uid="{00000000-0005-0000-0000-000091360000}"/>
    <cellStyle name="계산 2 3 3 4 2 4" xfId="13959" xr:uid="{00000000-0005-0000-0000-000092360000}"/>
    <cellStyle name="계산 2 3 3 4 2 5" xfId="13960" xr:uid="{00000000-0005-0000-0000-000093360000}"/>
    <cellStyle name="계산 2 3 3 4 3" xfId="13961" xr:uid="{00000000-0005-0000-0000-000094360000}"/>
    <cellStyle name="계산 2 3 3 4 3 2" xfId="13962" xr:uid="{00000000-0005-0000-0000-000095360000}"/>
    <cellStyle name="계산 2 3 3 4 3 3" xfId="13963" xr:uid="{00000000-0005-0000-0000-000096360000}"/>
    <cellStyle name="계산 2 3 3 4 3 4" xfId="13964" xr:uid="{00000000-0005-0000-0000-000097360000}"/>
    <cellStyle name="계산 2 3 3 4 3 5" xfId="13965" xr:uid="{00000000-0005-0000-0000-000098360000}"/>
    <cellStyle name="계산 2 3 3 4 4" xfId="13966" xr:uid="{00000000-0005-0000-0000-000099360000}"/>
    <cellStyle name="계산 2 3 3 4 4 2" xfId="13967" xr:uid="{00000000-0005-0000-0000-00009A360000}"/>
    <cellStyle name="계산 2 3 3 4 4 3" xfId="13968" xr:uid="{00000000-0005-0000-0000-00009B360000}"/>
    <cellStyle name="계산 2 3 3 4 4 4" xfId="13969" xr:uid="{00000000-0005-0000-0000-00009C360000}"/>
    <cellStyle name="계산 2 3 3 4 4 5" xfId="13970" xr:uid="{00000000-0005-0000-0000-00009D360000}"/>
    <cellStyle name="계산 2 3 3 4 5" xfId="13971" xr:uid="{00000000-0005-0000-0000-00009E360000}"/>
    <cellStyle name="계산 2 3 3 4 6" xfId="13972" xr:uid="{00000000-0005-0000-0000-00009F360000}"/>
    <cellStyle name="계산 2 3 3 4 7" xfId="13973" xr:uid="{00000000-0005-0000-0000-0000A0360000}"/>
    <cellStyle name="계산 2 3 3 4 8" xfId="13974" xr:uid="{00000000-0005-0000-0000-0000A1360000}"/>
    <cellStyle name="계산 2 3 3 5" xfId="13975" xr:uid="{00000000-0005-0000-0000-0000A2360000}"/>
    <cellStyle name="계산 2 3 3 5 2" xfId="13976" xr:uid="{00000000-0005-0000-0000-0000A3360000}"/>
    <cellStyle name="계산 2 3 3 5 2 2" xfId="13977" xr:uid="{00000000-0005-0000-0000-0000A4360000}"/>
    <cellStyle name="계산 2 3 3 5 2 3" xfId="13978" xr:uid="{00000000-0005-0000-0000-0000A5360000}"/>
    <cellStyle name="계산 2 3 3 5 2 4" xfId="13979" xr:uid="{00000000-0005-0000-0000-0000A6360000}"/>
    <cellStyle name="계산 2 3 3 5 2 5" xfId="13980" xr:uid="{00000000-0005-0000-0000-0000A7360000}"/>
    <cellStyle name="계산 2 3 3 5 3" xfId="13981" xr:uid="{00000000-0005-0000-0000-0000A8360000}"/>
    <cellStyle name="계산 2 3 3 5 3 2" xfId="13982" xr:uid="{00000000-0005-0000-0000-0000A9360000}"/>
    <cellStyle name="계산 2 3 3 5 3 3" xfId="13983" xr:uid="{00000000-0005-0000-0000-0000AA360000}"/>
    <cellStyle name="계산 2 3 3 5 3 4" xfId="13984" xr:uid="{00000000-0005-0000-0000-0000AB360000}"/>
    <cellStyle name="계산 2 3 3 5 3 5" xfId="13985" xr:uid="{00000000-0005-0000-0000-0000AC360000}"/>
    <cellStyle name="계산 2 3 3 5 4" xfId="13986" xr:uid="{00000000-0005-0000-0000-0000AD360000}"/>
    <cellStyle name="계산 2 3 3 5 4 2" xfId="13987" xr:uid="{00000000-0005-0000-0000-0000AE360000}"/>
    <cellStyle name="계산 2 3 3 5 4 3" xfId="13988" xr:uid="{00000000-0005-0000-0000-0000AF360000}"/>
    <cellStyle name="계산 2 3 3 5 4 4" xfId="13989" xr:uid="{00000000-0005-0000-0000-0000B0360000}"/>
    <cellStyle name="계산 2 3 3 5 4 5" xfId="13990" xr:uid="{00000000-0005-0000-0000-0000B1360000}"/>
    <cellStyle name="계산 2 3 3 5 5" xfId="13991" xr:uid="{00000000-0005-0000-0000-0000B2360000}"/>
    <cellStyle name="계산 2 3 3 5 6" xfId="13992" xr:uid="{00000000-0005-0000-0000-0000B3360000}"/>
    <cellStyle name="계산 2 3 3 5 7" xfId="13993" xr:uid="{00000000-0005-0000-0000-0000B4360000}"/>
    <cellStyle name="계산 2 3 3 5 8" xfId="13994" xr:uid="{00000000-0005-0000-0000-0000B5360000}"/>
    <cellStyle name="계산 2 3 3 6" xfId="13995" xr:uid="{00000000-0005-0000-0000-0000B6360000}"/>
    <cellStyle name="계산 2 3 3 6 2" xfId="13996" xr:uid="{00000000-0005-0000-0000-0000B7360000}"/>
    <cellStyle name="계산 2 3 3 6 2 2" xfId="13997" xr:uid="{00000000-0005-0000-0000-0000B8360000}"/>
    <cellStyle name="계산 2 3 3 6 2 3" xfId="13998" xr:uid="{00000000-0005-0000-0000-0000B9360000}"/>
    <cellStyle name="계산 2 3 3 6 2 4" xfId="13999" xr:uid="{00000000-0005-0000-0000-0000BA360000}"/>
    <cellStyle name="계산 2 3 3 6 2 5" xfId="14000" xr:uid="{00000000-0005-0000-0000-0000BB360000}"/>
    <cellStyle name="계산 2 3 3 6 3" xfId="14001" xr:uid="{00000000-0005-0000-0000-0000BC360000}"/>
    <cellStyle name="계산 2 3 3 6 3 2" xfId="14002" xr:uid="{00000000-0005-0000-0000-0000BD360000}"/>
    <cellStyle name="계산 2 3 3 6 3 3" xfId="14003" xr:uid="{00000000-0005-0000-0000-0000BE360000}"/>
    <cellStyle name="계산 2 3 3 6 3 4" xfId="14004" xr:uid="{00000000-0005-0000-0000-0000BF360000}"/>
    <cellStyle name="계산 2 3 3 6 3 5" xfId="14005" xr:uid="{00000000-0005-0000-0000-0000C0360000}"/>
    <cellStyle name="계산 2 3 3 6 4" xfId="14006" xr:uid="{00000000-0005-0000-0000-0000C1360000}"/>
    <cellStyle name="계산 2 3 3 6 4 2" xfId="14007" xr:uid="{00000000-0005-0000-0000-0000C2360000}"/>
    <cellStyle name="계산 2 3 3 6 4 3" xfId="14008" xr:uid="{00000000-0005-0000-0000-0000C3360000}"/>
    <cellStyle name="계산 2 3 3 6 4 4" xfId="14009" xr:uid="{00000000-0005-0000-0000-0000C4360000}"/>
    <cellStyle name="계산 2 3 3 6 4 5" xfId="14010" xr:uid="{00000000-0005-0000-0000-0000C5360000}"/>
    <cellStyle name="계산 2 3 3 6 5" xfId="14011" xr:uid="{00000000-0005-0000-0000-0000C6360000}"/>
    <cellStyle name="계산 2 3 3 6 6" xfId="14012" xr:uid="{00000000-0005-0000-0000-0000C7360000}"/>
    <cellStyle name="계산 2 3 3 6 7" xfId="14013" xr:uid="{00000000-0005-0000-0000-0000C8360000}"/>
    <cellStyle name="계산 2 3 3 6 8" xfId="14014" xr:uid="{00000000-0005-0000-0000-0000C9360000}"/>
    <cellStyle name="계산 2 3 3 7" xfId="14015" xr:uid="{00000000-0005-0000-0000-0000CA360000}"/>
    <cellStyle name="계산 2 3 3 7 2" xfId="14016" xr:uid="{00000000-0005-0000-0000-0000CB360000}"/>
    <cellStyle name="계산 2 3 3 7 3" xfId="14017" xr:uid="{00000000-0005-0000-0000-0000CC360000}"/>
    <cellStyle name="계산 2 3 3 7 4" xfId="14018" xr:uid="{00000000-0005-0000-0000-0000CD360000}"/>
    <cellStyle name="계산 2 3 3 7 5" xfId="14019" xr:uid="{00000000-0005-0000-0000-0000CE360000}"/>
    <cellStyle name="계산 2 3 3 8" xfId="14020" xr:uid="{00000000-0005-0000-0000-0000CF360000}"/>
    <cellStyle name="계산 2 3 3 8 2" xfId="14021" xr:uid="{00000000-0005-0000-0000-0000D0360000}"/>
    <cellStyle name="계산 2 3 3 8 3" xfId="14022" xr:uid="{00000000-0005-0000-0000-0000D1360000}"/>
    <cellStyle name="계산 2 3 3 8 4" xfId="14023" xr:uid="{00000000-0005-0000-0000-0000D2360000}"/>
    <cellStyle name="계산 2 3 3 8 5" xfId="14024" xr:uid="{00000000-0005-0000-0000-0000D3360000}"/>
    <cellStyle name="계산 2 3 3 9" xfId="14025" xr:uid="{00000000-0005-0000-0000-0000D4360000}"/>
    <cellStyle name="계산 2 3 3 9 2" xfId="14026" xr:uid="{00000000-0005-0000-0000-0000D5360000}"/>
    <cellStyle name="계산 2 3 3 9 3" xfId="14027" xr:uid="{00000000-0005-0000-0000-0000D6360000}"/>
    <cellStyle name="계산 2 3 3 9 4" xfId="14028" xr:uid="{00000000-0005-0000-0000-0000D7360000}"/>
    <cellStyle name="계산 2 3 3 9 5" xfId="14029" xr:uid="{00000000-0005-0000-0000-0000D8360000}"/>
    <cellStyle name="계산 2 3 4" xfId="14030" xr:uid="{00000000-0005-0000-0000-0000D9360000}"/>
    <cellStyle name="계산 2 3 4 10" xfId="14031" xr:uid="{00000000-0005-0000-0000-0000DA360000}"/>
    <cellStyle name="계산 2 3 4 11" xfId="14032" xr:uid="{00000000-0005-0000-0000-0000DB360000}"/>
    <cellStyle name="계산 2 3 4 2" xfId="14033" xr:uid="{00000000-0005-0000-0000-0000DC360000}"/>
    <cellStyle name="계산 2 3 4 2 2" xfId="14034" xr:uid="{00000000-0005-0000-0000-0000DD360000}"/>
    <cellStyle name="계산 2 3 4 2 2 2" xfId="14035" xr:uid="{00000000-0005-0000-0000-0000DE360000}"/>
    <cellStyle name="계산 2 3 4 2 2 3" xfId="14036" xr:uid="{00000000-0005-0000-0000-0000DF360000}"/>
    <cellStyle name="계산 2 3 4 2 2 4" xfId="14037" xr:uid="{00000000-0005-0000-0000-0000E0360000}"/>
    <cellStyle name="계산 2 3 4 2 2 5" xfId="14038" xr:uid="{00000000-0005-0000-0000-0000E1360000}"/>
    <cellStyle name="계산 2 3 4 2 3" xfId="14039" xr:uid="{00000000-0005-0000-0000-0000E2360000}"/>
    <cellStyle name="계산 2 3 4 2 3 2" xfId="14040" xr:uid="{00000000-0005-0000-0000-0000E3360000}"/>
    <cellStyle name="계산 2 3 4 2 3 3" xfId="14041" xr:uid="{00000000-0005-0000-0000-0000E4360000}"/>
    <cellStyle name="계산 2 3 4 2 3 4" xfId="14042" xr:uid="{00000000-0005-0000-0000-0000E5360000}"/>
    <cellStyle name="계산 2 3 4 2 3 5" xfId="14043" xr:uid="{00000000-0005-0000-0000-0000E6360000}"/>
    <cellStyle name="계산 2 3 4 2 4" xfId="14044" xr:uid="{00000000-0005-0000-0000-0000E7360000}"/>
    <cellStyle name="계산 2 3 4 2 4 2" xfId="14045" xr:uid="{00000000-0005-0000-0000-0000E8360000}"/>
    <cellStyle name="계산 2 3 4 2 4 3" xfId="14046" xr:uid="{00000000-0005-0000-0000-0000E9360000}"/>
    <cellStyle name="계산 2 3 4 2 4 4" xfId="14047" xr:uid="{00000000-0005-0000-0000-0000EA360000}"/>
    <cellStyle name="계산 2 3 4 2 4 5" xfId="14048" xr:uid="{00000000-0005-0000-0000-0000EB360000}"/>
    <cellStyle name="계산 2 3 4 2 5" xfId="14049" xr:uid="{00000000-0005-0000-0000-0000EC360000}"/>
    <cellStyle name="계산 2 3 4 2 6" xfId="14050" xr:uid="{00000000-0005-0000-0000-0000ED360000}"/>
    <cellStyle name="계산 2 3 4 2 7" xfId="14051" xr:uid="{00000000-0005-0000-0000-0000EE360000}"/>
    <cellStyle name="계산 2 3 4 2 8" xfId="14052" xr:uid="{00000000-0005-0000-0000-0000EF360000}"/>
    <cellStyle name="계산 2 3 4 3" xfId="14053" xr:uid="{00000000-0005-0000-0000-0000F0360000}"/>
    <cellStyle name="계산 2 3 4 3 2" xfId="14054" xr:uid="{00000000-0005-0000-0000-0000F1360000}"/>
    <cellStyle name="계산 2 3 4 3 2 2" xfId="14055" xr:uid="{00000000-0005-0000-0000-0000F2360000}"/>
    <cellStyle name="계산 2 3 4 3 2 3" xfId="14056" xr:uid="{00000000-0005-0000-0000-0000F3360000}"/>
    <cellStyle name="계산 2 3 4 3 2 4" xfId="14057" xr:uid="{00000000-0005-0000-0000-0000F4360000}"/>
    <cellStyle name="계산 2 3 4 3 2 5" xfId="14058" xr:uid="{00000000-0005-0000-0000-0000F5360000}"/>
    <cellStyle name="계산 2 3 4 3 3" xfId="14059" xr:uid="{00000000-0005-0000-0000-0000F6360000}"/>
    <cellStyle name="계산 2 3 4 3 3 2" xfId="14060" xr:uid="{00000000-0005-0000-0000-0000F7360000}"/>
    <cellStyle name="계산 2 3 4 3 3 3" xfId="14061" xr:uid="{00000000-0005-0000-0000-0000F8360000}"/>
    <cellStyle name="계산 2 3 4 3 3 4" xfId="14062" xr:uid="{00000000-0005-0000-0000-0000F9360000}"/>
    <cellStyle name="계산 2 3 4 3 3 5" xfId="14063" xr:uid="{00000000-0005-0000-0000-0000FA360000}"/>
    <cellStyle name="계산 2 3 4 3 4" xfId="14064" xr:uid="{00000000-0005-0000-0000-0000FB360000}"/>
    <cellStyle name="계산 2 3 4 3 4 2" xfId="14065" xr:uid="{00000000-0005-0000-0000-0000FC360000}"/>
    <cellStyle name="계산 2 3 4 3 4 3" xfId="14066" xr:uid="{00000000-0005-0000-0000-0000FD360000}"/>
    <cellStyle name="계산 2 3 4 3 4 4" xfId="14067" xr:uid="{00000000-0005-0000-0000-0000FE360000}"/>
    <cellStyle name="계산 2 3 4 3 4 5" xfId="14068" xr:uid="{00000000-0005-0000-0000-0000FF360000}"/>
    <cellStyle name="계산 2 3 4 3 5" xfId="14069" xr:uid="{00000000-0005-0000-0000-000000370000}"/>
    <cellStyle name="계산 2 3 4 3 6" xfId="14070" xr:uid="{00000000-0005-0000-0000-000001370000}"/>
    <cellStyle name="계산 2 3 4 3 7" xfId="14071" xr:uid="{00000000-0005-0000-0000-000002370000}"/>
    <cellStyle name="계산 2 3 4 3 8" xfId="14072" xr:uid="{00000000-0005-0000-0000-000003370000}"/>
    <cellStyle name="계산 2 3 4 4" xfId="14073" xr:uid="{00000000-0005-0000-0000-000004370000}"/>
    <cellStyle name="계산 2 3 4 4 2" xfId="14074" xr:uid="{00000000-0005-0000-0000-000005370000}"/>
    <cellStyle name="계산 2 3 4 4 2 2" xfId="14075" xr:uid="{00000000-0005-0000-0000-000006370000}"/>
    <cellStyle name="계산 2 3 4 4 2 3" xfId="14076" xr:uid="{00000000-0005-0000-0000-000007370000}"/>
    <cellStyle name="계산 2 3 4 4 2 4" xfId="14077" xr:uid="{00000000-0005-0000-0000-000008370000}"/>
    <cellStyle name="계산 2 3 4 4 2 5" xfId="14078" xr:uid="{00000000-0005-0000-0000-000009370000}"/>
    <cellStyle name="계산 2 3 4 4 3" xfId="14079" xr:uid="{00000000-0005-0000-0000-00000A370000}"/>
    <cellStyle name="계산 2 3 4 4 3 2" xfId="14080" xr:uid="{00000000-0005-0000-0000-00000B370000}"/>
    <cellStyle name="계산 2 3 4 4 3 3" xfId="14081" xr:uid="{00000000-0005-0000-0000-00000C370000}"/>
    <cellStyle name="계산 2 3 4 4 3 4" xfId="14082" xr:uid="{00000000-0005-0000-0000-00000D370000}"/>
    <cellStyle name="계산 2 3 4 4 3 5" xfId="14083" xr:uid="{00000000-0005-0000-0000-00000E370000}"/>
    <cellStyle name="계산 2 3 4 4 4" xfId="14084" xr:uid="{00000000-0005-0000-0000-00000F370000}"/>
    <cellStyle name="계산 2 3 4 4 4 2" xfId="14085" xr:uid="{00000000-0005-0000-0000-000010370000}"/>
    <cellStyle name="계산 2 3 4 4 4 3" xfId="14086" xr:uid="{00000000-0005-0000-0000-000011370000}"/>
    <cellStyle name="계산 2 3 4 4 4 4" xfId="14087" xr:uid="{00000000-0005-0000-0000-000012370000}"/>
    <cellStyle name="계산 2 3 4 4 4 5" xfId="14088" xr:uid="{00000000-0005-0000-0000-000013370000}"/>
    <cellStyle name="계산 2 3 4 4 5" xfId="14089" xr:uid="{00000000-0005-0000-0000-000014370000}"/>
    <cellStyle name="계산 2 3 4 4 6" xfId="14090" xr:uid="{00000000-0005-0000-0000-000015370000}"/>
    <cellStyle name="계산 2 3 4 4 7" xfId="14091" xr:uid="{00000000-0005-0000-0000-000016370000}"/>
    <cellStyle name="계산 2 3 4 4 8" xfId="14092" xr:uid="{00000000-0005-0000-0000-000017370000}"/>
    <cellStyle name="계산 2 3 4 5" xfId="14093" xr:uid="{00000000-0005-0000-0000-000018370000}"/>
    <cellStyle name="계산 2 3 4 5 2" xfId="14094" xr:uid="{00000000-0005-0000-0000-000019370000}"/>
    <cellStyle name="계산 2 3 4 5 3" xfId="14095" xr:uid="{00000000-0005-0000-0000-00001A370000}"/>
    <cellStyle name="계산 2 3 4 5 4" xfId="14096" xr:uid="{00000000-0005-0000-0000-00001B370000}"/>
    <cellStyle name="계산 2 3 4 5 5" xfId="14097" xr:uid="{00000000-0005-0000-0000-00001C370000}"/>
    <cellStyle name="계산 2 3 4 6" xfId="14098" xr:uid="{00000000-0005-0000-0000-00001D370000}"/>
    <cellStyle name="계산 2 3 4 6 2" xfId="14099" xr:uid="{00000000-0005-0000-0000-00001E370000}"/>
    <cellStyle name="계산 2 3 4 6 3" xfId="14100" xr:uid="{00000000-0005-0000-0000-00001F370000}"/>
    <cellStyle name="계산 2 3 4 6 4" xfId="14101" xr:uid="{00000000-0005-0000-0000-000020370000}"/>
    <cellStyle name="계산 2 3 4 6 5" xfId="14102" xr:uid="{00000000-0005-0000-0000-000021370000}"/>
    <cellStyle name="계산 2 3 4 7" xfId="14103" xr:uid="{00000000-0005-0000-0000-000022370000}"/>
    <cellStyle name="계산 2 3 4 7 2" xfId="14104" xr:uid="{00000000-0005-0000-0000-000023370000}"/>
    <cellStyle name="계산 2 3 4 7 3" xfId="14105" xr:uid="{00000000-0005-0000-0000-000024370000}"/>
    <cellStyle name="계산 2 3 4 7 4" xfId="14106" xr:uid="{00000000-0005-0000-0000-000025370000}"/>
    <cellStyle name="계산 2 3 4 7 5" xfId="14107" xr:uid="{00000000-0005-0000-0000-000026370000}"/>
    <cellStyle name="계산 2 3 4 8" xfId="14108" xr:uid="{00000000-0005-0000-0000-000027370000}"/>
    <cellStyle name="계산 2 3 4 9" xfId="14109" xr:uid="{00000000-0005-0000-0000-000028370000}"/>
    <cellStyle name="계산 2 3 5" xfId="14110" xr:uid="{00000000-0005-0000-0000-000029370000}"/>
    <cellStyle name="계산 2 3 5 10" xfId="14111" xr:uid="{00000000-0005-0000-0000-00002A370000}"/>
    <cellStyle name="계산 2 3 5 11" xfId="14112" xr:uid="{00000000-0005-0000-0000-00002B370000}"/>
    <cellStyle name="계산 2 3 5 2" xfId="14113" xr:uid="{00000000-0005-0000-0000-00002C370000}"/>
    <cellStyle name="계산 2 3 5 2 2" xfId="14114" xr:uid="{00000000-0005-0000-0000-00002D370000}"/>
    <cellStyle name="계산 2 3 5 2 2 2" xfId="14115" xr:uid="{00000000-0005-0000-0000-00002E370000}"/>
    <cellStyle name="계산 2 3 5 2 2 3" xfId="14116" xr:uid="{00000000-0005-0000-0000-00002F370000}"/>
    <cellStyle name="계산 2 3 5 2 2 4" xfId="14117" xr:uid="{00000000-0005-0000-0000-000030370000}"/>
    <cellStyle name="계산 2 3 5 2 2 5" xfId="14118" xr:uid="{00000000-0005-0000-0000-000031370000}"/>
    <cellStyle name="계산 2 3 5 2 3" xfId="14119" xr:uid="{00000000-0005-0000-0000-000032370000}"/>
    <cellStyle name="계산 2 3 5 2 3 2" xfId="14120" xr:uid="{00000000-0005-0000-0000-000033370000}"/>
    <cellStyle name="계산 2 3 5 2 3 3" xfId="14121" xr:uid="{00000000-0005-0000-0000-000034370000}"/>
    <cellStyle name="계산 2 3 5 2 3 4" xfId="14122" xr:uid="{00000000-0005-0000-0000-000035370000}"/>
    <cellStyle name="계산 2 3 5 2 3 5" xfId="14123" xr:uid="{00000000-0005-0000-0000-000036370000}"/>
    <cellStyle name="계산 2 3 5 2 4" xfId="14124" xr:uid="{00000000-0005-0000-0000-000037370000}"/>
    <cellStyle name="계산 2 3 5 2 4 2" xfId="14125" xr:uid="{00000000-0005-0000-0000-000038370000}"/>
    <cellStyle name="계산 2 3 5 2 4 3" xfId="14126" xr:uid="{00000000-0005-0000-0000-000039370000}"/>
    <cellStyle name="계산 2 3 5 2 4 4" xfId="14127" xr:uid="{00000000-0005-0000-0000-00003A370000}"/>
    <cellStyle name="계산 2 3 5 2 4 5" xfId="14128" xr:uid="{00000000-0005-0000-0000-00003B370000}"/>
    <cellStyle name="계산 2 3 5 2 5" xfId="14129" xr:uid="{00000000-0005-0000-0000-00003C370000}"/>
    <cellStyle name="계산 2 3 5 2 6" xfId="14130" xr:uid="{00000000-0005-0000-0000-00003D370000}"/>
    <cellStyle name="계산 2 3 5 2 7" xfId="14131" xr:uid="{00000000-0005-0000-0000-00003E370000}"/>
    <cellStyle name="계산 2 3 5 2 8" xfId="14132" xr:uid="{00000000-0005-0000-0000-00003F370000}"/>
    <cellStyle name="계산 2 3 5 3" xfId="14133" xr:uid="{00000000-0005-0000-0000-000040370000}"/>
    <cellStyle name="계산 2 3 5 3 2" xfId="14134" xr:uid="{00000000-0005-0000-0000-000041370000}"/>
    <cellStyle name="계산 2 3 5 3 2 2" xfId="14135" xr:uid="{00000000-0005-0000-0000-000042370000}"/>
    <cellStyle name="계산 2 3 5 3 2 3" xfId="14136" xr:uid="{00000000-0005-0000-0000-000043370000}"/>
    <cellStyle name="계산 2 3 5 3 2 4" xfId="14137" xr:uid="{00000000-0005-0000-0000-000044370000}"/>
    <cellStyle name="계산 2 3 5 3 2 5" xfId="14138" xr:uid="{00000000-0005-0000-0000-000045370000}"/>
    <cellStyle name="계산 2 3 5 3 3" xfId="14139" xr:uid="{00000000-0005-0000-0000-000046370000}"/>
    <cellStyle name="계산 2 3 5 3 3 2" xfId="14140" xr:uid="{00000000-0005-0000-0000-000047370000}"/>
    <cellStyle name="계산 2 3 5 3 3 3" xfId="14141" xr:uid="{00000000-0005-0000-0000-000048370000}"/>
    <cellStyle name="계산 2 3 5 3 3 4" xfId="14142" xr:uid="{00000000-0005-0000-0000-000049370000}"/>
    <cellStyle name="계산 2 3 5 3 3 5" xfId="14143" xr:uid="{00000000-0005-0000-0000-00004A370000}"/>
    <cellStyle name="계산 2 3 5 3 4" xfId="14144" xr:uid="{00000000-0005-0000-0000-00004B370000}"/>
    <cellStyle name="계산 2 3 5 3 4 2" xfId="14145" xr:uid="{00000000-0005-0000-0000-00004C370000}"/>
    <cellStyle name="계산 2 3 5 3 4 3" xfId="14146" xr:uid="{00000000-0005-0000-0000-00004D370000}"/>
    <cellStyle name="계산 2 3 5 3 4 4" xfId="14147" xr:uid="{00000000-0005-0000-0000-00004E370000}"/>
    <cellStyle name="계산 2 3 5 3 4 5" xfId="14148" xr:uid="{00000000-0005-0000-0000-00004F370000}"/>
    <cellStyle name="계산 2 3 5 3 5" xfId="14149" xr:uid="{00000000-0005-0000-0000-000050370000}"/>
    <cellStyle name="계산 2 3 5 3 6" xfId="14150" xr:uid="{00000000-0005-0000-0000-000051370000}"/>
    <cellStyle name="계산 2 3 5 3 7" xfId="14151" xr:uid="{00000000-0005-0000-0000-000052370000}"/>
    <cellStyle name="계산 2 3 5 3 8" xfId="14152" xr:uid="{00000000-0005-0000-0000-000053370000}"/>
    <cellStyle name="계산 2 3 5 4" xfId="14153" xr:uid="{00000000-0005-0000-0000-000054370000}"/>
    <cellStyle name="계산 2 3 5 4 2" xfId="14154" xr:uid="{00000000-0005-0000-0000-000055370000}"/>
    <cellStyle name="계산 2 3 5 4 2 2" xfId="14155" xr:uid="{00000000-0005-0000-0000-000056370000}"/>
    <cellStyle name="계산 2 3 5 4 2 3" xfId="14156" xr:uid="{00000000-0005-0000-0000-000057370000}"/>
    <cellStyle name="계산 2 3 5 4 2 4" xfId="14157" xr:uid="{00000000-0005-0000-0000-000058370000}"/>
    <cellStyle name="계산 2 3 5 4 2 5" xfId="14158" xr:uid="{00000000-0005-0000-0000-000059370000}"/>
    <cellStyle name="계산 2 3 5 4 3" xfId="14159" xr:uid="{00000000-0005-0000-0000-00005A370000}"/>
    <cellStyle name="계산 2 3 5 4 3 2" xfId="14160" xr:uid="{00000000-0005-0000-0000-00005B370000}"/>
    <cellStyle name="계산 2 3 5 4 3 3" xfId="14161" xr:uid="{00000000-0005-0000-0000-00005C370000}"/>
    <cellStyle name="계산 2 3 5 4 3 4" xfId="14162" xr:uid="{00000000-0005-0000-0000-00005D370000}"/>
    <cellStyle name="계산 2 3 5 4 3 5" xfId="14163" xr:uid="{00000000-0005-0000-0000-00005E370000}"/>
    <cellStyle name="계산 2 3 5 4 4" xfId="14164" xr:uid="{00000000-0005-0000-0000-00005F370000}"/>
    <cellStyle name="계산 2 3 5 4 4 2" xfId="14165" xr:uid="{00000000-0005-0000-0000-000060370000}"/>
    <cellStyle name="계산 2 3 5 4 4 3" xfId="14166" xr:uid="{00000000-0005-0000-0000-000061370000}"/>
    <cellStyle name="계산 2 3 5 4 4 4" xfId="14167" xr:uid="{00000000-0005-0000-0000-000062370000}"/>
    <cellStyle name="계산 2 3 5 4 4 5" xfId="14168" xr:uid="{00000000-0005-0000-0000-000063370000}"/>
    <cellStyle name="계산 2 3 5 4 5" xfId="14169" xr:uid="{00000000-0005-0000-0000-000064370000}"/>
    <cellStyle name="계산 2 3 5 4 6" xfId="14170" xr:uid="{00000000-0005-0000-0000-000065370000}"/>
    <cellStyle name="계산 2 3 5 4 7" xfId="14171" xr:uid="{00000000-0005-0000-0000-000066370000}"/>
    <cellStyle name="계산 2 3 5 4 8" xfId="14172" xr:uid="{00000000-0005-0000-0000-000067370000}"/>
    <cellStyle name="계산 2 3 5 5" xfId="14173" xr:uid="{00000000-0005-0000-0000-000068370000}"/>
    <cellStyle name="계산 2 3 5 5 2" xfId="14174" xr:uid="{00000000-0005-0000-0000-000069370000}"/>
    <cellStyle name="계산 2 3 5 5 3" xfId="14175" xr:uid="{00000000-0005-0000-0000-00006A370000}"/>
    <cellStyle name="계산 2 3 5 5 4" xfId="14176" xr:uid="{00000000-0005-0000-0000-00006B370000}"/>
    <cellStyle name="계산 2 3 5 5 5" xfId="14177" xr:uid="{00000000-0005-0000-0000-00006C370000}"/>
    <cellStyle name="계산 2 3 5 6" xfId="14178" xr:uid="{00000000-0005-0000-0000-00006D370000}"/>
    <cellStyle name="계산 2 3 5 6 2" xfId="14179" xr:uid="{00000000-0005-0000-0000-00006E370000}"/>
    <cellStyle name="계산 2 3 5 6 3" xfId="14180" xr:uid="{00000000-0005-0000-0000-00006F370000}"/>
    <cellStyle name="계산 2 3 5 6 4" xfId="14181" xr:uid="{00000000-0005-0000-0000-000070370000}"/>
    <cellStyle name="계산 2 3 5 6 5" xfId="14182" xr:uid="{00000000-0005-0000-0000-000071370000}"/>
    <cellStyle name="계산 2 3 5 7" xfId="14183" xr:uid="{00000000-0005-0000-0000-000072370000}"/>
    <cellStyle name="계산 2 3 5 7 2" xfId="14184" xr:uid="{00000000-0005-0000-0000-000073370000}"/>
    <cellStyle name="계산 2 3 5 7 3" xfId="14185" xr:uid="{00000000-0005-0000-0000-000074370000}"/>
    <cellStyle name="계산 2 3 5 7 4" xfId="14186" xr:uid="{00000000-0005-0000-0000-000075370000}"/>
    <cellStyle name="계산 2 3 5 7 5" xfId="14187" xr:uid="{00000000-0005-0000-0000-000076370000}"/>
    <cellStyle name="계산 2 3 5 8" xfId="14188" xr:uid="{00000000-0005-0000-0000-000077370000}"/>
    <cellStyle name="계산 2 3 5 9" xfId="14189" xr:uid="{00000000-0005-0000-0000-000078370000}"/>
    <cellStyle name="계산 2 3 6" xfId="14190" xr:uid="{00000000-0005-0000-0000-000079370000}"/>
    <cellStyle name="계산 2 3 6 10" xfId="14191" xr:uid="{00000000-0005-0000-0000-00007A370000}"/>
    <cellStyle name="계산 2 3 6 11" xfId="14192" xr:uid="{00000000-0005-0000-0000-00007B370000}"/>
    <cellStyle name="계산 2 3 6 2" xfId="14193" xr:uid="{00000000-0005-0000-0000-00007C370000}"/>
    <cellStyle name="계산 2 3 6 2 2" xfId="14194" xr:uid="{00000000-0005-0000-0000-00007D370000}"/>
    <cellStyle name="계산 2 3 6 2 2 2" xfId="14195" xr:uid="{00000000-0005-0000-0000-00007E370000}"/>
    <cellStyle name="계산 2 3 6 2 2 3" xfId="14196" xr:uid="{00000000-0005-0000-0000-00007F370000}"/>
    <cellStyle name="계산 2 3 6 2 2 4" xfId="14197" xr:uid="{00000000-0005-0000-0000-000080370000}"/>
    <cellStyle name="계산 2 3 6 2 2 5" xfId="14198" xr:uid="{00000000-0005-0000-0000-000081370000}"/>
    <cellStyle name="계산 2 3 6 2 3" xfId="14199" xr:uid="{00000000-0005-0000-0000-000082370000}"/>
    <cellStyle name="계산 2 3 6 2 3 2" xfId="14200" xr:uid="{00000000-0005-0000-0000-000083370000}"/>
    <cellStyle name="계산 2 3 6 2 3 3" xfId="14201" xr:uid="{00000000-0005-0000-0000-000084370000}"/>
    <cellStyle name="계산 2 3 6 2 3 4" xfId="14202" xr:uid="{00000000-0005-0000-0000-000085370000}"/>
    <cellStyle name="계산 2 3 6 2 3 5" xfId="14203" xr:uid="{00000000-0005-0000-0000-000086370000}"/>
    <cellStyle name="계산 2 3 6 2 4" xfId="14204" xr:uid="{00000000-0005-0000-0000-000087370000}"/>
    <cellStyle name="계산 2 3 6 2 4 2" xfId="14205" xr:uid="{00000000-0005-0000-0000-000088370000}"/>
    <cellStyle name="계산 2 3 6 2 4 3" xfId="14206" xr:uid="{00000000-0005-0000-0000-000089370000}"/>
    <cellStyle name="계산 2 3 6 2 4 4" xfId="14207" xr:uid="{00000000-0005-0000-0000-00008A370000}"/>
    <cellStyle name="계산 2 3 6 2 4 5" xfId="14208" xr:uid="{00000000-0005-0000-0000-00008B370000}"/>
    <cellStyle name="계산 2 3 6 2 5" xfId="14209" xr:uid="{00000000-0005-0000-0000-00008C370000}"/>
    <cellStyle name="계산 2 3 6 2 6" xfId="14210" xr:uid="{00000000-0005-0000-0000-00008D370000}"/>
    <cellStyle name="계산 2 3 6 2 7" xfId="14211" xr:uid="{00000000-0005-0000-0000-00008E370000}"/>
    <cellStyle name="계산 2 3 6 2 8" xfId="14212" xr:uid="{00000000-0005-0000-0000-00008F370000}"/>
    <cellStyle name="계산 2 3 6 3" xfId="14213" xr:uid="{00000000-0005-0000-0000-000090370000}"/>
    <cellStyle name="계산 2 3 6 3 2" xfId="14214" xr:uid="{00000000-0005-0000-0000-000091370000}"/>
    <cellStyle name="계산 2 3 6 3 2 2" xfId="14215" xr:uid="{00000000-0005-0000-0000-000092370000}"/>
    <cellStyle name="계산 2 3 6 3 2 3" xfId="14216" xr:uid="{00000000-0005-0000-0000-000093370000}"/>
    <cellStyle name="계산 2 3 6 3 2 4" xfId="14217" xr:uid="{00000000-0005-0000-0000-000094370000}"/>
    <cellStyle name="계산 2 3 6 3 2 5" xfId="14218" xr:uid="{00000000-0005-0000-0000-000095370000}"/>
    <cellStyle name="계산 2 3 6 3 3" xfId="14219" xr:uid="{00000000-0005-0000-0000-000096370000}"/>
    <cellStyle name="계산 2 3 6 3 3 2" xfId="14220" xr:uid="{00000000-0005-0000-0000-000097370000}"/>
    <cellStyle name="계산 2 3 6 3 3 3" xfId="14221" xr:uid="{00000000-0005-0000-0000-000098370000}"/>
    <cellStyle name="계산 2 3 6 3 3 4" xfId="14222" xr:uid="{00000000-0005-0000-0000-000099370000}"/>
    <cellStyle name="계산 2 3 6 3 3 5" xfId="14223" xr:uid="{00000000-0005-0000-0000-00009A370000}"/>
    <cellStyle name="계산 2 3 6 3 4" xfId="14224" xr:uid="{00000000-0005-0000-0000-00009B370000}"/>
    <cellStyle name="계산 2 3 6 3 4 2" xfId="14225" xr:uid="{00000000-0005-0000-0000-00009C370000}"/>
    <cellStyle name="계산 2 3 6 3 4 3" xfId="14226" xr:uid="{00000000-0005-0000-0000-00009D370000}"/>
    <cellStyle name="계산 2 3 6 3 4 4" xfId="14227" xr:uid="{00000000-0005-0000-0000-00009E370000}"/>
    <cellStyle name="계산 2 3 6 3 4 5" xfId="14228" xr:uid="{00000000-0005-0000-0000-00009F370000}"/>
    <cellStyle name="계산 2 3 6 3 5" xfId="14229" xr:uid="{00000000-0005-0000-0000-0000A0370000}"/>
    <cellStyle name="계산 2 3 6 3 6" xfId="14230" xr:uid="{00000000-0005-0000-0000-0000A1370000}"/>
    <cellStyle name="계산 2 3 6 3 7" xfId="14231" xr:uid="{00000000-0005-0000-0000-0000A2370000}"/>
    <cellStyle name="계산 2 3 6 3 8" xfId="14232" xr:uid="{00000000-0005-0000-0000-0000A3370000}"/>
    <cellStyle name="계산 2 3 6 4" xfId="14233" xr:uid="{00000000-0005-0000-0000-0000A4370000}"/>
    <cellStyle name="계산 2 3 6 4 2" xfId="14234" xr:uid="{00000000-0005-0000-0000-0000A5370000}"/>
    <cellStyle name="계산 2 3 6 4 2 2" xfId="14235" xr:uid="{00000000-0005-0000-0000-0000A6370000}"/>
    <cellStyle name="계산 2 3 6 4 2 3" xfId="14236" xr:uid="{00000000-0005-0000-0000-0000A7370000}"/>
    <cellStyle name="계산 2 3 6 4 2 4" xfId="14237" xr:uid="{00000000-0005-0000-0000-0000A8370000}"/>
    <cellStyle name="계산 2 3 6 4 2 5" xfId="14238" xr:uid="{00000000-0005-0000-0000-0000A9370000}"/>
    <cellStyle name="계산 2 3 6 4 3" xfId="14239" xr:uid="{00000000-0005-0000-0000-0000AA370000}"/>
    <cellStyle name="계산 2 3 6 4 3 2" xfId="14240" xr:uid="{00000000-0005-0000-0000-0000AB370000}"/>
    <cellStyle name="계산 2 3 6 4 3 3" xfId="14241" xr:uid="{00000000-0005-0000-0000-0000AC370000}"/>
    <cellStyle name="계산 2 3 6 4 3 4" xfId="14242" xr:uid="{00000000-0005-0000-0000-0000AD370000}"/>
    <cellStyle name="계산 2 3 6 4 3 5" xfId="14243" xr:uid="{00000000-0005-0000-0000-0000AE370000}"/>
    <cellStyle name="계산 2 3 6 4 4" xfId="14244" xr:uid="{00000000-0005-0000-0000-0000AF370000}"/>
    <cellStyle name="계산 2 3 6 4 4 2" xfId="14245" xr:uid="{00000000-0005-0000-0000-0000B0370000}"/>
    <cellStyle name="계산 2 3 6 4 4 3" xfId="14246" xr:uid="{00000000-0005-0000-0000-0000B1370000}"/>
    <cellStyle name="계산 2 3 6 4 4 4" xfId="14247" xr:uid="{00000000-0005-0000-0000-0000B2370000}"/>
    <cellStyle name="계산 2 3 6 4 4 5" xfId="14248" xr:uid="{00000000-0005-0000-0000-0000B3370000}"/>
    <cellStyle name="계산 2 3 6 4 5" xfId="14249" xr:uid="{00000000-0005-0000-0000-0000B4370000}"/>
    <cellStyle name="계산 2 3 6 4 6" xfId="14250" xr:uid="{00000000-0005-0000-0000-0000B5370000}"/>
    <cellStyle name="계산 2 3 6 4 7" xfId="14251" xr:uid="{00000000-0005-0000-0000-0000B6370000}"/>
    <cellStyle name="계산 2 3 6 4 8" xfId="14252" xr:uid="{00000000-0005-0000-0000-0000B7370000}"/>
    <cellStyle name="계산 2 3 6 5" xfId="14253" xr:uid="{00000000-0005-0000-0000-0000B8370000}"/>
    <cellStyle name="계산 2 3 6 5 2" xfId="14254" xr:uid="{00000000-0005-0000-0000-0000B9370000}"/>
    <cellStyle name="계산 2 3 6 5 3" xfId="14255" xr:uid="{00000000-0005-0000-0000-0000BA370000}"/>
    <cellStyle name="계산 2 3 6 5 4" xfId="14256" xr:uid="{00000000-0005-0000-0000-0000BB370000}"/>
    <cellStyle name="계산 2 3 6 5 5" xfId="14257" xr:uid="{00000000-0005-0000-0000-0000BC370000}"/>
    <cellStyle name="계산 2 3 6 6" xfId="14258" xr:uid="{00000000-0005-0000-0000-0000BD370000}"/>
    <cellStyle name="계산 2 3 6 6 2" xfId="14259" xr:uid="{00000000-0005-0000-0000-0000BE370000}"/>
    <cellStyle name="계산 2 3 6 6 3" xfId="14260" xr:uid="{00000000-0005-0000-0000-0000BF370000}"/>
    <cellStyle name="계산 2 3 6 6 4" xfId="14261" xr:uid="{00000000-0005-0000-0000-0000C0370000}"/>
    <cellStyle name="계산 2 3 6 6 5" xfId="14262" xr:uid="{00000000-0005-0000-0000-0000C1370000}"/>
    <cellStyle name="계산 2 3 6 7" xfId="14263" xr:uid="{00000000-0005-0000-0000-0000C2370000}"/>
    <cellStyle name="계산 2 3 6 7 2" xfId="14264" xr:uid="{00000000-0005-0000-0000-0000C3370000}"/>
    <cellStyle name="계산 2 3 6 7 3" xfId="14265" xr:uid="{00000000-0005-0000-0000-0000C4370000}"/>
    <cellStyle name="계산 2 3 6 7 4" xfId="14266" xr:uid="{00000000-0005-0000-0000-0000C5370000}"/>
    <cellStyle name="계산 2 3 6 7 5" xfId="14267" xr:uid="{00000000-0005-0000-0000-0000C6370000}"/>
    <cellStyle name="계산 2 3 6 8" xfId="14268" xr:uid="{00000000-0005-0000-0000-0000C7370000}"/>
    <cellStyle name="계산 2 3 6 9" xfId="14269" xr:uid="{00000000-0005-0000-0000-0000C8370000}"/>
    <cellStyle name="계산 2 3 7" xfId="14270" xr:uid="{00000000-0005-0000-0000-0000C9370000}"/>
    <cellStyle name="계산 2 3 7 2" xfId="14271" xr:uid="{00000000-0005-0000-0000-0000CA370000}"/>
    <cellStyle name="계산 2 3 7 2 2" xfId="14272" xr:uid="{00000000-0005-0000-0000-0000CB370000}"/>
    <cellStyle name="계산 2 3 7 2 3" xfId="14273" xr:uid="{00000000-0005-0000-0000-0000CC370000}"/>
    <cellStyle name="계산 2 3 7 2 4" xfId="14274" xr:uid="{00000000-0005-0000-0000-0000CD370000}"/>
    <cellStyle name="계산 2 3 7 2 5" xfId="14275" xr:uid="{00000000-0005-0000-0000-0000CE370000}"/>
    <cellStyle name="계산 2 3 7 3" xfId="14276" xr:uid="{00000000-0005-0000-0000-0000CF370000}"/>
    <cellStyle name="계산 2 3 7 3 2" xfId="14277" xr:uid="{00000000-0005-0000-0000-0000D0370000}"/>
    <cellStyle name="계산 2 3 7 3 3" xfId="14278" xr:uid="{00000000-0005-0000-0000-0000D1370000}"/>
    <cellStyle name="계산 2 3 7 3 4" xfId="14279" xr:uid="{00000000-0005-0000-0000-0000D2370000}"/>
    <cellStyle name="계산 2 3 7 3 5" xfId="14280" xr:uid="{00000000-0005-0000-0000-0000D3370000}"/>
    <cellStyle name="계산 2 3 7 4" xfId="14281" xr:uid="{00000000-0005-0000-0000-0000D4370000}"/>
    <cellStyle name="계산 2 3 7 4 2" xfId="14282" xr:uid="{00000000-0005-0000-0000-0000D5370000}"/>
    <cellStyle name="계산 2 3 7 4 3" xfId="14283" xr:uid="{00000000-0005-0000-0000-0000D6370000}"/>
    <cellStyle name="계산 2 3 7 4 4" xfId="14284" xr:uid="{00000000-0005-0000-0000-0000D7370000}"/>
    <cellStyle name="계산 2 3 7 4 5" xfId="14285" xr:uid="{00000000-0005-0000-0000-0000D8370000}"/>
    <cellStyle name="계산 2 3 7 5" xfId="14286" xr:uid="{00000000-0005-0000-0000-0000D9370000}"/>
    <cellStyle name="계산 2 3 7 6" xfId="14287" xr:uid="{00000000-0005-0000-0000-0000DA370000}"/>
    <cellStyle name="계산 2 3 7 7" xfId="14288" xr:uid="{00000000-0005-0000-0000-0000DB370000}"/>
    <cellStyle name="계산 2 3 7 8" xfId="14289" xr:uid="{00000000-0005-0000-0000-0000DC370000}"/>
    <cellStyle name="계산 2 3 8" xfId="14290" xr:uid="{00000000-0005-0000-0000-0000DD370000}"/>
    <cellStyle name="계산 2 3 8 2" xfId="14291" xr:uid="{00000000-0005-0000-0000-0000DE370000}"/>
    <cellStyle name="계산 2 3 8 2 2" xfId="14292" xr:uid="{00000000-0005-0000-0000-0000DF370000}"/>
    <cellStyle name="계산 2 3 8 2 3" xfId="14293" xr:uid="{00000000-0005-0000-0000-0000E0370000}"/>
    <cellStyle name="계산 2 3 8 2 4" xfId="14294" xr:uid="{00000000-0005-0000-0000-0000E1370000}"/>
    <cellStyle name="계산 2 3 8 2 5" xfId="14295" xr:uid="{00000000-0005-0000-0000-0000E2370000}"/>
    <cellStyle name="계산 2 3 8 3" xfId="14296" xr:uid="{00000000-0005-0000-0000-0000E3370000}"/>
    <cellStyle name="계산 2 3 8 3 2" xfId="14297" xr:uid="{00000000-0005-0000-0000-0000E4370000}"/>
    <cellStyle name="계산 2 3 8 3 3" xfId="14298" xr:uid="{00000000-0005-0000-0000-0000E5370000}"/>
    <cellStyle name="계산 2 3 8 3 4" xfId="14299" xr:uid="{00000000-0005-0000-0000-0000E6370000}"/>
    <cellStyle name="계산 2 3 8 3 5" xfId="14300" xr:uid="{00000000-0005-0000-0000-0000E7370000}"/>
    <cellStyle name="계산 2 3 8 4" xfId="14301" xr:uid="{00000000-0005-0000-0000-0000E8370000}"/>
    <cellStyle name="계산 2 3 8 4 2" xfId="14302" xr:uid="{00000000-0005-0000-0000-0000E9370000}"/>
    <cellStyle name="계산 2 3 8 4 3" xfId="14303" xr:uid="{00000000-0005-0000-0000-0000EA370000}"/>
    <cellStyle name="계산 2 3 8 4 4" xfId="14304" xr:uid="{00000000-0005-0000-0000-0000EB370000}"/>
    <cellStyle name="계산 2 3 8 4 5" xfId="14305" xr:uid="{00000000-0005-0000-0000-0000EC370000}"/>
    <cellStyle name="계산 2 3 8 5" xfId="14306" xr:uid="{00000000-0005-0000-0000-0000ED370000}"/>
    <cellStyle name="계산 2 3 8 6" xfId="14307" xr:uid="{00000000-0005-0000-0000-0000EE370000}"/>
    <cellStyle name="계산 2 3 8 7" xfId="14308" xr:uid="{00000000-0005-0000-0000-0000EF370000}"/>
    <cellStyle name="계산 2 3 8 8" xfId="14309" xr:uid="{00000000-0005-0000-0000-0000F0370000}"/>
    <cellStyle name="계산 2 3 9" xfId="14310" xr:uid="{00000000-0005-0000-0000-0000F1370000}"/>
    <cellStyle name="계산 2 3 9 2" xfId="14311" xr:uid="{00000000-0005-0000-0000-0000F2370000}"/>
    <cellStyle name="계산 2 3 9 2 2" xfId="14312" xr:uid="{00000000-0005-0000-0000-0000F3370000}"/>
    <cellStyle name="계산 2 3 9 2 3" xfId="14313" xr:uid="{00000000-0005-0000-0000-0000F4370000}"/>
    <cellStyle name="계산 2 3 9 2 4" xfId="14314" xr:uid="{00000000-0005-0000-0000-0000F5370000}"/>
    <cellStyle name="계산 2 3 9 2 5" xfId="14315" xr:uid="{00000000-0005-0000-0000-0000F6370000}"/>
    <cellStyle name="계산 2 3 9 3" xfId="14316" xr:uid="{00000000-0005-0000-0000-0000F7370000}"/>
    <cellStyle name="계산 2 3 9 3 2" xfId="14317" xr:uid="{00000000-0005-0000-0000-0000F8370000}"/>
    <cellStyle name="계산 2 3 9 3 3" xfId="14318" xr:uid="{00000000-0005-0000-0000-0000F9370000}"/>
    <cellStyle name="계산 2 3 9 3 4" xfId="14319" xr:uid="{00000000-0005-0000-0000-0000FA370000}"/>
    <cellStyle name="계산 2 3 9 3 5" xfId="14320" xr:uid="{00000000-0005-0000-0000-0000FB370000}"/>
    <cellStyle name="계산 2 3 9 4" xfId="14321" xr:uid="{00000000-0005-0000-0000-0000FC370000}"/>
    <cellStyle name="계산 2 3 9 4 2" xfId="14322" xr:uid="{00000000-0005-0000-0000-0000FD370000}"/>
    <cellStyle name="계산 2 3 9 4 3" xfId="14323" xr:uid="{00000000-0005-0000-0000-0000FE370000}"/>
    <cellStyle name="계산 2 3 9 4 4" xfId="14324" xr:uid="{00000000-0005-0000-0000-0000FF370000}"/>
    <cellStyle name="계산 2 3 9 4 5" xfId="14325" xr:uid="{00000000-0005-0000-0000-000000380000}"/>
    <cellStyle name="계산 2 3 9 5" xfId="14326" xr:uid="{00000000-0005-0000-0000-000001380000}"/>
    <cellStyle name="계산 2 3 9 6" xfId="14327" xr:uid="{00000000-0005-0000-0000-000002380000}"/>
    <cellStyle name="계산 2 3 9 7" xfId="14328" xr:uid="{00000000-0005-0000-0000-000003380000}"/>
    <cellStyle name="계산 2 3 9 8" xfId="14329" xr:uid="{00000000-0005-0000-0000-000004380000}"/>
    <cellStyle name="계산 2 4" xfId="14330" xr:uid="{00000000-0005-0000-0000-000005380000}"/>
    <cellStyle name="계산 2 4 2" xfId="51204" xr:uid="{00000000-0005-0000-0000-000006380000}"/>
    <cellStyle name="계산 2 4 3" xfId="51205" xr:uid="{00000000-0005-0000-0000-000007380000}"/>
    <cellStyle name="계산 2 4 4" xfId="51206" xr:uid="{00000000-0005-0000-0000-000008380000}"/>
    <cellStyle name="계산 2 4 5" xfId="51207" xr:uid="{00000000-0005-0000-0000-000009380000}"/>
    <cellStyle name="계산 2 4 6" xfId="51208" xr:uid="{00000000-0005-0000-0000-00000A380000}"/>
    <cellStyle name="계산 2 4 7" xfId="51209" xr:uid="{00000000-0005-0000-0000-00000B380000}"/>
    <cellStyle name="계산 2 4 8" xfId="51210" xr:uid="{00000000-0005-0000-0000-00000C380000}"/>
    <cellStyle name="계산 2 5" xfId="14331" xr:uid="{00000000-0005-0000-0000-00000D380000}"/>
    <cellStyle name="계산 2 5 10" xfId="14332" xr:uid="{00000000-0005-0000-0000-00000E380000}"/>
    <cellStyle name="계산 2 5 10 2" xfId="14333" xr:uid="{00000000-0005-0000-0000-00000F380000}"/>
    <cellStyle name="계산 2 5 10 3" xfId="14334" xr:uid="{00000000-0005-0000-0000-000010380000}"/>
    <cellStyle name="계산 2 5 10 4" xfId="14335" xr:uid="{00000000-0005-0000-0000-000011380000}"/>
    <cellStyle name="계산 2 5 10 5" xfId="14336" xr:uid="{00000000-0005-0000-0000-000012380000}"/>
    <cellStyle name="계산 2 5 11" xfId="14337" xr:uid="{00000000-0005-0000-0000-000013380000}"/>
    <cellStyle name="계산 2 5 11 2" xfId="14338" xr:uid="{00000000-0005-0000-0000-000014380000}"/>
    <cellStyle name="계산 2 5 11 3" xfId="14339" xr:uid="{00000000-0005-0000-0000-000015380000}"/>
    <cellStyle name="계산 2 5 11 4" xfId="14340" xr:uid="{00000000-0005-0000-0000-000016380000}"/>
    <cellStyle name="계산 2 5 11 5" xfId="14341" xr:uid="{00000000-0005-0000-0000-000017380000}"/>
    <cellStyle name="계산 2 5 12" xfId="14342" xr:uid="{00000000-0005-0000-0000-000018380000}"/>
    <cellStyle name="계산 2 5 13" xfId="14343" xr:uid="{00000000-0005-0000-0000-000019380000}"/>
    <cellStyle name="계산 2 5 14" xfId="14344" xr:uid="{00000000-0005-0000-0000-00001A380000}"/>
    <cellStyle name="계산 2 5 15" xfId="14345" xr:uid="{00000000-0005-0000-0000-00001B380000}"/>
    <cellStyle name="계산 2 5 2" xfId="14346" xr:uid="{00000000-0005-0000-0000-00001C380000}"/>
    <cellStyle name="계산 2 5 2 10" xfId="14347" xr:uid="{00000000-0005-0000-0000-00001D380000}"/>
    <cellStyle name="계산 2 5 2 11" xfId="14348" xr:uid="{00000000-0005-0000-0000-00001E380000}"/>
    <cellStyle name="계산 2 5 2 12" xfId="14349" xr:uid="{00000000-0005-0000-0000-00001F380000}"/>
    <cellStyle name="계산 2 5 2 13" xfId="14350" xr:uid="{00000000-0005-0000-0000-000020380000}"/>
    <cellStyle name="계산 2 5 2 2" xfId="14351" xr:uid="{00000000-0005-0000-0000-000021380000}"/>
    <cellStyle name="계산 2 5 2 2 10" xfId="14352" xr:uid="{00000000-0005-0000-0000-000022380000}"/>
    <cellStyle name="계산 2 5 2 2 11" xfId="14353" xr:uid="{00000000-0005-0000-0000-000023380000}"/>
    <cellStyle name="계산 2 5 2 2 2" xfId="14354" xr:uid="{00000000-0005-0000-0000-000024380000}"/>
    <cellStyle name="계산 2 5 2 2 2 2" xfId="14355" xr:uid="{00000000-0005-0000-0000-000025380000}"/>
    <cellStyle name="계산 2 5 2 2 2 2 2" xfId="14356" xr:uid="{00000000-0005-0000-0000-000026380000}"/>
    <cellStyle name="계산 2 5 2 2 2 2 3" xfId="14357" xr:uid="{00000000-0005-0000-0000-000027380000}"/>
    <cellStyle name="계산 2 5 2 2 2 2 4" xfId="14358" xr:uid="{00000000-0005-0000-0000-000028380000}"/>
    <cellStyle name="계산 2 5 2 2 2 2 5" xfId="14359" xr:uid="{00000000-0005-0000-0000-000029380000}"/>
    <cellStyle name="계산 2 5 2 2 2 3" xfId="14360" xr:uid="{00000000-0005-0000-0000-00002A380000}"/>
    <cellStyle name="계산 2 5 2 2 2 3 2" xfId="14361" xr:uid="{00000000-0005-0000-0000-00002B380000}"/>
    <cellStyle name="계산 2 5 2 2 2 3 3" xfId="14362" xr:uid="{00000000-0005-0000-0000-00002C380000}"/>
    <cellStyle name="계산 2 5 2 2 2 3 4" xfId="14363" xr:uid="{00000000-0005-0000-0000-00002D380000}"/>
    <cellStyle name="계산 2 5 2 2 2 3 5" xfId="14364" xr:uid="{00000000-0005-0000-0000-00002E380000}"/>
    <cellStyle name="계산 2 5 2 2 2 4" xfId="14365" xr:uid="{00000000-0005-0000-0000-00002F380000}"/>
    <cellStyle name="계산 2 5 2 2 2 4 2" xfId="14366" xr:uid="{00000000-0005-0000-0000-000030380000}"/>
    <cellStyle name="계산 2 5 2 2 2 4 3" xfId="14367" xr:uid="{00000000-0005-0000-0000-000031380000}"/>
    <cellStyle name="계산 2 5 2 2 2 4 4" xfId="14368" xr:uid="{00000000-0005-0000-0000-000032380000}"/>
    <cellStyle name="계산 2 5 2 2 2 4 5" xfId="14369" xr:uid="{00000000-0005-0000-0000-000033380000}"/>
    <cellStyle name="계산 2 5 2 2 2 5" xfId="14370" xr:uid="{00000000-0005-0000-0000-000034380000}"/>
    <cellStyle name="계산 2 5 2 2 2 6" xfId="14371" xr:uid="{00000000-0005-0000-0000-000035380000}"/>
    <cellStyle name="계산 2 5 2 2 2 7" xfId="14372" xr:uid="{00000000-0005-0000-0000-000036380000}"/>
    <cellStyle name="계산 2 5 2 2 2 8" xfId="14373" xr:uid="{00000000-0005-0000-0000-000037380000}"/>
    <cellStyle name="계산 2 5 2 2 3" xfId="14374" xr:uid="{00000000-0005-0000-0000-000038380000}"/>
    <cellStyle name="계산 2 5 2 2 3 2" xfId="14375" xr:uid="{00000000-0005-0000-0000-000039380000}"/>
    <cellStyle name="계산 2 5 2 2 3 2 2" xfId="14376" xr:uid="{00000000-0005-0000-0000-00003A380000}"/>
    <cellStyle name="계산 2 5 2 2 3 2 3" xfId="14377" xr:uid="{00000000-0005-0000-0000-00003B380000}"/>
    <cellStyle name="계산 2 5 2 2 3 2 4" xfId="14378" xr:uid="{00000000-0005-0000-0000-00003C380000}"/>
    <cellStyle name="계산 2 5 2 2 3 2 5" xfId="14379" xr:uid="{00000000-0005-0000-0000-00003D380000}"/>
    <cellStyle name="계산 2 5 2 2 3 3" xfId="14380" xr:uid="{00000000-0005-0000-0000-00003E380000}"/>
    <cellStyle name="계산 2 5 2 2 3 3 2" xfId="14381" xr:uid="{00000000-0005-0000-0000-00003F380000}"/>
    <cellStyle name="계산 2 5 2 2 3 3 3" xfId="14382" xr:uid="{00000000-0005-0000-0000-000040380000}"/>
    <cellStyle name="계산 2 5 2 2 3 3 4" xfId="14383" xr:uid="{00000000-0005-0000-0000-000041380000}"/>
    <cellStyle name="계산 2 5 2 2 3 3 5" xfId="14384" xr:uid="{00000000-0005-0000-0000-000042380000}"/>
    <cellStyle name="계산 2 5 2 2 3 4" xfId="14385" xr:uid="{00000000-0005-0000-0000-000043380000}"/>
    <cellStyle name="계산 2 5 2 2 3 4 2" xfId="14386" xr:uid="{00000000-0005-0000-0000-000044380000}"/>
    <cellStyle name="계산 2 5 2 2 3 4 3" xfId="14387" xr:uid="{00000000-0005-0000-0000-000045380000}"/>
    <cellStyle name="계산 2 5 2 2 3 4 4" xfId="14388" xr:uid="{00000000-0005-0000-0000-000046380000}"/>
    <cellStyle name="계산 2 5 2 2 3 4 5" xfId="14389" xr:uid="{00000000-0005-0000-0000-000047380000}"/>
    <cellStyle name="계산 2 5 2 2 3 5" xfId="14390" xr:uid="{00000000-0005-0000-0000-000048380000}"/>
    <cellStyle name="계산 2 5 2 2 3 6" xfId="14391" xr:uid="{00000000-0005-0000-0000-000049380000}"/>
    <cellStyle name="계산 2 5 2 2 3 7" xfId="14392" xr:uid="{00000000-0005-0000-0000-00004A380000}"/>
    <cellStyle name="계산 2 5 2 2 3 8" xfId="14393" xr:uid="{00000000-0005-0000-0000-00004B380000}"/>
    <cellStyle name="계산 2 5 2 2 4" xfId="14394" xr:uid="{00000000-0005-0000-0000-00004C380000}"/>
    <cellStyle name="계산 2 5 2 2 4 2" xfId="14395" xr:uid="{00000000-0005-0000-0000-00004D380000}"/>
    <cellStyle name="계산 2 5 2 2 4 2 2" xfId="14396" xr:uid="{00000000-0005-0000-0000-00004E380000}"/>
    <cellStyle name="계산 2 5 2 2 4 2 3" xfId="14397" xr:uid="{00000000-0005-0000-0000-00004F380000}"/>
    <cellStyle name="계산 2 5 2 2 4 2 4" xfId="14398" xr:uid="{00000000-0005-0000-0000-000050380000}"/>
    <cellStyle name="계산 2 5 2 2 4 2 5" xfId="14399" xr:uid="{00000000-0005-0000-0000-000051380000}"/>
    <cellStyle name="계산 2 5 2 2 4 3" xfId="14400" xr:uid="{00000000-0005-0000-0000-000052380000}"/>
    <cellStyle name="계산 2 5 2 2 4 3 2" xfId="14401" xr:uid="{00000000-0005-0000-0000-000053380000}"/>
    <cellStyle name="계산 2 5 2 2 4 3 3" xfId="14402" xr:uid="{00000000-0005-0000-0000-000054380000}"/>
    <cellStyle name="계산 2 5 2 2 4 3 4" xfId="14403" xr:uid="{00000000-0005-0000-0000-000055380000}"/>
    <cellStyle name="계산 2 5 2 2 4 3 5" xfId="14404" xr:uid="{00000000-0005-0000-0000-000056380000}"/>
    <cellStyle name="계산 2 5 2 2 4 4" xfId="14405" xr:uid="{00000000-0005-0000-0000-000057380000}"/>
    <cellStyle name="계산 2 5 2 2 4 4 2" xfId="14406" xr:uid="{00000000-0005-0000-0000-000058380000}"/>
    <cellStyle name="계산 2 5 2 2 4 4 3" xfId="14407" xr:uid="{00000000-0005-0000-0000-000059380000}"/>
    <cellStyle name="계산 2 5 2 2 4 4 4" xfId="14408" xr:uid="{00000000-0005-0000-0000-00005A380000}"/>
    <cellStyle name="계산 2 5 2 2 4 4 5" xfId="14409" xr:uid="{00000000-0005-0000-0000-00005B380000}"/>
    <cellStyle name="계산 2 5 2 2 4 5" xfId="14410" xr:uid="{00000000-0005-0000-0000-00005C380000}"/>
    <cellStyle name="계산 2 5 2 2 4 6" xfId="14411" xr:uid="{00000000-0005-0000-0000-00005D380000}"/>
    <cellStyle name="계산 2 5 2 2 4 7" xfId="14412" xr:uid="{00000000-0005-0000-0000-00005E380000}"/>
    <cellStyle name="계산 2 5 2 2 4 8" xfId="14413" xr:uid="{00000000-0005-0000-0000-00005F380000}"/>
    <cellStyle name="계산 2 5 2 2 5" xfId="14414" xr:uid="{00000000-0005-0000-0000-000060380000}"/>
    <cellStyle name="계산 2 5 2 2 5 2" xfId="14415" xr:uid="{00000000-0005-0000-0000-000061380000}"/>
    <cellStyle name="계산 2 5 2 2 5 3" xfId="14416" xr:uid="{00000000-0005-0000-0000-000062380000}"/>
    <cellStyle name="계산 2 5 2 2 5 4" xfId="14417" xr:uid="{00000000-0005-0000-0000-000063380000}"/>
    <cellStyle name="계산 2 5 2 2 5 5" xfId="14418" xr:uid="{00000000-0005-0000-0000-000064380000}"/>
    <cellStyle name="계산 2 5 2 2 6" xfId="14419" xr:uid="{00000000-0005-0000-0000-000065380000}"/>
    <cellStyle name="계산 2 5 2 2 6 2" xfId="14420" xr:uid="{00000000-0005-0000-0000-000066380000}"/>
    <cellStyle name="계산 2 5 2 2 6 3" xfId="14421" xr:uid="{00000000-0005-0000-0000-000067380000}"/>
    <cellStyle name="계산 2 5 2 2 6 4" xfId="14422" xr:uid="{00000000-0005-0000-0000-000068380000}"/>
    <cellStyle name="계산 2 5 2 2 6 5" xfId="14423" xr:uid="{00000000-0005-0000-0000-000069380000}"/>
    <cellStyle name="계산 2 5 2 2 7" xfId="14424" xr:uid="{00000000-0005-0000-0000-00006A380000}"/>
    <cellStyle name="계산 2 5 2 2 7 2" xfId="14425" xr:uid="{00000000-0005-0000-0000-00006B380000}"/>
    <cellStyle name="계산 2 5 2 2 7 3" xfId="14426" xr:uid="{00000000-0005-0000-0000-00006C380000}"/>
    <cellStyle name="계산 2 5 2 2 7 4" xfId="14427" xr:uid="{00000000-0005-0000-0000-00006D380000}"/>
    <cellStyle name="계산 2 5 2 2 7 5" xfId="14428" xr:uid="{00000000-0005-0000-0000-00006E380000}"/>
    <cellStyle name="계산 2 5 2 2 8" xfId="14429" xr:uid="{00000000-0005-0000-0000-00006F380000}"/>
    <cellStyle name="계산 2 5 2 2 9" xfId="14430" xr:uid="{00000000-0005-0000-0000-000070380000}"/>
    <cellStyle name="계산 2 5 2 3" xfId="14431" xr:uid="{00000000-0005-0000-0000-000071380000}"/>
    <cellStyle name="계산 2 5 2 3 10" xfId="14432" xr:uid="{00000000-0005-0000-0000-000072380000}"/>
    <cellStyle name="계산 2 5 2 3 11" xfId="14433" xr:uid="{00000000-0005-0000-0000-000073380000}"/>
    <cellStyle name="계산 2 5 2 3 2" xfId="14434" xr:uid="{00000000-0005-0000-0000-000074380000}"/>
    <cellStyle name="계산 2 5 2 3 2 2" xfId="14435" xr:uid="{00000000-0005-0000-0000-000075380000}"/>
    <cellStyle name="계산 2 5 2 3 2 2 2" xfId="14436" xr:uid="{00000000-0005-0000-0000-000076380000}"/>
    <cellStyle name="계산 2 5 2 3 2 2 3" xfId="14437" xr:uid="{00000000-0005-0000-0000-000077380000}"/>
    <cellStyle name="계산 2 5 2 3 2 2 4" xfId="14438" xr:uid="{00000000-0005-0000-0000-000078380000}"/>
    <cellStyle name="계산 2 5 2 3 2 2 5" xfId="14439" xr:uid="{00000000-0005-0000-0000-000079380000}"/>
    <cellStyle name="계산 2 5 2 3 2 3" xfId="14440" xr:uid="{00000000-0005-0000-0000-00007A380000}"/>
    <cellStyle name="계산 2 5 2 3 2 3 2" xfId="14441" xr:uid="{00000000-0005-0000-0000-00007B380000}"/>
    <cellStyle name="계산 2 5 2 3 2 3 3" xfId="14442" xr:uid="{00000000-0005-0000-0000-00007C380000}"/>
    <cellStyle name="계산 2 5 2 3 2 3 4" xfId="14443" xr:uid="{00000000-0005-0000-0000-00007D380000}"/>
    <cellStyle name="계산 2 5 2 3 2 3 5" xfId="14444" xr:uid="{00000000-0005-0000-0000-00007E380000}"/>
    <cellStyle name="계산 2 5 2 3 2 4" xfId="14445" xr:uid="{00000000-0005-0000-0000-00007F380000}"/>
    <cellStyle name="계산 2 5 2 3 2 4 2" xfId="14446" xr:uid="{00000000-0005-0000-0000-000080380000}"/>
    <cellStyle name="계산 2 5 2 3 2 4 3" xfId="14447" xr:uid="{00000000-0005-0000-0000-000081380000}"/>
    <cellStyle name="계산 2 5 2 3 2 4 4" xfId="14448" xr:uid="{00000000-0005-0000-0000-000082380000}"/>
    <cellStyle name="계산 2 5 2 3 2 4 5" xfId="14449" xr:uid="{00000000-0005-0000-0000-000083380000}"/>
    <cellStyle name="계산 2 5 2 3 2 5" xfId="14450" xr:uid="{00000000-0005-0000-0000-000084380000}"/>
    <cellStyle name="계산 2 5 2 3 2 6" xfId="14451" xr:uid="{00000000-0005-0000-0000-000085380000}"/>
    <cellStyle name="계산 2 5 2 3 2 7" xfId="14452" xr:uid="{00000000-0005-0000-0000-000086380000}"/>
    <cellStyle name="계산 2 5 2 3 2 8" xfId="14453" xr:uid="{00000000-0005-0000-0000-000087380000}"/>
    <cellStyle name="계산 2 5 2 3 3" xfId="14454" xr:uid="{00000000-0005-0000-0000-000088380000}"/>
    <cellStyle name="계산 2 5 2 3 3 2" xfId="14455" xr:uid="{00000000-0005-0000-0000-000089380000}"/>
    <cellStyle name="계산 2 5 2 3 3 2 2" xfId="14456" xr:uid="{00000000-0005-0000-0000-00008A380000}"/>
    <cellStyle name="계산 2 5 2 3 3 2 3" xfId="14457" xr:uid="{00000000-0005-0000-0000-00008B380000}"/>
    <cellStyle name="계산 2 5 2 3 3 2 4" xfId="14458" xr:uid="{00000000-0005-0000-0000-00008C380000}"/>
    <cellStyle name="계산 2 5 2 3 3 2 5" xfId="14459" xr:uid="{00000000-0005-0000-0000-00008D380000}"/>
    <cellStyle name="계산 2 5 2 3 3 3" xfId="14460" xr:uid="{00000000-0005-0000-0000-00008E380000}"/>
    <cellStyle name="계산 2 5 2 3 3 3 2" xfId="14461" xr:uid="{00000000-0005-0000-0000-00008F380000}"/>
    <cellStyle name="계산 2 5 2 3 3 3 3" xfId="14462" xr:uid="{00000000-0005-0000-0000-000090380000}"/>
    <cellStyle name="계산 2 5 2 3 3 3 4" xfId="14463" xr:uid="{00000000-0005-0000-0000-000091380000}"/>
    <cellStyle name="계산 2 5 2 3 3 3 5" xfId="14464" xr:uid="{00000000-0005-0000-0000-000092380000}"/>
    <cellStyle name="계산 2 5 2 3 3 4" xfId="14465" xr:uid="{00000000-0005-0000-0000-000093380000}"/>
    <cellStyle name="계산 2 5 2 3 3 4 2" xfId="14466" xr:uid="{00000000-0005-0000-0000-000094380000}"/>
    <cellStyle name="계산 2 5 2 3 3 4 3" xfId="14467" xr:uid="{00000000-0005-0000-0000-000095380000}"/>
    <cellStyle name="계산 2 5 2 3 3 4 4" xfId="14468" xr:uid="{00000000-0005-0000-0000-000096380000}"/>
    <cellStyle name="계산 2 5 2 3 3 4 5" xfId="14469" xr:uid="{00000000-0005-0000-0000-000097380000}"/>
    <cellStyle name="계산 2 5 2 3 3 5" xfId="14470" xr:uid="{00000000-0005-0000-0000-000098380000}"/>
    <cellStyle name="계산 2 5 2 3 3 6" xfId="14471" xr:uid="{00000000-0005-0000-0000-000099380000}"/>
    <cellStyle name="계산 2 5 2 3 3 7" xfId="14472" xr:uid="{00000000-0005-0000-0000-00009A380000}"/>
    <cellStyle name="계산 2 5 2 3 3 8" xfId="14473" xr:uid="{00000000-0005-0000-0000-00009B380000}"/>
    <cellStyle name="계산 2 5 2 3 4" xfId="14474" xr:uid="{00000000-0005-0000-0000-00009C380000}"/>
    <cellStyle name="계산 2 5 2 3 4 2" xfId="14475" xr:uid="{00000000-0005-0000-0000-00009D380000}"/>
    <cellStyle name="계산 2 5 2 3 4 2 2" xfId="14476" xr:uid="{00000000-0005-0000-0000-00009E380000}"/>
    <cellStyle name="계산 2 5 2 3 4 2 3" xfId="14477" xr:uid="{00000000-0005-0000-0000-00009F380000}"/>
    <cellStyle name="계산 2 5 2 3 4 2 4" xfId="14478" xr:uid="{00000000-0005-0000-0000-0000A0380000}"/>
    <cellStyle name="계산 2 5 2 3 4 2 5" xfId="14479" xr:uid="{00000000-0005-0000-0000-0000A1380000}"/>
    <cellStyle name="계산 2 5 2 3 4 3" xfId="14480" xr:uid="{00000000-0005-0000-0000-0000A2380000}"/>
    <cellStyle name="계산 2 5 2 3 4 3 2" xfId="14481" xr:uid="{00000000-0005-0000-0000-0000A3380000}"/>
    <cellStyle name="계산 2 5 2 3 4 3 3" xfId="14482" xr:uid="{00000000-0005-0000-0000-0000A4380000}"/>
    <cellStyle name="계산 2 5 2 3 4 3 4" xfId="14483" xr:uid="{00000000-0005-0000-0000-0000A5380000}"/>
    <cellStyle name="계산 2 5 2 3 4 3 5" xfId="14484" xr:uid="{00000000-0005-0000-0000-0000A6380000}"/>
    <cellStyle name="계산 2 5 2 3 4 4" xfId="14485" xr:uid="{00000000-0005-0000-0000-0000A7380000}"/>
    <cellStyle name="계산 2 5 2 3 4 4 2" xfId="14486" xr:uid="{00000000-0005-0000-0000-0000A8380000}"/>
    <cellStyle name="계산 2 5 2 3 4 4 3" xfId="14487" xr:uid="{00000000-0005-0000-0000-0000A9380000}"/>
    <cellStyle name="계산 2 5 2 3 4 4 4" xfId="14488" xr:uid="{00000000-0005-0000-0000-0000AA380000}"/>
    <cellStyle name="계산 2 5 2 3 4 4 5" xfId="14489" xr:uid="{00000000-0005-0000-0000-0000AB380000}"/>
    <cellStyle name="계산 2 5 2 3 4 5" xfId="14490" xr:uid="{00000000-0005-0000-0000-0000AC380000}"/>
    <cellStyle name="계산 2 5 2 3 4 6" xfId="14491" xr:uid="{00000000-0005-0000-0000-0000AD380000}"/>
    <cellStyle name="계산 2 5 2 3 4 7" xfId="14492" xr:uid="{00000000-0005-0000-0000-0000AE380000}"/>
    <cellStyle name="계산 2 5 2 3 4 8" xfId="14493" xr:uid="{00000000-0005-0000-0000-0000AF380000}"/>
    <cellStyle name="계산 2 5 2 3 5" xfId="14494" xr:uid="{00000000-0005-0000-0000-0000B0380000}"/>
    <cellStyle name="계산 2 5 2 3 5 2" xfId="14495" xr:uid="{00000000-0005-0000-0000-0000B1380000}"/>
    <cellStyle name="계산 2 5 2 3 5 3" xfId="14496" xr:uid="{00000000-0005-0000-0000-0000B2380000}"/>
    <cellStyle name="계산 2 5 2 3 5 4" xfId="14497" xr:uid="{00000000-0005-0000-0000-0000B3380000}"/>
    <cellStyle name="계산 2 5 2 3 5 5" xfId="14498" xr:uid="{00000000-0005-0000-0000-0000B4380000}"/>
    <cellStyle name="계산 2 5 2 3 6" xfId="14499" xr:uid="{00000000-0005-0000-0000-0000B5380000}"/>
    <cellStyle name="계산 2 5 2 3 6 2" xfId="14500" xr:uid="{00000000-0005-0000-0000-0000B6380000}"/>
    <cellStyle name="계산 2 5 2 3 6 3" xfId="14501" xr:uid="{00000000-0005-0000-0000-0000B7380000}"/>
    <cellStyle name="계산 2 5 2 3 6 4" xfId="14502" xr:uid="{00000000-0005-0000-0000-0000B8380000}"/>
    <cellStyle name="계산 2 5 2 3 6 5" xfId="14503" xr:uid="{00000000-0005-0000-0000-0000B9380000}"/>
    <cellStyle name="계산 2 5 2 3 7" xfId="14504" xr:uid="{00000000-0005-0000-0000-0000BA380000}"/>
    <cellStyle name="계산 2 5 2 3 7 2" xfId="14505" xr:uid="{00000000-0005-0000-0000-0000BB380000}"/>
    <cellStyle name="계산 2 5 2 3 7 3" xfId="14506" xr:uid="{00000000-0005-0000-0000-0000BC380000}"/>
    <cellStyle name="계산 2 5 2 3 7 4" xfId="14507" xr:uid="{00000000-0005-0000-0000-0000BD380000}"/>
    <cellStyle name="계산 2 5 2 3 7 5" xfId="14508" xr:uid="{00000000-0005-0000-0000-0000BE380000}"/>
    <cellStyle name="계산 2 5 2 3 8" xfId="14509" xr:uid="{00000000-0005-0000-0000-0000BF380000}"/>
    <cellStyle name="계산 2 5 2 3 9" xfId="14510" xr:uid="{00000000-0005-0000-0000-0000C0380000}"/>
    <cellStyle name="계산 2 5 2 4" xfId="14511" xr:uid="{00000000-0005-0000-0000-0000C1380000}"/>
    <cellStyle name="계산 2 5 2 4 2" xfId="14512" xr:uid="{00000000-0005-0000-0000-0000C2380000}"/>
    <cellStyle name="계산 2 5 2 4 2 2" xfId="14513" xr:uid="{00000000-0005-0000-0000-0000C3380000}"/>
    <cellStyle name="계산 2 5 2 4 2 3" xfId="14514" xr:uid="{00000000-0005-0000-0000-0000C4380000}"/>
    <cellStyle name="계산 2 5 2 4 2 4" xfId="14515" xr:uid="{00000000-0005-0000-0000-0000C5380000}"/>
    <cellStyle name="계산 2 5 2 4 2 5" xfId="14516" xr:uid="{00000000-0005-0000-0000-0000C6380000}"/>
    <cellStyle name="계산 2 5 2 4 3" xfId="14517" xr:uid="{00000000-0005-0000-0000-0000C7380000}"/>
    <cellStyle name="계산 2 5 2 4 3 2" xfId="14518" xr:uid="{00000000-0005-0000-0000-0000C8380000}"/>
    <cellStyle name="계산 2 5 2 4 3 3" xfId="14519" xr:uid="{00000000-0005-0000-0000-0000C9380000}"/>
    <cellStyle name="계산 2 5 2 4 3 4" xfId="14520" xr:uid="{00000000-0005-0000-0000-0000CA380000}"/>
    <cellStyle name="계산 2 5 2 4 3 5" xfId="14521" xr:uid="{00000000-0005-0000-0000-0000CB380000}"/>
    <cellStyle name="계산 2 5 2 4 4" xfId="14522" xr:uid="{00000000-0005-0000-0000-0000CC380000}"/>
    <cellStyle name="계산 2 5 2 4 4 2" xfId="14523" xr:uid="{00000000-0005-0000-0000-0000CD380000}"/>
    <cellStyle name="계산 2 5 2 4 4 3" xfId="14524" xr:uid="{00000000-0005-0000-0000-0000CE380000}"/>
    <cellStyle name="계산 2 5 2 4 4 4" xfId="14525" xr:uid="{00000000-0005-0000-0000-0000CF380000}"/>
    <cellStyle name="계산 2 5 2 4 4 5" xfId="14526" xr:uid="{00000000-0005-0000-0000-0000D0380000}"/>
    <cellStyle name="계산 2 5 2 4 5" xfId="14527" xr:uid="{00000000-0005-0000-0000-0000D1380000}"/>
    <cellStyle name="계산 2 5 2 4 6" xfId="14528" xr:uid="{00000000-0005-0000-0000-0000D2380000}"/>
    <cellStyle name="계산 2 5 2 4 7" xfId="14529" xr:uid="{00000000-0005-0000-0000-0000D3380000}"/>
    <cellStyle name="계산 2 5 2 4 8" xfId="14530" xr:uid="{00000000-0005-0000-0000-0000D4380000}"/>
    <cellStyle name="계산 2 5 2 5" xfId="14531" xr:uid="{00000000-0005-0000-0000-0000D5380000}"/>
    <cellStyle name="계산 2 5 2 5 2" xfId="14532" xr:uid="{00000000-0005-0000-0000-0000D6380000}"/>
    <cellStyle name="계산 2 5 2 5 2 2" xfId="14533" xr:uid="{00000000-0005-0000-0000-0000D7380000}"/>
    <cellStyle name="계산 2 5 2 5 2 3" xfId="14534" xr:uid="{00000000-0005-0000-0000-0000D8380000}"/>
    <cellStyle name="계산 2 5 2 5 2 4" xfId="14535" xr:uid="{00000000-0005-0000-0000-0000D9380000}"/>
    <cellStyle name="계산 2 5 2 5 2 5" xfId="14536" xr:uid="{00000000-0005-0000-0000-0000DA380000}"/>
    <cellStyle name="계산 2 5 2 5 3" xfId="14537" xr:uid="{00000000-0005-0000-0000-0000DB380000}"/>
    <cellStyle name="계산 2 5 2 5 3 2" xfId="14538" xr:uid="{00000000-0005-0000-0000-0000DC380000}"/>
    <cellStyle name="계산 2 5 2 5 3 3" xfId="14539" xr:uid="{00000000-0005-0000-0000-0000DD380000}"/>
    <cellStyle name="계산 2 5 2 5 3 4" xfId="14540" xr:uid="{00000000-0005-0000-0000-0000DE380000}"/>
    <cellStyle name="계산 2 5 2 5 3 5" xfId="14541" xr:uid="{00000000-0005-0000-0000-0000DF380000}"/>
    <cellStyle name="계산 2 5 2 5 4" xfId="14542" xr:uid="{00000000-0005-0000-0000-0000E0380000}"/>
    <cellStyle name="계산 2 5 2 5 4 2" xfId="14543" xr:uid="{00000000-0005-0000-0000-0000E1380000}"/>
    <cellStyle name="계산 2 5 2 5 4 3" xfId="14544" xr:uid="{00000000-0005-0000-0000-0000E2380000}"/>
    <cellStyle name="계산 2 5 2 5 4 4" xfId="14545" xr:uid="{00000000-0005-0000-0000-0000E3380000}"/>
    <cellStyle name="계산 2 5 2 5 4 5" xfId="14546" xr:uid="{00000000-0005-0000-0000-0000E4380000}"/>
    <cellStyle name="계산 2 5 2 5 5" xfId="14547" xr:uid="{00000000-0005-0000-0000-0000E5380000}"/>
    <cellStyle name="계산 2 5 2 5 6" xfId="14548" xr:uid="{00000000-0005-0000-0000-0000E6380000}"/>
    <cellStyle name="계산 2 5 2 5 7" xfId="14549" xr:uid="{00000000-0005-0000-0000-0000E7380000}"/>
    <cellStyle name="계산 2 5 2 5 8" xfId="14550" xr:uid="{00000000-0005-0000-0000-0000E8380000}"/>
    <cellStyle name="계산 2 5 2 6" xfId="14551" xr:uid="{00000000-0005-0000-0000-0000E9380000}"/>
    <cellStyle name="계산 2 5 2 6 2" xfId="14552" xr:uid="{00000000-0005-0000-0000-0000EA380000}"/>
    <cellStyle name="계산 2 5 2 6 2 2" xfId="14553" xr:uid="{00000000-0005-0000-0000-0000EB380000}"/>
    <cellStyle name="계산 2 5 2 6 2 3" xfId="14554" xr:uid="{00000000-0005-0000-0000-0000EC380000}"/>
    <cellStyle name="계산 2 5 2 6 2 4" xfId="14555" xr:uid="{00000000-0005-0000-0000-0000ED380000}"/>
    <cellStyle name="계산 2 5 2 6 2 5" xfId="14556" xr:uid="{00000000-0005-0000-0000-0000EE380000}"/>
    <cellStyle name="계산 2 5 2 6 3" xfId="14557" xr:uid="{00000000-0005-0000-0000-0000EF380000}"/>
    <cellStyle name="계산 2 5 2 6 3 2" xfId="14558" xr:uid="{00000000-0005-0000-0000-0000F0380000}"/>
    <cellStyle name="계산 2 5 2 6 3 3" xfId="14559" xr:uid="{00000000-0005-0000-0000-0000F1380000}"/>
    <cellStyle name="계산 2 5 2 6 3 4" xfId="14560" xr:uid="{00000000-0005-0000-0000-0000F2380000}"/>
    <cellStyle name="계산 2 5 2 6 3 5" xfId="14561" xr:uid="{00000000-0005-0000-0000-0000F3380000}"/>
    <cellStyle name="계산 2 5 2 6 4" xfId="14562" xr:uid="{00000000-0005-0000-0000-0000F4380000}"/>
    <cellStyle name="계산 2 5 2 6 4 2" xfId="14563" xr:uid="{00000000-0005-0000-0000-0000F5380000}"/>
    <cellStyle name="계산 2 5 2 6 4 3" xfId="14564" xr:uid="{00000000-0005-0000-0000-0000F6380000}"/>
    <cellStyle name="계산 2 5 2 6 4 4" xfId="14565" xr:uid="{00000000-0005-0000-0000-0000F7380000}"/>
    <cellStyle name="계산 2 5 2 6 4 5" xfId="14566" xr:uid="{00000000-0005-0000-0000-0000F8380000}"/>
    <cellStyle name="계산 2 5 2 6 5" xfId="14567" xr:uid="{00000000-0005-0000-0000-0000F9380000}"/>
    <cellStyle name="계산 2 5 2 6 6" xfId="14568" xr:uid="{00000000-0005-0000-0000-0000FA380000}"/>
    <cellStyle name="계산 2 5 2 6 7" xfId="14569" xr:uid="{00000000-0005-0000-0000-0000FB380000}"/>
    <cellStyle name="계산 2 5 2 6 8" xfId="14570" xr:uid="{00000000-0005-0000-0000-0000FC380000}"/>
    <cellStyle name="계산 2 5 2 7" xfId="14571" xr:uid="{00000000-0005-0000-0000-0000FD380000}"/>
    <cellStyle name="계산 2 5 2 7 2" xfId="14572" xr:uid="{00000000-0005-0000-0000-0000FE380000}"/>
    <cellStyle name="계산 2 5 2 7 3" xfId="14573" xr:uid="{00000000-0005-0000-0000-0000FF380000}"/>
    <cellStyle name="계산 2 5 2 7 4" xfId="14574" xr:uid="{00000000-0005-0000-0000-000000390000}"/>
    <cellStyle name="계산 2 5 2 7 5" xfId="14575" xr:uid="{00000000-0005-0000-0000-000001390000}"/>
    <cellStyle name="계산 2 5 2 8" xfId="14576" xr:uid="{00000000-0005-0000-0000-000002390000}"/>
    <cellStyle name="계산 2 5 2 8 2" xfId="14577" xr:uid="{00000000-0005-0000-0000-000003390000}"/>
    <cellStyle name="계산 2 5 2 8 3" xfId="14578" xr:uid="{00000000-0005-0000-0000-000004390000}"/>
    <cellStyle name="계산 2 5 2 8 4" xfId="14579" xr:uid="{00000000-0005-0000-0000-000005390000}"/>
    <cellStyle name="계산 2 5 2 8 5" xfId="14580" xr:uid="{00000000-0005-0000-0000-000006390000}"/>
    <cellStyle name="계산 2 5 2 9" xfId="14581" xr:uid="{00000000-0005-0000-0000-000007390000}"/>
    <cellStyle name="계산 2 5 2 9 2" xfId="14582" xr:uid="{00000000-0005-0000-0000-000008390000}"/>
    <cellStyle name="계산 2 5 2 9 3" xfId="14583" xr:uid="{00000000-0005-0000-0000-000009390000}"/>
    <cellStyle name="계산 2 5 2 9 4" xfId="14584" xr:uid="{00000000-0005-0000-0000-00000A390000}"/>
    <cellStyle name="계산 2 5 2 9 5" xfId="14585" xr:uid="{00000000-0005-0000-0000-00000B390000}"/>
    <cellStyle name="계산 2 5 3" xfId="14586" xr:uid="{00000000-0005-0000-0000-00000C390000}"/>
    <cellStyle name="계산 2 5 3 10" xfId="14587" xr:uid="{00000000-0005-0000-0000-00000D390000}"/>
    <cellStyle name="계산 2 5 3 11" xfId="14588" xr:uid="{00000000-0005-0000-0000-00000E390000}"/>
    <cellStyle name="계산 2 5 3 2" xfId="14589" xr:uid="{00000000-0005-0000-0000-00000F390000}"/>
    <cellStyle name="계산 2 5 3 2 2" xfId="14590" xr:uid="{00000000-0005-0000-0000-000010390000}"/>
    <cellStyle name="계산 2 5 3 2 2 2" xfId="14591" xr:uid="{00000000-0005-0000-0000-000011390000}"/>
    <cellStyle name="계산 2 5 3 2 2 3" xfId="14592" xr:uid="{00000000-0005-0000-0000-000012390000}"/>
    <cellStyle name="계산 2 5 3 2 2 4" xfId="14593" xr:uid="{00000000-0005-0000-0000-000013390000}"/>
    <cellStyle name="계산 2 5 3 2 2 5" xfId="14594" xr:uid="{00000000-0005-0000-0000-000014390000}"/>
    <cellStyle name="계산 2 5 3 2 3" xfId="14595" xr:uid="{00000000-0005-0000-0000-000015390000}"/>
    <cellStyle name="계산 2 5 3 2 3 2" xfId="14596" xr:uid="{00000000-0005-0000-0000-000016390000}"/>
    <cellStyle name="계산 2 5 3 2 3 3" xfId="14597" xr:uid="{00000000-0005-0000-0000-000017390000}"/>
    <cellStyle name="계산 2 5 3 2 3 4" xfId="14598" xr:uid="{00000000-0005-0000-0000-000018390000}"/>
    <cellStyle name="계산 2 5 3 2 3 5" xfId="14599" xr:uid="{00000000-0005-0000-0000-000019390000}"/>
    <cellStyle name="계산 2 5 3 2 4" xfId="14600" xr:uid="{00000000-0005-0000-0000-00001A390000}"/>
    <cellStyle name="계산 2 5 3 2 4 2" xfId="14601" xr:uid="{00000000-0005-0000-0000-00001B390000}"/>
    <cellStyle name="계산 2 5 3 2 4 3" xfId="14602" xr:uid="{00000000-0005-0000-0000-00001C390000}"/>
    <cellStyle name="계산 2 5 3 2 4 4" xfId="14603" xr:uid="{00000000-0005-0000-0000-00001D390000}"/>
    <cellStyle name="계산 2 5 3 2 4 5" xfId="14604" xr:uid="{00000000-0005-0000-0000-00001E390000}"/>
    <cellStyle name="계산 2 5 3 2 5" xfId="14605" xr:uid="{00000000-0005-0000-0000-00001F390000}"/>
    <cellStyle name="계산 2 5 3 2 6" xfId="14606" xr:uid="{00000000-0005-0000-0000-000020390000}"/>
    <cellStyle name="계산 2 5 3 2 7" xfId="14607" xr:uid="{00000000-0005-0000-0000-000021390000}"/>
    <cellStyle name="계산 2 5 3 2 8" xfId="14608" xr:uid="{00000000-0005-0000-0000-000022390000}"/>
    <cellStyle name="계산 2 5 3 3" xfId="14609" xr:uid="{00000000-0005-0000-0000-000023390000}"/>
    <cellStyle name="계산 2 5 3 3 2" xfId="14610" xr:uid="{00000000-0005-0000-0000-000024390000}"/>
    <cellStyle name="계산 2 5 3 3 2 2" xfId="14611" xr:uid="{00000000-0005-0000-0000-000025390000}"/>
    <cellStyle name="계산 2 5 3 3 2 3" xfId="14612" xr:uid="{00000000-0005-0000-0000-000026390000}"/>
    <cellStyle name="계산 2 5 3 3 2 4" xfId="14613" xr:uid="{00000000-0005-0000-0000-000027390000}"/>
    <cellStyle name="계산 2 5 3 3 2 5" xfId="14614" xr:uid="{00000000-0005-0000-0000-000028390000}"/>
    <cellStyle name="계산 2 5 3 3 3" xfId="14615" xr:uid="{00000000-0005-0000-0000-000029390000}"/>
    <cellStyle name="계산 2 5 3 3 3 2" xfId="14616" xr:uid="{00000000-0005-0000-0000-00002A390000}"/>
    <cellStyle name="계산 2 5 3 3 3 3" xfId="14617" xr:uid="{00000000-0005-0000-0000-00002B390000}"/>
    <cellStyle name="계산 2 5 3 3 3 4" xfId="14618" xr:uid="{00000000-0005-0000-0000-00002C390000}"/>
    <cellStyle name="계산 2 5 3 3 3 5" xfId="14619" xr:uid="{00000000-0005-0000-0000-00002D390000}"/>
    <cellStyle name="계산 2 5 3 3 4" xfId="14620" xr:uid="{00000000-0005-0000-0000-00002E390000}"/>
    <cellStyle name="계산 2 5 3 3 4 2" xfId="14621" xr:uid="{00000000-0005-0000-0000-00002F390000}"/>
    <cellStyle name="계산 2 5 3 3 4 3" xfId="14622" xr:uid="{00000000-0005-0000-0000-000030390000}"/>
    <cellStyle name="계산 2 5 3 3 4 4" xfId="14623" xr:uid="{00000000-0005-0000-0000-000031390000}"/>
    <cellStyle name="계산 2 5 3 3 4 5" xfId="14624" xr:uid="{00000000-0005-0000-0000-000032390000}"/>
    <cellStyle name="계산 2 5 3 3 5" xfId="14625" xr:uid="{00000000-0005-0000-0000-000033390000}"/>
    <cellStyle name="계산 2 5 3 3 6" xfId="14626" xr:uid="{00000000-0005-0000-0000-000034390000}"/>
    <cellStyle name="계산 2 5 3 3 7" xfId="14627" xr:uid="{00000000-0005-0000-0000-000035390000}"/>
    <cellStyle name="계산 2 5 3 3 8" xfId="14628" xr:uid="{00000000-0005-0000-0000-000036390000}"/>
    <cellStyle name="계산 2 5 3 4" xfId="14629" xr:uid="{00000000-0005-0000-0000-000037390000}"/>
    <cellStyle name="계산 2 5 3 4 2" xfId="14630" xr:uid="{00000000-0005-0000-0000-000038390000}"/>
    <cellStyle name="계산 2 5 3 4 2 2" xfId="14631" xr:uid="{00000000-0005-0000-0000-000039390000}"/>
    <cellStyle name="계산 2 5 3 4 2 3" xfId="14632" xr:uid="{00000000-0005-0000-0000-00003A390000}"/>
    <cellStyle name="계산 2 5 3 4 2 4" xfId="14633" xr:uid="{00000000-0005-0000-0000-00003B390000}"/>
    <cellStyle name="계산 2 5 3 4 2 5" xfId="14634" xr:uid="{00000000-0005-0000-0000-00003C390000}"/>
    <cellStyle name="계산 2 5 3 4 3" xfId="14635" xr:uid="{00000000-0005-0000-0000-00003D390000}"/>
    <cellStyle name="계산 2 5 3 4 3 2" xfId="14636" xr:uid="{00000000-0005-0000-0000-00003E390000}"/>
    <cellStyle name="계산 2 5 3 4 3 3" xfId="14637" xr:uid="{00000000-0005-0000-0000-00003F390000}"/>
    <cellStyle name="계산 2 5 3 4 3 4" xfId="14638" xr:uid="{00000000-0005-0000-0000-000040390000}"/>
    <cellStyle name="계산 2 5 3 4 3 5" xfId="14639" xr:uid="{00000000-0005-0000-0000-000041390000}"/>
    <cellStyle name="계산 2 5 3 4 4" xfId="14640" xr:uid="{00000000-0005-0000-0000-000042390000}"/>
    <cellStyle name="계산 2 5 3 4 4 2" xfId="14641" xr:uid="{00000000-0005-0000-0000-000043390000}"/>
    <cellStyle name="계산 2 5 3 4 4 3" xfId="14642" xr:uid="{00000000-0005-0000-0000-000044390000}"/>
    <cellStyle name="계산 2 5 3 4 4 4" xfId="14643" xr:uid="{00000000-0005-0000-0000-000045390000}"/>
    <cellStyle name="계산 2 5 3 4 4 5" xfId="14644" xr:uid="{00000000-0005-0000-0000-000046390000}"/>
    <cellStyle name="계산 2 5 3 4 5" xfId="14645" xr:uid="{00000000-0005-0000-0000-000047390000}"/>
    <cellStyle name="계산 2 5 3 4 6" xfId="14646" xr:uid="{00000000-0005-0000-0000-000048390000}"/>
    <cellStyle name="계산 2 5 3 4 7" xfId="14647" xr:uid="{00000000-0005-0000-0000-000049390000}"/>
    <cellStyle name="계산 2 5 3 4 8" xfId="14648" xr:uid="{00000000-0005-0000-0000-00004A390000}"/>
    <cellStyle name="계산 2 5 3 5" xfId="14649" xr:uid="{00000000-0005-0000-0000-00004B390000}"/>
    <cellStyle name="계산 2 5 3 5 2" xfId="14650" xr:uid="{00000000-0005-0000-0000-00004C390000}"/>
    <cellStyle name="계산 2 5 3 5 3" xfId="14651" xr:uid="{00000000-0005-0000-0000-00004D390000}"/>
    <cellStyle name="계산 2 5 3 5 4" xfId="14652" xr:uid="{00000000-0005-0000-0000-00004E390000}"/>
    <cellStyle name="계산 2 5 3 5 5" xfId="14653" xr:uid="{00000000-0005-0000-0000-00004F390000}"/>
    <cellStyle name="계산 2 5 3 6" xfId="14654" xr:uid="{00000000-0005-0000-0000-000050390000}"/>
    <cellStyle name="계산 2 5 3 6 2" xfId="14655" xr:uid="{00000000-0005-0000-0000-000051390000}"/>
    <cellStyle name="계산 2 5 3 6 3" xfId="14656" xr:uid="{00000000-0005-0000-0000-000052390000}"/>
    <cellStyle name="계산 2 5 3 6 4" xfId="14657" xr:uid="{00000000-0005-0000-0000-000053390000}"/>
    <cellStyle name="계산 2 5 3 6 5" xfId="14658" xr:uid="{00000000-0005-0000-0000-000054390000}"/>
    <cellStyle name="계산 2 5 3 7" xfId="14659" xr:uid="{00000000-0005-0000-0000-000055390000}"/>
    <cellStyle name="계산 2 5 3 7 2" xfId="14660" xr:uid="{00000000-0005-0000-0000-000056390000}"/>
    <cellStyle name="계산 2 5 3 7 3" xfId="14661" xr:uid="{00000000-0005-0000-0000-000057390000}"/>
    <cellStyle name="계산 2 5 3 7 4" xfId="14662" xr:uid="{00000000-0005-0000-0000-000058390000}"/>
    <cellStyle name="계산 2 5 3 7 5" xfId="14663" xr:uid="{00000000-0005-0000-0000-000059390000}"/>
    <cellStyle name="계산 2 5 3 8" xfId="14664" xr:uid="{00000000-0005-0000-0000-00005A390000}"/>
    <cellStyle name="계산 2 5 3 9" xfId="14665" xr:uid="{00000000-0005-0000-0000-00005B390000}"/>
    <cellStyle name="계산 2 5 4" xfId="14666" xr:uid="{00000000-0005-0000-0000-00005C390000}"/>
    <cellStyle name="계산 2 5 4 10" xfId="14667" xr:uid="{00000000-0005-0000-0000-00005D390000}"/>
    <cellStyle name="계산 2 5 4 11" xfId="14668" xr:uid="{00000000-0005-0000-0000-00005E390000}"/>
    <cellStyle name="계산 2 5 4 2" xfId="14669" xr:uid="{00000000-0005-0000-0000-00005F390000}"/>
    <cellStyle name="계산 2 5 4 2 2" xfId="14670" xr:uid="{00000000-0005-0000-0000-000060390000}"/>
    <cellStyle name="계산 2 5 4 2 2 2" xfId="14671" xr:uid="{00000000-0005-0000-0000-000061390000}"/>
    <cellStyle name="계산 2 5 4 2 2 3" xfId="14672" xr:uid="{00000000-0005-0000-0000-000062390000}"/>
    <cellStyle name="계산 2 5 4 2 2 4" xfId="14673" xr:uid="{00000000-0005-0000-0000-000063390000}"/>
    <cellStyle name="계산 2 5 4 2 2 5" xfId="14674" xr:uid="{00000000-0005-0000-0000-000064390000}"/>
    <cellStyle name="계산 2 5 4 2 3" xfId="14675" xr:uid="{00000000-0005-0000-0000-000065390000}"/>
    <cellStyle name="계산 2 5 4 2 3 2" xfId="14676" xr:uid="{00000000-0005-0000-0000-000066390000}"/>
    <cellStyle name="계산 2 5 4 2 3 3" xfId="14677" xr:uid="{00000000-0005-0000-0000-000067390000}"/>
    <cellStyle name="계산 2 5 4 2 3 4" xfId="14678" xr:uid="{00000000-0005-0000-0000-000068390000}"/>
    <cellStyle name="계산 2 5 4 2 3 5" xfId="14679" xr:uid="{00000000-0005-0000-0000-000069390000}"/>
    <cellStyle name="계산 2 5 4 2 4" xfId="14680" xr:uid="{00000000-0005-0000-0000-00006A390000}"/>
    <cellStyle name="계산 2 5 4 2 4 2" xfId="14681" xr:uid="{00000000-0005-0000-0000-00006B390000}"/>
    <cellStyle name="계산 2 5 4 2 4 3" xfId="14682" xr:uid="{00000000-0005-0000-0000-00006C390000}"/>
    <cellStyle name="계산 2 5 4 2 4 4" xfId="14683" xr:uid="{00000000-0005-0000-0000-00006D390000}"/>
    <cellStyle name="계산 2 5 4 2 4 5" xfId="14684" xr:uid="{00000000-0005-0000-0000-00006E390000}"/>
    <cellStyle name="계산 2 5 4 2 5" xfId="14685" xr:uid="{00000000-0005-0000-0000-00006F390000}"/>
    <cellStyle name="계산 2 5 4 2 6" xfId="14686" xr:uid="{00000000-0005-0000-0000-000070390000}"/>
    <cellStyle name="계산 2 5 4 2 7" xfId="14687" xr:uid="{00000000-0005-0000-0000-000071390000}"/>
    <cellStyle name="계산 2 5 4 2 8" xfId="14688" xr:uid="{00000000-0005-0000-0000-000072390000}"/>
    <cellStyle name="계산 2 5 4 3" xfId="14689" xr:uid="{00000000-0005-0000-0000-000073390000}"/>
    <cellStyle name="계산 2 5 4 3 2" xfId="14690" xr:uid="{00000000-0005-0000-0000-000074390000}"/>
    <cellStyle name="계산 2 5 4 3 2 2" xfId="14691" xr:uid="{00000000-0005-0000-0000-000075390000}"/>
    <cellStyle name="계산 2 5 4 3 2 3" xfId="14692" xr:uid="{00000000-0005-0000-0000-000076390000}"/>
    <cellStyle name="계산 2 5 4 3 2 4" xfId="14693" xr:uid="{00000000-0005-0000-0000-000077390000}"/>
    <cellStyle name="계산 2 5 4 3 2 5" xfId="14694" xr:uid="{00000000-0005-0000-0000-000078390000}"/>
    <cellStyle name="계산 2 5 4 3 3" xfId="14695" xr:uid="{00000000-0005-0000-0000-000079390000}"/>
    <cellStyle name="계산 2 5 4 3 3 2" xfId="14696" xr:uid="{00000000-0005-0000-0000-00007A390000}"/>
    <cellStyle name="계산 2 5 4 3 3 3" xfId="14697" xr:uid="{00000000-0005-0000-0000-00007B390000}"/>
    <cellStyle name="계산 2 5 4 3 3 4" xfId="14698" xr:uid="{00000000-0005-0000-0000-00007C390000}"/>
    <cellStyle name="계산 2 5 4 3 3 5" xfId="14699" xr:uid="{00000000-0005-0000-0000-00007D390000}"/>
    <cellStyle name="계산 2 5 4 3 4" xfId="14700" xr:uid="{00000000-0005-0000-0000-00007E390000}"/>
    <cellStyle name="계산 2 5 4 3 4 2" xfId="14701" xr:uid="{00000000-0005-0000-0000-00007F390000}"/>
    <cellStyle name="계산 2 5 4 3 4 3" xfId="14702" xr:uid="{00000000-0005-0000-0000-000080390000}"/>
    <cellStyle name="계산 2 5 4 3 4 4" xfId="14703" xr:uid="{00000000-0005-0000-0000-000081390000}"/>
    <cellStyle name="계산 2 5 4 3 4 5" xfId="14704" xr:uid="{00000000-0005-0000-0000-000082390000}"/>
    <cellStyle name="계산 2 5 4 3 5" xfId="14705" xr:uid="{00000000-0005-0000-0000-000083390000}"/>
    <cellStyle name="계산 2 5 4 3 6" xfId="14706" xr:uid="{00000000-0005-0000-0000-000084390000}"/>
    <cellStyle name="계산 2 5 4 3 7" xfId="14707" xr:uid="{00000000-0005-0000-0000-000085390000}"/>
    <cellStyle name="계산 2 5 4 3 8" xfId="14708" xr:uid="{00000000-0005-0000-0000-000086390000}"/>
    <cellStyle name="계산 2 5 4 4" xfId="14709" xr:uid="{00000000-0005-0000-0000-000087390000}"/>
    <cellStyle name="계산 2 5 4 4 2" xfId="14710" xr:uid="{00000000-0005-0000-0000-000088390000}"/>
    <cellStyle name="계산 2 5 4 4 2 2" xfId="14711" xr:uid="{00000000-0005-0000-0000-000089390000}"/>
    <cellStyle name="계산 2 5 4 4 2 3" xfId="14712" xr:uid="{00000000-0005-0000-0000-00008A390000}"/>
    <cellStyle name="계산 2 5 4 4 2 4" xfId="14713" xr:uid="{00000000-0005-0000-0000-00008B390000}"/>
    <cellStyle name="계산 2 5 4 4 2 5" xfId="14714" xr:uid="{00000000-0005-0000-0000-00008C390000}"/>
    <cellStyle name="계산 2 5 4 4 3" xfId="14715" xr:uid="{00000000-0005-0000-0000-00008D390000}"/>
    <cellStyle name="계산 2 5 4 4 3 2" xfId="14716" xr:uid="{00000000-0005-0000-0000-00008E390000}"/>
    <cellStyle name="계산 2 5 4 4 3 3" xfId="14717" xr:uid="{00000000-0005-0000-0000-00008F390000}"/>
    <cellStyle name="계산 2 5 4 4 3 4" xfId="14718" xr:uid="{00000000-0005-0000-0000-000090390000}"/>
    <cellStyle name="계산 2 5 4 4 3 5" xfId="14719" xr:uid="{00000000-0005-0000-0000-000091390000}"/>
    <cellStyle name="계산 2 5 4 4 4" xfId="14720" xr:uid="{00000000-0005-0000-0000-000092390000}"/>
    <cellStyle name="계산 2 5 4 4 4 2" xfId="14721" xr:uid="{00000000-0005-0000-0000-000093390000}"/>
    <cellStyle name="계산 2 5 4 4 4 3" xfId="14722" xr:uid="{00000000-0005-0000-0000-000094390000}"/>
    <cellStyle name="계산 2 5 4 4 4 4" xfId="14723" xr:uid="{00000000-0005-0000-0000-000095390000}"/>
    <cellStyle name="계산 2 5 4 4 4 5" xfId="14724" xr:uid="{00000000-0005-0000-0000-000096390000}"/>
    <cellStyle name="계산 2 5 4 4 5" xfId="14725" xr:uid="{00000000-0005-0000-0000-000097390000}"/>
    <cellStyle name="계산 2 5 4 4 6" xfId="14726" xr:uid="{00000000-0005-0000-0000-000098390000}"/>
    <cellStyle name="계산 2 5 4 4 7" xfId="14727" xr:uid="{00000000-0005-0000-0000-000099390000}"/>
    <cellStyle name="계산 2 5 4 4 8" xfId="14728" xr:uid="{00000000-0005-0000-0000-00009A390000}"/>
    <cellStyle name="계산 2 5 4 5" xfId="14729" xr:uid="{00000000-0005-0000-0000-00009B390000}"/>
    <cellStyle name="계산 2 5 4 5 2" xfId="14730" xr:uid="{00000000-0005-0000-0000-00009C390000}"/>
    <cellStyle name="계산 2 5 4 5 3" xfId="14731" xr:uid="{00000000-0005-0000-0000-00009D390000}"/>
    <cellStyle name="계산 2 5 4 5 4" xfId="14732" xr:uid="{00000000-0005-0000-0000-00009E390000}"/>
    <cellStyle name="계산 2 5 4 5 5" xfId="14733" xr:uid="{00000000-0005-0000-0000-00009F390000}"/>
    <cellStyle name="계산 2 5 4 6" xfId="14734" xr:uid="{00000000-0005-0000-0000-0000A0390000}"/>
    <cellStyle name="계산 2 5 4 6 2" xfId="14735" xr:uid="{00000000-0005-0000-0000-0000A1390000}"/>
    <cellStyle name="계산 2 5 4 6 3" xfId="14736" xr:uid="{00000000-0005-0000-0000-0000A2390000}"/>
    <cellStyle name="계산 2 5 4 6 4" xfId="14737" xr:uid="{00000000-0005-0000-0000-0000A3390000}"/>
    <cellStyle name="계산 2 5 4 6 5" xfId="14738" xr:uid="{00000000-0005-0000-0000-0000A4390000}"/>
    <cellStyle name="계산 2 5 4 7" xfId="14739" xr:uid="{00000000-0005-0000-0000-0000A5390000}"/>
    <cellStyle name="계산 2 5 4 7 2" xfId="14740" xr:uid="{00000000-0005-0000-0000-0000A6390000}"/>
    <cellStyle name="계산 2 5 4 7 3" xfId="14741" xr:uid="{00000000-0005-0000-0000-0000A7390000}"/>
    <cellStyle name="계산 2 5 4 7 4" xfId="14742" xr:uid="{00000000-0005-0000-0000-0000A8390000}"/>
    <cellStyle name="계산 2 5 4 7 5" xfId="14743" xr:uid="{00000000-0005-0000-0000-0000A9390000}"/>
    <cellStyle name="계산 2 5 4 8" xfId="14744" xr:uid="{00000000-0005-0000-0000-0000AA390000}"/>
    <cellStyle name="계산 2 5 4 9" xfId="14745" xr:uid="{00000000-0005-0000-0000-0000AB390000}"/>
    <cellStyle name="계산 2 5 5" xfId="14746" xr:uid="{00000000-0005-0000-0000-0000AC390000}"/>
    <cellStyle name="계산 2 5 5 10" xfId="14747" xr:uid="{00000000-0005-0000-0000-0000AD390000}"/>
    <cellStyle name="계산 2 5 5 11" xfId="14748" xr:uid="{00000000-0005-0000-0000-0000AE390000}"/>
    <cellStyle name="계산 2 5 5 2" xfId="14749" xr:uid="{00000000-0005-0000-0000-0000AF390000}"/>
    <cellStyle name="계산 2 5 5 2 2" xfId="14750" xr:uid="{00000000-0005-0000-0000-0000B0390000}"/>
    <cellStyle name="계산 2 5 5 2 2 2" xfId="14751" xr:uid="{00000000-0005-0000-0000-0000B1390000}"/>
    <cellStyle name="계산 2 5 5 2 2 3" xfId="14752" xr:uid="{00000000-0005-0000-0000-0000B2390000}"/>
    <cellStyle name="계산 2 5 5 2 2 4" xfId="14753" xr:uid="{00000000-0005-0000-0000-0000B3390000}"/>
    <cellStyle name="계산 2 5 5 2 2 5" xfId="14754" xr:uid="{00000000-0005-0000-0000-0000B4390000}"/>
    <cellStyle name="계산 2 5 5 2 3" xfId="14755" xr:uid="{00000000-0005-0000-0000-0000B5390000}"/>
    <cellStyle name="계산 2 5 5 2 3 2" xfId="14756" xr:uid="{00000000-0005-0000-0000-0000B6390000}"/>
    <cellStyle name="계산 2 5 5 2 3 3" xfId="14757" xr:uid="{00000000-0005-0000-0000-0000B7390000}"/>
    <cellStyle name="계산 2 5 5 2 3 4" xfId="14758" xr:uid="{00000000-0005-0000-0000-0000B8390000}"/>
    <cellStyle name="계산 2 5 5 2 3 5" xfId="14759" xr:uid="{00000000-0005-0000-0000-0000B9390000}"/>
    <cellStyle name="계산 2 5 5 2 4" xfId="14760" xr:uid="{00000000-0005-0000-0000-0000BA390000}"/>
    <cellStyle name="계산 2 5 5 2 4 2" xfId="14761" xr:uid="{00000000-0005-0000-0000-0000BB390000}"/>
    <cellStyle name="계산 2 5 5 2 4 3" xfId="14762" xr:uid="{00000000-0005-0000-0000-0000BC390000}"/>
    <cellStyle name="계산 2 5 5 2 4 4" xfId="14763" xr:uid="{00000000-0005-0000-0000-0000BD390000}"/>
    <cellStyle name="계산 2 5 5 2 4 5" xfId="14764" xr:uid="{00000000-0005-0000-0000-0000BE390000}"/>
    <cellStyle name="계산 2 5 5 2 5" xfId="14765" xr:uid="{00000000-0005-0000-0000-0000BF390000}"/>
    <cellStyle name="계산 2 5 5 2 6" xfId="14766" xr:uid="{00000000-0005-0000-0000-0000C0390000}"/>
    <cellStyle name="계산 2 5 5 2 7" xfId="14767" xr:uid="{00000000-0005-0000-0000-0000C1390000}"/>
    <cellStyle name="계산 2 5 5 2 8" xfId="14768" xr:uid="{00000000-0005-0000-0000-0000C2390000}"/>
    <cellStyle name="계산 2 5 5 3" xfId="14769" xr:uid="{00000000-0005-0000-0000-0000C3390000}"/>
    <cellStyle name="계산 2 5 5 3 2" xfId="14770" xr:uid="{00000000-0005-0000-0000-0000C4390000}"/>
    <cellStyle name="계산 2 5 5 3 2 2" xfId="14771" xr:uid="{00000000-0005-0000-0000-0000C5390000}"/>
    <cellStyle name="계산 2 5 5 3 2 3" xfId="14772" xr:uid="{00000000-0005-0000-0000-0000C6390000}"/>
    <cellStyle name="계산 2 5 5 3 2 4" xfId="14773" xr:uid="{00000000-0005-0000-0000-0000C7390000}"/>
    <cellStyle name="계산 2 5 5 3 2 5" xfId="14774" xr:uid="{00000000-0005-0000-0000-0000C8390000}"/>
    <cellStyle name="계산 2 5 5 3 3" xfId="14775" xr:uid="{00000000-0005-0000-0000-0000C9390000}"/>
    <cellStyle name="계산 2 5 5 3 3 2" xfId="14776" xr:uid="{00000000-0005-0000-0000-0000CA390000}"/>
    <cellStyle name="계산 2 5 5 3 3 3" xfId="14777" xr:uid="{00000000-0005-0000-0000-0000CB390000}"/>
    <cellStyle name="계산 2 5 5 3 3 4" xfId="14778" xr:uid="{00000000-0005-0000-0000-0000CC390000}"/>
    <cellStyle name="계산 2 5 5 3 3 5" xfId="14779" xr:uid="{00000000-0005-0000-0000-0000CD390000}"/>
    <cellStyle name="계산 2 5 5 3 4" xfId="14780" xr:uid="{00000000-0005-0000-0000-0000CE390000}"/>
    <cellStyle name="계산 2 5 5 3 4 2" xfId="14781" xr:uid="{00000000-0005-0000-0000-0000CF390000}"/>
    <cellStyle name="계산 2 5 5 3 4 3" xfId="14782" xr:uid="{00000000-0005-0000-0000-0000D0390000}"/>
    <cellStyle name="계산 2 5 5 3 4 4" xfId="14783" xr:uid="{00000000-0005-0000-0000-0000D1390000}"/>
    <cellStyle name="계산 2 5 5 3 4 5" xfId="14784" xr:uid="{00000000-0005-0000-0000-0000D2390000}"/>
    <cellStyle name="계산 2 5 5 3 5" xfId="14785" xr:uid="{00000000-0005-0000-0000-0000D3390000}"/>
    <cellStyle name="계산 2 5 5 3 6" xfId="14786" xr:uid="{00000000-0005-0000-0000-0000D4390000}"/>
    <cellStyle name="계산 2 5 5 3 7" xfId="14787" xr:uid="{00000000-0005-0000-0000-0000D5390000}"/>
    <cellStyle name="계산 2 5 5 3 8" xfId="14788" xr:uid="{00000000-0005-0000-0000-0000D6390000}"/>
    <cellStyle name="계산 2 5 5 4" xfId="14789" xr:uid="{00000000-0005-0000-0000-0000D7390000}"/>
    <cellStyle name="계산 2 5 5 4 2" xfId="14790" xr:uid="{00000000-0005-0000-0000-0000D8390000}"/>
    <cellStyle name="계산 2 5 5 4 2 2" xfId="14791" xr:uid="{00000000-0005-0000-0000-0000D9390000}"/>
    <cellStyle name="계산 2 5 5 4 2 3" xfId="14792" xr:uid="{00000000-0005-0000-0000-0000DA390000}"/>
    <cellStyle name="계산 2 5 5 4 2 4" xfId="14793" xr:uid="{00000000-0005-0000-0000-0000DB390000}"/>
    <cellStyle name="계산 2 5 5 4 2 5" xfId="14794" xr:uid="{00000000-0005-0000-0000-0000DC390000}"/>
    <cellStyle name="계산 2 5 5 4 3" xfId="14795" xr:uid="{00000000-0005-0000-0000-0000DD390000}"/>
    <cellStyle name="계산 2 5 5 4 3 2" xfId="14796" xr:uid="{00000000-0005-0000-0000-0000DE390000}"/>
    <cellStyle name="계산 2 5 5 4 3 3" xfId="14797" xr:uid="{00000000-0005-0000-0000-0000DF390000}"/>
    <cellStyle name="계산 2 5 5 4 3 4" xfId="14798" xr:uid="{00000000-0005-0000-0000-0000E0390000}"/>
    <cellStyle name="계산 2 5 5 4 3 5" xfId="14799" xr:uid="{00000000-0005-0000-0000-0000E1390000}"/>
    <cellStyle name="계산 2 5 5 4 4" xfId="14800" xr:uid="{00000000-0005-0000-0000-0000E2390000}"/>
    <cellStyle name="계산 2 5 5 4 4 2" xfId="14801" xr:uid="{00000000-0005-0000-0000-0000E3390000}"/>
    <cellStyle name="계산 2 5 5 4 4 3" xfId="14802" xr:uid="{00000000-0005-0000-0000-0000E4390000}"/>
    <cellStyle name="계산 2 5 5 4 4 4" xfId="14803" xr:uid="{00000000-0005-0000-0000-0000E5390000}"/>
    <cellStyle name="계산 2 5 5 4 4 5" xfId="14804" xr:uid="{00000000-0005-0000-0000-0000E6390000}"/>
    <cellStyle name="계산 2 5 5 4 5" xfId="14805" xr:uid="{00000000-0005-0000-0000-0000E7390000}"/>
    <cellStyle name="계산 2 5 5 4 6" xfId="14806" xr:uid="{00000000-0005-0000-0000-0000E8390000}"/>
    <cellStyle name="계산 2 5 5 4 7" xfId="14807" xr:uid="{00000000-0005-0000-0000-0000E9390000}"/>
    <cellStyle name="계산 2 5 5 4 8" xfId="14808" xr:uid="{00000000-0005-0000-0000-0000EA390000}"/>
    <cellStyle name="계산 2 5 5 5" xfId="14809" xr:uid="{00000000-0005-0000-0000-0000EB390000}"/>
    <cellStyle name="계산 2 5 5 5 2" xfId="14810" xr:uid="{00000000-0005-0000-0000-0000EC390000}"/>
    <cellStyle name="계산 2 5 5 5 3" xfId="14811" xr:uid="{00000000-0005-0000-0000-0000ED390000}"/>
    <cellStyle name="계산 2 5 5 5 4" xfId="14812" xr:uid="{00000000-0005-0000-0000-0000EE390000}"/>
    <cellStyle name="계산 2 5 5 5 5" xfId="14813" xr:uid="{00000000-0005-0000-0000-0000EF390000}"/>
    <cellStyle name="계산 2 5 5 6" xfId="14814" xr:uid="{00000000-0005-0000-0000-0000F0390000}"/>
    <cellStyle name="계산 2 5 5 6 2" xfId="14815" xr:uid="{00000000-0005-0000-0000-0000F1390000}"/>
    <cellStyle name="계산 2 5 5 6 3" xfId="14816" xr:uid="{00000000-0005-0000-0000-0000F2390000}"/>
    <cellStyle name="계산 2 5 5 6 4" xfId="14817" xr:uid="{00000000-0005-0000-0000-0000F3390000}"/>
    <cellStyle name="계산 2 5 5 6 5" xfId="14818" xr:uid="{00000000-0005-0000-0000-0000F4390000}"/>
    <cellStyle name="계산 2 5 5 7" xfId="14819" xr:uid="{00000000-0005-0000-0000-0000F5390000}"/>
    <cellStyle name="계산 2 5 5 7 2" xfId="14820" xr:uid="{00000000-0005-0000-0000-0000F6390000}"/>
    <cellStyle name="계산 2 5 5 7 3" xfId="14821" xr:uid="{00000000-0005-0000-0000-0000F7390000}"/>
    <cellStyle name="계산 2 5 5 7 4" xfId="14822" xr:uid="{00000000-0005-0000-0000-0000F8390000}"/>
    <cellStyle name="계산 2 5 5 7 5" xfId="14823" xr:uid="{00000000-0005-0000-0000-0000F9390000}"/>
    <cellStyle name="계산 2 5 5 8" xfId="14824" xr:uid="{00000000-0005-0000-0000-0000FA390000}"/>
    <cellStyle name="계산 2 5 5 9" xfId="14825" xr:uid="{00000000-0005-0000-0000-0000FB390000}"/>
    <cellStyle name="계산 2 5 6" xfId="14826" xr:uid="{00000000-0005-0000-0000-0000FC390000}"/>
    <cellStyle name="계산 2 5 6 2" xfId="14827" xr:uid="{00000000-0005-0000-0000-0000FD390000}"/>
    <cellStyle name="계산 2 5 6 2 2" xfId="14828" xr:uid="{00000000-0005-0000-0000-0000FE390000}"/>
    <cellStyle name="계산 2 5 6 2 3" xfId="14829" xr:uid="{00000000-0005-0000-0000-0000FF390000}"/>
    <cellStyle name="계산 2 5 6 2 4" xfId="14830" xr:uid="{00000000-0005-0000-0000-0000003A0000}"/>
    <cellStyle name="계산 2 5 6 2 5" xfId="14831" xr:uid="{00000000-0005-0000-0000-0000013A0000}"/>
    <cellStyle name="계산 2 5 6 3" xfId="14832" xr:uid="{00000000-0005-0000-0000-0000023A0000}"/>
    <cellStyle name="계산 2 5 6 3 2" xfId="14833" xr:uid="{00000000-0005-0000-0000-0000033A0000}"/>
    <cellStyle name="계산 2 5 6 3 3" xfId="14834" xr:uid="{00000000-0005-0000-0000-0000043A0000}"/>
    <cellStyle name="계산 2 5 6 3 4" xfId="14835" xr:uid="{00000000-0005-0000-0000-0000053A0000}"/>
    <cellStyle name="계산 2 5 6 3 5" xfId="14836" xr:uid="{00000000-0005-0000-0000-0000063A0000}"/>
    <cellStyle name="계산 2 5 6 4" xfId="14837" xr:uid="{00000000-0005-0000-0000-0000073A0000}"/>
    <cellStyle name="계산 2 5 6 4 2" xfId="14838" xr:uid="{00000000-0005-0000-0000-0000083A0000}"/>
    <cellStyle name="계산 2 5 6 4 3" xfId="14839" xr:uid="{00000000-0005-0000-0000-0000093A0000}"/>
    <cellStyle name="계산 2 5 6 4 4" xfId="14840" xr:uid="{00000000-0005-0000-0000-00000A3A0000}"/>
    <cellStyle name="계산 2 5 6 4 5" xfId="14841" xr:uid="{00000000-0005-0000-0000-00000B3A0000}"/>
    <cellStyle name="계산 2 5 6 5" xfId="14842" xr:uid="{00000000-0005-0000-0000-00000C3A0000}"/>
    <cellStyle name="계산 2 5 6 6" xfId="14843" xr:uid="{00000000-0005-0000-0000-00000D3A0000}"/>
    <cellStyle name="계산 2 5 6 7" xfId="14844" xr:uid="{00000000-0005-0000-0000-00000E3A0000}"/>
    <cellStyle name="계산 2 5 6 8" xfId="14845" xr:uid="{00000000-0005-0000-0000-00000F3A0000}"/>
    <cellStyle name="계산 2 5 7" xfId="14846" xr:uid="{00000000-0005-0000-0000-0000103A0000}"/>
    <cellStyle name="계산 2 5 7 2" xfId="14847" xr:uid="{00000000-0005-0000-0000-0000113A0000}"/>
    <cellStyle name="계산 2 5 7 2 2" xfId="14848" xr:uid="{00000000-0005-0000-0000-0000123A0000}"/>
    <cellStyle name="계산 2 5 7 2 3" xfId="14849" xr:uid="{00000000-0005-0000-0000-0000133A0000}"/>
    <cellStyle name="계산 2 5 7 2 4" xfId="14850" xr:uid="{00000000-0005-0000-0000-0000143A0000}"/>
    <cellStyle name="계산 2 5 7 2 5" xfId="14851" xr:uid="{00000000-0005-0000-0000-0000153A0000}"/>
    <cellStyle name="계산 2 5 7 3" xfId="14852" xr:uid="{00000000-0005-0000-0000-0000163A0000}"/>
    <cellStyle name="계산 2 5 7 3 2" xfId="14853" xr:uid="{00000000-0005-0000-0000-0000173A0000}"/>
    <cellStyle name="계산 2 5 7 3 3" xfId="14854" xr:uid="{00000000-0005-0000-0000-0000183A0000}"/>
    <cellStyle name="계산 2 5 7 3 4" xfId="14855" xr:uid="{00000000-0005-0000-0000-0000193A0000}"/>
    <cellStyle name="계산 2 5 7 3 5" xfId="14856" xr:uid="{00000000-0005-0000-0000-00001A3A0000}"/>
    <cellStyle name="계산 2 5 7 4" xfId="14857" xr:uid="{00000000-0005-0000-0000-00001B3A0000}"/>
    <cellStyle name="계산 2 5 7 4 2" xfId="14858" xr:uid="{00000000-0005-0000-0000-00001C3A0000}"/>
    <cellStyle name="계산 2 5 7 4 3" xfId="14859" xr:uid="{00000000-0005-0000-0000-00001D3A0000}"/>
    <cellStyle name="계산 2 5 7 4 4" xfId="14860" xr:uid="{00000000-0005-0000-0000-00001E3A0000}"/>
    <cellStyle name="계산 2 5 7 4 5" xfId="14861" xr:uid="{00000000-0005-0000-0000-00001F3A0000}"/>
    <cellStyle name="계산 2 5 7 5" xfId="14862" xr:uid="{00000000-0005-0000-0000-0000203A0000}"/>
    <cellStyle name="계산 2 5 7 6" xfId="14863" xr:uid="{00000000-0005-0000-0000-0000213A0000}"/>
    <cellStyle name="계산 2 5 7 7" xfId="14864" xr:uid="{00000000-0005-0000-0000-0000223A0000}"/>
    <cellStyle name="계산 2 5 7 8" xfId="14865" xr:uid="{00000000-0005-0000-0000-0000233A0000}"/>
    <cellStyle name="계산 2 5 8" xfId="14866" xr:uid="{00000000-0005-0000-0000-0000243A0000}"/>
    <cellStyle name="계산 2 5 8 2" xfId="14867" xr:uid="{00000000-0005-0000-0000-0000253A0000}"/>
    <cellStyle name="계산 2 5 8 2 2" xfId="14868" xr:uid="{00000000-0005-0000-0000-0000263A0000}"/>
    <cellStyle name="계산 2 5 8 2 3" xfId="14869" xr:uid="{00000000-0005-0000-0000-0000273A0000}"/>
    <cellStyle name="계산 2 5 8 2 4" xfId="14870" xr:uid="{00000000-0005-0000-0000-0000283A0000}"/>
    <cellStyle name="계산 2 5 8 2 5" xfId="14871" xr:uid="{00000000-0005-0000-0000-0000293A0000}"/>
    <cellStyle name="계산 2 5 8 3" xfId="14872" xr:uid="{00000000-0005-0000-0000-00002A3A0000}"/>
    <cellStyle name="계산 2 5 8 3 2" xfId="14873" xr:uid="{00000000-0005-0000-0000-00002B3A0000}"/>
    <cellStyle name="계산 2 5 8 3 3" xfId="14874" xr:uid="{00000000-0005-0000-0000-00002C3A0000}"/>
    <cellStyle name="계산 2 5 8 3 4" xfId="14875" xr:uid="{00000000-0005-0000-0000-00002D3A0000}"/>
    <cellStyle name="계산 2 5 8 3 5" xfId="14876" xr:uid="{00000000-0005-0000-0000-00002E3A0000}"/>
    <cellStyle name="계산 2 5 8 4" xfId="14877" xr:uid="{00000000-0005-0000-0000-00002F3A0000}"/>
    <cellStyle name="계산 2 5 8 4 2" xfId="14878" xr:uid="{00000000-0005-0000-0000-0000303A0000}"/>
    <cellStyle name="계산 2 5 8 4 3" xfId="14879" xr:uid="{00000000-0005-0000-0000-0000313A0000}"/>
    <cellStyle name="계산 2 5 8 4 4" xfId="14880" xr:uid="{00000000-0005-0000-0000-0000323A0000}"/>
    <cellStyle name="계산 2 5 8 4 5" xfId="14881" xr:uid="{00000000-0005-0000-0000-0000333A0000}"/>
    <cellStyle name="계산 2 5 8 5" xfId="14882" xr:uid="{00000000-0005-0000-0000-0000343A0000}"/>
    <cellStyle name="계산 2 5 8 6" xfId="14883" xr:uid="{00000000-0005-0000-0000-0000353A0000}"/>
    <cellStyle name="계산 2 5 8 7" xfId="14884" xr:uid="{00000000-0005-0000-0000-0000363A0000}"/>
    <cellStyle name="계산 2 5 8 8" xfId="14885" xr:uid="{00000000-0005-0000-0000-0000373A0000}"/>
    <cellStyle name="계산 2 5 9" xfId="14886" xr:uid="{00000000-0005-0000-0000-0000383A0000}"/>
    <cellStyle name="계산 2 5 9 2" xfId="14887" xr:uid="{00000000-0005-0000-0000-0000393A0000}"/>
    <cellStyle name="계산 2 5 9 3" xfId="14888" xr:uid="{00000000-0005-0000-0000-00003A3A0000}"/>
    <cellStyle name="계산 2 5 9 4" xfId="14889" xr:uid="{00000000-0005-0000-0000-00003B3A0000}"/>
    <cellStyle name="계산 2 5 9 5" xfId="14890" xr:uid="{00000000-0005-0000-0000-00003C3A0000}"/>
    <cellStyle name="계산 2 6" xfId="14891" xr:uid="{00000000-0005-0000-0000-00003D3A0000}"/>
    <cellStyle name="계산 2 6 10" xfId="14892" xr:uid="{00000000-0005-0000-0000-00003E3A0000}"/>
    <cellStyle name="계산 2 6 11" xfId="14893" xr:uid="{00000000-0005-0000-0000-00003F3A0000}"/>
    <cellStyle name="계산 2 6 12" xfId="14894" xr:uid="{00000000-0005-0000-0000-0000403A0000}"/>
    <cellStyle name="계산 2 6 13" xfId="14895" xr:uid="{00000000-0005-0000-0000-0000413A0000}"/>
    <cellStyle name="계산 2 6 2" xfId="14896" xr:uid="{00000000-0005-0000-0000-0000423A0000}"/>
    <cellStyle name="계산 2 6 2 10" xfId="14897" xr:uid="{00000000-0005-0000-0000-0000433A0000}"/>
    <cellStyle name="계산 2 6 2 11" xfId="14898" xr:uid="{00000000-0005-0000-0000-0000443A0000}"/>
    <cellStyle name="계산 2 6 2 2" xfId="14899" xr:uid="{00000000-0005-0000-0000-0000453A0000}"/>
    <cellStyle name="계산 2 6 2 2 2" xfId="14900" xr:uid="{00000000-0005-0000-0000-0000463A0000}"/>
    <cellStyle name="계산 2 6 2 2 2 2" xfId="14901" xr:uid="{00000000-0005-0000-0000-0000473A0000}"/>
    <cellStyle name="계산 2 6 2 2 2 3" xfId="14902" xr:uid="{00000000-0005-0000-0000-0000483A0000}"/>
    <cellStyle name="계산 2 6 2 2 2 4" xfId="14903" xr:uid="{00000000-0005-0000-0000-0000493A0000}"/>
    <cellStyle name="계산 2 6 2 2 2 5" xfId="14904" xr:uid="{00000000-0005-0000-0000-00004A3A0000}"/>
    <cellStyle name="계산 2 6 2 2 3" xfId="14905" xr:uid="{00000000-0005-0000-0000-00004B3A0000}"/>
    <cellStyle name="계산 2 6 2 2 3 2" xfId="14906" xr:uid="{00000000-0005-0000-0000-00004C3A0000}"/>
    <cellStyle name="계산 2 6 2 2 3 3" xfId="14907" xr:uid="{00000000-0005-0000-0000-00004D3A0000}"/>
    <cellStyle name="계산 2 6 2 2 3 4" xfId="14908" xr:uid="{00000000-0005-0000-0000-00004E3A0000}"/>
    <cellStyle name="계산 2 6 2 2 3 5" xfId="14909" xr:uid="{00000000-0005-0000-0000-00004F3A0000}"/>
    <cellStyle name="계산 2 6 2 2 4" xfId="14910" xr:uid="{00000000-0005-0000-0000-0000503A0000}"/>
    <cellStyle name="계산 2 6 2 2 4 2" xfId="14911" xr:uid="{00000000-0005-0000-0000-0000513A0000}"/>
    <cellStyle name="계산 2 6 2 2 4 3" xfId="14912" xr:uid="{00000000-0005-0000-0000-0000523A0000}"/>
    <cellStyle name="계산 2 6 2 2 4 4" xfId="14913" xr:uid="{00000000-0005-0000-0000-0000533A0000}"/>
    <cellStyle name="계산 2 6 2 2 4 5" xfId="14914" xr:uid="{00000000-0005-0000-0000-0000543A0000}"/>
    <cellStyle name="계산 2 6 2 2 5" xfId="14915" xr:uid="{00000000-0005-0000-0000-0000553A0000}"/>
    <cellStyle name="계산 2 6 2 2 6" xfId="14916" xr:uid="{00000000-0005-0000-0000-0000563A0000}"/>
    <cellStyle name="계산 2 6 2 2 7" xfId="14917" xr:uid="{00000000-0005-0000-0000-0000573A0000}"/>
    <cellStyle name="계산 2 6 2 2 8" xfId="14918" xr:uid="{00000000-0005-0000-0000-0000583A0000}"/>
    <cellStyle name="계산 2 6 2 3" xfId="14919" xr:uid="{00000000-0005-0000-0000-0000593A0000}"/>
    <cellStyle name="계산 2 6 2 3 2" xfId="14920" xr:uid="{00000000-0005-0000-0000-00005A3A0000}"/>
    <cellStyle name="계산 2 6 2 3 2 2" xfId="14921" xr:uid="{00000000-0005-0000-0000-00005B3A0000}"/>
    <cellStyle name="계산 2 6 2 3 2 3" xfId="14922" xr:uid="{00000000-0005-0000-0000-00005C3A0000}"/>
    <cellStyle name="계산 2 6 2 3 2 4" xfId="14923" xr:uid="{00000000-0005-0000-0000-00005D3A0000}"/>
    <cellStyle name="계산 2 6 2 3 2 5" xfId="14924" xr:uid="{00000000-0005-0000-0000-00005E3A0000}"/>
    <cellStyle name="계산 2 6 2 3 3" xfId="14925" xr:uid="{00000000-0005-0000-0000-00005F3A0000}"/>
    <cellStyle name="계산 2 6 2 3 3 2" xfId="14926" xr:uid="{00000000-0005-0000-0000-0000603A0000}"/>
    <cellStyle name="계산 2 6 2 3 3 3" xfId="14927" xr:uid="{00000000-0005-0000-0000-0000613A0000}"/>
    <cellStyle name="계산 2 6 2 3 3 4" xfId="14928" xr:uid="{00000000-0005-0000-0000-0000623A0000}"/>
    <cellStyle name="계산 2 6 2 3 3 5" xfId="14929" xr:uid="{00000000-0005-0000-0000-0000633A0000}"/>
    <cellStyle name="계산 2 6 2 3 4" xfId="14930" xr:uid="{00000000-0005-0000-0000-0000643A0000}"/>
    <cellStyle name="계산 2 6 2 3 4 2" xfId="14931" xr:uid="{00000000-0005-0000-0000-0000653A0000}"/>
    <cellStyle name="계산 2 6 2 3 4 3" xfId="14932" xr:uid="{00000000-0005-0000-0000-0000663A0000}"/>
    <cellStyle name="계산 2 6 2 3 4 4" xfId="14933" xr:uid="{00000000-0005-0000-0000-0000673A0000}"/>
    <cellStyle name="계산 2 6 2 3 4 5" xfId="14934" xr:uid="{00000000-0005-0000-0000-0000683A0000}"/>
    <cellStyle name="계산 2 6 2 3 5" xfId="14935" xr:uid="{00000000-0005-0000-0000-0000693A0000}"/>
    <cellStyle name="계산 2 6 2 3 6" xfId="14936" xr:uid="{00000000-0005-0000-0000-00006A3A0000}"/>
    <cellStyle name="계산 2 6 2 3 7" xfId="14937" xr:uid="{00000000-0005-0000-0000-00006B3A0000}"/>
    <cellStyle name="계산 2 6 2 3 8" xfId="14938" xr:uid="{00000000-0005-0000-0000-00006C3A0000}"/>
    <cellStyle name="계산 2 6 2 4" xfId="14939" xr:uid="{00000000-0005-0000-0000-00006D3A0000}"/>
    <cellStyle name="계산 2 6 2 4 2" xfId="14940" xr:uid="{00000000-0005-0000-0000-00006E3A0000}"/>
    <cellStyle name="계산 2 6 2 4 2 2" xfId="14941" xr:uid="{00000000-0005-0000-0000-00006F3A0000}"/>
    <cellStyle name="계산 2 6 2 4 2 3" xfId="14942" xr:uid="{00000000-0005-0000-0000-0000703A0000}"/>
    <cellStyle name="계산 2 6 2 4 2 4" xfId="14943" xr:uid="{00000000-0005-0000-0000-0000713A0000}"/>
    <cellStyle name="계산 2 6 2 4 2 5" xfId="14944" xr:uid="{00000000-0005-0000-0000-0000723A0000}"/>
    <cellStyle name="계산 2 6 2 4 3" xfId="14945" xr:uid="{00000000-0005-0000-0000-0000733A0000}"/>
    <cellStyle name="계산 2 6 2 4 3 2" xfId="14946" xr:uid="{00000000-0005-0000-0000-0000743A0000}"/>
    <cellStyle name="계산 2 6 2 4 3 3" xfId="14947" xr:uid="{00000000-0005-0000-0000-0000753A0000}"/>
    <cellStyle name="계산 2 6 2 4 3 4" xfId="14948" xr:uid="{00000000-0005-0000-0000-0000763A0000}"/>
    <cellStyle name="계산 2 6 2 4 3 5" xfId="14949" xr:uid="{00000000-0005-0000-0000-0000773A0000}"/>
    <cellStyle name="계산 2 6 2 4 4" xfId="14950" xr:uid="{00000000-0005-0000-0000-0000783A0000}"/>
    <cellStyle name="계산 2 6 2 4 4 2" xfId="14951" xr:uid="{00000000-0005-0000-0000-0000793A0000}"/>
    <cellStyle name="계산 2 6 2 4 4 3" xfId="14952" xr:uid="{00000000-0005-0000-0000-00007A3A0000}"/>
    <cellStyle name="계산 2 6 2 4 4 4" xfId="14953" xr:uid="{00000000-0005-0000-0000-00007B3A0000}"/>
    <cellStyle name="계산 2 6 2 4 4 5" xfId="14954" xr:uid="{00000000-0005-0000-0000-00007C3A0000}"/>
    <cellStyle name="계산 2 6 2 4 5" xfId="14955" xr:uid="{00000000-0005-0000-0000-00007D3A0000}"/>
    <cellStyle name="계산 2 6 2 4 6" xfId="14956" xr:uid="{00000000-0005-0000-0000-00007E3A0000}"/>
    <cellStyle name="계산 2 6 2 4 7" xfId="14957" xr:uid="{00000000-0005-0000-0000-00007F3A0000}"/>
    <cellStyle name="계산 2 6 2 4 8" xfId="14958" xr:uid="{00000000-0005-0000-0000-0000803A0000}"/>
    <cellStyle name="계산 2 6 2 5" xfId="14959" xr:uid="{00000000-0005-0000-0000-0000813A0000}"/>
    <cellStyle name="계산 2 6 2 5 2" xfId="14960" xr:uid="{00000000-0005-0000-0000-0000823A0000}"/>
    <cellStyle name="계산 2 6 2 5 3" xfId="14961" xr:uid="{00000000-0005-0000-0000-0000833A0000}"/>
    <cellStyle name="계산 2 6 2 5 4" xfId="14962" xr:uid="{00000000-0005-0000-0000-0000843A0000}"/>
    <cellStyle name="계산 2 6 2 5 5" xfId="14963" xr:uid="{00000000-0005-0000-0000-0000853A0000}"/>
    <cellStyle name="계산 2 6 2 6" xfId="14964" xr:uid="{00000000-0005-0000-0000-0000863A0000}"/>
    <cellStyle name="계산 2 6 2 6 2" xfId="14965" xr:uid="{00000000-0005-0000-0000-0000873A0000}"/>
    <cellStyle name="계산 2 6 2 6 3" xfId="14966" xr:uid="{00000000-0005-0000-0000-0000883A0000}"/>
    <cellStyle name="계산 2 6 2 6 4" xfId="14967" xr:uid="{00000000-0005-0000-0000-0000893A0000}"/>
    <cellStyle name="계산 2 6 2 6 5" xfId="14968" xr:uid="{00000000-0005-0000-0000-00008A3A0000}"/>
    <cellStyle name="계산 2 6 2 7" xfId="14969" xr:uid="{00000000-0005-0000-0000-00008B3A0000}"/>
    <cellStyle name="계산 2 6 2 7 2" xfId="14970" xr:uid="{00000000-0005-0000-0000-00008C3A0000}"/>
    <cellStyle name="계산 2 6 2 7 3" xfId="14971" xr:uid="{00000000-0005-0000-0000-00008D3A0000}"/>
    <cellStyle name="계산 2 6 2 7 4" xfId="14972" xr:uid="{00000000-0005-0000-0000-00008E3A0000}"/>
    <cellStyle name="계산 2 6 2 7 5" xfId="14973" xr:uid="{00000000-0005-0000-0000-00008F3A0000}"/>
    <cellStyle name="계산 2 6 2 8" xfId="14974" xr:uid="{00000000-0005-0000-0000-0000903A0000}"/>
    <cellStyle name="계산 2 6 2 9" xfId="14975" xr:uid="{00000000-0005-0000-0000-0000913A0000}"/>
    <cellStyle name="계산 2 6 3" xfId="14976" xr:uid="{00000000-0005-0000-0000-0000923A0000}"/>
    <cellStyle name="계산 2 6 3 10" xfId="14977" xr:uid="{00000000-0005-0000-0000-0000933A0000}"/>
    <cellStyle name="계산 2 6 3 11" xfId="14978" xr:uid="{00000000-0005-0000-0000-0000943A0000}"/>
    <cellStyle name="계산 2 6 3 2" xfId="14979" xr:uid="{00000000-0005-0000-0000-0000953A0000}"/>
    <cellStyle name="계산 2 6 3 2 2" xfId="14980" xr:uid="{00000000-0005-0000-0000-0000963A0000}"/>
    <cellStyle name="계산 2 6 3 2 2 2" xfId="14981" xr:uid="{00000000-0005-0000-0000-0000973A0000}"/>
    <cellStyle name="계산 2 6 3 2 2 3" xfId="14982" xr:uid="{00000000-0005-0000-0000-0000983A0000}"/>
    <cellStyle name="계산 2 6 3 2 2 4" xfId="14983" xr:uid="{00000000-0005-0000-0000-0000993A0000}"/>
    <cellStyle name="계산 2 6 3 2 2 5" xfId="14984" xr:uid="{00000000-0005-0000-0000-00009A3A0000}"/>
    <cellStyle name="계산 2 6 3 2 3" xfId="14985" xr:uid="{00000000-0005-0000-0000-00009B3A0000}"/>
    <cellStyle name="계산 2 6 3 2 3 2" xfId="14986" xr:uid="{00000000-0005-0000-0000-00009C3A0000}"/>
    <cellStyle name="계산 2 6 3 2 3 3" xfId="14987" xr:uid="{00000000-0005-0000-0000-00009D3A0000}"/>
    <cellStyle name="계산 2 6 3 2 3 4" xfId="14988" xr:uid="{00000000-0005-0000-0000-00009E3A0000}"/>
    <cellStyle name="계산 2 6 3 2 3 5" xfId="14989" xr:uid="{00000000-0005-0000-0000-00009F3A0000}"/>
    <cellStyle name="계산 2 6 3 2 4" xfId="14990" xr:uid="{00000000-0005-0000-0000-0000A03A0000}"/>
    <cellStyle name="계산 2 6 3 2 4 2" xfId="14991" xr:uid="{00000000-0005-0000-0000-0000A13A0000}"/>
    <cellStyle name="계산 2 6 3 2 4 3" xfId="14992" xr:uid="{00000000-0005-0000-0000-0000A23A0000}"/>
    <cellStyle name="계산 2 6 3 2 4 4" xfId="14993" xr:uid="{00000000-0005-0000-0000-0000A33A0000}"/>
    <cellStyle name="계산 2 6 3 2 4 5" xfId="14994" xr:uid="{00000000-0005-0000-0000-0000A43A0000}"/>
    <cellStyle name="계산 2 6 3 2 5" xfId="14995" xr:uid="{00000000-0005-0000-0000-0000A53A0000}"/>
    <cellStyle name="계산 2 6 3 2 6" xfId="14996" xr:uid="{00000000-0005-0000-0000-0000A63A0000}"/>
    <cellStyle name="계산 2 6 3 2 7" xfId="14997" xr:uid="{00000000-0005-0000-0000-0000A73A0000}"/>
    <cellStyle name="계산 2 6 3 2 8" xfId="14998" xr:uid="{00000000-0005-0000-0000-0000A83A0000}"/>
    <cellStyle name="계산 2 6 3 3" xfId="14999" xr:uid="{00000000-0005-0000-0000-0000A93A0000}"/>
    <cellStyle name="계산 2 6 3 3 2" xfId="15000" xr:uid="{00000000-0005-0000-0000-0000AA3A0000}"/>
    <cellStyle name="계산 2 6 3 3 2 2" xfId="15001" xr:uid="{00000000-0005-0000-0000-0000AB3A0000}"/>
    <cellStyle name="계산 2 6 3 3 2 3" xfId="15002" xr:uid="{00000000-0005-0000-0000-0000AC3A0000}"/>
    <cellStyle name="계산 2 6 3 3 2 4" xfId="15003" xr:uid="{00000000-0005-0000-0000-0000AD3A0000}"/>
    <cellStyle name="계산 2 6 3 3 2 5" xfId="15004" xr:uid="{00000000-0005-0000-0000-0000AE3A0000}"/>
    <cellStyle name="계산 2 6 3 3 3" xfId="15005" xr:uid="{00000000-0005-0000-0000-0000AF3A0000}"/>
    <cellStyle name="계산 2 6 3 3 3 2" xfId="15006" xr:uid="{00000000-0005-0000-0000-0000B03A0000}"/>
    <cellStyle name="계산 2 6 3 3 3 3" xfId="15007" xr:uid="{00000000-0005-0000-0000-0000B13A0000}"/>
    <cellStyle name="계산 2 6 3 3 3 4" xfId="15008" xr:uid="{00000000-0005-0000-0000-0000B23A0000}"/>
    <cellStyle name="계산 2 6 3 3 3 5" xfId="15009" xr:uid="{00000000-0005-0000-0000-0000B33A0000}"/>
    <cellStyle name="계산 2 6 3 3 4" xfId="15010" xr:uid="{00000000-0005-0000-0000-0000B43A0000}"/>
    <cellStyle name="계산 2 6 3 3 4 2" xfId="15011" xr:uid="{00000000-0005-0000-0000-0000B53A0000}"/>
    <cellStyle name="계산 2 6 3 3 4 3" xfId="15012" xr:uid="{00000000-0005-0000-0000-0000B63A0000}"/>
    <cellStyle name="계산 2 6 3 3 4 4" xfId="15013" xr:uid="{00000000-0005-0000-0000-0000B73A0000}"/>
    <cellStyle name="계산 2 6 3 3 4 5" xfId="15014" xr:uid="{00000000-0005-0000-0000-0000B83A0000}"/>
    <cellStyle name="계산 2 6 3 3 5" xfId="15015" xr:uid="{00000000-0005-0000-0000-0000B93A0000}"/>
    <cellStyle name="계산 2 6 3 3 6" xfId="15016" xr:uid="{00000000-0005-0000-0000-0000BA3A0000}"/>
    <cellStyle name="계산 2 6 3 3 7" xfId="15017" xr:uid="{00000000-0005-0000-0000-0000BB3A0000}"/>
    <cellStyle name="계산 2 6 3 3 8" xfId="15018" xr:uid="{00000000-0005-0000-0000-0000BC3A0000}"/>
    <cellStyle name="계산 2 6 3 4" xfId="15019" xr:uid="{00000000-0005-0000-0000-0000BD3A0000}"/>
    <cellStyle name="계산 2 6 3 4 2" xfId="15020" xr:uid="{00000000-0005-0000-0000-0000BE3A0000}"/>
    <cellStyle name="계산 2 6 3 4 2 2" xfId="15021" xr:uid="{00000000-0005-0000-0000-0000BF3A0000}"/>
    <cellStyle name="계산 2 6 3 4 2 3" xfId="15022" xr:uid="{00000000-0005-0000-0000-0000C03A0000}"/>
    <cellStyle name="계산 2 6 3 4 2 4" xfId="15023" xr:uid="{00000000-0005-0000-0000-0000C13A0000}"/>
    <cellStyle name="계산 2 6 3 4 2 5" xfId="15024" xr:uid="{00000000-0005-0000-0000-0000C23A0000}"/>
    <cellStyle name="계산 2 6 3 4 3" xfId="15025" xr:uid="{00000000-0005-0000-0000-0000C33A0000}"/>
    <cellStyle name="계산 2 6 3 4 3 2" xfId="15026" xr:uid="{00000000-0005-0000-0000-0000C43A0000}"/>
    <cellStyle name="계산 2 6 3 4 3 3" xfId="15027" xr:uid="{00000000-0005-0000-0000-0000C53A0000}"/>
    <cellStyle name="계산 2 6 3 4 3 4" xfId="15028" xr:uid="{00000000-0005-0000-0000-0000C63A0000}"/>
    <cellStyle name="계산 2 6 3 4 3 5" xfId="15029" xr:uid="{00000000-0005-0000-0000-0000C73A0000}"/>
    <cellStyle name="계산 2 6 3 4 4" xfId="15030" xr:uid="{00000000-0005-0000-0000-0000C83A0000}"/>
    <cellStyle name="계산 2 6 3 4 4 2" xfId="15031" xr:uid="{00000000-0005-0000-0000-0000C93A0000}"/>
    <cellStyle name="계산 2 6 3 4 4 3" xfId="15032" xr:uid="{00000000-0005-0000-0000-0000CA3A0000}"/>
    <cellStyle name="계산 2 6 3 4 4 4" xfId="15033" xr:uid="{00000000-0005-0000-0000-0000CB3A0000}"/>
    <cellStyle name="계산 2 6 3 4 4 5" xfId="15034" xr:uid="{00000000-0005-0000-0000-0000CC3A0000}"/>
    <cellStyle name="계산 2 6 3 4 5" xfId="15035" xr:uid="{00000000-0005-0000-0000-0000CD3A0000}"/>
    <cellStyle name="계산 2 6 3 4 6" xfId="15036" xr:uid="{00000000-0005-0000-0000-0000CE3A0000}"/>
    <cellStyle name="계산 2 6 3 4 7" xfId="15037" xr:uid="{00000000-0005-0000-0000-0000CF3A0000}"/>
    <cellStyle name="계산 2 6 3 4 8" xfId="15038" xr:uid="{00000000-0005-0000-0000-0000D03A0000}"/>
    <cellStyle name="계산 2 6 3 5" xfId="15039" xr:uid="{00000000-0005-0000-0000-0000D13A0000}"/>
    <cellStyle name="계산 2 6 3 5 2" xfId="15040" xr:uid="{00000000-0005-0000-0000-0000D23A0000}"/>
    <cellStyle name="계산 2 6 3 5 3" xfId="15041" xr:uid="{00000000-0005-0000-0000-0000D33A0000}"/>
    <cellStyle name="계산 2 6 3 5 4" xfId="15042" xr:uid="{00000000-0005-0000-0000-0000D43A0000}"/>
    <cellStyle name="계산 2 6 3 5 5" xfId="15043" xr:uid="{00000000-0005-0000-0000-0000D53A0000}"/>
    <cellStyle name="계산 2 6 3 6" xfId="15044" xr:uid="{00000000-0005-0000-0000-0000D63A0000}"/>
    <cellStyle name="계산 2 6 3 6 2" xfId="15045" xr:uid="{00000000-0005-0000-0000-0000D73A0000}"/>
    <cellStyle name="계산 2 6 3 6 3" xfId="15046" xr:uid="{00000000-0005-0000-0000-0000D83A0000}"/>
    <cellStyle name="계산 2 6 3 6 4" xfId="15047" xr:uid="{00000000-0005-0000-0000-0000D93A0000}"/>
    <cellStyle name="계산 2 6 3 6 5" xfId="15048" xr:uid="{00000000-0005-0000-0000-0000DA3A0000}"/>
    <cellStyle name="계산 2 6 3 7" xfId="15049" xr:uid="{00000000-0005-0000-0000-0000DB3A0000}"/>
    <cellStyle name="계산 2 6 3 7 2" xfId="15050" xr:uid="{00000000-0005-0000-0000-0000DC3A0000}"/>
    <cellStyle name="계산 2 6 3 7 3" xfId="15051" xr:uid="{00000000-0005-0000-0000-0000DD3A0000}"/>
    <cellStyle name="계산 2 6 3 7 4" xfId="15052" xr:uid="{00000000-0005-0000-0000-0000DE3A0000}"/>
    <cellStyle name="계산 2 6 3 7 5" xfId="15053" xr:uid="{00000000-0005-0000-0000-0000DF3A0000}"/>
    <cellStyle name="계산 2 6 3 8" xfId="15054" xr:uid="{00000000-0005-0000-0000-0000E03A0000}"/>
    <cellStyle name="계산 2 6 3 9" xfId="15055" xr:uid="{00000000-0005-0000-0000-0000E13A0000}"/>
    <cellStyle name="계산 2 6 4" xfId="15056" xr:uid="{00000000-0005-0000-0000-0000E23A0000}"/>
    <cellStyle name="계산 2 6 4 2" xfId="15057" xr:uid="{00000000-0005-0000-0000-0000E33A0000}"/>
    <cellStyle name="계산 2 6 4 2 2" xfId="15058" xr:uid="{00000000-0005-0000-0000-0000E43A0000}"/>
    <cellStyle name="계산 2 6 4 2 3" xfId="15059" xr:uid="{00000000-0005-0000-0000-0000E53A0000}"/>
    <cellStyle name="계산 2 6 4 2 4" xfId="15060" xr:uid="{00000000-0005-0000-0000-0000E63A0000}"/>
    <cellStyle name="계산 2 6 4 2 5" xfId="15061" xr:uid="{00000000-0005-0000-0000-0000E73A0000}"/>
    <cellStyle name="계산 2 6 4 3" xfId="15062" xr:uid="{00000000-0005-0000-0000-0000E83A0000}"/>
    <cellStyle name="계산 2 6 4 3 2" xfId="15063" xr:uid="{00000000-0005-0000-0000-0000E93A0000}"/>
    <cellStyle name="계산 2 6 4 3 3" xfId="15064" xr:uid="{00000000-0005-0000-0000-0000EA3A0000}"/>
    <cellStyle name="계산 2 6 4 3 4" xfId="15065" xr:uid="{00000000-0005-0000-0000-0000EB3A0000}"/>
    <cellStyle name="계산 2 6 4 3 5" xfId="15066" xr:uid="{00000000-0005-0000-0000-0000EC3A0000}"/>
    <cellStyle name="계산 2 6 4 4" xfId="15067" xr:uid="{00000000-0005-0000-0000-0000ED3A0000}"/>
    <cellStyle name="계산 2 6 4 4 2" xfId="15068" xr:uid="{00000000-0005-0000-0000-0000EE3A0000}"/>
    <cellStyle name="계산 2 6 4 4 3" xfId="15069" xr:uid="{00000000-0005-0000-0000-0000EF3A0000}"/>
    <cellStyle name="계산 2 6 4 4 4" xfId="15070" xr:uid="{00000000-0005-0000-0000-0000F03A0000}"/>
    <cellStyle name="계산 2 6 4 4 5" xfId="15071" xr:uid="{00000000-0005-0000-0000-0000F13A0000}"/>
    <cellStyle name="계산 2 6 4 5" xfId="15072" xr:uid="{00000000-0005-0000-0000-0000F23A0000}"/>
    <cellStyle name="계산 2 6 4 6" xfId="15073" xr:uid="{00000000-0005-0000-0000-0000F33A0000}"/>
    <cellStyle name="계산 2 6 4 7" xfId="15074" xr:uid="{00000000-0005-0000-0000-0000F43A0000}"/>
    <cellStyle name="계산 2 6 4 8" xfId="15075" xr:uid="{00000000-0005-0000-0000-0000F53A0000}"/>
    <cellStyle name="계산 2 6 5" xfId="15076" xr:uid="{00000000-0005-0000-0000-0000F63A0000}"/>
    <cellStyle name="계산 2 6 5 2" xfId="15077" xr:uid="{00000000-0005-0000-0000-0000F73A0000}"/>
    <cellStyle name="계산 2 6 5 2 2" xfId="15078" xr:uid="{00000000-0005-0000-0000-0000F83A0000}"/>
    <cellStyle name="계산 2 6 5 2 3" xfId="15079" xr:uid="{00000000-0005-0000-0000-0000F93A0000}"/>
    <cellStyle name="계산 2 6 5 2 4" xfId="15080" xr:uid="{00000000-0005-0000-0000-0000FA3A0000}"/>
    <cellStyle name="계산 2 6 5 2 5" xfId="15081" xr:uid="{00000000-0005-0000-0000-0000FB3A0000}"/>
    <cellStyle name="계산 2 6 5 3" xfId="15082" xr:uid="{00000000-0005-0000-0000-0000FC3A0000}"/>
    <cellStyle name="계산 2 6 5 3 2" xfId="15083" xr:uid="{00000000-0005-0000-0000-0000FD3A0000}"/>
    <cellStyle name="계산 2 6 5 3 3" xfId="15084" xr:uid="{00000000-0005-0000-0000-0000FE3A0000}"/>
    <cellStyle name="계산 2 6 5 3 4" xfId="15085" xr:uid="{00000000-0005-0000-0000-0000FF3A0000}"/>
    <cellStyle name="계산 2 6 5 3 5" xfId="15086" xr:uid="{00000000-0005-0000-0000-0000003B0000}"/>
    <cellStyle name="계산 2 6 5 4" xfId="15087" xr:uid="{00000000-0005-0000-0000-0000013B0000}"/>
    <cellStyle name="계산 2 6 5 4 2" xfId="15088" xr:uid="{00000000-0005-0000-0000-0000023B0000}"/>
    <cellStyle name="계산 2 6 5 4 3" xfId="15089" xr:uid="{00000000-0005-0000-0000-0000033B0000}"/>
    <cellStyle name="계산 2 6 5 4 4" xfId="15090" xr:uid="{00000000-0005-0000-0000-0000043B0000}"/>
    <cellStyle name="계산 2 6 5 4 5" xfId="15091" xr:uid="{00000000-0005-0000-0000-0000053B0000}"/>
    <cellStyle name="계산 2 6 5 5" xfId="15092" xr:uid="{00000000-0005-0000-0000-0000063B0000}"/>
    <cellStyle name="계산 2 6 5 6" xfId="15093" xr:uid="{00000000-0005-0000-0000-0000073B0000}"/>
    <cellStyle name="계산 2 6 5 7" xfId="15094" xr:uid="{00000000-0005-0000-0000-0000083B0000}"/>
    <cellStyle name="계산 2 6 5 8" xfId="15095" xr:uid="{00000000-0005-0000-0000-0000093B0000}"/>
    <cellStyle name="계산 2 6 6" xfId="15096" xr:uid="{00000000-0005-0000-0000-00000A3B0000}"/>
    <cellStyle name="계산 2 6 6 2" xfId="15097" xr:uid="{00000000-0005-0000-0000-00000B3B0000}"/>
    <cellStyle name="계산 2 6 6 2 2" xfId="15098" xr:uid="{00000000-0005-0000-0000-00000C3B0000}"/>
    <cellStyle name="계산 2 6 6 2 3" xfId="15099" xr:uid="{00000000-0005-0000-0000-00000D3B0000}"/>
    <cellStyle name="계산 2 6 6 2 4" xfId="15100" xr:uid="{00000000-0005-0000-0000-00000E3B0000}"/>
    <cellStyle name="계산 2 6 6 2 5" xfId="15101" xr:uid="{00000000-0005-0000-0000-00000F3B0000}"/>
    <cellStyle name="계산 2 6 6 3" xfId="15102" xr:uid="{00000000-0005-0000-0000-0000103B0000}"/>
    <cellStyle name="계산 2 6 6 3 2" xfId="15103" xr:uid="{00000000-0005-0000-0000-0000113B0000}"/>
    <cellStyle name="계산 2 6 6 3 3" xfId="15104" xr:uid="{00000000-0005-0000-0000-0000123B0000}"/>
    <cellStyle name="계산 2 6 6 3 4" xfId="15105" xr:uid="{00000000-0005-0000-0000-0000133B0000}"/>
    <cellStyle name="계산 2 6 6 3 5" xfId="15106" xr:uid="{00000000-0005-0000-0000-0000143B0000}"/>
    <cellStyle name="계산 2 6 6 4" xfId="15107" xr:uid="{00000000-0005-0000-0000-0000153B0000}"/>
    <cellStyle name="계산 2 6 6 4 2" xfId="15108" xr:uid="{00000000-0005-0000-0000-0000163B0000}"/>
    <cellStyle name="계산 2 6 6 4 3" xfId="15109" xr:uid="{00000000-0005-0000-0000-0000173B0000}"/>
    <cellStyle name="계산 2 6 6 4 4" xfId="15110" xr:uid="{00000000-0005-0000-0000-0000183B0000}"/>
    <cellStyle name="계산 2 6 6 4 5" xfId="15111" xr:uid="{00000000-0005-0000-0000-0000193B0000}"/>
    <cellStyle name="계산 2 6 6 5" xfId="15112" xr:uid="{00000000-0005-0000-0000-00001A3B0000}"/>
    <cellStyle name="계산 2 6 6 6" xfId="15113" xr:uid="{00000000-0005-0000-0000-00001B3B0000}"/>
    <cellStyle name="계산 2 6 6 7" xfId="15114" xr:uid="{00000000-0005-0000-0000-00001C3B0000}"/>
    <cellStyle name="계산 2 6 6 8" xfId="15115" xr:uid="{00000000-0005-0000-0000-00001D3B0000}"/>
    <cellStyle name="계산 2 6 7" xfId="15116" xr:uid="{00000000-0005-0000-0000-00001E3B0000}"/>
    <cellStyle name="계산 2 6 7 2" xfId="15117" xr:uid="{00000000-0005-0000-0000-00001F3B0000}"/>
    <cellStyle name="계산 2 6 7 3" xfId="15118" xr:uid="{00000000-0005-0000-0000-0000203B0000}"/>
    <cellStyle name="계산 2 6 7 4" xfId="15119" xr:uid="{00000000-0005-0000-0000-0000213B0000}"/>
    <cellStyle name="계산 2 6 7 5" xfId="15120" xr:uid="{00000000-0005-0000-0000-0000223B0000}"/>
    <cellStyle name="계산 2 6 8" xfId="15121" xr:uid="{00000000-0005-0000-0000-0000233B0000}"/>
    <cellStyle name="계산 2 6 8 2" xfId="15122" xr:uid="{00000000-0005-0000-0000-0000243B0000}"/>
    <cellStyle name="계산 2 6 8 3" xfId="15123" xr:uid="{00000000-0005-0000-0000-0000253B0000}"/>
    <cellStyle name="계산 2 6 8 4" xfId="15124" xr:uid="{00000000-0005-0000-0000-0000263B0000}"/>
    <cellStyle name="계산 2 6 8 5" xfId="15125" xr:uid="{00000000-0005-0000-0000-0000273B0000}"/>
    <cellStyle name="계산 2 6 9" xfId="15126" xr:uid="{00000000-0005-0000-0000-0000283B0000}"/>
    <cellStyle name="계산 2 6 9 2" xfId="15127" xr:uid="{00000000-0005-0000-0000-0000293B0000}"/>
    <cellStyle name="계산 2 6 9 3" xfId="15128" xr:uid="{00000000-0005-0000-0000-00002A3B0000}"/>
    <cellStyle name="계산 2 6 9 4" xfId="15129" xr:uid="{00000000-0005-0000-0000-00002B3B0000}"/>
    <cellStyle name="계산 2 6 9 5" xfId="15130" xr:uid="{00000000-0005-0000-0000-00002C3B0000}"/>
    <cellStyle name="계산 2 7" xfId="15131" xr:uid="{00000000-0005-0000-0000-00002D3B0000}"/>
    <cellStyle name="계산 2 7 10" xfId="15132" xr:uid="{00000000-0005-0000-0000-00002E3B0000}"/>
    <cellStyle name="계산 2 7 11" xfId="15133" xr:uid="{00000000-0005-0000-0000-00002F3B0000}"/>
    <cellStyle name="계산 2 7 2" xfId="15134" xr:uid="{00000000-0005-0000-0000-0000303B0000}"/>
    <cellStyle name="계산 2 7 2 2" xfId="15135" xr:uid="{00000000-0005-0000-0000-0000313B0000}"/>
    <cellStyle name="계산 2 7 2 2 2" xfId="15136" xr:uid="{00000000-0005-0000-0000-0000323B0000}"/>
    <cellStyle name="계산 2 7 2 2 3" xfId="15137" xr:uid="{00000000-0005-0000-0000-0000333B0000}"/>
    <cellStyle name="계산 2 7 2 2 4" xfId="15138" xr:uid="{00000000-0005-0000-0000-0000343B0000}"/>
    <cellStyle name="계산 2 7 2 2 5" xfId="15139" xr:uid="{00000000-0005-0000-0000-0000353B0000}"/>
    <cellStyle name="계산 2 7 2 3" xfId="15140" xr:uid="{00000000-0005-0000-0000-0000363B0000}"/>
    <cellStyle name="계산 2 7 2 3 2" xfId="15141" xr:uid="{00000000-0005-0000-0000-0000373B0000}"/>
    <cellStyle name="계산 2 7 2 3 3" xfId="15142" xr:uid="{00000000-0005-0000-0000-0000383B0000}"/>
    <cellStyle name="계산 2 7 2 3 4" xfId="15143" xr:uid="{00000000-0005-0000-0000-0000393B0000}"/>
    <cellStyle name="계산 2 7 2 3 5" xfId="15144" xr:uid="{00000000-0005-0000-0000-00003A3B0000}"/>
    <cellStyle name="계산 2 7 2 4" xfId="15145" xr:uid="{00000000-0005-0000-0000-00003B3B0000}"/>
    <cellStyle name="계산 2 7 2 4 2" xfId="15146" xr:uid="{00000000-0005-0000-0000-00003C3B0000}"/>
    <cellStyle name="계산 2 7 2 4 3" xfId="15147" xr:uid="{00000000-0005-0000-0000-00003D3B0000}"/>
    <cellStyle name="계산 2 7 2 4 4" xfId="15148" xr:uid="{00000000-0005-0000-0000-00003E3B0000}"/>
    <cellStyle name="계산 2 7 2 4 5" xfId="15149" xr:uid="{00000000-0005-0000-0000-00003F3B0000}"/>
    <cellStyle name="계산 2 7 2 5" xfId="15150" xr:uid="{00000000-0005-0000-0000-0000403B0000}"/>
    <cellStyle name="계산 2 7 2 6" xfId="15151" xr:uid="{00000000-0005-0000-0000-0000413B0000}"/>
    <cellStyle name="계산 2 7 2 7" xfId="15152" xr:uid="{00000000-0005-0000-0000-0000423B0000}"/>
    <cellStyle name="계산 2 7 2 8" xfId="15153" xr:uid="{00000000-0005-0000-0000-0000433B0000}"/>
    <cellStyle name="계산 2 7 3" xfId="15154" xr:uid="{00000000-0005-0000-0000-0000443B0000}"/>
    <cellStyle name="계산 2 7 3 2" xfId="15155" xr:uid="{00000000-0005-0000-0000-0000453B0000}"/>
    <cellStyle name="계산 2 7 3 2 2" xfId="15156" xr:uid="{00000000-0005-0000-0000-0000463B0000}"/>
    <cellStyle name="계산 2 7 3 2 3" xfId="15157" xr:uid="{00000000-0005-0000-0000-0000473B0000}"/>
    <cellStyle name="계산 2 7 3 2 4" xfId="15158" xr:uid="{00000000-0005-0000-0000-0000483B0000}"/>
    <cellStyle name="계산 2 7 3 2 5" xfId="15159" xr:uid="{00000000-0005-0000-0000-0000493B0000}"/>
    <cellStyle name="계산 2 7 3 3" xfId="15160" xr:uid="{00000000-0005-0000-0000-00004A3B0000}"/>
    <cellStyle name="계산 2 7 3 3 2" xfId="15161" xr:uid="{00000000-0005-0000-0000-00004B3B0000}"/>
    <cellStyle name="계산 2 7 3 3 3" xfId="15162" xr:uid="{00000000-0005-0000-0000-00004C3B0000}"/>
    <cellStyle name="계산 2 7 3 3 4" xfId="15163" xr:uid="{00000000-0005-0000-0000-00004D3B0000}"/>
    <cellStyle name="계산 2 7 3 3 5" xfId="15164" xr:uid="{00000000-0005-0000-0000-00004E3B0000}"/>
    <cellStyle name="계산 2 7 3 4" xfId="15165" xr:uid="{00000000-0005-0000-0000-00004F3B0000}"/>
    <cellStyle name="계산 2 7 3 4 2" xfId="15166" xr:uid="{00000000-0005-0000-0000-0000503B0000}"/>
    <cellStyle name="계산 2 7 3 4 3" xfId="15167" xr:uid="{00000000-0005-0000-0000-0000513B0000}"/>
    <cellStyle name="계산 2 7 3 4 4" xfId="15168" xr:uid="{00000000-0005-0000-0000-0000523B0000}"/>
    <cellStyle name="계산 2 7 3 4 5" xfId="15169" xr:uid="{00000000-0005-0000-0000-0000533B0000}"/>
    <cellStyle name="계산 2 7 3 5" xfId="15170" xr:uid="{00000000-0005-0000-0000-0000543B0000}"/>
    <cellStyle name="계산 2 7 3 6" xfId="15171" xr:uid="{00000000-0005-0000-0000-0000553B0000}"/>
    <cellStyle name="계산 2 7 3 7" xfId="15172" xr:uid="{00000000-0005-0000-0000-0000563B0000}"/>
    <cellStyle name="계산 2 7 3 8" xfId="15173" xr:uid="{00000000-0005-0000-0000-0000573B0000}"/>
    <cellStyle name="계산 2 7 4" xfId="15174" xr:uid="{00000000-0005-0000-0000-0000583B0000}"/>
    <cellStyle name="계산 2 7 4 2" xfId="15175" xr:uid="{00000000-0005-0000-0000-0000593B0000}"/>
    <cellStyle name="계산 2 7 4 2 2" xfId="15176" xr:uid="{00000000-0005-0000-0000-00005A3B0000}"/>
    <cellStyle name="계산 2 7 4 2 3" xfId="15177" xr:uid="{00000000-0005-0000-0000-00005B3B0000}"/>
    <cellStyle name="계산 2 7 4 2 4" xfId="15178" xr:uid="{00000000-0005-0000-0000-00005C3B0000}"/>
    <cellStyle name="계산 2 7 4 2 5" xfId="15179" xr:uid="{00000000-0005-0000-0000-00005D3B0000}"/>
    <cellStyle name="계산 2 7 4 3" xfId="15180" xr:uid="{00000000-0005-0000-0000-00005E3B0000}"/>
    <cellStyle name="계산 2 7 4 3 2" xfId="15181" xr:uid="{00000000-0005-0000-0000-00005F3B0000}"/>
    <cellStyle name="계산 2 7 4 3 3" xfId="15182" xr:uid="{00000000-0005-0000-0000-0000603B0000}"/>
    <cellStyle name="계산 2 7 4 3 4" xfId="15183" xr:uid="{00000000-0005-0000-0000-0000613B0000}"/>
    <cellStyle name="계산 2 7 4 3 5" xfId="15184" xr:uid="{00000000-0005-0000-0000-0000623B0000}"/>
    <cellStyle name="계산 2 7 4 4" xfId="15185" xr:uid="{00000000-0005-0000-0000-0000633B0000}"/>
    <cellStyle name="계산 2 7 4 4 2" xfId="15186" xr:uid="{00000000-0005-0000-0000-0000643B0000}"/>
    <cellStyle name="계산 2 7 4 4 3" xfId="15187" xr:uid="{00000000-0005-0000-0000-0000653B0000}"/>
    <cellStyle name="계산 2 7 4 4 4" xfId="15188" xr:uid="{00000000-0005-0000-0000-0000663B0000}"/>
    <cellStyle name="계산 2 7 4 4 5" xfId="15189" xr:uid="{00000000-0005-0000-0000-0000673B0000}"/>
    <cellStyle name="계산 2 7 4 5" xfId="15190" xr:uid="{00000000-0005-0000-0000-0000683B0000}"/>
    <cellStyle name="계산 2 7 4 6" xfId="15191" xr:uid="{00000000-0005-0000-0000-0000693B0000}"/>
    <cellStyle name="계산 2 7 4 7" xfId="15192" xr:uid="{00000000-0005-0000-0000-00006A3B0000}"/>
    <cellStyle name="계산 2 7 4 8" xfId="15193" xr:uid="{00000000-0005-0000-0000-00006B3B0000}"/>
    <cellStyle name="계산 2 7 5" xfId="15194" xr:uid="{00000000-0005-0000-0000-00006C3B0000}"/>
    <cellStyle name="계산 2 7 5 2" xfId="15195" xr:uid="{00000000-0005-0000-0000-00006D3B0000}"/>
    <cellStyle name="계산 2 7 5 3" xfId="15196" xr:uid="{00000000-0005-0000-0000-00006E3B0000}"/>
    <cellStyle name="계산 2 7 5 4" xfId="15197" xr:uid="{00000000-0005-0000-0000-00006F3B0000}"/>
    <cellStyle name="계산 2 7 5 5" xfId="15198" xr:uid="{00000000-0005-0000-0000-0000703B0000}"/>
    <cellStyle name="계산 2 7 6" xfId="15199" xr:uid="{00000000-0005-0000-0000-0000713B0000}"/>
    <cellStyle name="계산 2 7 6 2" xfId="15200" xr:uid="{00000000-0005-0000-0000-0000723B0000}"/>
    <cellStyle name="계산 2 7 6 3" xfId="15201" xr:uid="{00000000-0005-0000-0000-0000733B0000}"/>
    <cellStyle name="계산 2 7 6 4" xfId="15202" xr:uid="{00000000-0005-0000-0000-0000743B0000}"/>
    <cellStyle name="계산 2 7 6 5" xfId="15203" xr:uid="{00000000-0005-0000-0000-0000753B0000}"/>
    <cellStyle name="계산 2 7 7" xfId="15204" xr:uid="{00000000-0005-0000-0000-0000763B0000}"/>
    <cellStyle name="계산 2 7 7 2" xfId="15205" xr:uid="{00000000-0005-0000-0000-0000773B0000}"/>
    <cellStyle name="계산 2 7 7 3" xfId="15206" xr:uid="{00000000-0005-0000-0000-0000783B0000}"/>
    <cellStyle name="계산 2 7 7 4" xfId="15207" xr:uid="{00000000-0005-0000-0000-0000793B0000}"/>
    <cellStyle name="계산 2 7 7 5" xfId="15208" xr:uid="{00000000-0005-0000-0000-00007A3B0000}"/>
    <cellStyle name="계산 2 7 8" xfId="15209" xr:uid="{00000000-0005-0000-0000-00007B3B0000}"/>
    <cellStyle name="계산 2 7 9" xfId="15210" xr:uid="{00000000-0005-0000-0000-00007C3B0000}"/>
    <cellStyle name="계산 2 8" xfId="15211" xr:uid="{00000000-0005-0000-0000-00007D3B0000}"/>
    <cellStyle name="계산 2 8 10" xfId="15212" xr:uid="{00000000-0005-0000-0000-00007E3B0000}"/>
    <cellStyle name="계산 2 8 11" xfId="15213" xr:uid="{00000000-0005-0000-0000-00007F3B0000}"/>
    <cellStyle name="계산 2 8 2" xfId="15214" xr:uid="{00000000-0005-0000-0000-0000803B0000}"/>
    <cellStyle name="계산 2 8 2 2" xfId="15215" xr:uid="{00000000-0005-0000-0000-0000813B0000}"/>
    <cellStyle name="계산 2 8 2 2 2" xfId="15216" xr:uid="{00000000-0005-0000-0000-0000823B0000}"/>
    <cellStyle name="계산 2 8 2 2 3" xfId="15217" xr:uid="{00000000-0005-0000-0000-0000833B0000}"/>
    <cellStyle name="계산 2 8 2 2 4" xfId="15218" xr:uid="{00000000-0005-0000-0000-0000843B0000}"/>
    <cellStyle name="계산 2 8 2 2 5" xfId="15219" xr:uid="{00000000-0005-0000-0000-0000853B0000}"/>
    <cellStyle name="계산 2 8 2 3" xfId="15220" xr:uid="{00000000-0005-0000-0000-0000863B0000}"/>
    <cellStyle name="계산 2 8 2 3 2" xfId="15221" xr:uid="{00000000-0005-0000-0000-0000873B0000}"/>
    <cellStyle name="계산 2 8 2 3 3" xfId="15222" xr:uid="{00000000-0005-0000-0000-0000883B0000}"/>
    <cellStyle name="계산 2 8 2 3 4" xfId="15223" xr:uid="{00000000-0005-0000-0000-0000893B0000}"/>
    <cellStyle name="계산 2 8 2 3 5" xfId="15224" xr:uid="{00000000-0005-0000-0000-00008A3B0000}"/>
    <cellStyle name="계산 2 8 2 4" xfId="15225" xr:uid="{00000000-0005-0000-0000-00008B3B0000}"/>
    <cellStyle name="계산 2 8 2 4 2" xfId="15226" xr:uid="{00000000-0005-0000-0000-00008C3B0000}"/>
    <cellStyle name="계산 2 8 2 4 3" xfId="15227" xr:uid="{00000000-0005-0000-0000-00008D3B0000}"/>
    <cellStyle name="계산 2 8 2 4 4" xfId="15228" xr:uid="{00000000-0005-0000-0000-00008E3B0000}"/>
    <cellStyle name="계산 2 8 2 4 5" xfId="15229" xr:uid="{00000000-0005-0000-0000-00008F3B0000}"/>
    <cellStyle name="계산 2 8 2 5" xfId="15230" xr:uid="{00000000-0005-0000-0000-0000903B0000}"/>
    <cellStyle name="계산 2 8 2 6" xfId="15231" xr:uid="{00000000-0005-0000-0000-0000913B0000}"/>
    <cellStyle name="계산 2 8 2 7" xfId="15232" xr:uid="{00000000-0005-0000-0000-0000923B0000}"/>
    <cellStyle name="계산 2 8 2 8" xfId="15233" xr:uid="{00000000-0005-0000-0000-0000933B0000}"/>
    <cellStyle name="계산 2 8 3" xfId="15234" xr:uid="{00000000-0005-0000-0000-0000943B0000}"/>
    <cellStyle name="계산 2 8 3 2" xfId="15235" xr:uid="{00000000-0005-0000-0000-0000953B0000}"/>
    <cellStyle name="계산 2 8 3 2 2" xfId="15236" xr:uid="{00000000-0005-0000-0000-0000963B0000}"/>
    <cellStyle name="계산 2 8 3 2 3" xfId="15237" xr:uid="{00000000-0005-0000-0000-0000973B0000}"/>
    <cellStyle name="계산 2 8 3 2 4" xfId="15238" xr:uid="{00000000-0005-0000-0000-0000983B0000}"/>
    <cellStyle name="계산 2 8 3 2 5" xfId="15239" xr:uid="{00000000-0005-0000-0000-0000993B0000}"/>
    <cellStyle name="계산 2 8 3 3" xfId="15240" xr:uid="{00000000-0005-0000-0000-00009A3B0000}"/>
    <cellStyle name="계산 2 8 3 3 2" xfId="15241" xr:uid="{00000000-0005-0000-0000-00009B3B0000}"/>
    <cellStyle name="계산 2 8 3 3 3" xfId="15242" xr:uid="{00000000-0005-0000-0000-00009C3B0000}"/>
    <cellStyle name="계산 2 8 3 3 4" xfId="15243" xr:uid="{00000000-0005-0000-0000-00009D3B0000}"/>
    <cellStyle name="계산 2 8 3 3 5" xfId="15244" xr:uid="{00000000-0005-0000-0000-00009E3B0000}"/>
    <cellStyle name="계산 2 8 3 4" xfId="15245" xr:uid="{00000000-0005-0000-0000-00009F3B0000}"/>
    <cellStyle name="계산 2 8 3 4 2" xfId="15246" xr:uid="{00000000-0005-0000-0000-0000A03B0000}"/>
    <cellStyle name="계산 2 8 3 4 3" xfId="15247" xr:uid="{00000000-0005-0000-0000-0000A13B0000}"/>
    <cellStyle name="계산 2 8 3 4 4" xfId="15248" xr:uid="{00000000-0005-0000-0000-0000A23B0000}"/>
    <cellStyle name="계산 2 8 3 4 5" xfId="15249" xr:uid="{00000000-0005-0000-0000-0000A33B0000}"/>
    <cellStyle name="계산 2 8 3 5" xfId="15250" xr:uid="{00000000-0005-0000-0000-0000A43B0000}"/>
    <cellStyle name="계산 2 8 3 6" xfId="15251" xr:uid="{00000000-0005-0000-0000-0000A53B0000}"/>
    <cellStyle name="계산 2 8 3 7" xfId="15252" xr:uid="{00000000-0005-0000-0000-0000A63B0000}"/>
    <cellStyle name="계산 2 8 3 8" xfId="15253" xr:uid="{00000000-0005-0000-0000-0000A73B0000}"/>
    <cellStyle name="계산 2 8 4" xfId="15254" xr:uid="{00000000-0005-0000-0000-0000A83B0000}"/>
    <cellStyle name="계산 2 8 4 2" xfId="15255" xr:uid="{00000000-0005-0000-0000-0000A93B0000}"/>
    <cellStyle name="계산 2 8 4 2 2" xfId="15256" xr:uid="{00000000-0005-0000-0000-0000AA3B0000}"/>
    <cellStyle name="계산 2 8 4 2 3" xfId="15257" xr:uid="{00000000-0005-0000-0000-0000AB3B0000}"/>
    <cellStyle name="계산 2 8 4 2 4" xfId="15258" xr:uid="{00000000-0005-0000-0000-0000AC3B0000}"/>
    <cellStyle name="계산 2 8 4 2 5" xfId="15259" xr:uid="{00000000-0005-0000-0000-0000AD3B0000}"/>
    <cellStyle name="계산 2 8 4 3" xfId="15260" xr:uid="{00000000-0005-0000-0000-0000AE3B0000}"/>
    <cellStyle name="계산 2 8 4 3 2" xfId="15261" xr:uid="{00000000-0005-0000-0000-0000AF3B0000}"/>
    <cellStyle name="계산 2 8 4 3 3" xfId="15262" xr:uid="{00000000-0005-0000-0000-0000B03B0000}"/>
    <cellStyle name="계산 2 8 4 3 4" xfId="15263" xr:uid="{00000000-0005-0000-0000-0000B13B0000}"/>
    <cellStyle name="계산 2 8 4 3 5" xfId="15264" xr:uid="{00000000-0005-0000-0000-0000B23B0000}"/>
    <cellStyle name="계산 2 8 4 4" xfId="15265" xr:uid="{00000000-0005-0000-0000-0000B33B0000}"/>
    <cellStyle name="계산 2 8 4 4 2" xfId="15266" xr:uid="{00000000-0005-0000-0000-0000B43B0000}"/>
    <cellStyle name="계산 2 8 4 4 3" xfId="15267" xr:uid="{00000000-0005-0000-0000-0000B53B0000}"/>
    <cellStyle name="계산 2 8 4 4 4" xfId="15268" xr:uid="{00000000-0005-0000-0000-0000B63B0000}"/>
    <cellStyle name="계산 2 8 4 4 5" xfId="15269" xr:uid="{00000000-0005-0000-0000-0000B73B0000}"/>
    <cellStyle name="계산 2 8 4 5" xfId="15270" xr:uid="{00000000-0005-0000-0000-0000B83B0000}"/>
    <cellStyle name="계산 2 8 4 6" xfId="15271" xr:uid="{00000000-0005-0000-0000-0000B93B0000}"/>
    <cellStyle name="계산 2 8 4 7" xfId="15272" xr:uid="{00000000-0005-0000-0000-0000BA3B0000}"/>
    <cellStyle name="계산 2 8 4 8" xfId="15273" xr:uid="{00000000-0005-0000-0000-0000BB3B0000}"/>
    <cellStyle name="계산 2 8 5" xfId="15274" xr:uid="{00000000-0005-0000-0000-0000BC3B0000}"/>
    <cellStyle name="계산 2 8 5 2" xfId="15275" xr:uid="{00000000-0005-0000-0000-0000BD3B0000}"/>
    <cellStyle name="계산 2 8 5 3" xfId="15276" xr:uid="{00000000-0005-0000-0000-0000BE3B0000}"/>
    <cellStyle name="계산 2 8 5 4" xfId="15277" xr:uid="{00000000-0005-0000-0000-0000BF3B0000}"/>
    <cellStyle name="계산 2 8 5 5" xfId="15278" xr:uid="{00000000-0005-0000-0000-0000C03B0000}"/>
    <cellStyle name="계산 2 8 6" xfId="15279" xr:uid="{00000000-0005-0000-0000-0000C13B0000}"/>
    <cellStyle name="계산 2 8 6 2" xfId="15280" xr:uid="{00000000-0005-0000-0000-0000C23B0000}"/>
    <cellStyle name="계산 2 8 6 3" xfId="15281" xr:uid="{00000000-0005-0000-0000-0000C33B0000}"/>
    <cellStyle name="계산 2 8 6 4" xfId="15282" xr:uid="{00000000-0005-0000-0000-0000C43B0000}"/>
    <cellStyle name="계산 2 8 6 5" xfId="15283" xr:uid="{00000000-0005-0000-0000-0000C53B0000}"/>
    <cellStyle name="계산 2 8 7" xfId="15284" xr:uid="{00000000-0005-0000-0000-0000C63B0000}"/>
    <cellStyle name="계산 2 8 7 2" xfId="15285" xr:uid="{00000000-0005-0000-0000-0000C73B0000}"/>
    <cellStyle name="계산 2 8 7 3" xfId="15286" xr:uid="{00000000-0005-0000-0000-0000C83B0000}"/>
    <cellStyle name="계산 2 8 7 4" xfId="15287" xr:uid="{00000000-0005-0000-0000-0000C93B0000}"/>
    <cellStyle name="계산 2 8 7 5" xfId="15288" xr:uid="{00000000-0005-0000-0000-0000CA3B0000}"/>
    <cellStyle name="계산 2 8 8" xfId="15289" xr:uid="{00000000-0005-0000-0000-0000CB3B0000}"/>
    <cellStyle name="계산 2 8 9" xfId="15290" xr:uid="{00000000-0005-0000-0000-0000CC3B0000}"/>
    <cellStyle name="계산 2 9" xfId="15291" xr:uid="{00000000-0005-0000-0000-0000CD3B0000}"/>
    <cellStyle name="계산 2 9 10" xfId="15292" xr:uid="{00000000-0005-0000-0000-0000CE3B0000}"/>
    <cellStyle name="계산 2 9 11" xfId="15293" xr:uid="{00000000-0005-0000-0000-0000CF3B0000}"/>
    <cellStyle name="계산 2 9 2" xfId="15294" xr:uid="{00000000-0005-0000-0000-0000D03B0000}"/>
    <cellStyle name="계산 2 9 2 2" xfId="15295" xr:uid="{00000000-0005-0000-0000-0000D13B0000}"/>
    <cellStyle name="계산 2 9 2 2 2" xfId="15296" xr:uid="{00000000-0005-0000-0000-0000D23B0000}"/>
    <cellStyle name="계산 2 9 2 2 3" xfId="15297" xr:uid="{00000000-0005-0000-0000-0000D33B0000}"/>
    <cellStyle name="계산 2 9 2 2 4" xfId="15298" xr:uid="{00000000-0005-0000-0000-0000D43B0000}"/>
    <cellStyle name="계산 2 9 2 2 5" xfId="15299" xr:uid="{00000000-0005-0000-0000-0000D53B0000}"/>
    <cellStyle name="계산 2 9 2 3" xfId="15300" xr:uid="{00000000-0005-0000-0000-0000D63B0000}"/>
    <cellStyle name="계산 2 9 2 3 2" xfId="15301" xr:uid="{00000000-0005-0000-0000-0000D73B0000}"/>
    <cellStyle name="계산 2 9 2 3 3" xfId="15302" xr:uid="{00000000-0005-0000-0000-0000D83B0000}"/>
    <cellStyle name="계산 2 9 2 3 4" xfId="15303" xr:uid="{00000000-0005-0000-0000-0000D93B0000}"/>
    <cellStyle name="계산 2 9 2 3 5" xfId="15304" xr:uid="{00000000-0005-0000-0000-0000DA3B0000}"/>
    <cellStyle name="계산 2 9 2 4" xfId="15305" xr:uid="{00000000-0005-0000-0000-0000DB3B0000}"/>
    <cellStyle name="계산 2 9 2 4 2" xfId="15306" xr:uid="{00000000-0005-0000-0000-0000DC3B0000}"/>
    <cellStyle name="계산 2 9 2 4 3" xfId="15307" xr:uid="{00000000-0005-0000-0000-0000DD3B0000}"/>
    <cellStyle name="계산 2 9 2 4 4" xfId="15308" xr:uid="{00000000-0005-0000-0000-0000DE3B0000}"/>
    <cellStyle name="계산 2 9 2 4 5" xfId="15309" xr:uid="{00000000-0005-0000-0000-0000DF3B0000}"/>
    <cellStyle name="계산 2 9 2 5" xfId="15310" xr:uid="{00000000-0005-0000-0000-0000E03B0000}"/>
    <cellStyle name="계산 2 9 2 6" xfId="15311" xr:uid="{00000000-0005-0000-0000-0000E13B0000}"/>
    <cellStyle name="계산 2 9 2 7" xfId="15312" xr:uid="{00000000-0005-0000-0000-0000E23B0000}"/>
    <cellStyle name="계산 2 9 2 8" xfId="15313" xr:uid="{00000000-0005-0000-0000-0000E33B0000}"/>
    <cellStyle name="계산 2 9 3" xfId="15314" xr:uid="{00000000-0005-0000-0000-0000E43B0000}"/>
    <cellStyle name="계산 2 9 3 2" xfId="15315" xr:uid="{00000000-0005-0000-0000-0000E53B0000}"/>
    <cellStyle name="계산 2 9 3 2 2" xfId="15316" xr:uid="{00000000-0005-0000-0000-0000E63B0000}"/>
    <cellStyle name="계산 2 9 3 2 3" xfId="15317" xr:uid="{00000000-0005-0000-0000-0000E73B0000}"/>
    <cellStyle name="계산 2 9 3 2 4" xfId="15318" xr:uid="{00000000-0005-0000-0000-0000E83B0000}"/>
    <cellStyle name="계산 2 9 3 2 5" xfId="15319" xr:uid="{00000000-0005-0000-0000-0000E93B0000}"/>
    <cellStyle name="계산 2 9 3 3" xfId="15320" xr:uid="{00000000-0005-0000-0000-0000EA3B0000}"/>
    <cellStyle name="계산 2 9 3 3 2" xfId="15321" xr:uid="{00000000-0005-0000-0000-0000EB3B0000}"/>
    <cellStyle name="계산 2 9 3 3 3" xfId="15322" xr:uid="{00000000-0005-0000-0000-0000EC3B0000}"/>
    <cellStyle name="계산 2 9 3 3 4" xfId="15323" xr:uid="{00000000-0005-0000-0000-0000ED3B0000}"/>
    <cellStyle name="계산 2 9 3 3 5" xfId="15324" xr:uid="{00000000-0005-0000-0000-0000EE3B0000}"/>
    <cellStyle name="계산 2 9 3 4" xfId="15325" xr:uid="{00000000-0005-0000-0000-0000EF3B0000}"/>
    <cellStyle name="계산 2 9 3 4 2" xfId="15326" xr:uid="{00000000-0005-0000-0000-0000F03B0000}"/>
    <cellStyle name="계산 2 9 3 4 3" xfId="15327" xr:uid="{00000000-0005-0000-0000-0000F13B0000}"/>
    <cellStyle name="계산 2 9 3 4 4" xfId="15328" xr:uid="{00000000-0005-0000-0000-0000F23B0000}"/>
    <cellStyle name="계산 2 9 3 4 5" xfId="15329" xr:uid="{00000000-0005-0000-0000-0000F33B0000}"/>
    <cellStyle name="계산 2 9 3 5" xfId="15330" xr:uid="{00000000-0005-0000-0000-0000F43B0000}"/>
    <cellStyle name="계산 2 9 3 6" xfId="15331" xr:uid="{00000000-0005-0000-0000-0000F53B0000}"/>
    <cellStyle name="계산 2 9 3 7" xfId="15332" xr:uid="{00000000-0005-0000-0000-0000F63B0000}"/>
    <cellStyle name="계산 2 9 3 8" xfId="15333" xr:uid="{00000000-0005-0000-0000-0000F73B0000}"/>
    <cellStyle name="계산 2 9 4" xfId="15334" xr:uid="{00000000-0005-0000-0000-0000F83B0000}"/>
    <cellStyle name="계산 2 9 4 2" xfId="15335" xr:uid="{00000000-0005-0000-0000-0000F93B0000}"/>
    <cellStyle name="계산 2 9 4 2 2" xfId="15336" xr:uid="{00000000-0005-0000-0000-0000FA3B0000}"/>
    <cellStyle name="계산 2 9 4 2 3" xfId="15337" xr:uid="{00000000-0005-0000-0000-0000FB3B0000}"/>
    <cellStyle name="계산 2 9 4 2 4" xfId="15338" xr:uid="{00000000-0005-0000-0000-0000FC3B0000}"/>
    <cellStyle name="계산 2 9 4 2 5" xfId="15339" xr:uid="{00000000-0005-0000-0000-0000FD3B0000}"/>
    <cellStyle name="계산 2 9 4 3" xfId="15340" xr:uid="{00000000-0005-0000-0000-0000FE3B0000}"/>
    <cellStyle name="계산 2 9 4 3 2" xfId="15341" xr:uid="{00000000-0005-0000-0000-0000FF3B0000}"/>
    <cellStyle name="계산 2 9 4 3 3" xfId="15342" xr:uid="{00000000-0005-0000-0000-0000003C0000}"/>
    <cellStyle name="계산 2 9 4 3 4" xfId="15343" xr:uid="{00000000-0005-0000-0000-0000013C0000}"/>
    <cellStyle name="계산 2 9 4 3 5" xfId="15344" xr:uid="{00000000-0005-0000-0000-0000023C0000}"/>
    <cellStyle name="계산 2 9 4 4" xfId="15345" xr:uid="{00000000-0005-0000-0000-0000033C0000}"/>
    <cellStyle name="계산 2 9 4 4 2" xfId="15346" xr:uid="{00000000-0005-0000-0000-0000043C0000}"/>
    <cellStyle name="계산 2 9 4 4 3" xfId="15347" xr:uid="{00000000-0005-0000-0000-0000053C0000}"/>
    <cellStyle name="계산 2 9 4 4 4" xfId="15348" xr:uid="{00000000-0005-0000-0000-0000063C0000}"/>
    <cellStyle name="계산 2 9 4 4 5" xfId="15349" xr:uid="{00000000-0005-0000-0000-0000073C0000}"/>
    <cellStyle name="계산 2 9 4 5" xfId="15350" xr:uid="{00000000-0005-0000-0000-0000083C0000}"/>
    <cellStyle name="계산 2 9 4 6" xfId="15351" xr:uid="{00000000-0005-0000-0000-0000093C0000}"/>
    <cellStyle name="계산 2 9 4 7" xfId="15352" xr:uid="{00000000-0005-0000-0000-00000A3C0000}"/>
    <cellStyle name="계산 2 9 4 8" xfId="15353" xr:uid="{00000000-0005-0000-0000-00000B3C0000}"/>
    <cellStyle name="계산 2 9 5" xfId="15354" xr:uid="{00000000-0005-0000-0000-00000C3C0000}"/>
    <cellStyle name="계산 2 9 5 2" xfId="15355" xr:uid="{00000000-0005-0000-0000-00000D3C0000}"/>
    <cellStyle name="계산 2 9 5 3" xfId="15356" xr:uid="{00000000-0005-0000-0000-00000E3C0000}"/>
    <cellStyle name="계산 2 9 5 4" xfId="15357" xr:uid="{00000000-0005-0000-0000-00000F3C0000}"/>
    <cellStyle name="계산 2 9 5 5" xfId="15358" xr:uid="{00000000-0005-0000-0000-0000103C0000}"/>
    <cellStyle name="계산 2 9 6" xfId="15359" xr:uid="{00000000-0005-0000-0000-0000113C0000}"/>
    <cellStyle name="계산 2 9 6 2" xfId="15360" xr:uid="{00000000-0005-0000-0000-0000123C0000}"/>
    <cellStyle name="계산 2 9 6 3" xfId="15361" xr:uid="{00000000-0005-0000-0000-0000133C0000}"/>
    <cellStyle name="계산 2 9 6 4" xfId="15362" xr:uid="{00000000-0005-0000-0000-0000143C0000}"/>
    <cellStyle name="계산 2 9 6 5" xfId="15363" xr:uid="{00000000-0005-0000-0000-0000153C0000}"/>
    <cellStyle name="계산 2 9 7" xfId="15364" xr:uid="{00000000-0005-0000-0000-0000163C0000}"/>
    <cellStyle name="계산 2 9 7 2" xfId="15365" xr:uid="{00000000-0005-0000-0000-0000173C0000}"/>
    <cellStyle name="계산 2 9 7 3" xfId="15366" xr:uid="{00000000-0005-0000-0000-0000183C0000}"/>
    <cellStyle name="계산 2 9 7 4" xfId="15367" xr:uid="{00000000-0005-0000-0000-0000193C0000}"/>
    <cellStyle name="계산 2 9 7 5" xfId="15368" xr:uid="{00000000-0005-0000-0000-00001A3C0000}"/>
    <cellStyle name="계산 2 9 8" xfId="15369" xr:uid="{00000000-0005-0000-0000-00001B3C0000}"/>
    <cellStyle name="계산 2 9 9" xfId="15370" xr:uid="{00000000-0005-0000-0000-00001C3C0000}"/>
    <cellStyle name="계산 3" xfId="15371" xr:uid="{00000000-0005-0000-0000-00001D3C0000}"/>
    <cellStyle name="계산 4" xfId="15372" xr:uid="{00000000-0005-0000-0000-00001E3C0000}"/>
    <cellStyle name="계산 4 10" xfId="15373" xr:uid="{00000000-0005-0000-0000-00001F3C0000}"/>
    <cellStyle name="계산 4 10 2" xfId="15374" xr:uid="{00000000-0005-0000-0000-0000203C0000}"/>
    <cellStyle name="계산 4 10 3" xfId="15375" xr:uid="{00000000-0005-0000-0000-0000213C0000}"/>
    <cellStyle name="계산 4 10 4" xfId="15376" xr:uid="{00000000-0005-0000-0000-0000223C0000}"/>
    <cellStyle name="계산 4 10 5" xfId="15377" xr:uid="{00000000-0005-0000-0000-0000233C0000}"/>
    <cellStyle name="계산 4 11" xfId="15378" xr:uid="{00000000-0005-0000-0000-0000243C0000}"/>
    <cellStyle name="계산 4 11 2" xfId="15379" xr:uid="{00000000-0005-0000-0000-0000253C0000}"/>
    <cellStyle name="계산 4 11 3" xfId="15380" xr:uid="{00000000-0005-0000-0000-0000263C0000}"/>
    <cellStyle name="계산 4 11 4" xfId="15381" xr:uid="{00000000-0005-0000-0000-0000273C0000}"/>
    <cellStyle name="계산 4 11 5" xfId="15382" xr:uid="{00000000-0005-0000-0000-0000283C0000}"/>
    <cellStyle name="계산 4 12" xfId="15383" xr:uid="{00000000-0005-0000-0000-0000293C0000}"/>
    <cellStyle name="계산 4 13" xfId="15384" xr:uid="{00000000-0005-0000-0000-00002A3C0000}"/>
    <cellStyle name="계산 4 14" xfId="15385" xr:uid="{00000000-0005-0000-0000-00002B3C0000}"/>
    <cellStyle name="계산 4 15" xfId="15386" xr:uid="{00000000-0005-0000-0000-00002C3C0000}"/>
    <cellStyle name="계산 4 2" xfId="15387" xr:uid="{00000000-0005-0000-0000-00002D3C0000}"/>
    <cellStyle name="계산 4 2 10" xfId="15388" xr:uid="{00000000-0005-0000-0000-00002E3C0000}"/>
    <cellStyle name="계산 4 2 10 2" xfId="15389" xr:uid="{00000000-0005-0000-0000-00002F3C0000}"/>
    <cellStyle name="계산 4 2 10 3" xfId="15390" xr:uid="{00000000-0005-0000-0000-0000303C0000}"/>
    <cellStyle name="계산 4 2 10 4" xfId="15391" xr:uid="{00000000-0005-0000-0000-0000313C0000}"/>
    <cellStyle name="계산 4 2 10 5" xfId="15392" xr:uid="{00000000-0005-0000-0000-0000323C0000}"/>
    <cellStyle name="계산 4 2 11" xfId="15393" xr:uid="{00000000-0005-0000-0000-0000333C0000}"/>
    <cellStyle name="계산 4 2 11 2" xfId="15394" xr:uid="{00000000-0005-0000-0000-0000343C0000}"/>
    <cellStyle name="계산 4 2 11 3" xfId="15395" xr:uid="{00000000-0005-0000-0000-0000353C0000}"/>
    <cellStyle name="계산 4 2 11 4" xfId="15396" xr:uid="{00000000-0005-0000-0000-0000363C0000}"/>
    <cellStyle name="계산 4 2 11 5" xfId="15397" xr:uid="{00000000-0005-0000-0000-0000373C0000}"/>
    <cellStyle name="계산 4 2 12" xfId="15398" xr:uid="{00000000-0005-0000-0000-0000383C0000}"/>
    <cellStyle name="계산 4 2 13" xfId="15399" xr:uid="{00000000-0005-0000-0000-0000393C0000}"/>
    <cellStyle name="계산 4 2 14" xfId="15400" xr:uid="{00000000-0005-0000-0000-00003A3C0000}"/>
    <cellStyle name="계산 4 2 15" xfId="15401" xr:uid="{00000000-0005-0000-0000-00003B3C0000}"/>
    <cellStyle name="계산 4 2 2" xfId="15402" xr:uid="{00000000-0005-0000-0000-00003C3C0000}"/>
    <cellStyle name="계산 4 2 2 10" xfId="15403" xr:uid="{00000000-0005-0000-0000-00003D3C0000}"/>
    <cellStyle name="계산 4 2 2 11" xfId="15404" xr:uid="{00000000-0005-0000-0000-00003E3C0000}"/>
    <cellStyle name="계산 4 2 2 12" xfId="15405" xr:uid="{00000000-0005-0000-0000-00003F3C0000}"/>
    <cellStyle name="계산 4 2 2 13" xfId="15406" xr:uid="{00000000-0005-0000-0000-0000403C0000}"/>
    <cellStyle name="계산 4 2 2 2" xfId="15407" xr:uid="{00000000-0005-0000-0000-0000413C0000}"/>
    <cellStyle name="계산 4 2 2 2 10" xfId="15408" xr:uid="{00000000-0005-0000-0000-0000423C0000}"/>
    <cellStyle name="계산 4 2 2 2 11" xfId="15409" xr:uid="{00000000-0005-0000-0000-0000433C0000}"/>
    <cellStyle name="계산 4 2 2 2 2" xfId="15410" xr:uid="{00000000-0005-0000-0000-0000443C0000}"/>
    <cellStyle name="계산 4 2 2 2 2 2" xfId="15411" xr:uid="{00000000-0005-0000-0000-0000453C0000}"/>
    <cellStyle name="계산 4 2 2 2 2 2 2" xfId="15412" xr:uid="{00000000-0005-0000-0000-0000463C0000}"/>
    <cellStyle name="계산 4 2 2 2 2 2 3" xfId="15413" xr:uid="{00000000-0005-0000-0000-0000473C0000}"/>
    <cellStyle name="계산 4 2 2 2 2 2 4" xfId="15414" xr:uid="{00000000-0005-0000-0000-0000483C0000}"/>
    <cellStyle name="계산 4 2 2 2 2 2 5" xfId="15415" xr:uid="{00000000-0005-0000-0000-0000493C0000}"/>
    <cellStyle name="계산 4 2 2 2 2 3" xfId="15416" xr:uid="{00000000-0005-0000-0000-00004A3C0000}"/>
    <cellStyle name="계산 4 2 2 2 2 3 2" xfId="15417" xr:uid="{00000000-0005-0000-0000-00004B3C0000}"/>
    <cellStyle name="계산 4 2 2 2 2 3 3" xfId="15418" xr:uid="{00000000-0005-0000-0000-00004C3C0000}"/>
    <cellStyle name="계산 4 2 2 2 2 3 4" xfId="15419" xr:uid="{00000000-0005-0000-0000-00004D3C0000}"/>
    <cellStyle name="계산 4 2 2 2 2 3 5" xfId="15420" xr:uid="{00000000-0005-0000-0000-00004E3C0000}"/>
    <cellStyle name="계산 4 2 2 2 2 4" xfId="15421" xr:uid="{00000000-0005-0000-0000-00004F3C0000}"/>
    <cellStyle name="계산 4 2 2 2 2 4 2" xfId="15422" xr:uid="{00000000-0005-0000-0000-0000503C0000}"/>
    <cellStyle name="계산 4 2 2 2 2 4 3" xfId="15423" xr:uid="{00000000-0005-0000-0000-0000513C0000}"/>
    <cellStyle name="계산 4 2 2 2 2 4 4" xfId="15424" xr:uid="{00000000-0005-0000-0000-0000523C0000}"/>
    <cellStyle name="계산 4 2 2 2 2 4 5" xfId="15425" xr:uid="{00000000-0005-0000-0000-0000533C0000}"/>
    <cellStyle name="계산 4 2 2 2 2 5" xfId="15426" xr:uid="{00000000-0005-0000-0000-0000543C0000}"/>
    <cellStyle name="계산 4 2 2 2 2 6" xfId="15427" xr:uid="{00000000-0005-0000-0000-0000553C0000}"/>
    <cellStyle name="계산 4 2 2 2 2 7" xfId="15428" xr:uid="{00000000-0005-0000-0000-0000563C0000}"/>
    <cellStyle name="계산 4 2 2 2 2 8" xfId="15429" xr:uid="{00000000-0005-0000-0000-0000573C0000}"/>
    <cellStyle name="계산 4 2 2 2 3" xfId="15430" xr:uid="{00000000-0005-0000-0000-0000583C0000}"/>
    <cellStyle name="계산 4 2 2 2 3 2" xfId="15431" xr:uid="{00000000-0005-0000-0000-0000593C0000}"/>
    <cellStyle name="계산 4 2 2 2 3 2 2" xfId="15432" xr:uid="{00000000-0005-0000-0000-00005A3C0000}"/>
    <cellStyle name="계산 4 2 2 2 3 2 3" xfId="15433" xr:uid="{00000000-0005-0000-0000-00005B3C0000}"/>
    <cellStyle name="계산 4 2 2 2 3 2 4" xfId="15434" xr:uid="{00000000-0005-0000-0000-00005C3C0000}"/>
    <cellStyle name="계산 4 2 2 2 3 2 5" xfId="15435" xr:uid="{00000000-0005-0000-0000-00005D3C0000}"/>
    <cellStyle name="계산 4 2 2 2 3 3" xfId="15436" xr:uid="{00000000-0005-0000-0000-00005E3C0000}"/>
    <cellStyle name="계산 4 2 2 2 3 3 2" xfId="15437" xr:uid="{00000000-0005-0000-0000-00005F3C0000}"/>
    <cellStyle name="계산 4 2 2 2 3 3 3" xfId="15438" xr:uid="{00000000-0005-0000-0000-0000603C0000}"/>
    <cellStyle name="계산 4 2 2 2 3 3 4" xfId="15439" xr:uid="{00000000-0005-0000-0000-0000613C0000}"/>
    <cellStyle name="계산 4 2 2 2 3 3 5" xfId="15440" xr:uid="{00000000-0005-0000-0000-0000623C0000}"/>
    <cellStyle name="계산 4 2 2 2 3 4" xfId="15441" xr:uid="{00000000-0005-0000-0000-0000633C0000}"/>
    <cellStyle name="계산 4 2 2 2 3 4 2" xfId="15442" xr:uid="{00000000-0005-0000-0000-0000643C0000}"/>
    <cellStyle name="계산 4 2 2 2 3 4 3" xfId="15443" xr:uid="{00000000-0005-0000-0000-0000653C0000}"/>
    <cellStyle name="계산 4 2 2 2 3 4 4" xfId="15444" xr:uid="{00000000-0005-0000-0000-0000663C0000}"/>
    <cellStyle name="계산 4 2 2 2 3 4 5" xfId="15445" xr:uid="{00000000-0005-0000-0000-0000673C0000}"/>
    <cellStyle name="계산 4 2 2 2 3 5" xfId="15446" xr:uid="{00000000-0005-0000-0000-0000683C0000}"/>
    <cellStyle name="계산 4 2 2 2 3 6" xfId="15447" xr:uid="{00000000-0005-0000-0000-0000693C0000}"/>
    <cellStyle name="계산 4 2 2 2 3 7" xfId="15448" xr:uid="{00000000-0005-0000-0000-00006A3C0000}"/>
    <cellStyle name="계산 4 2 2 2 3 8" xfId="15449" xr:uid="{00000000-0005-0000-0000-00006B3C0000}"/>
    <cellStyle name="계산 4 2 2 2 4" xfId="15450" xr:uid="{00000000-0005-0000-0000-00006C3C0000}"/>
    <cellStyle name="계산 4 2 2 2 4 2" xfId="15451" xr:uid="{00000000-0005-0000-0000-00006D3C0000}"/>
    <cellStyle name="계산 4 2 2 2 4 2 2" xfId="15452" xr:uid="{00000000-0005-0000-0000-00006E3C0000}"/>
    <cellStyle name="계산 4 2 2 2 4 2 3" xfId="15453" xr:uid="{00000000-0005-0000-0000-00006F3C0000}"/>
    <cellStyle name="계산 4 2 2 2 4 2 4" xfId="15454" xr:uid="{00000000-0005-0000-0000-0000703C0000}"/>
    <cellStyle name="계산 4 2 2 2 4 2 5" xfId="15455" xr:uid="{00000000-0005-0000-0000-0000713C0000}"/>
    <cellStyle name="계산 4 2 2 2 4 3" xfId="15456" xr:uid="{00000000-0005-0000-0000-0000723C0000}"/>
    <cellStyle name="계산 4 2 2 2 4 3 2" xfId="15457" xr:uid="{00000000-0005-0000-0000-0000733C0000}"/>
    <cellStyle name="계산 4 2 2 2 4 3 3" xfId="15458" xr:uid="{00000000-0005-0000-0000-0000743C0000}"/>
    <cellStyle name="계산 4 2 2 2 4 3 4" xfId="15459" xr:uid="{00000000-0005-0000-0000-0000753C0000}"/>
    <cellStyle name="계산 4 2 2 2 4 3 5" xfId="15460" xr:uid="{00000000-0005-0000-0000-0000763C0000}"/>
    <cellStyle name="계산 4 2 2 2 4 4" xfId="15461" xr:uid="{00000000-0005-0000-0000-0000773C0000}"/>
    <cellStyle name="계산 4 2 2 2 4 4 2" xfId="15462" xr:uid="{00000000-0005-0000-0000-0000783C0000}"/>
    <cellStyle name="계산 4 2 2 2 4 4 3" xfId="15463" xr:uid="{00000000-0005-0000-0000-0000793C0000}"/>
    <cellStyle name="계산 4 2 2 2 4 4 4" xfId="15464" xr:uid="{00000000-0005-0000-0000-00007A3C0000}"/>
    <cellStyle name="계산 4 2 2 2 4 4 5" xfId="15465" xr:uid="{00000000-0005-0000-0000-00007B3C0000}"/>
    <cellStyle name="계산 4 2 2 2 4 5" xfId="15466" xr:uid="{00000000-0005-0000-0000-00007C3C0000}"/>
    <cellStyle name="계산 4 2 2 2 4 6" xfId="15467" xr:uid="{00000000-0005-0000-0000-00007D3C0000}"/>
    <cellStyle name="계산 4 2 2 2 4 7" xfId="15468" xr:uid="{00000000-0005-0000-0000-00007E3C0000}"/>
    <cellStyle name="계산 4 2 2 2 4 8" xfId="15469" xr:uid="{00000000-0005-0000-0000-00007F3C0000}"/>
    <cellStyle name="계산 4 2 2 2 5" xfId="15470" xr:uid="{00000000-0005-0000-0000-0000803C0000}"/>
    <cellStyle name="계산 4 2 2 2 5 2" xfId="15471" xr:uid="{00000000-0005-0000-0000-0000813C0000}"/>
    <cellStyle name="계산 4 2 2 2 5 3" xfId="15472" xr:uid="{00000000-0005-0000-0000-0000823C0000}"/>
    <cellStyle name="계산 4 2 2 2 5 4" xfId="15473" xr:uid="{00000000-0005-0000-0000-0000833C0000}"/>
    <cellStyle name="계산 4 2 2 2 5 5" xfId="15474" xr:uid="{00000000-0005-0000-0000-0000843C0000}"/>
    <cellStyle name="계산 4 2 2 2 6" xfId="15475" xr:uid="{00000000-0005-0000-0000-0000853C0000}"/>
    <cellStyle name="계산 4 2 2 2 6 2" xfId="15476" xr:uid="{00000000-0005-0000-0000-0000863C0000}"/>
    <cellStyle name="계산 4 2 2 2 6 3" xfId="15477" xr:uid="{00000000-0005-0000-0000-0000873C0000}"/>
    <cellStyle name="계산 4 2 2 2 6 4" xfId="15478" xr:uid="{00000000-0005-0000-0000-0000883C0000}"/>
    <cellStyle name="계산 4 2 2 2 6 5" xfId="15479" xr:uid="{00000000-0005-0000-0000-0000893C0000}"/>
    <cellStyle name="계산 4 2 2 2 7" xfId="15480" xr:uid="{00000000-0005-0000-0000-00008A3C0000}"/>
    <cellStyle name="계산 4 2 2 2 7 2" xfId="15481" xr:uid="{00000000-0005-0000-0000-00008B3C0000}"/>
    <cellStyle name="계산 4 2 2 2 7 3" xfId="15482" xr:uid="{00000000-0005-0000-0000-00008C3C0000}"/>
    <cellStyle name="계산 4 2 2 2 7 4" xfId="15483" xr:uid="{00000000-0005-0000-0000-00008D3C0000}"/>
    <cellStyle name="계산 4 2 2 2 7 5" xfId="15484" xr:uid="{00000000-0005-0000-0000-00008E3C0000}"/>
    <cellStyle name="계산 4 2 2 2 8" xfId="15485" xr:uid="{00000000-0005-0000-0000-00008F3C0000}"/>
    <cellStyle name="계산 4 2 2 2 9" xfId="15486" xr:uid="{00000000-0005-0000-0000-0000903C0000}"/>
    <cellStyle name="계산 4 2 2 3" xfId="15487" xr:uid="{00000000-0005-0000-0000-0000913C0000}"/>
    <cellStyle name="계산 4 2 2 3 10" xfId="15488" xr:uid="{00000000-0005-0000-0000-0000923C0000}"/>
    <cellStyle name="계산 4 2 2 3 11" xfId="15489" xr:uid="{00000000-0005-0000-0000-0000933C0000}"/>
    <cellStyle name="계산 4 2 2 3 2" xfId="15490" xr:uid="{00000000-0005-0000-0000-0000943C0000}"/>
    <cellStyle name="계산 4 2 2 3 2 2" xfId="15491" xr:uid="{00000000-0005-0000-0000-0000953C0000}"/>
    <cellStyle name="계산 4 2 2 3 2 2 2" xfId="15492" xr:uid="{00000000-0005-0000-0000-0000963C0000}"/>
    <cellStyle name="계산 4 2 2 3 2 2 3" xfId="15493" xr:uid="{00000000-0005-0000-0000-0000973C0000}"/>
    <cellStyle name="계산 4 2 2 3 2 2 4" xfId="15494" xr:uid="{00000000-0005-0000-0000-0000983C0000}"/>
    <cellStyle name="계산 4 2 2 3 2 2 5" xfId="15495" xr:uid="{00000000-0005-0000-0000-0000993C0000}"/>
    <cellStyle name="계산 4 2 2 3 2 3" xfId="15496" xr:uid="{00000000-0005-0000-0000-00009A3C0000}"/>
    <cellStyle name="계산 4 2 2 3 2 3 2" xfId="15497" xr:uid="{00000000-0005-0000-0000-00009B3C0000}"/>
    <cellStyle name="계산 4 2 2 3 2 3 3" xfId="15498" xr:uid="{00000000-0005-0000-0000-00009C3C0000}"/>
    <cellStyle name="계산 4 2 2 3 2 3 4" xfId="15499" xr:uid="{00000000-0005-0000-0000-00009D3C0000}"/>
    <cellStyle name="계산 4 2 2 3 2 3 5" xfId="15500" xr:uid="{00000000-0005-0000-0000-00009E3C0000}"/>
    <cellStyle name="계산 4 2 2 3 2 4" xfId="15501" xr:uid="{00000000-0005-0000-0000-00009F3C0000}"/>
    <cellStyle name="계산 4 2 2 3 2 4 2" xfId="15502" xr:uid="{00000000-0005-0000-0000-0000A03C0000}"/>
    <cellStyle name="계산 4 2 2 3 2 4 3" xfId="15503" xr:uid="{00000000-0005-0000-0000-0000A13C0000}"/>
    <cellStyle name="계산 4 2 2 3 2 4 4" xfId="15504" xr:uid="{00000000-0005-0000-0000-0000A23C0000}"/>
    <cellStyle name="계산 4 2 2 3 2 4 5" xfId="15505" xr:uid="{00000000-0005-0000-0000-0000A33C0000}"/>
    <cellStyle name="계산 4 2 2 3 2 5" xfId="15506" xr:uid="{00000000-0005-0000-0000-0000A43C0000}"/>
    <cellStyle name="계산 4 2 2 3 2 6" xfId="15507" xr:uid="{00000000-0005-0000-0000-0000A53C0000}"/>
    <cellStyle name="계산 4 2 2 3 2 7" xfId="15508" xr:uid="{00000000-0005-0000-0000-0000A63C0000}"/>
    <cellStyle name="계산 4 2 2 3 2 8" xfId="15509" xr:uid="{00000000-0005-0000-0000-0000A73C0000}"/>
    <cellStyle name="계산 4 2 2 3 3" xfId="15510" xr:uid="{00000000-0005-0000-0000-0000A83C0000}"/>
    <cellStyle name="계산 4 2 2 3 3 2" xfId="15511" xr:uid="{00000000-0005-0000-0000-0000A93C0000}"/>
    <cellStyle name="계산 4 2 2 3 3 2 2" xfId="15512" xr:uid="{00000000-0005-0000-0000-0000AA3C0000}"/>
    <cellStyle name="계산 4 2 2 3 3 2 3" xfId="15513" xr:uid="{00000000-0005-0000-0000-0000AB3C0000}"/>
    <cellStyle name="계산 4 2 2 3 3 2 4" xfId="15514" xr:uid="{00000000-0005-0000-0000-0000AC3C0000}"/>
    <cellStyle name="계산 4 2 2 3 3 2 5" xfId="15515" xr:uid="{00000000-0005-0000-0000-0000AD3C0000}"/>
    <cellStyle name="계산 4 2 2 3 3 3" xfId="15516" xr:uid="{00000000-0005-0000-0000-0000AE3C0000}"/>
    <cellStyle name="계산 4 2 2 3 3 3 2" xfId="15517" xr:uid="{00000000-0005-0000-0000-0000AF3C0000}"/>
    <cellStyle name="계산 4 2 2 3 3 3 3" xfId="15518" xr:uid="{00000000-0005-0000-0000-0000B03C0000}"/>
    <cellStyle name="계산 4 2 2 3 3 3 4" xfId="15519" xr:uid="{00000000-0005-0000-0000-0000B13C0000}"/>
    <cellStyle name="계산 4 2 2 3 3 3 5" xfId="15520" xr:uid="{00000000-0005-0000-0000-0000B23C0000}"/>
    <cellStyle name="계산 4 2 2 3 3 4" xfId="15521" xr:uid="{00000000-0005-0000-0000-0000B33C0000}"/>
    <cellStyle name="계산 4 2 2 3 3 4 2" xfId="15522" xr:uid="{00000000-0005-0000-0000-0000B43C0000}"/>
    <cellStyle name="계산 4 2 2 3 3 4 3" xfId="15523" xr:uid="{00000000-0005-0000-0000-0000B53C0000}"/>
    <cellStyle name="계산 4 2 2 3 3 4 4" xfId="15524" xr:uid="{00000000-0005-0000-0000-0000B63C0000}"/>
    <cellStyle name="계산 4 2 2 3 3 4 5" xfId="15525" xr:uid="{00000000-0005-0000-0000-0000B73C0000}"/>
    <cellStyle name="계산 4 2 2 3 3 5" xfId="15526" xr:uid="{00000000-0005-0000-0000-0000B83C0000}"/>
    <cellStyle name="계산 4 2 2 3 3 6" xfId="15527" xr:uid="{00000000-0005-0000-0000-0000B93C0000}"/>
    <cellStyle name="계산 4 2 2 3 3 7" xfId="15528" xr:uid="{00000000-0005-0000-0000-0000BA3C0000}"/>
    <cellStyle name="계산 4 2 2 3 3 8" xfId="15529" xr:uid="{00000000-0005-0000-0000-0000BB3C0000}"/>
    <cellStyle name="계산 4 2 2 3 4" xfId="15530" xr:uid="{00000000-0005-0000-0000-0000BC3C0000}"/>
    <cellStyle name="계산 4 2 2 3 4 2" xfId="15531" xr:uid="{00000000-0005-0000-0000-0000BD3C0000}"/>
    <cellStyle name="계산 4 2 2 3 4 2 2" xfId="15532" xr:uid="{00000000-0005-0000-0000-0000BE3C0000}"/>
    <cellStyle name="계산 4 2 2 3 4 2 3" xfId="15533" xr:uid="{00000000-0005-0000-0000-0000BF3C0000}"/>
    <cellStyle name="계산 4 2 2 3 4 2 4" xfId="15534" xr:uid="{00000000-0005-0000-0000-0000C03C0000}"/>
    <cellStyle name="계산 4 2 2 3 4 2 5" xfId="15535" xr:uid="{00000000-0005-0000-0000-0000C13C0000}"/>
    <cellStyle name="계산 4 2 2 3 4 3" xfId="15536" xr:uid="{00000000-0005-0000-0000-0000C23C0000}"/>
    <cellStyle name="계산 4 2 2 3 4 3 2" xfId="15537" xr:uid="{00000000-0005-0000-0000-0000C33C0000}"/>
    <cellStyle name="계산 4 2 2 3 4 3 3" xfId="15538" xr:uid="{00000000-0005-0000-0000-0000C43C0000}"/>
    <cellStyle name="계산 4 2 2 3 4 3 4" xfId="15539" xr:uid="{00000000-0005-0000-0000-0000C53C0000}"/>
    <cellStyle name="계산 4 2 2 3 4 3 5" xfId="15540" xr:uid="{00000000-0005-0000-0000-0000C63C0000}"/>
    <cellStyle name="계산 4 2 2 3 4 4" xfId="15541" xr:uid="{00000000-0005-0000-0000-0000C73C0000}"/>
    <cellStyle name="계산 4 2 2 3 4 4 2" xfId="15542" xr:uid="{00000000-0005-0000-0000-0000C83C0000}"/>
    <cellStyle name="계산 4 2 2 3 4 4 3" xfId="15543" xr:uid="{00000000-0005-0000-0000-0000C93C0000}"/>
    <cellStyle name="계산 4 2 2 3 4 4 4" xfId="15544" xr:uid="{00000000-0005-0000-0000-0000CA3C0000}"/>
    <cellStyle name="계산 4 2 2 3 4 4 5" xfId="15545" xr:uid="{00000000-0005-0000-0000-0000CB3C0000}"/>
    <cellStyle name="계산 4 2 2 3 4 5" xfId="15546" xr:uid="{00000000-0005-0000-0000-0000CC3C0000}"/>
    <cellStyle name="계산 4 2 2 3 4 6" xfId="15547" xr:uid="{00000000-0005-0000-0000-0000CD3C0000}"/>
    <cellStyle name="계산 4 2 2 3 4 7" xfId="15548" xr:uid="{00000000-0005-0000-0000-0000CE3C0000}"/>
    <cellStyle name="계산 4 2 2 3 4 8" xfId="15549" xr:uid="{00000000-0005-0000-0000-0000CF3C0000}"/>
    <cellStyle name="계산 4 2 2 3 5" xfId="15550" xr:uid="{00000000-0005-0000-0000-0000D03C0000}"/>
    <cellStyle name="계산 4 2 2 3 5 2" xfId="15551" xr:uid="{00000000-0005-0000-0000-0000D13C0000}"/>
    <cellStyle name="계산 4 2 2 3 5 3" xfId="15552" xr:uid="{00000000-0005-0000-0000-0000D23C0000}"/>
    <cellStyle name="계산 4 2 2 3 5 4" xfId="15553" xr:uid="{00000000-0005-0000-0000-0000D33C0000}"/>
    <cellStyle name="계산 4 2 2 3 5 5" xfId="15554" xr:uid="{00000000-0005-0000-0000-0000D43C0000}"/>
    <cellStyle name="계산 4 2 2 3 6" xfId="15555" xr:uid="{00000000-0005-0000-0000-0000D53C0000}"/>
    <cellStyle name="계산 4 2 2 3 6 2" xfId="15556" xr:uid="{00000000-0005-0000-0000-0000D63C0000}"/>
    <cellStyle name="계산 4 2 2 3 6 3" xfId="15557" xr:uid="{00000000-0005-0000-0000-0000D73C0000}"/>
    <cellStyle name="계산 4 2 2 3 6 4" xfId="15558" xr:uid="{00000000-0005-0000-0000-0000D83C0000}"/>
    <cellStyle name="계산 4 2 2 3 6 5" xfId="15559" xr:uid="{00000000-0005-0000-0000-0000D93C0000}"/>
    <cellStyle name="계산 4 2 2 3 7" xfId="15560" xr:uid="{00000000-0005-0000-0000-0000DA3C0000}"/>
    <cellStyle name="계산 4 2 2 3 7 2" xfId="15561" xr:uid="{00000000-0005-0000-0000-0000DB3C0000}"/>
    <cellStyle name="계산 4 2 2 3 7 3" xfId="15562" xr:uid="{00000000-0005-0000-0000-0000DC3C0000}"/>
    <cellStyle name="계산 4 2 2 3 7 4" xfId="15563" xr:uid="{00000000-0005-0000-0000-0000DD3C0000}"/>
    <cellStyle name="계산 4 2 2 3 7 5" xfId="15564" xr:uid="{00000000-0005-0000-0000-0000DE3C0000}"/>
    <cellStyle name="계산 4 2 2 3 8" xfId="15565" xr:uid="{00000000-0005-0000-0000-0000DF3C0000}"/>
    <cellStyle name="계산 4 2 2 3 9" xfId="15566" xr:uid="{00000000-0005-0000-0000-0000E03C0000}"/>
    <cellStyle name="계산 4 2 2 4" xfId="15567" xr:uid="{00000000-0005-0000-0000-0000E13C0000}"/>
    <cellStyle name="계산 4 2 2 4 2" xfId="15568" xr:uid="{00000000-0005-0000-0000-0000E23C0000}"/>
    <cellStyle name="계산 4 2 2 4 2 2" xfId="15569" xr:uid="{00000000-0005-0000-0000-0000E33C0000}"/>
    <cellStyle name="계산 4 2 2 4 2 3" xfId="15570" xr:uid="{00000000-0005-0000-0000-0000E43C0000}"/>
    <cellStyle name="계산 4 2 2 4 2 4" xfId="15571" xr:uid="{00000000-0005-0000-0000-0000E53C0000}"/>
    <cellStyle name="계산 4 2 2 4 2 5" xfId="15572" xr:uid="{00000000-0005-0000-0000-0000E63C0000}"/>
    <cellStyle name="계산 4 2 2 4 3" xfId="15573" xr:uid="{00000000-0005-0000-0000-0000E73C0000}"/>
    <cellStyle name="계산 4 2 2 4 3 2" xfId="15574" xr:uid="{00000000-0005-0000-0000-0000E83C0000}"/>
    <cellStyle name="계산 4 2 2 4 3 3" xfId="15575" xr:uid="{00000000-0005-0000-0000-0000E93C0000}"/>
    <cellStyle name="계산 4 2 2 4 3 4" xfId="15576" xr:uid="{00000000-0005-0000-0000-0000EA3C0000}"/>
    <cellStyle name="계산 4 2 2 4 3 5" xfId="15577" xr:uid="{00000000-0005-0000-0000-0000EB3C0000}"/>
    <cellStyle name="계산 4 2 2 4 4" xfId="15578" xr:uid="{00000000-0005-0000-0000-0000EC3C0000}"/>
    <cellStyle name="계산 4 2 2 4 4 2" xfId="15579" xr:uid="{00000000-0005-0000-0000-0000ED3C0000}"/>
    <cellStyle name="계산 4 2 2 4 4 3" xfId="15580" xr:uid="{00000000-0005-0000-0000-0000EE3C0000}"/>
    <cellStyle name="계산 4 2 2 4 4 4" xfId="15581" xr:uid="{00000000-0005-0000-0000-0000EF3C0000}"/>
    <cellStyle name="계산 4 2 2 4 4 5" xfId="15582" xr:uid="{00000000-0005-0000-0000-0000F03C0000}"/>
    <cellStyle name="계산 4 2 2 4 5" xfId="15583" xr:uid="{00000000-0005-0000-0000-0000F13C0000}"/>
    <cellStyle name="계산 4 2 2 4 6" xfId="15584" xr:uid="{00000000-0005-0000-0000-0000F23C0000}"/>
    <cellStyle name="계산 4 2 2 4 7" xfId="15585" xr:uid="{00000000-0005-0000-0000-0000F33C0000}"/>
    <cellStyle name="계산 4 2 2 4 8" xfId="15586" xr:uid="{00000000-0005-0000-0000-0000F43C0000}"/>
    <cellStyle name="계산 4 2 2 5" xfId="15587" xr:uid="{00000000-0005-0000-0000-0000F53C0000}"/>
    <cellStyle name="계산 4 2 2 5 2" xfId="15588" xr:uid="{00000000-0005-0000-0000-0000F63C0000}"/>
    <cellStyle name="계산 4 2 2 5 2 2" xfId="15589" xr:uid="{00000000-0005-0000-0000-0000F73C0000}"/>
    <cellStyle name="계산 4 2 2 5 2 3" xfId="15590" xr:uid="{00000000-0005-0000-0000-0000F83C0000}"/>
    <cellStyle name="계산 4 2 2 5 2 4" xfId="15591" xr:uid="{00000000-0005-0000-0000-0000F93C0000}"/>
    <cellStyle name="계산 4 2 2 5 2 5" xfId="15592" xr:uid="{00000000-0005-0000-0000-0000FA3C0000}"/>
    <cellStyle name="계산 4 2 2 5 3" xfId="15593" xr:uid="{00000000-0005-0000-0000-0000FB3C0000}"/>
    <cellStyle name="계산 4 2 2 5 3 2" xfId="15594" xr:uid="{00000000-0005-0000-0000-0000FC3C0000}"/>
    <cellStyle name="계산 4 2 2 5 3 3" xfId="15595" xr:uid="{00000000-0005-0000-0000-0000FD3C0000}"/>
    <cellStyle name="계산 4 2 2 5 3 4" xfId="15596" xr:uid="{00000000-0005-0000-0000-0000FE3C0000}"/>
    <cellStyle name="계산 4 2 2 5 3 5" xfId="15597" xr:uid="{00000000-0005-0000-0000-0000FF3C0000}"/>
    <cellStyle name="계산 4 2 2 5 4" xfId="15598" xr:uid="{00000000-0005-0000-0000-0000003D0000}"/>
    <cellStyle name="계산 4 2 2 5 4 2" xfId="15599" xr:uid="{00000000-0005-0000-0000-0000013D0000}"/>
    <cellStyle name="계산 4 2 2 5 4 3" xfId="15600" xr:uid="{00000000-0005-0000-0000-0000023D0000}"/>
    <cellStyle name="계산 4 2 2 5 4 4" xfId="15601" xr:uid="{00000000-0005-0000-0000-0000033D0000}"/>
    <cellStyle name="계산 4 2 2 5 4 5" xfId="15602" xr:uid="{00000000-0005-0000-0000-0000043D0000}"/>
    <cellStyle name="계산 4 2 2 5 5" xfId="15603" xr:uid="{00000000-0005-0000-0000-0000053D0000}"/>
    <cellStyle name="계산 4 2 2 5 6" xfId="15604" xr:uid="{00000000-0005-0000-0000-0000063D0000}"/>
    <cellStyle name="계산 4 2 2 5 7" xfId="15605" xr:uid="{00000000-0005-0000-0000-0000073D0000}"/>
    <cellStyle name="계산 4 2 2 5 8" xfId="15606" xr:uid="{00000000-0005-0000-0000-0000083D0000}"/>
    <cellStyle name="계산 4 2 2 6" xfId="15607" xr:uid="{00000000-0005-0000-0000-0000093D0000}"/>
    <cellStyle name="계산 4 2 2 6 2" xfId="15608" xr:uid="{00000000-0005-0000-0000-00000A3D0000}"/>
    <cellStyle name="계산 4 2 2 6 2 2" xfId="15609" xr:uid="{00000000-0005-0000-0000-00000B3D0000}"/>
    <cellStyle name="계산 4 2 2 6 2 3" xfId="15610" xr:uid="{00000000-0005-0000-0000-00000C3D0000}"/>
    <cellStyle name="계산 4 2 2 6 2 4" xfId="15611" xr:uid="{00000000-0005-0000-0000-00000D3D0000}"/>
    <cellStyle name="계산 4 2 2 6 2 5" xfId="15612" xr:uid="{00000000-0005-0000-0000-00000E3D0000}"/>
    <cellStyle name="계산 4 2 2 6 3" xfId="15613" xr:uid="{00000000-0005-0000-0000-00000F3D0000}"/>
    <cellStyle name="계산 4 2 2 6 3 2" xfId="15614" xr:uid="{00000000-0005-0000-0000-0000103D0000}"/>
    <cellStyle name="계산 4 2 2 6 3 3" xfId="15615" xr:uid="{00000000-0005-0000-0000-0000113D0000}"/>
    <cellStyle name="계산 4 2 2 6 3 4" xfId="15616" xr:uid="{00000000-0005-0000-0000-0000123D0000}"/>
    <cellStyle name="계산 4 2 2 6 3 5" xfId="15617" xr:uid="{00000000-0005-0000-0000-0000133D0000}"/>
    <cellStyle name="계산 4 2 2 6 4" xfId="15618" xr:uid="{00000000-0005-0000-0000-0000143D0000}"/>
    <cellStyle name="계산 4 2 2 6 4 2" xfId="15619" xr:uid="{00000000-0005-0000-0000-0000153D0000}"/>
    <cellStyle name="계산 4 2 2 6 4 3" xfId="15620" xr:uid="{00000000-0005-0000-0000-0000163D0000}"/>
    <cellStyle name="계산 4 2 2 6 4 4" xfId="15621" xr:uid="{00000000-0005-0000-0000-0000173D0000}"/>
    <cellStyle name="계산 4 2 2 6 4 5" xfId="15622" xr:uid="{00000000-0005-0000-0000-0000183D0000}"/>
    <cellStyle name="계산 4 2 2 6 5" xfId="15623" xr:uid="{00000000-0005-0000-0000-0000193D0000}"/>
    <cellStyle name="계산 4 2 2 6 6" xfId="15624" xr:uid="{00000000-0005-0000-0000-00001A3D0000}"/>
    <cellStyle name="계산 4 2 2 6 7" xfId="15625" xr:uid="{00000000-0005-0000-0000-00001B3D0000}"/>
    <cellStyle name="계산 4 2 2 6 8" xfId="15626" xr:uid="{00000000-0005-0000-0000-00001C3D0000}"/>
    <cellStyle name="계산 4 2 2 7" xfId="15627" xr:uid="{00000000-0005-0000-0000-00001D3D0000}"/>
    <cellStyle name="계산 4 2 2 7 2" xfId="15628" xr:uid="{00000000-0005-0000-0000-00001E3D0000}"/>
    <cellStyle name="계산 4 2 2 7 3" xfId="15629" xr:uid="{00000000-0005-0000-0000-00001F3D0000}"/>
    <cellStyle name="계산 4 2 2 7 4" xfId="15630" xr:uid="{00000000-0005-0000-0000-0000203D0000}"/>
    <cellStyle name="계산 4 2 2 7 5" xfId="15631" xr:uid="{00000000-0005-0000-0000-0000213D0000}"/>
    <cellStyle name="계산 4 2 2 8" xfId="15632" xr:uid="{00000000-0005-0000-0000-0000223D0000}"/>
    <cellStyle name="계산 4 2 2 8 2" xfId="15633" xr:uid="{00000000-0005-0000-0000-0000233D0000}"/>
    <cellStyle name="계산 4 2 2 8 3" xfId="15634" xr:uid="{00000000-0005-0000-0000-0000243D0000}"/>
    <cellStyle name="계산 4 2 2 8 4" xfId="15635" xr:uid="{00000000-0005-0000-0000-0000253D0000}"/>
    <cellStyle name="계산 4 2 2 8 5" xfId="15636" xr:uid="{00000000-0005-0000-0000-0000263D0000}"/>
    <cellStyle name="계산 4 2 2 9" xfId="15637" xr:uid="{00000000-0005-0000-0000-0000273D0000}"/>
    <cellStyle name="계산 4 2 2 9 2" xfId="15638" xr:uid="{00000000-0005-0000-0000-0000283D0000}"/>
    <cellStyle name="계산 4 2 2 9 3" xfId="15639" xr:uid="{00000000-0005-0000-0000-0000293D0000}"/>
    <cellStyle name="계산 4 2 2 9 4" xfId="15640" xr:uid="{00000000-0005-0000-0000-00002A3D0000}"/>
    <cellStyle name="계산 4 2 2 9 5" xfId="15641" xr:uid="{00000000-0005-0000-0000-00002B3D0000}"/>
    <cellStyle name="계산 4 2 3" xfId="15642" xr:uid="{00000000-0005-0000-0000-00002C3D0000}"/>
    <cellStyle name="계산 4 2 3 10" xfId="15643" xr:uid="{00000000-0005-0000-0000-00002D3D0000}"/>
    <cellStyle name="계산 4 2 3 11" xfId="15644" xr:uid="{00000000-0005-0000-0000-00002E3D0000}"/>
    <cellStyle name="계산 4 2 3 2" xfId="15645" xr:uid="{00000000-0005-0000-0000-00002F3D0000}"/>
    <cellStyle name="계산 4 2 3 2 2" xfId="15646" xr:uid="{00000000-0005-0000-0000-0000303D0000}"/>
    <cellStyle name="계산 4 2 3 2 2 2" xfId="15647" xr:uid="{00000000-0005-0000-0000-0000313D0000}"/>
    <cellStyle name="계산 4 2 3 2 2 3" xfId="15648" xr:uid="{00000000-0005-0000-0000-0000323D0000}"/>
    <cellStyle name="계산 4 2 3 2 2 4" xfId="15649" xr:uid="{00000000-0005-0000-0000-0000333D0000}"/>
    <cellStyle name="계산 4 2 3 2 2 5" xfId="15650" xr:uid="{00000000-0005-0000-0000-0000343D0000}"/>
    <cellStyle name="계산 4 2 3 2 3" xfId="15651" xr:uid="{00000000-0005-0000-0000-0000353D0000}"/>
    <cellStyle name="계산 4 2 3 2 3 2" xfId="15652" xr:uid="{00000000-0005-0000-0000-0000363D0000}"/>
    <cellStyle name="계산 4 2 3 2 3 3" xfId="15653" xr:uid="{00000000-0005-0000-0000-0000373D0000}"/>
    <cellStyle name="계산 4 2 3 2 3 4" xfId="15654" xr:uid="{00000000-0005-0000-0000-0000383D0000}"/>
    <cellStyle name="계산 4 2 3 2 3 5" xfId="15655" xr:uid="{00000000-0005-0000-0000-0000393D0000}"/>
    <cellStyle name="계산 4 2 3 2 4" xfId="15656" xr:uid="{00000000-0005-0000-0000-00003A3D0000}"/>
    <cellStyle name="계산 4 2 3 2 4 2" xfId="15657" xr:uid="{00000000-0005-0000-0000-00003B3D0000}"/>
    <cellStyle name="계산 4 2 3 2 4 3" xfId="15658" xr:uid="{00000000-0005-0000-0000-00003C3D0000}"/>
    <cellStyle name="계산 4 2 3 2 4 4" xfId="15659" xr:uid="{00000000-0005-0000-0000-00003D3D0000}"/>
    <cellStyle name="계산 4 2 3 2 4 5" xfId="15660" xr:uid="{00000000-0005-0000-0000-00003E3D0000}"/>
    <cellStyle name="계산 4 2 3 2 5" xfId="15661" xr:uid="{00000000-0005-0000-0000-00003F3D0000}"/>
    <cellStyle name="계산 4 2 3 2 6" xfId="15662" xr:uid="{00000000-0005-0000-0000-0000403D0000}"/>
    <cellStyle name="계산 4 2 3 2 7" xfId="15663" xr:uid="{00000000-0005-0000-0000-0000413D0000}"/>
    <cellStyle name="계산 4 2 3 2 8" xfId="15664" xr:uid="{00000000-0005-0000-0000-0000423D0000}"/>
    <cellStyle name="계산 4 2 3 3" xfId="15665" xr:uid="{00000000-0005-0000-0000-0000433D0000}"/>
    <cellStyle name="계산 4 2 3 3 2" xfId="15666" xr:uid="{00000000-0005-0000-0000-0000443D0000}"/>
    <cellStyle name="계산 4 2 3 3 2 2" xfId="15667" xr:uid="{00000000-0005-0000-0000-0000453D0000}"/>
    <cellStyle name="계산 4 2 3 3 2 3" xfId="15668" xr:uid="{00000000-0005-0000-0000-0000463D0000}"/>
    <cellStyle name="계산 4 2 3 3 2 4" xfId="15669" xr:uid="{00000000-0005-0000-0000-0000473D0000}"/>
    <cellStyle name="계산 4 2 3 3 2 5" xfId="15670" xr:uid="{00000000-0005-0000-0000-0000483D0000}"/>
    <cellStyle name="계산 4 2 3 3 3" xfId="15671" xr:uid="{00000000-0005-0000-0000-0000493D0000}"/>
    <cellStyle name="계산 4 2 3 3 3 2" xfId="15672" xr:uid="{00000000-0005-0000-0000-00004A3D0000}"/>
    <cellStyle name="계산 4 2 3 3 3 3" xfId="15673" xr:uid="{00000000-0005-0000-0000-00004B3D0000}"/>
    <cellStyle name="계산 4 2 3 3 3 4" xfId="15674" xr:uid="{00000000-0005-0000-0000-00004C3D0000}"/>
    <cellStyle name="계산 4 2 3 3 3 5" xfId="15675" xr:uid="{00000000-0005-0000-0000-00004D3D0000}"/>
    <cellStyle name="계산 4 2 3 3 4" xfId="15676" xr:uid="{00000000-0005-0000-0000-00004E3D0000}"/>
    <cellStyle name="계산 4 2 3 3 4 2" xfId="15677" xr:uid="{00000000-0005-0000-0000-00004F3D0000}"/>
    <cellStyle name="계산 4 2 3 3 4 3" xfId="15678" xr:uid="{00000000-0005-0000-0000-0000503D0000}"/>
    <cellStyle name="계산 4 2 3 3 4 4" xfId="15679" xr:uid="{00000000-0005-0000-0000-0000513D0000}"/>
    <cellStyle name="계산 4 2 3 3 4 5" xfId="15680" xr:uid="{00000000-0005-0000-0000-0000523D0000}"/>
    <cellStyle name="계산 4 2 3 3 5" xfId="15681" xr:uid="{00000000-0005-0000-0000-0000533D0000}"/>
    <cellStyle name="계산 4 2 3 3 6" xfId="15682" xr:uid="{00000000-0005-0000-0000-0000543D0000}"/>
    <cellStyle name="계산 4 2 3 3 7" xfId="15683" xr:uid="{00000000-0005-0000-0000-0000553D0000}"/>
    <cellStyle name="계산 4 2 3 3 8" xfId="15684" xr:uid="{00000000-0005-0000-0000-0000563D0000}"/>
    <cellStyle name="계산 4 2 3 4" xfId="15685" xr:uid="{00000000-0005-0000-0000-0000573D0000}"/>
    <cellStyle name="계산 4 2 3 4 2" xfId="15686" xr:uid="{00000000-0005-0000-0000-0000583D0000}"/>
    <cellStyle name="계산 4 2 3 4 2 2" xfId="15687" xr:uid="{00000000-0005-0000-0000-0000593D0000}"/>
    <cellStyle name="계산 4 2 3 4 2 3" xfId="15688" xr:uid="{00000000-0005-0000-0000-00005A3D0000}"/>
    <cellStyle name="계산 4 2 3 4 2 4" xfId="15689" xr:uid="{00000000-0005-0000-0000-00005B3D0000}"/>
    <cellStyle name="계산 4 2 3 4 2 5" xfId="15690" xr:uid="{00000000-0005-0000-0000-00005C3D0000}"/>
    <cellStyle name="계산 4 2 3 4 3" xfId="15691" xr:uid="{00000000-0005-0000-0000-00005D3D0000}"/>
    <cellStyle name="계산 4 2 3 4 3 2" xfId="15692" xr:uid="{00000000-0005-0000-0000-00005E3D0000}"/>
    <cellStyle name="계산 4 2 3 4 3 3" xfId="15693" xr:uid="{00000000-0005-0000-0000-00005F3D0000}"/>
    <cellStyle name="계산 4 2 3 4 3 4" xfId="15694" xr:uid="{00000000-0005-0000-0000-0000603D0000}"/>
    <cellStyle name="계산 4 2 3 4 3 5" xfId="15695" xr:uid="{00000000-0005-0000-0000-0000613D0000}"/>
    <cellStyle name="계산 4 2 3 4 4" xfId="15696" xr:uid="{00000000-0005-0000-0000-0000623D0000}"/>
    <cellStyle name="계산 4 2 3 4 4 2" xfId="15697" xr:uid="{00000000-0005-0000-0000-0000633D0000}"/>
    <cellStyle name="계산 4 2 3 4 4 3" xfId="15698" xr:uid="{00000000-0005-0000-0000-0000643D0000}"/>
    <cellStyle name="계산 4 2 3 4 4 4" xfId="15699" xr:uid="{00000000-0005-0000-0000-0000653D0000}"/>
    <cellStyle name="계산 4 2 3 4 4 5" xfId="15700" xr:uid="{00000000-0005-0000-0000-0000663D0000}"/>
    <cellStyle name="계산 4 2 3 4 5" xfId="15701" xr:uid="{00000000-0005-0000-0000-0000673D0000}"/>
    <cellStyle name="계산 4 2 3 4 6" xfId="15702" xr:uid="{00000000-0005-0000-0000-0000683D0000}"/>
    <cellStyle name="계산 4 2 3 4 7" xfId="15703" xr:uid="{00000000-0005-0000-0000-0000693D0000}"/>
    <cellStyle name="계산 4 2 3 4 8" xfId="15704" xr:uid="{00000000-0005-0000-0000-00006A3D0000}"/>
    <cellStyle name="계산 4 2 3 5" xfId="15705" xr:uid="{00000000-0005-0000-0000-00006B3D0000}"/>
    <cellStyle name="계산 4 2 3 5 2" xfId="15706" xr:uid="{00000000-0005-0000-0000-00006C3D0000}"/>
    <cellStyle name="계산 4 2 3 5 3" xfId="15707" xr:uid="{00000000-0005-0000-0000-00006D3D0000}"/>
    <cellStyle name="계산 4 2 3 5 4" xfId="15708" xr:uid="{00000000-0005-0000-0000-00006E3D0000}"/>
    <cellStyle name="계산 4 2 3 5 5" xfId="15709" xr:uid="{00000000-0005-0000-0000-00006F3D0000}"/>
    <cellStyle name="계산 4 2 3 6" xfId="15710" xr:uid="{00000000-0005-0000-0000-0000703D0000}"/>
    <cellStyle name="계산 4 2 3 6 2" xfId="15711" xr:uid="{00000000-0005-0000-0000-0000713D0000}"/>
    <cellStyle name="계산 4 2 3 6 3" xfId="15712" xr:uid="{00000000-0005-0000-0000-0000723D0000}"/>
    <cellStyle name="계산 4 2 3 6 4" xfId="15713" xr:uid="{00000000-0005-0000-0000-0000733D0000}"/>
    <cellStyle name="계산 4 2 3 6 5" xfId="15714" xr:uid="{00000000-0005-0000-0000-0000743D0000}"/>
    <cellStyle name="계산 4 2 3 7" xfId="15715" xr:uid="{00000000-0005-0000-0000-0000753D0000}"/>
    <cellStyle name="계산 4 2 3 7 2" xfId="15716" xr:uid="{00000000-0005-0000-0000-0000763D0000}"/>
    <cellStyle name="계산 4 2 3 7 3" xfId="15717" xr:uid="{00000000-0005-0000-0000-0000773D0000}"/>
    <cellStyle name="계산 4 2 3 7 4" xfId="15718" xr:uid="{00000000-0005-0000-0000-0000783D0000}"/>
    <cellStyle name="계산 4 2 3 7 5" xfId="15719" xr:uid="{00000000-0005-0000-0000-0000793D0000}"/>
    <cellStyle name="계산 4 2 3 8" xfId="15720" xr:uid="{00000000-0005-0000-0000-00007A3D0000}"/>
    <cellStyle name="계산 4 2 3 9" xfId="15721" xr:uid="{00000000-0005-0000-0000-00007B3D0000}"/>
    <cellStyle name="계산 4 2 4" xfId="15722" xr:uid="{00000000-0005-0000-0000-00007C3D0000}"/>
    <cellStyle name="계산 4 2 4 10" xfId="15723" xr:uid="{00000000-0005-0000-0000-00007D3D0000}"/>
    <cellStyle name="계산 4 2 4 11" xfId="15724" xr:uid="{00000000-0005-0000-0000-00007E3D0000}"/>
    <cellStyle name="계산 4 2 4 2" xfId="15725" xr:uid="{00000000-0005-0000-0000-00007F3D0000}"/>
    <cellStyle name="계산 4 2 4 2 2" xfId="15726" xr:uid="{00000000-0005-0000-0000-0000803D0000}"/>
    <cellStyle name="계산 4 2 4 2 2 2" xfId="15727" xr:uid="{00000000-0005-0000-0000-0000813D0000}"/>
    <cellStyle name="계산 4 2 4 2 2 3" xfId="15728" xr:uid="{00000000-0005-0000-0000-0000823D0000}"/>
    <cellStyle name="계산 4 2 4 2 2 4" xfId="15729" xr:uid="{00000000-0005-0000-0000-0000833D0000}"/>
    <cellStyle name="계산 4 2 4 2 2 5" xfId="15730" xr:uid="{00000000-0005-0000-0000-0000843D0000}"/>
    <cellStyle name="계산 4 2 4 2 3" xfId="15731" xr:uid="{00000000-0005-0000-0000-0000853D0000}"/>
    <cellStyle name="계산 4 2 4 2 3 2" xfId="15732" xr:uid="{00000000-0005-0000-0000-0000863D0000}"/>
    <cellStyle name="계산 4 2 4 2 3 3" xfId="15733" xr:uid="{00000000-0005-0000-0000-0000873D0000}"/>
    <cellStyle name="계산 4 2 4 2 3 4" xfId="15734" xr:uid="{00000000-0005-0000-0000-0000883D0000}"/>
    <cellStyle name="계산 4 2 4 2 3 5" xfId="15735" xr:uid="{00000000-0005-0000-0000-0000893D0000}"/>
    <cellStyle name="계산 4 2 4 2 4" xfId="15736" xr:uid="{00000000-0005-0000-0000-00008A3D0000}"/>
    <cellStyle name="계산 4 2 4 2 4 2" xfId="15737" xr:uid="{00000000-0005-0000-0000-00008B3D0000}"/>
    <cellStyle name="계산 4 2 4 2 4 3" xfId="15738" xr:uid="{00000000-0005-0000-0000-00008C3D0000}"/>
    <cellStyle name="계산 4 2 4 2 4 4" xfId="15739" xr:uid="{00000000-0005-0000-0000-00008D3D0000}"/>
    <cellStyle name="계산 4 2 4 2 4 5" xfId="15740" xr:uid="{00000000-0005-0000-0000-00008E3D0000}"/>
    <cellStyle name="계산 4 2 4 2 5" xfId="15741" xr:uid="{00000000-0005-0000-0000-00008F3D0000}"/>
    <cellStyle name="계산 4 2 4 2 6" xfId="15742" xr:uid="{00000000-0005-0000-0000-0000903D0000}"/>
    <cellStyle name="계산 4 2 4 2 7" xfId="15743" xr:uid="{00000000-0005-0000-0000-0000913D0000}"/>
    <cellStyle name="계산 4 2 4 2 8" xfId="15744" xr:uid="{00000000-0005-0000-0000-0000923D0000}"/>
    <cellStyle name="계산 4 2 4 3" xfId="15745" xr:uid="{00000000-0005-0000-0000-0000933D0000}"/>
    <cellStyle name="계산 4 2 4 3 2" xfId="15746" xr:uid="{00000000-0005-0000-0000-0000943D0000}"/>
    <cellStyle name="계산 4 2 4 3 2 2" xfId="15747" xr:uid="{00000000-0005-0000-0000-0000953D0000}"/>
    <cellStyle name="계산 4 2 4 3 2 3" xfId="15748" xr:uid="{00000000-0005-0000-0000-0000963D0000}"/>
    <cellStyle name="계산 4 2 4 3 2 4" xfId="15749" xr:uid="{00000000-0005-0000-0000-0000973D0000}"/>
    <cellStyle name="계산 4 2 4 3 2 5" xfId="15750" xr:uid="{00000000-0005-0000-0000-0000983D0000}"/>
    <cellStyle name="계산 4 2 4 3 3" xfId="15751" xr:uid="{00000000-0005-0000-0000-0000993D0000}"/>
    <cellStyle name="계산 4 2 4 3 3 2" xfId="15752" xr:uid="{00000000-0005-0000-0000-00009A3D0000}"/>
    <cellStyle name="계산 4 2 4 3 3 3" xfId="15753" xr:uid="{00000000-0005-0000-0000-00009B3D0000}"/>
    <cellStyle name="계산 4 2 4 3 3 4" xfId="15754" xr:uid="{00000000-0005-0000-0000-00009C3D0000}"/>
    <cellStyle name="계산 4 2 4 3 3 5" xfId="15755" xr:uid="{00000000-0005-0000-0000-00009D3D0000}"/>
    <cellStyle name="계산 4 2 4 3 4" xfId="15756" xr:uid="{00000000-0005-0000-0000-00009E3D0000}"/>
    <cellStyle name="계산 4 2 4 3 4 2" xfId="15757" xr:uid="{00000000-0005-0000-0000-00009F3D0000}"/>
    <cellStyle name="계산 4 2 4 3 4 3" xfId="15758" xr:uid="{00000000-0005-0000-0000-0000A03D0000}"/>
    <cellStyle name="계산 4 2 4 3 4 4" xfId="15759" xr:uid="{00000000-0005-0000-0000-0000A13D0000}"/>
    <cellStyle name="계산 4 2 4 3 4 5" xfId="15760" xr:uid="{00000000-0005-0000-0000-0000A23D0000}"/>
    <cellStyle name="계산 4 2 4 3 5" xfId="15761" xr:uid="{00000000-0005-0000-0000-0000A33D0000}"/>
    <cellStyle name="계산 4 2 4 3 6" xfId="15762" xr:uid="{00000000-0005-0000-0000-0000A43D0000}"/>
    <cellStyle name="계산 4 2 4 3 7" xfId="15763" xr:uid="{00000000-0005-0000-0000-0000A53D0000}"/>
    <cellStyle name="계산 4 2 4 3 8" xfId="15764" xr:uid="{00000000-0005-0000-0000-0000A63D0000}"/>
    <cellStyle name="계산 4 2 4 4" xfId="15765" xr:uid="{00000000-0005-0000-0000-0000A73D0000}"/>
    <cellStyle name="계산 4 2 4 4 2" xfId="15766" xr:uid="{00000000-0005-0000-0000-0000A83D0000}"/>
    <cellStyle name="계산 4 2 4 4 2 2" xfId="15767" xr:uid="{00000000-0005-0000-0000-0000A93D0000}"/>
    <cellStyle name="계산 4 2 4 4 2 3" xfId="15768" xr:uid="{00000000-0005-0000-0000-0000AA3D0000}"/>
    <cellStyle name="계산 4 2 4 4 2 4" xfId="15769" xr:uid="{00000000-0005-0000-0000-0000AB3D0000}"/>
    <cellStyle name="계산 4 2 4 4 2 5" xfId="15770" xr:uid="{00000000-0005-0000-0000-0000AC3D0000}"/>
    <cellStyle name="계산 4 2 4 4 3" xfId="15771" xr:uid="{00000000-0005-0000-0000-0000AD3D0000}"/>
    <cellStyle name="계산 4 2 4 4 3 2" xfId="15772" xr:uid="{00000000-0005-0000-0000-0000AE3D0000}"/>
    <cellStyle name="계산 4 2 4 4 3 3" xfId="15773" xr:uid="{00000000-0005-0000-0000-0000AF3D0000}"/>
    <cellStyle name="계산 4 2 4 4 3 4" xfId="15774" xr:uid="{00000000-0005-0000-0000-0000B03D0000}"/>
    <cellStyle name="계산 4 2 4 4 3 5" xfId="15775" xr:uid="{00000000-0005-0000-0000-0000B13D0000}"/>
    <cellStyle name="계산 4 2 4 4 4" xfId="15776" xr:uid="{00000000-0005-0000-0000-0000B23D0000}"/>
    <cellStyle name="계산 4 2 4 4 4 2" xfId="15777" xr:uid="{00000000-0005-0000-0000-0000B33D0000}"/>
    <cellStyle name="계산 4 2 4 4 4 3" xfId="15778" xr:uid="{00000000-0005-0000-0000-0000B43D0000}"/>
    <cellStyle name="계산 4 2 4 4 4 4" xfId="15779" xr:uid="{00000000-0005-0000-0000-0000B53D0000}"/>
    <cellStyle name="계산 4 2 4 4 4 5" xfId="15780" xr:uid="{00000000-0005-0000-0000-0000B63D0000}"/>
    <cellStyle name="계산 4 2 4 4 5" xfId="15781" xr:uid="{00000000-0005-0000-0000-0000B73D0000}"/>
    <cellStyle name="계산 4 2 4 4 6" xfId="15782" xr:uid="{00000000-0005-0000-0000-0000B83D0000}"/>
    <cellStyle name="계산 4 2 4 4 7" xfId="15783" xr:uid="{00000000-0005-0000-0000-0000B93D0000}"/>
    <cellStyle name="계산 4 2 4 4 8" xfId="15784" xr:uid="{00000000-0005-0000-0000-0000BA3D0000}"/>
    <cellStyle name="계산 4 2 4 5" xfId="15785" xr:uid="{00000000-0005-0000-0000-0000BB3D0000}"/>
    <cellStyle name="계산 4 2 4 5 2" xfId="15786" xr:uid="{00000000-0005-0000-0000-0000BC3D0000}"/>
    <cellStyle name="계산 4 2 4 5 3" xfId="15787" xr:uid="{00000000-0005-0000-0000-0000BD3D0000}"/>
    <cellStyle name="계산 4 2 4 5 4" xfId="15788" xr:uid="{00000000-0005-0000-0000-0000BE3D0000}"/>
    <cellStyle name="계산 4 2 4 5 5" xfId="15789" xr:uid="{00000000-0005-0000-0000-0000BF3D0000}"/>
    <cellStyle name="계산 4 2 4 6" xfId="15790" xr:uid="{00000000-0005-0000-0000-0000C03D0000}"/>
    <cellStyle name="계산 4 2 4 6 2" xfId="15791" xr:uid="{00000000-0005-0000-0000-0000C13D0000}"/>
    <cellStyle name="계산 4 2 4 6 3" xfId="15792" xr:uid="{00000000-0005-0000-0000-0000C23D0000}"/>
    <cellStyle name="계산 4 2 4 6 4" xfId="15793" xr:uid="{00000000-0005-0000-0000-0000C33D0000}"/>
    <cellStyle name="계산 4 2 4 6 5" xfId="15794" xr:uid="{00000000-0005-0000-0000-0000C43D0000}"/>
    <cellStyle name="계산 4 2 4 7" xfId="15795" xr:uid="{00000000-0005-0000-0000-0000C53D0000}"/>
    <cellStyle name="계산 4 2 4 7 2" xfId="15796" xr:uid="{00000000-0005-0000-0000-0000C63D0000}"/>
    <cellStyle name="계산 4 2 4 7 3" xfId="15797" xr:uid="{00000000-0005-0000-0000-0000C73D0000}"/>
    <cellStyle name="계산 4 2 4 7 4" xfId="15798" xr:uid="{00000000-0005-0000-0000-0000C83D0000}"/>
    <cellStyle name="계산 4 2 4 7 5" xfId="15799" xr:uid="{00000000-0005-0000-0000-0000C93D0000}"/>
    <cellStyle name="계산 4 2 4 8" xfId="15800" xr:uid="{00000000-0005-0000-0000-0000CA3D0000}"/>
    <cellStyle name="계산 4 2 4 9" xfId="15801" xr:uid="{00000000-0005-0000-0000-0000CB3D0000}"/>
    <cellStyle name="계산 4 2 5" xfId="15802" xr:uid="{00000000-0005-0000-0000-0000CC3D0000}"/>
    <cellStyle name="계산 4 2 5 10" xfId="15803" xr:uid="{00000000-0005-0000-0000-0000CD3D0000}"/>
    <cellStyle name="계산 4 2 5 11" xfId="15804" xr:uid="{00000000-0005-0000-0000-0000CE3D0000}"/>
    <cellStyle name="계산 4 2 5 2" xfId="15805" xr:uid="{00000000-0005-0000-0000-0000CF3D0000}"/>
    <cellStyle name="계산 4 2 5 2 2" xfId="15806" xr:uid="{00000000-0005-0000-0000-0000D03D0000}"/>
    <cellStyle name="계산 4 2 5 2 2 2" xfId="15807" xr:uid="{00000000-0005-0000-0000-0000D13D0000}"/>
    <cellStyle name="계산 4 2 5 2 2 3" xfId="15808" xr:uid="{00000000-0005-0000-0000-0000D23D0000}"/>
    <cellStyle name="계산 4 2 5 2 2 4" xfId="15809" xr:uid="{00000000-0005-0000-0000-0000D33D0000}"/>
    <cellStyle name="계산 4 2 5 2 2 5" xfId="15810" xr:uid="{00000000-0005-0000-0000-0000D43D0000}"/>
    <cellStyle name="계산 4 2 5 2 3" xfId="15811" xr:uid="{00000000-0005-0000-0000-0000D53D0000}"/>
    <cellStyle name="계산 4 2 5 2 3 2" xfId="15812" xr:uid="{00000000-0005-0000-0000-0000D63D0000}"/>
    <cellStyle name="계산 4 2 5 2 3 3" xfId="15813" xr:uid="{00000000-0005-0000-0000-0000D73D0000}"/>
    <cellStyle name="계산 4 2 5 2 3 4" xfId="15814" xr:uid="{00000000-0005-0000-0000-0000D83D0000}"/>
    <cellStyle name="계산 4 2 5 2 3 5" xfId="15815" xr:uid="{00000000-0005-0000-0000-0000D93D0000}"/>
    <cellStyle name="계산 4 2 5 2 4" xfId="15816" xr:uid="{00000000-0005-0000-0000-0000DA3D0000}"/>
    <cellStyle name="계산 4 2 5 2 4 2" xfId="15817" xr:uid="{00000000-0005-0000-0000-0000DB3D0000}"/>
    <cellStyle name="계산 4 2 5 2 4 3" xfId="15818" xr:uid="{00000000-0005-0000-0000-0000DC3D0000}"/>
    <cellStyle name="계산 4 2 5 2 4 4" xfId="15819" xr:uid="{00000000-0005-0000-0000-0000DD3D0000}"/>
    <cellStyle name="계산 4 2 5 2 4 5" xfId="15820" xr:uid="{00000000-0005-0000-0000-0000DE3D0000}"/>
    <cellStyle name="계산 4 2 5 2 5" xfId="15821" xr:uid="{00000000-0005-0000-0000-0000DF3D0000}"/>
    <cellStyle name="계산 4 2 5 2 6" xfId="15822" xr:uid="{00000000-0005-0000-0000-0000E03D0000}"/>
    <cellStyle name="계산 4 2 5 2 7" xfId="15823" xr:uid="{00000000-0005-0000-0000-0000E13D0000}"/>
    <cellStyle name="계산 4 2 5 2 8" xfId="15824" xr:uid="{00000000-0005-0000-0000-0000E23D0000}"/>
    <cellStyle name="계산 4 2 5 3" xfId="15825" xr:uid="{00000000-0005-0000-0000-0000E33D0000}"/>
    <cellStyle name="계산 4 2 5 3 2" xfId="15826" xr:uid="{00000000-0005-0000-0000-0000E43D0000}"/>
    <cellStyle name="계산 4 2 5 3 2 2" xfId="15827" xr:uid="{00000000-0005-0000-0000-0000E53D0000}"/>
    <cellStyle name="계산 4 2 5 3 2 3" xfId="15828" xr:uid="{00000000-0005-0000-0000-0000E63D0000}"/>
    <cellStyle name="계산 4 2 5 3 2 4" xfId="15829" xr:uid="{00000000-0005-0000-0000-0000E73D0000}"/>
    <cellStyle name="계산 4 2 5 3 2 5" xfId="15830" xr:uid="{00000000-0005-0000-0000-0000E83D0000}"/>
    <cellStyle name="계산 4 2 5 3 3" xfId="15831" xr:uid="{00000000-0005-0000-0000-0000E93D0000}"/>
    <cellStyle name="계산 4 2 5 3 3 2" xfId="15832" xr:uid="{00000000-0005-0000-0000-0000EA3D0000}"/>
    <cellStyle name="계산 4 2 5 3 3 3" xfId="15833" xr:uid="{00000000-0005-0000-0000-0000EB3D0000}"/>
    <cellStyle name="계산 4 2 5 3 3 4" xfId="15834" xr:uid="{00000000-0005-0000-0000-0000EC3D0000}"/>
    <cellStyle name="계산 4 2 5 3 3 5" xfId="15835" xr:uid="{00000000-0005-0000-0000-0000ED3D0000}"/>
    <cellStyle name="계산 4 2 5 3 4" xfId="15836" xr:uid="{00000000-0005-0000-0000-0000EE3D0000}"/>
    <cellStyle name="계산 4 2 5 3 4 2" xfId="15837" xr:uid="{00000000-0005-0000-0000-0000EF3D0000}"/>
    <cellStyle name="계산 4 2 5 3 4 3" xfId="15838" xr:uid="{00000000-0005-0000-0000-0000F03D0000}"/>
    <cellStyle name="계산 4 2 5 3 4 4" xfId="15839" xr:uid="{00000000-0005-0000-0000-0000F13D0000}"/>
    <cellStyle name="계산 4 2 5 3 4 5" xfId="15840" xr:uid="{00000000-0005-0000-0000-0000F23D0000}"/>
    <cellStyle name="계산 4 2 5 3 5" xfId="15841" xr:uid="{00000000-0005-0000-0000-0000F33D0000}"/>
    <cellStyle name="계산 4 2 5 3 6" xfId="15842" xr:uid="{00000000-0005-0000-0000-0000F43D0000}"/>
    <cellStyle name="계산 4 2 5 3 7" xfId="15843" xr:uid="{00000000-0005-0000-0000-0000F53D0000}"/>
    <cellStyle name="계산 4 2 5 3 8" xfId="15844" xr:uid="{00000000-0005-0000-0000-0000F63D0000}"/>
    <cellStyle name="계산 4 2 5 4" xfId="15845" xr:uid="{00000000-0005-0000-0000-0000F73D0000}"/>
    <cellStyle name="계산 4 2 5 4 2" xfId="15846" xr:uid="{00000000-0005-0000-0000-0000F83D0000}"/>
    <cellStyle name="계산 4 2 5 4 2 2" xfId="15847" xr:uid="{00000000-0005-0000-0000-0000F93D0000}"/>
    <cellStyle name="계산 4 2 5 4 2 3" xfId="15848" xr:uid="{00000000-0005-0000-0000-0000FA3D0000}"/>
    <cellStyle name="계산 4 2 5 4 2 4" xfId="15849" xr:uid="{00000000-0005-0000-0000-0000FB3D0000}"/>
    <cellStyle name="계산 4 2 5 4 2 5" xfId="15850" xr:uid="{00000000-0005-0000-0000-0000FC3D0000}"/>
    <cellStyle name="계산 4 2 5 4 3" xfId="15851" xr:uid="{00000000-0005-0000-0000-0000FD3D0000}"/>
    <cellStyle name="계산 4 2 5 4 3 2" xfId="15852" xr:uid="{00000000-0005-0000-0000-0000FE3D0000}"/>
    <cellStyle name="계산 4 2 5 4 3 3" xfId="15853" xr:uid="{00000000-0005-0000-0000-0000FF3D0000}"/>
    <cellStyle name="계산 4 2 5 4 3 4" xfId="15854" xr:uid="{00000000-0005-0000-0000-0000003E0000}"/>
    <cellStyle name="계산 4 2 5 4 3 5" xfId="15855" xr:uid="{00000000-0005-0000-0000-0000013E0000}"/>
    <cellStyle name="계산 4 2 5 4 4" xfId="15856" xr:uid="{00000000-0005-0000-0000-0000023E0000}"/>
    <cellStyle name="계산 4 2 5 4 4 2" xfId="15857" xr:uid="{00000000-0005-0000-0000-0000033E0000}"/>
    <cellStyle name="계산 4 2 5 4 4 3" xfId="15858" xr:uid="{00000000-0005-0000-0000-0000043E0000}"/>
    <cellStyle name="계산 4 2 5 4 4 4" xfId="15859" xr:uid="{00000000-0005-0000-0000-0000053E0000}"/>
    <cellStyle name="계산 4 2 5 4 4 5" xfId="15860" xr:uid="{00000000-0005-0000-0000-0000063E0000}"/>
    <cellStyle name="계산 4 2 5 4 5" xfId="15861" xr:uid="{00000000-0005-0000-0000-0000073E0000}"/>
    <cellStyle name="계산 4 2 5 4 6" xfId="15862" xr:uid="{00000000-0005-0000-0000-0000083E0000}"/>
    <cellStyle name="계산 4 2 5 4 7" xfId="15863" xr:uid="{00000000-0005-0000-0000-0000093E0000}"/>
    <cellStyle name="계산 4 2 5 4 8" xfId="15864" xr:uid="{00000000-0005-0000-0000-00000A3E0000}"/>
    <cellStyle name="계산 4 2 5 5" xfId="15865" xr:uid="{00000000-0005-0000-0000-00000B3E0000}"/>
    <cellStyle name="계산 4 2 5 5 2" xfId="15866" xr:uid="{00000000-0005-0000-0000-00000C3E0000}"/>
    <cellStyle name="계산 4 2 5 5 3" xfId="15867" xr:uid="{00000000-0005-0000-0000-00000D3E0000}"/>
    <cellStyle name="계산 4 2 5 5 4" xfId="15868" xr:uid="{00000000-0005-0000-0000-00000E3E0000}"/>
    <cellStyle name="계산 4 2 5 5 5" xfId="15869" xr:uid="{00000000-0005-0000-0000-00000F3E0000}"/>
    <cellStyle name="계산 4 2 5 6" xfId="15870" xr:uid="{00000000-0005-0000-0000-0000103E0000}"/>
    <cellStyle name="계산 4 2 5 6 2" xfId="15871" xr:uid="{00000000-0005-0000-0000-0000113E0000}"/>
    <cellStyle name="계산 4 2 5 6 3" xfId="15872" xr:uid="{00000000-0005-0000-0000-0000123E0000}"/>
    <cellStyle name="계산 4 2 5 6 4" xfId="15873" xr:uid="{00000000-0005-0000-0000-0000133E0000}"/>
    <cellStyle name="계산 4 2 5 6 5" xfId="15874" xr:uid="{00000000-0005-0000-0000-0000143E0000}"/>
    <cellStyle name="계산 4 2 5 7" xfId="15875" xr:uid="{00000000-0005-0000-0000-0000153E0000}"/>
    <cellStyle name="계산 4 2 5 7 2" xfId="15876" xr:uid="{00000000-0005-0000-0000-0000163E0000}"/>
    <cellStyle name="계산 4 2 5 7 3" xfId="15877" xr:uid="{00000000-0005-0000-0000-0000173E0000}"/>
    <cellStyle name="계산 4 2 5 7 4" xfId="15878" xr:uid="{00000000-0005-0000-0000-0000183E0000}"/>
    <cellStyle name="계산 4 2 5 7 5" xfId="15879" xr:uid="{00000000-0005-0000-0000-0000193E0000}"/>
    <cellStyle name="계산 4 2 5 8" xfId="15880" xr:uid="{00000000-0005-0000-0000-00001A3E0000}"/>
    <cellStyle name="계산 4 2 5 9" xfId="15881" xr:uid="{00000000-0005-0000-0000-00001B3E0000}"/>
    <cellStyle name="계산 4 2 6" xfId="15882" xr:uid="{00000000-0005-0000-0000-00001C3E0000}"/>
    <cellStyle name="계산 4 2 6 2" xfId="15883" xr:uid="{00000000-0005-0000-0000-00001D3E0000}"/>
    <cellStyle name="계산 4 2 6 2 2" xfId="15884" xr:uid="{00000000-0005-0000-0000-00001E3E0000}"/>
    <cellStyle name="계산 4 2 6 2 3" xfId="15885" xr:uid="{00000000-0005-0000-0000-00001F3E0000}"/>
    <cellStyle name="계산 4 2 6 2 4" xfId="15886" xr:uid="{00000000-0005-0000-0000-0000203E0000}"/>
    <cellStyle name="계산 4 2 6 2 5" xfId="15887" xr:uid="{00000000-0005-0000-0000-0000213E0000}"/>
    <cellStyle name="계산 4 2 6 3" xfId="15888" xr:uid="{00000000-0005-0000-0000-0000223E0000}"/>
    <cellStyle name="계산 4 2 6 3 2" xfId="15889" xr:uid="{00000000-0005-0000-0000-0000233E0000}"/>
    <cellStyle name="계산 4 2 6 3 3" xfId="15890" xr:uid="{00000000-0005-0000-0000-0000243E0000}"/>
    <cellStyle name="계산 4 2 6 3 4" xfId="15891" xr:uid="{00000000-0005-0000-0000-0000253E0000}"/>
    <cellStyle name="계산 4 2 6 3 5" xfId="15892" xr:uid="{00000000-0005-0000-0000-0000263E0000}"/>
    <cellStyle name="계산 4 2 6 4" xfId="15893" xr:uid="{00000000-0005-0000-0000-0000273E0000}"/>
    <cellStyle name="계산 4 2 6 4 2" xfId="15894" xr:uid="{00000000-0005-0000-0000-0000283E0000}"/>
    <cellStyle name="계산 4 2 6 4 3" xfId="15895" xr:uid="{00000000-0005-0000-0000-0000293E0000}"/>
    <cellStyle name="계산 4 2 6 4 4" xfId="15896" xr:uid="{00000000-0005-0000-0000-00002A3E0000}"/>
    <cellStyle name="계산 4 2 6 4 5" xfId="15897" xr:uid="{00000000-0005-0000-0000-00002B3E0000}"/>
    <cellStyle name="계산 4 2 6 5" xfId="15898" xr:uid="{00000000-0005-0000-0000-00002C3E0000}"/>
    <cellStyle name="계산 4 2 6 6" xfId="15899" xr:uid="{00000000-0005-0000-0000-00002D3E0000}"/>
    <cellStyle name="계산 4 2 6 7" xfId="15900" xr:uid="{00000000-0005-0000-0000-00002E3E0000}"/>
    <cellStyle name="계산 4 2 6 8" xfId="15901" xr:uid="{00000000-0005-0000-0000-00002F3E0000}"/>
    <cellStyle name="계산 4 2 7" xfId="15902" xr:uid="{00000000-0005-0000-0000-0000303E0000}"/>
    <cellStyle name="계산 4 2 7 2" xfId="15903" xr:uid="{00000000-0005-0000-0000-0000313E0000}"/>
    <cellStyle name="계산 4 2 7 2 2" xfId="15904" xr:uid="{00000000-0005-0000-0000-0000323E0000}"/>
    <cellStyle name="계산 4 2 7 2 3" xfId="15905" xr:uid="{00000000-0005-0000-0000-0000333E0000}"/>
    <cellStyle name="계산 4 2 7 2 4" xfId="15906" xr:uid="{00000000-0005-0000-0000-0000343E0000}"/>
    <cellStyle name="계산 4 2 7 2 5" xfId="15907" xr:uid="{00000000-0005-0000-0000-0000353E0000}"/>
    <cellStyle name="계산 4 2 7 3" xfId="15908" xr:uid="{00000000-0005-0000-0000-0000363E0000}"/>
    <cellStyle name="계산 4 2 7 3 2" xfId="15909" xr:uid="{00000000-0005-0000-0000-0000373E0000}"/>
    <cellStyle name="계산 4 2 7 3 3" xfId="15910" xr:uid="{00000000-0005-0000-0000-0000383E0000}"/>
    <cellStyle name="계산 4 2 7 3 4" xfId="15911" xr:uid="{00000000-0005-0000-0000-0000393E0000}"/>
    <cellStyle name="계산 4 2 7 3 5" xfId="15912" xr:uid="{00000000-0005-0000-0000-00003A3E0000}"/>
    <cellStyle name="계산 4 2 7 4" xfId="15913" xr:uid="{00000000-0005-0000-0000-00003B3E0000}"/>
    <cellStyle name="계산 4 2 7 4 2" xfId="15914" xr:uid="{00000000-0005-0000-0000-00003C3E0000}"/>
    <cellStyle name="계산 4 2 7 4 3" xfId="15915" xr:uid="{00000000-0005-0000-0000-00003D3E0000}"/>
    <cellStyle name="계산 4 2 7 4 4" xfId="15916" xr:uid="{00000000-0005-0000-0000-00003E3E0000}"/>
    <cellStyle name="계산 4 2 7 4 5" xfId="15917" xr:uid="{00000000-0005-0000-0000-00003F3E0000}"/>
    <cellStyle name="계산 4 2 7 5" xfId="15918" xr:uid="{00000000-0005-0000-0000-0000403E0000}"/>
    <cellStyle name="계산 4 2 7 6" xfId="15919" xr:uid="{00000000-0005-0000-0000-0000413E0000}"/>
    <cellStyle name="계산 4 2 7 7" xfId="15920" xr:uid="{00000000-0005-0000-0000-0000423E0000}"/>
    <cellStyle name="계산 4 2 7 8" xfId="15921" xr:uid="{00000000-0005-0000-0000-0000433E0000}"/>
    <cellStyle name="계산 4 2 8" xfId="15922" xr:uid="{00000000-0005-0000-0000-0000443E0000}"/>
    <cellStyle name="계산 4 2 8 2" xfId="15923" xr:uid="{00000000-0005-0000-0000-0000453E0000}"/>
    <cellStyle name="계산 4 2 8 2 2" xfId="15924" xr:uid="{00000000-0005-0000-0000-0000463E0000}"/>
    <cellStyle name="계산 4 2 8 2 3" xfId="15925" xr:uid="{00000000-0005-0000-0000-0000473E0000}"/>
    <cellStyle name="계산 4 2 8 2 4" xfId="15926" xr:uid="{00000000-0005-0000-0000-0000483E0000}"/>
    <cellStyle name="계산 4 2 8 2 5" xfId="15927" xr:uid="{00000000-0005-0000-0000-0000493E0000}"/>
    <cellStyle name="계산 4 2 8 3" xfId="15928" xr:uid="{00000000-0005-0000-0000-00004A3E0000}"/>
    <cellStyle name="계산 4 2 8 3 2" xfId="15929" xr:uid="{00000000-0005-0000-0000-00004B3E0000}"/>
    <cellStyle name="계산 4 2 8 3 3" xfId="15930" xr:uid="{00000000-0005-0000-0000-00004C3E0000}"/>
    <cellStyle name="계산 4 2 8 3 4" xfId="15931" xr:uid="{00000000-0005-0000-0000-00004D3E0000}"/>
    <cellStyle name="계산 4 2 8 3 5" xfId="15932" xr:uid="{00000000-0005-0000-0000-00004E3E0000}"/>
    <cellStyle name="계산 4 2 8 4" xfId="15933" xr:uid="{00000000-0005-0000-0000-00004F3E0000}"/>
    <cellStyle name="계산 4 2 8 4 2" xfId="15934" xr:uid="{00000000-0005-0000-0000-0000503E0000}"/>
    <cellStyle name="계산 4 2 8 4 3" xfId="15935" xr:uid="{00000000-0005-0000-0000-0000513E0000}"/>
    <cellStyle name="계산 4 2 8 4 4" xfId="15936" xr:uid="{00000000-0005-0000-0000-0000523E0000}"/>
    <cellStyle name="계산 4 2 8 4 5" xfId="15937" xr:uid="{00000000-0005-0000-0000-0000533E0000}"/>
    <cellStyle name="계산 4 2 8 5" xfId="15938" xr:uid="{00000000-0005-0000-0000-0000543E0000}"/>
    <cellStyle name="계산 4 2 8 6" xfId="15939" xr:uid="{00000000-0005-0000-0000-0000553E0000}"/>
    <cellStyle name="계산 4 2 8 7" xfId="15940" xr:uid="{00000000-0005-0000-0000-0000563E0000}"/>
    <cellStyle name="계산 4 2 8 8" xfId="15941" xr:uid="{00000000-0005-0000-0000-0000573E0000}"/>
    <cellStyle name="계산 4 2 9" xfId="15942" xr:uid="{00000000-0005-0000-0000-0000583E0000}"/>
    <cellStyle name="계산 4 2 9 2" xfId="15943" xr:uid="{00000000-0005-0000-0000-0000593E0000}"/>
    <cellStyle name="계산 4 2 9 3" xfId="15944" xr:uid="{00000000-0005-0000-0000-00005A3E0000}"/>
    <cellStyle name="계산 4 2 9 4" xfId="15945" xr:uid="{00000000-0005-0000-0000-00005B3E0000}"/>
    <cellStyle name="계산 4 2 9 5" xfId="15946" xr:uid="{00000000-0005-0000-0000-00005C3E0000}"/>
    <cellStyle name="계산 4 3" xfId="15947" xr:uid="{00000000-0005-0000-0000-00005D3E0000}"/>
    <cellStyle name="계산 4 3 10" xfId="15948" xr:uid="{00000000-0005-0000-0000-00005E3E0000}"/>
    <cellStyle name="계산 4 3 11" xfId="15949" xr:uid="{00000000-0005-0000-0000-00005F3E0000}"/>
    <cellStyle name="계산 4 3 12" xfId="15950" xr:uid="{00000000-0005-0000-0000-0000603E0000}"/>
    <cellStyle name="계산 4 3 13" xfId="15951" xr:uid="{00000000-0005-0000-0000-0000613E0000}"/>
    <cellStyle name="계산 4 3 2" xfId="15952" xr:uid="{00000000-0005-0000-0000-0000623E0000}"/>
    <cellStyle name="계산 4 3 2 10" xfId="15953" xr:uid="{00000000-0005-0000-0000-0000633E0000}"/>
    <cellStyle name="계산 4 3 2 11" xfId="15954" xr:uid="{00000000-0005-0000-0000-0000643E0000}"/>
    <cellStyle name="계산 4 3 2 2" xfId="15955" xr:uid="{00000000-0005-0000-0000-0000653E0000}"/>
    <cellStyle name="계산 4 3 2 2 2" xfId="15956" xr:uid="{00000000-0005-0000-0000-0000663E0000}"/>
    <cellStyle name="계산 4 3 2 2 2 2" xfId="15957" xr:uid="{00000000-0005-0000-0000-0000673E0000}"/>
    <cellStyle name="계산 4 3 2 2 2 3" xfId="15958" xr:uid="{00000000-0005-0000-0000-0000683E0000}"/>
    <cellStyle name="계산 4 3 2 2 2 4" xfId="15959" xr:uid="{00000000-0005-0000-0000-0000693E0000}"/>
    <cellStyle name="계산 4 3 2 2 2 5" xfId="15960" xr:uid="{00000000-0005-0000-0000-00006A3E0000}"/>
    <cellStyle name="계산 4 3 2 2 3" xfId="15961" xr:uid="{00000000-0005-0000-0000-00006B3E0000}"/>
    <cellStyle name="계산 4 3 2 2 3 2" xfId="15962" xr:uid="{00000000-0005-0000-0000-00006C3E0000}"/>
    <cellStyle name="계산 4 3 2 2 3 3" xfId="15963" xr:uid="{00000000-0005-0000-0000-00006D3E0000}"/>
    <cellStyle name="계산 4 3 2 2 3 4" xfId="15964" xr:uid="{00000000-0005-0000-0000-00006E3E0000}"/>
    <cellStyle name="계산 4 3 2 2 3 5" xfId="15965" xr:uid="{00000000-0005-0000-0000-00006F3E0000}"/>
    <cellStyle name="계산 4 3 2 2 4" xfId="15966" xr:uid="{00000000-0005-0000-0000-0000703E0000}"/>
    <cellStyle name="계산 4 3 2 2 4 2" xfId="15967" xr:uid="{00000000-0005-0000-0000-0000713E0000}"/>
    <cellStyle name="계산 4 3 2 2 4 3" xfId="15968" xr:uid="{00000000-0005-0000-0000-0000723E0000}"/>
    <cellStyle name="계산 4 3 2 2 4 4" xfId="15969" xr:uid="{00000000-0005-0000-0000-0000733E0000}"/>
    <cellStyle name="계산 4 3 2 2 4 5" xfId="15970" xr:uid="{00000000-0005-0000-0000-0000743E0000}"/>
    <cellStyle name="계산 4 3 2 2 5" xfId="15971" xr:uid="{00000000-0005-0000-0000-0000753E0000}"/>
    <cellStyle name="계산 4 3 2 2 6" xfId="15972" xr:uid="{00000000-0005-0000-0000-0000763E0000}"/>
    <cellStyle name="계산 4 3 2 2 7" xfId="15973" xr:uid="{00000000-0005-0000-0000-0000773E0000}"/>
    <cellStyle name="계산 4 3 2 2 8" xfId="15974" xr:uid="{00000000-0005-0000-0000-0000783E0000}"/>
    <cellStyle name="계산 4 3 2 3" xfId="15975" xr:uid="{00000000-0005-0000-0000-0000793E0000}"/>
    <cellStyle name="계산 4 3 2 3 2" xfId="15976" xr:uid="{00000000-0005-0000-0000-00007A3E0000}"/>
    <cellStyle name="계산 4 3 2 3 2 2" xfId="15977" xr:uid="{00000000-0005-0000-0000-00007B3E0000}"/>
    <cellStyle name="계산 4 3 2 3 2 3" xfId="15978" xr:uid="{00000000-0005-0000-0000-00007C3E0000}"/>
    <cellStyle name="계산 4 3 2 3 2 4" xfId="15979" xr:uid="{00000000-0005-0000-0000-00007D3E0000}"/>
    <cellStyle name="계산 4 3 2 3 2 5" xfId="15980" xr:uid="{00000000-0005-0000-0000-00007E3E0000}"/>
    <cellStyle name="계산 4 3 2 3 3" xfId="15981" xr:uid="{00000000-0005-0000-0000-00007F3E0000}"/>
    <cellStyle name="계산 4 3 2 3 3 2" xfId="15982" xr:uid="{00000000-0005-0000-0000-0000803E0000}"/>
    <cellStyle name="계산 4 3 2 3 3 3" xfId="15983" xr:uid="{00000000-0005-0000-0000-0000813E0000}"/>
    <cellStyle name="계산 4 3 2 3 3 4" xfId="15984" xr:uid="{00000000-0005-0000-0000-0000823E0000}"/>
    <cellStyle name="계산 4 3 2 3 3 5" xfId="15985" xr:uid="{00000000-0005-0000-0000-0000833E0000}"/>
    <cellStyle name="계산 4 3 2 3 4" xfId="15986" xr:uid="{00000000-0005-0000-0000-0000843E0000}"/>
    <cellStyle name="계산 4 3 2 3 4 2" xfId="15987" xr:uid="{00000000-0005-0000-0000-0000853E0000}"/>
    <cellStyle name="계산 4 3 2 3 4 3" xfId="15988" xr:uid="{00000000-0005-0000-0000-0000863E0000}"/>
    <cellStyle name="계산 4 3 2 3 4 4" xfId="15989" xr:uid="{00000000-0005-0000-0000-0000873E0000}"/>
    <cellStyle name="계산 4 3 2 3 4 5" xfId="15990" xr:uid="{00000000-0005-0000-0000-0000883E0000}"/>
    <cellStyle name="계산 4 3 2 3 5" xfId="15991" xr:uid="{00000000-0005-0000-0000-0000893E0000}"/>
    <cellStyle name="계산 4 3 2 3 6" xfId="15992" xr:uid="{00000000-0005-0000-0000-00008A3E0000}"/>
    <cellStyle name="계산 4 3 2 3 7" xfId="15993" xr:uid="{00000000-0005-0000-0000-00008B3E0000}"/>
    <cellStyle name="계산 4 3 2 3 8" xfId="15994" xr:uid="{00000000-0005-0000-0000-00008C3E0000}"/>
    <cellStyle name="계산 4 3 2 4" xfId="15995" xr:uid="{00000000-0005-0000-0000-00008D3E0000}"/>
    <cellStyle name="계산 4 3 2 4 2" xfId="15996" xr:uid="{00000000-0005-0000-0000-00008E3E0000}"/>
    <cellStyle name="계산 4 3 2 4 2 2" xfId="15997" xr:uid="{00000000-0005-0000-0000-00008F3E0000}"/>
    <cellStyle name="계산 4 3 2 4 2 3" xfId="15998" xr:uid="{00000000-0005-0000-0000-0000903E0000}"/>
    <cellStyle name="계산 4 3 2 4 2 4" xfId="15999" xr:uid="{00000000-0005-0000-0000-0000913E0000}"/>
    <cellStyle name="계산 4 3 2 4 2 5" xfId="16000" xr:uid="{00000000-0005-0000-0000-0000923E0000}"/>
    <cellStyle name="계산 4 3 2 4 3" xfId="16001" xr:uid="{00000000-0005-0000-0000-0000933E0000}"/>
    <cellStyle name="계산 4 3 2 4 3 2" xfId="16002" xr:uid="{00000000-0005-0000-0000-0000943E0000}"/>
    <cellStyle name="계산 4 3 2 4 3 3" xfId="16003" xr:uid="{00000000-0005-0000-0000-0000953E0000}"/>
    <cellStyle name="계산 4 3 2 4 3 4" xfId="16004" xr:uid="{00000000-0005-0000-0000-0000963E0000}"/>
    <cellStyle name="계산 4 3 2 4 3 5" xfId="16005" xr:uid="{00000000-0005-0000-0000-0000973E0000}"/>
    <cellStyle name="계산 4 3 2 4 4" xfId="16006" xr:uid="{00000000-0005-0000-0000-0000983E0000}"/>
    <cellStyle name="계산 4 3 2 4 4 2" xfId="16007" xr:uid="{00000000-0005-0000-0000-0000993E0000}"/>
    <cellStyle name="계산 4 3 2 4 4 3" xfId="16008" xr:uid="{00000000-0005-0000-0000-00009A3E0000}"/>
    <cellStyle name="계산 4 3 2 4 4 4" xfId="16009" xr:uid="{00000000-0005-0000-0000-00009B3E0000}"/>
    <cellStyle name="계산 4 3 2 4 4 5" xfId="16010" xr:uid="{00000000-0005-0000-0000-00009C3E0000}"/>
    <cellStyle name="계산 4 3 2 4 5" xfId="16011" xr:uid="{00000000-0005-0000-0000-00009D3E0000}"/>
    <cellStyle name="계산 4 3 2 4 6" xfId="16012" xr:uid="{00000000-0005-0000-0000-00009E3E0000}"/>
    <cellStyle name="계산 4 3 2 4 7" xfId="16013" xr:uid="{00000000-0005-0000-0000-00009F3E0000}"/>
    <cellStyle name="계산 4 3 2 4 8" xfId="16014" xr:uid="{00000000-0005-0000-0000-0000A03E0000}"/>
    <cellStyle name="계산 4 3 2 5" xfId="16015" xr:uid="{00000000-0005-0000-0000-0000A13E0000}"/>
    <cellStyle name="계산 4 3 2 5 2" xfId="16016" xr:uid="{00000000-0005-0000-0000-0000A23E0000}"/>
    <cellStyle name="계산 4 3 2 5 3" xfId="16017" xr:uid="{00000000-0005-0000-0000-0000A33E0000}"/>
    <cellStyle name="계산 4 3 2 5 4" xfId="16018" xr:uid="{00000000-0005-0000-0000-0000A43E0000}"/>
    <cellStyle name="계산 4 3 2 5 5" xfId="16019" xr:uid="{00000000-0005-0000-0000-0000A53E0000}"/>
    <cellStyle name="계산 4 3 2 6" xfId="16020" xr:uid="{00000000-0005-0000-0000-0000A63E0000}"/>
    <cellStyle name="계산 4 3 2 6 2" xfId="16021" xr:uid="{00000000-0005-0000-0000-0000A73E0000}"/>
    <cellStyle name="계산 4 3 2 6 3" xfId="16022" xr:uid="{00000000-0005-0000-0000-0000A83E0000}"/>
    <cellStyle name="계산 4 3 2 6 4" xfId="16023" xr:uid="{00000000-0005-0000-0000-0000A93E0000}"/>
    <cellStyle name="계산 4 3 2 6 5" xfId="16024" xr:uid="{00000000-0005-0000-0000-0000AA3E0000}"/>
    <cellStyle name="계산 4 3 2 7" xfId="16025" xr:uid="{00000000-0005-0000-0000-0000AB3E0000}"/>
    <cellStyle name="계산 4 3 2 7 2" xfId="16026" xr:uid="{00000000-0005-0000-0000-0000AC3E0000}"/>
    <cellStyle name="계산 4 3 2 7 3" xfId="16027" xr:uid="{00000000-0005-0000-0000-0000AD3E0000}"/>
    <cellStyle name="계산 4 3 2 7 4" xfId="16028" xr:uid="{00000000-0005-0000-0000-0000AE3E0000}"/>
    <cellStyle name="계산 4 3 2 7 5" xfId="16029" xr:uid="{00000000-0005-0000-0000-0000AF3E0000}"/>
    <cellStyle name="계산 4 3 2 8" xfId="16030" xr:uid="{00000000-0005-0000-0000-0000B03E0000}"/>
    <cellStyle name="계산 4 3 2 9" xfId="16031" xr:uid="{00000000-0005-0000-0000-0000B13E0000}"/>
    <cellStyle name="계산 4 3 3" xfId="16032" xr:uid="{00000000-0005-0000-0000-0000B23E0000}"/>
    <cellStyle name="계산 4 3 3 10" xfId="16033" xr:uid="{00000000-0005-0000-0000-0000B33E0000}"/>
    <cellStyle name="계산 4 3 3 11" xfId="16034" xr:uid="{00000000-0005-0000-0000-0000B43E0000}"/>
    <cellStyle name="계산 4 3 3 2" xfId="16035" xr:uid="{00000000-0005-0000-0000-0000B53E0000}"/>
    <cellStyle name="계산 4 3 3 2 2" xfId="16036" xr:uid="{00000000-0005-0000-0000-0000B63E0000}"/>
    <cellStyle name="계산 4 3 3 2 2 2" xfId="16037" xr:uid="{00000000-0005-0000-0000-0000B73E0000}"/>
    <cellStyle name="계산 4 3 3 2 2 3" xfId="16038" xr:uid="{00000000-0005-0000-0000-0000B83E0000}"/>
    <cellStyle name="계산 4 3 3 2 2 4" xfId="16039" xr:uid="{00000000-0005-0000-0000-0000B93E0000}"/>
    <cellStyle name="계산 4 3 3 2 2 5" xfId="16040" xr:uid="{00000000-0005-0000-0000-0000BA3E0000}"/>
    <cellStyle name="계산 4 3 3 2 3" xfId="16041" xr:uid="{00000000-0005-0000-0000-0000BB3E0000}"/>
    <cellStyle name="계산 4 3 3 2 3 2" xfId="16042" xr:uid="{00000000-0005-0000-0000-0000BC3E0000}"/>
    <cellStyle name="계산 4 3 3 2 3 3" xfId="16043" xr:uid="{00000000-0005-0000-0000-0000BD3E0000}"/>
    <cellStyle name="계산 4 3 3 2 3 4" xfId="16044" xr:uid="{00000000-0005-0000-0000-0000BE3E0000}"/>
    <cellStyle name="계산 4 3 3 2 3 5" xfId="16045" xr:uid="{00000000-0005-0000-0000-0000BF3E0000}"/>
    <cellStyle name="계산 4 3 3 2 4" xfId="16046" xr:uid="{00000000-0005-0000-0000-0000C03E0000}"/>
    <cellStyle name="계산 4 3 3 2 4 2" xfId="16047" xr:uid="{00000000-0005-0000-0000-0000C13E0000}"/>
    <cellStyle name="계산 4 3 3 2 4 3" xfId="16048" xr:uid="{00000000-0005-0000-0000-0000C23E0000}"/>
    <cellStyle name="계산 4 3 3 2 4 4" xfId="16049" xr:uid="{00000000-0005-0000-0000-0000C33E0000}"/>
    <cellStyle name="계산 4 3 3 2 4 5" xfId="16050" xr:uid="{00000000-0005-0000-0000-0000C43E0000}"/>
    <cellStyle name="계산 4 3 3 2 5" xfId="16051" xr:uid="{00000000-0005-0000-0000-0000C53E0000}"/>
    <cellStyle name="계산 4 3 3 2 6" xfId="16052" xr:uid="{00000000-0005-0000-0000-0000C63E0000}"/>
    <cellStyle name="계산 4 3 3 2 7" xfId="16053" xr:uid="{00000000-0005-0000-0000-0000C73E0000}"/>
    <cellStyle name="계산 4 3 3 2 8" xfId="16054" xr:uid="{00000000-0005-0000-0000-0000C83E0000}"/>
    <cellStyle name="계산 4 3 3 3" xfId="16055" xr:uid="{00000000-0005-0000-0000-0000C93E0000}"/>
    <cellStyle name="계산 4 3 3 3 2" xfId="16056" xr:uid="{00000000-0005-0000-0000-0000CA3E0000}"/>
    <cellStyle name="계산 4 3 3 3 2 2" xfId="16057" xr:uid="{00000000-0005-0000-0000-0000CB3E0000}"/>
    <cellStyle name="계산 4 3 3 3 2 3" xfId="16058" xr:uid="{00000000-0005-0000-0000-0000CC3E0000}"/>
    <cellStyle name="계산 4 3 3 3 2 4" xfId="16059" xr:uid="{00000000-0005-0000-0000-0000CD3E0000}"/>
    <cellStyle name="계산 4 3 3 3 2 5" xfId="16060" xr:uid="{00000000-0005-0000-0000-0000CE3E0000}"/>
    <cellStyle name="계산 4 3 3 3 3" xfId="16061" xr:uid="{00000000-0005-0000-0000-0000CF3E0000}"/>
    <cellStyle name="계산 4 3 3 3 3 2" xfId="16062" xr:uid="{00000000-0005-0000-0000-0000D03E0000}"/>
    <cellStyle name="계산 4 3 3 3 3 3" xfId="16063" xr:uid="{00000000-0005-0000-0000-0000D13E0000}"/>
    <cellStyle name="계산 4 3 3 3 3 4" xfId="16064" xr:uid="{00000000-0005-0000-0000-0000D23E0000}"/>
    <cellStyle name="계산 4 3 3 3 3 5" xfId="16065" xr:uid="{00000000-0005-0000-0000-0000D33E0000}"/>
    <cellStyle name="계산 4 3 3 3 4" xfId="16066" xr:uid="{00000000-0005-0000-0000-0000D43E0000}"/>
    <cellStyle name="계산 4 3 3 3 4 2" xfId="16067" xr:uid="{00000000-0005-0000-0000-0000D53E0000}"/>
    <cellStyle name="계산 4 3 3 3 4 3" xfId="16068" xr:uid="{00000000-0005-0000-0000-0000D63E0000}"/>
    <cellStyle name="계산 4 3 3 3 4 4" xfId="16069" xr:uid="{00000000-0005-0000-0000-0000D73E0000}"/>
    <cellStyle name="계산 4 3 3 3 4 5" xfId="16070" xr:uid="{00000000-0005-0000-0000-0000D83E0000}"/>
    <cellStyle name="계산 4 3 3 3 5" xfId="16071" xr:uid="{00000000-0005-0000-0000-0000D93E0000}"/>
    <cellStyle name="계산 4 3 3 3 6" xfId="16072" xr:uid="{00000000-0005-0000-0000-0000DA3E0000}"/>
    <cellStyle name="계산 4 3 3 3 7" xfId="16073" xr:uid="{00000000-0005-0000-0000-0000DB3E0000}"/>
    <cellStyle name="계산 4 3 3 3 8" xfId="16074" xr:uid="{00000000-0005-0000-0000-0000DC3E0000}"/>
    <cellStyle name="계산 4 3 3 4" xfId="16075" xr:uid="{00000000-0005-0000-0000-0000DD3E0000}"/>
    <cellStyle name="계산 4 3 3 4 2" xfId="16076" xr:uid="{00000000-0005-0000-0000-0000DE3E0000}"/>
    <cellStyle name="계산 4 3 3 4 2 2" xfId="16077" xr:uid="{00000000-0005-0000-0000-0000DF3E0000}"/>
    <cellStyle name="계산 4 3 3 4 2 3" xfId="16078" xr:uid="{00000000-0005-0000-0000-0000E03E0000}"/>
    <cellStyle name="계산 4 3 3 4 2 4" xfId="16079" xr:uid="{00000000-0005-0000-0000-0000E13E0000}"/>
    <cellStyle name="계산 4 3 3 4 2 5" xfId="16080" xr:uid="{00000000-0005-0000-0000-0000E23E0000}"/>
    <cellStyle name="계산 4 3 3 4 3" xfId="16081" xr:uid="{00000000-0005-0000-0000-0000E33E0000}"/>
    <cellStyle name="계산 4 3 3 4 3 2" xfId="16082" xr:uid="{00000000-0005-0000-0000-0000E43E0000}"/>
    <cellStyle name="계산 4 3 3 4 3 3" xfId="16083" xr:uid="{00000000-0005-0000-0000-0000E53E0000}"/>
    <cellStyle name="계산 4 3 3 4 3 4" xfId="16084" xr:uid="{00000000-0005-0000-0000-0000E63E0000}"/>
    <cellStyle name="계산 4 3 3 4 3 5" xfId="16085" xr:uid="{00000000-0005-0000-0000-0000E73E0000}"/>
    <cellStyle name="계산 4 3 3 4 4" xfId="16086" xr:uid="{00000000-0005-0000-0000-0000E83E0000}"/>
    <cellStyle name="계산 4 3 3 4 4 2" xfId="16087" xr:uid="{00000000-0005-0000-0000-0000E93E0000}"/>
    <cellStyle name="계산 4 3 3 4 4 3" xfId="16088" xr:uid="{00000000-0005-0000-0000-0000EA3E0000}"/>
    <cellStyle name="계산 4 3 3 4 4 4" xfId="16089" xr:uid="{00000000-0005-0000-0000-0000EB3E0000}"/>
    <cellStyle name="계산 4 3 3 4 4 5" xfId="16090" xr:uid="{00000000-0005-0000-0000-0000EC3E0000}"/>
    <cellStyle name="계산 4 3 3 4 5" xfId="16091" xr:uid="{00000000-0005-0000-0000-0000ED3E0000}"/>
    <cellStyle name="계산 4 3 3 4 6" xfId="16092" xr:uid="{00000000-0005-0000-0000-0000EE3E0000}"/>
    <cellStyle name="계산 4 3 3 4 7" xfId="16093" xr:uid="{00000000-0005-0000-0000-0000EF3E0000}"/>
    <cellStyle name="계산 4 3 3 4 8" xfId="16094" xr:uid="{00000000-0005-0000-0000-0000F03E0000}"/>
    <cellStyle name="계산 4 3 3 5" xfId="16095" xr:uid="{00000000-0005-0000-0000-0000F13E0000}"/>
    <cellStyle name="계산 4 3 3 5 2" xfId="16096" xr:uid="{00000000-0005-0000-0000-0000F23E0000}"/>
    <cellStyle name="계산 4 3 3 5 3" xfId="16097" xr:uid="{00000000-0005-0000-0000-0000F33E0000}"/>
    <cellStyle name="계산 4 3 3 5 4" xfId="16098" xr:uid="{00000000-0005-0000-0000-0000F43E0000}"/>
    <cellStyle name="계산 4 3 3 5 5" xfId="16099" xr:uid="{00000000-0005-0000-0000-0000F53E0000}"/>
    <cellStyle name="계산 4 3 3 6" xfId="16100" xr:uid="{00000000-0005-0000-0000-0000F63E0000}"/>
    <cellStyle name="계산 4 3 3 6 2" xfId="16101" xr:uid="{00000000-0005-0000-0000-0000F73E0000}"/>
    <cellStyle name="계산 4 3 3 6 3" xfId="16102" xr:uid="{00000000-0005-0000-0000-0000F83E0000}"/>
    <cellStyle name="계산 4 3 3 6 4" xfId="16103" xr:uid="{00000000-0005-0000-0000-0000F93E0000}"/>
    <cellStyle name="계산 4 3 3 6 5" xfId="16104" xr:uid="{00000000-0005-0000-0000-0000FA3E0000}"/>
    <cellStyle name="계산 4 3 3 7" xfId="16105" xr:uid="{00000000-0005-0000-0000-0000FB3E0000}"/>
    <cellStyle name="계산 4 3 3 7 2" xfId="16106" xr:uid="{00000000-0005-0000-0000-0000FC3E0000}"/>
    <cellStyle name="계산 4 3 3 7 3" xfId="16107" xr:uid="{00000000-0005-0000-0000-0000FD3E0000}"/>
    <cellStyle name="계산 4 3 3 7 4" xfId="16108" xr:uid="{00000000-0005-0000-0000-0000FE3E0000}"/>
    <cellStyle name="계산 4 3 3 7 5" xfId="16109" xr:uid="{00000000-0005-0000-0000-0000FF3E0000}"/>
    <cellStyle name="계산 4 3 3 8" xfId="16110" xr:uid="{00000000-0005-0000-0000-0000003F0000}"/>
    <cellStyle name="계산 4 3 3 9" xfId="16111" xr:uid="{00000000-0005-0000-0000-0000013F0000}"/>
    <cellStyle name="계산 4 3 4" xfId="16112" xr:uid="{00000000-0005-0000-0000-0000023F0000}"/>
    <cellStyle name="계산 4 3 4 2" xfId="16113" xr:uid="{00000000-0005-0000-0000-0000033F0000}"/>
    <cellStyle name="계산 4 3 4 2 2" xfId="16114" xr:uid="{00000000-0005-0000-0000-0000043F0000}"/>
    <cellStyle name="계산 4 3 4 2 3" xfId="16115" xr:uid="{00000000-0005-0000-0000-0000053F0000}"/>
    <cellStyle name="계산 4 3 4 2 4" xfId="16116" xr:uid="{00000000-0005-0000-0000-0000063F0000}"/>
    <cellStyle name="계산 4 3 4 2 5" xfId="16117" xr:uid="{00000000-0005-0000-0000-0000073F0000}"/>
    <cellStyle name="계산 4 3 4 3" xfId="16118" xr:uid="{00000000-0005-0000-0000-0000083F0000}"/>
    <cellStyle name="계산 4 3 4 3 2" xfId="16119" xr:uid="{00000000-0005-0000-0000-0000093F0000}"/>
    <cellStyle name="계산 4 3 4 3 3" xfId="16120" xr:uid="{00000000-0005-0000-0000-00000A3F0000}"/>
    <cellStyle name="계산 4 3 4 3 4" xfId="16121" xr:uid="{00000000-0005-0000-0000-00000B3F0000}"/>
    <cellStyle name="계산 4 3 4 3 5" xfId="16122" xr:uid="{00000000-0005-0000-0000-00000C3F0000}"/>
    <cellStyle name="계산 4 3 4 4" xfId="16123" xr:uid="{00000000-0005-0000-0000-00000D3F0000}"/>
    <cellStyle name="계산 4 3 4 4 2" xfId="16124" xr:uid="{00000000-0005-0000-0000-00000E3F0000}"/>
    <cellStyle name="계산 4 3 4 4 3" xfId="16125" xr:uid="{00000000-0005-0000-0000-00000F3F0000}"/>
    <cellStyle name="계산 4 3 4 4 4" xfId="16126" xr:uid="{00000000-0005-0000-0000-0000103F0000}"/>
    <cellStyle name="계산 4 3 4 4 5" xfId="16127" xr:uid="{00000000-0005-0000-0000-0000113F0000}"/>
    <cellStyle name="계산 4 3 4 5" xfId="16128" xr:uid="{00000000-0005-0000-0000-0000123F0000}"/>
    <cellStyle name="계산 4 3 4 6" xfId="16129" xr:uid="{00000000-0005-0000-0000-0000133F0000}"/>
    <cellStyle name="계산 4 3 4 7" xfId="16130" xr:uid="{00000000-0005-0000-0000-0000143F0000}"/>
    <cellStyle name="계산 4 3 4 8" xfId="16131" xr:uid="{00000000-0005-0000-0000-0000153F0000}"/>
    <cellStyle name="계산 4 3 5" xfId="16132" xr:uid="{00000000-0005-0000-0000-0000163F0000}"/>
    <cellStyle name="계산 4 3 5 2" xfId="16133" xr:uid="{00000000-0005-0000-0000-0000173F0000}"/>
    <cellStyle name="계산 4 3 5 2 2" xfId="16134" xr:uid="{00000000-0005-0000-0000-0000183F0000}"/>
    <cellStyle name="계산 4 3 5 2 3" xfId="16135" xr:uid="{00000000-0005-0000-0000-0000193F0000}"/>
    <cellStyle name="계산 4 3 5 2 4" xfId="16136" xr:uid="{00000000-0005-0000-0000-00001A3F0000}"/>
    <cellStyle name="계산 4 3 5 2 5" xfId="16137" xr:uid="{00000000-0005-0000-0000-00001B3F0000}"/>
    <cellStyle name="계산 4 3 5 3" xfId="16138" xr:uid="{00000000-0005-0000-0000-00001C3F0000}"/>
    <cellStyle name="계산 4 3 5 3 2" xfId="16139" xr:uid="{00000000-0005-0000-0000-00001D3F0000}"/>
    <cellStyle name="계산 4 3 5 3 3" xfId="16140" xr:uid="{00000000-0005-0000-0000-00001E3F0000}"/>
    <cellStyle name="계산 4 3 5 3 4" xfId="16141" xr:uid="{00000000-0005-0000-0000-00001F3F0000}"/>
    <cellStyle name="계산 4 3 5 3 5" xfId="16142" xr:uid="{00000000-0005-0000-0000-0000203F0000}"/>
    <cellStyle name="계산 4 3 5 4" xfId="16143" xr:uid="{00000000-0005-0000-0000-0000213F0000}"/>
    <cellStyle name="계산 4 3 5 4 2" xfId="16144" xr:uid="{00000000-0005-0000-0000-0000223F0000}"/>
    <cellStyle name="계산 4 3 5 4 3" xfId="16145" xr:uid="{00000000-0005-0000-0000-0000233F0000}"/>
    <cellStyle name="계산 4 3 5 4 4" xfId="16146" xr:uid="{00000000-0005-0000-0000-0000243F0000}"/>
    <cellStyle name="계산 4 3 5 4 5" xfId="16147" xr:uid="{00000000-0005-0000-0000-0000253F0000}"/>
    <cellStyle name="계산 4 3 5 5" xfId="16148" xr:uid="{00000000-0005-0000-0000-0000263F0000}"/>
    <cellStyle name="계산 4 3 5 6" xfId="16149" xr:uid="{00000000-0005-0000-0000-0000273F0000}"/>
    <cellStyle name="계산 4 3 5 7" xfId="16150" xr:uid="{00000000-0005-0000-0000-0000283F0000}"/>
    <cellStyle name="계산 4 3 5 8" xfId="16151" xr:uid="{00000000-0005-0000-0000-0000293F0000}"/>
    <cellStyle name="계산 4 3 6" xfId="16152" xr:uid="{00000000-0005-0000-0000-00002A3F0000}"/>
    <cellStyle name="계산 4 3 6 2" xfId="16153" xr:uid="{00000000-0005-0000-0000-00002B3F0000}"/>
    <cellStyle name="계산 4 3 6 2 2" xfId="16154" xr:uid="{00000000-0005-0000-0000-00002C3F0000}"/>
    <cellStyle name="계산 4 3 6 2 3" xfId="16155" xr:uid="{00000000-0005-0000-0000-00002D3F0000}"/>
    <cellStyle name="계산 4 3 6 2 4" xfId="16156" xr:uid="{00000000-0005-0000-0000-00002E3F0000}"/>
    <cellStyle name="계산 4 3 6 2 5" xfId="16157" xr:uid="{00000000-0005-0000-0000-00002F3F0000}"/>
    <cellStyle name="계산 4 3 6 3" xfId="16158" xr:uid="{00000000-0005-0000-0000-0000303F0000}"/>
    <cellStyle name="계산 4 3 6 3 2" xfId="16159" xr:uid="{00000000-0005-0000-0000-0000313F0000}"/>
    <cellStyle name="계산 4 3 6 3 3" xfId="16160" xr:uid="{00000000-0005-0000-0000-0000323F0000}"/>
    <cellStyle name="계산 4 3 6 3 4" xfId="16161" xr:uid="{00000000-0005-0000-0000-0000333F0000}"/>
    <cellStyle name="계산 4 3 6 3 5" xfId="16162" xr:uid="{00000000-0005-0000-0000-0000343F0000}"/>
    <cellStyle name="계산 4 3 6 4" xfId="16163" xr:uid="{00000000-0005-0000-0000-0000353F0000}"/>
    <cellStyle name="계산 4 3 6 4 2" xfId="16164" xr:uid="{00000000-0005-0000-0000-0000363F0000}"/>
    <cellStyle name="계산 4 3 6 4 3" xfId="16165" xr:uid="{00000000-0005-0000-0000-0000373F0000}"/>
    <cellStyle name="계산 4 3 6 4 4" xfId="16166" xr:uid="{00000000-0005-0000-0000-0000383F0000}"/>
    <cellStyle name="계산 4 3 6 4 5" xfId="16167" xr:uid="{00000000-0005-0000-0000-0000393F0000}"/>
    <cellStyle name="계산 4 3 6 5" xfId="16168" xr:uid="{00000000-0005-0000-0000-00003A3F0000}"/>
    <cellStyle name="계산 4 3 6 6" xfId="16169" xr:uid="{00000000-0005-0000-0000-00003B3F0000}"/>
    <cellStyle name="계산 4 3 6 7" xfId="16170" xr:uid="{00000000-0005-0000-0000-00003C3F0000}"/>
    <cellStyle name="계산 4 3 6 8" xfId="16171" xr:uid="{00000000-0005-0000-0000-00003D3F0000}"/>
    <cellStyle name="계산 4 3 7" xfId="16172" xr:uid="{00000000-0005-0000-0000-00003E3F0000}"/>
    <cellStyle name="계산 4 3 7 2" xfId="16173" xr:uid="{00000000-0005-0000-0000-00003F3F0000}"/>
    <cellStyle name="계산 4 3 7 3" xfId="16174" xr:uid="{00000000-0005-0000-0000-0000403F0000}"/>
    <cellStyle name="계산 4 3 7 4" xfId="16175" xr:uid="{00000000-0005-0000-0000-0000413F0000}"/>
    <cellStyle name="계산 4 3 7 5" xfId="16176" xr:uid="{00000000-0005-0000-0000-0000423F0000}"/>
    <cellStyle name="계산 4 3 8" xfId="16177" xr:uid="{00000000-0005-0000-0000-0000433F0000}"/>
    <cellStyle name="계산 4 3 8 2" xfId="16178" xr:uid="{00000000-0005-0000-0000-0000443F0000}"/>
    <cellStyle name="계산 4 3 8 3" xfId="16179" xr:uid="{00000000-0005-0000-0000-0000453F0000}"/>
    <cellStyle name="계산 4 3 8 4" xfId="16180" xr:uid="{00000000-0005-0000-0000-0000463F0000}"/>
    <cellStyle name="계산 4 3 8 5" xfId="16181" xr:uid="{00000000-0005-0000-0000-0000473F0000}"/>
    <cellStyle name="계산 4 3 9" xfId="16182" xr:uid="{00000000-0005-0000-0000-0000483F0000}"/>
    <cellStyle name="계산 4 3 9 2" xfId="16183" xr:uid="{00000000-0005-0000-0000-0000493F0000}"/>
    <cellStyle name="계산 4 3 9 3" xfId="16184" xr:uid="{00000000-0005-0000-0000-00004A3F0000}"/>
    <cellStyle name="계산 4 3 9 4" xfId="16185" xr:uid="{00000000-0005-0000-0000-00004B3F0000}"/>
    <cellStyle name="계산 4 3 9 5" xfId="16186" xr:uid="{00000000-0005-0000-0000-00004C3F0000}"/>
    <cellStyle name="계산 4 4" xfId="16187" xr:uid="{00000000-0005-0000-0000-00004D3F0000}"/>
    <cellStyle name="계산 4 4 10" xfId="16188" xr:uid="{00000000-0005-0000-0000-00004E3F0000}"/>
    <cellStyle name="계산 4 4 11" xfId="16189" xr:uid="{00000000-0005-0000-0000-00004F3F0000}"/>
    <cellStyle name="계산 4 4 2" xfId="16190" xr:uid="{00000000-0005-0000-0000-0000503F0000}"/>
    <cellStyle name="계산 4 4 2 2" xfId="16191" xr:uid="{00000000-0005-0000-0000-0000513F0000}"/>
    <cellStyle name="계산 4 4 2 2 2" xfId="16192" xr:uid="{00000000-0005-0000-0000-0000523F0000}"/>
    <cellStyle name="계산 4 4 2 2 3" xfId="16193" xr:uid="{00000000-0005-0000-0000-0000533F0000}"/>
    <cellStyle name="계산 4 4 2 2 4" xfId="16194" xr:uid="{00000000-0005-0000-0000-0000543F0000}"/>
    <cellStyle name="계산 4 4 2 2 5" xfId="16195" xr:uid="{00000000-0005-0000-0000-0000553F0000}"/>
    <cellStyle name="계산 4 4 2 3" xfId="16196" xr:uid="{00000000-0005-0000-0000-0000563F0000}"/>
    <cellStyle name="계산 4 4 2 3 2" xfId="16197" xr:uid="{00000000-0005-0000-0000-0000573F0000}"/>
    <cellStyle name="계산 4 4 2 3 3" xfId="16198" xr:uid="{00000000-0005-0000-0000-0000583F0000}"/>
    <cellStyle name="계산 4 4 2 3 4" xfId="16199" xr:uid="{00000000-0005-0000-0000-0000593F0000}"/>
    <cellStyle name="계산 4 4 2 3 5" xfId="16200" xr:uid="{00000000-0005-0000-0000-00005A3F0000}"/>
    <cellStyle name="계산 4 4 2 4" xfId="16201" xr:uid="{00000000-0005-0000-0000-00005B3F0000}"/>
    <cellStyle name="계산 4 4 2 4 2" xfId="16202" xr:uid="{00000000-0005-0000-0000-00005C3F0000}"/>
    <cellStyle name="계산 4 4 2 4 3" xfId="16203" xr:uid="{00000000-0005-0000-0000-00005D3F0000}"/>
    <cellStyle name="계산 4 4 2 4 4" xfId="16204" xr:uid="{00000000-0005-0000-0000-00005E3F0000}"/>
    <cellStyle name="계산 4 4 2 4 5" xfId="16205" xr:uid="{00000000-0005-0000-0000-00005F3F0000}"/>
    <cellStyle name="계산 4 4 2 5" xfId="16206" xr:uid="{00000000-0005-0000-0000-0000603F0000}"/>
    <cellStyle name="계산 4 4 2 6" xfId="16207" xr:uid="{00000000-0005-0000-0000-0000613F0000}"/>
    <cellStyle name="계산 4 4 2 7" xfId="16208" xr:uid="{00000000-0005-0000-0000-0000623F0000}"/>
    <cellStyle name="계산 4 4 2 8" xfId="16209" xr:uid="{00000000-0005-0000-0000-0000633F0000}"/>
    <cellStyle name="계산 4 4 3" xfId="16210" xr:uid="{00000000-0005-0000-0000-0000643F0000}"/>
    <cellStyle name="계산 4 4 3 2" xfId="16211" xr:uid="{00000000-0005-0000-0000-0000653F0000}"/>
    <cellStyle name="계산 4 4 3 2 2" xfId="16212" xr:uid="{00000000-0005-0000-0000-0000663F0000}"/>
    <cellStyle name="계산 4 4 3 2 3" xfId="16213" xr:uid="{00000000-0005-0000-0000-0000673F0000}"/>
    <cellStyle name="계산 4 4 3 2 4" xfId="16214" xr:uid="{00000000-0005-0000-0000-0000683F0000}"/>
    <cellStyle name="계산 4 4 3 2 5" xfId="16215" xr:uid="{00000000-0005-0000-0000-0000693F0000}"/>
    <cellStyle name="계산 4 4 3 3" xfId="16216" xr:uid="{00000000-0005-0000-0000-00006A3F0000}"/>
    <cellStyle name="계산 4 4 3 3 2" xfId="16217" xr:uid="{00000000-0005-0000-0000-00006B3F0000}"/>
    <cellStyle name="계산 4 4 3 3 3" xfId="16218" xr:uid="{00000000-0005-0000-0000-00006C3F0000}"/>
    <cellStyle name="계산 4 4 3 3 4" xfId="16219" xr:uid="{00000000-0005-0000-0000-00006D3F0000}"/>
    <cellStyle name="계산 4 4 3 3 5" xfId="16220" xr:uid="{00000000-0005-0000-0000-00006E3F0000}"/>
    <cellStyle name="계산 4 4 3 4" xfId="16221" xr:uid="{00000000-0005-0000-0000-00006F3F0000}"/>
    <cellStyle name="계산 4 4 3 4 2" xfId="16222" xr:uid="{00000000-0005-0000-0000-0000703F0000}"/>
    <cellStyle name="계산 4 4 3 4 3" xfId="16223" xr:uid="{00000000-0005-0000-0000-0000713F0000}"/>
    <cellStyle name="계산 4 4 3 4 4" xfId="16224" xr:uid="{00000000-0005-0000-0000-0000723F0000}"/>
    <cellStyle name="계산 4 4 3 4 5" xfId="16225" xr:uid="{00000000-0005-0000-0000-0000733F0000}"/>
    <cellStyle name="계산 4 4 3 5" xfId="16226" xr:uid="{00000000-0005-0000-0000-0000743F0000}"/>
    <cellStyle name="계산 4 4 3 6" xfId="16227" xr:uid="{00000000-0005-0000-0000-0000753F0000}"/>
    <cellStyle name="계산 4 4 3 7" xfId="16228" xr:uid="{00000000-0005-0000-0000-0000763F0000}"/>
    <cellStyle name="계산 4 4 3 8" xfId="16229" xr:uid="{00000000-0005-0000-0000-0000773F0000}"/>
    <cellStyle name="계산 4 4 4" xfId="16230" xr:uid="{00000000-0005-0000-0000-0000783F0000}"/>
    <cellStyle name="계산 4 4 4 2" xfId="16231" xr:uid="{00000000-0005-0000-0000-0000793F0000}"/>
    <cellStyle name="계산 4 4 4 2 2" xfId="16232" xr:uid="{00000000-0005-0000-0000-00007A3F0000}"/>
    <cellStyle name="계산 4 4 4 2 3" xfId="16233" xr:uid="{00000000-0005-0000-0000-00007B3F0000}"/>
    <cellStyle name="계산 4 4 4 2 4" xfId="16234" xr:uid="{00000000-0005-0000-0000-00007C3F0000}"/>
    <cellStyle name="계산 4 4 4 2 5" xfId="16235" xr:uid="{00000000-0005-0000-0000-00007D3F0000}"/>
    <cellStyle name="계산 4 4 4 3" xfId="16236" xr:uid="{00000000-0005-0000-0000-00007E3F0000}"/>
    <cellStyle name="계산 4 4 4 3 2" xfId="16237" xr:uid="{00000000-0005-0000-0000-00007F3F0000}"/>
    <cellStyle name="계산 4 4 4 3 3" xfId="16238" xr:uid="{00000000-0005-0000-0000-0000803F0000}"/>
    <cellStyle name="계산 4 4 4 3 4" xfId="16239" xr:uid="{00000000-0005-0000-0000-0000813F0000}"/>
    <cellStyle name="계산 4 4 4 3 5" xfId="16240" xr:uid="{00000000-0005-0000-0000-0000823F0000}"/>
    <cellStyle name="계산 4 4 4 4" xfId="16241" xr:uid="{00000000-0005-0000-0000-0000833F0000}"/>
    <cellStyle name="계산 4 4 4 4 2" xfId="16242" xr:uid="{00000000-0005-0000-0000-0000843F0000}"/>
    <cellStyle name="계산 4 4 4 4 3" xfId="16243" xr:uid="{00000000-0005-0000-0000-0000853F0000}"/>
    <cellStyle name="계산 4 4 4 4 4" xfId="16244" xr:uid="{00000000-0005-0000-0000-0000863F0000}"/>
    <cellStyle name="계산 4 4 4 4 5" xfId="16245" xr:uid="{00000000-0005-0000-0000-0000873F0000}"/>
    <cellStyle name="계산 4 4 4 5" xfId="16246" xr:uid="{00000000-0005-0000-0000-0000883F0000}"/>
    <cellStyle name="계산 4 4 4 6" xfId="16247" xr:uid="{00000000-0005-0000-0000-0000893F0000}"/>
    <cellStyle name="계산 4 4 4 7" xfId="16248" xr:uid="{00000000-0005-0000-0000-00008A3F0000}"/>
    <cellStyle name="계산 4 4 4 8" xfId="16249" xr:uid="{00000000-0005-0000-0000-00008B3F0000}"/>
    <cellStyle name="계산 4 4 5" xfId="16250" xr:uid="{00000000-0005-0000-0000-00008C3F0000}"/>
    <cellStyle name="계산 4 4 5 2" xfId="16251" xr:uid="{00000000-0005-0000-0000-00008D3F0000}"/>
    <cellStyle name="계산 4 4 5 3" xfId="16252" xr:uid="{00000000-0005-0000-0000-00008E3F0000}"/>
    <cellStyle name="계산 4 4 5 4" xfId="16253" xr:uid="{00000000-0005-0000-0000-00008F3F0000}"/>
    <cellStyle name="계산 4 4 5 5" xfId="16254" xr:uid="{00000000-0005-0000-0000-0000903F0000}"/>
    <cellStyle name="계산 4 4 6" xfId="16255" xr:uid="{00000000-0005-0000-0000-0000913F0000}"/>
    <cellStyle name="계산 4 4 6 2" xfId="16256" xr:uid="{00000000-0005-0000-0000-0000923F0000}"/>
    <cellStyle name="계산 4 4 6 3" xfId="16257" xr:uid="{00000000-0005-0000-0000-0000933F0000}"/>
    <cellStyle name="계산 4 4 6 4" xfId="16258" xr:uid="{00000000-0005-0000-0000-0000943F0000}"/>
    <cellStyle name="계산 4 4 6 5" xfId="16259" xr:uid="{00000000-0005-0000-0000-0000953F0000}"/>
    <cellStyle name="계산 4 4 7" xfId="16260" xr:uid="{00000000-0005-0000-0000-0000963F0000}"/>
    <cellStyle name="계산 4 4 7 2" xfId="16261" xr:uid="{00000000-0005-0000-0000-0000973F0000}"/>
    <cellStyle name="계산 4 4 7 3" xfId="16262" xr:uid="{00000000-0005-0000-0000-0000983F0000}"/>
    <cellStyle name="계산 4 4 7 4" xfId="16263" xr:uid="{00000000-0005-0000-0000-0000993F0000}"/>
    <cellStyle name="계산 4 4 7 5" xfId="16264" xr:uid="{00000000-0005-0000-0000-00009A3F0000}"/>
    <cellStyle name="계산 4 4 8" xfId="16265" xr:uid="{00000000-0005-0000-0000-00009B3F0000}"/>
    <cellStyle name="계산 4 4 9" xfId="16266" xr:uid="{00000000-0005-0000-0000-00009C3F0000}"/>
    <cellStyle name="계산 4 5" xfId="16267" xr:uid="{00000000-0005-0000-0000-00009D3F0000}"/>
    <cellStyle name="계산 4 5 10" xfId="16268" xr:uid="{00000000-0005-0000-0000-00009E3F0000}"/>
    <cellStyle name="계산 4 5 11" xfId="16269" xr:uid="{00000000-0005-0000-0000-00009F3F0000}"/>
    <cellStyle name="계산 4 5 2" xfId="16270" xr:uid="{00000000-0005-0000-0000-0000A03F0000}"/>
    <cellStyle name="계산 4 5 2 2" xfId="16271" xr:uid="{00000000-0005-0000-0000-0000A13F0000}"/>
    <cellStyle name="계산 4 5 2 2 2" xfId="16272" xr:uid="{00000000-0005-0000-0000-0000A23F0000}"/>
    <cellStyle name="계산 4 5 2 2 3" xfId="16273" xr:uid="{00000000-0005-0000-0000-0000A33F0000}"/>
    <cellStyle name="계산 4 5 2 2 4" xfId="16274" xr:uid="{00000000-0005-0000-0000-0000A43F0000}"/>
    <cellStyle name="계산 4 5 2 2 5" xfId="16275" xr:uid="{00000000-0005-0000-0000-0000A53F0000}"/>
    <cellStyle name="계산 4 5 2 3" xfId="16276" xr:uid="{00000000-0005-0000-0000-0000A63F0000}"/>
    <cellStyle name="계산 4 5 2 3 2" xfId="16277" xr:uid="{00000000-0005-0000-0000-0000A73F0000}"/>
    <cellStyle name="계산 4 5 2 3 3" xfId="16278" xr:uid="{00000000-0005-0000-0000-0000A83F0000}"/>
    <cellStyle name="계산 4 5 2 3 4" xfId="16279" xr:uid="{00000000-0005-0000-0000-0000A93F0000}"/>
    <cellStyle name="계산 4 5 2 3 5" xfId="16280" xr:uid="{00000000-0005-0000-0000-0000AA3F0000}"/>
    <cellStyle name="계산 4 5 2 4" xfId="16281" xr:uid="{00000000-0005-0000-0000-0000AB3F0000}"/>
    <cellStyle name="계산 4 5 2 4 2" xfId="16282" xr:uid="{00000000-0005-0000-0000-0000AC3F0000}"/>
    <cellStyle name="계산 4 5 2 4 3" xfId="16283" xr:uid="{00000000-0005-0000-0000-0000AD3F0000}"/>
    <cellStyle name="계산 4 5 2 4 4" xfId="16284" xr:uid="{00000000-0005-0000-0000-0000AE3F0000}"/>
    <cellStyle name="계산 4 5 2 4 5" xfId="16285" xr:uid="{00000000-0005-0000-0000-0000AF3F0000}"/>
    <cellStyle name="계산 4 5 2 5" xfId="16286" xr:uid="{00000000-0005-0000-0000-0000B03F0000}"/>
    <cellStyle name="계산 4 5 2 6" xfId="16287" xr:uid="{00000000-0005-0000-0000-0000B13F0000}"/>
    <cellStyle name="계산 4 5 2 7" xfId="16288" xr:uid="{00000000-0005-0000-0000-0000B23F0000}"/>
    <cellStyle name="계산 4 5 2 8" xfId="16289" xr:uid="{00000000-0005-0000-0000-0000B33F0000}"/>
    <cellStyle name="계산 4 5 3" xfId="16290" xr:uid="{00000000-0005-0000-0000-0000B43F0000}"/>
    <cellStyle name="계산 4 5 3 2" xfId="16291" xr:uid="{00000000-0005-0000-0000-0000B53F0000}"/>
    <cellStyle name="계산 4 5 3 2 2" xfId="16292" xr:uid="{00000000-0005-0000-0000-0000B63F0000}"/>
    <cellStyle name="계산 4 5 3 2 3" xfId="16293" xr:uid="{00000000-0005-0000-0000-0000B73F0000}"/>
    <cellStyle name="계산 4 5 3 2 4" xfId="16294" xr:uid="{00000000-0005-0000-0000-0000B83F0000}"/>
    <cellStyle name="계산 4 5 3 2 5" xfId="16295" xr:uid="{00000000-0005-0000-0000-0000B93F0000}"/>
    <cellStyle name="계산 4 5 3 3" xfId="16296" xr:uid="{00000000-0005-0000-0000-0000BA3F0000}"/>
    <cellStyle name="계산 4 5 3 3 2" xfId="16297" xr:uid="{00000000-0005-0000-0000-0000BB3F0000}"/>
    <cellStyle name="계산 4 5 3 3 3" xfId="16298" xr:uid="{00000000-0005-0000-0000-0000BC3F0000}"/>
    <cellStyle name="계산 4 5 3 3 4" xfId="16299" xr:uid="{00000000-0005-0000-0000-0000BD3F0000}"/>
    <cellStyle name="계산 4 5 3 3 5" xfId="16300" xr:uid="{00000000-0005-0000-0000-0000BE3F0000}"/>
    <cellStyle name="계산 4 5 3 4" xfId="16301" xr:uid="{00000000-0005-0000-0000-0000BF3F0000}"/>
    <cellStyle name="계산 4 5 3 4 2" xfId="16302" xr:uid="{00000000-0005-0000-0000-0000C03F0000}"/>
    <cellStyle name="계산 4 5 3 4 3" xfId="16303" xr:uid="{00000000-0005-0000-0000-0000C13F0000}"/>
    <cellStyle name="계산 4 5 3 4 4" xfId="16304" xr:uid="{00000000-0005-0000-0000-0000C23F0000}"/>
    <cellStyle name="계산 4 5 3 4 5" xfId="16305" xr:uid="{00000000-0005-0000-0000-0000C33F0000}"/>
    <cellStyle name="계산 4 5 3 5" xfId="16306" xr:uid="{00000000-0005-0000-0000-0000C43F0000}"/>
    <cellStyle name="계산 4 5 3 6" xfId="16307" xr:uid="{00000000-0005-0000-0000-0000C53F0000}"/>
    <cellStyle name="계산 4 5 3 7" xfId="16308" xr:uid="{00000000-0005-0000-0000-0000C63F0000}"/>
    <cellStyle name="계산 4 5 3 8" xfId="16309" xr:uid="{00000000-0005-0000-0000-0000C73F0000}"/>
    <cellStyle name="계산 4 5 4" xfId="16310" xr:uid="{00000000-0005-0000-0000-0000C83F0000}"/>
    <cellStyle name="계산 4 5 4 2" xfId="16311" xr:uid="{00000000-0005-0000-0000-0000C93F0000}"/>
    <cellStyle name="계산 4 5 4 2 2" xfId="16312" xr:uid="{00000000-0005-0000-0000-0000CA3F0000}"/>
    <cellStyle name="계산 4 5 4 2 3" xfId="16313" xr:uid="{00000000-0005-0000-0000-0000CB3F0000}"/>
    <cellStyle name="계산 4 5 4 2 4" xfId="16314" xr:uid="{00000000-0005-0000-0000-0000CC3F0000}"/>
    <cellStyle name="계산 4 5 4 2 5" xfId="16315" xr:uid="{00000000-0005-0000-0000-0000CD3F0000}"/>
    <cellStyle name="계산 4 5 4 3" xfId="16316" xr:uid="{00000000-0005-0000-0000-0000CE3F0000}"/>
    <cellStyle name="계산 4 5 4 3 2" xfId="16317" xr:uid="{00000000-0005-0000-0000-0000CF3F0000}"/>
    <cellStyle name="계산 4 5 4 3 3" xfId="16318" xr:uid="{00000000-0005-0000-0000-0000D03F0000}"/>
    <cellStyle name="계산 4 5 4 3 4" xfId="16319" xr:uid="{00000000-0005-0000-0000-0000D13F0000}"/>
    <cellStyle name="계산 4 5 4 3 5" xfId="16320" xr:uid="{00000000-0005-0000-0000-0000D23F0000}"/>
    <cellStyle name="계산 4 5 4 4" xfId="16321" xr:uid="{00000000-0005-0000-0000-0000D33F0000}"/>
    <cellStyle name="계산 4 5 4 4 2" xfId="16322" xr:uid="{00000000-0005-0000-0000-0000D43F0000}"/>
    <cellStyle name="계산 4 5 4 4 3" xfId="16323" xr:uid="{00000000-0005-0000-0000-0000D53F0000}"/>
    <cellStyle name="계산 4 5 4 4 4" xfId="16324" xr:uid="{00000000-0005-0000-0000-0000D63F0000}"/>
    <cellStyle name="계산 4 5 4 4 5" xfId="16325" xr:uid="{00000000-0005-0000-0000-0000D73F0000}"/>
    <cellStyle name="계산 4 5 4 5" xfId="16326" xr:uid="{00000000-0005-0000-0000-0000D83F0000}"/>
    <cellStyle name="계산 4 5 4 6" xfId="16327" xr:uid="{00000000-0005-0000-0000-0000D93F0000}"/>
    <cellStyle name="계산 4 5 4 7" xfId="16328" xr:uid="{00000000-0005-0000-0000-0000DA3F0000}"/>
    <cellStyle name="계산 4 5 4 8" xfId="16329" xr:uid="{00000000-0005-0000-0000-0000DB3F0000}"/>
    <cellStyle name="계산 4 5 5" xfId="16330" xr:uid="{00000000-0005-0000-0000-0000DC3F0000}"/>
    <cellStyle name="계산 4 5 5 2" xfId="16331" xr:uid="{00000000-0005-0000-0000-0000DD3F0000}"/>
    <cellStyle name="계산 4 5 5 3" xfId="16332" xr:uid="{00000000-0005-0000-0000-0000DE3F0000}"/>
    <cellStyle name="계산 4 5 5 4" xfId="16333" xr:uid="{00000000-0005-0000-0000-0000DF3F0000}"/>
    <cellStyle name="계산 4 5 5 5" xfId="16334" xr:uid="{00000000-0005-0000-0000-0000E03F0000}"/>
    <cellStyle name="계산 4 5 6" xfId="16335" xr:uid="{00000000-0005-0000-0000-0000E13F0000}"/>
    <cellStyle name="계산 4 5 6 2" xfId="16336" xr:uid="{00000000-0005-0000-0000-0000E23F0000}"/>
    <cellStyle name="계산 4 5 6 3" xfId="16337" xr:uid="{00000000-0005-0000-0000-0000E33F0000}"/>
    <cellStyle name="계산 4 5 6 4" xfId="16338" xr:uid="{00000000-0005-0000-0000-0000E43F0000}"/>
    <cellStyle name="계산 4 5 6 5" xfId="16339" xr:uid="{00000000-0005-0000-0000-0000E53F0000}"/>
    <cellStyle name="계산 4 5 7" xfId="16340" xr:uid="{00000000-0005-0000-0000-0000E63F0000}"/>
    <cellStyle name="계산 4 5 7 2" xfId="16341" xr:uid="{00000000-0005-0000-0000-0000E73F0000}"/>
    <cellStyle name="계산 4 5 7 3" xfId="16342" xr:uid="{00000000-0005-0000-0000-0000E83F0000}"/>
    <cellStyle name="계산 4 5 7 4" xfId="16343" xr:uid="{00000000-0005-0000-0000-0000E93F0000}"/>
    <cellStyle name="계산 4 5 7 5" xfId="16344" xr:uid="{00000000-0005-0000-0000-0000EA3F0000}"/>
    <cellStyle name="계산 4 5 8" xfId="16345" xr:uid="{00000000-0005-0000-0000-0000EB3F0000}"/>
    <cellStyle name="계산 4 5 9" xfId="16346" xr:uid="{00000000-0005-0000-0000-0000EC3F0000}"/>
    <cellStyle name="계산 4 6" xfId="16347" xr:uid="{00000000-0005-0000-0000-0000ED3F0000}"/>
    <cellStyle name="계산 4 6 10" xfId="16348" xr:uid="{00000000-0005-0000-0000-0000EE3F0000}"/>
    <cellStyle name="계산 4 6 11" xfId="16349" xr:uid="{00000000-0005-0000-0000-0000EF3F0000}"/>
    <cellStyle name="계산 4 6 2" xfId="16350" xr:uid="{00000000-0005-0000-0000-0000F03F0000}"/>
    <cellStyle name="계산 4 6 2 2" xfId="16351" xr:uid="{00000000-0005-0000-0000-0000F13F0000}"/>
    <cellStyle name="계산 4 6 2 2 2" xfId="16352" xr:uid="{00000000-0005-0000-0000-0000F23F0000}"/>
    <cellStyle name="계산 4 6 2 2 3" xfId="16353" xr:uid="{00000000-0005-0000-0000-0000F33F0000}"/>
    <cellStyle name="계산 4 6 2 2 4" xfId="16354" xr:uid="{00000000-0005-0000-0000-0000F43F0000}"/>
    <cellStyle name="계산 4 6 2 2 5" xfId="16355" xr:uid="{00000000-0005-0000-0000-0000F53F0000}"/>
    <cellStyle name="계산 4 6 2 3" xfId="16356" xr:uid="{00000000-0005-0000-0000-0000F63F0000}"/>
    <cellStyle name="계산 4 6 2 3 2" xfId="16357" xr:uid="{00000000-0005-0000-0000-0000F73F0000}"/>
    <cellStyle name="계산 4 6 2 3 3" xfId="16358" xr:uid="{00000000-0005-0000-0000-0000F83F0000}"/>
    <cellStyle name="계산 4 6 2 3 4" xfId="16359" xr:uid="{00000000-0005-0000-0000-0000F93F0000}"/>
    <cellStyle name="계산 4 6 2 3 5" xfId="16360" xr:uid="{00000000-0005-0000-0000-0000FA3F0000}"/>
    <cellStyle name="계산 4 6 2 4" xfId="16361" xr:uid="{00000000-0005-0000-0000-0000FB3F0000}"/>
    <cellStyle name="계산 4 6 2 4 2" xfId="16362" xr:uid="{00000000-0005-0000-0000-0000FC3F0000}"/>
    <cellStyle name="계산 4 6 2 4 3" xfId="16363" xr:uid="{00000000-0005-0000-0000-0000FD3F0000}"/>
    <cellStyle name="계산 4 6 2 4 4" xfId="16364" xr:uid="{00000000-0005-0000-0000-0000FE3F0000}"/>
    <cellStyle name="계산 4 6 2 4 5" xfId="16365" xr:uid="{00000000-0005-0000-0000-0000FF3F0000}"/>
    <cellStyle name="계산 4 6 2 5" xfId="16366" xr:uid="{00000000-0005-0000-0000-000000400000}"/>
    <cellStyle name="계산 4 6 2 6" xfId="16367" xr:uid="{00000000-0005-0000-0000-000001400000}"/>
    <cellStyle name="계산 4 6 2 7" xfId="16368" xr:uid="{00000000-0005-0000-0000-000002400000}"/>
    <cellStyle name="계산 4 6 2 8" xfId="16369" xr:uid="{00000000-0005-0000-0000-000003400000}"/>
    <cellStyle name="계산 4 6 3" xfId="16370" xr:uid="{00000000-0005-0000-0000-000004400000}"/>
    <cellStyle name="계산 4 6 3 2" xfId="16371" xr:uid="{00000000-0005-0000-0000-000005400000}"/>
    <cellStyle name="계산 4 6 3 2 2" xfId="16372" xr:uid="{00000000-0005-0000-0000-000006400000}"/>
    <cellStyle name="계산 4 6 3 2 3" xfId="16373" xr:uid="{00000000-0005-0000-0000-000007400000}"/>
    <cellStyle name="계산 4 6 3 2 4" xfId="16374" xr:uid="{00000000-0005-0000-0000-000008400000}"/>
    <cellStyle name="계산 4 6 3 2 5" xfId="16375" xr:uid="{00000000-0005-0000-0000-000009400000}"/>
    <cellStyle name="계산 4 6 3 3" xfId="16376" xr:uid="{00000000-0005-0000-0000-00000A400000}"/>
    <cellStyle name="계산 4 6 3 3 2" xfId="16377" xr:uid="{00000000-0005-0000-0000-00000B400000}"/>
    <cellStyle name="계산 4 6 3 3 3" xfId="16378" xr:uid="{00000000-0005-0000-0000-00000C400000}"/>
    <cellStyle name="계산 4 6 3 3 4" xfId="16379" xr:uid="{00000000-0005-0000-0000-00000D400000}"/>
    <cellStyle name="계산 4 6 3 3 5" xfId="16380" xr:uid="{00000000-0005-0000-0000-00000E400000}"/>
    <cellStyle name="계산 4 6 3 4" xfId="16381" xr:uid="{00000000-0005-0000-0000-00000F400000}"/>
    <cellStyle name="계산 4 6 3 4 2" xfId="16382" xr:uid="{00000000-0005-0000-0000-000010400000}"/>
    <cellStyle name="계산 4 6 3 4 3" xfId="16383" xr:uid="{00000000-0005-0000-0000-000011400000}"/>
    <cellStyle name="계산 4 6 3 4 4" xfId="16384" xr:uid="{00000000-0005-0000-0000-000012400000}"/>
    <cellStyle name="계산 4 6 3 4 5" xfId="16385" xr:uid="{00000000-0005-0000-0000-000013400000}"/>
    <cellStyle name="계산 4 6 3 5" xfId="16386" xr:uid="{00000000-0005-0000-0000-000014400000}"/>
    <cellStyle name="계산 4 6 3 6" xfId="16387" xr:uid="{00000000-0005-0000-0000-000015400000}"/>
    <cellStyle name="계산 4 6 3 7" xfId="16388" xr:uid="{00000000-0005-0000-0000-000016400000}"/>
    <cellStyle name="계산 4 6 3 8" xfId="16389" xr:uid="{00000000-0005-0000-0000-000017400000}"/>
    <cellStyle name="계산 4 6 4" xfId="16390" xr:uid="{00000000-0005-0000-0000-000018400000}"/>
    <cellStyle name="계산 4 6 4 2" xfId="16391" xr:uid="{00000000-0005-0000-0000-000019400000}"/>
    <cellStyle name="계산 4 6 4 2 2" xfId="16392" xr:uid="{00000000-0005-0000-0000-00001A400000}"/>
    <cellStyle name="계산 4 6 4 2 3" xfId="16393" xr:uid="{00000000-0005-0000-0000-00001B400000}"/>
    <cellStyle name="계산 4 6 4 2 4" xfId="16394" xr:uid="{00000000-0005-0000-0000-00001C400000}"/>
    <cellStyle name="계산 4 6 4 2 5" xfId="16395" xr:uid="{00000000-0005-0000-0000-00001D400000}"/>
    <cellStyle name="계산 4 6 4 3" xfId="16396" xr:uid="{00000000-0005-0000-0000-00001E400000}"/>
    <cellStyle name="계산 4 6 4 3 2" xfId="16397" xr:uid="{00000000-0005-0000-0000-00001F400000}"/>
    <cellStyle name="계산 4 6 4 3 3" xfId="16398" xr:uid="{00000000-0005-0000-0000-000020400000}"/>
    <cellStyle name="계산 4 6 4 3 4" xfId="16399" xr:uid="{00000000-0005-0000-0000-000021400000}"/>
    <cellStyle name="계산 4 6 4 3 5" xfId="16400" xr:uid="{00000000-0005-0000-0000-000022400000}"/>
    <cellStyle name="계산 4 6 4 4" xfId="16401" xr:uid="{00000000-0005-0000-0000-000023400000}"/>
    <cellStyle name="계산 4 6 4 4 2" xfId="16402" xr:uid="{00000000-0005-0000-0000-000024400000}"/>
    <cellStyle name="계산 4 6 4 4 3" xfId="16403" xr:uid="{00000000-0005-0000-0000-000025400000}"/>
    <cellStyle name="계산 4 6 4 4 4" xfId="16404" xr:uid="{00000000-0005-0000-0000-000026400000}"/>
    <cellStyle name="계산 4 6 4 4 5" xfId="16405" xr:uid="{00000000-0005-0000-0000-000027400000}"/>
    <cellStyle name="계산 4 6 4 5" xfId="16406" xr:uid="{00000000-0005-0000-0000-000028400000}"/>
    <cellStyle name="계산 4 6 4 6" xfId="16407" xr:uid="{00000000-0005-0000-0000-000029400000}"/>
    <cellStyle name="계산 4 6 4 7" xfId="16408" xr:uid="{00000000-0005-0000-0000-00002A400000}"/>
    <cellStyle name="계산 4 6 4 8" xfId="16409" xr:uid="{00000000-0005-0000-0000-00002B400000}"/>
    <cellStyle name="계산 4 6 5" xfId="16410" xr:uid="{00000000-0005-0000-0000-00002C400000}"/>
    <cellStyle name="계산 4 6 5 2" xfId="16411" xr:uid="{00000000-0005-0000-0000-00002D400000}"/>
    <cellStyle name="계산 4 6 5 3" xfId="16412" xr:uid="{00000000-0005-0000-0000-00002E400000}"/>
    <cellStyle name="계산 4 6 5 4" xfId="16413" xr:uid="{00000000-0005-0000-0000-00002F400000}"/>
    <cellStyle name="계산 4 6 5 5" xfId="16414" xr:uid="{00000000-0005-0000-0000-000030400000}"/>
    <cellStyle name="계산 4 6 6" xfId="16415" xr:uid="{00000000-0005-0000-0000-000031400000}"/>
    <cellStyle name="계산 4 6 6 2" xfId="16416" xr:uid="{00000000-0005-0000-0000-000032400000}"/>
    <cellStyle name="계산 4 6 6 3" xfId="16417" xr:uid="{00000000-0005-0000-0000-000033400000}"/>
    <cellStyle name="계산 4 6 6 4" xfId="16418" xr:uid="{00000000-0005-0000-0000-000034400000}"/>
    <cellStyle name="계산 4 6 6 5" xfId="16419" xr:uid="{00000000-0005-0000-0000-000035400000}"/>
    <cellStyle name="계산 4 6 7" xfId="16420" xr:uid="{00000000-0005-0000-0000-000036400000}"/>
    <cellStyle name="계산 4 6 7 2" xfId="16421" xr:uid="{00000000-0005-0000-0000-000037400000}"/>
    <cellStyle name="계산 4 6 7 3" xfId="16422" xr:uid="{00000000-0005-0000-0000-000038400000}"/>
    <cellStyle name="계산 4 6 7 4" xfId="16423" xr:uid="{00000000-0005-0000-0000-000039400000}"/>
    <cellStyle name="계산 4 6 7 5" xfId="16424" xr:uid="{00000000-0005-0000-0000-00003A400000}"/>
    <cellStyle name="계산 4 6 8" xfId="16425" xr:uid="{00000000-0005-0000-0000-00003B400000}"/>
    <cellStyle name="계산 4 6 9" xfId="16426" xr:uid="{00000000-0005-0000-0000-00003C400000}"/>
    <cellStyle name="계산 4 7" xfId="16427" xr:uid="{00000000-0005-0000-0000-00003D400000}"/>
    <cellStyle name="계산 4 7 2" xfId="16428" xr:uid="{00000000-0005-0000-0000-00003E400000}"/>
    <cellStyle name="계산 4 7 2 2" xfId="16429" xr:uid="{00000000-0005-0000-0000-00003F400000}"/>
    <cellStyle name="계산 4 7 2 3" xfId="16430" xr:uid="{00000000-0005-0000-0000-000040400000}"/>
    <cellStyle name="계산 4 7 2 4" xfId="16431" xr:uid="{00000000-0005-0000-0000-000041400000}"/>
    <cellStyle name="계산 4 7 2 5" xfId="16432" xr:uid="{00000000-0005-0000-0000-000042400000}"/>
    <cellStyle name="계산 4 7 3" xfId="16433" xr:uid="{00000000-0005-0000-0000-000043400000}"/>
    <cellStyle name="계산 4 7 3 2" xfId="16434" xr:uid="{00000000-0005-0000-0000-000044400000}"/>
    <cellStyle name="계산 4 7 3 3" xfId="16435" xr:uid="{00000000-0005-0000-0000-000045400000}"/>
    <cellStyle name="계산 4 7 3 4" xfId="16436" xr:uid="{00000000-0005-0000-0000-000046400000}"/>
    <cellStyle name="계산 4 7 3 5" xfId="16437" xr:uid="{00000000-0005-0000-0000-000047400000}"/>
    <cellStyle name="계산 4 7 4" xfId="16438" xr:uid="{00000000-0005-0000-0000-000048400000}"/>
    <cellStyle name="계산 4 7 4 2" xfId="16439" xr:uid="{00000000-0005-0000-0000-000049400000}"/>
    <cellStyle name="계산 4 7 4 3" xfId="16440" xr:uid="{00000000-0005-0000-0000-00004A400000}"/>
    <cellStyle name="계산 4 7 4 4" xfId="16441" xr:uid="{00000000-0005-0000-0000-00004B400000}"/>
    <cellStyle name="계산 4 7 4 5" xfId="16442" xr:uid="{00000000-0005-0000-0000-00004C400000}"/>
    <cellStyle name="계산 4 7 5" xfId="16443" xr:uid="{00000000-0005-0000-0000-00004D400000}"/>
    <cellStyle name="계산 4 7 6" xfId="16444" xr:uid="{00000000-0005-0000-0000-00004E400000}"/>
    <cellStyle name="계산 4 7 7" xfId="16445" xr:uid="{00000000-0005-0000-0000-00004F400000}"/>
    <cellStyle name="계산 4 7 8" xfId="16446" xr:uid="{00000000-0005-0000-0000-000050400000}"/>
    <cellStyle name="계산 4 8" xfId="16447" xr:uid="{00000000-0005-0000-0000-000051400000}"/>
    <cellStyle name="계산 4 8 2" xfId="16448" xr:uid="{00000000-0005-0000-0000-000052400000}"/>
    <cellStyle name="계산 4 8 2 2" xfId="16449" xr:uid="{00000000-0005-0000-0000-000053400000}"/>
    <cellStyle name="계산 4 8 2 3" xfId="16450" xr:uid="{00000000-0005-0000-0000-000054400000}"/>
    <cellStyle name="계산 4 8 2 4" xfId="16451" xr:uid="{00000000-0005-0000-0000-000055400000}"/>
    <cellStyle name="계산 4 8 2 5" xfId="16452" xr:uid="{00000000-0005-0000-0000-000056400000}"/>
    <cellStyle name="계산 4 8 3" xfId="16453" xr:uid="{00000000-0005-0000-0000-000057400000}"/>
    <cellStyle name="계산 4 8 3 2" xfId="16454" xr:uid="{00000000-0005-0000-0000-000058400000}"/>
    <cellStyle name="계산 4 8 3 3" xfId="16455" xr:uid="{00000000-0005-0000-0000-000059400000}"/>
    <cellStyle name="계산 4 8 3 4" xfId="16456" xr:uid="{00000000-0005-0000-0000-00005A400000}"/>
    <cellStyle name="계산 4 8 3 5" xfId="16457" xr:uid="{00000000-0005-0000-0000-00005B400000}"/>
    <cellStyle name="계산 4 8 4" xfId="16458" xr:uid="{00000000-0005-0000-0000-00005C400000}"/>
    <cellStyle name="계산 4 8 4 2" xfId="16459" xr:uid="{00000000-0005-0000-0000-00005D400000}"/>
    <cellStyle name="계산 4 8 4 3" xfId="16460" xr:uid="{00000000-0005-0000-0000-00005E400000}"/>
    <cellStyle name="계산 4 8 4 4" xfId="16461" xr:uid="{00000000-0005-0000-0000-00005F400000}"/>
    <cellStyle name="계산 4 8 4 5" xfId="16462" xr:uid="{00000000-0005-0000-0000-000060400000}"/>
    <cellStyle name="계산 4 8 5" xfId="16463" xr:uid="{00000000-0005-0000-0000-000061400000}"/>
    <cellStyle name="계산 4 8 6" xfId="16464" xr:uid="{00000000-0005-0000-0000-000062400000}"/>
    <cellStyle name="계산 4 8 7" xfId="16465" xr:uid="{00000000-0005-0000-0000-000063400000}"/>
    <cellStyle name="계산 4 8 8" xfId="16466" xr:uid="{00000000-0005-0000-0000-000064400000}"/>
    <cellStyle name="계산 4 9" xfId="16467" xr:uid="{00000000-0005-0000-0000-000065400000}"/>
    <cellStyle name="계산 4 9 2" xfId="16468" xr:uid="{00000000-0005-0000-0000-000066400000}"/>
    <cellStyle name="계산 4 9 2 2" xfId="16469" xr:uid="{00000000-0005-0000-0000-000067400000}"/>
    <cellStyle name="계산 4 9 2 3" xfId="16470" xr:uid="{00000000-0005-0000-0000-000068400000}"/>
    <cellStyle name="계산 4 9 2 4" xfId="16471" xr:uid="{00000000-0005-0000-0000-000069400000}"/>
    <cellStyle name="계산 4 9 2 5" xfId="16472" xr:uid="{00000000-0005-0000-0000-00006A400000}"/>
    <cellStyle name="계산 4 9 3" xfId="16473" xr:uid="{00000000-0005-0000-0000-00006B400000}"/>
    <cellStyle name="계산 4 9 3 2" xfId="16474" xr:uid="{00000000-0005-0000-0000-00006C400000}"/>
    <cellStyle name="계산 4 9 3 3" xfId="16475" xr:uid="{00000000-0005-0000-0000-00006D400000}"/>
    <cellStyle name="계산 4 9 3 4" xfId="16476" xr:uid="{00000000-0005-0000-0000-00006E400000}"/>
    <cellStyle name="계산 4 9 3 5" xfId="16477" xr:uid="{00000000-0005-0000-0000-00006F400000}"/>
    <cellStyle name="계산 4 9 4" xfId="16478" xr:uid="{00000000-0005-0000-0000-000070400000}"/>
    <cellStyle name="계산 4 9 4 2" xfId="16479" xr:uid="{00000000-0005-0000-0000-000071400000}"/>
    <cellStyle name="계산 4 9 4 3" xfId="16480" xr:uid="{00000000-0005-0000-0000-000072400000}"/>
    <cellStyle name="계산 4 9 4 4" xfId="16481" xr:uid="{00000000-0005-0000-0000-000073400000}"/>
    <cellStyle name="계산 4 9 4 5" xfId="16482" xr:uid="{00000000-0005-0000-0000-000074400000}"/>
    <cellStyle name="계산 4 9 5" xfId="16483" xr:uid="{00000000-0005-0000-0000-000075400000}"/>
    <cellStyle name="계산 4 9 6" xfId="16484" xr:uid="{00000000-0005-0000-0000-000076400000}"/>
    <cellStyle name="계산 4 9 7" xfId="16485" xr:uid="{00000000-0005-0000-0000-000077400000}"/>
    <cellStyle name="계산 4 9 8" xfId="16486" xr:uid="{00000000-0005-0000-0000-000078400000}"/>
    <cellStyle name="계약유지" xfId="16487" xr:uid="{00000000-0005-0000-0000-000079400000}"/>
    <cellStyle name="고정소숫점" xfId="16488" xr:uid="{00000000-0005-0000-0000-00007A400000}"/>
    <cellStyle name="고정소숫점 2" xfId="16489" xr:uid="{00000000-0005-0000-0000-00007B400000}"/>
    <cellStyle name="고정출력1" xfId="16490" xr:uid="{00000000-0005-0000-0000-00007C400000}"/>
    <cellStyle name="고정출력2" xfId="16491" xr:uid="{00000000-0005-0000-0000-00007D400000}"/>
    <cellStyle name="금액" xfId="16492" xr:uid="{00000000-0005-0000-0000-00007E400000}"/>
    <cellStyle name="금액 10" xfId="16493" xr:uid="{00000000-0005-0000-0000-00007F400000}"/>
    <cellStyle name="금액 2" xfId="16494" xr:uid="{00000000-0005-0000-0000-000080400000}"/>
    <cellStyle name="금액 2 2" xfId="16495" xr:uid="{00000000-0005-0000-0000-000081400000}"/>
    <cellStyle name="금액 2 2 10" xfId="16496" xr:uid="{00000000-0005-0000-0000-000082400000}"/>
    <cellStyle name="금액 2 2 11" xfId="16497" xr:uid="{00000000-0005-0000-0000-000083400000}"/>
    <cellStyle name="금액 2 2 12" xfId="16498" xr:uid="{00000000-0005-0000-0000-000084400000}"/>
    <cellStyle name="금액 2 2 2" xfId="16499" xr:uid="{00000000-0005-0000-0000-000085400000}"/>
    <cellStyle name="금액 2 2 2 10" xfId="16500" xr:uid="{00000000-0005-0000-0000-000086400000}"/>
    <cellStyle name="금액 2 2 2 11" xfId="16501" xr:uid="{00000000-0005-0000-0000-000087400000}"/>
    <cellStyle name="금액 2 2 2 12" xfId="16502" xr:uid="{00000000-0005-0000-0000-000088400000}"/>
    <cellStyle name="금액 2 2 2 13" xfId="16503" xr:uid="{00000000-0005-0000-0000-000089400000}"/>
    <cellStyle name="금액 2 2 2 2" xfId="16504" xr:uid="{00000000-0005-0000-0000-00008A400000}"/>
    <cellStyle name="금액 2 2 2 2 10" xfId="16505" xr:uid="{00000000-0005-0000-0000-00008B400000}"/>
    <cellStyle name="금액 2 2 2 2 11" xfId="16506" xr:uid="{00000000-0005-0000-0000-00008C400000}"/>
    <cellStyle name="금액 2 2 2 2 2" xfId="16507" xr:uid="{00000000-0005-0000-0000-00008D400000}"/>
    <cellStyle name="금액 2 2 2 2 2 2" xfId="16508" xr:uid="{00000000-0005-0000-0000-00008E400000}"/>
    <cellStyle name="금액 2 2 2 2 2 2 2" xfId="16509" xr:uid="{00000000-0005-0000-0000-00008F400000}"/>
    <cellStyle name="금액 2 2 2 2 2 2 3" xfId="16510" xr:uid="{00000000-0005-0000-0000-000090400000}"/>
    <cellStyle name="금액 2 2 2 2 2 2 4" xfId="16511" xr:uid="{00000000-0005-0000-0000-000091400000}"/>
    <cellStyle name="금액 2 2 2 2 2 2 5" xfId="16512" xr:uid="{00000000-0005-0000-0000-000092400000}"/>
    <cellStyle name="금액 2 2 2 2 2 3" xfId="16513" xr:uid="{00000000-0005-0000-0000-000093400000}"/>
    <cellStyle name="금액 2 2 2 2 2 3 2" xfId="16514" xr:uid="{00000000-0005-0000-0000-000094400000}"/>
    <cellStyle name="금액 2 2 2 2 2 3 3" xfId="16515" xr:uid="{00000000-0005-0000-0000-000095400000}"/>
    <cellStyle name="금액 2 2 2 2 2 3 4" xfId="16516" xr:uid="{00000000-0005-0000-0000-000096400000}"/>
    <cellStyle name="금액 2 2 2 2 2 3 5" xfId="16517" xr:uid="{00000000-0005-0000-0000-000097400000}"/>
    <cellStyle name="금액 2 2 2 2 2 4" xfId="16518" xr:uid="{00000000-0005-0000-0000-000098400000}"/>
    <cellStyle name="금액 2 2 2 2 2 4 2" xfId="16519" xr:uid="{00000000-0005-0000-0000-000099400000}"/>
    <cellStyle name="금액 2 2 2 2 2 4 3" xfId="16520" xr:uid="{00000000-0005-0000-0000-00009A400000}"/>
    <cellStyle name="금액 2 2 2 2 2 4 4" xfId="16521" xr:uid="{00000000-0005-0000-0000-00009B400000}"/>
    <cellStyle name="금액 2 2 2 2 2 4 5" xfId="16522" xr:uid="{00000000-0005-0000-0000-00009C400000}"/>
    <cellStyle name="금액 2 2 2 2 2 5" xfId="16523" xr:uid="{00000000-0005-0000-0000-00009D400000}"/>
    <cellStyle name="금액 2 2 2 2 2 6" xfId="16524" xr:uid="{00000000-0005-0000-0000-00009E400000}"/>
    <cellStyle name="금액 2 2 2 2 2 7" xfId="16525" xr:uid="{00000000-0005-0000-0000-00009F400000}"/>
    <cellStyle name="금액 2 2 2 2 2 8" xfId="16526" xr:uid="{00000000-0005-0000-0000-0000A0400000}"/>
    <cellStyle name="금액 2 2 2 2 3" xfId="16527" xr:uid="{00000000-0005-0000-0000-0000A1400000}"/>
    <cellStyle name="금액 2 2 2 2 3 2" xfId="16528" xr:uid="{00000000-0005-0000-0000-0000A2400000}"/>
    <cellStyle name="금액 2 2 2 2 3 2 2" xfId="16529" xr:uid="{00000000-0005-0000-0000-0000A3400000}"/>
    <cellStyle name="금액 2 2 2 2 3 2 3" xfId="16530" xr:uid="{00000000-0005-0000-0000-0000A4400000}"/>
    <cellStyle name="금액 2 2 2 2 3 2 4" xfId="16531" xr:uid="{00000000-0005-0000-0000-0000A5400000}"/>
    <cellStyle name="금액 2 2 2 2 3 2 5" xfId="16532" xr:uid="{00000000-0005-0000-0000-0000A6400000}"/>
    <cellStyle name="금액 2 2 2 2 3 3" xfId="16533" xr:uid="{00000000-0005-0000-0000-0000A7400000}"/>
    <cellStyle name="금액 2 2 2 2 3 3 2" xfId="16534" xr:uid="{00000000-0005-0000-0000-0000A8400000}"/>
    <cellStyle name="금액 2 2 2 2 3 3 3" xfId="16535" xr:uid="{00000000-0005-0000-0000-0000A9400000}"/>
    <cellStyle name="금액 2 2 2 2 3 3 4" xfId="16536" xr:uid="{00000000-0005-0000-0000-0000AA400000}"/>
    <cellStyle name="금액 2 2 2 2 3 3 5" xfId="16537" xr:uid="{00000000-0005-0000-0000-0000AB400000}"/>
    <cellStyle name="금액 2 2 2 2 3 4" xfId="16538" xr:uid="{00000000-0005-0000-0000-0000AC400000}"/>
    <cellStyle name="금액 2 2 2 2 3 4 2" xfId="16539" xr:uid="{00000000-0005-0000-0000-0000AD400000}"/>
    <cellStyle name="금액 2 2 2 2 3 4 3" xfId="16540" xr:uid="{00000000-0005-0000-0000-0000AE400000}"/>
    <cellStyle name="금액 2 2 2 2 3 4 4" xfId="16541" xr:uid="{00000000-0005-0000-0000-0000AF400000}"/>
    <cellStyle name="금액 2 2 2 2 3 4 5" xfId="16542" xr:uid="{00000000-0005-0000-0000-0000B0400000}"/>
    <cellStyle name="금액 2 2 2 2 3 5" xfId="16543" xr:uid="{00000000-0005-0000-0000-0000B1400000}"/>
    <cellStyle name="금액 2 2 2 2 3 6" xfId="16544" xr:uid="{00000000-0005-0000-0000-0000B2400000}"/>
    <cellStyle name="금액 2 2 2 2 3 7" xfId="16545" xr:uid="{00000000-0005-0000-0000-0000B3400000}"/>
    <cellStyle name="금액 2 2 2 2 3 8" xfId="16546" xr:uid="{00000000-0005-0000-0000-0000B4400000}"/>
    <cellStyle name="금액 2 2 2 2 4" xfId="16547" xr:uid="{00000000-0005-0000-0000-0000B5400000}"/>
    <cellStyle name="금액 2 2 2 2 4 2" xfId="16548" xr:uid="{00000000-0005-0000-0000-0000B6400000}"/>
    <cellStyle name="금액 2 2 2 2 4 2 2" xfId="16549" xr:uid="{00000000-0005-0000-0000-0000B7400000}"/>
    <cellStyle name="금액 2 2 2 2 4 2 3" xfId="16550" xr:uid="{00000000-0005-0000-0000-0000B8400000}"/>
    <cellStyle name="금액 2 2 2 2 4 2 4" xfId="16551" xr:uid="{00000000-0005-0000-0000-0000B9400000}"/>
    <cellStyle name="금액 2 2 2 2 4 2 5" xfId="16552" xr:uid="{00000000-0005-0000-0000-0000BA400000}"/>
    <cellStyle name="금액 2 2 2 2 4 3" xfId="16553" xr:uid="{00000000-0005-0000-0000-0000BB400000}"/>
    <cellStyle name="금액 2 2 2 2 4 3 2" xfId="16554" xr:uid="{00000000-0005-0000-0000-0000BC400000}"/>
    <cellStyle name="금액 2 2 2 2 4 3 3" xfId="16555" xr:uid="{00000000-0005-0000-0000-0000BD400000}"/>
    <cellStyle name="금액 2 2 2 2 4 3 4" xfId="16556" xr:uid="{00000000-0005-0000-0000-0000BE400000}"/>
    <cellStyle name="금액 2 2 2 2 4 3 5" xfId="16557" xr:uid="{00000000-0005-0000-0000-0000BF400000}"/>
    <cellStyle name="금액 2 2 2 2 4 4" xfId="16558" xr:uid="{00000000-0005-0000-0000-0000C0400000}"/>
    <cellStyle name="금액 2 2 2 2 4 4 2" xfId="16559" xr:uid="{00000000-0005-0000-0000-0000C1400000}"/>
    <cellStyle name="금액 2 2 2 2 4 4 3" xfId="16560" xr:uid="{00000000-0005-0000-0000-0000C2400000}"/>
    <cellStyle name="금액 2 2 2 2 4 4 4" xfId="16561" xr:uid="{00000000-0005-0000-0000-0000C3400000}"/>
    <cellStyle name="금액 2 2 2 2 4 4 5" xfId="16562" xr:uid="{00000000-0005-0000-0000-0000C4400000}"/>
    <cellStyle name="금액 2 2 2 2 4 5" xfId="16563" xr:uid="{00000000-0005-0000-0000-0000C5400000}"/>
    <cellStyle name="금액 2 2 2 2 4 6" xfId="16564" xr:uid="{00000000-0005-0000-0000-0000C6400000}"/>
    <cellStyle name="금액 2 2 2 2 4 7" xfId="16565" xr:uid="{00000000-0005-0000-0000-0000C7400000}"/>
    <cellStyle name="금액 2 2 2 2 4 8" xfId="16566" xr:uid="{00000000-0005-0000-0000-0000C8400000}"/>
    <cellStyle name="금액 2 2 2 2 5" xfId="16567" xr:uid="{00000000-0005-0000-0000-0000C9400000}"/>
    <cellStyle name="금액 2 2 2 2 5 2" xfId="16568" xr:uid="{00000000-0005-0000-0000-0000CA400000}"/>
    <cellStyle name="금액 2 2 2 2 5 3" xfId="16569" xr:uid="{00000000-0005-0000-0000-0000CB400000}"/>
    <cellStyle name="금액 2 2 2 2 5 4" xfId="16570" xr:uid="{00000000-0005-0000-0000-0000CC400000}"/>
    <cellStyle name="금액 2 2 2 2 5 5" xfId="16571" xr:uid="{00000000-0005-0000-0000-0000CD400000}"/>
    <cellStyle name="금액 2 2 2 2 6" xfId="16572" xr:uid="{00000000-0005-0000-0000-0000CE400000}"/>
    <cellStyle name="금액 2 2 2 2 6 2" xfId="16573" xr:uid="{00000000-0005-0000-0000-0000CF400000}"/>
    <cellStyle name="금액 2 2 2 2 6 3" xfId="16574" xr:uid="{00000000-0005-0000-0000-0000D0400000}"/>
    <cellStyle name="금액 2 2 2 2 6 4" xfId="16575" xr:uid="{00000000-0005-0000-0000-0000D1400000}"/>
    <cellStyle name="금액 2 2 2 2 6 5" xfId="16576" xr:uid="{00000000-0005-0000-0000-0000D2400000}"/>
    <cellStyle name="금액 2 2 2 2 7" xfId="16577" xr:uid="{00000000-0005-0000-0000-0000D3400000}"/>
    <cellStyle name="금액 2 2 2 2 7 2" xfId="16578" xr:uid="{00000000-0005-0000-0000-0000D4400000}"/>
    <cellStyle name="금액 2 2 2 2 7 3" xfId="16579" xr:uid="{00000000-0005-0000-0000-0000D5400000}"/>
    <cellStyle name="금액 2 2 2 2 7 4" xfId="16580" xr:uid="{00000000-0005-0000-0000-0000D6400000}"/>
    <cellStyle name="금액 2 2 2 2 7 5" xfId="16581" xr:uid="{00000000-0005-0000-0000-0000D7400000}"/>
    <cellStyle name="금액 2 2 2 2 8" xfId="16582" xr:uid="{00000000-0005-0000-0000-0000D8400000}"/>
    <cellStyle name="금액 2 2 2 2 9" xfId="16583" xr:uid="{00000000-0005-0000-0000-0000D9400000}"/>
    <cellStyle name="금액 2 2 2 3" xfId="16584" xr:uid="{00000000-0005-0000-0000-0000DA400000}"/>
    <cellStyle name="금액 2 2 2 3 10" xfId="16585" xr:uid="{00000000-0005-0000-0000-0000DB400000}"/>
    <cellStyle name="금액 2 2 2 3 11" xfId="16586" xr:uid="{00000000-0005-0000-0000-0000DC400000}"/>
    <cellStyle name="금액 2 2 2 3 2" xfId="16587" xr:uid="{00000000-0005-0000-0000-0000DD400000}"/>
    <cellStyle name="금액 2 2 2 3 2 2" xfId="16588" xr:uid="{00000000-0005-0000-0000-0000DE400000}"/>
    <cellStyle name="금액 2 2 2 3 2 2 2" xfId="16589" xr:uid="{00000000-0005-0000-0000-0000DF400000}"/>
    <cellStyle name="금액 2 2 2 3 2 2 3" xfId="16590" xr:uid="{00000000-0005-0000-0000-0000E0400000}"/>
    <cellStyle name="금액 2 2 2 3 2 2 4" xfId="16591" xr:uid="{00000000-0005-0000-0000-0000E1400000}"/>
    <cellStyle name="금액 2 2 2 3 2 2 5" xfId="16592" xr:uid="{00000000-0005-0000-0000-0000E2400000}"/>
    <cellStyle name="금액 2 2 2 3 2 3" xfId="16593" xr:uid="{00000000-0005-0000-0000-0000E3400000}"/>
    <cellStyle name="금액 2 2 2 3 2 3 2" xfId="16594" xr:uid="{00000000-0005-0000-0000-0000E4400000}"/>
    <cellStyle name="금액 2 2 2 3 2 3 3" xfId="16595" xr:uid="{00000000-0005-0000-0000-0000E5400000}"/>
    <cellStyle name="금액 2 2 2 3 2 3 4" xfId="16596" xr:uid="{00000000-0005-0000-0000-0000E6400000}"/>
    <cellStyle name="금액 2 2 2 3 2 3 5" xfId="16597" xr:uid="{00000000-0005-0000-0000-0000E7400000}"/>
    <cellStyle name="금액 2 2 2 3 2 4" xfId="16598" xr:uid="{00000000-0005-0000-0000-0000E8400000}"/>
    <cellStyle name="금액 2 2 2 3 2 4 2" xfId="16599" xr:uid="{00000000-0005-0000-0000-0000E9400000}"/>
    <cellStyle name="금액 2 2 2 3 2 4 3" xfId="16600" xr:uid="{00000000-0005-0000-0000-0000EA400000}"/>
    <cellStyle name="금액 2 2 2 3 2 4 4" xfId="16601" xr:uid="{00000000-0005-0000-0000-0000EB400000}"/>
    <cellStyle name="금액 2 2 2 3 2 4 5" xfId="16602" xr:uid="{00000000-0005-0000-0000-0000EC400000}"/>
    <cellStyle name="금액 2 2 2 3 2 5" xfId="16603" xr:uid="{00000000-0005-0000-0000-0000ED400000}"/>
    <cellStyle name="금액 2 2 2 3 2 6" xfId="16604" xr:uid="{00000000-0005-0000-0000-0000EE400000}"/>
    <cellStyle name="금액 2 2 2 3 2 7" xfId="16605" xr:uid="{00000000-0005-0000-0000-0000EF400000}"/>
    <cellStyle name="금액 2 2 2 3 2 8" xfId="16606" xr:uid="{00000000-0005-0000-0000-0000F0400000}"/>
    <cellStyle name="금액 2 2 2 3 3" xfId="16607" xr:uid="{00000000-0005-0000-0000-0000F1400000}"/>
    <cellStyle name="금액 2 2 2 3 3 2" xfId="16608" xr:uid="{00000000-0005-0000-0000-0000F2400000}"/>
    <cellStyle name="금액 2 2 2 3 3 2 2" xfId="16609" xr:uid="{00000000-0005-0000-0000-0000F3400000}"/>
    <cellStyle name="금액 2 2 2 3 3 2 3" xfId="16610" xr:uid="{00000000-0005-0000-0000-0000F4400000}"/>
    <cellStyle name="금액 2 2 2 3 3 2 4" xfId="16611" xr:uid="{00000000-0005-0000-0000-0000F5400000}"/>
    <cellStyle name="금액 2 2 2 3 3 2 5" xfId="16612" xr:uid="{00000000-0005-0000-0000-0000F6400000}"/>
    <cellStyle name="금액 2 2 2 3 3 3" xfId="16613" xr:uid="{00000000-0005-0000-0000-0000F7400000}"/>
    <cellStyle name="금액 2 2 2 3 3 3 2" xfId="16614" xr:uid="{00000000-0005-0000-0000-0000F8400000}"/>
    <cellStyle name="금액 2 2 2 3 3 3 3" xfId="16615" xr:uid="{00000000-0005-0000-0000-0000F9400000}"/>
    <cellStyle name="금액 2 2 2 3 3 3 4" xfId="16616" xr:uid="{00000000-0005-0000-0000-0000FA400000}"/>
    <cellStyle name="금액 2 2 2 3 3 3 5" xfId="16617" xr:uid="{00000000-0005-0000-0000-0000FB400000}"/>
    <cellStyle name="금액 2 2 2 3 3 4" xfId="16618" xr:uid="{00000000-0005-0000-0000-0000FC400000}"/>
    <cellStyle name="금액 2 2 2 3 3 4 2" xfId="16619" xr:uid="{00000000-0005-0000-0000-0000FD400000}"/>
    <cellStyle name="금액 2 2 2 3 3 4 3" xfId="16620" xr:uid="{00000000-0005-0000-0000-0000FE400000}"/>
    <cellStyle name="금액 2 2 2 3 3 4 4" xfId="16621" xr:uid="{00000000-0005-0000-0000-0000FF400000}"/>
    <cellStyle name="금액 2 2 2 3 3 4 5" xfId="16622" xr:uid="{00000000-0005-0000-0000-000000410000}"/>
    <cellStyle name="금액 2 2 2 3 3 5" xfId="16623" xr:uid="{00000000-0005-0000-0000-000001410000}"/>
    <cellStyle name="금액 2 2 2 3 3 6" xfId="16624" xr:uid="{00000000-0005-0000-0000-000002410000}"/>
    <cellStyle name="금액 2 2 2 3 3 7" xfId="16625" xr:uid="{00000000-0005-0000-0000-000003410000}"/>
    <cellStyle name="금액 2 2 2 3 3 8" xfId="16626" xr:uid="{00000000-0005-0000-0000-000004410000}"/>
    <cellStyle name="금액 2 2 2 3 4" xfId="16627" xr:uid="{00000000-0005-0000-0000-000005410000}"/>
    <cellStyle name="금액 2 2 2 3 4 2" xfId="16628" xr:uid="{00000000-0005-0000-0000-000006410000}"/>
    <cellStyle name="금액 2 2 2 3 4 2 2" xfId="16629" xr:uid="{00000000-0005-0000-0000-000007410000}"/>
    <cellStyle name="금액 2 2 2 3 4 2 3" xfId="16630" xr:uid="{00000000-0005-0000-0000-000008410000}"/>
    <cellStyle name="금액 2 2 2 3 4 2 4" xfId="16631" xr:uid="{00000000-0005-0000-0000-000009410000}"/>
    <cellStyle name="금액 2 2 2 3 4 2 5" xfId="16632" xr:uid="{00000000-0005-0000-0000-00000A410000}"/>
    <cellStyle name="금액 2 2 2 3 4 3" xfId="16633" xr:uid="{00000000-0005-0000-0000-00000B410000}"/>
    <cellStyle name="금액 2 2 2 3 4 3 2" xfId="16634" xr:uid="{00000000-0005-0000-0000-00000C410000}"/>
    <cellStyle name="금액 2 2 2 3 4 3 3" xfId="16635" xr:uid="{00000000-0005-0000-0000-00000D410000}"/>
    <cellStyle name="금액 2 2 2 3 4 3 4" xfId="16636" xr:uid="{00000000-0005-0000-0000-00000E410000}"/>
    <cellStyle name="금액 2 2 2 3 4 3 5" xfId="16637" xr:uid="{00000000-0005-0000-0000-00000F410000}"/>
    <cellStyle name="금액 2 2 2 3 4 4" xfId="16638" xr:uid="{00000000-0005-0000-0000-000010410000}"/>
    <cellStyle name="금액 2 2 2 3 4 4 2" xfId="16639" xr:uid="{00000000-0005-0000-0000-000011410000}"/>
    <cellStyle name="금액 2 2 2 3 4 4 3" xfId="16640" xr:uid="{00000000-0005-0000-0000-000012410000}"/>
    <cellStyle name="금액 2 2 2 3 4 4 4" xfId="16641" xr:uid="{00000000-0005-0000-0000-000013410000}"/>
    <cellStyle name="금액 2 2 2 3 4 4 5" xfId="16642" xr:uid="{00000000-0005-0000-0000-000014410000}"/>
    <cellStyle name="금액 2 2 2 3 4 5" xfId="16643" xr:uid="{00000000-0005-0000-0000-000015410000}"/>
    <cellStyle name="금액 2 2 2 3 4 6" xfId="16644" xr:uid="{00000000-0005-0000-0000-000016410000}"/>
    <cellStyle name="금액 2 2 2 3 4 7" xfId="16645" xr:uid="{00000000-0005-0000-0000-000017410000}"/>
    <cellStyle name="금액 2 2 2 3 4 8" xfId="16646" xr:uid="{00000000-0005-0000-0000-000018410000}"/>
    <cellStyle name="금액 2 2 2 3 5" xfId="16647" xr:uid="{00000000-0005-0000-0000-000019410000}"/>
    <cellStyle name="금액 2 2 2 3 5 2" xfId="16648" xr:uid="{00000000-0005-0000-0000-00001A410000}"/>
    <cellStyle name="금액 2 2 2 3 5 3" xfId="16649" xr:uid="{00000000-0005-0000-0000-00001B410000}"/>
    <cellStyle name="금액 2 2 2 3 5 4" xfId="16650" xr:uid="{00000000-0005-0000-0000-00001C410000}"/>
    <cellStyle name="금액 2 2 2 3 5 5" xfId="16651" xr:uid="{00000000-0005-0000-0000-00001D410000}"/>
    <cellStyle name="금액 2 2 2 3 6" xfId="16652" xr:uid="{00000000-0005-0000-0000-00001E410000}"/>
    <cellStyle name="금액 2 2 2 3 6 2" xfId="16653" xr:uid="{00000000-0005-0000-0000-00001F410000}"/>
    <cellStyle name="금액 2 2 2 3 6 3" xfId="16654" xr:uid="{00000000-0005-0000-0000-000020410000}"/>
    <cellStyle name="금액 2 2 2 3 6 4" xfId="16655" xr:uid="{00000000-0005-0000-0000-000021410000}"/>
    <cellStyle name="금액 2 2 2 3 6 5" xfId="16656" xr:uid="{00000000-0005-0000-0000-000022410000}"/>
    <cellStyle name="금액 2 2 2 3 7" xfId="16657" xr:uid="{00000000-0005-0000-0000-000023410000}"/>
    <cellStyle name="금액 2 2 2 3 7 2" xfId="16658" xr:uid="{00000000-0005-0000-0000-000024410000}"/>
    <cellStyle name="금액 2 2 2 3 7 3" xfId="16659" xr:uid="{00000000-0005-0000-0000-000025410000}"/>
    <cellStyle name="금액 2 2 2 3 7 4" xfId="16660" xr:uid="{00000000-0005-0000-0000-000026410000}"/>
    <cellStyle name="금액 2 2 2 3 7 5" xfId="16661" xr:uid="{00000000-0005-0000-0000-000027410000}"/>
    <cellStyle name="금액 2 2 2 3 8" xfId="16662" xr:uid="{00000000-0005-0000-0000-000028410000}"/>
    <cellStyle name="금액 2 2 2 3 9" xfId="16663" xr:uid="{00000000-0005-0000-0000-000029410000}"/>
    <cellStyle name="금액 2 2 2 4" xfId="16664" xr:uid="{00000000-0005-0000-0000-00002A410000}"/>
    <cellStyle name="금액 2 2 2 4 2" xfId="16665" xr:uid="{00000000-0005-0000-0000-00002B410000}"/>
    <cellStyle name="금액 2 2 2 4 2 2" xfId="16666" xr:uid="{00000000-0005-0000-0000-00002C410000}"/>
    <cellStyle name="금액 2 2 2 4 2 3" xfId="16667" xr:uid="{00000000-0005-0000-0000-00002D410000}"/>
    <cellStyle name="금액 2 2 2 4 2 4" xfId="16668" xr:uid="{00000000-0005-0000-0000-00002E410000}"/>
    <cellStyle name="금액 2 2 2 4 2 5" xfId="16669" xr:uid="{00000000-0005-0000-0000-00002F410000}"/>
    <cellStyle name="금액 2 2 2 4 3" xfId="16670" xr:uid="{00000000-0005-0000-0000-000030410000}"/>
    <cellStyle name="금액 2 2 2 4 3 2" xfId="16671" xr:uid="{00000000-0005-0000-0000-000031410000}"/>
    <cellStyle name="금액 2 2 2 4 3 3" xfId="16672" xr:uid="{00000000-0005-0000-0000-000032410000}"/>
    <cellStyle name="금액 2 2 2 4 3 4" xfId="16673" xr:uid="{00000000-0005-0000-0000-000033410000}"/>
    <cellStyle name="금액 2 2 2 4 3 5" xfId="16674" xr:uid="{00000000-0005-0000-0000-000034410000}"/>
    <cellStyle name="금액 2 2 2 4 4" xfId="16675" xr:uid="{00000000-0005-0000-0000-000035410000}"/>
    <cellStyle name="금액 2 2 2 4 4 2" xfId="16676" xr:uid="{00000000-0005-0000-0000-000036410000}"/>
    <cellStyle name="금액 2 2 2 4 4 3" xfId="16677" xr:uid="{00000000-0005-0000-0000-000037410000}"/>
    <cellStyle name="금액 2 2 2 4 4 4" xfId="16678" xr:uid="{00000000-0005-0000-0000-000038410000}"/>
    <cellStyle name="금액 2 2 2 4 4 5" xfId="16679" xr:uid="{00000000-0005-0000-0000-000039410000}"/>
    <cellStyle name="금액 2 2 2 4 5" xfId="16680" xr:uid="{00000000-0005-0000-0000-00003A410000}"/>
    <cellStyle name="금액 2 2 2 4 6" xfId="16681" xr:uid="{00000000-0005-0000-0000-00003B410000}"/>
    <cellStyle name="금액 2 2 2 4 7" xfId="16682" xr:uid="{00000000-0005-0000-0000-00003C410000}"/>
    <cellStyle name="금액 2 2 2 4 8" xfId="16683" xr:uid="{00000000-0005-0000-0000-00003D410000}"/>
    <cellStyle name="금액 2 2 2 5" xfId="16684" xr:uid="{00000000-0005-0000-0000-00003E410000}"/>
    <cellStyle name="금액 2 2 2 5 2" xfId="16685" xr:uid="{00000000-0005-0000-0000-00003F410000}"/>
    <cellStyle name="금액 2 2 2 5 2 2" xfId="16686" xr:uid="{00000000-0005-0000-0000-000040410000}"/>
    <cellStyle name="금액 2 2 2 5 2 3" xfId="16687" xr:uid="{00000000-0005-0000-0000-000041410000}"/>
    <cellStyle name="금액 2 2 2 5 2 4" xfId="16688" xr:uid="{00000000-0005-0000-0000-000042410000}"/>
    <cellStyle name="금액 2 2 2 5 2 5" xfId="16689" xr:uid="{00000000-0005-0000-0000-000043410000}"/>
    <cellStyle name="금액 2 2 2 5 3" xfId="16690" xr:uid="{00000000-0005-0000-0000-000044410000}"/>
    <cellStyle name="금액 2 2 2 5 3 2" xfId="16691" xr:uid="{00000000-0005-0000-0000-000045410000}"/>
    <cellStyle name="금액 2 2 2 5 3 3" xfId="16692" xr:uid="{00000000-0005-0000-0000-000046410000}"/>
    <cellStyle name="금액 2 2 2 5 3 4" xfId="16693" xr:uid="{00000000-0005-0000-0000-000047410000}"/>
    <cellStyle name="금액 2 2 2 5 3 5" xfId="16694" xr:uid="{00000000-0005-0000-0000-000048410000}"/>
    <cellStyle name="금액 2 2 2 5 4" xfId="16695" xr:uid="{00000000-0005-0000-0000-000049410000}"/>
    <cellStyle name="금액 2 2 2 5 4 2" xfId="16696" xr:uid="{00000000-0005-0000-0000-00004A410000}"/>
    <cellStyle name="금액 2 2 2 5 4 3" xfId="16697" xr:uid="{00000000-0005-0000-0000-00004B410000}"/>
    <cellStyle name="금액 2 2 2 5 4 4" xfId="16698" xr:uid="{00000000-0005-0000-0000-00004C410000}"/>
    <cellStyle name="금액 2 2 2 5 4 5" xfId="16699" xr:uid="{00000000-0005-0000-0000-00004D410000}"/>
    <cellStyle name="금액 2 2 2 5 5" xfId="16700" xr:uid="{00000000-0005-0000-0000-00004E410000}"/>
    <cellStyle name="금액 2 2 2 5 6" xfId="16701" xr:uid="{00000000-0005-0000-0000-00004F410000}"/>
    <cellStyle name="금액 2 2 2 5 7" xfId="16702" xr:uid="{00000000-0005-0000-0000-000050410000}"/>
    <cellStyle name="금액 2 2 2 5 8" xfId="16703" xr:uid="{00000000-0005-0000-0000-000051410000}"/>
    <cellStyle name="금액 2 2 2 6" xfId="16704" xr:uid="{00000000-0005-0000-0000-000052410000}"/>
    <cellStyle name="금액 2 2 2 6 2" xfId="16705" xr:uid="{00000000-0005-0000-0000-000053410000}"/>
    <cellStyle name="금액 2 2 2 6 2 2" xfId="16706" xr:uid="{00000000-0005-0000-0000-000054410000}"/>
    <cellStyle name="금액 2 2 2 6 2 3" xfId="16707" xr:uid="{00000000-0005-0000-0000-000055410000}"/>
    <cellStyle name="금액 2 2 2 6 2 4" xfId="16708" xr:uid="{00000000-0005-0000-0000-000056410000}"/>
    <cellStyle name="금액 2 2 2 6 2 5" xfId="16709" xr:uid="{00000000-0005-0000-0000-000057410000}"/>
    <cellStyle name="금액 2 2 2 6 3" xfId="16710" xr:uid="{00000000-0005-0000-0000-000058410000}"/>
    <cellStyle name="금액 2 2 2 6 3 2" xfId="16711" xr:uid="{00000000-0005-0000-0000-000059410000}"/>
    <cellStyle name="금액 2 2 2 6 3 3" xfId="16712" xr:uid="{00000000-0005-0000-0000-00005A410000}"/>
    <cellStyle name="금액 2 2 2 6 3 4" xfId="16713" xr:uid="{00000000-0005-0000-0000-00005B410000}"/>
    <cellStyle name="금액 2 2 2 6 3 5" xfId="16714" xr:uid="{00000000-0005-0000-0000-00005C410000}"/>
    <cellStyle name="금액 2 2 2 6 4" xfId="16715" xr:uid="{00000000-0005-0000-0000-00005D410000}"/>
    <cellStyle name="금액 2 2 2 6 4 2" xfId="16716" xr:uid="{00000000-0005-0000-0000-00005E410000}"/>
    <cellStyle name="금액 2 2 2 6 4 3" xfId="16717" xr:uid="{00000000-0005-0000-0000-00005F410000}"/>
    <cellStyle name="금액 2 2 2 6 4 4" xfId="16718" xr:uid="{00000000-0005-0000-0000-000060410000}"/>
    <cellStyle name="금액 2 2 2 6 4 5" xfId="16719" xr:uid="{00000000-0005-0000-0000-000061410000}"/>
    <cellStyle name="금액 2 2 2 6 5" xfId="16720" xr:uid="{00000000-0005-0000-0000-000062410000}"/>
    <cellStyle name="금액 2 2 2 6 6" xfId="16721" xr:uid="{00000000-0005-0000-0000-000063410000}"/>
    <cellStyle name="금액 2 2 2 6 7" xfId="16722" xr:uid="{00000000-0005-0000-0000-000064410000}"/>
    <cellStyle name="금액 2 2 2 6 8" xfId="16723" xr:uid="{00000000-0005-0000-0000-000065410000}"/>
    <cellStyle name="금액 2 2 2 7" xfId="16724" xr:uid="{00000000-0005-0000-0000-000066410000}"/>
    <cellStyle name="금액 2 2 2 7 2" xfId="16725" xr:uid="{00000000-0005-0000-0000-000067410000}"/>
    <cellStyle name="금액 2 2 2 7 3" xfId="16726" xr:uid="{00000000-0005-0000-0000-000068410000}"/>
    <cellStyle name="금액 2 2 2 7 4" xfId="16727" xr:uid="{00000000-0005-0000-0000-000069410000}"/>
    <cellStyle name="금액 2 2 2 7 5" xfId="16728" xr:uid="{00000000-0005-0000-0000-00006A410000}"/>
    <cellStyle name="금액 2 2 2 8" xfId="16729" xr:uid="{00000000-0005-0000-0000-00006B410000}"/>
    <cellStyle name="금액 2 2 2 8 2" xfId="16730" xr:uid="{00000000-0005-0000-0000-00006C410000}"/>
    <cellStyle name="금액 2 2 2 8 3" xfId="16731" xr:uid="{00000000-0005-0000-0000-00006D410000}"/>
    <cellStyle name="금액 2 2 2 8 4" xfId="16732" xr:uid="{00000000-0005-0000-0000-00006E410000}"/>
    <cellStyle name="금액 2 2 2 8 5" xfId="16733" xr:uid="{00000000-0005-0000-0000-00006F410000}"/>
    <cellStyle name="금액 2 2 2 9" xfId="16734" xr:uid="{00000000-0005-0000-0000-000070410000}"/>
    <cellStyle name="금액 2 2 2 9 2" xfId="16735" xr:uid="{00000000-0005-0000-0000-000071410000}"/>
    <cellStyle name="금액 2 2 2 9 3" xfId="16736" xr:uid="{00000000-0005-0000-0000-000072410000}"/>
    <cellStyle name="금액 2 2 2 9 4" xfId="16737" xr:uid="{00000000-0005-0000-0000-000073410000}"/>
    <cellStyle name="금액 2 2 2 9 5" xfId="16738" xr:uid="{00000000-0005-0000-0000-000074410000}"/>
    <cellStyle name="금액 2 2 3" xfId="16739" xr:uid="{00000000-0005-0000-0000-000075410000}"/>
    <cellStyle name="금액 2 2 3 10" xfId="16740" xr:uid="{00000000-0005-0000-0000-000076410000}"/>
    <cellStyle name="금액 2 2 3 11" xfId="16741" xr:uid="{00000000-0005-0000-0000-000077410000}"/>
    <cellStyle name="금액 2 2 3 2" xfId="16742" xr:uid="{00000000-0005-0000-0000-000078410000}"/>
    <cellStyle name="금액 2 2 3 2 2" xfId="16743" xr:uid="{00000000-0005-0000-0000-000079410000}"/>
    <cellStyle name="금액 2 2 3 2 2 2" xfId="16744" xr:uid="{00000000-0005-0000-0000-00007A410000}"/>
    <cellStyle name="금액 2 2 3 2 2 3" xfId="16745" xr:uid="{00000000-0005-0000-0000-00007B410000}"/>
    <cellStyle name="금액 2 2 3 2 2 4" xfId="16746" xr:uid="{00000000-0005-0000-0000-00007C410000}"/>
    <cellStyle name="금액 2 2 3 2 2 5" xfId="16747" xr:uid="{00000000-0005-0000-0000-00007D410000}"/>
    <cellStyle name="금액 2 2 3 2 3" xfId="16748" xr:uid="{00000000-0005-0000-0000-00007E410000}"/>
    <cellStyle name="금액 2 2 3 2 3 2" xfId="16749" xr:uid="{00000000-0005-0000-0000-00007F410000}"/>
    <cellStyle name="금액 2 2 3 2 3 3" xfId="16750" xr:uid="{00000000-0005-0000-0000-000080410000}"/>
    <cellStyle name="금액 2 2 3 2 3 4" xfId="16751" xr:uid="{00000000-0005-0000-0000-000081410000}"/>
    <cellStyle name="금액 2 2 3 2 3 5" xfId="16752" xr:uid="{00000000-0005-0000-0000-000082410000}"/>
    <cellStyle name="금액 2 2 3 2 4" xfId="16753" xr:uid="{00000000-0005-0000-0000-000083410000}"/>
    <cellStyle name="금액 2 2 3 2 4 2" xfId="16754" xr:uid="{00000000-0005-0000-0000-000084410000}"/>
    <cellStyle name="금액 2 2 3 2 4 3" xfId="16755" xr:uid="{00000000-0005-0000-0000-000085410000}"/>
    <cellStyle name="금액 2 2 3 2 4 4" xfId="16756" xr:uid="{00000000-0005-0000-0000-000086410000}"/>
    <cellStyle name="금액 2 2 3 2 4 5" xfId="16757" xr:uid="{00000000-0005-0000-0000-000087410000}"/>
    <cellStyle name="금액 2 2 3 2 5" xfId="16758" xr:uid="{00000000-0005-0000-0000-000088410000}"/>
    <cellStyle name="금액 2 2 3 2 6" xfId="16759" xr:uid="{00000000-0005-0000-0000-000089410000}"/>
    <cellStyle name="금액 2 2 3 2 7" xfId="16760" xr:uid="{00000000-0005-0000-0000-00008A410000}"/>
    <cellStyle name="금액 2 2 3 2 8" xfId="16761" xr:uid="{00000000-0005-0000-0000-00008B410000}"/>
    <cellStyle name="금액 2 2 3 3" xfId="16762" xr:uid="{00000000-0005-0000-0000-00008C410000}"/>
    <cellStyle name="금액 2 2 3 3 2" xfId="16763" xr:uid="{00000000-0005-0000-0000-00008D410000}"/>
    <cellStyle name="금액 2 2 3 3 2 2" xfId="16764" xr:uid="{00000000-0005-0000-0000-00008E410000}"/>
    <cellStyle name="금액 2 2 3 3 2 3" xfId="16765" xr:uid="{00000000-0005-0000-0000-00008F410000}"/>
    <cellStyle name="금액 2 2 3 3 2 4" xfId="16766" xr:uid="{00000000-0005-0000-0000-000090410000}"/>
    <cellStyle name="금액 2 2 3 3 2 5" xfId="16767" xr:uid="{00000000-0005-0000-0000-000091410000}"/>
    <cellStyle name="금액 2 2 3 3 3" xfId="16768" xr:uid="{00000000-0005-0000-0000-000092410000}"/>
    <cellStyle name="금액 2 2 3 3 3 2" xfId="16769" xr:uid="{00000000-0005-0000-0000-000093410000}"/>
    <cellStyle name="금액 2 2 3 3 3 3" xfId="16770" xr:uid="{00000000-0005-0000-0000-000094410000}"/>
    <cellStyle name="금액 2 2 3 3 3 4" xfId="16771" xr:uid="{00000000-0005-0000-0000-000095410000}"/>
    <cellStyle name="금액 2 2 3 3 3 5" xfId="16772" xr:uid="{00000000-0005-0000-0000-000096410000}"/>
    <cellStyle name="금액 2 2 3 3 4" xfId="16773" xr:uid="{00000000-0005-0000-0000-000097410000}"/>
    <cellStyle name="금액 2 2 3 3 4 2" xfId="16774" xr:uid="{00000000-0005-0000-0000-000098410000}"/>
    <cellStyle name="금액 2 2 3 3 4 3" xfId="16775" xr:uid="{00000000-0005-0000-0000-000099410000}"/>
    <cellStyle name="금액 2 2 3 3 4 4" xfId="16776" xr:uid="{00000000-0005-0000-0000-00009A410000}"/>
    <cellStyle name="금액 2 2 3 3 4 5" xfId="16777" xr:uid="{00000000-0005-0000-0000-00009B410000}"/>
    <cellStyle name="금액 2 2 3 3 5" xfId="16778" xr:uid="{00000000-0005-0000-0000-00009C410000}"/>
    <cellStyle name="금액 2 2 3 3 6" xfId="16779" xr:uid="{00000000-0005-0000-0000-00009D410000}"/>
    <cellStyle name="금액 2 2 3 3 7" xfId="16780" xr:uid="{00000000-0005-0000-0000-00009E410000}"/>
    <cellStyle name="금액 2 2 3 3 8" xfId="16781" xr:uid="{00000000-0005-0000-0000-00009F410000}"/>
    <cellStyle name="금액 2 2 3 4" xfId="16782" xr:uid="{00000000-0005-0000-0000-0000A0410000}"/>
    <cellStyle name="금액 2 2 3 4 2" xfId="16783" xr:uid="{00000000-0005-0000-0000-0000A1410000}"/>
    <cellStyle name="금액 2 2 3 4 2 2" xfId="16784" xr:uid="{00000000-0005-0000-0000-0000A2410000}"/>
    <cellStyle name="금액 2 2 3 4 2 3" xfId="16785" xr:uid="{00000000-0005-0000-0000-0000A3410000}"/>
    <cellStyle name="금액 2 2 3 4 2 4" xfId="16786" xr:uid="{00000000-0005-0000-0000-0000A4410000}"/>
    <cellStyle name="금액 2 2 3 4 2 5" xfId="16787" xr:uid="{00000000-0005-0000-0000-0000A5410000}"/>
    <cellStyle name="금액 2 2 3 4 3" xfId="16788" xr:uid="{00000000-0005-0000-0000-0000A6410000}"/>
    <cellStyle name="금액 2 2 3 4 3 2" xfId="16789" xr:uid="{00000000-0005-0000-0000-0000A7410000}"/>
    <cellStyle name="금액 2 2 3 4 3 3" xfId="16790" xr:uid="{00000000-0005-0000-0000-0000A8410000}"/>
    <cellStyle name="금액 2 2 3 4 3 4" xfId="16791" xr:uid="{00000000-0005-0000-0000-0000A9410000}"/>
    <cellStyle name="금액 2 2 3 4 3 5" xfId="16792" xr:uid="{00000000-0005-0000-0000-0000AA410000}"/>
    <cellStyle name="금액 2 2 3 4 4" xfId="16793" xr:uid="{00000000-0005-0000-0000-0000AB410000}"/>
    <cellStyle name="금액 2 2 3 4 4 2" xfId="16794" xr:uid="{00000000-0005-0000-0000-0000AC410000}"/>
    <cellStyle name="금액 2 2 3 4 4 3" xfId="16795" xr:uid="{00000000-0005-0000-0000-0000AD410000}"/>
    <cellStyle name="금액 2 2 3 4 4 4" xfId="16796" xr:uid="{00000000-0005-0000-0000-0000AE410000}"/>
    <cellStyle name="금액 2 2 3 4 4 5" xfId="16797" xr:uid="{00000000-0005-0000-0000-0000AF410000}"/>
    <cellStyle name="금액 2 2 3 4 5" xfId="16798" xr:uid="{00000000-0005-0000-0000-0000B0410000}"/>
    <cellStyle name="금액 2 2 3 4 6" xfId="16799" xr:uid="{00000000-0005-0000-0000-0000B1410000}"/>
    <cellStyle name="금액 2 2 3 4 7" xfId="16800" xr:uid="{00000000-0005-0000-0000-0000B2410000}"/>
    <cellStyle name="금액 2 2 3 4 8" xfId="16801" xr:uid="{00000000-0005-0000-0000-0000B3410000}"/>
    <cellStyle name="금액 2 2 3 5" xfId="16802" xr:uid="{00000000-0005-0000-0000-0000B4410000}"/>
    <cellStyle name="금액 2 2 3 5 2" xfId="16803" xr:uid="{00000000-0005-0000-0000-0000B5410000}"/>
    <cellStyle name="금액 2 2 3 5 3" xfId="16804" xr:uid="{00000000-0005-0000-0000-0000B6410000}"/>
    <cellStyle name="금액 2 2 3 5 4" xfId="16805" xr:uid="{00000000-0005-0000-0000-0000B7410000}"/>
    <cellStyle name="금액 2 2 3 5 5" xfId="16806" xr:uid="{00000000-0005-0000-0000-0000B8410000}"/>
    <cellStyle name="금액 2 2 3 6" xfId="16807" xr:uid="{00000000-0005-0000-0000-0000B9410000}"/>
    <cellStyle name="금액 2 2 3 6 2" xfId="16808" xr:uid="{00000000-0005-0000-0000-0000BA410000}"/>
    <cellStyle name="금액 2 2 3 6 3" xfId="16809" xr:uid="{00000000-0005-0000-0000-0000BB410000}"/>
    <cellStyle name="금액 2 2 3 6 4" xfId="16810" xr:uid="{00000000-0005-0000-0000-0000BC410000}"/>
    <cellStyle name="금액 2 2 3 6 5" xfId="16811" xr:uid="{00000000-0005-0000-0000-0000BD410000}"/>
    <cellStyle name="금액 2 2 3 7" xfId="16812" xr:uid="{00000000-0005-0000-0000-0000BE410000}"/>
    <cellStyle name="금액 2 2 3 7 2" xfId="16813" xr:uid="{00000000-0005-0000-0000-0000BF410000}"/>
    <cellStyle name="금액 2 2 3 7 3" xfId="16814" xr:uid="{00000000-0005-0000-0000-0000C0410000}"/>
    <cellStyle name="금액 2 2 3 7 4" xfId="16815" xr:uid="{00000000-0005-0000-0000-0000C1410000}"/>
    <cellStyle name="금액 2 2 3 7 5" xfId="16816" xr:uid="{00000000-0005-0000-0000-0000C2410000}"/>
    <cellStyle name="금액 2 2 3 8" xfId="16817" xr:uid="{00000000-0005-0000-0000-0000C3410000}"/>
    <cellStyle name="금액 2 2 3 9" xfId="16818" xr:uid="{00000000-0005-0000-0000-0000C4410000}"/>
    <cellStyle name="금액 2 2 4" xfId="16819" xr:uid="{00000000-0005-0000-0000-0000C5410000}"/>
    <cellStyle name="금액 2 2 4 10" xfId="16820" xr:uid="{00000000-0005-0000-0000-0000C6410000}"/>
    <cellStyle name="금액 2 2 4 11" xfId="16821" xr:uid="{00000000-0005-0000-0000-0000C7410000}"/>
    <cellStyle name="금액 2 2 4 2" xfId="16822" xr:uid="{00000000-0005-0000-0000-0000C8410000}"/>
    <cellStyle name="금액 2 2 4 2 2" xfId="16823" xr:uid="{00000000-0005-0000-0000-0000C9410000}"/>
    <cellStyle name="금액 2 2 4 2 2 2" xfId="16824" xr:uid="{00000000-0005-0000-0000-0000CA410000}"/>
    <cellStyle name="금액 2 2 4 2 2 3" xfId="16825" xr:uid="{00000000-0005-0000-0000-0000CB410000}"/>
    <cellStyle name="금액 2 2 4 2 2 4" xfId="16826" xr:uid="{00000000-0005-0000-0000-0000CC410000}"/>
    <cellStyle name="금액 2 2 4 2 2 5" xfId="16827" xr:uid="{00000000-0005-0000-0000-0000CD410000}"/>
    <cellStyle name="금액 2 2 4 2 3" xfId="16828" xr:uid="{00000000-0005-0000-0000-0000CE410000}"/>
    <cellStyle name="금액 2 2 4 2 3 2" xfId="16829" xr:uid="{00000000-0005-0000-0000-0000CF410000}"/>
    <cellStyle name="금액 2 2 4 2 3 3" xfId="16830" xr:uid="{00000000-0005-0000-0000-0000D0410000}"/>
    <cellStyle name="금액 2 2 4 2 3 4" xfId="16831" xr:uid="{00000000-0005-0000-0000-0000D1410000}"/>
    <cellStyle name="금액 2 2 4 2 3 5" xfId="16832" xr:uid="{00000000-0005-0000-0000-0000D2410000}"/>
    <cellStyle name="금액 2 2 4 2 4" xfId="16833" xr:uid="{00000000-0005-0000-0000-0000D3410000}"/>
    <cellStyle name="금액 2 2 4 2 4 2" xfId="16834" xr:uid="{00000000-0005-0000-0000-0000D4410000}"/>
    <cellStyle name="금액 2 2 4 2 4 3" xfId="16835" xr:uid="{00000000-0005-0000-0000-0000D5410000}"/>
    <cellStyle name="금액 2 2 4 2 4 4" xfId="16836" xr:uid="{00000000-0005-0000-0000-0000D6410000}"/>
    <cellStyle name="금액 2 2 4 2 4 5" xfId="16837" xr:uid="{00000000-0005-0000-0000-0000D7410000}"/>
    <cellStyle name="금액 2 2 4 2 5" xfId="16838" xr:uid="{00000000-0005-0000-0000-0000D8410000}"/>
    <cellStyle name="금액 2 2 4 2 6" xfId="16839" xr:uid="{00000000-0005-0000-0000-0000D9410000}"/>
    <cellStyle name="금액 2 2 4 2 7" xfId="16840" xr:uid="{00000000-0005-0000-0000-0000DA410000}"/>
    <cellStyle name="금액 2 2 4 2 8" xfId="16841" xr:uid="{00000000-0005-0000-0000-0000DB410000}"/>
    <cellStyle name="금액 2 2 4 3" xfId="16842" xr:uid="{00000000-0005-0000-0000-0000DC410000}"/>
    <cellStyle name="금액 2 2 4 3 2" xfId="16843" xr:uid="{00000000-0005-0000-0000-0000DD410000}"/>
    <cellStyle name="금액 2 2 4 3 2 2" xfId="16844" xr:uid="{00000000-0005-0000-0000-0000DE410000}"/>
    <cellStyle name="금액 2 2 4 3 2 3" xfId="16845" xr:uid="{00000000-0005-0000-0000-0000DF410000}"/>
    <cellStyle name="금액 2 2 4 3 2 4" xfId="16846" xr:uid="{00000000-0005-0000-0000-0000E0410000}"/>
    <cellStyle name="금액 2 2 4 3 2 5" xfId="16847" xr:uid="{00000000-0005-0000-0000-0000E1410000}"/>
    <cellStyle name="금액 2 2 4 3 3" xfId="16848" xr:uid="{00000000-0005-0000-0000-0000E2410000}"/>
    <cellStyle name="금액 2 2 4 3 3 2" xfId="16849" xr:uid="{00000000-0005-0000-0000-0000E3410000}"/>
    <cellStyle name="금액 2 2 4 3 3 3" xfId="16850" xr:uid="{00000000-0005-0000-0000-0000E4410000}"/>
    <cellStyle name="금액 2 2 4 3 3 4" xfId="16851" xr:uid="{00000000-0005-0000-0000-0000E5410000}"/>
    <cellStyle name="금액 2 2 4 3 3 5" xfId="16852" xr:uid="{00000000-0005-0000-0000-0000E6410000}"/>
    <cellStyle name="금액 2 2 4 3 4" xfId="16853" xr:uid="{00000000-0005-0000-0000-0000E7410000}"/>
    <cellStyle name="금액 2 2 4 3 4 2" xfId="16854" xr:uid="{00000000-0005-0000-0000-0000E8410000}"/>
    <cellStyle name="금액 2 2 4 3 4 3" xfId="16855" xr:uid="{00000000-0005-0000-0000-0000E9410000}"/>
    <cellStyle name="금액 2 2 4 3 4 4" xfId="16856" xr:uid="{00000000-0005-0000-0000-0000EA410000}"/>
    <cellStyle name="금액 2 2 4 3 4 5" xfId="16857" xr:uid="{00000000-0005-0000-0000-0000EB410000}"/>
    <cellStyle name="금액 2 2 4 3 5" xfId="16858" xr:uid="{00000000-0005-0000-0000-0000EC410000}"/>
    <cellStyle name="금액 2 2 4 3 6" xfId="16859" xr:uid="{00000000-0005-0000-0000-0000ED410000}"/>
    <cellStyle name="금액 2 2 4 3 7" xfId="16860" xr:uid="{00000000-0005-0000-0000-0000EE410000}"/>
    <cellStyle name="금액 2 2 4 3 8" xfId="16861" xr:uid="{00000000-0005-0000-0000-0000EF410000}"/>
    <cellStyle name="금액 2 2 4 4" xfId="16862" xr:uid="{00000000-0005-0000-0000-0000F0410000}"/>
    <cellStyle name="금액 2 2 4 4 2" xfId="16863" xr:uid="{00000000-0005-0000-0000-0000F1410000}"/>
    <cellStyle name="금액 2 2 4 4 2 2" xfId="16864" xr:uid="{00000000-0005-0000-0000-0000F2410000}"/>
    <cellStyle name="금액 2 2 4 4 2 3" xfId="16865" xr:uid="{00000000-0005-0000-0000-0000F3410000}"/>
    <cellStyle name="금액 2 2 4 4 2 4" xfId="16866" xr:uid="{00000000-0005-0000-0000-0000F4410000}"/>
    <cellStyle name="금액 2 2 4 4 2 5" xfId="16867" xr:uid="{00000000-0005-0000-0000-0000F5410000}"/>
    <cellStyle name="금액 2 2 4 4 3" xfId="16868" xr:uid="{00000000-0005-0000-0000-0000F6410000}"/>
    <cellStyle name="금액 2 2 4 4 3 2" xfId="16869" xr:uid="{00000000-0005-0000-0000-0000F7410000}"/>
    <cellStyle name="금액 2 2 4 4 3 3" xfId="16870" xr:uid="{00000000-0005-0000-0000-0000F8410000}"/>
    <cellStyle name="금액 2 2 4 4 3 4" xfId="16871" xr:uid="{00000000-0005-0000-0000-0000F9410000}"/>
    <cellStyle name="금액 2 2 4 4 3 5" xfId="16872" xr:uid="{00000000-0005-0000-0000-0000FA410000}"/>
    <cellStyle name="금액 2 2 4 4 4" xfId="16873" xr:uid="{00000000-0005-0000-0000-0000FB410000}"/>
    <cellStyle name="금액 2 2 4 4 4 2" xfId="16874" xr:uid="{00000000-0005-0000-0000-0000FC410000}"/>
    <cellStyle name="금액 2 2 4 4 4 3" xfId="16875" xr:uid="{00000000-0005-0000-0000-0000FD410000}"/>
    <cellStyle name="금액 2 2 4 4 4 4" xfId="16876" xr:uid="{00000000-0005-0000-0000-0000FE410000}"/>
    <cellStyle name="금액 2 2 4 4 4 5" xfId="16877" xr:uid="{00000000-0005-0000-0000-0000FF410000}"/>
    <cellStyle name="금액 2 2 4 4 5" xfId="16878" xr:uid="{00000000-0005-0000-0000-000000420000}"/>
    <cellStyle name="금액 2 2 4 4 6" xfId="16879" xr:uid="{00000000-0005-0000-0000-000001420000}"/>
    <cellStyle name="금액 2 2 4 4 7" xfId="16880" xr:uid="{00000000-0005-0000-0000-000002420000}"/>
    <cellStyle name="금액 2 2 4 4 8" xfId="16881" xr:uid="{00000000-0005-0000-0000-000003420000}"/>
    <cellStyle name="금액 2 2 4 5" xfId="16882" xr:uid="{00000000-0005-0000-0000-000004420000}"/>
    <cellStyle name="금액 2 2 4 5 2" xfId="16883" xr:uid="{00000000-0005-0000-0000-000005420000}"/>
    <cellStyle name="금액 2 2 4 5 3" xfId="16884" xr:uid="{00000000-0005-0000-0000-000006420000}"/>
    <cellStyle name="금액 2 2 4 5 4" xfId="16885" xr:uid="{00000000-0005-0000-0000-000007420000}"/>
    <cellStyle name="금액 2 2 4 5 5" xfId="16886" xr:uid="{00000000-0005-0000-0000-000008420000}"/>
    <cellStyle name="금액 2 2 4 6" xfId="16887" xr:uid="{00000000-0005-0000-0000-000009420000}"/>
    <cellStyle name="금액 2 2 4 6 2" xfId="16888" xr:uid="{00000000-0005-0000-0000-00000A420000}"/>
    <cellStyle name="금액 2 2 4 6 3" xfId="16889" xr:uid="{00000000-0005-0000-0000-00000B420000}"/>
    <cellStyle name="금액 2 2 4 6 4" xfId="16890" xr:uid="{00000000-0005-0000-0000-00000C420000}"/>
    <cellStyle name="금액 2 2 4 6 5" xfId="16891" xr:uid="{00000000-0005-0000-0000-00000D420000}"/>
    <cellStyle name="금액 2 2 4 7" xfId="16892" xr:uid="{00000000-0005-0000-0000-00000E420000}"/>
    <cellStyle name="금액 2 2 4 7 2" xfId="16893" xr:uid="{00000000-0005-0000-0000-00000F420000}"/>
    <cellStyle name="금액 2 2 4 7 3" xfId="16894" xr:uid="{00000000-0005-0000-0000-000010420000}"/>
    <cellStyle name="금액 2 2 4 7 4" xfId="16895" xr:uid="{00000000-0005-0000-0000-000011420000}"/>
    <cellStyle name="금액 2 2 4 7 5" xfId="16896" xr:uid="{00000000-0005-0000-0000-000012420000}"/>
    <cellStyle name="금액 2 2 4 8" xfId="16897" xr:uid="{00000000-0005-0000-0000-000013420000}"/>
    <cellStyle name="금액 2 2 4 9" xfId="16898" xr:uid="{00000000-0005-0000-0000-000014420000}"/>
    <cellStyle name="금액 2 2 5" xfId="16899" xr:uid="{00000000-0005-0000-0000-000015420000}"/>
    <cellStyle name="금액 2 2 5 10" xfId="16900" xr:uid="{00000000-0005-0000-0000-000016420000}"/>
    <cellStyle name="금액 2 2 5 11" xfId="16901" xr:uid="{00000000-0005-0000-0000-000017420000}"/>
    <cellStyle name="금액 2 2 5 2" xfId="16902" xr:uid="{00000000-0005-0000-0000-000018420000}"/>
    <cellStyle name="금액 2 2 5 2 2" xfId="16903" xr:uid="{00000000-0005-0000-0000-000019420000}"/>
    <cellStyle name="금액 2 2 5 2 2 2" xfId="16904" xr:uid="{00000000-0005-0000-0000-00001A420000}"/>
    <cellStyle name="금액 2 2 5 2 2 3" xfId="16905" xr:uid="{00000000-0005-0000-0000-00001B420000}"/>
    <cellStyle name="금액 2 2 5 2 2 4" xfId="16906" xr:uid="{00000000-0005-0000-0000-00001C420000}"/>
    <cellStyle name="금액 2 2 5 2 2 5" xfId="16907" xr:uid="{00000000-0005-0000-0000-00001D420000}"/>
    <cellStyle name="금액 2 2 5 2 3" xfId="16908" xr:uid="{00000000-0005-0000-0000-00001E420000}"/>
    <cellStyle name="금액 2 2 5 2 3 2" xfId="16909" xr:uid="{00000000-0005-0000-0000-00001F420000}"/>
    <cellStyle name="금액 2 2 5 2 3 3" xfId="16910" xr:uid="{00000000-0005-0000-0000-000020420000}"/>
    <cellStyle name="금액 2 2 5 2 3 4" xfId="16911" xr:uid="{00000000-0005-0000-0000-000021420000}"/>
    <cellStyle name="금액 2 2 5 2 3 5" xfId="16912" xr:uid="{00000000-0005-0000-0000-000022420000}"/>
    <cellStyle name="금액 2 2 5 2 4" xfId="16913" xr:uid="{00000000-0005-0000-0000-000023420000}"/>
    <cellStyle name="금액 2 2 5 2 4 2" xfId="16914" xr:uid="{00000000-0005-0000-0000-000024420000}"/>
    <cellStyle name="금액 2 2 5 2 4 3" xfId="16915" xr:uid="{00000000-0005-0000-0000-000025420000}"/>
    <cellStyle name="금액 2 2 5 2 4 4" xfId="16916" xr:uid="{00000000-0005-0000-0000-000026420000}"/>
    <cellStyle name="금액 2 2 5 2 4 5" xfId="16917" xr:uid="{00000000-0005-0000-0000-000027420000}"/>
    <cellStyle name="금액 2 2 5 2 5" xfId="16918" xr:uid="{00000000-0005-0000-0000-000028420000}"/>
    <cellStyle name="금액 2 2 5 2 6" xfId="16919" xr:uid="{00000000-0005-0000-0000-000029420000}"/>
    <cellStyle name="금액 2 2 5 2 7" xfId="16920" xr:uid="{00000000-0005-0000-0000-00002A420000}"/>
    <cellStyle name="금액 2 2 5 2 8" xfId="16921" xr:uid="{00000000-0005-0000-0000-00002B420000}"/>
    <cellStyle name="금액 2 2 5 3" xfId="16922" xr:uid="{00000000-0005-0000-0000-00002C420000}"/>
    <cellStyle name="금액 2 2 5 3 2" xfId="16923" xr:uid="{00000000-0005-0000-0000-00002D420000}"/>
    <cellStyle name="금액 2 2 5 3 2 2" xfId="16924" xr:uid="{00000000-0005-0000-0000-00002E420000}"/>
    <cellStyle name="금액 2 2 5 3 2 3" xfId="16925" xr:uid="{00000000-0005-0000-0000-00002F420000}"/>
    <cellStyle name="금액 2 2 5 3 2 4" xfId="16926" xr:uid="{00000000-0005-0000-0000-000030420000}"/>
    <cellStyle name="금액 2 2 5 3 2 5" xfId="16927" xr:uid="{00000000-0005-0000-0000-000031420000}"/>
    <cellStyle name="금액 2 2 5 3 3" xfId="16928" xr:uid="{00000000-0005-0000-0000-000032420000}"/>
    <cellStyle name="금액 2 2 5 3 3 2" xfId="16929" xr:uid="{00000000-0005-0000-0000-000033420000}"/>
    <cellStyle name="금액 2 2 5 3 3 3" xfId="16930" xr:uid="{00000000-0005-0000-0000-000034420000}"/>
    <cellStyle name="금액 2 2 5 3 3 4" xfId="16931" xr:uid="{00000000-0005-0000-0000-000035420000}"/>
    <cellStyle name="금액 2 2 5 3 3 5" xfId="16932" xr:uid="{00000000-0005-0000-0000-000036420000}"/>
    <cellStyle name="금액 2 2 5 3 4" xfId="16933" xr:uid="{00000000-0005-0000-0000-000037420000}"/>
    <cellStyle name="금액 2 2 5 3 4 2" xfId="16934" xr:uid="{00000000-0005-0000-0000-000038420000}"/>
    <cellStyle name="금액 2 2 5 3 4 3" xfId="16935" xr:uid="{00000000-0005-0000-0000-000039420000}"/>
    <cellStyle name="금액 2 2 5 3 4 4" xfId="16936" xr:uid="{00000000-0005-0000-0000-00003A420000}"/>
    <cellStyle name="금액 2 2 5 3 4 5" xfId="16937" xr:uid="{00000000-0005-0000-0000-00003B420000}"/>
    <cellStyle name="금액 2 2 5 3 5" xfId="16938" xr:uid="{00000000-0005-0000-0000-00003C420000}"/>
    <cellStyle name="금액 2 2 5 3 6" xfId="16939" xr:uid="{00000000-0005-0000-0000-00003D420000}"/>
    <cellStyle name="금액 2 2 5 3 7" xfId="16940" xr:uid="{00000000-0005-0000-0000-00003E420000}"/>
    <cellStyle name="금액 2 2 5 3 8" xfId="16941" xr:uid="{00000000-0005-0000-0000-00003F420000}"/>
    <cellStyle name="금액 2 2 5 4" xfId="16942" xr:uid="{00000000-0005-0000-0000-000040420000}"/>
    <cellStyle name="금액 2 2 5 4 2" xfId="16943" xr:uid="{00000000-0005-0000-0000-000041420000}"/>
    <cellStyle name="금액 2 2 5 4 2 2" xfId="16944" xr:uid="{00000000-0005-0000-0000-000042420000}"/>
    <cellStyle name="금액 2 2 5 4 2 3" xfId="16945" xr:uid="{00000000-0005-0000-0000-000043420000}"/>
    <cellStyle name="금액 2 2 5 4 2 4" xfId="16946" xr:uid="{00000000-0005-0000-0000-000044420000}"/>
    <cellStyle name="금액 2 2 5 4 2 5" xfId="16947" xr:uid="{00000000-0005-0000-0000-000045420000}"/>
    <cellStyle name="금액 2 2 5 4 3" xfId="16948" xr:uid="{00000000-0005-0000-0000-000046420000}"/>
    <cellStyle name="금액 2 2 5 4 3 2" xfId="16949" xr:uid="{00000000-0005-0000-0000-000047420000}"/>
    <cellStyle name="금액 2 2 5 4 3 3" xfId="16950" xr:uid="{00000000-0005-0000-0000-000048420000}"/>
    <cellStyle name="금액 2 2 5 4 3 4" xfId="16951" xr:uid="{00000000-0005-0000-0000-000049420000}"/>
    <cellStyle name="금액 2 2 5 4 3 5" xfId="16952" xr:uid="{00000000-0005-0000-0000-00004A420000}"/>
    <cellStyle name="금액 2 2 5 4 4" xfId="16953" xr:uid="{00000000-0005-0000-0000-00004B420000}"/>
    <cellStyle name="금액 2 2 5 4 4 2" xfId="16954" xr:uid="{00000000-0005-0000-0000-00004C420000}"/>
    <cellStyle name="금액 2 2 5 4 4 3" xfId="16955" xr:uid="{00000000-0005-0000-0000-00004D420000}"/>
    <cellStyle name="금액 2 2 5 4 4 4" xfId="16956" xr:uid="{00000000-0005-0000-0000-00004E420000}"/>
    <cellStyle name="금액 2 2 5 4 4 5" xfId="16957" xr:uid="{00000000-0005-0000-0000-00004F420000}"/>
    <cellStyle name="금액 2 2 5 4 5" xfId="16958" xr:uid="{00000000-0005-0000-0000-000050420000}"/>
    <cellStyle name="금액 2 2 5 4 6" xfId="16959" xr:uid="{00000000-0005-0000-0000-000051420000}"/>
    <cellStyle name="금액 2 2 5 4 7" xfId="16960" xr:uid="{00000000-0005-0000-0000-000052420000}"/>
    <cellStyle name="금액 2 2 5 4 8" xfId="16961" xr:uid="{00000000-0005-0000-0000-000053420000}"/>
    <cellStyle name="금액 2 2 5 5" xfId="16962" xr:uid="{00000000-0005-0000-0000-000054420000}"/>
    <cellStyle name="금액 2 2 5 5 2" xfId="16963" xr:uid="{00000000-0005-0000-0000-000055420000}"/>
    <cellStyle name="금액 2 2 5 5 3" xfId="16964" xr:uid="{00000000-0005-0000-0000-000056420000}"/>
    <cellStyle name="금액 2 2 5 5 4" xfId="16965" xr:uid="{00000000-0005-0000-0000-000057420000}"/>
    <cellStyle name="금액 2 2 5 5 5" xfId="16966" xr:uid="{00000000-0005-0000-0000-000058420000}"/>
    <cellStyle name="금액 2 2 5 6" xfId="16967" xr:uid="{00000000-0005-0000-0000-000059420000}"/>
    <cellStyle name="금액 2 2 5 6 2" xfId="16968" xr:uid="{00000000-0005-0000-0000-00005A420000}"/>
    <cellStyle name="금액 2 2 5 6 3" xfId="16969" xr:uid="{00000000-0005-0000-0000-00005B420000}"/>
    <cellStyle name="금액 2 2 5 6 4" xfId="16970" xr:uid="{00000000-0005-0000-0000-00005C420000}"/>
    <cellStyle name="금액 2 2 5 6 5" xfId="16971" xr:uid="{00000000-0005-0000-0000-00005D420000}"/>
    <cellStyle name="금액 2 2 5 7" xfId="16972" xr:uid="{00000000-0005-0000-0000-00005E420000}"/>
    <cellStyle name="금액 2 2 5 7 2" xfId="16973" xr:uid="{00000000-0005-0000-0000-00005F420000}"/>
    <cellStyle name="금액 2 2 5 7 3" xfId="16974" xr:uid="{00000000-0005-0000-0000-000060420000}"/>
    <cellStyle name="금액 2 2 5 7 4" xfId="16975" xr:uid="{00000000-0005-0000-0000-000061420000}"/>
    <cellStyle name="금액 2 2 5 7 5" xfId="16976" xr:uid="{00000000-0005-0000-0000-000062420000}"/>
    <cellStyle name="금액 2 2 5 8" xfId="16977" xr:uid="{00000000-0005-0000-0000-000063420000}"/>
    <cellStyle name="금액 2 2 5 9" xfId="16978" xr:uid="{00000000-0005-0000-0000-000064420000}"/>
    <cellStyle name="금액 2 2 6" xfId="16979" xr:uid="{00000000-0005-0000-0000-000065420000}"/>
    <cellStyle name="금액 2 2 6 2" xfId="16980" xr:uid="{00000000-0005-0000-0000-000066420000}"/>
    <cellStyle name="금액 2 2 6 2 2" xfId="16981" xr:uid="{00000000-0005-0000-0000-000067420000}"/>
    <cellStyle name="금액 2 2 6 2 3" xfId="16982" xr:uid="{00000000-0005-0000-0000-000068420000}"/>
    <cellStyle name="금액 2 2 6 2 4" xfId="16983" xr:uid="{00000000-0005-0000-0000-000069420000}"/>
    <cellStyle name="금액 2 2 6 2 5" xfId="16984" xr:uid="{00000000-0005-0000-0000-00006A420000}"/>
    <cellStyle name="금액 2 2 6 3" xfId="16985" xr:uid="{00000000-0005-0000-0000-00006B420000}"/>
    <cellStyle name="금액 2 2 6 3 2" xfId="16986" xr:uid="{00000000-0005-0000-0000-00006C420000}"/>
    <cellStyle name="금액 2 2 6 3 3" xfId="16987" xr:uid="{00000000-0005-0000-0000-00006D420000}"/>
    <cellStyle name="금액 2 2 6 3 4" xfId="16988" xr:uid="{00000000-0005-0000-0000-00006E420000}"/>
    <cellStyle name="금액 2 2 6 3 5" xfId="16989" xr:uid="{00000000-0005-0000-0000-00006F420000}"/>
    <cellStyle name="금액 2 2 6 4" xfId="16990" xr:uid="{00000000-0005-0000-0000-000070420000}"/>
    <cellStyle name="금액 2 2 6 4 2" xfId="16991" xr:uid="{00000000-0005-0000-0000-000071420000}"/>
    <cellStyle name="금액 2 2 6 4 3" xfId="16992" xr:uid="{00000000-0005-0000-0000-000072420000}"/>
    <cellStyle name="금액 2 2 6 4 4" xfId="16993" xr:uid="{00000000-0005-0000-0000-000073420000}"/>
    <cellStyle name="금액 2 2 6 4 5" xfId="16994" xr:uid="{00000000-0005-0000-0000-000074420000}"/>
    <cellStyle name="금액 2 2 6 5" xfId="16995" xr:uid="{00000000-0005-0000-0000-000075420000}"/>
    <cellStyle name="금액 2 2 6 6" xfId="16996" xr:uid="{00000000-0005-0000-0000-000076420000}"/>
    <cellStyle name="금액 2 2 6 7" xfId="16997" xr:uid="{00000000-0005-0000-0000-000077420000}"/>
    <cellStyle name="금액 2 2 6 8" xfId="16998" xr:uid="{00000000-0005-0000-0000-000078420000}"/>
    <cellStyle name="금액 2 2 7" xfId="16999" xr:uid="{00000000-0005-0000-0000-000079420000}"/>
    <cellStyle name="금액 2 2 7 2" xfId="17000" xr:uid="{00000000-0005-0000-0000-00007A420000}"/>
    <cellStyle name="금액 2 2 7 2 2" xfId="17001" xr:uid="{00000000-0005-0000-0000-00007B420000}"/>
    <cellStyle name="금액 2 2 7 2 3" xfId="17002" xr:uid="{00000000-0005-0000-0000-00007C420000}"/>
    <cellStyle name="금액 2 2 7 2 4" xfId="17003" xr:uid="{00000000-0005-0000-0000-00007D420000}"/>
    <cellStyle name="금액 2 2 7 2 5" xfId="17004" xr:uid="{00000000-0005-0000-0000-00007E420000}"/>
    <cellStyle name="금액 2 2 7 3" xfId="17005" xr:uid="{00000000-0005-0000-0000-00007F420000}"/>
    <cellStyle name="금액 2 2 7 3 2" xfId="17006" xr:uid="{00000000-0005-0000-0000-000080420000}"/>
    <cellStyle name="금액 2 2 7 3 3" xfId="17007" xr:uid="{00000000-0005-0000-0000-000081420000}"/>
    <cellStyle name="금액 2 2 7 3 4" xfId="17008" xr:uid="{00000000-0005-0000-0000-000082420000}"/>
    <cellStyle name="금액 2 2 7 3 5" xfId="17009" xr:uid="{00000000-0005-0000-0000-000083420000}"/>
    <cellStyle name="금액 2 2 7 4" xfId="17010" xr:uid="{00000000-0005-0000-0000-000084420000}"/>
    <cellStyle name="금액 2 2 7 4 2" xfId="17011" xr:uid="{00000000-0005-0000-0000-000085420000}"/>
    <cellStyle name="금액 2 2 7 4 3" xfId="17012" xr:uid="{00000000-0005-0000-0000-000086420000}"/>
    <cellStyle name="금액 2 2 7 4 4" xfId="17013" xr:uid="{00000000-0005-0000-0000-000087420000}"/>
    <cellStyle name="금액 2 2 7 4 5" xfId="17014" xr:uid="{00000000-0005-0000-0000-000088420000}"/>
    <cellStyle name="금액 2 2 7 5" xfId="17015" xr:uid="{00000000-0005-0000-0000-000089420000}"/>
    <cellStyle name="금액 2 2 7 6" xfId="17016" xr:uid="{00000000-0005-0000-0000-00008A420000}"/>
    <cellStyle name="금액 2 2 7 7" xfId="17017" xr:uid="{00000000-0005-0000-0000-00008B420000}"/>
    <cellStyle name="금액 2 2 7 8" xfId="17018" xr:uid="{00000000-0005-0000-0000-00008C420000}"/>
    <cellStyle name="금액 2 2 8" xfId="17019" xr:uid="{00000000-0005-0000-0000-00008D420000}"/>
    <cellStyle name="금액 2 2 8 2" xfId="17020" xr:uid="{00000000-0005-0000-0000-00008E420000}"/>
    <cellStyle name="금액 2 2 8 3" xfId="17021" xr:uid="{00000000-0005-0000-0000-00008F420000}"/>
    <cellStyle name="금액 2 2 8 4" xfId="17022" xr:uid="{00000000-0005-0000-0000-000090420000}"/>
    <cellStyle name="금액 2 2 8 5" xfId="17023" xr:uid="{00000000-0005-0000-0000-000091420000}"/>
    <cellStyle name="금액 2 2 9" xfId="17024" xr:uid="{00000000-0005-0000-0000-000092420000}"/>
    <cellStyle name="금액 2 3" xfId="17025" xr:uid="{00000000-0005-0000-0000-000093420000}"/>
    <cellStyle name="금액 2 3 10" xfId="17026" xr:uid="{00000000-0005-0000-0000-000094420000}"/>
    <cellStyle name="금액 2 3 11" xfId="17027" xr:uid="{00000000-0005-0000-0000-000095420000}"/>
    <cellStyle name="금액 2 3 12" xfId="17028" xr:uid="{00000000-0005-0000-0000-000096420000}"/>
    <cellStyle name="금액 2 3 13" xfId="17029" xr:uid="{00000000-0005-0000-0000-000097420000}"/>
    <cellStyle name="금액 2 3 2" xfId="17030" xr:uid="{00000000-0005-0000-0000-000098420000}"/>
    <cellStyle name="금액 2 3 2 10" xfId="17031" xr:uid="{00000000-0005-0000-0000-000099420000}"/>
    <cellStyle name="금액 2 3 2 11" xfId="17032" xr:uid="{00000000-0005-0000-0000-00009A420000}"/>
    <cellStyle name="금액 2 3 2 2" xfId="17033" xr:uid="{00000000-0005-0000-0000-00009B420000}"/>
    <cellStyle name="금액 2 3 2 2 2" xfId="17034" xr:uid="{00000000-0005-0000-0000-00009C420000}"/>
    <cellStyle name="금액 2 3 2 2 2 2" xfId="17035" xr:uid="{00000000-0005-0000-0000-00009D420000}"/>
    <cellStyle name="금액 2 3 2 2 2 3" xfId="17036" xr:uid="{00000000-0005-0000-0000-00009E420000}"/>
    <cellStyle name="금액 2 3 2 2 2 4" xfId="17037" xr:uid="{00000000-0005-0000-0000-00009F420000}"/>
    <cellStyle name="금액 2 3 2 2 2 5" xfId="17038" xr:uid="{00000000-0005-0000-0000-0000A0420000}"/>
    <cellStyle name="금액 2 3 2 2 3" xfId="17039" xr:uid="{00000000-0005-0000-0000-0000A1420000}"/>
    <cellStyle name="금액 2 3 2 2 3 2" xfId="17040" xr:uid="{00000000-0005-0000-0000-0000A2420000}"/>
    <cellStyle name="금액 2 3 2 2 3 3" xfId="17041" xr:uid="{00000000-0005-0000-0000-0000A3420000}"/>
    <cellStyle name="금액 2 3 2 2 3 4" xfId="17042" xr:uid="{00000000-0005-0000-0000-0000A4420000}"/>
    <cellStyle name="금액 2 3 2 2 3 5" xfId="17043" xr:uid="{00000000-0005-0000-0000-0000A5420000}"/>
    <cellStyle name="금액 2 3 2 2 4" xfId="17044" xr:uid="{00000000-0005-0000-0000-0000A6420000}"/>
    <cellStyle name="금액 2 3 2 2 4 2" xfId="17045" xr:uid="{00000000-0005-0000-0000-0000A7420000}"/>
    <cellStyle name="금액 2 3 2 2 4 3" xfId="17046" xr:uid="{00000000-0005-0000-0000-0000A8420000}"/>
    <cellStyle name="금액 2 3 2 2 4 4" xfId="17047" xr:uid="{00000000-0005-0000-0000-0000A9420000}"/>
    <cellStyle name="금액 2 3 2 2 4 5" xfId="17048" xr:uid="{00000000-0005-0000-0000-0000AA420000}"/>
    <cellStyle name="금액 2 3 2 2 5" xfId="17049" xr:uid="{00000000-0005-0000-0000-0000AB420000}"/>
    <cellStyle name="금액 2 3 2 2 6" xfId="17050" xr:uid="{00000000-0005-0000-0000-0000AC420000}"/>
    <cellStyle name="금액 2 3 2 2 7" xfId="17051" xr:uid="{00000000-0005-0000-0000-0000AD420000}"/>
    <cellStyle name="금액 2 3 2 2 8" xfId="17052" xr:uid="{00000000-0005-0000-0000-0000AE420000}"/>
    <cellStyle name="금액 2 3 2 3" xfId="17053" xr:uid="{00000000-0005-0000-0000-0000AF420000}"/>
    <cellStyle name="금액 2 3 2 3 2" xfId="17054" xr:uid="{00000000-0005-0000-0000-0000B0420000}"/>
    <cellStyle name="금액 2 3 2 3 2 2" xfId="17055" xr:uid="{00000000-0005-0000-0000-0000B1420000}"/>
    <cellStyle name="금액 2 3 2 3 2 3" xfId="17056" xr:uid="{00000000-0005-0000-0000-0000B2420000}"/>
    <cellStyle name="금액 2 3 2 3 2 4" xfId="17057" xr:uid="{00000000-0005-0000-0000-0000B3420000}"/>
    <cellStyle name="금액 2 3 2 3 2 5" xfId="17058" xr:uid="{00000000-0005-0000-0000-0000B4420000}"/>
    <cellStyle name="금액 2 3 2 3 3" xfId="17059" xr:uid="{00000000-0005-0000-0000-0000B5420000}"/>
    <cellStyle name="금액 2 3 2 3 3 2" xfId="17060" xr:uid="{00000000-0005-0000-0000-0000B6420000}"/>
    <cellStyle name="금액 2 3 2 3 3 3" xfId="17061" xr:uid="{00000000-0005-0000-0000-0000B7420000}"/>
    <cellStyle name="금액 2 3 2 3 3 4" xfId="17062" xr:uid="{00000000-0005-0000-0000-0000B8420000}"/>
    <cellStyle name="금액 2 3 2 3 3 5" xfId="17063" xr:uid="{00000000-0005-0000-0000-0000B9420000}"/>
    <cellStyle name="금액 2 3 2 3 4" xfId="17064" xr:uid="{00000000-0005-0000-0000-0000BA420000}"/>
    <cellStyle name="금액 2 3 2 3 4 2" xfId="17065" xr:uid="{00000000-0005-0000-0000-0000BB420000}"/>
    <cellStyle name="금액 2 3 2 3 4 3" xfId="17066" xr:uid="{00000000-0005-0000-0000-0000BC420000}"/>
    <cellStyle name="금액 2 3 2 3 4 4" xfId="17067" xr:uid="{00000000-0005-0000-0000-0000BD420000}"/>
    <cellStyle name="금액 2 3 2 3 4 5" xfId="17068" xr:uid="{00000000-0005-0000-0000-0000BE420000}"/>
    <cellStyle name="금액 2 3 2 3 5" xfId="17069" xr:uid="{00000000-0005-0000-0000-0000BF420000}"/>
    <cellStyle name="금액 2 3 2 3 6" xfId="17070" xr:uid="{00000000-0005-0000-0000-0000C0420000}"/>
    <cellStyle name="금액 2 3 2 3 7" xfId="17071" xr:uid="{00000000-0005-0000-0000-0000C1420000}"/>
    <cellStyle name="금액 2 3 2 3 8" xfId="17072" xr:uid="{00000000-0005-0000-0000-0000C2420000}"/>
    <cellStyle name="금액 2 3 2 4" xfId="17073" xr:uid="{00000000-0005-0000-0000-0000C3420000}"/>
    <cellStyle name="금액 2 3 2 4 2" xfId="17074" xr:uid="{00000000-0005-0000-0000-0000C4420000}"/>
    <cellStyle name="금액 2 3 2 4 2 2" xfId="17075" xr:uid="{00000000-0005-0000-0000-0000C5420000}"/>
    <cellStyle name="금액 2 3 2 4 2 3" xfId="17076" xr:uid="{00000000-0005-0000-0000-0000C6420000}"/>
    <cellStyle name="금액 2 3 2 4 2 4" xfId="17077" xr:uid="{00000000-0005-0000-0000-0000C7420000}"/>
    <cellStyle name="금액 2 3 2 4 2 5" xfId="17078" xr:uid="{00000000-0005-0000-0000-0000C8420000}"/>
    <cellStyle name="금액 2 3 2 4 3" xfId="17079" xr:uid="{00000000-0005-0000-0000-0000C9420000}"/>
    <cellStyle name="금액 2 3 2 4 3 2" xfId="17080" xr:uid="{00000000-0005-0000-0000-0000CA420000}"/>
    <cellStyle name="금액 2 3 2 4 3 3" xfId="17081" xr:uid="{00000000-0005-0000-0000-0000CB420000}"/>
    <cellStyle name="금액 2 3 2 4 3 4" xfId="17082" xr:uid="{00000000-0005-0000-0000-0000CC420000}"/>
    <cellStyle name="금액 2 3 2 4 3 5" xfId="17083" xr:uid="{00000000-0005-0000-0000-0000CD420000}"/>
    <cellStyle name="금액 2 3 2 4 4" xfId="17084" xr:uid="{00000000-0005-0000-0000-0000CE420000}"/>
    <cellStyle name="금액 2 3 2 4 4 2" xfId="17085" xr:uid="{00000000-0005-0000-0000-0000CF420000}"/>
    <cellStyle name="금액 2 3 2 4 4 3" xfId="17086" xr:uid="{00000000-0005-0000-0000-0000D0420000}"/>
    <cellStyle name="금액 2 3 2 4 4 4" xfId="17087" xr:uid="{00000000-0005-0000-0000-0000D1420000}"/>
    <cellStyle name="금액 2 3 2 4 4 5" xfId="17088" xr:uid="{00000000-0005-0000-0000-0000D2420000}"/>
    <cellStyle name="금액 2 3 2 4 5" xfId="17089" xr:uid="{00000000-0005-0000-0000-0000D3420000}"/>
    <cellStyle name="금액 2 3 2 4 6" xfId="17090" xr:uid="{00000000-0005-0000-0000-0000D4420000}"/>
    <cellStyle name="금액 2 3 2 4 7" xfId="17091" xr:uid="{00000000-0005-0000-0000-0000D5420000}"/>
    <cellStyle name="금액 2 3 2 4 8" xfId="17092" xr:uid="{00000000-0005-0000-0000-0000D6420000}"/>
    <cellStyle name="금액 2 3 2 5" xfId="17093" xr:uid="{00000000-0005-0000-0000-0000D7420000}"/>
    <cellStyle name="금액 2 3 2 5 2" xfId="17094" xr:uid="{00000000-0005-0000-0000-0000D8420000}"/>
    <cellStyle name="금액 2 3 2 5 3" xfId="17095" xr:uid="{00000000-0005-0000-0000-0000D9420000}"/>
    <cellStyle name="금액 2 3 2 5 4" xfId="17096" xr:uid="{00000000-0005-0000-0000-0000DA420000}"/>
    <cellStyle name="금액 2 3 2 5 5" xfId="17097" xr:uid="{00000000-0005-0000-0000-0000DB420000}"/>
    <cellStyle name="금액 2 3 2 6" xfId="17098" xr:uid="{00000000-0005-0000-0000-0000DC420000}"/>
    <cellStyle name="금액 2 3 2 6 2" xfId="17099" xr:uid="{00000000-0005-0000-0000-0000DD420000}"/>
    <cellStyle name="금액 2 3 2 6 3" xfId="17100" xr:uid="{00000000-0005-0000-0000-0000DE420000}"/>
    <cellStyle name="금액 2 3 2 6 4" xfId="17101" xr:uid="{00000000-0005-0000-0000-0000DF420000}"/>
    <cellStyle name="금액 2 3 2 6 5" xfId="17102" xr:uid="{00000000-0005-0000-0000-0000E0420000}"/>
    <cellStyle name="금액 2 3 2 7" xfId="17103" xr:uid="{00000000-0005-0000-0000-0000E1420000}"/>
    <cellStyle name="금액 2 3 2 7 2" xfId="17104" xr:uid="{00000000-0005-0000-0000-0000E2420000}"/>
    <cellStyle name="금액 2 3 2 7 3" xfId="17105" xr:uid="{00000000-0005-0000-0000-0000E3420000}"/>
    <cellStyle name="금액 2 3 2 7 4" xfId="17106" xr:uid="{00000000-0005-0000-0000-0000E4420000}"/>
    <cellStyle name="금액 2 3 2 7 5" xfId="17107" xr:uid="{00000000-0005-0000-0000-0000E5420000}"/>
    <cellStyle name="금액 2 3 2 8" xfId="17108" xr:uid="{00000000-0005-0000-0000-0000E6420000}"/>
    <cellStyle name="금액 2 3 2 9" xfId="17109" xr:uid="{00000000-0005-0000-0000-0000E7420000}"/>
    <cellStyle name="금액 2 3 3" xfId="17110" xr:uid="{00000000-0005-0000-0000-0000E8420000}"/>
    <cellStyle name="금액 2 3 3 10" xfId="17111" xr:uid="{00000000-0005-0000-0000-0000E9420000}"/>
    <cellStyle name="금액 2 3 3 11" xfId="17112" xr:uid="{00000000-0005-0000-0000-0000EA420000}"/>
    <cellStyle name="금액 2 3 3 2" xfId="17113" xr:uid="{00000000-0005-0000-0000-0000EB420000}"/>
    <cellStyle name="금액 2 3 3 2 2" xfId="17114" xr:uid="{00000000-0005-0000-0000-0000EC420000}"/>
    <cellStyle name="금액 2 3 3 2 2 2" xfId="17115" xr:uid="{00000000-0005-0000-0000-0000ED420000}"/>
    <cellStyle name="금액 2 3 3 2 2 3" xfId="17116" xr:uid="{00000000-0005-0000-0000-0000EE420000}"/>
    <cellStyle name="금액 2 3 3 2 2 4" xfId="17117" xr:uid="{00000000-0005-0000-0000-0000EF420000}"/>
    <cellStyle name="금액 2 3 3 2 2 5" xfId="17118" xr:uid="{00000000-0005-0000-0000-0000F0420000}"/>
    <cellStyle name="금액 2 3 3 2 3" xfId="17119" xr:uid="{00000000-0005-0000-0000-0000F1420000}"/>
    <cellStyle name="금액 2 3 3 2 3 2" xfId="17120" xr:uid="{00000000-0005-0000-0000-0000F2420000}"/>
    <cellStyle name="금액 2 3 3 2 3 3" xfId="17121" xr:uid="{00000000-0005-0000-0000-0000F3420000}"/>
    <cellStyle name="금액 2 3 3 2 3 4" xfId="17122" xr:uid="{00000000-0005-0000-0000-0000F4420000}"/>
    <cellStyle name="금액 2 3 3 2 3 5" xfId="17123" xr:uid="{00000000-0005-0000-0000-0000F5420000}"/>
    <cellStyle name="금액 2 3 3 2 4" xfId="17124" xr:uid="{00000000-0005-0000-0000-0000F6420000}"/>
    <cellStyle name="금액 2 3 3 2 4 2" xfId="17125" xr:uid="{00000000-0005-0000-0000-0000F7420000}"/>
    <cellStyle name="금액 2 3 3 2 4 3" xfId="17126" xr:uid="{00000000-0005-0000-0000-0000F8420000}"/>
    <cellStyle name="금액 2 3 3 2 4 4" xfId="17127" xr:uid="{00000000-0005-0000-0000-0000F9420000}"/>
    <cellStyle name="금액 2 3 3 2 4 5" xfId="17128" xr:uid="{00000000-0005-0000-0000-0000FA420000}"/>
    <cellStyle name="금액 2 3 3 2 5" xfId="17129" xr:uid="{00000000-0005-0000-0000-0000FB420000}"/>
    <cellStyle name="금액 2 3 3 2 6" xfId="17130" xr:uid="{00000000-0005-0000-0000-0000FC420000}"/>
    <cellStyle name="금액 2 3 3 2 7" xfId="17131" xr:uid="{00000000-0005-0000-0000-0000FD420000}"/>
    <cellStyle name="금액 2 3 3 2 8" xfId="17132" xr:uid="{00000000-0005-0000-0000-0000FE420000}"/>
    <cellStyle name="금액 2 3 3 3" xfId="17133" xr:uid="{00000000-0005-0000-0000-0000FF420000}"/>
    <cellStyle name="금액 2 3 3 3 2" xfId="17134" xr:uid="{00000000-0005-0000-0000-000000430000}"/>
    <cellStyle name="금액 2 3 3 3 2 2" xfId="17135" xr:uid="{00000000-0005-0000-0000-000001430000}"/>
    <cellStyle name="금액 2 3 3 3 2 3" xfId="17136" xr:uid="{00000000-0005-0000-0000-000002430000}"/>
    <cellStyle name="금액 2 3 3 3 2 4" xfId="17137" xr:uid="{00000000-0005-0000-0000-000003430000}"/>
    <cellStyle name="금액 2 3 3 3 2 5" xfId="17138" xr:uid="{00000000-0005-0000-0000-000004430000}"/>
    <cellStyle name="금액 2 3 3 3 3" xfId="17139" xr:uid="{00000000-0005-0000-0000-000005430000}"/>
    <cellStyle name="금액 2 3 3 3 3 2" xfId="17140" xr:uid="{00000000-0005-0000-0000-000006430000}"/>
    <cellStyle name="금액 2 3 3 3 3 3" xfId="17141" xr:uid="{00000000-0005-0000-0000-000007430000}"/>
    <cellStyle name="금액 2 3 3 3 3 4" xfId="17142" xr:uid="{00000000-0005-0000-0000-000008430000}"/>
    <cellStyle name="금액 2 3 3 3 3 5" xfId="17143" xr:uid="{00000000-0005-0000-0000-000009430000}"/>
    <cellStyle name="금액 2 3 3 3 4" xfId="17144" xr:uid="{00000000-0005-0000-0000-00000A430000}"/>
    <cellStyle name="금액 2 3 3 3 4 2" xfId="17145" xr:uid="{00000000-0005-0000-0000-00000B430000}"/>
    <cellStyle name="금액 2 3 3 3 4 3" xfId="17146" xr:uid="{00000000-0005-0000-0000-00000C430000}"/>
    <cellStyle name="금액 2 3 3 3 4 4" xfId="17147" xr:uid="{00000000-0005-0000-0000-00000D430000}"/>
    <cellStyle name="금액 2 3 3 3 4 5" xfId="17148" xr:uid="{00000000-0005-0000-0000-00000E430000}"/>
    <cellStyle name="금액 2 3 3 3 5" xfId="17149" xr:uid="{00000000-0005-0000-0000-00000F430000}"/>
    <cellStyle name="금액 2 3 3 3 6" xfId="17150" xr:uid="{00000000-0005-0000-0000-000010430000}"/>
    <cellStyle name="금액 2 3 3 3 7" xfId="17151" xr:uid="{00000000-0005-0000-0000-000011430000}"/>
    <cellStyle name="금액 2 3 3 3 8" xfId="17152" xr:uid="{00000000-0005-0000-0000-000012430000}"/>
    <cellStyle name="금액 2 3 3 4" xfId="17153" xr:uid="{00000000-0005-0000-0000-000013430000}"/>
    <cellStyle name="금액 2 3 3 4 2" xfId="17154" xr:uid="{00000000-0005-0000-0000-000014430000}"/>
    <cellStyle name="금액 2 3 3 4 2 2" xfId="17155" xr:uid="{00000000-0005-0000-0000-000015430000}"/>
    <cellStyle name="금액 2 3 3 4 2 3" xfId="17156" xr:uid="{00000000-0005-0000-0000-000016430000}"/>
    <cellStyle name="금액 2 3 3 4 2 4" xfId="17157" xr:uid="{00000000-0005-0000-0000-000017430000}"/>
    <cellStyle name="금액 2 3 3 4 2 5" xfId="17158" xr:uid="{00000000-0005-0000-0000-000018430000}"/>
    <cellStyle name="금액 2 3 3 4 3" xfId="17159" xr:uid="{00000000-0005-0000-0000-000019430000}"/>
    <cellStyle name="금액 2 3 3 4 3 2" xfId="17160" xr:uid="{00000000-0005-0000-0000-00001A430000}"/>
    <cellStyle name="금액 2 3 3 4 3 3" xfId="17161" xr:uid="{00000000-0005-0000-0000-00001B430000}"/>
    <cellStyle name="금액 2 3 3 4 3 4" xfId="17162" xr:uid="{00000000-0005-0000-0000-00001C430000}"/>
    <cellStyle name="금액 2 3 3 4 3 5" xfId="17163" xr:uid="{00000000-0005-0000-0000-00001D430000}"/>
    <cellStyle name="금액 2 3 3 4 4" xfId="17164" xr:uid="{00000000-0005-0000-0000-00001E430000}"/>
    <cellStyle name="금액 2 3 3 4 4 2" xfId="17165" xr:uid="{00000000-0005-0000-0000-00001F430000}"/>
    <cellStyle name="금액 2 3 3 4 4 3" xfId="17166" xr:uid="{00000000-0005-0000-0000-000020430000}"/>
    <cellStyle name="금액 2 3 3 4 4 4" xfId="17167" xr:uid="{00000000-0005-0000-0000-000021430000}"/>
    <cellStyle name="금액 2 3 3 4 4 5" xfId="17168" xr:uid="{00000000-0005-0000-0000-000022430000}"/>
    <cellStyle name="금액 2 3 3 4 5" xfId="17169" xr:uid="{00000000-0005-0000-0000-000023430000}"/>
    <cellStyle name="금액 2 3 3 4 6" xfId="17170" xr:uid="{00000000-0005-0000-0000-000024430000}"/>
    <cellStyle name="금액 2 3 3 4 7" xfId="17171" xr:uid="{00000000-0005-0000-0000-000025430000}"/>
    <cellStyle name="금액 2 3 3 4 8" xfId="17172" xr:uid="{00000000-0005-0000-0000-000026430000}"/>
    <cellStyle name="금액 2 3 3 5" xfId="17173" xr:uid="{00000000-0005-0000-0000-000027430000}"/>
    <cellStyle name="금액 2 3 3 5 2" xfId="17174" xr:uid="{00000000-0005-0000-0000-000028430000}"/>
    <cellStyle name="금액 2 3 3 5 3" xfId="17175" xr:uid="{00000000-0005-0000-0000-000029430000}"/>
    <cellStyle name="금액 2 3 3 5 4" xfId="17176" xr:uid="{00000000-0005-0000-0000-00002A430000}"/>
    <cellStyle name="금액 2 3 3 5 5" xfId="17177" xr:uid="{00000000-0005-0000-0000-00002B430000}"/>
    <cellStyle name="금액 2 3 3 6" xfId="17178" xr:uid="{00000000-0005-0000-0000-00002C430000}"/>
    <cellStyle name="금액 2 3 3 6 2" xfId="17179" xr:uid="{00000000-0005-0000-0000-00002D430000}"/>
    <cellStyle name="금액 2 3 3 6 3" xfId="17180" xr:uid="{00000000-0005-0000-0000-00002E430000}"/>
    <cellStyle name="금액 2 3 3 6 4" xfId="17181" xr:uid="{00000000-0005-0000-0000-00002F430000}"/>
    <cellStyle name="금액 2 3 3 6 5" xfId="17182" xr:uid="{00000000-0005-0000-0000-000030430000}"/>
    <cellStyle name="금액 2 3 3 7" xfId="17183" xr:uid="{00000000-0005-0000-0000-000031430000}"/>
    <cellStyle name="금액 2 3 3 7 2" xfId="17184" xr:uid="{00000000-0005-0000-0000-000032430000}"/>
    <cellStyle name="금액 2 3 3 7 3" xfId="17185" xr:uid="{00000000-0005-0000-0000-000033430000}"/>
    <cellStyle name="금액 2 3 3 7 4" xfId="17186" xr:uid="{00000000-0005-0000-0000-000034430000}"/>
    <cellStyle name="금액 2 3 3 7 5" xfId="17187" xr:uid="{00000000-0005-0000-0000-000035430000}"/>
    <cellStyle name="금액 2 3 3 8" xfId="17188" xr:uid="{00000000-0005-0000-0000-000036430000}"/>
    <cellStyle name="금액 2 3 3 9" xfId="17189" xr:uid="{00000000-0005-0000-0000-000037430000}"/>
    <cellStyle name="금액 2 3 4" xfId="17190" xr:uid="{00000000-0005-0000-0000-000038430000}"/>
    <cellStyle name="금액 2 3 4 2" xfId="17191" xr:uid="{00000000-0005-0000-0000-000039430000}"/>
    <cellStyle name="금액 2 3 4 2 2" xfId="17192" xr:uid="{00000000-0005-0000-0000-00003A430000}"/>
    <cellStyle name="금액 2 3 4 2 3" xfId="17193" xr:uid="{00000000-0005-0000-0000-00003B430000}"/>
    <cellStyle name="금액 2 3 4 2 4" xfId="17194" xr:uid="{00000000-0005-0000-0000-00003C430000}"/>
    <cellStyle name="금액 2 3 4 2 5" xfId="17195" xr:uid="{00000000-0005-0000-0000-00003D430000}"/>
    <cellStyle name="금액 2 3 4 3" xfId="17196" xr:uid="{00000000-0005-0000-0000-00003E430000}"/>
    <cellStyle name="금액 2 3 4 3 2" xfId="17197" xr:uid="{00000000-0005-0000-0000-00003F430000}"/>
    <cellStyle name="금액 2 3 4 3 3" xfId="17198" xr:uid="{00000000-0005-0000-0000-000040430000}"/>
    <cellStyle name="금액 2 3 4 3 4" xfId="17199" xr:uid="{00000000-0005-0000-0000-000041430000}"/>
    <cellStyle name="금액 2 3 4 3 5" xfId="17200" xr:uid="{00000000-0005-0000-0000-000042430000}"/>
    <cellStyle name="금액 2 3 4 4" xfId="17201" xr:uid="{00000000-0005-0000-0000-000043430000}"/>
    <cellStyle name="금액 2 3 4 4 2" xfId="17202" xr:uid="{00000000-0005-0000-0000-000044430000}"/>
    <cellStyle name="금액 2 3 4 4 3" xfId="17203" xr:uid="{00000000-0005-0000-0000-000045430000}"/>
    <cellStyle name="금액 2 3 4 4 4" xfId="17204" xr:uid="{00000000-0005-0000-0000-000046430000}"/>
    <cellStyle name="금액 2 3 4 4 5" xfId="17205" xr:uid="{00000000-0005-0000-0000-000047430000}"/>
    <cellStyle name="금액 2 3 4 5" xfId="17206" xr:uid="{00000000-0005-0000-0000-000048430000}"/>
    <cellStyle name="금액 2 3 4 6" xfId="17207" xr:uid="{00000000-0005-0000-0000-000049430000}"/>
    <cellStyle name="금액 2 3 4 7" xfId="17208" xr:uid="{00000000-0005-0000-0000-00004A430000}"/>
    <cellStyle name="금액 2 3 4 8" xfId="17209" xr:uid="{00000000-0005-0000-0000-00004B430000}"/>
    <cellStyle name="금액 2 3 5" xfId="17210" xr:uid="{00000000-0005-0000-0000-00004C430000}"/>
    <cellStyle name="금액 2 3 5 2" xfId="17211" xr:uid="{00000000-0005-0000-0000-00004D430000}"/>
    <cellStyle name="금액 2 3 5 2 2" xfId="17212" xr:uid="{00000000-0005-0000-0000-00004E430000}"/>
    <cellStyle name="금액 2 3 5 2 3" xfId="17213" xr:uid="{00000000-0005-0000-0000-00004F430000}"/>
    <cellStyle name="금액 2 3 5 2 4" xfId="17214" xr:uid="{00000000-0005-0000-0000-000050430000}"/>
    <cellStyle name="금액 2 3 5 2 5" xfId="17215" xr:uid="{00000000-0005-0000-0000-000051430000}"/>
    <cellStyle name="금액 2 3 5 3" xfId="17216" xr:uid="{00000000-0005-0000-0000-000052430000}"/>
    <cellStyle name="금액 2 3 5 3 2" xfId="17217" xr:uid="{00000000-0005-0000-0000-000053430000}"/>
    <cellStyle name="금액 2 3 5 3 3" xfId="17218" xr:uid="{00000000-0005-0000-0000-000054430000}"/>
    <cellStyle name="금액 2 3 5 3 4" xfId="17219" xr:uid="{00000000-0005-0000-0000-000055430000}"/>
    <cellStyle name="금액 2 3 5 3 5" xfId="17220" xr:uid="{00000000-0005-0000-0000-000056430000}"/>
    <cellStyle name="금액 2 3 5 4" xfId="17221" xr:uid="{00000000-0005-0000-0000-000057430000}"/>
    <cellStyle name="금액 2 3 5 4 2" xfId="17222" xr:uid="{00000000-0005-0000-0000-000058430000}"/>
    <cellStyle name="금액 2 3 5 4 3" xfId="17223" xr:uid="{00000000-0005-0000-0000-000059430000}"/>
    <cellStyle name="금액 2 3 5 4 4" xfId="17224" xr:uid="{00000000-0005-0000-0000-00005A430000}"/>
    <cellStyle name="금액 2 3 5 4 5" xfId="17225" xr:uid="{00000000-0005-0000-0000-00005B430000}"/>
    <cellStyle name="금액 2 3 5 5" xfId="17226" xr:uid="{00000000-0005-0000-0000-00005C430000}"/>
    <cellStyle name="금액 2 3 5 6" xfId="17227" xr:uid="{00000000-0005-0000-0000-00005D430000}"/>
    <cellStyle name="금액 2 3 5 7" xfId="17228" xr:uid="{00000000-0005-0000-0000-00005E430000}"/>
    <cellStyle name="금액 2 3 5 8" xfId="17229" xr:uid="{00000000-0005-0000-0000-00005F430000}"/>
    <cellStyle name="금액 2 3 6" xfId="17230" xr:uid="{00000000-0005-0000-0000-000060430000}"/>
    <cellStyle name="금액 2 3 6 2" xfId="17231" xr:uid="{00000000-0005-0000-0000-000061430000}"/>
    <cellStyle name="금액 2 3 6 2 2" xfId="17232" xr:uid="{00000000-0005-0000-0000-000062430000}"/>
    <cellStyle name="금액 2 3 6 2 3" xfId="17233" xr:uid="{00000000-0005-0000-0000-000063430000}"/>
    <cellStyle name="금액 2 3 6 2 4" xfId="17234" xr:uid="{00000000-0005-0000-0000-000064430000}"/>
    <cellStyle name="금액 2 3 6 2 5" xfId="17235" xr:uid="{00000000-0005-0000-0000-000065430000}"/>
    <cellStyle name="금액 2 3 6 3" xfId="17236" xr:uid="{00000000-0005-0000-0000-000066430000}"/>
    <cellStyle name="금액 2 3 6 3 2" xfId="17237" xr:uid="{00000000-0005-0000-0000-000067430000}"/>
    <cellStyle name="금액 2 3 6 3 3" xfId="17238" xr:uid="{00000000-0005-0000-0000-000068430000}"/>
    <cellStyle name="금액 2 3 6 3 4" xfId="17239" xr:uid="{00000000-0005-0000-0000-000069430000}"/>
    <cellStyle name="금액 2 3 6 3 5" xfId="17240" xr:uid="{00000000-0005-0000-0000-00006A430000}"/>
    <cellStyle name="금액 2 3 6 4" xfId="17241" xr:uid="{00000000-0005-0000-0000-00006B430000}"/>
    <cellStyle name="금액 2 3 6 4 2" xfId="17242" xr:uid="{00000000-0005-0000-0000-00006C430000}"/>
    <cellStyle name="금액 2 3 6 4 3" xfId="17243" xr:uid="{00000000-0005-0000-0000-00006D430000}"/>
    <cellStyle name="금액 2 3 6 4 4" xfId="17244" xr:uid="{00000000-0005-0000-0000-00006E430000}"/>
    <cellStyle name="금액 2 3 6 4 5" xfId="17245" xr:uid="{00000000-0005-0000-0000-00006F430000}"/>
    <cellStyle name="금액 2 3 6 5" xfId="17246" xr:uid="{00000000-0005-0000-0000-000070430000}"/>
    <cellStyle name="금액 2 3 6 6" xfId="17247" xr:uid="{00000000-0005-0000-0000-000071430000}"/>
    <cellStyle name="금액 2 3 6 7" xfId="17248" xr:uid="{00000000-0005-0000-0000-000072430000}"/>
    <cellStyle name="금액 2 3 6 8" xfId="17249" xr:uid="{00000000-0005-0000-0000-000073430000}"/>
    <cellStyle name="금액 2 3 7" xfId="17250" xr:uid="{00000000-0005-0000-0000-000074430000}"/>
    <cellStyle name="금액 2 3 7 2" xfId="17251" xr:uid="{00000000-0005-0000-0000-000075430000}"/>
    <cellStyle name="금액 2 3 7 3" xfId="17252" xr:uid="{00000000-0005-0000-0000-000076430000}"/>
    <cellStyle name="금액 2 3 7 4" xfId="17253" xr:uid="{00000000-0005-0000-0000-000077430000}"/>
    <cellStyle name="금액 2 3 7 5" xfId="17254" xr:uid="{00000000-0005-0000-0000-000078430000}"/>
    <cellStyle name="금액 2 3 8" xfId="17255" xr:uid="{00000000-0005-0000-0000-000079430000}"/>
    <cellStyle name="금액 2 3 8 2" xfId="17256" xr:uid="{00000000-0005-0000-0000-00007A430000}"/>
    <cellStyle name="금액 2 3 8 3" xfId="17257" xr:uid="{00000000-0005-0000-0000-00007B430000}"/>
    <cellStyle name="금액 2 3 8 4" xfId="17258" xr:uid="{00000000-0005-0000-0000-00007C430000}"/>
    <cellStyle name="금액 2 3 8 5" xfId="17259" xr:uid="{00000000-0005-0000-0000-00007D430000}"/>
    <cellStyle name="금액 2 3 9" xfId="17260" xr:uid="{00000000-0005-0000-0000-00007E430000}"/>
    <cellStyle name="금액 2 3 9 2" xfId="17261" xr:uid="{00000000-0005-0000-0000-00007F430000}"/>
    <cellStyle name="금액 2 3 9 3" xfId="17262" xr:uid="{00000000-0005-0000-0000-000080430000}"/>
    <cellStyle name="금액 2 3 9 4" xfId="17263" xr:uid="{00000000-0005-0000-0000-000081430000}"/>
    <cellStyle name="금액 2 3 9 5" xfId="17264" xr:uid="{00000000-0005-0000-0000-000082430000}"/>
    <cellStyle name="금액 2 4" xfId="17265" xr:uid="{00000000-0005-0000-0000-000083430000}"/>
    <cellStyle name="금액 2 4 10" xfId="17266" xr:uid="{00000000-0005-0000-0000-000084430000}"/>
    <cellStyle name="금액 2 4 11" xfId="17267" xr:uid="{00000000-0005-0000-0000-000085430000}"/>
    <cellStyle name="금액 2 4 2" xfId="17268" xr:uid="{00000000-0005-0000-0000-000086430000}"/>
    <cellStyle name="금액 2 4 2 2" xfId="17269" xr:uid="{00000000-0005-0000-0000-000087430000}"/>
    <cellStyle name="금액 2 4 2 2 2" xfId="17270" xr:uid="{00000000-0005-0000-0000-000088430000}"/>
    <cellStyle name="금액 2 4 2 2 3" xfId="17271" xr:uid="{00000000-0005-0000-0000-000089430000}"/>
    <cellStyle name="금액 2 4 2 2 4" xfId="17272" xr:uid="{00000000-0005-0000-0000-00008A430000}"/>
    <cellStyle name="금액 2 4 2 2 5" xfId="17273" xr:uid="{00000000-0005-0000-0000-00008B430000}"/>
    <cellStyle name="금액 2 4 2 3" xfId="17274" xr:uid="{00000000-0005-0000-0000-00008C430000}"/>
    <cellStyle name="금액 2 4 2 3 2" xfId="17275" xr:uid="{00000000-0005-0000-0000-00008D430000}"/>
    <cellStyle name="금액 2 4 2 3 3" xfId="17276" xr:uid="{00000000-0005-0000-0000-00008E430000}"/>
    <cellStyle name="금액 2 4 2 3 4" xfId="17277" xr:uid="{00000000-0005-0000-0000-00008F430000}"/>
    <cellStyle name="금액 2 4 2 3 5" xfId="17278" xr:uid="{00000000-0005-0000-0000-000090430000}"/>
    <cellStyle name="금액 2 4 2 4" xfId="17279" xr:uid="{00000000-0005-0000-0000-000091430000}"/>
    <cellStyle name="금액 2 4 2 4 2" xfId="17280" xr:uid="{00000000-0005-0000-0000-000092430000}"/>
    <cellStyle name="금액 2 4 2 4 3" xfId="17281" xr:uid="{00000000-0005-0000-0000-000093430000}"/>
    <cellStyle name="금액 2 4 2 4 4" xfId="17282" xr:uid="{00000000-0005-0000-0000-000094430000}"/>
    <cellStyle name="금액 2 4 2 4 5" xfId="17283" xr:uid="{00000000-0005-0000-0000-000095430000}"/>
    <cellStyle name="금액 2 4 2 5" xfId="17284" xr:uid="{00000000-0005-0000-0000-000096430000}"/>
    <cellStyle name="금액 2 4 2 6" xfId="17285" xr:uid="{00000000-0005-0000-0000-000097430000}"/>
    <cellStyle name="금액 2 4 2 7" xfId="17286" xr:uid="{00000000-0005-0000-0000-000098430000}"/>
    <cellStyle name="금액 2 4 2 8" xfId="17287" xr:uid="{00000000-0005-0000-0000-000099430000}"/>
    <cellStyle name="금액 2 4 3" xfId="17288" xr:uid="{00000000-0005-0000-0000-00009A430000}"/>
    <cellStyle name="금액 2 4 3 2" xfId="17289" xr:uid="{00000000-0005-0000-0000-00009B430000}"/>
    <cellStyle name="금액 2 4 3 2 2" xfId="17290" xr:uid="{00000000-0005-0000-0000-00009C430000}"/>
    <cellStyle name="금액 2 4 3 2 3" xfId="17291" xr:uid="{00000000-0005-0000-0000-00009D430000}"/>
    <cellStyle name="금액 2 4 3 2 4" xfId="17292" xr:uid="{00000000-0005-0000-0000-00009E430000}"/>
    <cellStyle name="금액 2 4 3 2 5" xfId="17293" xr:uid="{00000000-0005-0000-0000-00009F430000}"/>
    <cellStyle name="금액 2 4 3 3" xfId="17294" xr:uid="{00000000-0005-0000-0000-0000A0430000}"/>
    <cellStyle name="금액 2 4 3 3 2" xfId="17295" xr:uid="{00000000-0005-0000-0000-0000A1430000}"/>
    <cellStyle name="금액 2 4 3 3 3" xfId="17296" xr:uid="{00000000-0005-0000-0000-0000A2430000}"/>
    <cellStyle name="금액 2 4 3 3 4" xfId="17297" xr:uid="{00000000-0005-0000-0000-0000A3430000}"/>
    <cellStyle name="금액 2 4 3 3 5" xfId="17298" xr:uid="{00000000-0005-0000-0000-0000A4430000}"/>
    <cellStyle name="금액 2 4 3 4" xfId="17299" xr:uid="{00000000-0005-0000-0000-0000A5430000}"/>
    <cellStyle name="금액 2 4 3 4 2" xfId="17300" xr:uid="{00000000-0005-0000-0000-0000A6430000}"/>
    <cellStyle name="금액 2 4 3 4 3" xfId="17301" xr:uid="{00000000-0005-0000-0000-0000A7430000}"/>
    <cellStyle name="금액 2 4 3 4 4" xfId="17302" xr:uid="{00000000-0005-0000-0000-0000A8430000}"/>
    <cellStyle name="금액 2 4 3 4 5" xfId="17303" xr:uid="{00000000-0005-0000-0000-0000A9430000}"/>
    <cellStyle name="금액 2 4 3 5" xfId="17304" xr:uid="{00000000-0005-0000-0000-0000AA430000}"/>
    <cellStyle name="금액 2 4 3 6" xfId="17305" xr:uid="{00000000-0005-0000-0000-0000AB430000}"/>
    <cellStyle name="금액 2 4 3 7" xfId="17306" xr:uid="{00000000-0005-0000-0000-0000AC430000}"/>
    <cellStyle name="금액 2 4 3 8" xfId="17307" xr:uid="{00000000-0005-0000-0000-0000AD430000}"/>
    <cellStyle name="금액 2 4 4" xfId="17308" xr:uid="{00000000-0005-0000-0000-0000AE430000}"/>
    <cellStyle name="금액 2 4 4 2" xfId="17309" xr:uid="{00000000-0005-0000-0000-0000AF430000}"/>
    <cellStyle name="금액 2 4 4 2 2" xfId="17310" xr:uid="{00000000-0005-0000-0000-0000B0430000}"/>
    <cellStyle name="금액 2 4 4 2 3" xfId="17311" xr:uid="{00000000-0005-0000-0000-0000B1430000}"/>
    <cellStyle name="금액 2 4 4 2 4" xfId="17312" xr:uid="{00000000-0005-0000-0000-0000B2430000}"/>
    <cellStyle name="금액 2 4 4 2 5" xfId="17313" xr:uid="{00000000-0005-0000-0000-0000B3430000}"/>
    <cellStyle name="금액 2 4 4 3" xfId="17314" xr:uid="{00000000-0005-0000-0000-0000B4430000}"/>
    <cellStyle name="금액 2 4 4 3 2" xfId="17315" xr:uid="{00000000-0005-0000-0000-0000B5430000}"/>
    <cellStyle name="금액 2 4 4 3 3" xfId="17316" xr:uid="{00000000-0005-0000-0000-0000B6430000}"/>
    <cellStyle name="금액 2 4 4 3 4" xfId="17317" xr:uid="{00000000-0005-0000-0000-0000B7430000}"/>
    <cellStyle name="금액 2 4 4 3 5" xfId="17318" xr:uid="{00000000-0005-0000-0000-0000B8430000}"/>
    <cellStyle name="금액 2 4 4 4" xfId="17319" xr:uid="{00000000-0005-0000-0000-0000B9430000}"/>
    <cellStyle name="금액 2 4 4 4 2" xfId="17320" xr:uid="{00000000-0005-0000-0000-0000BA430000}"/>
    <cellStyle name="금액 2 4 4 4 3" xfId="17321" xr:uid="{00000000-0005-0000-0000-0000BB430000}"/>
    <cellStyle name="금액 2 4 4 4 4" xfId="17322" xr:uid="{00000000-0005-0000-0000-0000BC430000}"/>
    <cellStyle name="금액 2 4 4 4 5" xfId="17323" xr:uid="{00000000-0005-0000-0000-0000BD430000}"/>
    <cellStyle name="금액 2 4 4 5" xfId="17324" xr:uid="{00000000-0005-0000-0000-0000BE430000}"/>
    <cellStyle name="금액 2 4 4 6" xfId="17325" xr:uid="{00000000-0005-0000-0000-0000BF430000}"/>
    <cellStyle name="금액 2 4 4 7" xfId="17326" xr:uid="{00000000-0005-0000-0000-0000C0430000}"/>
    <cellStyle name="금액 2 4 4 8" xfId="17327" xr:uid="{00000000-0005-0000-0000-0000C1430000}"/>
    <cellStyle name="금액 2 4 5" xfId="17328" xr:uid="{00000000-0005-0000-0000-0000C2430000}"/>
    <cellStyle name="금액 2 4 5 2" xfId="17329" xr:uid="{00000000-0005-0000-0000-0000C3430000}"/>
    <cellStyle name="금액 2 4 5 3" xfId="17330" xr:uid="{00000000-0005-0000-0000-0000C4430000}"/>
    <cellStyle name="금액 2 4 5 4" xfId="17331" xr:uid="{00000000-0005-0000-0000-0000C5430000}"/>
    <cellStyle name="금액 2 4 5 5" xfId="17332" xr:uid="{00000000-0005-0000-0000-0000C6430000}"/>
    <cellStyle name="금액 2 4 6" xfId="17333" xr:uid="{00000000-0005-0000-0000-0000C7430000}"/>
    <cellStyle name="금액 2 4 6 2" xfId="17334" xr:uid="{00000000-0005-0000-0000-0000C8430000}"/>
    <cellStyle name="금액 2 4 6 3" xfId="17335" xr:uid="{00000000-0005-0000-0000-0000C9430000}"/>
    <cellStyle name="금액 2 4 6 4" xfId="17336" xr:uid="{00000000-0005-0000-0000-0000CA430000}"/>
    <cellStyle name="금액 2 4 6 5" xfId="17337" xr:uid="{00000000-0005-0000-0000-0000CB430000}"/>
    <cellStyle name="금액 2 4 7" xfId="17338" xr:uid="{00000000-0005-0000-0000-0000CC430000}"/>
    <cellStyle name="금액 2 4 7 2" xfId="17339" xr:uid="{00000000-0005-0000-0000-0000CD430000}"/>
    <cellStyle name="금액 2 4 7 3" xfId="17340" xr:uid="{00000000-0005-0000-0000-0000CE430000}"/>
    <cellStyle name="금액 2 4 7 4" xfId="17341" xr:uid="{00000000-0005-0000-0000-0000CF430000}"/>
    <cellStyle name="금액 2 4 7 5" xfId="17342" xr:uid="{00000000-0005-0000-0000-0000D0430000}"/>
    <cellStyle name="금액 2 4 8" xfId="17343" xr:uid="{00000000-0005-0000-0000-0000D1430000}"/>
    <cellStyle name="금액 2 4 9" xfId="17344" xr:uid="{00000000-0005-0000-0000-0000D2430000}"/>
    <cellStyle name="금액 2 5" xfId="17345" xr:uid="{00000000-0005-0000-0000-0000D3430000}"/>
    <cellStyle name="금액 2 5 10" xfId="17346" xr:uid="{00000000-0005-0000-0000-0000D4430000}"/>
    <cellStyle name="금액 2 5 11" xfId="17347" xr:uid="{00000000-0005-0000-0000-0000D5430000}"/>
    <cellStyle name="금액 2 5 2" xfId="17348" xr:uid="{00000000-0005-0000-0000-0000D6430000}"/>
    <cellStyle name="금액 2 5 2 2" xfId="17349" xr:uid="{00000000-0005-0000-0000-0000D7430000}"/>
    <cellStyle name="금액 2 5 2 2 2" xfId="17350" xr:uid="{00000000-0005-0000-0000-0000D8430000}"/>
    <cellStyle name="금액 2 5 2 2 3" xfId="17351" xr:uid="{00000000-0005-0000-0000-0000D9430000}"/>
    <cellStyle name="금액 2 5 2 2 4" xfId="17352" xr:uid="{00000000-0005-0000-0000-0000DA430000}"/>
    <cellStyle name="금액 2 5 2 2 5" xfId="17353" xr:uid="{00000000-0005-0000-0000-0000DB430000}"/>
    <cellStyle name="금액 2 5 2 3" xfId="17354" xr:uid="{00000000-0005-0000-0000-0000DC430000}"/>
    <cellStyle name="금액 2 5 2 3 2" xfId="17355" xr:uid="{00000000-0005-0000-0000-0000DD430000}"/>
    <cellStyle name="금액 2 5 2 3 3" xfId="17356" xr:uid="{00000000-0005-0000-0000-0000DE430000}"/>
    <cellStyle name="금액 2 5 2 3 4" xfId="17357" xr:uid="{00000000-0005-0000-0000-0000DF430000}"/>
    <cellStyle name="금액 2 5 2 3 5" xfId="17358" xr:uid="{00000000-0005-0000-0000-0000E0430000}"/>
    <cellStyle name="금액 2 5 2 4" xfId="17359" xr:uid="{00000000-0005-0000-0000-0000E1430000}"/>
    <cellStyle name="금액 2 5 2 4 2" xfId="17360" xr:uid="{00000000-0005-0000-0000-0000E2430000}"/>
    <cellStyle name="금액 2 5 2 4 3" xfId="17361" xr:uid="{00000000-0005-0000-0000-0000E3430000}"/>
    <cellStyle name="금액 2 5 2 4 4" xfId="17362" xr:uid="{00000000-0005-0000-0000-0000E4430000}"/>
    <cellStyle name="금액 2 5 2 4 5" xfId="17363" xr:uid="{00000000-0005-0000-0000-0000E5430000}"/>
    <cellStyle name="금액 2 5 2 5" xfId="17364" xr:uid="{00000000-0005-0000-0000-0000E6430000}"/>
    <cellStyle name="금액 2 5 2 6" xfId="17365" xr:uid="{00000000-0005-0000-0000-0000E7430000}"/>
    <cellStyle name="금액 2 5 2 7" xfId="17366" xr:uid="{00000000-0005-0000-0000-0000E8430000}"/>
    <cellStyle name="금액 2 5 2 8" xfId="17367" xr:uid="{00000000-0005-0000-0000-0000E9430000}"/>
    <cellStyle name="금액 2 5 3" xfId="17368" xr:uid="{00000000-0005-0000-0000-0000EA430000}"/>
    <cellStyle name="금액 2 5 3 2" xfId="17369" xr:uid="{00000000-0005-0000-0000-0000EB430000}"/>
    <cellStyle name="금액 2 5 3 2 2" xfId="17370" xr:uid="{00000000-0005-0000-0000-0000EC430000}"/>
    <cellStyle name="금액 2 5 3 2 3" xfId="17371" xr:uid="{00000000-0005-0000-0000-0000ED430000}"/>
    <cellStyle name="금액 2 5 3 2 4" xfId="17372" xr:uid="{00000000-0005-0000-0000-0000EE430000}"/>
    <cellStyle name="금액 2 5 3 2 5" xfId="17373" xr:uid="{00000000-0005-0000-0000-0000EF430000}"/>
    <cellStyle name="금액 2 5 3 3" xfId="17374" xr:uid="{00000000-0005-0000-0000-0000F0430000}"/>
    <cellStyle name="금액 2 5 3 3 2" xfId="17375" xr:uid="{00000000-0005-0000-0000-0000F1430000}"/>
    <cellStyle name="금액 2 5 3 3 3" xfId="17376" xr:uid="{00000000-0005-0000-0000-0000F2430000}"/>
    <cellStyle name="금액 2 5 3 3 4" xfId="17377" xr:uid="{00000000-0005-0000-0000-0000F3430000}"/>
    <cellStyle name="금액 2 5 3 3 5" xfId="17378" xr:uid="{00000000-0005-0000-0000-0000F4430000}"/>
    <cellStyle name="금액 2 5 3 4" xfId="17379" xr:uid="{00000000-0005-0000-0000-0000F5430000}"/>
    <cellStyle name="금액 2 5 3 4 2" xfId="17380" xr:uid="{00000000-0005-0000-0000-0000F6430000}"/>
    <cellStyle name="금액 2 5 3 4 3" xfId="17381" xr:uid="{00000000-0005-0000-0000-0000F7430000}"/>
    <cellStyle name="금액 2 5 3 4 4" xfId="17382" xr:uid="{00000000-0005-0000-0000-0000F8430000}"/>
    <cellStyle name="금액 2 5 3 4 5" xfId="17383" xr:uid="{00000000-0005-0000-0000-0000F9430000}"/>
    <cellStyle name="금액 2 5 3 5" xfId="17384" xr:uid="{00000000-0005-0000-0000-0000FA430000}"/>
    <cellStyle name="금액 2 5 3 6" xfId="17385" xr:uid="{00000000-0005-0000-0000-0000FB430000}"/>
    <cellStyle name="금액 2 5 3 7" xfId="17386" xr:uid="{00000000-0005-0000-0000-0000FC430000}"/>
    <cellStyle name="금액 2 5 3 8" xfId="17387" xr:uid="{00000000-0005-0000-0000-0000FD430000}"/>
    <cellStyle name="금액 2 5 4" xfId="17388" xr:uid="{00000000-0005-0000-0000-0000FE430000}"/>
    <cellStyle name="금액 2 5 4 2" xfId="17389" xr:uid="{00000000-0005-0000-0000-0000FF430000}"/>
    <cellStyle name="금액 2 5 4 2 2" xfId="17390" xr:uid="{00000000-0005-0000-0000-000000440000}"/>
    <cellStyle name="금액 2 5 4 2 3" xfId="17391" xr:uid="{00000000-0005-0000-0000-000001440000}"/>
    <cellStyle name="금액 2 5 4 2 4" xfId="17392" xr:uid="{00000000-0005-0000-0000-000002440000}"/>
    <cellStyle name="금액 2 5 4 2 5" xfId="17393" xr:uid="{00000000-0005-0000-0000-000003440000}"/>
    <cellStyle name="금액 2 5 4 3" xfId="17394" xr:uid="{00000000-0005-0000-0000-000004440000}"/>
    <cellStyle name="금액 2 5 4 3 2" xfId="17395" xr:uid="{00000000-0005-0000-0000-000005440000}"/>
    <cellStyle name="금액 2 5 4 3 3" xfId="17396" xr:uid="{00000000-0005-0000-0000-000006440000}"/>
    <cellStyle name="금액 2 5 4 3 4" xfId="17397" xr:uid="{00000000-0005-0000-0000-000007440000}"/>
    <cellStyle name="금액 2 5 4 3 5" xfId="17398" xr:uid="{00000000-0005-0000-0000-000008440000}"/>
    <cellStyle name="금액 2 5 4 4" xfId="17399" xr:uid="{00000000-0005-0000-0000-000009440000}"/>
    <cellStyle name="금액 2 5 4 4 2" xfId="17400" xr:uid="{00000000-0005-0000-0000-00000A440000}"/>
    <cellStyle name="금액 2 5 4 4 3" xfId="17401" xr:uid="{00000000-0005-0000-0000-00000B440000}"/>
    <cellStyle name="금액 2 5 4 4 4" xfId="17402" xr:uid="{00000000-0005-0000-0000-00000C440000}"/>
    <cellStyle name="금액 2 5 4 4 5" xfId="17403" xr:uid="{00000000-0005-0000-0000-00000D440000}"/>
    <cellStyle name="금액 2 5 4 5" xfId="17404" xr:uid="{00000000-0005-0000-0000-00000E440000}"/>
    <cellStyle name="금액 2 5 4 6" xfId="17405" xr:uid="{00000000-0005-0000-0000-00000F440000}"/>
    <cellStyle name="금액 2 5 4 7" xfId="17406" xr:uid="{00000000-0005-0000-0000-000010440000}"/>
    <cellStyle name="금액 2 5 4 8" xfId="17407" xr:uid="{00000000-0005-0000-0000-000011440000}"/>
    <cellStyle name="금액 2 5 5" xfId="17408" xr:uid="{00000000-0005-0000-0000-000012440000}"/>
    <cellStyle name="금액 2 5 5 2" xfId="17409" xr:uid="{00000000-0005-0000-0000-000013440000}"/>
    <cellStyle name="금액 2 5 5 3" xfId="17410" xr:uid="{00000000-0005-0000-0000-000014440000}"/>
    <cellStyle name="금액 2 5 5 4" xfId="17411" xr:uid="{00000000-0005-0000-0000-000015440000}"/>
    <cellStyle name="금액 2 5 5 5" xfId="17412" xr:uid="{00000000-0005-0000-0000-000016440000}"/>
    <cellStyle name="금액 2 5 6" xfId="17413" xr:uid="{00000000-0005-0000-0000-000017440000}"/>
    <cellStyle name="금액 2 5 6 2" xfId="17414" xr:uid="{00000000-0005-0000-0000-000018440000}"/>
    <cellStyle name="금액 2 5 6 3" xfId="17415" xr:uid="{00000000-0005-0000-0000-000019440000}"/>
    <cellStyle name="금액 2 5 6 4" xfId="17416" xr:uid="{00000000-0005-0000-0000-00001A440000}"/>
    <cellStyle name="금액 2 5 6 5" xfId="17417" xr:uid="{00000000-0005-0000-0000-00001B440000}"/>
    <cellStyle name="금액 2 5 7" xfId="17418" xr:uid="{00000000-0005-0000-0000-00001C440000}"/>
    <cellStyle name="금액 2 5 7 2" xfId="17419" xr:uid="{00000000-0005-0000-0000-00001D440000}"/>
    <cellStyle name="금액 2 5 7 3" xfId="17420" xr:uid="{00000000-0005-0000-0000-00001E440000}"/>
    <cellStyle name="금액 2 5 7 4" xfId="17421" xr:uid="{00000000-0005-0000-0000-00001F440000}"/>
    <cellStyle name="금액 2 5 7 5" xfId="17422" xr:uid="{00000000-0005-0000-0000-000020440000}"/>
    <cellStyle name="금액 2 5 8" xfId="17423" xr:uid="{00000000-0005-0000-0000-000021440000}"/>
    <cellStyle name="금액 2 5 9" xfId="17424" xr:uid="{00000000-0005-0000-0000-000022440000}"/>
    <cellStyle name="금액 2 6" xfId="17425" xr:uid="{00000000-0005-0000-0000-000023440000}"/>
    <cellStyle name="금액 2 6 2" xfId="17426" xr:uid="{00000000-0005-0000-0000-000024440000}"/>
    <cellStyle name="금액 2 6 2 2" xfId="17427" xr:uid="{00000000-0005-0000-0000-000025440000}"/>
    <cellStyle name="금액 2 6 2 3" xfId="17428" xr:uid="{00000000-0005-0000-0000-000026440000}"/>
    <cellStyle name="금액 2 6 2 4" xfId="17429" xr:uid="{00000000-0005-0000-0000-000027440000}"/>
    <cellStyle name="금액 2 6 2 5" xfId="17430" xr:uid="{00000000-0005-0000-0000-000028440000}"/>
    <cellStyle name="금액 2 6 3" xfId="17431" xr:uid="{00000000-0005-0000-0000-000029440000}"/>
    <cellStyle name="금액 2 6 3 2" xfId="17432" xr:uid="{00000000-0005-0000-0000-00002A440000}"/>
    <cellStyle name="금액 2 6 3 3" xfId="17433" xr:uid="{00000000-0005-0000-0000-00002B440000}"/>
    <cellStyle name="금액 2 6 3 4" xfId="17434" xr:uid="{00000000-0005-0000-0000-00002C440000}"/>
    <cellStyle name="금액 2 6 3 5" xfId="17435" xr:uid="{00000000-0005-0000-0000-00002D440000}"/>
    <cellStyle name="금액 2 6 4" xfId="17436" xr:uid="{00000000-0005-0000-0000-00002E440000}"/>
    <cellStyle name="금액 2 6 4 2" xfId="17437" xr:uid="{00000000-0005-0000-0000-00002F440000}"/>
    <cellStyle name="금액 2 6 4 3" xfId="17438" xr:uid="{00000000-0005-0000-0000-000030440000}"/>
    <cellStyle name="금액 2 6 4 4" xfId="17439" xr:uid="{00000000-0005-0000-0000-000031440000}"/>
    <cellStyle name="금액 2 6 4 5" xfId="17440" xr:uid="{00000000-0005-0000-0000-000032440000}"/>
    <cellStyle name="금액 2 6 5" xfId="17441" xr:uid="{00000000-0005-0000-0000-000033440000}"/>
    <cellStyle name="금액 2 6 6" xfId="17442" xr:uid="{00000000-0005-0000-0000-000034440000}"/>
    <cellStyle name="금액 2 6 7" xfId="17443" xr:uid="{00000000-0005-0000-0000-000035440000}"/>
    <cellStyle name="금액 2 6 8" xfId="17444" xr:uid="{00000000-0005-0000-0000-000036440000}"/>
    <cellStyle name="금액 2 7" xfId="17445" xr:uid="{00000000-0005-0000-0000-000037440000}"/>
    <cellStyle name="금액 2 7 2" xfId="17446" xr:uid="{00000000-0005-0000-0000-000038440000}"/>
    <cellStyle name="금액 2 7 2 2" xfId="17447" xr:uid="{00000000-0005-0000-0000-000039440000}"/>
    <cellStyle name="금액 2 7 2 3" xfId="17448" xr:uid="{00000000-0005-0000-0000-00003A440000}"/>
    <cellStyle name="금액 2 7 2 4" xfId="17449" xr:uid="{00000000-0005-0000-0000-00003B440000}"/>
    <cellStyle name="금액 2 7 2 5" xfId="17450" xr:uid="{00000000-0005-0000-0000-00003C440000}"/>
    <cellStyle name="금액 2 7 3" xfId="17451" xr:uid="{00000000-0005-0000-0000-00003D440000}"/>
    <cellStyle name="금액 2 7 3 2" xfId="17452" xr:uid="{00000000-0005-0000-0000-00003E440000}"/>
    <cellStyle name="금액 2 7 3 3" xfId="17453" xr:uid="{00000000-0005-0000-0000-00003F440000}"/>
    <cellStyle name="금액 2 7 3 4" xfId="17454" xr:uid="{00000000-0005-0000-0000-000040440000}"/>
    <cellStyle name="금액 2 7 3 5" xfId="17455" xr:uid="{00000000-0005-0000-0000-000041440000}"/>
    <cellStyle name="금액 2 7 4" xfId="17456" xr:uid="{00000000-0005-0000-0000-000042440000}"/>
    <cellStyle name="금액 2 7 4 2" xfId="17457" xr:uid="{00000000-0005-0000-0000-000043440000}"/>
    <cellStyle name="금액 2 7 4 3" xfId="17458" xr:uid="{00000000-0005-0000-0000-000044440000}"/>
    <cellStyle name="금액 2 7 4 4" xfId="17459" xr:uid="{00000000-0005-0000-0000-000045440000}"/>
    <cellStyle name="금액 2 7 4 5" xfId="17460" xr:uid="{00000000-0005-0000-0000-000046440000}"/>
    <cellStyle name="금액 2 7 5" xfId="17461" xr:uid="{00000000-0005-0000-0000-000047440000}"/>
    <cellStyle name="금액 2 7 6" xfId="17462" xr:uid="{00000000-0005-0000-0000-000048440000}"/>
    <cellStyle name="금액 2 7 7" xfId="17463" xr:uid="{00000000-0005-0000-0000-000049440000}"/>
    <cellStyle name="금액 2 7 8" xfId="17464" xr:uid="{00000000-0005-0000-0000-00004A440000}"/>
    <cellStyle name="금액 2 8" xfId="17465" xr:uid="{00000000-0005-0000-0000-00004B440000}"/>
    <cellStyle name="금액 2 8 2" xfId="17466" xr:uid="{00000000-0005-0000-0000-00004C440000}"/>
    <cellStyle name="금액 2 8 2 2" xfId="17467" xr:uid="{00000000-0005-0000-0000-00004D440000}"/>
    <cellStyle name="금액 2 8 2 3" xfId="17468" xr:uid="{00000000-0005-0000-0000-00004E440000}"/>
    <cellStyle name="금액 2 8 2 4" xfId="17469" xr:uid="{00000000-0005-0000-0000-00004F440000}"/>
    <cellStyle name="금액 2 8 2 5" xfId="17470" xr:uid="{00000000-0005-0000-0000-000050440000}"/>
    <cellStyle name="금액 2 8 3" xfId="17471" xr:uid="{00000000-0005-0000-0000-000051440000}"/>
    <cellStyle name="금액 2 8 3 2" xfId="17472" xr:uid="{00000000-0005-0000-0000-000052440000}"/>
    <cellStyle name="금액 2 8 3 3" xfId="17473" xr:uid="{00000000-0005-0000-0000-000053440000}"/>
    <cellStyle name="금액 2 8 3 4" xfId="17474" xr:uid="{00000000-0005-0000-0000-000054440000}"/>
    <cellStyle name="금액 2 8 3 5" xfId="17475" xr:uid="{00000000-0005-0000-0000-000055440000}"/>
    <cellStyle name="금액 2 8 4" xfId="17476" xr:uid="{00000000-0005-0000-0000-000056440000}"/>
    <cellStyle name="금액 2 8 4 2" xfId="17477" xr:uid="{00000000-0005-0000-0000-000057440000}"/>
    <cellStyle name="금액 2 8 4 3" xfId="17478" xr:uid="{00000000-0005-0000-0000-000058440000}"/>
    <cellStyle name="금액 2 8 4 4" xfId="17479" xr:uid="{00000000-0005-0000-0000-000059440000}"/>
    <cellStyle name="금액 2 8 4 5" xfId="17480" xr:uid="{00000000-0005-0000-0000-00005A440000}"/>
    <cellStyle name="금액 2 8 5" xfId="17481" xr:uid="{00000000-0005-0000-0000-00005B440000}"/>
    <cellStyle name="금액 2 8 6" xfId="17482" xr:uid="{00000000-0005-0000-0000-00005C440000}"/>
    <cellStyle name="금액 2 8 7" xfId="17483" xr:uid="{00000000-0005-0000-0000-00005D440000}"/>
    <cellStyle name="금액 2 8 8" xfId="17484" xr:uid="{00000000-0005-0000-0000-00005E440000}"/>
    <cellStyle name="금액 2 9" xfId="17485" xr:uid="{00000000-0005-0000-0000-00005F440000}"/>
    <cellStyle name="금액 3" xfId="17486" xr:uid="{00000000-0005-0000-0000-000060440000}"/>
    <cellStyle name="금액 3 10" xfId="17487" xr:uid="{00000000-0005-0000-0000-000061440000}"/>
    <cellStyle name="금액 3 11" xfId="17488" xr:uid="{00000000-0005-0000-0000-000062440000}"/>
    <cellStyle name="금액 3 12" xfId="17489" xr:uid="{00000000-0005-0000-0000-000063440000}"/>
    <cellStyle name="금액 3 2" xfId="17490" xr:uid="{00000000-0005-0000-0000-000064440000}"/>
    <cellStyle name="금액 3 2 10" xfId="17491" xr:uid="{00000000-0005-0000-0000-000065440000}"/>
    <cellStyle name="금액 3 2 11" xfId="17492" xr:uid="{00000000-0005-0000-0000-000066440000}"/>
    <cellStyle name="금액 3 2 12" xfId="17493" xr:uid="{00000000-0005-0000-0000-000067440000}"/>
    <cellStyle name="금액 3 2 13" xfId="17494" xr:uid="{00000000-0005-0000-0000-000068440000}"/>
    <cellStyle name="금액 3 2 2" xfId="17495" xr:uid="{00000000-0005-0000-0000-000069440000}"/>
    <cellStyle name="금액 3 2 2 10" xfId="17496" xr:uid="{00000000-0005-0000-0000-00006A440000}"/>
    <cellStyle name="금액 3 2 2 11" xfId="17497" xr:uid="{00000000-0005-0000-0000-00006B440000}"/>
    <cellStyle name="금액 3 2 2 2" xfId="17498" xr:uid="{00000000-0005-0000-0000-00006C440000}"/>
    <cellStyle name="금액 3 2 2 2 2" xfId="17499" xr:uid="{00000000-0005-0000-0000-00006D440000}"/>
    <cellStyle name="금액 3 2 2 2 2 2" xfId="17500" xr:uid="{00000000-0005-0000-0000-00006E440000}"/>
    <cellStyle name="금액 3 2 2 2 2 3" xfId="17501" xr:uid="{00000000-0005-0000-0000-00006F440000}"/>
    <cellStyle name="금액 3 2 2 2 2 4" xfId="17502" xr:uid="{00000000-0005-0000-0000-000070440000}"/>
    <cellStyle name="금액 3 2 2 2 2 5" xfId="17503" xr:uid="{00000000-0005-0000-0000-000071440000}"/>
    <cellStyle name="금액 3 2 2 2 3" xfId="17504" xr:uid="{00000000-0005-0000-0000-000072440000}"/>
    <cellStyle name="금액 3 2 2 2 3 2" xfId="17505" xr:uid="{00000000-0005-0000-0000-000073440000}"/>
    <cellStyle name="금액 3 2 2 2 3 3" xfId="17506" xr:uid="{00000000-0005-0000-0000-000074440000}"/>
    <cellStyle name="금액 3 2 2 2 3 4" xfId="17507" xr:uid="{00000000-0005-0000-0000-000075440000}"/>
    <cellStyle name="금액 3 2 2 2 3 5" xfId="17508" xr:uid="{00000000-0005-0000-0000-000076440000}"/>
    <cellStyle name="금액 3 2 2 2 4" xfId="17509" xr:uid="{00000000-0005-0000-0000-000077440000}"/>
    <cellStyle name="금액 3 2 2 2 4 2" xfId="17510" xr:uid="{00000000-0005-0000-0000-000078440000}"/>
    <cellStyle name="금액 3 2 2 2 4 3" xfId="17511" xr:uid="{00000000-0005-0000-0000-000079440000}"/>
    <cellStyle name="금액 3 2 2 2 4 4" xfId="17512" xr:uid="{00000000-0005-0000-0000-00007A440000}"/>
    <cellStyle name="금액 3 2 2 2 4 5" xfId="17513" xr:uid="{00000000-0005-0000-0000-00007B440000}"/>
    <cellStyle name="금액 3 2 2 2 5" xfId="17514" xr:uid="{00000000-0005-0000-0000-00007C440000}"/>
    <cellStyle name="금액 3 2 2 2 6" xfId="17515" xr:uid="{00000000-0005-0000-0000-00007D440000}"/>
    <cellStyle name="금액 3 2 2 2 7" xfId="17516" xr:uid="{00000000-0005-0000-0000-00007E440000}"/>
    <cellStyle name="금액 3 2 2 2 8" xfId="17517" xr:uid="{00000000-0005-0000-0000-00007F440000}"/>
    <cellStyle name="금액 3 2 2 3" xfId="17518" xr:uid="{00000000-0005-0000-0000-000080440000}"/>
    <cellStyle name="금액 3 2 2 3 2" xfId="17519" xr:uid="{00000000-0005-0000-0000-000081440000}"/>
    <cellStyle name="금액 3 2 2 3 2 2" xfId="17520" xr:uid="{00000000-0005-0000-0000-000082440000}"/>
    <cellStyle name="금액 3 2 2 3 2 3" xfId="17521" xr:uid="{00000000-0005-0000-0000-000083440000}"/>
    <cellStyle name="금액 3 2 2 3 2 4" xfId="17522" xr:uid="{00000000-0005-0000-0000-000084440000}"/>
    <cellStyle name="금액 3 2 2 3 2 5" xfId="17523" xr:uid="{00000000-0005-0000-0000-000085440000}"/>
    <cellStyle name="금액 3 2 2 3 3" xfId="17524" xr:uid="{00000000-0005-0000-0000-000086440000}"/>
    <cellStyle name="금액 3 2 2 3 3 2" xfId="17525" xr:uid="{00000000-0005-0000-0000-000087440000}"/>
    <cellStyle name="금액 3 2 2 3 3 3" xfId="17526" xr:uid="{00000000-0005-0000-0000-000088440000}"/>
    <cellStyle name="금액 3 2 2 3 3 4" xfId="17527" xr:uid="{00000000-0005-0000-0000-000089440000}"/>
    <cellStyle name="금액 3 2 2 3 3 5" xfId="17528" xr:uid="{00000000-0005-0000-0000-00008A440000}"/>
    <cellStyle name="금액 3 2 2 3 4" xfId="17529" xr:uid="{00000000-0005-0000-0000-00008B440000}"/>
    <cellStyle name="금액 3 2 2 3 4 2" xfId="17530" xr:uid="{00000000-0005-0000-0000-00008C440000}"/>
    <cellStyle name="금액 3 2 2 3 4 3" xfId="17531" xr:uid="{00000000-0005-0000-0000-00008D440000}"/>
    <cellStyle name="금액 3 2 2 3 4 4" xfId="17532" xr:uid="{00000000-0005-0000-0000-00008E440000}"/>
    <cellStyle name="금액 3 2 2 3 4 5" xfId="17533" xr:uid="{00000000-0005-0000-0000-00008F440000}"/>
    <cellStyle name="금액 3 2 2 3 5" xfId="17534" xr:uid="{00000000-0005-0000-0000-000090440000}"/>
    <cellStyle name="금액 3 2 2 3 6" xfId="17535" xr:uid="{00000000-0005-0000-0000-000091440000}"/>
    <cellStyle name="금액 3 2 2 3 7" xfId="17536" xr:uid="{00000000-0005-0000-0000-000092440000}"/>
    <cellStyle name="금액 3 2 2 3 8" xfId="17537" xr:uid="{00000000-0005-0000-0000-000093440000}"/>
    <cellStyle name="금액 3 2 2 4" xfId="17538" xr:uid="{00000000-0005-0000-0000-000094440000}"/>
    <cellStyle name="금액 3 2 2 4 2" xfId="17539" xr:uid="{00000000-0005-0000-0000-000095440000}"/>
    <cellStyle name="금액 3 2 2 4 2 2" xfId="17540" xr:uid="{00000000-0005-0000-0000-000096440000}"/>
    <cellStyle name="금액 3 2 2 4 2 3" xfId="17541" xr:uid="{00000000-0005-0000-0000-000097440000}"/>
    <cellStyle name="금액 3 2 2 4 2 4" xfId="17542" xr:uid="{00000000-0005-0000-0000-000098440000}"/>
    <cellStyle name="금액 3 2 2 4 2 5" xfId="17543" xr:uid="{00000000-0005-0000-0000-000099440000}"/>
    <cellStyle name="금액 3 2 2 4 3" xfId="17544" xr:uid="{00000000-0005-0000-0000-00009A440000}"/>
    <cellStyle name="금액 3 2 2 4 3 2" xfId="17545" xr:uid="{00000000-0005-0000-0000-00009B440000}"/>
    <cellStyle name="금액 3 2 2 4 3 3" xfId="17546" xr:uid="{00000000-0005-0000-0000-00009C440000}"/>
    <cellStyle name="금액 3 2 2 4 3 4" xfId="17547" xr:uid="{00000000-0005-0000-0000-00009D440000}"/>
    <cellStyle name="금액 3 2 2 4 3 5" xfId="17548" xr:uid="{00000000-0005-0000-0000-00009E440000}"/>
    <cellStyle name="금액 3 2 2 4 4" xfId="17549" xr:uid="{00000000-0005-0000-0000-00009F440000}"/>
    <cellStyle name="금액 3 2 2 4 4 2" xfId="17550" xr:uid="{00000000-0005-0000-0000-0000A0440000}"/>
    <cellStyle name="금액 3 2 2 4 4 3" xfId="17551" xr:uid="{00000000-0005-0000-0000-0000A1440000}"/>
    <cellStyle name="금액 3 2 2 4 4 4" xfId="17552" xr:uid="{00000000-0005-0000-0000-0000A2440000}"/>
    <cellStyle name="금액 3 2 2 4 4 5" xfId="17553" xr:uid="{00000000-0005-0000-0000-0000A3440000}"/>
    <cellStyle name="금액 3 2 2 4 5" xfId="17554" xr:uid="{00000000-0005-0000-0000-0000A4440000}"/>
    <cellStyle name="금액 3 2 2 4 6" xfId="17555" xr:uid="{00000000-0005-0000-0000-0000A5440000}"/>
    <cellStyle name="금액 3 2 2 4 7" xfId="17556" xr:uid="{00000000-0005-0000-0000-0000A6440000}"/>
    <cellStyle name="금액 3 2 2 4 8" xfId="17557" xr:uid="{00000000-0005-0000-0000-0000A7440000}"/>
    <cellStyle name="금액 3 2 2 5" xfId="17558" xr:uid="{00000000-0005-0000-0000-0000A8440000}"/>
    <cellStyle name="금액 3 2 2 5 2" xfId="17559" xr:uid="{00000000-0005-0000-0000-0000A9440000}"/>
    <cellStyle name="금액 3 2 2 5 3" xfId="17560" xr:uid="{00000000-0005-0000-0000-0000AA440000}"/>
    <cellStyle name="금액 3 2 2 5 4" xfId="17561" xr:uid="{00000000-0005-0000-0000-0000AB440000}"/>
    <cellStyle name="금액 3 2 2 5 5" xfId="17562" xr:uid="{00000000-0005-0000-0000-0000AC440000}"/>
    <cellStyle name="금액 3 2 2 6" xfId="17563" xr:uid="{00000000-0005-0000-0000-0000AD440000}"/>
    <cellStyle name="금액 3 2 2 6 2" xfId="17564" xr:uid="{00000000-0005-0000-0000-0000AE440000}"/>
    <cellStyle name="금액 3 2 2 6 3" xfId="17565" xr:uid="{00000000-0005-0000-0000-0000AF440000}"/>
    <cellStyle name="금액 3 2 2 6 4" xfId="17566" xr:uid="{00000000-0005-0000-0000-0000B0440000}"/>
    <cellStyle name="금액 3 2 2 6 5" xfId="17567" xr:uid="{00000000-0005-0000-0000-0000B1440000}"/>
    <cellStyle name="금액 3 2 2 7" xfId="17568" xr:uid="{00000000-0005-0000-0000-0000B2440000}"/>
    <cellStyle name="금액 3 2 2 7 2" xfId="17569" xr:uid="{00000000-0005-0000-0000-0000B3440000}"/>
    <cellStyle name="금액 3 2 2 7 3" xfId="17570" xr:uid="{00000000-0005-0000-0000-0000B4440000}"/>
    <cellStyle name="금액 3 2 2 7 4" xfId="17571" xr:uid="{00000000-0005-0000-0000-0000B5440000}"/>
    <cellStyle name="금액 3 2 2 7 5" xfId="17572" xr:uid="{00000000-0005-0000-0000-0000B6440000}"/>
    <cellStyle name="금액 3 2 2 8" xfId="17573" xr:uid="{00000000-0005-0000-0000-0000B7440000}"/>
    <cellStyle name="금액 3 2 2 9" xfId="17574" xr:uid="{00000000-0005-0000-0000-0000B8440000}"/>
    <cellStyle name="금액 3 2 3" xfId="17575" xr:uid="{00000000-0005-0000-0000-0000B9440000}"/>
    <cellStyle name="금액 3 2 3 10" xfId="17576" xr:uid="{00000000-0005-0000-0000-0000BA440000}"/>
    <cellStyle name="금액 3 2 3 11" xfId="17577" xr:uid="{00000000-0005-0000-0000-0000BB440000}"/>
    <cellStyle name="금액 3 2 3 2" xfId="17578" xr:uid="{00000000-0005-0000-0000-0000BC440000}"/>
    <cellStyle name="금액 3 2 3 2 2" xfId="17579" xr:uid="{00000000-0005-0000-0000-0000BD440000}"/>
    <cellStyle name="금액 3 2 3 2 2 2" xfId="17580" xr:uid="{00000000-0005-0000-0000-0000BE440000}"/>
    <cellStyle name="금액 3 2 3 2 2 3" xfId="17581" xr:uid="{00000000-0005-0000-0000-0000BF440000}"/>
    <cellStyle name="금액 3 2 3 2 2 4" xfId="17582" xr:uid="{00000000-0005-0000-0000-0000C0440000}"/>
    <cellStyle name="금액 3 2 3 2 2 5" xfId="17583" xr:uid="{00000000-0005-0000-0000-0000C1440000}"/>
    <cellStyle name="금액 3 2 3 2 3" xfId="17584" xr:uid="{00000000-0005-0000-0000-0000C2440000}"/>
    <cellStyle name="금액 3 2 3 2 3 2" xfId="17585" xr:uid="{00000000-0005-0000-0000-0000C3440000}"/>
    <cellStyle name="금액 3 2 3 2 3 3" xfId="17586" xr:uid="{00000000-0005-0000-0000-0000C4440000}"/>
    <cellStyle name="금액 3 2 3 2 3 4" xfId="17587" xr:uid="{00000000-0005-0000-0000-0000C5440000}"/>
    <cellStyle name="금액 3 2 3 2 3 5" xfId="17588" xr:uid="{00000000-0005-0000-0000-0000C6440000}"/>
    <cellStyle name="금액 3 2 3 2 4" xfId="17589" xr:uid="{00000000-0005-0000-0000-0000C7440000}"/>
    <cellStyle name="금액 3 2 3 2 4 2" xfId="17590" xr:uid="{00000000-0005-0000-0000-0000C8440000}"/>
    <cellStyle name="금액 3 2 3 2 4 3" xfId="17591" xr:uid="{00000000-0005-0000-0000-0000C9440000}"/>
    <cellStyle name="금액 3 2 3 2 4 4" xfId="17592" xr:uid="{00000000-0005-0000-0000-0000CA440000}"/>
    <cellStyle name="금액 3 2 3 2 4 5" xfId="17593" xr:uid="{00000000-0005-0000-0000-0000CB440000}"/>
    <cellStyle name="금액 3 2 3 2 5" xfId="17594" xr:uid="{00000000-0005-0000-0000-0000CC440000}"/>
    <cellStyle name="금액 3 2 3 2 6" xfId="17595" xr:uid="{00000000-0005-0000-0000-0000CD440000}"/>
    <cellStyle name="금액 3 2 3 2 7" xfId="17596" xr:uid="{00000000-0005-0000-0000-0000CE440000}"/>
    <cellStyle name="금액 3 2 3 2 8" xfId="17597" xr:uid="{00000000-0005-0000-0000-0000CF440000}"/>
    <cellStyle name="금액 3 2 3 3" xfId="17598" xr:uid="{00000000-0005-0000-0000-0000D0440000}"/>
    <cellStyle name="금액 3 2 3 3 2" xfId="17599" xr:uid="{00000000-0005-0000-0000-0000D1440000}"/>
    <cellStyle name="금액 3 2 3 3 2 2" xfId="17600" xr:uid="{00000000-0005-0000-0000-0000D2440000}"/>
    <cellStyle name="금액 3 2 3 3 2 3" xfId="17601" xr:uid="{00000000-0005-0000-0000-0000D3440000}"/>
    <cellStyle name="금액 3 2 3 3 2 4" xfId="17602" xr:uid="{00000000-0005-0000-0000-0000D4440000}"/>
    <cellStyle name="금액 3 2 3 3 2 5" xfId="17603" xr:uid="{00000000-0005-0000-0000-0000D5440000}"/>
    <cellStyle name="금액 3 2 3 3 3" xfId="17604" xr:uid="{00000000-0005-0000-0000-0000D6440000}"/>
    <cellStyle name="금액 3 2 3 3 3 2" xfId="17605" xr:uid="{00000000-0005-0000-0000-0000D7440000}"/>
    <cellStyle name="금액 3 2 3 3 3 3" xfId="17606" xr:uid="{00000000-0005-0000-0000-0000D8440000}"/>
    <cellStyle name="금액 3 2 3 3 3 4" xfId="17607" xr:uid="{00000000-0005-0000-0000-0000D9440000}"/>
    <cellStyle name="금액 3 2 3 3 3 5" xfId="17608" xr:uid="{00000000-0005-0000-0000-0000DA440000}"/>
    <cellStyle name="금액 3 2 3 3 4" xfId="17609" xr:uid="{00000000-0005-0000-0000-0000DB440000}"/>
    <cellStyle name="금액 3 2 3 3 4 2" xfId="17610" xr:uid="{00000000-0005-0000-0000-0000DC440000}"/>
    <cellStyle name="금액 3 2 3 3 4 3" xfId="17611" xr:uid="{00000000-0005-0000-0000-0000DD440000}"/>
    <cellStyle name="금액 3 2 3 3 4 4" xfId="17612" xr:uid="{00000000-0005-0000-0000-0000DE440000}"/>
    <cellStyle name="금액 3 2 3 3 4 5" xfId="17613" xr:uid="{00000000-0005-0000-0000-0000DF440000}"/>
    <cellStyle name="금액 3 2 3 3 5" xfId="17614" xr:uid="{00000000-0005-0000-0000-0000E0440000}"/>
    <cellStyle name="금액 3 2 3 3 6" xfId="17615" xr:uid="{00000000-0005-0000-0000-0000E1440000}"/>
    <cellStyle name="금액 3 2 3 3 7" xfId="17616" xr:uid="{00000000-0005-0000-0000-0000E2440000}"/>
    <cellStyle name="금액 3 2 3 3 8" xfId="17617" xr:uid="{00000000-0005-0000-0000-0000E3440000}"/>
    <cellStyle name="금액 3 2 3 4" xfId="17618" xr:uid="{00000000-0005-0000-0000-0000E4440000}"/>
    <cellStyle name="금액 3 2 3 4 2" xfId="17619" xr:uid="{00000000-0005-0000-0000-0000E5440000}"/>
    <cellStyle name="금액 3 2 3 4 2 2" xfId="17620" xr:uid="{00000000-0005-0000-0000-0000E6440000}"/>
    <cellStyle name="금액 3 2 3 4 2 3" xfId="17621" xr:uid="{00000000-0005-0000-0000-0000E7440000}"/>
    <cellStyle name="금액 3 2 3 4 2 4" xfId="17622" xr:uid="{00000000-0005-0000-0000-0000E8440000}"/>
    <cellStyle name="금액 3 2 3 4 2 5" xfId="17623" xr:uid="{00000000-0005-0000-0000-0000E9440000}"/>
    <cellStyle name="금액 3 2 3 4 3" xfId="17624" xr:uid="{00000000-0005-0000-0000-0000EA440000}"/>
    <cellStyle name="금액 3 2 3 4 3 2" xfId="17625" xr:uid="{00000000-0005-0000-0000-0000EB440000}"/>
    <cellStyle name="금액 3 2 3 4 3 3" xfId="17626" xr:uid="{00000000-0005-0000-0000-0000EC440000}"/>
    <cellStyle name="금액 3 2 3 4 3 4" xfId="17627" xr:uid="{00000000-0005-0000-0000-0000ED440000}"/>
    <cellStyle name="금액 3 2 3 4 3 5" xfId="17628" xr:uid="{00000000-0005-0000-0000-0000EE440000}"/>
    <cellStyle name="금액 3 2 3 4 4" xfId="17629" xr:uid="{00000000-0005-0000-0000-0000EF440000}"/>
    <cellStyle name="금액 3 2 3 4 4 2" xfId="17630" xr:uid="{00000000-0005-0000-0000-0000F0440000}"/>
    <cellStyle name="금액 3 2 3 4 4 3" xfId="17631" xr:uid="{00000000-0005-0000-0000-0000F1440000}"/>
    <cellStyle name="금액 3 2 3 4 4 4" xfId="17632" xr:uid="{00000000-0005-0000-0000-0000F2440000}"/>
    <cellStyle name="금액 3 2 3 4 4 5" xfId="17633" xr:uid="{00000000-0005-0000-0000-0000F3440000}"/>
    <cellStyle name="금액 3 2 3 4 5" xfId="17634" xr:uid="{00000000-0005-0000-0000-0000F4440000}"/>
    <cellStyle name="금액 3 2 3 4 6" xfId="17635" xr:uid="{00000000-0005-0000-0000-0000F5440000}"/>
    <cellStyle name="금액 3 2 3 4 7" xfId="17636" xr:uid="{00000000-0005-0000-0000-0000F6440000}"/>
    <cellStyle name="금액 3 2 3 4 8" xfId="17637" xr:uid="{00000000-0005-0000-0000-0000F7440000}"/>
    <cellStyle name="금액 3 2 3 5" xfId="17638" xr:uid="{00000000-0005-0000-0000-0000F8440000}"/>
    <cellStyle name="금액 3 2 3 5 2" xfId="17639" xr:uid="{00000000-0005-0000-0000-0000F9440000}"/>
    <cellStyle name="금액 3 2 3 5 3" xfId="17640" xr:uid="{00000000-0005-0000-0000-0000FA440000}"/>
    <cellStyle name="금액 3 2 3 5 4" xfId="17641" xr:uid="{00000000-0005-0000-0000-0000FB440000}"/>
    <cellStyle name="금액 3 2 3 5 5" xfId="17642" xr:uid="{00000000-0005-0000-0000-0000FC440000}"/>
    <cellStyle name="금액 3 2 3 6" xfId="17643" xr:uid="{00000000-0005-0000-0000-0000FD440000}"/>
    <cellStyle name="금액 3 2 3 6 2" xfId="17644" xr:uid="{00000000-0005-0000-0000-0000FE440000}"/>
    <cellStyle name="금액 3 2 3 6 3" xfId="17645" xr:uid="{00000000-0005-0000-0000-0000FF440000}"/>
    <cellStyle name="금액 3 2 3 6 4" xfId="17646" xr:uid="{00000000-0005-0000-0000-000000450000}"/>
    <cellStyle name="금액 3 2 3 6 5" xfId="17647" xr:uid="{00000000-0005-0000-0000-000001450000}"/>
    <cellStyle name="금액 3 2 3 7" xfId="17648" xr:uid="{00000000-0005-0000-0000-000002450000}"/>
    <cellStyle name="금액 3 2 3 7 2" xfId="17649" xr:uid="{00000000-0005-0000-0000-000003450000}"/>
    <cellStyle name="금액 3 2 3 7 3" xfId="17650" xr:uid="{00000000-0005-0000-0000-000004450000}"/>
    <cellStyle name="금액 3 2 3 7 4" xfId="17651" xr:uid="{00000000-0005-0000-0000-000005450000}"/>
    <cellStyle name="금액 3 2 3 7 5" xfId="17652" xr:uid="{00000000-0005-0000-0000-000006450000}"/>
    <cellStyle name="금액 3 2 3 8" xfId="17653" xr:uid="{00000000-0005-0000-0000-000007450000}"/>
    <cellStyle name="금액 3 2 3 9" xfId="17654" xr:uid="{00000000-0005-0000-0000-000008450000}"/>
    <cellStyle name="금액 3 2 4" xfId="17655" xr:uid="{00000000-0005-0000-0000-000009450000}"/>
    <cellStyle name="금액 3 2 4 2" xfId="17656" xr:uid="{00000000-0005-0000-0000-00000A450000}"/>
    <cellStyle name="금액 3 2 4 2 2" xfId="17657" xr:uid="{00000000-0005-0000-0000-00000B450000}"/>
    <cellStyle name="금액 3 2 4 2 3" xfId="17658" xr:uid="{00000000-0005-0000-0000-00000C450000}"/>
    <cellStyle name="금액 3 2 4 2 4" xfId="17659" xr:uid="{00000000-0005-0000-0000-00000D450000}"/>
    <cellStyle name="금액 3 2 4 2 5" xfId="17660" xr:uid="{00000000-0005-0000-0000-00000E450000}"/>
    <cellStyle name="금액 3 2 4 3" xfId="17661" xr:uid="{00000000-0005-0000-0000-00000F450000}"/>
    <cellStyle name="금액 3 2 4 3 2" xfId="17662" xr:uid="{00000000-0005-0000-0000-000010450000}"/>
    <cellStyle name="금액 3 2 4 3 3" xfId="17663" xr:uid="{00000000-0005-0000-0000-000011450000}"/>
    <cellStyle name="금액 3 2 4 3 4" xfId="17664" xr:uid="{00000000-0005-0000-0000-000012450000}"/>
    <cellStyle name="금액 3 2 4 3 5" xfId="17665" xr:uid="{00000000-0005-0000-0000-000013450000}"/>
    <cellStyle name="금액 3 2 4 4" xfId="17666" xr:uid="{00000000-0005-0000-0000-000014450000}"/>
    <cellStyle name="금액 3 2 4 4 2" xfId="17667" xr:uid="{00000000-0005-0000-0000-000015450000}"/>
    <cellStyle name="금액 3 2 4 4 3" xfId="17668" xr:uid="{00000000-0005-0000-0000-000016450000}"/>
    <cellStyle name="금액 3 2 4 4 4" xfId="17669" xr:uid="{00000000-0005-0000-0000-000017450000}"/>
    <cellStyle name="금액 3 2 4 4 5" xfId="17670" xr:uid="{00000000-0005-0000-0000-000018450000}"/>
    <cellStyle name="금액 3 2 4 5" xfId="17671" xr:uid="{00000000-0005-0000-0000-000019450000}"/>
    <cellStyle name="금액 3 2 4 6" xfId="17672" xr:uid="{00000000-0005-0000-0000-00001A450000}"/>
    <cellStyle name="금액 3 2 4 7" xfId="17673" xr:uid="{00000000-0005-0000-0000-00001B450000}"/>
    <cellStyle name="금액 3 2 4 8" xfId="17674" xr:uid="{00000000-0005-0000-0000-00001C450000}"/>
    <cellStyle name="금액 3 2 5" xfId="17675" xr:uid="{00000000-0005-0000-0000-00001D450000}"/>
    <cellStyle name="금액 3 2 5 2" xfId="17676" xr:uid="{00000000-0005-0000-0000-00001E450000}"/>
    <cellStyle name="금액 3 2 5 2 2" xfId="17677" xr:uid="{00000000-0005-0000-0000-00001F450000}"/>
    <cellStyle name="금액 3 2 5 2 3" xfId="17678" xr:uid="{00000000-0005-0000-0000-000020450000}"/>
    <cellStyle name="금액 3 2 5 2 4" xfId="17679" xr:uid="{00000000-0005-0000-0000-000021450000}"/>
    <cellStyle name="금액 3 2 5 2 5" xfId="17680" xr:uid="{00000000-0005-0000-0000-000022450000}"/>
    <cellStyle name="금액 3 2 5 3" xfId="17681" xr:uid="{00000000-0005-0000-0000-000023450000}"/>
    <cellStyle name="금액 3 2 5 3 2" xfId="17682" xr:uid="{00000000-0005-0000-0000-000024450000}"/>
    <cellStyle name="금액 3 2 5 3 3" xfId="17683" xr:uid="{00000000-0005-0000-0000-000025450000}"/>
    <cellStyle name="금액 3 2 5 3 4" xfId="17684" xr:uid="{00000000-0005-0000-0000-000026450000}"/>
    <cellStyle name="금액 3 2 5 3 5" xfId="17685" xr:uid="{00000000-0005-0000-0000-000027450000}"/>
    <cellStyle name="금액 3 2 5 4" xfId="17686" xr:uid="{00000000-0005-0000-0000-000028450000}"/>
    <cellStyle name="금액 3 2 5 4 2" xfId="17687" xr:uid="{00000000-0005-0000-0000-000029450000}"/>
    <cellStyle name="금액 3 2 5 4 3" xfId="17688" xr:uid="{00000000-0005-0000-0000-00002A450000}"/>
    <cellStyle name="금액 3 2 5 4 4" xfId="17689" xr:uid="{00000000-0005-0000-0000-00002B450000}"/>
    <cellStyle name="금액 3 2 5 4 5" xfId="17690" xr:uid="{00000000-0005-0000-0000-00002C450000}"/>
    <cellStyle name="금액 3 2 5 5" xfId="17691" xr:uid="{00000000-0005-0000-0000-00002D450000}"/>
    <cellStyle name="금액 3 2 5 6" xfId="17692" xr:uid="{00000000-0005-0000-0000-00002E450000}"/>
    <cellStyle name="금액 3 2 5 7" xfId="17693" xr:uid="{00000000-0005-0000-0000-00002F450000}"/>
    <cellStyle name="금액 3 2 5 8" xfId="17694" xr:uid="{00000000-0005-0000-0000-000030450000}"/>
    <cellStyle name="금액 3 2 6" xfId="17695" xr:uid="{00000000-0005-0000-0000-000031450000}"/>
    <cellStyle name="금액 3 2 6 2" xfId="17696" xr:uid="{00000000-0005-0000-0000-000032450000}"/>
    <cellStyle name="금액 3 2 6 2 2" xfId="17697" xr:uid="{00000000-0005-0000-0000-000033450000}"/>
    <cellStyle name="금액 3 2 6 2 3" xfId="17698" xr:uid="{00000000-0005-0000-0000-000034450000}"/>
    <cellStyle name="금액 3 2 6 2 4" xfId="17699" xr:uid="{00000000-0005-0000-0000-000035450000}"/>
    <cellStyle name="금액 3 2 6 2 5" xfId="17700" xr:uid="{00000000-0005-0000-0000-000036450000}"/>
    <cellStyle name="금액 3 2 6 3" xfId="17701" xr:uid="{00000000-0005-0000-0000-000037450000}"/>
    <cellStyle name="금액 3 2 6 3 2" xfId="17702" xr:uid="{00000000-0005-0000-0000-000038450000}"/>
    <cellStyle name="금액 3 2 6 3 3" xfId="17703" xr:uid="{00000000-0005-0000-0000-000039450000}"/>
    <cellStyle name="금액 3 2 6 3 4" xfId="17704" xr:uid="{00000000-0005-0000-0000-00003A450000}"/>
    <cellStyle name="금액 3 2 6 3 5" xfId="17705" xr:uid="{00000000-0005-0000-0000-00003B450000}"/>
    <cellStyle name="금액 3 2 6 4" xfId="17706" xr:uid="{00000000-0005-0000-0000-00003C450000}"/>
    <cellStyle name="금액 3 2 6 4 2" xfId="17707" xr:uid="{00000000-0005-0000-0000-00003D450000}"/>
    <cellStyle name="금액 3 2 6 4 3" xfId="17708" xr:uid="{00000000-0005-0000-0000-00003E450000}"/>
    <cellStyle name="금액 3 2 6 4 4" xfId="17709" xr:uid="{00000000-0005-0000-0000-00003F450000}"/>
    <cellStyle name="금액 3 2 6 4 5" xfId="17710" xr:uid="{00000000-0005-0000-0000-000040450000}"/>
    <cellStyle name="금액 3 2 6 5" xfId="17711" xr:uid="{00000000-0005-0000-0000-000041450000}"/>
    <cellStyle name="금액 3 2 6 6" xfId="17712" xr:uid="{00000000-0005-0000-0000-000042450000}"/>
    <cellStyle name="금액 3 2 6 7" xfId="17713" xr:uid="{00000000-0005-0000-0000-000043450000}"/>
    <cellStyle name="금액 3 2 6 8" xfId="17714" xr:uid="{00000000-0005-0000-0000-000044450000}"/>
    <cellStyle name="금액 3 2 7" xfId="17715" xr:uid="{00000000-0005-0000-0000-000045450000}"/>
    <cellStyle name="금액 3 2 7 2" xfId="17716" xr:uid="{00000000-0005-0000-0000-000046450000}"/>
    <cellStyle name="금액 3 2 7 3" xfId="17717" xr:uid="{00000000-0005-0000-0000-000047450000}"/>
    <cellStyle name="금액 3 2 7 4" xfId="17718" xr:uid="{00000000-0005-0000-0000-000048450000}"/>
    <cellStyle name="금액 3 2 7 5" xfId="17719" xr:uid="{00000000-0005-0000-0000-000049450000}"/>
    <cellStyle name="금액 3 2 8" xfId="17720" xr:uid="{00000000-0005-0000-0000-00004A450000}"/>
    <cellStyle name="금액 3 2 8 2" xfId="17721" xr:uid="{00000000-0005-0000-0000-00004B450000}"/>
    <cellStyle name="금액 3 2 8 3" xfId="17722" xr:uid="{00000000-0005-0000-0000-00004C450000}"/>
    <cellStyle name="금액 3 2 8 4" xfId="17723" xr:uid="{00000000-0005-0000-0000-00004D450000}"/>
    <cellStyle name="금액 3 2 8 5" xfId="17724" xr:uid="{00000000-0005-0000-0000-00004E450000}"/>
    <cellStyle name="금액 3 2 9" xfId="17725" xr:uid="{00000000-0005-0000-0000-00004F450000}"/>
    <cellStyle name="금액 3 2 9 2" xfId="17726" xr:uid="{00000000-0005-0000-0000-000050450000}"/>
    <cellStyle name="금액 3 2 9 3" xfId="17727" xr:uid="{00000000-0005-0000-0000-000051450000}"/>
    <cellStyle name="금액 3 2 9 4" xfId="17728" xr:uid="{00000000-0005-0000-0000-000052450000}"/>
    <cellStyle name="금액 3 2 9 5" xfId="17729" xr:uid="{00000000-0005-0000-0000-000053450000}"/>
    <cellStyle name="금액 3 3" xfId="17730" xr:uid="{00000000-0005-0000-0000-000054450000}"/>
    <cellStyle name="금액 3 3 10" xfId="17731" xr:uid="{00000000-0005-0000-0000-000055450000}"/>
    <cellStyle name="금액 3 3 11" xfId="17732" xr:uid="{00000000-0005-0000-0000-000056450000}"/>
    <cellStyle name="금액 3 3 2" xfId="17733" xr:uid="{00000000-0005-0000-0000-000057450000}"/>
    <cellStyle name="금액 3 3 2 2" xfId="17734" xr:uid="{00000000-0005-0000-0000-000058450000}"/>
    <cellStyle name="금액 3 3 2 2 2" xfId="17735" xr:uid="{00000000-0005-0000-0000-000059450000}"/>
    <cellStyle name="금액 3 3 2 2 3" xfId="17736" xr:uid="{00000000-0005-0000-0000-00005A450000}"/>
    <cellStyle name="금액 3 3 2 2 4" xfId="17737" xr:uid="{00000000-0005-0000-0000-00005B450000}"/>
    <cellStyle name="금액 3 3 2 2 5" xfId="17738" xr:uid="{00000000-0005-0000-0000-00005C450000}"/>
    <cellStyle name="금액 3 3 2 3" xfId="17739" xr:uid="{00000000-0005-0000-0000-00005D450000}"/>
    <cellStyle name="금액 3 3 2 3 2" xfId="17740" xr:uid="{00000000-0005-0000-0000-00005E450000}"/>
    <cellStyle name="금액 3 3 2 3 3" xfId="17741" xr:uid="{00000000-0005-0000-0000-00005F450000}"/>
    <cellStyle name="금액 3 3 2 3 4" xfId="17742" xr:uid="{00000000-0005-0000-0000-000060450000}"/>
    <cellStyle name="금액 3 3 2 3 5" xfId="17743" xr:uid="{00000000-0005-0000-0000-000061450000}"/>
    <cellStyle name="금액 3 3 2 4" xfId="17744" xr:uid="{00000000-0005-0000-0000-000062450000}"/>
    <cellStyle name="금액 3 3 2 4 2" xfId="17745" xr:uid="{00000000-0005-0000-0000-000063450000}"/>
    <cellStyle name="금액 3 3 2 4 3" xfId="17746" xr:uid="{00000000-0005-0000-0000-000064450000}"/>
    <cellStyle name="금액 3 3 2 4 4" xfId="17747" xr:uid="{00000000-0005-0000-0000-000065450000}"/>
    <cellStyle name="금액 3 3 2 4 5" xfId="17748" xr:uid="{00000000-0005-0000-0000-000066450000}"/>
    <cellStyle name="금액 3 3 2 5" xfId="17749" xr:uid="{00000000-0005-0000-0000-000067450000}"/>
    <cellStyle name="금액 3 3 2 6" xfId="17750" xr:uid="{00000000-0005-0000-0000-000068450000}"/>
    <cellStyle name="금액 3 3 2 7" xfId="17751" xr:uid="{00000000-0005-0000-0000-000069450000}"/>
    <cellStyle name="금액 3 3 2 8" xfId="17752" xr:uid="{00000000-0005-0000-0000-00006A450000}"/>
    <cellStyle name="금액 3 3 3" xfId="17753" xr:uid="{00000000-0005-0000-0000-00006B450000}"/>
    <cellStyle name="금액 3 3 3 2" xfId="17754" xr:uid="{00000000-0005-0000-0000-00006C450000}"/>
    <cellStyle name="금액 3 3 3 2 2" xfId="17755" xr:uid="{00000000-0005-0000-0000-00006D450000}"/>
    <cellStyle name="금액 3 3 3 2 3" xfId="17756" xr:uid="{00000000-0005-0000-0000-00006E450000}"/>
    <cellStyle name="금액 3 3 3 2 4" xfId="17757" xr:uid="{00000000-0005-0000-0000-00006F450000}"/>
    <cellStyle name="금액 3 3 3 2 5" xfId="17758" xr:uid="{00000000-0005-0000-0000-000070450000}"/>
    <cellStyle name="금액 3 3 3 3" xfId="17759" xr:uid="{00000000-0005-0000-0000-000071450000}"/>
    <cellStyle name="금액 3 3 3 3 2" xfId="17760" xr:uid="{00000000-0005-0000-0000-000072450000}"/>
    <cellStyle name="금액 3 3 3 3 3" xfId="17761" xr:uid="{00000000-0005-0000-0000-000073450000}"/>
    <cellStyle name="금액 3 3 3 3 4" xfId="17762" xr:uid="{00000000-0005-0000-0000-000074450000}"/>
    <cellStyle name="금액 3 3 3 3 5" xfId="17763" xr:uid="{00000000-0005-0000-0000-000075450000}"/>
    <cellStyle name="금액 3 3 3 4" xfId="17764" xr:uid="{00000000-0005-0000-0000-000076450000}"/>
    <cellStyle name="금액 3 3 3 4 2" xfId="17765" xr:uid="{00000000-0005-0000-0000-000077450000}"/>
    <cellStyle name="금액 3 3 3 4 3" xfId="17766" xr:uid="{00000000-0005-0000-0000-000078450000}"/>
    <cellStyle name="금액 3 3 3 4 4" xfId="17767" xr:uid="{00000000-0005-0000-0000-000079450000}"/>
    <cellStyle name="금액 3 3 3 4 5" xfId="17768" xr:uid="{00000000-0005-0000-0000-00007A450000}"/>
    <cellStyle name="금액 3 3 3 5" xfId="17769" xr:uid="{00000000-0005-0000-0000-00007B450000}"/>
    <cellStyle name="금액 3 3 3 6" xfId="17770" xr:uid="{00000000-0005-0000-0000-00007C450000}"/>
    <cellStyle name="금액 3 3 3 7" xfId="17771" xr:uid="{00000000-0005-0000-0000-00007D450000}"/>
    <cellStyle name="금액 3 3 3 8" xfId="17772" xr:uid="{00000000-0005-0000-0000-00007E450000}"/>
    <cellStyle name="금액 3 3 4" xfId="17773" xr:uid="{00000000-0005-0000-0000-00007F450000}"/>
    <cellStyle name="금액 3 3 4 2" xfId="17774" xr:uid="{00000000-0005-0000-0000-000080450000}"/>
    <cellStyle name="금액 3 3 4 2 2" xfId="17775" xr:uid="{00000000-0005-0000-0000-000081450000}"/>
    <cellStyle name="금액 3 3 4 2 3" xfId="17776" xr:uid="{00000000-0005-0000-0000-000082450000}"/>
    <cellStyle name="금액 3 3 4 2 4" xfId="17777" xr:uid="{00000000-0005-0000-0000-000083450000}"/>
    <cellStyle name="금액 3 3 4 2 5" xfId="17778" xr:uid="{00000000-0005-0000-0000-000084450000}"/>
    <cellStyle name="금액 3 3 4 3" xfId="17779" xr:uid="{00000000-0005-0000-0000-000085450000}"/>
    <cellStyle name="금액 3 3 4 3 2" xfId="17780" xr:uid="{00000000-0005-0000-0000-000086450000}"/>
    <cellStyle name="금액 3 3 4 3 3" xfId="17781" xr:uid="{00000000-0005-0000-0000-000087450000}"/>
    <cellStyle name="금액 3 3 4 3 4" xfId="17782" xr:uid="{00000000-0005-0000-0000-000088450000}"/>
    <cellStyle name="금액 3 3 4 3 5" xfId="17783" xr:uid="{00000000-0005-0000-0000-000089450000}"/>
    <cellStyle name="금액 3 3 4 4" xfId="17784" xr:uid="{00000000-0005-0000-0000-00008A450000}"/>
    <cellStyle name="금액 3 3 4 4 2" xfId="17785" xr:uid="{00000000-0005-0000-0000-00008B450000}"/>
    <cellStyle name="금액 3 3 4 4 3" xfId="17786" xr:uid="{00000000-0005-0000-0000-00008C450000}"/>
    <cellStyle name="금액 3 3 4 4 4" xfId="17787" xr:uid="{00000000-0005-0000-0000-00008D450000}"/>
    <cellStyle name="금액 3 3 4 4 5" xfId="17788" xr:uid="{00000000-0005-0000-0000-00008E450000}"/>
    <cellStyle name="금액 3 3 4 5" xfId="17789" xr:uid="{00000000-0005-0000-0000-00008F450000}"/>
    <cellStyle name="금액 3 3 4 6" xfId="17790" xr:uid="{00000000-0005-0000-0000-000090450000}"/>
    <cellStyle name="금액 3 3 4 7" xfId="17791" xr:uid="{00000000-0005-0000-0000-000091450000}"/>
    <cellStyle name="금액 3 3 4 8" xfId="17792" xr:uid="{00000000-0005-0000-0000-000092450000}"/>
    <cellStyle name="금액 3 3 5" xfId="17793" xr:uid="{00000000-0005-0000-0000-000093450000}"/>
    <cellStyle name="금액 3 3 5 2" xfId="17794" xr:uid="{00000000-0005-0000-0000-000094450000}"/>
    <cellStyle name="금액 3 3 5 3" xfId="17795" xr:uid="{00000000-0005-0000-0000-000095450000}"/>
    <cellStyle name="금액 3 3 5 4" xfId="17796" xr:uid="{00000000-0005-0000-0000-000096450000}"/>
    <cellStyle name="금액 3 3 5 5" xfId="17797" xr:uid="{00000000-0005-0000-0000-000097450000}"/>
    <cellStyle name="금액 3 3 6" xfId="17798" xr:uid="{00000000-0005-0000-0000-000098450000}"/>
    <cellStyle name="금액 3 3 6 2" xfId="17799" xr:uid="{00000000-0005-0000-0000-000099450000}"/>
    <cellStyle name="금액 3 3 6 3" xfId="17800" xr:uid="{00000000-0005-0000-0000-00009A450000}"/>
    <cellStyle name="금액 3 3 6 4" xfId="17801" xr:uid="{00000000-0005-0000-0000-00009B450000}"/>
    <cellStyle name="금액 3 3 6 5" xfId="17802" xr:uid="{00000000-0005-0000-0000-00009C450000}"/>
    <cellStyle name="금액 3 3 7" xfId="17803" xr:uid="{00000000-0005-0000-0000-00009D450000}"/>
    <cellStyle name="금액 3 3 7 2" xfId="17804" xr:uid="{00000000-0005-0000-0000-00009E450000}"/>
    <cellStyle name="금액 3 3 7 3" xfId="17805" xr:uid="{00000000-0005-0000-0000-00009F450000}"/>
    <cellStyle name="금액 3 3 7 4" xfId="17806" xr:uid="{00000000-0005-0000-0000-0000A0450000}"/>
    <cellStyle name="금액 3 3 7 5" xfId="17807" xr:uid="{00000000-0005-0000-0000-0000A1450000}"/>
    <cellStyle name="금액 3 3 8" xfId="17808" xr:uid="{00000000-0005-0000-0000-0000A2450000}"/>
    <cellStyle name="금액 3 3 9" xfId="17809" xr:uid="{00000000-0005-0000-0000-0000A3450000}"/>
    <cellStyle name="금액 3 4" xfId="17810" xr:uid="{00000000-0005-0000-0000-0000A4450000}"/>
    <cellStyle name="금액 3 4 10" xfId="17811" xr:uid="{00000000-0005-0000-0000-0000A5450000}"/>
    <cellStyle name="금액 3 4 11" xfId="17812" xr:uid="{00000000-0005-0000-0000-0000A6450000}"/>
    <cellStyle name="금액 3 4 2" xfId="17813" xr:uid="{00000000-0005-0000-0000-0000A7450000}"/>
    <cellStyle name="금액 3 4 2 2" xfId="17814" xr:uid="{00000000-0005-0000-0000-0000A8450000}"/>
    <cellStyle name="금액 3 4 2 2 2" xfId="17815" xr:uid="{00000000-0005-0000-0000-0000A9450000}"/>
    <cellStyle name="금액 3 4 2 2 3" xfId="17816" xr:uid="{00000000-0005-0000-0000-0000AA450000}"/>
    <cellStyle name="금액 3 4 2 2 4" xfId="17817" xr:uid="{00000000-0005-0000-0000-0000AB450000}"/>
    <cellStyle name="금액 3 4 2 2 5" xfId="17818" xr:uid="{00000000-0005-0000-0000-0000AC450000}"/>
    <cellStyle name="금액 3 4 2 3" xfId="17819" xr:uid="{00000000-0005-0000-0000-0000AD450000}"/>
    <cellStyle name="금액 3 4 2 3 2" xfId="17820" xr:uid="{00000000-0005-0000-0000-0000AE450000}"/>
    <cellStyle name="금액 3 4 2 3 3" xfId="17821" xr:uid="{00000000-0005-0000-0000-0000AF450000}"/>
    <cellStyle name="금액 3 4 2 3 4" xfId="17822" xr:uid="{00000000-0005-0000-0000-0000B0450000}"/>
    <cellStyle name="금액 3 4 2 3 5" xfId="17823" xr:uid="{00000000-0005-0000-0000-0000B1450000}"/>
    <cellStyle name="금액 3 4 2 4" xfId="17824" xr:uid="{00000000-0005-0000-0000-0000B2450000}"/>
    <cellStyle name="금액 3 4 2 4 2" xfId="17825" xr:uid="{00000000-0005-0000-0000-0000B3450000}"/>
    <cellStyle name="금액 3 4 2 4 3" xfId="17826" xr:uid="{00000000-0005-0000-0000-0000B4450000}"/>
    <cellStyle name="금액 3 4 2 4 4" xfId="17827" xr:uid="{00000000-0005-0000-0000-0000B5450000}"/>
    <cellStyle name="금액 3 4 2 4 5" xfId="17828" xr:uid="{00000000-0005-0000-0000-0000B6450000}"/>
    <cellStyle name="금액 3 4 2 5" xfId="17829" xr:uid="{00000000-0005-0000-0000-0000B7450000}"/>
    <cellStyle name="금액 3 4 2 6" xfId="17830" xr:uid="{00000000-0005-0000-0000-0000B8450000}"/>
    <cellStyle name="금액 3 4 2 7" xfId="17831" xr:uid="{00000000-0005-0000-0000-0000B9450000}"/>
    <cellStyle name="금액 3 4 2 8" xfId="17832" xr:uid="{00000000-0005-0000-0000-0000BA450000}"/>
    <cellStyle name="금액 3 4 3" xfId="17833" xr:uid="{00000000-0005-0000-0000-0000BB450000}"/>
    <cellStyle name="금액 3 4 3 2" xfId="17834" xr:uid="{00000000-0005-0000-0000-0000BC450000}"/>
    <cellStyle name="금액 3 4 3 2 2" xfId="17835" xr:uid="{00000000-0005-0000-0000-0000BD450000}"/>
    <cellStyle name="금액 3 4 3 2 3" xfId="17836" xr:uid="{00000000-0005-0000-0000-0000BE450000}"/>
    <cellStyle name="금액 3 4 3 2 4" xfId="17837" xr:uid="{00000000-0005-0000-0000-0000BF450000}"/>
    <cellStyle name="금액 3 4 3 2 5" xfId="17838" xr:uid="{00000000-0005-0000-0000-0000C0450000}"/>
    <cellStyle name="금액 3 4 3 3" xfId="17839" xr:uid="{00000000-0005-0000-0000-0000C1450000}"/>
    <cellStyle name="금액 3 4 3 3 2" xfId="17840" xr:uid="{00000000-0005-0000-0000-0000C2450000}"/>
    <cellStyle name="금액 3 4 3 3 3" xfId="17841" xr:uid="{00000000-0005-0000-0000-0000C3450000}"/>
    <cellStyle name="금액 3 4 3 3 4" xfId="17842" xr:uid="{00000000-0005-0000-0000-0000C4450000}"/>
    <cellStyle name="금액 3 4 3 3 5" xfId="17843" xr:uid="{00000000-0005-0000-0000-0000C5450000}"/>
    <cellStyle name="금액 3 4 3 4" xfId="17844" xr:uid="{00000000-0005-0000-0000-0000C6450000}"/>
    <cellStyle name="금액 3 4 3 4 2" xfId="17845" xr:uid="{00000000-0005-0000-0000-0000C7450000}"/>
    <cellStyle name="금액 3 4 3 4 3" xfId="17846" xr:uid="{00000000-0005-0000-0000-0000C8450000}"/>
    <cellStyle name="금액 3 4 3 4 4" xfId="17847" xr:uid="{00000000-0005-0000-0000-0000C9450000}"/>
    <cellStyle name="금액 3 4 3 4 5" xfId="17848" xr:uid="{00000000-0005-0000-0000-0000CA450000}"/>
    <cellStyle name="금액 3 4 3 5" xfId="17849" xr:uid="{00000000-0005-0000-0000-0000CB450000}"/>
    <cellStyle name="금액 3 4 3 6" xfId="17850" xr:uid="{00000000-0005-0000-0000-0000CC450000}"/>
    <cellStyle name="금액 3 4 3 7" xfId="17851" xr:uid="{00000000-0005-0000-0000-0000CD450000}"/>
    <cellStyle name="금액 3 4 3 8" xfId="17852" xr:uid="{00000000-0005-0000-0000-0000CE450000}"/>
    <cellStyle name="금액 3 4 4" xfId="17853" xr:uid="{00000000-0005-0000-0000-0000CF450000}"/>
    <cellStyle name="금액 3 4 4 2" xfId="17854" xr:uid="{00000000-0005-0000-0000-0000D0450000}"/>
    <cellStyle name="금액 3 4 4 2 2" xfId="17855" xr:uid="{00000000-0005-0000-0000-0000D1450000}"/>
    <cellStyle name="금액 3 4 4 2 3" xfId="17856" xr:uid="{00000000-0005-0000-0000-0000D2450000}"/>
    <cellStyle name="금액 3 4 4 2 4" xfId="17857" xr:uid="{00000000-0005-0000-0000-0000D3450000}"/>
    <cellStyle name="금액 3 4 4 2 5" xfId="17858" xr:uid="{00000000-0005-0000-0000-0000D4450000}"/>
    <cellStyle name="금액 3 4 4 3" xfId="17859" xr:uid="{00000000-0005-0000-0000-0000D5450000}"/>
    <cellStyle name="금액 3 4 4 3 2" xfId="17860" xr:uid="{00000000-0005-0000-0000-0000D6450000}"/>
    <cellStyle name="금액 3 4 4 3 3" xfId="17861" xr:uid="{00000000-0005-0000-0000-0000D7450000}"/>
    <cellStyle name="금액 3 4 4 3 4" xfId="17862" xr:uid="{00000000-0005-0000-0000-0000D8450000}"/>
    <cellStyle name="금액 3 4 4 3 5" xfId="17863" xr:uid="{00000000-0005-0000-0000-0000D9450000}"/>
    <cellStyle name="금액 3 4 4 4" xfId="17864" xr:uid="{00000000-0005-0000-0000-0000DA450000}"/>
    <cellStyle name="금액 3 4 4 4 2" xfId="17865" xr:uid="{00000000-0005-0000-0000-0000DB450000}"/>
    <cellStyle name="금액 3 4 4 4 3" xfId="17866" xr:uid="{00000000-0005-0000-0000-0000DC450000}"/>
    <cellStyle name="금액 3 4 4 4 4" xfId="17867" xr:uid="{00000000-0005-0000-0000-0000DD450000}"/>
    <cellStyle name="금액 3 4 4 4 5" xfId="17868" xr:uid="{00000000-0005-0000-0000-0000DE450000}"/>
    <cellStyle name="금액 3 4 4 5" xfId="17869" xr:uid="{00000000-0005-0000-0000-0000DF450000}"/>
    <cellStyle name="금액 3 4 4 6" xfId="17870" xr:uid="{00000000-0005-0000-0000-0000E0450000}"/>
    <cellStyle name="금액 3 4 4 7" xfId="17871" xr:uid="{00000000-0005-0000-0000-0000E1450000}"/>
    <cellStyle name="금액 3 4 4 8" xfId="17872" xr:uid="{00000000-0005-0000-0000-0000E2450000}"/>
    <cellStyle name="금액 3 4 5" xfId="17873" xr:uid="{00000000-0005-0000-0000-0000E3450000}"/>
    <cellStyle name="금액 3 4 5 2" xfId="17874" xr:uid="{00000000-0005-0000-0000-0000E4450000}"/>
    <cellStyle name="금액 3 4 5 3" xfId="17875" xr:uid="{00000000-0005-0000-0000-0000E5450000}"/>
    <cellStyle name="금액 3 4 5 4" xfId="17876" xr:uid="{00000000-0005-0000-0000-0000E6450000}"/>
    <cellStyle name="금액 3 4 5 5" xfId="17877" xr:uid="{00000000-0005-0000-0000-0000E7450000}"/>
    <cellStyle name="금액 3 4 6" xfId="17878" xr:uid="{00000000-0005-0000-0000-0000E8450000}"/>
    <cellStyle name="금액 3 4 6 2" xfId="17879" xr:uid="{00000000-0005-0000-0000-0000E9450000}"/>
    <cellStyle name="금액 3 4 6 3" xfId="17880" xr:uid="{00000000-0005-0000-0000-0000EA450000}"/>
    <cellStyle name="금액 3 4 6 4" xfId="17881" xr:uid="{00000000-0005-0000-0000-0000EB450000}"/>
    <cellStyle name="금액 3 4 6 5" xfId="17882" xr:uid="{00000000-0005-0000-0000-0000EC450000}"/>
    <cellStyle name="금액 3 4 7" xfId="17883" xr:uid="{00000000-0005-0000-0000-0000ED450000}"/>
    <cellStyle name="금액 3 4 7 2" xfId="17884" xr:uid="{00000000-0005-0000-0000-0000EE450000}"/>
    <cellStyle name="금액 3 4 7 3" xfId="17885" xr:uid="{00000000-0005-0000-0000-0000EF450000}"/>
    <cellStyle name="금액 3 4 7 4" xfId="17886" xr:uid="{00000000-0005-0000-0000-0000F0450000}"/>
    <cellStyle name="금액 3 4 7 5" xfId="17887" xr:uid="{00000000-0005-0000-0000-0000F1450000}"/>
    <cellStyle name="금액 3 4 8" xfId="17888" xr:uid="{00000000-0005-0000-0000-0000F2450000}"/>
    <cellStyle name="금액 3 4 9" xfId="17889" xr:uid="{00000000-0005-0000-0000-0000F3450000}"/>
    <cellStyle name="금액 3 5" xfId="17890" xr:uid="{00000000-0005-0000-0000-0000F4450000}"/>
    <cellStyle name="금액 3 5 10" xfId="17891" xr:uid="{00000000-0005-0000-0000-0000F5450000}"/>
    <cellStyle name="금액 3 5 11" xfId="17892" xr:uid="{00000000-0005-0000-0000-0000F6450000}"/>
    <cellStyle name="금액 3 5 2" xfId="17893" xr:uid="{00000000-0005-0000-0000-0000F7450000}"/>
    <cellStyle name="금액 3 5 2 2" xfId="17894" xr:uid="{00000000-0005-0000-0000-0000F8450000}"/>
    <cellStyle name="금액 3 5 2 2 2" xfId="17895" xr:uid="{00000000-0005-0000-0000-0000F9450000}"/>
    <cellStyle name="금액 3 5 2 2 3" xfId="17896" xr:uid="{00000000-0005-0000-0000-0000FA450000}"/>
    <cellStyle name="금액 3 5 2 2 4" xfId="17897" xr:uid="{00000000-0005-0000-0000-0000FB450000}"/>
    <cellStyle name="금액 3 5 2 2 5" xfId="17898" xr:uid="{00000000-0005-0000-0000-0000FC450000}"/>
    <cellStyle name="금액 3 5 2 3" xfId="17899" xr:uid="{00000000-0005-0000-0000-0000FD450000}"/>
    <cellStyle name="금액 3 5 2 3 2" xfId="17900" xr:uid="{00000000-0005-0000-0000-0000FE450000}"/>
    <cellStyle name="금액 3 5 2 3 3" xfId="17901" xr:uid="{00000000-0005-0000-0000-0000FF450000}"/>
    <cellStyle name="금액 3 5 2 3 4" xfId="17902" xr:uid="{00000000-0005-0000-0000-000000460000}"/>
    <cellStyle name="금액 3 5 2 3 5" xfId="17903" xr:uid="{00000000-0005-0000-0000-000001460000}"/>
    <cellStyle name="금액 3 5 2 4" xfId="17904" xr:uid="{00000000-0005-0000-0000-000002460000}"/>
    <cellStyle name="금액 3 5 2 4 2" xfId="17905" xr:uid="{00000000-0005-0000-0000-000003460000}"/>
    <cellStyle name="금액 3 5 2 4 3" xfId="17906" xr:uid="{00000000-0005-0000-0000-000004460000}"/>
    <cellStyle name="금액 3 5 2 4 4" xfId="17907" xr:uid="{00000000-0005-0000-0000-000005460000}"/>
    <cellStyle name="금액 3 5 2 4 5" xfId="17908" xr:uid="{00000000-0005-0000-0000-000006460000}"/>
    <cellStyle name="금액 3 5 2 5" xfId="17909" xr:uid="{00000000-0005-0000-0000-000007460000}"/>
    <cellStyle name="금액 3 5 2 6" xfId="17910" xr:uid="{00000000-0005-0000-0000-000008460000}"/>
    <cellStyle name="금액 3 5 2 7" xfId="17911" xr:uid="{00000000-0005-0000-0000-000009460000}"/>
    <cellStyle name="금액 3 5 2 8" xfId="17912" xr:uid="{00000000-0005-0000-0000-00000A460000}"/>
    <cellStyle name="금액 3 5 3" xfId="17913" xr:uid="{00000000-0005-0000-0000-00000B460000}"/>
    <cellStyle name="금액 3 5 3 2" xfId="17914" xr:uid="{00000000-0005-0000-0000-00000C460000}"/>
    <cellStyle name="금액 3 5 3 2 2" xfId="17915" xr:uid="{00000000-0005-0000-0000-00000D460000}"/>
    <cellStyle name="금액 3 5 3 2 3" xfId="17916" xr:uid="{00000000-0005-0000-0000-00000E460000}"/>
    <cellStyle name="금액 3 5 3 2 4" xfId="17917" xr:uid="{00000000-0005-0000-0000-00000F460000}"/>
    <cellStyle name="금액 3 5 3 2 5" xfId="17918" xr:uid="{00000000-0005-0000-0000-000010460000}"/>
    <cellStyle name="금액 3 5 3 3" xfId="17919" xr:uid="{00000000-0005-0000-0000-000011460000}"/>
    <cellStyle name="금액 3 5 3 3 2" xfId="17920" xr:uid="{00000000-0005-0000-0000-000012460000}"/>
    <cellStyle name="금액 3 5 3 3 3" xfId="17921" xr:uid="{00000000-0005-0000-0000-000013460000}"/>
    <cellStyle name="금액 3 5 3 3 4" xfId="17922" xr:uid="{00000000-0005-0000-0000-000014460000}"/>
    <cellStyle name="금액 3 5 3 3 5" xfId="17923" xr:uid="{00000000-0005-0000-0000-000015460000}"/>
    <cellStyle name="금액 3 5 3 4" xfId="17924" xr:uid="{00000000-0005-0000-0000-000016460000}"/>
    <cellStyle name="금액 3 5 3 4 2" xfId="17925" xr:uid="{00000000-0005-0000-0000-000017460000}"/>
    <cellStyle name="금액 3 5 3 4 3" xfId="17926" xr:uid="{00000000-0005-0000-0000-000018460000}"/>
    <cellStyle name="금액 3 5 3 4 4" xfId="17927" xr:uid="{00000000-0005-0000-0000-000019460000}"/>
    <cellStyle name="금액 3 5 3 4 5" xfId="17928" xr:uid="{00000000-0005-0000-0000-00001A460000}"/>
    <cellStyle name="금액 3 5 3 5" xfId="17929" xr:uid="{00000000-0005-0000-0000-00001B460000}"/>
    <cellStyle name="금액 3 5 3 6" xfId="17930" xr:uid="{00000000-0005-0000-0000-00001C460000}"/>
    <cellStyle name="금액 3 5 3 7" xfId="17931" xr:uid="{00000000-0005-0000-0000-00001D460000}"/>
    <cellStyle name="금액 3 5 3 8" xfId="17932" xr:uid="{00000000-0005-0000-0000-00001E460000}"/>
    <cellStyle name="금액 3 5 4" xfId="17933" xr:uid="{00000000-0005-0000-0000-00001F460000}"/>
    <cellStyle name="금액 3 5 4 2" xfId="17934" xr:uid="{00000000-0005-0000-0000-000020460000}"/>
    <cellStyle name="금액 3 5 4 2 2" xfId="17935" xr:uid="{00000000-0005-0000-0000-000021460000}"/>
    <cellStyle name="금액 3 5 4 2 3" xfId="17936" xr:uid="{00000000-0005-0000-0000-000022460000}"/>
    <cellStyle name="금액 3 5 4 2 4" xfId="17937" xr:uid="{00000000-0005-0000-0000-000023460000}"/>
    <cellStyle name="금액 3 5 4 2 5" xfId="17938" xr:uid="{00000000-0005-0000-0000-000024460000}"/>
    <cellStyle name="금액 3 5 4 3" xfId="17939" xr:uid="{00000000-0005-0000-0000-000025460000}"/>
    <cellStyle name="금액 3 5 4 3 2" xfId="17940" xr:uid="{00000000-0005-0000-0000-000026460000}"/>
    <cellStyle name="금액 3 5 4 3 3" xfId="17941" xr:uid="{00000000-0005-0000-0000-000027460000}"/>
    <cellStyle name="금액 3 5 4 3 4" xfId="17942" xr:uid="{00000000-0005-0000-0000-000028460000}"/>
    <cellStyle name="금액 3 5 4 3 5" xfId="17943" xr:uid="{00000000-0005-0000-0000-000029460000}"/>
    <cellStyle name="금액 3 5 4 4" xfId="17944" xr:uid="{00000000-0005-0000-0000-00002A460000}"/>
    <cellStyle name="금액 3 5 4 4 2" xfId="17945" xr:uid="{00000000-0005-0000-0000-00002B460000}"/>
    <cellStyle name="금액 3 5 4 4 3" xfId="17946" xr:uid="{00000000-0005-0000-0000-00002C460000}"/>
    <cellStyle name="금액 3 5 4 4 4" xfId="17947" xr:uid="{00000000-0005-0000-0000-00002D460000}"/>
    <cellStyle name="금액 3 5 4 4 5" xfId="17948" xr:uid="{00000000-0005-0000-0000-00002E460000}"/>
    <cellStyle name="금액 3 5 4 5" xfId="17949" xr:uid="{00000000-0005-0000-0000-00002F460000}"/>
    <cellStyle name="금액 3 5 4 6" xfId="17950" xr:uid="{00000000-0005-0000-0000-000030460000}"/>
    <cellStyle name="금액 3 5 4 7" xfId="17951" xr:uid="{00000000-0005-0000-0000-000031460000}"/>
    <cellStyle name="금액 3 5 4 8" xfId="17952" xr:uid="{00000000-0005-0000-0000-000032460000}"/>
    <cellStyle name="금액 3 5 5" xfId="17953" xr:uid="{00000000-0005-0000-0000-000033460000}"/>
    <cellStyle name="금액 3 5 5 2" xfId="17954" xr:uid="{00000000-0005-0000-0000-000034460000}"/>
    <cellStyle name="금액 3 5 5 3" xfId="17955" xr:uid="{00000000-0005-0000-0000-000035460000}"/>
    <cellStyle name="금액 3 5 5 4" xfId="17956" xr:uid="{00000000-0005-0000-0000-000036460000}"/>
    <cellStyle name="금액 3 5 5 5" xfId="17957" xr:uid="{00000000-0005-0000-0000-000037460000}"/>
    <cellStyle name="금액 3 5 6" xfId="17958" xr:uid="{00000000-0005-0000-0000-000038460000}"/>
    <cellStyle name="금액 3 5 6 2" xfId="17959" xr:uid="{00000000-0005-0000-0000-000039460000}"/>
    <cellStyle name="금액 3 5 6 3" xfId="17960" xr:uid="{00000000-0005-0000-0000-00003A460000}"/>
    <cellStyle name="금액 3 5 6 4" xfId="17961" xr:uid="{00000000-0005-0000-0000-00003B460000}"/>
    <cellStyle name="금액 3 5 6 5" xfId="17962" xr:uid="{00000000-0005-0000-0000-00003C460000}"/>
    <cellStyle name="금액 3 5 7" xfId="17963" xr:uid="{00000000-0005-0000-0000-00003D460000}"/>
    <cellStyle name="금액 3 5 7 2" xfId="17964" xr:uid="{00000000-0005-0000-0000-00003E460000}"/>
    <cellStyle name="금액 3 5 7 3" xfId="17965" xr:uid="{00000000-0005-0000-0000-00003F460000}"/>
    <cellStyle name="금액 3 5 7 4" xfId="17966" xr:uid="{00000000-0005-0000-0000-000040460000}"/>
    <cellStyle name="금액 3 5 7 5" xfId="17967" xr:uid="{00000000-0005-0000-0000-000041460000}"/>
    <cellStyle name="금액 3 5 8" xfId="17968" xr:uid="{00000000-0005-0000-0000-000042460000}"/>
    <cellStyle name="금액 3 5 9" xfId="17969" xr:uid="{00000000-0005-0000-0000-000043460000}"/>
    <cellStyle name="금액 3 6" xfId="17970" xr:uid="{00000000-0005-0000-0000-000044460000}"/>
    <cellStyle name="금액 3 6 2" xfId="17971" xr:uid="{00000000-0005-0000-0000-000045460000}"/>
    <cellStyle name="금액 3 6 2 2" xfId="17972" xr:uid="{00000000-0005-0000-0000-000046460000}"/>
    <cellStyle name="금액 3 6 2 3" xfId="17973" xr:uid="{00000000-0005-0000-0000-000047460000}"/>
    <cellStyle name="금액 3 6 2 4" xfId="17974" xr:uid="{00000000-0005-0000-0000-000048460000}"/>
    <cellStyle name="금액 3 6 2 5" xfId="17975" xr:uid="{00000000-0005-0000-0000-000049460000}"/>
    <cellStyle name="금액 3 6 3" xfId="17976" xr:uid="{00000000-0005-0000-0000-00004A460000}"/>
    <cellStyle name="금액 3 6 3 2" xfId="17977" xr:uid="{00000000-0005-0000-0000-00004B460000}"/>
    <cellStyle name="금액 3 6 3 3" xfId="17978" xr:uid="{00000000-0005-0000-0000-00004C460000}"/>
    <cellStyle name="금액 3 6 3 4" xfId="17979" xr:uid="{00000000-0005-0000-0000-00004D460000}"/>
    <cellStyle name="금액 3 6 3 5" xfId="17980" xr:uid="{00000000-0005-0000-0000-00004E460000}"/>
    <cellStyle name="금액 3 6 4" xfId="17981" xr:uid="{00000000-0005-0000-0000-00004F460000}"/>
    <cellStyle name="금액 3 6 4 2" xfId="17982" xr:uid="{00000000-0005-0000-0000-000050460000}"/>
    <cellStyle name="금액 3 6 4 3" xfId="17983" xr:uid="{00000000-0005-0000-0000-000051460000}"/>
    <cellStyle name="금액 3 6 4 4" xfId="17984" xr:uid="{00000000-0005-0000-0000-000052460000}"/>
    <cellStyle name="금액 3 6 4 5" xfId="17985" xr:uid="{00000000-0005-0000-0000-000053460000}"/>
    <cellStyle name="금액 3 6 5" xfId="17986" xr:uid="{00000000-0005-0000-0000-000054460000}"/>
    <cellStyle name="금액 3 6 6" xfId="17987" xr:uid="{00000000-0005-0000-0000-000055460000}"/>
    <cellStyle name="금액 3 6 7" xfId="17988" xr:uid="{00000000-0005-0000-0000-000056460000}"/>
    <cellStyle name="금액 3 6 8" xfId="17989" xr:uid="{00000000-0005-0000-0000-000057460000}"/>
    <cellStyle name="금액 3 7" xfId="17990" xr:uid="{00000000-0005-0000-0000-000058460000}"/>
    <cellStyle name="금액 3 7 2" xfId="17991" xr:uid="{00000000-0005-0000-0000-000059460000}"/>
    <cellStyle name="금액 3 7 2 2" xfId="17992" xr:uid="{00000000-0005-0000-0000-00005A460000}"/>
    <cellStyle name="금액 3 7 2 3" xfId="17993" xr:uid="{00000000-0005-0000-0000-00005B460000}"/>
    <cellStyle name="금액 3 7 2 4" xfId="17994" xr:uid="{00000000-0005-0000-0000-00005C460000}"/>
    <cellStyle name="금액 3 7 2 5" xfId="17995" xr:uid="{00000000-0005-0000-0000-00005D460000}"/>
    <cellStyle name="금액 3 7 3" xfId="17996" xr:uid="{00000000-0005-0000-0000-00005E460000}"/>
    <cellStyle name="금액 3 7 3 2" xfId="17997" xr:uid="{00000000-0005-0000-0000-00005F460000}"/>
    <cellStyle name="금액 3 7 3 3" xfId="17998" xr:uid="{00000000-0005-0000-0000-000060460000}"/>
    <cellStyle name="금액 3 7 3 4" xfId="17999" xr:uid="{00000000-0005-0000-0000-000061460000}"/>
    <cellStyle name="금액 3 7 3 5" xfId="18000" xr:uid="{00000000-0005-0000-0000-000062460000}"/>
    <cellStyle name="금액 3 7 4" xfId="18001" xr:uid="{00000000-0005-0000-0000-000063460000}"/>
    <cellStyle name="금액 3 7 4 2" xfId="18002" xr:uid="{00000000-0005-0000-0000-000064460000}"/>
    <cellStyle name="금액 3 7 4 3" xfId="18003" xr:uid="{00000000-0005-0000-0000-000065460000}"/>
    <cellStyle name="금액 3 7 4 4" xfId="18004" xr:uid="{00000000-0005-0000-0000-000066460000}"/>
    <cellStyle name="금액 3 7 4 5" xfId="18005" xr:uid="{00000000-0005-0000-0000-000067460000}"/>
    <cellStyle name="금액 3 7 5" xfId="18006" xr:uid="{00000000-0005-0000-0000-000068460000}"/>
    <cellStyle name="금액 3 7 6" xfId="18007" xr:uid="{00000000-0005-0000-0000-000069460000}"/>
    <cellStyle name="금액 3 7 7" xfId="18008" xr:uid="{00000000-0005-0000-0000-00006A460000}"/>
    <cellStyle name="금액 3 7 8" xfId="18009" xr:uid="{00000000-0005-0000-0000-00006B460000}"/>
    <cellStyle name="금액 3 8" xfId="18010" xr:uid="{00000000-0005-0000-0000-00006C460000}"/>
    <cellStyle name="금액 3 8 2" xfId="18011" xr:uid="{00000000-0005-0000-0000-00006D460000}"/>
    <cellStyle name="금액 3 8 3" xfId="18012" xr:uid="{00000000-0005-0000-0000-00006E460000}"/>
    <cellStyle name="금액 3 8 4" xfId="18013" xr:uid="{00000000-0005-0000-0000-00006F460000}"/>
    <cellStyle name="금액 3 8 5" xfId="18014" xr:uid="{00000000-0005-0000-0000-000070460000}"/>
    <cellStyle name="금액 3 9" xfId="18015" xr:uid="{00000000-0005-0000-0000-000071460000}"/>
    <cellStyle name="금액 4" xfId="18016" xr:uid="{00000000-0005-0000-0000-000072460000}"/>
    <cellStyle name="금액 4 10" xfId="18017" xr:uid="{00000000-0005-0000-0000-000073460000}"/>
    <cellStyle name="금액 4 11" xfId="18018" xr:uid="{00000000-0005-0000-0000-000074460000}"/>
    <cellStyle name="금액 4 12" xfId="18019" xr:uid="{00000000-0005-0000-0000-000075460000}"/>
    <cellStyle name="금액 4 13" xfId="18020" xr:uid="{00000000-0005-0000-0000-000076460000}"/>
    <cellStyle name="금액 4 2" xfId="18021" xr:uid="{00000000-0005-0000-0000-000077460000}"/>
    <cellStyle name="금액 4 2 10" xfId="18022" xr:uid="{00000000-0005-0000-0000-000078460000}"/>
    <cellStyle name="금액 4 2 11" xfId="18023" xr:uid="{00000000-0005-0000-0000-000079460000}"/>
    <cellStyle name="금액 4 2 2" xfId="18024" xr:uid="{00000000-0005-0000-0000-00007A460000}"/>
    <cellStyle name="금액 4 2 2 2" xfId="18025" xr:uid="{00000000-0005-0000-0000-00007B460000}"/>
    <cellStyle name="금액 4 2 2 2 2" xfId="18026" xr:uid="{00000000-0005-0000-0000-00007C460000}"/>
    <cellStyle name="금액 4 2 2 2 3" xfId="18027" xr:uid="{00000000-0005-0000-0000-00007D460000}"/>
    <cellStyle name="금액 4 2 2 2 4" xfId="18028" xr:uid="{00000000-0005-0000-0000-00007E460000}"/>
    <cellStyle name="금액 4 2 2 2 5" xfId="18029" xr:uid="{00000000-0005-0000-0000-00007F460000}"/>
    <cellStyle name="금액 4 2 2 3" xfId="18030" xr:uid="{00000000-0005-0000-0000-000080460000}"/>
    <cellStyle name="금액 4 2 2 3 2" xfId="18031" xr:uid="{00000000-0005-0000-0000-000081460000}"/>
    <cellStyle name="금액 4 2 2 3 3" xfId="18032" xr:uid="{00000000-0005-0000-0000-000082460000}"/>
    <cellStyle name="금액 4 2 2 3 4" xfId="18033" xr:uid="{00000000-0005-0000-0000-000083460000}"/>
    <cellStyle name="금액 4 2 2 3 5" xfId="18034" xr:uid="{00000000-0005-0000-0000-000084460000}"/>
    <cellStyle name="금액 4 2 2 4" xfId="18035" xr:uid="{00000000-0005-0000-0000-000085460000}"/>
    <cellStyle name="금액 4 2 2 4 2" xfId="18036" xr:uid="{00000000-0005-0000-0000-000086460000}"/>
    <cellStyle name="금액 4 2 2 4 3" xfId="18037" xr:uid="{00000000-0005-0000-0000-000087460000}"/>
    <cellStyle name="금액 4 2 2 4 4" xfId="18038" xr:uid="{00000000-0005-0000-0000-000088460000}"/>
    <cellStyle name="금액 4 2 2 4 5" xfId="18039" xr:uid="{00000000-0005-0000-0000-000089460000}"/>
    <cellStyle name="금액 4 2 2 5" xfId="18040" xr:uid="{00000000-0005-0000-0000-00008A460000}"/>
    <cellStyle name="금액 4 2 2 6" xfId="18041" xr:uid="{00000000-0005-0000-0000-00008B460000}"/>
    <cellStyle name="금액 4 2 2 7" xfId="18042" xr:uid="{00000000-0005-0000-0000-00008C460000}"/>
    <cellStyle name="금액 4 2 2 8" xfId="18043" xr:uid="{00000000-0005-0000-0000-00008D460000}"/>
    <cellStyle name="금액 4 2 3" xfId="18044" xr:uid="{00000000-0005-0000-0000-00008E460000}"/>
    <cellStyle name="금액 4 2 3 2" xfId="18045" xr:uid="{00000000-0005-0000-0000-00008F460000}"/>
    <cellStyle name="금액 4 2 3 2 2" xfId="18046" xr:uid="{00000000-0005-0000-0000-000090460000}"/>
    <cellStyle name="금액 4 2 3 2 3" xfId="18047" xr:uid="{00000000-0005-0000-0000-000091460000}"/>
    <cellStyle name="금액 4 2 3 2 4" xfId="18048" xr:uid="{00000000-0005-0000-0000-000092460000}"/>
    <cellStyle name="금액 4 2 3 2 5" xfId="18049" xr:uid="{00000000-0005-0000-0000-000093460000}"/>
    <cellStyle name="금액 4 2 3 3" xfId="18050" xr:uid="{00000000-0005-0000-0000-000094460000}"/>
    <cellStyle name="금액 4 2 3 3 2" xfId="18051" xr:uid="{00000000-0005-0000-0000-000095460000}"/>
    <cellStyle name="금액 4 2 3 3 3" xfId="18052" xr:uid="{00000000-0005-0000-0000-000096460000}"/>
    <cellStyle name="금액 4 2 3 3 4" xfId="18053" xr:uid="{00000000-0005-0000-0000-000097460000}"/>
    <cellStyle name="금액 4 2 3 3 5" xfId="18054" xr:uid="{00000000-0005-0000-0000-000098460000}"/>
    <cellStyle name="금액 4 2 3 4" xfId="18055" xr:uid="{00000000-0005-0000-0000-000099460000}"/>
    <cellStyle name="금액 4 2 3 4 2" xfId="18056" xr:uid="{00000000-0005-0000-0000-00009A460000}"/>
    <cellStyle name="금액 4 2 3 4 3" xfId="18057" xr:uid="{00000000-0005-0000-0000-00009B460000}"/>
    <cellStyle name="금액 4 2 3 4 4" xfId="18058" xr:uid="{00000000-0005-0000-0000-00009C460000}"/>
    <cellStyle name="금액 4 2 3 4 5" xfId="18059" xr:uid="{00000000-0005-0000-0000-00009D460000}"/>
    <cellStyle name="금액 4 2 3 5" xfId="18060" xr:uid="{00000000-0005-0000-0000-00009E460000}"/>
    <cellStyle name="금액 4 2 3 6" xfId="18061" xr:uid="{00000000-0005-0000-0000-00009F460000}"/>
    <cellStyle name="금액 4 2 3 7" xfId="18062" xr:uid="{00000000-0005-0000-0000-0000A0460000}"/>
    <cellStyle name="금액 4 2 3 8" xfId="18063" xr:uid="{00000000-0005-0000-0000-0000A1460000}"/>
    <cellStyle name="금액 4 2 4" xfId="18064" xr:uid="{00000000-0005-0000-0000-0000A2460000}"/>
    <cellStyle name="금액 4 2 4 2" xfId="18065" xr:uid="{00000000-0005-0000-0000-0000A3460000}"/>
    <cellStyle name="금액 4 2 4 2 2" xfId="18066" xr:uid="{00000000-0005-0000-0000-0000A4460000}"/>
    <cellStyle name="금액 4 2 4 2 3" xfId="18067" xr:uid="{00000000-0005-0000-0000-0000A5460000}"/>
    <cellStyle name="금액 4 2 4 2 4" xfId="18068" xr:uid="{00000000-0005-0000-0000-0000A6460000}"/>
    <cellStyle name="금액 4 2 4 2 5" xfId="18069" xr:uid="{00000000-0005-0000-0000-0000A7460000}"/>
    <cellStyle name="금액 4 2 4 3" xfId="18070" xr:uid="{00000000-0005-0000-0000-0000A8460000}"/>
    <cellStyle name="금액 4 2 4 3 2" xfId="18071" xr:uid="{00000000-0005-0000-0000-0000A9460000}"/>
    <cellStyle name="금액 4 2 4 3 3" xfId="18072" xr:uid="{00000000-0005-0000-0000-0000AA460000}"/>
    <cellStyle name="금액 4 2 4 3 4" xfId="18073" xr:uid="{00000000-0005-0000-0000-0000AB460000}"/>
    <cellStyle name="금액 4 2 4 3 5" xfId="18074" xr:uid="{00000000-0005-0000-0000-0000AC460000}"/>
    <cellStyle name="금액 4 2 4 4" xfId="18075" xr:uid="{00000000-0005-0000-0000-0000AD460000}"/>
    <cellStyle name="금액 4 2 4 4 2" xfId="18076" xr:uid="{00000000-0005-0000-0000-0000AE460000}"/>
    <cellStyle name="금액 4 2 4 4 3" xfId="18077" xr:uid="{00000000-0005-0000-0000-0000AF460000}"/>
    <cellStyle name="금액 4 2 4 4 4" xfId="18078" xr:uid="{00000000-0005-0000-0000-0000B0460000}"/>
    <cellStyle name="금액 4 2 4 4 5" xfId="18079" xr:uid="{00000000-0005-0000-0000-0000B1460000}"/>
    <cellStyle name="금액 4 2 4 5" xfId="18080" xr:uid="{00000000-0005-0000-0000-0000B2460000}"/>
    <cellStyle name="금액 4 2 4 6" xfId="18081" xr:uid="{00000000-0005-0000-0000-0000B3460000}"/>
    <cellStyle name="금액 4 2 4 7" xfId="18082" xr:uid="{00000000-0005-0000-0000-0000B4460000}"/>
    <cellStyle name="금액 4 2 4 8" xfId="18083" xr:uid="{00000000-0005-0000-0000-0000B5460000}"/>
    <cellStyle name="금액 4 2 5" xfId="18084" xr:uid="{00000000-0005-0000-0000-0000B6460000}"/>
    <cellStyle name="금액 4 2 5 2" xfId="18085" xr:uid="{00000000-0005-0000-0000-0000B7460000}"/>
    <cellStyle name="금액 4 2 5 3" xfId="18086" xr:uid="{00000000-0005-0000-0000-0000B8460000}"/>
    <cellStyle name="금액 4 2 5 4" xfId="18087" xr:uid="{00000000-0005-0000-0000-0000B9460000}"/>
    <cellStyle name="금액 4 2 5 5" xfId="18088" xr:uid="{00000000-0005-0000-0000-0000BA460000}"/>
    <cellStyle name="금액 4 2 6" xfId="18089" xr:uid="{00000000-0005-0000-0000-0000BB460000}"/>
    <cellStyle name="금액 4 2 6 2" xfId="18090" xr:uid="{00000000-0005-0000-0000-0000BC460000}"/>
    <cellStyle name="금액 4 2 6 3" xfId="18091" xr:uid="{00000000-0005-0000-0000-0000BD460000}"/>
    <cellStyle name="금액 4 2 6 4" xfId="18092" xr:uid="{00000000-0005-0000-0000-0000BE460000}"/>
    <cellStyle name="금액 4 2 6 5" xfId="18093" xr:uid="{00000000-0005-0000-0000-0000BF460000}"/>
    <cellStyle name="금액 4 2 7" xfId="18094" xr:uid="{00000000-0005-0000-0000-0000C0460000}"/>
    <cellStyle name="금액 4 2 7 2" xfId="18095" xr:uid="{00000000-0005-0000-0000-0000C1460000}"/>
    <cellStyle name="금액 4 2 7 3" xfId="18096" xr:uid="{00000000-0005-0000-0000-0000C2460000}"/>
    <cellStyle name="금액 4 2 7 4" xfId="18097" xr:uid="{00000000-0005-0000-0000-0000C3460000}"/>
    <cellStyle name="금액 4 2 7 5" xfId="18098" xr:uid="{00000000-0005-0000-0000-0000C4460000}"/>
    <cellStyle name="금액 4 2 8" xfId="18099" xr:uid="{00000000-0005-0000-0000-0000C5460000}"/>
    <cellStyle name="금액 4 2 9" xfId="18100" xr:uid="{00000000-0005-0000-0000-0000C6460000}"/>
    <cellStyle name="금액 4 3" xfId="18101" xr:uid="{00000000-0005-0000-0000-0000C7460000}"/>
    <cellStyle name="금액 4 3 10" xfId="18102" xr:uid="{00000000-0005-0000-0000-0000C8460000}"/>
    <cellStyle name="금액 4 3 11" xfId="18103" xr:uid="{00000000-0005-0000-0000-0000C9460000}"/>
    <cellStyle name="금액 4 3 2" xfId="18104" xr:uid="{00000000-0005-0000-0000-0000CA460000}"/>
    <cellStyle name="금액 4 3 2 2" xfId="18105" xr:uid="{00000000-0005-0000-0000-0000CB460000}"/>
    <cellStyle name="금액 4 3 2 2 2" xfId="18106" xr:uid="{00000000-0005-0000-0000-0000CC460000}"/>
    <cellStyle name="금액 4 3 2 2 3" xfId="18107" xr:uid="{00000000-0005-0000-0000-0000CD460000}"/>
    <cellStyle name="금액 4 3 2 2 4" xfId="18108" xr:uid="{00000000-0005-0000-0000-0000CE460000}"/>
    <cellStyle name="금액 4 3 2 2 5" xfId="18109" xr:uid="{00000000-0005-0000-0000-0000CF460000}"/>
    <cellStyle name="금액 4 3 2 3" xfId="18110" xr:uid="{00000000-0005-0000-0000-0000D0460000}"/>
    <cellStyle name="금액 4 3 2 3 2" xfId="18111" xr:uid="{00000000-0005-0000-0000-0000D1460000}"/>
    <cellStyle name="금액 4 3 2 3 3" xfId="18112" xr:uid="{00000000-0005-0000-0000-0000D2460000}"/>
    <cellStyle name="금액 4 3 2 3 4" xfId="18113" xr:uid="{00000000-0005-0000-0000-0000D3460000}"/>
    <cellStyle name="금액 4 3 2 3 5" xfId="18114" xr:uid="{00000000-0005-0000-0000-0000D4460000}"/>
    <cellStyle name="금액 4 3 2 4" xfId="18115" xr:uid="{00000000-0005-0000-0000-0000D5460000}"/>
    <cellStyle name="금액 4 3 2 4 2" xfId="18116" xr:uid="{00000000-0005-0000-0000-0000D6460000}"/>
    <cellStyle name="금액 4 3 2 4 3" xfId="18117" xr:uid="{00000000-0005-0000-0000-0000D7460000}"/>
    <cellStyle name="금액 4 3 2 4 4" xfId="18118" xr:uid="{00000000-0005-0000-0000-0000D8460000}"/>
    <cellStyle name="금액 4 3 2 4 5" xfId="18119" xr:uid="{00000000-0005-0000-0000-0000D9460000}"/>
    <cellStyle name="금액 4 3 2 5" xfId="18120" xr:uid="{00000000-0005-0000-0000-0000DA460000}"/>
    <cellStyle name="금액 4 3 2 6" xfId="18121" xr:uid="{00000000-0005-0000-0000-0000DB460000}"/>
    <cellStyle name="금액 4 3 2 7" xfId="18122" xr:uid="{00000000-0005-0000-0000-0000DC460000}"/>
    <cellStyle name="금액 4 3 2 8" xfId="18123" xr:uid="{00000000-0005-0000-0000-0000DD460000}"/>
    <cellStyle name="금액 4 3 3" xfId="18124" xr:uid="{00000000-0005-0000-0000-0000DE460000}"/>
    <cellStyle name="금액 4 3 3 2" xfId="18125" xr:uid="{00000000-0005-0000-0000-0000DF460000}"/>
    <cellStyle name="금액 4 3 3 2 2" xfId="18126" xr:uid="{00000000-0005-0000-0000-0000E0460000}"/>
    <cellStyle name="금액 4 3 3 2 3" xfId="18127" xr:uid="{00000000-0005-0000-0000-0000E1460000}"/>
    <cellStyle name="금액 4 3 3 2 4" xfId="18128" xr:uid="{00000000-0005-0000-0000-0000E2460000}"/>
    <cellStyle name="금액 4 3 3 2 5" xfId="18129" xr:uid="{00000000-0005-0000-0000-0000E3460000}"/>
    <cellStyle name="금액 4 3 3 3" xfId="18130" xr:uid="{00000000-0005-0000-0000-0000E4460000}"/>
    <cellStyle name="금액 4 3 3 3 2" xfId="18131" xr:uid="{00000000-0005-0000-0000-0000E5460000}"/>
    <cellStyle name="금액 4 3 3 3 3" xfId="18132" xr:uid="{00000000-0005-0000-0000-0000E6460000}"/>
    <cellStyle name="금액 4 3 3 3 4" xfId="18133" xr:uid="{00000000-0005-0000-0000-0000E7460000}"/>
    <cellStyle name="금액 4 3 3 3 5" xfId="18134" xr:uid="{00000000-0005-0000-0000-0000E8460000}"/>
    <cellStyle name="금액 4 3 3 4" xfId="18135" xr:uid="{00000000-0005-0000-0000-0000E9460000}"/>
    <cellStyle name="금액 4 3 3 4 2" xfId="18136" xr:uid="{00000000-0005-0000-0000-0000EA460000}"/>
    <cellStyle name="금액 4 3 3 4 3" xfId="18137" xr:uid="{00000000-0005-0000-0000-0000EB460000}"/>
    <cellStyle name="금액 4 3 3 4 4" xfId="18138" xr:uid="{00000000-0005-0000-0000-0000EC460000}"/>
    <cellStyle name="금액 4 3 3 4 5" xfId="18139" xr:uid="{00000000-0005-0000-0000-0000ED460000}"/>
    <cellStyle name="금액 4 3 3 5" xfId="18140" xr:uid="{00000000-0005-0000-0000-0000EE460000}"/>
    <cellStyle name="금액 4 3 3 6" xfId="18141" xr:uid="{00000000-0005-0000-0000-0000EF460000}"/>
    <cellStyle name="금액 4 3 3 7" xfId="18142" xr:uid="{00000000-0005-0000-0000-0000F0460000}"/>
    <cellStyle name="금액 4 3 3 8" xfId="18143" xr:uid="{00000000-0005-0000-0000-0000F1460000}"/>
    <cellStyle name="금액 4 3 4" xfId="18144" xr:uid="{00000000-0005-0000-0000-0000F2460000}"/>
    <cellStyle name="금액 4 3 4 2" xfId="18145" xr:uid="{00000000-0005-0000-0000-0000F3460000}"/>
    <cellStyle name="금액 4 3 4 2 2" xfId="18146" xr:uid="{00000000-0005-0000-0000-0000F4460000}"/>
    <cellStyle name="금액 4 3 4 2 3" xfId="18147" xr:uid="{00000000-0005-0000-0000-0000F5460000}"/>
    <cellStyle name="금액 4 3 4 2 4" xfId="18148" xr:uid="{00000000-0005-0000-0000-0000F6460000}"/>
    <cellStyle name="금액 4 3 4 2 5" xfId="18149" xr:uid="{00000000-0005-0000-0000-0000F7460000}"/>
    <cellStyle name="금액 4 3 4 3" xfId="18150" xr:uid="{00000000-0005-0000-0000-0000F8460000}"/>
    <cellStyle name="금액 4 3 4 3 2" xfId="18151" xr:uid="{00000000-0005-0000-0000-0000F9460000}"/>
    <cellStyle name="금액 4 3 4 3 3" xfId="18152" xr:uid="{00000000-0005-0000-0000-0000FA460000}"/>
    <cellStyle name="금액 4 3 4 3 4" xfId="18153" xr:uid="{00000000-0005-0000-0000-0000FB460000}"/>
    <cellStyle name="금액 4 3 4 3 5" xfId="18154" xr:uid="{00000000-0005-0000-0000-0000FC460000}"/>
    <cellStyle name="금액 4 3 4 4" xfId="18155" xr:uid="{00000000-0005-0000-0000-0000FD460000}"/>
    <cellStyle name="금액 4 3 4 4 2" xfId="18156" xr:uid="{00000000-0005-0000-0000-0000FE460000}"/>
    <cellStyle name="금액 4 3 4 4 3" xfId="18157" xr:uid="{00000000-0005-0000-0000-0000FF460000}"/>
    <cellStyle name="금액 4 3 4 4 4" xfId="18158" xr:uid="{00000000-0005-0000-0000-000000470000}"/>
    <cellStyle name="금액 4 3 4 4 5" xfId="18159" xr:uid="{00000000-0005-0000-0000-000001470000}"/>
    <cellStyle name="금액 4 3 4 5" xfId="18160" xr:uid="{00000000-0005-0000-0000-000002470000}"/>
    <cellStyle name="금액 4 3 4 6" xfId="18161" xr:uid="{00000000-0005-0000-0000-000003470000}"/>
    <cellStyle name="금액 4 3 4 7" xfId="18162" xr:uid="{00000000-0005-0000-0000-000004470000}"/>
    <cellStyle name="금액 4 3 4 8" xfId="18163" xr:uid="{00000000-0005-0000-0000-000005470000}"/>
    <cellStyle name="금액 4 3 5" xfId="18164" xr:uid="{00000000-0005-0000-0000-000006470000}"/>
    <cellStyle name="금액 4 3 5 2" xfId="18165" xr:uid="{00000000-0005-0000-0000-000007470000}"/>
    <cellStyle name="금액 4 3 5 3" xfId="18166" xr:uid="{00000000-0005-0000-0000-000008470000}"/>
    <cellStyle name="금액 4 3 5 4" xfId="18167" xr:uid="{00000000-0005-0000-0000-000009470000}"/>
    <cellStyle name="금액 4 3 5 5" xfId="18168" xr:uid="{00000000-0005-0000-0000-00000A470000}"/>
    <cellStyle name="금액 4 3 6" xfId="18169" xr:uid="{00000000-0005-0000-0000-00000B470000}"/>
    <cellStyle name="금액 4 3 6 2" xfId="18170" xr:uid="{00000000-0005-0000-0000-00000C470000}"/>
    <cellStyle name="금액 4 3 6 3" xfId="18171" xr:uid="{00000000-0005-0000-0000-00000D470000}"/>
    <cellStyle name="금액 4 3 6 4" xfId="18172" xr:uid="{00000000-0005-0000-0000-00000E470000}"/>
    <cellStyle name="금액 4 3 6 5" xfId="18173" xr:uid="{00000000-0005-0000-0000-00000F470000}"/>
    <cellStyle name="금액 4 3 7" xfId="18174" xr:uid="{00000000-0005-0000-0000-000010470000}"/>
    <cellStyle name="금액 4 3 7 2" xfId="18175" xr:uid="{00000000-0005-0000-0000-000011470000}"/>
    <cellStyle name="금액 4 3 7 3" xfId="18176" xr:uid="{00000000-0005-0000-0000-000012470000}"/>
    <cellStyle name="금액 4 3 7 4" xfId="18177" xr:uid="{00000000-0005-0000-0000-000013470000}"/>
    <cellStyle name="금액 4 3 7 5" xfId="18178" xr:uid="{00000000-0005-0000-0000-000014470000}"/>
    <cellStyle name="금액 4 3 8" xfId="18179" xr:uid="{00000000-0005-0000-0000-000015470000}"/>
    <cellStyle name="금액 4 3 9" xfId="18180" xr:uid="{00000000-0005-0000-0000-000016470000}"/>
    <cellStyle name="금액 4 4" xfId="18181" xr:uid="{00000000-0005-0000-0000-000017470000}"/>
    <cellStyle name="금액 4 4 2" xfId="18182" xr:uid="{00000000-0005-0000-0000-000018470000}"/>
    <cellStyle name="금액 4 4 2 2" xfId="18183" xr:uid="{00000000-0005-0000-0000-000019470000}"/>
    <cellStyle name="금액 4 4 2 3" xfId="18184" xr:uid="{00000000-0005-0000-0000-00001A470000}"/>
    <cellStyle name="금액 4 4 2 4" xfId="18185" xr:uid="{00000000-0005-0000-0000-00001B470000}"/>
    <cellStyle name="금액 4 4 2 5" xfId="18186" xr:uid="{00000000-0005-0000-0000-00001C470000}"/>
    <cellStyle name="금액 4 4 3" xfId="18187" xr:uid="{00000000-0005-0000-0000-00001D470000}"/>
    <cellStyle name="금액 4 4 3 2" xfId="18188" xr:uid="{00000000-0005-0000-0000-00001E470000}"/>
    <cellStyle name="금액 4 4 3 3" xfId="18189" xr:uid="{00000000-0005-0000-0000-00001F470000}"/>
    <cellStyle name="금액 4 4 3 4" xfId="18190" xr:uid="{00000000-0005-0000-0000-000020470000}"/>
    <cellStyle name="금액 4 4 3 5" xfId="18191" xr:uid="{00000000-0005-0000-0000-000021470000}"/>
    <cellStyle name="금액 4 4 4" xfId="18192" xr:uid="{00000000-0005-0000-0000-000022470000}"/>
    <cellStyle name="금액 4 4 4 2" xfId="18193" xr:uid="{00000000-0005-0000-0000-000023470000}"/>
    <cellStyle name="금액 4 4 4 3" xfId="18194" xr:uid="{00000000-0005-0000-0000-000024470000}"/>
    <cellStyle name="금액 4 4 4 4" xfId="18195" xr:uid="{00000000-0005-0000-0000-000025470000}"/>
    <cellStyle name="금액 4 4 4 5" xfId="18196" xr:uid="{00000000-0005-0000-0000-000026470000}"/>
    <cellStyle name="금액 4 4 5" xfId="18197" xr:uid="{00000000-0005-0000-0000-000027470000}"/>
    <cellStyle name="금액 4 4 6" xfId="18198" xr:uid="{00000000-0005-0000-0000-000028470000}"/>
    <cellStyle name="금액 4 4 7" xfId="18199" xr:uid="{00000000-0005-0000-0000-000029470000}"/>
    <cellStyle name="금액 4 4 8" xfId="18200" xr:uid="{00000000-0005-0000-0000-00002A470000}"/>
    <cellStyle name="금액 4 5" xfId="18201" xr:uid="{00000000-0005-0000-0000-00002B470000}"/>
    <cellStyle name="금액 4 5 2" xfId="18202" xr:uid="{00000000-0005-0000-0000-00002C470000}"/>
    <cellStyle name="금액 4 5 2 2" xfId="18203" xr:uid="{00000000-0005-0000-0000-00002D470000}"/>
    <cellStyle name="금액 4 5 2 3" xfId="18204" xr:uid="{00000000-0005-0000-0000-00002E470000}"/>
    <cellStyle name="금액 4 5 2 4" xfId="18205" xr:uid="{00000000-0005-0000-0000-00002F470000}"/>
    <cellStyle name="금액 4 5 2 5" xfId="18206" xr:uid="{00000000-0005-0000-0000-000030470000}"/>
    <cellStyle name="금액 4 5 3" xfId="18207" xr:uid="{00000000-0005-0000-0000-000031470000}"/>
    <cellStyle name="금액 4 5 3 2" xfId="18208" xr:uid="{00000000-0005-0000-0000-000032470000}"/>
    <cellStyle name="금액 4 5 3 3" xfId="18209" xr:uid="{00000000-0005-0000-0000-000033470000}"/>
    <cellStyle name="금액 4 5 3 4" xfId="18210" xr:uid="{00000000-0005-0000-0000-000034470000}"/>
    <cellStyle name="금액 4 5 3 5" xfId="18211" xr:uid="{00000000-0005-0000-0000-000035470000}"/>
    <cellStyle name="금액 4 5 4" xfId="18212" xr:uid="{00000000-0005-0000-0000-000036470000}"/>
    <cellStyle name="금액 4 5 4 2" xfId="18213" xr:uid="{00000000-0005-0000-0000-000037470000}"/>
    <cellStyle name="금액 4 5 4 3" xfId="18214" xr:uid="{00000000-0005-0000-0000-000038470000}"/>
    <cellStyle name="금액 4 5 4 4" xfId="18215" xr:uid="{00000000-0005-0000-0000-000039470000}"/>
    <cellStyle name="금액 4 5 4 5" xfId="18216" xr:uid="{00000000-0005-0000-0000-00003A470000}"/>
    <cellStyle name="금액 4 5 5" xfId="18217" xr:uid="{00000000-0005-0000-0000-00003B470000}"/>
    <cellStyle name="금액 4 5 6" xfId="18218" xr:uid="{00000000-0005-0000-0000-00003C470000}"/>
    <cellStyle name="금액 4 5 7" xfId="18219" xr:uid="{00000000-0005-0000-0000-00003D470000}"/>
    <cellStyle name="금액 4 5 8" xfId="18220" xr:uid="{00000000-0005-0000-0000-00003E470000}"/>
    <cellStyle name="금액 4 6" xfId="18221" xr:uid="{00000000-0005-0000-0000-00003F470000}"/>
    <cellStyle name="금액 4 6 2" xfId="18222" xr:uid="{00000000-0005-0000-0000-000040470000}"/>
    <cellStyle name="금액 4 6 2 2" xfId="18223" xr:uid="{00000000-0005-0000-0000-000041470000}"/>
    <cellStyle name="금액 4 6 2 3" xfId="18224" xr:uid="{00000000-0005-0000-0000-000042470000}"/>
    <cellStyle name="금액 4 6 2 4" xfId="18225" xr:uid="{00000000-0005-0000-0000-000043470000}"/>
    <cellStyle name="금액 4 6 2 5" xfId="18226" xr:uid="{00000000-0005-0000-0000-000044470000}"/>
    <cellStyle name="금액 4 6 3" xfId="18227" xr:uid="{00000000-0005-0000-0000-000045470000}"/>
    <cellStyle name="금액 4 6 3 2" xfId="18228" xr:uid="{00000000-0005-0000-0000-000046470000}"/>
    <cellStyle name="금액 4 6 3 3" xfId="18229" xr:uid="{00000000-0005-0000-0000-000047470000}"/>
    <cellStyle name="금액 4 6 3 4" xfId="18230" xr:uid="{00000000-0005-0000-0000-000048470000}"/>
    <cellStyle name="금액 4 6 3 5" xfId="18231" xr:uid="{00000000-0005-0000-0000-000049470000}"/>
    <cellStyle name="금액 4 6 4" xfId="18232" xr:uid="{00000000-0005-0000-0000-00004A470000}"/>
    <cellStyle name="금액 4 6 4 2" xfId="18233" xr:uid="{00000000-0005-0000-0000-00004B470000}"/>
    <cellStyle name="금액 4 6 4 3" xfId="18234" xr:uid="{00000000-0005-0000-0000-00004C470000}"/>
    <cellStyle name="금액 4 6 4 4" xfId="18235" xr:uid="{00000000-0005-0000-0000-00004D470000}"/>
    <cellStyle name="금액 4 6 4 5" xfId="18236" xr:uid="{00000000-0005-0000-0000-00004E470000}"/>
    <cellStyle name="금액 4 6 5" xfId="18237" xr:uid="{00000000-0005-0000-0000-00004F470000}"/>
    <cellStyle name="금액 4 6 6" xfId="18238" xr:uid="{00000000-0005-0000-0000-000050470000}"/>
    <cellStyle name="금액 4 6 7" xfId="18239" xr:uid="{00000000-0005-0000-0000-000051470000}"/>
    <cellStyle name="금액 4 6 8" xfId="18240" xr:uid="{00000000-0005-0000-0000-000052470000}"/>
    <cellStyle name="금액 4 7" xfId="18241" xr:uid="{00000000-0005-0000-0000-000053470000}"/>
    <cellStyle name="금액 4 7 2" xfId="18242" xr:uid="{00000000-0005-0000-0000-000054470000}"/>
    <cellStyle name="금액 4 7 3" xfId="18243" xr:uid="{00000000-0005-0000-0000-000055470000}"/>
    <cellStyle name="금액 4 7 4" xfId="18244" xr:uid="{00000000-0005-0000-0000-000056470000}"/>
    <cellStyle name="금액 4 7 5" xfId="18245" xr:uid="{00000000-0005-0000-0000-000057470000}"/>
    <cellStyle name="금액 4 8" xfId="18246" xr:uid="{00000000-0005-0000-0000-000058470000}"/>
    <cellStyle name="금액 4 8 2" xfId="18247" xr:uid="{00000000-0005-0000-0000-000059470000}"/>
    <cellStyle name="금액 4 8 3" xfId="18248" xr:uid="{00000000-0005-0000-0000-00005A470000}"/>
    <cellStyle name="금액 4 8 4" xfId="18249" xr:uid="{00000000-0005-0000-0000-00005B470000}"/>
    <cellStyle name="금액 4 8 5" xfId="18250" xr:uid="{00000000-0005-0000-0000-00005C470000}"/>
    <cellStyle name="금액 4 9" xfId="18251" xr:uid="{00000000-0005-0000-0000-00005D470000}"/>
    <cellStyle name="금액 4 9 2" xfId="18252" xr:uid="{00000000-0005-0000-0000-00005E470000}"/>
    <cellStyle name="금액 4 9 3" xfId="18253" xr:uid="{00000000-0005-0000-0000-00005F470000}"/>
    <cellStyle name="금액 4 9 4" xfId="18254" xr:uid="{00000000-0005-0000-0000-000060470000}"/>
    <cellStyle name="금액 4 9 5" xfId="18255" xr:uid="{00000000-0005-0000-0000-000061470000}"/>
    <cellStyle name="금액 5" xfId="18256" xr:uid="{00000000-0005-0000-0000-000062470000}"/>
    <cellStyle name="금액 5 10" xfId="18257" xr:uid="{00000000-0005-0000-0000-000063470000}"/>
    <cellStyle name="금액 5 11" xfId="18258" xr:uid="{00000000-0005-0000-0000-000064470000}"/>
    <cellStyle name="금액 5 2" xfId="18259" xr:uid="{00000000-0005-0000-0000-000065470000}"/>
    <cellStyle name="금액 5 2 2" xfId="18260" xr:uid="{00000000-0005-0000-0000-000066470000}"/>
    <cellStyle name="금액 5 2 2 2" xfId="18261" xr:uid="{00000000-0005-0000-0000-000067470000}"/>
    <cellStyle name="금액 5 2 2 3" xfId="18262" xr:uid="{00000000-0005-0000-0000-000068470000}"/>
    <cellStyle name="금액 5 2 2 4" xfId="18263" xr:uid="{00000000-0005-0000-0000-000069470000}"/>
    <cellStyle name="금액 5 2 2 5" xfId="18264" xr:uid="{00000000-0005-0000-0000-00006A470000}"/>
    <cellStyle name="금액 5 2 3" xfId="18265" xr:uid="{00000000-0005-0000-0000-00006B470000}"/>
    <cellStyle name="금액 5 2 3 2" xfId="18266" xr:uid="{00000000-0005-0000-0000-00006C470000}"/>
    <cellStyle name="금액 5 2 3 3" xfId="18267" xr:uid="{00000000-0005-0000-0000-00006D470000}"/>
    <cellStyle name="금액 5 2 3 4" xfId="18268" xr:uid="{00000000-0005-0000-0000-00006E470000}"/>
    <cellStyle name="금액 5 2 3 5" xfId="18269" xr:uid="{00000000-0005-0000-0000-00006F470000}"/>
    <cellStyle name="금액 5 2 4" xfId="18270" xr:uid="{00000000-0005-0000-0000-000070470000}"/>
    <cellStyle name="금액 5 2 4 2" xfId="18271" xr:uid="{00000000-0005-0000-0000-000071470000}"/>
    <cellStyle name="금액 5 2 4 3" xfId="18272" xr:uid="{00000000-0005-0000-0000-000072470000}"/>
    <cellStyle name="금액 5 2 4 4" xfId="18273" xr:uid="{00000000-0005-0000-0000-000073470000}"/>
    <cellStyle name="금액 5 2 4 5" xfId="18274" xr:uid="{00000000-0005-0000-0000-000074470000}"/>
    <cellStyle name="금액 5 2 5" xfId="18275" xr:uid="{00000000-0005-0000-0000-000075470000}"/>
    <cellStyle name="금액 5 2 6" xfId="18276" xr:uid="{00000000-0005-0000-0000-000076470000}"/>
    <cellStyle name="금액 5 2 7" xfId="18277" xr:uid="{00000000-0005-0000-0000-000077470000}"/>
    <cellStyle name="금액 5 2 8" xfId="18278" xr:uid="{00000000-0005-0000-0000-000078470000}"/>
    <cellStyle name="금액 5 3" xfId="18279" xr:uid="{00000000-0005-0000-0000-000079470000}"/>
    <cellStyle name="금액 5 3 2" xfId="18280" xr:uid="{00000000-0005-0000-0000-00007A470000}"/>
    <cellStyle name="금액 5 3 2 2" xfId="18281" xr:uid="{00000000-0005-0000-0000-00007B470000}"/>
    <cellStyle name="금액 5 3 2 3" xfId="18282" xr:uid="{00000000-0005-0000-0000-00007C470000}"/>
    <cellStyle name="금액 5 3 2 4" xfId="18283" xr:uid="{00000000-0005-0000-0000-00007D470000}"/>
    <cellStyle name="금액 5 3 2 5" xfId="18284" xr:uid="{00000000-0005-0000-0000-00007E470000}"/>
    <cellStyle name="금액 5 3 3" xfId="18285" xr:uid="{00000000-0005-0000-0000-00007F470000}"/>
    <cellStyle name="금액 5 3 3 2" xfId="18286" xr:uid="{00000000-0005-0000-0000-000080470000}"/>
    <cellStyle name="금액 5 3 3 3" xfId="18287" xr:uid="{00000000-0005-0000-0000-000081470000}"/>
    <cellStyle name="금액 5 3 3 4" xfId="18288" xr:uid="{00000000-0005-0000-0000-000082470000}"/>
    <cellStyle name="금액 5 3 3 5" xfId="18289" xr:uid="{00000000-0005-0000-0000-000083470000}"/>
    <cellStyle name="금액 5 3 4" xfId="18290" xr:uid="{00000000-0005-0000-0000-000084470000}"/>
    <cellStyle name="금액 5 3 4 2" xfId="18291" xr:uid="{00000000-0005-0000-0000-000085470000}"/>
    <cellStyle name="금액 5 3 4 3" xfId="18292" xr:uid="{00000000-0005-0000-0000-000086470000}"/>
    <cellStyle name="금액 5 3 4 4" xfId="18293" xr:uid="{00000000-0005-0000-0000-000087470000}"/>
    <cellStyle name="금액 5 3 4 5" xfId="18294" xr:uid="{00000000-0005-0000-0000-000088470000}"/>
    <cellStyle name="금액 5 3 5" xfId="18295" xr:uid="{00000000-0005-0000-0000-000089470000}"/>
    <cellStyle name="금액 5 3 6" xfId="18296" xr:uid="{00000000-0005-0000-0000-00008A470000}"/>
    <cellStyle name="금액 5 3 7" xfId="18297" xr:uid="{00000000-0005-0000-0000-00008B470000}"/>
    <cellStyle name="금액 5 3 8" xfId="18298" xr:uid="{00000000-0005-0000-0000-00008C470000}"/>
    <cellStyle name="금액 5 4" xfId="18299" xr:uid="{00000000-0005-0000-0000-00008D470000}"/>
    <cellStyle name="금액 5 4 2" xfId="18300" xr:uid="{00000000-0005-0000-0000-00008E470000}"/>
    <cellStyle name="금액 5 4 2 2" xfId="18301" xr:uid="{00000000-0005-0000-0000-00008F470000}"/>
    <cellStyle name="금액 5 4 2 3" xfId="18302" xr:uid="{00000000-0005-0000-0000-000090470000}"/>
    <cellStyle name="금액 5 4 2 4" xfId="18303" xr:uid="{00000000-0005-0000-0000-000091470000}"/>
    <cellStyle name="금액 5 4 2 5" xfId="18304" xr:uid="{00000000-0005-0000-0000-000092470000}"/>
    <cellStyle name="금액 5 4 3" xfId="18305" xr:uid="{00000000-0005-0000-0000-000093470000}"/>
    <cellStyle name="금액 5 4 3 2" xfId="18306" xr:uid="{00000000-0005-0000-0000-000094470000}"/>
    <cellStyle name="금액 5 4 3 3" xfId="18307" xr:uid="{00000000-0005-0000-0000-000095470000}"/>
    <cellStyle name="금액 5 4 3 4" xfId="18308" xr:uid="{00000000-0005-0000-0000-000096470000}"/>
    <cellStyle name="금액 5 4 3 5" xfId="18309" xr:uid="{00000000-0005-0000-0000-000097470000}"/>
    <cellStyle name="금액 5 4 4" xfId="18310" xr:uid="{00000000-0005-0000-0000-000098470000}"/>
    <cellStyle name="금액 5 4 4 2" xfId="18311" xr:uid="{00000000-0005-0000-0000-000099470000}"/>
    <cellStyle name="금액 5 4 4 3" xfId="18312" xr:uid="{00000000-0005-0000-0000-00009A470000}"/>
    <cellStyle name="금액 5 4 4 4" xfId="18313" xr:uid="{00000000-0005-0000-0000-00009B470000}"/>
    <cellStyle name="금액 5 4 4 5" xfId="18314" xr:uid="{00000000-0005-0000-0000-00009C470000}"/>
    <cellStyle name="금액 5 4 5" xfId="18315" xr:uid="{00000000-0005-0000-0000-00009D470000}"/>
    <cellStyle name="금액 5 4 6" xfId="18316" xr:uid="{00000000-0005-0000-0000-00009E470000}"/>
    <cellStyle name="금액 5 4 7" xfId="18317" xr:uid="{00000000-0005-0000-0000-00009F470000}"/>
    <cellStyle name="금액 5 4 8" xfId="18318" xr:uid="{00000000-0005-0000-0000-0000A0470000}"/>
    <cellStyle name="금액 5 5" xfId="18319" xr:uid="{00000000-0005-0000-0000-0000A1470000}"/>
    <cellStyle name="금액 5 5 2" xfId="18320" xr:uid="{00000000-0005-0000-0000-0000A2470000}"/>
    <cellStyle name="금액 5 5 3" xfId="18321" xr:uid="{00000000-0005-0000-0000-0000A3470000}"/>
    <cellStyle name="금액 5 5 4" xfId="18322" xr:uid="{00000000-0005-0000-0000-0000A4470000}"/>
    <cellStyle name="금액 5 5 5" xfId="18323" xr:uid="{00000000-0005-0000-0000-0000A5470000}"/>
    <cellStyle name="금액 5 6" xfId="18324" xr:uid="{00000000-0005-0000-0000-0000A6470000}"/>
    <cellStyle name="금액 5 6 2" xfId="18325" xr:uid="{00000000-0005-0000-0000-0000A7470000}"/>
    <cellStyle name="금액 5 6 3" xfId="18326" xr:uid="{00000000-0005-0000-0000-0000A8470000}"/>
    <cellStyle name="금액 5 6 4" xfId="18327" xr:uid="{00000000-0005-0000-0000-0000A9470000}"/>
    <cellStyle name="금액 5 6 5" xfId="18328" xr:uid="{00000000-0005-0000-0000-0000AA470000}"/>
    <cellStyle name="금액 5 7" xfId="18329" xr:uid="{00000000-0005-0000-0000-0000AB470000}"/>
    <cellStyle name="금액 5 7 2" xfId="18330" xr:uid="{00000000-0005-0000-0000-0000AC470000}"/>
    <cellStyle name="금액 5 7 3" xfId="18331" xr:uid="{00000000-0005-0000-0000-0000AD470000}"/>
    <cellStyle name="금액 5 7 4" xfId="18332" xr:uid="{00000000-0005-0000-0000-0000AE470000}"/>
    <cellStyle name="금액 5 7 5" xfId="18333" xr:uid="{00000000-0005-0000-0000-0000AF470000}"/>
    <cellStyle name="금액 5 8" xfId="18334" xr:uid="{00000000-0005-0000-0000-0000B0470000}"/>
    <cellStyle name="금액 5 9" xfId="18335" xr:uid="{00000000-0005-0000-0000-0000B1470000}"/>
    <cellStyle name="금액 6" xfId="18336" xr:uid="{00000000-0005-0000-0000-0000B2470000}"/>
    <cellStyle name="금액 6 10" xfId="18337" xr:uid="{00000000-0005-0000-0000-0000B3470000}"/>
    <cellStyle name="금액 6 11" xfId="18338" xr:uid="{00000000-0005-0000-0000-0000B4470000}"/>
    <cellStyle name="금액 6 2" xfId="18339" xr:uid="{00000000-0005-0000-0000-0000B5470000}"/>
    <cellStyle name="금액 6 2 2" xfId="18340" xr:uid="{00000000-0005-0000-0000-0000B6470000}"/>
    <cellStyle name="금액 6 2 2 2" xfId="18341" xr:uid="{00000000-0005-0000-0000-0000B7470000}"/>
    <cellStyle name="금액 6 2 2 3" xfId="18342" xr:uid="{00000000-0005-0000-0000-0000B8470000}"/>
    <cellStyle name="금액 6 2 2 4" xfId="18343" xr:uid="{00000000-0005-0000-0000-0000B9470000}"/>
    <cellStyle name="금액 6 2 2 5" xfId="18344" xr:uid="{00000000-0005-0000-0000-0000BA470000}"/>
    <cellStyle name="금액 6 2 3" xfId="18345" xr:uid="{00000000-0005-0000-0000-0000BB470000}"/>
    <cellStyle name="금액 6 2 3 2" xfId="18346" xr:uid="{00000000-0005-0000-0000-0000BC470000}"/>
    <cellStyle name="금액 6 2 3 3" xfId="18347" xr:uid="{00000000-0005-0000-0000-0000BD470000}"/>
    <cellStyle name="금액 6 2 3 4" xfId="18348" xr:uid="{00000000-0005-0000-0000-0000BE470000}"/>
    <cellStyle name="금액 6 2 3 5" xfId="18349" xr:uid="{00000000-0005-0000-0000-0000BF470000}"/>
    <cellStyle name="금액 6 2 4" xfId="18350" xr:uid="{00000000-0005-0000-0000-0000C0470000}"/>
    <cellStyle name="금액 6 2 4 2" xfId="18351" xr:uid="{00000000-0005-0000-0000-0000C1470000}"/>
    <cellStyle name="금액 6 2 4 3" xfId="18352" xr:uid="{00000000-0005-0000-0000-0000C2470000}"/>
    <cellStyle name="금액 6 2 4 4" xfId="18353" xr:uid="{00000000-0005-0000-0000-0000C3470000}"/>
    <cellStyle name="금액 6 2 4 5" xfId="18354" xr:uid="{00000000-0005-0000-0000-0000C4470000}"/>
    <cellStyle name="금액 6 2 5" xfId="18355" xr:uid="{00000000-0005-0000-0000-0000C5470000}"/>
    <cellStyle name="금액 6 2 6" xfId="18356" xr:uid="{00000000-0005-0000-0000-0000C6470000}"/>
    <cellStyle name="금액 6 2 7" xfId="18357" xr:uid="{00000000-0005-0000-0000-0000C7470000}"/>
    <cellStyle name="금액 6 2 8" xfId="18358" xr:uid="{00000000-0005-0000-0000-0000C8470000}"/>
    <cellStyle name="금액 6 3" xfId="18359" xr:uid="{00000000-0005-0000-0000-0000C9470000}"/>
    <cellStyle name="금액 6 3 2" xfId="18360" xr:uid="{00000000-0005-0000-0000-0000CA470000}"/>
    <cellStyle name="금액 6 3 2 2" xfId="18361" xr:uid="{00000000-0005-0000-0000-0000CB470000}"/>
    <cellStyle name="금액 6 3 2 3" xfId="18362" xr:uid="{00000000-0005-0000-0000-0000CC470000}"/>
    <cellStyle name="금액 6 3 2 4" xfId="18363" xr:uid="{00000000-0005-0000-0000-0000CD470000}"/>
    <cellStyle name="금액 6 3 2 5" xfId="18364" xr:uid="{00000000-0005-0000-0000-0000CE470000}"/>
    <cellStyle name="금액 6 3 3" xfId="18365" xr:uid="{00000000-0005-0000-0000-0000CF470000}"/>
    <cellStyle name="금액 6 3 3 2" xfId="18366" xr:uid="{00000000-0005-0000-0000-0000D0470000}"/>
    <cellStyle name="금액 6 3 3 3" xfId="18367" xr:uid="{00000000-0005-0000-0000-0000D1470000}"/>
    <cellStyle name="금액 6 3 3 4" xfId="18368" xr:uid="{00000000-0005-0000-0000-0000D2470000}"/>
    <cellStyle name="금액 6 3 3 5" xfId="18369" xr:uid="{00000000-0005-0000-0000-0000D3470000}"/>
    <cellStyle name="금액 6 3 4" xfId="18370" xr:uid="{00000000-0005-0000-0000-0000D4470000}"/>
    <cellStyle name="금액 6 3 4 2" xfId="18371" xr:uid="{00000000-0005-0000-0000-0000D5470000}"/>
    <cellStyle name="금액 6 3 4 3" xfId="18372" xr:uid="{00000000-0005-0000-0000-0000D6470000}"/>
    <cellStyle name="금액 6 3 4 4" xfId="18373" xr:uid="{00000000-0005-0000-0000-0000D7470000}"/>
    <cellStyle name="금액 6 3 4 5" xfId="18374" xr:uid="{00000000-0005-0000-0000-0000D8470000}"/>
    <cellStyle name="금액 6 3 5" xfId="18375" xr:uid="{00000000-0005-0000-0000-0000D9470000}"/>
    <cellStyle name="금액 6 3 6" xfId="18376" xr:uid="{00000000-0005-0000-0000-0000DA470000}"/>
    <cellStyle name="금액 6 3 7" xfId="18377" xr:uid="{00000000-0005-0000-0000-0000DB470000}"/>
    <cellStyle name="금액 6 3 8" xfId="18378" xr:uid="{00000000-0005-0000-0000-0000DC470000}"/>
    <cellStyle name="금액 6 4" xfId="18379" xr:uid="{00000000-0005-0000-0000-0000DD470000}"/>
    <cellStyle name="금액 6 4 2" xfId="18380" xr:uid="{00000000-0005-0000-0000-0000DE470000}"/>
    <cellStyle name="금액 6 4 2 2" xfId="18381" xr:uid="{00000000-0005-0000-0000-0000DF470000}"/>
    <cellStyle name="금액 6 4 2 3" xfId="18382" xr:uid="{00000000-0005-0000-0000-0000E0470000}"/>
    <cellStyle name="금액 6 4 2 4" xfId="18383" xr:uid="{00000000-0005-0000-0000-0000E1470000}"/>
    <cellStyle name="금액 6 4 2 5" xfId="18384" xr:uid="{00000000-0005-0000-0000-0000E2470000}"/>
    <cellStyle name="금액 6 4 3" xfId="18385" xr:uid="{00000000-0005-0000-0000-0000E3470000}"/>
    <cellStyle name="금액 6 4 3 2" xfId="18386" xr:uid="{00000000-0005-0000-0000-0000E4470000}"/>
    <cellStyle name="금액 6 4 3 3" xfId="18387" xr:uid="{00000000-0005-0000-0000-0000E5470000}"/>
    <cellStyle name="금액 6 4 3 4" xfId="18388" xr:uid="{00000000-0005-0000-0000-0000E6470000}"/>
    <cellStyle name="금액 6 4 3 5" xfId="18389" xr:uid="{00000000-0005-0000-0000-0000E7470000}"/>
    <cellStyle name="금액 6 4 4" xfId="18390" xr:uid="{00000000-0005-0000-0000-0000E8470000}"/>
    <cellStyle name="금액 6 4 4 2" xfId="18391" xr:uid="{00000000-0005-0000-0000-0000E9470000}"/>
    <cellStyle name="금액 6 4 4 3" xfId="18392" xr:uid="{00000000-0005-0000-0000-0000EA470000}"/>
    <cellStyle name="금액 6 4 4 4" xfId="18393" xr:uid="{00000000-0005-0000-0000-0000EB470000}"/>
    <cellStyle name="금액 6 4 4 5" xfId="18394" xr:uid="{00000000-0005-0000-0000-0000EC470000}"/>
    <cellStyle name="금액 6 4 5" xfId="18395" xr:uid="{00000000-0005-0000-0000-0000ED470000}"/>
    <cellStyle name="금액 6 4 6" xfId="18396" xr:uid="{00000000-0005-0000-0000-0000EE470000}"/>
    <cellStyle name="금액 6 4 7" xfId="18397" xr:uid="{00000000-0005-0000-0000-0000EF470000}"/>
    <cellStyle name="금액 6 4 8" xfId="18398" xr:uid="{00000000-0005-0000-0000-0000F0470000}"/>
    <cellStyle name="금액 6 5" xfId="18399" xr:uid="{00000000-0005-0000-0000-0000F1470000}"/>
    <cellStyle name="금액 6 5 2" xfId="18400" xr:uid="{00000000-0005-0000-0000-0000F2470000}"/>
    <cellStyle name="금액 6 5 3" xfId="18401" xr:uid="{00000000-0005-0000-0000-0000F3470000}"/>
    <cellStyle name="금액 6 5 4" xfId="18402" xr:uid="{00000000-0005-0000-0000-0000F4470000}"/>
    <cellStyle name="금액 6 5 5" xfId="18403" xr:uid="{00000000-0005-0000-0000-0000F5470000}"/>
    <cellStyle name="금액 6 6" xfId="18404" xr:uid="{00000000-0005-0000-0000-0000F6470000}"/>
    <cellStyle name="금액 6 6 2" xfId="18405" xr:uid="{00000000-0005-0000-0000-0000F7470000}"/>
    <cellStyle name="금액 6 6 3" xfId="18406" xr:uid="{00000000-0005-0000-0000-0000F8470000}"/>
    <cellStyle name="금액 6 6 4" xfId="18407" xr:uid="{00000000-0005-0000-0000-0000F9470000}"/>
    <cellStyle name="금액 6 6 5" xfId="18408" xr:uid="{00000000-0005-0000-0000-0000FA470000}"/>
    <cellStyle name="금액 6 7" xfId="18409" xr:uid="{00000000-0005-0000-0000-0000FB470000}"/>
    <cellStyle name="금액 6 7 2" xfId="18410" xr:uid="{00000000-0005-0000-0000-0000FC470000}"/>
    <cellStyle name="금액 6 7 3" xfId="18411" xr:uid="{00000000-0005-0000-0000-0000FD470000}"/>
    <cellStyle name="금액 6 7 4" xfId="18412" xr:uid="{00000000-0005-0000-0000-0000FE470000}"/>
    <cellStyle name="금액 6 7 5" xfId="18413" xr:uid="{00000000-0005-0000-0000-0000FF470000}"/>
    <cellStyle name="금액 6 8" xfId="18414" xr:uid="{00000000-0005-0000-0000-000000480000}"/>
    <cellStyle name="금액 6 9" xfId="18415" xr:uid="{00000000-0005-0000-0000-000001480000}"/>
    <cellStyle name="금액 7" xfId="18416" xr:uid="{00000000-0005-0000-0000-000002480000}"/>
    <cellStyle name="금액 7 2" xfId="18417" xr:uid="{00000000-0005-0000-0000-000003480000}"/>
    <cellStyle name="금액 7 2 2" xfId="18418" xr:uid="{00000000-0005-0000-0000-000004480000}"/>
    <cellStyle name="금액 7 2 3" xfId="18419" xr:uid="{00000000-0005-0000-0000-000005480000}"/>
    <cellStyle name="금액 7 2 4" xfId="18420" xr:uid="{00000000-0005-0000-0000-000006480000}"/>
    <cellStyle name="금액 7 2 5" xfId="18421" xr:uid="{00000000-0005-0000-0000-000007480000}"/>
    <cellStyle name="금액 7 3" xfId="18422" xr:uid="{00000000-0005-0000-0000-000008480000}"/>
    <cellStyle name="금액 7 3 2" xfId="18423" xr:uid="{00000000-0005-0000-0000-000009480000}"/>
    <cellStyle name="금액 7 3 3" xfId="18424" xr:uid="{00000000-0005-0000-0000-00000A480000}"/>
    <cellStyle name="금액 7 3 4" xfId="18425" xr:uid="{00000000-0005-0000-0000-00000B480000}"/>
    <cellStyle name="금액 7 3 5" xfId="18426" xr:uid="{00000000-0005-0000-0000-00000C480000}"/>
    <cellStyle name="금액 7 4" xfId="18427" xr:uid="{00000000-0005-0000-0000-00000D480000}"/>
    <cellStyle name="금액 7 4 2" xfId="18428" xr:uid="{00000000-0005-0000-0000-00000E480000}"/>
    <cellStyle name="금액 7 4 3" xfId="18429" xr:uid="{00000000-0005-0000-0000-00000F480000}"/>
    <cellStyle name="금액 7 4 4" xfId="18430" xr:uid="{00000000-0005-0000-0000-000010480000}"/>
    <cellStyle name="금액 7 4 5" xfId="18431" xr:uid="{00000000-0005-0000-0000-000011480000}"/>
    <cellStyle name="금액 7 5" xfId="18432" xr:uid="{00000000-0005-0000-0000-000012480000}"/>
    <cellStyle name="금액 7 6" xfId="18433" xr:uid="{00000000-0005-0000-0000-000013480000}"/>
    <cellStyle name="금액 7 7" xfId="18434" xr:uid="{00000000-0005-0000-0000-000014480000}"/>
    <cellStyle name="금액 7 8" xfId="18435" xr:uid="{00000000-0005-0000-0000-000015480000}"/>
    <cellStyle name="금액 8" xfId="18436" xr:uid="{00000000-0005-0000-0000-000016480000}"/>
    <cellStyle name="금액 8 2" xfId="18437" xr:uid="{00000000-0005-0000-0000-000017480000}"/>
    <cellStyle name="금액 8 2 2" xfId="18438" xr:uid="{00000000-0005-0000-0000-000018480000}"/>
    <cellStyle name="금액 8 2 3" xfId="18439" xr:uid="{00000000-0005-0000-0000-000019480000}"/>
    <cellStyle name="금액 8 2 4" xfId="18440" xr:uid="{00000000-0005-0000-0000-00001A480000}"/>
    <cellStyle name="금액 8 2 5" xfId="18441" xr:uid="{00000000-0005-0000-0000-00001B480000}"/>
    <cellStyle name="금액 8 3" xfId="18442" xr:uid="{00000000-0005-0000-0000-00001C480000}"/>
    <cellStyle name="금액 8 3 2" xfId="18443" xr:uid="{00000000-0005-0000-0000-00001D480000}"/>
    <cellStyle name="금액 8 3 3" xfId="18444" xr:uid="{00000000-0005-0000-0000-00001E480000}"/>
    <cellStyle name="금액 8 3 4" xfId="18445" xr:uid="{00000000-0005-0000-0000-00001F480000}"/>
    <cellStyle name="금액 8 3 5" xfId="18446" xr:uid="{00000000-0005-0000-0000-000020480000}"/>
    <cellStyle name="금액 8 4" xfId="18447" xr:uid="{00000000-0005-0000-0000-000021480000}"/>
    <cellStyle name="금액 8 4 2" xfId="18448" xr:uid="{00000000-0005-0000-0000-000022480000}"/>
    <cellStyle name="금액 8 4 3" xfId="18449" xr:uid="{00000000-0005-0000-0000-000023480000}"/>
    <cellStyle name="금액 8 4 4" xfId="18450" xr:uid="{00000000-0005-0000-0000-000024480000}"/>
    <cellStyle name="금액 8 4 5" xfId="18451" xr:uid="{00000000-0005-0000-0000-000025480000}"/>
    <cellStyle name="금액 8 5" xfId="18452" xr:uid="{00000000-0005-0000-0000-000026480000}"/>
    <cellStyle name="금액 8 6" xfId="18453" xr:uid="{00000000-0005-0000-0000-000027480000}"/>
    <cellStyle name="금액 8 7" xfId="18454" xr:uid="{00000000-0005-0000-0000-000028480000}"/>
    <cellStyle name="금액 8 8" xfId="18455" xr:uid="{00000000-0005-0000-0000-000029480000}"/>
    <cellStyle name="금액 9" xfId="18456" xr:uid="{00000000-0005-0000-0000-00002A480000}"/>
    <cellStyle name="금액 9 2" xfId="18457" xr:uid="{00000000-0005-0000-0000-00002B480000}"/>
    <cellStyle name="금액 9 2 2" xfId="18458" xr:uid="{00000000-0005-0000-0000-00002C480000}"/>
    <cellStyle name="금액 9 2 3" xfId="18459" xr:uid="{00000000-0005-0000-0000-00002D480000}"/>
    <cellStyle name="금액 9 2 4" xfId="18460" xr:uid="{00000000-0005-0000-0000-00002E480000}"/>
    <cellStyle name="금액 9 2 5" xfId="18461" xr:uid="{00000000-0005-0000-0000-00002F480000}"/>
    <cellStyle name="금액 9 3" xfId="18462" xr:uid="{00000000-0005-0000-0000-000030480000}"/>
    <cellStyle name="금액 9 3 2" xfId="18463" xr:uid="{00000000-0005-0000-0000-000031480000}"/>
    <cellStyle name="금액 9 3 3" xfId="18464" xr:uid="{00000000-0005-0000-0000-000032480000}"/>
    <cellStyle name="금액 9 3 4" xfId="18465" xr:uid="{00000000-0005-0000-0000-000033480000}"/>
    <cellStyle name="금액 9 3 5" xfId="18466" xr:uid="{00000000-0005-0000-0000-000034480000}"/>
    <cellStyle name="금액 9 4" xfId="18467" xr:uid="{00000000-0005-0000-0000-000035480000}"/>
    <cellStyle name="금액 9 4 2" xfId="18468" xr:uid="{00000000-0005-0000-0000-000036480000}"/>
    <cellStyle name="금액 9 4 3" xfId="18469" xr:uid="{00000000-0005-0000-0000-000037480000}"/>
    <cellStyle name="금액 9 4 4" xfId="18470" xr:uid="{00000000-0005-0000-0000-000038480000}"/>
    <cellStyle name="금액 9 4 5" xfId="18471" xr:uid="{00000000-0005-0000-0000-000039480000}"/>
    <cellStyle name="금액 9 5" xfId="18472" xr:uid="{00000000-0005-0000-0000-00003A480000}"/>
    <cellStyle name="금액 9 6" xfId="18473" xr:uid="{00000000-0005-0000-0000-00003B480000}"/>
    <cellStyle name="금액 9 7" xfId="18474" xr:uid="{00000000-0005-0000-0000-00003C480000}"/>
    <cellStyle name="금액 9 8" xfId="18475" xr:uid="{00000000-0005-0000-0000-00003D480000}"/>
    <cellStyle name="끼_x0001_?" xfId="18476" xr:uid="{00000000-0005-0000-0000-00003E480000}"/>
    <cellStyle name="나쁨 2" xfId="18477" xr:uid="{00000000-0005-0000-0000-00003F480000}"/>
    <cellStyle name="나쁨 2 2" xfId="18478" xr:uid="{00000000-0005-0000-0000-000040480000}"/>
    <cellStyle name="나쁨 2 3" xfId="18479" xr:uid="{00000000-0005-0000-0000-000041480000}"/>
    <cellStyle name="나쁨 3" xfId="18480" xr:uid="{00000000-0005-0000-0000-000042480000}"/>
    <cellStyle name="나쁨 4" xfId="18481" xr:uid="{00000000-0005-0000-0000-000043480000}"/>
    <cellStyle name="날짜" xfId="18482" xr:uid="{00000000-0005-0000-0000-000044480000}"/>
    <cellStyle name="날짜 2" xfId="18483" xr:uid="{00000000-0005-0000-0000-000045480000}"/>
    <cellStyle name="년" xfId="18484" xr:uid="{00000000-0005-0000-0000-000046480000}"/>
    <cellStyle name="년 10" xfId="18485" xr:uid="{00000000-0005-0000-0000-000047480000}"/>
    <cellStyle name="년 2" xfId="18486" xr:uid="{00000000-0005-0000-0000-000048480000}"/>
    <cellStyle name="년 2 2" xfId="18487" xr:uid="{00000000-0005-0000-0000-000049480000}"/>
    <cellStyle name="년 2 2 10" xfId="18488" xr:uid="{00000000-0005-0000-0000-00004A480000}"/>
    <cellStyle name="년 2 2 11" xfId="18489" xr:uid="{00000000-0005-0000-0000-00004B480000}"/>
    <cellStyle name="년 2 2 12" xfId="18490" xr:uid="{00000000-0005-0000-0000-00004C480000}"/>
    <cellStyle name="년 2 2 2" xfId="18491" xr:uid="{00000000-0005-0000-0000-00004D480000}"/>
    <cellStyle name="년 2 2 2 10" xfId="18492" xr:uid="{00000000-0005-0000-0000-00004E480000}"/>
    <cellStyle name="년 2 2 2 11" xfId="18493" xr:uid="{00000000-0005-0000-0000-00004F480000}"/>
    <cellStyle name="년 2 2 2 12" xfId="18494" xr:uid="{00000000-0005-0000-0000-000050480000}"/>
    <cellStyle name="년 2 2 2 13" xfId="18495" xr:uid="{00000000-0005-0000-0000-000051480000}"/>
    <cellStyle name="년 2 2 2 2" xfId="18496" xr:uid="{00000000-0005-0000-0000-000052480000}"/>
    <cellStyle name="년 2 2 2 2 10" xfId="18497" xr:uid="{00000000-0005-0000-0000-000053480000}"/>
    <cellStyle name="년 2 2 2 2 11" xfId="18498" xr:uid="{00000000-0005-0000-0000-000054480000}"/>
    <cellStyle name="년 2 2 2 2 2" xfId="18499" xr:uid="{00000000-0005-0000-0000-000055480000}"/>
    <cellStyle name="년 2 2 2 2 2 2" xfId="18500" xr:uid="{00000000-0005-0000-0000-000056480000}"/>
    <cellStyle name="년 2 2 2 2 2 2 2" xfId="18501" xr:uid="{00000000-0005-0000-0000-000057480000}"/>
    <cellStyle name="년 2 2 2 2 2 2 3" xfId="18502" xr:uid="{00000000-0005-0000-0000-000058480000}"/>
    <cellStyle name="년 2 2 2 2 2 2 4" xfId="18503" xr:uid="{00000000-0005-0000-0000-000059480000}"/>
    <cellStyle name="년 2 2 2 2 2 2 5" xfId="18504" xr:uid="{00000000-0005-0000-0000-00005A480000}"/>
    <cellStyle name="년 2 2 2 2 2 3" xfId="18505" xr:uid="{00000000-0005-0000-0000-00005B480000}"/>
    <cellStyle name="년 2 2 2 2 2 3 2" xfId="18506" xr:uid="{00000000-0005-0000-0000-00005C480000}"/>
    <cellStyle name="년 2 2 2 2 2 3 3" xfId="18507" xr:uid="{00000000-0005-0000-0000-00005D480000}"/>
    <cellStyle name="년 2 2 2 2 2 3 4" xfId="18508" xr:uid="{00000000-0005-0000-0000-00005E480000}"/>
    <cellStyle name="년 2 2 2 2 2 3 5" xfId="18509" xr:uid="{00000000-0005-0000-0000-00005F480000}"/>
    <cellStyle name="년 2 2 2 2 2 4" xfId="18510" xr:uid="{00000000-0005-0000-0000-000060480000}"/>
    <cellStyle name="년 2 2 2 2 2 4 2" xfId="18511" xr:uid="{00000000-0005-0000-0000-000061480000}"/>
    <cellStyle name="년 2 2 2 2 2 4 3" xfId="18512" xr:uid="{00000000-0005-0000-0000-000062480000}"/>
    <cellStyle name="년 2 2 2 2 2 4 4" xfId="18513" xr:uid="{00000000-0005-0000-0000-000063480000}"/>
    <cellStyle name="년 2 2 2 2 2 4 5" xfId="18514" xr:uid="{00000000-0005-0000-0000-000064480000}"/>
    <cellStyle name="년 2 2 2 2 2 5" xfId="18515" xr:uid="{00000000-0005-0000-0000-000065480000}"/>
    <cellStyle name="년 2 2 2 2 2 6" xfId="18516" xr:uid="{00000000-0005-0000-0000-000066480000}"/>
    <cellStyle name="년 2 2 2 2 2 7" xfId="18517" xr:uid="{00000000-0005-0000-0000-000067480000}"/>
    <cellStyle name="년 2 2 2 2 2 8" xfId="18518" xr:uid="{00000000-0005-0000-0000-000068480000}"/>
    <cellStyle name="년 2 2 2 2 3" xfId="18519" xr:uid="{00000000-0005-0000-0000-000069480000}"/>
    <cellStyle name="년 2 2 2 2 3 2" xfId="18520" xr:uid="{00000000-0005-0000-0000-00006A480000}"/>
    <cellStyle name="년 2 2 2 2 3 2 2" xfId="18521" xr:uid="{00000000-0005-0000-0000-00006B480000}"/>
    <cellStyle name="년 2 2 2 2 3 2 3" xfId="18522" xr:uid="{00000000-0005-0000-0000-00006C480000}"/>
    <cellStyle name="년 2 2 2 2 3 2 4" xfId="18523" xr:uid="{00000000-0005-0000-0000-00006D480000}"/>
    <cellStyle name="년 2 2 2 2 3 2 5" xfId="18524" xr:uid="{00000000-0005-0000-0000-00006E480000}"/>
    <cellStyle name="년 2 2 2 2 3 3" xfId="18525" xr:uid="{00000000-0005-0000-0000-00006F480000}"/>
    <cellStyle name="년 2 2 2 2 3 3 2" xfId="18526" xr:uid="{00000000-0005-0000-0000-000070480000}"/>
    <cellStyle name="년 2 2 2 2 3 3 3" xfId="18527" xr:uid="{00000000-0005-0000-0000-000071480000}"/>
    <cellStyle name="년 2 2 2 2 3 3 4" xfId="18528" xr:uid="{00000000-0005-0000-0000-000072480000}"/>
    <cellStyle name="년 2 2 2 2 3 3 5" xfId="18529" xr:uid="{00000000-0005-0000-0000-000073480000}"/>
    <cellStyle name="년 2 2 2 2 3 4" xfId="18530" xr:uid="{00000000-0005-0000-0000-000074480000}"/>
    <cellStyle name="년 2 2 2 2 3 4 2" xfId="18531" xr:uid="{00000000-0005-0000-0000-000075480000}"/>
    <cellStyle name="년 2 2 2 2 3 4 3" xfId="18532" xr:uid="{00000000-0005-0000-0000-000076480000}"/>
    <cellStyle name="년 2 2 2 2 3 4 4" xfId="18533" xr:uid="{00000000-0005-0000-0000-000077480000}"/>
    <cellStyle name="년 2 2 2 2 3 4 5" xfId="18534" xr:uid="{00000000-0005-0000-0000-000078480000}"/>
    <cellStyle name="년 2 2 2 2 3 5" xfId="18535" xr:uid="{00000000-0005-0000-0000-000079480000}"/>
    <cellStyle name="년 2 2 2 2 3 6" xfId="18536" xr:uid="{00000000-0005-0000-0000-00007A480000}"/>
    <cellStyle name="년 2 2 2 2 3 7" xfId="18537" xr:uid="{00000000-0005-0000-0000-00007B480000}"/>
    <cellStyle name="년 2 2 2 2 3 8" xfId="18538" xr:uid="{00000000-0005-0000-0000-00007C480000}"/>
    <cellStyle name="년 2 2 2 2 4" xfId="18539" xr:uid="{00000000-0005-0000-0000-00007D480000}"/>
    <cellStyle name="년 2 2 2 2 4 2" xfId="18540" xr:uid="{00000000-0005-0000-0000-00007E480000}"/>
    <cellStyle name="년 2 2 2 2 4 2 2" xfId="18541" xr:uid="{00000000-0005-0000-0000-00007F480000}"/>
    <cellStyle name="년 2 2 2 2 4 2 3" xfId="18542" xr:uid="{00000000-0005-0000-0000-000080480000}"/>
    <cellStyle name="년 2 2 2 2 4 2 4" xfId="18543" xr:uid="{00000000-0005-0000-0000-000081480000}"/>
    <cellStyle name="년 2 2 2 2 4 2 5" xfId="18544" xr:uid="{00000000-0005-0000-0000-000082480000}"/>
    <cellStyle name="년 2 2 2 2 4 3" xfId="18545" xr:uid="{00000000-0005-0000-0000-000083480000}"/>
    <cellStyle name="년 2 2 2 2 4 3 2" xfId="18546" xr:uid="{00000000-0005-0000-0000-000084480000}"/>
    <cellStyle name="년 2 2 2 2 4 3 3" xfId="18547" xr:uid="{00000000-0005-0000-0000-000085480000}"/>
    <cellStyle name="년 2 2 2 2 4 3 4" xfId="18548" xr:uid="{00000000-0005-0000-0000-000086480000}"/>
    <cellStyle name="년 2 2 2 2 4 3 5" xfId="18549" xr:uid="{00000000-0005-0000-0000-000087480000}"/>
    <cellStyle name="년 2 2 2 2 4 4" xfId="18550" xr:uid="{00000000-0005-0000-0000-000088480000}"/>
    <cellStyle name="년 2 2 2 2 4 4 2" xfId="18551" xr:uid="{00000000-0005-0000-0000-000089480000}"/>
    <cellStyle name="년 2 2 2 2 4 4 3" xfId="18552" xr:uid="{00000000-0005-0000-0000-00008A480000}"/>
    <cellStyle name="년 2 2 2 2 4 4 4" xfId="18553" xr:uid="{00000000-0005-0000-0000-00008B480000}"/>
    <cellStyle name="년 2 2 2 2 4 4 5" xfId="18554" xr:uid="{00000000-0005-0000-0000-00008C480000}"/>
    <cellStyle name="년 2 2 2 2 4 5" xfId="18555" xr:uid="{00000000-0005-0000-0000-00008D480000}"/>
    <cellStyle name="년 2 2 2 2 4 6" xfId="18556" xr:uid="{00000000-0005-0000-0000-00008E480000}"/>
    <cellStyle name="년 2 2 2 2 4 7" xfId="18557" xr:uid="{00000000-0005-0000-0000-00008F480000}"/>
    <cellStyle name="년 2 2 2 2 4 8" xfId="18558" xr:uid="{00000000-0005-0000-0000-000090480000}"/>
    <cellStyle name="년 2 2 2 2 5" xfId="18559" xr:uid="{00000000-0005-0000-0000-000091480000}"/>
    <cellStyle name="년 2 2 2 2 5 2" xfId="18560" xr:uid="{00000000-0005-0000-0000-000092480000}"/>
    <cellStyle name="년 2 2 2 2 5 3" xfId="18561" xr:uid="{00000000-0005-0000-0000-000093480000}"/>
    <cellStyle name="년 2 2 2 2 5 4" xfId="18562" xr:uid="{00000000-0005-0000-0000-000094480000}"/>
    <cellStyle name="년 2 2 2 2 5 5" xfId="18563" xr:uid="{00000000-0005-0000-0000-000095480000}"/>
    <cellStyle name="년 2 2 2 2 6" xfId="18564" xr:uid="{00000000-0005-0000-0000-000096480000}"/>
    <cellStyle name="년 2 2 2 2 6 2" xfId="18565" xr:uid="{00000000-0005-0000-0000-000097480000}"/>
    <cellStyle name="년 2 2 2 2 6 3" xfId="18566" xr:uid="{00000000-0005-0000-0000-000098480000}"/>
    <cellStyle name="년 2 2 2 2 6 4" xfId="18567" xr:uid="{00000000-0005-0000-0000-000099480000}"/>
    <cellStyle name="년 2 2 2 2 6 5" xfId="18568" xr:uid="{00000000-0005-0000-0000-00009A480000}"/>
    <cellStyle name="년 2 2 2 2 7" xfId="18569" xr:uid="{00000000-0005-0000-0000-00009B480000}"/>
    <cellStyle name="년 2 2 2 2 7 2" xfId="18570" xr:uid="{00000000-0005-0000-0000-00009C480000}"/>
    <cellStyle name="년 2 2 2 2 7 3" xfId="18571" xr:uid="{00000000-0005-0000-0000-00009D480000}"/>
    <cellStyle name="년 2 2 2 2 7 4" xfId="18572" xr:uid="{00000000-0005-0000-0000-00009E480000}"/>
    <cellStyle name="년 2 2 2 2 7 5" xfId="18573" xr:uid="{00000000-0005-0000-0000-00009F480000}"/>
    <cellStyle name="년 2 2 2 2 8" xfId="18574" xr:uid="{00000000-0005-0000-0000-0000A0480000}"/>
    <cellStyle name="년 2 2 2 2 9" xfId="18575" xr:uid="{00000000-0005-0000-0000-0000A1480000}"/>
    <cellStyle name="년 2 2 2 3" xfId="18576" xr:uid="{00000000-0005-0000-0000-0000A2480000}"/>
    <cellStyle name="년 2 2 2 3 10" xfId="18577" xr:uid="{00000000-0005-0000-0000-0000A3480000}"/>
    <cellStyle name="년 2 2 2 3 11" xfId="18578" xr:uid="{00000000-0005-0000-0000-0000A4480000}"/>
    <cellStyle name="년 2 2 2 3 2" xfId="18579" xr:uid="{00000000-0005-0000-0000-0000A5480000}"/>
    <cellStyle name="년 2 2 2 3 2 2" xfId="18580" xr:uid="{00000000-0005-0000-0000-0000A6480000}"/>
    <cellStyle name="년 2 2 2 3 2 2 2" xfId="18581" xr:uid="{00000000-0005-0000-0000-0000A7480000}"/>
    <cellStyle name="년 2 2 2 3 2 2 3" xfId="18582" xr:uid="{00000000-0005-0000-0000-0000A8480000}"/>
    <cellStyle name="년 2 2 2 3 2 2 4" xfId="18583" xr:uid="{00000000-0005-0000-0000-0000A9480000}"/>
    <cellStyle name="년 2 2 2 3 2 2 5" xfId="18584" xr:uid="{00000000-0005-0000-0000-0000AA480000}"/>
    <cellStyle name="년 2 2 2 3 2 3" xfId="18585" xr:uid="{00000000-0005-0000-0000-0000AB480000}"/>
    <cellStyle name="년 2 2 2 3 2 3 2" xfId="18586" xr:uid="{00000000-0005-0000-0000-0000AC480000}"/>
    <cellStyle name="년 2 2 2 3 2 3 3" xfId="18587" xr:uid="{00000000-0005-0000-0000-0000AD480000}"/>
    <cellStyle name="년 2 2 2 3 2 3 4" xfId="18588" xr:uid="{00000000-0005-0000-0000-0000AE480000}"/>
    <cellStyle name="년 2 2 2 3 2 3 5" xfId="18589" xr:uid="{00000000-0005-0000-0000-0000AF480000}"/>
    <cellStyle name="년 2 2 2 3 2 4" xfId="18590" xr:uid="{00000000-0005-0000-0000-0000B0480000}"/>
    <cellStyle name="년 2 2 2 3 2 4 2" xfId="18591" xr:uid="{00000000-0005-0000-0000-0000B1480000}"/>
    <cellStyle name="년 2 2 2 3 2 4 3" xfId="18592" xr:uid="{00000000-0005-0000-0000-0000B2480000}"/>
    <cellStyle name="년 2 2 2 3 2 4 4" xfId="18593" xr:uid="{00000000-0005-0000-0000-0000B3480000}"/>
    <cellStyle name="년 2 2 2 3 2 4 5" xfId="18594" xr:uid="{00000000-0005-0000-0000-0000B4480000}"/>
    <cellStyle name="년 2 2 2 3 2 5" xfId="18595" xr:uid="{00000000-0005-0000-0000-0000B5480000}"/>
    <cellStyle name="년 2 2 2 3 2 6" xfId="18596" xr:uid="{00000000-0005-0000-0000-0000B6480000}"/>
    <cellStyle name="년 2 2 2 3 2 7" xfId="18597" xr:uid="{00000000-0005-0000-0000-0000B7480000}"/>
    <cellStyle name="년 2 2 2 3 2 8" xfId="18598" xr:uid="{00000000-0005-0000-0000-0000B8480000}"/>
    <cellStyle name="년 2 2 2 3 3" xfId="18599" xr:uid="{00000000-0005-0000-0000-0000B9480000}"/>
    <cellStyle name="년 2 2 2 3 3 2" xfId="18600" xr:uid="{00000000-0005-0000-0000-0000BA480000}"/>
    <cellStyle name="년 2 2 2 3 3 2 2" xfId="18601" xr:uid="{00000000-0005-0000-0000-0000BB480000}"/>
    <cellStyle name="년 2 2 2 3 3 2 3" xfId="18602" xr:uid="{00000000-0005-0000-0000-0000BC480000}"/>
    <cellStyle name="년 2 2 2 3 3 2 4" xfId="18603" xr:uid="{00000000-0005-0000-0000-0000BD480000}"/>
    <cellStyle name="년 2 2 2 3 3 2 5" xfId="18604" xr:uid="{00000000-0005-0000-0000-0000BE480000}"/>
    <cellStyle name="년 2 2 2 3 3 3" xfId="18605" xr:uid="{00000000-0005-0000-0000-0000BF480000}"/>
    <cellStyle name="년 2 2 2 3 3 3 2" xfId="18606" xr:uid="{00000000-0005-0000-0000-0000C0480000}"/>
    <cellStyle name="년 2 2 2 3 3 3 3" xfId="18607" xr:uid="{00000000-0005-0000-0000-0000C1480000}"/>
    <cellStyle name="년 2 2 2 3 3 3 4" xfId="18608" xr:uid="{00000000-0005-0000-0000-0000C2480000}"/>
    <cellStyle name="년 2 2 2 3 3 3 5" xfId="18609" xr:uid="{00000000-0005-0000-0000-0000C3480000}"/>
    <cellStyle name="년 2 2 2 3 3 4" xfId="18610" xr:uid="{00000000-0005-0000-0000-0000C4480000}"/>
    <cellStyle name="년 2 2 2 3 3 4 2" xfId="18611" xr:uid="{00000000-0005-0000-0000-0000C5480000}"/>
    <cellStyle name="년 2 2 2 3 3 4 3" xfId="18612" xr:uid="{00000000-0005-0000-0000-0000C6480000}"/>
    <cellStyle name="년 2 2 2 3 3 4 4" xfId="18613" xr:uid="{00000000-0005-0000-0000-0000C7480000}"/>
    <cellStyle name="년 2 2 2 3 3 4 5" xfId="18614" xr:uid="{00000000-0005-0000-0000-0000C8480000}"/>
    <cellStyle name="년 2 2 2 3 3 5" xfId="18615" xr:uid="{00000000-0005-0000-0000-0000C9480000}"/>
    <cellStyle name="년 2 2 2 3 3 6" xfId="18616" xr:uid="{00000000-0005-0000-0000-0000CA480000}"/>
    <cellStyle name="년 2 2 2 3 3 7" xfId="18617" xr:uid="{00000000-0005-0000-0000-0000CB480000}"/>
    <cellStyle name="년 2 2 2 3 3 8" xfId="18618" xr:uid="{00000000-0005-0000-0000-0000CC480000}"/>
    <cellStyle name="년 2 2 2 3 4" xfId="18619" xr:uid="{00000000-0005-0000-0000-0000CD480000}"/>
    <cellStyle name="년 2 2 2 3 4 2" xfId="18620" xr:uid="{00000000-0005-0000-0000-0000CE480000}"/>
    <cellStyle name="년 2 2 2 3 4 2 2" xfId="18621" xr:uid="{00000000-0005-0000-0000-0000CF480000}"/>
    <cellStyle name="년 2 2 2 3 4 2 3" xfId="18622" xr:uid="{00000000-0005-0000-0000-0000D0480000}"/>
    <cellStyle name="년 2 2 2 3 4 2 4" xfId="18623" xr:uid="{00000000-0005-0000-0000-0000D1480000}"/>
    <cellStyle name="년 2 2 2 3 4 2 5" xfId="18624" xr:uid="{00000000-0005-0000-0000-0000D2480000}"/>
    <cellStyle name="년 2 2 2 3 4 3" xfId="18625" xr:uid="{00000000-0005-0000-0000-0000D3480000}"/>
    <cellStyle name="년 2 2 2 3 4 3 2" xfId="18626" xr:uid="{00000000-0005-0000-0000-0000D4480000}"/>
    <cellStyle name="년 2 2 2 3 4 3 3" xfId="18627" xr:uid="{00000000-0005-0000-0000-0000D5480000}"/>
    <cellStyle name="년 2 2 2 3 4 3 4" xfId="18628" xr:uid="{00000000-0005-0000-0000-0000D6480000}"/>
    <cellStyle name="년 2 2 2 3 4 3 5" xfId="18629" xr:uid="{00000000-0005-0000-0000-0000D7480000}"/>
    <cellStyle name="년 2 2 2 3 4 4" xfId="18630" xr:uid="{00000000-0005-0000-0000-0000D8480000}"/>
    <cellStyle name="년 2 2 2 3 4 4 2" xfId="18631" xr:uid="{00000000-0005-0000-0000-0000D9480000}"/>
    <cellStyle name="년 2 2 2 3 4 4 3" xfId="18632" xr:uid="{00000000-0005-0000-0000-0000DA480000}"/>
    <cellStyle name="년 2 2 2 3 4 4 4" xfId="18633" xr:uid="{00000000-0005-0000-0000-0000DB480000}"/>
    <cellStyle name="년 2 2 2 3 4 4 5" xfId="18634" xr:uid="{00000000-0005-0000-0000-0000DC480000}"/>
    <cellStyle name="년 2 2 2 3 4 5" xfId="18635" xr:uid="{00000000-0005-0000-0000-0000DD480000}"/>
    <cellStyle name="년 2 2 2 3 4 6" xfId="18636" xr:uid="{00000000-0005-0000-0000-0000DE480000}"/>
    <cellStyle name="년 2 2 2 3 4 7" xfId="18637" xr:uid="{00000000-0005-0000-0000-0000DF480000}"/>
    <cellStyle name="년 2 2 2 3 4 8" xfId="18638" xr:uid="{00000000-0005-0000-0000-0000E0480000}"/>
    <cellStyle name="년 2 2 2 3 5" xfId="18639" xr:uid="{00000000-0005-0000-0000-0000E1480000}"/>
    <cellStyle name="년 2 2 2 3 5 2" xfId="18640" xr:uid="{00000000-0005-0000-0000-0000E2480000}"/>
    <cellStyle name="년 2 2 2 3 5 3" xfId="18641" xr:uid="{00000000-0005-0000-0000-0000E3480000}"/>
    <cellStyle name="년 2 2 2 3 5 4" xfId="18642" xr:uid="{00000000-0005-0000-0000-0000E4480000}"/>
    <cellStyle name="년 2 2 2 3 5 5" xfId="18643" xr:uid="{00000000-0005-0000-0000-0000E5480000}"/>
    <cellStyle name="년 2 2 2 3 6" xfId="18644" xr:uid="{00000000-0005-0000-0000-0000E6480000}"/>
    <cellStyle name="년 2 2 2 3 6 2" xfId="18645" xr:uid="{00000000-0005-0000-0000-0000E7480000}"/>
    <cellStyle name="년 2 2 2 3 6 3" xfId="18646" xr:uid="{00000000-0005-0000-0000-0000E8480000}"/>
    <cellStyle name="년 2 2 2 3 6 4" xfId="18647" xr:uid="{00000000-0005-0000-0000-0000E9480000}"/>
    <cellStyle name="년 2 2 2 3 6 5" xfId="18648" xr:uid="{00000000-0005-0000-0000-0000EA480000}"/>
    <cellStyle name="년 2 2 2 3 7" xfId="18649" xr:uid="{00000000-0005-0000-0000-0000EB480000}"/>
    <cellStyle name="년 2 2 2 3 7 2" xfId="18650" xr:uid="{00000000-0005-0000-0000-0000EC480000}"/>
    <cellStyle name="년 2 2 2 3 7 3" xfId="18651" xr:uid="{00000000-0005-0000-0000-0000ED480000}"/>
    <cellStyle name="년 2 2 2 3 7 4" xfId="18652" xr:uid="{00000000-0005-0000-0000-0000EE480000}"/>
    <cellStyle name="년 2 2 2 3 7 5" xfId="18653" xr:uid="{00000000-0005-0000-0000-0000EF480000}"/>
    <cellStyle name="년 2 2 2 3 8" xfId="18654" xr:uid="{00000000-0005-0000-0000-0000F0480000}"/>
    <cellStyle name="년 2 2 2 3 9" xfId="18655" xr:uid="{00000000-0005-0000-0000-0000F1480000}"/>
    <cellStyle name="년 2 2 2 4" xfId="18656" xr:uid="{00000000-0005-0000-0000-0000F2480000}"/>
    <cellStyle name="년 2 2 2 4 2" xfId="18657" xr:uid="{00000000-0005-0000-0000-0000F3480000}"/>
    <cellStyle name="년 2 2 2 4 2 2" xfId="18658" xr:uid="{00000000-0005-0000-0000-0000F4480000}"/>
    <cellStyle name="년 2 2 2 4 2 3" xfId="18659" xr:uid="{00000000-0005-0000-0000-0000F5480000}"/>
    <cellStyle name="년 2 2 2 4 2 4" xfId="18660" xr:uid="{00000000-0005-0000-0000-0000F6480000}"/>
    <cellStyle name="년 2 2 2 4 2 5" xfId="18661" xr:uid="{00000000-0005-0000-0000-0000F7480000}"/>
    <cellStyle name="년 2 2 2 4 3" xfId="18662" xr:uid="{00000000-0005-0000-0000-0000F8480000}"/>
    <cellStyle name="년 2 2 2 4 3 2" xfId="18663" xr:uid="{00000000-0005-0000-0000-0000F9480000}"/>
    <cellStyle name="년 2 2 2 4 3 3" xfId="18664" xr:uid="{00000000-0005-0000-0000-0000FA480000}"/>
    <cellStyle name="년 2 2 2 4 3 4" xfId="18665" xr:uid="{00000000-0005-0000-0000-0000FB480000}"/>
    <cellStyle name="년 2 2 2 4 3 5" xfId="18666" xr:uid="{00000000-0005-0000-0000-0000FC480000}"/>
    <cellStyle name="년 2 2 2 4 4" xfId="18667" xr:uid="{00000000-0005-0000-0000-0000FD480000}"/>
    <cellStyle name="년 2 2 2 4 4 2" xfId="18668" xr:uid="{00000000-0005-0000-0000-0000FE480000}"/>
    <cellStyle name="년 2 2 2 4 4 3" xfId="18669" xr:uid="{00000000-0005-0000-0000-0000FF480000}"/>
    <cellStyle name="년 2 2 2 4 4 4" xfId="18670" xr:uid="{00000000-0005-0000-0000-000000490000}"/>
    <cellStyle name="년 2 2 2 4 4 5" xfId="18671" xr:uid="{00000000-0005-0000-0000-000001490000}"/>
    <cellStyle name="년 2 2 2 4 5" xfId="18672" xr:uid="{00000000-0005-0000-0000-000002490000}"/>
    <cellStyle name="년 2 2 2 4 6" xfId="18673" xr:uid="{00000000-0005-0000-0000-000003490000}"/>
    <cellStyle name="년 2 2 2 4 7" xfId="18674" xr:uid="{00000000-0005-0000-0000-000004490000}"/>
    <cellStyle name="년 2 2 2 4 8" xfId="18675" xr:uid="{00000000-0005-0000-0000-000005490000}"/>
    <cellStyle name="년 2 2 2 5" xfId="18676" xr:uid="{00000000-0005-0000-0000-000006490000}"/>
    <cellStyle name="년 2 2 2 5 2" xfId="18677" xr:uid="{00000000-0005-0000-0000-000007490000}"/>
    <cellStyle name="년 2 2 2 5 2 2" xfId="18678" xr:uid="{00000000-0005-0000-0000-000008490000}"/>
    <cellStyle name="년 2 2 2 5 2 3" xfId="18679" xr:uid="{00000000-0005-0000-0000-000009490000}"/>
    <cellStyle name="년 2 2 2 5 2 4" xfId="18680" xr:uid="{00000000-0005-0000-0000-00000A490000}"/>
    <cellStyle name="년 2 2 2 5 2 5" xfId="18681" xr:uid="{00000000-0005-0000-0000-00000B490000}"/>
    <cellStyle name="년 2 2 2 5 3" xfId="18682" xr:uid="{00000000-0005-0000-0000-00000C490000}"/>
    <cellStyle name="년 2 2 2 5 3 2" xfId="18683" xr:uid="{00000000-0005-0000-0000-00000D490000}"/>
    <cellStyle name="년 2 2 2 5 3 3" xfId="18684" xr:uid="{00000000-0005-0000-0000-00000E490000}"/>
    <cellStyle name="년 2 2 2 5 3 4" xfId="18685" xr:uid="{00000000-0005-0000-0000-00000F490000}"/>
    <cellStyle name="년 2 2 2 5 3 5" xfId="18686" xr:uid="{00000000-0005-0000-0000-000010490000}"/>
    <cellStyle name="년 2 2 2 5 4" xfId="18687" xr:uid="{00000000-0005-0000-0000-000011490000}"/>
    <cellStyle name="년 2 2 2 5 4 2" xfId="18688" xr:uid="{00000000-0005-0000-0000-000012490000}"/>
    <cellStyle name="년 2 2 2 5 4 3" xfId="18689" xr:uid="{00000000-0005-0000-0000-000013490000}"/>
    <cellStyle name="년 2 2 2 5 4 4" xfId="18690" xr:uid="{00000000-0005-0000-0000-000014490000}"/>
    <cellStyle name="년 2 2 2 5 4 5" xfId="18691" xr:uid="{00000000-0005-0000-0000-000015490000}"/>
    <cellStyle name="년 2 2 2 5 5" xfId="18692" xr:uid="{00000000-0005-0000-0000-000016490000}"/>
    <cellStyle name="년 2 2 2 5 6" xfId="18693" xr:uid="{00000000-0005-0000-0000-000017490000}"/>
    <cellStyle name="년 2 2 2 5 7" xfId="18694" xr:uid="{00000000-0005-0000-0000-000018490000}"/>
    <cellStyle name="년 2 2 2 5 8" xfId="18695" xr:uid="{00000000-0005-0000-0000-000019490000}"/>
    <cellStyle name="년 2 2 2 6" xfId="18696" xr:uid="{00000000-0005-0000-0000-00001A490000}"/>
    <cellStyle name="년 2 2 2 6 2" xfId="18697" xr:uid="{00000000-0005-0000-0000-00001B490000}"/>
    <cellStyle name="년 2 2 2 6 2 2" xfId="18698" xr:uid="{00000000-0005-0000-0000-00001C490000}"/>
    <cellStyle name="년 2 2 2 6 2 3" xfId="18699" xr:uid="{00000000-0005-0000-0000-00001D490000}"/>
    <cellStyle name="년 2 2 2 6 2 4" xfId="18700" xr:uid="{00000000-0005-0000-0000-00001E490000}"/>
    <cellStyle name="년 2 2 2 6 2 5" xfId="18701" xr:uid="{00000000-0005-0000-0000-00001F490000}"/>
    <cellStyle name="년 2 2 2 6 3" xfId="18702" xr:uid="{00000000-0005-0000-0000-000020490000}"/>
    <cellStyle name="년 2 2 2 6 3 2" xfId="18703" xr:uid="{00000000-0005-0000-0000-000021490000}"/>
    <cellStyle name="년 2 2 2 6 3 3" xfId="18704" xr:uid="{00000000-0005-0000-0000-000022490000}"/>
    <cellStyle name="년 2 2 2 6 3 4" xfId="18705" xr:uid="{00000000-0005-0000-0000-000023490000}"/>
    <cellStyle name="년 2 2 2 6 3 5" xfId="18706" xr:uid="{00000000-0005-0000-0000-000024490000}"/>
    <cellStyle name="년 2 2 2 6 4" xfId="18707" xr:uid="{00000000-0005-0000-0000-000025490000}"/>
    <cellStyle name="년 2 2 2 6 4 2" xfId="18708" xr:uid="{00000000-0005-0000-0000-000026490000}"/>
    <cellStyle name="년 2 2 2 6 4 3" xfId="18709" xr:uid="{00000000-0005-0000-0000-000027490000}"/>
    <cellStyle name="년 2 2 2 6 4 4" xfId="18710" xr:uid="{00000000-0005-0000-0000-000028490000}"/>
    <cellStyle name="년 2 2 2 6 4 5" xfId="18711" xr:uid="{00000000-0005-0000-0000-000029490000}"/>
    <cellStyle name="년 2 2 2 6 5" xfId="18712" xr:uid="{00000000-0005-0000-0000-00002A490000}"/>
    <cellStyle name="년 2 2 2 6 6" xfId="18713" xr:uid="{00000000-0005-0000-0000-00002B490000}"/>
    <cellStyle name="년 2 2 2 6 7" xfId="18714" xr:uid="{00000000-0005-0000-0000-00002C490000}"/>
    <cellStyle name="년 2 2 2 6 8" xfId="18715" xr:uid="{00000000-0005-0000-0000-00002D490000}"/>
    <cellStyle name="년 2 2 2 7" xfId="18716" xr:uid="{00000000-0005-0000-0000-00002E490000}"/>
    <cellStyle name="년 2 2 2 7 2" xfId="18717" xr:uid="{00000000-0005-0000-0000-00002F490000}"/>
    <cellStyle name="년 2 2 2 7 3" xfId="18718" xr:uid="{00000000-0005-0000-0000-000030490000}"/>
    <cellStyle name="년 2 2 2 7 4" xfId="18719" xr:uid="{00000000-0005-0000-0000-000031490000}"/>
    <cellStyle name="년 2 2 2 7 5" xfId="18720" xr:uid="{00000000-0005-0000-0000-000032490000}"/>
    <cellStyle name="년 2 2 2 8" xfId="18721" xr:uid="{00000000-0005-0000-0000-000033490000}"/>
    <cellStyle name="년 2 2 2 8 2" xfId="18722" xr:uid="{00000000-0005-0000-0000-000034490000}"/>
    <cellStyle name="년 2 2 2 8 3" xfId="18723" xr:uid="{00000000-0005-0000-0000-000035490000}"/>
    <cellStyle name="년 2 2 2 8 4" xfId="18724" xr:uid="{00000000-0005-0000-0000-000036490000}"/>
    <cellStyle name="년 2 2 2 8 5" xfId="18725" xr:uid="{00000000-0005-0000-0000-000037490000}"/>
    <cellStyle name="년 2 2 2 9" xfId="18726" xr:uid="{00000000-0005-0000-0000-000038490000}"/>
    <cellStyle name="년 2 2 2 9 2" xfId="18727" xr:uid="{00000000-0005-0000-0000-000039490000}"/>
    <cellStyle name="년 2 2 2 9 3" xfId="18728" xr:uid="{00000000-0005-0000-0000-00003A490000}"/>
    <cellStyle name="년 2 2 2 9 4" xfId="18729" xr:uid="{00000000-0005-0000-0000-00003B490000}"/>
    <cellStyle name="년 2 2 2 9 5" xfId="18730" xr:uid="{00000000-0005-0000-0000-00003C490000}"/>
    <cellStyle name="년 2 2 3" xfId="18731" xr:uid="{00000000-0005-0000-0000-00003D490000}"/>
    <cellStyle name="년 2 2 3 10" xfId="18732" xr:uid="{00000000-0005-0000-0000-00003E490000}"/>
    <cellStyle name="년 2 2 3 11" xfId="18733" xr:uid="{00000000-0005-0000-0000-00003F490000}"/>
    <cellStyle name="년 2 2 3 2" xfId="18734" xr:uid="{00000000-0005-0000-0000-000040490000}"/>
    <cellStyle name="년 2 2 3 2 2" xfId="18735" xr:uid="{00000000-0005-0000-0000-000041490000}"/>
    <cellStyle name="년 2 2 3 2 2 2" xfId="18736" xr:uid="{00000000-0005-0000-0000-000042490000}"/>
    <cellStyle name="년 2 2 3 2 2 3" xfId="18737" xr:uid="{00000000-0005-0000-0000-000043490000}"/>
    <cellStyle name="년 2 2 3 2 2 4" xfId="18738" xr:uid="{00000000-0005-0000-0000-000044490000}"/>
    <cellStyle name="년 2 2 3 2 2 5" xfId="18739" xr:uid="{00000000-0005-0000-0000-000045490000}"/>
    <cellStyle name="년 2 2 3 2 3" xfId="18740" xr:uid="{00000000-0005-0000-0000-000046490000}"/>
    <cellStyle name="년 2 2 3 2 3 2" xfId="18741" xr:uid="{00000000-0005-0000-0000-000047490000}"/>
    <cellStyle name="년 2 2 3 2 3 3" xfId="18742" xr:uid="{00000000-0005-0000-0000-000048490000}"/>
    <cellStyle name="년 2 2 3 2 3 4" xfId="18743" xr:uid="{00000000-0005-0000-0000-000049490000}"/>
    <cellStyle name="년 2 2 3 2 3 5" xfId="18744" xr:uid="{00000000-0005-0000-0000-00004A490000}"/>
    <cellStyle name="년 2 2 3 2 4" xfId="18745" xr:uid="{00000000-0005-0000-0000-00004B490000}"/>
    <cellStyle name="년 2 2 3 2 4 2" xfId="18746" xr:uid="{00000000-0005-0000-0000-00004C490000}"/>
    <cellStyle name="년 2 2 3 2 4 3" xfId="18747" xr:uid="{00000000-0005-0000-0000-00004D490000}"/>
    <cellStyle name="년 2 2 3 2 4 4" xfId="18748" xr:uid="{00000000-0005-0000-0000-00004E490000}"/>
    <cellStyle name="년 2 2 3 2 4 5" xfId="18749" xr:uid="{00000000-0005-0000-0000-00004F490000}"/>
    <cellStyle name="년 2 2 3 2 5" xfId="18750" xr:uid="{00000000-0005-0000-0000-000050490000}"/>
    <cellStyle name="년 2 2 3 2 6" xfId="18751" xr:uid="{00000000-0005-0000-0000-000051490000}"/>
    <cellStyle name="년 2 2 3 2 7" xfId="18752" xr:uid="{00000000-0005-0000-0000-000052490000}"/>
    <cellStyle name="년 2 2 3 2 8" xfId="18753" xr:uid="{00000000-0005-0000-0000-000053490000}"/>
    <cellStyle name="년 2 2 3 3" xfId="18754" xr:uid="{00000000-0005-0000-0000-000054490000}"/>
    <cellStyle name="년 2 2 3 3 2" xfId="18755" xr:uid="{00000000-0005-0000-0000-000055490000}"/>
    <cellStyle name="년 2 2 3 3 2 2" xfId="18756" xr:uid="{00000000-0005-0000-0000-000056490000}"/>
    <cellStyle name="년 2 2 3 3 2 3" xfId="18757" xr:uid="{00000000-0005-0000-0000-000057490000}"/>
    <cellStyle name="년 2 2 3 3 2 4" xfId="18758" xr:uid="{00000000-0005-0000-0000-000058490000}"/>
    <cellStyle name="년 2 2 3 3 2 5" xfId="18759" xr:uid="{00000000-0005-0000-0000-000059490000}"/>
    <cellStyle name="년 2 2 3 3 3" xfId="18760" xr:uid="{00000000-0005-0000-0000-00005A490000}"/>
    <cellStyle name="년 2 2 3 3 3 2" xfId="18761" xr:uid="{00000000-0005-0000-0000-00005B490000}"/>
    <cellStyle name="년 2 2 3 3 3 3" xfId="18762" xr:uid="{00000000-0005-0000-0000-00005C490000}"/>
    <cellStyle name="년 2 2 3 3 3 4" xfId="18763" xr:uid="{00000000-0005-0000-0000-00005D490000}"/>
    <cellStyle name="년 2 2 3 3 3 5" xfId="18764" xr:uid="{00000000-0005-0000-0000-00005E490000}"/>
    <cellStyle name="년 2 2 3 3 4" xfId="18765" xr:uid="{00000000-0005-0000-0000-00005F490000}"/>
    <cellStyle name="년 2 2 3 3 4 2" xfId="18766" xr:uid="{00000000-0005-0000-0000-000060490000}"/>
    <cellStyle name="년 2 2 3 3 4 3" xfId="18767" xr:uid="{00000000-0005-0000-0000-000061490000}"/>
    <cellStyle name="년 2 2 3 3 4 4" xfId="18768" xr:uid="{00000000-0005-0000-0000-000062490000}"/>
    <cellStyle name="년 2 2 3 3 4 5" xfId="18769" xr:uid="{00000000-0005-0000-0000-000063490000}"/>
    <cellStyle name="년 2 2 3 3 5" xfId="18770" xr:uid="{00000000-0005-0000-0000-000064490000}"/>
    <cellStyle name="년 2 2 3 3 6" xfId="18771" xr:uid="{00000000-0005-0000-0000-000065490000}"/>
    <cellStyle name="년 2 2 3 3 7" xfId="18772" xr:uid="{00000000-0005-0000-0000-000066490000}"/>
    <cellStyle name="년 2 2 3 3 8" xfId="18773" xr:uid="{00000000-0005-0000-0000-000067490000}"/>
    <cellStyle name="년 2 2 3 4" xfId="18774" xr:uid="{00000000-0005-0000-0000-000068490000}"/>
    <cellStyle name="년 2 2 3 4 2" xfId="18775" xr:uid="{00000000-0005-0000-0000-000069490000}"/>
    <cellStyle name="년 2 2 3 4 2 2" xfId="18776" xr:uid="{00000000-0005-0000-0000-00006A490000}"/>
    <cellStyle name="년 2 2 3 4 2 3" xfId="18777" xr:uid="{00000000-0005-0000-0000-00006B490000}"/>
    <cellStyle name="년 2 2 3 4 2 4" xfId="18778" xr:uid="{00000000-0005-0000-0000-00006C490000}"/>
    <cellStyle name="년 2 2 3 4 2 5" xfId="18779" xr:uid="{00000000-0005-0000-0000-00006D490000}"/>
    <cellStyle name="년 2 2 3 4 3" xfId="18780" xr:uid="{00000000-0005-0000-0000-00006E490000}"/>
    <cellStyle name="년 2 2 3 4 3 2" xfId="18781" xr:uid="{00000000-0005-0000-0000-00006F490000}"/>
    <cellStyle name="년 2 2 3 4 3 3" xfId="18782" xr:uid="{00000000-0005-0000-0000-000070490000}"/>
    <cellStyle name="년 2 2 3 4 3 4" xfId="18783" xr:uid="{00000000-0005-0000-0000-000071490000}"/>
    <cellStyle name="년 2 2 3 4 3 5" xfId="18784" xr:uid="{00000000-0005-0000-0000-000072490000}"/>
    <cellStyle name="년 2 2 3 4 4" xfId="18785" xr:uid="{00000000-0005-0000-0000-000073490000}"/>
    <cellStyle name="년 2 2 3 4 4 2" xfId="18786" xr:uid="{00000000-0005-0000-0000-000074490000}"/>
    <cellStyle name="년 2 2 3 4 4 3" xfId="18787" xr:uid="{00000000-0005-0000-0000-000075490000}"/>
    <cellStyle name="년 2 2 3 4 4 4" xfId="18788" xr:uid="{00000000-0005-0000-0000-000076490000}"/>
    <cellStyle name="년 2 2 3 4 4 5" xfId="18789" xr:uid="{00000000-0005-0000-0000-000077490000}"/>
    <cellStyle name="년 2 2 3 4 5" xfId="18790" xr:uid="{00000000-0005-0000-0000-000078490000}"/>
    <cellStyle name="년 2 2 3 4 6" xfId="18791" xr:uid="{00000000-0005-0000-0000-000079490000}"/>
    <cellStyle name="년 2 2 3 4 7" xfId="18792" xr:uid="{00000000-0005-0000-0000-00007A490000}"/>
    <cellStyle name="년 2 2 3 4 8" xfId="18793" xr:uid="{00000000-0005-0000-0000-00007B490000}"/>
    <cellStyle name="년 2 2 3 5" xfId="18794" xr:uid="{00000000-0005-0000-0000-00007C490000}"/>
    <cellStyle name="년 2 2 3 5 2" xfId="18795" xr:uid="{00000000-0005-0000-0000-00007D490000}"/>
    <cellStyle name="년 2 2 3 5 3" xfId="18796" xr:uid="{00000000-0005-0000-0000-00007E490000}"/>
    <cellStyle name="년 2 2 3 5 4" xfId="18797" xr:uid="{00000000-0005-0000-0000-00007F490000}"/>
    <cellStyle name="년 2 2 3 5 5" xfId="18798" xr:uid="{00000000-0005-0000-0000-000080490000}"/>
    <cellStyle name="년 2 2 3 6" xfId="18799" xr:uid="{00000000-0005-0000-0000-000081490000}"/>
    <cellStyle name="년 2 2 3 6 2" xfId="18800" xr:uid="{00000000-0005-0000-0000-000082490000}"/>
    <cellStyle name="년 2 2 3 6 3" xfId="18801" xr:uid="{00000000-0005-0000-0000-000083490000}"/>
    <cellStyle name="년 2 2 3 6 4" xfId="18802" xr:uid="{00000000-0005-0000-0000-000084490000}"/>
    <cellStyle name="년 2 2 3 6 5" xfId="18803" xr:uid="{00000000-0005-0000-0000-000085490000}"/>
    <cellStyle name="년 2 2 3 7" xfId="18804" xr:uid="{00000000-0005-0000-0000-000086490000}"/>
    <cellStyle name="년 2 2 3 7 2" xfId="18805" xr:uid="{00000000-0005-0000-0000-000087490000}"/>
    <cellStyle name="년 2 2 3 7 3" xfId="18806" xr:uid="{00000000-0005-0000-0000-000088490000}"/>
    <cellStyle name="년 2 2 3 7 4" xfId="18807" xr:uid="{00000000-0005-0000-0000-000089490000}"/>
    <cellStyle name="년 2 2 3 7 5" xfId="18808" xr:uid="{00000000-0005-0000-0000-00008A490000}"/>
    <cellStyle name="년 2 2 3 8" xfId="18809" xr:uid="{00000000-0005-0000-0000-00008B490000}"/>
    <cellStyle name="년 2 2 3 9" xfId="18810" xr:uid="{00000000-0005-0000-0000-00008C490000}"/>
    <cellStyle name="년 2 2 4" xfId="18811" xr:uid="{00000000-0005-0000-0000-00008D490000}"/>
    <cellStyle name="년 2 2 4 10" xfId="18812" xr:uid="{00000000-0005-0000-0000-00008E490000}"/>
    <cellStyle name="년 2 2 4 11" xfId="18813" xr:uid="{00000000-0005-0000-0000-00008F490000}"/>
    <cellStyle name="년 2 2 4 2" xfId="18814" xr:uid="{00000000-0005-0000-0000-000090490000}"/>
    <cellStyle name="년 2 2 4 2 2" xfId="18815" xr:uid="{00000000-0005-0000-0000-000091490000}"/>
    <cellStyle name="년 2 2 4 2 2 2" xfId="18816" xr:uid="{00000000-0005-0000-0000-000092490000}"/>
    <cellStyle name="년 2 2 4 2 2 3" xfId="18817" xr:uid="{00000000-0005-0000-0000-000093490000}"/>
    <cellStyle name="년 2 2 4 2 2 4" xfId="18818" xr:uid="{00000000-0005-0000-0000-000094490000}"/>
    <cellStyle name="년 2 2 4 2 2 5" xfId="18819" xr:uid="{00000000-0005-0000-0000-000095490000}"/>
    <cellStyle name="년 2 2 4 2 3" xfId="18820" xr:uid="{00000000-0005-0000-0000-000096490000}"/>
    <cellStyle name="년 2 2 4 2 3 2" xfId="18821" xr:uid="{00000000-0005-0000-0000-000097490000}"/>
    <cellStyle name="년 2 2 4 2 3 3" xfId="18822" xr:uid="{00000000-0005-0000-0000-000098490000}"/>
    <cellStyle name="년 2 2 4 2 3 4" xfId="18823" xr:uid="{00000000-0005-0000-0000-000099490000}"/>
    <cellStyle name="년 2 2 4 2 3 5" xfId="18824" xr:uid="{00000000-0005-0000-0000-00009A490000}"/>
    <cellStyle name="년 2 2 4 2 4" xfId="18825" xr:uid="{00000000-0005-0000-0000-00009B490000}"/>
    <cellStyle name="년 2 2 4 2 4 2" xfId="18826" xr:uid="{00000000-0005-0000-0000-00009C490000}"/>
    <cellStyle name="년 2 2 4 2 4 3" xfId="18827" xr:uid="{00000000-0005-0000-0000-00009D490000}"/>
    <cellStyle name="년 2 2 4 2 4 4" xfId="18828" xr:uid="{00000000-0005-0000-0000-00009E490000}"/>
    <cellStyle name="년 2 2 4 2 4 5" xfId="18829" xr:uid="{00000000-0005-0000-0000-00009F490000}"/>
    <cellStyle name="년 2 2 4 2 5" xfId="18830" xr:uid="{00000000-0005-0000-0000-0000A0490000}"/>
    <cellStyle name="년 2 2 4 2 6" xfId="18831" xr:uid="{00000000-0005-0000-0000-0000A1490000}"/>
    <cellStyle name="년 2 2 4 2 7" xfId="18832" xr:uid="{00000000-0005-0000-0000-0000A2490000}"/>
    <cellStyle name="년 2 2 4 2 8" xfId="18833" xr:uid="{00000000-0005-0000-0000-0000A3490000}"/>
    <cellStyle name="년 2 2 4 3" xfId="18834" xr:uid="{00000000-0005-0000-0000-0000A4490000}"/>
    <cellStyle name="년 2 2 4 3 2" xfId="18835" xr:uid="{00000000-0005-0000-0000-0000A5490000}"/>
    <cellStyle name="년 2 2 4 3 2 2" xfId="18836" xr:uid="{00000000-0005-0000-0000-0000A6490000}"/>
    <cellStyle name="년 2 2 4 3 2 3" xfId="18837" xr:uid="{00000000-0005-0000-0000-0000A7490000}"/>
    <cellStyle name="년 2 2 4 3 2 4" xfId="18838" xr:uid="{00000000-0005-0000-0000-0000A8490000}"/>
    <cellStyle name="년 2 2 4 3 2 5" xfId="18839" xr:uid="{00000000-0005-0000-0000-0000A9490000}"/>
    <cellStyle name="년 2 2 4 3 3" xfId="18840" xr:uid="{00000000-0005-0000-0000-0000AA490000}"/>
    <cellStyle name="년 2 2 4 3 3 2" xfId="18841" xr:uid="{00000000-0005-0000-0000-0000AB490000}"/>
    <cellStyle name="년 2 2 4 3 3 3" xfId="18842" xr:uid="{00000000-0005-0000-0000-0000AC490000}"/>
    <cellStyle name="년 2 2 4 3 3 4" xfId="18843" xr:uid="{00000000-0005-0000-0000-0000AD490000}"/>
    <cellStyle name="년 2 2 4 3 3 5" xfId="18844" xr:uid="{00000000-0005-0000-0000-0000AE490000}"/>
    <cellStyle name="년 2 2 4 3 4" xfId="18845" xr:uid="{00000000-0005-0000-0000-0000AF490000}"/>
    <cellStyle name="년 2 2 4 3 4 2" xfId="18846" xr:uid="{00000000-0005-0000-0000-0000B0490000}"/>
    <cellStyle name="년 2 2 4 3 4 3" xfId="18847" xr:uid="{00000000-0005-0000-0000-0000B1490000}"/>
    <cellStyle name="년 2 2 4 3 4 4" xfId="18848" xr:uid="{00000000-0005-0000-0000-0000B2490000}"/>
    <cellStyle name="년 2 2 4 3 4 5" xfId="18849" xr:uid="{00000000-0005-0000-0000-0000B3490000}"/>
    <cellStyle name="년 2 2 4 3 5" xfId="18850" xr:uid="{00000000-0005-0000-0000-0000B4490000}"/>
    <cellStyle name="년 2 2 4 3 6" xfId="18851" xr:uid="{00000000-0005-0000-0000-0000B5490000}"/>
    <cellStyle name="년 2 2 4 3 7" xfId="18852" xr:uid="{00000000-0005-0000-0000-0000B6490000}"/>
    <cellStyle name="년 2 2 4 3 8" xfId="18853" xr:uid="{00000000-0005-0000-0000-0000B7490000}"/>
    <cellStyle name="년 2 2 4 4" xfId="18854" xr:uid="{00000000-0005-0000-0000-0000B8490000}"/>
    <cellStyle name="년 2 2 4 4 2" xfId="18855" xr:uid="{00000000-0005-0000-0000-0000B9490000}"/>
    <cellStyle name="년 2 2 4 4 2 2" xfId="18856" xr:uid="{00000000-0005-0000-0000-0000BA490000}"/>
    <cellStyle name="년 2 2 4 4 2 3" xfId="18857" xr:uid="{00000000-0005-0000-0000-0000BB490000}"/>
    <cellStyle name="년 2 2 4 4 2 4" xfId="18858" xr:uid="{00000000-0005-0000-0000-0000BC490000}"/>
    <cellStyle name="년 2 2 4 4 2 5" xfId="18859" xr:uid="{00000000-0005-0000-0000-0000BD490000}"/>
    <cellStyle name="년 2 2 4 4 3" xfId="18860" xr:uid="{00000000-0005-0000-0000-0000BE490000}"/>
    <cellStyle name="년 2 2 4 4 3 2" xfId="18861" xr:uid="{00000000-0005-0000-0000-0000BF490000}"/>
    <cellStyle name="년 2 2 4 4 3 3" xfId="18862" xr:uid="{00000000-0005-0000-0000-0000C0490000}"/>
    <cellStyle name="년 2 2 4 4 3 4" xfId="18863" xr:uid="{00000000-0005-0000-0000-0000C1490000}"/>
    <cellStyle name="년 2 2 4 4 3 5" xfId="18864" xr:uid="{00000000-0005-0000-0000-0000C2490000}"/>
    <cellStyle name="년 2 2 4 4 4" xfId="18865" xr:uid="{00000000-0005-0000-0000-0000C3490000}"/>
    <cellStyle name="년 2 2 4 4 4 2" xfId="18866" xr:uid="{00000000-0005-0000-0000-0000C4490000}"/>
    <cellStyle name="년 2 2 4 4 4 3" xfId="18867" xr:uid="{00000000-0005-0000-0000-0000C5490000}"/>
    <cellStyle name="년 2 2 4 4 4 4" xfId="18868" xr:uid="{00000000-0005-0000-0000-0000C6490000}"/>
    <cellStyle name="년 2 2 4 4 4 5" xfId="18869" xr:uid="{00000000-0005-0000-0000-0000C7490000}"/>
    <cellStyle name="년 2 2 4 4 5" xfId="18870" xr:uid="{00000000-0005-0000-0000-0000C8490000}"/>
    <cellStyle name="년 2 2 4 4 6" xfId="18871" xr:uid="{00000000-0005-0000-0000-0000C9490000}"/>
    <cellStyle name="년 2 2 4 4 7" xfId="18872" xr:uid="{00000000-0005-0000-0000-0000CA490000}"/>
    <cellStyle name="년 2 2 4 4 8" xfId="18873" xr:uid="{00000000-0005-0000-0000-0000CB490000}"/>
    <cellStyle name="년 2 2 4 5" xfId="18874" xr:uid="{00000000-0005-0000-0000-0000CC490000}"/>
    <cellStyle name="년 2 2 4 5 2" xfId="18875" xr:uid="{00000000-0005-0000-0000-0000CD490000}"/>
    <cellStyle name="년 2 2 4 5 3" xfId="18876" xr:uid="{00000000-0005-0000-0000-0000CE490000}"/>
    <cellStyle name="년 2 2 4 5 4" xfId="18877" xr:uid="{00000000-0005-0000-0000-0000CF490000}"/>
    <cellStyle name="년 2 2 4 5 5" xfId="18878" xr:uid="{00000000-0005-0000-0000-0000D0490000}"/>
    <cellStyle name="년 2 2 4 6" xfId="18879" xr:uid="{00000000-0005-0000-0000-0000D1490000}"/>
    <cellStyle name="년 2 2 4 6 2" xfId="18880" xr:uid="{00000000-0005-0000-0000-0000D2490000}"/>
    <cellStyle name="년 2 2 4 6 3" xfId="18881" xr:uid="{00000000-0005-0000-0000-0000D3490000}"/>
    <cellStyle name="년 2 2 4 6 4" xfId="18882" xr:uid="{00000000-0005-0000-0000-0000D4490000}"/>
    <cellStyle name="년 2 2 4 6 5" xfId="18883" xr:uid="{00000000-0005-0000-0000-0000D5490000}"/>
    <cellStyle name="년 2 2 4 7" xfId="18884" xr:uid="{00000000-0005-0000-0000-0000D6490000}"/>
    <cellStyle name="년 2 2 4 7 2" xfId="18885" xr:uid="{00000000-0005-0000-0000-0000D7490000}"/>
    <cellStyle name="년 2 2 4 7 3" xfId="18886" xr:uid="{00000000-0005-0000-0000-0000D8490000}"/>
    <cellStyle name="년 2 2 4 7 4" xfId="18887" xr:uid="{00000000-0005-0000-0000-0000D9490000}"/>
    <cellStyle name="년 2 2 4 7 5" xfId="18888" xr:uid="{00000000-0005-0000-0000-0000DA490000}"/>
    <cellStyle name="년 2 2 4 8" xfId="18889" xr:uid="{00000000-0005-0000-0000-0000DB490000}"/>
    <cellStyle name="년 2 2 4 9" xfId="18890" xr:uid="{00000000-0005-0000-0000-0000DC490000}"/>
    <cellStyle name="년 2 2 5" xfId="18891" xr:uid="{00000000-0005-0000-0000-0000DD490000}"/>
    <cellStyle name="년 2 2 5 10" xfId="18892" xr:uid="{00000000-0005-0000-0000-0000DE490000}"/>
    <cellStyle name="년 2 2 5 11" xfId="18893" xr:uid="{00000000-0005-0000-0000-0000DF490000}"/>
    <cellStyle name="년 2 2 5 2" xfId="18894" xr:uid="{00000000-0005-0000-0000-0000E0490000}"/>
    <cellStyle name="년 2 2 5 2 2" xfId="18895" xr:uid="{00000000-0005-0000-0000-0000E1490000}"/>
    <cellStyle name="년 2 2 5 2 2 2" xfId="18896" xr:uid="{00000000-0005-0000-0000-0000E2490000}"/>
    <cellStyle name="년 2 2 5 2 2 3" xfId="18897" xr:uid="{00000000-0005-0000-0000-0000E3490000}"/>
    <cellStyle name="년 2 2 5 2 2 4" xfId="18898" xr:uid="{00000000-0005-0000-0000-0000E4490000}"/>
    <cellStyle name="년 2 2 5 2 2 5" xfId="18899" xr:uid="{00000000-0005-0000-0000-0000E5490000}"/>
    <cellStyle name="년 2 2 5 2 3" xfId="18900" xr:uid="{00000000-0005-0000-0000-0000E6490000}"/>
    <cellStyle name="년 2 2 5 2 3 2" xfId="18901" xr:uid="{00000000-0005-0000-0000-0000E7490000}"/>
    <cellStyle name="년 2 2 5 2 3 3" xfId="18902" xr:uid="{00000000-0005-0000-0000-0000E8490000}"/>
    <cellStyle name="년 2 2 5 2 3 4" xfId="18903" xr:uid="{00000000-0005-0000-0000-0000E9490000}"/>
    <cellStyle name="년 2 2 5 2 3 5" xfId="18904" xr:uid="{00000000-0005-0000-0000-0000EA490000}"/>
    <cellStyle name="년 2 2 5 2 4" xfId="18905" xr:uid="{00000000-0005-0000-0000-0000EB490000}"/>
    <cellStyle name="년 2 2 5 2 4 2" xfId="18906" xr:uid="{00000000-0005-0000-0000-0000EC490000}"/>
    <cellStyle name="년 2 2 5 2 4 3" xfId="18907" xr:uid="{00000000-0005-0000-0000-0000ED490000}"/>
    <cellStyle name="년 2 2 5 2 4 4" xfId="18908" xr:uid="{00000000-0005-0000-0000-0000EE490000}"/>
    <cellStyle name="년 2 2 5 2 4 5" xfId="18909" xr:uid="{00000000-0005-0000-0000-0000EF490000}"/>
    <cellStyle name="년 2 2 5 2 5" xfId="18910" xr:uid="{00000000-0005-0000-0000-0000F0490000}"/>
    <cellStyle name="년 2 2 5 2 6" xfId="18911" xr:uid="{00000000-0005-0000-0000-0000F1490000}"/>
    <cellStyle name="년 2 2 5 2 7" xfId="18912" xr:uid="{00000000-0005-0000-0000-0000F2490000}"/>
    <cellStyle name="년 2 2 5 2 8" xfId="18913" xr:uid="{00000000-0005-0000-0000-0000F3490000}"/>
    <cellStyle name="년 2 2 5 3" xfId="18914" xr:uid="{00000000-0005-0000-0000-0000F4490000}"/>
    <cellStyle name="년 2 2 5 3 2" xfId="18915" xr:uid="{00000000-0005-0000-0000-0000F5490000}"/>
    <cellStyle name="년 2 2 5 3 2 2" xfId="18916" xr:uid="{00000000-0005-0000-0000-0000F6490000}"/>
    <cellStyle name="년 2 2 5 3 2 3" xfId="18917" xr:uid="{00000000-0005-0000-0000-0000F7490000}"/>
    <cellStyle name="년 2 2 5 3 2 4" xfId="18918" xr:uid="{00000000-0005-0000-0000-0000F8490000}"/>
    <cellStyle name="년 2 2 5 3 2 5" xfId="18919" xr:uid="{00000000-0005-0000-0000-0000F9490000}"/>
    <cellStyle name="년 2 2 5 3 3" xfId="18920" xr:uid="{00000000-0005-0000-0000-0000FA490000}"/>
    <cellStyle name="년 2 2 5 3 3 2" xfId="18921" xr:uid="{00000000-0005-0000-0000-0000FB490000}"/>
    <cellStyle name="년 2 2 5 3 3 3" xfId="18922" xr:uid="{00000000-0005-0000-0000-0000FC490000}"/>
    <cellStyle name="년 2 2 5 3 3 4" xfId="18923" xr:uid="{00000000-0005-0000-0000-0000FD490000}"/>
    <cellStyle name="년 2 2 5 3 3 5" xfId="18924" xr:uid="{00000000-0005-0000-0000-0000FE490000}"/>
    <cellStyle name="년 2 2 5 3 4" xfId="18925" xr:uid="{00000000-0005-0000-0000-0000FF490000}"/>
    <cellStyle name="년 2 2 5 3 4 2" xfId="18926" xr:uid="{00000000-0005-0000-0000-0000004A0000}"/>
    <cellStyle name="년 2 2 5 3 4 3" xfId="18927" xr:uid="{00000000-0005-0000-0000-0000014A0000}"/>
    <cellStyle name="년 2 2 5 3 4 4" xfId="18928" xr:uid="{00000000-0005-0000-0000-0000024A0000}"/>
    <cellStyle name="년 2 2 5 3 4 5" xfId="18929" xr:uid="{00000000-0005-0000-0000-0000034A0000}"/>
    <cellStyle name="년 2 2 5 3 5" xfId="18930" xr:uid="{00000000-0005-0000-0000-0000044A0000}"/>
    <cellStyle name="년 2 2 5 3 6" xfId="18931" xr:uid="{00000000-0005-0000-0000-0000054A0000}"/>
    <cellStyle name="년 2 2 5 3 7" xfId="18932" xr:uid="{00000000-0005-0000-0000-0000064A0000}"/>
    <cellStyle name="년 2 2 5 3 8" xfId="18933" xr:uid="{00000000-0005-0000-0000-0000074A0000}"/>
    <cellStyle name="년 2 2 5 4" xfId="18934" xr:uid="{00000000-0005-0000-0000-0000084A0000}"/>
    <cellStyle name="년 2 2 5 4 2" xfId="18935" xr:uid="{00000000-0005-0000-0000-0000094A0000}"/>
    <cellStyle name="년 2 2 5 4 2 2" xfId="18936" xr:uid="{00000000-0005-0000-0000-00000A4A0000}"/>
    <cellStyle name="년 2 2 5 4 2 3" xfId="18937" xr:uid="{00000000-0005-0000-0000-00000B4A0000}"/>
    <cellStyle name="년 2 2 5 4 2 4" xfId="18938" xr:uid="{00000000-0005-0000-0000-00000C4A0000}"/>
    <cellStyle name="년 2 2 5 4 2 5" xfId="18939" xr:uid="{00000000-0005-0000-0000-00000D4A0000}"/>
    <cellStyle name="년 2 2 5 4 3" xfId="18940" xr:uid="{00000000-0005-0000-0000-00000E4A0000}"/>
    <cellStyle name="년 2 2 5 4 3 2" xfId="18941" xr:uid="{00000000-0005-0000-0000-00000F4A0000}"/>
    <cellStyle name="년 2 2 5 4 3 3" xfId="18942" xr:uid="{00000000-0005-0000-0000-0000104A0000}"/>
    <cellStyle name="년 2 2 5 4 3 4" xfId="18943" xr:uid="{00000000-0005-0000-0000-0000114A0000}"/>
    <cellStyle name="년 2 2 5 4 3 5" xfId="18944" xr:uid="{00000000-0005-0000-0000-0000124A0000}"/>
    <cellStyle name="년 2 2 5 4 4" xfId="18945" xr:uid="{00000000-0005-0000-0000-0000134A0000}"/>
    <cellStyle name="년 2 2 5 4 4 2" xfId="18946" xr:uid="{00000000-0005-0000-0000-0000144A0000}"/>
    <cellStyle name="년 2 2 5 4 4 3" xfId="18947" xr:uid="{00000000-0005-0000-0000-0000154A0000}"/>
    <cellStyle name="년 2 2 5 4 4 4" xfId="18948" xr:uid="{00000000-0005-0000-0000-0000164A0000}"/>
    <cellStyle name="년 2 2 5 4 4 5" xfId="18949" xr:uid="{00000000-0005-0000-0000-0000174A0000}"/>
    <cellStyle name="년 2 2 5 4 5" xfId="18950" xr:uid="{00000000-0005-0000-0000-0000184A0000}"/>
    <cellStyle name="년 2 2 5 4 6" xfId="18951" xr:uid="{00000000-0005-0000-0000-0000194A0000}"/>
    <cellStyle name="년 2 2 5 4 7" xfId="18952" xr:uid="{00000000-0005-0000-0000-00001A4A0000}"/>
    <cellStyle name="년 2 2 5 4 8" xfId="18953" xr:uid="{00000000-0005-0000-0000-00001B4A0000}"/>
    <cellStyle name="년 2 2 5 5" xfId="18954" xr:uid="{00000000-0005-0000-0000-00001C4A0000}"/>
    <cellStyle name="년 2 2 5 5 2" xfId="18955" xr:uid="{00000000-0005-0000-0000-00001D4A0000}"/>
    <cellStyle name="년 2 2 5 5 3" xfId="18956" xr:uid="{00000000-0005-0000-0000-00001E4A0000}"/>
    <cellStyle name="년 2 2 5 5 4" xfId="18957" xr:uid="{00000000-0005-0000-0000-00001F4A0000}"/>
    <cellStyle name="년 2 2 5 5 5" xfId="18958" xr:uid="{00000000-0005-0000-0000-0000204A0000}"/>
    <cellStyle name="년 2 2 5 6" xfId="18959" xr:uid="{00000000-0005-0000-0000-0000214A0000}"/>
    <cellStyle name="년 2 2 5 6 2" xfId="18960" xr:uid="{00000000-0005-0000-0000-0000224A0000}"/>
    <cellStyle name="년 2 2 5 6 3" xfId="18961" xr:uid="{00000000-0005-0000-0000-0000234A0000}"/>
    <cellStyle name="년 2 2 5 6 4" xfId="18962" xr:uid="{00000000-0005-0000-0000-0000244A0000}"/>
    <cellStyle name="년 2 2 5 6 5" xfId="18963" xr:uid="{00000000-0005-0000-0000-0000254A0000}"/>
    <cellStyle name="년 2 2 5 7" xfId="18964" xr:uid="{00000000-0005-0000-0000-0000264A0000}"/>
    <cellStyle name="년 2 2 5 7 2" xfId="18965" xr:uid="{00000000-0005-0000-0000-0000274A0000}"/>
    <cellStyle name="년 2 2 5 7 3" xfId="18966" xr:uid="{00000000-0005-0000-0000-0000284A0000}"/>
    <cellStyle name="년 2 2 5 7 4" xfId="18967" xr:uid="{00000000-0005-0000-0000-0000294A0000}"/>
    <cellStyle name="년 2 2 5 7 5" xfId="18968" xr:uid="{00000000-0005-0000-0000-00002A4A0000}"/>
    <cellStyle name="년 2 2 5 8" xfId="18969" xr:uid="{00000000-0005-0000-0000-00002B4A0000}"/>
    <cellStyle name="년 2 2 5 9" xfId="18970" xr:uid="{00000000-0005-0000-0000-00002C4A0000}"/>
    <cellStyle name="년 2 2 6" xfId="18971" xr:uid="{00000000-0005-0000-0000-00002D4A0000}"/>
    <cellStyle name="년 2 2 6 2" xfId="18972" xr:uid="{00000000-0005-0000-0000-00002E4A0000}"/>
    <cellStyle name="년 2 2 6 2 2" xfId="18973" xr:uid="{00000000-0005-0000-0000-00002F4A0000}"/>
    <cellStyle name="년 2 2 6 2 3" xfId="18974" xr:uid="{00000000-0005-0000-0000-0000304A0000}"/>
    <cellStyle name="년 2 2 6 2 4" xfId="18975" xr:uid="{00000000-0005-0000-0000-0000314A0000}"/>
    <cellStyle name="년 2 2 6 2 5" xfId="18976" xr:uid="{00000000-0005-0000-0000-0000324A0000}"/>
    <cellStyle name="년 2 2 6 3" xfId="18977" xr:uid="{00000000-0005-0000-0000-0000334A0000}"/>
    <cellStyle name="년 2 2 6 3 2" xfId="18978" xr:uid="{00000000-0005-0000-0000-0000344A0000}"/>
    <cellStyle name="년 2 2 6 3 3" xfId="18979" xr:uid="{00000000-0005-0000-0000-0000354A0000}"/>
    <cellStyle name="년 2 2 6 3 4" xfId="18980" xr:uid="{00000000-0005-0000-0000-0000364A0000}"/>
    <cellStyle name="년 2 2 6 3 5" xfId="18981" xr:uid="{00000000-0005-0000-0000-0000374A0000}"/>
    <cellStyle name="년 2 2 6 4" xfId="18982" xr:uid="{00000000-0005-0000-0000-0000384A0000}"/>
    <cellStyle name="년 2 2 6 4 2" xfId="18983" xr:uid="{00000000-0005-0000-0000-0000394A0000}"/>
    <cellStyle name="년 2 2 6 4 3" xfId="18984" xr:uid="{00000000-0005-0000-0000-00003A4A0000}"/>
    <cellStyle name="년 2 2 6 4 4" xfId="18985" xr:uid="{00000000-0005-0000-0000-00003B4A0000}"/>
    <cellStyle name="년 2 2 6 4 5" xfId="18986" xr:uid="{00000000-0005-0000-0000-00003C4A0000}"/>
    <cellStyle name="년 2 2 6 5" xfId="18987" xr:uid="{00000000-0005-0000-0000-00003D4A0000}"/>
    <cellStyle name="년 2 2 6 6" xfId="18988" xr:uid="{00000000-0005-0000-0000-00003E4A0000}"/>
    <cellStyle name="년 2 2 6 7" xfId="18989" xr:uid="{00000000-0005-0000-0000-00003F4A0000}"/>
    <cellStyle name="년 2 2 6 8" xfId="18990" xr:uid="{00000000-0005-0000-0000-0000404A0000}"/>
    <cellStyle name="년 2 2 7" xfId="18991" xr:uid="{00000000-0005-0000-0000-0000414A0000}"/>
    <cellStyle name="년 2 2 7 2" xfId="18992" xr:uid="{00000000-0005-0000-0000-0000424A0000}"/>
    <cellStyle name="년 2 2 7 2 2" xfId="18993" xr:uid="{00000000-0005-0000-0000-0000434A0000}"/>
    <cellStyle name="년 2 2 7 2 3" xfId="18994" xr:uid="{00000000-0005-0000-0000-0000444A0000}"/>
    <cellStyle name="년 2 2 7 2 4" xfId="18995" xr:uid="{00000000-0005-0000-0000-0000454A0000}"/>
    <cellStyle name="년 2 2 7 2 5" xfId="18996" xr:uid="{00000000-0005-0000-0000-0000464A0000}"/>
    <cellStyle name="년 2 2 7 3" xfId="18997" xr:uid="{00000000-0005-0000-0000-0000474A0000}"/>
    <cellStyle name="년 2 2 7 3 2" xfId="18998" xr:uid="{00000000-0005-0000-0000-0000484A0000}"/>
    <cellStyle name="년 2 2 7 3 3" xfId="18999" xr:uid="{00000000-0005-0000-0000-0000494A0000}"/>
    <cellStyle name="년 2 2 7 3 4" xfId="19000" xr:uid="{00000000-0005-0000-0000-00004A4A0000}"/>
    <cellStyle name="년 2 2 7 3 5" xfId="19001" xr:uid="{00000000-0005-0000-0000-00004B4A0000}"/>
    <cellStyle name="년 2 2 7 4" xfId="19002" xr:uid="{00000000-0005-0000-0000-00004C4A0000}"/>
    <cellStyle name="년 2 2 7 4 2" xfId="19003" xr:uid="{00000000-0005-0000-0000-00004D4A0000}"/>
    <cellStyle name="년 2 2 7 4 3" xfId="19004" xr:uid="{00000000-0005-0000-0000-00004E4A0000}"/>
    <cellStyle name="년 2 2 7 4 4" xfId="19005" xr:uid="{00000000-0005-0000-0000-00004F4A0000}"/>
    <cellStyle name="년 2 2 7 4 5" xfId="19006" xr:uid="{00000000-0005-0000-0000-0000504A0000}"/>
    <cellStyle name="년 2 2 7 5" xfId="19007" xr:uid="{00000000-0005-0000-0000-0000514A0000}"/>
    <cellStyle name="년 2 2 7 6" xfId="19008" xr:uid="{00000000-0005-0000-0000-0000524A0000}"/>
    <cellStyle name="년 2 2 7 7" xfId="19009" xr:uid="{00000000-0005-0000-0000-0000534A0000}"/>
    <cellStyle name="년 2 2 7 8" xfId="19010" xr:uid="{00000000-0005-0000-0000-0000544A0000}"/>
    <cellStyle name="년 2 2 8" xfId="19011" xr:uid="{00000000-0005-0000-0000-0000554A0000}"/>
    <cellStyle name="년 2 2 8 2" xfId="19012" xr:uid="{00000000-0005-0000-0000-0000564A0000}"/>
    <cellStyle name="년 2 2 8 3" xfId="19013" xr:uid="{00000000-0005-0000-0000-0000574A0000}"/>
    <cellStyle name="년 2 2 8 4" xfId="19014" xr:uid="{00000000-0005-0000-0000-0000584A0000}"/>
    <cellStyle name="년 2 2 8 5" xfId="19015" xr:uid="{00000000-0005-0000-0000-0000594A0000}"/>
    <cellStyle name="년 2 2 9" xfId="19016" xr:uid="{00000000-0005-0000-0000-00005A4A0000}"/>
    <cellStyle name="년 2 3" xfId="19017" xr:uid="{00000000-0005-0000-0000-00005B4A0000}"/>
    <cellStyle name="년 2 3 10" xfId="19018" xr:uid="{00000000-0005-0000-0000-00005C4A0000}"/>
    <cellStyle name="년 2 3 11" xfId="19019" xr:uid="{00000000-0005-0000-0000-00005D4A0000}"/>
    <cellStyle name="년 2 3 12" xfId="19020" xr:uid="{00000000-0005-0000-0000-00005E4A0000}"/>
    <cellStyle name="년 2 3 13" xfId="19021" xr:uid="{00000000-0005-0000-0000-00005F4A0000}"/>
    <cellStyle name="년 2 3 2" xfId="19022" xr:uid="{00000000-0005-0000-0000-0000604A0000}"/>
    <cellStyle name="년 2 3 2 10" xfId="19023" xr:uid="{00000000-0005-0000-0000-0000614A0000}"/>
    <cellStyle name="년 2 3 2 11" xfId="19024" xr:uid="{00000000-0005-0000-0000-0000624A0000}"/>
    <cellStyle name="년 2 3 2 2" xfId="19025" xr:uid="{00000000-0005-0000-0000-0000634A0000}"/>
    <cellStyle name="년 2 3 2 2 2" xfId="19026" xr:uid="{00000000-0005-0000-0000-0000644A0000}"/>
    <cellStyle name="년 2 3 2 2 2 2" xfId="19027" xr:uid="{00000000-0005-0000-0000-0000654A0000}"/>
    <cellStyle name="년 2 3 2 2 2 3" xfId="19028" xr:uid="{00000000-0005-0000-0000-0000664A0000}"/>
    <cellStyle name="년 2 3 2 2 2 4" xfId="19029" xr:uid="{00000000-0005-0000-0000-0000674A0000}"/>
    <cellStyle name="년 2 3 2 2 2 5" xfId="19030" xr:uid="{00000000-0005-0000-0000-0000684A0000}"/>
    <cellStyle name="년 2 3 2 2 3" xfId="19031" xr:uid="{00000000-0005-0000-0000-0000694A0000}"/>
    <cellStyle name="년 2 3 2 2 3 2" xfId="19032" xr:uid="{00000000-0005-0000-0000-00006A4A0000}"/>
    <cellStyle name="년 2 3 2 2 3 3" xfId="19033" xr:uid="{00000000-0005-0000-0000-00006B4A0000}"/>
    <cellStyle name="년 2 3 2 2 3 4" xfId="19034" xr:uid="{00000000-0005-0000-0000-00006C4A0000}"/>
    <cellStyle name="년 2 3 2 2 3 5" xfId="19035" xr:uid="{00000000-0005-0000-0000-00006D4A0000}"/>
    <cellStyle name="년 2 3 2 2 4" xfId="19036" xr:uid="{00000000-0005-0000-0000-00006E4A0000}"/>
    <cellStyle name="년 2 3 2 2 4 2" xfId="19037" xr:uid="{00000000-0005-0000-0000-00006F4A0000}"/>
    <cellStyle name="년 2 3 2 2 4 3" xfId="19038" xr:uid="{00000000-0005-0000-0000-0000704A0000}"/>
    <cellStyle name="년 2 3 2 2 4 4" xfId="19039" xr:uid="{00000000-0005-0000-0000-0000714A0000}"/>
    <cellStyle name="년 2 3 2 2 4 5" xfId="19040" xr:uid="{00000000-0005-0000-0000-0000724A0000}"/>
    <cellStyle name="년 2 3 2 2 5" xfId="19041" xr:uid="{00000000-0005-0000-0000-0000734A0000}"/>
    <cellStyle name="년 2 3 2 2 6" xfId="19042" xr:uid="{00000000-0005-0000-0000-0000744A0000}"/>
    <cellStyle name="년 2 3 2 2 7" xfId="19043" xr:uid="{00000000-0005-0000-0000-0000754A0000}"/>
    <cellStyle name="년 2 3 2 2 8" xfId="19044" xr:uid="{00000000-0005-0000-0000-0000764A0000}"/>
    <cellStyle name="년 2 3 2 3" xfId="19045" xr:uid="{00000000-0005-0000-0000-0000774A0000}"/>
    <cellStyle name="년 2 3 2 3 2" xfId="19046" xr:uid="{00000000-0005-0000-0000-0000784A0000}"/>
    <cellStyle name="년 2 3 2 3 2 2" xfId="19047" xr:uid="{00000000-0005-0000-0000-0000794A0000}"/>
    <cellStyle name="년 2 3 2 3 2 3" xfId="19048" xr:uid="{00000000-0005-0000-0000-00007A4A0000}"/>
    <cellStyle name="년 2 3 2 3 2 4" xfId="19049" xr:uid="{00000000-0005-0000-0000-00007B4A0000}"/>
    <cellStyle name="년 2 3 2 3 2 5" xfId="19050" xr:uid="{00000000-0005-0000-0000-00007C4A0000}"/>
    <cellStyle name="년 2 3 2 3 3" xfId="19051" xr:uid="{00000000-0005-0000-0000-00007D4A0000}"/>
    <cellStyle name="년 2 3 2 3 3 2" xfId="19052" xr:uid="{00000000-0005-0000-0000-00007E4A0000}"/>
    <cellStyle name="년 2 3 2 3 3 3" xfId="19053" xr:uid="{00000000-0005-0000-0000-00007F4A0000}"/>
    <cellStyle name="년 2 3 2 3 3 4" xfId="19054" xr:uid="{00000000-0005-0000-0000-0000804A0000}"/>
    <cellStyle name="년 2 3 2 3 3 5" xfId="19055" xr:uid="{00000000-0005-0000-0000-0000814A0000}"/>
    <cellStyle name="년 2 3 2 3 4" xfId="19056" xr:uid="{00000000-0005-0000-0000-0000824A0000}"/>
    <cellStyle name="년 2 3 2 3 4 2" xfId="19057" xr:uid="{00000000-0005-0000-0000-0000834A0000}"/>
    <cellStyle name="년 2 3 2 3 4 3" xfId="19058" xr:uid="{00000000-0005-0000-0000-0000844A0000}"/>
    <cellStyle name="년 2 3 2 3 4 4" xfId="19059" xr:uid="{00000000-0005-0000-0000-0000854A0000}"/>
    <cellStyle name="년 2 3 2 3 4 5" xfId="19060" xr:uid="{00000000-0005-0000-0000-0000864A0000}"/>
    <cellStyle name="년 2 3 2 3 5" xfId="19061" xr:uid="{00000000-0005-0000-0000-0000874A0000}"/>
    <cellStyle name="년 2 3 2 3 6" xfId="19062" xr:uid="{00000000-0005-0000-0000-0000884A0000}"/>
    <cellStyle name="년 2 3 2 3 7" xfId="19063" xr:uid="{00000000-0005-0000-0000-0000894A0000}"/>
    <cellStyle name="년 2 3 2 3 8" xfId="19064" xr:uid="{00000000-0005-0000-0000-00008A4A0000}"/>
    <cellStyle name="년 2 3 2 4" xfId="19065" xr:uid="{00000000-0005-0000-0000-00008B4A0000}"/>
    <cellStyle name="년 2 3 2 4 2" xfId="19066" xr:uid="{00000000-0005-0000-0000-00008C4A0000}"/>
    <cellStyle name="년 2 3 2 4 2 2" xfId="19067" xr:uid="{00000000-0005-0000-0000-00008D4A0000}"/>
    <cellStyle name="년 2 3 2 4 2 3" xfId="19068" xr:uid="{00000000-0005-0000-0000-00008E4A0000}"/>
    <cellStyle name="년 2 3 2 4 2 4" xfId="19069" xr:uid="{00000000-0005-0000-0000-00008F4A0000}"/>
    <cellStyle name="년 2 3 2 4 2 5" xfId="19070" xr:uid="{00000000-0005-0000-0000-0000904A0000}"/>
    <cellStyle name="년 2 3 2 4 3" xfId="19071" xr:uid="{00000000-0005-0000-0000-0000914A0000}"/>
    <cellStyle name="년 2 3 2 4 3 2" xfId="19072" xr:uid="{00000000-0005-0000-0000-0000924A0000}"/>
    <cellStyle name="년 2 3 2 4 3 3" xfId="19073" xr:uid="{00000000-0005-0000-0000-0000934A0000}"/>
    <cellStyle name="년 2 3 2 4 3 4" xfId="19074" xr:uid="{00000000-0005-0000-0000-0000944A0000}"/>
    <cellStyle name="년 2 3 2 4 3 5" xfId="19075" xr:uid="{00000000-0005-0000-0000-0000954A0000}"/>
    <cellStyle name="년 2 3 2 4 4" xfId="19076" xr:uid="{00000000-0005-0000-0000-0000964A0000}"/>
    <cellStyle name="년 2 3 2 4 4 2" xfId="19077" xr:uid="{00000000-0005-0000-0000-0000974A0000}"/>
    <cellStyle name="년 2 3 2 4 4 3" xfId="19078" xr:uid="{00000000-0005-0000-0000-0000984A0000}"/>
    <cellStyle name="년 2 3 2 4 4 4" xfId="19079" xr:uid="{00000000-0005-0000-0000-0000994A0000}"/>
    <cellStyle name="년 2 3 2 4 4 5" xfId="19080" xr:uid="{00000000-0005-0000-0000-00009A4A0000}"/>
    <cellStyle name="년 2 3 2 4 5" xfId="19081" xr:uid="{00000000-0005-0000-0000-00009B4A0000}"/>
    <cellStyle name="년 2 3 2 4 6" xfId="19082" xr:uid="{00000000-0005-0000-0000-00009C4A0000}"/>
    <cellStyle name="년 2 3 2 4 7" xfId="19083" xr:uid="{00000000-0005-0000-0000-00009D4A0000}"/>
    <cellStyle name="년 2 3 2 4 8" xfId="19084" xr:uid="{00000000-0005-0000-0000-00009E4A0000}"/>
    <cellStyle name="년 2 3 2 5" xfId="19085" xr:uid="{00000000-0005-0000-0000-00009F4A0000}"/>
    <cellStyle name="년 2 3 2 5 2" xfId="19086" xr:uid="{00000000-0005-0000-0000-0000A04A0000}"/>
    <cellStyle name="년 2 3 2 5 3" xfId="19087" xr:uid="{00000000-0005-0000-0000-0000A14A0000}"/>
    <cellStyle name="년 2 3 2 5 4" xfId="19088" xr:uid="{00000000-0005-0000-0000-0000A24A0000}"/>
    <cellStyle name="년 2 3 2 5 5" xfId="19089" xr:uid="{00000000-0005-0000-0000-0000A34A0000}"/>
    <cellStyle name="년 2 3 2 6" xfId="19090" xr:uid="{00000000-0005-0000-0000-0000A44A0000}"/>
    <cellStyle name="년 2 3 2 6 2" xfId="19091" xr:uid="{00000000-0005-0000-0000-0000A54A0000}"/>
    <cellStyle name="년 2 3 2 6 3" xfId="19092" xr:uid="{00000000-0005-0000-0000-0000A64A0000}"/>
    <cellStyle name="년 2 3 2 6 4" xfId="19093" xr:uid="{00000000-0005-0000-0000-0000A74A0000}"/>
    <cellStyle name="년 2 3 2 6 5" xfId="19094" xr:uid="{00000000-0005-0000-0000-0000A84A0000}"/>
    <cellStyle name="년 2 3 2 7" xfId="19095" xr:uid="{00000000-0005-0000-0000-0000A94A0000}"/>
    <cellStyle name="년 2 3 2 7 2" xfId="19096" xr:uid="{00000000-0005-0000-0000-0000AA4A0000}"/>
    <cellStyle name="년 2 3 2 7 3" xfId="19097" xr:uid="{00000000-0005-0000-0000-0000AB4A0000}"/>
    <cellStyle name="년 2 3 2 7 4" xfId="19098" xr:uid="{00000000-0005-0000-0000-0000AC4A0000}"/>
    <cellStyle name="년 2 3 2 7 5" xfId="19099" xr:uid="{00000000-0005-0000-0000-0000AD4A0000}"/>
    <cellStyle name="년 2 3 2 8" xfId="19100" xr:uid="{00000000-0005-0000-0000-0000AE4A0000}"/>
    <cellStyle name="년 2 3 2 9" xfId="19101" xr:uid="{00000000-0005-0000-0000-0000AF4A0000}"/>
    <cellStyle name="년 2 3 3" xfId="19102" xr:uid="{00000000-0005-0000-0000-0000B04A0000}"/>
    <cellStyle name="년 2 3 3 10" xfId="19103" xr:uid="{00000000-0005-0000-0000-0000B14A0000}"/>
    <cellStyle name="년 2 3 3 11" xfId="19104" xr:uid="{00000000-0005-0000-0000-0000B24A0000}"/>
    <cellStyle name="년 2 3 3 2" xfId="19105" xr:uid="{00000000-0005-0000-0000-0000B34A0000}"/>
    <cellStyle name="년 2 3 3 2 2" xfId="19106" xr:uid="{00000000-0005-0000-0000-0000B44A0000}"/>
    <cellStyle name="년 2 3 3 2 2 2" xfId="19107" xr:uid="{00000000-0005-0000-0000-0000B54A0000}"/>
    <cellStyle name="년 2 3 3 2 2 3" xfId="19108" xr:uid="{00000000-0005-0000-0000-0000B64A0000}"/>
    <cellStyle name="년 2 3 3 2 2 4" xfId="19109" xr:uid="{00000000-0005-0000-0000-0000B74A0000}"/>
    <cellStyle name="년 2 3 3 2 2 5" xfId="19110" xr:uid="{00000000-0005-0000-0000-0000B84A0000}"/>
    <cellStyle name="년 2 3 3 2 3" xfId="19111" xr:uid="{00000000-0005-0000-0000-0000B94A0000}"/>
    <cellStyle name="년 2 3 3 2 3 2" xfId="19112" xr:uid="{00000000-0005-0000-0000-0000BA4A0000}"/>
    <cellStyle name="년 2 3 3 2 3 3" xfId="19113" xr:uid="{00000000-0005-0000-0000-0000BB4A0000}"/>
    <cellStyle name="년 2 3 3 2 3 4" xfId="19114" xr:uid="{00000000-0005-0000-0000-0000BC4A0000}"/>
    <cellStyle name="년 2 3 3 2 3 5" xfId="19115" xr:uid="{00000000-0005-0000-0000-0000BD4A0000}"/>
    <cellStyle name="년 2 3 3 2 4" xfId="19116" xr:uid="{00000000-0005-0000-0000-0000BE4A0000}"/>
    <cellStyle name="년 2 3 3 2 4 2" xfId="19117" xr:uid="{00000000-0005-0000-0000-0000BF4A0000}"/>
    <cellStyle name="년 2 3 3 2 4 3" xfId="19118" xr:uid="{00000000-0005-0000-0000-0000C04A0000}"/>
    <cellStyle name="년 2 3 3 2 4 4" xfId="19119" xr:uid="{00000000-0005-0000-0000-0000C14A0000}"/>
    <cellStyle name="년 2 3 3 2 4 5" xfId="19120" xr:uid="{00000000-0005-0000-0000-0000C24A0000}"/>
    <cellStyle name="년 2 3 3 2 5" xfId="19121" xr:uid="{00000000-0005-0000-0000-0000C34A0000}"/>
    <cellStyle name="년 2 3 3 2 6" xfId="19122" xr:uid="{00000000-0005-0000-0000-0000C44A0000}"/>
    <cellStyle name="년 2 3 3 2 7" xfId="19123" xr:uid="{00000000-0005-0000-0000-0000C54A0000}"/>
    <cellStyle name="년 2 3 3 2 8" xfId="19124" xr:uid="{00000000-0005-0000-0000-0000C64A0000}"/>
    <cellStyle name="년 2 3 3 3" xfId="19125" xr:uid="{00000000-0005-0000-0000-0000C74A0000}"/>
    <cellStyle name="년 2 3 3 3 2" xfId="19126" xr:uid="{00000000-0005-0000-0000-0000C84A0000}"/>
    <cellStyle name="년 2 3 3 3 2 2" xfId="19127" xr:uid="{00000000-0005-0000-0000-0000C94A0000}"/>
    <cellStyle name="년 2 3 3 3 2 3" xfId="19128" xr:uid="{00000000-0005-0000-0000-0000CA4A0000}"/>
    <cellStyle name="년 2 3 3 3 2 4" xfId="19129" xr:uid="{00000000-0005-0000-0000-0000CB4A0000}"/>
    <cellStyle name="년 2 3 3 3 2 5" xfId="19130" xr:uid="{00000000-0005-0000-0000-0000CC4A0000}"/>
    <cellStyle name="년 2 3 3 3 3" xfId="19131" xr:uid="{00000000-0005-0000-0000-0000CD4A0000}"/>
    <cellStyle name="년 2 3 3 3 3 2" xfId="19132" xr:uid="{00000000-0005-0000-0000-0000CE4A0000}"/>
    <cellStyle name="년 2 3 3 3 3 3" xfId="19133" xr:uid="{00000000-0005-0000-0000-0000CF4A0000}"/>
    <cellStyle name="년 2 3 3 3 3 4" xfId="19134" xr:uid="{00000000-0005-0000-0000-0000D04A0000}"/>
    <cellStyle name="년 2 3 3 3 3 5" xfId="19135" xr:uid="{00000000-0005-0000-0000-0000D14A0000}"/>
    <cellStyle name="년 2 3 3 3 4" xfId="19136" xr:uid="{00000000-0005-0000-0000-0000D24A0000}"/>
    <cellStyle name="년 2 3 3 3 4 2" xfId="19137" xr:uid="{00000000-0005-0000-0000-0000D34A0000}"/>
    <cellStyle name="년 2 3 3 3 4 3" xfId="19138" xr:uid="{00000000-0005-0000-0000-0000D44A0000}"/>
    <cellStyle name="년 2 3 3 3 4 4" xfId="19139" xr:uid="{00000000-0005-0000-0000-0000D54A0000}"/>
    <cellStyle name="년 2 3 3 3 4 5" xfId="19140" xr:uid="{00000000-0005-0000-0000-0000D64A0000}"/>
    <cellStyle name="년 2 3 3 3 5" xfId="19141" xr:uid="{00000000-0005-0000-0000-0000D74A0000}"/>
    <cellStyle name="년 2 3 3 3 6" xfId="19142" xr:uid="{00000000-0005-0000-0000-0000D84A0000}"/>
    <cellStyle name="년 2 3 3 3 7" xfId="19143" xr:uid="{00000000-0005-0000-0000-0000D94A0000}"/>
    <cellStyle name="년 2 3 3 3 8" xfId="19144" xr:uid="{00000000-0005-0000-0000-0000DA4A0000}"/>
    <cellStyle name="년 2 3 3 4" xfId="19145" xr:uid="{00000000-0005-0000-0000-0000DB4A0000}"/>
    <cellStyle name="년 2 3 3 4 2" xfId="19146" xr:uid="{00000000-0005-0000-0000-0000DC4A0000}"/>
    <cellStyle name="년 2 3 3 4 2 2" xfId="19147" xr:uid="{00000000-0005-0000-0000-0000DD4A0000}"/>
    <cellStyle name="년 2 3 3 4 2 3" xfId="19148" xr:uid="{00000000-0005-0000-0000-0000DE4A0000}"/>
    <cellStyle name="년 2 3 3 4 2 4" xfId="19149" xr:uid="{00000000-0005-0000-0000-0000DF4A0000}"/>
    <cellStyle name="년 2 3 3 4 2 5" xfId="19150" xr:uid="{00000000-0005-0000-0000-0000E04A0000}"/>
    <cellStyle name="년 2 3 3 4 3" xfId="19151" xr:uid="{00000000-0005-0000-0000-0000E14A0000}"/>
    <cellStyle name="년 2 3 3 4 3 2" xfId="19152" xr:uid="{00000000-0005-0000-0000-0000E24A0000}"/>
    <cellStyle name="년 2 3 3 4 3 3" xfId="19153" xr:uid="{00000000-0005-0000-0000-0000E34A0000}"/>
    <cellStyle name="년 2 3 3 4 3 4" xfId="19154" xr:uid="{00000000-0005-0000-0000-0000E44A0000}"/>
    <cellStyle name="년 2 3 3 4 3 5" xfId="19155" xr:uid="{00000000-0005-0000-0000-0000E54A0000}"/>
    <cellStyle name="년 2 3 3 4 4" xfId="19156" xr:uid="{00000000-0005-0000-0000-0000E64A0000}"/>
    <cellStyle name="년 2 3 3 4 4 2" xfId="19157" xr:uid="{00000000-0005-0000-0000-0000E74A0000}"/>
    <cellStyle name="년 2 3 3 4 4 3" xfId="19158" xr:uid="{00000000-0005-0000-0000-0000E84A0000}"/>
    <cellStyle name="년 2 3 3 4 4 4" xfId="19159" xr:uid="{00000000-0005-0000-0000-0000E94A0000}"/>
    <cellStyle name="년 2 3 3 4 4 5" xfId="19160" xr:uid="{00000000-0005-0000-0000-0000EA4A0000}"/>
    <cellStyle name="년 2 3 3 4 5" xfId="19161" xr:uid="{00000000-0005-0000-0000-0000EB4A0000}"/>
    <cellStyle name="년 2 3 3 4 6" xfId="19162" xr:uid="{00000000-0005-0000-0000-0000EC4A0000}"/>
    <cellStyle name="년 2 3 3 4 7" xfId="19163" xr:uid="{00000000-0005-0000-0000-0000ED4A0000}"/>
    <cellStyle name="년 2 3 3 4 8" xfId="19164" xr:uid="{00000000-0005-0000-0000-0000EE4A0000}"/>
    <cellStyle name="년 2 3 3 5" xfId="19165" xr:uid="{00000000-0005-0000-0000-0000EF4A0000}"/>
    <cellStyle name="년 2 3 3 5 2" xfId="19166" xr:uid="{00000000-0005-0000-0000-0000F04A0000}"/>
    <cellStyle name="년 2 3 3 5 3" xfId="19167" xr:uid="{00000000-0005-0000-0000-0000F14A0000}"/>
    <cellStyle name="년 2 3 3 5 4" xfId="19168" xr:uid="{00000000-0005-0000-0000-0000F24A0000}"/>
    <cellStyle name="년 2 3 3 5 5" xfId="19169" xr:uid="{00000000-0005-0000-0000-0000F34A0000}"/>
    <cellStyle name="년 2 3 3 6" xfId="19170" xr:uid="{00000000-0005-0000-0000-0000F44A0000}"/>
    <cellStyle name="년 2 3 3 6 2" xfId="19171" xr:uid="{00000000-0005-0000-0000-0000F54A0000}"/>
    <cellStyle name="년 2 3 3 6 3" xfId="19172" xr:uid="{00000000-0005-0000-0000-0000F64A0000}"/>
    <cellStyle name="년 2 3 3 6 4" xfId="19173" xr:uid="{00000000-0005-0000-0000-0000F74A0000}"/>
    <cellStyle name="년 2 3 3 6 5" xfId="19174" xr:uid="{00000000-0005-0000-0000-0000F84A0000}"/>
    <cellStyle name="년 2 3 3 7" xfId="19175" xr:uid="{00000000-0005-0000-0000-0000F94A0000}"/>
    <cellStyle name="년 2 3 3 7 2" xfId="19176" xr:uid="{00000000-0005-0000-0000-0000FA4A0000}"/>
    <cellStyle name="년 2 3 3 7 3" xfId="19177" xr:uid="{00000000-0005-0000-0000-0000FB4A0000}"/>
    <cellStyle name="년 2 3 3 7 4" xfId="19178" xr:uid="{00000000-0005-0000-0000-0000FC4A0000}"/>
    <cellStyle name="년 2 3 3 7 5" xfId="19179" xr:uid="{00000000-0005-0000-0000-0000FD4A0000}"/>
    <cellStyle name="년 2 3 3 8" xfId="19180" xr:uid="{00000000-0005-0000-0000-0000FE4A0000}"/>
    <cellStyle name="년 2 3 3 9" xfId="19181" xr:uid="{00000000-0005-0000-0000-0000FF4A0000}"/>
    <cellStyle name="년 2 3 4" xfId="19182" xr:uid="{00000000-0005-0000-0000-0000004B0000}"/>
    <cellStyle name="년 2 3 4 2" xfId="19183" xr:uid="{00000000-0005-0000-0000-0000014B0000}"/>
    <cellStyle name="년 2 3 4 2 2" xfId="19184" xr:uid="{00000000-0005-0000-0000-0000024B0000}"/>
    <cellStyle name="년 2 3 4 2 3" xfId="19185" xr:uid="{00000000-0005-0000-0000-0000034B0000}"/>
    <cellStyle name="년 2 3 4 2 4" xfId="19186" xr:uid="{00000000-0005-0000-0000-0000044B0000}"/>
    <cellStyle name="년 2 3 4 2 5" xfId="19187" xr:uid="{00000000-0005-0000-0000-0000054B0000}"/>
    <cellStyle name="년 2 3 4 3" xfId="19188" xr:uid="{00000000-0005-0000-0000-0000064B0000}"/>
    <cellStyle name="년 2 3 4 3 2" xfId="19189" xr:uid="{00000000-0005-0000-0000-0000074B0000}"/>
    <cellStyle name="년 2 3 4 3 3" xfId="19190" xr:uid="{00000000-0005-0000-0000-0000084B0000}"/>
    <cellStyle name="년 2 3 4 3 4" xfId="19191" xr:uid="{00000000-0005-0000-0000-0000094B0000}"/>
    <cellStyle name="년 2 3 4 3 5" xfId="19192" xr:uid="{00000000-0005-0000-0000-00000A4B0000}"/>
    <cellStyle name="년 2 3 4 4" xfId="19193" xr:uid="{00000000-0005-0000-0000-00000B4B0000}"/>
    <cellStyle name="년 2 3 4 4 2" xfId="19194" xr:uid="{00000000-0005-0000-0000-00000C4B0000}"/>
    <cellStyle name="년 2 3 4 4 3" xfId="19195" xr:uid="{00000000-0005-0000-0000-00000D4B0000}"/>
    <cellStyle name="년 2 3 4 4 4" xfId="19196" xr:uid="{00000000-0005-0000-0000-00000E4B0000}"/>
    <cellStyle name="년 2 3 4 4 5" xfId="19197" xr:uid="{00000000-0005-0000-0000-00000F4B0000}"/>
    <cellStyle name="년 2 3 4 5" xfId="19198" xr:uid="{00000000-0005-0000-0000-0000104B0000}"/>
    <cellStyle name="년 2 3 4 6" xfId="19199" xr:uid="{00000000-0005-0000-0000-0000114B0000}"/>
    <cellStyle name="년 2 3 4 7" xfId="19200" xr:uid="{00000000-0005-0000-0000-0000124B0000}"/>
    <cellStyle name="년 2 3 4 8" xfId="19201" xr:uid="{00000000-0005-0000-0000-0000134B0000}"/>
    <cellStyle name="년 2 3 5" xfId="19202" xr:uid="{00000000-0005-0000-0000-0000144B0000}"/>
    <cellStyle name="년 2 3 5 2" xfId="19203" xr:uid="{00000000-0005-0000-0000-0000154B0000}"/>
    <cellStyle name="년 2 3 5 2 2" xfId="19204" xr:uid="{00000000-0005-0000-0000-0000164B0000}"/>
    <cellStyle name="년 2 3 5 2 3" xfId="19205" xr:uid="{00000000-0005-0000-0000-0000174B0000}"/>
    <cellStyle name="년 2 3 5 2 4" xfId="19206" xr:uid="{00000000-0005-0000-0000-0000184B0000}"/>
    <cellStyle name="년 2 3 5 2 5" xfId="19207" xr:uid="{00000000-0005-0000-0000-0000194B0000}"/>
    <cellStyle name="년 2 3 5 3" xfId="19208" xr:uid="{00000000-0005-0000-0000-00001A4B0000}"/>
    <cellStyle name="년 2 3 5 3 2" xfId="19209" xr:uid="{00000000-0005-0000-0000-00001B4B0000}"/>
    <cellStyle name="년 2 3 5 3 3" xfId="19210" xr:uid="{00000000-0005-0000-0000-00001C4B0000}"/>
    <cellStyle name="년 2 3 5 3 4" xfId="19211" xr:uid="{00000000-0005-0000-0000-00001D4B0000}"/>
    <cellStyle name="년 2 3 5 3 5" xfId="19212" xr:uid="{00000000-0005-0000-0000-00001E4B0000}"/>
    <cellStyle name="년 2 3 5 4" xfId="19213" xr:uid="{00000000-0005-0000-0000-00001F4B0000}"/>
    <cellStyle name="년 2 3 5 4 2" xfId="19214" xr:uid="{00000000-0005-0000-0000-0000204B0000}"/>
    <cellStyle name="년 2 3 5 4 3" xfId="19215" xr:uid="{00000000-0005-0000-0000-0000214B0000}"/>
    <cellStyle name="년 2 3 5 4 4" xfId="19216" xr:uid="{00000000-0005-0000-0000-0000224B0000}"/>
    <cellStyle name="년 2 3 5 4 5" xfId="19217" xr:uid="{00000000-0005-0000-0000-0000234B0000}"/>
    <cellStyle name="년 2 3 5 5" xfId="19218" xr:uid="{00000000-0005-0000-0000-0000244B0000}"/>
    <cellStyle name="년 2 3 5 6" xfId="19219" xr:uid="{00000000-0005-0000-0000-0000254B0000}"/>
    <cellStyle name="년 2 3 5 7" xfId="19220" xr:uid="{00000000-0005-0000-0000-0000264B0000}"/>
    <cellStyle name="년 2 3 5 8" xfId="19221" xr:uid="{00000000-0005-0000-0000-0000274B0000}"/>
    <cellStyle name="년 2 3 6" xfId="19222" xr:uid="{00000000-0005-0000-0000-0000284B0000}"/>
    <cellStyle name="년 2 3 6 2" xfId="19223" xr:uid="{00000000-0005-0000-0000-0000294B0000}"/>
    <cellStyle name="년 2 3 6 2 2" xfId="19224" xr:uid="{00000000-0005-0000-0000-00002A4B0000}"/>
    <cellStyle name="년 2 3 6 2 3" xfId="19225" xr:uid="{00000000-0005-0000-0000-00002B4B0000}"/>
    <cellStyle name="년 2 3 6 2 4" xfId="19226" xr:uid="{00000000-0005-0000-0000-00002C4B0000}"/>
    <cellStyle name="년 2 3 6 2 5" xfId="19227" xr:uid="{00000000-0005-0000-0000-00002D4B0000}"/>
    <cellStyle name="년 2 3 6 3" xfId="19228" xr:uid="{00000000-0005-0000-0000-00002E4B0000}"/>
    <cellStyle name="년 2 3 6 3 2" xfId="19229" xr:uid="{00000000-0005-0000-0000-00002F4B0000}"/>
    <cellStyle name="년 2 3 6 3 3" xfId="19230" xr:uid="{00000000-0005-0000-0000-0000304B0000}"/>
    <cellStyle name="년 2 3 6 3 4" xfId="19231" xr:uid="{00000000-0005-0000-0000-0000314B0000}"/>
    <cellStyle name="년 2 3 6 3 5" xfId="19232" xr:uid="{00000000-0005-0000-0000-0000324B0000}"/>
    <cellStyle name="년 2 3 6 4" xfId="19233" xr:uid="{00000000-0005-0000-0000-0000334B0000}"/>
    <cellStyle name="년 2 3 6 4 2" xfId="19234" xr:uid="{00000000-0005-0000-0000-0000344B0000}"/>
    <cellStyle name="년 2 3 6 4 3" xfId="19235" xr:uid="{00000000-0005-0000-0000-0000354B0000}"/>
    <cellStyle name="년 2 3 6 4 4" xfId="19236" xr:uid="{00000000-0005-0000-0000-0000364B0000}"/>
    <cellStyle name="년 2 3 6 4 5" xfId="19237" xr:uid="{00000000-0005-0000-0000-0000374B0000}"/>
    <cellStyle name="년 2 3 6 5" xfId="19238" xr:uid="{00000000-0005-0000-0000-0000384B0000}"/>
    <cellStyle name="년 2 3 6 6" xfId="19239" xr:uid="{00000000-0005-0000-0000-0000394B0000}"/>
    <cellStyle name="년 2 3 6 7" xfId="19240" xr:uid="{00000000-0005-0000-0000-00003A4B0000}"/>
    <cellStyle name="년 2 3 6 8" xfId="19241" xr:uid="{00000000-0005-0000-0000-00003B4B0000}"/>
    <cellStyle name="년 2 3 7" xfId="19242" xr:uid="{00000000-0005-0000-0000-00003C4B0000}"/>
    <cellStyle name="년 2 3 7 2" xfId="19243" xr:uid="{00000000-0005-0000-0000-00003D4B0000}"/>
    <cellStyle name="년 2 3 7 3" xfId="19244" xr:uid="{00000000-0005-0000-0000-00003E4B0000}"/>
    <cellStyle name="년 2 3 7 4" xfId="19245" xr:uid="{00000000-0005-0000-0000-00003F4B0000}"/>
    <cellStyle name="년 2 3 7 5" xfId="19246" xr:uid="{00000000-0005-0000-0000-0000404B0000}"/>
    <cellStyle name="년 2 3 8" xfId="19247" xr:uid="{00000000-0005-0000-0000-0000414B0000}"/>
    <cellStyle name="년 2 3 8 2" xfId="19248" xr:uid="{00000000-0005-0000-0000-0000424B0000}"/>
    <cellStyle name="년 2 3 8 3" xfId="19249" xr:uid="{00000000-0005-0000-0000-0000434B0000}"/>
    <cellStyle name="년 2 3 8 4" xfId="19250" xr:uid="{00000000-0005-0000-0000-0000444B0000}"/>
    <cellStyle name="년 2 3 8 5" xfId="19251" xr:uid="{00000000-0005-0000-0000-0000454B0000}"/>
    <cellStyle name="년 2 3 9" xfId="19252" xr:uid="{00000000-0005-0000-0000-0000464B0000}"/>
    <cellStyle name="년 2 3 9 2" xfId="19253" xr:uid="{00000000-0005-0000-0000-0000474B0000}"/>
    <cellStyle name="년 2 3 9 3" xfId="19254" xr:uid="{00000000-0005-0000-0000-0000484B0000}"/>
    <cellStyle name="년 2 3 9 4" xfId="19255" xr:uid="{00000000-0005-0000-0000-0000494B0000}"/>
    <cellStyle name="년 2 3 9 5" xfId="19256" xr:uid="{00000000-0005-0000-0000-00004A4B0000}"/>
    <cellStyle name="년 2 4" xfId="19257" xr:uid="{00000000-0005-0000-0000-00004B4B0000}"/>
    <cellStyle name="년 2 4 10" xfId="19258" xr:uid="{00000000-0005-0000-0000-00004C4B0000}"/>
    <cellStyle name="년 2 4 11" xfId="19259" xr:uid="{00000000-0005-0000-0000-00004D4B0000}"/>
    <cellStyle name="년 2 4 2" xfId="19260" xr:uid="{00000000-0005-0000-0000-00004E4B0000}"/>
    <cellStyle name="년 2 4 2 2" xfId="19261" xr:uid="{00000000-0005-0000-0000-00004F4B0000}"/>
    <cellStyle name="년 2 4 2 2 2" xfId="19262" xr:uid="{00000000-0005-0000-0000-0000504B0000}"/>
    <cellStyle name="년 2 4 2 2 3" xfId="19263" xr:uid="{00000000-0005-0000-0000-0000514B0000}"/>
    <cellStyle name="년 2 4 2 2 4" xfId="19264" xr:uid="{00000000-0005-0000-0000-0000524B0000}"/>
    <cellStyle name="년 2 4 2 2 5" xfId="19265" xr:uid="{00000000-0005-0000-0000-0000534B0000}"/>
    <cellStyle name="년 2 4 2 3" xfId="19266" xr:uid="{00000000-0005-0000-0000-0000544B0000}"/>
    <cellStyle name="년 2 4 2 3 2" xfId="19267" xr:uid="{00000000-0005-0000-0000-0000554B0000}"/>
    <cellStyle name="년 2 4 2 3 3" xfId="19268" xr:uid="{00000000-0005-0000-0000-0000564B0000}"/>
    <cellStyle name="년 2 4 2 3 4" xfId="19269" xr:uid="{00000000-0005-0000-0000-0000574B0000}"/>
    <cellStyle name="년 2 4 2 3 5" xfId="19270" xr:uid="{00000000-0005-0000-0000-0000584B0000}"/>
    <cellStyle name="년 2 4 2 4" xfId="19271" xr:uid="{00000000-0005-0000-0000-0000594B0000}"/>
    <cellStyle name="년 2 4 2 4 2" xfId="19272" xr:uid="{00000000-0005-0000-0000-00005A4B0000}"/>
    <cellStyle name="년 2 4 2 4 3" xfId="19273" xr:uid="{00000000-0005-0000-0000-00005B4B0000}"/>
    <cellStyle name="년 2 4 2 4 4" xfId="19274" xr:uid="{00000000-0005-0000-0000-00005C4B0000}"/>
    <cellStyle name="년 2 4 2 4 5" xfId="19275" xr:uid="{00000000-0005-0000-0000-00005D4B0000}"/>
    <cellStyle name="년 2 4 2 5" xfId="19276" xr:uid="{00000000-0005-0000-0000-00005E4B0000}"/>
    <cellStyle name="년 2 4 2 6" xfId="19277" xr:uid="{00000000-0005-0000-0000-00005F4B0000}"/>
    <cellStyle name="년 2 4 2 7" xfId="19278" xr:uid="{00000000-0005-0000-0000-0000604B0000}"/>
    <cellStyle name="년 2 4 2 8" xfId="19279" xr:uid="{00000000-0005-0000-0000-0000614B0000}"/>
    <cellStyle name="년 2 4 3" xfId="19280" xr:uid="{00000000-0005-0000-0000-0000624B0000}"/>
    <cellStyle name="년 2 4 3 2" xfId="19281" xr:uid="{00000000-0005-0000-0000-0000634B0000}"/>
    <cellStyle name="년 2 4 3 2 2" xfId="19282" xr:uid="{00000000-0005-0000-0000-0000644B0000}"/>
    <cellStyle name="년 2 4 3 2 3" xfId="19283" xr:uid="{00000000-0005-0000-0000-0000654B0000}"/>
    <cellStyle name="년 2 4 3 2 4" xfId="19284" xr:uid="{00000000-0005-0000-0000-0000664B0000}"/>
    <cellStyle name="년 2 4 3 2 5" xfId="19285" xr:uid="{00000000-0005-0000-0000-0000674B0000}"/>
    <cellStyle name="년 2 4 3 3" xfId="19286" xr:uid="{00000000-0005-0000-0000-0000684B0000}"/>
    <cellStyle name="년 2 4 3 3 2" xfId="19287" xr:uid="{00000000-0005-0000-0000-0000694B0000}"/>
    <cellStyle name="년 2 4 3 3 3" xfId="19288" xr:uid="{00000000-0005-0000-0000-00006A4B0000}"/>
    <cellStyle name="년 2 4 3 3 4" xfId="19289" xr:uid="{00000000-0005-0000-0000-00006B4B0000}"/>
    <cellStyle name="년 2 4 3 3 5" xfId="19290" xr:uid="{00000000-0005-0000-0000-00006C4B0000}"/>
    <cellStyle name="년 2 4 3 4" xfId="19291" xr:uid="{00000000-0005-0000-0000-00006D4B0000}"/>
    <cellStyle name="년 2 4 3 4 2" xfId="19292" xr:uid="{00000000-0005-0000-0000-00006E4B0000}"/>
    <cellStyle name="년 2 4 3 4 3" xfId="19293" xr:uid="{00000000-0005-0000-0000-00006F4B0000}"/>
    <cellStyle name="년 2 4 3 4 4" xfId="19294" xr:uid="{00000000-0005-0000-0000-0000704B0000}"/>
    <cellStyle name="년 2 4 3 4 5" xfId="19295" xr:uid="{00000000-0005-0000-0000-0000714B0000}"/>
    <cellStyle name="년 2 4 3 5" xfId="19296" xr:uid="{00000000-0005-0000-0000-0000724B0000}"/>
    <cellStyle name="년 2 4 3 6" xfId="19297" xr:uid="{00000000-0005-0000-0000-0000734B0000}"/>
    <cellStyle name="년 2 4 3 7" xfId="19298" xr:uid="{00000000-0005-0000-0000-0000744B0000}"/>
    <cellStyle name="년 2 4 3 8" xfId="19299" xr:uid="{00000000-0005-0000-0000-0000754B0000}"/>
    <cellStyle name="년 2 4 4" xfId="19300" xr:uid="{00000000-0005-0000-0000-0000764B0000}"/>
    <cellStyle name="년 2 4 4 2" xfId="19301" xr:uid="{00000000-0005-0000-0000-0000774B0000}"/>
    <cellStyle name="년 2 4 4 2 2" xfId="19302" xr:uid="{00000000-0005-0000-0000-0000784B0000}"/>
    <cellStyle name="년 2 4 4 2 3" xfId="19303" xr:uid="{00000000-0005-0000-0000-0000794B0000}"/>
    <cellStyle name="년 2 4 4 2 4" xfId="19304" xr:uid="{00000000-0005-0000-0000-00007A4B0000}"/>
    <cellStyle name="년 2 4 4 2 5" xfId="19305" xr:uid="{00000000-0005-0000-0000-00007B4B0000}"/>
    <cellStyle name="년 2 4 4 3" xfId="19306" xr:uid="{00000000-0005-0000-0000-00007C4B0000}"/>
    <cellStyle name="년 2 4 4 3 2" xfId="19307" xr:uid="{00000000-0005-0000-0000-00007D4B0000}"/>
    <cellStyle name="년 2 4 4 3 3" xfId="19308" xr:uid="{00000000-0005-0000-0000-00007E4B0000}"/>
    <cellStyle name="년 2 4 4 3 4" xfId="19309" xr:uid="{00000000-0005-0000-0000-00007F4B0000}"/>
    <cellStyle name="년 2 4 4 3 5" xfId="19310" xr:uid="{00000000-0005-0000-0000-0000804B0000}"/>
    <cellStyle name="년 2 4 4 4" xfId="19311" xr:uid="{00000000-0005-0000-0000-0000814B0000}"/>
    <cellStyle name="년 2 4 4 4 2" xfId="19312" xr:uid="{00000000-0005-0000-0000-0000824B0000}"/>
    <cellStyle name="년 2 4 4 4 3" xfId="19313" xr:uid="{00000000-0005-0000-0000-0000834B0000}"/>
    <cellStyle name="년 2 4 4 4 4" xfId="19314" xr:uid="{00000000-0005-0000-0000-0000844B0000}"/>
    <cellStyle name="년 2 4 4 4 5" xfId="19315" xr:uid="{00000000-0005-0000-0000-0000854B0000}"/>
    <cellStyle name="년 2 4 4 5" xfId="19316" xr:uid="{00000000-0005-0000-0000-0000864B0000}"/>
    <cellStyle name="년 2 4 4 6" xfId="19317" xr:uid="{00000000-0005-0000-0000-0000874B0000}"/>
    <cellStyle name="년 2 4 4 7" xfId="19318" xr:uid="{00000000-0005-0000-0000-0000884B0000}"/>
    <cellStyle name="년 2 4 4 8" xfId="19319" xr:uid="{00000000-0005-0000-0000-0000894B0000}"/>
    <cellStyle name="년 2 4 5" xfId="19320" xr:uid="{00000000-0005-0000-0000-00008A4B0000}"/>
    <cellStyle name="년 2 4 5 2" xfId="19321" xr:uid="{00000000-0005-0000-0000-00008B4B0000}"/>
    <cellStyle name="년 2 4 5 3" xfId="19322" xr:uid="{00000000-0005-0000-0000-00008C4B0000}"/>
    <cellStyle name="년 2 4 5 4" xfId="19323" xr:uid="{00000000-0005-0000-0000-00008D4B0000}"/>
    <cellStyle name="년 2 4 5 5" xfId="19324" xr:uid="{00000000-0005-0000-0000-00008E4B0000}"/>
    <cellStyle name="년 2 4 6" xfId="19325" xr:uid="{00000000-0005-0000-0000-00008F4B0000}"/>
    <cellStyle name="년 2 4 6 2" xfId="19326" xr:uid="{00000000-0005-0000-0000-0000904B0000}"/>
    <cellStyle name="년 2 4 6 3" xfId="19327" xr:uid="{00000000-0005-0000-0000-0000914B0000}"/>
    <cellStyle name="년 2 4 6 4" xfId="19328" xr:uid="{00000000-0005-0000-0000-0000924B0000}"/>
    <cellStyle name="년 2 4 6 5" xfId="19329" xr:uid="{00000000-0005-0000-0000-0000934B0000}"/>
    <cellStyle name="년 2 4 7" xfId="19330" xr:uid="{00000000-0005-0000-0000-0000944B0000}"/>
    <cellStyle name="년 2 4 7 2" xfId="19331" xr:uid="{00000000-0005-0000-0000-0000954B0000}"/>
    <cellStyle name="년 2 4 7 3" xfId="19332" xr:uid="{00000000-0005-0000-0000-0000964B0000}"/>
    <cellStyle name="년 2 4 7 4" xfId="19333" xr:uid="{00000000-0005-0000-0000-0000974B0000}"/>
    <cellStyle name="년 2 4 7 5" xfId="19334" xr:uid="{00000000-0005-0000-0000-0000984B0000}"/>
    <cellStyle name="년 2 4 8" xfId="19335" xr:uid="{00000000-0005-0000-0000-0000994B0000}"/>
    <cellStyle name="년 2 4 9" xfId="19336" xr:uid="{00000000-0005-0000-0000-00009A4B0000}"/>
    <cellStyle name="년 2 5" xfId="19337" xr:uid="{00000000-0005-0000-0000-00009B4B0000}"/>
    <cellStyle name="년 2 5 10" xfId="19338" xr:uid="{00000000-0005-0000-0000-00009C4B0000}"/>
    <cellStyle name="년 2 5 11" xfId="19339" xr:uid="{00000000-0005-0000-0000-00009D4B0000}"/>
    <cellStyle name="년 2 5 2" xfId="19340" xr:uid="{00000000-0005-0000-0000-00009E4B0000}"/>
    <cellStyle name="년 2 5 2 2" xfId="19341" xr:uid="{00000000-0005-0000-0000-00009F4B0000}"/>
    <cellStyle name="년 2 5 2 2 2" xfId="19342" xr:uid="{00000000-0005-0000-0000-0000A04B0000}"/>
    <cellStyle name="년 2 5 2 2 3" xfId="19343" xr:uid="{00000000-0005-0000-0000-0000A14B0000}"/>
    <cellStyle name="년 2 5 2 2 4" xfId="19344" xr:uid="{00000000-0005-0000-0000-0000A24B0000}"/>
    <cellStyle name="년 2 5 2 2 5" xfId="19345" xr:uid="{00000000-0005-0000-0000-0000A34B0000}"/>
    <cellStyle name="년 2 5 2 3" xfId="19346" xr:uid="{00000000-0005-0000-0000-0000A44B0000}"/>
    <cellStyle name="년 2 5 2 3 2" xfId="19347" xr:uid="{00000000-0005-0000-0000-0000A54B0000}"/>
    <cellStyle name="년 2 5 2 3 3" xfId="19348" xr:uid="{00000000-0005-0000-0000-0000A64B0000}"/>
    <cellStyle name="년 2 5 2 3 4" xfId="19349" xr:uid="{00000000-0005-0000-0000-0000A74B0000}"/>
    <cellStyle name="년 2 5 2 3 5" xfId="19350" xr:uid="{00000000-0005-0000-0000-0000A84B0000}"/>
    <cellStyle name="년 2 5 2 4" xfId="19351" xr:uid="{00000000-0005-0000-0000-0000A94B0000}"/>
    <cellStyle name="년 2 5 2 4 2" xfId="19352" xr:uid="{00000000-0005-0000-0000-0000AA4B0000}"/>
    <cellStyle name="년 2 5 2 4 3" xfId="19353" xr:uid="{00000000-0005-0000-0000-0000AB4B0000}"/>
    <cellStyle name="년 2 5 2 4 4" xfId="19354" xr:uid="{00000000-0005-0000-0000-0000AC4B0000}"/>
    <cellStyle name="년 2 5 2 4 5" xfId="19355" xr:uid="{00000000-0005-0000-0000-0000AD4B0000}"/>
    <cellStyle name="년 2 5 2 5" xfId="19356" xr:uid="{00000000-0005-0000-0000-0000AE4B0000}"/>
    <cellStyle name="년 2 5 2 6" xfId="19357" xr:uid="{00000000-0005-0000-0000-0000AF4B0000}"/>
    <cellStyle name="년 2 5 2 7" xfId="19358" xr:uid="{00000000-0005-0000-0000-0000B04B0000}"/>
    <cellStyle name="년 2 5 2 8" xfId="19359" xr:uid="{00000000-0005-0000-0000-0000B14B0000}"/>
    <cellStyle name="년 2 5 3" xfId="19360" xr:uid="{00000000-0005-0000-0000-0000B24B0000}"/>
    <cellStyle name="년 2 5 3 2" xfId="19361" xr:uid="{00000000-0005-0000-0000-0000B34B0000}"/>
    <cellStyle name="년 2 5 3 2 2" xfId="19362" xr:uid="{00000000-0005-0000-0000-0000B44B0000}"/>
    <cellStyle name="년 2 5 3 2 3" xfId="19363" xr:uid="{00000000-0005-0000-0000-0000B54B0000}"/>
    <cellStyle name="년 2 5 3 2 4" xfId="19364" xr:uid="{00000000-0005-0000-0000-0000B64B0000}"/>
    <cellStyle name="년 2 5 3 2 5" xfId="19365" xr:uid="{00000000-0005-0000-0000-0000B74B0000}"/>
    <cellStyle name="년 2 5 3 3" xfId="19366" xr:uid="{00000000-0005-0000-0000-0000B84B0000}"/>
    <cellStyle name="년 2 5 3 3 2" xfId="19367" xr:uid="{00000000-0005-0000-0000-0000B94B0000}"/>
    <cellStyle name="년 2 5 3 3 3" xfId="19368" xr:uid="{00000000-0005-0000-0000-0000BA4B0000}"/>
    <cellStyle name="년 2 5 3 3 4" xfId="19369" xr:uid="{00000000-0005-0000-0000-0000BB4B0000}"/>
    <cellStyle name="년 2 5 3 3 5" xfId="19370" xr:uid="{00000000-0005-0000-0000-0000BC4B0000}"/>
    <cellStyle name="년 2 5 3 4" xfId="19371" xr:uid="{00000000-0005-0000-0000-0000BD4B0000}"/>
    <cellStyle name="년 2 5 3 4 2" xfId="19372" xr:uid="{00000000-0005-0000-0000-0000BE4B0000}"/>
    <cellStyle name="년 2 5 3 4 3" xfId="19373" xr:uid="{00000000-0005-0000-0000-0000BF4B0000}"/>
    <cellStyle name="년 2 5 3 4 4" xfId="19374" xr:uid="{00000000-0005-0000-0000-0000C04B0000}"/>
    <cellStyle name="년 2 5 3 4 5" xfId="19375" xr:uid="{00000000-0005-0000-0000-0000C14B0000}"/>
    <cellStyle name="년 2 5 3 5" xfId="19376" xr:uid="{00000000-0005-0000-0000-0000C24B0000}"/>
    <cellStyle name="년 2 5 3 6" xfId="19377" xr:uid="{00000000-0005-0000-0000-0000C34B0000}"/>
    <cellStyle name="년 2 5 3 7" xfId="19378" xr:uid="{00000000-0005-0000-0000-0000C44B0000}"/>
    <cellStyle name="년 2 5 3 8" xfId="19379" xr:uid="{00000000-0005-0000-0000-0000C54B0000}"/>
    <cellStyle name="년 2 5 4" xfId="19380" xr:uid="{00000000-0005-0000-0000-0000C64B0000}"/>
    <cellStyle name="년 2 5 4 2" xfId="19381" xr:uid="{00000000-0005-0000-0000-0000C74B0000}"/>
    <cellStyle name="년 2 5 4 2 2" xfId="19382" xr:uid="{00000000-0005-0000-0000-0000C84B0000}"/>
    <cellStyle name="년 2 5 4 2 3" xfId="19383" xr:uid="{00000000-0005-0000-0000-0000C94B0000}"/>
    <cellStyle name="년 2 5 4 2 4" xfId="19384" xr:uid="{00000000-0005-0000-0000-0000CA4B0000}"/>
    <cellStyle name="년 2 5 4 2 5" xfId="19385" xr:uid="{00000000-0005-0000-0000-0000CB4B0000}"/>
    <cellStyle name="년 2 5 4 3" xfId="19386" xr:uid="{00000000-0005-0000-0000-0000CC4B0000}"/>
    <cellStyle name="년 2 5 4 3 2" xfId="19387" xr:uid="{00000000-0005-0000-0000-0000CD4B0000}"/>
    <cellStyle name="년 2 5 4 3 3" xfId="19388" xr:uid="{00000000-0005-0000-0000-0000CE4B0000}"/>
    <cellStyle name="년 2 5 4 3 4" xfId="19389" xr:uid="{00000000-0005-0000-0000-0000CF4B0000}"/>
    <cellStyle name="년 2 5 4 3 5" xfId="19390" xr:uid="{00000000-0005-0000-0000-0000D04B0000}"/>
    <cellStyle name="년 2 5 4 4" xfId="19391" xr:uid="{00000000-0005-0000-0000-0000D14B0000}"/>
    <cellStyle name="년 2 5 4 4 2" xfId="19392" xr:uid="{00000000-0005-0000-0000-0000D24B0000}"/>
    <cellStyle name="년 2 5 4 4 3" xfId="19393" xr:uid="{00000000-0005-0000-0000-0000D34B0000}"/>
    <cellStyle name="년 2 5 4 4 4" xfId="19394" xr:uid="{00000000-0005-0000-0000-0000D44B0000}"/>
    <cellStyle name="년 2 5 4 4 5" xfId="19395" xr:uid="{00000000-0005-0000-0000-0000D54B0000}"/>
    <cellStyle name="년 2 5 4 5" xfId="19396" xr:uid="{00000000-0005-0000-0000-0000D64B0000}"/>
    <cellStyle name="년 2 5 4 6" xfId="19397" xr:uid="{00000000-0005-0000-0000-0000D74B0000}"/>
    <cellStyle name="년 2 5 4 7" xfId="19398" xr:uid="{00000000-0005-0000-0000-0000D84B0000}"/>
    <cellStyle name="년 2 5 4 8" xfId="19399" xr:uid="{00000000-0005-0000-0000-0000D94B0000}"/>
    <cellStyle name="년 2 5 5" xfId="19400" xr:uid="{00000000-0005-0000-0000-0000DA4B0000}"/>
    <cellStyle name="년 2 5 5 2" xfId="19401" xr:uid="{00000000-0005-0000-0000-0000DB4B0000}"/>
    <cellStyle name="년 2 5 5 3" xfId="19402" xr:uid="{00000000-0005-0000-0000-0000DC4B0000}"/>
    <cellStyle name="년 2 5 5 4" xfId="19403" xr:uid="{00000000-0005-0000-0000-0000DD4B0000}"/>
    <cellStyle name="년 2 5 5 5" xfId="19404" xr:uid="{00000000-0005-0000-0000-0000DE4B0000}"/>
    <cellStyle name="년 2 5 6" xfId="19405" xr:uid="{00000000-0005-0000-0000-0000DF4B0000}"/>
    <cellStyle name="년 2 5 6 2" xfId="19406" xr:uid="{00000000-0005-0000-0000-0000E04B0000}"/>
    <cellStyle name="년 2 5 6 3" xfId="19407" xr:uid="{00000000-0005-0000-0000-0000E14B0000}"/>
    <cellStyle name="년 2 5 6 4" xfId="19408" xr:uid="{00000000-0005-0000-0000-0000E24B0000}"/>
    <cellStyle name="년 2 5 6 5" xfId="19409" xr:uid="{00000000-0005-0000-0000-0000E34B0000}"/>
    <cellStyle name="년 2 5 7" xfId="19410" xr:uid="{00000000-0005-0000-0000-0000E44B0000}"/>
    <cellStyle name="년 2 5 7 2" xfId="19411" xr:uid="{00000000-0005-0000-0000-0000E54B0000}"/>
    <cellStyle name="년 2 5 7 3" xfId="19412" xr:uid="{00000000-0005-0000-0000-0000E64B0000}"/>
    <cellStyle name="년 2 5 7 4" xfId="19413" xr:uid="{00000000-0005-0000-0000-0000E74B0000}"/>
    <cellStyle name="년 2 5 7 5" xfId="19414" xr:uid="{00000000-0005-0000-0000-0000E84B0000}"/>
    <cellStyle name="년 2 5 8" xfId="19415" xr:uid="{00000000-0005-0000-0000-0000E94B0000}"/>
    <cellStyle name="년 2 5 9" xfId="19416" xr:uid="{00000000-0005-0000-0000-0000EA4B0000}"/>
    <cellStyle name="년 2 6" xfId="19417" xr:uid="{00000000-0005-0000-0000-0000EB4B0000}"/>
    <cellStyle name="년 2 6 2" xfId="19418" xr:uid="{00000000-0005-0000-0000-0000EC4B0000}"/>
    <cellStyle name="년 2 6 2 2" xfId="19419" xr:uid="{00000000-0005-0000-0000-0000ED4B0000}"/>
    <cellStyle name="년 2 6 2 3" xfId="19420" xr:uid="{00000000-0005-0000-0000-0000EE4B0000}"/>
    <cellStyle name="년 2 6 2 4" xfId="19421" xr:uid="{00000000-0005-0000-0000-0000EF4B0000}"/>
    <cellStyle name="년 2 6 2 5" xfId="19422" xr:uid="{00000000-0005-0000-0000-0000F04B0000}"/>
    <cellStyle name="년 2 6 3" xfId="19423" xr:uid="{00000000-0005-0000-0000-0000F14B0000}"/>
    <cellStyle name="년 2 6 3 2" xfId="19424" xr:uid="{00000000-0005-0000-0000-0000F24B0000}"/>
    <cellStyle name="년 2 6 3 3" xfId="19425" xr:uid="{00000000-0005-0000-0000-0000F34B0000}"/>
    <cellStyle name="년 2 6 3 4" xfId="19426" xr:uid="{00000000-0005-0000-0000-0000F44B0000}"/>
    <cellStyle name="년 2 6 3 5" xfId="19427" xr:uid="{00000000-0005-0000-0000-0000F54B0000}"/>
    <cellStyle name="년 2 6 4" xfId="19428" xr:uid="{00000000-0005-0000-0000-0000F64B0000}"/>
    <cellStyle name="년 2 6 4 2" xfId="19429" xr:uid="{00000000-0005-0000-0000-0000F74B0000}"/>
    <cellStyle name="년 2 6 4 3" xfId="19430" xr:uid="{00000000-0005-0000-0000-0000F84B0000}"/>
    <cellStyle name="년 2 6 4 4" xfId="19431" xr:uid="{00000000-0005-0000-0000-0000F94B0000}"/>
    <cellStyle name="년 2 6 4 5" xfId="19432" xr:uid="{00000000-0005-0000-0000-0000FA4B0000}"/>
    <cellStyle name="년 2 6 5" xfId="19433" xr:uid="{00000000-0005-0000-0000-0000FB4B0000}"/>
    <cellStyle name="년 2 6 6" xfId="19434" xr:uid="{00000000-0005-0000-0000-0000FC4B0000}"/>
    <cellStyle name="년 2 6 7" xfId="19435" xr:uid="{00000000-0005-0000-0000-0000FD4B0000}"/>
    <cellStyle name="년 2 6 8" xfId="19436" xr:uid="{00000000-0005-0000-0000-0000FE4B0000}"/>
    <cellStyle name="년 2 7" xfId="19437" xr:uid="{00000000-0005-0000-0000-0000FF4B0000}"/>
    <cellStyle name="년 2 7 2" xfId="19438" xr:uid="{00000000-0005-0000-0000-0000004C0000}"/>
    <cellStyle name="년 2 7 2 2" xfId="19439" xr:uid="{00000000-0005-0000-0000-0000014C0000}"/>
    <cellStyle name="년 2 7 2 3" xfId="19440" xr:uid="{00000000-0005-0000-0000-0000024C0000}"/>
    <cellStyle name="년 2 7 2 4" xfId="19441" xr:uid="{00000000-0005-0000-0000-0000034C0000}"/>
    <cellStyle name="년 2 7 2 5" xfId="19442" xr:uid="{00000000-0005-0000-0000-0000044C0000}"/>
    <cellStyle name="년 2 7 3" xfId="19443" xr:uid="{00000000-0005-0000-0000-0000054C0000}"/>
    <cellStyle name="년 2 7 3 2" xfId="19444" xr:uid="{00000000-0005-0000-0000-0000064C0000}"/>
    <cellStyle name="년 2 7 3 3" xfId="19445" xr:uid="{00000000-0005-0000-0000-0000074C0000}"/>
    <cellStyle name="년 2 7 3 4" xfId="19446" xr:uid="{00000000-0005-0000-0000-0000084C0000}"/>
    <cellStyle name="년 2 7 3 5" xfId="19447" xr:uid="{00000000-0005-0000-0000-0000094C0000}"/>
    <cellStyle name="년 2 7 4" xfId="19448" xr:uid="{00000000-0005-0000-0000-00000A4C0000}"/>
    <cellStyle name="년 2 7 4 2" xfId="19449" xr:uid="{00000000-0005-0000-0000-00000B4C0000}"/>
    <cellStyle name="년 2 7 4 3" xfId="19450" xr:uid="{00000000-0005-0000-0000-00000C4C0000}"/>
    <cellStyle name="년 2 7 4 4" xfId="19451" xr:uid="{00000000-0005-0000-0000-00000D4C0000}"/>
    <cellStyle name="년 2 7 4 5" xfId="19452" xr:uid="{00000000-0005-0000-0000-00000E4C0000}"/>
    <cellStyle name="년 2 7 5" xfId="19453" xr:uid="{00000000-0005-0000-0000-00000F4C0000}"/>
    <cellStyle name="년 2 7 6" xfId="19454" xr:uid="{00000000-0005-0000-0000-0000104C0000}"/>
    <cellStyle name="년 2 7 7" xfId="19455" xr:uid="{00000000-0005-0000-0000-0000114C0000}"/>
    <cellStyle name="년 2 7 8" xfId="19456" xr:uid="{00000000-0005-0000-0000-0000124C0000}"/>
    <cellStyle name="년 2 8" xfId="19457" xr:uid="{00000000-0005-0000-0000-0000134C0000}"/>
    <cellStyle name="년 2 8 2" xfId="19458" xr:uid="{00000000-0005-0000-0000-0000144C0000}"/>
    <cellStyle name="년 2 8 2 2" xfId="19459" xr:uid="{00000000-0005-0000-0000-0000154C0000}"/>
    <cellStyle name="년 2 8 2 3" xfId="19460" xr:uid="{00000000-0005-0000-0000-0000164C0000}"/>
    <cellStyle name="년 2 8 2 4" xfId="19461" xr:uid="{00000000-0005-0000-0000-0000174C0000}"/>
    <cellStyle name="년 2 8 2 5" xfId="19462" xr:uid="{00000000-0005-0000-0000-0000184C0000}"/>
    <cellStyle name="년 2 8 3" xfId="19463" xr:uid="{00000000-0005-0000-0000-0000194C0000}"/>
    <cellStyle name="년 2 8 3 2" xfId="19464" xr:uid="{00000000-0005-0000-0000-00001A4C0000}"/>
    <cellStyle name="년 2 8 3 3" xfId="19465" xr:uid="{00000000-0005-0000-0000-00001B4C0000}"/>
    <cellStyle name="년 2 8 3 4" xfId="19466" xr:uid="{00000000-0005-0000-0000-00001C4C0000}"/>
    <cellStyle name="년 2 8 3 5" xfId="19467" xr:uid="{00000000-0005-0000-0000-00001D4C0000}"/>
    <cellStyle name="년 2 8 4" xfId="19468" xr:uid="{00000000-0005-0000-0000-00001E4C0000}"/>
    <cellStyle name="년 2 8 4 2" xfId="19469" xr:uid="{00000000-0005-0000-0000-00001F4C0000}"/>
    <cellStyle name="년 2 8 4 3" xfId="19470" xr:uid="{00000000-0005-0000-0000-0000204C0000}"/>
    <cellStyle name="년 2 8 4 4" xfId="19471" xr:uid="{00000000-0005-0000-0000-0000214C0000}"/>
    <cellStyle name="년 2 8 4 5" xfId="19472" xr:uid="{00000000-0005-0000-0000-0000224C0000}"/>
    <cellStyle name="년 2 8 5" xfId="19473" xr:uid="{00000000-0005-0000-0000-0000234C0000}"/>
    <cellStyle name="년 2 8 6" xfId="19474" xr:uid="{00000000-0005-0000-0000-0000244C0000}"/>
    <cellStyle name="년 2 8 7" xfId="19475" xr:uid="{00000000-0005-0000-0000-0000254C0000}"/>
    <cellStyle name="년 2 8 8" xfId="19476" xr:uid="{00000000-0005-0000-0000-0000264C0000}"/>
    <cellStyle name="년 2 9" xfId="19477" xr:uid="{00000000-0005-0000-0000-0000274C0000}"/>
    <cellStyle name="년 3" xfId="19478" xr:uid="{00000000-0005-0000-0000-0000284C0000}"/>
    <cellStyle name="년 3 10" xfId="19479" xr:uid="{00000000-0005-0000-0000-0000294C0000}"/>
    <cellStyle name="년 3 11" xfId="19480" xr:uid="{00000000-0005-0000-0000-00002A4C0000}"/>
    <cellStyle name="년 3 12" xfId="19481" xr:uid="{00000000-0005-0000-0000-00002B4C0000}"/>
    <cellStyle name="년 3 2" xfId="19482" xr:uid="{00000000-0005-0000-0000-00002C4C0000}"/>
    <cellStyle name="년 3 2 10" xfId="19483" xr:uid="{00000000-0005-0000-0000-00002D4C0000}"/>
    <cellStyle name="년 3 2 11" xfId="19484" xr:uid="{00000000-0005-0000-0000-00002E4C0000}"/>
    <cellStyle name="년 3 2 12" xfId="19485" xr:uid="{00000000-0005-0000-0000-00002F4C0000}"/>
    <cellStyle name="년 3 2 13" xfId="19486" xr:uid="{00000000-0005-0000-0000-0000304C0000}"/>
    <cellStyle name="년 3 2 2" xfId="19487" xr:uid="{00000000-0005-0000-0000-0000314C0000}"/>
    <cellStyle name="년 3 2 2 10" xfId="19488" xr:uid="{00000000-0005-0000-0000-0000324C0000}"/>
    <cellStyle name="년 3 2 2 11" xfId="19489" xr:uid="{00000000-0005-0000-0000-0000334C0000}"/>
    <cellStyle name="년 3 2 2 2" xfId="19490" xr:uid="{00000000-0005-0000-0000-0000344C0000}"/>
    <cellStyle name="년 3 2 2 2 2" xfId="19491" xr:uid="{00000000-0005-0000-0000-0000354C0000}"/>
    <cellStyle name="년 3 2 2 2 2 2" xfId="19492" xr:uid="{00000000-0005-0000-0000-0000364C0000}"/>
    <cellStyle name="년 3 2 2 2 2 3" xfId="19493" xr:uid="{00000000-0005-0000-0000-0000374C0000}"/>
    <cellStyle name="년 3 2 2 2 2 4" xfId="19494" xr:uid="{00000000-0005-0000-0000-0000384C0000}"/>
    <cellStyle name="년 3 2 2 2 2 5" xfId="19495" xr:uid="{00000000-0005-0000-0000-0000394C0000}"/>
    <cellStyle name="년 3 2 2 2 3" xfId="19496" xr:uid="{00000000-0005-0000-0000-00003A4C0000}"/>
    <cellStyle name="년 3 2 2 2 3 2" xfId="19497" xr:uid="{00000000-0005-0000-0000-00003B4C0000}"/>
    <cellStyle name="년 3 2 2 2 3 3" xfId="19498" xr:uid="{00000000-0005-0000-0000-00003C4C0000}"/>
    <cellStyle name="년 3 2 2 2 3 4" xfId="19499" xr:uid="{00000000-0005-0000-0000-00003D4C0000}"/>
    <cellStyle name="년 3 2 2 2 3 5" xfId="19500" xr:uid="{00000000-0005-0000-0000-00003E4C0000}"/>
    <cellStyle name="년 3 2 2 2 4" xfId="19501" xr:uid="{00000000-0005-0000-0000-00003F4C0000}"/>
    <cellStyle name="년 3 2 2 2 4 2" xfId="19502" xr:uid="{00000000-0005-0000-0000-0000404C0000}"/>
    <cellStyle name="년 3 2 2 2 4 3" xfId="19503" xr:uid="{00000000-0005-0000-0000-0000414C0000}"/>
    <cellStyle name="년 3 2 2 2 4 4" xfId="19504" xr:uid="{00000000-0005-0000-0000-0000424C0000}"/>
    <cellStyle name="년 3 2 2 2 4 5" xfId="19505" xr:uid="{00000000-0005-0000-0000-0000434C0000}"/>
    <cellStyle name="년 3 2 2 2 5" xfId="19506" xr:uid="{00000000-0005-0000-0000-0000444C0000}"/>
    <cellStyle name="년 3 2 2 2 6" xfId="19507" xr:uid="{00000000-0005-0000-0000-0000454C0000}"/>
    <cellStyle name="년 3 2 2 2 7" xfId="19508" xr:uid="{00000000-0005-0000-0000-0000464C0000}"/>
    <cellStyle name="년 3 2 2 2 8" xfId="19509" xr:uid="{00000000-0005-0000-0000-0000474C0000}"/>
    <cellStyle name="년 3 2 2 3" xfId="19510" xr:uid="{00000000-0005-0000-0000-0000484C0000}"/>
    <cellStyle name="년 3 2 2 3 2" xfId="19511" xr:uid="{00000000-0005-0000-0000-0000494C0000}"/>
    <cellStyle name="년 3 2 2 3 2 2" xfId="19512" xr:uid="{00000000-0005-0000-0000-00004A4C0000}"/>
    <cellStyle name="년 3 2 2 3 2 3" xfId="19513" xr:uid="{00000000-0005-0000-0000-00004B4C0000}"/>
    <cellStyle name="년 3 2 2 3 2 4" xfId="19514" xr:uid="{00000000-0005-0000-0000-00004C4C0000}"/>
    <cellStyle name="년 3 2 2 3 2 5" xfId="19515" xr:uid="{00000000-0005-0000-0000-00004D4C0000}"/>
    <cellStyle name="년 3 2 2 3 3" xfId="19516" xr:uid="{00000000-0005-0000-0000-00004E4C0000}"/>
    <cellStyle name="년 3 2 2 3 3 2" xfId="19517" xr:uid="{00000000-0005-0000-0000-00004F4C0000}"/>
    <cellStyle name="년 3 2 2 3 3 3" xfId="19518" xr:uid="{00000000-0005-0000-0000-0000504C0000}"/>
    <cellStyle name="년 3 2 2 3 3 4" xfId="19519" xr:uid="{00000000-0005-0000-0000-0000514C0000}"/>
    <cellStyle name="년 3 2 2 3 3 5" xfId="19520" xr:uid="{00000000-0005-0000-0000-0000524C0000}"/>
    <cellStyle name="년 3 2 2 3 4" xfId="19521" xr:uid="{00000000-0005-0000-0000-0000534C0000}"/>
    <cellStyle name="년 3 2 2 3 4 2" xfId="19522" xr:uid="{00000000-0005-0000-0000-0000544C0000}"/>
    <cellStyle name="년 3 2 2 3 4 3" xfId="19523" xr:uid="{00000000-0005-0000-0000-0000554C0000}"/>
    <cellStyle name="년 3 2 2 3 4 4" xfId="19524" xr:uid="{00000000-0005-0000-0000-0000564C0000}"/>
    <cellStyle name="년 3 2 2 3 4 5" xfId="19525" xr:uid="{00000000-0005-0000-0000-0000574C0000}"/>
    <cellStyle name="년 3 2 2 3 5" xfId="19526" xr:uid="{00000000-0005-0000-0000-0000584C0000}"/>
    <cellStyle name="년 3 2 2 3 6" xfId="19527" xr:uid="{00000000-0005-0000-0000-0000594C0000}"/>
    <cellStyle name="년 3 2 2 3 7" xfId="19528" xr:uid="{00000000-0005-0000-0000-00005A4C0000}"/>
    <cellStyle name="년 3 2 2 3 8" xfId="19529" xr:uid="{00000000-0005-0000-0000-00005B4C0000}"/>
    <cellStyle name="년 3 2 2 4" xfId="19530" xr:uid="{00000000-0005-0000-0000-00005C4C0000}"/>
    <cellStyle name="년 3 2 2 4 2" xfId="19531" xr:uid="{00000000-0005-0000-0000-00005D4C0000}"/>
    <cellStyle name="년 3 2 2 4 2 2" xfId="19532" xr:uid="{00000000-0005-0000-0000-00005E4C0000}"/>
    <cellStyle name="년 3 2 2 4 2 3" xfId="19533" xr:uid="{00000000-0005-0000-0000-00005F4C0000}"/>
    <cellStyle name="년 3 2 2 4 2 4" xfId="19534" xr:uid="{00000000-0005-0000-0000-0000604C0000}"/>
    <cellStyle name="년 3 2 2 4 2 5" xfId="19535" xr:uid="{00000000-0005-0000-0000-0000614C0000}"/>
    <cellStyle name="년 3 2 2 4 3" xfId="19536" xr:uid="{00000000-0005-0000-0000-0000624C0000}"/>
    <cellStyle name="년 3 2 2 4 3 2" xfId="19537" xr:uid="{00000000-0005-0000-0000-0000634C0000}"/>
    <cellStyle name="년 3 2 2 4 3 3" xfId="19538" xr:uid="{00000000-0005-0000-0000-0000644C0000}"/>
    <cellStyle name="년 3 2 2 4 3 4" xfId="19539" xr:uid="{00000000-0005-0000-0000-0000654C0000}"/>
    <cellStyle name="년 3 2 2 4 3 5" xfId="19540" xr:uid="{00000000-0005-0000-0000-0000664C0000}"/>
    <cellStyle name="년 3 2 2 4 4" xfId="19541" xr:uid="{00000000-0005-0000-0000-0000674C0000}"/>
    <cellStyle name="년 3 2 2 4 4 2" xfId="19542" xr:uid="{00000000-0005-0000-0000-0000684C0000}"/>
    <cellStyle name="년 3 2 2 4 4 3" xfId="19543" xr:uid="{00000000-0005-0000-0000-0000694C0000}"/>
    <cellStyle name="년 3 2 2 4 4 4" xfId="19544" xr:uid="{00000000-0005-0000-0000-00006A4C0000}"/>
    <cellStyle name="년 3 2 2 4 4 5" xfId="19545" xr:uid="{00000000-0005-0000-0000-00006B4C0000}"/>
    <cellStyle name="년 3 2 2 4 5" xfId="19546" xr:uid="{00000000-0005-0000-0000-00006C4C0000}"/>
    <cellStyle name="년 3 2 2 4 6" xfId="19547" xr:uid="{00000000-0005-0000-0000-00006D4C0000}"/>
    <cellStyle name="년 3 2 2 4 7" xfId="19548" xr:uid="{00000000-0005-0000-0000-00006E4C0000}"/>
    <cellStyle name="년 3 2 2 4 8" xfId="19549" xr:uid="{00000000-0005-0000-0000-00006F4C0000}"/>
    <cellStyle name="년 3 2 2 5" xfId="19550" xr:uid="{00000000-0005-0000-0000-0000704C0000}"/>
    <cellStyle name="년 3 2 2 5 2" xfId="19551" xr:uid="{00000000-0005-0000-0000-0000714C0000}"/>
    <cellStyle name="년 3 2 2 5 3" xfId="19552" xr:uid="{00000000-0005-0000-0000-0000724C0000}"/>
    <cellStyle name="년 3 2 2 5 4" xfId="19553" xr:uid="{00000000-0005-0000-0000-0000734C0000}"/>
    <cellStyle name="년 3 2 2 5 5" xfId="19554" xr:uid="{00000000-0005-0000-0000-0000744C0000}"/>
    <cellStyle name="년 3 2 2 6" xfId="19555" xr:uid="{00000000-0005-0000-0000-0000754C0000}"/>
    <cellStyle name="년 3 2 2 6 2" xfId="19556" xr:uid="{00000000-0005-0000-0000-0000764C0000}"/>
    <cellStyle name="년 3 2 2 6 3" xfId="19557" xr:uid="{00000000-0005-0000-0000-0000774C0000}"/>
    <cellStyle name="년 3 2 2 6 4" xfId="19558" xr:uid="{00000000-0005-0000-0000-0000784C0000}"/>
    <cellStyle name="년 3 2 2 6 5" xfId="19559" xr:uid="{00000000-0005-0000-0000-0000794C0000}"/>
    <cellStyle name="년 3 2 2 7" xfId="19560" xr:uid="{00000000-0005-0000-0000-00007A4C0000}"/>
    <cellStyle name="년 3 2 2 7 2" xfId="19561" xr:uid="{00000000-0005-0000-0000-00007B4C0000}"/>
    <cellStyle name="년 3 2 2 7 3" xfId="19562" xr:uid="{00000000-0005-0000-0000-00007C4C0000}"/>
    <cellStyle name="년 3 2 2 7 4" xfId="19563" xr:uid="{00000000-0005-0000-0000-00007D4C0000}"/>
    <cellStyle name="년 3 2 2 7 5" xfId="19564" xr:uid="{00000000-0005-0000-0000-00007E4C0000}"/>
    <cellStyle name="년 3 2 2 8" xfId="19565" xr:uid="{00000000-0005-0000-0000-00007F4C0000}"/>
    <cellStyle name="년 3 2 2 9" xfId="19566" xr:uid="{00000000-0005-0000-0000-0000804C0000}"/>
    <cellStyle name="년 3 2 3" xfId="19567" xr:uid="{00000000-0005-0000-0000-0000814C0000}"/>
    <cellStyle name="년 3 2 3 10" xfId="19568" xr:uid="{00000000-0005-0000-0000-0000824C0000}"/>
    <cellStyle name="년 3 2 3 11" xfId="19569" xr:uid="{00000000-0005-0000-0000-0000834C0000}"/>
    <cellStyle name="년 3 2 3 2" xfId="19570" xr:uid="{00000000-0005-0000-0000-0000844C0000}"/>
    <cellStyle name="년 3 2 3 2 2" xfId="19571" xr:uid="{00000000-0005-0000-0000-0000854C0000}"/>
    <cellStyle name="년 3 2 3 2 2 2" xfId="19572" xr:uid="{00000000-0005-0000-0000-0000864C0000}"/>
    <cellStyle name="년 3 2 3 2 2 3" xfId="19573" xr:uid="{00000000-0005-0000-0000-0000874C0000}"/>
    <cellStyle name="년 3 2 3 2 2 4" xfId="19574" xr:uid="{00000000-0005-0000-0000-0000884C0000}"/>
    <cellStyle name="년 3 2 3 2 2 5" xfId="19575" xr:uid="{00000000-0005-0000-0000-0000894C0000}"/>
    <cellStyle name="년 3 2 3 2 3" xfId="19576" xr:uid="{00000000-0005-0000-0000-00008A4C0000}"/>
    <cellStyle name="년 3 2 3 2 3 2" xfId="19577" xr:uid="{00000000-0005-0000-0000-00008B4C0000}"/>
    <cellStyle name="년 3 2 3 2 3 3" xfId="19578" xr:uid="{00000000-0005-0000-0000-00008C4C0000}"/>
    <cellStyle name="년 3 2 3 2 3 4" xfId="19579" xr:uid="{00000000-0005-0000-0000-00008D4C0000}"/>
    <cellStyle name="년 3 2 3 2 3 5" xfId="19580" xr:uid="{00000000-0005-0000-0000-00008E4C0000}"/>
    <cellStyle name="년 3 2 3 2 4" xfId="19581" xr:uid="{00000000-0005-0000-0000-00008F4C0000}"/>
    <cellStyle name="년 3 2 3 2 4 2" xfId="19582" xr:uid="{00000000-0005-0000-0000-0000904C0000}"/>
    <cellStyle name="년 3 2 3 2 4 3" xfId="19583" xr:uid="{00000000-0005-0000-0000-0000914C0000}"/>
    <cellStyle name="년 3 2 3 2 4 4" xfId="19584" xr:uid="{00000000-0005-0000-0000-0000924C0000}"/>
    <cellStyle name="년 3 2 3 2 4 5" xfId="19585" xr:uid="{00000000-0005-0000-0000-0000934C0000}"/>
    <cellStyle name="년 3 2 3 2 5" xfId="19586" xr:uid="{00000000-0005-0000-0000-0000944C0000}"/>
    <cellStyle name="년 3 2 3 2 6" xfId="19587" xr:uid="{00000000-0005-0000-0000-0000954C0000}"/>
    <cellStyle name="년 3 2 3 2 7" xfId="19588" xr:uid="{00000000-0005-0000-0000-0000964C0000}"/>
    <cellStyle name="년 3 2 3 2 8" xfId="19589" xr:uid="{00000000-0005-0000-0000-0000974C0000}"/>
    <cellStyle name="년 3 2 3 3" xfId="19590" xr:uid="{00000000-0005-0000-0000-0000984C0000}"/>
    <cellStyle name="년 3 2 3 3 2" xfId="19591" xr:uid="{00000000-0005-0000-0000-0000994C0000}"/>
    <cellStyle name="년 3 2 3 3 2 2" xfId="19592" xr:uid="{00000000-0005-0000-0000-00009A4C0000}"/>
    <cellStyle name="년 3 2 3 3 2 3" xfId="19593" xr:uid="{00000000-0005-0000-0000-00009B4C0000}"/>
    <cellStyle name="년 3 2 3 3 2 4" xfId="19594" xr:uid="{00000000-0005-0000-0000-00009C4C0000}"/>
    <cellStyle name="년 3 2 3 3 2 5" xfId="19595" xr:uid="{00000000-0005-0000-0000-00009D4C0000}"/>
    <cellStyle name="년 3 2 3 3 3" xfId="19596" xr:uid="{00000000-0005-0000-0000-00009E4C0000}"/>
    <cellStyle name="년 3 2 3 3 3 2" xfId="19597" xr:uid="{00000000-0005-0000-0000-00009F4C0000}"/>
    <cellStyle name="년 3 2 3 3 3 3" xfId="19598" xr:uid="{00000000-0005-0000-0000-0000A04C0000}"/>
    <cellStyle name="년 3 2 3 3 3 4" xfId="19599" xr:uid="{00000000-0005-0000-0000-0000A14C0000}"/>
    <cellStyle name="년 3 2 3 3 3 5" xfId="19600" xr:uid="{00000000-0005-0000-0000-0000A24C0000}"/>
    <cellStyle name="년 3 2 3 3 4" xfId="19601" xr:uid="{00000000-0005-0000-0000-0000A34C0000}"/>
    <cellStyle name="년 3 2 3 3 4 2" xfId="19602" xr:uid="{00000000-0005-0000-0000-0000A44C0000}"/>
    <cellStyle name="년 3 2 3 3 4 3" xfId="19603" xr:uid="{00000000-0005-0000-0000-0000A54C0000}"/>
    <cellStyle name="년 3 2 3 3 4 4" xfId="19604" xr:uid="{00000000-0005-0000-0000-0000A64C0000}"/>
    <cellStyle name="년 3 2 3 3 4 5" xfId="19605" xr:uid="{00000000-0005-0000-0000-0000A74C0000}"/>
    <cellStyle name="년 3 2 3 3 5" xfId="19606" xr:uid="{00000000-0005-0000-0000-0000A84C0000}"/>
    <cellStyle name="년 3 2 3 3 6" xfId="19607" xr:uid="{00000000-0005-0000-0000-0000A94C0000}"/>
    <cellStyle name="년 3 2 3 3 7" xfId="19608" xr:uid="{00000000-0005-0000-0000-0000AA4C0000}"/>
    <cellStyle name="년 3 2 3 3 8" xfId="19609" xr:uid="{00000000-0005-0000-0000-0000AB4C0000}"/>
    <cellStyle name="년 3 2 3 4" xfId="19610" xr:uid="{00000000-0005-0000-0000-0000AC4C0000}"/>
    <cellStyle name="년 3 2 3 4 2" xfId="19611" xr:uid="{00000000-0005-0000-0000-0000AD4C0000}"/>
    <cellStyle name="년 3 2 3 4 2 2" xfId="19612" xr:uid="{00000000-0005-0000-0000-0000AE4C0000}"/>
    <cellStyle name="년 3 2 3 4 2 3" xfId="19613" xr:uid="{00000000-0005-0000-0000-0000AF4C0000}"/>
    <cellStyle name="년 3 2 3 4 2 4" xfId="19614" xr:uid="{00000000-0005-0000-0000-0000B04C0000}"/>
    <cellStyle name="년 3 2 3 4 2 5" xfId="19615" xr:uid="{00000000-0005-0000-0000-0000B14C0000}"/>
    <cellStyle name="년 3 2 3 4 3" xfId="19616" xr:uid="{00000000-0005-0000-0000-0000B24C0000}"/>
    <cellStyle name="년 3 2 3 4 3 2" xfId="19617" xr:uid="{00000000-0005-0000-0000-0000B34C0000}"/>
    <cellStyle name="년 3 2 3 4 3 3" xfId="19618" xr:uid="{00000000-0005-0000-0000-0000B44C0000}"/>
    <cellStyle name="년 3 2 3 4 3 4" xfId="19619" xr:uid="{00000000-0005-0000-0000-0000B54C0000}"/>
    <cellStyle name="년 3 2 3 4 3 5" xfId="19620" xr:uid="{00000000-0005-0000-0000-0000B64C0000}"/>
    <cellStyle name="년 3 2 3 4 4" xfId="19621" xr:uid="{00000000-0005-0000-0000-0000B74C0000}"/>
    <cellStyle name="년 3 2 3 4 4 2" xfId="19622" xr:uid="{00000000-0005-0000-0000-0000B84C0000}"/>
    <cellStyle name="년 3 2 3 4 4 3" xfId="19623" xr:uid="{00000000-0005-0000-0000-0000B94C0000}"/>
    <cellStyle name="년 3 2 3 4 4 4" xfId="19624" xr:uid="{00000000-0005-0000-0000-0000BA4C0000}"/>
    <cellStyle name="년 3 2 3 4 4 5" xfId="19625" xr:uid="{00000000-0005-0000-0000-0000BB4C0000}"/>
    <cellStyle name="년 3 2 3 4 5" xfId="19626" xr:uid="{00000000-0005-0000-0000-0000BC4C0000}"/>
    <cellStyle name="년 3 2 3 4 6" xfId="19627" xr:uid="{00000000-0005-0000-0000-0000BD4C0000}"/>
    <cellStyle name="년 3 2 3 4 7" xfId="19628" xr:uid="{00000000-0005-0000-0000-0000BE4C0000}"/>
    <cellStyle name="년 3 2 3 4 8" xfId="19629" xr:uid="{00000000-0005-0000-0000-0000BF4C0000}"/>
    <cellStyle name="년 3 2 3 5" xfId="19630" xr:uid="{00000000-0005-0000-0000-0000C04C0000}"/>
    <cellStyle name="년 3 2 3 5 2" xfId="19631" xr:uid="{00000000-0005-0000-0000-0000C14C0000}"/>
    <cellStyle name="년 3 2 3 5 3" xfId="19632" xr:uid="{00000000-0005-0000-0000-0000C24C0000}"/>
    <cellStyle name="년 3 2 3 5 4" xfId="19633" xr:uid="{00000000-0005-0000-0000-0000C34C0000}"/>
    <cellStyle name="년 3 2 3 5 5" xfId="19634" xr:uid="{00000000-0005-0000-0000-0000C44C0000}"/>
    <cellStyle name="년 3 2 3 6" xfId="19635" xr:uid="{00000000-0005-0000-0000-0000C54C0000}"/>
    <cellStyle name="년 3 2 3 6 2" xfId="19636" xr:uid="{00000000-0005-0000-0000-0000C64C0000}"/>
    <cellStyle name="년 3 2 3 6 3" xfId="19637" xr:uid="{00000000-0005-0000-0000-0000C74C0000}"/>
    <cellStyle name="년 3 2 3 6 4" xfId="19638" xr:uid="{00000000-0005-0000-0000-0000C84C0000}"/>
    <cellStyle name="년 3 2 3 6 5" xfId="19639" xr:uid="{00000000-0005-0000-0000-0000C94C0000}"/>
    <cellStyle name="년 3 2 3 7" xfId="19640" xr:uid="{00000000-0005-0000-0000-0000CA4C0000}"/>
    <cellStyle name="년 3 2 3 7 2" xfId="19641" xr:uid="{00000000-0005-0000-0000-0000CB4C0000}"/>
    <cellStyle name="년 3 2 3 7 3" xfId="19642" xr:uid="{00000000-0005-0000-0000-0000CC4C0000}"/>
    <cellStyle name="년 3 2 3 7 4" xfId="19643" xr:uid="{00000000-0005-0000-0000-0000CD4C0000}"/>
    <cellStyle name="년 3 2 3 7 5" xfId="19644" xr:uid="{00000000-0005-0000-0000-0000CE4C0000}"/>
    <cellStyle name="년 3 2 3 8" xfId="19645" xr:uid="{00000000-0005-0000-0000-0000CF4C0000}"/>
    <cellStyle name="년 3 2 3 9" xfId="19646" xr:uid="{00000000-0005-0000-0000-0000D04C0000}"/>
    <cellStyle name="년 3 2 4" xfId="19647" xr:uid="{00000000-0005-0000-0000-0000D14C0000}"/>
    <cellStyle name="년 3 2 4 2" xfId="19648" xr:uid="{00000000-0005-0000-0000-0000D24C0000}"/>
    <cellStyle name="년 3 2 4 2 2" xfId="19649" xr:uid="{00000000-0005-0000-0000-0000D34C0000}"/>
    <cellStyle name="년 3 2 4 2 3" xfId="19650" xr:uid="{00000000-0005-0000-0000-0000D44C0000}"/>
    <cellStyle name="년 3 2 4 2 4" xfId="19651" xr:uid="{00000000-0005-0000-0000-0000D54C0000}"/>
    <cellStyle name="년 3 2 4 2 5" xfId="19652" xr:uid="{00000000-0005-0000-0000-0000D64C0000}"/>
    <cellStyle name="년 3 2 4 3" xfId="19653" xr:uid="{00000000-0005-0000-0000-0000D74C0000}"/>
    <cellStyle name="년 3 2 4 3 2" xfId="19654" xr:uid="{00000000-0005-0000-0000-0000D84C0000}"/>
    <cellStyle name="년 3 2 4 3 3" xfId="19655" xr:uid="{00000000-0005-0000-0000-0000D94C0000}"/>
    <cellStyle name="년 3 2 4 3 4" xfId="19656" xr:uid="{00000000-0005-0000-0000-0000DA4C0000}"/>
    <cellStyle name="년 3 2 4 3 5" xfId="19657" xr:uid="{00000000-0005-0000-0000-0000DB4C0000}"/>
    <cellStyle name="년 3 2 4 4" xfId="19658" xr:uid="{00000000-0005-0000-0000-0000DC4C0000}"/>
    <cellStyle name="년 3 2 4 4 2" xfId="19659" xr:uid="{00000000-0005-0000-0000-0000DD4C0000}"/>
    <cellStyle name="년 3 2 4 4 3" xfId="19660" xr:uid="{00000000-0005-0000-0000-0000DE4C0000}"/>
    <cellStyle name="년 3 2 4 4 4" xfId="19661" xr:uid="{00000000-0005-0000-0000-0000DF4C0000}"/>
    <cellStyle name="년 3 2 4 4 5" xfId="19662" xr:uid="{00000000-0005-0000-0000-0000E04C0000}"/>
    <cellStyle name="년 3 2 4 5" xfId="19663" xr:uid="{00000000-0005-0000-0000-0000E14C0000}"/>
    <cellStyle name="년 3 2 4 6" xfId="19664" xr:uid="{00000000-0005-0000-0000-0000E24C0000}"/>
    <cellStyle name="년 3 2 4 7" xfId="19665" xr:uid="{00000000-0005-0000-0000-0000E34C0000}"/>
    <cellStyle name="년 3 2 4 8" xfId="19666" xr:uid="{00000000-0005-0000-0000-0000E44C0000}"/>
    <cellStyle name="년 3 2 5" xfId="19667" xr:uid="{00000000-0005-0000-0000-0000E54C0000}"/>
    <cellStyle name="년 3 2 5 2" xfId="19668" xr:uid="{00000000-0005-0000-0000-0000E64C0000}"/>
    <cellStyle name="년 3 2 5 2 2" xfId="19669" xr:uid="{00000000-0005-0000-0000-0000E74C0000}"/>
    <cellStyle name="년 3 2 5 2 3" xfId="19670" xr:uid="{00000000-0005-0000-0000-0000E84C0000}"/>
    <cellStyle name="년 3 2 5 2 4" xfId="19671" xr:uid="{00000000-0005-0000-0000-0000E94C0000}"/>
    <cellStyle name="년 3 2 5 2 5" xfId="19672" xr:uid="{00000000-0005-0000-0000-0000EA4C0000}"/>
    <cellStyle name="년 3 2 5 3" xfId="19673" xr:uid="{00000000-0005-0000-0000-0000EB4C0000}"/>
    <cellStyle name="년 3 2 5 3 2" xfId="19674" xr:uid="{00000000-0005-0000-0000-0000EC4C0000}"/>
    <cellStyle name="년 3 2 5 3 3" xfId="19675" xr:uid="{00000000-0005-0000-0000-0000ED4C0000}"/>
    <cellStyle name="년 3 2 5 3 4" xfId="19676" xr:uid="{00000000-0005-0000-0000-0000EE4C0000}"/>
    <cellStyle name="년 3 2 5 3 5" xfId="19677" xr:uid="{00000000-0005-0000-0000-0000EF4C0000}"/>
    <cellStyle name="년 3 2 5 4" xfId="19678" xr:uid="{00000000-0005-0000-0000-0000F04C0000}"/>
    <cellStyle name="년 3 2 5 4 2" xfId="19679" xr:uid="{00000000-0005-0000-0000-0000F14C0000}"/>
    <cellStyle name="년 3 2 5 4 3" xfId="19680" xr:uid="{00000000-0005-0000-0000-0000F24C0000}"/>
    <cellStyle name="년 3 2 5 4 4" xfId="19681" xr:uid="{00000000-0005-0000-0000-0000F34C0000}"/>
    <cellStyle name="년 3 2 5 4 5" xfId="19682" xr:uid="{00000000-0005-0000-0000-0000F44C0000}"/>
    <cellStyle name="년 3 2 5 5" xfId="19683" xr:uid="{00000000-0005-0000-0000-0000F54C0000}"/>
    <cellStyle name="년 3 2 5 6" xfId="19684" xr:uid="{00000000-0005-0000-0000-0000F64C0000}"/>
    <cellStyle name="년 3 2 5 7" xfId="19685" xr:uid="{00000000-0005-0000-0000-0000F74C0000}"/>
    <cellStyle name="년 3 2 5 8" xfId="19686" xr:uid="{00000000-0005-0000-0000-0000F84C0000}"/>
    <cellStyle name="년 3 2 6" xfId="19687" xr:uid="{00000000-0005-0000-0000-0000F94C0000}"/>
    <cellStyle name="년 3 2 6 2" xfId="19688" xr:uid="{00000000-0005-0000-0000-0000FA4C0000}"/>
    <cellStyle name="년 3 2 6 2 2" xfId="19689" xr:uid="{00000000-0005-0000-0000-0000FB4C0000}"/>
    <cellStyle name="년 3 2 6 2 3" xfId="19690" xr:uid="{00000000-0005-0000-0000-0000FC4C0000}"/>
    <cellStyle name="년 3 2 6 2 4" xfId="19691" xr:uid="{00000000-0005-0000-0000-0000FD4C0000}"/>
    <cellStyle name="년 3 2 6 2 5" xfId="19692" xr:uid="{00000000-0005-0000-0000-0000FE4C0000}"/>
    <cellStyle name="년 3 2 6 3" xfId="19693" xr:uid="{00000000-0005-0000-0000-0000FF4C0000}"/>
    <cellStyle name="년 3 2 6 3 2" xfId="19694" xr:uid="{00000000-0005-0000-0000-0000004D0000}"/>
    <cellStyle name="년 3 2 6 3 3" xfId="19695" xr:uid="{00000000-0005-0000-0000-0000014D0000}"/>
    <cellStyle name="년 3 2 6 3 4" xfId="19696" xr:uid="{00000000-0005-0000-0000-0000024D0000}"/>
    <cellStyle name="년 3 2 6 3 5" xfId="19697" xr:uid="{00000000-0005-0000-0000-0000034D0000}"/>
    <cellStyle name="년 3 2 6 4" xfId="19698" xr:uid="{00000000-0005-0000-0000-0000044D0000}"/>
    <cellStyle name="년 3 2 6 4 2" xfId="19699" xr:uid="{00000000-0005-0000-0000-0000054D0000}"/>
    <cellStyle name="년 3 2 6 4 3" xfId="19700" xr:uid="{00000000-0005-0000-0000-0000064D0000}"/>
    <cellStyle name="년 3 2 6 4 4" xfId="19701" xr:uid="{00000000-0005-0000-0000-0000074D0000}"/>
    <cellStyle name="년 3 2 6 4 5" xfId="19702" xr:uid="{00000000-0005-0000-0000-0000084D0000}"/>
    <cellStyle name="년 3 2 6 5" xfId="19703" xr:uid="{00000000-0005-0000-0000-0000094D0000}"/>
    <cellStyle name="년 3 2 6 6" xfId="19704" xr:uid="{00000000-0005-0000-0000-00000A4D0000}"/>
    <cellStyle name="년 3 2 6 7" xfId="19705" xr:uid="{00000000-0005-0000-0000-00000B4D0000}"/>
    <cellStyle name="년 3 2 6 8" xfId="19706" xr:uid="{00000000-0005-0000-0000-00000C4D0000}"/>
    <cellStyle name="년 3 2 7" xfId="19707" xr:uid="{00000000-0005-0000-0000-00000D4D0000}"/>
    <cellStyle name="년 3 2 7 2" xfId="19708" xr:uid="{00000000-0005-0000-0000-00000E4D0000}"/>
    <cellStyle name="년 3 2 7 3" xfId="19709" xr:uid="{00000000-0005-0000-0000-00000F4D0000}"/>
    <cellStyle name="년 3 2 7 4" xfId="19710" xr:uid="{00000000-0005-0000-0000-0000104D0000}"/>
    <cellStyle name="년 3 2 7 5" xfId="19711" xr:uid="{00000000-0005-0000-0000-0000114D0000}"/>
    <cellStyle name="년 3 2 8" xfId="19712" xr:uid="{00000000-0005-0000-0000-0000124D0000}"/>
    <cellStyle name="년 3 2 8 2" xfId="19713" xr:uid="{00000000-0005-0000-0000-0000134D0000}"/>
    <cellStyle name="년 3 2 8 3" xfId="19714" xr:uid="{00000000-0005-0000-0000-0000144D0000}"/>
    <cellStyle name="년 3 2 8 4" xfId="19715" xr:uid="{00000000-0005-0000-0000-0000154D0000}"/>
    <cellStyle name="년 3 2 8 5" xfId="19716" xr:uid="{00000000-0005-0000-0000-0000164D0000}"/>
    <cellStyle name="년 3 2 9" xfId="19717" xr:uid="{00000000-0005-0000-0000-0000174D0000}"/>
    <cellStyle name="년 3 2 9 2" xfId="19718" xr:uid="{00000000-0005-0000-0000-0000184D0000}"/>
    <cellStyle name="년 3 2 9 3" xfId="19719" xr:uid="{00000000-0005-0000-0000-0000194D0000}"/>
    <cellStyle name="년 3 2 9 4" xfId="19720" xr:uid="{00000000-0005-0000-0000-00001A4D0000}"/>
    <cellStyle name="년 3 2 9 5" xfId="19721" xr:uid="{00000000-0005-0000-0000-00001B4D0000}"/>
    <cellStyle name="년 3 3" xfId="19722" xr:uid="{00000000-0005-0000-0000-00001C4D0000}"/>
    <cellStyle name="년 3 3 10" xfId="19723" xr:uid="{00000000-0005-0000-0000-00001D4D0000}"/>
    <cellStyle name="년 3 3 11" xfId="19724" xr:uid="{00000000-0005-0000-0000-00001E4D0000}"/>
    <cellStyle name="년 3 3 2" xfId="19725" xr:uid="{00000000-0005-0000-0000-00001F4D0000}"/>
    <cellStyle name="년 3 3 2 2" xfId="19726" xr:uid="{00000000-0005-0000-0000-0000204D0000}"/>
    <cellStyle name="년 3 3 2 2 2" xfId="19727" xr:uid="{00000000-0005-0000-0000-0000214D0000}"/>
    <cellStyle name="년 3 3 2 2 3" xfId="19728" xr:uid="{00000000-0005-0000-0000-0000224D0000}"/>
    <cellStyle name="년 3 3 2 2 4" xfId="19729" xr:uid="{00000000-0005-0000-0000-0000234D0000}"/>
    <cellStyle name="년 3 3 2 2 5" xfId="19730" xr:uid="{00000000-0005-0000-0000-0000244D0000}"/>
    <cellStyle name="년 3 3 2 3" xfId="19731" xr:uid="{00000000-0005-0000-0000-0000254D0000}"/>
    <cellStyle name="년 3 3 2 3 2" xfId="19732" xr:uid="{00000000-0005-0000-0000-0000264D0000}"/>
    <cellStyle name="년 3 3 2 3 3" xfId="19733" xr:uid="{00000000-0005-0000-0000-0000274D0000}"/>
    <cellStyle name="년 3 3 2 3 4" xfId="19734" xr:uid="{00000000-0005-0000-0000-0000284D0000}"/>
    <cellStyle name="년 3 3 2 3 5" xfId="19735" xr:uid="{00000000-0005-0000-0000-0000294D0000}"/>
    <cellStyle name="년 3 3 2 4" xfId="19736" xr:uid="{00000000-0005-0000-0000-00002A4D0000}"/>
    <cellStyle name="년 3 3 2 4 2" xfId="19737" xr:uid="{00000000-0005-0000-0000-00002B4D0000}"/>
    <cellStyle name="년 3 3 2 4 3" xfId="19738" xr:uid="{00000000-0005-0000-0000-00002C4D0000}"/>
    <cellStyle name="년 3 3 2 4 4" xfId="19739" xr:uid="{00000000-0005-0000-0000-00002D4D0000}"/>
    <cellStyle name="년 3 3 2 4 5" xfId="19740" xr:uid="{00000000-0005-0000-0000-00002E4D0000}"/>
    <cellStyle name="년 3 3 2 5" xfId="19741" xr:uid="{00000000-0005-0000-0000-00002F4D0000}"/>
    <cellStyle name="년 3 3 2 6" xfId="19742" xr:uid="{00000000-0005-0000-0000-0000304D0000}"/>
    <cellStyle name="년 3 3 2 7" xfId="19743" xr:uid="{00000000-0005-0000-0000-0000314D0000}"/>
    <cellStyle name="년 3 3 2 8" xfId="19744" xr:uid="{00000000-0005-0000-0000-0000324D0000}"/>
    <cellStyle name="년 3 3 3" xfId="19745" xr:uid="{00000000-0005-0000-0000-0000334D0000}"/>
    <cellStyle name="년 3 3 3 2" xfId="19746" xr:uid="{00000000-0005-0000-0000-0000344D0000}"/>
    <cellStyle name="년 3 3 3 2 2" xfId="19747" xr:uid="{00000000-0005-0000-0000-0000354D0000}"/>
    <cellStyle name="년 3 3 3 2 3" xfId="19748" xr:uid="{00000000-0005-0000-0000-0000364D0000}"/>
    <cellStyle name="년 3 3 3 2 4" xfId="19749" xr:uid="{00000000-0005-0000-0000-0000374D0000}"/>
    <cellStyle name="년 3 3 3 2 5" xfId="19750" xr:uid="{00000000-0005-0000-0000-0000384D0000}"/>
    <cellStyle name="년 3 3 3 3" xfId="19751" xr:uid="{00000000-0005-0000-0000-0000394D0000}"/>
    <cellStyle name="년 3 3 3 3 2" xfId="19752" xr:uid="{00000000-0005-0000-0000-00003A4D0000}"/>
    <cellStyle name="년 3 3 3 3 3" xfId="19753" xr:uid="{00000000-0005-0000-0000-00003B4D0000}"/>
    <cellStyle name="년 3 3 3 3 4" xfId="19754" xr:uid="{00000000-0005-0000-0000-00003C4D0000}"/>
    <cellStyle name="년 3 3 3 3 5" xfId="19755" xr:uid="{00000000-0005-0000-0000-00003D4D0000}"/>
    <cellStyle name="년 3 3 3 4" xfId="19756" xr:uid="{00000000-0005-0000-0000-00003E4D0000}"/>
    <cellStyle name="년 3 3 3 4 2" xfId="19757" xr:uid="{00000000-0005-0000-0000-00003F4D0000}"/>
    <cellStyle name="년 3 3 3 4 3" xfId="19758" xr:uid="{00000000-0005-0000-0000-0000404D0000}"/>
    <cellStyle name="년 3 3 3 4 4" xfId="19759" xr:uid="{00000000-0005-0000-0000-0000414D0000}"/>
    <cellStyle name="년 3 3 3 4 5" xfId="19760" xr:uid="{00000000-0005-0000-0000-0000424D0000}"/>
    <cellStyle name="년 3 3 3 5" xfId="19761" xr:uid="{00000000-0005-0000-0000-0000434D0000}"/>
    <cellStyle name="년 3 3 3 6" xfId="19762" xr:uid="{00000000-0005-0000-0000-0000444D0000}"/>
    <cellStyle name="년 3 3 3 7" xfId="19763" xr:uid="{00000000-0005-0000-0000-0000454D0000}"/>
    <cellStyle name="년 3 3 3 8" xfId="19764" xr:uid="{00000000-0005-0000-0000-0000464D0000}"/>
    <cellStyle name="년 3 3 4" xfId="19765" xr:uid="{00000000-0005-0000-0000-0000474D0000}"/>
    <cellStyle name="년 3 3 4 2" xfId="19766" xr:uid="{00000000-0005-0000-0000-0000484D0000}"/>
    <cellStyle name="년 3 3 4 2 2" xfId="19767" xr:uid="{00000000-0005-0000-0000-0000494D0000}"/>
    <cellStyle name="년 3 3 4 2 3" xfId="19768" xr:uid="{00000000-0005-0000-0000-00004A4D0000}"/>
    <cellStyle name="년 3 3 4 2 4" xfId="19769" xr:uid="{00000000-0005-0000-0000-00004B4D0000}"/>
    <cellStyle name="년 3 3 4 2 5" xfId="19770" xr:uid="{00000000-0005-0000-0000-00004C4D0000}"/>
    <cellStyle name="년 3 3 4 3" xfId="19771" xr:uid="{00000000-0005-0000-0000-00004D4D0000}"/>
    <cellStyle name="년 3 3 4 3 2" xfId="19772" xr:uid="{00000000-0005-0000-0000-00004E4D0000}"/>
    <cellStyle name="년 3 3 4 3 3" xfId="19773" xr:uid="{00000000-0005-0000-0000-00004F4D0000}"/>
    <cellStyle name="년 3 3 4 3 4" xfId="19774" xr:uid="{00000000-0005-0000-0000-0000504D0000}"/>
    <cellStyle name="년 3 3 4 3 5" xfId="19775" xr:uid="{00000000-0005-0000-0000-0000514D0000}"/>
    <cellStyle name="년 3 3 4 4" xfId="19776" xr:uid="{00000000-0005-0000-0000-0000524D0000}"/>
    <cellStyle name="년 3 3 4 4 2" xfId="19777" xr:uid="{00000000-0005-0000-0000-0000534D0000}"/>
    <cellStyle name="년 3 3 4 4 3" xfId="19778" xr:uid="{00000000-0005-0000-0000-0000544D0000}"/>
    <cellStyle name="년 3 3 4 4 4" xfId="19779" xr:uid="{00000000-0005-0000-0000-0000554D0000}"/>
    <cellStyle name="년 3 3 4 4 5" xfId="19780" xr:uid="{00000000-0005-0000-0000-0000564D0000}"/>
    <cellStyle name="년 3 3 4 5" xfId="19781" xr:uid="{00000000-0005-0000-0000-0000574D0000}"/>
    <cellStyle name="년 3 3 4 6" xfId="19782" xr:uid="{00000000-0005-0000-0000-0000584D0000}"/>
    <cellStyle name="년 3 3 4 7" xfId="19783" xr:uid="{00000000-0005-0000-0000-0000594D0000}"/>
    <cellStyle name="년 3 3 4 8" xfId="19784" xr:uid="{00000000-0005-0000-0000-00005A4D0000}"/>
    <cellStyle name="년 3 3 5" xfId="19785" xr:uid="{00000000-0005-0000-0000-00005B4D0000}"/>
    <cellStyle name="년 3 3 5 2" xfId="19786" xr:uid="{00000000-0005-0000-0000-00005C4D0000}"/>
    <cellStyle name="년 3 3 5 3" xfId="19787" xr:uid="{00000000-0005-0000-0000-00005D4D0000}"/>
    <cellStyle name="년 3 3 5 4" xfId="19788" xr:uid="{00000000-0005-0000-0000-00005E4D0000}"/>
    <cellStyle name="년 3 3 5 5" xfId="19789" xr:uid="{00000000-0005-0000-0000-00005F4D0000}"/>
    <cellStyle name="년 3 3 6" xfId="19790" xr:uid="{00000000-0005-0000-0000-0000604D0000}"/>
    <cellStyle name="년 3 3 6 2" xfId="19791" xr:uid="{00000000-0005-0000-0000-0000614D0000}"/>
    <cellStyle name="년 3 3 6 3" xfId="19792" xr:uid="{00000000-0005-0000-0000-0000624D0000}"/>
    <cellStyle name="년 3 3 6 4" xfId="19793" xr:uid="{00000000-0005-0000-0000-0000634D0000}"/>
    <cellStyle name="년 3 3 6 5" xfId="19794" xr:uid="{00000000-0005-0000-0000-0000644D0000}"/>
    <cellStyle name="년 3 3 7" xfId="19795" xr:uid="{00000000-0005-0000-0000-0000654D0000}"/>
    <cellStyle name="년 3 3 7 2" xfId="19796" xr:uid="{00000000-0005-0000-0000-0000664D0000}"/>
    <cellStyle name="년 3 3 7 3" xfId="19797" xr:uid="{00000000-0005-0000-0000-0000674D0000}"/>
    <cellStyle name="년 3 3 7 4" xfId="19798" xr:uid="{00000000-0005-0000-0000-0000684D0000}"/>
    <cellStyle name="년 3 3 7 5" xfId="19799" xr:uid="{00000000-0005-0000-0000-0000694D0000}"/>
    <cellStyle name="년 3 3 8" xfId="19800" xr:uid="{00000000-0005-0000-0000-00006A4D0000}"/>
    <cellStyle name="년 3 3 9" xfId="19801" xr:uid="{00000000-0005-0000-0000-00006B4D0000}"/>
    <cellStyle name="년 3 4" xfId="19802" xr:uid="{00000000-0005-0000-0000-00006C4D0000}"/>
    <cellStyle name="년 3 4 10" xfId="19803" xr:uid="{00000000-0005-0000-0000-00006D4D0000}"/>
    <cellStyle name="년 3 4 11" xfId="19804" xr:uid="{00000000-0005-0000-0000-00006E4D0000}"/>
    <cellStyle name="년 3 4 2" xfId="19805" xr:uid="{00000000-0005-0000-0000-00006F4D0000}"/>
    <cellStyle name="년 3 4 2 2" xfId="19806" xr:uid="{00000000-0005-0000-0000-0000704D0000}"/>
    <cellStyle name="년 3 4 2 2 2" xfId="19807" xr:uid="{00000000-0005-0000-0000-0000714D0000}"/>
    <cellStyle name="년 3 4 2 2 3" xfId="19808" xr:uid="{00000000-0005-0000-0000-0000724D0000}"/>
    <cellStyle name="년 3 4 2 2 4" xfId="19809" xr:uid="{00000000-0005-0000-0000-0000734D0000}"/>
    <cellStyle name="년 3 4 2 2 5" xfId="19810" xr:uid="{00000000-0005-0000-0000-0000744D0000}"/>
    <cellStyle name="년 3 4 2 3" xfId="19811" xr:uid="{00000000-0005-0000-0000-0000754D0000}"/>
    <cellStyle name="년 3 4 2 3 2" xfId="19812" xr:uid="{00000000-0005-0000-0000-0000764D0000}"/>
    <cellStyle name="년 3 4 2 3 3" xfId="19813" xr:uid="{00000000-0005-0000-0000-0000774D0000}"/>
    <cellStyle name="년 3 4 2 3 4" xfId="19814" xr:uid="{00000000-0005-0000-0000-0000784D0000}"/>
    <cellStyle name="년 3 4 2 3 5" xfId="19815" xr:uid="{00000000-0005-0000-0000-0000794D0000}"/>
    <cellStyle name="년 3 4 2 4" xfId="19816" xr:uid="{00000000-0005-0000-0000-00007A4D0000}"/>
    <cellStyle name="년 3 4 2 4 2" xfId="19817" xr:uid="{00000000-0005-0000-0000-00007B4D0000}"/>
    <cellStyle name="년 3 4 2 4 3" xfId="19818" xr:uid="{00000000-0005-0000-0000-00007C4D0000}"/>
    <cellStyle name="년 3 4 2 4 4" xfId="19819" xr:uid="{00000000-0005-0000-0000-00007D4D0000}"/>
    <cellStyle name="년 3 4 2 4 5" xfId="19820" xr:uid="{00000000-0005-0000-0000-00007E4D0000}"/>
    <cellStyle name="년 3 4 2 5" xfId="19821" xr:uid="{00000000-0005-0000-0000-00007F4D0000}"/>
    <cellStyle name="년 3 4 2 6" xfId="19822" xr:uid="{00000000-0005-0000-0000-0000804D0000}"/>
    <cellStyle name="년 3 4 2 7" xfId="19823" xr:uid="{00000000-0005-0000-0000-0000814D0000}"/>
    <cellStyle name="년 3 4 2 8" xfId="19824" xr:uid="{00000000-0005-0000-0000-0000824D0000}"/>
    <cellStyle name="년 3 4 3" xfId="19825" xr:uid="{00000000-0005-0000-0000-0000834D0000}"/>
    <cellStyle name="년 3 4 3 2" xfId="19826" xr:uid="{00000000-0005-0000-0000-0000844D0000}"/>
    <cellStyle name="년 3 4 3 2 2" xfId="19827" xr:uid="{00000000-0005-0000-0000-0000854D0000}"/>
    <cellStyle name="년 3 4 3 2 3" xfId="19828" xr:uid="{00000000-0005-0000-0000-0000864D0000}"/>
    <cellStyle name="년 3 4 3 2 4" xfId="19829" xr:uid="{00000000-0005-0000-0000-0000874D0000}"/>
    <cellStyle name="년 3 4 3 2 5" xfId="19830" xr:uid="{00000000-0005-0000-0000-0000884D0000}"/>
    <cellStyle name="년 3 4 3 3" xfId="19831" xr:uid="{00000000-0005-0000-0000-0000894D0000}"/>
    <cellStyle name="년 3 4 3 3 2" xfId="19832" xr:uid="{00000000-0005-0000-0000-00008A4D0000}"/>
    <cellStyle name="년 3 4 3 3 3" xfId="19833" xr:uid="{00000000-0005-0000-0000-00008B4D0000}"/>
    <cellStyle name="년 3 4 3 3 4" xfId="19834" xr:uid="{00000000-0005-0000-0000-00008C4D0000}"/>
    <cellStyle name="년 3 4 3 3 5" xfId="19835" xr:uid="{00000000-0005-0000-0000-00008D4D0000}"/>
    <cellStyle name="년 3 4 3 4" xfId="19836" xr:uid="{00000000-0005-0000-0000-00008E4D0000}"/>
    <cellStyle name="년 3 4 3 4 2" xfId="19837" xr:uid="{00000000-0005-0000-0000-00008F4D0000}"/>
    <cellStyle name="년 3 4 3 4 3" xfId="19838" xr:uid="{00000000-0005-0000-0000-0000904D0000}"/>
    <cellStyle name="년 3 4 3 4 4" xfId="19839" xr:uid="{00000000-0005-0000-0000-0000914D0000}"/>
    <cellStyle name="년 3 4 3 4 5" xfId="19840" xr:uid="{00000000-0005-0000-0000-0000924D0000}"/>
    <cellStyle name="년 3 4 3 5" xfId="19841" xr:uid="{00000000-0005-0000-0000-0000934D0000}"/>
    <cellStyle name="년 3 4 3 6" xfId="19842" xr:uid="{00000000-0005-0000-0000-0000944D0000}"/>
    <cellStyle name="년 3 4 3 7" xfId="19843" xr:uid="{00000000-0005-0000-0000-0000954D0000}"/>
    <cellStyle name="년 3 4 3 8" xfId="19844" xr:uid="{00000000-0005-0000-0000-0000964D0000}"/>
    <cellStyle name="년 3 4 4" xfId="19845" xr:uid="{00000000-0005-0000-0000-0000974D0000}"/>
    <cellStyle name="년 3 4 4 2" xfId="19846" xr:uid="{00000000-0005-0000-0000-0000984D0000}"/>
    <cellStyle name="년 3 4 4 2 2" xfId="19847" xr:uid="{00000000-0005-0000-0000-0000994D0000}"/>
    <cellStyle name="년 3 4 4 2 3" xfId="19848" xr:uid="{00000000-0005-0000-0000-00009A4D0000}"/>
    <cellStyle name="년 3 4 4 2 4" xfId="19849" xr:uid="{00000000-0005-0000-0000-00009B4D0000}"/>
    <cellStyle name="년 3 4 4 2 5" xfId="19850" xr:uid="{00000000-0005-0000-0000-00009C4D0000}"/>
    <cellStyle name="년 3 4 4 3" xfId="19851" xr:uid="{00000000-0005-0000-0000-00009D4D0000}"/>
    <cellStyle name="년 3 4 4 3 2" xfId="19852" xr:uid="{00000000-0005-0000-0000-00009E4D0000}"/>
    <cellStyle name="년 3 4 4 3 3" xfId="19853" xr:uid="{00000000-0005-0000-0000-00009F4D0000}"/>
    <cellStyle name="년 3 4 4 3 4" xfId="19854" xr:uid="{00000000-0005-0000-0000-0000A04D0000}"/>
    <cellStyle name="년 3 4 4 3 5" xfId="19855" xr:uid="{00000000-0005-0000-0000-0000A14D0000}"/>
    <cellStyle name="년 3 4 4 4" xfId="19856" xr:uid="{00000000-0005-0000-0000-0000A24D0000}"/>
    <cellStyle name="년 3 4 4 4 2" xfId="19857" xr:uid="{00000000-0005-0000-0000-0000A34D0000}"/>
    <cellStyle name="년 3 4 4 4 3" xfId="19858" xr:uid="{00000000-0005-0000-0000-0000A44D0000}"/>
    <cellStyle name="년 3 4 4 4 4" xfId="19859" xr:uid="{00000000-0005-0000-0000-0000A54D0000}"/>
    <cellStyle name="년 3 4 4 4 5" xfId="19860" xr:uid="{00000000-0005-0000-0000-0000A64D0000}"/>
    <cellStyle name="년 3 4 4 5" xfId="19861" xr:uid="{00000000-0005-0000-0000-0000A74D0000}"/>
    <cellStyle name="년 3 4 4 6" xfId="19862" xr:uid="{00000000-0005-0000-0000-0000A84D0000}"/>
    <cellStyle name="년 3 4 4 7" xfId="19863" xr:uid="{00000000-0005-0000-0000-0000A94D0000}"/>
    <cellStyle name="년 3 4 4 8" xfId="19864" xr:uid="{00000000-0005-0000-0000-0000AA4D0000}"/>
    <cellStyle name="년 3 4 5" xfId="19865" xr:uid="{00000000-0005-0000-0000-0000AB4D0000}"/>
    <cellStyle name="년 3 4 5 2" xfId="19866" xr:uid="{00000000-0005-0000-0000-0000AC4D0000}"/>
    <cellStyle name="년 3 4 5 3" xfId="19867" xr:uid="{00000000-0005-0000-0000-0000AD4D0000}"/>
    <cellStyle name="년 3 4 5 4" xfId="19868" xr:uid="{00000000-0005-0000-0000-0000AE4D0000}"/>
    <cellStyle name="년 3 4 5 5" xfId="19869" xr:uid="{00000000-0005-0000-0000-0000AF4D0000}"/>
    <cellStyle name="년 3 4 6" xfId="19870" xr:uid="{00000000-0005-0000-0000-0000B04D0000}"/>
    <cellStyle name="년 3 4 6 2" xfId="19871" xr:uid="{00000000-0005-0000-0000-0000B14D0000}"/>
    <cellStyle name="년 3 4 6 3" xfId="19872" xr:uid="{00000000-0005-0000-0000-0000B24D0000}"/>
    <cellStyle name="년 3 4 6 4" xfId="19873" xr:uid="{00000000-0005-0000-0000-0000B34D0000}"/>
    <cellStyle name="년 3 4 6 5" xfId="19874" xr:uid="{00000000-0005-0000-0000-0000B44D0000}"/>
    <cellStyle name="년 3 4 7" xfId="19875" xr:uid="{00000000-0005-0000-0000-0000B54D0000}"/>
    <cellStyle name="년 3 4 7 2" xfId="19876" xr:uid="{00000000-0005-0000-0000-0000B64D0000}"/>
    <cellStyle name="년 3 4 7 3" xfId="19877" xr:uid="{00000000-0005-0000-0000-0000B74D0000}"/>
    <cellStyle name="년 3 4 7 4" xfId="19878" xr:uid="{00000000-0005-0000-0000-0000B84D0000}"/>
    <cellStyle name="년 3 4 7 5" xfId="19879" xr:uid="{00000000-0005-0000-0000-0000B94D0000}"/>
    <cellStyle name="년 3 4 8" xfId="19880" xr:uid="{00000000-0005-0000-0000-0000BA4D0000}"/>
    <cellStyle name="년 3 4 9" xfId="19881" xr:uid="{00000000-0005-0000-0000-0000BB4D0000}"/>
    <cellStyle name="년 3 5" xfId="19882" xr:uid="{00000000-0005-0000-0000-0000BC4D0000}"/>
    <cellStyle name="년 3 5 10" xfId="19883" xr:uid="{00000000-0005-0000-0000-0000BD4D0000}"/>
    <cellStyle name="년 3 5 11" xfId="19884" xr:uid="{00000000-0005-0000-0000-0000BE4D0000}"/>
    <cellStyle name="년 3 5 2" xfId="19885" xr:uid="{00000000-0005-0000-0000-0000BF4D0000}"/>
    <cellStyle name="년 3 5 2 2" xfId="19886" xr:uid="{00000000-0005-0000-0000-0000C04D0000}"/>
    <cellStyle name="년 3 5 2 2 2" xfId="19887" xr:uid="{00000000-0005-0000-0000-0000C14D0000}"/>
    <cellStyle name="년 3 5 2 2 3" xfId="19888" xr:uid="{00000000-0005-0000-0000-0000C24D0000}"/>
    <cellStyle name="년 3 5 2 2 4" xfId="19889" xr:uid="{00000000-0005-0000-0000-0000C34D0000}"/>
    <cellStyle name="년 3 5 2 2 5" xfId="19890" xr:uid="{00000000-0005-0000-0000-0000C44D0000}"/>
    <cellStyle name="년 3 5 2 3" xfId="19891" xr:uid="{00000000-0005-0000-0000-0000C54D0000}"/>
    <cellStyle name="년 3 5 2 3 2" xfId="19892" xr:uid="{00000000-0005-0000-0000-0000C64D0000}"/>
    <cellStyle name="년 3 5 2 3 3" xfId="19893" xr:uid="{00000000-0005-0000-0000-0000C74D0000}"/>
    <cellStyle name="년 3 5 2 3 4" xfId="19894" xr:uid="{00000000-0005-0000-0000-0000C84D0000}"/>
    <cellStyle name="년 3 5 2 3 5" xfId="19895" xr:uid="{00000000-0005-0000-0000-0000C94D0000}"/>
    <cellStyle name="년 3 5 2 4" xfId="19896" xr:uid="{00000000-0005-0000-0000-0000CA4D0000}"/>
    <cellStyle name="년 3 5 2 4 2" xfId="19897" xr:uid="{00000000-0005-0000-0000-0000CB4D0000}"/>
    <cellStyle name="년 3 5 2 4 3" xfId="19898" xr:uid="{00000000-0005-0000-0000-0000CC4D0000}"/>
    <cellStyle name="년 3 5 2 4 4" xfId="19899" xr:uid="{00000000-0005-0000-0000-0000CD4D0000}"/>
    <cellStyle name="년 3 5 2 4 5" xfId="19900" xr:uid="{00000000-0005-0000-0000-0000CE4D0000}"/>
    <cellStyle name="년 3 5 2 5" xfId="19901" xr:uid="{00000000-0005-0000-0000-0000CF4D0000}"/>
    <cellStyle name="년 3 5 2 6" xfId="19902" xr:uid="{00000000-0005-0000-0000-0000D04D0000}"/>
    <cellStyle name="년 3 5 2 7" xfId="19903" xr:uid="{00000000-0005-0000-0000-0000D14D0000}"/>
    <cellStyle name="년 3 5 2 8" xfId="19904" xr:uid="{00000000-0005-0000-0000-0000D24D0000}"/>
    <cellStyle name="년 3 5 3" xfId="19905" xr:uid="{00000000-0005-0000-0000-0000D34D0000}"/>
    <cellStyle name="년 3 5 3 2" xfId="19906" xr:uid="{00000000-0005-0000-0000-0000D44D0000}"/>
    <cellStyle name="년 3 5 3 2 2" xfId="19907" xr:uid="{00000000-0005-0000-0000-0000D54D0000}"/>
    <cellStyle name="년 3 5 3 2 3" xfId="19908" xr:uid="{00000000-0005-0000-0000-0000D64D0000}"/>
    <cellStyle name="년 3 5 3 2 4" xfId="19909" xr:uid="{00000000-0005-0000-0000-0000D74D0000}"/>
    <cellStyle name="년 3 5 3 2 5" xfId="19910" xr:uid="{00000000-0005-0000-0000-0000D84D0000}"/>
    <cellStyle name="년 3 5 3 3" xfId="19911" xr:uid="{00000000-0005-0000-0000-0000D94D0000}"/>
    <cellStyle name="년 3 5 3 3 2" xfId="19912" xr:uid="{00000000-0005-0000-0000-0000DA4D0000}"/>
    <cellStyle name="년 3 5 3 3 3" xfId="19913" xr:uid="{00000000-0005-0000-0000-0000DB4D0000}"/>
    <cellStyle name="년 3 5 3 3 4" xfId="19914" xr:uid="{00000000-0005-0000-0000-0000DC4D0000}"/>
    <cellStyle name="년 3 5 3 3 5" xfId="19915" xr:uid="{00000000-0005-0000-0000-0000DD4D0000}"/>
    <cellStyle name="년 3 5 3 4" xfId="19916" xr:uid="{00000000-0005-0000-0000-0000DE4D0000}"/>
    <cellStyle name="년 3 5 3 4 2" xfId="19917" xr:uid="{00000000-0005-0000-0000-0000DF4D0000}"/>
    <cellStyle name="년 3 5 3 4 3" xfId="19918" xr:uid="{00000000-0005-0000-0000-0000E04D0000}"/>
    <cellStyle name="년 3 5 3 4 4" xfId="19919" xr:uid="{00000000-0005-0000-0000-0000E14D0000}"/>
    <cellStyle name="년 3 5 3 4 5" xfId="19920" xr:uid="{00000000-0005-0000-0000-0000E24D0000}"/>
    <cellStyle name="년 3 5 3 5" xfId="19921" xr:uid="{00000000-0005-0000-0000-0000E34D0000}"/>
    <cellStyle name="년 3 5 3 6" xfId="19922" xr:uid="{00000000-0005-0000-0000-0000E44D0000}"/>
    <cellStyle name="년 3 5 3 7" xfId="19923" xr:uid="{00000000-0005-0000-0000-0000E54D0000}"/>
    <cellStyle name="년 3 5 3 8" xfId="19924" xr:uid="{00000000-0005-0000-0000-0000E64D0000}"/>
    <cellStyle name="년 3 5 4" xfId="19925" xr:uid="{00000000-0005-0000-0000-0000E74D0000}"/>
    <cellStyle name="년 3 5 4 2" xfId="19926" xr:uid="{00000000-0005-0000-0000-0000E84D0000}"/>
    <cellStyle name="년 3 5 4 2 2" xfId="19927" xr:uid="{00000000-0005-0000-0000-0000E94D0000}"/>
    <cellStyle name="년 3 5 4 2 3" xfId="19928" xr:uid="{00000000-0005-0000-0000-0000EA4D0000}"/>
    <cellStyle name="년 3 5 4 2 4" xfId="19929" xr:uid="{00000000-0005-0000-0000-0000EB4D0000}"/>
    <cellStyle name="년 3 5 4 2 5" xfId="19930" xr:uid="{00000000-0005-0000-0000-0000EC4D0000}"/>
    <cellStyle name="년 3 5 4 3" xfId="19931" xr:uid="{00000000-0005-0000-0000-0000ED4D0000}"/>
    <cellStyle name="년 3 5 4 3 2" xfId="19932" xr:uid="{00000000-0005-0000-0000-0000EE4D0000}"/>
    <cellStyle name="년 3 5 4 3 3" xfId="19933" xr:uid="{00000000-0005-0000-0000-0000EF4D0000}"/>
    <cellStyle name="년 3 5 4 3 4" xfId="19934" xr:uid="{00000000-0005-0000-0000-0000F04D0000}"/>
    <cellStyle name="년 3 5 4 3 5" xfId="19935" xr:uid="{00000000-0005-0000-0000-0000F14D0000}"/>
    <cellStyle name="년 3 5 4 4" xfId="19936" xr:uid="{00000000-0005-0000-0000-0000F24D0000}"/>
    <cellStyle name="년 3 5 4 4 2" xfId="19937" xr:uid="{00000000-0005-0000-0000-0000F34D0000}"/>
    <cellStyle name="년 3 5 4 4 3" xfId="19938" xr:uid="{00000000-0005-0000-0000-0000F44D0000}"/>
    <cellStyle name="년 3 5 4 4 4" xfId="19939" xr:uid="{00000000-0005-0000-0000-0000F54D0000}"/>
    <cellStyle name="년 3 5 4 4 5" xfId="19940" xr:uid="{00000000-0005-0000-0000-0000F64D0000}"/>
    <cellStyle name="년 3 5 4 5" xfId="19941" xr:uid="{00000000-0005-0000-0000-0000F74D0000}"/>
    <cellStyle name="년 3 5 4 6" xfId="19942" xr:uid="{00000000-0005-0000-0000-0000F84D0000}"/>
    <cellStyle name="년 3 5 4 7" xfId="19943" xr:uid="{00000000-0005-0000-0000-0000F94D0000}"/>
    <cellStyle name="년 3 5 4 8" xfId="19944" xr:uid="{00000000-0005-0000-0000-0000FA4D0000}"/>
    <cellStyle name="년 3 5 5" xfId="19945" xr:uid="{00000000-0005-0000-0000-0000FB4D0000}"/>
    <cellStyle name="년 3 5 5 2" xfId="19946" xr:uid="{00000000-0005-0000-0000-0000FC4D0000}"/>
    <cellStyle name="년 3 5 5 3" xfId="19947" xr:uid="{00000000-0005-0000-0000-0000FD4D0000}"/>
    <cellStyle name="년 3 5 5 4" xfId="19948" xr:uid="{00000000-0005-0000-0000-0000FE4D0000}"/>
    <cellStyle name="년 3 5 5 5" xfId="19949" xr:uid="{00000000-0005-0000-0000-0000FF4D0000}"/>
    <cellStyle name="년 3 5 6" xfId="19950" xr:uid="{00000000-0005-0000-0000-0000004E0000}"/>
    <cellStyle name="년 3 5 6 2" xfId="19951" xr:uid="{00000000-0005-0000-0000-0000014E0000}"/>
    <cellStyle name="년 3 5 6 3" xfId="19952" xr:uid="{00000000-0005-0000-0000-0000024E0000}"/>
    <cellStyle name="년 3 5 6 4" xfId="19953" xr:uid="{00000000-0005-0000-0000-0000034E0000}"/>
    <cellStyle name="년 3 5 6 5" xfId="19954" xr:uid="{00000000-0005-0000-0000-0000044E0000}"/>
    <cellStyle name="년 3 5 7" xfId="19955" xr:uid="{00000000-0005-0000-0000-0000054E0000}"/>
    <cellStyle name="년 3 5 7 2" xfId="19956" xr:uid="{00000000-0005-0000-0000-0000064E0000}"/>
    <cellStyle name="년 3 5 7 3" xfId="19957" xr:uid="{00000000-0005-0000-0000-0000074E0000}"/>
    <cellStyle name="년 3 5 7 4" xfId="19958" xr:uid="{00000000-0005-0000-0000-0000084E0000}"/>
    <cellStyle name="년 3 5 7 5" xfId="19959" xr:uid="{00000000-0005-0000-0000-0000094E0000}"/>
    <cellStyle name="년 3 5 8" xfId="19960" xr:uid="{00000000-0005-0000-0000-00000A4E0000}"/>
    <cellStyle name="년 3 5 9" xfId="19961" xr:uid="{00000000-0005-0000-0000-00000B4E0000}"/>
    <cellStyle name="년 3 6" xfId="19962" xr:uid="{00000000-0005-0000-0000-00000C4E0000}"/>
    <cellStyle name="년 3 6 2" xfId="19963" xr:uid="{00000000-0005-0000-0000-00000D4E0000}"/>
    <cellStyle name="년 3 6 2 2" xfId="19964" xr:uid="{00000000-0005-0000-0000-00000E4E0000}"/>
    <cellStyle name="년 3 6 2 3" xfId="19965" xr:uid="{00000000-0005-0000-0000-00000F4E0000}"/>
    <cellStyle name="년 3 6 2 4" xfId="19966" xr:uid="{00000000-0005-0000-0000-0000104E0000}"/>
    <cellStyle name="년 3 6 2 5" xfId="19967" xr:uid="{00000000-0005-0000-0000-0000114E0000}"/>
    <cellStyle name="년 3 6 3" xfId="19968" xr:uid="{00000000-0005-0000-0000-0000124E0000}"/>
    <cellStyle name="년 3 6 3 2" xfId="19969" xr:uid="{00000000-0005-0000-0000-0000134E0000}"/>
    <cellStyle name="년 3 6 3 3" xfId="19970" xr:uid="{00000000-0005-0000-0000-0000144E0000}"/>
    <cellStyle name="년 3 6 3 4" xfId="19971" xr:uid="{00000000-0005-0000-0000-0000154E0000}"/>
    <cellStyle name="년 3 6 3 5" xfId="19972" xr:uid="{00000000-0005-0000-0000-0000164E0000}"/>
    <cellStyle name="년 3 6 4" xfId="19973" xr:uid="{00000000-0005-0000-0000-0000174E0000}"/>
    <cellStyle name="년 3 6 4 2" xfId="19974" xr:uid="{00000000-0005-0000-0000-0000184E0000}"/>
    <cellStyle name="년 3 6 4 3" xfId="19975" xr:uid="{00000000-0005-0000-0000-0000194E0000}"/>
    <cellStyle name="년 3 6 4 4" xfId="19976" xr:uid="{00000000-0005-0000-0000-00001A4E0000}"/>
    <cellStyle name="년 3 6 4 5" xfId="19977" xr:uid="{00000000-0005-0000-0000-00001B4E0000}"/>
    <cellStyle name="년 3 6 5" xfId="19978" xr:uid="{00000000-0005-0000-0000-00001C4E0000}"/>
    <cellStyle name="년 3 6 6" xfId="19979" xr:uid="{00000000-0005-0000-0000-00001D4E0000}"/>
    <cellStyle name="년 3 6 7" xfId="19980" xr:uid="{00000000-0005-0000-0000-00001E4E0000}"/>
    <cellStyle name="년 3 6 8" xfId="19981" xr:uid="{00000000-0005-0000-0000-00001F4E0000}"/>
    <cellStyle name="년 3 7" xfId="19982" xr:uid="{00000000-0005-0000-0000-0000204E0000}"/>
    <cellStyle name="년 3 7 2" xfId="19983" xr:uid="{00000000-0005-0000-0000-0000214E0000}"/>
    <cellStyle name="년 3 7 2 2" xfId="19984" xr:uid="{00000000-0005-0000-0000-0000224E0000}"/>
    <cellStyle name="년 3 7 2 3" xfId="19985" xr:uid="{00000000-0005-0000-0000-0000234E0000}"/>
    <cellStyle name="년 3 7 2 4" xfId="19986" xr:uid="{00000000-0005-0000-0000-0000244E0000}"/>
    <cellStyle name="년 3 7 2 5" xfId="19987" xr:uid="{00000000-0005-0000-0000-0000254E0000}"/>
    <cellStyle name="년 3 7 3" xfId="19988" xr:uid="{00000000-0005-0000-0000-0000264E0000}"/>
    <cellStyle name="년 3 7 3 2" xfId="19989" xr:uid="{00000000-0005-0000-0000-0000274E0000}"/>
    <cellStyle name="년 3 7 3 3" xfId="19990" xr:uid="{00000000-0005-0000-0000-0000284E0000}"/>
    <cellStyle name="년 3 7 3 4" xfId="19991" xr:uid="{00000000-0005-0000-0000-0000294E0000}"/>
    <cellStyle name="년 3 7 3 5" xfId="19992" xr:uid="{00000000-0005-0000-0000-00002A4E0000}"/>
    <cellStyle name="년 3 7 4" xfId="19993" xr:uid="{00000000-0005-0000-0000-00002B4E0000}"/>
    <cellStyle name="년 3 7 4 2" xfId="19994" xr:uid="{00000000-0005-0000-0000-00002C4E0000}"/>
    <cellStyle name="년 3 7 4 3" xfId="19995" xr:uid="{00000000-0005-0000-0000-00002D4E0000}"/>
    <cellStyle name="년 3 7 4 4" xfId="19996" xr:uid="{00000000-0005-0000-0000-00002E4E0000}"/>
    <cellStyle name="년 3 7 4 5" xfId="19997" xr:uid="{00000000-0005-0000-0000-00002F4E0000}"/>
    <cellStyle name="년 3 7 5" xfId="19998" xr:uid="{00000000-0005-0000-0000-0000304E0000}"/>
    <cellStyle name="년 3 7 6" xfId="19999" xr:uid="{00000000-0005-0000-0000-0000314E0000}"/>
    <cellStyle name="년 3 7 7" xfId="20000" xr:uid="{00000000-0005-0000-0000-0000324E0000}"/>
    <cellStyle name="년 3 7 8" xfId="20001" xr:uid="{00000000-0005-0000-0000-0000334E0000}"/>
    <cellStyle name="년 3 8" xfId="20002" xr:uid="{00000000-0005-0000-0000-0000344E0000}"/>
    <cellStyle name="년 3 8 2" xfId="20003" xr:uid="{00000000-0005-0000-0000-0000354E0000}"/>
    <cellStyle name="년 3 8 3" xfId="20004" xr:uid="{00000000-0005-0000-0000-0000364E0000}"/>
    <cellStyle name="년 3 8 4" xfId="20005" xr:uid="{00000000-0005-0000-0000-0000374E0000}"/>
    <cellStyle name="년 3 8 5" xfId="20006" xr:uid="{00000000-0005-0000-0000-0000384E0000}"/>
    <cellStyle name="년 3 9" xfId="20007" xr:uid="{00000000-0005-0000-0000-0000394E0000}"/>
    <cellStyle name="년 4" xfId="20008" xr:uid="{00000000-0005-0000-0000-00003A4E0000}"/>
    <cellStyle name="년 4 10" xfId="20009" xr:uid="{00000000-0005-0000-0000-00003B4E0000}"/>
    <cellStyle name="년 4 11" xfId="20010" xr:uid="{00000000-0005-0000-0000-00003C4E0000}"/>
    <cellStyle name="년 4 12" xfId="20011" xr:uid="{00000000-0005-0000-0000-00003D4E0000}"/>
    <cellStyle name="년 4 13" xfId="20012" xr:uid="{00000000-0005-0000-0000-00003E4E0000}"/>
    <cellStyle name="년 4 2" xfId="20013" xr:uid="{00000000-0005-0000-0000-00003F4E0000}"/>
    <cellStyle name="년 4 2 10" xfId="20014" xr:uid="{00000000-0005-0000-0000-0000404E0000}"/>
    <cellStyle name="년 4 2 11" xfId="20015" xr:uid="{00000000-0005-0000-0000-0000414E0000}"/>
    <cellStyle name="년 4 2 2" xfId="20016" xr:uid="{00000000-0005-0000-0000-0000424E0000}"/>
    <cellStyle name="년 4 2 2 2" xfId="20017" xr:uid="{00000000-0005-0000-0000-0000434E0000}"/>
    <cellStyle name="년 4 2 2 2 2" xfId="20018" xr:uid="{00000000-0005-0000-0000-0000444E0000}"/>
    <cellStyle name="년 4 2 2 2 3" xfId="20019" xr:uid="{00000000-0005-0000-0000-0000454E0000}"/>
    <cellStyle name="년 4 2 2 2 4" xfId="20020" xr:uid="{00000000-0005-0000-0000-0000464E0000}"/>
    <cellStyle name="년 4 2 2 2 5" xfId="20021" xr:uid="{00000000-0005-0000-0000-0000474E0000}"/>
    <cellStyle name="년 4 2 2 3" xfId="20022" xr:uid="{00000000-0005-0000-0000-0000484E0000}"/>
    <cellStyle name="년 4 2 2 3 2" xfId="20023" xr:uid="{00000000-0005-0000-0000-0000494E0000}"/>
    <cellStyle name="년 4 2 2 3 3" xfId="20024" xr:uid="{00000000-0005-0000-0000-00004A4E0000}"/>
    <cellStyle name="년 4 2 2 3 4" xfId="20025" xr:uid="{00000000-0005-0000-0000-00004B4E0000}"/>
    <cellStyle name="년 4 2 2 3 5" xfId="20026" xr:uid="{00000000-0005-0000-0000-00004C4E0000}"/>
    <cellStyle name="년 4 2 2 4" xfId="20027" xr:uid="{00000000-0005-0000-0000-00004D4E0000}"/>
    <cellStyle name="년 4 2 2 4 2" xfId="20028" xr:uid="{00000000-0005-0000-0000-00004E4E0000}"/>
    <cellStyle name="년 4 2 2 4 3" xfId="20029" xr:uid="{00000000-0005-0000-0000-00004F4E0000}"/>
    <cellStyle name="년 4 2 2 4 4" xfId="20030" xr:uid="{00000000-0005-0000-0000-0000504E0000}"/>
    <cellStyle name="년 4 2 2 4 5" xfId="20031" xr:uid="{00000000-0005-0000-0000-0000514E0000}"/>
    <cellStyle name="년 4 2 2 5" xfId="20032" xr:uid="{00000000-0005-0000-0000-0000524E0000}"/>
    <cellStyle name="년 4 2 2 6" xfId="20033" xr:uid="{00000000-0005-0000-0000-0000534E0000}"/>
    <cellStyle name="년 4 2 2 7" xfId="20034" xr:uid="{00000000-0005-0000-0000-0000544E0000}"/>
    <cellStyle name="년 4 2 2 8" xfId="20035" xr:uid="{00000000-0005-0000-0000-0000554E0000}"/>
    <cellStyle name="년 4 2 3" xfId="20036" xr:uid="{00000000-0005-0000-0000-0000564E0000}"/>
    <cellStyle name="년 4 2 3 2" xfId="20037" xr:uid="{00000000-0005-0000-0000-0000574E0000}"/>
    <cellStyle name="년 4 2 3 2 2" xfId="20038" xr:uid="{00000000-0005-0000-0000-0000584E0000}"/>
    <cellStyle name="년 4 2 3 2 3" xfId="20039" xr:uid="{00000000-0005-0000-0000-0000594E0000}"/>
    <cellStyle name="년 4 2 3 2 4" xfId="20040" xr:uid="{00000000-0005-0000-0000-00005A4E0000}"/>
    <cellStyle name="년 4 2 3 2 5" xfId="20041" xr:uid="{00000000-0005-0000-0000-00005B4E0000}"/>
    <cellStyle name="년 4 2 3 3" xfId="20042" xr:uid="{00000000-0005-0000-0000-00005C4E0000}"/>
    <cellStyle name="년 4 2 3 3 2" xfId="20043" xr:uid="{00000000-0005-0000-0000-00005D4E0000}"/>
    <cellStyle name="년 4 2 3 3 3" xfId="20044" xr:uid="{00000000-0005-0000-0000-00005E4E0000}"/>
    <cellStyle name="년 4 2 3 3 4" xfId="20045" xr:uid="{00000000-0005-0000-0000-00005F4E0000}"/>
    <cellStyle name="년 4 2 3 3 5" xfId="20046" xr:uid="{00000000-0005-0000-0000-0000604E0000}"/>
    <cellStyle name="년 4 2 3 4" xfId="20047" xr:uid="{00000000-0005-0000-0000-0000614E0000}"/>
    <cellStyle name="년 4 2 3 4 2" xfId="20048" xr:uid="{00000000-0005-0000-0000-0000624E0000}"/>
    <cellStyle name="년 4 2 3 4 3" xfId="20049" xr:uid="{00000000-0005-0000-0000-0000634E0000}"/>
    <cellStyle name="년 4 2 3 4 4" xfId="20050" xr:uid="{00000000-0005-0000-0000-0000644E0000}"/>
    <cellStyle name="년 4 2 3 4 5" xfId="20051" xr:uid="{00000000-0005-0000-0000-0000654E0000}"/>
    <cellStyle name="년 4 2 3 5" xfId="20052" xr:uid="{00000000-0005-0000-0000-0000664E0000}"/>
    <cellStyle name="년 4 2 3 6" xfId="20053" xr:uid="{00000000-0005-0000-0000-0000674E0000}"/>
    <cellStyle name="년 4 2 3 7" xfId="20054" xr:uid="{00000000-0005-0000-0000-0000684E0000}"/>
    <cellStyle name="년 4 2 3 8" xfId="20055" xr:uid="{00000000-0005-0000-0000-0000694E0000}"/>
    <cellStyle name="년 4 2 4" xfId="20056" xr:uid="{00000000-0005-0000-0000-00006A4E0000}"/>
    <cellStyle name="년 4 2 4 2" xfId="20057" xr:uid="{00000000-0005-0000-0000-00006B4E0000}"/>
    <cellStyle name="년 4 2 4 2 2" xfId="20058" xr:uid="{00000000-0005-0000-0000-00006C4E0000}"/>
    <cellStyle name="년 4 2 4 2 3" xfId="20059" xr:uid="{00000000-0005-0000-0000-00006D4E0000}"/>
    <cellStyle name="년 4 2 4 2 4" xfId="20060" xr:uid="{00000000-0005-0000-0000-00006E4E0000}"/>
    <cellStyle name="년 4 2 4 2 5" xfId="20061" xr:uid="{00000000-0005-0000-0000-00006F4E0000}"/>
    <cellStyle name="년 4 2 4 3" xfId="20062" xr:uid="{00000000-0005-0000-0000-0000704E0000}"/>
    <cellStyle name="년 4 2 4 3 2" xfId="20063" xr:uid="{00000000-0005-0000-0000-0000714E0000}"/>
    <cellStyle name="년 4 2 4 3 3" xfId="20064" xr:uid="{00000000-0005-0000-0000-0000724E0000}"/>
    <cellStyle name="년 4 2 4 3 4" xfId="20065" xr:uid="{00000000-0005-0000-0000-0000734E0000}"/>
    <cellStyle name="년 4 2 4 3 5" xfId="20066" xr:uid="{00000000-0005-0000-0000-0000744E0000}"/>
    <cellStyle name="년 4 2 4 4" xfId="20067" xr:uid="{00000000-0005-0000-0000-0000754E0000}"/>
    <cellStyle name="년 4 2 4 4 2" xfId="20068" xr:uid="{00000000-0005-0000-0000-0000764E0000}"/>
    <cellStyle name="년 4 2 4 4 3" xfId="20069" xr:uid="{00000000-0005-0000-0000-0000774E0000}"/>
    <cellStyle name="년 4 2 4 4 4" xfId="20070" xr:uid="{00000000-0005-0000-0000-0000784E0000}"/>
    <cellStyle name="년 4 2 4 4 5" xfId="20071" xr:uid="{00000000-0005-0000-0000-0000794E0000}"/>
    <cellStyle name="년 4 2 4 5" xfId="20072" xr:uid="{00000000-0005-0000-0000-00007A4E0000}"/>
    <cellStyle name="년 4 2 4 6" xfId="20073" xr:uid="{00000000-0005-0000-0000-00007B4E0000}"/>
    <cellStyle name="년 4 2 4 7" xfId="20074" xr:uid="{00000000-0005-0000-0000-00007C4E0000}"/>
    <cellStyle name="년 4 2 4 8" xfId="20075" xr:uid="{00000000-0005-0000-0000-00007D4E0000}"/>
    <cellStyle name="년 4 2 5" xfId="20076" xr:uid="{00000000-0005-0000-0000-00007E4E0000}"/>
    <cellStyle name="년 4 2 5 2" xfId="20077" xr:uid="{00000000-0005-0000-0000-00007F4E0000}"/>
    <cellStyle name="년 4 2 5 3" xfId="20078" xr:uid="{00000000-0005-0000-0000-0000804E0000}"/>
    <cellStyle name="년 4 2 5 4" xfId="20079" xr:uid="{00000000-0005-0000-0000-0000814E0000}"/>
    <cellStyle name="년 4 2 5 5" xfId="20080" xr:uid="{00000000-0005-0000-0000-0000824E0000}"/>
    <cellStyle name="년 4 2 6" xfId="20081" xr:uid="{00000000-0005-0000-0000-0000834E0000}"/>
    <cellStyle name="년 4 2 6 2" xfId="20082" xr:uid="{00000000-0005-0000-0000-0000844E0000}"/>
    <cellStyle name="년 4 2 6 3" xfId="20083" xr:uid="{00000000-0005-0000-0000-0000854E0000}"/>
    <cellStyle name="년 4 2 6 4" xfId="20084" xr:uid="{00000000-0005-0000-0000-0000864E0000}"/>
    <cellStyle name="년 4 2 6 5" xfId="20085" xr:uid="{00000000-0005-0000-0000-0000874E0000}"/>
    <cellStyle name="년 4 2 7" xfId="20086" xr:uid="{00000000-0005-0000-0000-0000884E0000}"/>
    <cellStyle name="년 4 2 7 2" xfId="20087" xr:uid="{00000000-0005-0000-0000-0000894E0000}"/>
    <cellStyle name="년 4 2 7 3" xfId="20088" xr:uid="{00000000-0005-0000-0000-00008A4E0000}"/>
    <cellStyle name="년 4 2 7 4" xfId="20089" xr:uid="{00000000-0005-0000-0000-00008B4E0000}"/>
    <cellStyle name="년 4 2 7 5" xfId="20090" xr:uid="{00000000-0005-0000-0000-00008C4E0000}"/>
    <cellStyle name="년 4 2 8" xfId="20091" xr:uid="{00000000-0005-0000-0000-00008D4E0000}"/>
    <cellStyle name="년 4 2 9" xfId="20092" xr:uid="{00000000-0005-0000-0000-00008E4E0000}"/>
    <cellStyle name="년 4 3" xfId="20093" xr:uid="{00000000-0005-0000-0000-00008F4E0000}"/>
    <cellStyle name="년 4 3 10" xfId="20094" xr:uid="{00000000-0005-0000-0000-0000904E0000}"/>
    <cellStyle name="년 4 3 11" xfId="20095" xr:uid="{00000000-0005-0000-0000-0000914E0000}"/>
    <cellStyle name="년 4 3 2" xfId="20096" xr:uid="{00000000-0005-0000-0000-0000924E0000}"/>
    <cellStyle name="년 4 3 2 2" xfId="20097" xr:uid="{00000000-0005-0000-0000-0000934E0000}"/>
    <cellStyle name="년 4 3 2 2 2" xfId="20098" xr:uid="{00000000-0005-0000-0000-0000944E0000}"/>
    <cellStyle name="년 4 3 2 2 3" xfId="20099" xr:uid="{00000000-0005-0000-0000-0000954E0000}"/>
    <cellStyle name="년 4 3 2 2 4" xfId="20100" xr:uid="{00000000-0005-0000-0000-0000964E0000}"/>
    <cellStyle name="년 4 3 2 2 5" xfId="20101" xr:uid="{00000000-0005-0000-0000-0000974E0000}"/>
    <cellStyle name="년 4 3 2 3" xfId="20102" xr:uid="{00000000-0005-0000-0000-0000984E0000}"/>
    <cellStyle name="년 4 3 2 3 2" xfId="20103" xr:uid="{00000000-0005-0000-0000-0000994E0000}"/>
    <cellStyle name="년 4 3 2 3 3" xfId="20104" xr:uid="{00000000-0005-0000-0000-00009A4E0000}"/>
    <cellStyle name="년 4 3 2 3 4" xfId="20105" xr:uid="{00000000-0005-0000-0000-00009B4E0000}"/>
    <cellStyle name="년 4 3 2 3 5" xfId="20106" xr:uid="{00000000-0005-0000-0000-00009C4E0000}"/>
    <cellStyle name="년 4 3 2 4" xfId="20107" xr:uid="{00000000-0005-0000-0000-00009D4E0000}"/>
    <cellStyle name="년 4 3 2 4 2" xfId="20108" xr:uid="{00000000-0005-0000-0000-00009E4E0000}"/>
    <cellStyle name="년 4 3 2 4 3" xfId="20109" xr:uid="{00000000-0005-0000-0000-00009F4E0000}"/>
    <cellStyle name="년 4 3 2 4 4" xfId="20110" xr:uid="{00000000-0005-0000-0000-0000A04E0000}"/>
    <cellStyle name="년 4 3 2 4 5" xfId="20111" xr:uid="{00000000-0005-0000-0000-0000A14E0000}"/>
    <cellStyle name="년 4 3 2 5" xfId="20112" xr:uid="{00000000-0005-0000-0000-0000A24E0000}"/>
    <cellStyle name="년 4 3 2 6" xfId="20113" xr:uid="{00000000-0005-0000-0000-0000A34E0000}"/>
    <cellStyle name="년 4 3 2 7" xfId="20114" xr:uid="{00000000-0005-0000-0000-0000A44E0000}"/>
    <cellStyle name="년 4 3 2 8" xfId="20115" xr:uid="{00000000-0005-0000-0000-0000A54E0000}"/>
    <cellStyle name="년 4 3 3" xfId="20116" xr:uid="{00000000-0005-0000-0000-0000A64E0000}"/>
    <cellStyle name="년 4 3 3 2" xfId="20117" xr:uid="{00000000-0005-0000-0000-0000A74E0000}"/>
    <cellStyle name="년 4 3 3 2 2" xfId="20118" xr:uid="{00000000-0005-0000-0000-0000A84E0000}"/>
    <cellStyle name="년 4 3 3 2 3" xfId="20119" xr:uid="{00000000-0005-0000-0000-0000A94E0000}"/>
    <cellStyle name="년 4 3 3 2 4" xfId="20120" xr:uid="{00000000-0005-0000-0000-0000AA4E0000}"/>
    <cellStyle name="년 4 3 3 2 5" xfId="20121" xr:uid="{00000000-0005-0000-0000-0000AB4E0000}"/>
    <cellStyle name="년 4 3 3 3" xfId="20122" xr:uid="{00000000-0005-0000-0000-0000AC4E0000}"/>
    <cellStyle name="년 4 3 3 3 2" xfId="20123" xr:uid="{00000000-0005-0000-0000-0000AD4E0000}"/>
    <cellStyle name="년 4 3 3 3 3" xfId="20124" xr:uid="{00000000-0005-0000-0000-0000AE4E0000}"/>
    <cellStyle name="년 4 3 3 3 4" xfId="20125" xr:uid="{00000000-0005-0000-0000-0000AF4E0000}"/>
    <cellStyle name="년 4 3 3 3 5" xfId="20126" xr:uid="{00000000-0005-0000-0000-0000B04E0000}"/>
    <cellStyle name="년 4 3 3 4" xfId="20127" xr:uid="{00000000-0005-0000-0000-0000B14E0000}"/>
    <cellStyle name="년 4 3 3 4 2" xfId="20128" xr:uid="{00000000-0005-0000-0000-0000B24E0000}"/>
    <cellStyle name="년 4 3 3 4 3" xfId="20129" xr:uid="{00000000-0005-0000-0000-0000B34E0000}"/>
    <cellStyle name="년 4 3 3 4 4" xfId="20130" xr:uid="{00000000-0005-0000-0000-0000B44E0000}"/>
    <cellStyle name="년 4 3 3 4 5" xfId="20131" xr:uid="{00000000-0005-0000-0000-0000B54E0000}"/>
    <cellStyle name="년 4 3 3 5" xfId="20132" xr:uid="{00000000-0005-0000-0000-0000B64E0000}"/>
    <cellStyle name="년 4 3 3 6" xfId="20133" xr:uid="{00000000-0005-0000-0000-0000B74E0000}"/>
    <cellStyle name="년 4 3 3 7" xfId="20134" xr:uid="{00000000-0005-0000-0000-0000B84E0000}"/>
    <cellStyle name="년 4 3 3 8" xfId="20135" xr:uid="{00000000-0005-0000-0000-0000B94E0000}"/>
    <cellStyle name="년 4 3 4" xfId="20136" xr:uid="{00000000-0005-0000-0000-0000BA4E0000}"/>
    <cellStyle name="년 4 3 4 2" xfId="20137" xr:uid="{00000000-0005-0000-0000-0000BB4E0000}"/>
    <cellStyle name="년 4 3 4 2 2" xfId="20138" xr:uid="{00000000-0005-0000-0000-0000BC4E0000}"/>
    <cellStyle name="년 4 3 4 2 3" xfId="20139" xr:uid="{00000000-0005-0000-0000-0000BD4E0000}"/>
    <cellStyle name="년 4 3 4 2 4" xfId="20140" xr:uid="{00000000-0005-0000-0000-0000BE4E0000}"/>
    <cellStyle name="년 4 3 4 2 5" xfId="20141" xr:uid="{00000000-0005-0000-0000-0000BF4E0000}"/>
    <cellStyle name="년 4 3 4 3" xfId="20142" xr:uid="{00000000-0005-0000-0000-0000C04E0000}"/>
    <cellStyle name="년 4 3 4 3 2" xfId="20143" xr:uid="{00000000-0005-0000-0000-0000C14E0000}"/>
    <cellStyle name="년 4 3 4 3 3" xfId="20144" xr:uid="{00000000-0005-0000-0000-0000C24E0000}"/>
    <cellStyle name="년 4 3 4 3 4" xfId="20145" xr:uid="{00000000-0005-0000-0000-0000C34E0000}"/>
    <cellStyle name="년 4 3 4 3 5" xfId="20146" xr:uid="{00000000-0005-0000-0000-0000C44E0000}"/>
    <cellStyle name="년 4 3 4 4" xfId="20147" xr:uid="{00000000-0005-0000-0000-0000C54E0000}"/>
    <cellStyle name="년 4 3 4 4 2" xfId="20148" xr:uid="{00000000-0005-0000-0000-0000C64E0000}"/>
    <cellStyle name="년 4 3 4 4 3" xfId="20149" xr:uid="{00000000-0005-0000-0000-0000C74E0000}"/>
    <cellStyle name="년 4 3 4 4 4" xfId="20150" xr:uid="{00000000-0005-0000-0000-0000C84E0000}"/>
    <cellStyle name="년 4 3 4 4 5" xfId="20151" xr:uid="{00000000-0005-0000-0000-0000C94E0000}"/>
    <cellStyle name="년 4 3 4 5" xfId="20152" xr:uid="{00000000-0005-0000-0000-0000CA4E0000}"/>
    <cellStyle name="년 4 3 4 6" xfId="20153" xr:uid="{00000000-0005-0000-0000-0000CB4E0000}"/>
    <cellStyle name="년 4 3 4 7" xfId="20154" xr:uid="{00000000-0005-0000-0000-0000CC4E0000}"/>
    <cellStyle name="년 4 3 4 8" xfId="20155" xr:uid="{00000000-0005-0000-0000-0000CD4E0000}"/>
    <cellStyle name="년 4 3 5" xfId="20156" xr:uid="{00000000-0005-0000-0000-0000CE4E0000}"/>
    <cellStyle name="년 4 3 5 2" xfId="20157" xr:uid="{00000000-0005-0000-0000-0000CF4E0000}"/>
    <cellStyle name="년 4 3 5 3" xfId="20158" xr:uid="{00000000-0005-0000-0000-0000D04E0000}"/>
    <cellStyle name="년 4 3 5 4" xfId="20159" xr:uid="{00000000-0005-0000-0000-0000D14E0000}"/>
    <cellStyle name="년 4 3 5 5" xfId="20160" xr:uid="{00000000-0005-0000-0000-0000D24E0000}"/>
    <cellStyle name="년 4 3 6" xfId="20161" xr:uid="{00000000-0005-0000-0000-0000D34E0000}"/>
    <cellStyle name="년 4 3 6 2" xfId="20162" xr:uid="{00000000-0005-0000-0000-0000D44E0000}"/>
    <cellStyle name="년 4 3 6 3" xfId="20163" xr:uid="{00000000-0005-0000-0000-0000D54E0000}"/>
    <cellStyle name="년 4 3 6 4" xfId="20164" xr:uid="{00000000-0005-0000-0000-0000D64E0000}"/>
    <cellStyle name="년 4 3 6 5" xfId="20165" xr:uid="{00000000-0005-0000-0000-0000D74E0000}"/>
    <cellStyle name="년 4 3 7" xfId="20166" xr:uid="{00000000-0005-0000-0000-0000D84E0000}"/>
    <cellStyle name="년 4 3 7 2" xfId="20167" xr:uid="{00000000-0005-0000-0000-0000D94E0000}"/>
    <cellStyle name="년 4 3 7 3" xfId="20168" xr:uid="{00000000-0005-0000-0000-0000DA4E0000}"/>
    <cellStyle name="년 4 3 7 4" xfId="20169" xr:uid="{00000000-0005-0000-0000-0000DB4E0000}"/>
    <cellStyle name="년 4 3 7 5" xfId="20170" xr:uid="{00000000-0005-0000-0000-0000DC4E0000}"/>
    <cellStyle name="년 4 3 8" xfId="20171" xr:uid="{00000000-0005-0000-0000-0000DD4E0000}"/>
    <cellStyle name="년 4 3 9" xfId="20172" xr:uid="{00000000-0005-0000-0000-0000DE4E0000}"/>
    <cellStyle name="년 4 4" xfId="20173" xr:uid="{00000000-0005-0000-0000-0000DF4E0000}"/>
    <cellStyle name="년 4 4 2" xfId="20174" xr:uid="{00000000-0005-0000-0000-0000E04E0000}"/>
    <cellStyle name="년 4 4 2 2" xfId="20175" xr:uid="{00000000-0005-0000-0000-0000E14E0000}"/>
    <cellStyle name="년 4 4 2 3" xfId="20176" xr:uid="{00000000-0005-0000-0000-0000E24E0000}"/>
    <cellStyle name="년 4 4 2 4" xfId="20177" xr:uid="{00000000-0005-0000-0000-0000E34E0000}"/>
    <cellStyle name="년 4 4 2 5" xfId="20178" xr:uid="{00000000-0005-0000-0000-0000E44E0000}"/>
    <cellStyle name="년 4 4 3" xfId="20179" xr:uid="{00000000-0005-0000-0000-0000E54E0000}"/>
    <cellStyle name="년 4 4 3 2" xfId="20180" xr:uid="{00000000-0005-0000-0000-0000E64E0000}"/>
    <cellStyle name="년 4 4 3 3" xfId="20181" xr:uid="{00000000-0005-0000-0000-0000E74E0000}"/>
    <cellStyle name="년 4 4 3 4" xfId="20182" xr:uid="{00000000-0005-0000-0000-0000E84E0000}"/>
    <cellStyle name="년 4 4 3 5" xfId="20183" xr:uid="{00000000-0005-0000-0000-0000E94E0000}"/>
    <cellStyle name="년 4 4 4" xfId="20184" xr:uid="{00000000-0005-0000-0000-0000EA4E0000}"/>
    <cellStyle name="년 4 4 4 2" xfId="20185" xr:uid="{00000000-0005-0000-0000-0000EB4E0000}"/>
    <cellStyle name="년 4 4 4 3" xfId="20186" xr:uid="{00000000-0005-0000-0000-0000EC4E0000}"/>
    <cellStyle name="년 4 4 4 4" xfId="20187" xr:uid="{00000000-0005-0000-0000-0000ED4E0000}"/>
    <cellStyle name="년 4 4 4 5" xfId="20188" xr:uid="{00000000-0005-0000-0000-0000EE4E0000}"/>
    <cellStyle name="년 4 4 5" xfId="20189" xr:uid="{00000000-0005-0000-0000-0000EF4E0000}"/>
    <cellStyle name="년 4 4 6" xfId="20190" xr:uid="{00000000-0005-0000-0000-0000F04E0000}"/>
    <cellStyle name="년 4 4 7" xfId="20191" xr:uid="{00000000-0005-0000-0000-0000F14E0000}"/>
    <cellStyle name="년 4 4 8" xfId="20192" xr:uid="{00000000-0005-0000-0000-0000F24E0000}"/>
    <cellStyle name="년 4 5" xfId="20193" xr:uid="{00000000-0005-0000-0000-0000F34E0000}"/>
    <cellStyle name="년 4 5 2" xfId="20194" xr:uid="{00000000-0005-0000-0000-0000F44E0000}"/>
    <cellStyle name="년 4 5 2 2" xfId="20195" xr:uid="{00000000-0005-0000-0000-0000F54E0000}"/>
    <cellStyle name="년 4 5 2 3" xfId="20196" xr:uid="{00000000-0005-0000-0000-0000F64E0000}"/>
    <cellStyle name="년 4 5 2 4" xfId="20197" xr:uid="{00000000-0005-0000-0000-0000F74E0000}"/>
    <cellStyle name="년 4 5 2 5" xfId="20198" xr:uid="{00000000-0005-0000-0000-0000F84E0000}"/>
    <cellStyle name="년 4 5 3" xfId="20199" xr:uid="{00000000-0005-0000-0000-0000F94E0000}"/>
    <cellStyle name="년 4 5 3 2" xfId="20200" xr:uid="{00000000-0005-0000-0000-0000FA4E0000}"/>
    <cellStyle name="년 4 5 3 3" xfId="20201" xr:uid="{00000000-0005-0000-0000-0000FB4E0000}"/>
    <cellStyle name="년 4 5 3 4" xfId="20202" xr:uid="{00000000-0005-0000-0000-0000FC4E0000}"/>
    <cellStyle name="년 4 5 3 5" xfId="20203" xr:uid="{00000000-0005-0000-0000-0000FD4E0000}"/>
    <cellStyle name="년 4 5 4" xfId="20204" xr:uid="{00000000-0005-0000-0000-0000FE4E0000}"/>
    <cellStyle name="년 4 5 4 2" xfId="20205" xr:uid="{00000000-0005-0000-0000-0000FF4E0000}"/>
    <cellStyle name="년 4 5 4 3" xfId="20206" xr:uid="{00000000-0005-0000-0000-0000004F0000}"/>
    <cellStyle name="년 4 5 4 4" xfId="20207" xr:uid="{00000000-0005-0000-0000-0000014F0000}"/>
    <cellStyle name="년 4 5 4 5" xfId="20208" xr:uid="{00000000-0005-0000-0000-0000024F0000}"/>
    <cellStyle name="년 4 5 5" xfId="20209" xr:uid="{00000000-0005-0000-0000-0000034F0000}"/>
    <cellStyle name="년 4 5 6" xfId="20210" xr:uid="{00000000-0005-0000-0000-0000044F0000}"/>
    <cellStyle name="년 4 5 7" xfId="20211" xr:uid="{00000000-0005-0000-0000-0000054F0000}"/>
    <cellStyle name="년 4 5 8" xfId="20212" xr:uid="{00000000-0005-0000-0000-0000064F0000}"/>
    <cellStyle name="년 4 6" xfId="20213" xr:uid="{00000000-0005-0000-0000-0000074F0000}"/>
    <cellStyle name="년 4 6 2" xfId="20214" xr:uid="{00000000-0005-0000-0000-0000084F0000}"/>
    <cellStyle name="년 4 6 2 2" xfId="20215" xr:uid="{00000000-0005-0000-0000-0000094F0000}"/>
    <cellStyle name="년 4 6 2 3" xfId="20216" xr:uid="{00000000-0005-0000-0000-00000A4F0000}"/>
    <cellStyle name="년 4 6 2 4" xfId="20217" xr:uid="{00000000-0005-0000-0000-00000B4F0000}"/>
    <cellStyle name="년 4 6 2 5" xfId="20218" xr:uid="{00000000-0005-0000-0000-00000C4F0000}"/>
    <cellStyle name="년 4 6 3" xfId="20219" xr:uid="{00000000-0005-0000-0000-00000D4F0000}"/>
    <cellStyle name="년 4 6 3 2" xfId="20220" xr:uid="{00000000-0005-0000-0000-00000E4F0000}"/>
    <cellStyle name="년 4 6 3 3" xfId="20221" xr:uid="{00000000-0005-0000-0000-00000F4F0000}"/>
    <cellStyle name="년 4 6 3 4" xfId="20222" xr:uid="{00000000-0005-0000-0000-0000104F0000}"/>
    <cellStyle name="년 4 6 3 5" xfId="20223" xr:uid="{00000000-0005-0000-0000-0000114F0000}"/>
    <cellStyle name="년 4 6 4" xfId="20224" xr:uid="{00000000-0005-0000-0000-0000124F0000}"/>
    <cellStyle name="년 4 6 4 2" xfId="20225" xr:uid="{00000000-0005-0000-0000-0000134F0000}"/>
    <cellStyle name="년 4 6 4 3" xfId="20226" xr:uid="{00000000-0005-0000-0000-0000144F0000}"/>
    <cellStyle name="년 4 6 4 4" xfId="20227" xr:uid="{00000000-0005-0000-0000-0000154F0000}"/>
    <cellStyle name="년 4 6 4 5" xfId="20228" xr:uid="{00000000-0005-0000-0000-0000164F0000}"/>
    <cellStyle name="년 4 6 5" xfId="20229" xr:uid="{00000000-0005-0000-0000-0000174F0000}"/>
    <cellStyle name="년 4 6 6" xfId="20230" xr:uid="{00000000-0005-0000-0000-0000184F0000}"/>
    <cellStyle name="년 4 6 7" xfId="20231" xr:uid="{00000000-0005-0000-0000-0000194F0000}"/>
    <cellStyle name="년 4 6 8" xfId="20232" xr:uid="{00000000-0005-0000-0000-00001A4F0000}"/>
    <cellStyle name="년 4 7" xfId="20233" xr:uid="{00000000-0005-0000-0000-00001B4F0000}"/>
    <cellStyle name="년 4 7 2" xfId="20234" xr:uid="{00000000-0005-0000-0000-00001C4F0000}"/>
    <cellStyle name="년 4 7 3" xfId="20235" xr:uid="{00000000-0005-0000-0000-00001D4F0000}"/>
    <cellStyle name="년 4 7 4" xfId="20236" xr:uid="{00000000-0005-0000-0000-00001E4F0000}"/>
    <cellStyle name="년 4 7 5" xfId="20237" xr:uid="{00000000-0005-0000-0000-00001F4F0000}"/>
    <cellStyle name="년 4 8" xfId="20238" xr:uid="{00000000-0005-0000-0000-0000204F0000}"/>
    <cellStyle name="년 4 8 2" xfId="20239" xr:uid="{00000000-0005-0000-0000-0000214F0000}"/>
    <cellStyle name="년 4 8 3" xfId="20240" xr:uid="{00000000-0005-0000-0000-0000224F0000}"/>
    <cellStyle name="년 4 8 4" xfId="20241" xr:uid="{00000000-0005-0000-0000-0000234F0000}"/>
    <cellStyle name="년 4 8 5" xfId="20242" xr:uid="{00000000-0005-0000-0000-0000244F0000}"/>
    <cellStyle name="년 4 9" xfId="20243" xr:uid="{00000000-0005-0000-0000-0000254F0000}"/>
    <cellStyle name="년 4 9 2" xfId="20244" xr:uid="{00000000-0005-0000-0000-0000264F0000}"/>
    <cellStyle name="년 4 9 3" xfId="20245" xr:uid="{00000000-0005-0000-0000-0000274F0000}"/>
    <cellStyle name="년 4 9 4" xfId="20246" xr:uid="{00000000-0005-0000-0000-0000284F0000}"/>
    <cellStyle name="년 4 9 5" xfId="20247" xr:uid="{00000000-0005-0000-0000-0000294F0000}"/>
    <cellStyle name="년 5" xfId="20248" xr:uid="{00000000-0005-0000-0000-00002A4F0000}"/>
    <cellStyle name="년 5 10" xfId="20249" xr:uid="{00000000-0005-0000-0000-00002B4F0000}"/>
    <cellStyle name="년 5 11" xfId="20250" xr:uid="{00000000-0005-0000-0000-00002C4F0000}"/>
    <cellStyle name="년 5 2" xfId="20251" xr:uid="{00000000-0005-0000-0000-00002D4F0000}"/>
    <cellStyle name="년 5 2 2" xfId="20252" xr:uid="{00000000-0005-0000-0000-00002E4F0000}"/>
    <cellStyle name="년 5 2 2 2" xfId="20253" xr:uid="{00000000-0005-0000-0000-00002F4F0000}"/>
    <cellStyle name="년 5 2 2 3" xfId="20254" xr:uid="{00000000-0005-0000-0000-0000304F0000}"/>
    <cellStyle name="년 5 2 2 4" xfId="20255" xr:uid="{00000000-0005-0000-0000-0000314F0000}"/>
    <cellStyle name="년 5 2 2 5" xfId="20256" xr:uid="{00000000-0005-0000-0000-0000324F0000}"/>
    <cellStyle name="년 5 2 3" xfId="20257" xr:uid="{00000000-0005-0000-0000-0000334F0000}"/>
    <cellStyle name="년 5 2 3 2" xfId="20258" xr:uid="{00000000-0005-0000-0000-0000344F0000}"/>
    <cellStyle name="년 5 2 3 3" xfId="20259" xr:uid="{00000000-0005-0000-0000-0000354F0000}"/>
    <cellStyle name="년 5 2 3 4" xfId="20260" xr:uid="{00000000-0005-0000-0000-0000364F0000}"/>
    <cellStyle name="년 5 2 3 5" xfId="20261" xr:uid="{00000000-0005-0000-0000-0000374F0000}"/>
    <cellStyle name="년 5 2 4" xfId="20262" xr:uid="{00000000-0005-0000-0000-0000384F0000}"/>
    <cellStyle name="년 5 2 4 2" xfId="20263" xr:uid="{00000000-0005-0000-0000-0000394F0000}"/>
    <cellStyle name="년 5 2 4 3" xfId="20264" xr:uid="{00000000-0005-0000-0000-00003A4F0000}"/>
    <cellStyle name="년 5 2 4 4" xfId="20265" xr:uid="{00000000-0005-0000-0000-00003B4F0000}"/>
    <cellStyle name="년 5 2 4 5" xfId="20266" xr:uid="{00000000-0005-0000-0000-00003C4F0000}"/>
    <cellStyle name="년 5 2 5" xfId="20267" xr:uid="{00000000-0005-0000-0000-00003D4F0000}"/>
    <cellStyle name="년 5 2 6" xfId="20268" xr:uid="{00000000-0005-0000-0000-00003E4F0000}"/>
    <cellStyle name="년 5 2 7" xfId="20269" xr:uid="{00000000-0005-0000-0000-00003F4F0000}"/>
    <cellStyle name="년 5 2 8" xfId="20270" xr:uid="{00000000-0005-0000-0000-0000404F0000}"/>
    <cellStyle name="년 5 3" xfId="20271" xr:uid="{00000000-0005-0000-0000-0000414F0000}"/>
    <cellStyle name="년 5 3 2" xfId="20272" xr:uid="{00000000-0005-0000-0000-0000424F0000}"/>
    <cellStyle name="년 5 3 2 2" xfId="20273" xr:uid="{00000000-0005-0000-0000-0000434F0000}"/>
    <cellStyle name="년 5 3 2 3" xfId="20274" xr:uid="{00000000-0005-0000-0000-0000444F0000}"/>
    <cellStyle name="년 5 3 2 4" xfId="20275" xr:uid="{00000000-0005-0000-0000-0000454F0000}"/>
    <cellStyle name="년 5 3 2 5" xfId="20276" xr:uid="{00000000-0005-0000-0000-0000464F0000}"/>
    <cellStyle name="년 5 3 3" xfId="20277" xr:uid="{00000000-0005-0000-0000-0000474F0000}"/>
    <cellStyle name="년 5 3 3 2" xfId="20278" xr:uid="{00000000-0005-0000-0000-0000484F0000}"/>
    <cellStyle name="년 5 3 3 3" xfId="20279" xr:uid="{00000000-0005-0000-0000-0000494F0000}"/>
    <cellStyle name="년 5 3 3 4" xfId="20280" xr:uid="{00000000-0005-0000-0000-00004A4F0000}"/>
    <cellStyle name="년 5 3 3 5" xfId="20281" xr:uid="{00000000-0005-0000-0000-00004B4F0000}"/>
    <cellStyle name="년 5 3 4" xfId="20282" xr:uid="{00000000-0005-0000-0000-00004C4F0000}"/>
    <cellStyle name="년 5 3 4 2" xfId="20283" xr:uid="{00000000-0005-0000-0000-00004D4F0000}"/>
    <cellStyle name="년 5 3 4 3" xfId="20284" xr:uid="{00000000-0005-0000-0000-00004E4F0000}"/>
    <cellStyle name="년 5 3 4 4" xfId="20285" xr:uid="{00000000-0005-0000-0000-00004F4F0000}"/>
    <cellStyle name="년 5 3 4 5" xfId="20286" xr:uid="{00000000-0005-0000-0000-0000504F0000}"/>
    <cellStyle name="년 5 3 5" xfId="20287" xr:uid="{00000000-0005-0000-0000-0000514F0000}"/>
    <cellStyle name="년 5 3 6" xfId="20288" xr:uid="{00000000-0005-0000-0000-0000524F0000}"/>
    <cellStyle name="년 5 3 7" xfId="20289" xr:uid="{00000000-0005-0000-0000-0000534F0000}"/>
    <cellStyle name="년 5 3 8" xfId="20290" xr:uid="{00000000-0005-0000-0000-0000544F0000}"/>
    <cellStyle name="년 5 4" xfId="20291" xr:uid="{00000000-0005-0000-0000-0000554F0000}"/>
    <cellStyle name="년 5 4 2" xfId="20292" xr:uid="{00000000-0005-0000-0000-0000564F0000}"/>
    <cellStyle name="년 5 4 2 2" xfId="20293" xr:uid="{00000000-0005-0000-0000-0000574F0000}"/>
    <cellStyle name="년 5 4 2 3" xfId="20294" xr:uid="{00000000-0005-0000-0000-0000584F0000}"/>
    <cellStyle name="년 5 4 2 4" xfId="20295" xr:uid="{00000000-0005-0000-0000-0000594F0000}"/>
    <cellStyle name="년 5 4 2 5" xfId="20296" xr:uid="{00000000-0005-0000-0000-00005A4F0000}"/>
    <cellStyle name="년 5 4 3" xfId="20297" xr:uid="{00000000-0005-0000-0000-00005B4F0000}"/>
    <cellStyle name="년 5 4 3 2" xfId="20298" xr:uid="{00000000-0005-0000-0000-00005C4F0000}"/>
    <cellStyle name="년 5 4 3 3" xfId="20299" xr:uid="{00000000-0005-0000-0000-00005D4F0000}"/>
    <cellStyle name="년 5 4 3 4" xfId="20300" xr:uid="{00000000-0005-0000-0000-00005E4F0000}"/>
    <cellStyle name="년 5 4 3 5" xfId="20301" xr:uid="{00000000-0005-0000-0000-00005F4F0000}"/>
    <cellStyle name="년 5 4 4" xfId="20302" xr:uid="{00000000-0005-0000-0000-0000604F0000}"/>
    <cellStyle name="년 5 4 4 2" xfId="20303" xr:uid="{00000000-0005-0000-0000-0000614F0000}"/>
    <cellStyle name="년 5 4 4 3" xfId="20304" xr:uid="{00000000-0005-0000-0000-0000624F0000}"/>
    <cellStyle name="년 5 4 4 4" xfId="20305" xr:uid="{00000000-0005-0000-0000-0000634F0000}"/>
    <cellStyle name="년 5 4 4 5" xfId="20306" xr:uid="{00000000-0005-0000-0000-0000644F0000}"/>
    <cellStyle name="년 5 4 5" xfId="20307" xr:uid="{00000000-0005-0000-0000-0000654F0000}"/>
    <cellStyle name="년 5 4 6" xfId="20308" xr:uid="{00000000-0005-0000-0000-0000664F0000}"/>
    <cellStyle name="년 5 4 7" xfId="20309" xr:uid="{00000000-0005-0000-0000-0000674F0000}"/>
    <cellStyle name="년 5 4 8" xfId="20310" xr:uid="{00000000-0005-0000-0000-0000684F0000}"/>
    <cellStyle name="년 5 5" xfId="20311" xr:uid="{00000000-0005-0000-0000-0000694F0000}"/>
    <cellStyle name="년 5 5 2" xfId="20312" xr:uid="{00000000-0005-0000-0000-00006A4F0000}"/>
    <cellStyle name="년 5 5 3" xfId="20313" xr:uid="{00000000-0005-0000-0000-00006B4F0000}"/>
    <cellStyle name="년 5 5 4" xfId="20314" xr:uid="{00000000-0005-0000-0000-00006C4F0000}"/>
    <cellStyle name="년 5 5 5" xfId="20315" xr:uid="{00000000-0005-0000-0000-00006D4F0000}"/>
    <cellStyle name="년 5 6" xfId="20316" xr:uid="{00000000-0005-0000-0000-00006E4F0000}"/>
    <cellStyle name="년 5 6 2" xfId="20317" xr:uid="{00000000-0005-0000-0000-00006F4F0000}"/>
    <cellStyle name="년 5 6 3" xfId="20318" xr:uid="{00000000-0005-0000-0000-0000704F0000}"/>
    <cellStyle name="년 5 6 4" xfId="20319" xr:uid="{00000000-0005-0000-0000-0000714F0000}"/>
    <cellStyle name="년 5 6 5" xfId="20320" xr:uid="{00000000-0005-0000-0000-0000724F0000}"/>
    <cellStyle name="년 5 7" xfId="20321" xr:uid="{00000000-0005-0000-0000-0000734F0000}"/>
    <cellStyle name="년 5 7 2" xfId="20322" xr:uid="{00000000-0005-0000-0000-0000744F0000}"/>
    <cellStyle name="년 5 7 3" xfId="20323" xr:uid="{00000000-0005-0000-0000-0000754F0000}"/>
    <cellStyle name="년 5 7 4" xfId="20324" xr:uid="{00000000-0005-0000-0000-0000764F0000}"/>
    <cellStyle name="년 5 7 5" xfId="20325" xr:uid="{00000000-0005-0000-0000-0000774F0000}"/>
    <cellStyle name="년 5 8" xfId="20326" xr:uid="{00000000-0005-0000-0000-0000784F0000}"/>
    <cellStyle name="년 5 9" xfId="20327" xr:uid="{00000000-0005-0000-0000-0000794F0000}"/>
    <cellStyle name="년 6" xfId="20328" xr:uid="{00000000-0005-0000-0000-00007A4F0000}"/>
    <cellStyle name="년 6 10" xfId="20329" xr:uid="{00000000-0005-0000-0000-00007B4F0000}"/>
    <cellStyle name="년 6 11" xfId="20330" xr:uid="{00000000-0005-0000-0000-00007C4F0000}"/>
    <cellStyle name="년 6 2" xfId="20331" xr:uid="{00000000-0005-0000-0000-00007D4F0000}"/>
    <cellStyle name="년 6 2 2" xfId="20332" xr:uid="{00000000-0005-0000-0000-00007E4F0000}"/>
    <cellStyle name="년 6 2 2 2" xfId="20333" xr:uid="{00000000-0005-0000-0000-00007F4F0000}"/>
    <cellStyle name="년 6 2 2 3" xfId="20334" xr:uid="{00000000-0005-0000-0000-0000804F0000}"/>
    <cellStyle name="년 6 2 2 4" xfId="20335" xr:uid="{00000000-0005-0000-0000-0000814F0000}"/>
    <cellStyle name="년 6 2 2 5" xfId="20336" xr:uid="{00000000-0005-0000-0000-0000824F0000}"/>
    <cellStyle name="년 6 2 3" xfId="20337" xr:uid="{00000000-0005-0000-0000-0000834F0000}"/>
    <cellStyle name="년 6 2 3 2" xfId="20338" xr:uid="{00000000-0005-0000-0000-0000844F0000}"/>
    <cellStyle name="년 6 2 3 3" xfId="20339" xr:uid="{00000000-0005-0000-0000-0000854F0000}"/>
    <cellStyle name="년 6 2 3 4" xfId="20340" xr:uid="{00000000-0005-0000-0000-0000864F0000}"/>
    <cellStyle name="년 6 2 3 5" xfId="20341" xr:uid="{00000000-0005-0000-0000-0000874F0000}"/>
    <cellStyle name="년 6 2 4" xfId="20342" xr:uid="{00000000-0005-0000-0000-0000884F0000}"/>
    <cellStyle name="년 6 2 4 2" xfId="20343" xr:uid="{00000000-0005-0000-0000-0000894F0000}"/>
    <cellStyle name="년 6 2 4 3" xfId="20344" xr:uid="{00000000-0005-0000-0000-00008A4F0000}"/>
    <cellStyle name="년 6 2 4 4" xfId="20345" xr:uid="{00000000-0005-0000-0000-00008B4F0000}"/>
    <cellStyle name="년 6 2 4 5" xfId="20346" xr:uid="{00000000-0005-0000-0000-00008C4F0000}"/>
    <cellStyle name="년 6 2 5" xfId="20347" xr:uid="{00000000-0005-0000-0000-00008D4F0000}"/>
    <cellStyle name="년 6 2 6" xfId="20348" xr:uid="{00000000-0005-0000-0000-00008E4F0000}"/>
    <cellStyle name="년 6 2 7" xfId="20349" xr:uid="{00000000-0005-0000-0000-00008F4F0000}"/>
    <cellStyle name="년 6 2 8" xfId="20350" xr:uid="{00000000-0005-0000-0000-0000904F0000}"/>
    <cellStyle name="년 6 3" xfId="20351" xr:uid="{00000000-0005-0000-0000-0000914F0000}"/>
    <cellStyle name="년 6 3 2" xfId="20352" xr:uid="{00000000-0005-0000-0000-0000924F0000}"/>
    <cellStyle name="년 6 3 2 2" xfId="20353" xr:uid="{00000000-0005-0000-0000-0000934F0000}"/>
    <cellStyle name="년 6 3 2 3" xfId="20354" xr:uid="{00000000-0005-0000-0000-0000944F0000}"/>
    <cellStyle name="년 6 3 2 4" xfId="20355" xr:uid="{00000000-0005-0000-0000-0000954F0000}"/>
    <cellStyle name="년 6 3 2 5" xfId="20356" xr:uid="{00000000-0005-0000-0000-0000964F0000}"/>
    <cellStyle name="년 6 3 3" xfId="20357" xr:uid="{00000000-0005-0000-0000-0000974F0000}"/>
    <cellStyle name="년 6 3 3 2" xfId="20358" xr:uid="{00000000-0005-0000-0000-0000984F0000}"/>
    <cellStyle name="년 6 3 3 3" xfId="20359" xr:uid="{00000000-0005-0000-0000-0000994F0000}"/>
    <cellStyle name="년 6 3 3 4" xfId="20360" xr:uid="{00000000-0005-0000-0000-00009A4F0000}"/>
    <cellStyle name="년 6 3 3 5" xfId="20361" xr:uid="{00000000-0005-0000-0000-00009B4F0000}"/>
    <cellStyle name="년 6 3 4" xfId="20362" xr:uid="{00000000-0005-0000-0000-00009C4F0000}"/>
    <cellStyle name="년 6 3 4 2" xfId="20363" xr:uid="{00000000-0005-0000-0000-00009D4F0000}"/>
    <cellStyle name="년 6 3 4 3" xfId="20364" xr:uid="{00000000-0005-0000-0000-00009E4F0000}"/>
    <cellStyle name="년 6 3 4 4" xfId="20365" xr:uid="{00000000-0005-0000-0000-00009F4F0000}"/>
    <cellStyle name="년 6 3 4 5" xfId="20366" xr:uid="{00000000-0005-0000-0000-0000A04F0000}"/>
    <cellStyle name="년 6 3 5" xfId="20367" xr:uid="{00000000-0005-0000-0000-0000A14F0000}"/>
    <cellStyle name="년 6 3 6" xfId="20368" xr:uid="{00000000-0005-0000-0000-0000A24F0000}"/>
    <cellStyle name="년 6 3 7" xfId="20369" xr:uid="{00000000-0005-0000-0000-0000A34F0000}"/>
    <cellStyle name="년 6 3 8" xfId="20370" xr:uid="{00000000-0005-0000-0000-0000A44F0000}"/>
    <cellStyle name="년 6 4" xfId="20371" xr:uid="{00000000-0005-0000-0000-0000A54F0000}"/>
    <cellStyle name="년 6 4 2" xfId="20372" xr:uid="{00000000-0005-0000-0000-0000A64F0000}"/>
    <cellStyle name="년 6 4 2 2" xfId="20373" xr:uid="{00000000-0005-0000-0000-0000A74F0000}"/>
    <cellStyle name="년 6 4 2 3" xfId="20374" xr:uid="{00000000-0005-0000-0000-0000A84F0000}"/>
    <cellStyle name="년 6 4 2 4" xfId="20375" xr:uid="{00000000-0005-0000-0000-0000A94F0000}"/>
    <cellStyle name="년 6 4 2 5" xfId="20376" xr:uid="{00000000-0005-0000-0000-0000AA4F0000}"/>
    <cellStyle name="년 6 4 3" xfId="20377" xr:uid="{00000000-0005-0000-0000-0000AB4F0000}"/>
    <cellStyle name="년 6 4 3 2" xfId="20378" xr:uid="{00000000-0005-0000-0000-0000AC4F0000}"/>
    <cellStyle name="년 6 4 3 3" xfId="20379" xr:uid="{00000000-0005-0000-0000-0000AD4F0000}"/>
    <cellStyle name="년 6 4 3 4" xfId="20380" xr:uid="{00000000-0005-0000-0000-0000AE4F0000}"/>
    <cellStyle name="년 6 4 3 5" xfId="20381" xr:uid="{00000000-0005-0000-0000-0000AF4F0000}"/>
    <cellStyle name="년 6 4 4" xfId="20382" xr:uid="{00000000-0005-0000-0000-0000B04F0000}"/>
    <cellStyle name="년 6 4 4 2" xfId="20383" xr:uid="{00000000-0005-0000-0000-0000B14F0000}"/>
    <cellStyle name="년 6 4 4 3" xfId="20384" xr:uid="{00000000-0005-0000-0000-0000B24F0000}"/>
    <cellStyle name="년 6 4 4 4" xfId="20385" xr:uid="{00000000-0005-0000-0000-0000B34F0000}"/>
    <cellStyle name="년 6 4 4 5" xfId="20386" xr:uid="{00000000-0005-0000-0000-0000B44F0000}"/>
    <cellStyle name="년 6 4 5" xfId="20387" xr:uid="{00000000-0005-0000-0000-0000B54F0000}"/>
    <cellStyle name="년 6 4 6" xfId="20388" xr:uid="{00000000-0005-0000-0000-0000B64F0000}"/>
    <cellStyle name="년 6 4 7" xfId="20389" xr:uid="{00000000-0005-0000-0000-0000B74F0000}"/>
    <cellStyle name="년 6 4 8" xfId="20390" xr:uid="{00000000-0005-0000-0000-0000B84F0000}"/>
    <cellStyle name="년 6 5" xfId="20391" xr:uid="{00000000-0005-0000-0000-0000B94F0000}"/>
    <cellStyle name="년 6 5 2" xfId="20392" xr:uid="{00000000-0005-0000-0000-0000BA4F0000}"/>
    <cellStyle name="년 6 5 3" xfId="20393" xr:uid="{00000000-0005-0000-0000-0000BB4F0000}"/>
    <cellStyle name="년 6 5 4" xfId="20394" xr:uid="{00000000-0005-0000-0000-0000BC4F0000}"/>
    <cellStyle name="년 6 5 5" xfId="20395" xr:uid="{00000000-0005-0000-0000-0000BD4F0000}"/>
    <cellStyle name="년 6 6" xfId="20396" xr:uid="{00000000-0005-0000-0000-0000BE4F0000}"/>
    <cellStyle name="년 6 6 2" xfId="20397" xr:uid="{00000000-0005-0000-0000-0000BF4F0000}"/>
    <cellStyle name="년 6 6 3" xfId="20398" xr:uid="{00000000-0005-0000-0000-0000C04F0000}"/>
    <cellStyle name="년 6 6 4" xfId="20399" xr:uid="{00000000-0005-0000-0000-0000C14F0000}"/>
    <cellStyle name="년 6 6 5" xfId="20400" xr:uid="{00000000-0005-0000-0000-0000C24F0000}"/>
    <cellStyle name="년 6 7" xfId="20401" xr:uid="{00000000-0005-0000-0000-0000C34F0000}"/>
    <cellStyle name="년 6 7 2" xfId="20402" xr:uid="{00000000-0005-0000-0000-0000C44F0000}"/>
    <cellStyle name="년 6 7 3" xfId="20403" xr:uid="{00000000-0005-0000-0000-0000C54F0000}"/>
    <cellStyle name="년 6 7 4" xfId="20404" xr:uid="{00000000-0005-0000-0000-0000C64F0000}"/>
    <cellStyle name="년 6 7 5" xfId="20405" xr:uid="{00000000-0005-0000-0000-0000C74F0000}"/>
    <cellStyle name="년 6 8" xfId="20406" xr:uid="{00000000-0005-0000-0000-0000C84F0000}"/>
    <cellStyle name="년 6 9" xfId="20407" xr:uid="{00000000-0005-0000-0000-0000C94F0000}"/>
    <cellStyle name="년 7" xfId="20408" xr:uid="{00000000-0005-0000-0000-0000CA4F0000}"/>
    <cellStyle name="년 7 2" xfId="20409" xr:uid="{00000000-0005-0000-0000-0000CB4F0000}"/>
    <cellStyle name="년 7 2 2" xfId="20410" xr:uid="{00000000-0005-0000-0000-0000CC4F0000}"/>
    <cellStyle name="년 7 2 3" xfId="20411" xr:uid="{00000000-0005-0000-0000-0000CD4F0000}"/>
    <cellStyle name="년 7 2 4" xfId="20412" xr:uid="{00000000-0005-0000-0000-0000CE4F0000}"/>
    <cellStyle name="년 7 2 5" xfId="20413" xr:uid="{00000000-0005-0000-0000-0000CF4F0000}"/>
    <cellStyle name="년 7 3" xfId="20414" xr:uid="{00000000-0005-0000-0000-0000D04F0000}"/>
    <cellStyle name="년 7 3 2" xfId="20415" xr:uid="{00000000-0005-0000-0000-0000D14F0000}"/>
    <cellStyle name="년 7 3 3" xfId="20416" xr:uid="{00000000-0005-0000-0000-0000D24F0000}"/>
    <cellStyle name="년 7 3 4" xfId="20417" xr:uid="{00000000-0005-0000-0000-0000D34F0000}"/>
    <cellStyle name="년 7 3 5" xfId="20418" xr:uid="{00000000-0005-0000-0000-0000D44F0000}"/>
    <cellStyle name="년 7 4" xfId="20419" xr:uid="{00000000-0005-0000-0000-0000D54F0000}"/>
    <cellStyle name="년 7 4 2" xfId="20420" xr:uid="{00000000-0005-0000-0000-0000D64F0000}"/>
    <cellStyle name="년 7 4 3" xfId="20421" xr:uid="{00000000-0005-0000-0000-0000D74F0000}"/>
    <cellStyle name="년 7 4 4" xfId="20422" xr:uid="{00000000-0005-0000-0000-0000D84F0000}"/>
    <cellStyle name="년 7 4 5" xfId="20423" xr:uid="{00000000-0005-0000-0000-0000D94F0000}"/>
    <cellStyle name="년 7 5" xfId="20424" xr:uid="{00000000-0005-0000-0000-0000DA4F0000}"/>
    <cellStyle name="년 7 6" xfId="20425" xr:uid="{00000000-0005-0000-0000-0000DB4F0000}"/>
    <cellStyle name="년 7 7" xfId="20426" xr:uid="{00000000-0005-0000-0000-0000DC4F0000}"/>
    <cellStyle name="년 7 8" xfId="20427" xr:uid="{00000000-0005-0000-0000-0000DD4F0000}"/>
    <cellStyle name="년 8" xfId="20428" xr:uid="{00000000-0005-0000-0000-0000DE4F0000}"/>
    <cellStyle name="년 8 2" xfId="20429" xr:uid="{00000000-0005-0000-0000-0000DF4F0000}"/>
    <cellStyle name="년 8 2 2" xfId="20430" xr:uid="{00000000-0005-0000-0000-0000E04F0000}"/>
    <cellStyle name="년 8 2 3" xfId="20431" xr:uid="{00000000-0005-0000-0000-0000E14F0000}"/>
    <cellStyle name="년 8 2 4" xfId="20432" xr:uid="{00000000-0005-0000-0000-0000E24F0000}"/>
    <cellStyle name="년 8 2 5" xfId="20433" xr:uid="{00000000-0005-0000-0000-0000E34F0000}"/>
    <cellStyle name="년 8 3" xfId="20434" xr:uid="{00000000-0005-0000-0000-0000E44F0000}"/>
    <cellStyle name="년 8 3 2" xfId="20435" xr:uid="{00000000-0005-0000-0000-0000E54F0000}"/>
    <cellStyle name="년 8 3 3" xfId="20436" xr:uid="{00000000-0005-0000-0000-0000E64F0000}"/>
    <cellStyle name="년 8 3 4" xfId="20437" xr:uid="{00000000-0005-0000-0000-0000E74F0000}"/>
    <cellStyle name="년 8 3 5" xfId="20438" xr:uid="{00000000-0005-0000-0000-0000E84F0000}"/>
    <cellStyle name="년 8 4" xfId="20439" xr:uid="{00000000-0005-0000-0000-0000E94F0000}"/>
    <cellStyle name="년 8 4 2" xfId="20440" xr:uid="{00000000-0005-0000-0000-0000EA4F0000}"/>
    <cellStyle name="년 8 4 3" xfId="20441" xr:uid="{00000000-0005-0000-0000-0000EB4F0000}"/>
    <cellStyle name="년 8 4 4" xfId="20442" xr:uid="{00000000-0005-0000-0000-0000EC4F0000}"/>
    <cellStyle name="년 8 4 5" xfId="20443" xr:uid="{00000000-0005-0000-0000-0000ED4F0000}"/>
    <cellStyle name="년 8 5" xfId="20444" xr:uid="{00000000-0005-0000-0000-0000EE4F0000}"/>
    <cellStyle name="년 8 6" xfId="20445" xr:uid="{00000000-0005-0000-0000-0000EF4F0000}"/>
    <cellStyle name="년 8 7" xfId="20446" xr:uid="{00000000-0005-0000-0000-0000F04F0000}"/>
    <cellStyle name="년 8 8" xfId="20447" xr:uid="{00000000-0005-0000-0000-0000F14F0000}"/>
    <cellStyle name="년 9" xfId="20448" xr:uid="{00000000-0005-0000-0000-0000F24F0000}"/>
    <cellStyle name="년 9 2" xfId="20449" xr:uid="{00000000-0005-0000-0000-0000F34F0000}"/>
    <cellStyle name="년 9 2 2" xfId="20450" xr:uid="{00000000-0005-0000-0000-0000F44F0000}"/>
    <cellStyle name="년 9 2 3" xfId="20451" xr:uid="{00000000-0005-0000-0000-0000F54F0000}"/>
    <cellStyle name="년 9 2 4" xfId="20452" xr:uid="{00000000-0005-0000-0000-0000F64F0000}"/>
    <cellStyle name="년 9 2 5" xfId="20453" xr:uid="{00000000-0005-0000-0000-0000F74F0000}"/>
    <cellStyle name="년 9 3" xfId="20454" xr:uid="{00000000-0005-0000-0000-0000F84F0000}"/>
    <cellStyle name="년 9 3 2" xfId="20455" xr:uid="{00000000-0005-0000-0000-0000F94F0000}"/>
    <cellStyle name="년 9 3 3" xfId="20456" xr:uid="{00000000-0005-0000-0000-0000FA4F0000}"/>
    <cellStyle name="년 9 3 4" xfId="20457" xr:uid="{00000000-0005-0000-0000-0000FB4F0000}"/>
    <cellStyle name="년 9 3 5" xfId="20458" xr:uid="{00000000-0005-0000-0000-0000FC4F0000}"/>
    <cellStyle name="년 9 4" xfId="20459" xr:uid="{00000000-0005-0000-0000-0000FD4F0000}"/>
    <cellStyle name="년 9 4 2" xfId="20460" xr:uid="{00000000-0005-0000-0000-0000FE4F0000}"/>
    <cellStyle name="년 9 4 3" xfId="20461" xr:uid="{00000000-0005-0000-0000-0000FF4F0000}"/>
    <cellStyle name="년 9 4 4" xfId="20462" xr:uid="{00000000-0005-0000-0000-000000500000}"/>
    <cellStyle name="년 9 4 5" xfId="20463" xr:uid="{00000000-0005-0000-0000-000001500000}"/>
    <cellStyle name="년 9 5" xfId="20464" xr:uid="{00000000-0005-0000-0000-000002500000}"/>
    <cellStyle name="년 9 6" xfId="20465" xr:uid="{00000000-0005-0000-0000-000003500000}"/>
    <cellStyle name="년 9 7" xfId="20466" xr:uid="{00000000-0005-0000-0000-000004500000}"/>
    <cellStyle name="년 9 8" xfId="20467" xr:uid="{00000000-0005-0000-0000-000005500000}"/>
    <cellStyle name="년_■ 0908_사무직_이동_및_사무직_배치계획(案)-최종" xfId="20468" xr:uid="{00000000-0005-0000-0000-000006500000}"/>
    <cellStyle name="년_■ 0908_사무직_이동_및_사무직_배치계획(案)-최종 10" xfId="20469" xr:uid="{00000000-0005-0000-0000-000007500000}"/>
    <cellStyle name="년_■ 0908_사무직_이동_및_사무직_배치계획(案)-최종 2" xfId="20470" xr:uid="{00000000-0005-0000-0000-000008500000}"/>
    <cellStyle name="년_■ 0908_사무직_이동_및_사무직_배치계획(案)-최종 2 2" xfId="20471" xr:uid="{00000000-0005-0000-0000-000009500000}"/>
    <cellStyle name="년_■ 0908_사무직_이동_및_사무직_배치계획(案)-최종 2 2 10" xfId="20472" xr:uid="{00000000-0005-0000-0000-00000A500000}"/>
    <cellStyle name="년_■ 0908_사무직_이동_및_사무직_배치계획(案)-최종 2 2 11" xfId="20473" xr:uid="{00000000-0005-0000-0000-00000B500000}"/>
    <cellStyle name="년_■ 0908_사무직_이동_및_사무직_배치계획(案)-최종 2 2 12" xfId="20474" xr:uid="{00000000-0005-0000-0000-00000C500000}"/>
    <cellStyle name="년_■ 0908_사무직_이동_및_사무직_배치계획(案)-최종 2 2 2" xfId="20475" xr:uid="{00000000-0005-0000-0000-00000D500000}"/>
    <cellStyle name="년_■ 0908_사무직_이동_및_사무직_배치계획(案)-최종 2 2 2 10" xfId="20476" xr:uid="{00000000-0005-0000-0000-00000E500000}"/>
    <cellStyle name="년_■ 0908_사무직_이동_및_사무직_배치계획(案)-최종 2 2 2 11" xfId="20477" xr:uid="{00000000-0005-0000-0000-00000F500000}"/>
    <cellStyle name="년_■ 0908_사무직_이동_및_사무직_배치계획(案)-최종 2 2 2 12" xfId="20478" xr:uid="{00000000-0005-0000-0000-000010500000}"/>
    <cellStyle name="년_■ 0908_사무직_이동_및_사무직_배치계획(案)-최종 2 2 2 13" xfId="20479" xr:uid="{00000000-0005-0000-0000-000011500000}"/>
    <cellStyle name="년_■ 0908_사무직_이동_및_사무직_배치계획(案)-최종 2 2 2 2" xfId="20480" xr:uid="{00000000-0005-0000-0000-000012500000}"/>
    <cellStyle name="년_■ 0908_사무직_이동_및_사무직_배치계획(案)-최종 2 2 2 2 10" xfId="20481" xr:uid="{00000000-0005-0000-0000-000013500000}"/>
    <cellStyle name="년_■ 0908_사무직_이동_및_사무직_배치계획(案)-최종 2 2 2 2 11" xfId="20482" xr:uid="{00000000-0005-0000-0000-000014500000}"/>
    <cellStyle name="년_■ 0908_사무직_이동_및_사무직_배치계획(案)-최종 2 2 2 2 2" xfId="20483" xr:uid="{00000000-0005-0000-0000-000015500000}"/>
    <cellStyle name="년_■ 0908_사무직_이동_및_사무직_배치계획(案)-최종 2 2 2 2 2 2" xfId="20484" xr:uid="{00000000-0005-0000-0000-000016500000}"/>
    <cellStyle name="년_■ 0908_사무직_이동_및_사무직_배치계획(案)-최종 2 2 2 2 2 2 2" xfId="20485" xr:uid="{00000000-0005-0000-0000-000017500000}"/>
    <cellStyle name="년_■ 0908_사무직_이동_및_사무직_배치계획(案)-최종 2 2 2 2 2 2 3" xfId="20486" xr:uid="{00000000-0005-0000-0000-000018500000}"/>
    <cellStyle name="년_■ 0908_사무직_이동_및_사무직_배치계획(案)-최종 2 2 2 2 2 2 4" xfId="20487" xr:uid="{00000000-0005-0000-0000-000019500000}"/>
    <cellStyle name="년_■ 0908_사무직_이동_및_사무직_배치계획(案)-최종 2 2 2 2 2 2 5" xfId="20488" xr:uid="{00000000-0005-0000-0000-00001A500000}"/>
    <cellStyle name="년_■ 0908_사무직_이동_및_사무직_배치계획(案)-최종 2 2 2 2 2 3" xfId="20489" xr:uid="{00000000-0005-0000-0000-00001B500000}"/>
    <cellStyle name="년_■ 0908_사무직_이동_및_사무직_배치계획(案)-최종 2 2 2 2 2 3 2" xfId="20490" xr:uid="{00000000-0005-0000-0000-00001C500000}"/>
    <cellStyle name="년_■ 0908_사무직_이동_및_사무직_배치계획(案)-최종 2 2 2 2 2 3 3" xfId="20491" xr:uid="{00000000-0005-0000-0000-00001D500000}"/>
    <cellStyle name="년_■ 0908_사무직_이동_및_사무직_배치계획(案)-최종 2 2 2 2 2 3 4" xfId="20492" xr:uid="{00000000-0005-0000-0000-00001E500000}"/>
    <cellStyle name="년_■ 0908_사무직_이동_및_사무직_배치계획(案)-최종 2 2 2 2 2 3 5" xfId="20493" xr:uid="{00000000-0005-0000-0000-00001F500000}"/>
    <cellStyle name="년_■ 0908_사무직_이동_및_사무직_배치계획(案)-최종 2 2 2 2 2 4" xfId="20494" xr:uid="{00000000-0005-0000-0000-000020500000}"/>
    <cellStyle name="년_■ 0908_사무직_이동_및_사무직_배치계획(案)-최종 2 2 2 2 2 4 2" xfId="20495" xr:uid="{00000000-0005-0000-0000-000021500000}"/>
    <cellStyle name="년_■ 0908_사무직_이동_및_사무직_배치계획(案)-최종 2 2 2 2 2 4 3" xfId="20496" xr:uid="{00000000-0005-0000-0000-000022500000}"/>
    <cellStyle name="년_■ 0908_사무직_이동_및_사무직_배치계획(案)-최종 2 2 2 2 2 4 4" xfId="20497" xr:uid="{00000000-0005-0000-0000-000023500000}"/>
    <cellStyle name="년_■ 0908_사무직_이동_및_사무직_배치계획(案)-최종 2 2 2 2 2 4 5" xfId="20498" xr:uid="{00000000-0005-0000-0000-000024500000}"/>
    <cellStyle name="년_■ 0908_사무직_이동_및_사무직_배치계획(案)-최종 2 2 2 2 2 5" xfId="20499" xr:uid="{00000000-0005-0000-0000-000025500000}"/>
    <cellStyle name="년_■ 0908_사무직_이동_및_사무직_배치계획(案)-최종 2 2 2 2 2 6" xfId="20500" xr:uid="{00000000-0005-0000-0000-000026500000}"/>
    <cellStyle name="년_■ 0908_사무직_이동_및_사무직_배치계획(案)-최종 2 2 2 2 2 7" xfId="20501" xr:uid="{00000000-0005-0000-0000-000027500000}"/>
    <cellStyle name="년_■ 0908_사무직_이동_및_사무직_배치계획(案)-최종 2 2 2 2 2 8" xfId="20502" xr:uid="{00000000-0005-0000-0000-000028500000}"/>
    <cellStyle name="년_■ 0908_사무직_이동_및_사무직_배치계획(案)-최종 2 2 2 2 3" xfId="20503" xr:uid="{00000000-0005-0000-0000-000029500000}"/>
    <cellStyle name="년_■ 0908_사무직_이동_및_사무직_배치계획(案)-최종 2 2 2 2 3 2" xfId="20504" xr:uid="{00000000-0005-0000-0000-00002A500000}"/>
    <cellStyle name="년_■ 0908_사무직_이동_및_사무직_배치계획(案)-최종 2 2 2 2 3 2 2" xfId="20505" xr:uid="{00000000-0005-0000-0000-00002B500000}"/>
    <cellStyle name="년_■ 0908_사무직_이동_및_사무직_배치계획(案)-최종 2 2 2 2 3 2 3" xfId="20506" xr:uid="{00000000-0005-0000-0000-00002C500000}"/>
    <cellStyle name="년_■ 0908_사무직_이동_및_사무직_배치계획(案)-최종 2 2 2 2 3 2 4" xfId="20507" xr:uid="{00000000-0005-0000-0000-00002D500000}"/>
    <cellStyle name="년_■ 0908_사무직_이동_및_사무직_배치계획(案)-최종 2 2 2 2 3 2 5" xfId="20508" xr:uid="{00000000-0005-0000-0000-00002E500000}"/>
    <cellStyle name="년_■ 0908_사무직_이동_및_사무직_배치계획(案)-최종 2 2 2 2 3 3" xfId="20509" xr:uid="{00000000-0005-0000-0000-00002F500000}"/>
    <cellStyle name="년_■ 0908_사무직_이동_및_사무직_배치계획(案)-최종 2 2 2 2 3 3 2" xfId="20510" xr:uid="{00000000-0005-0000-0000-000030500000}"/>
    <cellStyle name="년_■ 0908_사무직_이동_및_사무직_배치계획(案)-최종 2 2 2 2 3 3 3" xfId="20511" xr:uid="{00000000-0005-0000-0000-000031500000}"/>
    <cellStyle name="년_■ 0908_사무직_이동_및_사무직_배치계획(案)-최종 2 2 2 2 3 3 4" xfId="20512" xr:uid="{00000000-0005-0000-0000-000032500000}"/>
    <cellStyle name="년_■ 0908_사무직_이동_및_사무직_배치계획(案)-최종 2 2 2 2 3 3 5" xfId="20513" xr:uid="{00000000-0005-0000-0000-000033500000}"/>
    <cellStyle name="년_■ 0908_사무직_이동_및_사무직_배치계획(案)-최종 2 2 2 2 3 4" xfId="20514" xr:uid="{00000000-0005-0000-0000-000034500000}"/>
    <cellStyle name="년_■ 0908_사무직_이동_및_사무직_배치계획(案)-최종 2 2 2 2 3 4 2" xfId="20515" xr:uid="{00000000-0005-0000-0000-000035500000}"/>
    <cellStyle name="년_■ 0908_사무직_이동_및_사무직_배치계획(案)-최종 2 2 2 2 3 4 3" xfId="20516" xr:uid="{00000000-0005-0000-0000-000036500000}"/>
    <cellStyle name="년_■ 0908_사무직_이동_및_사무직_배치계획(案)-최종 2 2 2 2 3 4 4" xfId="20517" xr:uid="{00000000-0005-0000-0000-000037500000}"/>
    <cellStyle name="년_■ 0908_사무직_이동_및_사무직_배치계획(案)-최종 2 2 2 2 3 4 5" xfId="20518" xr:uid="{00000000-0005-0000-0000-000038500000}"/>
    <cellStyle name="년_■ 0908_사무직_이동_및_사무직_배치계획(案)-최종 2 2 2 2 3 5" xfId="20519" xr:uid="{00000000-0005-0000-0000-000039500000}"/>
    <cellStyle name="년_■ 0908_사무직_이동_및_사무직_배치계획(案)-최종 2 2 2 2 3 6" xfId="20520" xr:uid="{00000000-0005-0000-0000-00003A500000}"/>
    <cellStyle name="년_■ 0908_사무직_이동_및_사무직_배치계획(案)-최종 2 2 2 2 3 7" xfId="20521" xr:uid="{00000000-0005-0000-0000-00003B500000}"/>
    <cellStyle name="년_■ 0908_사무직_이동_및_사무직_배치계획(案)-최종 2 2 2 2 3 8" xfId="20522" xr:uid="{00000000-0005-0000-0000-00003C500000}"/>
    <cellStyle name="년_■ 0908_사무직_이동_및_사무직_배치계획(案)-최종 2 2 2 2 4" xfId="20523" xr:uid="{00000000-0005-0000-0000-00003D500000}"/>
    <cellStyle name="년_■ 0908_사무직_이동_및_사무직_배치계획(案)-최종 2 2 2 2 4 2" xfId="20524" xr:uid="{00000000-0005-0000-0000-00003E500000}"/>
    <cellStyle name="년_■ 0908_사무직_이동_및_사무직_배치계획(案)-최종 2 2 2 2 4 2 2" xfId="20525" xr:uid="{00000000-0005-0000-0000-00003F500000}"/>
    <cellStyle name="년_■ 0908_사무직_이동_및_사무직_배치계획(案)-최종 2 2 2 2 4 2 3" xfId="20526" xr:uid="{00000000-0005-0000-0000-000040500000}"/>
    <cellStyle name="년_■ 0908_사무직_이동_및_사무직_배치계획(案)-최종 2 2 2 2 4 2 4" xfId="20527" xr:uid="{00000000-0005-0000-0000-000041500000}"/>
    <cellStyle name="년_■ 0908_사무직_이동_및_사무직_배치계획(案)-최종 2 2 2 2 4 2 5" xfId="20528" xr:uid="{00000000-0005-0000-0000-000042500000}"/>
    <cellStyle name="년_■ 0908_사무직_이동_및_사무직_배치계획(案)-최종 2 2 2 2 4 3" xfId="20529" xr:uid="{00000000-0005-0000-0000-000043500000}"/>
    <cellStyle name="년_■ 0908_사무직_이동_및_사무직_배치계획(案)-최종 2 2 2 2 4 3 2" xfId="20530" xr:uid="{00000000-0005-0000-0000-000044500000}"/>
    <cellStyle name="년_■ 0908_사무직_이동_및_사무직_배치계획(案)-최종 2 2 2 2 4 3 3" xfId="20531" xr:uid="{00000000-0005-0000-0000-000045500000}"/>
    <cellStyle name="년_■ 0908_사무직_이동_및_사무직_배치계획(案)-최종 2 2 2 2 4 3 4" xfId="20532" xr:uid="{00000000-0005-0000-0000-000046500000}"/>
    <cellStyle name="년_■ 0908_사무직_이동_및_사무직_배치계획(案)-최종 2 2 2 2 4 3 5" xfId="20533" xr:uid="{00000000-0005-0000-0000-000047500000}"/>
    <cellStyle name="년_■ 0908_사무직_이동_및_사무직_배치계획(案)-최종 2 2 2 2 4 4" xfId="20534" xr:uid="{00000000-0005-0000-0000-000048500000}"/>
    <cellStyle name="년_■ 0908_사무직_이동_및_사무직_배치계획(案)-최종 2 2 2 2 4 4 2" xfId="20535" xr:uid="{00000000-0005-0000-0000-000049500000}"/>
    <cellStyle name="년_■ 0908_사무직_이동_및_사무직_배치계획(案)-최종 2 2 2 2 4 4 3" xfId="20536" xr:uid="{00000000-0005-0000-0000-00004A500000}"/>
    <cellStyle name="년_■ 0908_사무직_이동_및_사무직_배치계획(案)-최종 2 2 2 2 4 4 4" xfId="20537" xr:uid="{00000000-0005-0000-0000-00004B500000}"/>
    <cellStyle name="년_■ 0908_사무직_이동_및_사무직_배치계획(案)-최종 2 2 2 2 4 4 5" xfId="20538" xr:uid="{00000000-0005-0000-0000-00004C500000}"/>
    <cellStyle name="년_■ 0908_사무직_이동_및_사무직_배치계획(案)-최종 2 2 2 2 4 5" xfId="20539" xr:uid="{00000000-0005-0000-0000-00004D500000}"/>
    <cellStyle name="년_■ 0908_사무직_이동_및_사무직_배치계획(案)-최종 2 2 2 2 4 6" xfId="20540" xr:uid="{00000000-0005-0000-0000-00004E500000}"/>
    <cellStyle name="년_■ 0908_사무직_이동_및_사무직_배치계획(案)-최종 2 2 2 2 4 7" xfId="20541" xr:uid="{00000000-0005-0000-0000-00004F500000}"/>
    <cellStyle name="년_■ 0908_사무직_이동_및_사무직_배치계획(案)-최종 2 2 2 2 4 8" xfId="20542" xr:uid="{00000000-0005-0000-0000-000050500000}"/>
    <cellStyle name="년_■ 0908_사무직_이동_및_사무직_배치계획(案)-최종 2 2 2 2 5" xfId="20543" xr:uid="{00000000-0005-0000-0000-000051500000}"/>
    <cellStyle name="년_■ 0908_사무직_이동_및_사무직_배치계획(案)-최종 2 2 2 2 5 2" xfId="20544" xr:uid="{00000000-0005-0000-0000-000052500000}"/>
    <cellStyle name="년_■ 0908_사무직_이동_및_사무직_배치계획(案)-최종 2 2 2 2 5 3" xfId="20545" xr:uid="{00000000-0005-0000-0000-000053500000}"/>
    <cellStyle name="년_■ 0908_사무직_이동_및_사무직_배치계획(案)-최종 2 2 2 2 5 4" xfId="20546" xr:uid="{00000000-0005-0000-0000-000054500000}"/>
    <cellStyle name="년_■ 0908_사무직_이동_및_사무직_배치계획(案)-최종 2 2 2 2 5 5" xfId="20547" xr:uid="{00000000-0005-0000-0000-000055500000}"/>
    <cellStyle name="년_■ 0908_사무직_이동_및_사무직_배치계획(案)-최종 2 2 2 2 6" xfId="20548" xr:uid="{00000000-0005-0000-0000-000056500000}"/>
    <cellStyle name="년_■ 0908_사무직_이동_및_사무직_배치계획(案)-최종 2 2 2 2 6 2" xfId="20549" xr:uid="{00000000-0005-0000-0000-000057500000}"/>
    <cellStyle name="년_■ 0908_사무직_이동_및_사무직_배치계획(案)-최종 2 2 2 2 6 3" xfId="20550" xr:uid="{00000000-0005-0000-0000-000058500000}"/>
    <cellStyle name="년_■ 0908_사무직_이동_및_사무직_배치계획(案)-최종 2 2 2 2 6 4" xfId="20551" xr:uid="{00000000-0005-0000-0000-000059500000}"/>
    <cellStyle name="년_■ 0908_사무직_이동_및_사무직_배치계획(案)-최종 2 2 2 2 6 5" xfId="20552" xr:uid="{00000000-0005-0000-0000-00005A500000}"/>
    <cellStyle name="년_■ 0908_사무직_이동_및_사무직_배치계획(案)-최종 2 2 2 2 7" xfId="20553" xr:uid="{00000000-0005-0000-0000-00005B500000}"/>
    <cellStyle name="년_■ 0908_사무직_이동_및_사무직_배치계획(案)-최종 2 2 2 2 7 2" xfId="20554" xr:uid="{00000000-0005-0000-0000-00005C500000}"/>
    <cellStyle name="년_■ 0908_사무직_이동_및_사무직_배치계획(案)-최종 2 2 2 2 7 3" xfId="20555" xr:uid="{00000000-0005-0000-0000-00005D500000}"/>
    <cellStyle name="년_■ 0908_사무직_이동_및_사무직_배치계획(案)-최종 2 2 2 2 7 4" xfId="20556" xr:uid="{00000000-0005-0000-0000-00005E500000}"/>
    <cellStyle name="년_■ 0908_사무직_이동_및_사무직_배치계획(案)-최종 2 2 2 2 7 5" xfId="20557" xr:uid="{00000000-0005-0000-0000-00005F500000}"/>
    <cellStyle name="년_■ 0908_사무직_이동_및_사무직_배치계획(案)-최종 2 2 2 2 8" xfId="20558" xr:uid="{00000000-0005-0000-0000-000060500000}"/>
    <cellStyle name="년_■ 0908_사무직_이동_및_사무직_배치계획(案)-최종 2 2 2 2 9" xfId="20559" xr:uid="{00000000-0005-0000-0000-000061500000}"/>
    <cellStyle name="년_■ 0908_사무직_이동_및_사무직_배치계획(案)-최종 2 2 2 3" xfId="20560" xr:uid="{00000000-0005-0000-0000-000062500000}"/>
    <cellStyle name="년_■ 0908_사무직_이동_및_사무직_배치계획(案)-최종 2 2 2 3 10" xfId="20561" xr:uid="{00000000-0005-0000-0000-000063500000}"/>
    <cellStyle name="년_■ 0908_사무직_이동_및_사무직_배치계획(案)-최종 2 2 2 3 11" xfId="20562" xr:uid="{00000000-0005-0000-0000-000064500000}"/>
    <cellStyle name="년_■ 0908_사무직_이동_및_사무직_배치계획(案)-최종 2 2 2 3 2" xfId="20563" xr:uid="{00000000-0005-0000-0000-000065500000}"/>
    <cellStyle name="년_■ 0908_사무직_이동_및_사무직_배치계획(案)-최종 2 2 2 3 2 2" xfId="20564" xr:uid="{00000000-0005-0000-0000-000066500000}"/>
    <cellStyle name="년_■ 0908_사무직_이동_및_사무직_배치계획(案)-최종 2 2 2 3 2 2 2" xfId="20565" xr:uid="{00000000-0005-0000-0000-000067500000}"/>
    <cellStyle name="년_■ 0908_사무직_이동_및_사무직_배치계획(案)-최종 2 2 2 3 2 2 3" xfId="20566" xr:uid="{00000000-0005-0000-0000-000068500000}"/>
    <cellStyle name="년_■ 0908_사무직_이동_및_사무직_배치계획(案)-최종 2 2 2 3 2 2 4" xfId="20567" xr:uid="{00000000-0005-0000-0000-000069500000}"/>
    <cellStyle name="년_■ 0908_사무직_이동_및_사무직_배치계획(案)-최종 2 2 2 3 2 2 5" xfId="20568" xr:uid="{00000000-0005-0000-0000-00006A500000}"/>
    <cellStyle name="년_■ 0908_사무직_이동_및_사무직_배치계획(案)-최종 2 2 2 3 2 3" xfId="20569" xr:uid="{00000000-0005-0000-0000-00006B500000}"/>
    <cellStyle name="년_■ 0908_사무직_이동_및_사무직_배치계획(案)-최종 2 2 2 3 2 3 2" xfId="20570" xr:uid="{00000000-0005-0000-0000-00006C500000}"/>
    <cellStyle name="년_■ 0908_사무직_이동_및_사무직_배치계획(案)-최종 2 2 2 3 2 3 3" xfId="20571" xr:uid="{00000000-0005-0000-0000-00006D500000}"/>
    <cellStyle name="년_■ 0908_사무직_이동_및_사무직_배치계획(案)-최종 2 2 2 3 2 3 4" xfId="20572" xr:uid="{00000000-0005-0000-0000-00006E500000}"/>
    <cellStyle name="년_■ 0908_사무직_이동_및_사무직_배치계획(案)-최종 2 2 2 3 2 3 5" xfId="20573" xr:uid="{00000000-0005-0000-0000-00006F500000}"/>
    <cellStyle name="년_■ 0908_사무직_이동_및_사무직_배치계획(案)-최종 2 2 2 3 2 4" xfId="20574" xr:uid="{00000000-0005-0000-0000-000070500000}"/>
    <cellStyle name="년_■ 0908_사무직_이동_및_사무직_배치계획(案)-최종 2 2 2 3 2 4 2" xfId="20575" xr:uid="{00000000-0005-0000-0000-000071500000}"/>
    <cellStyle name="년_■ 0908_사무직_이동_및_사무직_배치계획(案)-최종 2 2 2 3 2 4 3" xfId="20576" xr:uid="{00000000-0005-0000-0000-000072500000}"/>
    <cellStyle name="년_■ 0908_사무직_이동_및_사무직_배치계획(案)-최종 2 2 2 3 2 4 4" xfId="20577" xr:uid="{00000000-0005-0000-0000-000073500000}"/>
    <cellStyle name="년_■ 0908_사무직_이동_및_사무직_배치계획(案)-최종 2 2 2 3 2 4 5" xfId="20578" xr:uid="{00000000-0005-0000-0000-000074500000}"/>
    <cellStyle name="년_■ 0908_사무직_이동_및_사무직_배치계획(案)-최종 2 2 2 3 2 5" xfId="20579" xr:uid="{00000000-0005-0000-0000-000075500000}"/>
    <cellStyle name="년_■ 0908_사무직_이동_및_사무직_배치계획(案)-최종 2 2 2 3 2 6" xfId="20580" xr:uid="{00000000-0005-0000-0000-000076500000}"/>
    <cellStyle name="년_■ 0908_사무직_이동_및_사무직_배치계획(案)-최종 2 2 2 3 2 7" xfId="20581" xr:uid="{00000000-0005-0000-0000-000077500000}"/>
    <cellStyle name="년_■ 0908_사무직_이동_및_사무직_배치계획(案)-최종 2 2 2 3 2 8" xfId="20582" xr:uid="{00000000-0005-0000-0000-000078500000}"/>
    <cellStyle name="년_■ 0908_사무직_이동_및_사무직_배치계획(案)-최종 2 2 2 3 3" xfId="20583" xr:uid="{00000000-0005-0000-0000-000079500000}"/>
    <cellStyle name="년_■ 0908_사무직_이동_및_사무직_배치계획(案)-최종 2 2 2 3 3 2" xfId="20584" xr:uid="{00000000-0005-0000-0000-00007A500000}"/>
    <cellStyle name="년_■ 0908_사무직_이동_및_사무직_배치계획(案)-최종 2 2 2 3 3 2 2" xfId="20585" xr:uid="{00000000-0005-0000-0000-00007B500000}"/>
    <cellStyle name="년_■ 0908_사무직_이동_및_사무직_배치계획(案)-최종 2 2 2 3 3 2 3" xfId="20586" xr:uid="{00000000-0005-0000-0000-00007C500000}"/>
    <cellStyle name="년_■ 0908_사무직_이동_및_사무직_배치계획(案)-최종 2 2 2 3 3 2 4" xfId="20587" xr:uid="{00000000-0005-0000-0000-00007D500000}"/>
    <cellStyle name="년_■ 0908_사무직_이동_및_사무직_배치계획(案)-최종 2 2 2 3 3 2 5" xfId="20588" xr:uid="{00000000-0005-0000-0000-00007E500000}"/>
    <cellStyle name="년_■ 0908_사무직_이동_및_사무직_배치계획(案)-최종 2 2 2 3 3 3" xfId="20589" xr:uid="{00000000-0005-0000-0000-00007F500000}"/>
    <cellStyle name="년_■ 0908_사무직_이동_및_사무직_배치계획(案)-최종 2 2 2 3 3 3 2" xfId="20590" xr:uid="{00000000-0005-0000-0000-000080500000}"/>
    <cellStyle name="년_■ 0908_사무직_이동_및_사무직_배치계획(案)-최종 2 2 2 3 3 3 3" xfId="20591" xr:uid="{00000000-0005-0000-0000-000081500000}"/>
    <cellStyle name="년_■ 0908_사무직_이동_및_사무직_배치계획(案)-최종 2 2 2 3 3 3 4" xfId="20592" xr:uid="{00000000-0005-0000-0000-000082500000}"/>
    <cellStyle name="년_■ 0908_사무직_이동_및_사무직_배치계획(案)-최종 2 2 2 3 3 3 5" xfId="20593" xr:uid="{00000000-0005-0000-0000-000083500000}"/>
    <cellStyle name="년_■ 0908_사무직_이동_및_사무직_배치계획(案)-최종 2 2 2 3 3 4" xfId="20594" xr:uid="{00000000-0005-0000-0000-000084500000}"/>
    <cellStyle name="년_■ 0908_사무직_이동_및_사무직_배치계획(案)-최종 2 2 2 3 3 4 2" xfId="20595" xr:uid="{00000000-0005-0000-0000-000085500000}"/>
    <cellStyle name="년_■ 0908_사무직_이동_및_사무직_배치계획(案)-최종 2 2 2 3 3 4 3" xfId="20596" xr:uid="{00000000-0005-0000-0000-000086500000}"/>
    <cellStyle name="년_■ 0908_사무직_이동_및_사무직_배치계획(案)-최종 2 2 2 3 3 4 4" xfId="20597" xr:uid="{00000000-0005-0000-0000-000087500000}"/>
    <cellStyle name="년_■ 0908_사무직_이동_및_사무직_배치계획(案)-최종 2 2 2 3 3 4 5" xfId="20598" xr:uid="{00000000-0005-0000-0000-000088500000}"/>
    <cellStyle name="년_■ 0908_사무직_이동_및_사무직_배치계획(案)-최종 2 2 2 3 3 5" xfId="20599" xr:uid="{00000000-0005-0000-0000-000089500000}"/>
    <cellStyle name="년_■ 0908_사무직_이동_및_사무직_배치계획(案)-최종 2 2 2 3 3 6" xfId="20600" xr:uid="{00000000-0005-0000-0000-00008A500000}"/>
    <cellStyle name="년_■ 0908_사무직_이동_및_사무직_배치계획(案)-최종 2 2 2 3 3 7" xfId="20601" xr:uid="{00000000-0005-0000-0000-00008B500000}"/>
    <cellStyle name="년_■ 0908_사무직_이동_및_사무직_배치계획(案)-최종 2 2 2 3 3 8" xfId="20602" xr:uid="{00000000-0005-0000-0000-00008C500000}"/>
    <cellStyle name="년_■ 0908_사무직_이동_및_사무직_배치계획(案)-최종 2 2 2 3 4" xfId="20603" xr:uid="{00000000-0005-0000-0000-00008D500000}"/>
    <cellStyle name="년_■ 0908_사무직_이동_및_사무직_배치계획(案)-최종 2 2 2 3 4 2" xfId="20604" xr:uid="{00000000-0005-0000-0000-00008E500000}"/>
    <cellStyle name="년_■ 0908_사무직_이동_및_사무직_배치계획(案)-최종 2 2 2 3 4 2 2" xfId="20605" xr:uid="{00000000-0005-0000-0000-00008F500000}"/>
    <cellStyle name="년_■ 0908_사무직_이동_및_사무직_배치계획(案)-최종 2 2 2 3 4 2 3" xfId="20606" xr:uid="{00000000-0005-0000-0000-000090500000}"/>
    <cellStyle name="년_■ 0908_사무직_이동_및_사무직_배치계획(案)-최종 2 2 2 3 4 2 4" xfId="20607" xr:uid="{00000000-0005-0000-0000-000091500000}"/>
    <cellStyle name="년_■ 0908_사무직_이동_및_사무직_배치계획(案)-최종 2 2 2 3 4 2 5" xfId="20608" xr:uid="{00000000-0005-0000-0000-000092500000}"/>
    <cellStyle name="년_■ 0908_사무직_이동_및_사무직_배치계획(案)-최종 2 2 2 3 4 3" xfId="20609" xr:uid="{00000000-0005-0000-0000-000093500000}"/>
    <cellStyle name="년_■ 0908_사무직_이동_및_사무직_배치계획(案)-최종 2 2 2 3 4 3 2" xfId="20610" xr:uid="{00000000-0005-0000-0000-000094500000}"/>
    <cellStyle name="년_■ 0908_사무직_이동_및_사무직_배치계획(案)-최종 2 2 2 3 4 3 3" xfId="20611" xr:uid="{00000000-0005-0000-0000-000095500000}"/>
    <cellStyle name="년_■ 0908_사무직_이동_및_사무직_배치계획(案)-최종 2 2 2 3 4 3 4" xfId="20612" xr:uid="{00000000-0005-0000-0000-000096500000}"/>
    <cellStyle name="년_■ 0908_사무직_이동_및_사무직_배치계획(案)-최종 2 2 2 3 4 3 5" xfId="20613" xr:uid="{00000000-0005-0000-0000-000097500000}"/>
    <cellStyle name="년_■ 0908_사무직_이동_및_사무직_배치계획(案)-최종 2 2 2 3 4 4" xfId="20614" xr:uid="{00000000-0005-0000-0000-000098500000}"/>
    <cellStyle name="년_■ 0908_사무직_이동_및_사무직_배치계획(案)-최종 2 2 2 3 4 4 2" xfId="20615" xr:uid="{00000000-0005-0000-0000-000099500000}"/>
    <cellStyle name="년_■ 0908_사무직_이동_및_사무직_배치계획(案)-최종 2 2 2 3 4 4 3" xfId="20616" xr:uid="{00000000-0005-0000-0000-00009A500000}"/>
    <cellStyle name="년_■ 0908_사무직_이동_및_사무직_배치계획(案)-최종 2 2 2 3 4 4 4" xfId="20617" xr:uid="{00000000-0005-0000-0000-00009B500000}"/>
    <cellStyle name="년_■ 0908_사무직_이동_및_사무직_배치계획(案)-최종 2 2 2 3 4 4 5" xfId="20618" xr:uid="{00000000-0005-0000-0000-00009C500000}"/>
    <cellStyle name="년_■ 0908_사무직_이동_및_사무직_배치계획(案)-최종 2 2 2 3 4 5" xfId="20619" xr:uid="{00000000-0005-0000-0000-00009D500000}"/>
    <cellStyle name="년_■ 0908_사무직_이동_및_사무직_배치계획(案)-최종 2 2 2 3 4 6" xfId="20620" xr:uid="{00000000-0005-0000-0000-00009E500000}"/>
    <cellStyle name="년_■ 0908_사무직_이동_및_사무직_배치계획(案)-최종 2 2 2 3 4 7" xfId="20621" xr:uid="{00000000-0005-0000-0000-00009F500000}"/>
    <cellStyle name="년_■ 0908_사무직_이동_및_사무직_배치계획(案)-최종 2 2 2 3 4 8" xfId="20622" xr:uid="{00000000-0005-0000-0000-0000A0500000}"/>
    <cellStyle name="년_■ 0908_사무직_이동_및_사무직_배치계획(案)-최종 2 2 2 3 5" xfId="20623" xr:uid="{00000000-0005-0000-0000-0000A1500000}"/>
    <cellStyle name="년_■ 0908_사무직_이동_및_사무직_배치계획(案)-최종 2 2 2 3 5 2" xfId="20624" xr:uid="{00000000-0005-0000-0000-0000A2500000}"/>
    <cellStyle name="년_■ 0908_사무직_이동_및_사무직_배치계획(案)-최종 2 2 2 3 5 3" xfId="20625" xr:uid="{00000000-0005-0000-0000-0000A3500000}"/>
    <cellStyle name="년_■ 0908_사무직_이동_및_사무직_배치계획(案)-최종 2 2 2 3 5 4" xfId="20626" xr:uid="{00000000-0005-0000-0000-0000A4500000}"/>
    <cellStyle name="년_■ 0908_사무직_이동_및_사무직_배치계획(案)-최종 2 2 2 3 5 5" xfId="20627" xr:uid="{00000000-0005-0000-0000-0000A5500000}"/>
    <cellStyle name="년_■ 0908_사무직_이동_및_사무직_배치계획(案)-최종 2 2 2 3 6" xfId="20628" xr:uid="{00000000-0005-0000-0000-0000A6500000}"/>
    <cellStyle name="년_■ 0908_사무직_이동_및_사무직_배치계획(案)-최종 2 2 2 3 6 2" xfId="20629" xr:uid="{00000000-0005-0000-0000-0000A7500000}"/>
    <cellStyle name="년_■ 0908_사무직_이동_및_사무직_배치계획(案)-최종 2 2 2 3 6 3" xfId="20630" xr:uid="{00000000-0005-0000-0000-0000A8500000}"/>
    <cellStyle name="년_■ 0908_사무직_이동_및_사무직_배치계획(案)-최종 2 2 2 3 6 4" xfId="20631" xr:uid="{00000000-0005-0000-0000-0000A9500000}"/>
    <cellStyle name="년_■ 0908_사무직_이동_및_사무직_배치계획(案)-최종 2 2 2 3 6 5" xfId="20632" xr:uid="{00000000-0005-0000-0000-0000AA500000}"/>
    <cellStyle name="년_■ 0908_사무직_이동_및_사무직_배치계획(案)-최종 2 2 2 3 7" xfId="20633" xr:uid="{00000000-0005-0000-0000-0000AB500000}"/>
    <cellStyle name="년_■ 0908_사무직_이동_및_사무직_배치계획(案)-최종 2 2 2 3 7 2" xfId="20634" xr:uid="{00000000-0005-0000-0000-0000AC500000}"/>
    <cellStyle name="년_■ 0908_사무직_이동_및_사무직_배치계획(案)-최종 2 2 2 3 7 3" xfId="20635" xr:uid="{00000000-0005-0000-0000-0000AD500000}"/>
    <cellStyle name="년_■ 0908_사무직_이동_및_사무직_배치계획(案)-최종 2 2 2 3 7 4" xfId="20636" xr:uid="{00000000-0005-0000-0000-0000AE500000}"/>
    <cellStyle name="년_■ 0908_사무직_이동_및_사무직_배치계획(案)-최종 2 2 2 3 7 5" xfId="20637" xr:uid="{00000000-0005-0000-0000-0000AF500000}"/>
    <cellStyle name="년_■ 0908_사무직_이동_및_사무직_배치계획(案)-최종 2 2 2 3 8" xfId="20638" xr:uid="{00000000-0005-0000-0000-0000B0500000}"/>
    <cellStyle name="년_■ 0908_사무직_이동_및_사무직_배치계획(案)-최종 2 2 2 3 9" xfId="20639" xr:uid="{00000000-0005-0000-0000-0000B1500000}"/>
    <cellStyle name="년_■ 0908_사무직_이동_및_사무직_배치계획(案)-최종 2 2 2 4" xfId="20640" xr:uid="{00000000-0005-0000-0000-0000B2500000}"/>
    <cellStyle name="년_■ 0908_사무직_이동_및_사무직_배치계획(案)-최종 2 2 2 4 2" xfId="20641" xr:uid="{00000000-0005-0000-0000-0000B3500000}"/>
    <cellStyle name="년_■ 0908_사무직_이동_및_사무직_배치계획(案)-최종 2 2 2 4 2 2" xfId="20642" xr:uid="{00000000-0005-0000-0000-0000B4500000}"/>
    <cellStyle name="년_■ 0908_사무직_이동_및_사무직_배치계획(案)-최종 2 2 2 4 2 3" xfId="20643" xr:uid="{00000000-0005-0000-0000-0000B5500000}"/>
    <cellStyle name="년_■ 0908_사무직_이동_및_사무직_배치계획(案)-최종 2 2 2 4 2 4" xfId="20644" xr:uid="{00000000-0005-0000-0000-0000B6500000}"/>
    <cellStyle name="년_■ 0908_사무직_이동_및_사무직_배치계획(案)-최종 2 2 2 4 2 5" xfId="20645" xr:uid="{00000000-0005-0000-0000-0000B7500000}"/>
    <cellStyle name="년_■ 0908_사무직_이동_및_사무직_배치계획(案)-최종 2 2 2 4 3" xfId="20646" xr:uid="{00000000-0005-0000-0000-0000B8500000}"/>
    <cellStyle name="년_■ 0908_사무직_이동_및_사무직_배치계획(案)-최종 2 2 2 4 3 2" xfId="20647" xr:uid="{00000000-0005-0000-0000-0000B9500000}"/>
    <cellStyle name="년_■ 0908_사무직_이동_및_사무직_배치계획(案)-최종 2 2 2 4 3 3" xfId="20648" xr:uid="{00000000-0005-0000-0000-0000BA500000}"/>
    <cellStyle name="년_■ 0908_사무직_이동_및_사무직_배치계획(案)-최종 2 2 2 4 3 4" xfId="20649" xr:uid="{00000000-0005-0000-0000-0000BB500000}"/>
    <cellStyle name="년_■ 0908_사무직_이동_및_사무직_배치계획(案)-최종 2 2 2 4 3 5" xfId="20650" xr:uid="{00000000-0005-0000-0000-0000BC500000}"/>
    <cellStyle name="년_■ 0908_사무직_이동_및_사무직_배치계획(案)-최종 2 2 2 4 4" xfId="20651" xr:uid="{00000000-0005-0000-0000-0000BD500000}"/>
    <cellStyle name="년_■ 0908_사무직_이동_및_사무직_배치계획(案)-최종 2 2 2 4 4 2" xfId="20652" xr:uid="{00000000-0005-0000-0000-0000BE500000}"/>
    <cellStyle name="년_■ 0908_사무직_이동_및_사무직_배치계획(案)-최종 2 2 2 4 4 3" xfId="20653" xr:uid="{00000000-0005-0000-0000-0000BF500000}"/>
    <cellStyle name="년_■ 0908_사무직_이동_및_사무직_배치계획(案)-최종 2 2 2 4 4 4" xfId="20654" xr:uid="{00000000-0005-0000-0000-0000C0500000}"/>
    <cellStyle name="년_■ 0908_사무직_이동_및_사무직_배치계획(案)-최종 2 2 2 4 4 5" xfId="20655" xr:uid="{00000000-0005-0000-0000-0000C1500000}"/>
    <cellStyle name="년_■ 0908_사무직_이동_및_사무직_배치계획(案)-최종 2 2 2 4 5" xfId="20656" xr:uid="{00000000-0005-0000-0000-0000C2500000}"/>
    <cellStyle name="년_■ 0908_사무직_이동_및_사무직_배치계획(案)-최종 2 2 2 4 6" xfId="20657" xr:uid="{00000000-0005-0000-0000-0000C3500000}"/>
    <cellStyle name="년_■ 0908_사무직_이동_및_사무직_배치계획(案)-최종 2 2 2 4 7" xfId="20658" xr:uid="{00000000-0005-0000-0000-0000C4500000}"/>
    <cellStyle name="년_■ 0908_사무직_이동_및_사무직_배치계획(案)-최종 2 2 2 4 8" xfId="20659" xr:uid="{00000000-0005-0000-0000-0000C5500000}"/>
    <cellStyle name="년_■ 0908_사무직_이동_및_사무직_배치계획(案)-최종 2 2 2 5" xfId="20660" xr:uid="{00000000-0005-0000-0000-0000C6500000}"/>
    <cellStyle name="년_■ 0908_사무직_이동_및_사무직_배치계획(案)-최종 2 2 2 5 2" xfId="20661" xr:uid="{00000000-0005-0000-0000-0000C7500000}"/>
    <cellStyle name="년_■ 0908_사무직_이동_및_사무직_배치계획(案)-최종 2 2 2 5 2 2" xfId="20662" xr:uid="{00000000-0005-0000-0000-0000C8500000}"/>
    <cellStyle name="년_■ 0908_사무직_이동_및_사무직_배치계획(案)-최종 2 2 2 5 2 3" xfId="20663" xr:uid="{00000000-0005-0000-0000-0000C9500000}"/>
    <cellStyle name="년_■ 0908_사무직_이동_및_사무직_배치계획(案)-최종 2 2 2 5 2 4" xfId="20664" xr:uid="{00000000-0005-0000-0000-0000CA500000}"/>
    <cellStyle name="년_■ 0908_사무직_이동_및_사무직_배치계획(案)-최종 2 2 2 5 2 5" xfId="20665" xr:uid="{00000000-0005-0000-0000-0000CB500000}"/>
    <cellStyle name="년_■ 0908_사무직_이동_및_사무직_배치계획(案)-최종 2 2 2 5 3" xfId="20666" xr:uid="{00000000-0005-0000-0000-0000CC500000}"/>
    <cellStyle name="년_■ 0908_사무직_이동_및_사무직_배치계획(案)-최종 2 2 2 5 3 2" xfId="20667" xr:uid="{00000000-0005-0000-0000-0000CD500000}"/>
    <cellStyle name="년_■ 0908_사무직_이동_및_사무직_배치계획(案)-최종 2 2 2 5 3 3" xfId="20668" xr:uid="{00000000-0005-0000-0000-0000CE500000}"/>
    <cellStyle name="년_■ 0908_사무직_이동_및_사무직_배치계획(案)-최종 2 2 2 5 3 4" xfId="20669" xr:uid="{00000000-0005-0000-0000-0000CF500000}"/>
    <cellStyle name="년_■ 0908_사무직_이동_및_사무직_배치계획(案)-최종 2 2 2 5 3 5" xfId="20670" xr:uid="{00000000-0005-0000-0000-0000D0500000}"/>
    <cellStyle name="년_■ 0908_사무직_이동_및_사무직_배치계획(案)-최종 2 2 2 5 4" xfId="20671" xr:uid="{00000000-0005-0000-0000-0000D1500000}"/>
    <cellStyle name="년_■ 0908_사무직_이동_및_사무직_배치계획(案)-최종 2 2 2 5 4 2" xfId="20672" xr:uid="{00000000-0005-0000-0000-0000D2500000}"/>
    <cellStyle name="년_■ 0908_사무직_이동_및_사무직_배치계획(案)-최종 2 2 2 5 4 3" xfId="20673" xr:uid="{00000000-0005-0000-0000-0000D3500000}"/>
    <cellStyle name="년_■ 0908_사무직_이동_및_사무직_배치계획(案)-최종 2 2 2 5 4 4" xfId="20674" xr:uid="{00000000-0005-0000-0000-0000D4500000}"/>
    <cellStyle name="년_■ 0908_사무직_이동_및_사무직_배치계획(案)-최종 2 2 2 5 4 5" xfId="20675" xr:uid="{00000000-0005-0000-0000-0000D5500000}"/>
    <cellStyle name="년_■ 0908_사무직_이동_및_사무직_배치계획(案)-최종 2 2 2 5 5" xfId="20676" xr:uid="{00000000-0005-0000-0000-0000D6500000}"/>
    <cellStyle name="년_■ 0908_사무직_이동_및_사무직_배치계획(案)-최종 2 2 2 5 6" xfId="20677" xr:uid="{00000000-0005-0000-0000-0000D7500000}"/>
    <cellStyle name="년_■ 0908_사무직_이동_및_사무직_배치계획(案)-최종 2 2 2 5 7" xfId="20678" xr:uid="{00000000-0005-0000-0000-0000D8500000}"/>
    <cellStyle name="년_■ 0908_사무직_이동_및_사무직_배치계획(案)-최종 2 2 2 5 8" xfId="20679" xr:uid="{00000000-0005-0000-0000-0000D9500000}"/>
    <cellStyle name="년_■ 0908_사무직_이동_및_사무직_배치계획(案)-최종 2 2 2 6" xfId="20680" xr:uid="{00000000-0005-0000-0000-0000DA500000}"/>
    <cellStyle name="년_■ 0908_사무직_이동_및_사무직_배치계획(案)-최종 2 2 2 6 2" xfId="20681" xr:uid="{00000000-0005-0000-0000-0000DB500000}"/>
    <cellStyle name="년_■ 0908_사무직_이동_및_사무직_배치계획(案)-최종 2 2 2 6 2 2" xfId="20682" xr:uid="{00000000-0005-0000-0000-0000DC500000}"/>
    <cellStyle name="년_■ 0908_사무직_이동_및_사무직_배치계획(案)-최종 2 2 2 6 2 3" xfId="20683" xr:uid="{00000000-0005-0000-0000-0000DD500000}"/>
    <cellStyle name="년_■ 0908_사무직_이동_및_사무직_배치계획(案)-최종 2 2 2 6 2 4" xfId="20684" xr:uid="{00000000-0005-0000-0000-0000DE500000}"/>
    <cellStyle name="년_■ 0908_사무직_이동_및_사무직_배치계획(案)-최종 2 2 2 6 2 5" xfId="20685" xr:uid="{00000000-0005-0000-0000-0000DF500000}"/>
    <cellStyle name="년_■ 0908_사무직_이동_및_사무직_배치계획(案)-최종 2 2 2 6 3" xfId="20686" xr:uid="{00000000-0005-0000-0000-0000E0500000}"/>
    <cellStyle name="년_■ 0908_사무직_이동_및_사무직_배치계획(案)-최종 2 2 2 6 3 2" xfId="20687" xr:uid="{00000000-0005-0000-0000-0000E1500000}"/>
    <cellStyle name="년_■ 0908_사무직_이동_및_사무직_배치계획(案)-최종 2 2 2 6 3 3" xfId="20688" xr:uid="{00000000-0005-0000-0000-0000E2500000}"/>
    <cellStyle name="년_■ 0908_사무직_이동_및_사무직_배치계획(案)-최종 2 2 2 6 3 4" xfId="20689" xr:uid="{00000000-0005-0000-0000-0000E3500000}"/>
    <cellStyle name="년_■ 0908_사무직_이동_및_사무직_배치계획(案)-최종 2 2 2 6 3 5" xfId="20690" xr:uid="{00000000-0005-0000-0000-0000E4500000}"/>
    <cellStyle name="년_■ 0908_사무직_이동_및_사무직_배치계획(案)-최종 2 2 2 6 4" xfId="20691" xr:uid="{00000000-0005-0000-0000-0000E5500000}"/>
    <cellStyle name="년_■ 0908_사무직_이동_및_사무직_배치계획(案)-최종 2 2 2 6 4 2" xfId="20692" xr:uid="{00000000-0005-0000-0000-0000E6500000}"/>
    <cellStyle name="년_■ 0908_사무직_이동_및_사무직_배치계획(案)-최종 2 2 2 6 4 3" xfId="20693" xr:uid="{00000000-0005-0000-0000-0000E7500000}"/>
    <cellStyle name="년_■ 0908_사무직_이동_및_사무직_배치계획(案)-최종 2 2 2 6 4 4" xfId="20694" xr:uid="{00000000-0005-0000-0000-0000E8500000}"/>
    <cellStyle name="년_■ 0908_사무직_이동_및_사무직_배치계획(案)-최종 2 2 2 6 4 5" xfId="20695" xr:uid="{00000000-0005-0000-0000-0000E9500000}"/>
    <cellStyle name="년_■ 0908_사무직_이동_및_사무직_배치계획(案)-최종 2 2 2 6 5" xfId="20696" xr:uid="{00000000-0005-0000-0000-0000EA500000}"/>
    <cellStyle name="년_■ 0908_사무직_이동_및_사무직_배치계획(案)-최종 2 2 2 6 6" xfId="20697" xr:uid="{00000000-0005-0000-0000-0000EB500000}"/>
    <cellStyle name="년_■ 0908_사무직_이동_및_사무직_배치계획(案)-최종 2 2 2 6 7" xfId="20698" xr:uid="{00000000-0005-0000-0000-0000EC500000}"/>
    <cellStyle name="년_■ 0908_사무직_이동_및_사무직_배치계획(案)-최종 2 2 2 6 8" xfId="20699" xr:uid="{00000000-0005-0000-0000-0000ED500000}"/>
    <cellStyle name="년_■ 0908_사무직_이동_및_사무직_배치계획(案)-최종 2 2 2 7" xfId="20700" xr:uid="{00000000-0005-0000-0000-0000EE500000}"/>
    <cellStyle name="년_■ 0908_사무직_이동_및_사무직_배치계획(案)-최종 2 2 2 7 2" xfId="20701" xr:uid="{00000000-0005-0000-0000-0000EF500000}"/>
    <cellStyle name="년_■ 0908_사무직_이동_및_사무직_배치계획(案)-최종 2 2 2 7 3" xfId="20702" xr:uid="{00000000-0005-0000-0000-0000F0500000}"/>
    <cellStyle name="년_■ 0908_사무직_이동_및_사무직_배치계획(案)-최종 2 2 2 7 4" xfId="20703" xr:uid="{00000000-0005-0000-0000-0000F1500000}"/>
    <cellStyle name="년_■ 0908_사무직_이동_및_사무직_배치계획(案)-최종 2 2 2 7 5" xfId="20704" xr:uid="{00000000-0005-0000-0000-0000F2500000}"/>
    <cellStyle name="년_■ 0908_사무직_이동_및_사무직_배치계획(案)-최종 2 2 2 8" xfId="20705" xr:uid="{00000000-0005-0000-0000-0000F3500000}"/>
    <cellStyle name="년_■ 0908_사무직_이동_및_사무직_배치계획(案)-최종 2 2 2 8 2" xfId="20706" xr:uid="{00000000-0005-0000-0000-0000F4500000}"/>
    <cellStyle name="년_■ 0908_사무직_이동_및_사무직_배치계획(案)-최종 2 2 2 8 3" xfId="20707" xr:uid="{00000000-0005-0000-0000-0000F5500000}"/>
    <cellStyle name="년_■ 0908_사무직_이동_및_사무직_배치계획(案)-최종 2 2 2 8 4" xfId="20708" xr:uid="{00000000-0005-0000-0000-0000F6500000}"/>
    <cellStyle name="년_■ 0908_사무직_이동_및_사무직_배치계획(案)-최종 2 2 2 8 5" xfId="20709" xr:uid="{00000000-0005-0000-0000-0000F7500000}"/>
    <cellStyle name="년_■ 0908_사무직_이동_및_사무직_배치계획(案)-최종 2 2 2 9" xfId="20710" xr:uid="{00000000-0005-0000-0000-0000F8500000}"/>
    <cellStyle name="년_■ 0908_사무직_이동_및_사무직_배치계획(案)-최종 2 2 2 9 2" xfId="20711" xr:uid="{00000000-0005-0000-0000-0000F9500000}"/>
    <cellStyle name="년_■ 0908_사무직_이동_및_사무직_배치계획(案)-최종 2 2 2 9 3" xfId="20712" xr:uid="{00000000-0005-0000-0000-0000FA500000}"/>
    <cellStyle name="년_■ 0908_사무직_이동_및_사무직_배치계획(案)-최종 2 2 2 9 4" xfId="20713" xr:uid="{00000000-0005-0000-0000-0000FB500000}"/>
    <cellStyle name="년_■ 0908_사무직_이동_및_사무직_배치계획(案)-최종 2 2 2 9 5" xfId="20714" xr:uid="{00000000-0005-0000-0000-0000FC500000}"/>
    <cellStyle name="년_■ 0908_사무직_이동_및_사무직_배치계획(案)-최종 2 2 3" xfId="20715" xr:uid="{00000000-0005-0000-0000-0000FD500000}"/>
    <cellStyle name="년_■ 0908_사무직_이동_및_사무직_배치계획(案)-최종 2 2 3 10" xfId="20716" xr:uid="{00000000-0005-0000-0000-0000FE500000}"/>
    <cellStyle name="년_■ 0908_사무직_이동_및_사무직_배치계획(案)-최종 2 2 3 11" xfId="20717" xr:uid="{00000000-0005-0000-0000-0000FF500000}"/>
    <cellStyle name="년_■ 0908_사무직_이동_및_사무직_배치계획(案)-최종 2 2 3 2" xfId="20718" xr:uid="{00000000-0005-0000-0000-000000510000}"/>
    <cellStyle name="년_■ 0908_사무직_이동_및_사무직_배치계획(案)-최종 2 2 3 2 2" xfId="20719" xr:uid="{00000000-0005-0000-0000-000001510000}"/>
    <cellStyle name="년_■ 0908_사무직_이동_및_사무직_배치계획(案)-최종 2 2 3 2 2 2" xfId="20720" xr:uid="{00000000-0005-0000-0000-000002510000}"/>
    <cellStyle name="년_■ 0908_사무직_이동_및_사무직_배치계획(案)-최종 2 2 3 2 2 3" xfId="20721" xr:uid="{00000000-0005-0000-0000-000003510000}"/>
    <cellStyle name="년_■ 0908_사무직_이동_및_사무직_배치계획(案)-최종 2 2 3 2 2 4" xfId="20722" xr:uid="{00000000-0005-0000-0000-000004510000}"/>
    <cellStyle name="년_■ 0908_사무직_이동_및_사무직_배치계획(案)-최종 2 2 3 2 2 5" xfId="20723" xr:uid="{00000000-0005-0000-0000-000005510000}"/>
    <cellStyle name="년_■ 0908_사무직_이동_및_사무직_배치계획(案)-최종 2 2 3 2 3" xfId="20724" xr:uid="{00000000-0005-0000-0000-000006510000}"/>
    <cellStyle name="년_■ 0908_사무직_이동_및_사무직_배치계획(案)-최종 2 2 3 2 3 2" xfId="20725" xr:uid="{00000000-0005-0000-0000-000007510000}"/>
    <cellStyle name="년_■ 0908_사무직_이동_및_사무직_배치계획(案)-최종 2 2 3 2 3 3" xfId="20726" xr:uid="{00000000-0005-0000-0000-000008510000}"/>
    <cellStyle name="년_■ 0908_사무직_이동_및_사무직_배치계획(案)-최종 2 2 3 2 3 4" xfId="20727" xr:uid="{00000000-0005-0000-0000-000009510000}"/>
    <cellStyle name="년_■ 0908_사무직_이동_및_사무직_배치계획(案)-최종 2 2 3 2 3 5" xfId="20728" xr:uid="{00000000-0005-0000-0000-00000A510000}"/>
    <cellStyle name="년_■ 0908_사무직_이동_및_사무직_배치계획(案)-최종 2 2 3 2 4" xfId="20729" xr:uid="{00000000-0005-0000-0000-00000B510000}"/>
    <cellStyle name="년_■ 0908_사무직_이동_및_사무직_배치계획(案)-최종 2 2 3 2 4 2" xfId="20730" xr:uid="{00000000-0005-0000-0000-00000C510000}"/>
    <cellStyle name="년_■ 0908_사무직_이동_및_사무직_배치계획(案)-최종 2 2 3 2 4 3" xfId="20731" xr:uid="{00000000-0005-0000-0000-00000D510000}"/>
    <cellStyle name="년_■ 0908_사무직_이동_및_사무직_배치계획(案)-최종 2 2 3 2 4 4" xfId="20732" xr:uid="{00000000-0005-0000-0000-00000E510000}"/>
    <cellStyle name="년_■ 0908_사무직_이동_및_사무직_배치계획(案)-최종 2 2 3 2 4 5" xfId="20733" xr:uid="{00000000-0005-0000-0000-00000F510000}"/>
    <cellStyle name="년_■ 0908_사무직_이동_및_사무직_배치계획(案)-최종 2 2 3 2 5" xfId="20734" xr:uid="{00000000-0005-0000-0000-000010510000}"/>
    <cellStyle name="년_■ 0908_사무직_이동_및_사무직_배치계획(案)-최종 2 2 3 2 6" xfId="20735" xr:uid="{00000000-0005-0000-0000-000011510000}"/>
    <cellStyle name="년_■ 0908_사무직_이동_및_사무직_배치계획(案)-최종 2 2 3 2 7" xfId="20736" xr:uid="{00000000-0005-0000-0000-000012510000}"/>
    <cellStyle name="년_■ 0908_사무직_이동_및_사무직_배치계획(案)-최종 2 2 3 2 8" xfId="20737" xr:uid="{00000000-0005-0000-0000-000013510000}"/>
    <cellStyle name="년_■ 0908_사무직_이동_및_사무직_배치계획(案)-최종 2 2 3 3" xfId="20738" xr:uid="{00000000-0005-0000-0000-000014510000}"/>
    <cellStyle name="년_■ 0908_사무직_이동_및_사무직_배치계획(案)-최종 2 2 3 3 2" xfId="20739" xr:uid="{00000000-0005-0000-0000-000015510000}"/>
    <cellStyle name="년_■ 0908_사무직_이동_및_사무직_배치계획(案)-최종 2 2 3 3 2 2" xfId="20740" xr:uid="{00000000-0005-0000-0000-000016510000}"/>
    <cellStyle name="년_■ 0908_사무직_이동_및_사무직_배치계획(案)-최종 2 2 3 3 2 3" xfId="20741" xr:uid="{00000000-0005-0000-0000-000017510000}"/>
    <cellStyle name="년_■ 0908_사무직_이동_및_사무직_배치계획(案)-최종 2 2 3 3 2 4" xfId="20742" xr:uid="{00000000-0005-0000-0000-000018510000}"/>
    <cellStyle name="년_■ 0908_사무직_이동_및_사무직_배치계획(案)-최종 2 2 3 3 2 5" xfId="20743" xr:uid="{00000000-0005-0000-0000-000019510000}"/>
    <cellStyle name="년_■ 0908_사무직_이동_및_사무직_배치계획(案)-최종 2 2 3 3 3" xfId="20744" xr:uid="{00000000-0005-0000-0000-00001A510000}"/>
    <cellStyle name="년_■ 0908_사무직_이동_및_사무직_배치계획(案)-최종 2 2 3 3 3 2" xfId="20745" xr:uid="{00000000-0005-0000-0000-00001B510000}"/>
    <cellStyle name="년_■ 0908_사무직_이동_및_사무직_배치계획(案)-최종 2 2 3 3 3 3" xfId="20746" xr:uid="{00000000-0005-0000-0000-00001C510000}"/>
    <cellStyle name="년_■ 0908_사무직_이동_및_사무직_배치계획(案)-최종 2 2 3 3 3 4" xfId="20747" xr:uid="{00000000-0005-0000-0000-00001D510000}"/>
    <cellStyle name="년_■ 0908_사무직_이동_및_사무직_배치계획(案)-최종 2 2 3 3 3 5" xfId="20748" xr:uid="{00000000-0005-0000-0000-00001E510000}"/>
    <cellStyle name="년_■ 0908_사무직_이동_및_사무직_배치계획(案)-최종 2 2 3 3 4" xfId="20749" xr:uid="{00000000-0005-0000-0000-00001F510000}"/>
    <cellStyle name="년_■ 0908_사무직_이동_및_사무직_배치계획(案)-최종 2 2 3 3 4 2" xfId="20750" xr:uid="{00000000-0005-0000-0000-000020510000}"/>
    <cellStyle name="년_■ 0908_사무직_이동_및_사무직_배치계획(案)-최종 2 2 3 3 4 3" xfId="20751" xr:uid="{00000000-0005-0000-0000-000021510000}"/>
    <cellStyle name="년_■ 0908_사무직_이동_및_사무직_배치계획(案)-최종 2 2 3 3 4 4" xfId="20752" xr:uid="{00000000-0005-0000-0000-000022510000}"/>
    <cellStyle name="년_■ 0908_사무직_이동_및_사무직_배치계획(案)-최종 2 2 3 3 4 5" xfId="20753" xr:uid="{00000000-0005-0000-0000-000023510000}"/>
    <cellStyle name="년_■ 0908_사무직_이동_및_사무직_배치계획(案)-최종 2 2 3 3 5" xfId="20754" xr:uid="{00000000-0005-0000-0000-000024510000}"/>
    <cellStyle name="년_■ 0908_사무직_이동_및_사무직_배치계획(案)-최종 2 2 3 3 6" xfId="20755" xr:uid="{00000000-0005-0000-0000-000025510000}"/>
    <cellStyle name="년_■ 0908_사무직_이동_및_사무직_배치계획(案)-최종 2 2 3 3 7" xfId="20756" xr:uid="{00000000-0005-0000-0000-000026510000}"/>
    <cellStyle name="년_■ 0908_사무직_이동_및_사무직_배치계획(案)-최종 2 2 3 3 8" xfId="20757" xr:uid="{00000000-0005-0000-0000-000027510000}"/>
    <cellStyle name="년_■ 0908_사무직_이동_및_사무직_배치계획(案)-최종 2 2 3 4" xfId="20758" xr:uid="{00000000-0005-0000-0000-000028510000}"/>
    <cellStyle name="년_■ 0908_사무직_이동_및_사무직_배치계획(案)-최종 2 2 3 4 2" xfId="20759" xr:uid="{00000000-0005-0000-0000-000029510000}"/>
    <cellStyle name="년_■ 0908_사무직_이동_및_사무직_배치계획(案)-최종 2 2 3 4 2 2" xfId="20760" xr:uid="{00000000-0005-0000-0000-00002A510000}"/>
    <cellStyle name="년_■ 0908_사무직_이동_및_사무직_배치계획(案)-최종 2 2 3 4 2 3" xfId="20761" xr:uid="{00000000-0005-0000-0000-00002B510000}"/>
    <cellStyle name="년_■ 0908_사무직_이동_및_사무직_배치계획(案)-최종 2 2 3 4 2 4" xfId="20762" xr:uid="{00000000-0005-0000-0000-00002C510000}"/>
    <cellStyle name="년_■ 0908_사무직_이동_및_사무직_배치계획(案)-최종 2 2 3 4 2 5" xfId="20763" xr:uid="{00000000-0005-0000-0000-00002D510000}"/>
    <cellStyle name="년_■ 0908_사무직_이동_및_사무직_배치계획(案)-최종 2 2 3 4 3" xfId="20764" xr:uid="{00000000-0005-0000-0000-00002E510000}"/>
    <cellStyle name="년_■ 0908_사무직_이동_및_사무직_배치계획(案)-최종 2 2 3 4 3 2" xfId="20765" xr:uid="{00000000-0005-0000-0000-00002F510000}"/>
    <cellStyle name="년_■ 0908_사무직_이동_및_사무직_배치계획(案)-최종 2 2 3 4 3 3" xfId="20766" xr:uid="{00000000-0005-0000-0000-000030510000}"/>
    <cellStyle name="년_■ 0908_사무직_이동_및_사무직_배치계획(案)-최종 2 2 3 4 3 4" xfId="20767" xr:uid="{00000000-0005-0000-0000-000031510000}"/>
    <cellStyle name="년_■ 0908_사무직_이동_및_사무직_배치계획(案)-최종 2 2 3 4 3 5" xfId="20768" xr:uid="{00000000-0005-0000-0000-000032510000}"/>
    <cellStyle name="년_■ 0908_사무직_이동_및_사무직_배치계획(案)-최종 2 2 3 4 4" xfId="20769" xr:uid="{00000000-0005-0000-0000-000033510000}"/>
    <cellStyle name="년_■ 0908_사무직_이동_및_사무직_배치계획(案)-최종 2 2 3 4 4 2" xfId="20770" xr:uid="{00000000-0005-0000-0000-000034510000}"/>
    <cellStyle name="년_■ 0908_사무직_이동_및_사무직_배치계획(案)-최종 2 2 3 4 4 3" xfId="20771" xr:uid="{00000000-0005-0000-0000-000035510000}"/>
    <cellStyle name="년_■ 0908_사무직_이동_및_사무직_배치계획(案)-최종 2 2 3 4 4 4" xfId="20772" xr:uid="{00000000-0005-0000-0000-000036510000}"/>
    <cellStyle name="년_■ 0908_사무직_이동_및_사무직_배치계획(案)-최종 2 2 3 4 4 5" xfId="20773" xr:uid="{00000000-0005-0000-0000-000037510000}"/>
    <cellStyle name="년_■ 0908_사무직_이동_및_사무직_배치계획(案)-최종 2 2 3 4 5" xfId="20774" xr:uid="{00000000-0005-0000-0000-000038510000}"/>
    <cellStyle name="년_■ 0908_사무직_이동_및_사무직_배치계획(案)-최종 2 2 3 4 6" xfId="20775" xr:uid="{00000000-0005-0000-0000-000039510000}"/>
    <cellStyle name="년_■ 0908_사무직_이동_및_사무직_배치계획(案)-최종 2 2 3 4 7" xfId="20776" xr:uid="{00000000-0005-0000-0000-00003A510000}"/>
    <cellStyle name="년_■ 0908_사무직_이동_및_사무직_배치계획(案)-최종 2 2 3 4 8" xfId="20777" xr:uid="{00000000-0005-0000-0000-00003B510000}"/>
    <cellStyle name="년_■ 0908_사무직_이동_및_사무직_배치계획(案)-최종 2 2 3 5" xfId="20778" xr:uid="{00000000-0005-0000-0000-00003C510000}"/>
    <cellStyle name="년_■ 0908_사무직_이동_및_사무직_배치계획(案)-최종 2 2 3 5 2" xfId="20779" xr:uid="{00000000-0005-0000-0000-00003D510000}"/>
    <cellStyle name="년_■ 0908_사무직_이동_및_사무직_배치계획(案)-최종 2 2 3 5 3" xfId="20780" xr:uid="{00000000-0005-0000-0000-00003E510000}"/>
    <cellStyle name="년_■ 0908_사무직_이동_및_사무직_배치계획(案)-최종 2 2 3 5 4" xfId="20781" xr:uid="{00000000-0005-0000-0000-00003F510000}"/>
    <cellStyle name="년_■ 0908_사무직_이동_및_사무직_배치계획(案)-최종 2 2 3 5 5" xfId="20782" xr:uid="{00000000-0005-0000-0000-000040510000}"/>
    <cellStyle name="년_■ 0908_사무직_이동_및_사무직_배치계획(案)-최종 2 2 3 6" xfId="20783" xr:uid="{00000000-0005-0000-0000-000041510000}"/>
    <cellStyle name="년_■ 0908_사무직_이동_및_사무직_배치계획(案)-최종 2 2 3 6 2" xfId="20784" xr:uid="{00000000-0005-0000-0000-000042510000}"/>
    <cellStyle name="년_■ 0908_사무직_이동_및_사무직_배치계획(案)-최종 2 2 3 6 3" xfId="20785" xr:uid="{00000000-0005-0000-0000-000043510000}"/>
    <cellStyle name="년_■ 0908_사무직_이동_및_사무직_배치계획(案)-최종 2 2 3 6 4" xfId="20786" xr:uid="{00000000-0005-0000-0000-000044510000}"/>
    <cellStyle name="년_■ 0908_사무직_이동_및_사무직_배치계획(案)-최종 2 2 3 6 5" xfId="20787" xr:uid="{00000000-0005-0000-0000-000045510000}"/>
    <cellStyle name="년_■ 0908_사무직_이동_및_사무직_배치계획(案)-최종 2 2 3 7" xfId="20788" xr:uid="{00000000-0005-0000-0000-000046510000}"/>
    <cellStyle name="년_■ 0908_사무직_이동_및_사무직_배치계획(案)-최종 2 2 3 7 2" xfId="20789" xr:uid="{00000000-0005-0000-0000-000047510000}"/>
    <cellStyle name="년_■ 0908_사무직_이동_및_사무직_배치계획(案)-최종 2 2 3 7 3" xfId="20790" xr:uid="{00000000-0005-0000-0000-000048510000}"/>
    <cellStyle name="년_■ 0908_사무직_이동_및_사무직_배치계획(案)-최종 2 2 3 7 4" xfId="20791" xr:uid="{00000000-0005-0000-0000-000049510000}"/>
    <cellStyle name="년_■ 0908_사무직_이동_및_사무직_배치계획(案)-최종 2 2 3 7 5" xfId="20792" xr:uid="{00000000-0005-0000-0000-00004A510000}"/>
    <cellStyle name="년_■ 0908_사무직_이동_및_사무직_배치계획(案)-최종 2 2 3 8" xfId="20793" xr:uid="{00000000-0005-0000-0000-00004B510000}"/>
    <cellStyle name="년_■ 0908_사무직_이동_및_사무직_배치계획(案)-최종 2 2 3 9" xfId="20794" xr:uid="{00000000-0005-0000-0000-00004C510000}"/>
    <cellStyle name="년_■ 0908_사무직_이동_및_사무직_배치계획(案)-최종 2 2 4" xfId="20795" xr:uid="{00000000-0005-0000-0000-00004D510000}"/>
    <cellStyle name="년_■ 0908_사무직_이동_및_사무직_배치계획(案)-최종 2 2 4 10" xfId="20796" xr:uid="{00000000-0005-0000-0000-00004E510000}"/>
    <cellStyle name="년_■ 0908_사무직_이동_및_사무직_배치계획(案)-최종 2 2 4 11" xfId="20797" xr:uid="{00000000-0005-0000-0000-00004F510000}"/>
    <cellStyle name="년_■ 0908_사무직_이동_및_사무직_배치계획(案)-최종 2 2 4 2" xfId="20798" xr:uid="{00000000-0005-0000-0000-000050510000}"/>
    <cellStyle name="년_■ 0908_사무직_이동_및_사무직_배치계획(案)-최종 2 2 4 2 2" xfId="20799" xr:uid="{00000000-0005-0000-0000-000051510000}"/>
    <cellStyle name="년_■ 0908_사무직_이동_및_사무직_배치계획(案)-최종 2 2 4 2 2 2" xfId="20800" xr:uid="{00000000-0005-0000-0000-000052510000}"/>
    <cellStyle name="년_■ 0908_사무직_이동_및_사무직_배치계획(案)-최종 2 2 4 2 2 3" xfId="20801" xr:uid="{00000000-0005-0000-0000-000053510000}"/>
    <cellStyle name="년_■ 0908_사무직_이동_및_사무직_배치계획(案)-최종 2 2 4 2 2 4" xfId="20802" xr:uid="{00000000-0005-0000-0000-000054510000}"/>
    <cellStyle name="년_■ 0908_사무직_이동_및_사무직_배치계획(案)-최종 2 2 4 2 2 5" xfId="20803" xr:uid="{00000000-0005-0000-0000-000055510000}"/>
    <cellStyle name="년_■ 0908_사무직_이동_및_사무직_배치계획(案)-최종 2 2 4 2 3" xfId="20804" xr:uid="{00000000-0005-0000-0000-000056510000}"/>
    <cellStyle name="년_■ 0908_사무직_이동_및_사무직_배치계획(案)-최종 2 2 4 2 3 2" xfId="20805" xr:uid="{00000000-0005-0000-0000-000057510000}"/>
    <cellStyle name="년_■ 0908_사무직_이동_및_사무직_배치계획(案)-최종 2 2 4 2 3 3" xfId="20806" xr:uid="{00000000-0005-0000-0000-000058510000}"/>
    <cellStyle name="년_■ 0908_사무직_이동_및_사무직_배치계획(案)-최종 2 2 4 2 3 4" xfId="20807" xr:uid="{00000000-0005-0000-0000-000059510000}"/>
    <cellStyle name="년_■ 0908_사무직_이동_및_사무직_배치계획(案)-최종 2 2 4 2 3 5" xfId="20808" xr:uid="{00000000-0005-0000-0000-00005A510000}"/>
    <cellStyle name="년_■ 0908_사무직_이동_및_사무직_배치계획(案)-최종 2 2 4 2 4" xfId="20809" xr:uid="{00000000-0005-0000-0000-00005B510000}"/>
    <cellStyle name="년_■ 0908_사무직_이동_및_사무직_배치계획(案)-최종 2 2 4 2 4 2" xfId="20810" xr:uid="{00000000-0005-0000-0000-00005C510000}"/>
    <cellStyle name="년_■ 0908_사무직_이동_및_사무직_배치계획(案)-최종 2 2 4 2 4 3" xfId="20811" xr:uid="{00000000-0005-0000-0000-00005D510000}"/>
    <cellStyle name="년_■ 0908_사무직_이동_및_사무직_배치계획(案)-최종 2 2 4 2 4 4" xfId="20812" xr:uid="{00000000-0005-0000-0000-00005E510000}"/>
    <cellStyle name="년_■ 0908_사무직_이동_및_사무직_배치계획(案)-최종 2 2 4 2 4 5" xfId="20813" xr:uid="{00000000-0005-0000-0000-00005F510000}"/>
    <cellStyle name="년_■ 0908_사무직_이동_및_사무직_배치계획(案)-최종 2 2 4 2 5" xfId="20814" xr:uid="{00000000-0005-0000-0000-000060510000}"/>
    <cellStyle name="년_■ 0908_사무직_이동_및_사무직_배치계획(案)-최종 2 2 4 2 6" xfId="20815" xr:uid="{00000000-0005-0000-0000-000061510000}"/>
    <cellStyle name="년_■ 0908_사무직_이동_및_사무직_배치계획(案)-최종 2 2 4 2 7" xfId="20816" xr:uid="{00000000-0005-0000-0000-000062510000}"/>
    <cellStyle name="년_■ 0908_사무직_이동_및_사무직_배치계획(案)-최종 2 2 4 2 8" xfId="20817" xr:uid="{00000000-0005-0000-0000-000063510000}"/>
    <cellStyle name="년_■ 0908_사무직_이동_및_사무직_배치계획(案)-최종 2 2 4 3" xfId="20818" xr:uid="{00000000-0005-0000-0000-000064510000}"/>
    <cellStyle name="년_■ 0908_사무직_이동_및_사무직_배치계획(案)-최종 2 2 4 3 2" xfId="20819" xr:uid="{00000000-0005-0000-0000-000065510000}"/>
    <cellStyle name="년_■ 0908_사무직_이동_및_사무직_배치계획(案)-최종 2 2 4 3 2 2" xfId="20820" xr:uid="{00000000-0005-0000-0000-000066510000}"/>
    <cellStyle name="년_■ 0908_사무직_이동_및_사무직_배치계획(案)-최종 2 2 4 3 2 3" xfId="20821" xr:uid="{00000000-0005-0000-0000-000067510000}"/>
    <cellStyle name="년_■ 0908_사무직_이동_및_사무직_배치계획(案)-최종 2 2 4 3 2 4" xfId="20822" xr:uid="{00000000-0005-0000-0000-000068510000}"/>
    <cellStyle name="년_■ 0908_사무직_이동_및_사무직_배치계획(案)-최종 2 2 4 3 2 5" xfId="20823" xr:uid="{00000000-0005-0000-0000-000069510000}"/>
    <cellStyle name="년_■ 0908_사무직_이동_및_사무직_배치계획(案)-최종 2 2 4 3 3" xfId="20824" xr:uid="{00000000-0005-0000-0000-00006A510000}"/>
    <cellStyle name="년_■ 0908_사무직_이동_및_사무직_배치계획(案)-최종 2 2 4 3 3 2" xfId="20825" xr:uid="{00000000-0005-0000-0000-00006B510000}"/>
    <cellStyle name="년_■ 0908_사무직_이동_및_사무직_배치계획(案)-최종 2 2 4 3 3 3" xfId="20826" xr:uid="{00000000-0005-0000-0000-00006C510000}"/>
    <cellStyle name="년_■ 0908_사무직_이동_및_사무직_배치계획(案)-최종 2 2 4 3 3 4" xfId="20827" xr:uid="{00000000-0005-0000-0000-00006D510000}"/>
    <cellStyle name="년_■ 0908_사무직_이동_및_사무직_배치계획(案)-최종 2 2 4 3 3 5" xfId="20828" xr:uid="{00000000-0005-0000-0000-00006E510000}"/>
    <cellStyle name="년_■ 0908_사무직_이동_및_사무직_배치계획(案)-최종 2 2 4 3 4" xfId="20829" xr:uid="{00000000-0005-0000-0000-00006F510000}"/>
    <cellStyle name="년_■ 0908_사무직_이동_및_사무직_배치계획(案)-최종 2 2 4 3 4 2" xfId="20830" xr:uid="{00000000-0005-0000-0000-000070510000}"/>
    <cellStyle name="년_■ 0908_사무직_이동_및_사무직_배치계획(案)-최종 2 2 4 3 4 3" xfId="20831" xr:uid="{00000000-0005-0000-0000-000071510000}"/>
    <cellStyle name="년_■ 0908_사무직_이동_및_사무직_배치계획(案)-최종 2 2 4 3 4 4" xfId="20832" xr:uid="{00000000-0005-0000-0000-000072510000}"/>
    <cellStyle name="년_■ 0908_사무직_이동_및_사무직_배치계획(案)-최종 2 2 4 3 4 5" xfId="20833" xr:uid="{00000000-0005-0000-0000-000073510000}"/>
    <cellStyle name="년_■ 0908_사무직_이동_및_사무직_배치계획(案)-최종 2 2 4 3 5" xfId="20834" xr:uid="{00000000-0005-0000-0000-000074510000}"/>
    <cellStyle name="년_■ 0908_사무직_이동_및_사무직_배치계획(案)-최종 2 2 4 3 6" xfId="20835" xr:uid="{00000000-0005-0000-0000-000075510000}"/>
    <cellStyle name="년_■ 0908_사무직_이동_및_사무직_배치계획(案)-최종 2 2 4 3 7" xfId="20836" xr:uid="{00000000-0005-0000-0000-000076510000}"/>
    <cellStyle name="년_■ 0908_사무직_이동_및_사무직_배치계획(案)-최종 2 2 4 3 8" xfId="20837" xr:uid="{00000000-0005-0000-0000-000077510000}"/>
    <cellStyle name="년_■ 0908_사무직_이동_및_사무직_배치계획(案)-최종 2 2 4 4" xfId="20838" xr:uid="{00000000-0005-0000-0000-000078510000}"/>
    <cellStyle name="년_■ 0908_사무직_이동_및_사무직_배치계획(案)-최종 2 2 4 4 2" xfId="20839" xr:uid="{00000000-0005-0000-0000-000079510000}"/>
    <cellStyle name="년_■ 0908_사무직_이동_및_사무직_배치계획(案)-최종 2 2 4 4 2 2" xfId="20840" xr:uid="{00000000-0005-0000-0000-00007A510000}"/>
    <cellStyle name="년_■ 0908_사무직_이동_및_사무직_배치계획(案)-최종 2 2 4 4 2 3" xfId="20841" xr:uid="{00000000-0005-0000-0000-00007B510000}"/>
    <cellStyle name="년_■ 0908_사무직_이동_및_사무직_배치계획(案)-최종 2 2 4 4 2 4" xfId="20842" xr:uid="{00000000-0005-0000-0000-00007C510000}"/>
    <cellStyle name="년_■ 0908_사무직_이동_및_사무직_배치계획(案)-최종 2 2 4 4 2 5" xfId="20843" xr:uid="{00000000-0005-0000-0000-00007D510000}"/>
    <cellStyle name="년_■ 0908_사무직_이동_및_사무직_배치계획(案)-최종 2 2 4 4 3" xfId="20844" xr:uid="{00000000-0005-0000-0000-00007E510000}"/>
    <cellStyle name="년_■ 0908_사무직_이동_및_사무직_배치계획(案)-최종 2 2 4 4 3 2" xfId="20845" xr:uid="{00000000-0005-0000-0000-00007F510000}"/>
    <cellStyle name="년_■ 0908_사무직_이동_및_사무직_배치계획(案)-최종 2 2 4 4 3 3" xfId="20846" xr:uid="{00000000-0005-0000-0000-000080510000}"/>
    <cellStyle name="년_■ 0908_사무직_이동_및_사무직_배치계획(案)-최종 2 2 4 4 3 4" xfId="20847" xr:uid="{00000000-0005-0000-0000-000081510000}"/>
    <cellStyle name="년_■ 0908_사무직_이동_및_사무직_배치계획(案)-최종 2 2 4 4 3 5" xfId="20848" xr:uid="{00000000-0005-0000-0000-000082510000}"/>
    <cellStyle name="년_■ 0908_사무직_이동_및_사무직_배치계획(案)-최종 2 2 4 4 4" xfId="20849" xr:uid="{00000000-0005-0000-0000-000083510000}"/>
    <cellStyle name="년_■ 0908_사무직_이동_및_사무직_배치계획(案)-최종 2 2 4 4 4 2" xfId="20850" xr:uid="{00000000-0005-0000-0000-000084510000}"/>
    <cellStyle name="년_■ 0908_사무직_이동_및_사무직_배치계획(案)-최종 2 2 4 4 4 3" xfId="20851" xr:uid="{00000000-0005-0000-0000-000085510000}"/>
    <cellStyle name="년_■ 0908_사무직_이동_및_사무직_배치계획(案)-최종 2 2 4 4 4 4" xfId="20852" xr:uid="{00000000-0005-0000-0000-000086510000}"/>
    <cellStyle name="년_■ 0908_사무직_이동_및_사무직_배치계획(案)-최종 2 2 4 4 4 5" xfId="20853" xr:uid="{00000000-0005-0000-0000-000087510000}"/>
    <cellStyle name="년_■ 0908_사무직_이동_및_사무직_배치계획(案)-최종 2 2 4 4 5" xfId="20854" xr:uid="{00000000-0005-0000-0000-000088510000}"/>
    <cellStyle name="년_■ 0908_사무직_이동_및_사무직_배치계획(案)-최종 2 2 4 4 6" xfId="20855" xr:uid="{00000000-0005-0000-0000-000089510000}"/>
    <cellStyle name="년_■ 0908_사무직_이동_및_사무직_배치계획(案)-최종 2 2 4 4 7" xfId="20856" xr:uid="{00000000-0005-0000-0000-00008A510000}"/>
    <cellStyle name="년_■ 0908_사무직_이동_및_사무직_배치계획(案)-최종 2 2 4 4 8" xfId="20857" xr:uid="{00000000-0005-0000-0000-00008B510000}"/>
    <cellStyle name="년_■ 0908_사무직_이동_및_사무직_배치계획(案)-최종 2 2 4 5" xfId="20858" xr:uid="{00000000-0005-0000-0000-00008C510000}"/>
    <cellStyle name="년_■ 0908_사무직_이동_및_사무직_배치계획(案)-최종 2 2 4 5 2" xfId="20859" xr:uid="{00000000-0005-0000-0000-00008D510000}"/>
    <cellStyle name="년_■ 0908_사무직_이동_및_사무직_배치계획(案)-최종 2 2 4 5 3" xfId="20860" xr:uid="{00000000-0005-0000-0000-00008E510000}"/>
    <cellStyle name="년_■ 0908_사무직_이동_및_사무직_배치계획(案)-최종 2 2 4 5 4" xfId="20861" xr:uid="{00000000-0005-0000-0000-00008F510000}"/>
    <cellStyle name="년_■ 0908_사무직_이동_및_사무직_배치계획(案)-최종 2 2 4 5 5" xfId="20862" xr:uid="{00000000-0005-0000-0000-000090510000}"/>
    <cellStyle name="년_■ 0908_사무직_이동_및_사무직_배치계획(案)-최종 2 2 4 6" xfId="20863" xr:uid="{00000000-0005-0000-0000-000091510000}"/>
    <cellStyle name="년_■ 0908_사무직_이동_및_사무직_배치계획(案)-최종 2 2 4 6 2" xfId="20864" xr:uid="{00000000-0005-0000-0000-000092510000}"/>
    <cellStyle name="년_■ 0908_사무직_이동_및_사무직_배치계획(案)-최종 2 2 4 6 3" xfId="20865" xr:uid="{00000000-0005-0000-0000-000093510000}"/>
    <cellStyle name="년_■ 0908_사무직_이동_및_사무직_배치계획(案)-최종 2 2 4 6 4" xfId="20866" xr:uid="{00000000-0005-0000-0000-000094510000}"/>
    <cellStyle name="년_■ 0908_사무직_이동_및_사무직_배치계획(案)-최종 2 2 4 6 5" xfId="20867" xr:uid="{00000000-0005-0000-0000-000095510000}"/>
    <cellStyle name="년_■ 0908_사무직_이동_및_사무직_배치계획(案)-최종 2 2 4 7" xfId="20868" xr:uid="{00000000-0005-0000-0000-000096510000}"/>
    <cellStyle name="년_■ 0908_사무직_이동_및_사무직_배치계획(案)-최종 2 2 4 7 2" xfId="20869" xr:uid="{00000000-0005-0000-0000-000097510000}"/>
    <cellStyle name="년_■ 0908_사무직_이동_및_사무직_배치계획(案)-최종 2 2 4 7 3" xfId="20870" xr:uid="{00000000-0005-0000-0000-000098510000}"/>
    <cellStyle name="년_■ 0908_사무직_이동_및_사무직_배치계획(案)-최종 2 2 4 7 4" xfId="20871" xr:uid="{00000000-0005-0000-0000-000099510000}"/>
    <cellStyle name="년_■ 0908_사무직_이동_및_사무직_배치계획(案)-최종 2 2 4 7 5" xfId="20872" xr:uid="{00000000-0005-0000-0000-00009A510000}"/>
    <cellStyle name="년_■ 0908_사무직_이동_및_사무직_배치계획(案)-최종 2 2 4 8" xfId="20873" xr:uid="{00000000-0005-0000-0000-00009B510000}"/>
    <cellStyle name="년_■ 0908_사무직_이동_및_사무직_배치계획(案)-최종 2 2 4 9" xfId="20874" xr:uid="{00000000-0005-0000-0000-00009C510000}"/>
    <cellStyle name="년_■ 0908_사무직_이동_및_사무직_배치계획(案)-최종 2 2 5" xfId="20875" xr:uid="{00000000-0005-0000-0000-00009D510000}"/>
    <cellStyle name="년_■ 0908_사무직_이동_및_사무직_배치계획(案)-최종 2 2 5 10" xfId="20876" xr:uid="{00000000-0005-0000-0000-00009E510000}"/>
    <cellStyle name="년_■ 0908_사무직_이동_및_사무직_배치계획(案)-최종 2 2 5 11" xfId="20877" xr:uid="{00000000-0005-0000-0000-00009F510000}"/>
    <cellStyle name="년_■ 0908_사무직_이동_및_사무직_배치계획(案)-최종 2 2 5 2" xfId="20878" xr:uid="{00000000-0005-0000-0000-0000A0510000}"/>
    <cellStyle name="년_■ 0908_사무직_이동_및_사무직_배치계획(案)-최종 2 2 5 2 2" xfId="20879" xr:uid="{00000000-0005-0000-0000-0000A1510000}"/>
    <cellStyle name="년_■ 0908_사무직_이동_및_사무직_배치계획(案)-최종 2 2 5 2 2 2" xfId="20880" xr:uid="{00000000-0005-0000-0000-0000A2510000}"/>
    <cellStyle name="년_■ 0908_사무직_이동_및_사무직_배치계획(案)-최종 2 2 5 2 2 3" xfId="20881" xr:uid="{00000000-0005-0000-0000-0000A3510000}"/>
    <cellStyle name="년_■ 0908_사무직_이동_및_사무직_배치계획(案)-최종 2 2 5 2 2 4" xfId="20882" xr:uid="{00000000-0005-0000-0000-0000A4510000}"/>
    <cellStyle name="년_■ 0908_사무직_이동_및_사무직_배치계획(案)-최종 2 2 5 2 2 5" xfId="20883" xr:uid="{00000000-0005-0000-0000-0000A5510000}"/>
    <cellStyle name="년_■ 0908_사무직_이동_및_사무직_배치계획(案)-최종 2 2 5 2 3" xfId="20884" xr:uid="{00000000-0005-0000-0000-0000A6510000}"/>
    <cellStyle name="년_■ 0908_사무직_이동_및_사무직_배치계획(案)-최종 2 2 5 2 3 2" xfId="20885" xr:uid="{00000000-0005-0000-0000-0000A7510000}"/>
    <cellStyle name="년_■ 0908_사무직_이동_및_사무직_배치계획(案)-최종 2 2 5 2 3 3" xfId="20886" xr:uid="{00000000-0005-0000-0000-0000A8510000}"/>
    <cellStyle name="년_■ 0908_사무직_이동_및_사무직_배치계획(案)-최종 2 2 5 2 3 4" xfId="20887" xr:uid="{00000000-0005-0000-0000-0000A9510000}"/>
    <cellStyle name="년_■ 0908_사무직_이동_및_사무직_배치계획(案)-최종 2 2 5 2 3 5" xfId="20888" xr:uid="{00000000-0005-0000-0000-0000AA510000}"/>
    <cellStyle name="년_■ 0908_사무직_이동_및_사무직_배치계획(案)-최종 2 2 5 2 4" xfId="20889" xr:uid="{00000000-0005-0000-0000-0000AB510000}"/>
    <cellStyle name="년_■ 0908_사무직_이동_및_사무직_배치계획(案)-최종 2 2 5 2 4 2" xfId="20890" xr:uid="{00000000-0005-0000-0000-0000AC510000}"/>
    <cellStyle name="년_■ 0908_사무직_이동_및_사무직_배치계획(案)-최종 2 2 5 2 4 3" xfId="20891" xr:uid="{00000000-0005-0000-0000-0000AD510000}"/>
    <cellStyle name="년_■ 0908_사무직_이동_및_사무직_배치계획(案)-최종 2 2 5 2 4 4" xfId="20892" xr:uid="{00000000-0005-0000-0000-0000AE510000}"/>
    <cellStyle name="년_■ 0908_사무직_이동_및_사무직_배치계획(案)-최종 2 2 5 2 4 5" xfId="20893" xr:uid="{00000000-0005-0000-0000-0000AF510000}"/>
    <cellStyle name="년_■ 0908_사무직_이동_및_사무직_배치계획(案)-최종 2 2 5 2 5" xfId="20894" xr:uid="{00000000-0005-0000-0000-0000B0510000}"/>
    <cellStyle name="년_■ 0908_사무직_이동_및_사무직_배치계획(案)-최종 2 2 5 2 6" xfId="20895" xr:uid="{00000000-0005-0000-0000-0000B1510000}"/>
    <cellStyle name="년_■ 0908_사무직_이동_및_사무직_배치계획(案)-최종 2 2 5 2 7" xfId="20896" xr:uid="{00000000-0005-0000-0000-0000B2510000}"/>
    <cellStyle name="년_■ 0908_사무직_이동_및_사무직_배치계획(案)-최종 2 2 5 2 8" xfId="20897" xr:uid="{00000000-0005-0000-0000-0000B3510000}"/>
    <cellStyle name="년_■ 0908_사무직_이동_및_사무직_배치계획(案)-최종 2 2 5 3" xfId="20898" xr:uid="{00000000-0005-0000-0000-0000B4510000}"/>
    <cellStyle name="년_■ 0908_사무직_이동_및_사무직_배치계획(案)-최종 2 2 5 3 2" xfId="20899" xr:uid="{00000000-0005-0000-0000-0000B5510000}"/>
    <cellStyle name="년_■ 0908_사무직_이동_및_사무직_배치계획(案)-최종 2 2 5 3 2 2" xfId="20900" xr:uid="{00000000-0005-0000-0000-0000B6510000}"/>
    <cellStyle name="년_■ 0908_사무직_이동_및_사무직_배치계획(案)-최종 2 2 5 3 2 3" xfId="20901" xr:uid="{00000000-0005-0000-0000-0000B7510000}"/>
    <cellStyle name="년_■ 0908_사무직_이동_및_사무직_배치계획(案)-최종 2 2 5 3 2 4" xfId="20902" xr:uid="{00000000-0005-0000-0000-0000B8510000}"/>
    <cellStyle name="년_■ 0908_사무직_이동_및_사무직_배치계획(案)-최종 2 2 5 3 2 5" xfId="20903" xr:uid="{00000000-0005-0000-0000-0000B9510000}"/>
    <cellStyle name="년_■ 0908_사무직_이동_및_사무직_배치계획(案)-최종 2 2 5 3 3" xfId="20904" xr:uid="{00000000-0005-0000-0000-0000BA510000}"/>
    <cellStyle name="년_■ 0908_사무직_이동_및_사무직_배치계획(案)-최종 2 2 5 3 3 2" xfId="20905" xr:uid="{00000000-0005-0000-0000-0000BB510000}"/>
    <cellStyle name="년_■ 0908_사무직_이동_및_사무직_배치계획(案)-최종 2 2 5 3 3 3" xfId="20906" xr:uid="{00000000-0005-0000-0000-0000BC510000}"/>
    <cellStyle name="년_■ 0908_사무직_이동_및_사무직_배치계획(案)-최종 2 2 5 3 3 4" xfId="20907" xr:uid="{00000000-0005-0000-0000-0000BD510000}"/>
    <cellStyle name="년_■ 0908_사무직_이동_및_사무직_배치계획(案)-최종 2 2 5 3 3 5" xfId="20908" xr:uid="{00000000-0005-0000-0000-0000BE510000}"/>
    <cellStyle name="년_■ 0908_사무직_이동_및_사무직_배치계획(案)-최종 2 2 5 3 4" xfId="20909" xr:uid="{00000000-0005-0000-0000-0000BF510000}"/>
    <cellStyle name="년_■ 0908_사무직_이동_및_사무직_배치계획(案)-최종 2 2 5 3 4 2" xfId="20910" xr:uid="{00000000-0005-0000-0000-0000C0510000}"/>
    <cellStyle name="년_■ 0908_사무직_이동_및_사무직_배치계획(案)-최종 2 2 5 3 4 3" xfId="20911" xr:uid="{00000000-0005-0000-0000-0000C1510000}"/>
    <cellStyle name="년_■ 0908_사무직_이동_및_사무직_배치계획(案)-최종 2 2 5 3 4 4" xfId="20912" xr:uid="{00000000-0005-0000-0000-0000C2510000}"/>
    <cellStyle name="년_■ 0908_사무직_이동_및_사무직_배치계획(案)-최종 2 2 5 3 4 5" xfId="20913" xr:uid="{00000000-0005-0000-0000-0000C3510000}"/>
    <cellStyle name="년_■ 0908_사무직_이동_및_사무직_배치계획(案)-최종 2 2 5 3 5" xfId="20914" xr:uid="{00000000-0005-0000-0000-0000C4510000}"/>
    <cellStyle name="년_■ 0908_사무직_이동_및_사무직_배치계획(案)-최종 2 2 5 3 6" xfId="20915" xr:uid="{00000000-0005-0000-0000-0000C5510000}"/>
    <cellStyle name="년_■ 0908_사무직_이동_및_사무직_배치계획(案)-최종 2 2 5 3 7" xfId="20916" xr:uid="{00000000-0005-0000-0000-0000C6510000}"/>
    <cellStyle name="년_■ 0908_사무직_이동_및_사무직_배치계획(案)-최종 2 2 5 3 8" xfId="20917" xr:uid="{00000000-0005-0000-0000-0000C7510000}"/>
    <cellStyle name="년_■ 0908_사무직_이동_및_사무직_배치계획(案)-최종 2 2 5 4" xfId="20918" xr:uid="{00000000-0005-0000-0000-0000C8510000}"/>
    <cellStyle name="년_■ 0908_사무직_이동_및_사무직_배치계획(案)-최종 2 2 5 4 2" xfId="20919" xr:uid="{00000000-0005-0000-0000-0000C9510000}"/>
    <cellStyle name="년_■ 0908_사무직_이동_및_사무직_배치계획(案)-최종 2 2 5 4 2 2" xfId="20920" xr:uid="{00000000-0005-0000-0000-0000CA510000}"/>
    <cellStyle name="년_■ 0908_사무직_이동_및_사무직_배치계획(案)-최종 2 2 5 4 2 3" xfId="20921" xr:uid="{00000000-0005-0000-0000-0000CB510000}"/>
    <cellStyle name="년_■ 0908_사무직_이동_및_사무직_배치계획(案)-최종 2 2 5 4 2 4" xfId="20922" xr:uid="{00000000-0005-0000-0000-0000CC510000}"/>
    <cellStyle name="년_■ 0908_사무직_이동_및_사무직_배치계획(案)-최종 2 2 5 4 2 5" xfId="20923" xr:uid="{00000000-0005-0000-0000-0000CD510000}"/>
    <cellStyle name="년_■ 0908_사무직_이동_및_사무직_배치계획(案)-최종 2 2 5 4 3" xfId="20924" xr:uid="{00000000-0005-0000-0000-0000CE510000}"/>
    <cellStyle name="년_■ 0908_사무직_이동_및_사무직_배치계획(案)-최종 2 2 5 4 3 2" xfId="20925" xr:uid="{00000000-0005-0000-0000-0000CF510000}"/>
    <cellStyle name="년_■ 0908_사무직_이동_및_사무직_배치계획(案)-최종 2 2 5 4 3 3" xfId="20926" xr:uid="{00000000-0005-0000-0000-0000D0510000}"/>
    <cellStyle name="년_■ 0908_사무직_이동_및_사무직_배치계획(案)-최종 2 2 5 4 3 4" xfId="20927" xr:uid="{00000000-0005-0000-0000-0000D1510000}"/>
    <cellStyle name="년_■ 0908_사무직_이동_및_사무직_배치계획(案)-최종 2 2 5 4 3 5" xfId="20928" xr:uid="{00000000-0005-0000-0000-0000D2510000}"/>
    <cellStyle name="년_■ 0908_사무직_이동_및_사무직_배치계획(案)-최종 2 2 5 4 4" xfId="20929" xr:uid="{00000000-0005-0000-0000-0000D3510000}"/>
    <cellStyle name="년_■ 0908_사무직_이동_및_사무직_배치계획(案)-최종 2 2 5 4 4 2" xfId="20930" xr:uid="{00000000-0005-0000-0000-0000D4510000}"/>
    <cellStyle name="년_■ 0908_사무직_이동_및_사무직_배치계획(案)-최종 2 2 5 4 4 3" xfId="20931" xr:uid="{00000000-0005-0000-0000-0000D5510000}"/>
    <cellStyle name="년_■ 0908_사무직_이동_및_사무직_배치계획(案)-최종 2 2 5 4 4 4" xfId="20932" xr:uid="{00000000-0005-0000-0000-0000D6510000}"/>
    <cellStyle name="년_■ 0908_사무직_이동_및_사무직_배치계획(案)-최종 2 2 5 4 4 5" xfId="20933" xr:uid="{00000000-0005-0000-0000-0000D7510000}"/>
    <cellStyle name="년_■ 0908_사무직_이동_및_사무직_배치계획(案)-최종 2 2 5 4 5" xfId="20934" xr:uid="{00000000-0005-0000-0000-0000D8510000}"/>
    <cellStyle name="년_■ 0908_사무직_이동_및_사무직_배치계획(案)-최종 2 2 5 4 6" xfId="20935" xr:uid="{00000000-0005-0000-0000-0000D9510000}"/>
    <cellStyle name="년_■ 0908_사무직_이동_및_사무직_배치계획(案)-최종 2 2 5 4 7" xfId="20936" xr:uid="{00000000-0005-0000-0000-0000DA510000}"/>
    <cellStyle name="년_■ 0908_사무직_이동_및_사무직_배치계획(案)-최종 2 2 5 4 8" xfId="20937" xr:uid="{00000000-0005-0000-0000-0000DB510000}"/>
    <cellStyle name="년_■ 0908_사무직_이동_및_사무직_배치계획(案)-최종 2 2 5 5" xfId="20938" xr:uid="{00000000-0005-0000-0000-0000DC510000}"/>
    <cellStyle name="년_■ 0908_사무직_이동_및_사무직_배치계획(案)-최종 2 2 5 5 2" xfId="20939" xr:uid="{00000000-0005-0000-0000-0000DD510000}"/>
    <cellStyle name="년_■ 0908_사무직_이동_및_사무직_배치계획(案)-최종 2 2 5 5 3" xfId="20940" xr:uid="{00000000-0005-0000-0000-0000DE510000}"/>
    <cellStyle name="년_■ 0908_사무직_이동_및_사무직_배치계획(案)-최종 2 2 5 5 4" xfId="20941" xr:uid="{00000000-0005-0000-0000-0000DF510000}"/>
    <cellStyle name="년_■ 0908_사무직_이동_및_사무직_배치계획(案)-최종 2 2 5 5 5" xfId="20942" xr:uid="{00000000-0005-0000-0000-0000E0510000}"/>
    <cellStyle name="년_■ 0908_사무직_이동_및_사무직_배치계획(案)-최종 2 2 5 6" xfId="20943" xr:uid="{00000000-0005-0000-0000-0000E1510000}"/>
    <cellStyle name="년_■ 0908_사무직_이동_및_사무직_배치계획(案)-최종 2 2 5 6 2" xfId="20944" xr:uid="{00000000-0005-0000-0000-0000E2510000}"/>
    <cellStyle name="년_■ 0908_사무직_이동_및_사무직_배치계획(案)-최종 2 2 5 6 3" xfId="20945" xr:uid="{00000000-0005-0000-0000-0000E3510000}"/>
    <cellStyle name="년_■ 0908_사무직_이동_및_사무직_배치계획(案)-최종 2 2 5 6 4" xfId="20946" xr:uid="{00000000-0005-0000-0000-0000E4510000}"/>
    <cellStyle name="년_■ 0908_사무직_이동_및_사무직_배치계획(案)-최종 2 2 5 6 5" xfId="20947" xr:uid="{00000000-0005-0000-0000-0000E5510000}"/>
    <cellStyle name="년_■ 0908_사무직_이동_및_사무직_배치계획(案)-최종 2 2 5 7" xfId="20948" xr:uid="{00000000-0005-0000-0000-0000E6510000}"/>
    <cellStyle name="년_■ 0908_사무직_이동_및_사무직_배치계획(案)-최종 2 2 5 7 2" xfId="20949" xr:uid="{00000000-0005-0000-0000-0000E7510000}"/>
    <cellStyle name="년_■ 0908_사무직_이동_및_사무직_배치계획(案)-최종 2 2 5 7 3" xfId="20950" xr:uid="{00000000-0005-0000-0000-0000E8510000}"/>
    <cellStyle name="년_■ 0908_사무직_이동_및_사무직_배치계획(案)-최종 2 2 5 7 4" xfId="20951" xr:uid="{00000000-0005-0000-0000-0000E9510000}"/>
    <cellStyle name="년_■ 0908_사무직_이동_및_사무직_배치계획(案)-최종 2 2 5 7 5" xfId="20952" xr:uid="{00000000-0005-0000-0000-0000EA510000}"/>
    <cellStyle name="년_■ 0908_사무직_이동_및_사무직_배치계획(案)-최종 2 2 5 8" xfId="20953" xr:uid="{00000000-0005-0000-0000-0000EB510000}"/>
    <cellStyle name="년_■ 0908_사무직_이동_및_사무직_배치계획(案)-최종 2 2 5 9" xfId="20954" xr:uid="{00000000-0005-0000-0000-0000EC510000}"/>
    <cellStyle name="년_■ 0908_사무직_이동_및_사무직_배치계획(案)-최종 2 2 6" xfId="20955" xr:uid="{00000000-0005-0000-0000-0000ED510000}"/>
    <cellStyle name="년_■ 0908_사무직_이동_및_사무직_배치계획(案)-최종 2 2 6 2" xfId="20956" xr:uid="{00000000-0005-0000-0000-0000EE510000}"/>
    <cellStyle name="년_■ 0908_사무직_이동_및_사무직_배치계획(案)-최종 2 2 6 2 2" xfId="20957" xr:uid="{00000000-0005-0000-0000-0000EF510000}"/>
    <cellStyle name="년_■ 0908_사무직_이동_및_사무직_배치계획(案)-최종 2 2 6 2 3" xfId="20958" xr:uid="{00000000-0005-0000-0000-0000F0510000}"/>
    <cellStyle name="년_■ 0908_사무직_이동_및_사무직_배치계획(案)-최종 2 2 6 2 4" xfId="20959" xr:uid="{00000000-0005-0000-0000-0000F1510000}"/>
    <cellStyle name="년_■ 0908_사무직_이동_및_사무직_배치계획(案)-최종 2 2 6 2 5" xfId="20960" xr:uid="{00000000-0005-0000-0000-0000F2510000}"/>
    <cellStyle name="년_■ 0908_사무직_이동_및_사무직_배치계획(案)-최종 2 2 6 3" xfId="20961" xr:uid="{00000000-0005-0000-0000-0000F3510000}"/>
    <cellStyle name="년_■ 0908_사무직_이동_및_사무직_배치계획(案)-최종 2 2 6 3 2" xfId="20962" xr:uid="{00000000-0005-0000-0000-0000F4510000}"/>
    <cellStyle name="년_■ 0908_사무직_이동_및_사무직_배치계획(案)-최종 2 2 6 3 3" xfId="20963" xr:uid="{00000000-0005-0000-0000-0000F5510000}"/>
    <cellStyle name="년_■ 0908_사무직_이동_및_사무직_배치계획(案)-최종 2 2 6 3 4" xfId="20964" xr:uid="{00000000-0005-0000-0000-0000F6510000}"/>
    <cellStyle name="년_■ 0908_사무직_이동_및_사무직_배치계획(案)-최종 2 2 6 3 5" xfId="20965" xr:uid="{00000000-0005-0000-0000-0000F7510000}"/>
    <cellStyle name="년_■ 0908_사무직_이동_및_사무직_배치계획(案)-최종 2 2 6 4" xfId="20966" xr:uid="{00000000-0005-0000-0000-0000F8510000}"/>
    <cellStyle name="년_■ 0908_사무직_이동_및_사무직_배치계획(案)-최종 2 2 6 4 2" xfId="20967" xr:uid="{00000000-0005-0000-0000-0000F9510000}"/>
    <cellStyle name="년_■ 0908_사무직_이동_및_사무직_배치계획(案)-최종 2 2 6 4 3" xfId="20968" xr:uid="{00000000-0005-0000-0000-0000FA510000}"/>
    <cellStyle name="년_■ 0908_사무직_이동_및_사무직_배치계획(案)-최종 2 2 6 4 4" xfId="20969" xr:uid="{00000000-0005-0000-0000-0000FB510000}"/>
    <cellStyle name="년_■ 0908_사무직_이동_및_사무직_배치계획(案)-최종 2 2 6 4 5" xfId="20970" xr:uid="{00000000-0005-0000-0000-0000FC510000}"/>
    <cellStyle name="년_■ 0908_사무직_이동_및_사무직_배치계획(案)-최종 2 2 6 5" xfId="20971" xr:uid="{00000000-0005-0000-0000-0000FD510000}"/>
    <cellStyle name="년_■ 0908_사무직_이동_및_사무직_배치계획(案)-최종 2 2 6 6" xfId="20972" xr:uid="{00000000-0005-0000-0000-0000FE510000}"/>
    <cellStyle name="년_■ 0908_사무직_이동_및_사무직_배치계획(案)-최종 2 2 6 7" xfId="20973" xr:uid="{00000000-0005-0000-0000-0000FF510000}"/>
    <cellStyle name="년_■ 0908_사무직_이동_및_사무직_배치계획(案)-최종 2 2 6 8" xfId="20974" xr:uid="{00000000-0005-0000-0000-000000520000}"/>
    <cellStyle name="년_■ 0908_사무직_이동_및_사무직_배치계획(案)-최종 2 2 7" xfId="20975" xr:uid="{00000000-0005-0000-0000-000001520000}"/>
    <cellStyle name="년_■ 0908_사무직_이동_및_사무직_배치계획(案)-최종 2 2 7 2" xfId="20976" xr:uid="{00000000-0005-0000-0000-000002520000}"/>
    <cellStyle name="년_■ 0908_사무직_이동_및_사무직_배치계획(案)-최종 2 2 7 2 2" xfId="20977" xr:uid="{00000000-0005-0000-0000-000003520000}"/>
    <cellStyle name="년_■ 0908_사무직_이동_및_사무직_배치계획(案)-최종 2 2 7 2 3" xfId="20978" xr:uid="{00000000-0005-0000-0000-000004520000}"/>
    <cellStyle name="년_■ 0908_사무직_이동_및_사무직_배치계획(案)-최종 2 2 7 2 4" xfId="20979" xr:uid="{00000000-0005-0000-0000-000005520000}"/>
    <cellStyle name="년_■ 0908_사무직_이동_및_사무직_배치계획(案)-최종 2 2 7 2 5" xfId="20980" xr:uid="{00000000-0005-0000-0000-000006520000}"/>
    <cellStyle name="년_■ 0908_사무직_이동_및_사무직_배치계획(案)-최종 2 2 7 3" xfId="20981" xr:uid="{00000000-0005-0000-0000-000007520000}"/>
    <cellStyle name="년_■ 0908_사무직_이동_및_사무직_배치계획(案)-최종 2 2 7 3 2" xfId="20982" xr:uid="{00000000-0005-0000-0000-000008520000}"/>
    <cellStyle name="년_■ 0908_사무직_이동_및_사무직_배치계획(案)-최종 2 2 7 3 3" xfId="20983" xr:uid="{00000000-0005-0000-0000-000009520000}"/>
    <cellStyle name="년_■ 0908_사무직_이동_및_사무직_배치계획(案)-최종 2 2 7 3 4" xfId="20984" xr:uid="{00000000-0005-0000-0000-00000A520000}"/>
    <cellStyle name="년_■ 0908_사무직_이동_및_사무직_배치계획(案)-최종 2 2 7 3 5" xfId="20985" xr:uid="{00000000-0005-0000-0000-00000B520000}"/>
    <cellStyle name="년_■ 0908_사무직_이동_및_사무직_배치계획(案)-최종 2 2 7 4" xfId="20986" xr:uid="{00000000-0005-0000-0000-00000C520000}"/>
    <cellStyle name="년_■ 0908_사무직_이동_및_사무직_배치계획(案)-최종 2 2 7 4 2" xfId="20987" xr:uid="{00000000-0005-0000-0000-00000D520000}"/>
    <cellStyle name="년_■ 0908_사무직_이동_및_사무직_배치계획(案)-최종 2 2 7 4 3" xfId="20988" xr:uid="{00000000-0005-0000-0000-00000E520000}"/>
    <cellStyle name="년_■ 0908_사무직_이동_및_사무직_배치계획(案)-최종 2 2 7 4 4" xfId="20989" xr:uid="{00000000-0005-0000-0000-00000F520000}"/>
    <cellStyle name="년_■ 0908_사무직_이동_및_사무직_배치계획(案)-최종 2 2 7 4 5" xfId="20990" xr:uid="{00000000-0005-0000-0000-000010520000}"/>
    <cellStyle name="년_■ 0908_사무직_이동_및_사무직_배치계획(案)-최종 2 2 7 5" xfId="20991" xr:uid="{00000000-0005-0000-0000-000011520000}"/>
    <cellStyle name="년_■ 0908_사무직_이동_및_사무직_배치계획(案)-최종 2 2 7 6" xfId="20992" xr:uid="{00000000-0005-0000-0000-000012520000}"/>
    <cellStyle name="년_■ 0908_사무직_이동_및_사무직_배치계획(案)-최종 2 2 7 7" xfId="20993" xr:uid="{00000000-0005-0000-0000-000013520000}"/>
    <cellStyle name="년_■ 0908_사무직_이동_및_사무직_배치계획(案)-최종 2 2 7 8" xfId="20994" xr:uid="{00000000-0005-0000-0000-000014520000}"/>
    <cellStyle name="년_■ 0908_사무직_이동_및_사무직_배치계획(案)-최종 2 2 8" xfId="20995" xr:uid="{00000000-0005-0000-0000-000015520000}"/>
    <cellStyle name="년_■ 0908_사무직_이동_및_사무직_배치계획(案)-최종 2 2 8 2" xfId="20996" xr:uid="{00000000-0005-0000-0000-000016520000}"/>
    <cellStyle name="년_■ 0908_사무직_이동_및_사무직_배치계획(案)-최종 2 2 8 3" xfId="20997" xr:uid="{00000000-0005-0000-0000-000017520000}"/>
    <cellStyle name="년_■ 0908_사무직_이동_및_사무직_배치계획(案)-최종 2 2 8 4" xfId="20998" xr:uid="{00000000-0005-0000-0000-000018520000}"/>
    <cellStyle name="년_■ 0908_사무직_이동_및_사무직_배치계획(案)-최종 2 2 8 5" xfId="20999" xr:uid="{00000000-0005-0000-0000-000019520000}"/>
    <cellStyle name="년_■ 0908_사무직_이동_및_사무직_배치계획(案)-최종 2 2 9" xfId="21000" xr:uid="{00000000-0005-0000-0000-00001A520000}"/>
    <cellStyle name="년_■ 0908_사무직_이동_및_사무직_배치계획(案)-최종 2 3" xfId="21001" xr:uid="{00000000-0005-0000-0000-00001B520000}"/>
    <cellStyle name="년_■ 0908_사무직_이동_및_사무직_배치계획(案)-최종 2 3 10" xfId="21002" xr:uid="{00000000-0005-0000-0000-00001C520000}"/>
    <cellStyle name="년_■ 0908_사무직_이동_및_사무직_배치계획(案)-최종 2 3 11" xfId="21003" xr:uid="{00000000-0005-0000-0000-00001D520000}"/>
    <cellStyle name="년_■ 0908_사무직_이동_및_사무직_배치계획(案)-최종 2 3 12" xfId="21004" xr:uid="{00000000-0005-0000-0000-00001E520000}"/>
    <cellStyle name="년_■ 0908_사무직_이동_및_사무직_배치계획(案)-최종 2 3 13" xfId="21005" xr:uid="{00000000-0005-0000-0000-00001F520000}"/>
    <cellStyle name="년_■ 0908_사무직_이동_및_사무직_배치계획(案)-최종 2 3 2" xfId="21006" xr:uid="{00000000-0005-0000-0000-000020520000}"/>
    <cellStyle name="년_■ 0908_사무직_이동_및_사무직_배치계획(案)-최종 2 3 2 10" xfId="21007" xr:uid="{00000000-0005-0000-0000-000021520000}"/>
    <cellStyle name="년_■ 0908_사무직_이동_및_사무직_배치계획(案)-최종 2 3 2 11" xfId="21008" xr:uid="{00000000-0005-0000-0000-000022520000}"/>
    <cellStyle name="년_■ 0908_사무직_이동_및_사무직_배치계획(案)-최종 2 3 2 2" xfId="21009" xr:uid="{00000000-0005-0000-0000-000023520000}"/>
    <cellStyle name="년_■ 0908_사무직_이동_및_사무직_배치계획(案)-최종 2 3 2 2 2" xfId="21010" xr:uid="{00000000-0005-0000-0000-000024520000}"/>
    <cellStyle name="년_■ 0908_사무직_이동_및_사무직_배치계획(案)-최종 2 3 2 2 2 2" xfId="21011" xr:uid="{00000000-0005-0000-0000-000025520000}"/>
    <cellStyle name="년_■ 0908_사무직_이동_및_사무직_배치계획(案)-최종 2 3 2 2 2 3" xfId="21012" xr:uid="{00000000-0005-0000-0000-000026520000}"/>
    <cellStyle name="년_■ 0908_사무직_이동_및_사무직_배치계획(案)-최종 2 3 2 2 2 4" xfId="21013" xr:uid="{00000000-0005-0000-0000-000027520000}"/>
    <cellStyle name="년_■ 0908_사무직_이동_및_사무직_배치계획(案)-최종 2 3 2 2 2 5" xfId="21014" xr:uid="{00000000-0005-0000-0000-000028520000}"/>
    <cellStyle name="년_■ 0908_사무직_이동_및_사무직_배치계획(案)-최종 2 3 2 2 3" xfId="21015" xr:uid="{00000000-0005-0000-0000-000029520000}"/>
    <cellStyle name="년_■ 0908_사무직_이동_및_사무직_배치계획(案)-최종 2 3 2 2 3 2" xfId="21016" xr:uid="{00000000-0005-0000-0000-00002A520000}"/>
    <cellStyle name="년_■ 0908_사무직_이동_및_사무직_배치계획(案)-최종 2 3 2 2 3 3" xfId="21017" xr:uid="{00000000-0005-0000-0000-00002B520000}"/>
    <cellStyle name="년_■ 0908_사무직_이동_및_사무직_배치계획(案)-최종 2 3 2 2 3 4" xfId="21018" xr:uid="{00000000-0005-0000-0000-00002C520000}"/>
    <cellStyle name="년_■ 0908_사무직_이동_및_사무직_배치계획(案)-최종 2 3 2 2 3 5" xfId="21019" xr:uid="{00000000-0005-0000-0000-00002D520000}"/>
    <cellStyle name="년_■ 0908_사무직_이동_및_사무직_배치계획(案)-최종 2 3 2 2 4" xfId="21020" xr:uid="{00000000-0005-0000-0000-00002E520000}"/>
    <cellStyle name="년_■ 0908_사무직_이동_및_사무직_배치계획(案)-최종 2 3 2 2 4 2" xfId="21021" xr:uid="{00000000-0005-0000-0000-00002F520000}"/>
    <cellStyle name="년_■ 0908_사무직_이동_및_사무직_배치계획(案)-최종 2 3 2 2 4 3" xfId="21022" xr:uid="{00000000-0005-0000-0000-000030520000}"/>
    <cellStyle name="년_■ 0908_사무직_이동_및_사무직_배치계획(案)-최종 2 3 2 2 4 4" xfId="21023" xr:uid="{00000000-0005-0000-0000-000031520000}"/>
    <cellStyle name="년_■ 0908_사무직_이동_및_사무직_배치계획(案)-최종 2 3 2 2 4 5" xfId="21024" xr:uid="{00000000-0005-0000-0000-000032520000}"/>
    <cellStyle name="년_■ 0908_사무직_이동_및_사무직_배치계획(案)-최종 2 3 2 2 5" xfId="21025" xr:uid="{00000000-0005-0000-0000-000033520000}"/>
    <cellStyle name="년_■ 0908_사무직_이동_및_사무직_배치계획(案)-최종 2 3 2 2 6" xfId="21026" xr:uid="{00000000-0005-0000-0000-000034520000}"/>
    <cellStyle name="년_■ 0908_사무직_이동_및_사무직_배치계획(案)-최종 2 3 2 2 7" xfId="21027" xr:uid="{00000000-0005-0000-0000-000035520000}"/>
    <cellStyle name="년_■ 0908_사무직_이동_및_사무직_배치계획(案)-최종 2 3 2 2 8" xfId="21028" xr:uid="{00000000-0005-0000-0000-000036520000}"/>
    <cellStyle name="년_■ 0908_사무직_이동_및_사무직_배치계획(案)-최종 2 3 2 3" xfId="21029" xr:uid="{00000000-0005-0000-0000-000037520000}"/>
    <cellStyle name="년_■ 0908_사무직_이동_및_사무직_배치계획(案)-최종 2 3 2 3 2" xfId="21030" xr:uid="{00000000-0005-0000-0000-000038520000}"/>
    <cellStyle name="년_■ 0908_사무직_이동_및_사무직_배치계획(案)-최종 2 3 2 3 2 2" xfId="21031" xr:uid="{00000000-0005-0000-0000-000039520000}"/>
    <cellStyle name="년_■ 0908_사무직_이동_및_사무직_배치계획(案)-최종 2 3 2 3 2 3" xfId="21032" xr:uid="{00000000-0005-0000-0000-00003A520000}"/>
    <cellStyle name="년_■ 0908_사무직_이동_및_사무직_배치계획(案)-최종 2 3 2 3 2 4" xfId="21033" xr:uid="{00000000-0005-0000-0000-00003B520000}"/>
    <cellStyle name="년_■ 0908_사무직_이동_및_사무직_배치계획(案)-최종 2 3 2 3 2 5" xfId="21034" xr:uid="{00000000-0005-0000-0000-00003C520000}"/>
    <cellStyle name="년_■ 0908_사무직_이동_및_사무직_배치계획(案)-최종 2 3 2 3 3" xfId="21035" xr:uid="{00000000-0005-0000-0000-00003D520000}"/>
    <cellStyle name="년_■ 0908_사무직_이동_및_사무직_배치계획(案)-최종 2 3 2 3 3 2" xfId="21036" xr:uid="{00000000-0005-0000-0000-00003E520000}"/>
    <cellStyle name="년_■ 0908_사무직_이동_및_사무직_배치계획(案)-최종 2 3 2 3 3 3" xfId="21037" xr:uid="{00000000-0005-0000-0000-00003F520000}"/>
    <cellStyle name="년_■ 0908_사무직_이동_및_사무직_배치계획(案)-최종 2 3 2 3 3 4" xfId="21038" xr:uid="{00000000-0005-0000-0000-000040520000}"/>
    <cellStyle name="년_■ 0908_사무직_이동_및_사무직_배치계획(案)-최종 2 3 2 3 3 5" xfId="21039" xr:uid="{00000000-0005-0000-0000-000041520000}"/>
    <cellStyle name="년_■ 0908_사무직_이동_및_사무직_배치계획(案)-최종 2 3 2 3 4" xfId="21040" xr:uid="{00000000-0005-0000-0000-000042520000}"/>
    <cellStyle name="년_■ 0908_사무직_이동_및_사무직_배치계획(案)-최종 2 3 2 3 4 2" xfId="21041" xr:uid="{00000000-0005-0000-0000-000043520000}"/>
    <cellStyle name="년_■ 0908_사무직_이동_및_사무직_배치계획(案)-최종 2 3 2 3 4 3" xfId="21042" xr:uid="{00000000-0005-0000-0000-000044520000}"/>
    <cellStyle name="년_■ 0908_사무직_이동_및_사무직_배치계획(案)-최종 2 3 2 3 4 4" xfId="21043" xr:uid="{00000000-0005-0000-0000-000045520000}"/>
    <cellStyle name="년_■ 0908_사무직_이동_및_사무직_배치계획(案)-최종 2 3 2 3 4 5" xfId="21044" xr:uid="{00000000-0005-0000-0000-000046520000}"/>
    <cellStyle name="년_■ 0908_사무직_이동_및_사무직_배치계획(案)-최종 2 3 2 3 5" xfId="21045" xr:uid="{00000000-0005-0000-0000-000047520000}"/>
    <cellStyle name="년_■ 0908_사무직_이동_및_사무직_배치계획(案)-최종 2 3 2 3 6" xfId="21046" xr:uid="{00000000-0005-0000-0000-000048520000}"/>
    <cellStyle name="년_■ 0908_사무직_이동_및_사무직_배치계획(案)-최종 2 3 2 3 7" xfId="21047" xr:uid="{00000000-0005-0000-0000-000049520000}"/>
    <cellStyle name="년_■ 0908_사무직_이동_및_사무직_배치계획(案)-최종 2 3 2 3 8" xfId="21048" xr:uid="{00000000-0005-0000-0000-00004A520000}"/>
    <cellStyle name="년_■ 0908_사무직_이동_및_사무직_배치계획(案)-최종 2 3 2 4" xfId="21049" xr:uid="{00000000-0005-0000-0000-00004B520000}"/>
    <cellStyle name="년_■ 0908_사무직_이동_및_사무직_배치계획(案)-최종 2 3 2 4 2" xfId="21050" xr:uid="{00000000-0005-0000-0000-00004C520000}"/>
    <cellStyle name="년_■ 0908_사무직_이동_및_사무직_배치계획(案)-최종 2 3 2 4 2 2" xfId="21051" xr:uid="{00000000-0005-0000-0000-00004D520000}"/>
    <cellStyle name="년_■ 0908_사무직_이동_및_사무직_배치계획(案)-최종 2 3 2 4 2 3" xfId="21052" xr:uid="{00000000-0005-0000-0000-00004E520000}"/>
    <cellStyle name="년_■ 0908_사무직_이동_및_사무직_배치계획(案)-최종 2 3 2 4 2 4" xfId="21053" xr:uid="{00000000-0005-0000-0000-00004F520000}"/>
    <cellStyle name="년_■ 0908_사무직_이동_및_사무직_배치계획(案)-최종 2 3 2 4 2 5" xfId="21054" xr:uid="{00000000-0005-0000-0000-000050520000}"/>
    <cellStyle name="년_■ 0908_사무직_이동_및_사무직_배치계획(案)-최종 2 3 2 4 3" xfId="21055" xr:uid="{00000000-0005-0000-0000-000051520000}"/>
    <cellStyle name="년_■ 0908_사무직_이동_및_사무직_배치계획(案)-최종 2 3 2 4 3 2" xfId="21056" xr:uid="{00000000-0005-0000-0000-000052520000}"/>
    <cellStyle name="년_■ 0908_사무직_이동_및_사무직_배치계획(案)-최종 2 3 2 4 3 3" xfId="21057" xr:uid="{00000000-0005-0000-0000-000053520000}"/>
    <cellStyle name="년_■ 0908_사무직_이동_및_사무직_배치계획(案)-최종 2 3 2 4 3 4" xfId="21058" xr:uid="{00000000-0005-0000-0000-000054520000}"/>
    <cellStyle name="년_■ 0908_사무직_이동_및_사무직_배치계획(案)-최종 2 3 2 4 3 5" xfId="21059" xr:uid="{00000000-0005-0000-0000-000055520000}"/>
    <cellStyle name="년_■ 0908_사무직_이동_및_사무직_배치계획(案)-최종 2 3 2 4 4" xfId="21060" xr:uid="{00000000-0005-0000-0000-000056520000}"/>
    <cellStyle name="년_■ 0908_사무직_이동_및_사무직_배치계획(案)-최종 2 3 2 4 4 2" xfId="21061" xr:uid="{00000000-0005-0000-0000-000057520000}"/>
    <cellStyle name="년_■ 0908_사무직_이동_및_사무직_배치계획(案)-최종 2 3 2 4 4 3" xfId="21062" xr:uid="{00000000-0005-0000-0000-000058520000}"/>
    <cellStyle name="년_■ 0908_사무직_이동_및_사무직_배치계획(案)-최종 2 3 2 4 4 4" xfId="21063" xr:uid="{00000000-0005-0000-0000-000059520000}"/>
    <cellStyle name="년_■ 0908_사무직_이동_및_사무직_배치계획(案)-최종 2 3 2 4 4 5" xfId="21064" xr:uid="{00000000-0005-0000-0000-00005A520000}"/>
    <cellStyle name="년_■ 0908_사무직_이동_및_사무직_배치계획(案)-최종 2 3 2 4 5" xfId="21065" xr:uid="{00000000-0005-0000-0000-00005B520000}"/>
    <cellStyle name="년_■ 0908_사무직_이동_및_사무직_배치계획(案)-최종 2 3 2 4 6" xfId="21066" xr:uid="{00000000-0005-0000-0000-00005C520000}"/>
    <cellStyle name="년_■ 0908_사무직_이동_및_사무직_배치계획(案)-최종 2 3 2 4 7" xfId="21067" xr:uid="{00000000-0005-0000-0000-00005D520000}"/>
    <cellStyle name="년_■ 0908_사무직_이동_및_사무직_배치계획(案)-최종 2 3 2 4 8" xfId="21068" xr:uid="{00000000-0005-0000-0000-00005E520000}"/>
    <cellStyle name="년_■ 0908_사무직_이동_및_사무직_배치계획(案)-최종 2 3 2 5" xfId="21069" xr:uid="{00000000-0005-0000-0000-00005F520000}"/>
    <cellStyle name="년_■ 0908_사무직_이동_및_사무직_배치계획(案)-최종 2 3 2 5 2" xfId="21070" xr:uid="{00000000-0005-0000-0000-000060520000}"/>
    <cellStyle name="년_■ 0908_사무직_이동_및_사무직_배치계획(案)-최종 2 3 2 5 3" xfId="21071" xr:uid="{00000000-0005-0000-0000-000061520000}"/>
    <cellStyle name="년_■ 0908_사무직_이동_및_사무직_배치계획(案)-최종 2 3 2 5 4" xfId="21072" xr:uid="{00000000-0005-0000-0000-000062520000}"/>
    <cellStyle name="년_■ 0908_사무직_이동_및_사무직_배치계획(案)-최종 2 3 2 5 5" xfId="21073" xr:uid="{00000000-0005-0000-0000-000063520000}"/>
    <cellStyle name="년_■ 0908_사무직_이동_및_사무직_배치계획(案)-최종 2 3 2 6" xfId="21074" xr:uid="{00000000-0005-0000-0000-000064520000}"/>
    <cellStyle name="년_■ 0908_사무직_이동_및_사무직_배치계획(案)-최종 2 3 2 6 2" xfId="21075" xr:uid="{00000000-0005-0000-0000-000065520000}"/>
    <cellStyle name="년_■ 0908_사무직_이동_및_사무직_배치계획(案)-최종 2 3 2 6 3" xfId="21076" xr:uid="{00000000-0005-0000-0000-000066520000}"/>
    <cellStyle name="년_■ 0908_사무직_이동_및_사무직_배치계획(案)-최종 2 3 2 6 4" xfId="21077" xr:uid="{00000000-0005-0000-0000-000067520000}"/>
    <cellStyle name="년_■ 0908_사무직_이동_및_사무직_배치계획(案)-최종 2 3 2 6 5" xfId="21078" xr:uid="{00000000-0005-0000-0000-000068520000}"/>
    <cellStyle name="년_■ 0908_사무직_이동_및_사무직_배치계획(案)-최종 2 3 2 7" xfId="21079" xr:uid="{00000000-0005-0000-0000-000069520000}"/>
    <cellStyle name="년_■ 0908_사무직_이동_및_사무직_배치계획(案)-최종 2 3 2 7 2" xfId="21080" xr:uid="{00000000-0005-0000-0000-00006A520000}"/>
    <cellStyle name="년_■ 0908_사무직_이동_및_사무직_배치계획(案)-최종 2 3 2 7 3" xfId="21081" xr:uid="{00000000-0005-0000-0000-00006B520000}"/>
    <cellStyle name="년_■ 0908_사무직_이동_및_사무직_배치계획(案)-최종 2 3 2 7 4" xfId="21082" xr:uid="{00000000-0005-0000-0000-00006C520000}"/>
    <cellStyle name="년_■ 0908_사무직_이동_및_사무직_배치계획(案)-최종 2 3 2 7 5" xfId="21083" xr:uid="{00000000-0005-0000-0000-00006D520000}"/>
    <cellStyle name="년_■ 0908_사무직_이동_및_사무직_배치계획(案)-최종 2 3 2 8" xfId="21084" xr:uid="{00000000-0005-0000-0000-00006E520000}"/>
    <cellStyle name="년_■ 0908_사무직_이동_및_사무직_배치계획(案)-최종 2 3 2 9" xfId="21085" xr:uid="{00000000-0005-0000-0000-00006F520000}"/>
    <cellStyle name="년_■ 0908_사무직_이동_및_사무직_배치계획(案)-최종 2 3 3" xfId="21086" xr:uid="{00000000-0005-0000-0000-000070520000}"/>
    <cellStyle name="년_■ 0908_사무직_이동_및_사무직_배치계획(案)-최종 2 3 3 10" xfId="21087" xr:uid="{00000000-0005-0000-0000-000071520000}"/>
    <cellStyle name="년_■ 0908_사무직_이동_및_사무직_배치계획(案)-최종 2 3 3 11" xfId="21088" xr:uid="{00000000-0005-0000-0000-000072520000}"/>
    <cellStyle name="년_■ 0908_사무직_이동_및_사무직_배치계획(案)-최종 2 3 3 2" xfId="21089" xr:uid="{00000000-0005-0000-0000-000073520000}"/>
    <cellStyle name="년_■ 0908_사무직_이동_및_사무직_배치계획(案)-최종 2 3 3 2 2" xfId="21090" xr:uid="{00000000-0005-0000-0000-000074520000}"/>
    <cellStyle name="년_■ 0908_사무직_이동_및_사무직_배치계획(案)-최종 2 3 3 2 2 2" xfId="21091" xr:uid="{00000000-0005-0000-0000-000075520000}"/>
    <cellStyle name="년_■ 0908_사무직_이동_및_사무직_배치계획(案)-최종 2 3 3 2 2 3" xfId="21092" xr:uid="{00000000-0005-0000-0000-000076520000}"/>
    <cellStyle name="년_■ 0908_사무직_이동_및_사무직_배치계획(案)-최종 2 3 3 2 2 4" xfId="21093" xr:uid="{00000000-0005-0000-0000-000077520000}"/>
    <cellStyle name="년_■ 0908_사무직_이동_및_사무직_배치계획(案)-최종 2 3 3 2 2 5" xfId="21094" xr:uid="{00000000-0005-0000-0000-000078520000}"/>
    <cellStyle name="년_■ 0908_사무직_이동_및_사무직_배치계획(案)-최종 2 3 3 2 3" xfId="21095" xr:uid="{00000000-0005-0000-0000-000079520000}"/>
    <cellStyle name="년_■ 0908_사무직_이동_및_사무직_배치계획(案)-최종 2 3 3 2 3 2" xfId="21096" xr:uid="{00000000-0005-0000-0000-00007A520000}"/>
    <cellStyle name="년_■ 0908_사무직_이동_및_사무직_배치계획(案)-최종 2 3 3 2 3 3" xfId="21097" xr:uid="{00000000-0005-0000-0000-00007B520000}"/>
    <cellStyle name="년_■ 0908_사무직_이동_및_사무직_배치계획(案)-최종 2 3 3 2 3 4" xfId="21098" xr:uid="{00000000-0005-0000-0000-00007C520000}"/>
    <cellStyle name="년_■ 0908_사무직_이동_및_사무직_배치계획(案)-최종 2 3 3 2 3 5" xfId="21099" xr:uid="{00000000-0005-0000-0000-00007D520000}"/>
    <cellStyle name="년_■ 0908_사무직_이동_및_사무직_배치계획(案)-최종 2 3 3 2 4" xfId="21100" xr:uid="{00000000-0005-0000-0000-00007E520000}"/>
    <cellStyle name="년_■ 0908_사무직_이동_및_사무직_배치계획(案)-최종 2 3 3 2 4 2" xfId="21101" xr:uid="{00000000-0005-0000-0000-00007F520000}"/>
    <cellStyle name="년_■ 0908_사무직_이동_및_사무직_배치계획(案)-최종 2 3 3 2 4 3" xfId="21102" xr:uid="{00000000-0005-0000-0000-000080520000}"/>
    <cellStyle name="년_■ 0908_사무직_이동_및_사무직_배치계획(案)-최종 2 3 3 2 4 4" xfId="21103" xr:uid="{00000000-0005-0000-0000-000081520000}"/>
    <cellStyle name="년_■ 0908_사무직_이동_및_사무직_배치계획(案)-최종 2 3 3 2 4 5" xfId="21104" xr:uid="{00000000-0005-0000-0000-000082520000}"/>
    <cellStyle name="년_■ 0908_사무직_이동_및_사무직_배치계획(案)-최종 2 3 3 2 5" xfId="21105" xr:uid="{00000000-0005-0000-0000-000083520000}"/>
    <cellStyle name="년_■ 0908_사무직_이동_및_사무직_배치계획(案)-최종 2 3 3 2 6" xfId="21106" xr:uid="{00000000-0005-0000-0000-000084520000}"/>
    <cellStyle name="년_■ 0908_사무직_이동_및_사무직_배치계획(案)-최종 2 3 3 2 7" xfId="21107" xr:uid="{00000000-0005-0000-0000-000085520000}"/>
    <cellStyle name="년_■ 0908_사무직_이동_및_사무직_배치계획(案)-최종 2 3 3 2 8" xfId="21108" xr:uid="{00000000-0005-0000-0000-000086520000}"/>
    <cellStyle name="년_■ 0908_사무직_이동_및_사무직_배치계획(案)-최종 2 3 3 3" xfId="21109" xr:uid="{00000000-0005-0000-0000-000087520000}"/>
    <cellStyle name="년_■ 0908_사무직_이동_및_사무직_배치계획(案)-최종 2 3 3 3 2" xfId="21110" xr:uid="{00000000-0005-0000-0000-000088520000}"/>
    <cellStyle name="년_■ 0908_사무직_이동_및_사무직_배치계획(案)-최종 2 3 3 3 2 2" xfId="21111" xr:uid="{00000000-0005-0000-0000-000089520000}"/>
    <cellStyle name="년_■ 0908_사무직_이동_및_사무직_배치계획(案)-최종 2 3 3 3 2 3" xfId="21112" xr:uid="{00000000-0005-0000-0000-00008A520000}"/>
    <cellStyle name="년_■ 0908_사무직_이동_및_사무직_배치계획(案)-최종 2 3 3 3 2 4" xfId="21113" xr:uid="{00000000-0005-0000-0000-00008B520000}"/>
    <cellStyle name="년_■ 0908_사무직_이동_및_사무직_배치계획(案)-최종 2 3 3 3 2 5" xfId="21114" xr:uid="{00000000-0005-0000-0000-00008C520000}"/>
    <cellStyle name="년_■ 0908_사무직_이동_및_사무직_배치계획(案)-최종 2 3 3 3 3" xfId="21115" xr:uid="{00000000-0005-0000-0000-00008D520000}"/>
    <cellStyle name="년_■ 0908_사무직_이동_및_사무직_배치계획(案)-최종 2 3 3 3 3 2" xfId="21116" xr:uid="{00000000-0005-0000-0000-00008E520000}"/>
    <cellStyle name="년_■ 0908_사무직_이동_및_사무직_배치계획(案)-최종 2 3 3 3 3 3" xfId="21117" xr:uid="{00000000-0005-0000-0000-00008F520000}"/>
    <cellStyle name="년_■ 0908_사무직_이동_및_사무직_배치계획(案)-최종 2 3 3 3 3 4" xfId="21118" xr:uid="{00000000-0005-0000-0000-000090520000}"/>
    <cellStyle name="년_■ 0908_사무직_이동_및_사무직_배치계획(案)-최종 2 3 3 3 3 5" xfId="21119" xr:uid="{00000000-0005-0000-0000-000091520000}"/>
    <cellStyle name="년_■ 0908_사무직_이동_및_사무직_배치계획(案)-최종 2 3 3 3 4" xfId="21120" xr:uid="{00000000-0005-0000-0000-000092520000}"/>
    <cellStyle name="년_■ 0908_사무직_이동_및_사무직_배치계획(案)-최종 2 3 3 3 4 2" xfId="21121" xr:uid="{00000000-0005-0000-0000-000093520000}"/>
    <cellStyle name="년_■ 0908_사무직_이동_및_사무직_배치계획(案)-최종 2 3 3 3 4 3" xfId="21122" xr:uid="{00000000-0005-0000-0000-000094520000}"/>
    <cellStyle name="년_■ 0908_사무직_이동_및_사무직_배치계획(案)-최종 2 3 3 3 4 4" xfId="21123" xr:uid="{00000000-0005-0000-0000-000095520000}"/>
    <cellStyle name="년_■ 0908_사무직_이동_및_사무직_배치계획(案)-최종 2 3 3 3 4 5" xfId="21124" xr:uid="{00000000-0005-0000-0000-000096520000}"/>
    <cellStyle name="년_■ 0908_사무직_이동_및_사무직_배치계획(案)-최종 2 3 3 3 5" xfId="21125" xr:uid="{00000000-0005-0000-0000-000097520000}"/>
    <cellStyle name="년_■ 0908_사무직_이동_및_사무직_배치계획(案)-최종 2 3 3 3 6" xfId="21126" xr:uid="{00000000-0005-0000-0000-000098520000}"/>
    <cellStyle name="년_■ 0908_사무직_이동_및_사무직_배치계획(案)-최종 2 3 3 3 7" xfId="21127" xr:uid="{00000000-0005-0000-0000-000099520000}"/>
    <cellStyle name="년_■ 0908_사무직_이동_및_사무직_배치계획(案)-최종 2 3 3 3 8" xfId="21128" xr:uid="{00000000-0005-0000-0000-00009A520000}"/>
    <cellStyle name="년_■ 0908_사무직_이동_및_사무직_배치계획(案)-최종 2 3 3 4" xfId="21129" xr:uid="{00000000-0005-0000-0000-00009B520000}"/>
    <cellStyle name="년_■ 0908_사무직_이동_및_사무직_배치계획(案)-최종 2 3 3 4 2" xfId="21130" xr:uid="{00000000-0005-0000-0000-00009C520000}"/>
    <cellStyle name="년_■ 0908_사무직_이동_및_사무직_배치계획(案)-최종 2 3 3 4 2 2" xfId="21131" xr:uid="{00000000-0005-0000-0000-00009D520000}"/>
    <cellStyle name="년_■ 0908_사무직_이동_및_사무직_배치계획(案)-최종 2 3 3 4 2 3" xfId="21132" xr:uid="{00000000-0005-0000-0000-00009E520000}"/>
    <cellStyle name="년_■ 0908_사무직_이동_및_사무직_배치계획(案)-최종 2 3 3 4 2 4" xfId="21133" xr:uid="{00000000-0005-0000-0000-00009F520000}"/>
    <cellStyle name="년_■ 0908_사무직_이동_및_사무직_배치계획(案)-최종 2 3 3 4 2 5" xfId="21134" xr:uid="{00000000-0005-0000-0000-0000A0520000}"/>
    <cellStyle name="년_■ 0908_사무직_이동_및_사무직_배치계획(案)-최종 2 3 3 4 3" xfId="21135" xr:uid="{00000000-0005-0000-0000-0000A1520000}"/>
    <cellStyle name="년_■ 0908_사무직_이동_및_사무직_배치계획(案)-최종 2 3 3 4 3 2" xfId="21136" xr:uid="{00000000-0005-0000-0000-0000A2520000}"/>
    <cellStyle name="년_■ 0908_사무직_이동_및_사무직_배치계획(案)-최종 2 3 3 4 3 3" xfId="21137" xr:uid="{00000000-0005-0000-0000-0000A3520000}"/>
    <cellStyle name="년_■ 0908_사무직_이동_및_사무직_배치계획(案)-최종 2 3 3 4 3 4" xfId="21138" xr:uid="{00000000-0005-0000-0000-0000A4520000}"/>
    <cellStyle name="년_■ 0908_사무직_이동_및_사무직_배치계획(案)-최종 2 3 3 4 3 5" xfId="21139" xr:uid="{00000000-0005-0000-0000-0000A5520000}"/>
    <cellStyle name="년_■ 0908_사무직_이동_및_사무직_배치계획(案)-최종 2 3 3 4 4" xfId="21140" xr:uid="{00000000-0005-0000-0000-0000A6520000}"/>
    <cellStyle name="년_■ 0908_사무직_이동_및_사무직_배치계획(案)-최종 2 3 3 4 4 2" xfId="21141" xr:uid="{00000000-0005-0000-0000-0000A7520000}"/>
    <cellStyle name="년_■ 0908_사무직_이동_및_사무직_배치계획(案)-최종 2 3 3 4 4 3" xfId="21142" xr:uid="{00000000-0005-0000-0000-0000A8520000}"/>
    <cellStyle name="년_■ 0908_사무직_이동_및_사무직_배치계획(案)-최종 2 3 3 4 4 4" xfId="21143" xr:uid="{00000000-0005-0000-0000-0000A9520000}"/>
    <cellStyle name="년_■ 0908_사무직_이동_및_사무직_배치계획(案)-최종 2 3 3 4 4 5" xfId="21144" xr:uid="{00000000-0005-0000-0000-0000AA520000}"/>
    <cellStyle name="년_■ 0908_사무직_이동_및_사무직_배치계획(案)-최종 2 3 3 4 5" xfId="21145" xr:uid="{00000000-0005-0000-0000-0000AB520000}"/>
    <cellStyle name="년_■ 0908_사무직_이동_및_사무직_배치계획(案)-최종 2 3 3 4 6" xfId="21146" xr:uid="{00000000-0005-0000-0000-0000AC520000}"/>
    <cellStyle name="년_■ 0908_사무직_이동_및_사무직_배치계획(案)-최종 2 3 3 4 7" xfId="21147" xr:uid="{00000000-0005-0000-0000-0000AD520000}"/>
    <cellStyle name="년_■ 0908_사무직_이동_및_사무직_배치계획(案)-최종 2 3 3 4 8" xfId="21148" xr:uid="{00000000-0005-0000-0000-0000AE520000}"/>
    <cellStyle name="년_■ 0908_사무직_이동_및_사무직_배치계획(案)-최종 2 3 3 5" xfId="21149" xr:uid="{00000000-0005-0000-0000-0000AF520000}"/>
    <cellStyle name="년_■ 0908_사무직_이동_및_사무직_배치계획(案)-최종 2 3 3 5 2" xfId="21150" xr:uid="{00000000-0005-0000-0000-0000B0520000}"/>
    <cellStyle name="년_■ 0908_사무직_이동_및_사무직_배치계획(案)-최종 2 3 3 5 3" xfId="21151" xr:uid="{00000000-0005-0000-0000-0000B1520000}"/>
    <cellStyle name="년_■ 0908_사무직_이동_및_사무직_배치계획(案)-최종 2 3 3 5 4" xfId="21152" xr:uid="{00000000-0005-0000-0000-0000B2520000}"/>
    <cellStyle name="년_■ 0908_사무직_이동_및_사무직_배치계획(案)-최종 2 3 3 5 5" xfId="21153" xr:uid="{00000000-0005-0000-0000-0000B3520000}"/>
    <cellStyle name="년_■ 0908_사무직_이동_및_사무직_배치계획(案)-최종 2 3 3 6" xfId="21154" xr:uid="{00000000-0005-0000-0000-0000B4520000}"/>
    <cellStyle name="년_■ 0908_사무직_이동_및_사무직_배치계획(案)-최종 2 3 3 6 2" xfId="21155" xr:uid="{00000000-0005-0000-0000-0000B5520000}"/>
    <cellStyle name="년_■ 0908_사무직_이동_및_사무직_배치계획(案)-최종 2 3 3 6 3" xfId="21156" xr:uid="{00000000-0005-0000-0000-0000B6520000}"/>
    <cellStyle name="년_■ 0908_사무직_이동_및_사무직_배치계획(案)-최종 2 3 3 6 4" xfId="21157" xr:uid="{00000000-0005-0000-0000-0000B7520000}"/>
    <cellStyle name="년_■ 0908_사무직_이동_및_사무직_배치계획(案)-최종 2 3 3 6 5" xfId="21158" xr:uid="{00000000-0005-0000-0000-0000B8520000}"/>
    <cellStyle name="년_■ 0908_사무직_이동_및_사무직_배치계획(案)-최종 2 3 3 7" xfId="21159" xr:uid="{00000000-0005-0000-0000-0000B9520000}"/>
    <cellStyle name="년_■ 0908_사무직_이동_및_사무직_배치계획(案)-최종 2 3 3 7 2" xfId="21160" xr:uid="{00000000-0005-0000-0000-0000BA520000}"/>
    <cellStyle name="년_■ 0908_사무직_이동_및_사무직_배치계획(案)-최종 2 3 3 7 3" xfId="21161" xr:uid="{00000000-0005-0000-0000-0000BB520000}"/>
    <cellStyle name="년_■ 0908_사무직_이동_및_사무직_배치계획(案)-최종 2 3 3 7 4" xfId="21162" xr:uid="{00000000-0005-0000-0000-0000BC520000}"/>
    <cellStyle name="년_■ 0908_사무직_이동_및_사무직_배치계획(案)-최종 2 3 3 7 5" xfId="21163" xr:uid="{00000000-0005-0000-0000-0000BD520000}"/>
    <cellStyle name="년_■ 0908_사무직_이동_및_사무직_배치계획(案)-최종 2 3 3 8" xfId="21164" xr:uid="{00000000-0005-0000-0000-0000BE520000}"/>
    <cellStyle name="년_■ 0908_사무직_이동_및_사무직_배치계획(案)-최종 2 3 3 9" xfId="21165" xr:uid="{00000000-0005-0000-0000-0000BF520000}"/>
    <cellStyle name="년_■ 0908_사무직_이동_및_사무직_배치계획(案)-최종 2 3 4" xfId="21166" xr:uid="{00000000-0005-0000-0000-0000C0520000}"/>
    <cellStyle name="년_■ 0908_사무직_이동_및_사무직_배치계획(案)-최종 2 3 4 2" xfId="21167" xr:uid="{00000000-0005-0000-0000-0000C1520000}"/>
    <cellStyle name="년_■ 0908_사무직_이동_및_사무직_배치계획(案)-최종 2 3 4 2 2" xfId="21168" xr:uid="{00000000-0005-0000-0000-0000C2520000}"/>
    <cellStyle name="년_■ 0908_사무직_이동_및_사무직_배치계획(案)-최종 2 3 4 2 3" xfId="21169" xr:uid="{00000000-0005-0000-0000-0000C3520000}"/>
    <cellStyle name="년_■ 0908_사무직_이동_및_사무직_배치계획(案)-최종 2 3 4 2 4" xfId="21170" xr:uid="{00000000-0005-0000-0000-0000C4520000}"/>
    <cellStyle name="년_■ 0908_사무직_이동_및_사무직_배치계획(案)-최종 2 3 4 2 5" xfId="21171" xr:uid="{00000000-0005-0000-0000-0000C5520000}"/>
    <cellStyle name="년_■ 0908_사무직_이동_및_사무직_배치계획(案)-최종 2 3 4 3" xfId="21172" xr:uid="{00000000-0005-0000-0000-0000C6520000}"/>
    <cellStyle name="년_■ 0908_사무직_이동_및_사무직_배치계획(案)-최종 2 3 4 3 2" xfId="21173" xr:uid="{00000000-0005-0000-0000-0000C7520000}"/>
    <cellStyle name="년_■ 0908_사무직_이동_및_사무직_배치계획(案)-최종 2 3 4 3 3" xfId="21174" xr:uid="{00000000-0005-0000-0000-0000C8520000}"/>
    <cellStyle name="년_■ 0908_사무직_이동_및_사무직_배치계획(案)-최종 2 3 4 3 4" xfId="21175" xr:uid="{00000000-0005-0000-0000-0000C9520000}"/>
    <cellStyle name="년_■ 0908_사무직_이동_및_사무직_배치계획(案)-최종 2 3 4 3 5" xfId="21176" xr:uid="{00000000-0005-0000-0000-0000CA520000}"/>
    <cellStyle name="년_■ 0908_사무직_이동_및_사무직_배치계획(案)-최종 2 3 4 4" xfId="21177" xr:uid="{00000000-0005-0000-0000-0000CB520000}"/>
    <cellStyle name="년_■ 0908_사무직_이동_및_사무직_배치계획(案)-최종 2 3 4 4 2" xfId="21178" xr:uid="{00000000-0005-0000-0000-0000CC520000}"/>
    <cellStyle name="년_■ 0908_사무직_이동_및_사무직_배치계획(案)-최종 2 3 4 4 3" xfId="21179" xr:uid="{00000000-0005-0000-0000-0000CD520000}"/>
    <cellStyle name="년_■ 0908_사무직_이동_및_사무직_배치계획(案)-최종 2 3 4 4 4" xfId="21180" xr:uid="{00000000-0005-0000-0000-0000CE520000}"/>
    <cellStyle name="년_■ 0908_사무직_이동_및_사무직_배치계획(案)-최종 2 3 4 4 5" xfId="21181" xr:uid="{00000000-0005-0000-0000-0000CF520000}"/>
    <cellStyle name="년_■ 0908_사무직_이동_및_사무직_배치계획(案)-최종 2 3 4 5" xfId="21182" xr:uid="{00000000-0005-0000-0000-0000D0520000}"/>
    <cellStyle name="년_■ 0908_사무직_이동_및_사무직_배치계획(案)-최종 2 3 4 6" xfId="21183" xr:uid="{00000000-0005-0000-0000-0000D1520000}"/>
    <cellStyle name="년_■ 0908_사무직_이동_및_사무직_배치계획(案)-최종 2 3 4 7" xfId="21184" xr:uid="{00000000-0005-0000-0000-0000D2520000}"/>
    <cellStyle name="년_■ 0908_사무직_이동_및_사무직_배치계획(案)-최종 2 3 4 8" xfId="21185" xr:uid="{00000000-0005-0000-0000-0000D3520000}"/>
    <cellStyle name="년_■ 0908_사무직_이동_및_사무직_배치계획(案)-최종 2 3 5" xfId="21186" xr:uid="{00000000-0005-0000-0000-0000D4520000}"/>
    <cellStyle name="년_■ 0908_사무직_이동_및_사무직_배치계획(案)-최종 2 3 5 2" xfId="21187" xr:uid="{00000000-0005-0000-0000-0000D5520000}"/>
    <cellStyle name="년_■ 0908_사무직_이동_및_사무직_배치계획(案)-최종 2 3 5 2 2" xfId="21188" xr:uid="{00000000-0005-0000-0000-0000D6520000}"/>
    <cellStyle name="년_■ 0908_사무직_이동_및_사무직_배치계획(案)-최종 2 3 5 2 3" xfId="21189" xr:uid="{00000000-0005-0000-0000-0000D7520000}"/>
    <cellStyle name="년_■ 0908_사무직_이동_및_사무직_배치계획(案)-최종 2 3 5 2 4" xfId="21190" xr:uid="{00000000-0005-0000-0000-0000D8520000}"/>
    <cellStyle name="년_■ 0908_사무직_이동_및_사무직_배치계획(案)-최종 2 3 5 2 5" xfId="21191" xr:uid="{00000000-0005-0000-0000-0000D9520000}"/>
    <cellStyle name="년_■ 0908_사무직_이동_및_사무직_배치계획(案)-최종 2 3 5 3" xfId="21192" xr:uid="{00000000-0005-0000-0000-0000DA520000}"/>
    <cellStyle name="년_■ 0908_사무직_이동_및_사무직_배치계획(案)-최종 2 3 5 3 2" xfId="21193" xr:uid="{00000000-0005-0000-0000-0000DB520000}"/>
    <cellStyle name="년_■ 0908_사무직_이동_및_사무직_배치계획(案)-최종 2 3 5 3 3" xfId="21194" xr:uid="{00000000-0005-0000-0000-0000DC520000}"/>
    <cellStyle name="년_■ 0908_사무직_이동_및_사무직_배치계획(案)-최종 2 3 5 3 4" xfId="21195" xr:uid="{00000000-0005-0000-0000-0000DD520000}"/>
    <cellStyle name="년_■ 0908_사무직_이동_및_사무직_배치계획(案)-최종 2 3 5 3 5" xfId="21196" xr:uid="{00000000-0005-0000-0000-0000DE520000}"/>
    <cellStyle name="년_■ 0908_사무직_이동_및_사무직_배치계획(案)-최종 2 3 5 4" xfId="21197" xr:uid="{00000000-0005-0000-0000-0000DF520000}"/>
    <cellStyle name="년_■ 0908_사무직_이동_및_사무직_배치계획(案)-최종 2 3 5 4 2" xfId="21198" xr:uid="{00000000-0005-0000-0000-0000E0520000}"/>
    <cellStyle name="년_■ 0908_사무직_이동_및_사무직_배치계획(案)-최종 2 3 5 4 3" xfId="21199" xr:uid="{00000000-0005-0000-0000-0000E1520000}"/>
    <cellStyle name="년_■ 0908_사무직_이동_및_사무직_배치계획(案)-최종 2 3 5 4 4" xfId="21200" xr:uid="{00000000-0005-0000-0000-0000E2520000}"/>
    <cellStyle name="년_■ 0908_사무직_이동_및_사무직_배치계획(案)-최종 2 3 5 4 5" xfId="21201" xr:uid="{00000000-0005-0000-0000-0000E3520000}"/>
    <cellStyle name="년_■ 0908_사무직_이동_및_사무직_배치계획(案)-최종 2 3 5 5" xfId="21202" xr:uid="{00000000-0005-0000-0000-0000E4520000}"/>
    <cellStyle name="년_■ 0908_사무직_이동_및_사무직_배치계획(案)-최종 2 3 5 6" xfId="21203" xr:uid="{00000000-0005-0000-0000-0000E5520000}"/>
    <cellStyle name="년_■ 0908_사무직_이동_및_사무직_배치계획(案)-최종 2 3 5 7" xfId="21204" xr:uid="{00000000-0005-0000-0000-0000E6520000}"/>
    <cellStyle name="년_■ 0908_사무직_이동_및_사무직_배치계획(案)-최종 2 3 5 8" xfId="21205" xr:uid="{00000000-0005-0000-0000-0000E7520000}"/>
    <cellStyle name="년_■ 0908_사무직_이동_및_사무직_배치계획(案)-최종 2 3 6" xfId="21206" xr:uid="{00000000-0005-0000-0000-0000E8520000}"/>
    <cellStyle name="년_■ 0908_사무직_이동_및_사무직_배치계획(案)-최종 2 3 6 2" xfId="21207" xr:uid="{00000000-0005-0000-0000-0000E9520000}"/>
    <cellStyle name="년_■ 0908_사무직_이동_및_사무직_배치계획(案)-최종 2 3 6 2 2" xfId="21208" xr:uid="{00000000-0005-0000-0000-0000EA520000}"/>
    <cellStyle name="년_■ 0908_사무직_이동_및_사무직_배치계획(案)-최종 2 3 6 2 3" xfId="21209" xr:uid="{00000000-0005-0000-0000-0000EB520000}"/>
    <cellStyle name="년_■ 0908_사무직_이동_및_사무직_배치계획(案)-최종 2 3 6 2 4" xfId="21210" xr:uid="{00000000-0005-0000-0000-0000EC520000}"/>
    <cellStyle name="년_■ 0908_사무직_이동_및_사무직_배치계획(案)-최종 2 3 6 2 5" xfId="21211" xr:uid="{00000000-0005-0000-0000-0000ED520000}"/>
    <cellStyle name="년_■ 0908_사무직_이동_및_사무직_배치계획(案)-최종 2 3 6 3" xfId="21212" xr:uid="{00000000-0005-0000-0000-0000EE520000}"/>
    <cellStyle name="년_■ 0908_사무직_이동_및_사무직_배치계획(案)-최종 2 3 6 3 2" xfId="21213" xr:uid="{00000000-0005-0000-0000-0000EF520000}"/>
    <cellStyle name="년_■ 0908_사무직_이동_및_사무직_배치계획(案)-최종 2 3 6 3 3" xfId="21214" xr:uid="{00000000-0005-0000-0000-0000F0520000}"/>
    <cellStyle name="년_■ 0908_사무직_이동_및_사무직_배치계획(案)-최종 2 3 6 3 4" xfId="21215" xr:uid="{00000000-0005-0000-0000-0000F1520000}"/>
    <cellStyle name="년_■ 0908_사무직_이동_및_사무직_배치계획(案)-최종 2 3 6 3 5" xfId="21216" xr:uid="{00000000-0005-0000-0000-0000F2520000}"/>
    <cellStyle name="년_■ 0908_사무직_이동_및_사무직_배치계획(案)-최종 2 3 6 4" xfId="21217" xr:uid="{00000000-0005-0000-0000-0000F3520000}"/>
    <cellStyle name="년_■ 0908_사무직_이동_및_사무직_배치계획(案)-최종 2 3 6 4 2" xfId="21218" xr:uid="{00000000-0005-0000-0000-0000F4520000}"/>
    <cellStyle name="년_■ 0908_사무직_이동_및_사무직_배치계획(案)-최종 2 3 6 4 3" xfId="21219" xr:uid="{00000000-0005-0000-0000-0000F5520000}"/>
    <cellStyle name="년_■ 0908_사무직_이동_및_사무직_배치계획(案)-최종 2 3 6 4 4" xfId="21220" xr:uid="{00000000-0005-0000-0000-0000F6520000}"/>
    <cellStyle name="년_■ 0908_사무직_이동_및_사무직_배치계획(案)-최종 2 3 6 4 5" xfId="21221" xr:uid="{00000000-0005-0000-0000-0000F7520000}"/>
    <cellStyle name="년_■ 0908_사무직_이동_및_사무직_배치계획(案)-최종 2 3 6 5" xfId="21222" xr:uid="{00000000-0005-0000-0000-0000F8520000}"/>
    <cellStyle name="년_■ 0908_사무직_이동_및_사무직_배치계획(案)-최종 2 3 6 6" xfId="21223" xr:uid="{00000000-0005-0000-0000-0000F9520000}"/>
    <cellStyle name="년_■ 0908_사무직_이동_및_사무직_배치계획(案)-최종 2 3 6 7" xfId="21224" xr:uid="{00000000-0005-0000-0000-0000FA520000}"/>
    <cellStyle name="년_■ 0908_사무직_이동_및_사무직_배치계획(案)-최종 2 3 6 8" xfId="21225" xr:uid="{00000000-0005-0000-0000-0000FB520000}"/>
    <cellStyle name="년_■ 0908_사무직_이동_및_사무직_배치계획(案)-최종 2 3 7" xfId="21226" xr:uid="{00000000-0005-0000-0000-0000FC520000}"/>
    <cellStyle name="년_■ 0908_사무직_이동_및_사무직_배치계획(案)-최종 2 3 7 2" xfId="21227" xr:uid="{00000000-0005-0000-0000-0000FD520000}"/>
    <cellStyle name="년_■ 0908_사무직_이동_및_사무직_배치계획(案)-최종 2 3 7 3" xfId="21228" xr:uid="{00000000-0005-0000-0000-0000FE520000}"/>
    <cellStyle name="년_■ 0908_사무직_이동_및_사무직_배치계획(案)-최종 2 3 7 4" xfId="21229" xr:uid="{00000000-0005-0000-0000-0000FF520000}"/>
    <cellStyle name="년_■ 0908_사무직_이동_및_사무직_배치계획(案)-최종 2 3 7 5" xfId="21230" xr:uid="{00000000-0005-0000-0000-000000530000}"/>
    <cellStyle name="년_■ 0908_사무직_이동_및_사무직_배치계획(案)-최종 2 3 8" xfId="21231" xr:uid="{00000000-0005-0000-0000-000001530000}"/>
    <cellStyle name="년_■ 0908_사무직_이동_및_사무직_배치계획(案)-최종 2 3 8 2" xfId="21232" xr:uid="{00000000-0005-0000-0000-000002530000}"/>
    <cellStyle name="년_■ 0908_사무직_이동_및_사무직_배치계획(案)-최종 2 3 8 3" xfId="21233" xr:uid="{00000000-0005-0000-0000-000003530000}"/>
    <cellStyle name="년_■ 0908_사무직_이동_및_사무직_배치계획(案)-최종 2 3 8 4" xfId="21234" xr:uid="{00000000-0005-0000-0000-000004530000}"/>
    <cellStyle name="년_■ 0908_사무직_이동_및_사무직_배치계획(案)-최종 2 3 8 5" xfId="21235" xr:uid="{00000000-0005-0000-0000-000005530000}"/>
    <cellStyle name="년_■ 0908_사무직_이동_및_사무직_배치계획(案)-최종 2 3 9" xfId="21236" xr:uid="{00000000-0005-0000-0000-000006530000}"/>
    <cellStyle name="년_■ 0908_사무직_이동_및_사무직_배치계획(案)-최종 2 3 9 2" xfId="21237" xr:uid="{00000000-0005-0000-0000-000007530000}"/>
    <cellStyle name="년_■ 0908_사무직_이동_및_사무직_배치계획(案)-최종 2 3 9 3" xfId="21238" xr:uid="{00000000-0005-0000-0000-000008530000}"/>
    <cellStyle name="년_■ 0908_사무직_이동_및_사무직_배치계획(案)-최종 2 3 9 4" xfId="21239" xr:uid="{00000000-0005-0000-0000-000009530000}"/>
    <cellStyle name="년_■ 0908_사무직_이동_및_사무직_배치계획(案)-최종 2 3 9 5" xfId="21240" xr:uid="{00000000-0005-0000-0000-00000A530000}"/>
    <cellStyle name="년_■ 0908_사무직_이동_및_사무직_배치계획(案)-최종 2 4" xfId="21241" xr:uid="{00000000-0005-0000-0000-00000B530000}"/>
    <cellStyle name="년_■ 0908_사무직_이동_및_사무직_배치계획(案)-최종 2 4 10" xfId="21242" xr:uid="{00000000-0005-0000-0000-00000C530000}"/>
    <cellStyle name="년_■ 0908_사무직_이동_및_사무직_배치계획(案)-최종 2 4 11" xfId="21243" xr:uid="{00000000-0005-0000-0000-00000D530000}"/>
    <cellStyle name="년_■ 0908_사무직_이동_및_사무직_배치계획(案)-최종 2 4 2" xfId="21244" xr:uid="{00000000-0005-0000-0000-00000E530000}"/>
    <cellStyle name="년_■ 0908_사무직_이동_및_사무직_배치계획(案)-최종 2 4 2 2" xfId="21245" xr:uid="{00000000-0005-0000-0000-00000F530000}"/>
    <cellStyle name="년_■ 0908_사무직_이동_및_사무직_배치계획(案)-최종 2 4 2 2 2" xfId="21246" xr:uid="{00000000-0005-0000-0000-000010530000}"/>
    <cellStyle name="년_■ 0908_사무직_이동_및_사무직_배치계획(案)-최종 2 4 2 2 3" xfId="21247" xr:uid="{00000000-0005-0000-0000-000011530000}"/>
    <cellStyle name="년_■ 0908_사무직_이동_및_사무직_배치계획(案)-최종 2 4 2 2 4" xfId="21248" xr:uid="{00000000-0005-0000-0000-000012530000}"/>
    <cellStyle name="년_■ 0908_사무직_이동_및_사무직_배치계획(案)-최종 2 4 2 2 5" xfId="21249" xr:uid="{00000000-0005-0000-0000-000013530000}"/>
    <cellStyle name="년_■ 0908_사무직_이동_및_사무직_배치계획(案)-최종 2 4 2 3" xfId="21250" xr:uid="{00000000-0005-0000-0000-000014530000}"/>
    <cellStyle name="년_■ 0908_사무직_이동_및_사무직_배치계획(案)-최종 2 4 2 3 2" xfId="21251" xr:uid="{00000000-0005-0000-0000-000015530000}"/>
    <cellStyle name="년_■ 0908_사무직_이동_및_사무직_배치계획(案)-최종 2 4 2 3 3" xfId="21252" xr:uid="{00000000-0005-0000-0000-000016530000}"/>
    <cellStyle name="년_■ 0908_사무직_이동_및_사무직_배치계획(案)-최종 2 4 2 3 4" xfId="21253" xr:uid="{00000000-0005-0000-0000-000017530000}"/>
    <cellStyle name="년_■ 0908_사무직_이동_및_사무직_배치계획(案)-최종 2 4 2 3 5" xfId="21254" xr:uid="{00000000-0005-0000-0000-000018530000}"/>
    <cellStyle name="년_■ 0908_사무직_이동_및_사무직_배치계획(案)-최종 2 4 2 4" xfId="21255" xr:uid="{00000000-0005-0000-0000-000019530000}"/>
    <cellStyle name="년_■ 0908_사무직_이동_및_사무직_배치계획(案)-최종 2 4 2 4 2" xfId="21256" xr:uid="{00000000-0005-0000-0000-00001A530000}"/>
    <cellStyle name="년_■ 0908_사무직_이동_및_사무직_배치계획(案)-최종 2 4 2 4 3" xfId="21257" xr:uid="{00000000-0005-0000-0000-00001B530000}"/>
    <cellStyle name="년_■ 0908_사무직_이동_및_사무직_배치계획(案)-최종 2 4 2 4 4" xfId="21258" xr:uid="{00000000-0005-0000-0000-00001C530000}"/>
    <cellStyle name="년_■ 0908_사무직_이동_및_사무직_배치계획(案)-최종 2 4 2 4 5" xfId="21259" xr:uid="{00000000-0005-0000-0000-00001D530000}"/>
    <cellStyle name="년_■ 0908_사무직_이동_및_사무직_배치계획(案)-최종 2 4 2 5" xfId="21260" xr:uid="{00000000-0005-0000-0000-00001E530000}"/>
    <cellStyle name="년_■ 0908_사무직_이동_및_사무직_배치계획(案)-최종 2 4 2 6" xfId="21261" xr:uid="{00000000-0005-0000-0000-00001F530000}"/>
    <cellStyle name="년_■ 0908_사무직_이동_및_사무직_배치계획(案)-최종 2 4 2 7" xfId="21262" xr:uid="{00000000-0005-0000-0000-000020530000}"/>
    <cellStyle name="년_■ 0908_사무직_이동_및_사무직_배치계획(案)-최종 2 4 2 8" xfId="21263" xr:uid="{00000000-0005-0000-0000-000021530000}"/>
    <cellStyle name="년_■ 0908_사무직_이동_및_사무직_배치계획(案)-최종 2 4 3" xfId="21264" xr:uid="{00000000-0005-0000-0000-000022530000}"/>
    <cellStyle name="년_■ 0908_사무직_이동_및_사무직_배치계획(案)-최종 2 4 3 2" xfId="21265" xr:uid="{00000000-0005-0000-0000-000023530000}"/>
    <cellStyle name="년_■ 0908_사무직_이동_및_사무직_배치계획(案)-최종 2 4 3 2 2" xfId="21266" xr:uid="{00000000-0005-0000-0000-000024530000}"/>
    <cellStyle name="년_■ 0908_사무직_이동_및_사무직_배치계획(案)-최종 2 4 3 2 3" xfId="21267" xr:uid="{00000000-0005-0000-0000-000025530000}"/>
    <cellStyle name="년_■ 0908_사무직_이동_및_사무직_배치계획(案)-최종 2 4 3 2 4" xfId="21268" xr:uid="{00000000-0005-0000-0000-000026530000}"/>
    <cellStyle name="년_■ 0908_사무직_이동_및_사무직_배치계획(案)-최종 2 4 3 2 5" xfId="21269" xr:uid="{00000000-0005-0000-0000-000027530000}"/>
    <cellStyle name="년_■ 0908_사무직_이동_및_사무직_배치계획(案)-최종 2 4 3 3" xfId="21270" xr:uid="{00000000-0005-0000-0000-000028530000}"/>
    <cellStyle name="년_■ 0908_사무직_이동_및_사무직_배치계획(案)-최종 2 4 3 3 2" xfId="21271" xr:uid="{00000000-0005-0000-0000-000029530000}"/>
    <cellStyle name="년_■ 0908_사무직_이동_및_사무직_배치계획(案)-최종 2 4 3 3 3" xfId="21272" xr:uid="{00000000-0005-0000-0000-00002A530000}"/>
    <cellStyle name="년_■ 0908_사무직_이동_및_사무직_배치계획(案)-최종 2 4 3 3 4" xfId="21273" xr:uid="{00000000-0005-0000-0000-00002B530000}"/>
    <cellStyle name="년_■ 0908_사무직_이동_및_사무직_배치계획(案)-최종 2 4 3 3 5" xfId="21274" xr:uid="{00000000-0005-0000-0000-00002C530000}"/>
    <cellStyle name="년_■ 0908_사무직_이동_및_사무직_배치계획(案)-최종 2 4 3 4" xfId="21275" xr:uid="{00000000-0005-0000-0000-00002D530000}"/>
    <cellStyle name="년_■ 0908_사무직_이동_및_사무직_배치계획(案)-최종 2 4 3 4 2" xfId="21276" xr:uid="{00000000-0005-0000-0000-00002E530000}"/>
    <cellStyle name="년_■ 0908_사무직_이동_및_사무직_배치계획(案)-최종 2 4 3 4 3" xfId="21277" xr:uid="{00000000-0005-0000-0000-00002F530000}"/>
    <cellStyle name="년_■ 0908_사무직_이동_및_사무직_배치계획(案)-최종 2 4 3 4 4" xfId="21278" xr:uid="{00000000-0005-0000-0000-000030530000}"/>
    <cellStyle name="년_■ 0908_사무직_이동_및_사무직_배치계획(案)-최종 2 4 3 4 5" xfId="21279" xr:uid="{00000000-0005-0000-0000-000031530000}"/>
    <cellStyle name="년_■ 0908_사무직_이동_및_사무직_배치계획(案)-최종 2 4 3 5" xfId="21280" xr:uid="{00000000-0005-0000-0000-000032530000}"/>
    <cellStyle name="년_■ 0908_사무직_이동_및_사무직_배치계획(案)-최종 2 4 3 6" xfId="21281" xr:uid="{00000000-0005-0000-0000-000033530000}"/>
    <cellStyle name="년_■ 0908_사무직_이동_및_사무직_배치계획(案)-최종 2 4 3 7" xfId="21282" xr:uid="{00000000-0005-0000-0000-000034530000}"/>
    <cellStyle name="년_■ 0908_사무직_이동_및_사무직_배치계획(案)-최종 2 4 3 8" xfId="21283" xr:uid="{00000000-0005-0000-0000-000035530000}"/>
    <cellStyle name="년_■ 0908_사무직_이동_및_사무직_배치계획(案)-최종 2 4 4" xfId="21284" xr:uid="{00000000-0005-0000-0000-000036530000}"/>
    <cellStyle name="년_■ 0908_사무직_이동_및_사무직_배치계획(案)-최종 2 4 4 2" xfId="21285" xr:uid="{00000000-0005-0000-0000-000037530000}"/>
    <cellStyle name="년_■ 0908_사무직_이동_및_사무직_배치계획(案)-최종 2 4 4 2 2" xfId="21286" xr:uid="{00000000-0005-0000-0000-000038530000}"/>
    <cellStyle name="년_■ 0908_사무직_이동_및_사무직_배치계획(案)-최종 2 4 4 2 3" xfId="21287" xr:uid="{00000000-0005-0000-0000-000039530000}"/>
    <cellStyle name="년_■ 0908_사무직_이동_및_사무직_배치계획(案)-최종 2 4 4 2 4" xfId="21288" xr:uid="{00000000-0005-0000-0000-00003A530000}"/>
    <cellStyle name="년_■ 0908_사무직_이동_및_사무직_배치계획(案)-최종 2 4 4 2 5" xfId="21289" xr:uid="{00000000-0005-0000-0000-00003B530000}"/>
    <cellStyle name="년_■ 0908_사무직_이동_및_사무직_배치계획(案)-최종 2 4 4 3" xfId="21290" xr:uid="{00000000-0005-0000-0000-00003C530000}"/>
    <cellStyle name="년_■ 0908_사무직_이동_및_사무직_배치계획(案)-최종 2 4 4 3 2" xfId="21291" xr:uid="{00000000-0005-0000-0000-00003D530000}"/>
    <cellStyle name="년_■ 0908_사무직_이동_및_사무직_배치계획(案)-최종 2 4 4 3 3" xfId="21292" xr:uid="{00000000-0005-0000-0000-00003E530000}"/>
    <cellStyle name="년_■ 0908_사무직_이동_및_사무직_배치계획(案)-최종 2 4 4 3 4" xfId="21293" xr:uid="{00000000-0005-0000-0000-00003F530000}"/>
    <cellStyle name="년_■ 0908_사무직_이동_및_사무직_배치계획(案)-최종 2 4 4 3 5" xfId="21294" xr:uid="{00000000-0005-0000-0000-000040530000}"/>
    <cellStyle name="년_■ 0908_사무직_이동_및_사무직_배치계획(案)-최종 2 4 4 4" xfId="21295" xr:uid="{00000000-0005-0000-0000-000041530000}"/>
    <cellStyle name="년_■ 0908_사무직_이동_및_사무직_배치계획(案)-최종 2 4 4 4 2" xfId="21296" xr:uid="{00000000-0005-0000-0000-000042530000}"/>
    <cellStyle name="년_■ 0908_사무직_이동_및_사무직_배치계획(案)-최종 2 4 4 4 3" xfId="21297" xr:uid="{00000000-0005-0000-0000-000043530000}"/>
    <cellStyle name="년_■ 0908_사무직_이동_및_사무직_배치계획(案)-최종 2 4 4 4 4" xfId="21298" xr:uid="{00000000-0005-0000-0000-000044530000}"/>
    <cellStyle name="년_■ 0908_사무직_이동_및_사무직_배치계획(案)-최종 2 4 4 4 5" xfId="21299" xr:uid="{00000000-0005-0000-0000-000045530000}"/>
    <cellStyle name="년_■ 0908_사무직_이동_및_사무직_배치계획(案)-최종 2 4 4 5" xfId="21300" xr:uid="{00000000-0005-0000-0000-000046530000}"/>
    <cellStyle name="년_■ 0908_사무직_이동_및_사무직_배치계획(案)-최종 2 4 4 6" xfId="21301" xr:uid="{00000000-0005-0000-0000-000047530000}"/>
    <cellStyle name="년_■ 0908_사무직_이동_및_사무직_배치계획(案)-최종 2 4 4 7" xfId="21302" xr:uid="{00000000-0005-0000-0000-000048530000}"/>
    <cellStyle name="년_■ 0908_사무직_이동_및_사무직_배치계획(案)-최종 2 4 4 8" xfId="21303" xr:uid="{00000000-0005-0000-0000-000049530000}"/>
    <cellStyle name="년_■ 0908_사무직_이동_및_사무직_배치계획(案)-최종 2 4 5" xfId="21304" xr:uid="{00000000-0005-0000-0000-00004A530000}"/>
    <cellStyle name="년_■ 0908_사무직_이동_및_사무직_배치계획(案)-최종 2 4 5 2" xfId="21305" xr:uid="{00000000-0005-0000-0000-00004B530000}"/>
    <cellStyle name="년_■ 0908_사무직_이동_및_사무직_배치계획(案)-최종 2 4 5 3" xfId="21306" xr:uid="{00000000-0005-0000-0000-00004C530000}"/>
    <cellStyle name="년_■ 0908_사무직_이동_및_사무직_배치계획(案)-최종 2 4 5 4" xfId="21307" xr:uid="{00000000-0005-0000-0000-00004D530000}"/>
    <cellStyle name="년_■ 0908_사무직_이동_및_사무직_배치계획(案)-최종 2 4 5 5" xfId="21308" xr:uid="{00000000-0005-0000-0000-00004E530000}"/>
    <cellStyle name="년_■ 0908_사무직_이동_및_사무직_배치계획(案)-최종 2 4 6" xfId="21309" xr:uid="{00000000-0005-0000-0000-00004F530000}"/>
    <cellStyle name="년_■ 0908_사무직_이동_및_사무직_배치계획(案)-최종 2 4 6 2" xfId="21310" xr:uid="{00000000-0005-0000-0000-000050530000}"/>
    <cellStyle name="년_■ 0908_사무직_이동_및_사무직_배치계획(案)-최종 2 4 6 3" xfId="21311" xr:uid="{00000000-0005-0000-0000-000051530000}"/>
    <cellStyle name="년_■ 0908_사무직_이동_및_사무직_배치계획(案)-최종 2 4 6 4" xfId="21312" xr:uid="{00000000-0005-0000-0000-000052530000}"/>
    <cellStyle name="년_■ 0908_사무직_이동_및_사무직_배치계획(案)-최종 2 4 6 5" xfId="21313" xr:uid="{00000000-0005-0000-0000-000053530000}"/>
    <cellStyle name="년_■ 0908_사무직_이동_및_사무직_배치계획(案)-최종 2 4 7" xfId="21314" xr:uid="{00000000-0005-0000-0000-000054530000}"/>
    <cellStyle name="년_■ 0908_사무직_이동_및_사무직_배치계획(案)-최종 2 4 7 2" xfId="21315" xr:uid="{00000000-0005-0000-0000-000055530000}"/>
    <cellStyle name="년_■ 0908_사무직_이동_및_사무직_배치계획(案)-최종 2 4 7 3" xfId="21316" xr:uid="{00000000-0005-0000-0000-000056530000}"/>
    <cellStyle name="년_■ 0908_사무직_이동_및_사무직_배치계획(案)-최종 2 4 7 4" xfId="21317" xr:uid="{00000000-0005-0000-0000-000057530000}"/>
    <cellStyle name="년_■ 0908_사무직_이동_및_사무직_배치계획(案)-최종 2 4 7 5" xfId="21318" xr:uid="{00000000-0005-0000-0000-000058530000}"/>
    <cellStyle name="년_■ 0908_사무직_이동_및_사무직_배치계획(案)-최종 2 4 8" xfId="21319" xr:uid="{00000000-0005-0000-0000-000059530000}"/>
    <cellStyle name="년_■ 0908_사무직_이동_및_사무직_배치계획(案)-최종 2 4 9" xfId="21320" xr:uid="{00000000-0005-0000-0000-00005A530000}"/>
    <cellStyle name="년_■ 0908_사무직_이동_및_사무직_배치계획(案)-최종 2 5" xfId="21321" xr:uid="{00000000-0005-0000-0000-00005B530000}"/>
    <cellStyle name="년_■ 0908_사무직_이동_및_사무직_배치계획(案)-최종 2 5 10" xfId="21322" xr:uid="{00000000-0005-0000-0000-00005C530000}"/>
    <cellStyle name="년_■ 0908_사무직_이동_및_사무직_배치계획(案)-최종 2 5 11" xfId="21323" xr:uid="{00000000-0005-0000-0000-00005D530000}"/>
    <cellStyle name="년_■ 0908_사무직_이동_및_사무직_배치계획(案)-최종 2 5 2" xfId="21324" xr:uid="{00000000-0005-0000-0000-00005E530000}"/>
    <cellStyle name="년_■ 0908_사무직_이동_및_사무직_배치계획(案)-최종 2 5 2 2" xfId="21325" xr:uid="{00000000-0005-0000-0000-00005F530000}"/>
    <cellStyle name="년_■ 0908_사무직_이동_및_사무직_배치계획(案)-최종 2 5 2 2 2" xfId="21326" xr:uid="{00000000-0005-0000-0000-000060530000}"/>
    <cellStyle name="년_■ 0908_사무직_이동_및_사무직_배치계획(案)-최종 2 5 2 2 3" xfId="21327" xr:uid="{00000000-0005-0000-0000-000061530000}"/>
    <cellStyle name="년_■ 0908_사무직_이동_및_사무직_배치계획(案)-최종 2 5 2 2 4" xfId="21328" xr:uid="{00000000-0005-0000-0000-000062530000}"/>
    <cellStyle name="년_■ 0908_사무직_이동_및_사무직_배치계획(案)-최종 2 5 2 2 5" xfId="21329" xr:uid="{00000000-0005-0000-0000-000063530000}"/>
    <cellStyle name="년_■ 0908_사무직_이동_및_사무직_배치계획(案)-최종 2 5 2 3" xfId="21330" xr:uid="{00000000-0005-0000-0000-000064530000}"/>
    <cellStyle name="년_■ 0908_사무직_이동_및_사무직_배치계획(案)-최종 2 5 2 3 2" xfId="21331" xr:uid="{00000000-0005-0000-0000-000065530000}"/>
    <cellStyle name="년_■ 0908_사무직_이동_및_사무직_배치계획(案)-최종 2 5 2 3 3" xfId="21332" xr:uid="{00000000-0005-0000-0000-000066530000}"/>
    <cellStyle name="년_■ 0908_사무직_이동_및_사무직_배치계획(案)-최종 2 5 2 3 4" xfId="21333" xr:uid="{00000000-0005-0000-0000-000067530000}"/>
    <cellStyle name="년_■ 0908_사무직_이동_및_사무직_배치계획(案)-최종 2 5 2 3 5" xfId="21334" xr:uid="{00000000-0005-0000-0000-000068530000}"/>
    <cellStyle name="년_■ 0908_사무직_이동_및_사무직_배치계획(案)-최종 2 5 2 4" xfId="21335" xr:uid="{00000000-0005-0000-0000-000069530000}"/>
    <cellStyle name="년_■ 0908_사무직_이동_및_사무직_배치계획(案)-최종 2 5 2 4 2" xfId="21336" xr:uid="{00000000-0005-0000-0000-00006A530000}"/>
    <cellStyle name="년_■ 0908_사무직_이동_및_사무직_배치계획(案)-최종 2 5 2 4 3" xfId="21337" xr:uid="{00000000-0005-0000-0000-00006B530000}"/>
    <cellStyle name="년_■ 0908_사무직_이동_및_사무직_배치계획(案)-최종 2 5 2 4 4" xfId="21338" xr:uid="{00000000-0005-0000-0000-00006C530000}"/>
    <cellStyle name="년_■ 0908_사무직_이동_및_사무직_배치계획(案)-최종 2 5 2 4 5" xfId="21339" xr:uid="{00000000-0005-0000-0000-00006D530000}"/>
    <cellStyle name="년_■ 0908_사무직_이동_및_사무직_배치계획(案)-최종 2 5 2 5" xfId="21340" xr:uid="{00000000-0005-0000-0000-00006E530000}"/>
    <cellStyle name="년_■ 0908_사무직_이동_및_사무직_배치계획(案)-최종 2 5 2 6" xfId="21341" xr:uid="{00000000-0005-0000-0000-00006F530000}"/>
    <cellStyle name="년_■ 0908_사무직_이동_및_사무직_배치계획(案)-최종 2 5 2 7" xfId="21342" xr:uid="{00000000-0005-0000-0000-000070530000}"/>
    <cellStyle name="년_■ 0908_사무직_이동_및_사무직_배치계획(案)-최종 2 5 2 8" xfId="21343" xr:uid="{00000000-0005-0000-0000-000071530000}"/>
    <cellStyle name="년_■ 0908_사무직_이동_및_사무직_배치계획(案)-최종 2 5 3" xfId="21344" xr:uid="{00000000-0005-0000-0000-000072530000}"/>
    <cellStyle name="년_■ 0908_사무직_이동_및_사무직_배치계획(案)-최종 2 5 3 2" xfId="21345" xr:uid="{00000000-0005-0000-0000-000073530000}"/>
    <cellStyle name="년_■ 0908_사무직_이동_및_사무직_배치계획(案)-최종 2 5 3 2 2" xfId="21346" xr:uid="{00000000-0005-0000-0000-000074530000}"/>
    <cellStyle name="년_■ 0908_사무직_이동_및_사무직_배치계획(案)-최종 2 5 3 2 3" xfId="21347" xr:uid="{00000000-0005-0000-0000-000075530000}"/>
    <cellStyle name="년_■ 0908_사무직_이동_및_사무직_배치계획(案)-최종 2 5 3 2 4" xfId="21348" xr:uid="{00000000-0005-0000-0000-000076530000}"/>
    <cellStyle name="년_■ 0908_사무직_이동_및_사무직_배치계획(案)-최종 2 5 3 2 5" xfId="21349" xr:uid="{00000000-0005-0000-0000-000077530000}"/>
    <cellStyle name="년_■ 0908_사무직_이동_및_사무직_배치계획(案)-최종 2 5 3 3" xfId="21350" xr:uid="{00000000-0005-0000-0000-000078530000}"/>
    <cellStyle name="년_■ 0908_사무직_이동_및_사무직_배치계획(案)-최종 2 5 3 3 2" xfId="21351" xr:uid="{00000000-0005-0000-0000-000079530000}"/>
    <cellStyle name="년_■ 0908_사무직_이동_및_사무직_배치계획(案)-최종 2 5 3 3 3" xfId="21352" xr:uid="{00000000-0005-0000-0000-00007A530000}"/>
    <cellStyle name="년_■ 0908_사무직_이동_및_사무직_배치계획(案)-최종 2 5 3 3 4" xfId="21353" xr:uid="{00000000-0005-0000-0000-00007B530000}"/>
    <cellStyle name="년_■ 0908_사무직_이동_및_사무직_배치계획(案)-최종 2 5 3 3 5" xfId="21354" xr:uid="{00000000-0005-0000-0000-00007C530000}"/>
    <cellStyle name="년_■ 0908_사무직_이동_및_사무직_배치계획(案)-최종 2 5 3 4" xfId="21355" xr:uid="{00000000-0005-0000-0000-00007D530000}"/>
    <cellStyle name="년_■ 0908_사무직_이동_및_사무직_배치계획(案)-최종 2 5 3 4 2" xfId="21356" xr:uid="{00000000-0005-0000-0000-00007E530000}"/>
    <cellStyle name="년_■ 0908_사무직_이동_및_사무직_배치계획(案)-최종 2 5 3 4 3" xfId="21357" xr:uid="{00000000-0005-0000-0000-00007F530000}"/>
    <cellStyle name="년_■ 0908_사무직_이동_및_사무직_배치계획(案)-최종 2 5 3 4 4" xfId="21358" xr:uid="{00000000-0005-0000-0000-000080530000}"/>
    <cellStyle name="년_■ 0908_사무직_이동_및_사무직_배치계획(案)-최종 2 5 3 4 5" xfId="21359" xr:uid="{00000000-0005-0000-0000-000081530000}"/>
    <cellStyle name="년_■ 0908_사무직_이동_및_사무직_배치계획(案)-최종 2 5 3 5" xfId="21360" xr:uid="{00000000-0005-0000-0000-000082530000}"/>
    <cellStyle name="년_■ 0908_사무직_이동_및_사무직_배치계획(案)-최종 2 5 3 6" xfId="21361" xr:uid="{00000000-0005-0000-0000-000083530000}"/>
    <cellStyle name="년_■ 0908_사무직_이동_및_사무직_배치계획(案)-최종 2 5 3 7" xfId="21362" xr:uid="{00000000-0005-0000-0000-000084530000}"/>
    <cellStyle name="년_■ 0908_사무직_이동_및_사무직_배치계획(案)-최종 2 5 3 8" xfId="21363" xr:uid="{00000000-0005-0000-0000-000085530000}"/>
    <cellStyle name="년_■ 0908_사무직_이동_및_사무직_배치계획(案)-최종 2 5 4" xfId="21364" xr:uid="{00000000-0005-0000-0000-000086530000}"/>
    <cellStyle name="년_■ 0908_사무직_이동_및_사무직_배치계획(案)-최종 2 5 4 2" xfId="21365" xr:uid="{00000000-0005-0000-0000-000087530000}"/>
    <cellStyle name="년_■ 0908_사무직_이동_및_사무직_배치계획(案)-최종 2 5 4 2 2" xfId="21366" xr:uid="{00000000-0005-0000-0000-000088530000}"/>
    <cellStyle name="년_■ 0908_사무직_이동_및_사무직_배치계획(案)-최종 2 5 4 2 3" xfId="21367" xr:uid="{00000000-0005-0000-0000-000089530000}"/>
    <cellStyle name="년_■ 0908_사무직_이동_및_사무직_배치계획(案)-최종 2 5 4 2 4" xfId="21368" xr:uid="{00000000-0005-0000-0000-00008A530000}"/>
    <cellStyle name="년_■ 0908_사무직_이동_및_사무직_배치계획(案)-최종 2 5 4 2 5" xfId="21369" xr:uid="{00000000-0005-0000-0000-00008B530000}"/>
    <cellStyle name="년_■ 0908_사무직_이동_및_사무직_배치계획(案)-최종 2 5 4 3" xfId="21370" xr:uid="{00000000-0005-0000-0000-00008C530000}"/>
    <cellStyle name="년_■ 0908_사무직_이동_및_사무직_배치계획(案)-최종 2 5 4 3 2" xfId="21371" xr:uid="{00000000-0005-0000-0000-00008D530000}"/>
    <cellStyle name="년_■ 0908_사무직_이동_및_사무직_배치계획(案)-최종 2 5 4 3 3" xfId="21372" xr:uid="{00000000-0005-0000-0000-00008E530000}"/>
    <cellStyle name="년_■ 0908_사무직_이동_및_사무직_배치계획(案)-최종 2 5 4 3 4" xfId="21373" xr:uid="{00000000-0005-0000-0000-00008F530000}"/>
    <cellStyle name="년_■ 0908_사무직_이동_및_사무직_배치계획(案)-최종 2 5 4 3 5" xfId="21374" xr:uid="{00000000-0005-0000-0000-000090530000}"/>
    <cellStyle name="년_■ 0908_사무직_이동_및_사무직_배치계획(案)-최종 2 5 4 4" xfId="21375" xr:uid="{00000000-0005-0000-0000-000091530000}"/>
    <cellStyle name="년_■ 0908_사무직_이동_및_사무직_배치계획(案)-최종 2 5 4 4 2" xfId="21376" xr:uid="{00000000-0005-0000-0000-000092530000}"/>
    <cellStyle name="년_■ 0908_사무직_이동_및_사무직_배치계획(案)-최종 2 5 4 4 3" xfId="21377" xr:uid="{00000000-0005-0000-0000-000093530000}"/>
    <cellStyle name="년_■ 0908_사무직_이동_및_사무직_배치계획(案)-최종 2 5 4 4 4" xfId="21378" xr:uid="{00000000-0005-0000-0000-000094530000}"/>
    <cellStyle name="년_■ 0908_사무직_이동_및_사무직_배치계획(案)-최종 2 5 4 4 5" xfId="21379" xr:uid="{00000000-0005-0000-0000-000095530000}"/>
    <cellStyle name="년_■ 0908_사무직_이동_및_사무직_배치계획(案)-최종 2 5 4 5" xfId="21380" xr:uid="{00000000-0005-0000-0000-000096530000}"/>
    <cellStyle name="년_■ 0908_사무직_이동_및_사무직_배치계획(案)-최종 2 5 4 6" xfId="21381" xr:uid="{00000000-0005-0000-0000-000097530000}"/>
    <cellStyle name="년_■ 0908_사무직_이동_및_사무직_배치계획(案)-최종 2 5 4 7" xfId="21382" xr:uid="{00000000-0005-0000-0000-000098530000}"/>
    <cellStyle name="년_■ 0908_사무직_이동_및_사무직_배치계획(案)-최종 2 5 4 8" xfId="21383" xr:uid="{00000000-0005-0000-0000-000099530000}"/>
    <cellStyle name="년_■ 0908_사무직_이동_및_사무직_배치계획(案)-최종 2 5 5" xfId="21384" xr:uid="{00000000-0005-0000-0000-00009A530000}"/>
    <cellStyle name="년_■ 0908_사무직_이동_및_사무직_배치계획(案)-최종 2 5 5 2" xfId="21385" xr:uid="{00000000-0005-0000-0000-00009B530000}"/>
    <cellStyle name="년_■ 0908_사무직_이동_및_사무직_배치계획(案)-최종 2 5 5 3" xfId="21386" xr:uid="{00000000-0005-0000-0000-00009C530000}"/>
    <cellStyle name="년_■ 0908_사무직_이동_및_사무직_배치계획(案)-최종 2 5 5 4" xfId="21387" xr:uid="{00000000-0005-0000-0000-00009D530000}"/>
    <cellStyle name="년_■ 0908_사무직_이동_및_사무직_배치계획(案)-최종 2 5 5 5" xfId="21388" xr:uid="{00000000-0005-0000-0000-00009E530000}"/>
    <cellStyle name="년_■ 0908_사무직_이동_및_사무직_배치계획(案)-최종 2 5 6" xfId="21389" xr:uid="{00000000-0005-0000-0000-00009F530000}"/>
    <cellStyle name="년_■ 0908_사무직_이동_및_사무직_배치계획(案)-최종 2 5 6 2" xfId="21390" xr:uid="{00000000-0005-0000-0000-0000A0530000}"/>
    <cellStyle name="년_■ 0908_사무직_이동_및_사무직_배치계획(案)-최종 2 5 6 3" xfId="21391" xr:uid="{00000000-0005-0000-0000-0000A1530000}"/>
    <cellStyle name="년_■ 0908_사무직_이동_및_사무직_배치계획(案)-최종 2 5 6 4" xfId="21392" xr:uid="{00000000-0005-0000-0000-0000A2530000}"/>
    <cellStyle name="년_■ 0908_사무직_이동_및_사무직_배치계획(案)-최종 2 5 6 5" xfId="21393" xr:uid="{00000000-0005-0000-0000-0000A3530000}"/>
    <cellStyle name="년_■ 0908_사무직_이동_및_사무직_배치계획(案)-최종 2 5 7" xfId="21394" xr:uid="{00000000-0005-0000-0000-0000A4530000}"/>
    <cellStyle name="년_■ 0908_사무직_이동_및_사무직_배치계획(案)-최종 2 5 7 2" xfId="21395" xr:uid="{00000000-0005-0000-0000-0000A5530000}"/>
    <cellStyle name="년_■ 0908_사무직_이동_및_사무직_배치계획(案)-최종 2 5 7 3" xfId="21396" xr:uid="{00000000-0005-0000-0000-0000A6530000}"/>
    <cellStyle name="년_■ 0908_사무직_이동_및_사무직_배치계획(案)-최종 2 5 7 4" xfId="21397" xr:uid="{00000000-0005-0000-0000-0000A7530000}"/>
    <cellStyle name="년_■ 0908_사무직_이동_및_사무직_배치계획(案)-최종 2 5 7 5" xfId="21398" xr:uid="{00000000-0005-0000-0000-0000A8530000}"/>
    <cellStyle name="년_■ 0908_사무직_이동_및_사무직_배치계획(案)-최종 2 5 8" xfId="21399" xr:uid="{00000000-0005-0000-0000-0000A9530000}"/>
    <cellStyle name="년_■ 0908_사무직_이동_및_사무직_배치계획(案)-최종 2 5 9" xfId="21400" xr:uid="{00000000-0005-0000-0000-0000AA530000}"/>
    <cellStyle name="년_■ 0908_사무직_이동_및_사무직_배치계획(案)-최종 2 6" xfId="21401" xr:uid="{00000000-0005-0000-0000-0000AB530000}"/>
    <cellStyle name="년_■ 0908_사무직_이동_및_사무직_배치계획(案)-최종 2 6 2" xfId="21402" xr:uid="{00000000-0005-0000-0000-0000AC530000}"/>
    <cellStyle name="년_■ 0908_사무직_이동_및_사무직_배치계획(案)-최종 2 6 2 2" xfId="21403" xr:uid="{00000000-0005-0000-0000-0000AD530000}"/>
    <cellStyle name="년_■ 0908_사무직_이동_및_사무직_배치계획(案)-최종 2 6 2 3" xfId="21404" xr:uid="{00000000-0005-0000-0000-0000AE530000}"/>
    <cellStyle name="년_■ 0908_사무직_이동_및_사무직_배치계획(案)-최종 2 6 2 4" xfId="21405" xr:uid="{00000000-0005-0000-0000-0000AF530000}"/>
    <cellStyle name="년_■ 0908_사무직_이동_및_사무직_배치계획(案)-최종 2 6 2 5" xfId="21406" xr:uid="{00000000-0005-0000-0000-0000B0530000}"/>
    <cellStyle name="년_■ 0908_사무직_이동_및_사무직_배치계획(案)-최종 2 6 3" xfId="21407" xr:uid="{00000000-0005-0000-0000-0000B1530000}"/>
    <cellStyle name="년_■ 0908_사무직_이동_및_사무직_배치계획(案)-최종 2 6 3 2" xfId="21408" xr:uid="{00000000-0005-0000-0000-0000B2530000}"/>
    <cellStyle name="년_■ 0908_사무직_이동_및_사무직_배치계획(案)-최종 2 6 3 3" xfId="21409" xr:uid="{00000000-0005-0000-0000-0000B3530000}"/>
    <cellStyle name="년_■ 0908_사무직_이동_및_사무직_배치계획(案)-최종 2 6 3 4" xfId="21410" xr:uid="{00000000-0005-0000-0000-0000B4530000}"/>
    <cellStyle name="년_■ 0908_사무직_이동_및_사무직_배치계획(案)-최종 2 6 3 5" xfId="21411" xr:uid="{00000000-0005-0000-0000-0000B5530000}"/>
    <cellStyle name="년_■ 0908_사무직_이동_및_사무직_배치계획(案)-최종 2 6 4" xfId="21412" xr:uid="{00000000-0005-0000-0000-0000B6530000}"/>
    <cellStyle name="년_■ 0908_사무직_이동_및_사무직_배치계획(案)-최종 2 6 4 2" xfId="21413" xr:uid="{00000000-0005-0000-0000-0000B7530000}"/>
    <cellStyle name="년_■ 0908_사무직_이동_및_사무직_배치계획(案)-최종 2 6 4 3" xfId="21414" xr:uid="{00000000-0005-0000-0000-0000B8530000}"/>
    <cellStyle name="년_■ 0908_사무직_이동_및_사무직_배치계획(案)-최종 2 6 4 4" xfId="21415" xr:uid="{00000000-0005-0000-0000-0000B9530000}"/>
    <cellStyle name="년_■ 0908_사무직_이동_및_사무직_배치계획(案)-최종 2 6 4 5" xfId="21416" xr:uid="{00000000-0005-0000-0000-0000BA530000}"/>
    <cellStyle name="년_■ 0908_사무직_이동_및_사무직_배치계획(案)-최종 2 6 5" xfId="21417" xr:uid="{00000000-0005-0000-0000-0000BB530000}"/>
    <cellStyle name="년_■ 0908_사무직_이동_및_사무직_배치계획(案)-최종 2 6 6" xfId="21418" xr:uid="{00000000-0005-0000-0000-0000BC530000}"/>
    <cellStyle name="년_■ 0908_사무직_이동_및_사무직_배치계획(案)-최종 2 6 7" xfId="21419" xr:uid="{00000000-0005-0000-0000-0000BD530000}"/>
    <cellStyle name="년_■ 0908_사무직_이동_및_사무직_배치계획(案)-최종 2 6 8" xfId="21420" xr:uid="{00000000-0005-0000-0000-0000BE530000}"/>
    <cellStyle name="년_■ 0908_사무직_이동_및_사무직_배치계획(案)-최종 2 7" xfId="21421" xr:uid="{00000000-0005-0000-0000-0000BF530000}"/>
    <cellStyle name="년_■ 0908_사무직_이동_및_사무직_배치계획(案)-최종 2 7 2" xfId="21422" xr:uid="{00000000-0005-0000-0000-0000C0530000}"/>
    <cellStyle name="년_■ 0908_사무직_이동_및_사무직_배치계획(案)-최종 2 7 2 2" xfId="21423" xr:uid="{00000000-0005-0000-0000-0000C1530000}"/>
    <cellStyle name="년_■ 0908_사무직_이동_및_사무직_배치계획(案)-최종 2 7 2 3" xfId="21424" xr:uid="{00000000-0005-0000-0000-0000C2530000}"/>
    <cellStyle name="년_■ 0908_사무직_이동_및_사무직_배치계획(案)-최종 2 7 2 4" xfId="21425" xr:uid="{00000000-0005-0000-0000-0000C3530000}"/>
    <cellStyle name="년_■ 0908_사무직_이동_및_사무직_배치계획(案)-최종 2 7 2 5" xfId="21426" xr:uid="{00000000-0005-0000-0000-0000C4530000}"/>
    <cellStyle name="년_■ 0908_사무직_이동_및_사무직_배치계획(案)-최종 2 7 3" xfId="21427" xr:uid="{00000000-0005-0000-0000-0000C5530000}"/>
    <cellStyle name="년_■ 0908_사무직_이동_및_사무직_배치계획(案)-최종 2 7 3 2" xfId="21428" xr:uid="{00000000-0005-0000-0000-0000C6530000}"/>
    <cellStyle name="년_■ 0908_사무직_이동_및_사무직_배치계획(案)-최종 2 7 3 3" xfId="21429" xr:uid="{00000000-0005-0000-0000-0000C7530000}"/>
    <cellStyle name="년_■ 0908_사무직_이동_및_사무직_배치계획(案)-최종 2 7 3 4" xfId="21430" xr:uid="{00000000-0005-0000-0000-0000C8530000}"/>
    <cellStyle name="년_■ 0908_사무직_이동_및_사무직_배치계획(案)-최종 2 7 3 5" xfId="21431" xr:uid="{00000000-0005-0000-0000-0000C9530000}"/>
    <cellStyle name="년_■ 0908_사무직_이동_및_사무직_배치계획(案)-최종 2 7 4" xfId="21432" xr:uid="{00000000-0005-0000-0000-0000CA530000}"/>
    <cellStyle name="년_■ 0908_사무직_이동_및_사무직_배치계획(案)-최종 2 7 4 2" xfId="21433" xr:uid="{00000000-0005-0000-0000-0000CB530000}"/>
    <cellStyle name="년_■ 0908_사무직_이동_및_사무직_배치계획(案)-최종 2 7 4 3" xfId="21434" xr:uid="{00000000-0005-0000-0000-0000CC530000}"/>
    <cellStyle name="년_■ 0908_사무직_이동_및_사무직_배치계획(案)-최종 2 7 4 4" xfId="21435" xr:uid="{00000000-0005-0000-0000-0000CD530000}"/>
    <cellStyle name="년_■ 0908_사무직_이동_및_사무직_배치계획(案)-최종 2 7 4 5" xfId="21436" xr:uid="{00000000-0005-0000-0000-0000CE530000}"/>
    <cellStyle name="년_■ 0908_사무직_이동_및_사무직_배치계획(案)-최종 2 7 5" xfId="21437" xr:uid="{00000000-0005-0000-0000-0000CF530000}"/>
    <cellStyle name="년_■ 0908_사무직_이동_및_사무직_배치계획(案)-최종 2 7 6" xfId="21438" xr:uid="{00000000-0005-0000-0000-0000D0530000}"/>
    <cellStyle name="년_■ 0908_사무직_이동_및_사무직_배치계획(案)-최종 2 7 7" xfId="21439" xr:uid="{00000000-0005-0000-0000-0000D1530000}"/>
    <cellStyle name="년_■ 0908_사무직_이동_및_사무직_배치계획(案)-최종 2 7 8" xfId="21440" xr:uid="{00000000-0005-0000-0000-0000D2530000}"/>
    <cellStyle name="년_■ 0908_사무직_이동_및_사무직_배치계획(案)-최종 2 8" xfId="21441" xr:uid="{00000000-0005-0000-0000-0000D3530000}"/>
    <cellStyle name="년_■ 0908_사무직_이동_및_사무직_배치계획(案)-최종 2 8 2" xfId="21442" xr:uid="{00000000-0005-0000-0000-0000D4530000}"/>
    <cellStyle name="년_■ 0908_사무직_이동_및_사무직_배치계획(案)-최종 2 8 2 2" xfId="21443" xr:uid="{00000000-0005-0000-0000-0000D5530000}"/>
    <cellStyle name="년_■ 0908_사무직_이동_및_사무직_배치계획(案)-최종 2 8 2 3" xfId="21444" xr:uid="{00000000-0005-0000-0000-0000D6530000}"/>
    <cellStyle name="년_■ 0908_사무직_이동_및_사무직_배치계획(案)-최종 2 8 2 4" xfId="21445" xr:uid="{00000000-0005-0000-0000-0000D7530000}"/>
    <cellStyle name="년_■ 0908_사무직_이동_및_사무직_배치계획(案)-최종 2 8 2 5" xfId="21446" xr:uid="{00000000-0005-0000-0000-0000D8530000}"/>
    <cellStyle name="년_■ 0908_사무직_이동_및_사무직_배치계획(案)-최종 2 8 3" xfId="21447" xr:uid="{00000000-0005-0000-0000-0000D9530000}"/>
    <cellStyle name="년_■ 0908_사무직_이동_및_사무직_배치계획(案)-최종 2 8 3 2" xfId="21448" xr:uid="{00000000-0005-0000-0000-0000DA530000}"/>
    <cellStyle name="년_■ 0908_사무직_이동_및_사무직_배치계획(案)-최종 2 8 3 3" xfId="21449" xr:uid="{00000000-0005-0000-0000-0000DB530000}"/>
    <cellStyle name="년_■ 0908_사무직_이동_및_사무직_배치계획(案)-최종 2 8 3 4" xfId="21450" xr:uid="{00000000-0005-0000-0000-0000DC530000}"/>
    <cellStyle name="년_■ 0908_사무직_이동_및_사무직_배치계획(案)-최종 2 8 3 5" xfId="21451" xr:uid="{00000000-0005-0000-0000-0000DD530000}"/>
    <cellStyle name="년_■ 0908_사무직_이동_및_사무직_배치계획(案)-최종 2 8 4" xfId="21452" xr:uid="{00000000-0005-0000-0000-0000DE530000}"/>
    <cellStyle name="년_■ 0908_사무직_이동_및_사무직_배치계획(案)-최종 2 8 4 2" xfId="21453" xr:uid="{00000000-0005-0000-0000-0000DF530000}"/>
    <cellStyle name="년_■ 0908_사무직_이동_및_사무직_배치계획(案)-최종 2 8 4 3" xfId="21454" xr:uid="{00000000-0005-0000-0000-0000E0530000}"/>
    <cellStyle name="년_■ 0908_사무직_이동_및_사무직_배치계획(案)-최종 2 8 4 4" xfId="21455" xr:uid="{00000000-0005-0000-0000-0000E1530000}"/>
    <cellStyle name="년_■ 0908_사무직_이동_및_사무직_배치계획(案)-최종 2 8 4 5" xfId="21456" xr:uid="{00000000-0005-0000-0000-0000E2530000}"/>
    <cellStyle name="년_■ 0908_사무직_이동_및_사무직_배치계획(案)-최종 2 8 5" xfId="21457" xr:uid="{00000000-0005-0000-0000-0000E3530000}"/>
    <cellStyle name="년_■ 0908_사무직_이동_및_사무직_배치계획(案)-최종 2 8 6" xfId="21458" xr:uid="{00000000-0005-0000-0000-0000E4530000}"/>
    <cellStyle name="년_■ 0908_사무직_이동_및_사무직_배치계획(案)-최종 2 8 7" xfId="21459" xr:uid="{00000000-0005-0000-0000-0000E5530000}"/>
    <cellStyle name="년_■ 0908_사무직_이동_및_사무직_배치계획(案)-최종 2 8 8" xfId="21460" xr:uid="{00000000-0005-0000-0000-0000E6530000}"/>
    <cellStyle name="년_■ 0908_사무직_이동_및_사무직_배치계획(案)-최종 2 9" xfId="21461" xr:uid="{00000000-0005-0000-0000-0000E7530000}"/>
    <cellStyle name="년_■ 0908_사무직_이동_및_사무직_배치계획(案)-최종 3" xfId="21462" xr:uid="{00000000-0005-0000-0000-0000E8530000}"/>
    <cellStyle name="년_■ 0908_사무직_이동_및_사무직_배치계획(案)-최종 3 10" xfId="21463" xr:uid="{00000000-0005-0000-0000-0000E9530000}"/>
    <cellStyle name="년_■ 0908_사무직_이동_및_사무직_배치계획(案)-최종 3 11" xfId="21464" xr:uid="{00000000-0005-0000-0000-0000EA530000}"/>
    <cellStyle name="년_■ 0908_사무직_이동_및_사무직_배치계획(案)-최종 3 12" xfId="21465" xr:uid="{00000000-0005-0000-0000-0000EB530000}"/>
    <cellStyle name="년_■ 0908_사무직_이동_및_사무직_배치계획(案)-최종 3 2" xfId="21466" xr:uid="{00000000-0005-0000-0000-0000EC530000}"/>
    <cellStyle name="년_■ 0908_사무직_이동_및_사무직_배치계획(案)-최종 3 2 10" xfId="21467" xr:uid="{00000000-0005-0000-0000-0000ED530000}"/>
    <cellStyle name="년_■ 0908_사무직_이동_및_사무직_배치계획(案)-최종 3 2 11" xfId="21468" xr:uid="{00000000-0005-0000-0000-0000EE530000}"/>
    <cellStyle name="년_■ 0908_사무직_이동_및_사무직_배치계획(案)-최종 3 2 12" xfId="21469" xr:uid="{00000000-0005-0000-0000-0000EF530000}"/>
    <cellStyle name="년_■ 0908_사무직_이동_및_사무직_배치계획(案)-최종 3 2 13" xfId="21470" xr:uid="{00000000-0005-0000-0000-0000F0530000}"/>
    <cellStyle name="년_■ 0908_사무직_이동_및_사무직_배치계획(案)-최종 3 2 2" xfId="21471" xr:uid="{00000000-0005-0000-0000-0000F1530000}"/>
    <cellStyle name="년_■ 0908_사무직_이동_및_사무직_배치계획(案)-최종 3 2 2 10" xfId="21472" xr:uid="{00000000-0005-0000-0000-0000F2530000}"/>
    <cellStyle name="년_■ 0908_사무직_이동_및_사무직_배치계획(案)-최종 3 2 2 11" xfId="21473" xr:uid="{00000000-0005-0000-0000-0000F3530000}"/>
    <cellStyle name="년_■ 0908_사무직_이동_및_사무직_배치계획(案)-최종 3 2 2 2" xfId="21474" xr:uid="{00000000-0005-0000-0000-0000F4530000}"/>
    <cellStyle name="년_■ 0908_사무직_이동_및_사무직_배치계획(案)-최종 3 2 2 2 2" xfId="21475" xr:uid="{00000000-0005-0000-0000-0000F5530000}"/>
    <cellStyle name="년_■ 0908_사무직_이동_및_사무직_배치계획(案)-최종 3 2 2 2 2 2" xfId="21476" xr:uid="{00000000-0005-0000-0000-0000F6530000}"/>
    <cellStyle name="년_■ 0908_사무직_이동_및_사무직_배치계획(案)-최종 3 2 2 2 2 3" xfId="21477" xr:uid="{00000000-0005-0000-0000-0000F7530000}"/>
    <cellStyle name="년_■ 0908_사무직_이동_및_사무직_배치계획(案)-최종 3 2 2 2 2 4" xfId="21478" xr:uid="{00000000-0005-0000-0000-0000F8530000}"/>
    <cellStyle name="년_■ 0908_사무직_이동_및_사무직_배치계획(案)-최종 3 2 2 2 2 5" xfId="21479" xr:uid="{00000000-0005-0000-0000-0000F9530000}"/>
    <cellStyle name="년_■ 0908_사무직_이동_및_사무직_배치계획(案)-최종 3 2 2 2 3" xfId="21480" xr:uid="{00000000-0005-0000-0000-0000FA530000}"/>
    <cellStyle name="년_■ 0908_사무직_이동_및_사무직_배치계획(案)-최종 3 2 2 2 3 2" xfId="21481" xr:uid="{00000000-0005-0000-0000-0000FB530000}"/>
    <cellStyle name="년_■ 0908_사무직_이동_및_사무직_배치계획(案)-최종 3 2 2 2 3 3" xfId="21482" xr:uid="{00000000-0005-0000-0000-0000FC530000}"/>
    <cellStyle name="년_■ 0908_사무직_이동_및_사무직_배치계획(案)-최종 3 2 2 2 3 4" xfId="21483" xr:uid="{00000000-0005-0000-0000-0000FD530000}"/>
    <cellStyle name="년_■ 0908_사무직_이동_및_사무직_배치계획(案)-최종 3 2 2 2 3 5" xfId="21484" xr:uid="{00000000-0005-0000-0000-0000FE530000}"/>
    <cellStyle name="년_■ 0908_사무직_이동_및_사무직_배치계획(案)-최종 3 2 2 2 4" xfId="21485" xr:uid="{00000000-0005-0000-0000-0000FF530000}"/>
    <cellStyle name="년_■ 0908_사무직_이동_및_사무직_배치계획(案)-최종 3 2 2 2 4 2" xfId="21486" xr:uid="{00000000-0005-0000-0000-000000540000}"/>
    <cellStyle name="년_■ 0908_사무직_이동_및_사무직_배치계획(案)-최종 3 2 2 2 4 3" xfId="21487" xr:uid="{00000000-0005-0000-0000-000001540000}"/>
    <cellStyle name="년_■ 0908_사무직_이동_및_사무직_배치계획(案)-최종 3 2 2 2 4 4" xfId="21488" xr:uid="{00000000-0005-0000-0000-000002540000}"/>
    <cellStyle name="년_■ 0908_사무직_이동_및_사무직_배치계획(案)-최종 3 2 2 2 4 5" xfId="21489" xr:uid="{00000000-0005-0000-0000-000003540000}"/>
    <cellStyle name="년_■ 0908_사무직_이동_및_사무직_배치계획(案)-최종 3 2 2 2 5" xfId="21490" xr:uid="{00000000-0005-0000-0000-000004540000}"/>
    <cellStyle name="년_■ 0908_사무직_이동_및_사무직_배치계획(案)-최종 3 2 2 2 6" xfId="21491" xr:uid="{00000000-0005-0000-0000-000005540000}"/>
    <cellStyle name="년_■ 0908_사무직_이동_및_사무직_배치계획(案)-최종 3 2 2 2 7" xfId="21492" xr:uid="{00000000-0005-0000-0000-000006540000}"/>
    <cellStyle name="년_■ 0908_사무직_이동_및_사무직_배치계획(案)-최종 3 2 2 2 8" xfId="21493" xr:uid="{00000000-0005-0000-0000-000007540000}"/>
    <cellStyle name="년_■ 0908_사무직_이동_및_사무직_배치계획(案)-최종 3 2 2 3" xfId="21494" xr:uid="{00000000-0005-0000-0000-000008540000}"/>
    <cellStyle name="년_■ 0908_사무직_이동_및_사무직_배치계획(案)-최종 3 2 2 3 2" xfId="21495" xr:uid="{00000000-0005-0000-0000-000009540000}"/>
    <cellStyle name="년_■ 0908_사무직_이동_및_사무직_배치계획(案)-최종 3 2 2 3 2 2" xfId="21496" xr:uid="{00000000-0005-0000-0000-00000A540000}"/>
    <cellStyle name="년_■ 0908_사무직_이동_및_사무직_배치계획(案)-최종 3 2 2 3 2 3" xfId="21497" xr:uid="{00000000-0005-0000-0000-00000B540000}"/>
    <cellStyle name="년_■ 0908_사무직_이동_및_사무직_배치계획(案)-최종 3 2 2 3 2 4" xfId="21498" xr:uid="{00000000-0005-0000-0000-00000C540000}"/>
    <cellStyle name="년_■ 0908_사무직_이동_및_사무직_배치계획(案)-최종 3 2 2 3 2 5" xfId="21499" xr:uid="{00000000-0005-0000-0000-00000D540000}"/>
    <cellStyle name="년_■ 0908_사무직_이동_및_사무직_배치계획(案)-최종 3 2 2 3 3" xfId="21500" xr:uid="{00000000-0005-0000-0000-00000E540000}"/>
    <cellStyle name="년_■ 0908_사무직_이동_및_사무직_배치계획(案)-최종 3 2 2 3 3 2" xfId="21501" xr:uid="{00000000-0005-0000-0000-00000F540000}"/>
    <cellStyle name="년_■ 0908_사무직_이동_및_사무직_배치계획(案)-최종 3 2 2 3 3 3" xfId="21502" xr:uid="{00000000-0005-0000-0000-000010540000}"/>
    <cellStyle name="년_■ 0908_사무직_이동_및_사무직_배치계획(案)-최종 3 2 2 3 3 4" xfId="21503" xr:uid="{00000000-0005-0000-0000-000011540000}"/>
    <cellStyle name="년_■ 0908_사무직_이동_및_사무직_배치계획(案)-최종 3 2 2 3 3 5" xfId="21504" xr:uid="{00000000-0005-0000-0000-000012540000}"/>
    <cellStyle name="년_■ 0908_사무직_이동_및_사무직_배치계획(案)-최종 3 2 2 3 4" xfId="21505" xr:uid="{00000000-0005-0000-0000-000013540000}"/>
    <cellStyle name="년_■ 0908_사무직_이동_및_사무직_배치계획(案)-최종 3 2 2 3 4 2" xfId="21506" xr:uid="{00000000-0005-0000-0000-000014540000}"/>
    <cellStyle name="년_■ 0908_사무직_이동_및_사무직_배치계획(案)-최종 3 2 2 3 4 3" xfId="21507" xr:uid="{00000000-0005-0000-0000-000015540000}"/>
    <cellStyle name="년_■ 0908_사무직_이동_및_사무직_배치계획(案)-최종 3 2 2 3 4 4" xfId="21508" xr:uid="{00000000-0005-0000-0000-000016540000}"/>
    <cellStyle name="년_■ 0908_사무직_이동_및_사무직_배치계획(案)-최종 3 2 2 3 4 5" xfId="21509" xr:uid="{00000000-0005-0000-0000-000017540000}"/>
    <cellStyle name="년_■ 0908_사무직_이동_및_사무직_배치계획(案)-최종 3 2 2 3 5" xfId="21510" xr:uid="{00000000-0005-0000-0000-000018540000}"/>
    <cellStyle name="년_■ 0908_사무직_이동_및_사무직_배치계획(案)-최종 3 2 2 3 6" xfId="21511" xr:uid="{00000000-0005-0000-0000-000019540000}"/>
    <cellStyle name="년_■ 0908_사무직_이동_및_사무직_배치계획(案)-최종 3 2 2 3 7" xfId="21512" xr:uid="{00000000-0005-0000-0000-00001A540000}"/>
    <cellStyle name="년_■ 0908_사무직_이동_및_사무직_배치계획(案)-최종 3 2 2 3 8" xfId="21513" xr:uid="{00000000-0005-0000-0000-00001B540000}"/>
    <cellStyle name="년_■ 0908_사무직_이동_및_사무직_배치계획(案)-최종 3 2 2 4" xfId="21514" xr:uid="{00000000-0005-0000-0000-00001C540000}"/>
    <cellStyle name="년_■ 0908_사무직_이동_및_사무직_배치계획(案)-최종 3 2 2 4 2" xfId="21515" xr:uid="{00000000-0005-0000-0000-00001D540000}"/>
    <cellStyle name="년_■ 0908_사무직_이동_및_사무직_배치계획(案)-최종 3 2 2 4 2 2" xfId="21516" xr:uid="{00000000-0005-0000-0000-00001E540000}"/>
    <cellStyle name="년_■ 0908_사무직_이동_및_사무직_배치계획(案)-최종 3 2 2 4 2 3" xfId="21517" xr:uid="{00000000-0005-0000-0000-00001F540000}"/>
    <cellStyle name="년_■ 0908_사무직_이동_및_사무직_배치계획(案)-최종 3 2 2 4 2 4" xfId="21518" xr:uid="{00000000-0005-0000-0000-000020540000}"/>
    <cellStyle name="년_■ 0908_사무직_이동_및_사무직_배치계획(案)-최종 3 2 2 4 2 5" xfId="21519" xr:uid="{00000000-0005-0000-0000-000021540000}"/>
    <cellStyle name="년_■ 0908_사무직_이동_및_사무직_배치계획(案)-최종 3 2 2 4 3" xfId="21520" xr:uid="{00000000-0005-0000-0000-000022540000}"/>
    <cellStyle name="년_■ 0908_사무직_이동_및_사무직_배치계획(案)-최종 3 2 2 4 3 2" xfId="21521" xr:uid="{00000000-0005-0000-0000-000023540000}"/>
    <cellStyle name="년_■ 0908_사무직_이동_및_사무직_배치계획(案)-최종 3 2 2 4 3 3" xfId="21522" xr:uid="{00000000-0005-0000-0000-000024540000}"/>
    <cellStyle name="년_■ 0908_사무직_이동_및_사무직_배치계획(案)-최종 3 2 2 4 3 4" xfId="21523" xr:uid="{00000000-0005-0000-0000-000025540000}"/>
    <cellStyle name="년_■ 0908_사무직_이동_및_사무직_배치계획(案)-최종 3 2 2 4 3 5" xfId="21524" xr:uid="{00000000-0005-0000-0000-000026540000}"/>
    <cellStyle name="년_■ 0908_사무직_이동_및_사무직_배치계획(案)-최종 3 2 2 4 4" xfId="21525" xr:uid="{00000000-0005-0000-0000-000027540000}"/>
    <cellStyle name="년_■ 0908_사무직_이동_및_사무직_배치계획(案)-최종 3 2 2 4 4 2" xfId="21526" xr:uid="{00000000-0005-0000-0000-000028540000}"/>
    <cellStyle name="년_■ 0908_사무직_이동_및_사무직_배치계획(案)-최종 3 2 2 4 4 3" xfId="21527" xr:uid="{00000000-0005-0000-0000-000029540000}"/>
    <cellStyle name="년_■ 0908_사무직_이동_및_사무직_배치계획(案)-최종 3 2 2 4 4 4" xfId="21528" xr:uid="{00000000-0005-0000-0000-00002A540000}"/>
    <cellStyle name="년_■ 0908_사무직_이동_및_사무직_배치계획(案)-최종 3 2 2 4 4 5" xfId="21529" xr:uid="{00000000-0005-0000-0000-00002B540000}"/>
    <cellStyle name="년_■ 0908_사무직_이동_및_사무직_배치계획(案)-최종 3 2 2 4 5" xfId="21530" xr:uid="{00000000-0005-0000-0000-00002C540000}"/>
    <cellStyle name="년_■ 0908_사무직_이동_및_사무직_배치계획(案)-최종 3 2 2 4 6" xfId="21531" xr:uid="{00000000-0005-0000-0000-00002D540000}"/>
    <cellStyle name="년_■ 0908_사무직_이동_및_사무직_배치계획(案)-최종 3 2 2 4 7" xfId="21532" xr:uid="{00000000-0005-0000-0000-00002E540000}"/>
    <cellStyle name="년_■ 0908_사무직_이동_및_사무직_배치계획(案)-최종 3 2 2 4 8" xfId="21533" xr:uid="{00000000-0005-0000-0000-00002F540000}"/>
    <cellStyle name="년_■ 0908_사무직_이동_및_사무직_배치계획(案)-최종 3 2 2 5" xfId="21534" xr:uid="{00000000-0005-0000-0000-000030540000}"/>
    <cellStyle name="년_■ 0908_사무직_이동_및_사무직_배치계획(案)-최종 3 2 2 5 2" xfId="21535" xr:uid="{00000000-0005-0000-0000-000031540000}"/>
    <cellStyle name="년_■ 0908_사무직_이동_및_사무직_배치계획(案)-최종 3 2 2 5 3" xfId="21536" xr:uid="{00000000-0005-0000-0000-000032540000}"/>
    <cellStyle name="년_■ 0908_사무직_이동_및_사무직_배치계획(案)-최종 3 2 2 5 4" xfId="21537" xr:uid="{00000000-0005-0000-0000-000033540000}"/>
    <cellStyle name="년_■ 0908_사무직_이동_및_사무직_배치계획(案)-최종 3 2 2 5 5" xfId="21538" xr:uid="{00000000-0005-0000-0000-000034540000}"/>
    <cellStyle name="년_■ 0908_사무직_이동_및_사무직_배치계획(案)-최종 3 2 2 6" xfId="21539" xr:uid="{00000000-0005-0000-0000-000035540000}"/>
    <cellStyle name="년_■ 0908_사무직_이동_및_사무직_배치계획(案)-최종 3 2 2 6 2" xfId="21540" xr:uid="{00000000-0005-0000-0000-000036540000}"/>
    <cellStyle name="년_■ 0908_사무직_이동_및_사무직_배치계획(案)-최종 3 2 2 6 3" xfId="21541" xr:uid="{00000000-0005-0000-0000-000037540000}"/>
    <cellStyle name="년_■ 0908_사무직_이동_및_사무직_배치계획(案)-최종 3 2 2 6 4" xfId="21542" xr:uid="{00000000-0005-0000-0000-000038540000}"/>
    <cellStyle name="년_■ 0908_사무직_이동_및_사무직_배치계획(案)-최종 3 2 2 6 5" xfId="21543" xr:uid="{00000000-0005-0000-0000-000039540000}"/>
    <cellStyle name="년_■ 0908_사무직_이동_및_사무직_배치계획(案)-최종 3 2 2 7" xfId="21544" xr:uid="{00000000-0005-0000-0000-00003A540000}"/>
    <cellStyle name="년_■ 0908_사무직_이동_및_사무직_배치계획(案)-최종 3 2 2 7 2" xfId="21545" xr:uid="{00000000-0005-0000-0000-00003B540000}"/>
    <cellStyle name="년_■ 0908_사무직_이동_및_사무직_배치계획(案)-최종 3 2 2 7 3" xfId="21546" xr:uid="{00000000-0005-0000-0000-00003C540000}"/>
    <cellStyle name="년_■ 0908_사무직_이동_및_사무직_배치계획(案)-최종 3 2 2 7 4" xfId="21547" xr:uid="{00000000-0005-0000-0000-00003D540000}"/>
    <cellStyle name="년_■ 0908_사무직_이동_및_사무직_배치계획(案)-최종 3 2 2 7 5" xfId="21548" xr:uid="{00000000-0005-0000-0000-00003E540000}"/>
    <cellStyle name="년_■ 0908_사무직_이동_및_사무직_배치계획(案)-최종 3 2 2 8" xfId="21549" xr:uid="{00000000-0005-0000-0000-00003F540000}"/>
    <cellStyle name="년_■ 0908_사무직_이동_및_사무직_배치계획(案)-최종 3 2 2 9" xfId="21550" xr:uid="{00000000-0005-0000-0000-000040540000}"/>
    <cellStyle name="년_■ 0908_사무직_이동_및_사무직_배치계획(案)-최종 3 2 3" xfId="21551" xr:uid="{00000000-0005-0000-0000-000041540000}"/>
    <cellStyle name="년_■ 0908_사무직_이동_및_사무직_배치계획(案)-최종 3 2 3 10" xfId="21552" xr:uid="{00000000-0005-0000-0000-000042540000}"/>
    <cellStyle name="년_■ 0908_사무직_이동_및_사무직_배치계획(案)-최종 3 2 3 11" xfId="21553" xr:uid="{00000000-0005-0000-0000-000043540000}"/>
    <cellStyle name="년_■ 0908_사무직_이동_및_사무직_배치계획(案)-최종 3 2 3 2" xfId="21554" xr:uid="{00000000-0005-0000-0000-000044540000}"/>
    <cellStyle name="년_■ 0908_사무직_이동_및_사무직_배치계획(案)-최종 3 2 3 2 2" xfId="21555" xr:uid="{00000000-0005-0000-0000-000045540000}"/>
    <cellStyle name="년_■ 0908_사무직_이동_및_사무직_배치계획(案)-최종 3 2 3 2 2 2" xfId="21556" xr:uid="{00000000-0005-0000-0000-000046540000}"/>
    <cellStyle name="년_■ 0908_사무직_이동_및_사무직_배치계획(案)-최종 3 2 3 2 2 3" xfId="21557" xr:uid="{00000000-0005-0000-0000-000047540000}"/>
    <cellStyle name="년_■ 0908_사무직_이동_및_사무직_배치계획(案)-최종 3 2 3 2 2 4" xfId="21558" xr:uid="{00000000-0005-0000-0000-000048540000}"/>
    <cellStyle name="년_■ 0908_사무직_이동_및_사무직_배치계획(案)-최종 3 2 3 2 2 5" xfId="21559" xr:uid="{00000000-0005-0000-0000-000049540000}"/>
    <cellStyle name="년_■ 0908_사무직_이동_및_사무직_배치계획(案)-최종 3 2 3 2 3" xfId="21560" xr:uid="{00000000-0005-0000-0000-00004A540000}"/>
    <cellStyle name="년_■ 0908_사무직_이동_및_사무직_배치계획(案)-최종 3 2 3 2 3 2" xfId="21561" xr:uid="{00000000-0005-0000-0000-00004B540000}"/>
    <cellStyle name="년_■ 0908_사무직_이동_및_사무직_배치계획(案)-최종 3 2 3 2 3 3" xfId="21562" xr:uid="{00000000-0005-0000-0000-00004C540000}"/>
    <cellStyle name="년_■ 0908_사무직_이동_및_사무직_배치계획(案)-최종 3 2 3 2 3 4" xfId="21563" xr:uid="{00000000-0005-0000-0000-00004D540000}"/>
    <cellStyle name="년_■ 0908_사무직_이동_및_사무직_배치계획(案)-최종 3 2 3 2 3 5" xfId="21564" xr:uid="{00000000-0005-0000-0000-00004E540000}"/>
    <cellStyle name="년_■ 0908_사무직_이동_및_사무직_배치계획(案)-최종 3 2 3 2 4" xfId="21565" xr:uid="{00000000-0005-0000-0000-00004F540000}"/>
    <cellStyle name="년_■ 0908_사무직_이동_및_사무직_배치계획(案)-최종 3 2 3 2 4 2" xfId="21566" xr:uid="{00000000-0005-0000-0000-000050540000}"/>
    <cellStyle name="년_■ 0908_사무직_이동_및_사무직_배치계획(案)-최종 3 2 3 2 4 3" xfId="21567" xr:uid="{00000000-0005-0000-0000-000051540000}"/>
    <cellStyle name="년_■ 0908_사무직_이동_및_사무직_배치계획(案)-최종 3 2 3 2 4 4" xfId="21568" xr:uid="{00000000-0005-0000-0000-000052540000}"/>
    <cellStyle name="년_■ 0908_사무직_이동_및_사무직_배치계획(案)-최종 3 2 3 2 4 5" xfId="21569" xr:uid="{00000000-0005-0000-0000-000053540000}"/>
    <cellStyle name="년_■ 0908_사무직_이동_및_사무직_배치계획(案)-최종 3 2 3 2 5" xfId="21570" xr:uid="{00000000-0005-0000-0000-000054540000}"/>
    <cellStyle name="년_■ 0908_사무직_이동_및_사무직_배치계획(案)-최종 3 2 3 2 6" xfId="21571" xr:uid="{00000000-0005-0000-0000-000055540000}"/>
    <cellStyle name="년_■ 0908_사무직_이동_및_사무직_배치계획(案)-최종 3 2 3 2 7" xfId="21572" xr:uid="{00000000-0005-0000-0000-000056540000}"/>
    <cellStyle name="년_■ 0908_사무직_이동_및_사무직_배치계획(案)-최종 3 2 3 2 8" xfId="21573" xr:uid="{00000000-0005-0000-0000-000057540000}"/>
    <cellStyle name="년_■ 0908_사무직_이동_및_사무직_배치계획(案)-최종 3 2 3 3" xfId="21574" xr:uid="{00000000-0005-0000-0000-000058540000}"/>
    <cellStyle name="년_■ 0908_사무직_이동_및_사무직_배치계획(案)-최종 3 2 3 3 2" xfId="21575" xr:uid="{00000000-0005-0000-0000-000059540000}"/>
    <cellStyle name="년_■ 0908_사무직_이동_및_사무직_배치계획(案)-최종 3 2 3 3 2 2" xfId="21576" xr:uid="{00000000-0005-0000-0000-00005A540000}"/>
    <cellStyle name="년_■ 0908_사무직_이동_및_사무직_배치계획(案)-최종 3 2 3 3 2 3" xfId="21577" xr:uid="{00000000-0005-0000-0000-00005B540000}"/>
    <cellStyle name="년_■ 0908_사무직_이동_및_사무직_배치계획(案)-최종 3 2 3 3 2 4" xfId="21578" xr:uid="{00000000-0005-0000-0000-00005C540000}"/>
    <cellStyle name="년_■ 0908_사무직_이동_및_사무직_배치계획(案)-최종 3 2 3 3 2 5" xfId="21579" xr:uid="{00000000-0005-0000-0000-00005D540000}"/>
    <cellStyle name="년_■ 0908_사무직_이동_및_사무직_배치계획(案)-최종 3 2 3 3 3" xfId="21580" xr:uid="{00000000-0005-0000-0000-00005E540000}"/>
    <cellStyle name="년_■ 0908_사무직_이동_및_사무직_배치계획(案)-최종 3 2 3 3 3 2" xfId="21581" xr:uid="{00000000-0005-0000-0000-00005F540000}"/>
    <cellStyle name="년_■ 0908_사무직_이동_및_사무직_배치계획(案)-최종 3 2 3 3 3 3" xfId="21582" xr:uid="{00000000-0005-0000-0000-000060540000}"/>
    <cellStyle name="년_■ 0908_사무직_이동_및_사무직_배치계획(案)-최종 3 2 3 3 3 4" xfId="21583" xr:uid="{00000000-0005-0000-0000-000061540000}"/>
    <cellStyle name="년_■ 0908_사무직_이동_및_사무직_배치계획(案)-최종 3 2 3 3 3 5" xfId="21584" xr:uid="{00000000-0005-0000-0000-000062540000}"/>
    <cellStyle name="년_■ 0908_사무직_이동_및_사무직_배치계획(案)-최종 3 2 3 3 4" xfId="21585" xr:uid="{00000000-0005-0000-0000-000063540000}"/>
    <cellStyle name="년_■ 0908_사무직_이동_및_사무직_배치계획(案)-최종 3 2 3 3 4 2" xfId="21586" xr:uid="{00000000-0005-0000-0000-000064540000}"/>
    <cellStyle name="년_■ 0908_사무직_이동_및_사무직_배치계획(案)-최종 3 2 3 3 4 3" xfId="21587" xr:uid="{00000000-0005-0000-0000-000065540000}"/>
    <cellStyle name="년_■ 0908_사무직_이동_및_사무직_배치계획(案)-최종 3 2 3 3 4 4" xfId="21588" xr:uid="{00000000-0005-0000-0000-000066540000}"/>
    <cellStyle name="년_■ 0908_사무직_이동_및_사무직_배치계획(案)-최종 3 2 3 3 4 5" xfId="21589" xr:uid="{00000000-0005-0000-0000-000067540000}"/>
    <cellStyle name="년_■ 0908_사무직_이동_및_사무직_배치계획(案)-최종 3 2 3 3 5" xfId="21590" xr:uid="{00000000-0005-0000-0000-000068540000}"/>
    <cellStyle name="년_■ 0908_사무직_이동_및_사무직_배치계획(案)-최종 3 2 3 3 6" xfId="21591" xr:uid="{00000000-0005-0000-0000-000069540000}"/>
    <cellStyle name="년_■ 0908_사무직_이동_및_사무직_배치계획(案)-최종 3 2 3 3 7" xfId="21592" xr:uid="{00000000-0005-0000-0000-00006A540000}"/>
    <cellStyle name="년_■ 0908_사무직_이동_및_사무직_배치계획(案)-최종 3 2 3 3 8" xfId="21593" xr:uid="{00000000-0005-0000-0000-00006B540000}"/>
    <cellStyle name="년_■ 0908_사무직_이동_및_사무직_배치계획(案)-최종 3 2 3 4" xfId="21594" xr:uid="{00000000-0005-0000-0000-00006C540000}"/>
    <cellStyle name="년_■ 0908_사무직_이동_및_사무직_배치계획(案)-최종 3 2 3 4 2" xfId="21595" xr:uid="{00000000-0005-0000-0000-00006D540000}"/>
    <cellStyle name="년_■ 0908_사무직_이동_및_사무직_배치계획(案)-최종 3 2 3 4 2 2" xfId="21596" xr:uid="{00000000-0005-0000-0000-00006E540000}"/>
    <cellStyle name="년_■ 0908_사무직_이동_및_사무직_배치계획(案)-최종 3 2 3 4 2 3" xfId="21597" xr:uid="{00000000-0005-0000-0000-00006F540000}"/>
    <cellStyle name="년_■ 0908_사무직_이동_및_사무직_배치계획(案)-최종 3 2 3 4 2 4" xfId="21598" xr:uid="{00000000-0005-0000-0000-000070540000}"/>
    <cellStyle name="년_■ 0908_사무직_이동_및_사무직_배치계획(案)-최종 3 2 3 4 2 5" xfId="21599" xr:uid="{00000000-0005-0000-0000-000071540000}"/>
    <cellStyle name="년_■ 0908_사무직_이동_및_사무직_배치계획(案)-최종 3 2 3 4 3" xfId="21600" xr:uid="{00000000-0005-0000-0000-000072540000}"/>
    <cellStyle name="년_■ 0908_사무직_이동_및_사무직_배치계획(案)-최종 3 2 3 4 3 2" xfId="21601" xr:uid="{00000000-0005-0000-0000-000073540000}"/>
    <cellStyle name="년_■ 0908_사무직_이동_및_사무직_배치계획(案)-최종 3 2 3 4 3 3" xfId="21602" xr:uid="{00000000-0005-0000-0000-000074540000}"/>
    <cellStyle name="년_■ 0908_사무직_이동_및_사무직_배치계획(案)-최종 3 2 3 4 3 4" xfId="21603" xr:uid="{00000000-0005-0000-0000-000075540000}"/>
    <cellStyle name="년_■ 0908_사무직_이동_및_사무직_배치계획(案)-최종 3 2 3 4 3 5" xfId="21604" xr:uid="{00000000-0005-0000-0000-000076540000}"/>
    <cellStyle name="년_■ 0908_사무직_이동_및_사무직_배치계획(案)-최종 3 2 3 4 4" xfId="21605" xr:uid="{00000000-0005-0000-0000-000077540000}"/>
    <cellStyle name="년_■ 0908_사무직_이동_및_사무직_배치계획(案)-최종 3 2 3 4 4 2" xfId="21606" xr:uid="{00000000-0005-0000-0000-000078540000}"/>
    <cellStyle name="년_■ 0908_사무직_이동_및_사무직_배치계획(案)-최종 3 2 3 4 4 3" xfId="21607" xr:uid="{00000000-0005-0000-0000-000079540000}"/>
    <cellStyle name="년_■ 0908_사무직_이동_및_사무직_배치계획(案)-최종 3 2 3 4 4 4" xfId="21608" xr:uid="{00000000-0005-0000-0000-00007A540000}"/>
    <cellStyle name="년_■ 0908_사무직_이동_및_사무직_배치계획(案)-최종 3 2 3 4 4 5" xfId="21609" xr:uid="{00000000-0005-0000-0000-00007B540000}"/>
    <cellStyle name="년_■ 0908_사무직_이동_및_사무직_배치계획(案)-최종 3 2 3 4 5" xfId="21610" xr:uid="{00000000-0005-0000-0000-00007C540000}"/>
    <cellStyle name="년_■ 0908_사무직_이동_및_사무직_배치계획(案)-최종 3 2 3 4 6" xfId="21611" xr:uid="{00000000-0005-0000-0000-00007D540000}"/>
    <cellStyle name="년_■ 0908_사무직_이동_및_사무직_배치계획(案)-최종 3 2 3 4 7" xfId="21612" xr:uid="{00000000-0005-0000-0000-00007E540000}"/>
    <cellStyle name="년_■ 0908_사무직_이동_및_사무직_배치계획(案)-최종 3 2 3 4 8" xfId="21613" xr:uid="{00000000-0005-0000-0000-00007F540000}"/>
    <cellStyle name="년_■ 0908_사무직_이동_및_사무직_배치계획(案)-최종 3 2 3 5" xfId="21614" xr:uid="{00000000-0005-0000-0000-000080540000}"/>
    <cellStyle name="년_■ 0908_사무직_이동_및_사무직_배치계획(案)-최종 3 2 3 5 2" xfId="21615" xr:uid="{00000000-0005-0000-0000-000081540000}"/>
    <cellStyle name="년_■ 0908_사무직_이동_및_사무직_배치계획(案)-최종 3 2 3 5 3" xfId="21616" xr:uid="{00000000-0005-0000-0000-000082540000}"/>
    <cellStyle name="년_■ 0908_사무직_이동_및_사무직_배치계획(案)-최종 3 2 3 5 4" xfId="21617" xr:uid="{00000000-0005-0000-0000-000083540000}"/>
    <cellStyle name="년_■ 0908_사무직_이동_및_사무직_배치계획(案)-최종 3 2 3 5 5" xfId="21618" xr:uid="{00000000-0005-0000-0000-000084540000}"/>
    <cellStyle name="년_■ 0908_사무직_이동_및_사무직_배치계획(案)-최종 3 2 3 6" xfId="21619" xr:uid="{00000000-0005-0000-0000-000085540000}"/>
    <cellStyle name="년_■ 0908_사무직_이동_및_사무직_배치계획(案)-최종 3 2 3 6 2" xfId="21620" xr:uid="{00000000-0005-0000-0000-000086540000}"/>
    <cellStyle name="년_■ 0908_사무직_이동_및_사무직_배치계획(案)-최종 3 2 3 6 3" xfId="21621" xr:uid="{00000000-0005-0000-0000-000087540000}"/>
    <cellStyle name="년_■ 0908_사무직_이동_및_사무직_배치계획(案)-최종 3 2 3 6 4" xfId="21622" xr:uid="{00000000-0005-0000-0000-000088540000}"/>
    <cellStyle name="년_■ 0908_사무직_이동_및_사무직_배치계획(案)-최종 3 2 3 6 5" xfId="21623" xr:uid="{00000000-0005-0000-0000-000089540000}"/>
    <cellStyle name="년_■ 0908_사무직_이동_및_사무직_배치계획(案)-최종 3 2 3 7" xfId="21624" xr:uid="{00000000-0005-0000-0000-00008A540000}"/>
    <cellStyle name="년_■ 0908_사무직_이동_및_사무직_배치계획(案)-최종 3 2 3 7 2" xfId="21625" xr:uid="{00000000-0005-0000-0000-00008B540000}"/>
    <cellStyle name="년_■ 0908_사무직_이동_및_사무직_배치계획(案)-최종 3 2 3 7 3" xfId="21626" xr:uid="{00000000-0005-0000-0000-00008C540000}"/>
    <cellStyle name="년_■ 0908_사무직_이동_및_사무직_배치계획(案)-최종 3 2 3 7 4" xfId="21627" xr:uid="{00000000-0005-0000-0000-00008D540000}"/>
    <cellStyle name="년_■ 0908_사무직_이동_및_사무직_배치계획(案)-최종 3 2 3 7 5" xfId="21628" xr:uid="{00000000-0005-0000-0000-00008E540000}"/>
    <cellStyle name="년_■ 0908_사무직_이동_및_사무직_배치계획(案)-최종 3 2 3 8" xfId="21629" xr:uid="{00000000-0005-0000-0000-00008F540000}"/>
    <cellStyle name="년_■ 0908_사무직_이동_및_사무직_배치계획(案)-최종 3 2 3 9" xfId="21630" xr:uid="{00000000-0005-0000-0000-000090540000}"/>
    <cellStyle name="년_■ 0908_사무직_이동_및_사무직_배치계획(案)-최종 3 2 4" xfId="21631" xr:uid="{00000000-0005-0000-0000-000091540000}"/>
    <cellStyle name="년_■ 0908_사무직_이동_및_사무직_배치계획(案)-최종 3 2 4 2" xfId="21632" xr:uid="{00000000-0005-0000-0000-000092540000}"/>
    <cellStyle name="년_■ 0908_사무직_이동_및_사무직_배치계획(案)-최종 3 2 4 2 2" xfId="21633" xr:uid="{00000000-0005-0000-0000-000093540000}"/>
    <cellStyle name="년_■ 0908_사무직_이동_및_사무직_배치계획(案)-최종 3 2 4 2 3" xfId="21634" xr:uid="{00000000-0005-0000-0000-000094540000}"/>
    <cellStyle name="년_■ 0908_사무직_이동_및_사무직_배치계획(案)-최종 3 2 4 2 4" xfId="21635" xr:uid="{00000000-0005-0000-0000-000095540000}"/>
    <cellStyle name="년_■ 0908_사무직_이동_및_사무직_배치계획(案)-최종 3 2 4 2 5" xfId="21636" xr:uid="{00000000-0005-0000-0000-000096540000}"/>
    <cellStyle name="년_■ 0908_사무직_이동_및_사무직_배치계획(案)-최종 3 2 4 3" xfId="21637" xr:uid="{00000000-0005-0000-0000-000097540000}"/>
    <cellStyle name="년_■ 0908_사무직_이동_및_사무직_배치계획(案)-최종 3 2 4 3 2" xfId="21638" xr:uid="{00000000-0005-0000-0000-000098540000}"/>
    <cellStyle name="년_■ 0908_사무직_이동_및_사무직_배치계획(案)-최종 3 2 4 3 3" xfId="21639" xr:uid="{00000000-0005-0000-0000-000099540000}"/>
    <cellStyle name="년_■ 0908_사무직_이동_및_사무직_배치계획(案)-최종 3 2 4 3 4" xfId="21640" xr:uid="{00000000-0005-0000-0000-00009A540000}"/>
    <cellStyle name="년_■ 0908_사무직_이동_및_사무직_배치계획(案)-최종 3 2 4 3 5" xfId="21641" xr:uid="{00000000-0005-0000-0000-00009B540000}"/>
    <cellStyle name="년_■ 0908_사무직_이동_및_사무직_배치계획(案)-최종 3 2 4 4" xfId="21642" xr:uid="{00000000-0005-0000-0000-00009C540000}"/>
    <cellStyle name="년_■ 0908_사무직_이동_및_사무직_배치계획(案)-최종 3 2 4 4 2" xfId="21643" xr:uid="{00000000-0005-0000-0000-00009D540000}"/>
    <cellStyle name="년_■ 0908_사무직_이동_및_사무직_배치계획(案)-최종 3 2 4 4 3" xfId="21644" xr:uid="{00000000-0005-0000-0000-00009E540000}"/>
    <cellStyle name="년_■ 0908_사무직_이동_및_사무직_배치계획(案)-최종 3 2 4 4 4" xfId="21645" xr:uid="{00000000-0005-0000-0000-00009F540000}"/>
    <cellStyle name="년_■ 0908_사무직_이동_및_사무직_배치계획(案)-최종 3 2 4 4 5" xfId="21646" xr:uid="{00000000-0005-0000-0000-0000A0540000}"/>
    <cellStyle name="년_■ 0908_사무직_이동_및_사무직_배치계획(案)-최종 3 2 4 5" xfId="21647" xr:uid="{00000000-0005-0000-0000-0000A1540000}"/>
    <cellStyle name="년_■ 0908_사무직_이동_및_사무직_배치계획(案)-최종 3 2 4 6" xfId="21648" xr:uid="{00000000-0005-0000-0000-0000A2540000}"/>
    <cellStyle name="년_■ 0908_사무직_이동_및_사무직_배치계획(案)-최종 3 2 4 7" xfId="21649" xr:uid="{00000000-0005-0000-0000-0000A3540000}"/>
    <cellStyle name="년_■ 0908_사무직_이동_및_사무직_배치계획(案)-최종 3 2 4 8" xfId="21650" xr:uid="{00000000-0005-0000-0000-0000A4540000}"/>
    <cellStyle name="년_■ 0908_사무직_이동_및_사무직_배치계획(案)-최종 3 2 5" xfId="21651" xr:uid="{00000000-0005-0000-0000-0000A5540000}"/>
    <cellStyle name="년_■ 0908_사무직_이동_및_사무직_배치계획(案)-최종 3 2 5 2" xfId="21652" xr:uid="{00000000-0005-0000-0000-0000A6540000}"/>
    <cellStyle name="년_■ 0908_사무직_이동_및_사무직_배치계획(案)-최종 3 2 5 2 2" xfId="21653" xr:uid="{00000000-0005-0000-0000-0000A7540000}"/>
    <cellStyle name="년_■ 0908_사무직_이동_및_사무직_배치계획(案)-최종 3 2 5 2 3" xfId="21654" xr:uid="{00000000-0005-0000-0000-0000A8540000}"/>
    <cellStyle name="년_■ 0908_사무직_이동_및_사무직_배치계획(案)-최종 3 2 5 2 4" xfId="21655" xr:uid="{00000000-0005-0000-0000-0000A9540000}"/>
    <cellStyle name="년_■ 0908_사무직_이동_및_사무직_배치계획(案)-최종 3 2 5 2 5" xfId="21656" xr:uid="{00000000-0005-0000-0000-0000AA540000}"/>
    <cellStyle name="년_■ 0908_사무직_이동_및_사무직_배치계획(案)-최종 3 2 5 3" xfId="21657" xr:uid="{00000000-0005-0000-0000-0000AB540000}"/>
    <cellStyle name="년_■ 0908_사무직_이동_및_사무직_배치계획(案)-최종 3 2 5 3 2" xfId="21658" xr:uid="{00000000-0005-0000-0000-0000AC540000}"/>
    <cellStyle name="년_■ 0908_사무직_이동_및_사무직_배치계획(案)-최종 3 2 5 3 3" xfId="21659" xr:uid="{00000000-0005-0000-0000-0000AD540000}"/>
    <cellStyle name="년_■ 0908_사무직_이동_및_사무직_배치계획(案)-최종 3 2 5 3 4" xfId="21660" xr:uid="{00000000-0005-0000-0000-0000AE540000}"/>
    <cellStyle name="년_■ 0908_사무직_이동_및_사무직_배치계획(案)-최종 3 2 5 3 5" xfId="21661" xr:uid="{00000000-0005-0000-0000-0000AF540000}"/>
    <cellStyle name="년_■ 0908_사무직_이동_및_사무직_배치계획(案)-최종 3 2 5 4" xfId="21662" xr:uid="{00000000-0005-0000-0000-0000B0540000}"/>
    <cellStyle name="년_■ 0908_사무직_이동_및_사무직_배치계획(案)-최종 3 2 5 4 2" xfId="21663" xr:uid="{00000000-0005-0000-0000-0000B1540000}"/>
    <cellStyle name="년_■ 0908_사무직_이동_및_사무직_배치계획(案)-최종 3 2 5 4 3" xfId="21664" xr:uid="{00000000-0005-0000-0000-0000B2540000}"/>
    <cellStyle name="년_■ 0908_사무직_이동_및_사무직_배치계획(案)-최종 3 2 5 4 4" xfId="21665" xr:uid="{00000000-0005-0000-0000-0000B3540000}"/>
    <cellStyle name="년_■ 0908_사무직_이동_및_사무직_배치계획(案)-최종 3 2 5 4 5" xfId="21666" xr:uid="{00000000-0005-0000-0000-0000B4540000}"/>
    <cellStyle name="년_■ 0908_사무직_이동_및_사무직_배치계획(案)-최종 3 2 5 5" xfId="21667" xr:uid="{00000000-0005-0000-0000-0000B5540000}"/>
    <cellStyle name="년_■ 0908_사무직_이동_및_사무직_배치계획(案)-최종 3 2 5 6" xfId="21668" xr:uid="{00000000-0005-0000-0000-0000B6540000}"/>
    <cellStyle name="년_■ 0908_사무직_이동_및_사무직_배치계획(案)-최종 3 2 5 7" xfId="21669" xr:uid="{00000000-0005-0000-0000-0000B7540000}"/>
    <cellStyle name="년_■ 0908_사무직_이동_및_사무직_배치계획(案)-최종 3 2 5 8" xfId="21670" xr:uid="{00000000-0005-0000-0000-0000B8540000}"/>
    <cellStyle name="년_■ 0908_사무직_이동_및_사무직_배치계획(案)-최종 3 2 6" xfId="21671" xr:uid="{00000000-0005-0000-0000-0000B9540000}"/>
    <cellStyle name="년_■ 0908_사무직_이동_및_사무직_배치계획(案)-최종 3 2 6 2" xfId="21672" xr:uid="{00000000-0005-0000-0000-0000BA540000}"/>
    <cellStyle name="년_■ 0908_사무직_이동_및_사무직_배치계획(案)-최종 3 2 6 2 2" xfId="21673" xr:uid="{00000000-0005-0000-0000-0000BB540000}"/>
    <cellStyle name="년_■ 0908_사무직_이동_및_사무직_배치계획(案)-최종 3 2 6 2 3" xfId="21674" xr:uid="{00000000-0005-0000-0000-0000BC540000}"/>
    <cellStyle name="년_■ 0908_사무직_이동_및_사무직_배치계획(案)-최종 3 2 6 2 4" xfId="21675" xr:uid="{00000000-0005-0000-0000-0000BD540000}"/>
    <cellStyle name="년_■ 0908_사무직_이동_및_사무직_배치계획(案)-최종 3 2 6 2 5" xfId="21676" xr:uid="{00000000-0005-0000-0000-0000BE540000}"/>
    <cellStyle name="년_■ 0908_사무직_이동_및_사무직_배치계획(案)-최종 3 2 6 3" xfId="21677" xr:uid="{00000000-0005-0000-0000-0000BF540000}"/>
    <cellStyle name="년_■ 0908_사무직_이동_및_사무직_배치계획(案)-최종 3 2 6 3 2" xfId="21678" xr:uid="{00000000-0005-0000-0000-0000C0540000}"/>
    <cellStyle name="년_■ 0908_사무직_이동_및_사무직_배치계획(案)-최종 3 2 6 3 3" xfId="21679" xr:uid="{00000000-0005-0000-0000-0000C1540000}"/>
    <cellStyle name="년_■ 0908_사무직_이동_및_사무직_배치계획(案)-최종 3 2 6 3 4" xfId="21680" xr:uid="{00000000-0005-0000-0000-0000C2540000}"/>
    <cellStyle name="년_■ 0908_사무직_이동_및_사무직_배치계획(案)-최종 3 2 6 3 5" xfId="21681" xr:uid="{00000000-0005-0000-0000-0000C3540000}"/>
    <cellStyle name="년_■ 0908_사무직_이동_및_사무직_배치계획(案)-최종 3 2 6 4" xfId="21682" xr:uid="{00000000-0005-0000-0000-0000C4540000}"/>
    <cellStyle name="년_■ 0908_사무직_이동_및_사무직_배치계획(案)-최종 3 2 6 4 2" xfId="21683" xr:uid="{00000000-0005-0000-0000-0000C5540000}"/>
    <cellStyle name="년_■ 0908_사무직_이동_및_사무직_배치계획(案)-최종 3 2 6 4 3" xfId="21684" xr:uid="{00000000-0005-0000-0000-0000C6540000}"/>
    <cellStyle name="년_■ 0908_사무직_이동_및_사무직_배치계획(案)-최종 3 2 6 4 4" xfId="21685" xr:uid="{00000000-0005-0000-0000-0000C7540000}"/>
    <cellStyle name="년_■ 0908_사무직_이동_및_사무직_배치계획(案)-최종 3 2 6 4 5" xfId="21686" xr:uid="{00000000-0005-0000-0000-0000C8540000}"/>
    <cellStyle name="년_■ 0908_사무직_이동_및_사무직_배치계획(案)-최종 3 2 6 5" xfId="21687" xr:uid="{00000000-0005-0000-0000-0000C9540000}"/>
    <cellStyle name="년_■ 0908_사무직_이동_및_사무직_배치계획(案)-최종 3 2 6 6" xfId="21688" xr:uid="{00000000-0005-0000-0000-0000CA540000}"/>
    <cellStyle name="년_■ 0908_사무직_이동_및_사무직_배치계획(案)-최종 3 2 6 7" xfId="21689" xr:uid="{00000000-0005-0000-0000-0000CB540000}"/>
    <cellStyle name="년_■ 0908_사무직_이동_및_사무직_배치계획(案)-최종 3 2 6 8" xfId="21690" xr:uid="{00000000-0005-0000-0000-0000CC540000}"/>
    <cellStyle name="년_■ 0908_사무직_이동_및_사무직_배치계획(案)-최종 3 2 7" xfId="21691" xr:uid="{00000000-0005-0000-0000-0000CD540000}"/>
    <cellStyle name="년_■ 0908_사무직_이동_및_사무직_배치계획(案)-최종 3 2 7 2" xfId="21692" xr:uid="{00000000-0005-0000-0000-0000CE540000}"/>
    <cellStyle name="년_■ 0908_사무직_이동_및_사무직_배치계획(案)-최종 3 2 7 3" xfId="21693" xr:uid="{00000000-0005-0000-0000-0000CF540000}"/>
    <cellStyle name="년_■ 0908_사무직_이동_및_사무직_배치계획(案)-최종 3 2 7 4" xfId="21694" xr:uid="{00000000-0005-0000-0000-0000D0540000}"/>
    <cellStyle name="년_■ 0908_사무직_이동_및_사무직_배치계획(案)-최종 3 2 7 5" xfId="21695" xr:uid="{00000000-0005-0000-0000-0000D1540000}"/>
    <cellStyle name="년_■ 0908_사무직_이동_및_사무직_배치계획(案)-최종 3 2 8" xfId="21696" xr:uid="{00000000-0005-0000-0000-0000D2540000}"/>
    <cellStyle name="년_■ 0908_사무직_이동_및_사무직_배치계획(案)-최종 3 2 8 2" xfId="21697" xr:uid="{00000000-0005-0000-0000-0000D3540000}"/>
    <cellStyle name="년_■ 0908_사무직_이동_및_사무직_배치계획(案)-최종 3 2 8 3" xfId="21698" xr:uid="{00000000-0005-0000-0000-0000D4540000}"/>
    <cellStyle name="년_■ 0908_사무직_이동_및_사무직_배치계획(案)-최종 3 2 8 4" xfId="21699" xr:uid="{00000000-0005-0000-0000-0000D5540000}"/>
    <cellStyle name="년_■ 0908_사무직_이동_및_사무직_배치계획(案)-최종 3 2 8 5" xfId="21700" xr:uid="{00000000-0005-0000-0000-0000D6540000}"/>
    <cellStyle name="년_■ 0908_사무직_이동_및_사무직_배치계획(案)-최종 3 2 9" xfId="21701" xr:uid="{00000000-0005-0000-0000-0000D7540000}"/>
    <cellStyle name="년_■ 0908_사무직_이동_및_사무직_배치계획(案)-최종 3 2 9 2" xfId="21702" xr:uid="{00000000-0005-0000-0000-0000D8540000}"/>
    <cellStyle name="년_■ 0908_사무직_이동_및_사무직_배치계획(案)-최종 3 2 9 3" xfId="21703" xr:uid="{00000000-0005-0000-0000-0000D9540000}"/>
    <cellStyle name="년_■ 0908_사무직_이동_및_사무직_배치계획(案)-최종 3 2 9 4" xfId="21704" xr:uid="{00000000-0005-0000-0000-0000DA540000}"/>
    <cellStyle name="년_■ 0908_사무직_이동_및_사무직_배치계획(案)-최종 3 2 9 5" xfId="21705" xr:uid="{00000000-0005-0000-0000-0000DB540000}"/>
    <cellStyle name="년_■ 0908_사무직_이동_및_사무직_배치계획(案)-최종 3 3" xfId="21706" xr:uid="{00000000-0005-0000-0000-0000DC540000}"/>
    <cellStyle name="년_■ 0908_사무직_이동_및_사무직_배치계획(案)-최종 3 3 10" xfId="21707" xr:uid="{00000000-0005-0000-0000-0000DD540000}"/>
    <cellStyle name="년_■ 0908_사무직_이동_및_사무직_배치계획(案)-최종 3 3 11" xfId="21708" xr:uid="{00000000-0005-0000-0000-0000DE540000}"/>
    <cellStyle name="년_■ 0908_사무직_이동_및_사무직_배치계획(案)-최종 3 3 2" xfId="21709" xr:uid="{00000000-0005-0000-0000-0000DF540000}"/>
    <cellStyle name="년_■ 0908_사무직_이동_및_사무직_배치계획(案)-최종 3 3 2 2" xfId="21710" xr:uid="{00000000-0005-0000-0000-0000E0540000}"/>
    <cellStyle name="년_■ 0908_사무직_이동_및_사무직_배치계획(案)-최종 3 3 2 2 2" xfId="21711" xr:uid="{00000000-0005-0000-0000-0000E1540000}"/>
    <cellStyle name="년_■ 0908_사무직_이동_및_사무직_배치계획(案)-최종 3 3 2 2 3" xfId="21712" xr:uid="{00000000-0005-0000-0000-0000E2540000}"/>
    <cellStyle name="년_■ 0908_사무직_이동_및_사무직_배치계획(案)-최종 3 3 2 2 4" xfId="21713" xr:uid="{00000000-0005-0000-0000-0000E3540000}"/>
    <cellStyle name="년_■ 0908_사무직_이동_및_사무직_배치계획(案)-최종 3 3 2 2 5" xfId="21714" xr:uid="{00000000-0005-0000-0000-0000E4540000}"/>
    <cellStyle name="년_■ 0908_사무직_이동_및_사무직_배치계획(案)-최종 3 3 2 3" xfId="21715" xr:uid="{00000000-0005-0000-0000-0000E5540000}"/>
    <cellStyle name="년_■ 0908_사무직_이동_및_사무직_배치계획(案)-최종 3 3 2 3 2" xfId="21716" xr:uid="{00000000-0005-0000-0000-0000E6540000}"/>
    <cellStyle name="년_■ 0908_사무직_이동_및_사무직_배치계획(案)-최종 3 3 2 3 3" xfId="21717" xr:uid="{00000000-0005-0000-0000-0000E7540000}"/>
    <cellStyle name="년_■ 0908_사무직_이동_및_사무직_배치계획(案)-최종 3 3 2 3 4" xfId="21718" xr:uid="{00000000-0005-0000-0000-0000E8540000}"/>
    <cellStyle name="년_■ 0908_사무직_이동_및_사무직_배치계획(案)-최종 3 3 2 3 5" xfId="21719" xr:uid="{00000000-0005-0000-0000-0000E9540000}"/>
    <cellStyle name="년_■ 0908_사무직_이동_및_사무직_배치계획(案)-최종 3 3 2 4" xfId="21720" xr:uid="{00000000-0005-0000-0000-0000EA540000}"/>
    <cellStyle name="년_■ 0908_사무직_이동_및_사무직_배치계획(案)-최종 3 3 2 4 2" xfId="21721" xr:uid="{00000000-0005-0000-0000-0000EB540000}"/>
    <cellStyle name="년_■ 0908_사무직_이동_및_사무직_배치계획(案)-최종 3 3 2 4 3" xfId="21722" xr:uid="{00000000-0005-0000-0000-0000EC540000}"/>
    <cellStyle name="년_■ 0908_사무직_이동_및_사무직_배치계획(案)-최종 3 3 2 4 4" xfId="21723" xr:uid="{00000000-0005-0000-0000-0000ED540000}"/>
    <cellStyle name="년_■ 0908_사무직_이동_및_사무직_배치계획(案)-최종 3 3 2 4 5" xfId="21724" xr:uid="{00000000-0005-0000-0000-0000EE540000}"/>
    <cellStyle name="년_■ 0908_사무직_이동_및_사무직_배치계획(案)-최종 3 3 2 5" xfId="21725" xr:uid="{00000000-0005-0000-0000-0000EF540000}"/>
    <cellStyle name="년_■ 0908_사무직_이동_및_사무직_배치계획(案)-최종 3 3 2 6" xfId="21726" xr:uid="{00000000-0005-0000-0000-0000F0540000}"/>
    <cellStyle name="년_■ 0908_사무직_이동_및_사무직_배치계획(案)-최종 3 3 2 7" xfId="21727" xr:uid="{00000000-0005-0000-0000-0000F1540000}"/>
    <cellStyle name="년_■ 0908_사무직_이동_및_사무직_배치계획(案)-최종 3 3 2 8" xfId="21728" xr:uid="{00000000-0005-0000-0000-0000F2540000}"/>
    <cellStyle name="년_■ 0908_사무직_이동_및_사무직_배치계획(案)-최종 3 3 3" xfId="21729" xr:uid="{00000000-0005-0000-0000-0000F3540000}"/>
    <cellStyle name="년_■ 0908_사무직_이동_및_사무직_배치계획(案)-최종 3 3 3 2" xfId="21730" xr:uid="{00000000-0005-0000-0000-0000F4540000}"/>
    <cellStyle name="년_■ 0908_사무직_이동_및_사무직_배치계획(案)-최종 3 3 3 2 2" xfId="21731" xr:uid="{00000000-0005-0000-0000-0000F5540000}"/>
    <cellStyle name="년_■ 0908_사무직_이동_및_사무직_배치계획(案)-최종 3 3 3 2 3" xfId="21732" xr:uid="{00000000-0005-0000-0000-0000F6540000}"/>
    <cellStyle name="년_■ 0908_사무직_이동_및_사무직_배치계획(案)-최종 3 3 3 2 4" xfId="21733" xr:uid="{00000000-0005-0000-0000-0000F7540000}"/>
    <cellStyle name="년_■ 0908_사무직_이동_및_사무직_배치계획(案)-최종 3 3 3 2 5" xfId="21734" xr:uid="{00000000-0005-0000-0000-0000F8540000}"/>
    <cellStyle name="년_■ 0908_사무직_이동_및_사무직_배치계획(案)-최종 3 3 3 3" xfId="21735" xr:uid="{00000000-0005-0000-0000-0000F9540000}"/>
    <cellStyle name="년_■ 0908_사무직_이동_및_사무직_배치계획(案)-최종 3 3 3 3 2" xfId="21736" xr:uid="{00000000-0005-0000-0000-0000FA540000}"/>
    <cellStyle name="년_■ 0908_사무직_이동_및_사무직_배치계획(案)-최종 3 3 3 3 3" xfId="21737" xr:uid="{00000000-0005-0000-0000-0000FB540000}"/>
    <cellStyle name="년_■ 0908_사무직_이동_및_사무직_배치계획(案)-최종 3 3 3 3 4" xfId="21738" xr:uid="{00000000-0005-0000-0000-0000FC540000}"/>
    <cellStyle name="년_■ 0908_사무직_이동_및_사무직_배치계획(案)-최종 3 3 3 3 5" xfId="21739" xr:uid="{00000000-0005-0000-0000-0000FD540000}"/>
    <cellStyle name="년_■ 0908_사무직_이동_및_사무직_배치계획(案)-최종 3 3 3 4" xfId="21740" xr:uid="{00000000-0005-0000-0000-0000FE540000}"/>
    <cellStyle name="년_■ 0908_사무직_이동_및_사무직_배치계획(案)-최종 3 3 3 4 2" xfId="21741" xr:uid="{00000000-0005-0000-0000-0000FF540000}"/>
    <cellStyle name="년_■ 0908_사무직_이동_및_사무직_배치계획(案)-최종 3 3 3 4 3" xfId="21742" xr:uid="{00000000-0005-0000-0000-000000550000}"/>
    <cellStyle name="년_■ 0908_사무직_이동_및_사무직_배치계획(案)-최종 3 3 3 4 4" xfId="21743" xr:uid="{00000000-0005-0000-0000-000001550000}"/>
    <cellStyle name="년_■ 0908_사무직_이동_및_사무직_배치계획(案)-최종 3 3 3 4 5" xfId="21744" xr:uid="{00000000-0005-0000-0000-000002550000}"/>
    <cellStyle name="년_■ 0908_사무직_이동_및_사무직_배치계획(案)-최종 3 3 3 5" xfId="21745" xr:uid="{00000000-0005-0000-0000-000003550000}"/>
    <cellStyle name="년_■ 0908_사무직_이동_및_사무직_배치계획(案)-최종 3 3 3 6" xfId="21746" xr:uid="{00000000-0005-0000-0000-000004550000}"/>
    <cellStyle name="년_■ 0908_사무직_이동_및_사무직_배치계획(案)-최종 3 3 3 7" xfId="21747" xr:uid="{00000000-0005-0000-0000-000005550000}"/>
    <cellStyle name="년_■ 0908_사무직_이동_및_사무직_배치계획(案)-최종 3 3 3 8" xfId="21748" xr:uid="{00000000-0005-0000-0000-000006550000}"/>
    <cellStyle name="년_■ 0908_사무직_이동_및_사무직_배치계획(案)-최종 3 3 4" xfId="21749" xr:uid="{00000000-0005-0000-0000-000007550000}"/>
    <cellStyle name="년_■ 0908_사무직_이동_및_사무직_배치계획(案)-최종 3 3 4 2" xfId="21750" xr:uid="{00000000-0005-0000-0000-000008550000}"/>
    <cellStyle name="년_■ 0908_사무직_이동_및_사무직_배치계획(案)-최종 3 3 4 2 2" xfId="21751" xr:uid="{00000000-0005-0000-0000-000009550000}"/>
    <cellStyle name="년_■ 0908_사무직_이동_및_사무직_배치계획(案)-최종 3 3 4 2 3" xfId="21752" xr:uid="{00000000-0005-0000-0000-00000A550000}"/>
    <cellStyle name="년_■ 0908_사무직_이동_및_사무직_배치계획(案)-최종 3 3 4 2 4" xfId="21753" xr:uid="{00000000-0005-0000-0000-00000B550000}"/>
    <cellStyle name="년_■ 0908_사무직_이동_및_사무직_배치계획(案)-최종 3 3 4 2 5" xfId="21754" xr:uid="{00000000-0005-0000-0000-00000C550000}"/>
    <cellStyle name="년_■ 0908_사무직_이동_및_사무직_배치계획(案)-최종 3 3 4 3" xfId="21755" xr:uid="{00000000-0005-0000-0000-00000D550000}"/>
    <cellStyle name="년_■ 0908_사무직_이동_및_사무직_배치계획(案)-최종 3 3 4 3 2" xfId="21756" xr:uid="{00000000-0005-0000-0000-00000E550000}"/>
    <cellStyle name="년_■ 0908_사무직_이동_및_사무직_배치계획(案)-최종 3 3 4 3 3" xfId="21757" xr:uid="{00000000-0005-0000-0000-00000F550000}"/>
    <cellStyle name="년_■ 0908_사무직_이동_및_사무직_배치계획(案)-최종 3 3 4 3 4" xfId="21758" xr:uid="{00000000-0005-0000-0000-000010550000}"/>
    <cellStyle name="년_■ 0908_사무직_이동_및_사무직_배치계획(案)-최종 3 3 4 3 5" xfId="21759" xr:uid="{00000000-0005-0000-0000-000011550000}"/>
    <cellStyle name="년_■ 0908_사무직_이동_및_사무직_배치계획(案)-최종 3 3 4 4" xfId="21760" xr:uid="{00000000-0005-0000-0000-000012550000}"/>
    <cellStyle name="년_■ 0908_사무직_이동_및_사무직_배치계획(案)-최종 3 3 4 4 2" xfId="21761" xr:uid="{00000000-0005-0000-0000-000013550000}"/>
    <cellStyle name="년_■ 0908_사무직_이동_및_사무직_배치계획(案)-최종 3 3 4 4 3" xfId="21762" xr:uid="{00000000-0005-0000-0000-000014550000}"/>
    <cellStyle name="년_■ 0908_사무직_이동_및_사무직_배치계획(案)-최종 3 3 4 4 4" xfId="21763" xr:uid="{00000000-0005-0000-0000-000015550000}"/>
    <cellStyle name="년_■ 0908_사무직_이동_및_사무직_배치계획(案)-최종 3 3 4 4 5" xfId="21764" xr:uid="{00000000-0005-0000-0000-000016550000}"/>
    <cellStyle name="년_■ 0908_사무직_이동_및_사무직_배치계획(案)-최종 3 3 4 5" xfId="21765" xr:uid="{00000000-0005-0000-0000-000017550000}"/>
    <cellStyle name="년_■ 0908_사무직_이동_및_사무직_배치계획(案)-최종 3 3 4 6" xfId="21766" xr:uid="{00000000-0005-0000-0000-000018550000}"/>
    <cellStyle name="년_■ 0908_사무직_이동_및_사무직_배치계획(案)-최종 3 3 4 7" xfId="21767" xr:uid="{00000000-0005-0000-0000-000019550000}"/>
    <cellStyle name="년_■ 0908_사무직_이동_및_사무직_배치계획(案)-최종 3 3 4 8" xfId="21768" xr:uid="{00000000-0005-0000-0000-00001A550000}"/>
    <cellStyle name="년_■ 0908_사무직_이동_및_사무직_배치계획(案)-최종 3 3 5" xfId="21769" xr:uid="{00000000-0005-0000-0000-00001B550000}"/>
    <cellStyle name="년_■ 0908_사무직_이동_및_사무직_배치계획(案)-최종 3 3 5 2" xfId="21770" xr:uid="{00000000-0005-0000-0000-00001C550000}"/>
    <cellStyle name="년_■ 0908_사무직_이동_및_사무직_배치계획(案)-최종 3 3 5 3" xfId="21771" xr:uid="{00000000-0005-0000-0000-00001D550000}"/>
    <cellStyle name="년_■ 0908_사무직_이동_및_사무직_배치계획(案)-최종 3 3 5 4" xfId="21772" xr:uid="{00000000-0005-0000-0000-00001E550000}"/>
    <cellStyle name="년_■ 0908_사무직_이동_및_사무직_배치계획(案)-최종 3 3 5 5" xfId="21773" xr:uid="{00000000-0005-0000-0000-00001F550000}"/>
    <cellStyle name="년_■ 0908_사무직_이동_및_사무직_배치계획(案)-최종 3 3 6" xfId="21774" xr:uid="{00000000-0005-0000-0000-000020550000}"/>
    <cellStyle name="년_■ 0908_사무직_이동_및_사무직_배치계획(案)-최종 3 3 6 2" xfId="21775" xr:uid="{00000000-0005-0000-0000-000021550000}"/>
    <cellStyle name="년_■ 0908_사무직_이동_및_사무직_배치계획(案)-최종 3 3 6 3" xfId="21776" xr:uid="{00000000-0005-0000-0000-000022550000}"/>
    <cellStyle name="년_■ 0908_사무직_이동_및_사무직_배치계획(案)-최종 3 3 6 4" xfId="21777" xr:uid="{00000000-0005-0000-0000-000023550000}"/>
    <cellStyle name="년_■ 0908_사무직_이동_및_사무직_배치계획(案)-최종 3 3 6 5" xfId="21778" xr:uid="{00000000-0005-0000-0000-000024550000}"/>
    <cellStyle name="년_■ 0908_사무직_이동_및_사무직_배치계획(案)-최종 3 3 7" xfId="21779" xr:uid="{00000000-0005-0000-0000-000025550000}"/>
    <cellStyle name="년_■ 0908_사무직_이동_및_사무직_배치계획(案)-최종 3 3 7 2" xfId="21780" xr:uid="{00000000-0005-0000-0000-000026550000}"/>
    <cellStyle name="년_■ 0908_사무직_이동_및_사무직_배치계획(案)-최종 3 3 7 3" xfId="21781" xr:uid="{00000000-0005-0000-0000-000027550000}"/>
    <cellStyle name="년_■ 0908_사무직_이동_및_사무직_배치계획(案)-최종 3 3 7 4" xfId="21782" xr:uid="{00000000-0005-0000-0000-000028550000}"/>
    <cellStyle name="년_■ 0908_사무직_이동_및_사무직_배치계획(案)-최종 3 3 7 5" xfId="21783" xr:uid="{00000000-0005-0000-0000-000029550000}"/>
    <cellStyle name="년_■ 0908_사무직_이동_및_사무직_배치계획(案)-최종 3 3 8" xfId="21784" xr:uid="{00000000-0005-0000-0000-00002A550000}"/>
    <cellStyle name="년_■ 0908_사무직_이동_및_사무직_배치계획(案)-최종 3 3 9" xfId="21785" xr:uid="{00000000-0005-0000-0000-00002B550000}"/>
    <cellStyle name="년_■ 0908_사무직_이동_및_사무직_배치계획(案)-최종 3 4" xfId="21786" xr:uid="{00000000-0005-0000-0000-00002C550000}"/>
    <cellStyle name="년_■ 0908_사무직_이동_및_사무직_배치계획(案)-최종 3 4 10" xfId="21787" xr:uid="{00000000-0005-0000-0000-00002D550000}"/>
    <cellStyle name="년_■ 0908_사무직_이동_및_사무직_배치계획(案)-최종 3 4 11" xfId="21788" xr:uid="{00000000-0005-0000-0000-00002E550000}"/>
    <cellStyle name="년_■ 0908_사무직_이동_및_사무직_배치계획(案)-최종 3 4 2" xfId="21789" xr:uid="{00000000-0005-0000-0000-00002F550000}"/>
    <cellStyle name="년_■ 0908_사무직_이동_및_사무직_배치계획(案)-최종 3 4 2 2" xfId="21790" xr:uid="{00000000-0005-0000-0000-000030550000}"/>
    <cellStyle name="년_■ 0908_사무직_이동_및_사무직_배치계획(案)-최종 3 4 2 2 2" xfId="21791" xr:uid="{00000000-0005-0000-0000-000031550000}"/>
    <cellStyle name="년_■ 0908_사무직_이동_및_사무직_배치계획(案)-최종 3 4 2 2 3" xfId="21792" xr:uid="{00000000-0005-0000-0000-000032550000}"/>
    <cellStyle name="년_■ 0908_사무직_이동_및_사무직_배치계획(案)-최종 3 4 2 2 4" xfId="21793" xr:uid="{00000000-0005-0000-0000-000033550000}"/>
    <cellStyle name="년_■ 0908_사무직_이동_및_사무직_배치계획(案)-최종 3 4 2 2 5" xfId="21794" xr:uid="{00000000-0005-0000-0000-000034550000}"/>
    <cellStyle name="년_■ 0908_사무직_이동_및_사무직_배치계획(案)-최종 3 4 2 3" xfId="21795" xr:uid="{00000000-0005-0000-0000-000035550000}"/>
    <cellStyle name="년_■ 0908_사무직_이동_및_사무직_배치계획(案)-최종 3 4 2 3 2" xfId="21796" xr:uid="{00000000-0005-0000-0000-000036550000}"/>
    <cellStyle name="년_■ 0908_사무직_이동_및_사무직_배치계획(案)-최종 3 4 2 3 3" xfId="21797" xr:uid="{00000000-0005-0000-0000-000037550000}"/>
    <cellStyle name="년_■ 0908_사무직_이동_및_사무직_배치계획(案)-최종 3 4 2 3 4" xfId="21798" xr:uid="{00000000-0005-0000-0000-000038550000}"/>
    <cellStyle name="년_■ 0908_사무직_이동_및_사무직_배치계획(案)-최종 3 4 2 3 5" xfId="21799" xr:uid="{00000000-0005-0000-0000-000039550000}"/>
    <cellStyle name="년_■ 0908_사무직_이동_및_사무직_배치계획(案)-최종 3 4 2 4" xfId="21800" xr:uid="{00000000-0005-0000-0000-00003A550000}"/>
    <cellStyle name="년_■ 0908_사무직_이동_및_사무직_배치계획(案)-최종 3 4 2 4 2" xfId="21801" xr:uid="{00000000-0005-0000-0000-00003B550000}"/>
    <cellStyle name="년_■ 0908_사무직_이동_및_사무직_배치계획(案)-최종 3 4 2 4 3" xfId="21802" xr:uid="{00000000-0005-0000-0000-00003C550000}"/>
    <cellStyle name="년_■ 0908_사무직_이동_및_사무직_배치계획(案)-최종 3 4 2 4 4" xfId="21803" xr:uid="{00000000-0005-0000-0000-00003D550000}"/>
    <cellStyle name="년_■ 0908_사무직_이동_및_사무직_배치계획(案)-최종 3 4 2 4 5" xfId="21804" xr:uid="{00000000-0005-0000-0000-00003E550000}"/>
    <cellStyle name="년_■ 0908_사무직_이동_및_사무직_배치계획(案)-최종 3 4 2 5" xfId="21805" xr:uid="{00000000-0005-0000-0000-00003F550000}"/>
    <cellStyle name="년_■ 0908_사무직_이동_및_사무직_배치계획(案)-최종 3 4 2 6" xfId="21806" xr:uid="{00000000-0005-0000-0000-000040550000}"/>
    <cellStyle name="년_■ 0908_사무직_이동_및_사무직_배치계획(案)-최종 3 4 2 7" xfId="21807" xr:uid="{00000000-0005-0000-0000-000041550000}"/>
    <cellStyle name="년_■ 0908_사무직_이동_및_사무직_배치계획(案)-최종 3 4 2 8" xfId="21808" xr:uid="{00000000-0005-0000-0000-000042550000}"/>
    <cellStyle name="년_■ 0908_사무직_이동_및_사무직_배치계획(案)-최종 3 4 3" xfId="21809" xr:uid="{00000000-0005-0000-0000-000043550000}"/>
    <cellStyle name="년_■ 0908_사무직_이동_및_사무직_배치계획(案)-최종 3 4 3 2" xfId="21810" xr:uid="{00000000-0005-0000-0000-000044550000}"/>
    <cellStyle name="년_■ 0908_사무직_이동_및_사무직_배치계획(案)-최종 3 4 3 2 2" xfId="21811" xr:uid="{00000000-0005-0000-0000-000045550000}"/>
    <cellStyle name="년_■ 0908_사무직_이동_및_사무직_배치계획(案)-최종 3 4 3 2 3" xfId="21812" xr:uid="{00000000-0005-0000-0000-000046550000}"/>
    <cellStyle name="년_■ 0908_사무직_이동_및_사무직_배치계획(案)-최종 3 4 3 2 4" xfId="21813" xr:uid="{00000000-0005-0000-0000-000047550000}"/>
    <cellStyle name="년_■ 0908_사무직_이동_및_사무직_배치계획(案)-최종 3 4 3 2 5" xfId="21814" xr:uid="{00000000-0005-0000-0000-000048550000}"/>
    <cellStyle name="년_■ 0908_사무직_이동_및_사무직_배치계획(案)-최종 3 4 3 3" xfId="21815" xr:uid="{00000000-0005-0000-0000-000049550000}"/>
    <cellStyle name="년_■ 0908_사무직_이동_및_사무직_배치계획(案)-최종 3 4 3 3 2" xfId="21816" xr:uid="{00000000-0005-0000-0000-00004A550000}"/>
    <cellStyle name="년_■ 0908_사무직_이동_및_사무직_배치계획(案)-최종 3 4 3 3 3" xfId="21817" xr:uid="{00000000-0005-0000-0000-00004B550000}"/>
    <cellStyle name="년_■ 0908_사무직_이동_및_사무직_배치계획(案)-최종 3 4 3 3 4" xfId="21818" xr:uid="{00000000-0005-0000-0000-00004C550000}"/>
    <cellStyle name="년_■ 0908_사무직_이동_및_사무직_배치계획(案)-최종 3 4 3 3 5" xfId="21819" xr:uid="{00000000-0005-0000-0000-00004D550000}"/>
    <cellStyle name="년_■ 0908_사무직_이동_및_사무직_배치계획(案)-최종 3 4 3 4" xfId="21820" xr:uid="{00000000-0005-0000-0000-00004E550000}"/>
    <cellStyle name="년_■ 0908_사무직_이동_및_사무직_배치계획(案)-최종 3 4 3 4 2" xfId="21821" xr:uid="{00000000-0005-0000-0000-00004F550000}"/>
    <cellStyle name="년_■ 0908_사무직_이동_및_사무직_배치계획(案)-최종 3 4 3 4 3" xfId="21822" xr:uid="{00000000-0005-0000-0000-000050550000}"/>
    <cellStyle name="년_■ 0908_사무직_이동_및_사무직_배치계획(案)-최종 3 4 3 4 4" xfId="21823" xr:uid="{00000000-0005-0000-0000-000051550000}"/>
    <cellStyle name="년_■ 0908_사무직_이동_및_사무직_배치계획(案)-최종 3 4 3 4 5" xfId="21824" xr:uid="{00000000-0005-0000-0000-000052550000}"/>
    <cellStyle name="년_■ 0908_사무직_이동_및_사무직_배치계획(案)-최종 3 4 3 5" xfId="21825" xr:uid="{00000000-0005-0000-0000-000053550000}"/>
    <cellStyle name="년_■ 0908_사무직_이동_및_사무직_배치계획(案)-최종 3 4 3 6" xfId="21826" xr:uid="{00000000-0005-0000-0000-000054550000}"/>
    <cellStyle name="년_■ 0908_사무직_이동_및_사무직_배치계획(案)-최종 3 4 3 7" xfId="21827" xr:uid="{00000000-0005-0000-0000-000055550000}"/>
    <cellStyle name="년_■ 0908_사무직_이동_및_사무직_배치계획(案)-최종 3 4 3 8" xfId="21828" xr:uid="{00000000-0005-0000-0000-000056550000}"/>
    <cellStyle name="년_■ 0908_사무직_이동_및_사무직_배치계획(案)-최종 3 4 4" xfId="21829" xr:uid="{00000000-0005-0000-0000-000057550000}"/>
    <cellStyle name="년_■ 0908_사무직_이동_및_사무직_배치계획(案)-최종 3 4 4 2" xfId="21830" xr:uid="{00000000-0005-0000-0000-000058550000}"/>
    <cellStyle name="년_■ 0908_사무직_이동_및_사무직_배치계획(案)-최종 3 4 4 2 2" xfId="21831" xr:uid="{00000000-0005-0000-0000-000059550000}"/>
    <cellStyle name="년_■ 0908_사무직_이동_및_사무직_배치계획(案)-최종 3 4 4 2 3" xfId="21832" xr:uid="{00000000-0005-0000-0000-00005A550000}"/>
    <cellStyle name="년_■ 0908_사무직_이동_및_사무직_배치계획(案)-최종 3 4 4 2 4" xfId="21833" xr:uid="{00000000-0005-0000-0000-00005B550000}"/>
    <cellStyle name="년_■ 0908_사무직_이동_및_사무직_배치계획(案)-최종 3 4 4 2 5" xfId="21834" xr:uid="{00000000-0005-0000-0000-00005C550000}"/>
    <cellStyle name="년_■ 0908_사무직_이동_및_사무직_배치계획(案)-최종 3 4 4 3" xfId="21835" xr:uid="{00000000-0005-0000-0000-00005D550000}"/>
    <cellStyle name="년_■ 0908_사무직_이동_및_사무직_배치계획(案)-최종 3 4 4 3 2" xfId="21836" xr:uid="{00000000-0005-0000-0000-00005E550000}"/>
    <cellStyle name="년_■ 0908_사무직_이동_및_사무직_배치계획(案)-최종 3 4 4 3 3" xfId="21837" xr:uid="{00000000-0005-0000-0000-00005F550000}"/>
    <cellStyle name="년_■ 0908_사무직_이동_및_사무직_배치계획(案)-최종 3 4 4 3 4" xfId="21838" xr:uid="{00000000-0005-0000-0000-000060550000}"/>
    <cellStyle name="년_■ 0908_사무직_이동_및_사무직_배치계획(案)-최종 3 4 4 3 5" xfId="21839" xr:uid="{00000000-0005-0000-0000-000061550000}"/>
    <cellStyle name="년_■ 0908_사무직_이동_및_사무직_배치계획(案)-최종 3 4 4 4" xfId="21840" xr:uid="{00000000-0005-0000-0000-000062550000}"/>
    <cellStyle name="년_■ 0908_사무직_이동_및_사무직_배치계획(案)-최종 3 4 4 4 2" xfId="21841" xr:uid="{00000000-0005-0000-0000-000063550000}"/>
    <cellStyle name="년_■ 0908_사무직_이동_및_사무직_배치계획(案)-최종 3 4 4 4 3" xfId="21842" xr:uid="{00000000-0005-0000-0000-000064550000}"/>
    <cellStyle name="년_■ 0908_사무직_이동_및_사무직_배치계획(案)-최종 3 4 4 4 4" xfId="21843" xr:uid="{00000000-0005-0000-0000-000065550000}"/>
    <cellStyle name="년_■ 0908_사무직_이동_및_사무직_배치계획(案)-최종 3 4 4 4 5" xfId="21844" xr:uid="{00000000-0005-0000-0000-000066550000}"/>
    <cellStyle name="년_■ 0908_사무직_이동_및_사무직_배치계획(案)-최종 3 4 4 5" xfId="21845" xr:uid="{00000000-0005-0000-0000-000067550000}"/>
    <cellStyle name="년_■ 0908_사무직_이동_및_사무직_배치계획(案)-최종 3 4 4 6" xfId="21846" xr:uid="{00000000-0005-0000-0000-000068550000}"/>
    <cellStyle name="년_■ 0908_사무직_이동_및_사무직_배치계획(案)-최종 3 4 4 7" xfId="21847" xr:uid="{00000000-0005-0000-0000-000069550000}"/>
    <cellStyle name="년_■ 0908_사무직_이동_및_사무직_배치계획(案)-최종 3 4 4 8" xfId="21848" xr:uid="{00000000-0005-0000-0000-00006A550000}"/>
    <cellStyle name="년_■ 0908_사무직_이동_및_사무직_배치계획(案)-최종 3 4 5" xfId="21849" xr:uid="{00000000-0005-0000-0000-00006B550000}"/>
    <cellStyle name="년_■ 0908_사무직_이동_및_사무직_배치계획(案)-최종 3 4 5 2" xfId="21850" xr:uid="{00000000-0005-0000-0000-00006C550000}"/>
    <cellStyle name="년_■ 0908_사무직_이동_및_사무직_배치계획(案)-최종 3 4 5 3" xfId="21851" xr:uid="{00000000-0005-0000-0000-00006D550000}"/>
    <cellStyle name="년_■ 0908_사무직_이동_및_사무직_배치계획(案)-최종 3 4 5 4" xfId="21852" xr:uid="{00000000-0005-0000-0000-00006E550000}"/>
    <cellStyle name="년_■ 0908_사무직_이동_및_사무직_배치계획(案)-최종 3 4 5 5" xfId="21853" xr:uid="{00000000-0005-0000-0000-00006F550000}"/>
    <cellStyle name="년_■ 0908_사무직_이동_및_사무직_배치계획(案)-최종 3 4 6" xfId="21854" xr:uid="{00000000-0005-0000-0000-000070550000}"/>
    <cellStyle name="년_■ 0908_사무직_이동_및_사무직_배치계획(案)-최종 3 4 6 2" xfId="21855" xr:uid="{00000000-0005-0000-0000-000071550000}"/>
    <cellStyle name="년_■ 0908_사무직_이동_및_사무직_배치계획(案)-최종 3 4 6 3" xfId="21856" xr:uid="{00000000-0005-0000-0000-000072550000}"/>
    <cellStyle name="년_■ 0908_사무직_이동_및_사무직_배치계획(案)-최종 3 4 6 4" xfId="21857" xr:uid="{00000000-0005-0000-0000-000073550000}"/>
    <cellStyle name="년_■ 0908_사무직_이동_및_사무직_배치계획(案)-최종 3 4 6 5" xfId="21858" xr:uid="{00000000-0005-0000-0000-000074550000}"/>
    <cellStyle name="년_■ 0908_사무직_이동_및_사무직_배치계획(案)-최종 3 4 7" xfId="21859" xr:uid="{00000000-0005-0000-0000-000075550000}"/>
    <cellStyle name="년_■ 0908_사무직_이동_및_사무직_배치계획(案)-최종 3 4 7 2" xfId="21860" xr:uid="{00000000-0005-0000-0000-000076550000}"/>
    <cellStyle name="년_■ 0908_사무직_이동_및_사무직_배치계획(案)-최종 3 4 7 3" xfId="21861" xr:uid="{00000000-0005-0000-0000-000077550000}"/>
    <cellStyle name="년_■ 0908_사무직_이동_및_사무직_배치계획(案)-최종 3 4 7 4" xfId="21862" xr:uid="{00000000-0005-0000-0000-000078550000}"/>
    <cellStyle name="년_■ 0908_사무직_이동_및_사무직_배치계획(案)-최종 3 4 7 5" xfId="21863" xr:uid="{00000000-0005-0000-0000-000079550000}"/>
    <cellStyle name="년_■ 0908_사무직_이동_및_사무직_배치계획(案)-최종 3 4 8" xfId="21864" xr:uid="{00000000-0005-0000-0000-00007A550000}"/>
    <cellStyle name="년_■ 0908_사무직_이동_및_사무직_배치계획(案)-최종 3 4 9" xfId="21865" xr:uid="{00000000-0005-0000-0000-00007B550000}"/>
    <cellStyle name="년_■ 0908_사무직_이동_및_사무직_배치계획(案)-최종 3 5" xfId="21866" xr:uid="{00000000-0005-0000-0000-00007C550000}"/>
    <cellStyle name="년_■ 0908_사무직_이동_및_사무직_배치계획(案)-최종 3 5 10" xfId="21867" xr:uid="{00000000-0005-0000-0000-00007D550000}"/>
    <cellStyle name="년_■ 0908_사무직_이동_및_사무직_배치계획(案)-최종 3 5 11" xfId="21868" xr:uid="{00000000-0005-0000-0000-00007E550000}"/>
    <cellStyle name="년_■ 0908_사무직_이동_및_사무직_배치계획(案)-최종 3 5 2" xfId="21869" xr:uid="{00000000-0005-0000-0000-00007F550000}"/>
    <cellStyle name="년_■ 0908_사무직_이동_및_사무직_배치계획(案)-최종 3 5 2 2" xfId="21870" xr:uid="{00000000-0005-0000-0000-000080550000}"/>
    <cellStyle name="년_■ 0908_사무직_이동_및_사무직_배치계획(案)-최종 3 5 2 2 2" xfId="21871" xr:uid="{00000000-0005-0000-0000-000081550000}"/>
    <cellStyle name="년_■ 0908_사무직_이동_및_사무직_배치계획(案)-최종 3 5 2 2 3" xfId="21872" xr:uid="{00000000-0005-0000-0000-000082550000}"/>
    <cellStyle name="년_■ 0908_사무직_이동_및_사무직_배치계획(案)-최종 3 5 2 2 4" xfId="21873" xr:uid="{00000000-0005-0000-0000-000083550000}"/>
    <cellStyle name="년_■ 0908_사무직_이동_및_사무직_배치계획(案)-최종 3 5 2 2 5" xfId="21874" xr:uid="{00000000-0005-0000-0000-000084550000}"/>
    <cellStyle name="년_■ 0908_사무직_이동_및_사무직_배치계획(案)-최종 3 5 2 3" xfId="21875" xr:uid="{00000000-0005-0000-0000-000085550000}"/>
    <cellStyle name="년_■ 0908_사무직_이동_및_사무직_배치계획(案)-최종 3 5 2 3 2" xfId="21876" xr:uid="{00000000-0005-0000-0000-000086550000}"/>
    <cellStyle name="년_■ 0908_사무직_이동_및_사무직_배치계획(案)-최종 3 5 2 3 3" xfId="21877" xr:uid="{00000000-0005-0000-0000-000087550000}"/>
    <cellStyle name="년_■ 0908_사무직_이동_및_사무직_배치계획(案)-최종 3 5 2 3 4" xfId="21878" xr:uid="{00000000-0005-0000-0000-000088550000}"/>
    <cellStyle name="년_■ 0908_사무직_이동_및_사무직_배치계획(案)-최종 3 5 2 3 5" xfId="21879" xr:uid="{00000000-0005-0000-0000-000089550000}"/>
    <cellStyle name="년_■ 0908_사무직_이동_및_사무직_배치계획(案)-최종 3 5 2 4" xfId="21880" xr:uid="{00000000-0005-0000-0000-00008A550000}"/>
    <cellStyle name="년_■ 0908_사무직_이동_및_사무직_배치계획(案)-최종 3 5 2 4 2" xfId="21881" xr:uid="{00000000-0005-0000-0000-00008B550000}"/>
    <cellStyle name="년_■ 0908_사무직_이동_및_사무직_배치계획(案)-최종 3 5 2 4 3" xfId="21882" xr:uid="{00000000-0005-0000-0000-00008C550000}"/>
    <cellStyle name="년_■ 0908_사무직_이동_및_사무직_배치계획(案)-최종 3 5 2 4 4" xfId="21883" xr:uid="{00000000-0005-0000-0000-00008D550000}"/>
    <cellStyle name="년_■ 0908_사무직_이동_및_사무직_배치계획(案)-최종 3 5 2 4 5" xfId="21884" xr:uid="{00000000-0005-0000-0000-00008E550000}"/>
    <cellStyle name="년_■ 0908_사무직_이동_및_사무직_배치계획(案)-최종 3 5 2 5" xfId="21885" xr:uid="{00000000-0005-0000-0000-00008F550000}"/>
    <cellStyle name="년_■ 0908_사무직_이동_및_사무직_배치계획(案)-최종 3 5 2 6" xfId="21886" xr:uid="{00000000-0005-0000-0000-000090550000}"/>
    <cellStyle name="년_■ 0908_사무직_이동_및_사무직_배치계획(案)-최종 3 5 2 7" xfId="21887" xr:uid="{00000000-0005-0000-0000-000091550000}"/>
    <cellStyle name="년_■ 0908_사무직_이동_및_사무직_배치계획(案)-최종 3 5 2 8" xfId="21888" xr:uid="{00000000-0005-0000-0000-000092550000}"/>
    <cellStyle name="년_■ 0908_사무직_이동_및_사무직_배치계획(案)-최종 3 5 3" xfId="21889" xr:uid="{00000000-0005-0000-0000-000093550000}"/>
    <cellStyle name="년_■ 0908_사무직_이동_및_사무직_배치계획(案)-최종 3 5 3 2" xfId="21890" xr:uid="{00000000-0005-0000-0000-000094550000}"/>
    <cellStyle name="년_■ 0908_사무직_이동_및_사무직_배치계획(案)-최종 3 5 3 2 2" xfId="21891" xr:uid="{00000000-0005-0000-0000-000095550000}"/>
    <cellStyle name="년_■ 0908_사무직_이동_및_사무직_배치계획(案)-최종 3 5 3 2 3" xfId="21892" xr:uid="{00000000-0005-0000-0000-000096550000}"/>
    <cellStyle name="년_■ 0908_사무직_이동_및_사무직_배치계획(案)-최종 3 5 3 2 4" xfId="21893" xr:uid="{00000000-0005-0000-0000-000097550000}"/>
    <cellStyle name="년_■ 0908_사무직_이동_및_사무직_배치계획(案)-최종 3 5 3 2 5" xfId="21894" xr:uid="{00000000-0005-0000-0000-000098550000}"/>
    <cellStyle name="년_■ 0908_사무직_이동_및_사무직_배치계획(案)-최종 3 5 3 3" xfId="21895" xr:uid="{00000000-0005-0000-0000-000099550000}"/>
    <cellStyle name="년_■ 0908_사무직_이동_및_사무직_배치계획(案)-최종 3 5 3 3 2" xfId="21896" xr:uid="{00000000-0005-0000-0000-00009A550000}"/>
    <cellStyle name="년_■ 0908_사무직_이동_및_사무직_배치계획(案)-최종 3 5 3 3 3" xfId="21897" xr:uid="{00000000-0005-0000-0000-00009B550000}"/>
    <cellStyle name="년_■ 0908_사무직_이동_및_사무직_배치계획(案)-최종 3 5 3 3 4" xfId="21898" xr:uid="{00000000-0005-0000-0000-00009C550000}"/>
    <cellStyle name="년_■ 0908_사무직_이동_및_사무직_배치계획(案)-최종 3 5 3 3 5" xfId="21899" xr:uid="{00000000-0005-0000-0000-00009D550000}"/>
    <cellStyle name="년_■ 0908_사무직_이동_및_사무직_배치계획(案)-최종 3 5 3 4" xfId="21900" xr:uid="{00000000-0005-0000-0000-00009E550000}"/>
    <cellStyle name="년_■ 0908_사무직_이동_및_사무직_배치계획(案)-최종 3 5 3 4 2" xfId="21901" xr:uid="{00000000-0005-0000-0000-00009F550000}"/>
    <cellStyle name="년_■ 0908_사무직_이동_및_사무직_배치계획(案)-최종 3 5 3 4 3" xfId="21902" xr:uid="{00000000-0005-0000-0000-0000A0550000}"/>
    <cellStyle name="년_■ 0908_사무직_이동_및_사무직_배치계획(案)-최종 3 5 3 4 4" xfId="21903" xr:uid="{00000000-0005-0000-0000-0000A1550000}"/>
    <cellStyle name="년_■ 0908_사무직_이동_및_사무직_배치계획(案)-최종 3 5 3 4 5" xfId="21904" xr:uid="{00000000-0005-0000-0000-0000A2550000}"/>
    <cellStyle name="년_■ 0908_사무직_이동_및_사무직_배치계획(案)-최종 3 5 3 5" xfId="21905" xr:uid="{00000000-0005-0000-0000-0000A3550000}"/>
    <cellStyle name="년_■ 0908_사무직_이동_및_사무직_배치계획(案)-최종 3 5 3 6" xfId="21906" xr:uid="{00000000-0005-0000-0000-0000A4550000}"/>
    <cellStyle name="년_■ 0908_사무직_이동_및_사무직_배치계획(案)-최종 3 5 3 7" xfId="21907" xr:uid="{00000000-0005-0000-0000-0000A5550000}"/>
    <cellStyle name="년_■ 0908_사무직_이동_및_사무직_배치계획(案)-최종 3 5 3 8" xfId="21908" xr:uid="{00000000-0005-0000-0000-0000A6550000}"/>
    <cellStyle name="년_■ 0908_사무직_이동_및_사무직_배치계획(案)-최종 3 5 4" xfId="21909" xr:uid="{00000000-0005-0000-0000-0000A7550000}"/>
    <cellStyle name="년_■ 0908_사무직_이동_및_사무직_배치계획(案)-최종 3 5 4 2" xfId="21910" xr:uid="{00000000-0005-0000-0000-0000A8550000}"/>
    <cellStyle name="년_■ 0908_사무직_이동_및_사무직_배치계획(案)-최종 3 5 4 2 2" xfId="21911" xr:uid="{00000000-0005-0000-0000-0000A9550000}"/>
    <cellStyle name="년_■ 0908_사무직_이동_및_사무직_배치계획(案)-최종 3 5 4 2 3" xfId="21912" xr:uid="{00000000-0005-0000-0000-0000AA550000}"/>
    <cellStyle name="년_■ 0908_사무직_이동_및_사무직_배치계획(案)-최종 3 5 4 2 4" xfId="21913" xr:uid="{00000000-0005-0000-0000-0000AB550000}"/>
    <cellStyle name="년_■ 0908_사무직_이동_및_사무직_배치계획(案)-최종 3 5 4 2 5" xfId="21914" xr:uid="{00000000-0005-0000-0000-0000AC550000}"/>
    <cellStyle name="년_■ 0908_사무직_이동_및_사무직_배치계획(案)-최종 3 5 4 3" xfId="21915" xr:uid="{00000000-0005-0000-0000-0000AD550000}"/>
    <cellStyle name="년_■ 0908_사무직_이동_및_사무직_배치계획(案)-최종 3 5 4 3 2" xfId="21916" xr:uid="{00000000-0005-0000-0000-0000AE550000}"/>
    <cellStyle name="년_■ 0908_사무직_이동_및_사무직_배치계획(案)-최종 3 5 4 3 3" xfId="21917" xr:uid="{00000000-0005-0000-0000-0000AF550000}"/>
    <cellStyle name="년_■ 0908_사무직_이동_및_사무직_배치계획(案)-최종 3 5 4 3 4" xfId="21918" xr:uid="{00000000-0005-0000-0000-0000B0550000}"/>
    <cellStyle name="년_■ 0908_사무직_이동_및_사무직_배치계획(案)-최종 3 5 4 3 5" xfId="21919" xr:uid="{00000000-0005-0000-0000-0000B1550000}"/>
    <cellStyle name="년_■ 0908_사무직_이동_및_사무직_배치계획(案)-최종 3 5 4 4" xfId="21920" xr:uid="{00000000-0005-0000-0000-0000B2550000}"/>
    <cellStyle name="년_■ 0908_사무직_이동_및_사무직_배치계획(案)-최종 3 5 4 4 2" xfId="21921" xr:uid="{00000000-0005-0000-0000-0000B3550000}"/>
    <cellStyle name="년_■ 0908_사무직_이동_및_사무직_배치계획(案)-최종 3 5 4 4 3" xfId="21922" xr:uid="{00000000-0005-0000-0000-0000B4550000}"/>
    <cellStyle name="년_■ 0908_사무직_이동_및_사무직_배치계획(案)-최종 3 5 4 4 4" xfId="21923" xr:uid="{00000000-0005-0000-0000-0000B5550000}"/>
    <cellStyle name="년_■ 0908_사무직_이동_및_사무직_배치계획(案)-최종 3 5 4 4 5" xfId="21924" xr:uid="{00000000-0005-0000-0000-0000B6550000}"/>
    <cellStyle name="년_■ 0908_사무직_이동_및_사무직_배치계획(案)-최종 3 5 4 5" xfId="21925" xr:uid="{00000000-0005-0000-0000-0000B7550000}"/>
    <cellStyle name="년_■ 0908_사무직_이동_및_사무직_배치계획(案)-최종 3 5 4 6" xfId="21926" xr:uid="{00000000-0005-0000-0000-0000B8550000}"/>
    <cellStyle name="년_■ 0908_사무직_이동_및_사무직_배치계획(案)-최종 3 5 4 7" xfId="21927" xr:uid="{00000000-0005-0000-0000-0000B9550000}"/>
    <cellStyle name="년_■ 0908_사무직_이동_및_사무직_배치계획(案)-최종 3 5 4 8" xfId="21928" xr:uid="{00000000-0005-0000-0000-0000BA550000}"/>
    <cellStyle name="년_■ 0908_사무직_이동_및_사무직_배치계획(案)-최종 3 5 5" xfId="21929" xr:uid="{00000000-0005-0000-0000-0000BB550000}"/>
    <cellStyle name="년_■ 0908_사무직_이동_및_사무직_배치계획(案)-최종 3 5 5 2" xfId="21930" xr:uid="{00000000-0005-0000-0000-0000BC550000}"/>
    <cellStyle name="년_■ 0908_사무직_이동_및_사무직_배치계획(案)-최종 3 5 5 3" xfId="21931" xr:uid="{00000000-0005-0000-0000-0000BD550000}"/>
    <cellStyle name="년_■ 0908_사무직_이동_및_사무직_배치계획(案)-최종 3 5 5 4" xfId="21932" xr:uid="{00000000-0005-0000-0000-0000BE550000}"/>
    <cellStyle name="년_■ 0908_사무직_이동_및_사무직_배치계획(案)-최종 3 5 5 5" xfId="21933" xr:uid="{00000000-0005-0000-0000-0000BF550000}"/>
    <cellStyle name="년_■ 0908_사무직_이동_및_사무직_배치계획(案)-최종 3 5 6" xfId="21934" xr:uid="{00000000-0005-0000-0000-0000C0550000}"/>
    <cellStyle name="년_■ 0908_사무직_이동_및_사무직_배치계획(案)-최종 3 5 6 2" xfId="21935" xr:uid="{00000000-0005-0000-0000-0000C1550000}"/>
    <cellStyle name="년_■ 0908_사무직_이동_및_사무직_배치계획(案)-최종 3 5 6 3" xfId="21936" xr:uid="{00000000-0005-0000-0000-0000C2550000}"/>
    <cellStyle name="년_■ 0908_사무직_이동_및_사무직_배치계획(案)-최종 3 5 6 4" xfId="21937" xr:uid="{00000000-0005-0000-0000-0000C3550000}"/>
    <cellStyle name="년_■ 0908_사무직_이동_및_사무직_배치계획(案)-최종 3 5 6 5" xfId="21938" xr:uid="{00000000-0005-0000-0000-0000C4550000}"/>
    <cellStyle name="년_■ 0908_사무직_이동_및_사무직_배치계획(案)-최종 3 5 7" xfId="21939" xr:uid="{00000000-0005-0000-0000-0000C5550000}"/>
    <cellStyle name="년_■ 0908_사무직_이동_및_사무직_배치계획(案)-최종 3 5 7 2" xfId="21940" xr:uid="{00000000-0005-0000-0000-0000C6550000}"/>
    <cellStyle name="년_■ 0908_사무직_이동_및_사무직_배치계획(案)-최종 3 5 7 3" xfId="21941" xr:uid="{00000000-0005-0000-0000-0000C7550000}"/>
    <cellStyle name="년_■ 0908_사무직_이동_및_사무직_배치계획(案)-최종 3 5 7 4" xfId="21942" xr:uid="{00000000-0005-0000-0000-0000C8550000}"/>
    <cellStyle name="년_■ 0908_사무직_이동_및_사무직_배치계획(案)-최종 3 5 7 5" xfId="21943" xr:uid="{00000000-0005-0000-0000-0000C9550000}"/>
    <cellStyle name="년_■ 0908_사무직_이동_및_사무직_배치계획(案)-최종 3 5 8" xfId="21944" xr:uid="{00000000-0005-0000-0000-0000CA550000}"/>
    <cellStyle name="년_■ 0908_사무직_이동_및_사무직_배치계획(案)-최종 3 5 9" xfId="21945" xr:uid="{00000000-0005-0000-0000-0000CB550000}"/>
    <cellStyle name="년_■ 0908_사무직_이동_및_사무직_배치계획(案)-최종 3 6" xfId="21946" xr:uid="{00000000-0005-0000-0000-0000CC550000}"/>
    <cellStyle name="년_■ 0908_사무직_이동_및_사무직_배치계획(案)-최종 3 6 2" xfId="21947" xr:uid="{00000000-0005-0000-0000-0000CD550000}"/>
    <cellStyle name="년_■ 0908_사무직_이동_및_사무직_배치계획(案)-최종 3 6 2 2" xfId="21948" xr:uid="{00000000-0005-0000-0000-0000CE550000}"/>
    <cellStyle name="년_■ 0908_사무직_이동_및_사무직_배치계획(案)-최종 3 6 2 3" xfId="21949" xr:uid="{00000000-0005-0000-0000-0000CF550000}"/>
    <cellStyle name="년_■ 0908_사무직_이동_및_사무직_배치계획(案)-최종 3 6 2 4" xfId="21950" xr:uid="{00000000-0005-0000-0000-0000D0550000}"/>
    <cellStyle name="년_■ 0908_사무직_이동_및_사무직_배치계획(案)-최종 3 6 2 5" xfId="21951" xr:uid="{00000000-0005-0000-0000-0000D1550000}"/>
    <cellStyle name="년_■ 0908_사무직_이동_및_사무직_배치계획(案)-최종 3 6 3" xfId="21952" xr:uid="{00000000-0005-0000-0000-0000D2550000}"/>
    <cellStyle name="년_■ 0908_사무직_이동_및_사무직_배치계획(案)-최종 3 6 3 2" xfId="21953" xr:uid="{00000000-0005-0000-0000-0000D3550000}"/>
    <cellStyle name="년_■ 0908_사무직_이동_및_사무직_배치계획(案)-최종 3 6 3 3" xfId="21954" xr:uid="{00000000-0005-0000-0000-0000D4550000}"/>
    <cellStyle name="년_■ 0908_사무직_이동_및_사무직_배치계획(案)-최종 3 6 3 4" xfId="21955" xr:uid="{00000000-0005-0000-0000-0000D5550000}"/>
    <cellStyle name="년_■ 0908_사무직_이동_및_사무직_배치계획(案)-최종 3 6 3 5" xfId="21956" xr:uid="{00000000-0005-0000-0000-0000D6550000}"/>
    <cellStyle name="년_■ 0908_사무직_이동_및_사무직_배치계획(案)-최종 3 6 4" xfId="21957" xr:uid="{00000000-0005-0000-0000-0000D7550000}"/>
    <cellStyle name="년_■ 0908_사무직_이동_및_사무직_배치계획(案)-최종 3 6 4 2" xfId="21958" xr:uid="{00000000-0005-0000-0000-0000D8550000}"/>
    <cellStyle name="년_■ 0908_사무직_이동_및_사무직_배치계획(案)-최종 3 6 4 3" xfId="21959" xr:uid="{00000000-0005-0000-0000-0000D9550000}"/>
    <cellStyle name="년_■ 0908_사무직_이동_및_사무직_배치계획(案)-최종 3 6 4 4" xfId="21960" xr:uid="{00000000-0005-0000-0000-0000DA550000}"/>
    <cellStyle name="년_■ 0908_사무직_이동_및_사무직_배치계획(案)-최종 3 6 4 5" xfId="21961" xr:uid="{00000000-0005-0000-0000-0000DB550000}"/>
    <cellStyle name="년_■ 0908_사무직_이동_및_사무직_배치계획(案)-최종 3 6 5" xfId="21962" xr:uid="{00000000-0005-0000-0000-0000DC550000}"/>
    <cellStyle name="년_■ 0908_사무직_이동_및_사무직_배치계획(案)-최종 3 6 6" xfId="21963" xr:uid="{00000000-0005-0000-0000-0000DD550000}"/>
    <cellStyle name="년_■ 0908_사무직_이동_및_사무직_배치계획(案)-최종 3 6 7" xfId="21964" xr:uid="{00000000-0005-0000-0000-0000DE550000}"/>
    <cellStyle name="년_■ 0908_사무직_이동_및_사무직_배치계획(案)-최종 3 6 8" xfId="21965" xr:uid="{00000000-0005-0000-0000-0000DF550000}"/>
    <cellStyle name="년_■ 0908_사무직_이동_및_사무직_배치계획(案)-최종 3 7" xfId="21966" xr:uid="{00000000-0005-0000-0000-0000E0550000}"/>
    <cellStyle name="년_■ 0908_사무직_이동_및_사무직_배치계획(案)-최종 3 7 2" xfId="21967" xr:uid="{00000000-0005-0000-0000-0000E1550000}"/>
    <cellStyle name="년_■ 0908_사무직_이동_및_사무직_배치계획(案)-최종 3 7 2 2" xfId="21968" xr:uid="{00000000-0005-0000-0000-0000E2550000}"/>
    <cellStyle name="년_■ 0908_사무직_이동_및_사무직_배치계획(案)-최종 3 7 2 3" xfId="21969" xr:uid="{00000000-0005-0000-0000-0000E3550000}"/>
    <cellStyle name="년_■ 0908_사무직_이동_및_사무직_배치계획(案)-최종 3 7 2 4" xfId="21970" xr:uid="{00000000-0005-0000-0000-0000E4550000}"/>
    <cellStyle name="년_■ 0908_사무직_이동_및_사무직_배치계획(案)-최종 3 7 2 5" xfId="21971" xr:uid="{00000000-0005-0000-0000-0000E5550000}"/>
    <cellStyle name="년_■ 0908_사무직_이동_및_사무직_배치계획(案)-최종 3 7 3" xfId="21972" xr:uid="{00000000-0005-0000-0000-0000E6550000}"/>
    <cellStyle name="년_■ 0908_사무직_이동_및_사무직_배치계획(案)-최종 3 7 3 2" xfId="21973" xr:uid="{00000000-0005-0000-0000-0000E7550000}"/>
    <cellStyle name="년_■ 0908_사무직_이동_및_사무직_배치계획(案)-최종 3 7 3 3" xfId="21974" xr:uid="{00000000-0005-0000-0000-0000E8550000}"/>
    <cellStyle name="년_■ 0908_사무직_이동_및_사무직_배치계획(案)-최종 3 7 3 4" xfId="21975" xr:uid="{00000000-0005-0000-0000-0000E9550000}"/>
    <cellStyle name="년_■ 0908_사무직_이동_및_사무직_배치계획(案)-최종 3 7 3 5" xfId="21976" xr:uid="{00000000-0005-0000-0000-0000EA550000}"/>
    <cellStyle name="년_■ 0908_사무직_이동_및_사무직_배치계획(案)-최종 3 7 4" xfId="21977" xr:uid="{00000000-0005-0000-0000-0000EB550000}"/>
    <cellStyle name="년_■ 0908_사무직_이동_및_사무직_배치계획(案)-최종 3 7 4 2" xfId="21978" xr:uid="{00000000-0005-0000-0000-0000EC550000}"/>
    <cellStyle name="년_■ 0908_사무직_이동_및_사무직_배치계획(案)-최종 3 7 4 3" xfId="21979" xr:uid="{00000000-0005-0000-0000-0000ED550000}"/>
    <cellStyle name="년_■ 0908_사무직_이동_및_사무직_배치계획(案)-최종 3 7 4 4" xfId="21980" xr:uid="{00000000-0005-0000-0000-0000EE550000}"/>
    <cellStyle name="년_■ 0908_사무직_이동_및_사무직_배치계획(案)-최종 3 7 4 5" xfId="21981" xr:uid="{00000000-0005-0000-0000-0000EF550000}"/>
    <cellStyle name="년_■ 0908_사무직_이동_및_사무직_배치계획(案)-최종 3 7 5" xfId="21982" xr:uid="{00000000-0005-0000-0000-0000F0550000}"/>
    <cellStyle name="년_■ 0908_사무직_이동_및_사무직_배치계획(案)-최종 3 7 6" xfId="21983" xr:uid="{00000000-0005-0000-0000-0000F1550000}"/>
    <cellStyle name="년_■ 0908_사무직_이동_및_사무직_배치계획(案)-최종 3 7 7" xfId="21984" xr:uid="{00000000-0005-0000-0000-0000F2550000}"/>
    <cellStyle name="년_■ 0908_사무직_이동_및_사무직_배치계획(案)-최종 3 7 8" xfId="21985" xr:uid="{00000000-0005-0000-0000-0000F3550000}"/>
    <cellStyle name="년_■ 0908_사무직_이동_및_사무직_배치계획(案)-최종 3 8" xfId="21986" xr:uid="{00000000-0005-0000-0000-0000F4550000}"/>
    <cellStyle name="년_■ 0908_사무직_이동_및_사무직_배치계획(案)-최종 3 8 2" xfId="21987" xr:uid="{00000000-0005-0000-0000-0000F5550000}"/>
    <cellStyle name="년_■ 0908_사무직_이동_및_사무직_배치계획(案)-최종 3 8 3" xfId="21988" xr:uid="{00000000-0005-0000-0000-0000F6550000}"/>
    <cellStyle name="년_■ 0908_사무직_이동_및_사무직_배치계획(案)-최종 3 8 4" xfId="21989" xr:uid="{00000000-0005-0000-0000-0000F7550000}"/>
    <cellStyle name="년_■ 0908_사무직_이동_및_사무직_배치계획(案)-최종 3 8 5" xfId="21990" xr:uid="{00000000-0005-0000-0000-0000F8550000}"/>
    <cellStyle name="년_■ 0908_사무직_이동_및_사무직_배치계획(案)-최종 3 9" xfId="21991" xr:uid="{00000000-0005-0000-0000-0000F9550000}"/>
    <cellStyle name="년_■ 0908_사무직_이동_및_사무직_배치계획(案)-최종 4" xfId="21992" xr:uid="{00000000-0005-0000-0000-0000FA550000}"/>
    <cellStyle name="년_■ 0908_사무직_이동_및_사무직_배치계획(案)-최종 4 10" xfId="21993" xr:uid="{00000000-0005-0000-0000-0000FB550000}"/>
    <cellStyle name="년_■ 0908_사무직_이동_및_사무직_배치계획(案)-최종 4 11" xfId="21994" xr:uid="{00000000-0005-0000-0000-0000FC550000}"/>
    <cellStyle name="년_■ 0908_사무직_이동_및_사무직_배치계획(案)-최종 4 12" xfId="21995" xr:uid="{00000000-0005-0000-0000-0000FD550000}"/>
    <cellStyle name="년_■ 0908_사무직_이동_및_사무직_배치계획(案)-최종 4 13" xfId="21996" xr:uid="{00000000-0005-0000-0000-0000FE550000}"/>
    <cellStyle name="년_■ 0908_사무직_이동_및_사무직_배치계획(案)-최종 4 2" xfId="21997" xr:uid="{00000000-0005-0000-0000-0000FF550000}"/>
    <cellStyle name="년_■ 0908_사무직_이동_및_사무직_배치계획(案)-최종 4 2 10" xfId="21998" xr:uid="{00000000-0005-0000-0000-000000560000}"/>
    <cellStyle name="년_■ 0908_사무직_이동_및_사무직_배치계획(案)-최종 4 2 11" xfId="21999" xr:uid="{00000000-0005-0000-0000-000001560000}"/>
    <cellStyle name="년_■ 0908_사무직_이동_및_사무직_배치계획(案)-최종 4 2 2" xfId="22000" xr:uid="{00000000-0005-0000-0000-000002560000}"/>
    <cellStyle name="년_■ 0908_사무직_이동_및_사무직_배치계획(案)-최종 4 2 2 2" xfId="22001" xr:uid="{00000000-0005-0000-0000-000003560000}"/>
    <cellStyle name="년_■ 0908_사무직_이동_및_사무직_배치계획(案)-최종 4 2 2 2 2" xfId="22002" xr:uid="{00000000-0005-0000-0000-000004560000}"/>
    <cellStyle name="년_■ 0908_사무직_이동_및_사무직_배치계획(案)-최종 4 2 2 2 3" xfId="22003" xr:uid="{00000000-0005-0000-0000-000005560000}"/>
    <cellStyle name="년_■ 0908_사무직_이동_및_사무직_배치계획(案)-최종 4 2 2 2 4" xfId="22004" xr:uid="{00000000-0005-0000-0000-000006560000}"/>
    <cellStyle name="년_■ 0908_사무직_이동_및_사무직_배치계획(案)-최종 4 2 2 2 5" xfId="22005" xr:uid="{00000000-0005-0000-0000-000007560000}"/>
    <cellStyle name="년_■ 0908_사무직_이동_및_사무직_배치계획(案)-최종 4 2 2 3" xfId="22006" xr:uid="{00000000-0005-0000-0000-000008560000}"/>
    <cellStyle name="년_■ 0908_사무직_이동_및_사무직_배치계획(案)-최종 4 2 2 3 2" xfId="22007" xr:uid="{00000000-0005-0000-0000-000009560000}"/>
    <cellStyle name="년_■ 0908_사무직_이동_및_사무직_배치계획(案)-최종 4 2 2 3 3" xfId="22008" xr:uid="{00000000-0005-0000-0000-00000A560000}"/>
    <cellStyle name="년_■ 0908_사무직_이동_및_사무직_배치계획(案)-최종 4 2 2 3 4" xfId="22009" xr:uid="{00000000-0005-0000-0000-00000B560000}"/>
    <cellStyle name="년_■ 0908_사무직_이동_및_사무직_배치계획(案)-최종 4 2 2 3 5" xfId="22010" xr:uid="{00000000-0005-0000-0000-00000C560000}"/>
    <cellStyle name="년_■ 0908_사무직_이동_및_사무직_배치계획(案)-최종 4 2 2 4" xfId="22011" xr:uid="{00000000-0005-0000-0000-00000D560000}"/>
    <cellStyle name="년_■ 0908_사무직_이동_및_사무직_배치계획(案)-최종 4 2 2 4 2" xfId="22012" xr:uid="{00000000-0005-0000-0000-00000E560000}"/>
    <cellStyle name="년_■ 0908_사무직_이동_및_사무직_배치계획(案)-최종 4 2 2 4 3" xfId="22013" xr:uid="{00000000-0005-0000-0000-00000F560000}"/>
    <cellStyle name="년_■ 0908_사무직_이동_및_사무직_배치계획(案)-최종 4 2 2 4 4" xfId="22014" xr:uid="{00000000-0005-0000-0000-000010560000}"/>
    <cellStyle name="년_■ 0908_사무직_이동_및_사무직_배치계획(案)-최종 4 2 2 4 5" xfId="22015" xr:uid="{00000000-0005-0000-0000-000011560000}"/>
    <cellStyle name="년_■ 0908_사무직_이동_및_사무직_배치계획(案)-최종 4 2 2 5" xfId="22016" xr:uid="{00000000-0005-0000-0000-000012560000}"/>
    <cellStyle name="년_■ 0908_사무직_이동_및_사무직_배치계획(案)-최종 4 2 2 6" xfId="22017" xr:uid="{00000000-0005-0000-0000-000013560000}"/>
    <cellStyle name="년_■ 0908_사무직_이동_및_사무직_배치계획(案)-최종 4 2 2 7" xfId="22018" xr:uid="{00000000-0005-0000-0000-000014560000}"/>
    <cellStyle name="년_■ 0908_사무직_이동_및_사무직_배치계획(案)-최종 4 2 2 8" xfId="22019" xr:uid="{00000000-0005-0000-0000-000015560000}"/>
    <cellStyle name="년_■ 0908_사무직_이동_및_사무직_배치계획(案)-최종 4 2 3" xfId="22020" xr:uid="{00000000-0005-0000-0000-000016560000}"/>
    <cellStyle name="년_■ 0908_사무직_이동_및_사무직_배치계획(案)-최종 4 2 3 2" xfId="22021" xr:uid="{00000000-0005-0000-0000-000017560000}"/>
    <cellStyle name="년_■ 0908_사무직_이동_및_사무직_배치계획(案)-최종 4 2 3 2 2" xfId="22022" xr:uid="{00000000-0005-0000-0000-000018560000}"/>
    <cellStyle name="년_■ 0908_사무직_이동_및_사무직_배치계획(案)-최종 4 2 3 2 3" xfId="22023" xr:uid="{00000000-0005-0000-0000-000019560000}"/>
    <cellStyle name="년_■ 0908_사무직_이동_및_사무직_배치계획(案)-최종 4 2 3 2 4" xfId="22024" xr:uid="{00000000-0005-0000-0000-00001A560000}"/>
    <cellStyle name="년_■ 0908_사무직_이동_및_사무직_배치계획(案)-최종 4 2 3 2 5" xfId="22025" xr:uid="{00000000-0005-0000-0000-00001B560000}"/>
    <cellStyle name="년_■ 0908_사무직_이동_및_사무직_배치계획(案)-최종 4 2 3 3" xfId="22026" xr:uid="{00000000-0005-0000-0000-00001C560000}"/>
    <cellStyle name="년_■ 0908_사무직_이동_및_사무직_배치계획(案)-최종 4 2 3 3 2" xfId="22027" xr:uid="{00000000-0005-0000-0000-00001D560000}"/>
    <cellStyle name="년_■ 0908_사무직_이동_및_사무직_배치계획(案)-최종 4 2 3 3 3" xfId="22028" xr:uid="{00000000-0005-0000-0000-00001E560000}"/>
    <cellStyle name="년_■ 0908_사무직_이동_및_사무직_배치계획(案)-최종 4 2 3 3 4" xfId="22029" xr:uid="{00000000-0005-0000-0000-00001F560000}"/>
    <cellStyle name="년_■ 0908_사무직_이동_및_사무직_배치계획(案)-최종 4 2 3 3 5" xfId="22030" xr:uid="{00000000-0005-0000-0000-000020560000}"/>
    <cellStyle name="년_■ 0908_사무직_이동_및_사무직_배치계획(案)-최종 4 2 3 4" xfId="22031" xr:uid="{00000000-0005-0000-0000-000021560000}"/>
    <cellStyle name="년_■ 0908_사무직_이동_및_사무직_배치계획(案)-최종 4 2 3 4 2" xfId="22032" xr:uid="{00000000-0005-0000-0000-000022560000}"/>
    <cellStyle name="년_■ 0908_사무직_이동_및_사무직_배치계획(案)-최종 4 2 3 4 3" xfId="22033" xr:uid="{00000000-0005-0000-0000-000023560000}"/>
    <cellStyle name="년_■ 0908_사무직_이동_및_사무직_배치계획(案)-최종 4 2 3 4 4" xfId="22034" xr:uid="{00000000-0005-0000-0000-000024560000}"/>
    <cellStyle name="년_■ 0908_사무직_이동_및_사무직_배치계획(案)-최종 4 2 3 4 5" xfId="22035" xr:uid="{00000000-0005-0000-0000-000025560000}"/>
    <cellStyle name="년_■ 0908_사무직_이동_및_사무직_배치계획(案)-최종 4 2 3 5" xfId="22036" xr:uid="{00000000-0005-0000-0000-000026560000}"/>
    <cellStyle name="년_■ 0908_사무직_이동_및_사무직_배치계획(案)-최종 4 2 3 6" xfId="22037" xr:uid="{00000000-0005-0000-0000-000027560000}"/>
    <cellStyle name="년_■ 0908_사무직_이동_및_사무직_배치계획(案)-최종 4 2 3 7" xfId="22038" xr:uid="{00000000-0005-0000-0000-000028560000}"/>
    <cellStyle name="년_■ 0908_사무직_이동_및_사무직_배치계획(案)-최종 4 2 3 8" xfId="22039" xr:uid="{00000000-0005-0000-0000-000029560000}"/>
    <cellStyle name="년_■ 0908_사무직_이동_및_사무직_배치계획(案)-최종 4 2 4" xfId="22040" xr:uid="{00000000-0005-0000-0000-00002A560000}"/>
    <cellStyle name="년_■ 0908_사무직_이동_및_사무직_배치계획(案)-최종 4 2 4 2" xfId="22041" xr:uid="{00000000-0005-0000-0000-00002B560000}"/>
    <cellStyle name="년_■ 0908_사무직_이동_및_사무직_배치계획(案)-최종 4 2 4 2 2" xfId="22042" xr:uid="{00000000-0005-0000-0000-00002C560000}"/>
    <cellStyle name="년_■ 0908_사무직_이동_및_사무직_배치계획(案)-최종 4 2 4 2 3" xfId="22043" xr:uid="{00000000-0005-0000-0000-00002D560000}"/>
    <cellStyle name="년_■ 0908_사무직_이동_및_사무직_배치계획(案)-최종 4 2 4 2 4" xfId="22044" xr:uid="{00000000-0005-0000-0000-00002E560000}"/>
    <cellStyle name="년_■ 0908_사무직_이동_및_사무직_배치계획(案)-최종 4 2 4 2 5" xfId="22045" xr:uid="{00000000-0005-0000-0000-00002F560000}"/>
    <cellStyle name="년_■ 0908_사무직_이동_및_사무직_배치계획(案)-최종 4 2 4 3" xfId="22046" xr:uid="{00000000-0005-0000-0000-000030560000}"/>
    <cellStyle name="년_■ 0908_사무직_이동_및_사무직_배치계획(案)-최종 4 2 4 3 2" xfId="22047" xr:uid="{00000000-0005-0000-0000-000031560000}"/>
    <cellStyle name="년_■ 0908_사무직_이동_및_사무직_배치계획(案)-최종 4 2 4 3 3" xfId="22048" xr:uid="{00000000-0005-0000-0000-000032560000}"/>
    <cellStyle name="년_■ 0908_사무직_이동_및_사무직_배치계획(案)-최종 4 2 4 3 4" xfId="22049" xr:uid="{00000000-0005-0000-0000-000033560000}"/>
    <cellStyle name="년_■ 0908_사무직_이동_및_사무직_배치계획(案)-최종 4 2 4 3 5" xfId="22050" xr:uid="{00000000-0005-0000-0000-000034560000}"/>
    <cellStyle name="년_■ 0908_사무직_이동_및_사무직_배치계획(案)-최종 4 2 4 4" xfId="22051" xr:uid="{00000000-0005-0000-0000-000035560000}"/>
    <cellStyle name="년_■ 0908_사무직_이동_및_사무직_배치계획(案)-최종 4 2 4 4 2" xfId="22052" xr:uid="{00000000-0005-0000-0000-000036560000}"/>
    <cellStyle name="년_■ 0908_사무직_이동_및_사무직_배치계획(案)-최종 4 2 4 4 3" xfId="22053" xr:uid="{00000000-0005-0000-0000-000037560000}"/>
    <cellStyle name="년_■ 0908_사무직_이동_및_사무직_배치계획(案)-최종 4 2 4 4 4" xfId="22054" xr:uid="{00000000-0005-0000-0000-000038560000}"/>
    <cellStyle name="년_■ 0908_사무직_이동_및_사무직_배치계획(案)-최종 4 2 4 4 5" xfId="22055" xr:uid="{00000000-0005-0000-0000-000039560000}"/>
    <cellStyle name="년_■ 0908_사무직_이동_및_사무직_배치계획(案)-최종 4 2 4 5" xfId="22056" xr:uid="{00000000-0005-0000-0000-00003A560000}"/>
    <cellStyle name="년_■ 0908_사무직_이동_및_사무직_배치계획(案)-최종 4 2 4 6" xfId="22057" xr:uid="{00000000-0005-0000-0000-00003B560000}"/>
    <cellStyle name="년_■ 0908_사무직_이동_및_사무직_배치계획(案)-최종 4 2 4 7" xfId="22058" xr:uid="{00000000-0005-0000-0000-00003C560000}"/>
    <cellStyle name="년_■ 0908_사무직_이동_및_사무직_배치계획(案)-최종 4 2 4 8" xfId="22059" xr:uid="{00000000-0005-0000-0000-00003D560000}"/>
    <cellStyle name="년_■ 0908_사무직_이동_및_사무직_배치계획(案)-최종 4 2 5" xfId="22060" xr:uid="{00000000-0005-0000-0000-00003E560000}"/>
    <cellStyle name="년_■ 0908_사무직_이동_및_사무직_배치계획(案)-최종 4 2 5 2" xfId="22061" xr:uid="{00000000-0005-0000-0000-00003F560000}"/>
    <cellStyle name="년_■ 0908_사무직_이동_및_사무직_배치계획(案)-최종 4 2 5 3" xfId="22062" xr:uid="{00000000-0005-0000-0000-000040560000}"/>
    <cellStyle name="년_■ 0908_사무직_이동_및_사무직_배치계획(案)-최종 4 2 5 4" xfId="22063" xr:uid="{00000000-0005-0000-0000-000041560000}"/>
    <cellStyle name="년_■ 0908_사무직_이동_및_사무직_배치계획(案)-최종 4 2 5 5" xfId="22064" xr:uid="{00000000-0005-0000-0000-000042560000}"/>
    <cellStyle name="년_■ 0908_사무직_이동_및_사무직_배치계획(案)-최종 4 2 6" xfId="22065" xr:uid="{00000000-0005-0000-0000-000043560000}"/>
    <cellStyle name="년_■ 0908_사무직_이동_및_사무직_배치계획(案)-최종 4 2 6 2" xfId="22066" xr:uid="{00000000-0005-0000-0000-000044560000}"/>
    <cellStyle name="년_■ 0908_사무직_이동_및_사무직_배치계획(案)-최종 4 2 6 3" xfId="22067" xr:uid="{00000000-0005-0000-0000-000045560000}"/>
    <cellStyle name="년_■ 0908_사무직_이동_및_사무직_배치계획(案)-최종 4 2 6 4" xfId="22068" xr:uid="{00000000-0005-0000-0000-000046560000}"/>
    <cellStyle name="년_■ 0908_사무직_이동_및_사무직_배치계획(案)-최종 4 2 6 5" xfId="22069" xr:uid="{00000000-0005-0000-0000-000047560000}"/>
    <cellStyle name="년_■ 0908_사무직_이동_및_사무직_배치계획(案)-최종 4 2 7" xfId="22070" xr:uid="{00000000-0005-0000-0000-000048560000}"/>
    <cellStyle name="년_■ 0908_사무직_이동_및_사무직_배치계획(案)-최종 4 2 7 2" xfId="22071" xr:uid="{00000000-0005-0000-0000-000049560000}"/>
    <cellStyle name="년_■ 0908_사무직_이동_및_사무직_배치계획(案)-최종 4 2 7 3" xfId="22072" xr:uid="{00000000-0005-0000-0000-00004A560000}"/>
    <cellStyle name="년_■ 0908_사무직_이동_및_사무직_배치계획(案)-최종 4 2 7 4" xfId="22073" xr:uid="{00000000-0005-0000-0000-00004B560000}"/>
    <cellStyle name="년_■ 0908_사무직_이동_및_사무직_배치계획(案)-최종 4 2 7 5" xfId="22074" xr:uid="{00000000-0005-0000-0000-00004C560000}"/>
    <cellStyle name="년_■ 0908_사무직_이동_및_사무직_배치계획(案)-최종 4 2 8" xfId="22075" xr:uid="{00000000-0005-0000-0000-00004D560000}"/>
    <cellStyle name="년_■ 0908_사무직_이동_및_사무직_배치계획(案)-최종 4 2 9" xfId="22076" xr:uid="{00000000-0005-0000-0000-00004E560000}"/>
    <cellStyle name="년_■ 0908_사무직_이동_및_사무직_배치계획(案)-최종 4 3" xfId="22077" xr:uid="{00000000-0005-0000-0000-00004F560000}"/>
    <cellStyle name="년_■ 0908_사무직_이동_및_사무직_배치계획(案)-최종 4 3 10" xfId="22078" xr:uid="{00000000-0005-0000-0000-000050560000}"/>
    <cellStyle name="년_■ 0908_사무직_이동_및_사무직_배치계획(案)-최종 4 3 11" xfId="22079" xr:uid="{00000000-0005-0000-0000-000051560000}"/>
    <cellStyle name="년_■ 0908_사무직_이동_및_사무직_배치계획(案)-최종 4 3 2" xfId="22080" xr:uid="{00000000-0005-0000-0000-000052560000}"/>
    <cellStyle name="년_■ 0908_사무직_이동_및_사무직_배치계획(案)-최종 4 3 2 2" xfId="22081" xr:uid="{00000000-0005-0000-0000-000053560000}"/>
    <cellStyle name="년_■ 0908_사무직_이동_및_사무직_배치계획(案)-최종 4 3 2 2 2" xfId="22082" xr:uid="{00000000-0005-0000-0000-000054560000}"/>
    <cellStyle name="년_■ 0908_사무직_이동_및_사무직_배치계획(案)-최종 4 3 2 2 3" xfId="22083" xr:uid="{00000000-0005-0000-0000-000055560000}"/>
    <cellStyle name="년_■ 0908_사무직_이동_및_사무직_배치계획(案)-최종 4 3 2 2 4" xfId="22084" xr:uid="{00000000-0005-0000-0000-000056560000}"/>
    <cellStyle name="년_■ 0908_사무직_이동_및_사무직_배치계획(案)-최종 4 3 2 2 5" xfId="22085" xr:uid="{00000000-0005-0000-0000-000057560000}"/>
    <cellStyle name="년_■ 0908_사무직_이동_및_사무직_배치계획(案)-최종 4 3 2 3" xfId="22086" xr:uid="{00000000-0005-0000-0000-000058560000}"/>
    <cellStyle name="년_■ 0908_사무직_이동_및_사무직_배치계획(案)-최종 4 3 2 3 2" xfId="22087" xr:uid="{00000000-0005-0000-0000-000059560000}"/>
    <cellStyle name="년_■ 0908_사무직_이동_및_사무직_배치계획(案)-최종 4 3 2 3 3" xfId="22088" xr:uid="{00000000-0005-0000-0000-00005A560000}"/>
    <cellStyle name="년_■ 0908_사무직_이동_및_사무직_배치계획(案)-최종 4 3 2 3 4" xfId="22089" xr:uid="{00000000-0005-0000-0000-00005B560000}"/>
    <cellStyle name="년_■ 0908_사무직_이동_및_사무직_배치계획(案)-최종 4 3 2 3 5" xfId="22090" xr:uid="{00000000-0005-0000-0000-00005C560000}"/>
    <cellStyle name="년_■ 0908_사무직_이동_및_사무직_배치계획(案)-최종 4 3 2 4" xfId="22091" xr:uid="{00000000-0005-0000-0000-00005D560000}"/>
    <cellStyle name="년_■ 0908_사무직_이동_및_사무직_배치계획(案)-최종 4 3 2 4 2" xfId="22092" xr:uid="{00000000-0005-0000-0000-00005E560000}"/>
    <cellStyle name="년_■ 0908_사무직_이동_및_사무직_배치계획(案)-최종 4 3 2 4 3" xfId="22093" xr:uid="{00000000-0005-0000-0000-00005F560000}"/>
    <cellStyle name="년_■ 0908_사무직_이동_및_사무직_배치계획(案)-최종 4 3 2 4 4" xfId="22094" xr:uid="{00000000-0005-0000-0000-000060560000}"/>
    <cellStyle name="년_■ 0908_사무직_이동_및_사무직_배치계획(案)-최종 4 3 2 4 5" xfId="22095" xr:uid="{00000000-0005-0000-0000-000061560000}"/>
    <cellStyle name="년_■ 0908_사무직_이동_및_사무직_배치계획(案)-최종 4 3 2 5" xfId="22096" xr:uid="{00000000-0005-0000-0000-000062560000}"/>
    <cellStyle name="년_■ 0908_사무직_이동_및_사무직_배치계획(案)-최종 4 3 2 6" xfId="22097" xr:uid="{00000000-0005-0000-0000-000063560000}"/>
    <cellStyle name="년_■ 0908_사무직_이동_및_사무직_배치계획(案)-최종 4 3 2 7" xfId="22098" xr:uid="{00000000-0005-0000-0000-000064560000}"/>
    <cellStyle name="년_■ 0908_사무직_이동_및_사무직_배치계획(案)-최종 4 3 2 8" xfId="22099" xr:uid="{00000000-0005-0000-0000-000065560000}"/>
    <cellStyle name="년_■ 0908_사무직_이동_및_사무직_배치계획(案)-최종 4 3 3" xfId="22100" xr:uid="{00000000-0005-0000-0000-000066560000}"/>
    <cellStyle name="년_■ 0908_사무직_이동_및_사무직_배치계획(案)-최종 4 3 3 2" xfId="22101" xr:uid="{00000000-0005-0000-0000-000067560000}"/>
    <cellStyle name="년_■ 0908_사무직_이동_및_사무직_배치계획(案)-최종 4 3 3 2 2" xfId="22102" xr:uid="{00000000-0005-0000-0000-000068560000}"/>
    <cellStyle name="년_■ 0908_사무직_이동_및_사무직_배치계획(案)-최종 4 3 3 2 3" xfId="22103" xr:uid="{00000000-0005-0000-0000-000069560000}"/>
    <cellStyle name="년_■ 0908_사무직_이동_및_사무직_배치계획(案)-최종 4 3 3 2 4" xfId="22104" xr:uid="{00000000-0005-0000-0000-00006A560000}"/>
    <cellStyle name="년_■ 0908_사무직_이동_및_사무직_배치계획(案)-최종 4 3 3 2 5" xfId="22105" xr:uid="{00000000-0005-0000-0000-00006B560000}"/>
    <cellStyle name="년_■ 0908_사무직_이동_및_사무직_배치계획(案)-최종 4 3 3 3" xfId="22106" xr:uid="{00000000-0005-0000-0000-00006C560000}"/>
    <cellStyle name="년_■ 0908_사무직_이동_및_사무직_배치계획(案)-최종 4 3 3 3 2" xfId="22107" xr:uid="{00000000-0005-0000-0000-00006D560000}"/>
    <cellStyle name="년_■ 0908_사무직_이동_및_사무직_배치계획(案)-최종 4 3 3 3 3" xfId="22108" xr:uid="{00000000-0005-0000-0000-00006E560000}"/>
    <cellStyle name="년_■ 0908_사무직_이동_및_사무직_배치계획(案)-최종 4 3 3 3 4" xfId="22109" xr:uid="{00000000-0005-0000-0000-00006F560000}"/>
    <cellStyle name="년_■ 0908_사무직_이동_및_사무직_배치계획(案)-최종 4 3 3 3 5" xfId="22110" xr:uid="{00000000-0005-0000-0000-000070560000}"/>
    <cellStyle name="년_■ 0908_사무직_이동_및_사무직_배치계획(案)-최종 4 3 3 4" xfId="22111" xr:uid="{00000000-0005-0000-0000-000071560000}"/>
    <cellStyle name="년_■ 0908_사무직_이동_및_사무직_배치계획(案)-최종 4 3 3 4 2" xfId="22112" xr:uid="{00000000-0005-0000-0000-000072560000}"/>
    <cellStyle name="년_■ 0908_사무직_이동_및_사무직_배치계획(案)-최종 4 3 3 4 3" xfId="22113" xr:uid="{00000000-0005-0000-0000-000073560000}"/>
    <cellStyle name="년_■ 0908_사무직_이동_및_사무직_배치계획(案)-최종 4 3 3 4 4" xfId="22114" xr:uid="{00000000-0005-0000-0000-000074560000}"/>
    <cellStyle name="년_■ 0908_사무직_이동_및_사무직_배치계획(案)-최종 4 3 3 4 5" xfId="22115" xr:uid="{00000000-0005-0000-0000-000075560000}"/>
    <cellStyle name="년_■ 0908_사무직_이동_및_사무직_배치계획(案)-최종 4 3 3 5" xfId="22116" xr:uid="{00000000-0005-0000-0000-000076560000}"/>
    <cellStyle name="년_■ 0908_사무직_이동_및_사무직_배치계획(案)-최종 4 3 3 6" xfId="22117" xr:uid="{00000000-0005-0000-0000-000077560000}"/>
    <cellStyle name="년_■ 0908_사무직_이동_및_사무직_배치계획(案)-최종 4 3 3 7" xfId="22118" xr:uid="{00000000-0005-0000-0000-000078560000}"/>
    <cellStyle name="년_■ 0908_사무직_이동_및_사무직_배치계획(案)-최종 4 3 3 8" xfId="22119" xr:uid="{00000000-0005-0000-0000-000079560000}"/>
    <cellStyle name="년_■ 0908_사무직_이동_및_사무직_배치계획(案)-최종 4 3 4" xfId="22120" xr:uid="{00000000-0005-0000-0000-00007A560000}"/>
    <cellStyle name="년_■ 0908_사무직_이동_및_사무직_배치계획(案)-최종 4 3 4 2" xfId="22121" xr:uid="{00000000-0005-0000-0000-00007B560000}"/>
    <cellStyle name="년_■ 0908_사무직_이동_및_사무직_배치계획(案)-최종 4 3 4 2 2" xfId="22122" xr:uid="{00000000-0005-0000-0000-00007C560000}"/>
    <cellStyle name="년_■ 0908_사무직_이동_및_사무직_배치계획(案)-최종 4 3 4 2 3" xfId="22123" xr:uid="{00000000-0005-0000-0000-00007D560000}"/>
    <cellStyle name="년_■ 0908_사무직_이동_및_사무직_배치계획(案)-최종 4 3 4 2 4" xfId="22124" xr:uid="{00000000-0005-0000-0000-00007E560000}"/>
    <cellStyle name="년_■ 0908_사무직_이동_및_사무직_배치계획(案)-최종 4 3 4 2 5" xfId="22125" xr:uid="{00000000-0005-0000-0000-00007F560000}"/>
    <cellStyle name="년_■ 0908_사무직_이동_및_사무직_배치계획(案)-최종 4 3 4 3" xfId="22126" xr:uid="{00000000-0005-0000-0000-000080560000}"/>
    <cellStyle name="년_■ 0908_사무직_이동_및_사무직_배치계획(案)-최종 4 3 4 3 2" xfId="22127" xr:uid="{00000000-0005-0000-0000-000081560000}"/>
    <cellStyle name="년_■ 0908_사무직_이동_및_사무직_배치계획(案)-최종 4 3 4 3 3" xfId="22128" xr:uid="{00000000-0005-0000-0000-000082560000}"/>
    <cellStyle name="년_■ 0908_사무직_이동_및_사무직_배치계획(案)-최종 4 3 4 3 4" xfId="22129" xr:uid="{00000000-0005-0000-0000-000083560000}"/>
    <cellStyle name="년_■ 0908_사무직_이동_및_사무직_배치계획(案)-최종 4 3 4 3 5" xfId="22130" xr:uid="{00000000-0005-0000-0000-000084560000}"/>
    <cellStyle name="년_■ 0908_사무직_이동_및_사무직_배치계획(案)-최종 4 3 4 4" xfId="22131" xr:uid="{00000000-0005-0000-0000-000085560000}"/>
    <cellStyle name="년_■ 0908_사무직_이동_및_사무직_배치계획(案)-최종 4 3 4 4 2" xfId="22132" xr:uid="{00000000-0005-0000-0000-000086560000}"/>
    <cellStyle name="년_■ 0908_사무직_이동_및_사무직_배치계획(案)-최종 4 3 4 4 3" xfId="22133" xr:uid="{00000000-0005-0000-0000-000087560000}"/>
    <cellStyle name="년_■ 0908_사무직_이동_및_사무직_배치계획(案)-최종 4 3 4 4 4" xfId="22134" xr:uid="{00000000-0005-0000-0000-000088560000}"/>
    <cellStyle name="년_■ 0908_사무직_이동_및_사무직_배치계획(案)-최종 4 3 4 4 5" xfId="22135" xr:uid="{00000000-0005-0000-0000-000089560000}"/>
    <cellStyle name="년_■ 0908_사무직_이동_및_사무직_배치계획(案)-최종 4 3 4 5" xfId="22136" xr:uid="{00000000-0005-0000-0000-00008A560000}"/>
    <cellStyle name="년_■ 0908_사무직_이동_및_사무직_배치계획(案)-최종 4 3 4 6" xfId="22137" xr:uid="{00000000-0005-0000-0000-00008B560000}"/>
    <cellStyle name="년_■ 0908_사무직_이동_및_사무직_배치계획(案)-최종 4 3 4 7" xfId="22138" xr:uid="{00000000-0005-0000-0000-00008C560000}"/>
    <cellStyle name="년_■ 0908_사무직_이동_및_사무직_배치계획(案)-최종 4 3 4 8" xfId="22139" xr:uid="{00000000-0005-0000-0000-00008D560000}"/>
    <cellStyle name="년_■ 0908_사무직_이동_및_사무직_배치계획(案)-최종 4 3 5" xfId="22140" xr:uid="{00000000-0005-0000-0000-00008E560000}"/>
    <cellStyle name="년_■ 0908_사무직_이동_및_사무직_배치계획(案)-최종 4 3 5 2" xfId="22141" xr:uid="{00000000-0005-0000-0000-00008F560000}"/>
    <cellStyle name="년_■ 0908_사무직_이동_및_사무직_배치계획(案)-최종 4 3 5 3" xfId="22142" xr:uid="{00000000-0005-0000-0000-000090560000}"/>
    <cellStyle name="년_■ 0908_사무직_이동_및_사무직_배치계획(案)-최종 4 3 5 4" xfId="22143" xr:uid="{00000000-0005-0000-0000-000091560000}"/>
    <cellStyle name="년_■ 0908_사무직_이동_및_사무직_배치계획(案)-최종 4 3 5 5" xfId="22144" xr:uid="{00000000-0005-0000-0000-000092560000}"/>
    <cellStyle name="년_■ 0908_사무직_이동_및_사무직_배치계획(案)-최종 4 3 6" xfId="22145" xr:uid="{00000000-0005-0000-0000-000093560000}"/>
    <cellStyle name="년_■ 0908_사무직_이동_및_사무직_배치계획(案)-최종 4 3 6 2" xfId="22146" xr:uid="{00000000-0005-0000-0000-000094560000}"/>
    <cellStyle name="년_■ 0908_사무직_이동_및_사무직_배치계획(案)-최종 4 3 6 3" xfId="22147" xr:uid="{00000000-0005-0000-0000-000095560000}"/>
    <cellStyle name="년_■ 0908_사무직_이동_및_사무직_배치계획(案)-최종 4 3 6 4" xfId="22148" xr:uid="{00000000-0005-0000-0000-000096560000}"/>
    <cellStyle name="년_■ 0908_사무직_이동_및_사무직_배치계획(案)-최종 4 3 6 5" xfId="22149" xr:uid="{00000000-0005-0000-0000-000097560000}"/>
    <cellStyle name="년_■ 0908_사무직_이동_및_사무직_배치계획(案)-최종 4 3 7" xfId="22150" xr:uid="{00000000-0005-0000-0000-000098560000}"/>
    <cellStyle name="년_■ 0908_사무직_이동_및_사무직_배치계획(案)-최종 4 3 7 2" xfId="22151" xr:uid="{00000000-0005-0000-0000-000099560000}"/>
    <cellStyle name="년_■ 0908_사무직_이동_및_사무직_배치계획(案)-최종 4 3 7 3" xfId="22152" xr:uid="{00000000-0005-0000-0000-00009A560000}"/>
    <cellStyle name="년_■ 0908_사무직_이동_및_사무직_배치계획(案)-최종 4 3 7 4" xfId="22153" xr:uid="{00000000-0005-0000-0000-00009B560000}"/>
    <cellStyle name="년_■ 0908_사무직_이동_및_사무직_배치계획(案)-최종 4 3 7 5" xfId="22154" xr:uid="{00000000-0005-0000-0000-00009C560000}"/>
    <cellStyle name="년_■ 0908_사무직_이동_및_사무직_배치계획(案)-최종 4 3 8" xfId="22155" xr:uid="{00000000-0005-0000-0000-00009D560000}"/>
    <cellStyle name="년_■ 0908_사무직_이동_및_사무직_배치계획(案)-최종 4 3 9" xfId="22156" xr:uid="{00000000-0005-0000-0000-00009E560000}"/>
    <cellStyle name="년_■ 0908_사무직_이동_및_사무직_배치계획(案)-최종 4 4" xfId="22157" xr:uid="{00000000-0005-0000-0000-00009F560000}"/>
    <cellStyle name="년_■ 0908_사무직_이동_및_사무직_배치계획(案)-최종 4 4 2" xfId="22158" xr:uid="{00000000-0005-0000-0000-0000A0560000}"/>
    <cellStyle name="년_■ 0908_사무직_이동_및_사무직_배치계획(案)-최종 4 4 2 2" xfId="22159" xr:uid="{00000000-0005-0000-0000-0000A1560000}"/>
    <cellStyle name="년_■ 0908_사무직_이동_및_사무직_배치계획(案)-최종 4 4 2 3" xfId="22160" xr:uid="{00000000-0005-0000-0000-0000A2560000}"/>
    <cellStyle name="년_■ 0908_사무직_이동_및_사무직_배치계획(案)-최종 4 4 2 4" xfId="22161" xr:uid="{00000000-0005-0000-0000-0000A3560000}"/>
    <cellStyle name="년_■ 0908_사무직_이동_및_사무직_배치계획(案)-최종 4 4 2 5" xfId="22162" xr:uid="{00000000-0005-0000-0000-0000A4560000}"/>
    <cellStyle name="년_■ 0908_사무직_이동_및_사무직_배치계획(案)-최종 4 4 3" xfId="22163" xr:uid="{00000000-0005-0000-0000-0000A5560000}"/>
    <cellStyle name="년_■ 0908_사무직_이동_및_사무직_배치계획(案)-최종 4 4 3 2" xfId="22164" xr:uid="{00000000-0005-0000-0000-0000A6560000}"/>
    <cellStyle name="년_■ 0908_사무직_이동_및_사무직_배치계획(案)-최종 4 4 3 3" xfId="22165" xr:uid="{00000000-0005-0000-0000-0000A7560000}"/>
    <cellStyle name="년_■ 0908_사무직_이동_및_사무직_배치계획(案)-최종 4 4 3 4" xfId="22166" xr:uid="{00000000-0005-0000-0000-0000A8560000}"/>
    <cellStyle name="년_■ 0908_사무직_이동_및_사무직_배치계획(案)-최종 4 4 3 5" xfId="22167" xr:uid="{00000000-0005-0000-0000-0000A9560000}"/>
    <cellStyle name="년_■ 0908_사무직_이동_및_사무직_배치계획(案)-최종 4 4 4" xfId="22168" xr:uid="{00000000-0005-0000-0000-0000AA560000}"/>
    <cellStyle name="년_■ 0908_사무직_이동_및_사무직_배치계획(案)-최종 4 4 4 2" xfId="22169" xr:uid="{00000000-0005-0000-0000-0000AB560000}"/>
    <cellStyle name="년_■ 0908_사무직_이동_및_사무직_배치계획(案)-최종 4 4 4 3" xfId="22170" xr:uid="{00000000-0005-0000-0000-0000AC560000}"/>
    <cellStyle name="년_■ 0908_사무직_이동_및_사무직_배치계획(案)-최종 4 4 4 4" xfId="22171" xr:uid="{00000000-0005-0000-0000-0000AD560000}"/>
    <cellStyle name="년_■ 0908_사무직_이동_및_사무직_배치계획(案)-최종 4 4 4 5" xfId="22172" xr:uid="{00000000-0005-0000-0000-0000AE560000}"/>
    <cellStyle name="년_■ 0908_사무직_이동_및_사무직_배치계획(案)-최종 4 4 5" xfId="22173" xr:uid="{00000000-0005-0000-0000-0000AF560000}"/>
    <cellStyle name="년_■ 0908_사무직_이동_및_사무직_배치계획(案)-최종 4 4 6" xfId="22174" xr:uid="{00000000-0005-0000-0000-0000B0560000}"/>
    <cellStyle name="년_■ 0908_사무직_이동_및_사무직_배치계획(案)-최종 4 4 7" xfId="22175" xr:uid="{00000000-0005-0000-0000-0000B1560000}"/>
    <cellStyle name="년_■ 0908_사무직_이동_및_사무직_배치계획(案)-최종 4 4 8" xfId="22176" xr:uid="{00000000-0005-0000-0000-0000B2560000}"/>
    <cellStyle name="년_■ 0908_사무직_이동_및_사무직_배치계획(案)-최종 4 5" xfId="22177" xr:uid="{00000000-0005-0000-0000-0000B3560000}"/>
    <cellStyle name="년_■ 0908_사무직_이동_및_사무직_배치계획(案)-최종 4 5 2" xfId="22178" xr:uid="{00000000-0005-0000-0000-0000B4560000}"/>
    <cellStyle name="년_■ 0908_사무직_이동_및_사무직_배치계획(案)-최종 4 5 2 2" xfId="22179" xr:uid="{00000000-0005-0000-0000-0000B5560000}"/>
    <cellStyle name="년_■ 0908_사무직_이동_및_사무직_배치계획(案)-최종 4 5 2 3" xfId="22180" xr:uid="{00000000-0005-0000-0000-0000B6560000}"/>
    <cellStyle name="년_■ 0908_사무직_이동_및_사무직_배치계획(案)-최종 4 5 2 4" xfId="22181" xr:uid="{00000000-0005-0000-0000-0000B7560000}"/>
    <cellStyle name="년_■ 0908_사무직_이동_및_사무직_배치계획(案)-최종 4 5 2 5" xfId="22182" xr:uid="{00000000-0005-0000-0000-0000B8560000}"/>
    <cellStyle name="년_■ 0908_사무직_이동_및_사무직_배치계획(案)-최종 4 5 3" xfId="22183" xr:uid="{00000000-0005-0000-0000-0000B9560000}"/>
    <cellStyle name="년_■ 0908_사무직_이동_및_사무직_배치계획(案)-최종 4 5 3 2" xfId="22184" xr:uid="{00000000-0005-0000-0000-0000BA560000}"/>
    <cellStyle name="년_■ 0908_사무직_이동_및_사무직_배치계획(案)-최종 4 5 3 3" xfId="22185" xr:uid="{00000000-0005-0000-0000-0000BB560000}"/>
    <cellStyle name="년_■ 0908_사무직_이동_및_사무직_배치계획(案)-최종 4 5 3 4" xfId="22186" xr:uid="{00000000-0005-0000-0000-0000BC560000}"/>
    <cellStyle name="년_■ 0908_사무직_이동_및_사무직_배치계획(案)-최종 4 5 3 5" xfId="22187" xr:uid="{00000000-0005-0000-0000-0000BD560000}"/>
    <cellStyle name="년_■ 0908_사무직_이동_및_사무직_배치계획(案)-최종 4 5 4" xfId="22188" xr:uid="{00000000-0005-0000-0000-0000BE560000}"/>
    <cellStyle name="년_■ 0908_사무직_이동_및_사무직_배치계획(案)-최종 4 5 4 2" xfId="22189" xr:uid="{00000000-0005-0000-0000-0000BF560000}"/>
    <cellStyle name="년_■ 0908_사무직_이동_및_사무직_배치계획(案)-최종 4 5 4 3" xfId="22190" xr:uid="{00000000-0005-0000-0000-0000C0560000}"/>
    <cellStyle name="년_■ 0908_사무직_이동_및_사무직_배치계획(案)-최종 4 5 4 4" xfId="22191" xr:uid="{00000000-0005-0000-0000-0000C1560000}"/>
    <cellStyle name="년_■ 0908_사무직_이동_및_사무직_배치계획(案)-최종 4 5 4 5" xfId="22192" xr:uid="{00000000-0005-0000-0000-0000C2560000}"/>
    <cellStyle name="년_■ 0908_사무직_이동_및_사무직_배치계획(案)-최종 4 5 5" xfId="22193" xr:uid="{00000000-0005-0000-0000-0000C3560000}"/>
    <cellStyle name="년_■ 0908_사무직_이동_및_사무직_배치계획(案)-최종 4 5 6" xfId="22194" xr:uid="{00000000-0005-0000-0000-0000C4560000}"/>
    <cellStyle name="년_■ 0908_사무직_이동_및_사무직_배치계획(案)-최종 4 5 7" xfId="22195" xr:uid="{00000000-0005-0000-0000-0000C5560000}"/>
    <cellStyle name="년_■ 0908_사무직_이동_및_사무직_배치계획(案)-최종 4 5 8" xfId="22196" xr:uid="{00000000-0005-0000-0000-0000C6560000}"/>
    <cellStyle name="년_■ 0908_사무직_이동_및_사무직_배치계획(案)-최종 4 6" xfId="22197" xr:uid="{00000000-0005-0000-0000-0000C7560000}"/>
    <cellStyle name="년_■ 0908_사무직_이동_및_사무직_배치계획(案)-최종 4 6 2" xfId="22198" xr:uid="{00000000-0005-0000-0000-0000C8560000}"/>
    <cellStyle name="년_■ 0908_사무직_이동_및_사무직_배치계획(案)-최종 4 6 2 2" xfId="22199" xr:uid="{00000000-0005-0000-0000-0000C9560000}"/>
    <cellStyle name="년_■ 0908_사무직_이동_및_사무직_배치계획(案)-최종 4 6 2 3" xfId="22200" xr:uid="{00000000-0005-0000-0000-0000CA560000}"/>
    <cellStyle name="년_■ 0908_사무직_이동_및_사무직_배치계획(案)-최종 4 6 2 4" xfId="22201" xr:uid="{00000000-0005-0000-0000-0000CB560000}"/>
    <cellStyle name="년_■ 0908_사무직_이동_및_사무직_배치계획(案)-최종 4 6 2 5" xfId="22202" xr:uid="{00000000-0005-0000-0000-0000CC560000}"/>
    <cellStyle name="년_■ 0908_사무직_이동_및_사무직_배치계획(案)-최종 4 6 3" xfId="22203" xr:uid="{00000000-0005-0000-0000-0000CD560000}"/>
    <cellStyle name="년_■ 0908_사무직_이동_및_사무직_배치계획(案)-최종 4 6 3 2" xfId="22204" xr:uid="{00000000-0005-0000-0000-0000CE560000}"/>
    <cellStyle name="년_■ 0908_사무직_이동_및_사무직_배치계획(案)-최종 4 6 3 3" xfId="22205" xr:uid="{00000000-0005-0000-0000-0000CF560000}"/>
    <cellStyle name="년_■ 0908_사무직_이동_및_사무직_배치계획(案)-최종 4 6 3 4" xfId="22206" xr:uid="{00000000-0005-0000-0000-0000D0560000}"/>
    <cellStyle name="년_■ 0908_사무직_이동_및_사무직_배치계획(案)-최종 4 6 3 5" xfId="22207" xr:uid="{00000000-0005-0000-0000-0000D1560000}"/>
    <cellStyle name="년_■ 0908_사무직_이동_및_사무직_배치계획(案)-최종 4 6 4" xfId="22208" xr:uid="{00000000-0005-0000-0000-0000D2560000}"/>
    <cellStyle name="년_■ 0908_사무직_이동_및_사무직_배치계획(案)-최종 4 6 4 2" xfId="22209" xr:uid="{00000000-0005-0000-0000-0000D3560000}"/>
    <cellStyle name="년_■ 0908_사무직_이동_및_사무직_배치계획(案)-최종 4 6 4 3" xfId="22210" xr:uid="{00000000-0005-0000-0000-0000D4560000}"/>
    <cellStyle name="년_■ 0908_사무직_이동_및_사무직_배치계획(案)-최종 4 6 4 4" xfId="22211" xr:uid="{00000000-0005-0000-0000-0000D5560000}"/>
    <cellStyle name="년_■ 0908_사무직_이동_및_사무직_배치계획(案)-최종 4 6 4 5" xfId="22212" xr:uid="{00000000-0005-0000-0000-0000D6560000}"/>
    <cellStyle name="년_■ 0908_사무직_이동_및_사무직_배치계획(案)-최종 4 6 5" xfId="22213" xr:uid="{00000000-0005-0000-0000-0000D7560000}"/>
    <cellStyle name="년_■ 0908_사무직_이동_및_사무직_배치계획(案)-최종 4 6 6" xfId="22214" xr:uid="{00000000-0005-0000-0000-0000D8560000}"/>
    <cellStyle name="년_■ 0908_사무직_이동_및_사무직_배치계획(案)-최종 4 6 7" xfId="22215" xr:uid="{00000000-0005-0000-0000-0000D9560000}"/>
    <cellStyle name="년_■ 0908_사무직_이동_및_사무직_배치계획(案)-최종 4 6 8" xfId="22216" xr:uid="{00000000-0005-0000-0000-0000DA560000}"/>
    <cellStyle name="년_■ 0908_사무직_이동_및_사무직_배치계획(案)-최종 4 7" xfId="22217" xr:uid="{00000000-0005-0000-0000-0000DB560000}"/>
    <cellStyle name="년_■ 0908_사무직_이동_및_사무직_배치계획(案)-최종 4 7 2" xfId="22218" xr:uid="{00000000-0005-0000-0000-0000DC560000}"/>
    <cellStyle name="년_■ 0908_사무직_이동_및_사무직_배치계획(案)-최종 4 7 3" xfId="22219" xr:uid="{00000000-0005-0000-0000-0000DD560000}"/>
    <cellStyle name="년_■ 0908_사무직_이동_및_사무직_배치계획(案)-최종 4 7 4" xfId="22220" xr:uid="{00000000-0005-0000-0000-0000DE560000}"/>
    <cellStyle name="년_■ 0908_사무직_이동_및_사무직_배치계획(案)-최종 4 7 5" xfId="22221" xr:uid="{00000000-0005-0000-0000-0000DF560000}"/>
    <cellStyle name="년_■ 0908_사무직_이동_및_사무직_배치계획(案)-최종 4 8" xfId="22222" xr:uid="{00000000-0005-0000-0000-0000E0560000}"/>
    <cellStyle name="년_■ 0908_사무직_이동_및_사무직_배치계획(案)-최종 4 8 2" xfId="22223" xr:uid="{00000000-0005-0000-0000-0000E1560000}"/>
    <cellStyle name="년_■ 0908_사무직_이동_및_사무직_배치계획(案)-최종 4 8 3" xfId="22224" xr:uid="{00000000-0005-0000-0000-0000E2560000}"/>
    <cellStyle name="년_■ 0908_사무직_이동_및_사무직_배치계획(案)-최종 4 8 4" xfId="22225" xr:uid="{00000000-0005-0000-0000-0000E3560000}"/>
    <cellStyle name="년_■ 0908_사무직_이동_및_사무직_배치계획(案)-최종 4 8 5" xfId="22226" xr:uid="{00000000-0005-0000-0000-0000E4560000}"/>
    <cellStyle name="년_■ 0908_사무직_이동_및_사무직_배치계획(案)-최종 4 9" xfId="22227" xr:uid="{00000000-0005-0000-0000-0000E5560000}"/>
    <cellStyle name="년_■ 0908_사무직_이동_및_사무직_배치계획(案)-최종 4 9 2" xfId="22228" xr:uid="{00000000-0005-0000-0000-0000E6560000}"/>
    <cellStyle name="년_■ 0908_사무직_이동_및_사무직_배치계획(案)-최종 4 9 3" xfId="22229" xr:uid="{00000000-0005-0000-0000-0000E7560000}"/>
    <cellStyle name="년_■ 0908_사무직_이동_및_사무직_배치계획(案)-최종 4 9 4" xfId="22230" xr:uid="{00000000-0005-0000-0000-0000E8560000}"/>
    <cellStyle name="년_■ 0908_사무직_이동_및_사무직_배치계획(案)-최종 4 9 5" xfId="22231" xr:uid="{00000000-0005-0000-0000-0000E9560000}"/>
    <cellStyle name="년_■ 0908_사무직_이동_및_사무직_배치계획(案)-최종 5" xfId="22232" xr:uid="{00000000-0005-0000-0000-0000EA560000}"/>
    <cellStyle name="년_■ 0908_사무직_이동_및_사무직_배치계획(案)-최종 5 10" xfId="22233" xr:uid="{00000000-0005-0000-0000-0000EB560000}"/>
    <cellStyle name="년_■ 0908_사무직_이동_및_사무직_배치계획(案)-최종 5 11" xfId="22234" xr:uid="{00000000-0005-0000-0000-0000EC560000}"/>
    <cellStyle name="년_■ 0908_사무직_이동_및_사무직_배치계획(案)-최종 5 2" xfId="22235" xr:uid="{00000000-0005-0000-0000-0000ED560000}"/>
    <cellStyle name="년_■ 0908_사무직_이동_및_사무직_배치계획(案)-최종 5 2 2" xfId="22236" xr:uid="{00000000-0005-0000-0000-0000EE560000}"/>
    <cellStyle name="년_■ 0908_사무직_이동_및_사무직_배치계획(案)-최종 5 2 2 2" xfId="22237" xr:uid="{00000000-0005-0000-0000-0000EF560000}"/>
    <cellStyle name="년_■ 0908_사무직_이동_및_사무직_배치계획(案)-최종 5 2 2 3" xfId="22238" xr:uid="{00000000-0005-0000-0000-0000F0560000}"/>
    <cellStyle name="년_■ 0908_사무직_이동_및_사무직_배치계획(案)-최종 5 2 2 4" xfId="22239" xr:uid="{00000000-0005-0000-0000-0000F1560000}"/>
    <cellStyle name="년_■ 0908_사무직_이동_및_사무직_배치계획(案)-최종 5 2 2 5" xfId="22240" xr:uid="{00000000-0005-0000-0000-0000F2560000}"/>
    <cellStyle name="년_■ 0908_사무직_이동_및_사무직_배치계획(案)-최종 5 2 3" xfId="22241" xr:uid="{00000000-0005-0000-0000-0000F3560000}"/>
    <cellStyle name="년_■ 0908_사무직_이동_및_사무직_배치계획(案)-최종 5 2 3 2" xfId="22242" xr:uid="{00000000-0005-0000-0000-0000F4560000}"/>
    <cellStyle name="년_■ 0908_사무직_이동_및_사무직_배치계획(案)-최종 5 2 3 3" xfId="22243" xr:uid="{00000000-0005-0000-0000-0000F5560000}"/>
    <cellStyle name="년_■ 0908_사무직_이동_및_사무직_배치계획(案)-최종 5 2 3 4" xfId="22244" xr:uid="{00000000-0005-0000-0000-0000F6560000}"/>
    <cellStyle name="년_■ 0908_사무직_이동_및_사무직_배치계획(案)-최종 5 2 3 5" xfId="22245" xr:uid="{00000000-0005-0000-0000-0000F7560000}"/>
    <cellStyle name="년_■ 0908_사무직_이동_및_사무직_배치계획(案)-최종 5 2 4" xfId="22246" xr:uid="{00000000-0005-0000-0000-0000F8560000}"/>
    <cellStyle name="년_■ 0908_사무직_이동_및_사무직_배치계획(案)-최종 5 2 4 2" xfId="22247" xr:uid="{00000000-0005-0000-0000-0000F9560000}"/>
    <cellStyle name="년_■ 0908_사무직_이동_및_사무직_배치계획(案)-최종 5 2 4 3" xfId="22248" xr:uid="{00000000-0005-0000-0000-0000FA560000}"/>
    <cellStyle name="년_■ 0908_사무직_이동_및_사무직_배치계획(案)-최종 5 2 4 4" xfId="22249" xr:uid="{00000000-0005-0000-0000-0000FB560000}"/>
    <cellStyle name="년_■ 0908_사무직_이동_및_사무직_배치계획(案)-최종 5 2 4 5" xfId="22250" xr:uid="{00000000-0005-0000-0000-0000FC560000}"/>
    <cellStyle name="년_■ 0908_사무직_이동_및_사무직_배치계획(案)-최종 5 2 5" xfId="22251" xr:uid="{00000000-0005-0000-0000-0000FD560000}"/>
    <cellStyle name="년_■ 0908_사무직_이동_및_사무직_배치계획(案)-최종 5 2 6" xfId="22252" xr:uid="{00000000-0005-0000-0000-0000FE560000}"/>
    <cellStyle name="년_■ 0908_사무직_이동_및_사무직_배치계획(案)-최종 5 2 7" xfId="22253" xr:uid="{00000000-0005-0000-0000-0000FF560000}"/>
    <cellStyle name="년_■ 0908_사무직_이동_및_사무직_배치계획(案)-최종 5 2 8" xfId="22254" xr:uid="{00000000-0005-0000-0000-000000570000}"/>
    <cellStyle name="년_■ 0908_사무직_이동_및_사무직_배치계획(案)-최종 5 3" xfId="22255" xr:uid="{00000000-0005-0000-0000-000001570000}"/>
    <cellStyle name="년_■ 0908_사무직_이동_및_사무직_배치계획(案)-최종 5 3 2" xfId="22256" xr:uid="{00000000-0005-0000-0000-000002570000}"/>
    <cellStyle name="년_■ 0908_사무직_이동_및_사무직_배치계획(案)-최종 5 3 2 2" xfId="22257" xr:uid="{00000000-0005-0000-0000-000003570000}"/>
    <cellStyle name="년_■ 0908_사무직_이동_및_사무직_배치계획(案)-최종 5 3 2 3" xfId="22258" xr:uid="{00000000-0005-0000-0000-000004570000}"/>
    <cellStyle name="년_■ 0908_사무직_이동_및_사무직_배치계획(案)-최종 5 3 2 4" xfId="22259" xr:uid="{00000000-0005-0000-0000-000005570000}"/>
    <cellStyle name="년_■ 0908_사무직_이동_및_사무직_배치계획(案)-최종 5 3 2 5" xfId="22260" xr:uid="{00000000-0005-0000-0000-000006570000}"/>
    <cellStyle name="년_■ 0908_사무직_이동_및_사무직_배치계획(案)-최종 5 3 3" xfId="22261" xr:uid="{00000000-0005-0000-0000-000007570000}"/>
    <cellStyle name="년_■ 0908_사무직_이동_및_사무직_배치계획(案)-최종 5 3 3 2" xfId="22262" xr:uid="{00000000-0005-0000-0000-000008570000}"/>
    <cellStyle name="년_■ 0908_사무직_이동_및_사무직_배치계획(案)-최종 5 3 3 3" xfId="22263" xr:uid="{00000000-0005-0000-0000-000009570000}"/>
    <cellStyle name="년_■ 0908_사무직_이동_및_사무직_배치계획(案)-최종 5 3 3 4" xfId="22264" xr:uid="{00000000-0005-0000-0000-00000A570000}"/>
    <cellStyle name="년_■ 0908_사무직_이동_및_사무직_배치계획(案)-최종 5 3 3 5" xfId="22265" xr:uid="{00000000-0005-0000-0000-00000B570000}"/>
    <cellStyle name="년_■ 0908_사무직_이동_및_사무직_배치계획(案)-최종 5 3 4" xfId="22266" xr:uid="{00000000-0005-0000-0000-00000C570000}"/>
    <cellStyle name="년_■ 0908_사무직_이동_및_사무직_배치계획(案)-최종 5 3 4 2" xfId="22267" xr:uid="{00000000-0005-0000-0000-00000D570000}"/>
    <cellStyle name="년_■ 0908_사무직_이동_및_사무직_배치계획(案)-최종 5 3 4 3" xfId="22268" xr:uid="{00000000-0005-0000-0000-00000E570000}"/>
    <cellStyle name="년_■ 0908_사무직_이동_및_사무직_배치계획(案)-최종 5 3 4 4" xfId="22269" xr:uid="{00000000-0005-0000-0000-00000F570000}"/>
    <cellStyle name="년_■ 0908_사무직_이동_및_사무직_배치계획(案)-최종 5 3 4 5" xfId="22270" xr:uid="{00000000-0005-0000-0000-000010570000}"/>
    <cellStyle name="년_■ 0908_사무직_이동_및_사무직_배치계획(案)-최종 5 3 5" xfId="22271" xr:uid="{00000000-0005-0000-0000-000011570000}"/>
    <cellStyle name="년_■ 0908_사무직_이동_및_사무직_배치계획(案)-최종 5 3 6" xfId="22272" xr:uid="{00000000-0005-0000-0000-000012570000}"/>
    <cellStyle name="년_■ 0908_사무직_이동_및_사무직_배치계획(案)-최종 5 3 7" xfId="22273" xr:uid="{00000000-0005-0000-0000-000013570000}"/>
    <cellStyle name="년_■ 0908_사무직_이동_및_사무직_배치계획(案)-최종 5 3 8" xfId="22274" xr:uid="{00000000-0005-0000-0000-000014570000}"/>
    <cellStyle name="년_■ 0908_사무직_이동_및_사무직_배치계획(案)-최종 5 4" xfId="22275" xr:uid="{00000000-0005-0000-0000-000015570000}"/>
    <cellStyle name="년_■ 0908_사무직_이동_및_사무직_배치계획(案)-최종 5 4 2" xfId="22276" xr:uid="{00000000-0005-0000-0000-000016570000}"/>
    <cellStyle name="년_■ 0908_사무직_이동_및_사무직_배치계획(案)-최종 5 4 2 2" xfId="22277" xr:uid="{00000000-0005-0000-0000-000017570000}"/>
    <cellStyle name="년_■ 0908_사무직_이동_및_사무직_배치계획(案)-최종 5 4 2 3" xfId="22278" xr:uid="{00000000-0005-0000-0000-000018570000}"/>
    <cellStyle name="년_■ 0908_사무직_이동_및_사무직_배치계획(案)-최종 5 4 2 4" xfId="22279" xr:uid="{00000000-0005-0000-0000-000019570000}"/>
    <cellStyle name="년_■ 0908_사무직_이동_및_사무직_배치계획(案)-최종 5 4 2 5" xfId="22280" xr:uid="{00000000-0005-0000-0000-00001A570000}"/>
    <cellStyle name="년_■ 0908_사무직_이동_및_사무직_배치계획(案)-최종 5 4 3" xfId="22281" xr:uid="{00000000-0005-0000-0000-00001B570000}"/>
    <cellStyle name="년_■ 0908_사무직_이동_및_사무직_배치계획(案)-최종 5 4 3 2" xfId="22282" xr:uid="{00000000-0005-0000-0000-00001C570000}"/>
    <cellStyle name="년_■ 0908_사무직_이동_및_사무직_배치계획(案)-최종 5 4 3 3" xfId="22283" xr:uid="{00000000-0005-0000-0000-00001D570000}"/>
    <cellStyle name="년_■ 0908_사무직_이동_및_사무직_배치계획(案)-최종 5 4 3 4" xfId="22284" xr:uid="{00000000-0005-0000-0000-00001E570000}"/>
    <cellStyle name="년_■ 0908_사무직_이동_및_사무직_배치계획(案)-최종 5 4 3 5" xfId="22285" xr:uid="{00000000-0005-0000-0000-00001F570000}"/>
    <cellStyle name="년_■ 0908_사무직_이동_및_사무직_배치계획(案)-최종 5 4 4" xfId="22286" xr:uid="{00000000-0005-0000-0000-000020570000}"/>
    <cellStyle name="년_■ 0908_사무직_이동_및_사무직_배치계획(案)-최종 5 4 4 2" xfId="22287" xr:uid="{00000000-0005-0000-0000-000021570000}"/>
    <cellStyle name="년_■ 0908_사무직_이동_및_사무직_배치계획(案)-최종 5 4 4 3" xfId="22288" xr:uid="{00000000-0005-0000-0000-000022570000}"/>
    <cellStyle name="년_■ 0908_사무직_이동_및_사무직_배치계획(案)-최종 5 4 4 4" xfId="22289" xr:uid="{00000000-0005-0000-0000-000023570000}"/>
    <cellStyle name="년_■ 0908_사무직_이동_및_사무직_배치계획(案)-최종 5 4 4 5" xfId="22290" xr:uid="{00000000-0005-0000-0000-000024570000}"/>
    <cellStyle name="년_■ 0908_사무직_이동_및_사무직_배치계획(案)-최종 5 4 5" xfId="22291" xr:uid="{00000000-0005-0000-0000-000025570000}"/>
    <cellStyle name="년_■ 0908_사무직_이동_및_사무직_배치계획(案)-최종 5 4 6" xfId="22292" xr:uid="{00000000-0005-0000-0000-000026570000}"/>
    <cellStyle name="년_■ 0908_사무직_이동_및_사무직_배치계획(案)-최종 5 4 7" xfId="22293" xr:uid="{00000000-0005-0000-0000-000027570000}"/>
    <cellStyle name="년_■ 0908_사무직_이동_및_사무직_배치계획(案)-최종 5 4 8" xfId="22294" xr:uid="{00000000-0005-0000-0000-000028570000}"/>
    <cellStyle name="년_■ 0908_사무직_이동_및_사무직_배치계획(案)-최종 5 5" xfId="22295" xr:uid="{00000000-0005-0000-0000-000029570000}"/>
    <cellStyle name="년_■ 0908_사무직_이동_및_사무직_배치계획(案)-최종 5 5 2" xfId="22296" xr:uid="{00000000-0005-0000-0000-00002A570000}"/>
    <cellStyle name="년_■ 0908_사무직_이동_및_사무직_배치계획(案)-최종 5 5 3" xfId="22297" xr:uid="{00000000-0005-0000-0000-00002B570000}"/>
    <cellStyle name="년_■ 0908_사무직_이동_및_사무직_배치계획(案)-최종 5 5 4" xfId="22298" xr:uid="{00000000-0005-0000-0000-00002C570000}"/>
    <cellStyle name="년_■ 0908_사무직_이동_및_사무직_배치계획(案)-최종 5 5 5" xfId="22299" xr:uid="{00000000-0005-0000-0000-00002D570000}"/>
    <cellStyle name="년_■ 0908_사무직_이동_및_사무직_배치계획(案)-최종 5 6" xfId="22300" xr:uid="{00000000-0005-0000-0000-00002E570000}"/>
    <cellStyle name="년_■ 0908_사무직_이동_및_사무직_배치계획(案)-최종 5 6 2" xfId="22301" xr:uid="{00000000-0005-0000-0000-00002F570000}"/>
    <cellStyle name="년_■ 0908_사무직_이동_및_사무직_배치계획(案)-최종 5 6 3" xfId="22302" xr:uid="{00000000-0005-0000-0000-000030570000}"/>
    <cellStyle name="년_■ 0908_사무직_이동_및_사무직_배치계획(案)-최종 5 6 4" xfId="22303" xr:uid="{00000000-0005-0000-0000-000031570000}"/>
    <cellStyle name="년_■ 0908_사무직_이동_및_사무직_배치계획(案)-최종 5 6 5" xfId="22304" xr:uid="{00000000-0005-0000-0000-000032570000}"/>
    <cellStyle name="년_■ 0908_사무직_이동_및_사무직_배치계획(案)-최종 5 7" xfId="22305" xr:uid="{00000000-0005-0000-0000-000033570000}"/>
    <cellStyle name="년_■ 0908_사무직_이동_및_사무직_배치계획(案)-최종 5 7 2" xfId="22306" xr:uid="{00000000-0005-0000-0000-000034570000}"/>
    <cellStyle name="년_■ 0908_사무직_이동_및_사무직_배치계획(案)-최종 5 7 3" xfId="22307" xr:uid="{00000000-0005-0000-0000-000035570000}"/>
    <cellStyle name="년_■ 0908_사무직_이동_및_사무직_배치계획(案)-최종 5 7 4" xfId="22308" xr:uid="{00000000-0005-0000-0000-000036570000}"/>
    <cellStyle name="년_■ 0908_사무직_이동_및_사무직_배치계획(案)-최종 5 7 5" xfId="22309" xr:uid="{00000000-0005-0000-0000-000037570000}"/>
    <cellStyle name="년_■ 0908_사무직_이동_및_사무직_배치계획(案)-최종 5 8" xfId="22310" xr:uid="{00000000-0005-0000-0000-000038570000}"/>
    <cellStyle name="년_■ 0908_사무직_이동_및_사무직_배치계획(案)-최종 5 9" xfId="22311" xr:uid="{00000000-0005-0000-0000-000039570000}"/>
    <cellStyle name="년_■ 0908_사무직_이동_및_사무직_배치계획(案)-최종 6" xfId="22312" xr:uid="{00000000-0005-0000-0000-00003A570000}"/>
    <cellStyle name="년_■ 0908_사무직_이동_및_사무직_배치계획(案)-최종 6 10" xfId="22313" xr:uid="{00000000-0005-0000-0000-00003B570000}"/>
    <cellStyle name="년_■ 0908_사무직_이동_및_사무직_배치계획(案)-최종 6 11" xfId="22314" xr:uid="{00000000-0005-0000-0000-00003C570000}"/>
    <cellStyle name="년_■ 0908_사무직_이동_및_사무직_배치계획(案)-최종 6 2" xfId="22315" xr:uid="{00000000-0005-0000-0000-00003D570000}"/>
    <cellStyle name="년_■ 0908_사무직_이동_및_사무직_배치계획(案)-최종 6 2 2" xfId="22316" xr:uid="{00000000-0005-0000-0000-00003E570000}"/>
    <cellStyle name="년_■ 0908_사무직_이동_및_사무직_배치계획(案)-최종 6 2 2 2" xfId="22317" xr:uid="{00000000-0005-0000-0000-00003F570000}"/>
    <cellStyle name="년_■ 0908_사무직_이동_및_사무직_배치계획(案)-최종 6 2 2 3" xfId="22318" xr:uid="{00000000-0005-0000-0000-000040570000}"/>
    <cellStyle name="년_■ 0908_사무직_이동_및_사무직_배치계획(案)-최종 6 2 2 4" xfId="22319" xr:uid="{00000000-0005-0000-0000-000041570000}"/>
    <cellStyle name="년_■ 0908_사무직_이동_및_사무직_배치계획(案)-최종 6 2 2 5" xfId="22320" xr:uid="{00000000-0005-0000-0000-000042570000}"/>
    <cellStyle name="년_■ 0908_사무직_이동_및_사무직_배치계획(案)-최종 6 2 3" xfId="22321" xr:uid="{00000000-0005-0000-0000-000043570000}"/>
    <cellStyle name="년_■ 0908_사무직_이동_및_사무직_배치계획(案)-최종 6 2 3 2" xfId="22322" xr:uid="{00000000-0005-0000-0000-000044570000}"/>
    <cellStyle name="년_■ 0908_사무직_이동_및_사무직_배치계획(案)-최종 6 2 3 3" xfId="22323" xr:uid="{00000000-0005-0000-0000-000045570000}"/>
    <cellStyle name="년_■ 0908_사무직_이동_및_사무직_배치계획(案)-최종 6 2 3 4" xfId="22324" xr:uid="{00000000-0005-0000-0000-000046570000}"/>
    <cellStyle name="년_■ 0908_사무직_이동_및_사무직_배치계획(案)-최종 6 2 3 5" xfId="22325" xr:uid="{00000000-0005-0000-0000-000047570000}"/>
    <cellStyle name="년_■ 0908_사무직_이동_및_사무직_배치계획(案)-최종 6 2 4" xfId="22326" xr:uid="{00000000-0005-0000-0000-000048570000}"/>
    <cellStyle name="년_■ 0908_사무직_이동_및_사무직_배치계획(案)-최종 6 2 4 2" xfId="22327" xr:uid="{00000000-0005-0000-0000-000049570000}"/>
    <cellStyle name="년_■ 0908_사무직_이동_및_사무직_배치계획(案)-최종 6 2 4 3" xfId="22328" xr:uid="{00000000-0005-0000-0000-00004A570000}"/>
    <cellStyle name="년_■ 0908_사무직_이동_및_사무직_배치계획(案)-최종 6 2 4 4" xfId="22329" xr:uid="{00000000-0005-0000-0000-00004B570000}"/>
    <cellStyle name="년_■ 0908_사무직_이동_및_사무직_배치계획(案)-최종 6 2 4 5" xfId="22330" xr:uid="{00000000-0005-0000-0000-00004C570000}"/>
    <cellStyle name="년_■ 0908_사무직_이동_및_사무직_배치계획(案)-최종 6 2 5" xfId="22331" xr:uid="{00000000-0005-0000-0000-00004D570000}"/>
    <cellStyle name="년_■ 0908_사무직_이동_및_사무직_배치계획(案)-최종 6 2 6" xfId="22332" xr:uid="{00000000-0005-0000-0000-00004E570000}"/>
    <cellStyle name="년_■ 0908_사무직_이동_및_사무직_배치계획(案)-최종 6 2 7" xfId="22333" xr:uid="{00000000-0005-0000-0000-00004F570000}"/>
    <cellStyle name="년_■ 0908_사무직_이동_및_사무직_배치계획(案)-최종 6 2 8" xfId="22334" xr:uid="{00000000-0005-0000-0000-000050570000}"/>
    <cellStyle name="년_■ 0908_사무직_이동_및_사무직_배치계획(案)-최종 6 3" xfId="22335" xr:uid="{00000000-0005-0000-0000-000051570000}"/>
    <cellStyle name="년_■ 0908_사무직_이동_및_사무직_배치계획(案)-최종 6 3 2" xfId="22336" xr:uid="{00000000-0005-0000-0000-000052570000}"/>
    <cellStyle name="년_■ 0908_사무직_이동_및_사무직_배치계획(案)-최종 6 3 2 2" xfId="22337" xr:uid="{00000000-0005-0000-0000-000053570000}"/>
    <cellStyle name="년_■ 0908_사무직_이동_및_사무직_배치계획(案)-최종 6 3 2 3" xfId="22338" xr:uid="{00000000-0005-0000-0000-000054570000}"/>
    <cellStyle name="년_■ 0908_사무직_이동_및_사무직_배치계획(案)-최종 6 3 2 4" xfId="22339" xr:uid="{00000000-0005-0000-0000-000055570000}"/>
    <cellStyle name="년_■ 0908_사무직_이동_및_사무직_배치계획(案)-최종 6 3 2 5" xfId="22340" xr:uid="{00000000-0005-0000-0000-000056570000}"/>
    <cellStyle name="년_■ 0908_사무직_이동_및_사무직_배치계획(案)-최종 6 3 3" xfId="22341" xr:uid="{00000000-0005-0000-0000-000057570000}"/>
    <cellStyle name="년_■ 0908_사무직_이동_및_사무직_배치계획(案)-최종 6 3 3 2" xfId="22342" xr:uid="{00000000-0005-0000-0000-000058570000}"/>
    <cellStyle name="년_■ 0908_사무직_이동_및_사무직_배치계획(案)-최종 6 3 3 3" xfId="22343" xr:uid="{00000000-0005-0000-0000-000059570000}"/>
    <cellStyle name="년_■ 0908_사무직_이동_및_사무직_배치계획(案)-최종 6 3 3 4" xfId="22344" xr:uid="{00000000-0005-0000-0000-00005A570000}"/>
    <cellStyle name="년_■ 0908_사무직_이동_및_사무직_배치계획(案)-최종 6 3 3 5" xfId="22345" xr:uid="{00000000-0005-0000-0000-00005B570000}"/>
    <cellStyle name="년_■ 0908_사무직_이동_및_사무직_배치계획(案)-최종 6 3 4" xfId="22346" xr:uid="{00000000-0005-0000-0000-00005C570000}"/>
    <cellStyle name="년_■ 0908_사무직_이동_및_사무직_배치계획(案)-최종 6 3 4 2" xfId="22347" xr:uid="{00000000-0005-0000-0000-00005D570000}"/>
    <cellStyle name="년_■ 0908_사무직_이동_및_사무직_배치계획(案)-최종 6 3 4 3" xfId="22348" xr:uid="{00000000-0005-0000-0000-00005E570000}"/>
    <cellStyle name="년_■ 0908_사무직_이동_및_사무직_배치계획(案)-최종 6 3 4 4" xfId="22349" xr:uid="{00000000-0005-0000-0000-00005F570000}"/>
    <cellStyle name="년_■ 0908_사무직_이동_및_사무직_배치계획(案)-최종 6 3 4 5" xfId="22350" xr:uid="{00000000-0005-0000-0000-000060570000}"/>
    <cellStyle name="년_■ 0908_사무직_이동_및_사무직_배치계획(案)-최종 6 3 5" xfId="22351" xr:uid="{00000000-0005-0000-0000-000061570000}"/>
    <cellStyle name="년_■ 0908_사무직_이동_및_사무직_배치계획(案)-최종 6 3 6" xfId="22352" xr:uid="{00000000-0005-0000-0000-000062570000}"/>
    <cellStyle name="년_■ 0908_사무직_이동_및_사무직_배치계획(案)-최종 6 3 7" xfId="22353" xr:uid="{00000000-0005-0000-0000-000063570000}"/>
    <cellStyle name="년_■ 0908_사무직_이동_및_사무직_배치계획(案)-최종 6 3 8" xfId="22354" xr:uid="{00000000-0005-0000-0000-000064570000}"/>
    <cellStyle name="년_■ 0908_사무직_이동_및_사무직_배치계획(案)-최종 6 4" xfId="22355" xr:uid="{00000000-0005-0000-0000-000065570000}"/>
    <cellStyle name="년_■ 0908_사무직_이동_및_사무직_배치계획(案)-최종 6 4 2" xfId="22356" xr:uid="{00000000-0005-0000-0000-000066570000}"/>
    <cellStyle name="년_■ 0908_사무직_이동_및_사무직_배치계획(案)-최종 6 4 2 2" xfId="22357" xr:uid="{00000000-0005-0000-0000-000067570000}"/>
    <cellStyle name="년_■ 0908_사무직_이동_및_사무직_배치계획(案)-최종 6 4 2 3" xfId="22358" xr:uid="{00000000-0005-0000-0000-000068570000}"/>
    <cellStyle name="년_■ 0908_사무직_이동_및_사무직_배치계획(案)-최종 6 4 2 4" xfId="22359" xr:uid="{00000000-0005-0000-0000-000069570000}"/>
    <cellStyle name="년_■ 0908_사무직_이동_및_사무직_배치계획(案)-최종 6 4 2 5" xfId="22360" xr:uid="{00000000-0005-0000-0000-00006A570000}"/>
    <cellStyle name="년_■ 0908_사무직_이동_및_사무직_배치계획(案)-최종 6 4 3" xfId="22361" xr:uid="{00000000-0005-0000-0000-00006B570000}"/>
    <cellStyle name="년_■ 0908_사무직_이동_및_사무직_배치계획(案)-최종 6 4 3 2" xfId="22362" xr:uid="{00000000-0005-0000-0000-00006C570000}"/>
    <cellStyle name="년_■ 0908_사무직_이동_및_사무직_배치계획(案)-최종 6 4 3 3" xfId="22363" xr:uid="{00000000-0005-0000-0000-00006D570000}"/>
    <cellStyle name="년_■ 0908_사무직_이동_및_사무직_배치계획(案)-최종 6 4 3 4" xfId="22364" xr:uid="{00000000-0005-0000-0000-00006E570000}"/>
    <cellStyle name="년_■ 0908_사무직_이동_및_사무직_배치계획(案)-최종 6 4 3 5" xfId="22365" xr:uid="{00000000-0005-0000-0000-00006F570000}"/>
    <cellStyle name="년_■ 0908_사무직_이동_및_사무직_배치계획(案)-최종 6 4 4" xfId="22366" xr:uid="{00000000-0005-0000-0000-000070570000}"/>
    <cellStyle name="년_■ 0908_사무직_이동_및_사무직_배치계획(案)-최종 6 4 4 2" xfId="22367" xr:uid="{00000000-0005-0000-0000-000071570000}"/>
    <cellStyle name="년_■ 0908_사무직_이동_및_사무직_배치계획(案)-최종 6 4 4 3" xfId="22368" xr:uid="{00000000-0005-0000-0000-000072570000}"/>
    <cellStyle name="년_■ 0908_사무직_이동_및_사무직_배치계획(案)-최종 6 4 4 4" xfId="22369" xr:uid="{00000000-0005-0000-0000-000073570000}"/>
    <cellStyle name="년_■ 0908_사무직_이동_및_사무직_배치계획(案)-최종 6 4 4 5" xfId="22370" xr:uid="{00000000-0005-0000-0000-000074570000}"/>
    <cellStyle name="년_■ 0908_사무직_이동_및_사무직_배치계획(案)-최종 6 4 5" xfId="22371" xr:uid="{00000000-0005-0000-0000-000075570000}"/>
    <cellStyle name="년_■ 0908_사무직_이동_및_사무직_배치계획(案)-최종 6 4 6" xfId="22372" xr:uid="{00000000-0005-0000-0000-000076570000}"/>
    <cellStyle name="년_■ 0908_사무직_이동_및_사무직_배치계획(案)-최종 6 4 7" xfId="22373" xr:uid="{00000000-0005-0000-0000-000077570000}"/>
    <cellStyle name="년_■ 0908_사무직_이동_및_사무직_배치계획(案)-최종 6 4 8" xfId="22374" xr:uid="{00000000-0005-0000-0000-000078570000}"/>
    <cellStyle name="년_■ 0908_사무직_이동_및_사무직_배치계획(案)-최종 6 5" xfId="22375" xr:uid="{00000000-0005-0000-0000-000079570000}"/>
    <cellStyle name="년_■ 0908_사무직_이동_및_사무직_배치계획(案)-최종 6 5 2" xfId="22376" xr:uid="{00000000-0005-0000-0000-00007A570000}"/>
    <cellStyle name="년_■ 0908_사무직_이동_및_사무직_배치계획(案)-최종 6 5 3" xfId="22377" xr:uid="{00000000-0005-0000-0000-00007B570000}"/>
    <cellStyle name="년_■ 0908_사무직_이동_및_사무직_배치계획(案)-최종 6 5 4" xfId="22378" xr:uid="{00000000-0005-0000-0000-00007C570000}"/>
    <cellStyle name="년_■ 0908_사무직_이동_및_사무직_배치계획(案)-최종 6 5 5" xfId="22379" xr:uid="{00000000-0005-0000-0000-00007D570000}"/>
    <cellStyle name="년_■ 0908_사무직_이동_및_사무직_배치계획(案)-최종 6 6" xfId="22380" xr:uid="{00000000-0005-0000-0000-00007E570000}"/>
    <cellStyle name="년_■ 0908_사무직_이동_및_사무직_배치계획(案)-최종 6 6 2" xfId="22381" xr:uid="{00000000-0005-0000-0000-00007F570000}"/>
    <cellStyle name="년_■ 0908_사무직_이동_및_사무직_배치계획(案)-최종 6 6 3" xfId="22382" xr:uid="{00000000-0005-0000-0000-000080570000}"/>
    <cellStyle name="년_■ 0908_사무직_이동_및_사무직_배치계획(案)-최종 6 6 4" xfId="22383" xr:uid="{00000000-0005-0000-0000-000081570000}"/>
    <cellStyle name="년_■ 0908_사무직_이동_및_사무직_배치계획(案)-최종 6 6 5" xfId="22384" xr:uid="{00000000-0005-0000-0000-000082570000}"/>
    <cellStyle name="년_■ 0908_사무직_이동_및_사무직_배치계획(案)-최종 6 7" xfId="22385" xr:uid="{00000000-0005-0000-0000-000083570000}"/>
    <cellStyle name="년_■ 0908_사무직_이동_및_사무직_배치계획(案)-최종 6 7 2" xfId="22386" xr:uid="{00000000-0005-0000-0000-000084570000}"/>
    <cellStyle name="년_■ 0908_사무직_이동_및_사무직_배치계획(案)-최종 6 7 3" xfId="22387" xr:uid="{00000000-0005-0000-0000-000085570000}"/>
    <cellStyle name="년_■ 0908_사무직_이동_및_사무직_배치계획(案)-최종 6 7 4" xfId="22388" xr:uid="{00000000-0005-0000-0000-000086570000}"/>
    <cellStyle name="년_■ 0908_사무직_이동_및_사무직_배치계획(案)-최종 6 7 5" xfId="22389" xr:uid="{00000000-0005-0000-0000-000087570000}"/>
    <cellStyle name="년_■ 0908_사무직_이동_및_사무직_배치계획(案)-최종 6 8" xfId="22390" xr:uid="{00000000-0005-0000-0000-000088570000}"/>
    <cellStyle name="년_■ 0908_사무직_이동_및_사무직_배치계획(案)-최종 6 9" xfId="22391" xr:uid="{00000000-0005-0000-0000-000089570000}"/>
    <cellStyle name="년_■ 0908_사무직_이동_및_사무직_배치계획(案)-최종 7" xfId="22392" xr:uid="{00000000-0005-0000-0000-00008A570000}"/>
    <cellStyle name="년_■ 0908_사무직_이동_및_사무직_배치계획(案)-최종 7 2" xfId="22393" xr:uid="{00000000-0005-0000-0000-00008B570000}"/>
    <cellStyle name="년_■ 0908_사무직_이동_및_사무직_배치계획(案)-최종 7 2 2" xfId="22394" xr:uid="{00000000-0005-0000-0000-00008C570000}"/>
    <cellStyle name="년_■ 0908_사무직_이동_및_사무직_배치계획(案)-최종 7 2 3" xfId="22395" xr:uid="{00000000-0005-0000-0000-00008D570000}"/>
    <cellStyle name="년_■ 0908_사무직_이동_및_사무직_배치계획(案)-최종 7 2 4" xfId="22396" xr:uid="{00000000-0005-0000-0000-00008E570000}"/>
    <cellStyle name="년_■ 0908_사무직_이동_및_사무직_배치계획(案)-최종 7 2 5" xfId="22397" xr:uid="{00000000-0005-0000-0000-00008F570000}"/>
    <cellStyle name="년_■ 0908_사무직_이동_및_사무직_배치계획(案)-최종 7 3" xfId="22398" xr:uid="{00000000-0005-0000-0000-000090570000}"/>
    <cellStyle name="년_■ 0908_사무직_이동_및_사무직_배치계획(案)-최종 7 3 2" xfId="22399" xr:uid="{00000000-0005-0000-0000-000091570000}"/>
    <cellStyle name="년_■ 0908_사무직_이동_및_사무직_배치계획(案)-최종 7 3 3" xfId="22400" xr:uid="{00000000-0005-0000-0000-000092570000}"/>
    <cellStyle name="년_■ 0908_사무직_이동_및_사무직_배치계획(案)-최종 7 3 4" xfId="22401" xr:uid="{00000000-0005-0000-0000-000093570000}"/>
    <cellStyle name="년_■ 0908_사무직_이동_및_사무직_배치계획(案)-최종 7 3 5" xfId="22402" xr:uid="{00000000-0005-0000-0000-000094570000}"/>
    <cellStyle name="년_■ 0908_사무직_이동_및_사무직_배치계획(案)-최종 7 4" xfId="22403" xr:uid="{00000000-0005-0000-0000-000095570000}"/>
    <cellStyle name="년_■ 0908_사무직_이동_및_사무직_배치계획(案)-최종 7 4 2" xfId="22404" xr:uid="{00000000-0005-0000-0000-000096570000}"/>
    <cellStyle name="년_■ 0908_사무직_이동_및_사무직_배치계획(案)-최종 7 4 3" xfId="22405" xr:uid="{00000000-0005-0000-0000-000097570000}"/>
    <cellStyle name="년_■ 0908_사무직_이동_및_사무직_배치계획(案)-최종 7 4 4" xfId="22406" xr:uid="{00000000-0005-0000-0000-000098570000}"/>
    <cellStyle name="년_■ 0908_사무직_이동_및_사무직_배치계획(案)-최종 7 4 5" xfId="22407" xr:uid="{00000000-0005-0000-0000-000099570000}"/>
    <cellStyle name="년_■ 0908_사무직_이동_및_사무직_배치계획(案)-최종 7 5" xfId="22408" xr:uid="{00000000-0005-0000-0000-00009A570000}"/>
    <cellStyle name="년_■ 0908_사무직_이동_및_사무직_배치계획(案)-최종 7 6" xfId="22409" xr:uid="{00000000-0005-0000-0000-00009B570000}"/>
    <cellStyle name="년_■ 0908_사무직_이동_및_사무직_배치계획(案)-최종 7 7" xfId="22410" xr:uid="{00000000-0005-0000-0000-00009C570000}"/>
    <cellStyle name="년_■ 0908_사무직_이동_및_사무직_배치계획(案)-최종 7 8" xfId="22411" xr:uid="{00000000-0005-0000-0000-00009D570000}"/>
    <cellStyle name="년_■ 0908_사무직_이동_및_사무직_배치계획(案)-최종 8" xfId="22412" xr:uid="{00000000-0005-0000-0000-00009E570000}"/>
    <cellStyle name="년_■ 0908_사무직_이동_및_사무직_배치계획(案)-최종 8 2" xfId="22413" xr:uid="{00000000-0005-0000-0000-00009F570000}"/>
    <cellStyle name="년_■ 0908_사무직_이동_및_사무직_배치계획(案)-최종 8 2 2" xfId="22414" xr:uid="{00000000-0005-0000-0000-0000A0570000}"/>
    <cellStyle name="년_■ 0908_사무직_이동_및_사무직_배치계획(案)-최종 8 2 3" xfId="22415" xr:uid="{00000000-0005-0000-0000-0000A1570000}"/>
    <cellStyle name="년_■ 0908_사무직_이동_및_사무직_배치계획(案)-최종 8 2 4" xfId="22416" xr:uid="{00000000-0005-0000-0000-0000A2570000}"/>
    <cellStyle name="년_■ 0908_사무직_이동_및_사무직_배치계획(案)-최종 8 2 5" xfId="22417" xr:uid="{00000000-0005-0000-0000-0000A3570000}"/>
    <cellStyle name="년_■ 0908_사무직_이동_및_사무직_배치계획(案)-최종 8 3" xfId="22418" xr:uid="{00000000-0005-0000-0000-0000A4570000}"/>
    <cellStyle name="년_■ 0908_사무직_이동_및_사무직_배치계획(案)-최종 8 3 2" xfId="22419" xr:uid="{00000000-0005-0000-0000-0000A5570000}"/>
    <cellStyle name="년_■ 0908_사무직_이동_및_사무직_배치계획(案)-최종 8 3 3" xfId="22420" xr:uid="{00000000-0005-0000-0000-0000A6570000}"/>
    <cellStyle name="년_■ 0908_사무직_이동_및_사무직_배치계획(案)-최종 8 3 4" xfId="22421" xr:uid="{00000000-0005-0000-0000-0000A7570000}"/>
    <cellStyle name="년_■ 0908_사무직_이동_및_사무직_배치계획(案)-최종 8 3 5" xfId="22422" xr:uid="{00000000-0005-0000-0000-0000A8570000}"/>
    <cellStyle name="년_■ 0908_사무직_이동_및_사무직_배치계획(案)-최종 8 4" xfId="22423" xr:uid="{00000000-0005-0000-0000-0000A9570000}"/>
    <cellStyle name="년_■ 0908_사무직_이동_및_사무직_배치계획(案)-최종 8 4 2" xfId="22424" xr:uid="{00000000-0005-0000-0000-0000AA570000}"/>
    <cellStyle name="년_■ 0908_사무직_이동_및_사무직_배치계획(案)-최종 8 4 3" xfId="22425" xr:uid="{00000000-0005-0000-0000-0000AB570000}"/>
    <cellStyle name="년_■ 0908_사무직_이동_및_사무직_배치계획(案)-최종 8 4 4" xfId="22426" xr:uid="{00000000-0005-0000-0000-0000AC570000}"/>
    <cellStyle name="년_■ 0908_사무직_이동_및_사무직_배치계획(案)-최종 8 4 5" xfId="22427" xr:uid="{00000000-0005-0000-0000-0000AD570000}"/>
    <cellStyle name="년_■ 0908_사무직_이동_및_사무직_배치계획(案)-최종 8 5" xfId="22428" xr:uid="{00000000-0005-0000-0000-0000AE570000}"/>
    <cellStyle name="년_■ 0908_사무직_이동_및_사무직_배치계획(案)-최종 8 6" xfId="22429" xr:uid="{00000000-0005-0000-0000-0000AF570000}"/>
    <cellStyle name="년_■ 0908_사무직_이동_및_사무직_배치계획(案)-최종 8 7" xfId="22430" xr:uid="{00000000-0005-0000-0000-0000B0570000}"/>
    <cellStyle name="년_■ 0908_사무직_이동_및_사무직_배치계획(案)-최종 8 8" xfId="22431" xr:uid="{00000000-0005-0000-0000-0000B1570000}"/>
    <cellStyle name="년_■ 0908_사무직_이동_및_사무직_배치계획(案)-최종 9" xfId="22432" xr:uid="{00000000-0005-0000-0000-0000B2570000}"/>
    <cellStyle name="년_■ 0908_사무직_이동_및_사무직_배치계획(案)-최종 9 2" xfId="22433" xr:uid="{00000000-0005-0000-0000-0000B3570000}"/>
    <cellStyle name="년_■ 0908_사무직_이동_및_사무직_배치계획(案)-최종 9 2 2" xfId="22434" xr:uid="{00000000-0005-0000-0000-0000B4570000}"/>
    <cellStyle name="년_■ 0908_사무직_이동_및_사무직_배치계획(案)-최종 9 2 3" xfId="22435" xr:uid="{00000000-0005-0000-0000-0000B5570000}"/>
    <cellStyle name="년_■ 0908_사무직_이동_및_사무직_배치계획(案)-최종 9 2 4" xfId="22436" xr:uid="{00000000-0005-0000-0000-0000B6570000}"/>
    <cellStyle name="년_■ 0908_사무직_이동_및_사무직_배치계획(案)-최종 9 2 5" xfId="22437" xr:uid="{00000000-0005-0000-0000-0000B7570000}"/>
    <cellStyle name="년_■ 0908_사무직_이동_및_사무직_배치계획(案)-최종 9 3" xfId="22438" xr:uid="{00000000-0005-0000-0000-0000B8570000}"/>
    <cellStyle name="년_■ 0908_사무직_이동_및_사무직_배치계획(案)-최종 9 3 2" xfId="22439" xr:uid="{00000000-0005-0000-0000-0000B9570000}"/>
    <cellStyle name="년_■ 0908_사무직_이동_및_사무직_배치계획(案)-최종 9 3 3" xfId="22440" xr:uid="{00000000-0005-0000-0000-0000BA570000}"/>
    <cellStyle name="년_■ 0908_사무직_이동_및_사무직_배치계획(案)-최종 9 3 4" xfId="22441" xr:uid="{00000000-0005-0000-0000-0000BB570000}"/>
    <cellStyle name="년_■ 0908_사무직_이동_및_사무직_배치계획(案)-최종 9 3 5" xfId="22442" xr:uid="{00000000-0005-0000-0000-0000BC570000}"/>
    <cellStyle name="년_■ 0908_사무직_이동_및_사무직_배치계획(案)-최종 9 4" xfId="22443" xr:uid="{00000000-0005-0000-0000-0000BD570000}"/>
    <cellStyle name="년_■ 0908_사무직_이동_및_사무직_배치계획(案)-최종 9 4 2" xfId="22444" xr:uid="{00000000-0005-0000-0000-0000BE570000}"/>
    <cellStyle name="년_■ 0908_사무직_이동_및_사무직_배치계획(案)-최종 9 4 3" xfId="22445" xr:uid="{00000000-0005-0000-0000-0000BF570000}"/>
    <cellStyle name="년_■ 0908_사무직_이동_및_사무직_배치계획(案)-최종 9 4 4" xfId="22446" xr:uid="{00000000-0005-0000-0000-0000C0570000}"/>
    <cellStyle name="년_■ 0908_사무직_이동_및_사무직_배치계획(案)-최종 9 4 5" xfId="22447" xr:uid="{00000000-0005-0000-0000-0000C1570000}"/>
    <cellStyle name="년_■ 0908_사무직_이동_및_사무직_배치계획(案)-최종 9 5" xfId="22448" xr:uid="{00000000-0005-0000-0000-0000C2570000}"/>
    <cellStyle name="년_■ 0908_사무직_이동_및_사무직_배치계획(案)-최종 9 6" xfId="22449" xr:uid="{00000000-0005-0000-0000-0000C3570000}"/>
    <cellStyle name="년_■ 0908_사무직_이동_및_사무직_배치계획(案)-최종 9 7" xfId="22450" xr:uid="{00000000-0005-0000-0000-0000C4570000}"/>
    <cellStyle name="년_■ 0908_사무직_이동_및_사무직_배치계획(案)-최종 9 8" xfId="22451" xr:uid="{00000000-0005-0000-0000-0000C5570000}"/>
    <cellStyle name="년_■ 0908_사무직_이동_및_사무직_배치계획(案)-최종_★ 2009년도 사무직-사무전문직 급여인상안(작성)" xfId="22452" xr:uid="{00000000-0005-0000-0000-0000C6570000}"/>
    <cellStyle name="년_■ 0908_사무직_이동_및_사무직_배치계획(案)-최종_★ 2009년도 사무직-사무전문직 급여인상안(작성) 10" xfId="22453" xr:uid="{00000000-0005-0000-0000-0000C7570000}"/>
    <cellStyle name="년_■ 0908_사무직_이동_및_사무직_배치계획(案)-최종_★ 2009년도 사무직-사무전문직 급여인상안(작성) 2" xfId="22454" xr:uid="{00000000-0005-0000-0000-0000C8570000}"/>
    <cellStyle name="년_■ 0908_사무직_이동_및_사무직_배치계획(案)-최종_★ 2009년도 사무직-사무전문직 급여인상안(작성) 2 2" xfId="22455" xr:uid="{00000000-0005-0000-0000-0000C9570000}"/>
    <cellStyle name="년_■ 0908_사무직_이동_및_사무직_배치계획(案)-최종_★ 2009년도 사무직-사무전문직 급여인상안(작성) 2 2 10" xfId="22456" xr:uid="{00000000-0005-0000-0000-0000CA570000}"/>
    <cellStyle name="년_■ 0908_사무직_이동_및_사무직_배치계획(案)-최종_★ 2009년도 사무직-사무전문직 급여인상안(작성) 2 2 11" xfId="22457" xr:uid="{00000000-0005-0000-0000-0000CB570000}"/>
    <cellStyle name="년_■ 0908_사무직_이동_및_사무직_배치계획(案)-최종_★ 2009년도 사무직-사무전문직 급여인상안(작성) 2 2 12" xfId="22458" xr:uid="{00000000-0005-0000-0000-0000CC570000}"/>
    <cellStyle name="년_■ 0908_사무직_이동_및_사무직_배치계획(案)-최종_★ 2009년도 사무직-사무전문직 급여인상안(작성) 2 2 2" xfId="22459" xr:uid="{00000000-0005-0000-0000-0000CD570000}"/>
    <cellStyle name="년_■ 0908_사무직_이동_및_사무직_배치계획(案)-최종_★ 2009년도 사무직-사무전문직 급여인상안(작성) 2 2 2 10" xfId="22460" xr:uid="{00000000-0005-0000-0000-0000CE570000}"/>
    <cellStyle name="년_■ 0908_사무직_이동_및_사무직_배치계획(案)-최종_★ 2009년도 사무직-사무전문직 급여인상안(작성) 2 2 2 11" xfId="22461" xr:uid="{00000000-0005-0000-0000-0000CF570000}"/>
    <cellStyle name="년_■ 0908_사무직_이동_및_사무직_배치계획(案)-최종_★ 2009년도 사무직-사무전문직 급여인상안(작성) 2 2 2 12" xfId="22462" xr:uid="{00000000-0005-0000-0000-0000D0570000}"/>
    <cellStyle name="년_■ 0908_사무직_이동_및_사무직_배치계획(案)-최종_★ 2009년도 사무직-사무전문직 급여인상안(작성) 2 2 2 13" xfId="22463" xr:uid="{00000000-0005-0000-0000-0000D1570000}"/>
    <cellStyle name="년_■ 0908_사무직_이동_및_사무직_배치계획(案)-최종_★ 2009년도 사무직-사무전문직 급여인상안(작성) 2 2 2 2" xfId="22464" xr:uid="{00000000-0005-0000-0000-0000D2570000}"/>
    <cellStyle name="년_■ 0908_사무직_이동_및_사무직_배치계획(案)-최종_★ 2009년도 사무직-사무전문직 급여인상안(작성) 2 2 2 2 10" xfId="22465" xr:uid="{00000000-0005-0000-0000-0000D3570000}"/>
    <cellStyle name="년_■ 0908_사무직_이동_및_사무직_배치계획(案)-최종_★ 2009년도 사무직-사무전문직 급여인상안(작성) 2 2 2 2 11" xfId="22466" xr:uid="{00000000-0005-0000-0000-0000D4570000}"/>
    <cellStyle name="년_■ 0908_사무직_이동_및_사무직_배치계획(案)-최종_★ 2009년도 사무직-사무전문직 급여인상안(작성) 2 2 2 2 2" xfId="22467" xr:uid="{00000000-0005-0000-0000-0000D5570000}"/>
    <cellStyle name="년_■ 0908_사무직_이동_및_사무직_배치계획(案)-최종_★ 2009년도 사무직-사무전문직 급여인상안(작성) 2 2 2 2 2 2" xfId="22468" xr:uid="{00000000-0005-0000-0000-0000D6570000}"/>
    <cellStyle name="년_■ 0908_사무직_이동_및_사무직_배치계획(案)-최종_★ 2009년도 사무직-사무전문직 급여인상안(작성) 2 2 2 2 2 2 2" xfId="22469" xr:uid="{00000000-0005-0000-0000-0000D7570000}"/>
    <cellStyle name="년_■ 0908_사무직_이동_및_사무직_배치계획(案)-최종_★ 2009년도 사무직-사무전문직 급여인상안(작성) 2 2 2 2 2 2 3" xfId="22470" xr:uid="{00000000-0005-0000-0000-0000D8570000}"/>
    <cellStyle name="년_■ 0908_사무직_이동_및_사무직_배치계획(案)-최종_★ 2009년도 사무직-사무전문직 급여인상안(작성) 2 2 2 2 2 2 4" xfId="22471" xr:uid="{00000000-0005-0000-0000-0000D9570000}"/>
    <cellStyle name="년_■ 0908_사무직_이동_및_사무직_배치계획(案)-최종_★ 2009년도 사무직-사무전문직 급여인상안(작성) 2 2 2 2 2 2 5" xfId="22472" xr:uid="{00000000-0005-0000-0000-0000DA570000}"/>
    <cellStyle name="년_■ 0908_사무직_이동_및_사무직_배치계획(案)-최종_★ 2009년도 사무직-사무전문직 급여인상안(작성) 2 2 2 2 2 3" xfId="22473" xr:uid="{00000000-0005-0000-0000-0000DB570000}"/>
    <cellStyle name="년_■ 0908_사무직_이동_및_사무직_배치계획(案)-최종_★ 2009년도 사무직-사무전문직 급여인상안(작성) 2 2 2 2 2 3 2" xfId="22474" xr:uid="{00000000-0005-0000-0000-0000DC570000}"/>
    <cellStyle name="년_■ 0908_사무직_이동_및_사무직_배치계획(案)-최종_★ 2009년도 사무직-사무전문직 급여인상안(작성) 2 2 2 2 2 3 3" xfId="22475" xr:uid="{00000000-0005-0000-0000-0000DD570000}"/>
    <cellStyle name="년_■ 0908_사무직_이동_및_사무직_배치계획(案)-최종_★ 2009년도 사무직-사무전문직 급여인상안(작성) 2 2 2 2 2 3 4" xfId="22476" xr:uid="{00000000-0005-0000-0000-0000DE570000}"/>
    <cellStyle name="년_■ 0908_사무직_이동_및_사무직_배치계획(案)-최종_★ 2009년도 사무직-사무전문직 급여인상안(작성) 2 2 2 2 2 3 5" xfId="22477" xr:uid="{00000000-0005-0000-0000-0000DF570000}"/>
    <cellStyle name="년_■ 0908_사무직_이동_및_사무직_배치계획(案)-최종_★ 2009년도 사무직-사무전문직 급여인상안(작성) 2 2 2 2 2 4" xfId="22478" xr:uid="{00000000-0005-0000-0000-0000E0570000}"/>
    <cellStyle name="년_■ 0908_사무직_이동_및_사무직_배치계획(案)-최종_★ 2009년도 사무직-사무전문직 급여인상안(작성) 2 2 2 2 2 4 2" xfId="22479" xr:uid="{00000000-0005-0000-0000-0000E1570000}"/>
    <cellStyle name="년_■ 0908_사무직_이동_및_사무직_배치계획(案)-최종_★ 2009년도 사무직-사무전문직 급여인상안(작성) 2 2 2 2 2 4 3" xfId="22480" xr:uid="{00000000-0005-0000-0000-0000E2570000}"/>
    <cellStyle name="년_■ 0908_사무직_이동_및_사무직_배치계획(案)-최종_★ 2009년도 사무직-사무전문직 급여인상안(작성) 2 2 2 2 2 4 4" xfId="22481" xr:uid="{00000000-0005-0000-0000-0000E3570000}"/>
    <cellStyle name="년_■ 0908_사무직_이동_및_사무직_배치계획(案)-최종_★ 2009년도 사무직-사무전문직 급여인상안(작성) 2 2 2 2 2 4 5" xfId="22482" xr:uid="{00000000-0005-0000-0000-0000E4570000}"/>
    <cellStyle name="년_■ 0908_사무직_이동_및_사무직_배치계획(案)-최종_★ 2009년도 사무직-사무전문직 급여인상안(작성) 2 2 2 2 2 5" xfId="22483" xr:uid="{00000000-0005-0000-0000-0000E5570000}"/>
    <cellStyle name="년_■ 0908_사무직_이동_및_사무직_배치계획(案)-최종_★ 2009년도 사무직-사무전문직 급여인상안(작성) 2 2 2 2 2 6" xfId="22484" xr:uid="{00000000-0005-0000-0000-0000E6570000}"/>
    <cellStyle name="년_■ 0908_사무직_이동_및_사무직_배치계획(案)-최종_★ 2009년도 사무직-사무전문직 급여인상안(작성) 2 2 2 2 2 7" xfId="22485" xr:uid="{00000000-0005-0000-0000-0000E7570000}"/>
    <cellStyle name="년_■ 0908_사무직_이동_및_사무직_배치계획(案)-최종_★ 2009년도 사무직-사무전문직 급여인상안(작성) 2 2 2 2 2 8" xfId="22486" xr:uid="{00000000-0005-0000-0000-0000E8570000}"/>
    <cellStyle name="년_■ 0908_사무직_이동_및_사무직_배치계획(案)-최종_★ 2009년도 사무직-사무전문직 급여인상안(작성) 2 2 2 2 3" xfId="22487" xr:uid="{00000000-0005-0000-0000-0000E9570000}"/>
    <cellStyle name="년_■ 0908_사무직_이동_및_사무직_배치계획(案)-최종_★ 2009년도 사무직-사무전문직 급여인상안(작성) 2 2 2 2 3 2" xfId="22488" xr:uid="{00000000-0005-0000-0000-0000EA570000}"/>
    <cellStyle name="년_■ 0908_사무직_이동_및_사무직_배치계획(案)-최종_★ 2009년도 사무직-사무전문직 급여인상안(작성) 2 2 2 2 3 2 2" xfId="22489" xr:uid="{00000000-0005-0000-0000-0000EB570000}"/>
    <cellStyle name="년_■ 0908_사무직_이동_및_사무직_배치계획(案)-최종_★ 2009년도 사무직-사무전문직 급여인상안(작성) 2 2 2 2 3 2 3" xfId="22490" xr:uid="{00000000-0005-0000-0000-0000EC570000}"/>
    <cellStyle name="년_■ 0908_사무직_이동_및_사무직_배치계획(案)-최종_★ 2009년도 사무직-사무전문직 급여인상안(작성) 2 2 2 2 3 2 4" xfId="22491" xr:uid="{00000000-0005-0000-0000-0000ED570000}"/>
    <cellStyle name="년_■ 0908_사무직_이동_및_사무직_배치계획(案)-최종_★ 2009년도 사무직-사무전문직 급여인상안(작성) 2 2 2 2 3 2 5" xfId="22492" xr:uid="{00000000-0005-0000-0000-0000EE570000}"/>
    <cellStyle name="년_■ 0908_사무직_이동_및_사무직_배치계획(案)-최종_★ 2009년도 사무직-사무전문직 급여인상안(작성) 2 2 2 2 3 3" xfId="22493" xr:uid="{00000000-0005-0000-0000-0000EF570000}"/>
    <cellStyle name="년_■ 0908_사무직_이동_및_사무직_배치계획(案)-최종_★ 2009년도 사무직-사무전문직 급여인상안(작성) 2 2 2 2 3 3 2" xfId="22494" xr:uid="{00000000-0005-0000-0000-0000F0570000}"/>
    <cellStyle name="년_■ 0908_사무직_이동_및_사무직_배치계획(案)-최종_★ 2009년도 사무직-사무전문직 급여인상안(작성) 2 2 2 2 3 3 3" xfId="22495" xr:uid="{00000000-0005-0000-0000-0000F1570000}"/>
    <cellStyle name="년_■ 0908_사무직_이동_및_사무직_배치계획(案)-최종_★ 2009년도 사무직-사무전문직 급여인상안(작성) 2 2 2 2 3 3 4" xfId="22496" xr:uid="{00000000-0005-0000-0000-0000F2570000}"/>
    <cellStyle name="년_■ 0908_사무직_이동_및_사무직_배치계획(案)-최종_★ 2009년도 사무직-사무전문직 급여인상안(작성) 2 2 2 2 3 3 5" xfId="22497" xr:uid="{00000000-0005-0000-0000-0000F3570000}"/>
    <cellStyle name="년_■ 0908_사무직_이동_및_사무직_배치계획(案)-최종_★ 2009년도 사무직-사무전문직 급여인상안(작성) 2 2 2 2 3 4" xfId="22498" xr:uid="{00000000-0005-0000-0000-0000F4570000}"/>
    <cellStyle name="년_■ 0908_사무직_이동_및_사무직_배치계획(案)-최종_★ 2009년도 사무직-사무전문직 급여인상안(작성) 2 2 2 2 3 4 2" xfId="22499" xr:uid="{00000000-0005-0000-0000-0000F5570000}"/>
    <cellStyle name="년_■ 0908_사무직_이동_및_사무직_배치계획(案)-최종_★ 2009년도 사무직-사무전문직 급여인상안(작성) 2 2 2 2 3 4 3" xfId="22500" xr:uid="{00000000-0005-0000-0000-0000F6570000}"/>
    <cellStyle name="년_■ 0908_사무직_이동_및_사무직_배치계획(案)-최종_★ 2009년도 사무직-사무전문직 급여인상안(작성) 2 2 2 2 3 4 4" xfId="22501" xr:uid="{00000000-0005-0000-0000-0000F7570000}"/>
    <cellStyle name="년_■ 0908_사무직_이동_및_사무직_배치계획(案)-최종_★ 2009년도 사무직-사무전문직 급여인상안(작성) 2 2 2 2 3 4 5" xfId="22502" xr:uid="{00000000-0005-0000-0000-0000F8570000}"/>
    <cellStyle name="년_■ 0908_사무직_이동_및_사무직_배치계획(案)-최종_★ 2009년도 사무직-사무전문직 급여인상안(작성) 2 2 2 2 3 5" xfId="22503" xr:uid="{00000000-0005-0000-0000-0000F9570000}"/>
    <cellStyle name="년_■ 0908_사무직_이동_및_사무직_배치계획(案)-최종_★ 2009년도 사무직-사무전문직 급여인상안(작성) 2 2 2 2 3 6" xfId="22504" xr:uid="{00000000-0005-0000-0000-0000FA570000}"/>
    <cellStyle name="년_■ 0908_사무직_이동_및_사무직_배치계획(案)-최종_★ 2009년도 사무직-사무전문직 급여인상안(작성) 2 2 2 2 3 7" xfId="22505" xr:uid="{00000000-0005-0000-0000-0000FB570000}"/>
    <cellStyle name="년_■ 0908_사무직_이동_및_사무직_배치계획(案)-최종_★ 2009년도 사무직-사무전문직 급여인상안(작성) 2 2 2 2 3 8" xfId="22506" xr:uid="{00000000-0005-0000-0000-0000FC570000}"/>
    <cellStyle name="년_■ 0908_사무직_이동_및_사무직_배치계획(案)-최종_★ 2009년도 사무직-사무전문직 급여인상안(작성) 2 2 2 2 4" xfId="22507" xr:uid="{00000000-0005-0000-0000-0000FD570000}"/>
    <cellStyle name="년_■ 0908_사무직_이동_및_사무직_배치계획(案)-최종_★ 2009년도 사무직-사무전문직 급여인상안(작성) 2 2 2 2 4 2" xfId="22508" xr:uid="{00000000-0005-0000-0000-0000FE570000}"/>
    <cellStyle name="년_■ 0908_사무직_이동_및_사무직_배치계획(案)-최종_★ 2009년도 사무직-사무전문직 급여인상안(작성) 2 2 2 2 4 2 2" xfId="22509" xr:uid="{00000000-0005-0000-0000-0000FF570000}"/>
    <cellStyle name="년_■ 0908_사무직_이동_및_사무직_배치계획(案)-최종_★ 2009년도 사무직-사무전문직 급여인상안(작성) 2 2 2 2 4 2 3" xfId="22510" xr:uid="{00000000-0005-0000-0000-000000580000}"/>
    <cellStyle name="년_■ 0908_사무직_이동_및_사무직_배치계획(案)-최종_★ 2009년도 사무직-사무전문직 급여인상안(작성) 2 2 2 2 4 2 4" xfId="22511" xr:uid="{00000000-0005-0000-0000-000001580000}"/>
    <cellStyle name="년_■ 0908_사무직_이동_및_사무직_배치계획(案)-최종_★ 2009년도 사무직-사무전문직 급여인상안(작성) 2 2 2 2 4 2 5" xfId="22512" xr:uid="{00000000-0005-0000-0000-000002580000}"/>
    <cellStyle name="년_■ 0908_사무직_이동_및_사무직_배치계획(案)-최종_★ 2009년도 사무직-사무전문직 급여인상안(작성) 2 2 2 2 4 3" xfId="22513" xr:uid="{00000000-0005-0000-0000-000003580000}"/>
    <cellStyle name="년_■ 0908_사무직_이동_및_사무직_배치계획(案)-최종_★ 2009년도 사무직-사무전문직 급여인상안(작성) 2 2 2 2 4 3 2" xfId="22514" xr:uid="{00000000-0005-0000-0000-000004580000}"/>
    <cellStyle name="년_■ 0908_사무직_이동_및_사무직_배치계획(案)-최종_★ 2009년도 사무직-사무전문직 급여인상안(작성) 2 2 2 2 4 3 3" xfId="22515" xr:uid="{00000000-0005-0000-0000-000005580000}"/>
    <cellStyle name="년_■ 0908_사무직_이동_및_사무직_배치계획(案)-최종_★ 2009년도 사무직-사무전문직 급여인상안(작성) 2 2 2 2 4 3 4" xfId="22516" xr:uid="{00000000-0005-0000-0000-000006580000}"/>
    <cellStyle name="년_■ 0908_사무직_이동_및_사무직_배치계획(案)-최종_★ 2009년도 사무직-사무전문직 급여인상안(작성) 2 2 2 2 4 3 5" xfId="22517" xr:uid="{00000000-0005-0000-0000-000007580000}"/>
    <cellStyle name="년_■ 0908_사무직_이동_및_사무직_배치계획(案)-최종_★ 2009년도 사무직-사무전문직 급여인상안(작성) 2 2 2 2 4 4" xfId="22518" xr:uid="{00000000-0005-0000-0000-000008580000}"/>
    <cellStyle name="년_■ 0908_사무직_이동_및_사무직_배치계획(案)-최종_★ 2009년도 사무직-사무전문직 급여인상안(작성) 2 2 2 2 4 4 2" xfId="22519" xr:uid="{00000000-0005-0000-0000-000009580000}"/>
    <cellStyle name="년_■ 0908_사무직_이동_및_사무직_배치계획(案)-최종_★ 2009년도 사무직-사무전문직 급여인상안(작성) 2 2 2 2 4 4 3" xfId="22520" xr:uid="{00000000-0005-0000-0000-00000A580000}"/>
    <cellStyle name="년_■ 0908_사무직_이동_및_사무직_배치계획(案)-최종_★ 2009년도 사무직-사무전문직 급여인상안(작성) 2 2 2 2 4 4 4" xfId="22521" xr:uid="{00000000-0005-0000-0000-00000B580000}"/>
    <cellStyle name="년_■ 0908_사무직_이동_및_사무직_배치계획(案)-최종_★ 2009년도 사무직-사무전문직 급여인상안(작성) 2 2 2 2 4 4 5" xfId="22522" xr:uid="{00000000-0005-0000-0000-00000C580000}"/>
    <cellStyle name="년_■ 0908_사무직_이동_및_사무직_배치계획(案)-최종_★ 2009년도 사무직-사무전문직 급여인상안(작성) 2 2 2 2 4 5" xfId="22523" xr:uid="{00000000-0005-0000-0000-00000D580000}"/>
    <cellStyle name="년_■ 0908_사무직_이동_및_사무직_배치계획(案)-최종_★ 2009년도 사무직-사무전문직 급여인상안(작성) 2 2 2 2 4 6" xfId="22524" xr:uid="{00000000-0005-0000-0000-00000E580000}"/>
    <cellStyle name="년_■ 0908_사무직_이동_및_사무직_배치계획(案)-최종_★ 2009년도 사무직-사무전문직 급여인상안(작성) 2 2 2 2 4 7" xfId="22525" xr:uid="{00000000-0005-0000-0000-00000F580000}"/>
    <cellStyle name="년_■ 0908_사무직_이동_및_사무직_배치계획(案)-최종_★ 2009년도 사무직-사무전문직 급여인상안(작성) 2 2 2 2 4 8" xfId="22526" xr:uid="{00000000-0005-0000-0000-000010580000}"/>
    <cellStyle name="년_■ 0908_사무직_이동_및_사무직_배치계획(案)-최종_★ 2009년도 사무직-사무전문직 급여인상안(작성) 2 2 2 2 5" xfId="22527" xr:uid="{00000000-0005-0000-0000-000011580000}"/>
    <cellStyle name="년_■ 0908_사무직_이동_및_사무직_배치계획(案)-최종_★ 2009년도 사무직-사무전문직 급여인상안(작성) 2 2 2 2 5 2" xfId="22528" xr:uid="{00000000-0005-0000-0000-000012580000}"/>
    <cellStyle name="년_■ 0908_사무직_이동_및_사무직_배치계획(案)-최종_★ 2009년도 사무직-사무전문직 급여인상안(작성) 2 2 2 2 5 3" xfId="22529" xr:uid="{00000000-0005-0000-0000-000013580000}"/>
    <cellStyle name="년_■ 0908_사무직_이동_및_사무직_배치계획(案)-최종_★ 2009년도 사무직-사무전문직 급여인상안(작성) 2 2 2 2 5 4" xfId="22530" xr:uid="{00000000-0005-0000-0000-000014580000}"/>
    <cellStyle name="년_■ 0908_사무직_이동_및_사무직_배치계획(案)-최종_★ 2009년도 사무직-사무전문직 급여인상안(작성) 2 2 2 2 5 5" xfId="22531" xr:uid="{00000000-0005-0000-0000-000015580000}"/>
    <cellStyle name="년_■ 0908_사무직_이동_및_사무직_배치계획(案)-최종_★ 2009년도 사무직-사무전문직 급여인상안(작성) 2 2 2 2 6" xfId="22532" xr:uid="{00000000-0005-0000-0000-000016580000}"/>
    <cellStyle name="년_■ 0908_사무직_이동_및_사무직_배치계획(案)-최종_★ 2009년도 사무직-사무전문직 급여인상안(작성) 2 2 2 2 6 2" xfId="22533" xr:uid="{00000000-0005-0000-0000-000017580000}"/>
    <cellStyle name="년_■ 0908_사무직_이동_및_사무직_배치계획(案)-최종_★ 2009년도 사무직-사무전문직 급여인상안(작성) 2 2 2 2 6 3" xfId="22534" xr:uid="{00000000-0005-0000-0000-000018580000}"/>
    <cellStyle name="년_■ 0908_사무직_이동_및_사무직_배치계획(案)-최종_★ 2009년도 사무직-사무전문직 급여인상안(작성) 2 2 2 2 6 4" xfId="22535" xr:uid="{00000000-0005-0000-0000-000019580000}"/>
    <cellStyle name="년_■ 0908_사무직_이동_및_사무직_배치계획(案)-최종_★ 2009년도 사무직-사무전문직 급여인상안(작성) 2 2 2 2 6 5" xfId="22536" xr:uid="{00000000-0005-0000-0000-00001A580000}"/>
    <cellStyle name="년_■ 0908_사무직_이동_및_사무직_배치계획(案)-최종_★ 2009년도 사무직-사무전문직 급여인상안(작성) 2 2 2 2 7" xfId="22537" xr:uid="{00000000-0005-0000-0000-00001B580000}"/>
    <cellStyle name="년_■ 0908_사무직_이동_및_사무직_배치계획(案)-최종_★ 2009년도 사무직-사무전문직 급여인상안(작성) 2 2 2 2 7 2" xfId="22538" xr:uid="{00000000-0005-0000-0000-00001C580000}"/>
    <cellStyle name="년_■ 0908_사무직_이동_및_사무직_배치계획(案)-최종_★ 2009년도 사무직-사무전문직 급여인상안(작성) 2 2 2 2 7 3" xfId="22539" xr:uid="{00000000-0005-0000-0000-00001D580000}"/>
    <cellStyle name="년_■ 0908_사무직_이동_및_사무직_배치계획(案)-최종_★ 2009년도 사무직-사무전문직 급여인상안(작성) 2 2 2 2 7 4" xfId="22540" xr:uid="{00000000-0005-0000-0000-00001E580000}"/>
    <cellStyle name="년_■ 0908_사무직_이동_및_사무직_배치계획(案)-최종_★ 2009년도 사무직-사무전문직 급여인상안(작성) 2 2 2 2 7 5" xfId="22541" xr:uid="{00000000-0005-0000-0000-00001F580000}"/>
    <cellStyle name="년_■ 0908_사무직_이동_및_사무직_배치계획(案)-최종_★ 2009년도 사무직-사무전문직 급여인상안(작성) 2 2 2 2 8" xfId="22542" xr:uid="{00000000-0005-0000-0000-000020580000}"/>
    <cellStyle name="년_■ 0908_사무직_이동_및_사무직_배치계획(案)-최종_★ 2009년도 사무직-사무전문직 급여인상안(작성) 2 2 2 2 9" xfId="22543" xr:uid="{00000000-0005-0000-0000-000021580000}"/>
    <cellStyle name="년_■ 0908_사무직_이동_및_사무직_배치계획(案)-최종_★ 2009년도 사무직-사무전문직 급여인상안(작성) 2 2 2 3" xfId="22544" xr:uid="{00000000-0005-0000-0000-000022580000}"/>
    <cellStyle name="년_■ 0908_사무직_이동_및_사무직_배치계획(案)-최종_★ 2009년도 사무직-사무전문직 급여인상안(작성) 2 2 2 3 10" xfId="22545" xr:uid="{00000000-0005-0000-0000-000023580000}"/>
    <cellStyle name="년_■ 0908_사무직_이동_및_사무직_배치계획(案)-최종_★ 2009년도 사무직-사무전문직 급여인상안(작성) 2 2 2 3 11" xfId="22546" xr:uid="{00000000-0005-0000-0000-000024580000}"/>
    <cellStyle name="년_■ 0908_사무직_이동_및_사무직_배치계획(案)-최종_★ 2009년도 사무직-사무전문직 급여인상안(작성) 2 2 2 3 2" xfId="22547" xr:uid="{00000000-0005-0000-0000-000025580000}"/>
    <cellStyle name="년_■ 0908_사무직_이동_및_사무직_배치계획(案)-최종_★ 2009년도 사무직-사무전문직 급여인상안(작성) 2 2 2 3 2 2" xfId="22548" xr:uid="{00000000-0005-0000-0000-000026580000}"/>
    <cellStyle name="년_■ 0908_사무직_이동_및_사무직_배치계획(案)-최종_★ 2009년도 사무직-사무전문직 급여인상안(작성) 2 2 2 3 2 2 2" xfId="22549" xr:uid="{00000000-0005-0000-0000-000027580000}"/>
    <cellStyle name="년_■ 0908_사무직_이동_및_사무직_배치계획(案)-최종_★ 2009년도 사무직-사무전문직 급여인상안(작성) 2 2 2 3 2 2 3" xfId="22550" xr:uid="{00000000-0005-0000-0000-000028580000}"/>
    <cellStyle name="년_■ 0908_사무직_이동_및_사무직_배치계획(案)-최종_★ 2009년도 사무직-사무전문직 급여인상안(작성) 2 2 2 3 2 2 4" xfId="22551" xr:uid="{00000000-0005-0000-0000-000029580000}"/>
    <cellStyle name="년_■ 0908_사무직_이동_및_사무직_배치계획(案)-최종_★ 2009년도 사무직-사무전문직 급여인상안(작성) 2 2 2 3 2 2 5" xfId="22552" xr:uid="{00000000-0005-0000-0000-00002A580000}"/>
    <cellStyle name="년_■ 0908_사무직_이동_및_사무직_배치계획(案)-최종_★ 2009년도 사무직-사무전문직 급여인상안(작성) 2 2 2 3 2 3" xfId="22553" xr:uid="{00000000-0005-0000-0000-00002B580000}"/>
    <cellStyle name="년_■ 0908_사무직_이동_및_사무직_배치계획(案)-최종_★ 2009년도 사무직-사무전문직 급여인상안(작성) 2 2 2 3 2 3 2" xfId="22554" xr:uid="{00000000-0005-0000-0000-00002C580000}"/>
    <cellStyle name="년_■ 0908_사무직_이동_및_사무직_배치계획(案)-최종_★ 2009년도 사무직-사무전문직 급여인상안(작성) 2 2 2 3 2 3 3" xfId="22555" xr:uid="{00000000-0005-0000-0000-00002D580000}"/>
    <cellStyle name="년_■ 0908_사무직_이동_및_사무직_배치계획(案)-최종_★ 2009년도 사무직-사무전문직 급여인상안(작성) 2 2 2 3 2 3 4" xfId="22556" xr:uid="{00000000-0005-0000-0000-00002E580000}"/>
    <cellStyle name="년_■ 0908_사무직_이동_및_사무직_배치계획(案)-최종_★ 2009년도 사무직-사무전문직 급여인상안(작성) 2 2 2 3 2 3 5" xfId="22557" xr:uid="{00000000-0005-0000-0000-00002F580000}"/>
    <cellStyle name="년_■ 0908_사무직_이동_및_사무직_배치계획(案)-최종_★ 2009년도 사무직-사무전문직 급여인상안(작성) 2 2 2 3 2 4" xfId="22558" xr:uid="{00000000-0005-0000-0000-000030580000}"/>
    <cellStyle name="년_■ 0908_사무직_이동_및_사무직_배치계획(案)-최종_★ 2009년도 사무직-사무전문직 급여인상안(작성) 2 2 2 3 2 4 2" xfId="22559" xr:uid="{00000000-0005-0000-0000-000031580000}"/>
    <cellStyle name="년_■ 0908_사무직_이동_및_사무직_배치계획(案)-최종_★ 2009년도 사무직-사무전문직 급여인상안(작성) 2 2 2 3 2 4 3" xfId="22560" xr:uid="{00000000-0005-0000-0000-000032580000}"/>
    <cellStyle name="년_■ 0908_사무직_이동_및_사무직_배치계획(案)-최종_★ 2009년도 사무직-사무전문직 급여인상안(작성) 2 2 2 3 2 4 4" xfId="22561" xr:uid="{00000000-0005-0000-0000-000033580000}"/>
    <cellStyle name="년_■ 0908_사무직_이동_및_사무직_배치계획(案)-최종_★ 2009년도 사무직-사무전문직 급여인상안(작성) 2 2 2 3 2 4 5" xfId="22562" xr:uid="{00000000-0005-0000-0000-000034580000}"/>
    <cellStyle name="년_■ 0908_사무직_이동_및_사무직_배치계획(案)-최종_★ 2009년도 사무직-사무전문직 급여인상안(작성) 2 2 2 3 2 5" xfId="22563" xr:uid="{00000000-0005-0000-0000-000035580000}"/>
    <cellStyle name="년_■ 0908_사무직_이동_및_사무직_배치계획(案)-최종_★ 2009년도 사무직-사무전문직 급여인상안(작성) 2 2 2 3 2 6" xfId="22564" xr:uid="{00000000-0005-0000-0000-000036580000}"/>
    <cellStyle name="년_■ 0908_사무직_이동_및_사무직_배치계획(案)-최종_★ 2009년도 사무직-사무전문직 급여인상안(작성) 2 2 2 3 2 7" xfId="22565" xr:uid="{00000000-0005-0000-0000-000037580000}"/>
    <cellStyle name="년_■ 0908_사무직_이동_및_사무직_배치계획(案)-최종_★ 2009년도 사무직-사무전문직 급여인상안(작성) 2 2 2 3 2 8" xfId="22566" xr:uid="{00000000-0005-0000-0000-000038580000}"/>
    <cellStyle name="년_■ 0908_사무직_이동_및_사무직_배치계획(案)-최종_★ 2009년도 사무직-사무전문직 급여인상안(작성) 2 2 2 3 3" xfId="22567" xr:uid="{00000000-0005-0000-0000-000039580000}"/>
    <cellStyle name="년_■ 0908_사무직_이동_및_사무직_배치계획(案)-최종_★ 2009년도 사무직-사무전문직 급여인상안(작성) 2 2 2 3 3 2" xfId="22568" xr:uid="{00000000-0005-0000-0000-00003A580000}"/>
    <cellStyle name="년_■ 0908_사무직_이동_및_사무직_배치계획(案)-최종_★ 2009년도 사무직-사무전문직 급여인상안(작성) 2 2 2 3 3 2 2" xfId="22569" xr:uid="{00000000-0005-0000-0000-00003B580000}"/>
    <cellStyle name="년_■ 0908_사무직_이동_및_사무직_배치계획(案)-최종_★ 2009년도 사무직-사무전문직 급여인상안(작성) 2 2 2 3 3 2 3" xfId="22570" xr:uid="{00000000-0005-0000-0000-00003C580000}"/>
    <cellStyle name="년_■ 0908_사무직_이동_및_사무직_배치계획(案)-최종_★ 2009년도 사무직-사무전문직 급여인상안(작성) 2 2 2 3 3 2 4" xfId="22571" xr:uid="{00000000-0005-0000-0000-00003D580000}"/>
    <cellStyle name="년_■ 0908_사무직_이동_및_사무직_배치계획(案)-최종_★ 2009년도 사무직-사무전문직 급여인상안(작성) 2 2 2 3 3 2 5" xfId="22572" xr:uid="{00000000-0005-0000-0000-00003E580000}"/>
    <cellStyle name="년_■ 0908_사무직_이동_및_사무직_배치계획(案)-최종_★ 2009년도 사무직-사무전문직 급여인상안(작성) 2 2 2 3 3 3" xfId="22573" xr:uid="{00000000-0005-0000-0000-00003F580000}"/>
    <cellStyle name="년_■ 0908_사무직_이동_및_사무직_배치계획(案)-최종_★ 2009년도 사무직-사무전문직 급여인상안(작성) 2 2 2 3 3 3 2" xfId="22574" xr:uid="{00000000-0005-0000-0000-000040580000}"/>
    <cellStyle name="년_■ 0908_사무직_이동_및_사무직_배치계획(案)-최종_★ 2009년도 사무직-사무전문직 급여인상안(작성) 2 2 2 3 3 3 3" xfId="22575" xr:uid="{00000000-0005-0000-0000-000041580000}"/>
    <cellStyle name="년_■ 0908_사무직_이동_및_사무직_배치계획(案)-최종_★ 2009년도 사무직-사무전문직 급여인상안(작성) 2 2 2 3 3 3 4" xfId="22576" xr:uid="{00000000-0005-0000-0000-000042580000}"/>
    <cellStyle name="년_■ 0908_사무직_이동_및_사무직_배치계획(案)-최종_★ 2009년도 사무직-사무전문직 급여인상안(작성) 2 2 2 3 3 3 5" xfId="22577" xr:uid="{00000000-0005-0000-0000-000043580000}"/>
    <cellStyle name="년_■ 0908_사무직_이동_및_사무직_배치계획(案)-최종_★ 2009년도 사무직-사무전문직 급여인상안(작성) 2 2 2 3 3 4" xfId="22578" xr:uid="{00000000-0005-0000-0000-000044580000}"/>
    <cellStyle name="년_■ 0908_사무직_이동_및_사무직_배치계획(案)-최종_★ 2009년도 사무직-사무전문직 급여인상안(작성) 2 2 2 3 3 4 2" xfId="22579" xr:uid="{00000000-0005-0000-0000-000045580000}"/>
    <cellStyle name="년_■ 0908_사무직_이동_및_사무직_배치계획(案)-최종_★ 2009년도 사무직-사무전문직 급여인상안(작성) 2 2 2 3 3 4 3" xfId="22580" xr:uid="{00000000-0005-0000-0000-000046580000}"/>
    <cellStyle name="년_■ 0908_사무직_이동_및_사무직_배치계획(案)-최종_★ 2009년도 사무직-사무전문직 급여인상안(작성) 2 2 2 3 3 4 4" xfId="22581" xr:uid="{00000000-0005-0000-0000-000047580000}"/>
    <cellStyle name="년_■ 0908_사무직_이동_및_사무직_배치계획(案)-최종_★ 2009년도 사무직-사무전문직 급여인상안(작성) 2 2 2 3 3 4 5" xfId="22582" xr:uid="{00000000-0005-0000-0000-000048580000}"/>
    <cellStyle name="년_■ 0908_사무직_이동_및_사무직_배치계획(案)-최종_★ 2009년도 사무직-사무전문직 급여인상안(작성) 2 2 2 3 3 5" xfId="22583" xr:uid="{00000000-0005-0000-0000-000049580000}"/>
    <cellStyle name="년_■ 0908_사무직_이동_및_사무직_배치계획(案)-최종_★ 2009년도 사무직-사무전문직 급여인상안(작성) 2 2 2 3 3 6" xfId="22584" xr:uid="{00000000-0005-0000-0000-00004A580000}"/>
    <cellStyle name="년_■ 0908_사무직_이동_및_사무직_배치계획(案)-최종_★ 2009년도 사무직-사무전문직 급여인상안(작성) 2 2 2 3 3 7" xfId="22585" xr:uid="{00000000-0005-0000-0000-00004B580000}"/>
    <cellStyle name="년_■ 0908_사무직_이동_및_사무직_배치계획(案)-최종_★ 2009년도 사무직-사무전문직 급여인상안(작성) 2 2 2 3 3 8" xfId="22586" xr:uid="{00000000-0005-0000-0000-00004C580000}"/>
    <cellStyle name="년_■ 0908_사무직_이동_및_사무직_배치계획(案)-최종_★ 2009년도 사무직-사무전문직 급여인상안(작성) 2 2 2 3 4" xfId="22587" xr:uid="{00000000-0005-0000-0000-00004D580000}"/>
    <cellStyle name="년_■ 0908_사무직_이동_및_사무직_배치계획(案)-최종_★ 2009년도 사무직-사무전문직 급여인상안(작성) 2 2 2 3 4 2" xfId="22588" xr:uid="{00000000-0005-0000-0000-00004E580000}"/>
    <cellStyle name="년_■ 0908_사무직_이동_및_사무직_배치계획(案)-최종_★ 2009년도 사무직-사무전문직 급여인상안(작성) 2 2 2 3 4 2 2" xfId="22589" xr:uid="{00000000-0005-0000-0000-00004F580000}"/>
    <cellStyle name="년_■ 0908_사무직_이동_및_사무직_배치계획(案)-최종_★ 2009년도 사무직-사무전문직 급여인상안(작성) 2 2 2 3 4 2 3" xfId="22590" xr:uid="{00000000-0005-0000-0000-000050580000}"/>
    <cellStyle name="년_■ 0908_사무직_이동_및_사무직_배치계획(案)-최종_★ 2009년도 사무직-사무전문직 급여인상안(작성) 2 2 2 3 4 2 4" xfId="22591" xr:uid="{00000000-0005-0000-0000-000051580000}"/>
    <cellStyle name="년_■ 0908_사무직_이동_및_사무직_배치계획(案)-최종_★ 2009년도 사무직-사무전문직 급여인상안(작성) 2 2 2 3 4 2 5" xfId="22592" xr:uid="{00000000-0005-0000-0000-000052580000}"/>
    <cellStyle name="년_■ 0908_사무직_이동_및_사무직_배치계획(案)-최종_★ 2009년도 사무직-사무전문직 급여인상안(작성) 2 2 2 3 4 3" xfId="22593" xr:uid="{00000000-0005-0000-0000-000053580000}"/>
    <cellStyle name="년_■ 0908_사무직_이동_및_사무직_배치계획(案)-최종_★ 2009년도 사무직-사무전문직 급여인상안(작성) 2 2 2 3 4 3 2" xfId="22594" xr:uid="{00000000-0005-0000-0000-000054580000}"/>
    <cellStyle name="년_■ 0908_사무직_이동_및_사무직_배치계획(案)-최종_★ 2009년도 사무직-사무전문직 급여인상안(작성) 2 2 2 3 4 3 3" xfId="22595" xr:uid="{00000000-0005-0000-0000-000055580000}"/>
    <cellStyle name="년_■ 0908_사무직_이동_및_사무직_배치계획(案)-최종_★ 2009년도 사무직-사무전문직 급여인상안(작성) 2 2 2 3 4 3 4" xfId="22596" xr:uid="{00000000-0005-0000-0000-000056580000}"/>
    <cellStyle name="년_■ 0908_사무직_이동_및_사무직_배치계획(案)-최종_★ 2009년도 사무직-사무전문직 급여인상안(작성) 2 2 2 3 4 3 5" xfId="22597" xr:uid="{00000000-0005-0000-0000-000057580000}"/>
    <cellStyle name="년_■ 0908_사무직_이동_및_사무직_배치계획(案)-최종_★ 2009년도 사무직-사무전문직 급여인상안(작성) 2 2 2 3 4 4" xfId="22598" xr:uid="{00000000-0005-0000-0000-000058580000}"/>
    <cellStyle name="년_■ 0908_사무직_이동_및_사무직_배치계획(案)-최종_★ 2009년도 사무직-사무전문직 급여인상안(작성) 2 2 2 3 4 4 2" xfId="22599" xr:uid="{00000000-0005-0000-0000-000059580000}"/>
    <cellStyle name="년_■ 0908_사무직_이동_및_사무직_배치계획(案)-최종_★ 2009년도 사무직-사무전문직 급여인상안(작성) 2 2 2 3 4 4 3" xfId="22600" xr:uid="{00000000-0005-0000-0000-00005A580000}"/>
    <cellStyle name="년_■ 0908_사무직_이동_및_사무직_배치계획(案)-최종_★ 2009년도 사무직-사무전문직 급여인상안(작성) 2 2 2 3 4 4 4" xfId="22601" xr:uid="{00000000-0005-0000-0000-00005B580000}"/>
    <cellStyle name="년_■ 0908_사무직_이동_및_사무직_배치계획(案)-최종_★ 2009년도 사무직-사무전문직 급여인상안(작성) 2 2 2 3 4 4 5" xfId="22602" xr:uid="{00000000-0005-0000-0000-00005C580000}"/>
    <cellStyle name="년_■ 0908_사무직_이동_및_사무직_배치계획(案)-최종_★ 2009년도 사무직-사무전문직 급여인상안(작성) 2 2 2 3 4 5" xfId="22603" xr:uid="{00000000-0005-0000-0000-00005D580000}"/>
    <cellStyle name="년_■ 0908_사무직_이동_및_사무직_배치계획(案)-최종_★ 2009년도 사무직-사무전문직 급여인상안(작성) 2 2 2 3 4 6" xfId="22604" xr:uid="{00000000-0005-0000-0000-00005E580000}"/>
    <cellStyle name="년_■ 0908_사무직_이동_및_사무직_배치계획(案)-최종_★ 2009년도 사무직-사무전문직 급여인상안(작성) 2 2 2 3 4 7" xfId="22605" xr:uid="{00000000-0005-0000-0000-00005F580000}"/>
    <cellStyle name="년_■ 0908_사무직_이동_및_사무직_배치계획(案)-최종_★ 2009년도 사무직-사무전문직 급여인상안(작성) 2 2 2 3 4 8" xfId="22606" xr:uid="{00000000-0005-0000-0000-000060580000}"/>
    <cellStyle name="년_■ 0908_사무직_이동_및_사무직_배치계획(案)-최종_★ 2009년도 사무직-사무전문직 급여인상안(작성) 2 2 2 3 5" xfId="22607" xr:uid="{00000000-0005-0000-0000-000061580000}"/>
    <cellStyle name="년_■ 0908_사무직_이동_및_사무직_배치계획(案)-최종_★ 2009년도 사무직-사무전문직 급여인상안(작성) 2 2 2 3 5 2" xfId="22608" xr:uid="{00000000-0005-0000-0000-000062580000}"/>
    <cellStyle name="년_■ 0908_사무직_이동_및_사무직_배치계획(案)-최종_★ 2009년도 사무직-사무전문직 급여인상안(작성) 2 2 2 3 5 3" xfId="22609" xr:uid="{00000000-0005-0000-0000-000063580000}"/>
    <cellStyle name="년_■ 0908_사무직_이동_및_사무직_배치계획(案)-최종_★ 2009년도 사무직-사무전문직 급여인상안(작성) 2 2 2 3 5 4" xfId="22610" xr:uid="{00000000-0005-0000-0000-000064580000}"/>
    <cellStyle name="년_■ 0908_사무직_이동_및_사무직_배치계획(案)-최종_★ 2009년도 사무직-사무전문직 급여인상안(작성) 2 2 2 3 5 5" xfId="22611" xr:uid="{00000000-0005-0000-0000-000065580000}"/>
    <cellStyle name="년_■ 0908_사무직_이동_및_사무직_배치계획(案)-최종_★ 2009년도 사무직-사무전문직 급여인상안(작성) 2 2 2 3 6" xfId="22612" xr:uid="{00000000-0005-0000-0000-000066580000}"/>
    <cellStyle name="년_■ 0908_사무직_이동_및_사무직_배치계획(案)-최종_★ 2009년도 사무직-사무전문직 급여인상안(작성) 2 2 2 3 6 2" xfId="22613" xr:uid="{00000000-0005-0000-0000-000067580000}"/>
    <cellStyle name="년_■ 0908_사무직_이동_및_사무직_배치계획(案)-최종_★ 2009년도 사무직-사무전문직 급여인상안(작성) 2 2 2 3 6 3" xfId="22614" xr:uid="{00000000-0005-0000-0000-000068580000}"/>
    <cellStyle name="년_■ 0908_사무직_이동_및_사무직_배치계획(案)-최종_★ 2009년도 사무직-사무전문직 급여인상안(작성) 2 2 2 3 6 4" xfId="22615" xr:uid="{00000000-0005-0000-0000-000069580000}"/>
    <cellStyle name="년_■ 0908_사무직_이동_및_사무직_배치계획(案)-최종_★ 2009년도 사무직-사무전문직 급여인상안(작성) 2 2 2 3 6 5" xfId="22616" xr:uid="{00000000-0005-0000-0000-00006A580000}"/>
    <cellStyle name="년_■ 0908_사무직_이동_및_사무직_배치계획(案)-최종_★ 2009년도 사무직-사무전문직 급여인상안(작성) 2 2 2 3 7" xfId="22617" xr:uid="{00000000-0005-0000-0000-00006B580000}"/>
    <cellStyle name="년_■ 0908_사무직_이동_및_사무직_배치계획(案)-최종_★ 2009년도 사무직-사무전문직 급여인상안(작성) 2 2 2 3 7 2" xfId="22618" xr:uid="{00000000-0005-0000-0000-00006C580000}"/>
    <cellStyle name="년_■ 0908_사무직_이동_및_사무직_배치계획(案)-최종_★ 2009년도 사무직-사무전문직 급여인상안(작성) 2 2 2 3 7 3" xfId="22619" xr:uid="{00000000-0005-0000-0000-00006D580000}"/>
    <cellStyle name="년_■ 0908_사무직_이동_및_사무직_배치계획(案)-최종_★ 2009년도 사무직-사무전문직 급여인상안(작성) 2 2 2 3 7 4" xfId="22620" xr:uid="{00000000-0005-0000-0000-00006E580000}"/>
    <cellStyle name="년_■ 0908_사무직_이동_및_사무직_배치계획(案)-최종_★ 2009년도 사무직-사무전문직 급여인상안(작성) 2 2 2 3 7 5" xfId="22621" xr:uid="{00000000-0005-0000-0000-00006F580000}"/>
    <cellStyle name="년_■ 0908_사무직_이동_및_사무직_배치계획(案)-최종_★ 2009년도 사무직-사무전문직 급여인상안(작성) 2 2 2 3 8" xfId="22622" xr:uid="{00000000-0005-0000-0000-000070580000}"/>
    <cellStyle name="년_■ 0908_사무직_이동_및_사무직_배치계획(案)-최종_★ 2009년도 사무직-사무전문직 급여인상안(작성) 2 2 2 3 9" xfId="22623" xr:uid="{00000000-0005-0000-0000-000071580000}"/>
    <cellStyle name="년_■ 0908_사무직_이동_및_사무직_배치계획(案)-최종_★ 2009년도 사무직-사무전문직 급여인상안(작성) 2 2 2 4" xfId="22624" xr:uid="{00000000-0005-0000-0000-000072580000}"/>
    <cellStyle name="년_■ 0908_사무직_이동_및_사무직_배치계획(案)-최종_★ 2009년도 사무직-사무전문직 급여인상안(작성) 2 2 2 4 2" xfId="22625" xr:uid="{00000000-0005-0000-0000-000073580000}"/>
    <cellStyle name="년_■ 0908_사무직_이동_및_사무직_배치계획(案)-최종_★ 2009년도 사무직-사무전문직 급여인상안(작성) 2 2 2 4 2 2" xfId="22626" xr:uid="{00000000-0005-0000-0000-000074580000}"/>
    <cellStyle name="년_■ 0908_사무직_이동_및_사무직_배치계획(案)-최종_★ 2009년도 사무직-사무전문직 급여인상안(작성) 2 2 2 4 2 3" xfId="22627" xr:uid="{00000000-0005-0000-0000-000075580000}"/>
    <cellStyle name="년_■ 0908_사무직_이동_및_사무직_배치계획(案)-최종_★ 2009년도 사무직-사무전문직 급여인상안(작성) 2 2 2 4 2 4" xfId="22628" xr:uid="{00000000-0005-0000-0000-000076580000}"/>
    <cellStyle name="년_■ 0908_사무직_이동_및_사무직_배치계획(案)-최종_★ 2009년도 사무직-사무전문직 급여인상안(작성) 2 2 2 4 2 5" xfId="22629" xr:uid="{00000000-0005-0000-0000-000077580000}"/>
    <cellStyle name="년_■ 0908_사무직_이동_및_사무직_배치계획(案)-최종_★ 2009년도 사무직-사무전문직 급여인상안(작성) 2 2 2 4 3" xfId="22630" xr:uid="{00000000-0005-0000-0000-000078580000}"/>
    <cellStyle name="년_■ 0908_사무직_이동_및_사무직_배치계획(案)-최종_★ 2009년도 사무직-사무전문직 급여인상안(작성) 2 2 2 4 3 2" xfId="22631" xr:uid="{00000000-0005-0000-0000-000079580000}"/>
    <cellStyle name="년_■ 0908_사무직_이동_및_사무직_배치계획(案)-최종_★ 2009년도 사무직-사무전문직 급여인상안(작성) 2 2 2 4 3 3" xfId="22632" xr:uid="{00000000-0005-0000-0000-00007A580000}"/>
    <cellStyle name="년_■ 0908_사무직_이동_및_사무직_배치계획(案)-최종_★ 2009년도 사무직-사무전문직 급여인상안(작성) 2 2 2 4 3 4" xfId="22633" xr:uid="{00000000-0005-0000-0000-00007B580000}"/>
    <cellStyle name="년_■ 0908_사무직_이동_및_사무직_배치계획(案)-최종_★ 2009년도 사무직-사무전문직 급여인상안(작성) 2 2 2 4 3 5" xfId="22634" xr:uid="{00000000-0005-0000-0000-00007C580000}"/>
    <cellStyle name="년_■ 0908_사무직_이동_및_사무직_배치계획(案)-최종_★ 2009년도 사무직-사무전문직 급여인상안(작성) 2 2 2 4 4" xfId="22635" xr:uid="{00000000-0005-0000-0000-00007D580000}"/>
    <cellStyle name="년_■ 0908_사무직_이동_및_사무직_배치계획(案)-최종_★ 2009년도 사무직-사무전문직 급여인상안(작성) 2 2 2 4 4 2" xfId="22636" xr:uid="{00000000-0005-0000-0000-00007E580000}"/>
    <cellStyle name="년_■ 0908_사무직_이동_및_사무직_배치계획(案)-최종_★ 2009년도 사무직-사무전문직 급여인상안(작성) 2 2 2 4 4 3" xfId="22637" xr:uid="{00000000-0005-0000-0000-00007F580000}"/>
    <cellStyle name="년_■ 0908_사무직_이동_및_사무직_배치계획(案)-최종_★ 2009년도 사무직-사무전문직 급여인상안(작성) 2 2 2 4 4 4" xfId="22638" xr:uid="{00000000-0005-0000-0000-000080580000}"/>
    <cellStyle name="년_■ 0908_사무직_이동_및_사무직_배치계획(案)-최종_★ 2009년도 사무직-사무전문직 급여인상안(작성) 2 2 2 4 4 5" xfId="22639" xr:uid="{00000000-0005-0000-0000-000081580000}"/>
    <cellStyle name="년_■ 0908_사무직_이동_및_사무직_배치계획(案)-최종_★ 2009년도 사무직-사무전문직 급여인상안(작성) 2 2 2 4 5" xfId="22640" xr:uid="{00000000-0005-0000-0000-000082580000}"/>
    <cellStyle name="년_■ 0908_사무직_이동_및_사무직_배치계획(案)-최종_★ 2009년도 사무직-사무전문직 급여인상안(작성) 2 2 2 4 6" xfId="22641" xr:uid="{00000000-0005-0000-0000-000083580000}"/>
    <cellStyle name="년_■ 0908_사무직_이동_및_사무직_배치계획(案)-최종_★ 2009년도 사무직-사무전문직 급여인상안(작성) 2 2 2 4 7" xfId="22642" xr:uid="{00000000-0005-0000-0000-000084580000}"/>
    <cellStyle name="년_■ 0908_사무직_이동_및_사무직_배치계획(案)-최종_★ 2009년도 사무직-사무전문직 급여인상안(작성) 2 2 2 4 8" xfId="22643" xr:uid="{00000000-0005-0000-0000-000085580000}"/>
    <cellStyle name="년_■ 0908_사무직_이동_및_사무직_배치계획(案)-최종_★ 2009년도 사무직-사무전문직 급여인상안(작성) 2 2 2 5" xfId="22644" xr:uid="{00000000-0005-0000-0000-000086580000}"/>
    <cellStyle name="년_■ 0908_사무직_이동_및_사무직_배치계획(案)-최종_★ 2009년도 사무직-사무전문직 급여인상안(작성) 2 2 2 5 2" xfId="22645" xr:uid="{00000000-0005-0000-0000-000087580000}"/>
    <cellStyle name="년_■ 0908_사무직_이동_및_사무직_배치계획(案)-최종_★ 2009년도 사무직-사무전문직 급여인상안(작성) 2 2 2 5 2 2" xfId="22646" xr:uid="{00000000-0005-0000-0000-000088580000}"/>
    <cellStyle name="년_■ 0908_사무직_이동_및_사무직_배치계획(案)-최종_★ 2009년도 사무직-사무전문직 급여인상안(작성) 2 2 2 5 2 3" xfId="22647" xr:uid="{00000000-0005-0000-0000-000089580000}"/>
    <cellStyle name="년_■ 0908_사무직_이동_및_사무직_배치계획(案)-최종_★ 2009년도 사무직-사무전문직 급여인상안(작성) 2 2 2 5 2 4" xfId="22648" xr:uid="{00000000-0005-0000-0000-00008A580000}"/>
    <cellStyle name="년_■ 0908_사무직_이동_및_사무직_배치계획(案)-최종_★ 2009년도 사무직-사무전문직 급여인상안(작성) 2 2 2 5 2 5" xfId="22649" xr:uid="{00000000-0005-0000-0000-00008B580000}"/>
    <cellStyle name="년_■ 0908_사무직_이동_및_사무직_배치계획(案)-최종_★ 2009년도 사무직-사무전문직 급여인상안(작성) 2 2 2 5 3" xfId="22650" xr:uid="{00000000-0005-0000-0000-00008C580000}"/>
    <cellStyle name="년_■ 0908_사무직_이동_및_사무직_배치계획(案)-최종_★ 2009년도 사무직-사무전문직 급여인상안(작성) 2 2 2 5 3 2" xfId="22651" xr:uid="{00000000-0005-0000-0000-00008D580000}"/>
    <cellStyle name="년_■ 0908_사무직_이동_및_사무직_배치계획(案)-최종_★ 2009년도 사무직-사무전문직 급여인상안(작성) 2 2 2 5 3 3" xfId="22652" xr:uid="{00000000-0005-0000-0000-00008E580000}"/>
    <cellStyle name="년_■ 0908_사무직_이동_및_사무직_배치계획(案)-최종_★ 2009년도 사무직-사무전문직 급여인상안(작성) 2 2 2 5 3 4" xfId="22653" xr:uid="{00000000-0005-0000-0000-00008F580000}"/>
    <cellStyle name="년_■ 0908_사무직_이동_및_사무직_배치계획(案)-최종_★ 2009년도 사무직-사무전문직 급여인상안(작성) 2 2 2 5 3 5" xfId="22654" xr:uid="{00000000-0005-0000-0000-000090580000}"/>
    <cellStyle name="년_■ 0908_사무직_이동_및_사무직_배치계획(案)-최종_★ 2009년도 사무직-사무전문직 급여인상안(작성) 2 2 2 5 4" xfId="22655" xr:uid="{00000000-0005-0000-0000-000091580000}"/>
    <cellStyle name="년_■ 0908_사무직_이동_및_사무직_배치계획(案)-최종_★ 2009년도 사무직-사무전문직 급여인상안(작성) 2 2 2 5 4 2" xfId="22656" xr:uid="{00000000-0005-0000-0000-000092580000}"/>
    <cellStyle name="년_■ 0908_사무직_이동_및_사무직_배치계획(案)-최종_★ 2009년도 사무직-사무전문직 급여인상안(작성) 2 2 2 5 4 3" xfId="22657" xr:uid="{00000000-0005-0000-0000-000093580000}"/>
    <cellStyle name="년_■ 0908_사무직_이동_및_사무직_배치계획(案)-최종_★ 2009년도 사무직-사무전문직 급여인상안(작성) 2 2 2 5 4 4" xfId="22658" xr:uid="{00000000-0005-0000-0000-000094580000}"/>
    <cellStyle name="년_■ 0908_사무직_이동_및_사무직_배치계획(案)-최종_★ 2009년도 사무직-사무전문직 급여인상안(작성) 2 2 2 5 4 5" xfId="22659" xr:uid="{00000000-0005-0000-0000-000095580000}"/>
    <cellStyle name="년_■ 0908_사무직_이동_및_사무직_배치계획(案)-최종_★ 2009년도 사무직-사무전문직 급여인상안(작성) 2 2 2 5 5" xfId="22660" xr:uid="{00000000-0005-0000-0000-000096580000}"/>
    <cellStyle name="년_■ 0908_사무직_이동_및_사무직_배치계획(案)-최종_★ 2009년도 사무직-사무전문직 급여인상안(작성) 2 2 2 5 6" xfId="22661" xr:uid="{00000000-0005-0000-0000-000097580000}"/>
    <cellStyle name="년_■ 0908_사무직_이동_및_사무직_배치계획(案)-최종_★ 2009년도 사무직-사무전문직 급여인상안(작성) 2 2 2 5 7" xfId="22662" xr:uid="{00000000-0005-0000-0000-000098580000}"/>
    <cellStyle name="년_■ 0908_사무직_이동_및_사무직_배치계획(案)-최종_★ 2009년도 사무직-사무전문직 급여인상안(작성) 2 2 2 5 8" xfId="22663" xr:uid="{00000000-0005-0000-0000-000099580000}"/>
    <cellStyle name="년_■ 0908_사무직_이동_및_사무직_배치계획(案)-최종_★ 2009년도 사무직-사무전문직 급여인상안(작성) 2 2 2 6" xfId="22664" xr:uid="{00000000-0005-0000-0000-00009A580000}"/>
    <cellStyle name="년_■ 0908_사무직_이동_및_사무직_배치계획(案)-최종_★ 2009년도 사무직-사무전문직 급여인상안(작성) 2 2 2 6 2" xfId="22665" xr:uid="{00000000-0005-0000-0000-00009B580000}"/>
    <cellStyle name="년_■ 0908_사무직_이동_및_사무직_배치계획(案)-최종_★ 2009년도 사무직-사무전문직 급여인상안(작성) 2 2 2 6 2 2" xfId="22666" xr:uid="{00000000-0005-0000-0000-00009C580000}"/>
    <cellStyle name="년_■ 0908_사무직_이동_및_사무직_배치계획(案)-최종_★ 2009년도 사무직-사무전문직 급여인상안(작성) 2 2 2 6 2 3" xfId="22667" xr:uid="{00000000-0005-0000-0000-00009D580000}"/>
    <cellStyle name="년_■ 0908_사무직_이동_및_사무직_배치계획(案)-최종_★ 2009년도 사무직-사무전문직 급여인상안(작성) 2 2 2 6 2 4" xfId="22668" xr:uid="{00000000-0005-0000-0000-00009E580000}"/>
    <cellStyle name="년_■ 0908_사무직_이동_및_사무직_배치계획(案)-최종_★ 2009년도 사무직-사무전문직 급여인상안(작성) 2 2 2 6 2 5" xfId="22669" xr:uid="{00000000-0005-0000-0000-00009F580000}"/>
    <cellStyle name="년_■ 0908_사무직_이동_및_사무직_배치계획(案)-최종_★ 2009년도 사무직-사무전문직 급여인상안(작성) 2 2 2 6 3" xfId="22670" xr:uid="{00000000-0005-0000-0000-0000A0580000}"/>
    <cellStyle name="년_■ 0908_사무직_이동_및_사무직_배치계획(案)-최종_★ 2009년도 사무직-사무전문직 급여인상안(작성) 2 2 2 6 3 2" xfId="22671" xr:uid="{00000000-0005-0000-0000-0000A1580000}"/>
    <cellStyle name="년_■ 0908_사무직_이동_및_사무직_배치계획(案)-최종_★ 2009년도 사무직-사무전문직 급여인상안(작성) 2 2 2 6 3 3" xfId="22672" xr:uid="{00000000-0005-0000-0000-0000A2580000}"/>
    <cellStyle name="년_■ 0908_사무직_이동_및_사무직_배치계획(案)-최종_★ 2009년도 사무직-사무전문직 급여인상안(작성) 2 2 2 6 3 4" xfId="22673" xr:uid="{00000000-0005-0000-0000-0000A3580000}"/>
    <cellStyle name="년_■ 0908_사무직_이동_및_사무직_배치계획(案)-최종_★ 2009년도 사무직-사무전문직 급여인상안(작성) 2 2 2 6 3 5" xfId="22674" xr:uid="{00000000-0005-0000-0000-0000A4580000}"/>
    <cellStyle name="년_■ 0908_사무직_이동_및_사무직_배치계획(案)-최종_★ 2009년도 사무직-사무전문직 급여인상안(작성) 2 2 2 6 4" xfId="22675" xr:uid="{00000000-0005-0000-0000-0000A5580000}"/>
    <cellStyle name="년_■ 0908_사무직_이동_및_사무직_배치계획(案)-최종_★ 2009년도 사무직-사무전문직 급여인상안(작성) 2 2 2 6 4 2" xfId="22676" xr:uid="{00000000-0005-0000-0000-0000A6580000}"/>
    <cellStyle name="년_■ 0908_사무직_이동_및_사무직_배치계획(案)-최종_★ 2009년도 사무직-사무전문직 급여인상안(작성) 2 2 2 6 4 3" xfId="22677" xr:uid="{00000000-0005-0000-0000-0000A7580000}"/>
    <cellStyle name="년_■ 0908_사무직_이동_및_사무직_배치계획(案)-최종_★ 2009년도 사무직-사무전문직 급여인상안(작성) 2 2 2 6 4 4" xfId="22678" xr:uid="{00000000-0005-0000-0000-0000A8580000}"/>
    <cellStyle name="년_■ 0908_사무직_이동_및_사무직_배치계획(案)-최종_★ 2009년도 사무직-사무전문직 급여인상안(작성) 2 2 2 6 4 5" xfId="22679" xr:uid="{00000000-0005-0000-0000-0000A9580000}"/>
    <cellStyle name="년_■ 0908_사무직_이동_및_사무직_배치계획(案)-최종_★ 2009년도 사무직-사무전문직 급여인상안(작성) 2 2 2 6 5" xfId="22680" xr:uid="{00000000-0005-0000-0000-0000AA580000}"/>
    <cellStyle name="년_■ 0908_사무직_이동_및_사무직_배치계획(案)-최종_★ 2009년도 사무직-사무전문직 급여인상안(작성) 2 2 2 6 6" xfId="22681" xr:uid="{00000000-0005-0000-0000-0000AB580000}"/>
    <cellStyle name="년_■ 0908_사무직_이동_및_사무직_배치계획(案)-최종_★ 2009년도 사무직-사무전문직 급여인상안(작성) 2 2 2 6 7" xfId="22682" xr:uid="{00000000-0005-0000-0000-0000AC580000}"/>
    <cellStyle name="년_■ 0908_사무직_이동_및_사무직_배치계획(案)-최종_★ 2009년도 사무직-사무전문직 급여인상안(작성) 2 2 2 6 8" xfId="22683" xr:uid="{00000000-0005-0000-0000-0000AD580000}"/>
    <cellStyle name="년_■ 0908_사무직_이동_및_사무직_배치계획(案)-최종_★ 2009년도 사무직-사무전문직 급여인상안(작성) 2 2 2 7" xfId="22684" xr:uid="{00000000-0005-0000-0000-0000AE580000}"/>
    <cellStyle name="년_■ 0908_사무직_이동_및_사무직_배치계획(案)-최종_★ 2009년도 사무직-사무전문직 급여인상안(작성) 2 2 2 7 2" xfId="22685" xr:uid="{00000000-0005-0000-0000-0000AF580000}"/>
    <cellStyle name="년_■ 0908_사무직_이동_및_사무직_배치계획(案)-최종_★ 2009년도 사무직-사무전문직 급여인상안(작성) 2 2 2 7 3" xfId="22686" xr:uid="{00000000-0005-0000-0000-0000B0580000}"/>
    <cellStyle name="년_■ 0908_사무직_이동_및_사무직_배치계획(案)-최종_★ 2009년도 사무직-사무전문직 급여인상안(작성) 2 2 2 7 4" xfId="22687" xr:uid="{00000000-0005-0000-0000-0000B1580000}"/>
    <cellStyle name="년_■ 0908_사무직_이동_및_사무직_배치계획(案)-최종_★ 2009년도 사무직-사무전문직 급여인상안(작성) 2 2 2 7 5" xfId="22688" xr:uid="{00000000-0005-0000-0000-0000B2580000}"/>
    <cellStyle name="년_■ 0908_사무직_이동_및_사무직_배치계획(案)-최종_★ 2009년도 사무직-사무전문직 급여인상안(작성) 2 2 2 8" xfId="22689" xr:uid="{00000000-0005-0000-0000-0000B3580000}"/>
    <cellStyle name="년_■ 0908_사무직_이동_및_사무직_배치계획(案)-최종_★ 2009년도 사무직-사무전문직 급여인상안(작성) 2 2 2 8 2" xfId="22690" xr:uid="{00000000-0005-0000-0000-0000B4580000}"/>
    <cellStyle name="년_■ 0908_사무직_이동_및_사무직_배치계획(案)-최종_★ 2009년도 사무직-사무전문직 급여인상안(작성) 2 2 2 8 3" xfId="22691" xr:uid="{00000000-0005-0000-0000-0000B5580000}"/>
    <cellStyle name="년_■ 0908_사무직_이동_및_사무직_배치계획(案)-최종_★ 2009년도 사무직-사무전문직 급여인상안(작성) 2 2 2 8 4" xfId="22692" xr:uid="{00000000-0005-0000-0000-0000B6580000}"/>
    <cellStyle name="년_■ 0908_사무직_이동_및_사무직_배치계획(案)-최종_★ 2009년도 사무직-사무전문직 급여인상안(작성) 2 2 2 8 5" xfId="22693" xr:uid="{00000000-0005-0000-0000-0000B7580000}"/>
    <cellStyle name="년_■ 0908_사무직_이동_및_사무직_배치계획(案)-최종_★ 2009년도 사무직-사무전문직 급여인상안(작성) 2 2 2 9" xfId="22694" xr:uid="{00000000-0005-0000-0000-0000B8580000}"/>
    <cellStyle name="년_■ 0908_사무직_이동_및_사무직_배치계획(案)-최종_★ 2009년도 사무직-사무전문직 급여인상안(작성) 2 2 2 9 2" xfId="22695" xr:uid="{00000000-0005-0000-0000-0000B9580000}"/>
    <cellStyle name="년_■ 0908_사무직_이동_및_사무직_배치계획(案)-최종_★ 2009년도 사무직-사무전문직 급여인상안(작성) 2 2 2 9 3" xfId="22696" xr:uid="{00000000-0005-0000-0000-0000BA580000}"/>
    <cellStyle name="년_■ 0908_사무직_이동_및_사무직_배치계획(案)-최종_★ 2009년도 사무직-사무전문직 급여인상안(작성) 2 2 2 9 4" xfId="22697" xr:uid="{00000000-0005-0000-0000-0000BB580000}"/>
    <cellStyle name="년_■ 0908_사무직_이동_및_사무직_배치계획(案)-최종_★ 2009년도 사무직-사무전문직 급여인상안(작성) 2 2 2 9 5" xfId="22698" xr:uid="{00000000-0005-0000-0000-0000BC580000}"/>
    <cellStyle name="년_■ 0908_사무직_이동_및_사무직_배치계획(案)-최종_★ 2009년도 사무직-사무전문직 급여인상안(작성) 2 2 3" xfId="22699" xr:uid="{00000000-0005-0000-0000-0000BD580000}"/>
    <cellStyle name="년_■ 0908_사무직_이동_및_사무직_배치계획(案)-최종_★ 2009년도 사무직-사무전문직 급여인상안(작성) 2 2 3 10" xfId="22700" xr:uid="{00000000-0005-0000-0000-0000BE580000}"/>
    <cellStyle name="년_■ 0908_사무직_이동_및_사무직_배치계획(案)-최종_★ 2009년도 사무직-사무전문직 급여인상안(작성) 2 2 3 11" xfId="22701" xr:uid="{00000000-0005-0000-0000-0000BF580000}"/>
    <cellStyle name="년_■ 0908_사무직_이동_및_사무직_배치계획(案)-최종_★ 2009년도 사무직-사무전문직 급여인상안(작성) 2 2 3 2" xfId="22702" xr:uid="{00000000-0005-0000-0000-0000C0580000}"/>
    <cellStyle name="년_■ 0908_사무직_이동_및_사무직_배치계획(案)-최종_★ 2009년도 사무직-사무전문직 급여인상안(작성) 2 2 3 2 2" xfId="22703" xr:uid="{00000000-0005-0000-0000-0000C1580000}"/>
    <cellStyle name="년_■ 0908_사무직_이동_및_사무직_배치계획(案)-최종_★ 2009년도 사무직-사무전문직 급여인상안(작성) 2 2 3 2 2 2" xfId="22704" xr:uid="{00000000-0005-0000-0000-0000C2580000}"/>
    <cellStyle name="년_■ 0908_사무직_이동_및_사무직_배치계획(案)-최종_★ 2009년도 사무직-사무전문직 급여인상안(작성) 2 2 3 2 2 3" xfId="22705" xr:uid="{00000000-0005-0000-0000-0000C3580000}"/>
    <cellStyle name="년_■ 0908_사무직_이동_및_사무직_배치계획(案)-최종_★ 2009년도 사무직-사무전문직 급여인상안(작성) 2 2 3 2 2 4" xfId="22706" xr:uid="{00000000-0005-0000-0000-0000C4580000}"/>
    <cellStyle name="년_■ 0908_사무직_이동_및_사무직_배치계획(案)-최종_★ 2009년도 사무직-사무전문직 급여인상안(작성) 2 2 3 2 2 5" xfId="22707" xr:uid="{00000000-0005-0000-0000-0000C5580000}"/>
    <cellStyle name="년_■ 0908_사무직_이동_및_사무직_배치계획(案)-최종_★ 2009년도 사무직-사무전문직 급여인상안(작성) 2 2 3 2 3" xfId="22708" xr:uid="{00000000-0005-0000-0000-0000C6580000}"/>
    <cellStyle name="년_■ 0908_사무직_이동_및_사무직_배치계획(案)-최종_★ 2009년도 사무직-사무전문직 급여인상안(작성) 2 2 3 2 3 2" xfId="22709" xr:uid="{00000000-0005-0000-0000-0000C7580000}"/>
    <cellStyle name="년_■ 0908_사무직_이동_및_사무직_배치계획(案)-최종_★ 2009년도 사무직-사무전문직 급여인상안(작성) 2 2 3 2 3 3" xfId="22710" xr:uid="{00000000-0005-0000-0000-0000C8580000}"/>
    <cellStyle name="년_■ 0908_사무직_이동_및_사무직_배치계획(案)-최종_★ 2009년도 사무직-사무전문직 급여인상안(작성) 2 2 3 2 3 4" xfId="22711" xr:uid="{00000000-0005-0000-0000-0000C9580000}"/>
    <cellStyle name="년_■ 0908_사무직_이동_및_사무직_배치계획(案)-최종_★ 2009년도 사무직-사무전문직 급여인상안(작성) 2 2 3 2 3 5" xfId="22712" xr:uid="{00000000-0005-0000-0000-0000CA580000}"/>
    <cellStyle name="년_■ 0908_사무직_이동_및_사무직_배치계획(案)-최종_★ 2009년도 사무직-사무전문직 급여인상안(작성) 2 2 3 2 4" xfId="22713" xr:uid="{00000000-0005-0000-0000-0000CB580000}"/>
    <cellStyle name="년_■ 0908_사무직_이동_및_사무직_배치계획(案)-최종_★ 2009년도 사무직-사무전문직 급여인상안(작성) 2 2 3 2 4 2" xfId="22714" xr:uid="{00000000-0005-0000-0000-0000CC580000}"/>
    <cellStyle name="년_■ 0908_사무직_이동_및_사무직_배치계획(案)-최종_★ 2009년도 사무직-사무전문직 급여인상안(작성) 2 2 3 2 4 3" xfId="22715" xr:uid="{00000000-0005-0000-0000-0000CD580000}"/>
    <cellStyle name="년_■ 0908_사무직_이동_및_사무직_배치계획(案)-최종_★ 2009년도 사무직-사무전문직 급여인상안(작성) 2 2 3 2 4 4" xfId="22716" xr:uid="{00000000-0005-0000-0000-0000CE580000}"/>
    <cellStyle name="년_■ 0908_사무직_이동_및_사무직_배치계획(案)-최종_★ 2009년도 사무직-사무전문직 급여인상안(작성) 2 2 3 2 4 5" xfId="22717" xr:uid="{00000000-0005-0000-0000-0000CF580000}"/>
    <cellStyle name="년_■ 0908_사무직_이동_및_사무직_배치계획(案)-최종_★ 2009년도 사무직-사무전문직 급여인상안(작성) 2 2 3 2 5" xfId="22718" xr:uid="{00000000-0005-0000-0000-0000D0580000}"/>
    <cellStyle name="년_■ 0908_사무직_이동_및_사무직_배치계획(案)-최종_★ 2009년도 사무직-사무전문직 급여인상안(작성) 2 2 3 2 6" xfId="22719" xr:uid="{00000000-0005-0000-0000-0000D1580000}"/>
    <cellStyle name="년_■ 0908_사무직_이동_및_사무직_배치계획(案)-최종_★ 2009년도 사무직-사무전문직 급여인상안(작성) 2 2 3 2 7" xfId="22720" xr:uid="{00000000-0005-0000-0000-0000D2580000}"/>
    <cellStyle name="년_■ 0908_사무직_이동_및_사무직_배치계획(案)-최종_★ 2009년도 사무직-사무전문직 급여인상안(작성) 2 2 3 2 8" xfId="22721" xr:uid="{00000000-0005-0000-0000-0000D3580000}"/>
    <cellStyle name="년_■ 0908_사무직_이동_및_사무직_배치계획(案)-최종_★ 2009년도 사무직-사무전문직 급여인상안(작성) 2 2 3 3" xfId="22722" xr:uid="{00000000-0005-0000-0000-0000D4580000}"/>
    <cellStyle name="년_■ 0908_사무직_이동_및_사무직_배치계획(案)-최종_★ 2009년도 사무직-사무전문직 급여인상안(작성) 2 2 3 3 2" xfId="22723" xr:uid="{00000000-0005-0000-0000-0000D5580000}"/>
    <cellStyle name="년_■ 0908_사무직_이동_및_사무직_배치계획(案)-최종_★ 2009년도 사무직-사무전문직 급여인상안(작성) 2 2 3 3 2 2" xfId="22724" xr:uid="{00000000-0005-0000-0000-0000D6580000}"/>
    <cellStyle name="년_■ 0908_사무직_이동_및_사무직_배치계획(案)-최종_★ 2009년도 사무직-사무전문직 급여인상안(작성) 2 2 3 3 2 3" xfId="22725" xr:uid="{00000000-0005-0000-0000-0000D7580000}"/>
    <cellStyle name="년_■ 0908_사무직_이동_및_사무직_배치계획(案)-최종_★ 2009년도 사무직-사무전문직 급여인상안(작성) 2 2 3 3 2 4" xfId="22726" xr:uid="{00000000-0005-0000-0000-0000D8580000}"/>
    <cellStyle name="년_■ 0908_사무직_이동_및_사무직_배치계획(案)-최종_★ 2009년도 사무직-사무전문직 급여인상안(작성) 2 2 3 3 2 5" xfId="22727" xr:uid="{00000000-0005-0000-0000-0000D9580000}"/>
    <cellStyle name="년_■ 0908_사무직_이동_및_사무직_배치계획(案)-최종_★ 2009년도 사무직-사무전문직 급여인상안(작성) 2 2 3 3 3" xfId="22728" xr:uid="{00000000-0005-0000-0000-0000DA580000}"/>
    <cellStyle name="년_■ 0908_사무직_이동_및_사무직_배치계획(案)-최종_★ 2009년도 사무직-사무전문직 급여인상안(작성) 2 2 3 3 3 2" xfId="22729" xr:uid="{00000000-0005-0000-0000-0000DB580000}"/>
    <cellStyle name="년_■ 0908_사무직_이동_및_사무직_배치계획(案)-최종_★ 2009년도 사무직-사무전문직 급여인상안(작성) 2 2 3 3 3 3" xfId="22730" xr:uid="{00000000-0005-0000-0000-0000DC580000}"/>
    <cellStyle name="년_■ 0908_사무직_이동_및_사무직_배치계획(案)-최종_★ 2009년도 사무직-사무전문직 급여인상안(작성) 2 2 3 3 3 4" xfId="22731" xr:uid="{00000000-0005-0000-0000-0000DD580000}"/>
    <cellStyle name="년_■ 0908_사무직_이동_및_사무직_배치계획(案)-최종_★ 2009년도 사무직-사무전문직 급여인상안(작성) 2 2 3 3 3 5" xfId="22732" xr:uid="{00000000-0005-0000-0000-0000DE580000}"/>
    <cellStyle name="년_■ 0908_사무직_이동_및_사무직_배치계획(案)-최종_★ 2009년도 사무직-사무전문직 급여인상안(작성) 2 2 3 3 4" xfId="22733" xr:uid="{00000000-0005-0000-0000-0000DF580000}"/>
    <cellStyle name="년_■ 0908_사무직_이동_및_사무직_배치계획(案)-최종_★ 2009년도 사무직-사무전문직 급여인상안(작성) 2 2 3 3 4 2" xfId="22734" xr:uid="{00000000-0005-0000-0000-0000E0580000}"/>
    <cellStyle name="년_■ 0908_사무직_이동_및_사무직_배치계획(案)-최종_★ 2009년도 사무직-사무전문직 급여인상안(작성) 2 2 3 3 4 3" xfId="22735" xr:uid="{00000000-0005-0000-0000-0000E1580000}"/>
    <cellStyle name="년_■ 0908_사무직_이동_및_사무직_배치계획(案)-최종_★ 2009년도 사무직-사무전문직 급여인상안(작성) 2 2 3 3 4 4" xfId="22736" xr:uid="{00000000-0005-0000-0000-0000E2580000}"/>
    <cellStyle name="년_■ 0908_사무직_이동_및_사무직_배치계획(案)-최종_★ 2009년도 사무직-사무전문직 급여인상안(작성) 2 2 3 3 4 5" xfId="22737" xr:uid="{00000000-0005-0000-0000-0000E3580000}"/>
    <cellStyle name="년_■ 0908_사무직_이동_및_사무직_배치계획(案)-최종_★ 2009년도 사무직-사무전문직 급여인상안(작성) 2 2 3 3 5" xfId="22738" xr:uid="{00000000-0005-0000-0000-0000E4580000}"/>
    <cellStyle name="년_■ 0908_사무직_이동_및_사무직_배치계획(案)-최종_★ 2009년도 사무직-사무전문직 급여인상안(작성) 2 2 3 3 6" xfId="22739" xr:uid="{00000000-0005-0000-0000-0000E5580000}"/>
    <cellStyle name="년_■ 0908_사무직_이동_및_사무직_배치계획(案)-최종_★ 2009년도 사무직-사무전문직 급여인상안(작성) 2 2 3 3 7" xfId="22740" xr:uid="{00000000-0005-0000-0000-0000E6580000}"/>
    <cellStyle name="년_■ 0908_사무직_이동_및_사무직_배치계획(案)-최종_★ 2009년도 사무직-사무전문직 급여인상안(작성) 2 2 3 3 8" xfId="22741" xr:uid="{00000000-0005-0000-0000-0000E7580000}"/>
    <cellStyle name="년_■ 0908_사무직_이동_및_사무직_배치계획(案)-최종_★ 2009년도 사무직-사무전문직 급여인상안(작성) 2 2 3 4" xfId="22742" xr:uid="{00000000-0005-0000-0000-0000E8580000}"/>
    <cellStyle name="년_■ 0908_사무직_이동_및_사무직_배치계획(案)-최종_★ 2009년도 사무직-사무전문직 급여인상안(작성) 2 2 3 4 2" xfId="22743" xr:uid="{00000000-0005-0000-0000-0000E9580000}"/>
    <cellStyle name="년_■ 0908_사무직_이동_및_사무직_배치계획(案)-최종_★ 2009년도 사무직-사무전문직 급여인상안(작성) 2 2 3 4 2 2" xfId="22744" xr:uid="{00000000-0005-0000-0000-0000EA580000}"/>
    <cellStyle name="년_■ 0908_사무직_이동_및_사무직_배치계획(案)-최종_★ 2009년도 사무직-사무전문직 급여인상안(작성) 2 2 3 4 2 3" xfId="22745" xr:uid="{00000000-0005-0000-0000-0000EB580000}"/>
    <cellStyle name="년_■ 0908_사무직_이동_및_사무직_배치계획(案)-최종_★ 2009년도 사무직-사무전문직 급여인상안(작성) 2 2 3 4 2 4" xfId="22746" xr:uid="{00000000-0005-0000-0000-0000EC580000}"/>
    <cellStyle name="년_■ 0908_사무직_이동_및_사무직_배치계획(案)-최종_★ 2009년도 사무직-사무전문직 급여인상안(작성) 2 2 3 4 2 5" xfId="22747" xr:uid="{00000000-0005-0000-0000-0000ED580000}"/>
    <cellStyle name="년_■ 0908_사무직_이동_및_사무직_배치계획(案)-최종_★ 2009년도 사무직-사무전문직 급여인상안(작성) 2 2 3 4 3" xfId="22748" xr:uid="{00000000-0005-0000-0000-0000EE580000}"/>
    <cellStyle name="년_■ 0908_사무직_이동_및_사무직_배치계획(案)-최종_★ 2009년도 사무직-사무전문직 급여인상안(작성) 2 2 3 4 3 2" xfId="22749" xr:uid="{00000000-0005-0000-0000-0000EF580000}"/>
    <cellStyle name="년_■ 0908_사무직_이동_및_사무직_배치계획(案)-최종_★ 2009년도 사무직-사무전문직 급여인상안(작성) 2 2 3 4 3 3" xfId="22750" xr:uid="{00000000-0005-0000-0000-0000F0580000}"/>
    <cellStyle name="년_■ 0908_사무직_이동_및_사무직_배치계획(案)-최종_★ 2009년도 사무직-사무전문직 급여인상안(작성) 2 2 3 4 3 4" xfId="22751" xr:uid="{00000000-0005-0000-0000-0000F1580000}"/>
    <cellStyle name="년_■ 0908_사무직_이동_및_사무직_배치계획(案)-최종_★ 2009년도 사무직-사무전문직 급여인상안(작성) 2 2 3 4 3 5" xfId="22752" xr:uid="{00000000-0005-0000-0000-0000F2580000}"/>
    <cellStyle name="년_■ 0908_사무직_이동_및_사무직_배치계획(案)-최종_★ 2009년도 사무직-사무전문직 급여인상안(작성) 2 2 3 4 4" xfId="22753" xr:uid="{00000000-0005-0000-0000-0000F3580000}"/>
    <cellStyle name="년_■ 0908_사무직_이동_및_사무직_배치계획(案)-최종_★ 2009년도 사무직-사무전문직 급여인상안(작성) 2 2 3 4 4 2" xfId="22754" xr:uid="{00000000-0005-0000-0000-0000F4580000}"/>
    <cellStyle name="년_■ 0908_사무직_이동_및_사무직_배치계획(案)-최종_★ 2009년도 사무직-사무전문직 급여인상안(작성) 2 2 3 4 4 3" xfId="22755" xr:uid="{00000000-0005-0000-0000-0000F5580000}"/>
    <cellStyle name="년_■ 0908_사무직_이동_및_사무직_배치계획(案)-최종_★ 2009년도 사무직-사무전문직 급여인상안(작성) 2 2 3 4 4 4" xfId="22756" xr:uid="{00000000-0005-0000-0000-0000F6580000}"/>
    <cellStyle name="년_■ 0908_사무직_이동_및_사무직_배치계획(案)-최종_★ 2009년도 사무직-사무전문직 급여인상안(작성) 2 2 3 4 4 5" xfId="22757" xr:uid="{00000000-0005-0000-0000-0000F7580000}"/>
    <cellStyle name="년_■ 0908_사무직_이동_및_사무직_배치계획(案)-최종_★ 2009년도 사무직-사무전문직 급여인상안(작성) 2 2 3 4 5" xfId="22758" xr:uid="{00000000-0005-0000-0000-0000F8580000}"/>
    <cellStyle name="년_■ 0908_사무직_이동_및_사무직_배치계획(案)-최종_★ 2009년도 사무직-사무전문직 급여인상안(작성) 2 2 3 4 6" xfId="22759" xr:uid="{00000000-0005-0000-0000-0000F9580000}"/>
    <cellStyle name="년_■ 0908_사무직_이동_및_사무직_배치계획(案)-최종_★ 2009년도 사무직-사무전문직 급여인상안(작성) 2 2 3 4 7" xfId="22760" xr:uid="{00000000-0005-0000-0000-0000FA580000}"/>
    <cellStyle name="년_■ 0908_사무직_이동_및_사무직_배치계획(案)-최종_★ 2009년도 사무직-사무전문직 급여인상안(작성) 2 2 3 4 8" xfId="22761" xr:uid="{00000000-0005-0000-0000-0000FB580000}"/>
    <cellStyle name="년_■ 0908_사무직_이동_및_사무직_배치계획(案)-최종_★ 2009년도 사무직-사무전문직 급여인상안(작성) 2 2 3 5" xfId="22762" xr:uid="{00000000-0005-0000-0000-0000FC580000}"/>
    <cellStyle name="년_■ 0908_사무직_이동_및_사무직_배치계획(案)-최종_★ 2009년도 사무직-사무전문직 급여인상안(작성) 2 2 3 5 2" xfId="22763" xr:uid="{00000000-0005-0000-0000-0000FD580000}"/>
    <cellStyle name="년_■ 0908_사무직_이동_및_사무직_배치계획(案)-최종_★ 2009년도 사무직-사무전문직 급여인상안(작성) 2 2 3 5 3" xfId="22764" xr:uid="{00000000-0005-0000-0000-0000FE580000}"/>
    <cellStyle name="년_■ 0908_사무직_이동_및_사무직_배치계획(案)-최종_★ 2009년도 사무직-사무전문직 급여인상안(작성) 2 2 3 5 4" xfId="22765" xr:uid="{00000000-0005-0000-0000-0000FF580000}"/>
    <cellStyle name="년_■ 0908_사무직_이동_및_사무직_배치계획(案)-최종_★ 2009년도 사무직-사무전문직 급여인상안(작성) 2 2 3 5 5" xfId="22766" xr:uid="{00000000-0005-0000-0000-000000590000}"/>
    <cellStyle name="년_■ 0908_사무직_이동_및_사무직_배치계획(案)-최종_★ 2009년도 사무직-사무전문직 급여인상안(작성) 2 2 3 6" xfId="22767" xr:uid="{00000000-0005-0000-0000-000001590000}"/>
    <cellStyle name="년_■ 0908_사무직_이동_및_사무직_배치계획(案)-최종_★ 2009년도 사무직-사무전문직 급여인상안(작성) 2 2 3 6 2" xfId="22768" xr:uid="{00000000-0005-0000-0000-000002590000}"/>
    <cellStyle name="년_■ 0908_사무직_이동_및_사무직_배치계획(案)-최종_★ 2009년도 사무직-사무전문직 급여인상안(작성) 2 2 3 6 3" xfId="22769" xr:uid="{00000000-0005-0000-0000-000003590000}"/>
    <cellStyle name="년_■ 0908_사무직_이동_및_사무직_배치계획(案)-최종_★ 2009년도 사무직-사무전문직 급여인상안(작성) 2 2 3 6 4" xfId="22770" xr:uid="{00000000-0005-0000-0000-000004590000}"/>
    <cellStyle name="년_■ 0908_사무직_이동_및_사무직_배치계획(案)-최종_★ 2009년도 사무직-사무전문직 급여인상안(작성) 2 2 3 6 5" xfId="22771" xr:uid="{00000000-0005-0000-0000-000005590000}"/>
    <cellStyle name="년_■ 0908_사무직_이동_및_사무직_배치계획(案)-최종_★ 2009년도 사무직-사무전문직 급여인상안(작성) 2 2 3 7" xfId="22772" xr:uid="{00000000-0005-0000-0000-000006590000}"/>
    <cellStyle name="년_■ 0908_사무직_이동_및_사무직_배치계획(案)-최종_★ 2009년도 사무직-사무전문직 급여인상안(작성) 2 2 3 7 2" xfId="22773" xr:uid="{00000000-0005-0000-0000-000007590000}"/>
    <cellStyle name="년_■ 0908_사무직_이동_및_사무직_배치계획(案)-최종_★ 2009년도 사무직-사무전문직 급여인상안(작성) 2 2 3 7 3" xfId="22774" xr:uid="{00000000-0005-0000-0000-000008590000}"/>
    <cellStyle name="년_■ 0908_사무직_이동_및_사무직_배치계획(案)-최종_★ 2009년도 사무직-사무전문직 급여인상안(작성) 2 2 3 7 4" xfId="22775" xr:uid="{00000000-0005-0000-0000-000009590000}"/>
    <cellStyle name="년_■ 0908_사무직_이동_및_사무직_배치계획(案)-최종_★ 2009년도 사무직-사무전문직 급여인상안(작성) 2 2 3 7 5" xfId="22776" xr:uid="{00000000-0005-0000-0000-00000A590000}"/>
    <cellStyle name="년_■ 0908_사무직_이동_및_사무직_배치계획(案)-최종_★ 2009년도 사무직-사무전문직 급여인상안(작성) 2 2 3 8" xfId="22777" xr:uid="{00000000-0005-0000-0000-00000B590000}"/>
    <cellStyle name="년_■ 0908_사무직_이동_및_사무직_배치계획(案)-최종_★ 2009년도 사무직-사무전문직 급여인상안(작성) 2 2 3 9" xfId="22778" xr:uid="{00000000-0005-0000-0000-00000C590000}"/>
    <cellStyle name="년_■ 0908_사무직_이동_및_사무직_배치계획(案)-최종_★ 2009년도 사무직-사무전문직 급여인상안(작성) 2 2 4" xfId="22779" xr:uid="{00000000-0005-0000-0000-00000D590000}"/>
    <cellStyle name="년_■ 0908_사무직_이동_및_사무직_배치계획(案)-최종_★ 2009년도 사무직-사무전문직 급여인상안(작성) 2 2 4 10" xfId="22780" xr:uid="{00000000-0005-0000-0000-00000E590000}"/>
    <cellStyle name="년_■ 0908_사무직_이동_및_사무직_배치계획(案)-최종_★ 2009년도 사무직-사무전문직 급여인상안(작성) 2 2 4 11" xfId="22781" xr:uid="{00000000-0005-0000-0000-00000F590000}"/>
    <cellStyle name="년_■ 0908_사무직_이동_및_사무직_배치계획(案)-최종_★ 2009년도 사무직-사무전문직 급여인상안(작성) 2 2 4 2" xfId="22782" xr:uid="{00000000-0005-0000-0000-000010590000}"/>
    <cellStyle name="년_■ 0908_사무직_이동_및_사무직_배치계획(案)-최종_★ 2009년도 사무직-사무전문직 급여인상안(작성) 2 2 4 2 2" xfId="22783" xr:uid="{00000000-0005-0000-0000-000011590000}"/>
    <cellStyle name="년_■ 0908_사무직_이동_및_사무직_배치계획(案)-최종_★ 2009년도 사무직-사무전문직 급여인상안(작성) 2 2 4 2 2 2" xfId="22784" xr:uid="{00000000-0005-0000-0000-000012590000}"/>
    <cellStyle name="년_■ 0908_사무직_이동_및_사무직_배치계획(案)-최종_★ 2009년도 사무직-사무전문직 급여인상안(작성) 2 2 4 2 2 3" xfId="22785" xr:uid="{00000000-0005-0000-0000-000013590000}"/>
    <cellStyle name="년_■ 0908_사무직_이동_및_사무직_배치계획(案)-최종_★ 2009년도 사무직-사무전문직 급여인상안(작성) 2 2 4 2 2 4" xfId="22786" xr:uid="{00000000-0005-0000-0000-000014590000}"/>
    <cellStyle name="년_■ 0908_사무직_이동_및_사무직_배치계획(案)-최종_★ 2009년도 사무직-사무전문직 급여인상안(작성) 2 2 4 2 2 5" xfId="22787" xr:uid="{00000000-0005-0000-0000-000015590000}"/>
    <cellStyle name="년_■ 0908_사무직_이동_및_사무직_배치계획(案)-최종_★ 2009년도 사무직-사무전문직 급여인상안(작성) 2 2 4 2 3" xfId="22788" xr:uid="{00000000-0005-0000-0000-000016590000}"/>
    <cellStyle name="년_■ 0908_사무직_이동_및_사무직_배치계획(案)-최종_★ 2009년도 사무직-사무전문직 급여인상안(작성) 2 2 4 2 3 2" xfId="22789" xr:uid="{00000000-0005-0000-0000-000017590000}"/>
    <cellStyle name="년_■ 0908_사무직_이동_및_사무직_배치계획(案)-최종_★ 2009년도 사무직-사무전문직 급여인상안(작성) 2 2 4 2 3 3" xfId="22790" xr:uid="{00000000-0005-0000-0000-000018590000}"/>
    <cellStyle name="년_■ 0908_사무직_이동_및_사무직_배치계획(案)-최종_★ 2009년도 사무직-사무전문직 급여인상안(작성) 2 2 4 2 3 4" xfId="22791" xr:uid="{00000000-0005-0000-0000-000019590000}"/>
    <cellStyle name="년_■ 0908_사무직_이동_및_사무직_배치계획(案)-최종_★ 2009년도 사무직-사무전문직 급여인상안(작성) 2 2 4 2 3 5" xfId="22792" xr:uid="{00000000-0005-0000-0000-00001A590000}"/>
    <cellStyle name="년_■ 0908_사무직_이동_및_사무직_배치계획(案)-최종_★ 2009년도 사무직-사무전문직 급여인상안(작성) 2 2 4 2 4" xfId="22793" xr:uid="{00000000-0005-0000-0000-00001B590000}"/>
    <cellStyle name="년_■ 0908_사무직_이동_및_사무직_배치계획(案)-최종_★ 2009년도 사무직-사무전문직 급여인상안(작성) 2 2 4 2 4 2" xfId="22794" xr:uid="{00000000-0005-0000-0000-00001C590000}"/>
    <cellStyle name="년_■ 0908_사무직_이동_및_사무직_배치계획(案)-최종_★ 2009년도 사무직-사무전문직 급여인상안(작성) 2 2 4 2 4 3" xfId="22795" xr:uid="{00000000-0005-0000-0000-00001D590000}"/>
    <cellStyle name="년_■ 0908_사무직_이동_및_사무직_배치계획(案)-최종_★ 2009년도 사무직-사무전문직 급여인상안(작성) 2 2 4 2 4 4" xfId="22796" xr:uid="{00000000-0005-0000-0000-00001E590000}"/>
    <cellStyle name="년_■ 0908_사무직_이동_및_사무직_배치계획(案)-최종_★ 2009년도 사무직-사무전문직 급여인상안(작성) 2 2 4 2 4 5" xfId="22797" xr:uid="{00000000-0005-0000-0000-00001F590000}"/>
    <cellStyle name="년_■ 0908_사무직_이동_및_사무직_배치계획(案)-최종_★ 2009년도 사무직-사무전문직 급여인상안(작성) 2 2 4 2 5" xfId="22798" xr:uid="{00000000-0005-0000-0000-000020590000}"/>
    <cellStyle name="년_■ 0908_사무직_이동_및_사무직_배치계획(案)-최종_★ 2009년도 사무직-사무전문직 급여인상안(작성) 2 2 4 2 6" xfId="22799" xr:uid="{00000000-0005-0000-0000-000021590000}"/>
    <cellStyle name="년_■ 0908_사무직_이동_및_사무직_배치계획(案)-최종_★ 2009년도 사무직-사무전문직 급여인상안(작성) 2 2 4 2 7" xfId="22800" xr:uid="{00000000-0005-0000-0000-000022590000}"/>
    <cellStyle name="년_■ 0908_사무직_이동_및_사무직_배치계획(案)-최종_★ 2009년도 사무직-사무전문직 급여인상안(작성) 2 2 4 2 8" xfId="22801" xr:uid="{00000000-0005-0000-0000-000023590000}"/>
    <cellStyle name="년_■ 0908_사무직_이동_및_사무직_배치계획(案)-최종_★ 2009년도 사무직-사무전문직 급여인상안(작성) 2 2 4 3" xfId="22802" xr:uid="{00000000-0005-0000-0000-000024590000}"/>
    <cellStyle name="년_■ 0908_사무직_이동_및_사무직_배치계획(案)-최종_★ 2009년도 사무직-사무전문직 급여인상안(작성) 2 2 4 3 2" xfId="22803" xr:uid="{00000000-0005-0000-0000-000025590000}"/>
    <cellStyle name="년_■ 0908_사무직_이동_및_사무직_배치계획(案)-최종_★ 2009년도 사무직-사무전문직 급여인상안(작성) 2 2 4 3 2 2" xfId="22804" xr:uid="{00000000-0005-0000-0000-000026590000}"/>
    <cellStyle name="년_■ 0908_사무직_이동_및_사무직_배치계획(案)-최종_★ 2009년도 사무직-사무전문직 급여인상안(작성) 2 2 4 3 2 3" xfId="22805" xr:uid="{00000000-0005-0000-0000-000027590000}"/>
    <cellStyle name="년_■ 0908_사무직_이동_및_사무직_배치계획(案)-최종_★ 2009년도 사무직-사무전문직 급여인상안(작성) 2 2 4 3 2 4" xfId="22806" xr:uid="{00000000-0005-0000-0000-000028590000}"/>
    <cellStyle name="년_■ 0908_사무직_이동_및_사무직_배치계획(案)-최종_★ 2009년도 사무직-사무전문직 급여인상안(작성) 2 2 4 3 2 5" xfId="22807" xr:uid="{00000000-0005-0000-0000-000029590000}"/>
    <cellStyle name="년_■ 0908_사무직_이동_및_사무직_배치계획(案)-최종_★ 2009년도 사무직-사무전문직 급여인상안(작성) 2 2 4 3 3" xfId="22808" xr:uid="{00000000-0005-0000-0000-00002A590000}"/>
    <cellStyle name="년_■ 0908_사무직_이동_및_사무직_배치계획(案)-최종_★ 2009년도 사무직-사무전문직 급여인상안(작성) 2 2 4 3 3 2" xfId="22809" xr:uid="{00000000-0005-0000-0000-00002B590000}"/>
    <cellStyle name="년_■ 0908_사무직_이동_및_사무직_배치계획(案)-최종_★ 2009년도 사무직-사무전문직 급여인상안(작성) 2 2 4 3 3 3" xfId="22810" xr:uid="{00000000-0005-0000-0000-00002C590000}"/>
    <cellStyle name="년_■ 0908_사무직_이동_및_사무직_배치계획(案)-최종_★ 2009년도 사무직-사무전문직 급여인상안(작성) 2 2 4 3 3 4" xfId="22811" xr:uid="{00000000-0005-0000-0000-00002D590000}"/>
    <cellStyle name="년_■ 0908_사무직_이동_및_사무직_배치계획(案)-최종_★ 2009년도 사무직-사무전문직 급여인상안(작성) 2 2 4 3 3 5" xfId="22812" xr:uid="{00000000-0005-0000-0000-00002E590000}"/>
    <cellStyle name="년_■ 0908_사무직_이동_및_사무직_배치계획(案)-최종_★ 2009년도 사무직-사무전문직 급여인상안(작성) 2 2 4 3 4" xfId="22813" xr:uid="{00000000-0005-0000-0000-00002F590000}"/>
    <cellStyle name="년_■ 0908_사무직_이동_및_사무직_배치계획(案)-최종_★ 2009년도 사무직-사무전문직 급여인상안(작성) 2 2 4 3 4 2" xfId="22814" xr:uid="{00000000-0005-0000-0000-000030590000}"/>
    <cellStyle name="년_■ 0908_사무직_이동_및_사무직_배치계획(案)-최종_★ 2009년도 사무직-사무전문직 급여인상안(작성) 2 2 4 3 4 3" xfId="22815" xr:uid="{00000000-0005-0000-0000-000031590000}"/>
    <cellStyle name="년_■ 0908_사무직_이동_및_사무직_배치계획(案)-최종_★ 2009년도 사무직-사무전문직 급여인상안(작성) 2 2 4 3 4 4" xfId="22816" xr:uid="{00000000-0005-0000-0000-000032590000}"/>
    <cellStyle name="년_■ 0908_사무직_이동_및_사무직_배치계획(案)-최종_★ 2009년도 사무직-사무전문직 급여인상안(작성) 2 2 4 3 4 5" xfId="22817" xr:uid="{00000000-0005-0000-0000-000033590000}"/>
    <cellStyle name="년_■ 0908_사무직_이동_및_사무직_배치계획(案)-최종_★ 2009년도 사무직-사무전문직 급여인상안(작성) 2 2 4 3 5" xfId="22818" xr:uid="{00000000-0005-0000-0000-000034590000}"/>
    <cellStyle name="년_■ 0908_사무직_이동_및_사무직_배치계획(案)-최종_★ 2009년도 사무직-사무전문직 급여인상안(작성) 2 2 4 3 6" xfId="22819" xr:uid="{00000000-0005-0000-0000-000035590000}"/>
    <cellStyle name="년_■ 0908_사무직_이동_및_사무직_배치계획(案)-최종_★ 2009년도 사무직-사무전문직 급여인상안(작성) 2 2 4 3 7" xfId="22820" xr:uid="{00000000-0005-0000-0000-000036590000}"/>
    <cellStyle name="년_■ 0908_사무직_이동_및_사무직_배치계획(案)-최종_★ 2009년도 사무직-사무전문직 급여인상안(작성) 2 2 4 3 8" xfId="22821" xr:uid="{00000000-0005-0000-0000-000037590000}"/>
    <cellStyle name="년_■ 0908_사무직_이동_및_사무직_배치계획(案)-최종_★ 2009년도 사무직-사무전문직 급여인상안(작성) 2 2 4 4" xfId="22822" xr:uid="{00000000-0005-0000-0000-000038590000}"/>
    <cellStyle name="년_■ 0908_사무직_이동_및_사무직_배치계획(案)-최종_★ 2009년도 사무직-사무전문직 급여인상안(작성) 2 2 4 4 2" xfId="22823" xr:uid="{00000000-0005-0000-0000-000039590000}"/>
    <cellStyle name="년_■ 0908_사무직_이동_및_사무직_배치계획(案)-최종_★ 2009년도 사무직-사무전문직 급여인상안(작성) 2 2 4 4 2 2" xfId="22824" xr:uid="{00000000-0005-0000-0000-00003A590000}"/>
    <cellStyle name="년_■ 0908_사무직_이동_및_사무직_배치계획(案)-최종_★ 2009년도 사무직-사무전문직 급여인상안(작성) 2 2 4 4 2 3" xfId="22825" xr:uid="{00000000-0005-0000-0000-00003B590000}"/>
    <cellStyle name="년_■ 0908_사무직_이동_및_사무직_배치계획(案)-최종_★ 2009년도 사무직-사무전문직 급여인상안(작성) 2 2 4 4 2 4" xfId="22826" xr:uid="{00000000-0005-0000-0000-00003C590000}"/>
    <cellStyle name="년_■ 0908_사무직_이동_및_사무직_배치계획(案)-최종_★ 2009년도 사무직-사무전문직 급여인상안(작성) 2 2 4 4 2 5" xfId="22827" xr:uid="{00000000-0005-0000-0000-00003D590000}"/>
    <cellStyle name="년_■ 0908_사무직_이동_및_사무직_배치계획(案)-최종_★ 2009년도 사무직-사무전문직 급여인상안(작성) 2 2 4 4 3" xfId="22828" xr:uid="{00000000-0005-0000-0000-00003E590000}"/>
    <cellStyle name="년_■ 0908_사무직_이동_및_사무직_배치계획(案)-최종_★ 2009년도 사무직-사무전문직 급여인상안(작성) 2 2 4 4 3 2" xfId="22829" xr:uid="{00000000-0005-0000-0000-00003F590000}"/>
    <cellStyle name="년_■ 0908_사무직_이동_및_사무직_배치계획(案)-최종_★ 2009년도 사무직-사무전문직 급여인상안(작성) 2 2 4 4 3 3" xfId="22830" xr:uid="{00000000-0005-0000-0000-000040590000}"/>
    <cellStyle name="년_■ 0908_사무직_이동_및_사무직_배치계획(案)-최종_★ 2009년도 사무직-사무전문직 급여인상안(작성) 2 2 4 4 3 4" xfId="22831" xr:uid="{00000000-0005-0000-0000-000041590000}"/>
    <cellStyle name="년_■ 0908_사무직_이동_및_사무직_배치계획(案)-최종_★ 2009년도 사무직-사무전문직 급여인상안(작성) 2 2 4 4 3 5" xfId="22832" xr:uid="{00000000-0005-0000-0000-000042590000}"/>
    <cellStyle name="년_■ 0908_사무직_이동_및_사무직_배치계획(案)-최종_★ 2009년도 사무직-사무전문직 급여인상안(작성) 2 2 4 4 4" xfId="22833" xr:uid="{00000000-0005-0000-0000-000043590000}"/>
    <cellStyle name="년_■ 0908_사무직_이동_및_사무직_배치계획(案)-최종_★ 2009년도 사무직-사무전문직 급여인상안(작성) 2 2 4 4 4 2" xfId="22834" xr:uid="{00000000-0005-0000-0000-000044590000}"/>
    <cellStyle name="년_■ 0908_사무직_이동_및_사무직_배치계획(案)-최종_★ 2009년도 사무직-사무전문직 급여인상안(작성) 2 2 4 4 4 3" xfId="22835" xr:uid="{00000000-0005-0000-0000-000045590000}"/>
    <cellStyle name="년_■ 0908_사무직_이동_및_사무직_배치계획(案)-최종_★ 2009년도 사무직-사무전문직 급여인상안(작성) 2 2 4 4 4 4" xfId="22836" xr:uid="{00000000-0005-0000-0000-000046590000}"/>
    <cellStyle name="년_■ 0908_사무직_이동_및_사무직_배치계획(案)-최종_★ 2009년도 사무직-사무전문직 급여인상안(작성) 2 2 4 4 4 5" xfId="22837" xr:uid="{00000000-0005-0000-0000-000047590000}"/>
    <cellStyle name="년_■ 0908_사무직_이동_및_사무직_배치계획(案)-최종_★ 2009년도 사무직-사무전문직 급여인상안(작성) 2 2 4 4 5" xfId="22838" xr:uid="{00000000-0005-0000-0000-000048590000}"/>
    <cellStyle name="년_■ 0908_사무직_이동_및_사무직_배치계획(案)-최종_★ 2009년도 사무직-사무전문직 급여인상안(작성) 2 2 4 4 6" xfId="22839" xr:uid="{00000000-0005-0000-0000-000049590000}"/>
    <cellStyle name="년_■ 0908_사무직_이동_및_사무직_배치계획(案)-최종_★ 2009년도 사무직-사무전문직 급여인상안(작성) 2 2 4 4 7" xfId="22840" xr:uid="{00000000-0005-0000-0000-00004A590000}"/>
    <cellStyle name="년_■ 0908_사무직_이동_및_사무직_배치계획(案)-최종_★ 2009년도 사무직-사무전문직 급여인상안(작성) 2 2 4 4 8" xfId="22841" xr:uid="{00000000-0005-0000-0000-00004B590000}"/>
    <cellStyle name="년_■ 0908_사무직_이동_및_사무직_배치계획(案)-최종_★ 2009년도 사무직-사무전문직 급여인상안(작성) 2 2 4 5" xfId="22842" xr:uid="{00000000-0005-0000-0000-00004C590000}"/>
    <cellStyle name="년_■ 0908_사무직_이동_및_사무직_배치계획(案)-최종_★ 2009년도 사무직-사무전문직 급여인상안(작성) 2 2 4 5 2" xfId="22843" xr:uid="{00000000-0005-0000-0000-00004D590000}"/>
    <cellStyle name="년_■ 0908_사무직_이동_및_사무직_배치계획(案)-최종_★ 2009년도 사무직-사무전문직 급여인상안(작성) 2 2 4 5 3" xfId="22844" xr:uid="{00000000-0005-0000-0000-00004E590000}"/>
    <cellStyle name="년_■ 0908_사무직_이동_및_사무직_배치계획(案)-최종_★ 2009년도 사무직-사무전문직 급여인상안(작성) 2 2 4 5 4" xfId="22845" xr:uid="{00000000-0005-0000-0000-00004F590000}"/>
    <cellStyle name="년_■ 0908_사무직_이동_및_사무직_배치계획(案)-최종_★ 2009년도 사무직-사무전문직 급여인상안(작성) 2 2 4 5 5" xfId="22846" xr:uid="{00000000-0005-0000-0000-000050590000}"/>
    <cellStyle name="년_■ 0908_사무직_이동_및_사무직_배치계획(案)-최종_★ 2009년도 사무직-사무전문직 급여인상안(작성) 2 2 4 6" xfId="22847" xr:uid="{00000000-0005-0000-0000-000051590000}"/>
    <cellStyle name="년_■ 0908_사무직_이동_및_사무직_배치계획(案)-최종_★ 2009년도 사무직-사무전문직 급여인상안(작성) 2 2 4 6 2" xfId="22848" xr:uid="{00000000-0005-0000-0000-000052590000}"/>
    <cellStyle name="년_■ 0908_사무직_이동_및_사무직_배치계획(案)-최종_★ 2009년도 사무직-사무전문직 급여인상안(작성) 2 2 4 6 3" xfId="22849" xr:uid="{00000000-0005-0000-0000-000053590000}"/>
    <cellStyle name="년_■ 0908_사무직_이동_및_사무직_배치계획(案)-최종_★ 2009년도 사무직-사무전문직 급여인상안(작성) 2 2 4 6 4" xfId="22850" xr:uid="{00000000-0005-0000-0000-000054590000}"/>
    <cellStyle name="년_■ 0908_사무직_이동_및_사무직_배치계획(案)-최종_★ 2009년도 사무직-사무전문직 급여인상안(작성) 2 2 4 6 5" xfId="22851" xr:uid="{00000000-0005-0000-0000-000055590000}"/>
    <cellStyle name="년_■ 0908_사무직_이동_및_사무직_배치계획(案)-최종_★ 2009년도 사무직-사무전문직 급여인상안(작성) 2 2 4 7" xfId="22852" xr:uid="{00000000-0005-0000-0000-000056590000}"/>
    <cellStyle name="년_■ 0908_사무직_이동_및_사무직_배치계획(案)-최종_★ 2009년도 사무직-사무전문직 급여인상안(작성) 2 2 4 7 2" xfId="22853" xr:uid="{00000000-0005-0000-0000-000057590000}"/>
    <cellStyle name="년_■ 0908_사무직_이동_및_사무직_배치계획(案)-최종_★ 2009년도 사무직-사무전문직 급여인상안(작성) 2 2 4 7 3" xfId="22854" xr:uid="{00000000-0005-0000-0000-000058590000}"/>
    <cellStyle name="년_■ 0908_사무직_이동_및_사무직_배치계획(案)-최종_★ 2009년도 사무직-사무전문직 급여인상안(작성) 2 2 4 7 4" xfId="22855" xr:uid="{00000000-0005-0000-0000-000059590000}"/>
    <cellStyle name="년_■ 0908_사무직_이동_및_사무직_배치계획(案)-최종_★ 2009년도 사무직-사무전문직 급여인상안(작성) 2 2 4 7 5" xfId="22856" xr:uid="{00000000-0005-0000-0000-00005A590000}"/>
    <cellStyle name="년_■ 0908_사무직_이동_및_사무직_배치계획(案)-최종_★ 2009년도 사무직-사무전문직 급여인상안(작성) 2 2 4 8" xfId="22857" xr:uid="{00000000-0005-0000-0000-00005B590000}"/>
    <cellStyle name="년_■ 0908_사무직_이동_및_사무직_배치계획(案)-최종_★ 2009년도 사무직-사무전문직 급여인상안(작성) 2 2 4 9" xfId="22858" xr:uid="{00000000-0005-0000-0000-00005C590000}"/>
    <cellStyle name="년_■ 0908_사무직_이동_및_사무직_배치계획(案)-최종_★ 2009년도 사무직-사무전문직 급여인상안(작성) 2 2 5" xfId="22859" xr:uid="{00000000-0005-0000-0000-00005D590000}"/>
    <cellStyle name="년_■ 0908_사무직_이동_및_사무직_배치계획(案)-최종_★ 2009년도 사무직-사무전문직 급여인상안(작성) 2 2 5 10" xfId="22860" xr:uid="{00000000-0005-0000-0000-00005E590000}"/>
    <cellStyle name="년_■ 0908_사무직_이동_및_사무직_배치계획(案)-최종_★ 2009년도 사무직-사무전문직 급여인상안(작성) 2 2 5 11" xfId="22861" xr:uid="{00000000-0005-0000-0000-00005F590000}"/>
    <cellStyle name="년_■ 0908_사무직_이동_및_사무직_배치계획(案)-최종_★ 2009년도 사무직-사무전문직 급여인상안(작성) 2 2 5 2" xfId="22862" xr:uid="{00000000-0005-0000-0000-000060590000}"/>
    <cellStyle name="년_■ 0908_사무직_이동_및_사무직_배치계획(案)-최종_★ 2009년도 사무직-사무전문직 급여인상안(작성) 2 2 5 2 2" xfId="22863" xr:uid="{00000000-0005-0000-0000-000061590000}"/>
    <cellStyle name="년_■ 0908_사무직_이동_및_사무직_배치계획(案)-최종_★ 2009년도 사무직-사무전문직 급여인상안(작성) 2 2 5 2 2 2" xfId="22864" xr:uid="{00000000-0005-0000-0000-000062590000}"/>
    <cellStyle name="년_■ 0908_사무직_이동_및_사무직_배치계획(案)-최종_★ 2009년도 사무직-사무전문직 급여인상안(작성) 2 2 5 2 2 3" xfId="22865" xr:uid="{00000000-0005-0000-0000-000063590000}"/>
    <cellStyle name="년_■ 0908_사무직_이동_및_사무직_배치계획(案)-최종_★ 2009년도 사무직-사무전문직 급여인상안(작성) 2 2 5 2 2 4" xfId="22866" xr:uid="{00000000-0005-0000-0000-000064590000}"/>
    <cellStyle name="년_■ 0908_사무직_이동_및_사무직_배치계획(案)-최종_★ 2009년도 사무직-사무전문직 급여인상안(작성) 2 2 5 2 2 5" xfId="22867" xr:uid="{00000000-0005-0000-0000-000065590000}"/>
    <cellStyle name="년_■ 0908_사무직_이동_및_사무직_배치계획(案)-최종_★ 2009년도 사무직-사무전문직 급여인상안(작성) 2 2 5 2 3" xfId="22868" xr:uid="{00000000-0005-0000-0000-000066590000}"/>
    <cellStyle name="년_■ 0908_사무직_이동_및_사무직_배치계획(案)-최종_★ 2009년도 사무직-사무전문직 급여인상안(작성) 2 2 5 2 3 2" xfId="22869" xr:uid="{00000000-0005-0000-0000-000067590000}"/>
    <cellStyle name="년_■ 0908_사무직_이동_및_사무직_배치계획(案)-최종_★ 2009년도 사무직-사무전문직 급여인상안(작성) 2 2 5 2 3 3" xfId="22870" xr:uid="{00000000-0005-0000-0000-000068590000}"/>
    <cellStyle name="년_■ 0908_사무직_이동_및_사무직_배치계획(案)-최종_★ 2009년도 사무직-사무전문직 급여인상안(작성) 2 2 5 2 3 4" xfId="22871" xr:uid="{00000000-0005-0000-0000-000069590000}"/>
    <cellStyle name="년_■ 0908_사무직_이동_및_사무직_배치계획(案)-최종_★ 2009년도 사무직-사무전문직 급여인상안(작성) 2 2 5 2 3 5" xfId="22872" xr:uid="{00000000-0005-0000-0000-00006A590000}"/>
    <cellStyle name="년_■ 0908_사무직_이동_및_사무직_배치계획(案)-최종_★ 2009년도 사무직-사무전문직 급여인상안(작성) 2 2 5 2 4" xfId="22873" xr:uid="{00000000-0005-0000-0000-00006B590000}"/>
    <cellStyle name="년_■ 0908_사무직_이동_및_사무직_배치계획(案)-최종_★ 2009년도 사무직-사무전문직 급여인상안(작성) 2 2 5 2 4 2" xfId="22874" xr:uid="{00000000-0005-0000-0000-00006C590000}"/>
    <cellStyle name="년_■ 0908_사무직_이동_및_사무직_배치계획(案)-최종_★ 2009년도 사무직-사무전문직 급여인상안(작성) 2 2 5 2 4 3" xfId="22875" xr:uid="{00000000-0005-0000-0000-00006D590000}"/>
    <cellStyle name="년_■ 0908_사무직_이동_및_사무직_배치계획(案)-최종_★ 2009년도 사무직-사무전문직 급여인상안(작성) 2 2 5 2 4 4" xfId="22876" xr:uid="{00000000-0005-0000-0000-00006E590000}"/>
    <cellStyle name="년_■ 0908_사무직_이동_및_사무직_배치계획(案)-최종_★ 2009년도 사무직-사무전문직 급여인상안(작성) 2 2 5 2 4 5" xfId="22877" xr:uid="{00000000-0005-0000-0000-00006F590000}"/>
    <cellStyle name="년_■ 0908_사무직_이동_및_사무직_배치계획(案)-최종_★ 2009년도 사무직-사무전문직 급여인상안(작성) 2 2 5 2 5" xfId="22878" xr:uid="{00000000-0005-0000-0000-000070590000}"/>
    <cellStyle name="년_■ 0908_사무직_이동_및_사무직_배치계획(案)-최종_★ 2009년도 사무직-사무전문직 급여인상안(작성) 2 2 5 2 6" xfId="22879" xr:uid="{00000000-0005-0000-0000-000071590000}"/>
    <cellStyle name="년_■ 0908_사무직_이동_및_사무직_배치계획(案)-최종_★ 2009년도 사무직-사무전문직 급여인상안(작성) 2 2 5 2 7" xfId="22880" xr:uid="{00000000-0005-0000-0000-000072590000}"/>
    <cellStyle name="년_■ 0908_사무직_이동_및_사무직_배치계획(案)-최종_★ 2009년도 사무직-사무전문직 급여인상안(작성) 2 2 5 2 8" xfId="22881" xr:uid="{00000000-0005-0000-0000-000073590000}"/>
    <cellStyle name="년_■ 0908_사무직_이동_및_사무직_배치계획(案)-최종_★ 2009년도 사무직-사무전문직 급여인상안(작성) 2 2 5 3" xfId="22882" xr:uid="{00000000-0005-0000-0000-000074590000}"/>
    <cellStyle name="년_■ 0908_사무직_이동_및_사무직_배치계획(案)-최종_★ 2009년도 사무직-사무전문직 급여인상안(작성) 2 2 5 3 2" xfId="22883" xr:uid="{00000000-0005-0000-0000-000075590000}"/>
    <cellStyle name="년_■ 0908_사무직_이동_및_사무직_배치계획(案)-최종_★ 2009년도 사무직-사무전문직 급여인상안(작성) 2 2 5 3 2 2" xfId="22884" xr:uid="{00000000-0005-0000-0000-000076590000}"/>
    <cellStyle name="년_■ 0908_사무직_이동_및_사무직_배치계획(案)-최종_★ 2009년도 사무직-사무전문직 급여인상안(작성) 2 2 5 3 2 3" xfId="22885" xr:uid="{00000000-0005-0000-0000-000077590000}"/>
    <cellStyle name="년_■ 0908_사무직_이동_및_사무직_배치계획(案)-최종_★ 2009년도 사무직-사무전문직 급여인상안(작성) 2 2 5 3 2 4" xfId="22886" xr:uid="{00000000-0005-0000-0000-000078590000}"/>
    <cellStyle name="년_■ 0908_사무직_이동_및_사무직_배치계획(案)-최종_★ 2009년도 사무직-사무전문직 급여인상안(작성) 2 2 5 3 2 5" xfId="22887" xr:uid="{00000000-0005-0000-0000-000079590000}"/>
    <cellStyle name="년_■ 0908_사무직_이동_및_사무직_배치계획(案)-최종_★ 2009년도 사무직-사무전문직 급여인상안(작성) 2 2 5 3 3" xfId="22888" xr:uid="{00000000-0005-0000-0000-00007A590000}"/>
    <cellStyle name="년_■ 0908_사무직_이동_및_사무직_배치계획(案)-최종_★ 2009년도 사무직-사무전문직 급여인상안(작성) 2 2 5 3 3 2" xfId="22889" xr:uid="{00000000-0005-0000-0000-00007B590000}"/>
    <cellStyle name="년_■ 0908_사무직_이동_및_사무직_배치계획(案)-최종_★ 2009년도 사무직-사무전문직 급여인상안(작성) 2 2 5 3 3 3" xfId="22890" xr:uid="{00000000-0005-0000-0000-00007C590000}"/>
    <cellStyle name="년_■ 0908_사무직_이동_및_사무직_배치계획(案)-최종_★ 2009년도 사무직-사무전문직 급여인상안(작성) 2 2 5 3 3 4" xfId="22891" xr:uid="{00000000-0005-0000-0000-00007D590000}"/>
    <cellStyle name="년_■ 0908_사무직_이동_및_사무직_배치계획(案)-최종_★ 2009년도 사무직-사무전문직 급여인상안(작성) 2 2 5 3 3 5" xfId="22892" xr:uid="{00000000-0005-0000-0000-00007E590000}"/>
    <cellStyle name="년_■ 0908_사무직_이동_및_사무직_배치계획(案)-최종_★ 2009년도 사무직-사무전문직 급여인상안(작성) 2 2 5 3 4" xfId="22893" xr:uid="{00000000-0005-0000-0000-00007F590000}"/>
    <cellStyle name="년_■ 0908_사무직_이동_및_사무직_배치계획(案)-최종_★ 2009년도 사무직-사무전문직 급여인상안(작성) 2 2 5 3 4 2" xfId="22894" xr:uid="{00000000-0005-0000-0000-000080590000}"/>
    <cellStyle name="년_■ 0908_사무직_이동_및_사무직_배치계획(案)-최종_★ 2009년도 사무직-사무전문직 급여인상안(작성) 2 2 5 3 4 3" xfId="22895" xr:uid="{00000000-0005-0000-0000-000081590000}"/>
    <cellStyle name="년_■ 0908_사무직_이동_및_사무직_배치계획(案)-최종_★ 2009년도 사무직-사무전문직 급여인상안(작성) 2 2 5 3 4 4" xfId="22896" xr:uid="{00000000-0005-0000-0000-000082590000}"/>
    <cellStyle name="년_■ 0908_사무직_이동_및_사무직_배치계획(案)-최종_★ 2009년도 사무직-사무전문직 급여인상안(작성) 2 2 5 3 4 5" xfId="22897" xr:uid="{00000000-0005-0000-0000-000083590000}"/>
    <cellStyle name="년_■ 0908_사무직_이동_및_사무직_배치계획(案)-최종_★ 2009년도 사무직-사무전문직 급여인상안(작성) 2 2 5 3 5" xfId="22898" xr:uid="{00000000-0005-0000-0000-000084590000}"/>
    <cellStyle name="년_■ 0908_사무직_이동_및_사무직_배치계획(案)-최종_★ 2009년도 사무직-사무전문직 급여인상안(작성) 2 2 5 3 6" xfId="22899" xr:uid="{00000000-0005-0000-0000-000085590000}"/>
    <cellStyle name="년_■ 0908_사무직_이동_및_사무직_배치계획(案)-최종_★ 2009년도 사무직-사무전문직 급여인상안(작성) 2 2 5 3 7" xfId="22900" xr:uid="{00000000-0005-0000-0000-000086590000}"/>
    <cellStyle name="년_■ 0908_사무직_이동_및_사무직_배치계획(案)-최종_★ 2009년도 사무직-사무전문직 급여인상안(작성) 2 2 5 3 8" xfId="22901" xr:uid="{00000000-0005-0000-0000-000087590000}"/>
    <cellStyle name="년_■ 0908_사무직_이동_및_사무직_배치계획(案)-최종_★ 2009년도 사무직-사무전문직 급여인상안(작성) 2 2 5 4" xfId="22902" xr:uid="{00000000-0005-0000-0000-000088590000}"/>
    <cellStyle name="년_■ 0908_사무직_이동_및_사무직_배치계획(案)-최종_★ 2009년도 사무직-사무전문직 급여인상안(작성) 2 2 5 4 2" xfId="22903" xr:uid="{00000000-0005-0000-0000-000089590000}"/>
    <cellStyle name="년_■ 0908_사무직_이동_및_사무직_배치계획(案)-최종_★ 2009년도 사무직-사무전문직 급여인상안(작성) 2 2 5 4 2 2" xfId="22904" xr:uid="{00000000-0005-0000-0000-00008A590000}"/>
    <cellStyle name="년_■ 0908_사무직_이동_및_사무직_배치계획(案)-최종_★ 2009년도 사무직-사무전문직 급여인상안(작성) 2 2 5 4 2 3" xfId="22905" xr:uid="{00000000-0005-0000-0000-00008B590000}"/>
    <cellStyle name="년_■ 0908_사무직_이동_및_사무직_배치계획(案)-최종_★ 2009년도 사무직-사무전문직 급여인상안(작성) 2 2 5 4 2 4" xfId="22906" xr:uid="{00000000-0005-0000-0000-00008C590000}"/>
    <cellStyle name="년_■ 0908_사무직_이동_및_사무직_배치계획(案)-최종_★ 2009년도 사무직-사무전문직 급여인상안(작성) 2 2 5 4 2 5" xfId="22907" xr:uid="{00000000-0005-0000-0000-00008D590000}"/>
    <cellStyle name="년_■ 0908_사무직_이동_및_사무직_배치계획(案)-최종_★ 2009년도 사무직-사무전문직 급여인상안(작성) 2 2 5 4 3" xfId="22908" xr:uid="{00000000-0005-0000-0000-00008E590000}"/>
    <cellStyle name="년_■ 0908_사무직_이동_및_사무직_배치계획(案)-최종_★ 2009년도 사무직-사무전문직 급여인상안(작성) 2 2 5 4 3 2" xfId="22909" xr:uid="{00000000-0005-0000-0000-00008F590000}"/>
    <cellStyle name="년_■ 0908_사무직_이동_및_사무직_배치계획(案)-최종_★ 2009년도 사무직-사무전문직 급여인상안(작성) 2 2 5 4 3 3" xfId="22910" xr:uid="{00000000-0005-0000-0000-000090590000}"/>
    <cellStyle name="년_■ 0908_사무직_이동_및_사무직_배치계획(案)-최종_★ 2009년도 사무직-사무전문직 급여인상안(작성) 2 2 5 4 3 4" xfId="22911" xr:uid="{00000000-0005-0000-0000-000091590000}"/>
    <cellStyle name="년_■ 0908_사무직_이동_및_사무직_배치계획(案)-최종_★ 2009년도 사무직-사무전문직 급여인상안(작성) 2 2 5 4 3 5" xfId="22912" xr:uid="{00000000-0005-0000-0000-000092590000}"/>
    <cellStyle name="년_■ 0908_사무직_이동_및_사무직_배치계획(案)-최종_★ 2009년도 사무직-사무전문직 급여인상안(작성) 2 2 5 4 4" xfId="22913" xr:uid="{00000000-0005-0000-0000-000093590000}"/>
    <cellStyle name="년_■ 0908_사무직_이동_및_사무직_배치계획(案)-최종_★ 2009년도 사무직-사무전문직 급여인상안(작성) 2 2 5 4 4 2" xfId="22914" xr:uid="{00000000-0005-0000-0000-000094590000}"/>
    <cellStyle name="년_■ 0908_사무직_이동_및_사무직_배치계획(案)-최종_★ 2009년도 사무직-사무전문직 급여인상안(작성) 2 2 5 4 4 3" xfId="22915" xr:uid="{00000000-0005-0000-0000-000095590000}"/>
    <cellStyle name="년_■ 0908_사무직_이동_및_사무직_배치계획(案)-최종_★ 2009년도 사무직-사무전문직 급여인상안(작성) 2 2 5 4 4 4" xfId="22916" xr:uid="{00000000-0005-0000-0000-000096590000}"/>
    <cellStyle name="년_■ 0908_사무직_이동_및_사무직_배치계획(案)-최종_★ 2009년도 사무직-사무전문직 급여인상안(작성) 2 2 5 4 4 5" xfId="22917" xr:uid="{00000000-0005-0000-0000-000097590000}"/>
    <cellStyle name="년_■ 0908_사무직_이동_및_사무직_배치계획(案)-최종_★ 2009년도 사무직-사무전문직 급여인상안(작성) 2 2 5 4 5" xfId="22918" xr:uid="{00000000-0005-0000-0000-000098590000}"/>
    <cellStyle name="년_■ 0908_사무직_이동_및_사무직_배치계획(案)-최종_★ 2009년도 사무직-사무전문직 급여인상안(작성) 2 2 5 4 6" xfId="22919" xr:uid="{00000000-0005-0000-0000-000099590000}"/>
    <cellStyle name="년_■ 0908_사무직_이동_및_사무직_배치계획(案)-최종_★ 2009년도 사무직-사무전문직 급여인상안(작성) 2 2 5 4 7" xfId="22920" xr:uid="{00000000-0005-0000-0000-00009A590000}"/>
    <cellStyle name="년_■ 0908_사무직_이동_및_사무직_배치계획(案)-최종_★ 2009년도 사무직-사무전문직 급여인상안(작성) 2 2 5 4 8" xfId="22921" xr:uid="{00000000-0005-0000-0000-00009B590000}"/>
    <cellStyle name="년_■ 0908_사무직_이동_및_사무직_배치계획(案)-최종_★ 2009년도 사무직-사무전문직 급여인상안(작성) 2 2 5 5" xfId="22922" xr:uid="{00000000-0005-0000-0000-00009C590000}"/>
    <cellStyle name="년_■ 0908_사무직_이동_및_사무직_배치계획(案)-최종_★ 2009년도 사무직-사무전문직 급여인상안(작성) 2 2 5 5 2" xfId="22923" xr:uid="{00000000-0005-0000-0000-00009D590000}"/>
    <cellStyle name="년_■ 0908_사무직_이동_및_사무직_배치계획(案)-최종_★ 2009년도 사무직-사무전문직 급여인상안(작성) 2 2 5 5 3" xfId="22924" xr:uid="{00000000-0005-0000-0000-00009E590000}"/>
    <cellStyle name="년_■ 0908_사무직_이동_및_사무직_배치계획(案)-최종_★ 2009년도 사무직-사무전문직 급여인상안(작성) 2 2 5 5 4" xfId="22925" xr:uid="{00000000-0005-0000-0000-00009F590000}"/>
    <cellStyle name="년_■ 0908_사무직_이동_및_사무직_배치계획(案)-최종_★ 2009년도 사무직-사무전문직 급여인상안(작성) 2 2 5 5 5" xfId="22926" xr:uid="{00000000-0005-0000-0000-0000A0590000}"/>
    <cellStyle name="년_■ 0908_사무직_이동_및_사무직_배치계획(案)-최종_★ 2009년도 사무직-사무전문직 급여인상안(작성) 2 2 5 6" xfId="22927" xr:uid="{00000000-0005-0000-0000-0000A1590000}"/>
    <cellStyle name="년_■ 0908_사무직_이동_및_사무직_배치계획(案)-최종_★ 2009년도 사무직-사무전문직 급여인상안(작성) 2 2 5 6 2" xfId="22928" xr:uid="{00000000-0005-0000-0000-0000A2590000}"/>
    <cellStyle name="년_■ 0908_사무직_이동_및_사무직_배치계획(案)-최종_★ 2009년도 사무직-사무전문직 급여인상안(작성) 2 2 5 6 3" xfId="22929" xr:uid="{00000000-0005-0000-0000-0000A3590000}"/>
    <cellStyle name="년_■ 0908_사무직_이동_및_사무직_배치계획(案)-최종_★ 2009년도 사무직-사무전문직 급여인상안(작성) 2 2 5 6 4" xfId="22930" xr:uid="{00000000-0005-0000-0000-0000A4590000}"/>
    <cellStyle name="년_■ 0908_사무직_이동_및_사무직_배치계획(案)-최종_★ 2009년도 사무직-사무전문직 급여인상안(작성) 2 2 5 6 5" xfId="22931" xr:uid="{00000000-0005-0000-0000-0000A5590000}"/>
    <cellStyle name="년_■ 0908_사무직_이동_및_사무직_배치계획(案)-최종_★ 2009년도 사무직-사무전문직 급여인상안(작성) 2 2 5 7" xfId="22932" xr:uid="{00000000-0005-0000-0000-0000A6590000}"/>
    <cellStyle name="년_■ 0908_사무직_이동_및_사무직_배치계획(案)-최종_★ 2009년도 사무직-사무전문직 급여인상안(작성) 2 2 5 7 2" xfId="22933" xr:uid="{00000000-0005-0000-0000-0000A7590000}"/>
    <cellStyle name="년_■ 0908_사무직_이동_및_사무직_배치계획(案)-최종_★ 2009년도 사무직-사무전문직 급여인상안(작성) 2 2 5 7 3" xfId="22934" xr:uid="{00000000-0005-0000-0000-0000A8590000}"/>
    <cellStyle name="년_■ 0908_사무직_이동_및_사무직_배치계획(案)-최종_★ 2009년도 사무직-사무전문직 급여인상안(작성) 2 2 5 7 4" xfId="22935" xr:uid="{00000000-0005-0000-0000-0000A9590000}"/>
    <cellStyle name="년_■ 0908_사무직_이동_및_사무직_배치계획(案)-최종_★ 2009년도 사무직-사무전문직 급여인상안(작성) 2 2 5 7 5" xfId="22936" xr:uid="{00000000-0005-0000-0000-0000AA590000}"/>
    <cellStyle name="년_■ 0908_사무직_이동_및_사무직_배치계획(案)-최종_★ 2009년도 사무직-사무전문직 급여인상안(작성) 2 2 5 8" xfId="22937" xr:uid="{00000000-0005-0000-0000-0000AB590000}"/>
    <cellStyle name="년_■ 0908_사무직_이동_및_사무직_배치계획(案)-최종_★ 2009년도 사무직-사무전문직 급여인상안(작성) 2 2 5 9" xfId="22938" xr:uid="{00000000-0005-0000-0000-0000AC590000}"/>
    <cellStyle name="년_■ 0908_사무직_이동_및_사무직_배치계획(案)-최종_★ 2009년도 사무직-사무전문직 급여인상안(작성) 2 2 6" xfId="22939" xr:uid="{00000000-0005-0000-0000-0000AD590000}"/>
    <cellStyle name="년_■ 0908_사무직_이동_및_사무직_배치계획(案)-최종_★ 2009년도 사무직-사무전문직 급여인상안(작성) 2 2 6 2" xfId="22940" xr:uid="{00000000-0005-0000-0000-0000AE590000}"/>
    <cellStyle name="년_■ 0908_사무직_이동_및_사무직_배치계획(案)-최종_★ 2009년도 사무직-사무전문직 급여인상안(작성) 2 2 6 2 2" xfId="22941" xr:uid="{00000000-0005-0000-0000-0000AF590000}"/>
    <cellStyle name="년_■ 0908_사무직_이동_및_사무직_배치계획(案)-최종_★ 2009년도 사무직-사무전문직 급여인상안(작성) 2 2 6 2 3" xfId="22942" xr:uid="{00000000-0005-0000-0000-0000B0590000}"/>
    <cellStyle name="년_■ 0908_사무직_이동_및_사무직_배치계획(案)-최종_★ 2009년도 사무직-사무전문직 급여인상안(작성) 2 2 6 2 4" xfId="22943" xr:uid="{00000000-0005-0000-0000-0000B1590000}"/>
    <cellStyle name="년_■ 0908_사무직_이동_및_사무직_배치계획(案)-최종_★ 2009년도 사무직-사무전문직 급여인상안(작성) 2 2 6 2 5" xfId="22944" xr:uid="{00000000-0005-0000-0000-0000B2590000}"/>
    <cellStyle name="년_■ 0908_사무직_이동_및_사무직_배치계획(案)-최종_★ 2009년도 사무직-사무전문직 급여인상안(작성) 2 2 6 3" xfId="22945" xr:uid="{00000000-0005-0000-0000-0000B3590000}"/>
    <cellStyle name="년_■ 0908_사무직_이동_및_사무직_배치계획(案)-최종_★ 2009년도 사무직-사무전문직 급여인상안(작성) 2 2 6 3 2" xfId="22946" xr:uid="{00000000-0005-0000-0000-0000B4590000}"/>
    <cellStyle name="년_■ 0908_사무직_이동_및_사무직_배치계획(案)-최종_★ 2009년도 사무직-사무전문직 급여인상안(작성) 2 2 6 3 3" xfId="22947" xr:uid="{00000000-0005-0000-0000-0000B5590000}"/>
    <cellStyle name="년_■ 0908_사무직_이동_및_사무직_배치계획(案)-최종_★ 2009년도 사무직-사무전문직 급여인상안(작성) 2 2 6 3 4" xfId="22948" xr:uid="{00000000-0005-0000-0000-0000B6590000}"/>
    <cellStyle name="년_■ 0908_사무직_이동_및_사무직_배치계획(案)-최종_★ 2009년도 사무직-사무전문직 급여인상안(작성) 2 2 6 3 5" xfId="22949" xr:uid="{00000000-0005-0000-0000-0000B7590000}"/>
    <cellStyle name="년_■ 0908_사무직_이동_및_사무직_배치계획(案)-최종_★ 2009년도 사무직-사무전문직 급여인상안(작성) 2 2 6 4" xfId="22950" xr:uid="{00000000-0005-0000-0000-0000B8590000}"/>
    <cellStyle name="년_■ 0908_사무직_이동_및_사무직_배치계획(案)-최종_★ 2009년도 사무직-사무전문직 급여인상안(작성) 2 2 6 4 2" xfId="22951" xr:uid="{00000000-0005-0000-0000-0000B9590000}"/>
    <cellStyle name="년_■ 0908_사무직_이동_및_사무직_배치계획(案)-최종_★ 2009년도 사무직-사무전문직 급여인상안(작성) 2 2 6 4 3" xfId="22952" xr:uid="{00000000-0005-0000-0000-0000BA590000}"/>
    <cellStyle name="년_■ 0908_사무직_이동_및_사무직_배치계획(案)-최종_★ 2009년도 사무직-사무전문직 급여인상안(작성) 2 2 6 4 4" xfId="22953" xr:uid="{00000000-0005-0000-0000-0000BB590000}"/>
    <cellStyle name="년_■ 0908_사무직_이동_및_사무직_배치계획(案)-최종_★ 2009년도 사무직-사무전문직 급여인상안(작성) 2 2 6 4 5" xfId="22954" xr:uid="{00000000-0005-0000-0000-0000BC590000}"/>
    <cellStyle name="년_■ 0908_사무직_이동_및_사무직_배치계획(案)-최종_★ 2009년도 사무직-사무전문직 급여인상안(작성) 2 2 6 5" xfId="22955" xr:uid="{00000000-0005-0000-0000-0000BD590000}"/>
    <cellStyle name="년_■ 0908_사무직_이동_및_사무직_배치계획(案)-최종_★ 2009년도 사무직-사무전문직 급여인상안(작성) 2 2 6 6" xfId="22956" xr:uid="{00000000-0005-0000-0000-0000BE590000}"/>
    <cellStyle name="년_■ 0908_사무직_이동_및_사무직_배치계획(案)-최종_★ 2009년도 사무직-사무전문직 급여인상안(작성) 2 2 6 7" xfId="22957" xr:uid="{00000000-0005-0000-0000-0000BF590000}"/>
    <cellStyle name="년_■ 0908_사무직_이동_및_사무직_배치계획(案)-최종_★ 2009년도 사무직-사무전문직 급여인상안(작성) 2 2 6 8" xfId="22958" xr:uid="{00000000-0005-0000-0000-0000C0590000}"/>
    <cellStyle name="년_■ 0908_사무직_이동_및_사무직_배치계획(案)-최종_★ 2009년도 사무직-사무전문직 급여인상안(작성) 2 2 7" xfId="22959" xr:uid="{00000000-0005-0000-0000-0000C1590000}"/>
    <cellStyle name="년_■ 0908_사무직_이동_및_사무직_배치계획(案)-최종_★ 2009년도 사무직-사무전문직 급여인상안(작성) 2 2 7 2" xfId="22960" xr:uid="{00000000-0005-0000-0000-0000C2590000}"/>
    <cellStyle name="년_■ 0908_사무직_이동_및_사무직_배치계획(案)-최종_★ 2009년도 사무직-사무전문직 급여인상안(작성) 2 2 7 2 2" xfId="22961" xr:uid="{00000000-0005-0000-0000-0000C3590000}"/>
    <cellStyle name="년_■ 0908_사무직_이동_및_사무직_배치계획(案)-최종_★ 2009년도 사무직-사무전문직 급여인상안(작성) 2 2 7 2 3" xfId="22962" xr:uid="{00000000-0005-0000-0000-0000C4590000}"/>
    <cellStyle name="년_■ 0908_사무직_이동_및_사무직_배치계획(案)-최종_★ 2009년도 사무직-사무전문직 급여인상안(작성) 2 2 7 2 4" xfId="22963" xr:uid="{00000000-0005-0000-0000-0000C5590000}"/>
    <cellStyle name="년_■ 0908_사무직_이동_및_사무직_배치계획(案)-최종_★ 2009년도 사무직-사무전문직 급여인상안(작성) 2 2 7 2 5" xfId="22964" xr:uid="{00000000-0005-0000-0000-0000C6590000}"/>
    <cellStyle name="년_■ 0908_사무직_이동_및_사무직_배치계획(案)-최종_★ 2009년도 사무직-사무전문직 급여인상안(작성) 2 2 7 3" xfId="22965" xr:uid="{00000000-0005-0000-0000-0000C7590000}"/>
    <cellStyle name="년_■ 0908_사무직_이동_및_사무직_배치계획(案)-최종_★ 2009년도 사무직-사무전문직 급여인상안(작성) 2 2 7 3 2" xfId="22966" xr:uid="{00000000-0005-0000-0000-0000C8590000}"/>
    <cellStyle name="년_■ 0908_사무직_이동_및_사무직_배치계획(案)-최종_★ 2009년도 사무직-사무전문직 급여인상안(작성) 2 2 7 3 3" xfId="22967" xr:uid="{00000000-0005-0000-0000-0000C9590000}"/>
    <cellStyle name="년_■ 0908_사무직_이동_및_사무직_배치계획(案)-최종_★ 2009년도 사무직-사무전문직 급여인상안(작성) 2 2 7 3 4" xfId="22968" xr:uid="{00000000-0005-0000-0000-0000CA590000}"/>
    <cellStyle name="년_■ 0908_사무직_이동_및_사무직_배치계획(案)-최종_★ 2009년도 사무직-사무전문직 급여인상안(작성) 2 2 7 3 5" xfId="22969" xr:uid="{00000000-0005-0000-0000-0000CB590000}"/>
    <cellStyle name="년_■ 0908_사무직_이동_및_사무직_배치계획(案)-최종_★ 2009년도 사무직-사무전문직 급여인상안(작성) 2 2 7 4" xfId="22970" xr:uid="{00000000-0005-0000-0000-0000CC590000}"/>
    <cellStyle name="년_■ 0908_사무직_이동_및_사무직_배치계획(案)-최종_★ 2009년도 사무직-사무전문직 급여인상안(작성) 2 2 7 4 2" xfId="22971" xr:uid="{00000000-0005-0000-0000-0000CD590000}"/>
    <cellStyle name="년_■ 0908_사무직_이동_및_사무직_배치계획(案)-최종_★ 2009년도 사무직-사무전문직 급여인상안(작성) 2 2 7 4 3" xfId="22972" xr:uid="{00000000-0005-0000-0000-0000CE590000}"/>
    <cellStyle name="년_■ 0908_사무직_이동_및_사무직_배치계획(案)-최종_★ 2009년도 사무직-사무전문직 급여인상안(작성) 2 2 7 4 4" xfId="22973" xr:uid="{00000000-0005-0000-0000-0000CF590000}"/>
    <cellStyle name="년_■ 0908_사무직_이동_및_사무직_배치계획(案)-최종_★ 2009년도 사무직-사무전문직 급여인상안(작성) 2 2 7 4 5" xfId="22974" xr:uid="{00000000-0005-0000-0000-0000D0590000}"/>
    <cellStyle name="년_■ 0908_사무직_이동_및_사무직_배치계획(案)-최종_★ 2009년도 사무직-사무전문직 급여인상안(작성) 2 2 7 5" xfId="22975" xr:uid="{00000000-0005-0000-0000-0000D1590000}"/>
    <cellStyle name="년_■ 0908_사무직_이동_및_사무직_배치계획(案)-최종_★ 2009년도 사무직-사무전문직 급여인상안(작성) 2 2 7 6" xfId="22976" xr:uid="{00000000-0005-0000-0000-0000D2590000}"/>
    <cellStyle name="년_■ 0908_사무직_이동_및_사무직_배치계획(案)-최종_★ 2009년도 사무직-사무전문직 급여인상안(작성) 2 2 7 7" xfId="22977" xr:uid="{00000000-0005-0000-0000-0000D3590000}"/>
    <cellStyle name="년_■ 0908_사무직_이동_및_사무직_배치계획(案)-최종_★ 2009년도 사무직-사무전문직 급여인상안(작성) 2 2 7 8" xfId="22978" xr:uid="{00000000-0005-0000-0000-0000D4590000}"/>
    <cellStyle name="년_■ 0908_사무직_이동_및_사무직_배치계획(案)-최종_★ 2009년도 사무직-사무전문직 급여인상안(작성) 2 2 8" xfId="22979" xr:uid="{00000000-0005-0000-0000-0000D5590000}"/>
    <cellStyle name="년_■ 0908_사무직_이동_및_사무직_배치계획(案)-최종_★ 2009년도 사무직-사무전문직 급여인상안(작성) 2 2 8 2" xfId="22980" xr:uid="{00000000-0005-0000-0000-0000D6590000}"/>
    <cellStyle name="년_■ 0908_사무직_이동_및_사무직_배치계획(案)-최종_★ 2009년도 사무직-사무전문직 급여인상안(작성) 2 2 8 3" xfId="22981" xr:uid="{00000000-0005-0000-0000-0000D7590000}"/>
    <cellStyle name="년_■ 0908_사무직_이동_및_사무직_배치계획(案)-최종_★ 2009년도 사무직-사무전문직 급여인상안(작성) 2 2 8 4" xfId="22982" xr:uid="{00000000-0005-0000-0000-0000D8590000}"/>
    <cellStyle name="년_■ 0908_사무직_이동_및_사무직_배치계획(案)-최종_★ 2009년도 사무직-사무전문직 급여인상안(작성) 2 2 8 5" xfId="22983" xr:uid="{00000000-0005-0000-0000-0000D9590000}"/>
    <cellStyle name="년_■ 0908_사무직_이동_및_사무직_배치계획(案)-최종_★ 2009년도 사무직-사무전문직 급여인상안(작성) 2 2 9" xfId="22984" xr:uid="{00000000-0005-0000-0000-0000DA590000}"/>
    <cellStyle name="년_■ 0908_사무직_이동_및_사무직_배치계획(案)-최종_★ 2009년도 사무직-사무전문직 급여인상안(작성) 2 3" xfId="22985" xr:uid="{00000000-0005-0000-0000-0000DB590000}"/>
    <cellStyle name="년_■ 0908_사무직_이동_및_사무직_배치계획(案)-최종_★ 2009년도 사무직-사무전문직 급여인상안(작성) 2 3 10" xfId="22986" xr:uid="{00000000-0005-0000-0000-0000DC590000}"/>
    <cellStyle name="년_■ 0908_사무직_이동_및_사무직_배치계획(案)-최종_★ 2009년도 사무직-사무전문직 급여인상안(작성) 2 3 11" xfId="22987" xr:uid="{00000000-0005-0000-0000-0000DD590000}"/>
    <cellStyle name="년_■ 0908_사무직_이동_및_사무직_배치계획(案)-최종_★ 2009년도 사무직-사무전문직 급여인상안(작성) 2 3 12" xfId="22988" xr:uid="{00000000-0005-0000-0000-0000DE590000}"/>
    <cellStyle name="년_■ 0908_사무직_이동_및_사무직_배치계획(案)-최종_★ 2009년도 사무직-사무전문직 급여인상안(작성) 2 3 13" xfId="22989" xr:uid="{00000000-0005-0000-0000-0000DF590000}"/>
    <cellStyle name="년_■ 0908_사무직_이동_및_사무직_배치계획(案)-최종_★ 2009년도 사무직-사무전문직 급여인상안(작성) 2 3 2" xfId="22990" xr:uid="{00000000-0005-0000-0000-0000E0590000}"/>
    <cellStyle name="년_■ 0908_사무직_이동_및_사무직_배치계획(案)-최종_★ 2009년도 사무직-사무전문직 급여인상안(작성) 2 3 2 10" xfId="22991" xr:uid="{00000000-0005-0000-0000-0000E1590000}"/>
    <cellStyle name="년_■ 0908_사무직_이동_및_사무직_배치계획(案)-최종_★ 2009년도 사무직-사무전문직 급여인상안(작성) 2 3 2 11" xfId="22992" xr:uid="{00000000-0005-0000-0000-0000E2590000}"/>
    <cellStyle name="년_■ 0908_사무직_이동_및_사무직_배치계획(案)-최종_★ 2009년도 사무직-사무전문직 급여인상안(작성) 2 3 2 2" xfId="22993" xr:uid="{00000000-0005-0000-0000-0000E3590000}"/>
    <cellStyle name="년_■ 0908_사무직_이동_및_사무직_배치계획(案)-최종_★ 2009년도 사무직-사무전문직 급여인상안(작성) 2 3 2 2 2" xfId="22994" xr:uid="{00000000-0005-0000-0000-0000E4590000}"/>
    <cellStyle name="년_■ 0908_사무직_이동_및_사무직_배치계획(案)-최종_★ 2009년도 사무직-사무전문직 급여인상안(작성) 2 3 2 2 2 2" xfId="22995" xr:uid="{00000000-0005-0000-0000-0000E5590000}"/>
    <cellStyle name="년_■ 0908_사무직_이동_및_사무직_배치계획(案)-최종_★ 2009년도 사무직-사무전문직 급여인상안(작성) 2 3 2 2 2 3" xfId="22996" xr:uid="{00000000-0005-0000-0000-0000E6590000}"/>
    <cellStyle name="년_■ 0908_사무직_이동_및_사무직_배치계획(案)-최종_★ 2009년도 사무직-사무전문직 급여인상안(작성) 2 3 2 2 2 4" xfId="22997" xr:uid="{00000000-0005-0000-0000-0000E7590000}"/>
    <cellStyle name="년_■ 0908_사무직_이동_및_사무직_배치계획(案)-최종_★ 2009년도 사무직-사무전문직 급여인상안(작성) 2 3 2 2 2 5" xfId="22998" xr:uid="{00000000-0005-0000-0000-0000E8590000}"/>
    <cellStyle name="년_■ 0908_사무직_이동_및_사무직_배치계획(案)-최종_★ 2009년도 사무직-사무전문직 급여인상안(작성) 2 3 2 2 3" xfId="22999" xr:uid="{00000000-0005-0000-0000-0000E9590000}"/>
    <cellStyle name="년_■ 0908_사무직_이동_및_사무직_배치계획(案)-최종_★ 2009년도 사무직-사무전문직 급여인상안(작성) 2 3 2 2 3 2" xfId="23000" xr:uid="{00000000-0005-0000-0000-0000EA590000}"/>
    <cellStyle name="년_■ 0908_사무직_이동_및_사무직_배치계획(案)-최종_★ 2009년도 사무직-사무전문직 급여인상안(작성) 2 3 2 2 3 3" xfId="23001" xr:uid="{00000000-0005-0000-0000-0000EB590000}"/>
    <cellStyle name="년_■ 0908_사무직_이동_및_사무직_배치계획(案)-최종_★ 2009년도 사무직-사무전문직 급여인상안(작성) 2 3 2 2 3 4" xfId="23002" xr:uid="{00000000-0005-0000-0000-0000EC590000}"/>
    <cellStyle name="년_■ 0908_사무직_이동_및_사무직_배치계획(案)-최종_★ 2009년도 사무직-사무전문직 급여인상안(작성) 2 3 2 2 3 5" xfId="23003" xr:uid="{00000000-0005-0000-0000-0000ED590000}"/>
    <cellStyle name="년_■ 0908_사무직_이동_및_사무직_배치계획(案)-최종_★ 2009년도 사무직-사무전문직 급여인상안(작성) 2 3 2 2 4" xfId="23004" xr:uid="{00000000-0005-0000-0000-0000EE590000}"/>
    <cellStyle name="년_■ 0908_사무직_이동_및_사무직_배치계획(案)-최종_★ 2009년도 사무직-사무전문직 급여인상안(작성) 2 3 2 2 4 2" xfId="23005" xr:uid="{00000000-0005-0000-0000-0000EF590000}"/>
    <cellStyle name="년_■ 0908_사무직_이동_및_사무직_배치계획(案)-최종_★ 2009년도 사무직-사무전문직 급여인상안(작성) 2 3 2 2 4 3" xfId="23006" xr:uid="{00000000-0005-0000-0000-0000F0590000}"/>
    <cellStyle name="년_■ 0908_사무직_이동_및_사무직_배치계획(案)-최종_★ 2009년도 사무직-사무전문직 급여인상안(작성) 2 3 2 2 4 4" xfId="23007" xr:uid="{00000000-0005-0000-0000-0000F1590000}"/>
    <cellStyle name="년_■ 0908_사무직_이동_및_사무직_배치계획(案)-최종_★ 2009년도 사무직-사무전문직 급여인상안(작성) 2 3 2 2 4 5" xfId="23008" xr:uid="{00000000-0005-0000-0000-0000F2590000}"/>
    <cellStyle name="년_■ 0908_사무직_이동_및_사무직_배치계획(案)-최종_★ 2009년도 사무직-사무전문직 급여인상안(작성) 2 3 2 2 5" xfId="23009" xr:uid="{00000000-0005-0000-0000-0000F3590000}"/>
    <cellStyle name="년_■ 0908_사무직_이동_및_사무직_배치계획(案)-최종_★ 2009년도 사무직-사무전문직 급여인상안(작성) 2 3 2 2 6" xfId="23010" xr:uid="{00000000-0005-0000-0000-0000F4590000}"/>
    <cellStyle name="년_■ 0908_사무직_이동_및_사무직_배치계획(案)-최종_★ 2009년도 사무직-사무전문직 급여인상안(작성) 2 3 2 2 7" xfId="23011" xr:uid="{00000000-0005-0000-0000-0000F5590000}"/>
    <cellStyle name="년_■ 0908_사무직_이동_및_사무직_배치계획(案)-최종_★ 2009년도 사무직-사무전문직 급여인상안(작성) 2 3 2 2 8" xfId="23012" xr:uid="{00000000-0005-0000-0000-0000F6590000}"/>
    <cellStyle name="년_■ 0908_사무직_이동_및_사무직_배치계획(案)-최종_★ 2009년도 사무직-사무전문직 급여인상안(작성) 2 3 2 3" xfId="23013" xr:uid="{00000000-0005-0000-0000-0000F7590000}"/>
    <cellStyle name="년_■ 0908_사무직_이동_및_사무직_배치계획(案)-최종_★ 2009년도 사무직-사무전문직 급여인상안(작성) 2 3 2 3 2" xfId="23014" xr:uid="{00000000-0005-0000-0000-0000F8590000}"/>
    <cellStyle name="년_■ 0908_사무직_이동_및_사무직_배치계획(案)-최종_★ 2009년도 사무직-사무전문직 급여인상안(작성) 2 3 2 3 2 2" xfId="23015" xr:uid="{00000000-0005-0000-0000-0000F9590000}"/>
    <cellStyle name="년_■ 0908_사무직_이동_및_사무직_배치계획(案)-최종_★ 2009년도 사무직-사무전문직 급여인상안(작성) 2 3 2 3 2 3" xfId="23016" xr:uid="{00000000-0005-0000-0000-0000FA590000}"/>
    <cellStyle name="년_■ 0908_사무직_이동_및_사무직_배치계획(案)-최종_★ 2009년도 사무직-사무전문직 급여인상안(작성) 2 3 2 3 2 4" xfId="23017" xr:uid="{00000000-0005-0000-0000-0000FB590000}"/>
    <cellStyle name="년_■ 0908_사무직_이동_및_사무직_배치계획(案)-최종_★ 2009년도 사무직-사무전문직 급여인상안(작성) 2 3 2 3 2 5" xfId="23018" xr:uid="{00000000-0005-0000-0000-0000FC590000}"/>
    <cellStyle name="년_■ 0908_사무직_이동_및_사무직_배치계획(案)-최종_★ 2009년도 사무직-사무전문직 급여인상안(작성) 2 3 2 3 3" xfId="23019" xr:uid="{00000000-0005-0000-0000-0000FD590000}"/>
    <cellStyle name="년_■ 0908_사무직_이동_및_사무직_배치계획(案)-최종_★ 2009년도 사무직-사무전문직 급여인상안(작성) 2 3 2 3 3 2" xfId="23020" xr:uid="{00000000-0005-0000-0000-0000FE590000}"/>
    <cellStyle name="년_■ 0908_사무직_이동_및_사무직_배치계획(案)-최종_★ 2009년도 사무직-사무전문직 급여인상안(작성) 2 3 2 3 3 3" xfId="23021" xr:uid="{00000000-0005-0000-0000-0000FF590000}"/>
    <cellStyle name="년_■ 0908_사무직_이동_및_사무직_배치계획(案)-최종_★ 2009년도 사무직-사무전문직 급여인상안(작성) 2 3 2 3 3 4" xfId="23022" xr:uid="{00000000-0005-0000-0000-0000005A0000}"/>
    <cellStyle name="년_■ 0908_사무직_이동_및_사무직_배치계획(案)-최종_★ 2009년도 사무직-사무전문직 급여인상안(작성) 2 3 2 3 3 5" xfId="23023" xr:uid="{00000000-0005-0000-0000-0000015A0000}"/>
    <cellStyle name="년_■ 0908_사무직_이동_및_사무직_배치계획(案)-최종_★ 2009년도 사무직-사무전문직 급여인상안(작성) 2 3 2 3 4" xfId="23024" xr:uid="{00000000-0005-0000-0000-0000025A0000}"/>
    <cellStyle name="년_■ 0908_사무직_이동_및_사무직_배치계획(案)-최종_★ 2009년도 사무직-사무전문직 급여인상안(작성) 2 3 2 3 4 2" xfId="23025" xr:uid="{00000000-0005-0000-0000-0000035A0000}"/>
    <cellStyle name="년_■ 0908_사무직_이동_및_사무직_배치계획(案)-최종_★ 2009년도 사무직-사무전문직 급여인상안(작성) 2 3 2 3 4 3" xfId="23026" xr:uid="{00000000-0005-0000-0000-0000045A0000}"/>
    <cellStyle name="년_■ 0908_사무직_이동_및_사무직_배치계획(案)-최종_★ 2009년도 사무직-사무전문직 급여인상안(작성) 2 3 2 3 4 4" xfId="23027" xr:uid="{00000000-0005-0000-0000-0000055A0000}"/>
    <cellStyle name="년_■ 0908_사무직_이동_및_사무직_배치계획(案)-최종_★ 2009년도 사무직-사무전문직 급여인상안(작성) 2 3 2 3 4 5" xfId="23028" xr:uid="{00000000-0005-0000-0000-0000065A0000}"/>
    <cellStyle name="년_■ 0908_사무직_이동_및_사무직_배치계획(案)-최종_★ 2009년도 사무직-사무전문직 급여인상안(작성) 2 3 2 3 5" xfId="23029" xr:uid="{00000000-0005-0000-0000-0000075A0000}"/>
    <cellStyle name="년_■ 0908_사무직_이동_및_사무직_배치계획(案)-최종_★ 2009년도 사무직-사무전문직 급여인상안(작성) 2 3 2 3 6" xfId="23030" xr:uid="{00000000-0005-0000-0000-0000085A0000}"/>
    <cellStyle name="년_■ 0908_사무직_이동_및_사무직_배치계획(案)-최종_★ 2009년도 사무직-사무전문직 급여인상안(작성) 2 3 2 3 7" xfId="23031" xr:uid="{00000000-0005-0000-0000-0000095A0000}"/>
    <cellStyle name="년_■ 0908_사무직_이동_및_사무직_배치계획(案)-최종_★ 2009년도 사무직-사무전문직 급여인상안(작성) 2 3 2 3 8" xfId="23032" xr:uid="{00000000-0005-0000-0000-00000A5A0000}"/>
    <cellStyle name="년_■ 0908_사무직_이동_및_사무직_배치계획(案)-최종_★ 2009년도 사무직-사무전문직 급여인상안(작성) 2 3 2 4" xfId="23033" xr:uid="{00000000-0005-0000-0000-00000B5A0000}"/>
    <cellStyle name="년_■ 0908_사무직_이동_및_사무직_배치계획(案)-최종_★ 2009년도 사무직-사무전문직 급여인상안(작성) 2 3 2 4 2" xfId="23034" xr:uid="{00000000-0005-0000-0000-00000C5A0000}"/>
    <cellStyle name="년_■ 0908_사무직_이동_및_사무직_배치계획(案)-최종_★ 2009년도 사무직-사무전문직 급여인상안(작성) 2 3 2 4 2 2" xfId="23035" xr:uid="{00000000-0005-0000-0000-00000D5A0000}"/>
    <cellStyle name="년_■ 0908_사무직_이동_및_사무직_배치계획(案)-최종_★ 2009년도 사무직-사무전문직 급여인상안(작성) 2 3 2 4 2 3" xfId="23036" xr:uid="{00000000-0005-0000-0000-00000E5A0000}"/>
    <cellStyle name="년_■ 0908_사무직_이동_및_사무직_배치계획(案)-최종_★ 2009년도 사무직-사무전문직 급여인상안(작성) 2 3 2 4 2 4" xfId="23037" xr:uid="{00000000-0005-0000-0000-00000F5A0000}"/>
    <cellStyle name="년_■ 0908_사무직_이동_및_사무직_배치계획(案)-최종_★ 2009년도 사무직-사무전문직 급여인상안(작성) 2 3 2 4 2 5" xfId="23038" xr:uid="{00000000-0005-0000-0000-0000105A0000}"/>
    <cellStyle name="년_■ 0908_사무직_이동_및_사무직_배치계획(案)-최종_★ 2009년도 사무직-사무전문직 급여인상안(작성) 2 3 2 4 3" xfId="23039" xr:uid="{00000000-0005-0000-0000-0000115A0000}"/>
    <cellStyle name="년_■ 0908_사무직_이동_및_사무직_배치계획(案)-최종_★ 2009년도 사무직-사무전문직 급여인상안(작성) 2 3 2 4 3 2" xfId="23040" xr:uid="{00000000-0005-0000-0000-0000125A0000}"/>
    <cellStyle name="년_■ 0908_사무직_이동_및_사무직_배치계획(案)-최종_★ 2009년도 사무직-사무전문직 급여인상안(작성) 2 3 2 4 3 3" xfId="23041" xr:uid="{00000000-0005-0000-0000-0000135A0000}"/>
    <cellStyle name="년_■ 0908_사무직_이동_및_사무직_배치계획(案)-최종_★ 2009년도 사무직-사무전문직 급여인상안(작성) 2 3 2 4 3 4" xfId="23042" xr:uid="{00000000-0005-0000-0000-0000145A0000}"/>
    <cellStyle name="년_■ 0908_사무직_이동_및_사무직_배치계획(案)-최종_★ 2009년도 사무직-사무전문직 급여인상안(작성) 2 3 2 4 3 5" xfId="23043" xr:uid="{00000000-0005-0000-0000-0000155A0000}"/>
    <cellStyle name="년_■ 0908_사무직_이동_및_사무직_배치계획(案)-최종_★ 2009년도 사무직-사무전문직 급여인상안(작성) 2 3 2 4 4" xfId="23044" xr:uid="{00000000-0005-0000-0000-0000165A0000}"/>
    <cellStyle name="년_■ 0908_사무직_이동_및_사무직_배치계획(案)-최종_★ 2009년도 사무직-사무전문직 급여인상안(작성) 2 3 2 4 4 2" xfId="23045" xr:uid="{00000000-0005-0000-0000-0000175A0000}"/>
    <cellStyle name="년_■ 0908_사무직_이동_및_사무직_배치계획(案)-최종_★ 2009년도 사무직-사무전문직 급여인상안(작성) 2 3 2 4 4 3" xfId="23046" xr:uid="{00000000-0005-0000-0000-0000185A0000}"/>
    <cellStyle name="년_■ 0908_사무직_이동_및_사무직_배치계획(案)-최종_★ 2009년도 사무직-사무전문직 급여인상안(작성) 2 3 2 4 4 4" xfId="23047" xr:uid="{00000000-0005-0000-0000-0000195A0000}"/>
    <cellStyle name="년_■ 0908_사무직_이동_및_사무직_배치계획(案)-최종_★ 2009년도 사무직-사무전문직 급여인상안(작성) 2 3 2 4 4 5" xfId="23048" xr:uid="{00000000-0005-0000-0000-00001A5A0000}"/>
    <cellStyle name="년_■ 0908_사무직_이동_및_사무직_배치계획(案)-최종_★ 2009년도 사무직-사무전문직 급여인상안(작성) 2 3 2 4 5" xfId="23049" xr:uid="{00000000-0005-0000-0000-00001B5A0000}"/>
    <cellStyle name="년_■ 0908_사무직_이동_및_사무직_배치계획(案)-최종_★ 2009년도 사무직-사무전문직 급여인상안(작성) 2 3 2 4 6" xfId="23050" xr:uid="{00000000-0005-0000-0000-00001C5A0000}"/>
    <cellStyle name="년_■ 0908_사무직_이동_및_사무직_배치계획(案)-최종_★ 2009년도 사무직-사무전문직 급여인상안(작성) 2 3 2 4 7" xfId="23051" xr:uid="{00000000-0005-0000-0000-00001D5A0000}"/>
    <cellStyle name="년_■ 0908_사무직_이동_및_사무직_배치계획(案)-최종_★ 2009년도 사무직-사무전문직 급여인상안(작성) 2 3 2 4 8" xfId="23052" xr:uid="{00000000-0005-0000-0000-00001E5A0000}"/>
    <cellStyle name="년_■ 0908_사무직_이동_및_사무직_배치계획(案)-최종_★ 2009년도 사무직-사무전문직 급여인상안(작성) 2 3 2 5" xfId="23053" xr:uid="{00000000-0005-0000-0000-00001F5A0000}"/>
    <cellStyle name="년_■ 0908_사무직_이동_및_사무직_배치계획(案)-최종_★ 2009년도 사무직-사무전문직 급여인상안(작성) 2 3 2 5 2" xfId="23054" xr:uid="{00000000-0005-0000-0000-0000205A0000}"/>
    <cellStyle name="년_■ 0908_사무직_이동_및_사무직_배치계획(案)-최종_★ 2009년도 사무직-사무전문직 급여인상안(작성) 2 3 2 5 3" xfId="23055" xr:uid="{00000000-0005-0000-0000-0000215A0000}"/>
    <cellStyle name="년_■ 0908_사무직_이동_및_사무직_배치계획(案)-최종_★ 2009년도 사무직-사무전문직 급여인상안(작성) 2 3 2 5 4" xfId="23056" xr:uid="{00000000-0005-0000-0000-0000225A0000}"/>
    <cellStyle name="년_■ 0908_사무직_이동_및_사무직_배치계획(案)-최종_★ 2009년도 사무직-사무전문직 급여인상안(작성) 2 3 2 5 5" xfId="23057" xr:uid="{00000000-0005-0000-0000-0000235A0000}"/>
    <cellStyle name="년_■ 0908_사무직_이동_및_사무직_배치계획(案)-최종_★ 2009년도 사무직-사무전문직 급여인상안(작성) 2 3 2 6" xfId="23058" xr:uid="{00000000-0005-0000-0000-0000245A0000}"/>
    <cellStyle name="년_■ 0908_사무직_이동_및_사무직_배치계획(案)-최종_★ 2009년도 사무직-사무전문직 급여인상안(작성) 2 3 2 6 2" xfId="23059" xr:uid="{00000000-0005-0000-0000-0000255A0000}"/>
    <cellStyle name="년_■ 0908_사무직_이동_및_사무직_배치계획(案)-최종_★ 2009년도 사무직-사무전문직 급여인상안(작성) 2 3 2 6 3" xfId="23060" xr:uid="{00000000-0005-0000-0000-0000265A0000}"/>
    <cellStyle name="년_■ 0908_사무직_이동_및_사무직_배치계획(案)-최종_★ 2009년도 사무직-사무전문직 급여인상안(작성) 2 3 2 6 4" xfId="23061" xr:uid="{00000000-0005-0000-0000-0000275A0000}"/>
    <cellStyle name="년_■ 0908_사무직_이동_및_사무직_배치계획(案)-최종_★ 2009년도 사무직-사무전문직 급여인상안(작성) 2 3 2 6 5" xfId="23062" xr:uid="{00000000-0005-0000-0000-0000285A0000}"/>
    <cellStyle name="년_■ 0908_사무직_이동_및_사무직_배치계획(案)-최종_★ 2009년도 사무직-사무전문직 급여인상안(작성) 2 3 2 7" xfId="23063" xr:uid="{00000000-0005-0000-0000-0000295A0000}"/>
    <cellStyle name="년_■ 0908_사무직_이동_및_사무직_배치계획(案)-최종_★ 2009년도 사무직-사무전문직 급여인상안(작성) 2 3 2 7 2" xfId="23064" xr:uid="{00000000-0005-0000-0000-00002A5A0000}"/>
    <cellStyle name="년_■ 0908_사무직_이동_및_사무직_배치계획(案)-최종_★ 2009년도 사무직-사무전문직 급여인상안(작성) 2 3 2 7 3" xfId="23065" xr:uid="{00000000-0005-0000-0000-00002B5A0000}"/>
    <cellStyle name="년_■ 0908_사무직_이동_및_사무직_배치계획(案)-최종_★ 2009년도 사무직-사무전문직 급여인상안(작성) 2 3 2 7 4" xfId="23066" xr:uid="{00000000-0005-0000-0000-00002C5A0000}"/>
    <cellStyle name="년_■ 0908_사무직_이동_및_사무직_배치계획(案)-최종_★ 2009년도 사무직-사무전문직 급여인상안(작성) 2 3 2 7 5" xfId="23067" xr:uid="{00000000-0005-0000-0000-00002D5A0000}"/>
    <cellStyle name="년_■ 0908_사무직_이동_및_사무직_배치계획(案)-최종_★ 2009년도 사무직-사무전문직 급여인상안(작성) 2 3 2 8" xfId="23068" xr:uid="{00000000-0005-0000-0000-00002E5A0000}"/>
    <cellStyle name="년_■ 0908_사무직_이동_및_사무직_배치계획(案)-최종_★ 2009년도 사무직-사무전문직 급여인상안(작성) 2 3 2 9" xfId="23069" xr:uid="{00000000-0005-0000-0000-00002F5A0000}"/>
    <cellStyle name="년_■ 0908_사무직_이동_및_사무직_배치계획(案)-최종_★ 2009년도 사무직-사무전문직 급여인상안(작성) 2 3 3" xfId="23070" xr:uid="{00000000-0005-0000-0000-0000305A0000}"/>
    <cellStyle name="년_■ 0908_사무직_이동_및_사무직_배치계획(案)-최종_★ 2009년도 사무직-사무전문직 급여인상안(작성) 2 3 3 10" xfId="23071" xr:uid="{00000000-0005-0000-0000-0000315A0000}"/>
    <cellStyle name="년_■ 0908_사무직_이동_및_사무직_배치계획(案)-최종_★ 2009년도 사무직-사무전문직 급여인상안(작성) 2 3 3 11" xfId="23072" xr:uid="{00000000-0005-0000-0000-0000325A0000}"/>
    <cellStyle name="년_■ 0908_사무직_이동_및_사무직_배치계획(案)-최종_★ 2009년도 사무직-사무전문직 급여인상안(작성) 2 3 3 2" xfId="23073" xr:uid="{00000000-0005-0000-0000-0000335A0000}"/>
    <cellStyle name="년_■ 0908_사무직_이동_및_사무직_배치계획(案)-최종_★ 2009년도 사무직-사무전문직 급여인상안(작성) 2 3 3 2 2" xfId="23074" xr:uid="{00000000-0005-0000-0000-0000345A0000}"/>
    <cellStyle name="년_■ 0908_사무직_이동_및_사무직_배치계획(案)-최종_★ 2009년도 사무직-사무전문직 급여인상안(작성) 2 3 3 2 2 2" xfId="23075" xr:uid="{00000000-0005-0000-0000-0000355A0000}"/>
    <cellStyle name="년_■ 0908_사무직_이동_및_사무직_배치계획(案)-최종_★ 2009년도 사무직-사무전문직 급여인상안(작성) 2 3 3 2 2 3" xfId="23076" xr:uid="{00000000-0005-0000-0000-0000365A0000}"/>
    <cellStyle name="년_■ 0908_사무직_이동_및_사무직_배치계획(案)-최종_★ 2009년도 사무직-사무전문직 급여인상안(작성) 2 3 3 2 2 4" xfId="23077" xr:uid="{00000000-0005-0000-0000-0000375A0000}"/>
    <cellStyle name="년_■ 0908_사무직_이동_및_사무직_배치계획(案)-최종_★ 2009년도 사무직-사무전문직 급여인상안(작성) 2 3 3 2 2 5" xfId="23078" xr:uid="{00000000-0005-0000-0000-0000385A0000}"/>
    <cellStyle name="년_■ 0908_사무직_이동_및_사무직_배치계획(案)-최종_★ 2009년도 사무직-사무전문직 급여인상안(작성) 2 3 3 2 3" xfId="23079" xr:uid="{00000000-0005-0000-0000-0000395A0000}"/>
    <cellStyle name="년_■ 0908_사무직_이동_및_사무직_배치계획(案)-최종_★ 2009년도 사무직-사무전문직 급여인상안(작성) 2 3 3 2 3 2" xfId="23080" xr:uid="{00000000-0005-0000-0000-00003A5A0000}"/>
    <cellStyle name="년_■ 0908_사무직_이동_및_사무직_배치계획(案)-최종_★ 2009년도 사무직-사무전문직 급여인상안(작성) 2 3 3 2 3 3" xfId="23081" xr:uid="{00000000-0005-0000-0000-00003B5A0000}"/>
    <cellStyle name="년_■ 0908_사무직_이동_및_사무직_배치계획(案)-최종_★ 2009년도 사무직-사무전문직 급여인상안(작성) 2 3 3 2 3 4" xfId="23082" xr:uid="{00000000-0005-0000-0000-00003C5A0000}"/>
    <cellStyle name="년_■ 0908_사무직_이동_및_사무직_배치계획(案)-최종_★ 2009년도 사무직-사무전문직 급여인상안(작성) 2 3 3 2 3 5" xfId="23083" xr:uid="{00000000-0005-0000-0000-00003D5A0000}"/>
    <cellStyle name="년_■ 0908_사무직_이동_및_사무직_배치계획(案)-최종_★ 2009년도 사무직-사무전문직 급여인상안(작성) 2 3 3 2 4" xfId="23084" xr:uid="{00000000-0005-0000-0000-00003E5A0000}"/>
    <cellStyle name="년_■ 0908_사무직_이동_및_사무직_배치계획(案)-최종_★ 2009년도 사무직-사무전문직 급여인상안(작성) 2 3 3 2 4 2" xfId="23085" xr:uid="{00000000-0005-0000-0000-00003F5A0000}"/>
    <cellStyle name="년_■ 0908_사무직_이동_및_사무직_배치계획(案)-최종_★ 2009년도 사무직-사무전문직 급여인상안(작성) 2 3 3 2 4 3" xfId="23086" xr:uid="{00000000-0005-0000-0000-0000405A0000}"/>
    <cellStyle name="년_■ 0908_사무직_이동_및_사무직_배치계획(案)-최종_★ 2009년도 사무직-사무전문직 급여인상안(작성) 2 3 3 2 4 4" xfId="23087" xr:uid="{00000000-0005-0000-0000-0000415A0000}"/>
    <cellStyle name="년_■ 0908_사무직_이동_및_사무직_배치계획(案)-최종_★ 2009년도 사무직-사무전문직 급여인상안(작성) 2 3 3 2 4 5" xfId="23088" xr:uid="{00000000-0005-0000-0000-0000425A0000}"/>
    <cellStyle name="년_■ 0908_사무직_이동_및_사무직_배치계획(案)-최종_★ 2009년도 사무직-사무전문직 급여인상안(작성) 2 3 3 2 5" xfId="23089" xr:uid="{00000000-0005-0000-0000-0000435A0000}"/>
    <cellStyle name="년_■ 0908_사무직_이동_및_사무직_배치계획(案)-최종_★ 2009년도 사무직-사무전문직 급여인상안(작성) 2 3 3 2 6" xfId="23090" xr:uid="{00000000-0005-0000-0000-0000445A0000}"/>
    <cellStyle name="년_■ 0908_사무직_이동_및_사무직_배치계획(案)-최종_★ 2009년도 사무직-사무전문직 급여인상안(작성) 2 3 3 2 7" xfId="23091" xr:uid="{00000000-0005-0000-0000-0000455A0000}"/>
    <cellStyle name="년_■ 0908_사무직_이동_및_사무직_배치계획(案)-최종_★ 2009년도 사무직-사무전문직 급여인상안(작성) 2 3 3 2 8" xfId="23092" xr:uid="{00000000-0005-0000-0000-0000465A0000}"/>
    <cellStyle name="년_■ 0908_사무직_이동_및_사무직_배치계획(案)-최종_★ 2009년도 사무직-사무전문직 급여인상안(작성) 2 3 3 3" xfId="23093" xr:uid="{00000000-0005-0000-0000-0000475A0000}"/>
    <cellStyle name="년_■ 0908_사무직_이동_및_사무직_배치계획(案)-최종_★ 2009년도 사무직-사무전문직 급여인상안(작성) 2 3 3 3 2" xfId="23094" xr:uid="{00000000-0005-0000-0000-0000485A0000}"/>
    <cellStyle name="년_■ 0908_사무직_이동_및_사무직_배치계획(案)-최종_★ 2009년도 사무직-사무전문직 급여인상안(작성) 2 3 3 3 2 2" xfId="23095" xr:uid="{00000000-0005-0000-0000-0000495A0000}"/>
    <cellStyle name="년_■ 0908_사무직_이동_및_사무직_배치계획(案)-최종_★ 2009년도 사무직-사무전문직 급여인상안(작성) 2 3 3 3 2 3" xfId="23096" xr:uid="{00000000-0005-0000-0000-00004A5A0000}"/>
    <cellStyle name="년_■ 0908_사무직_이동_및_사무직_배치계획(案)-최종_★ 2009년도 사무직-사무전문직 급여인상안(작성) 2 3 3 3 2 4" xfId="23097" xr:uid="{00000000-0005-0000-0000-00004B5A0000}"/>
    <cellStyle name="년_■ 0908_사무직_이동_및_사무직_배치계획(案)-최종_★ 2009년도 사무직-사무전문직 급여인상안(작성) 2 3 3 3 2 5" xfId="23098" xr:uid="{00000000-0005-0000-0000-00004C5A0000}"/>
    <cellStyle name="년_■ 0908_사무직_이동_및_사무직_배치계획(案)-최종_★ 2009년도 사무직-사무전문직 급여인상안(작성) 2 3 3 3 3" xfId="23099" xr:uid="{00000000-0005-0000-0000-00004D5A0000}"/>
    <cellStyle name="년_■ 0908_사무직_이동_및_사무직_배치계획(案)-최종_★ 2009년도 사무직-사무전문직 급여인상안(작성) 2 3 3 3 3 2" xfId="23100" xr:uid="{00000000-0005-0000-0000-00004E5A0000}"/>
    <cellStyle name="년_■ 0908_사무직_이동_및_사무직_배치계획(案)-최종_★ 2009년도 사무직-사무전문직 급여인상안(작성) 2 3 3 3 3 3" xfId="23101" xr:uid="{00000000-0005-0000-0000-00004F5A0000}"/>
    <cellStyle name="년_■ 0908_사무직_이동_및_사무직_배치계획(案)-최종_★ 2009년도 사무직-사무전문직 급여인상안(작성) 2 3 3 3 3 4" xfId="23102" xr:uid="{00000000-0005-0000-0000-0000505A0000}"/>
    <cellStyle name="년_■ 0908_사무직_이동_및_사무직_배치계획(案)-최종_★ 2009년도 사무직-사무전문직 급여인상안(작성) 2 3 3 3 3 5" xfId="23103" xr:uid="{00000000-0005-0000-0000-0000515A0000}"/>
    <cellStyle name="년_■ 0908_사무직_이동_및_사무직_배치계획(案)-최종_★ 2009년도 사무직-사무전문직 급여인상안(작성) 2 3 3 3 4" xfId="23104" xr:uid="{00000000-0005-0000-0000-0000525A0000}"/>
    <cellStyle name="년_■ 0908_사무직_이동_및_사무직_배치계획(案)-최종_★ 2009년도 사무직-사무전문직 급여인상안(작성) 2 3 3 3 4 2" xfId="23105" xr:uid="{00000000-0005-0000-0000-0000535A0000}"/>
    <cellStyle name="년_■ 0908_사무직_이동_및_사무직_배치계획(案)-최종_★ 2009년도 사무직-사무전문직 급여인상안(작성) 2 3 3 3 4 3" xfId="23106" xr:uid="{00000000-0005-0000-0000-0000545A0000}"/>
    <cellStyle name="년_■ 0908_사무직_이동_및_사무직_배치계획(案)-최종_★ 2009년도 사무직-사무전문직 급여인상안(작성) 2 3 3 3 4 4" xfId="23107" xr:uid="{00000000-0005-0000-0000-0000555A0000}"/>
    <cellStyle name="년_■ 0908_사무직_이동_및_사무직_배치계획(案)-최종_★ 2009년도 사무직-사무전문직 급여인상안(작성) 2 3 3 3 4 5" xfId="23108" xr:uid="{00000000-0005-0000-0000-0000565A0000}"/>
    <cellStyle name="년_■ 0908_사무직_이동_및_사무직_배치계획(案)-최종_★ 2009년도 사무직-사무전문직 급여인상안(작성) 2 3 3 3 5" xfId="23109" xr:uid="{00000000-0005-0000-0000-0000575A0000}"/>
    <cellStyle name="년_■ 0908_사무직_이동_및_사무직_배치계획(案)-최종_★ 2009년도 사무직-사무전문직 급여인상안(작성) 2 3 3 3 6" xfId="23110" xr:uid="{00000000-0005-0000-0000-0000585A0000}"/>
    <cellStyle name="년_■ 0908_사무직_이동_및_사무직_배치계획(案)-최종_★ 2009년도 사무직-사무전문직 급여인상안(작성) 2 3 3 3 7" xfId="23111" xr:uid="{00000000-0005-0000-0000-0000595A0000}"/>
    <cellStyle name="년_■ 0908_사무직_이동_및_사무직_배치계획(案)-최종_★ 2009년도 사무직-사무전문직 급여인상안(작성) 2 3 3 3 8" xfId="23112" xr:uid="{00000000-0005-0000-0000-00005A5A0000}"/>
    <cellStyle name="년_■ 0908_사무직_이동_및_사무직_배치계획(案)-최종_★ 2009년도 사무직-사무전문직 급여인상안(작성) 2 3 3 4" xfId="23113" xr:uid="{00000000-0005-0000-0000-00005B5A0000}"/>
    <cellStyle name="년_■ 0908_사무직_이동_및_사무직_배치계획(案)-최종_★ 2009년도 사무직-사무전문직 급여인상안(작성) 2 3 3 4 2" xfId="23114" xr:uid="{00000000-0005-0000-0000-00005C5A0000}"/>
    <cellStyle name="년_■ 0908_사무직_이동_및_사무직_배치계획(案)-최종_★ 2009년도 사무직-사무전문직 급여인상안(작성) 2 3 3 4 2 2" xfId="23115" xr:uid="{00000000-0005-0000-0000-00005D5A0000}"/>
    <cellStyle name="년_■ 0908_사무직_이동_및_사무직_배치계획(案)-최종_★ 2009년도 사무직-사무전문직 급여인상안(작성) 2 3 3 4 2 3" xfId="23116" xr:uid="{00000000-0005-0000-0000-00005E5A0000}"/>
    <cellStyle name="년_■ 0908_사무직_이동_및_사무직_배치계획(案)-최종_★ 2009년도 사무직-사무전문직 급여인상안(작성) 2 3 3 4 2 4" xfId="23117" xr:uid="{00000000-0005-0000-0000-00005F5A0000}"/>
    <cellStyle name="년_■ 0908_사무직_이동_및_사무직_배치계획(案)-최종_★ 2009년도 사무직-사무전문직 급여인상안(작성) 2 3 3 4 2 5" xfId="23118" xr:uid="{00000000-0005-0000-0000-0000605A0000}"/>
    <cellStyle name="년_■ 0908_사무직_이동_및_사무직_배치계획(案)-최종_★ 2009년도 사무직-사무전문직 급여인상안(작성) 2 3 3 4 3" xfId="23119" xr:uid="{00000000-0005-0000-0000-0000615A0000}"/>
    <cellStyle name="년_■ 0908_사무직_이동_및_사무직_배치계획(案)-최종_★ 2009년도 사무직-사무전문직 급여인상안(작성) 2 3 3 4 3 2" xfId="23120" xr:uid="{00000000-0005-0000-0000-0000625A0000}"/>
    <cellStyle name="년_■ 0908_사무직_이동_및_사무직_배치계획(案)-최종_★ 2009년도 사무직-사무전문직 급여인상안(작성) 2 3 3 4 3 3" xfId="23121" xr:uid="{00000000-0005-0000-0000-0000635A0000}"/>
    <cellStyle name="년_■ 0908_사무직_이동_및_사무직_배치계획(案)-최종_★ 2009년도 사무직-사무전문직 급여인상안(작성) 2 3 3 4 3 4" xfId="23122" xr:uid="{00000000-0005-0000-0000-0000645A0000}"/>
    <cellStyle name="년_■ 0908_사무직_이동_및_사무직_배치계획(案)-최종_★ 2009년도 사무직-사무전문직 급여인상안(작성) 2 3 3 4 3 5" xfId="23123" xr:uid="{00000000-0005-0000-0000-0000655A0000}"/>
    <cellStyle name="년_■ 0908_사무직_이동_및_사무직_배치계획(案)-최종_★ 2009년도 사무직-사무전문직 급여인상안(작성) 2 3 3 4 4" xfId="23124" xr:uid="{00000000-0005-0000-0000-0000665A0000}"/>
    <cellStyle name="년_■ 0908_사무직_이동_및_사무직_배치계획(案)-최종_★ 2009년도 사무직-사무전문직 급여인상안(작성) 2 3 3 4 4 2" xfId="23125" xr:uid="{00000000-0005-0000-0000-0000675A0000}"/>
    <cellStyle name="년_■ 0908_사무직_이동_및_사무직_배치계획(案)-최종_★ 2009년도 사무직-사무전문직 급여인상안(작성) 2 3 3 4 4 3" xfId="23126" xr:uid="{00000000-0005-0000-0000-0000685A0000}"/>
    <cellStyle name="년_■ 0908_사무직_이동_및_사무직_배치계획(案)-최종_★ 2009년도 사무직-사무전문직 급여인상안(작성) 2 3 3 4 4 4" xfId="23127" xr:uid="{00000000-0005-0000-0000-0000695A0000}"/>
    <cellStyle name="년_■ 0908_사무직_이동_및_사무직_배치계획(案)-최종_★ 2009년도 사무직-사무전문직 급여인상안(작성) 2 3 3 4 4 5" xfId="23128" xr:uid="{00000000-0005-0000-0000-00006A5A0000}"/>
    <cellStyle name="년_■ 0908_사무직_이동_및_사무직_배치계획(案)-최종_★ 2009년도 사무직-사무전문직 급여인상안(작성) 2 3 3 4 5" xfId="23129" xr:uid="{00000000-0005-0000-0000-00006B5A0000}"/>
    <cellStyle name="년_■ 0908_사무직_이동_및_사무직_배치계획(案)-최종_★ 2009년도 사무직-사무전문직 급여인상안(작성) 2 3 3 4 6" xfId="23130" xr:uid="{00000000-0005-0000-0000-00006C5A0000}"/>
    <cellStyle name="년_■ 0908_사무직_이동_및_사무직_배치계획(案)-최종_★ 2009년도 사무직-사무전문직 급여인상안(작성) 2 3 3 4 7" xfId="23131" xr:uid="{00000000-0005-0000-0000-00006D5A0000}"/>
    <cellStyle name="년_■ 0908_사무직_이동_및_사무직_배치계획(案)-최종_★ 2009년도 사무직-사무전문직 급여인상안(작성) 2 3 3 4 8" xfId="23132" xr:uid="{00000000-0005-0000-0000-00006E5A0000}"/>
    <cellStyle name="년_■ 0908_사무직_이동_및_사무직_배치계획(案)-최종_★ 2009년도 사무직-사무전문직 급여인상안(작성) 2 3 3 5" xfId="23133" xr:uid="{00000000-0005-0000-0000-00006F5A0000}"/>
    <cellStyle name="년_■ 0908_사무직_이동_및_사무직_배치계획(案)-최종_★ 2009년도 사무직-사무전문직 급여인상안(작성) 2 3 3 5 2" xfId="23134" xr:uid="{00000000-0005-0000-0000-0000705A0000}"/>
    <cellStyle name="년_■ 0908_사무직_이동_및_사무직_배치계획(案)-최종_★ 2009년도 사무직-사무전문직 급여인상안(작성) 2 3 3 5 3" xfId="23135" xr:uid="{00000000-0005-0000-0000-0000715A0000}"/>
    <cellStyle name="년_■ 0908_사무직_이동_및_사무직_배치계획(案)-최종_★ 2009년도 사무직-사무전문직 급여인상안(작성) 2 3 3 5 4" xfId="23136" xr:uid="{00000000-0005-0000-0000-0000725A0000}"/>
    <cellStyle name="년_■ 0908_사무직_이동_및_사무직_배치계획(案)-최종_★ 2009년도 사무직-사무전문직 급여인상안(작성) 2 3 3 5 5" xfId="23137" xr:uid="{00000000-0005-0000-0000-0000735A0000}"/>
    <cellStyle name="년_■ 0908_사무직_이동_및_사무직_배치계획(案)-최종_★ 2009년도 사무직-사무전문직 급여인상안(작성) 2 3 3 6" xfId="23138" xr:uid="{00000000-0005-0000-0000-0000745A0000}"/>
    <cellStyle name="년_■ 0908_사무직_이동_및_사무직_배치계획(案)-최종_★ 2009년도 사무직-사무전문직 급여인상안(작성) 2 3 3 6 2" xfId="23139" xr:uid="{00000000-0005-0000-0000-0000755A0000}"/>
    <cellStyle name="년_■ 0908_사무직_이동_및_사무직_배치계획(案)-최종_★ 2009년도 사무직-사무전문직 급여인상안(작성) 2 3 3 6 3" xfId="23140" xr:uid="{00000000-0005-0000-0000-0000765A0000}"/>
    <cellStyle name="년_■ 0908_사무직_이동_및_사무직_배치계획(案)-최종_★ 2009년도 사무직-사무전문직 급여인상안(작성) 2 3 3 6 4" xfId="23141" xr:uid="{00000000-0005-0000-0000-0000775A0000}"/>
    <cellStyle name="년_■ 0908_사무직_이동_및_사무직_배치계획(案)-최종_★ 2009년도 사무직-사무전문직 급여인상안(작성) 2 3 3 6 5" xfId="23142" xr:uid="{00000000-0005-0000-0000-0000785A0000}"/>
    <cellStyle name="년_■ 0908_사무직_이동_및_사무직_배치계획(案)-최종_★ 2009년도 사무직-사무전문직 급여인상안(작성) 2 3 3 7" xfId="23143" xr:uid="{00000000-0005-0000-0000-0000795A0000}"/>
    <cellStyle name="년_■ 0908_사무직_이동_및_사무직_배치계획(案)-최종_★ 2009년도 사무직-사무전문직 급여인상안(작성) 2 3 3 7 2" xfId="23144" xr:uid="{00000000-0005-0000-0000-00007A5A0000}"/>
    <cellStyle name="년_■ 0908_사무직_이동_및_사무직_배치계획(案)-최종_★ 2009년도 사무직-사무전문직 급여인상안(작성) 2 3 3 7 3" xfId="23145" xr:uid="{00000000-0005-0000-0000-00007B5A0000}"/>
    <cellStyle name="년_■ 0908_사무직_이동_및_사무직_배치계획(案)-최종_★ 2009년도 사무직-사무전문직 급여인상안(작성) 2 3 3 7 4" xfId="23146" xr:uid="{00000000-0005-0000-0000-00007C5A0000}"/>
    <cellStyle name="년_■ 0908_사무직_이동_및_사무직_배치계획(案)-최종_★ 2009년도 사무직-사무전문직 급여인상안(작성) 2 3 3 7 5" xfId="23147" xr:uid="{00000000-0005-0000-0000-00007D5A0000}"/>
    <cellStyle name="년_■ 0908_사무직_이동_및_사무직_배치계획(案)-최종_★ 2009년도 사무직-사무전문직 급여인상안(작성) 2 3 3 8" xfId="23148" xr:uid="{00000000-0005-0000-0000-00007E5A0000}"/>
    <cellStyle name="년_■ 0908_사무직_이동_및_사무직_배치계획(案)-최종_★ 2009년도 사무직-사무전문직 급여인상안(작성) 2 3 3 9" xfId="23149" xr:uid="{00000000-0005-0000-0000-00007F5A0000}"/>
    <cellStyle name="년_■ 0908_사무직_이동_및_사무직_배치계획(案)-최종_★ 2009년도 사무직-사무전문직 급여인상안(작성) 2 3 4" xfId="23150" xr:uid="{00000000-0005-0000-0000-0000805A0000}"/>
    <cellStyle name="년_■ 0908_사무직_이동_및_사무직_배치계획(案)-최종_★ 2009년도 사무직-사무전문직 급여인상안(작성) 2 3 4 2" xfId="23151" xr:uid="{00000000-0005-0000-0000-0000815A0000}"/>
    <cellStyle name="년_■ 0908_사무직_이동_및_사무직_배치계획(案)-최종_★ 2009년도 사무직-사무전문직 급여인상안(작성) 2 3 4 2 2" xfId="23152" xr:uid="{00000000-0005-0000-0000-0000825A0000}"/>
    <cellStyle name="년_■ 0908_사무직_이동_및_사무직_배치계획(案)-최종_★ 2009년도 사무직-사무전문직 급여인상안(작성) 2 3 4 2 3" xfId="23153" xr:uid="{00000000-0005-0000-0000-0000835A0000}"/>
    <cellStyle name="년_■ 0908_사무직_이동_및_사무직_배치계획(案)-최종_★ 2009년도 사무직-사무전문직 급여인상안(작성) 2 3 4 2 4" xfId="23154" xr:uid="{00000000-0005-0000-0000-0000845A0000}"/>
    <cellStyle name="년_■ 0908_사무직_이동_및_사무직_배치계획(案)-최종_★ 2009년도 사무직-사무전문직 급여인상안(작성) 2 3 4 2 5" xfId="23155" xr:uid="{00000000-0005-0000-0000-0000855A0000}"/>
    <cellStyle name="년_■ 0908_사무직_이동_및_사무직_배치계획(案)-최종_★ 2009년도 사무직-사무전문직 급여인상안(작성) 2 3 4 3" xfId="23156" xr:uid="{00000000-0005-0000-0000-0000865A0000}"/>
    <cellStyle name="년_■ 0908_사무직_이동_및_사무직_배치계획(案)-최종_★ 2009년도 사무직-사무전문직 급여인상안(작성) 2 3 4 3 2" xfId="23157" xr:uid="{00000000-0005-0000-0000-0000875A0000}"/>
    <cellStyle name="년_■ 0908_사무직_이동_및_사무직_배치계획(案)-최종_★ 2009년도 사무직-사무전문직 급여인상안(작성) 2 3 4 3 3" xfId="23158" xr:uid="{00000000-0005-0000-0000-0000885A0000}"/>
    <cellStyle name="년_■ 0908_사무직_이동_및_사무직_배치계획(案)-최종_★ 2009년도 사무직-사무전문직 급여인상안(작성) 2 3 4 3 4" xfId="23159" xr:uid="{00000000-0005-0000-0000-0000895A0000}"/>
    <cellStyle name="년_■ 0908_사무직_이동_및_사무직_배치계획(案)-최종_★ 2009년도 사무직-사무전문직 급여인상안(작성) 2 3 4 3 5" xfId="23160" xr:uid="{00000000-0005-0000-0000-00008A5A0000}"/>
    <cellStyle name="년_■ 0908_사무직_이동_및_사무직_배치계획(案)-최종_★ 2009년도 사무직-사무전문직 급여인상안(작성) 2 3 4 4" xfId="23161" xr:uid="{00000000-0005-0000-0000-00008B5A0000}"/>
    <cellStyle name="년_■ 0908_사무직_이동_및_사무직_배치계획(案)-최종_★ 2009년도 사무직-사무전문직 급여인상안(작성) 2 3 4 4 2" xfId="23162" xr:uid="{00000000-0005-0000-0000-00008C5A0000}"/>
    <cellStyle name="년_■ 0908_사무직_이동_및_사무직_배치계획(案)-최종_★ 2009년도 사무직-사무전문직 급여인상안(작성) 2 3 4 4 3" xfId="23163" xr:uid="{00000000-0005-0000-0000-00008D5A0000}"/>
    <cellStyle name="년_■ 0908_사무직_이동_및_사무직_배치계획(案)-최종_★ 2009년도 사무직-사무전문직 급여인상안(작성) 2 3 4 4 4" xfId="23164" xr:uid="{00000000-0005-0000-0000-00008E5A0000}"/>
    <cellStyle name="년_■ 0908_사무직_이동_및_사무직_배치계획(案)-최종_★ 2009년도 사무직-사무전문직 급여인상안(작성) 2 3 4 4 5" xfId="23165" xr:uid="{00000000-0005-0000-0000-00008F5A0000}"/>
    <cellStyle name="년_■ 0908_사무직_이동_및_사무직_배치계획(案)-최종_★ 2009년도 사무직-사무전문직 급여인상안(작성) 2 3 4 5" xfId="23166" xr:uid="{00000000-0005-0000-0000-0000905A0000}"/>
    <cellStyle name="년_■ 0908_사무직_이동_및_사무직_배치계획(案)-최종_★ 2009년도 사무직-사무전문직 급여인상안(작성) 2 3 4 6" xfId="23167" xr:uid="{00000000-0005-0000-0000-0000915A0000}"/>
    <cellStyle name="년_■ 0908_사무직_이동_및_사무직_배치계획(案)-최종_★ 2009년도 사무직-사무전문직 급여인상안(작성) 2 3 4 7" xfId="23168" xr:uid="{00000000-0005-0000-0000-0000925A0000}"/>
    <cellStyle name="년_■ 0908_사무직_이동_및_사무직_배치계획(案)-최종_★ 2009년도 사무직-사무전문직 급여인상안(작성) 2 3 4 8" xfId="23169" xr:uid="{00000000-0005-0000-0000-0000935A0000}"/>
    <cellStyle name="년_■ 0908_사무직_이동_및_사무직_배치계획(案)-최종_★ 2009년도 사무직-사무전문직 급여인상안(작성) 2 3 5" xfId="23170" xr:uid="{00000000-0005-0000-0000-0000945A0000}"/>
    <cellStyle name="년_■ 0908_사무직_이동_및_사무직_배치계획(案)-최종_★ 2009년도 사무직-사무전문직 급여인상안(작성) 2 3 5 2" xfId="23171" xr:uid="{00000000-0005-0000-0000-0000955A0000}"/>
    <cellStyle name="년_■ 0908_사무직_이동_및_사무직_배치계획(案)-최종_★ 2009년도 사무직-사무전문직 급여인상안(작성) 2 3 5 2 2" xfId="23172" xr:uid="{00000000-0005-0000-0000-0000965A0000}"/>
    <cellStyle name="년_■ 0908_사무직_이동_및_사무직_배치계획(案)-최종_★ 2009년도 사무직-사무전문직 급여인상안(작성) 2 3 5 2 3" xfId="23173" xr:uid="{00000000-0005-0000-0000-0000975A0000}"/>
    <cellStyle name="년_■ 0908_사무직_이동_및_사무직_배치계획(案)-최종_★ 2009년도 사무직-사무전문직 급여인상안(작성) 2 3 5 2 4" xfId="23174" xr:uid="{00000000-0005-0000-0000-0000985A0000}"/>
    <cellStyle name="년_■ 0908_사무직_이동_및_사무직_배치계획(案)-최종_★ 2009년도 사무직-사무전문직 급여인상안(작성) 2 3 5 2 5" xfId="23175" xr:uid="{00000000-0005-0000-0000-0000995A0000}"/>
    <cellStyle name="년_■ 0908_사무직_이동_및_사무직_배치계획(案)-최종_★ 2009년도 사무직-사무전문직 급여인상안(작성) 2 3 5 3" xfId="23176" xr:uid="{00000000-0005-0000-0000-00009A5A0000}"/>
    <cellStyle name="년_■ 0908_사무직_이동_및_사무직_배치계획(案)-최종_★ 2009년도 사무직-사무전문직 급여인상안(작성) 2 3 5 3 2" xfId="23177" xr:uid="{00000000-0005-0000-0000-00009B5A0000}"/>
    <cellStyle name="년_■ 0908_사무직_이동_및_사무직_배치계획(案)-최종_★ 2009년도 사무직-사무전문직 급여인상안(작성) 2 3 5 3 3" xfId="23178" xr:uid="{00000000-0005-0000-0000-00009C5A0000}"/>
    <cellStyle name="년_■ 0908_사무직_이동_및_사무직_배치계획(案)-최종_★ 2009년도 사무직-사무전문직 급여인상안(작성) 2 3 5 3 4" xfId="23179" xr:uid="{00000000-0005-0000-0000-00009D5A0000}"/>
    <cellStyle name="년_■ 0908_사무직_이동_및_사무직_배치계획(案)-최종_★ 2009년도 사무직-사무전문직 급여인상안(작성) 2 3 5 3 5" xfId="23180" xr:uid="{00000000-0005-0000-0000-00009E5A0000}"/>
    <cellStyle name="년_■ 0908_사무직_이동_및_사무직_배치계획(案)-최종_★ 2009년도 사무직-사무전문직 급여인상안(작성) 2 3 5 4" xfId="23181" xr:uid="{00000000-0005-0000-0000-00009F5A0000}"/>
    <cellStyle name="년_■ 0908_사무직_이동_및_사무직_배치계획(案)-최종_★ 2009년도 사무직-사무전문직 급여인상안(작성) 2 3 5 4 2" xfId="23182" xr:uid="{00000000-0005-0000-0000-0000A05A0000}"/>
    <cellStyle name="년_■ 0908_사무직_이동_및_사무직_배치계획(案)-최종_★ 2009년도 사무직-사무전문직 급여인상안(작성) 2 3 5 4 3" xfId="23183" xr:uid="{00000000-0005-0000-0000-0000A15A0000}"/>
    <cellStyle name="년_■ 0908_사무직_이동_및_사무직_배치계획(案)-최종_★ 2009년도 사무직-사무전문직 급여인상안(작성) 2 3 5 4 4" xfId="23184" xr:uid="{00000000-0005-0000-0000-0000A25A0000}"/>
    <cellStyle name="년_■ 0908_사무직_이동_및_사무직_배치계획(案)-최종_★ 2009년도 사무직-사무전문직 급여인상안(작성) 2 3 5 4 5" xfId="23185" xr:uid="{00000000-0005-0000-0000-0000A35A0000}"/>
    <cellStyle name="년_■ 0908_사무직_이동_및_사무직_배치계획(案)-최종_★ 2009년도 사무직-사무전문직 급여인상안(작성) 2 3 5 5" xfId="23186" xr:uid="{00000000-0005-0000-0000-0000A45A0000}"/>
    <cellStyle name="년_■ 0908_사무직_이동_및_사무직_배치계획(案)-최종_★ 2009년도 사무직-사무전문직 급여인상안(작성) 2 3 5 6" xfId="23187" xr:uid="{00000000-0005-0000-0000-0000A55A0000}"/>
    <cellStyle name="년_■ 0908_사무직_이동_및_사무직_배치계획(案)-최종_★ 2009년도 사무직-사무전문직 급여인상안(작성) 2 3 5 7" xfId="23188" xr:uid="{00000000-0005-0000-0000-0000A65A0000}"/>
    <cellStyle name="년_■ 0908_사무직_이동_및_사무직_배치계획(案)-최종_★ 2009년도 사무직-사무전문직 급여인상안(작성) 2 3 5 8" xfId="23189" xr:uid="{00000000-0005-0000-0000-0000A75A0000}"/>
    <cellStyle name="년_■ 0908_사무직_이동_및_사무직_배치계획(案)-최종_★ 2009년도 사무직-사무전문직 급여인상안(작성) 2 3 6" xfId="23190" xr:uid="{00000000-0005-0000-0000-0000A85A0000}"/>
    <cellStyle name="년_■ 0908_사무직_이동_및_사무직_배치계획(案)-최종_★ 2009년도 사무직-사무전문직 급여인상안(작성) 2 3 6 2" xfId="23191" xr:uid="{00000000-0005-0000-0000-0000A95A0000}"/>
    <cellStyle name="년_■ 0908_사무직_이동_및_사무직_배치계획(案)-최종_★ 2009년도 사무직-사무전문직 급여인상안(작성) 2 3 6 2 2" xfId="23192" xr:uid="{00000000-0005-0000-0000-0000AA5A0000}"/>
    <cellStyle name="년_■ 0908_사무직_이동_및_사무직_배치계획(案)-최종_★ 2009년도 사무직-사무전문직 급여인상안(작성) 2 3 6 2 3" xfId="23193" xr:uid="{00000000-0005-0000-0000-0000AB5A0000}"/>
    <cellStyle name="년_■ 0908_사무직_이동_및_사무직_배치계획(案)-최종_★ 2009년도 사무직-사무전문직 급여인상안(작성) 2 3 6 2 4" xfId="23194" xr:uid="{00000000-0005-0000-0000-0000AC5A0000}"/>
    <cellStyle name="년_■ 0908_사무직_이동_및_사무직_배치계획(案)-최종_★ 2009년도 사무직-사무전문직 급여인상안(작성) 2 3 6 2 5" xfId="23195" xr:uid="{00000000-0005-0000-0000-0000AD5A0000}"/>
    <cellStyle name="년_■ 0908_사무직_이동_및_사무직_배치계획(案)-최종_★ 2009년도 사무직-사무전문직 급여인상안(작성) 2 3 6 3" xfId="23196" xr:uid="{00000000-0005-0000-0000-0000AE5A0000}"/>
    <cellStyle name="년_■ 0908_사무직_이동_및_사무직_배치계획(案)-최종_★ 2009년도 사무직-사무전문직 급여인상안(작성) 2 3 6 3 2" xfId="23197" xr:uid="{00000000-0005-0000-0000-0000AF5A0000}"/>
    <cellStyle name="년_■ 0908_사무직_이동_및_사무직_배치계획(案)-최종_★ 2009년도 사무직-사무전문직 급여인상안(작성) 2 3 6 3 3" xfId="23198" xr:uid="{00000000-0005-0000-0000-0000B05A0000}"/>
    <cellStyle name="년_■ 0908_사무직_이동_및_사무직_배치계획(案)-최종_★ 2009년도 사무직-사무전문직 급여인상안(작성) 2 3 6 3 4" xfId="23199" xr:uid="{00000000-0005-0000-0000-0000B15A0000}"/>
    <cellStyle name="년_■ 0908_사무직_이동_및_사무직_배치계획(案)-최종_★ 2009년도 사무직-사무전문직 급여인상안(작성) 2 3 6 3 5" xfId="23200" xr:uid="{00000000-0005-0000-0000-0000B25A0000}"/>
    <cellStyle name="년_■ 0908_사무직_이동_및_사무직_배치계획(案)-최종_★ 2009년도 사무직-사무전문직 급여인상안(작성) 2 3 6 4" xfId="23201" xr:uid="{00000000-0005-0000-0000-0000B35A0000}"/>
    <cellStyle name="년_■ 0908_사무직_이동_및_사무직_배치계획(案)-최종_★ 2009년도 사무직-사무전문직 급여인상안(작성) 2 3 6 4 2" xfId="23202" xr:uid="{00000000-0005-0000-0000-0000B45A0000}"/>
    <cellStyle name="년_■ 0908_사무직_이동_및_사무직_배치계획(案)-최종_★ 2009년도 사무직-사무전문직 급여인상안(작성) 2 3 6 4 3" xfId="23203" xr:uid="{00000000-0005-0000-0000-0000B55A0000}"/>
    <cellStyle name="년_■ 0908_사무직_이동_및_사무직_배치계획(案)-최종_★ 2009년도 사무직-사무전문직 급여인상안(작성) 2 3 6 4 4" xfId="23204" xr:uid="{00000000-0005-0000-0000-0000B65A0000}"/>
    <cellStyle name="년_■ 0908_사무직_이동_및_사무직_배치계획(案)-최종_★ 2009년도 사무직-사무전문직 급여인상안(작성) 2 3 6 4 5" xfId="23205" xr:uid="{00000000-0005-0000-0000-0000B75A0000}"/>
    <cellStyle name="년_■ 0908_사무직_이동_및_사무직_배치계획(案)-최종_★ 2009년도 사무직-사무전문직 급여인상안(작성) 2 3 6 5" xfId="23206" xr:uid="{00000000-0005-0000-0000-0000B85A0000}"/>
    <cellStyle name="년_■ 0908_사무직_이동_및_사무직_배치계획(案)-최종_★ 2009년도 사무직-사무전문직 급여인상안(작성) 2 3 6 6" xfId="23207" xr:uid="{00000000-0005-0000-0000-0000B95A0000}"/>
    <cellStyle name="년_■ 0908_사무직_이동_및_사무직_배치계획(案)-최종_★ 2009년도 사무직-사무전문직 급여인상안(작성) 2 3 6 7" xfId="23208" xr:uid="{00000000-0005-0000-0000-0000BA5A0000}"/>
    <cellStyle name="년_■ 0908_사무직_이동_및_사무직_배치계획(案)-최종_★ 2009년도 사무직-사무전문직 급여인상안(작성) 2 3 6 8" xfId="23209" xr:uid="{00000000-0005-0000-0000-0000BB5A0000}"/>
    <cellStyle name="년_■ 0908_사무직_이동_및_사무직_배치계획(案)-최종_★ 2009년도 사무직-사무전문직 급여인상안(작성) 2 3 7" xfId="23210" xr:uid="{00000000-0005-0000-0000-0000BC5A0000}"/>
    <cellStyle name="년_■ 0908_사무직_이동_및_사무직_배치계획(案)-최종_★ 2009년도 사무직-사무전문직 급여인상안(작성) 2 3 7 2" xfId="23211" xr:uid="{00000000-0005-0000-0000-0000BD5A0000}"/>
    <cellStyle name="년_■ 0908_사무직_이동_및_사무직_배치계획(案)-최종_★ 2009년도 사무직-사무전문직 급여인상안(작성) 2 3 7 3" xfId="23212" xr:uid="{00000000-0005-0000-0000-0000BE5A0000}"/>
    <cellStyle name="년_■ 0908_사무직_이동_및_사무직_배치계획(案)-최종_★ 2009년도 사무직-사무전문직 급여인상안(작성) 2 3 7 4" xfId="23213" xr:uid="{00000000-0005-0000-0000-0000BF5A0000}"/>
    <cellStyle name="년_■ 0908_사무직_이동_및_사무직_배치계획(案)-최종_★ 2009년도 사무직-사무전문직 급여인상안(작성) 2 3 7 5" xfId="23214" xr:uid="{00000000-0005-0000-0000-0000C05A0000}"/>
    <cellStyle name="년_■ 0908_사무직_이동_및_사무직_배치계획(案)-최종_★ 2009년도 사무직-사무전문직 급여인상안(작성) 2 3 8" xfId="23215" xr:uid="{00000000-0005-0000-0000-0000C15A0000}"/>
    <cellStyle name="년_■ 0908_사무직_이동_및_사무직_배치계획(案)-최종_★ 2009년도 사무직-사무전문직 급여인상안(작성) 2 3 8 2" xfId="23216" xr:uid="{00000000-0005-0000-0000-0000C25A0000}"/>
    <cellStyle name="년_■ 0908_사무직_이동_및_사무직_배치계획(案)-최종_★ 2009년도 사무직-사무전문직 급여인상안(작성) 2 3 8 3" xfId="23217" xr:uid="{00000000-0005-0000-0000-0000C35A0000}"/>
    <cellStyle name="년_■ 0908_사무직_이동_및_사무직_배치계획(案)-최종_★ 2009년도 사무직-사무전문직 급여인상안(작성) 2 3 8 4" xfId="23218" xr:uid="{00000000-0005-0000-0000-0000C45A0000}"/>
    <cellStyle name="년_■ 0908_사무직_이동_및_사무직_배치계획(案)-최종_★ 2009년도 사무직-사무전문직 급여인상안(작성) 2 3 8 5" xfId="23219" xr:uid="{00000000-0005-0000-0000-0000C55A0000}"/>
    <cellStyle name="년_■ 0908_사무직_이동_및_사무직_배치계획(案)-최종_★ 2009년도 사무직-사무전문직 급여인상안(작성) 2 3 9" xfId="23220" xr:uid="{00000000-0005-0000-0000-0000C65A0000}"/>
    <cellStyle name="년_■ 0908_사무직_이동_및_사무직_배치계획(案)-최종_★ 2009년도 사무직-사무전문직 급여인상안(작성) 2 3 9 2" xfId="23221" xr:uid="{00000000-0005-0000-0000-0000C75A0000}"/>
    <cellStyle name="년_■ 0908_사무직_이동_및_사무직_배치계획(案)-최종_★ 2009년도 사무직-사무전문직 급여인상안(작성) 2 3 9 3" xfId="23222" xr:uid="{00000000-0005-0000-0000-0000C85A0000}"/>
    <cellStyle name="년_■ 0908_사무직_이동_및_사무직_배치계획(案)-최종_★ 2009년도 사무직-사무전문직 급여인상안(작성) 2 3 9 4" xfId="23223" xr:uid="{00000000-0005-0000-0000-0000C95A0000}"/>
    <cellStyle name="년_■ 0908_사무직_이동_및_사무직_배치계획(案)-최종_★ 2009년도 사무직-사무전문직 급여인상안(작성) 2 3 9 5" xfId="23224" xr:uid="{00000000-0005-0000-0000-0000CA5A0000}"/>
    <cellStyle name="년_■ 0908_사무직_이동_및_사무직_배치계획(案)-최종_★ 2009년도 사무직-사무전문직 급여인상안(작성) 2 4" xfId="23225" xr:uid="{00000000-0005-0000-0000-0000CB5A0000}"/>
    <cellStyle name="년_■ 0908_사무직_이동_및_사무직_배치계획(案)-최종_★ 2009년도 사무직-사무전문직 급여인상안(작성) 2 4 10" xfId="23226" xr:uid="{00000000-0005-0000-0000-0000CC5A0000}"/>
    <cellStyle name="년_■ 0908_사무직_이동_및_사무직_배치계획(案)-최종_★ 2009년도 사무직-사무전문직 급여인상안(작성) 2 4 11" xfId="23227" xr:uid="{00000000-0005-0000-0000-0000CD5A0000}"/>
    <cellStyle name="년_■ 0908_사무직_이동_및_사무직_배치계획(案)-최종_★ 2009년도 사무직-사무전문직 급여인상안(작성) 2 4 2" xfId="23228" xr:uid="{00000000-0005-0000-0000-0000CE5A0000}"/>
    <cellStyle name="년_■ 0908_사무직_이동_및_사무직_배치계획(案)-최종_★ 2009년도 사무직-사무전문직 급여인상안(작성) 2 4 2 2" xfId="23229" xr:uid="{00000000-0005-0000-0000-0000CF5A0000}"/>
    <cellStyle name="년_■ 0908_사무직_이동_및_사무직_배치계획(案)-최종_★ 2009년도 사무직-사무전문직 급여인상안(작성) 2 4 2 2 2" xfId="23230" xr:uid="{00000000-0005-0000-0000-0000D05A0000}"/>
    <cellStyle name="년_■ 0908_사무직_이동_및_사무직_배치계획(案)-최종_★ 2009년도 사무직-사무전문직 급여인상안(작성) 2 4 2 2 3" xfId="23231" xr:uid="{00000000-0005-0000-0000-0000D15A0000}"/>
    <cellStyle name="년_■ 0908_사무직_이동_및_사무직_배치계획(案)-최종_★ 2009년도 사무직-사무전문직 급여인상안(작성) 2 4 2 2 4" xfId="23232" xr:uid="{00000000-0005-0000-0000-0000D25A0000}"/>
    <cellStyle name="년_■ 0908_사무직_이동_및_사무직_배치계획(案)-최종_★ 2009년도 사무직-사무전문직 급여인상안(작성) 2 4 2 2 5" xfId="23233" xr:uid="{00000000-0005-0000-0000-0000D35A0000}"/>
    <cellStyle name="년_■ 0908_사무직_이동_및_사무직_배치계획(案)-최종_★ 2009년도 사무직-사무전문직 급여인상안(작성) 2 4 2 3" xfId="23234" xr:uid="{00000000-0005-0000-0000-0000D45A0000}"/>
    <cellStyle name="년_■ 0908_사무직_이동_및_사무직_배치계획(案)-최종_★ 2009년도 사무직-사무전문직 급여인상안(작성) 2 4 2 3 2" xfId="23235" xr:uid="{00000000-0005-0000-0000-0000D55A0000}"/>
    <cellStyle name="년_■ 0908_사무직_이동_및_사무직_배치계획(案)-최종_★ 2009년도 사무직-사무전문직 급여인상안(작성) 2 4 2 3 3" xfId="23236" xr:uid="{00000000-0005-0000-0000-0000D65A0000}"/>
    <cellStyle name="년_■ 0908_사무직_이동_및_사무직_배치계획(案)-최종_★ 2009년도 사무직-사무전문직 급여인상안(작성) 2 4 2 3 4" xfId="23237" xr:uid="{00000000-0005-0000-0000-0000D75A0000}"/>
    <cellStyle name="년_■ 0908_사무직_이동_및_사무직_배치계획(案)-최종_★ 2009년도 사무직-사무전문직 급여인상안(작성) 2 4 2 3 5" xfId="23238" xr:uid="{00000000-0005-0000-0000-0000D85A0000}"/>
    <cellStyle name="년_■ 0908_사무직_이동_및_사무직_배치계획(案)-최종_★ 2009년도 사무직-사무전문직 급여인상안(작성) 2 4 2 4" xfId="23239" xr:uid="{00000000-0005-0000-0000-0000D95A0000}"/>
    <cellStyle name="년_■ 0908_사무직_이동_및_사무직_배치계획(案)-최종_★ 2009년도 사무직-사무전문직 급여인상안(작성) 2 4 2 4 2" xfId="23240" xr:uid="{00000000-0005-0000-0000-0000DA5A0000}"/>
    <cellStyle name="년_■ 0908_사무직_이동_및_사무직_배치계획(案)-최종_★ 2009년도 사무직-사무전문직 급여인상안(작성) 2 4 2 4 3" xfId="23241" xr:uid="{00000000-0005-0000-0000-0000DB5A0000}"/>
    <cellStyle name="년_■ 0908_사무직_이동_및_사무직_배치계획(案)-최종_★ 2009년도 사무직-사무전문직 급여인상안(작성) 2 4 2 4 4" xfId="23242" xr:uid="{00000000-0005-0000-0000-0000DC5A0000}"/>
    <cellStyle name="년_■ 0908_사무직_이동_및_사무직_배치계획(案)-최종_★ 2009년도 사무직-사무전문직 급여인상안(작성) 2 4 2 4 5" xfId="23243" xr:uid="{00000000-0005-0000-0000-0000DD5A0000}"/>
    <cellStyle name="년_■ 0908_사무직_이동_및_사무직_배치계획(案)-최종_★ 2009년도 사무직-사무전문직 급여인상안(작성) 2 4 2 5" xfId="23244" xr:uid="{00000000-0005-0000-0000-0000DE5A0000}"/>
    <cellStyle name="년_■ 0908_사무직_이동_및_사무직_배치계획(案)-최종_★ 2009년도 사무직-사무전문직 급여인상안(작성) 2 4 2 6" xfId="23245" xr:uid="{00000000-0005-0000-0000-0000DF5A0000}"/>
    <cellStyle name="년_■ 0908_사무직_이동_및_사무직_배치계획(案)-최종_★ 2009년도 사무직-사무전문직 급여인상안(작성) 2 4 2 7" xfId="23246" xr:uid="{00000000-0005-0000-0000-0000E05A0000}"/>
    <cellStyle name="년_■ 0908_사무직_이동_및_사무직_배치계획(案)-최종_★ 2009년도 사무직-사무전문직 급여인상안(작성) 2 4 2 8" xfId="23247" xr:uid="{00000000-0005-0000-0000-0000E15A0000}"/>
    <cellStyle name="년_■ 0908_사무직_이동_및_사무직_배치계획(案)-최종_★ 2009년도 사무직-사무전문직 급여인상안(작성) 2 4 3" xfId="23248" xr:uid="{00000000-0005-0000-0000-0000E25A0000}"/>
    <cellStyle name="년_■ 0908_사무직_이동_및_사무직_배치계획(案)-최종_★ 2009년도 사무직-사무전문직 급여인상안(작성) 2 4 3 2" xfId="23249" xr:uid="{00000000-0005-0000-0000-0000E35A0000}"/>
    <cellStyle name="년_■ 0908_사무직_이동_및_사무직_배치계획(案)-최종_★ 2009년도 사무직-사무전문직 급여인상안(작성) 2 4 3 2 2" xfId="23250" xr:uid="{00000000-0005-0000-0000-0000E45A0000}"/>
    <cellStyle name="년_■ 0908_사무직_이동_및_사무직_배치계획(案)-최종_★ 2009년도 사무직-사무전문직 급여인상안(작성) 2 4 3 2 3" xfId="23251" xr:uid="{00000000-0005-0000-0000-0000E55A0000}"/>
    <cellStyle name="년_■ 0908_사무직_이동_및_사무직_배치계획(案)-최종_★ 2009년도 사무직-사무전문직 급여인상안(작성) 2 4 3 2 4" xfId="23252" xr:uid="{00000000-0005-0000-0000-0000E65A0000}"/>
    <cellStyle name="년_■ 0908_사무직_이동_및_사무직_배치계획(案)-최종_★ 2009년도 사무직-사무전문직 급여인상안(작성) 2 4 3 2 5" xfId="23253" xr:uid="{00000000-0005-0000-0000-0000E75A0000}"/>
    <cellStyle name="년_■ 0908_사무직_이동_및_사무직_배치계획(案)-최종_★ 2009년도 사무직-사무전문직 급여인상안(작성) 2 4 3 3" xfId="23254" xr:uid="{00000000-0005-0000-0000-0000E85A0000}"/>
    <cellStyle name="년_■ 0908_사무직_이동_및_사무직_배치계획(案)-최종_★ 2009년도 사무직-사무전문직 급여인상안(작성) 2 4 3 3 2" xfId="23255" xr:uid="{00000000-0005-0000-0000-0000E95A0000}"/>
    <cellStyle name="년_■ 0908_사무직_이동_및_사무직_배치계획(案)-최종_★ 2009년도 사무직-사무전문직 급여인상안(작성) 2 4 3 3 3" xfId="23256" xr:uid="{00000000-0005-0000-0000-0000EA5A0000}"/>
    <cellStyle name="년_■ 0908_사무직_이동_및_사무직_배치계획(案)-최종_★ 2009년도 사무직-사무전문직 급여인상안(작성) 2 4 3 3 4" xfId="23257" xr:uid="{00000000-0005-0000-0000-0000EB5A0000}"/>
    <cellStyle name="년_■ 0908_사무직_이동_및_사무직_배치계획(案)-최종_★ 2009년도 사무직-사무전문직 급여인상안(작성) 2 4 3 3 5" xfId="23258" xr:uid="{00000000-0005-0000-0000-0000EC5A0000}"/>
    <cellStyle name="년_■ 0908_사무직_이동_및_사무직_배치계획(案)-최종_★ 2009년도 사무직-사무전문직 급여인상안(작성) 2 4 3 4" xfId="23259" xr:uid="{00000000-0005-0000-0000-0000ED5A0000}"/>
    <cellStyle name="년_■ 0908_사무직_이동_및_사무직_배치계획(案)-최종_★ 2009년도 사무직-사무전문직 급여인상안(작성) 2 4 3 4 2" xfId="23260" xr:uid="{00000000-0005-0000-0000-0000EE5A0000}"/>
    <cellStyle name="년_■ 0908_사무직_이동_및_사무직_배치계획(案)-최종_★ 2009년도 사무직-사무전문직 급여인상안(작성) 2 4 3 4 3" xfId="23261" xr:uid="{00000000-0005-0000-0000-0000EF5A0000}"/>
    <cellStyle name="년_■ 0908_사무직_이동_및_사무직_배치계획(案)-최종_★ 2009년도 사무직-사무전문직 급여인상안(작성) 2 4 3 4 4" xfId="23262" xr:uid="{00000000-0005-0000-0000-0000F05A0000}"/>
    <cellStyle name="년_■ 0908_사무직_이동_및_사무직_배치계획(案)-최종_★ 2009년도 사무직-사무전문직 급여인상안(작성) 2 4 3 4 5" xfId="23263" xr:uid="{00000000-0005-0000-0000-0000F15A0000}"/>
    <cellStyle name="년_■ 0908_사무직_이동_및_사무직_배치계획(案)-최종_★ 2009년도 사무직-사무전문직 급여인상안(작성) 2 4 3 5" xfId="23264" xr:uid="{00000000-0005-0000-0000-0000F25A0000}"/>
    <cellStyle name="년_■ 0908_사무직_이동_및_사무직_배치계획(案)-최종_★ 2009년도 사무직-사무전문직 급여인상안(작성) 2 4 3 6" xfId="23265" xr:uid="{00000000-0005-0000-0000-0000F35A0000}"/>
    <cellStyle name="년_■ 0908_사무직_이동_및_사무직_배치계획(案)-최종_★ 2009년도 사무직-사무전문직 급여인상안(작성) 2 4 3 7" xfId="23266" xr:uid="{00000000-0005-0000-0000-0000F45A0000}"/>
    <cellStyle name="년_■ 0908_사무직_이동_및_사무직_배치계획(案)-최종_★ 2009년도 사무직-사무전문직 급여인상안(작성) 2 4 3 8" xfId="23267" xr:uid="{00000000-0005-0000-0000-0000F55A0000}"/>
    <cellStyle name="년_■ 0908_사무직_이동_및_사무직_배치계획(案)-최종_★ 2009년도 사무직-사무전문직 급여인상안(작성) 2 4 4" xfId="23268" xr:uid="{00000000-0005-0000-0000-0000F65A0000}"/>
    <cellStyle name="년_■ 0908_사무직_이동_및_사무직_배치계획(案)-최종_★ 2009년도 사무직-사무전문직 급여인상안(작성) 2 4 4 2" xfId="23269" xr:uid="{00000000-0005-0000-0000-0000F75A0000}"/>
    <cellStyle name="년_■ 0908_사무직_이동_및_사무직_배치계획(案)-최종_★ 2009년도 사무직-사무전문직 급여인상안(작성) 2 4 4 2 2" xfId="23270" xr:uid="{00000000-0005-0000-0000-0000F85A0000}"/>
    <cellStyle name="년_■ 0908_사무직_이동_및_사무직_배치계획(案)-최종_★ 2009년도 사무직-사무전문직 급여인상안(작성) 2 4 4 2 3" xfId="23271" xr:uid="{00000000-0005-0000-0000-0000F95A0000}"/>
    <cellStyle name="년_■ 0908_사무직_이동_및_사무직_배치계획(案)-최종_★ 2009년도 사무직-사무전문직 급여인상안(작성) 2 4 4 2 4" xfId="23272" xr:uid="{00000000-0005-0000-0000-0000FA5A0000}"/>
    <cellStyle name="년_■ 0908_사무직_이동_및_사무직_배치계획(案)-최종_★ 2009년도 사무직-사무전문직 급여인상안(작성) 2 4 4 2 5" xfId="23273" xr:uid="{00000000-0005-0000-0000-0000FB5A0000}"/>
    <cellStyle name="년_■ 0908_사무직_이동_및_사무직_배치계획(案)-최종_★ 2009년도 사무직-사무전문직 급여인상안(작성) 2 4 4 3" xfId="23274" xr:uid="{00000000-0005-0000-0000-0000FC5A0000}"/>
    <cellStyle name="년_■ 0908_사무직_이동_및_사무직_배치계획(案)-최종_★ 2009년도 사무직-사무전문직 급여인상안(작성) 2 4 4 3 2" xfId="23275" xr:uid="{00000000-0005-0000-0000-0000FD5A0000}"/>
    <cellStyle name="년_■ 0908_사무직_이동_및_사무직_배치계획(案)-최종_★ 2009년도 사무직-사무전문직 급여인상안(작성) 2 4 4 3 3" xfId="23276" xr:uid="{00000000-0005-0000-0000-0000FE5A0000}"/>
    <cellStyle name="년_■ 0908_사무직_이동_및_사무직_배치계획(案)-최종_★ 2009년도 사무직-사무전문직 급여인상안(작성) 2 4 4 3 4" xfId="23277" xr:uid="{00000000-0005-0000-0000-0000FF5A0000}"/>
    <cellStyle name="년_■ 0908_사무직_이동_및_사무직_배치계획(案)-최종_★ 2009년도 사무직-사무전문직 급여인상안(작성) 2 4 4 3 5" xfId="23278" xr:uid="{00000000-0005-0000-0000-0000005B0000}"/>
    <cellStyle name="년_■ 0908_사무직_이동_및_사무직_배치계획(案)-최종_★ 2009년도 사무직-사무전문직 급여인상안(작성) 2 4 4 4" xfId="23279" xr:uid="{00000000-0005-0000-0000-0000015B0000}"/>
    <cellStyle name="년_■ 0908_사무직_이동_및_사무직_배치계획(案)-최종_★ 2009년도 사무직-사무전문직 급여인상안(작성) 2 4 4 4 2" xfId="23280" xr:uid="{00000000-0005-0000-0000-0000025B0000}"/>
    <cellStyle name="년_■ 0908_사무직_이동_및_사무직_배치계획(案)-최종_★ 2009년도 사무직-사무전문직 급여인상안(작성) 2 4 4 4 3" xfId="23281" xr:uid="{00000000-0005-0000-0000-0000035B0000}"/>
    <cellStyle name="년_■ 0908_사무직_이동_및_사무직_배치계획(案)-최종_★ 2009년도 사무직-사무전문직 급여인상안(작성) 2 4 4 4 4" xfId="23282" xr:uid="{00000000-0005-0000-0000-0000045B0000}"/>
    <cellStyle name="년_■ 0908_사무직_이동_및_사무직_배치계획(案)-최종_★ 2009년도 사무직-사무전문직 급여인상안(작성) 2 4 4 4 5" xfId="23283" xr:uid="{00000000-0005-0000-0000-0000055B0000}"/>
    <cellStyle name="년_■ 0908_사무직_이동_및_사무직_배치계획(案)-최종_★ 2009년도 사무직-사무전문직 급여인상안(작성) 2 4 4 5" xfId="23284" xr:uid="{00000000-0005-0000-0000-0000065B0000}"/>
    <cellStyle name="년_■ 0908_사무직_이동_및_사무직_배치계획(案)-최종_★ 2009년도 사무직-사무전문직 급여인상안(작성) 2 4 4 6" xfId="23285" xr:uid="{00000000-0005-0000-0000-0000075B0000}"/>
    <cellStyle name="년_■ 0908_사무직_이동_및_사무직_배치계획(案)-최종_★ 2009년도 사무직-사무전문직 급여인상안(작성) 2 4 4 7" xfId="23286" xr:uid="{00000000-0005-0000-0000-0000085B0000}"/>
    <cellStyle name="년_■ 0908_사무직_이동_및_사무직_배치계획(案)-최종_★ 2009년도 사무직-사무전문직 급여인상안(작성) 2 4 4 8" xfId="23287" xr:uid="{00000000-0005-0000-0000-0000095B0000}"/>
    <cellStyle name="년_■ 0908_사무직_이동_및_사무직_배치계획(案)-최종_★ 2009년도 사무직-사무전문직 급여인상안(작성) 2 4 5" xfId="23288" xr:uid="{00000000-0005-0000-0000-00000A5B0000}"/>
    <cellStyle name="년_■ 0908_사무직_이동_및_사무직_배치계획(案)-최종_★ 2009년도 사무직-사무전문직 급여인상안(작성) 2 4 5 2" xfId="23289" xr:uid="{00000000-0005-0000-0000-00000B5B0000}"/>
    <cellStyle name="년_■ 0908_사무직_이동_및_사무직_배치계획(案)-최종_★ 2009년도 사무직-사무전문직 급여인상안(작성) 2 4 5 3" xfId="23290" xr:uid="{00000000-0005-0000-0000-00000C5B0000}"/>
    <cellStyle name="년_■ 0908_사무직_이동_및_사무직_배치계획(案)-최종_★ 2009년도 사무직-사무전문직 급여인상안(작성) 2 4 5 4" xfId="23291" xr:uid="{00000000-0005-0000-0000-00000D5B0000}"/>
    <cellStyle name="년_■ 0908_사무직_이동_및_사무직_배치계획(案)-최종_★ 2009년도 사무직-사무전문직 급여인상안(작성) 2 4 5 5" xfId="23292" xr:uid="{00000000-0005-0000-0000-00000E5B0000}"/>
    <cellStyle name="년_■ 0908_사무직_이동_및_사무직_배치계획(案)-최종_★ 2009년도 사무직-사무전문직 급여인상안(작성) 2 4 6" xfId="23293" xr:uid="{00000000-0005-0000-0000-00000F5B0000}"/>
    <cellStyle name="년_■ 0908_사무직_이동_및_사무직_배치계획(案)-최종_★ 2009년도 사무직-사무전문직 급여인상안(작성) 2 4 6 2" xfId="23294" xr:uid="{00000000-0005-0000-0000-0000105B0000}"/>
    <cellStyle name="년_■ 0908_사무직_이동_및_사무직_배치계획(案)-최종_★ 2009년도 사무직-사무전문직 급여인상안(작성) 2 4 6 3" xfId="23295" xr:uid="{00000000-0005-0000-0000-0000115B0000}"/>
    <cellStyle name="년_■ 0908_사무직_이동_및_사무직_배치계획(案)-최종_★ 2009년도 사무직-사무전문직 급여인상안(작성) 2 4 6 4" xfId="23296" xr:uid="{00000000-0005-0000-0000-0000125B0000}"/>
    <cellStyle name="년_■ 0908_사무직_이동_및_사무직_배치계획(案)-최종_★ 2009년도 사무직-사무전문직 급여인상안(작성) 2 4 6 5" xfId="23297" xr:uid="{00000000-0005-0000-0000-0000135B0000}"/>
    <cellStyle name="년_■ 0908_사무직_이동_및_사무직_배치계획(案)-최종_★ 2009년도 사무직-사무전문직 급여인상안(작성) 2 4 7" xfId="23298" xr:uid="{00000000-0005-0000-0000-0000145B0000}"/>
    <cellStyle name="년_■ 0908_사무직_이동_및_사무직_배치계획(案)-최종_★ 2009년도 사무직-사무전문직 급여인상안(작성) 2 4 7 2" xfId="23299" xr:uid="{00000000-0005-0000-0000-0000155B0000}"/>
    <cellStyle name="년_■ 0908_사무직_이동_및_사무직_배치계획(案)-최종_★ 2009년도 사무직-사무전문직 급여인상안(작성) 2 4 7 3" xfId="23300" xr:uid="{00000000-0005-0000-0000-0000165B0000}"/>
    <cellStyle name="년_■ 0908_사무직_이동_및_사무직_배치계획(案)-최종_★ 2009년도 사무직-사무전문직 급여인상안(작성) 2 4 7 4" xfId="23301" xr:uid="{00000000-0005-0000-0000-0000175B0000}"/>
    <cellStyle name="년_■ 0908_사무직_이동_및_사무직_배치계획(案)-최종_★ 2009년도 사무직-사무전문직 급여인상안(작성) 2 4 7 5" xfId="23302" xr:uid="{00000000-0005-0000-0000-0000185B0000}"/>
    <cellStyle name="년_■ 0908_사무직_이동_및_사무직_배치계획(案)-최종_★ 2009년도 사무직-사무전문직 급여인상안(작성) 2 4 8" xfId="23303" xr:uid="{00000000-0005-0000-0000-0000195B0000}"/>
    <cellStyle name="년_■ 0908_사무직_이동_및_사무직_배치계획(案)-최종_★ 2009년도 사무직-사무전문직 급여인상안(작성) 2 4 9" xfId="23304" xr:uid="{00000000-0005-0000-0000-00001A5B0000}"/>
    <cellStyle name="년_■ 0908_사무직_이동_및_사무직_배치계획(案)-최종_★ 2009년도 사무직-사무전문직 급여인상안(작성) 2 5" xfId="23305" xr:uid="{00000000-0005-0000-0000-00001B5B0000}"/>
    <cellStyle name="년_■ 0908_사무직_이동_및_사무직_배치계획(案)-최종_★ 2009년도 사무직-사무전문직 급여인상안(작성) 2 5 10" xfId="23306" xr:uid="{00000000-0005-0000-0000-00001C5B0000}"/>
    <cellStyle name="년_■ 0908_사무직_이동_및_사무직_배치계획(案)-최종_★ 2009년도 사무직-사무전문직 급여인상안(작성) 2 5 11" xfId="23307" xr:uid="{00000000-0005-0000-0000-00001D5B0000}"/>
    <cellStyle name="년_■ 0908_사무직_이동_및_사무직_배치계획(案)-최종_★ 2009년도 사무직-사무전문직 급여인상안(작성) 2 5 2" xfId="23308" xr:uid="{00000000-0005-0000-0000-00001E5B0000}"/>
    <cellStyle name="년_■ 0908_사무직_이동_및_사무직_배치계획(案)-최종_★ 2009년도 사무직-사무전문직 급여인상안(작성) 2 5 2 2" xfId="23309" xr:uid="{00000000-0005-0000-0000-00001F5B0000}"/>
    <cellStyle name="년_■ 0908_사무직_이동_및_사무직_배치계획(案)-최종_★ 2009년도 사무직-사무전문직 급여인상안(작성) 2 5 2 2 2" xfId="23310" xr:uid="{00000000-0005-0000-0000-0000205B0000}"/>
    <cellStyle name="년_■ 0908_사무직_이동_및_사무직_배치계획(案)-최종_★ 2009년도 사무직-사무전문직 급여인상안(작성) 2 5 2 2 3" xfId="23311" xr:uid="{00000000-0005-0000-0000-0000215B0000}"/>
    <cellStyle name="년_■ 0908_사무직_이동_및_사무직_배치계획(案)-최종_★ 2009년도 사무직-사무전문직 급여인상안(작성) 2 5 2 2 4" xfId="23312" xr:uid="{00000000-0005-0000-0000-0000225B0000}"/>
    <cellStyle name="년_■ 0908_사무직_이동_및_사무직_배치계획(案)-최종_★ 2009년도 사무직-사무전문직 급여인상안(작성) 2 5 2 2 5" xfId="23313" xr:uid="{00000000-0005-0000-0000-0000235B0000}"/>
    <cellStyle name="년_■ 0908_사무직_이동_및_사무직_배치계획(案)-최종_★ 2009년도 사무직-사무전문직 급여인상안(작성) 2 5 2 3" xfId="23314" xr:uid="{00000000-0005-0000-0000-0000245B0000}"/>
    <cellStyle name="년_■ 0908_사무직_이동_및_사무직_배치계획(案)-최종_★ 2009년도 사무직-사무전문직 급여인상안(작성) 2 5 2 3 2" xfId="23315" xr:uid="{00000000-0005-0000-0000-0000255B0000}"/>
    <cellStyle name="년_■ 0908_사무직_이동_및_사무직_배치계획(案)-최종_★ 2009년도 사무직-사무전문직 급여인상안(작성) 2 5 2 3 3" xfId="23316" xr:uid="{00000000-0005-0000-0000-0000265B0000}"/>
    <cellStyle name="년_■ 0908_사무직_이동_및_사무직_배치계획(案)-최종_★ 2009년도 사무직-사무전문직 급여인상안(작성) 2 5 2 3 4" xfId="23317" xr:uid="{00000000-0005-0000-0000-0000275B0000}"/>
    <cellStyle name="년_■ 0908_사무직_이동_및_사무직_배치계획(案)-최종_★ 2009년도 사무직-사무전문직 급여인상안(작성) 2 5 2 3 5" xfId="23318" xr:uid="{00000000-0005-0000-0000-0000285B0000}"/>
    <cellStyle name="년_■ 0908_사무직_이동_및_사무직_배치계획(案)-최종_★ 2009년도 사무직-사무전문직 급여인상안(작성) 2 5 2 4" xfId="23319" xr:uid="{00000000-0005-0000-0000-0000295B0000}"/>
    <cellStyle name="년_■ 0908_사무직_이동_및_사무직_배치계획(案)-최종_★ 2009년도 사무직-사무전문직 급여인상안(작성) 2 5 2 4 2" xfId="23320" xr:uid="{00000000-0005-0000-0000-00002A5B0000}"/>
    <cellStyle name="년_■ 0908_사무직_이동_및_사무직_배치계획(案)-최종_★ 2009년도 사무직-사무전문직 급여인상안(작성) 2 5 2 4 3" xfId="23321" xr:uid="{00000000-0005-0000-0000-00002B5B0000}"/>
    <cellStyle name="년_■ 0908_사무직_이동_및_사무직_배치계획(案)-최종_★ 2009년도 사무직-사무전문직 급여인상안(작성) 2 5 2 4 4" xfId="23322" xr:uid="{00000000-0005-0000-0000-00002C5B0000}"/>
    <cellStyle name="년_■ 0908_사무직_이동_및_사무직_배치계획(案)-최종_★ 2009년도 사무직-사무전문직 급여인상안(작성) 2 5 2 4 5" xfId="23323" xr:uid="{00000000-0005-0000-0000-00002D5B0000}"/>
    <cellStyle name="년_■ 0908_사무직_이동_및_사무직_배치계획(案)-최종_★ 2009년도 사무직-사무전문직 급여인상안(작성) 2 5 2 5" xfId="23324" xr:uid="{00000000-0005-0000-0000-00002E5B0000}"/>
    <cellStyle name="년_■ 0908_사무직_이동_및_사무직_배치계획(案)-최종_★ 2009년도 사무직-사무전문직 급여인상안(작성) 2 5 2 6" xfId="23325" xr:uid="{00000000-0005-0000-0000-00002F5B0000}"/>
    <cellStyle name="년_■ 0908_사무직_이동_및_사무직_배치계획(案)-최종_★ 2009년도 사무직-사무전문직 급여인상안(작성) 2 5 2 7" xfId="23326" xr:uid="{00000000-0005-0000-0000-0000305B0000}"/>
    <cellStyle name="년_■ 0908_사무직_이동_및_사무직_배치계획(案)-최종_★ 2009년도 사무직-사무전문직 급여인상안(작성) 2 5 2 8" xfId="23327" xr:uid="{00000000-0005-0000-0000-0000315B0000}"/>
    <cellStyle name="년_■ 0908_사무직_이동_및_사무직_배치계획(案)-최종_★ 2009년도 사무직-사무전문직 급여인상안(작성) 2 5 3" xfId="23328" xr:uid="{00000000-0005-0000-0000-0000325B0000}"/>
    <cellStyle name="년_■ 0908_사무직_이동_및_사무직_배치계획(案)-최종_★ 2009년도 사무직-사무전문직 급여인상안(작성) 2 5 3 2" xfId="23329" xr:uid="{00000000-0005-0000-0000-0000335B0000}"/>
    <cellStyle name="년_■ 0908_사무직_이동_및_사무직_배치계획(案)-최종_★ 2009년도 사무직-사무전문직 급여인상안(작성) 2 5 3 2 2" xfId="23330" xr:uid="{00000000-0005-0000-0000-0000345B0000}"/>
    <cellStyle name="년_■ 0908_사무직_이동_및_사무직_배치계획(案)-최종_★ 2009년도 사무직-사무전문직 급여인상안(작성) 2 5 3 2 3" xfId="23331" xr:uid="{00000000-0005-0000-0000-0000355B0000}"/>
    <cellStyle name="년_■ 0908_사무직_이동_및_사무직_배치계획(案)-최종_★ 2009년도 사무직-사무전문직 급여인상안(작성) 2 5 3 2 4" xfId="23332" xr:uid="{00000000-0005-0000-0000-0000365B0000}"/>
    <cellStyle name="년_■ 0908_사무직_이동_및_사무직_배치계획(案)-최종_★ 2009년도 사무직-사무전문직 급여인상안(작성) 2 5 3 2 5" xfId="23333" xr:uid="{00000000-0005-0000-0000-0000375B0000}"/>
    <cellStyle name="년_■ 0908_사무직_이동_및_사무직_배치계획(案)-최종_★ 2009년도 사무직-사무전문직 급여인상안(작성) 2 5 3 3" xfId="23334" xr:uid="{00000000-0005-0000-0000-0000385B0000}"/>
    <cellStyle name="년_■ 0908_사무직_이동_및_사무직_배치계획(案)-최종_★ 2009년도 사무직-사무전문직 급여인상안(작성) 2 5 3 3 2" xfId="23335" xr:uid="{00000000-0005-0000-0000-0000395B0000}"/>
    <cellStyle name="년_■ 0908_사무직_이동_및_사무직_배치계획(案)-최종_★ 2009년도 사무직-사무전문직 급여인상안(작성) 2 5 3 3 3" xfId="23336" xr:uid="{00000000-0005-0000-0000-00003A5B0000}"/>
    <cellStyle name="년_■ 0908_사무직_이동_및_사무직_배치계획(案)-최종_★ 2009년도 사무직-사무전문직 급여인상안(작성) 2 5 3 3 4" xfId="23337" xr:uid="{00000000-0005-0000-0000-00003B5B0000}"/>
    <cellStyle name="년_■ 0908_사무직_이동_및_사무직_배치계획(案)-최종_★ 2009년도 사무직-사무전문직 급여인상안(작성) 2 5 3 3 5" xfId="23338" xr:uid="{00000000-0005-0000-0000-00003C5B0000}"/>
    <cellStyle name="년_■ 0908_사무직_이동_및_사무직_배치계획(案)-최종_★ 2009년도 사무직-사무전문직 급여인상안(작성) 2 5 3 4" xfId="23339" xr:uid="{00000000-0005-0000-0000-00003D5B0000}"/>
    <cellStyle name="년_■ 0908_사무직_이동_및_사무직_배치계획(案)-최종_★ 2009년도 사무직-사무전문직 급여인상안(작성) 2 5 3 4 2" xfId="23340" xr:uid="{00000000-0005-0000-0000-00003E5B0000}"/>
    <cellStyle name="년_■ 0908_사무직_이동_및_사무직_배치계획(案)-최종_★ 2009년도 사무직-사무전문직 급여인상안(작성) 2 5 3 4 3" xfId="23341" xr:uid="{00000000-0005-0000-0000-00003F5B0000}"/>
    <cellStyle name="년_■ 0908_사무직_이동_및_사무직_배치계획(案)-최종_★ 2009년도 사무직-사무전문직 급여인상안(작성) 2 5 3 4 4" xfId="23342" xr:uid="{00000000-0005-0000-0000-0000405B0000}"/>
    <cellStyle name="년_■ 0908_사무직_이동_및_사무직_배치계획(案)-최종_★ 2009년도 사무직-사무전문직 급여인상안(작성) 2 5 3 4 5" xfId="23343" xr:uid="{00000000-0005-0000-0000-0000415B0000}"/>
    <cellStyle name="년_■ 0908_사무직_이동_및_사무직_배치계획(案)-최종_★ 2009년도 사무직-사무전문직 급여인상안(작성) 2 5 3 5" xfId="23344" xr:uid="{00000000-0005-0000-0000-0000425B0000}"/>
    <cellStyle name="년_■ 0908_사무직_이동_및_사무직_배치계획(案)-최종_★ 2009년도 사무직-사무전문직 급여인상안(작성) 2 5 3 6" xfId="23345" xr:uid="{00000000-0005-0000-0000-0000435B0000}"/>
    <cellStyle name="년_■ 0908_사무직_이동_및_사무직_배치계획(案)-최종_★ 2009년도 사무직-사무전문직 급여인상안(작성) 2 5 3 7" xfId="23346" xr:uid="{00000000-0005-0000-0000-0000445B0000}"/>
    <cellStyle name="년_■ 0908_사무직_이동_및_사무직_배치계획(案)-최종_★ 2009년도 사무직-사무전문직 급여인상안(작성) 2 5 3 8" xfId="23347" xr:uid="{00000000-0005-0000-0000-0000455B0000}"/>
    <cellStyle name="년_■ 0908_사무직_이동_및_사무직_배치계획(案)-최종_★ 2009년도 사무직-사무전문직 급여인상안(작성) 2 5 4" xfId="23348" xr:uid="{00000000-0005-0000-0000-0000465B0000}"/>
    <cellStyle name="년_■ 0908_사무직_이동_및_사무직_배치계획(案)-최종_★ 2009년도 사무직-사무전문직 급여인상안(작성) 2 5 4 2" xfId="23349" xr:uid="{00000000-0005-0000-0000-0000475B0000}"/>
    <cellStyle name="년_■ 0908_사무직_이동_및_사무직_배치계획(案)-최종_★ 2009년도 사무직-사무전문직 급여인상안(작성) 2 5 4 2 2" xfId="23350" xr:uid="{00000000-0005-0000-0000-0000485B0000}"/>
    <cellStyle name="년_■ 0908_사무직_이동_및_사무직_배치계획(案)-최종_★ 2009년도 사무직-사무전문직 급여인상안(작성) 2 5 4 2 3" xfId="23351" xr:uid="{00000000-0005-0000-0000-0000495B0000}"/>
    <cellStyle name="년_■ 0908_사무직_이동_및_사무직_배치계획(案)-최종_★ 2009년도 사무직-사무전문직 급여인상안(작성) 2 5 4 2 4" xfId="23352" xr:uid="{00000000-0005-0000-0000-00004A5B0000}"/>
    <cellStyle name="년_■ 0908_사무직_이동_및_사무직_배치계획(案)-최종_★ 2009년도 사무직-사무전문직 급여인상안(작성) 2 5 4 2 5" xfId="23353" xr:uid="{00000000-0005-0000-0000-00004B5B0000}"/>
    <cellStyle name="년_■ 0908_사무직_이동_및_사무직_배치계획(案)-최종_★ 2009년도 사무직-사무전문직 급여인상안(작성) 2 5 4 3" xfId="23354" xr:uid="{00000000-0005-0000-0000-00004C5B0000}"/>
    <cellStyle name="년_■ 0908_사무직_이동_및_사무직_배치계획(案)-최종_★ 2009년도 사무직-사무전문직 급여인상안(작성) 2 5 4 3 2" xfId="23355" xr:uid="{00000000-0005-0000-0000-00004D5B0000}"/>
    <cellStyle name="년_■ 0908_사무직_이동_및_사무직_배치계획(案)-최종_★ 2009년도 사무직-사무전문직 급여인상안(작성) 2 5 4 3 3" xfId="23356" xr:uid="{00000000-0005-0000-0000-00004E5B0000}"/>
    <cellStyle name="년_■ 0908_사무직_이동_및_사무직_배치계획(案)-최종_★ 2009년도 사무직-사무전문직 급여인상안(작성) 2 5 4 3 4" xfId="23357" xr:uid="{00000000-0005-0000-0000-00004F5B0000}"/>
    <cellStyle name="년_■ 0908_사무직_이동_및_사무직_배치계획(案)-최종_★ 2009년도 사무직-사무전문직 급여인상안(작성) 2 5 4 3 5" xfId="23358" xr:uid="{00000000-0005-0000-0000-0000505B0000}"/>
    <cellStyle name="년_■ 0908_사무직_이동_및_사무직_배치계획(案)-최종_★ 2009년도 사무직-사무전문직 급여인상안(작성) 2 5 4 4" xfId="23359" xr:uid="{00000000-0005-0000-0000-0000515B0000}"/>
    <cellStyle name="년_■ 0908_사무직_이동_및_사무직_배치계획(案)-최종_★ 2009년도 사무직-사무전문직 급여인상안(작성) 2 5 4 4 2" xfId="23360" xr:uid="{00000000-0005-0000-0000-0000525B0000}"/>
    <cellStyle name="년_■ 0908_사무직_이동_및_사무직_배치계획(案)-최종_★ 2009년도 사무직-사무전문직 급여인상안(작성) 2 5 4 4 3" xfId="23361" xr:uid="{00000000-0005-0000-0000-0000535B0000}"/>
    <cellStyle name="년_■ 0908_사무직_이동_및_사무직_배치계획(案)-최종_★ 2009년도 사무직-사무전문직 급여인상안(작성) 2 5 4 4 4" xfId="23362" xr:uid="{00000000-0005-0000-0000-0000545B0000}"/>
    <cellStyle name="년_■ 0908_사무직_이동_및_사무직_배치계획(案)-최종_★ 2009년도 사무직-사무전문직 급여인상안(작성) 2 5 4 4 5" xfId="23363" xr:uid="{00000000-0005-0000-0000-0000555B0000}"/>
    <cellStyle name="년_■ 0908_사무직_이동_및_사무직_배치계획(案)-최종_★ 2009년도 사무직-사무전문직 급여인상안(작성) 2 5 4 5" xfId="23364" xr:uid="{00000000-0005-0000-0000-0000565B0000}"/>
    <cellStyle name="년_■ 0908_사무직_이동_및_사무직_배치계획(案)-최종_★ 2009년도 사무직-사무전문직 급여인상안(작성) 2 5 4 6" xfId="23365" xr:uid="{00000000-0005-0000-0000-0000575B0000}"/>
    <cellStyle name="년_■ 0908_사무직_이동_및_사무직_배치계획(案)-최종_★ 2009년도 사무직-사무전문직 급여인상안(작성) 2 5 4 7" xfId="23366" xr:uid="{00000000-0005-0000-0000-0000585B0000}"/>
    <cellStyle name="년_■ 0908_사무직_이동_및_사무직_배치계획(案)-최종_★ 2009년도 사무직-사무전문직 급여인상안(작성) 2 5 4 8" xfId="23367" xr:uid="{00000000-0005-0000-0000-0000595B0000}"/>
    <cellStyle name="년_■ 0908_사무직_이동_및_사무직_배치계획(案)-최종_★ 2009년도 사무직-사무전문직 급여인상안(작성) 2 5 5" xfId="23368" xr:uid="{00000000-0005-0000-0000-00005A5B0000}"/>
    <cellStyle name="년_■ 0908_사무직_이동_및_사무직_배치계획(案)-최종_★ 2009년도 사무직-사무전문직 급여인상안(작성) 2 5 5 2" xfId="23369" xr:uid="{00000000-0005-0000-0000-00005B5B0000}"/>
    <cellStyle name="년_■ 0908_사무직_이동_및_사무직_배치계획(案)-최종_★ 2009년도 사무직-사무전문직 급여인상안(작성) 2 5 5 3" xfId="23370" xr:uid="{00000000-0005-0000-0000-00005C5B0000}"/>
    <cellStyle name="년_■ 0908_사무직_이동_및_사무직_배치계획(案)-최종_★ 2009년도 사무직-사무전문직 급여인상안(작성) 2 5 5 4" xfId="23371" xr:uid="{00000000-0005-0000-0000-00005D5B0000}"/>
    <cellStyle name="년_■ 0908_사무직_이동_및_사무직_배치계획(案)-최종_★ 2009년도 사무직-사무전문직 급여인상안(작성) 2 5 5 5" xfId="23372" xr:uid="{00000000-0005-0000-0000-00005E5B0000}"/>
    <cellStyle name="년_■ 0908_사무직_이동_및_사무직_배치계획(案)-최종_★ 2009년도 사무직-사무전문직 급여인상안(작성) 2 5 6" xfId="23373" xr:uid="{00000000-0005-0000-0000-00005F5B0000}"/>
    <cellStyle name="년_■ 0908_사무직_이동_및_사무직_배치계획(案)-최종_★ 2009년도 사무직-사무전문직 급여인상안(작성) 2 5 6 2" xfId="23374" xr:uid="{00000000-0005-0000-0000-0000605B0000}"/>
    <cellStyle name="년_■ 0908_사무직_이동_및_사무직_배치계획(案)-최종_★ 2009년도 사무직-사무전문직 급여인상안(작성) 2 5 6 3" xfId="23375" xr:uid="{00000000-0005-0000-0000-0000615B0000}"/>
    <cellStyle name="년_■ 0908_사무직_이동_및_사무직_배치계획(案)-최종_★ 2009년도 사무직-사무전문직 급여인상안(작성) 2 5 6 4" xfId="23376" xr:uid="{00000000-0005-0000-0000-0000625B0000}"/>
    <cellStyle name="년_■ 0908_사무직_이동_및_사무직_배치계획(案)-최종_★ 2009년도 사무직-사무전문직 급여인상안(작성) 2 5 6 5" xfId="23377" xr:uid="{00000000-0005-0000-0000-0000635B0000}"/>
    <cellStyle name="년_■ 0908_사무직_이동_및_사무직_배치계획(案)-최종_★ 2009년도 사무직-사무전문직 급여인상안(작성) 2 5 7" xfId="23378" xr:uid="{00000000-0005-0000-0000-0000645B0000}"/>
    <cellStyle name="년_■ 0908_사무직_이동_및_사무직_배치계획(案)-최종_★ 2009년도 사무직-사무전문직 급여인상안(작성) 2 5 7 2" xfId="23379" xr:uid="{00000000-0005-0000-0000-0000655B0000}"/>
    <cellStyle name="년_■ 0908_사무직_이동_및_사무직_배치계획(案)-최종_★ 2009년도 사무직-사무전문직 급여인상안(작성) 2 5 7 3" xfId="23380" xr:uid="{00000000-0005-0000-0000-0000665B0000}"/>
    <cellStyle name="년_■ 0908_사무직_이동_및_사무직_배치계획(案)-최종_★ 2009년도 사무직-사무전문직 급여인상안(작성) 2 5 7 4" xfId="23381" xr:uid="{00000000-0005-0000-0000-0000675B0000}"/>
    <cellStyle name="년_■ 0908_사무직_이동_및_사무직_배치계획(案)-최종_★ 2009년도 사무직-사무전문직 급여인상안(작성) 2 5 7 5" xfId="23382" xr:uid="{00000000-0005-0000-0000-0000685B0000}"/>
    <cellStyle name="년_■ 0908_사무직_이동_및_사무직_배치계획(案)-최종_★ 2009년도 사무직-사무전문직 급여인상안(작성) 2 5 8" xfId="23383" xr:uid="{00000000-0005-0000-0000-0000695B0000}"/>
    <cellStyle name="년_■ 0908_사무직_이동_및_사무직_배치계획(案)-최종_★ 2009년도 사무직-사무전문직 급여인상안(작성) 2 5 9" xfId="23384" xr:uid="{00000000-0005-0000-0000-00006A5B0000}"/>
    <cellStyle name="년_■ 0908_사무직_이동_및_사무직_배치계획(案)-최종_★ 2009년도 사무직-사무전문직 급여인상안(작성) 2 6" xfId="23385" xr:uid="{00000000-0005-0000-0000-00006B5B0000}"/>
    <cellStyle name="년_■ 0908_사무직_이동_및_사무직_배치계획(案)-최종_★ 2009년도 사무직-사무전문직 급여인상안(작성) 2 6 2" xfId="23386" xr:uid="{00000000-0005-0000-0000-00006C5B0000}"/>
    <cellStyle name="년_■ 0908_사무직_이동_및_사무직_배치계획(案)-최종_★ 2009년도 사무직-사무전문직 급여인상안(작성) 2 6 2 2" xfId="23387" xr:uid="{00000000-0005-0000-0000-00006D5B0000}"/>
    <cellStyle name="년_■ 0908_사무직_이동_및_사무직_배치계획(案)-최종_★ 2009년도 사무직-사무전문직 급여인상안(작성) 2 6 2 3" xfId="23388" xr:uid="{00000000-0005-0000-0000-00006E5B0000}"/>
    <cellStyle name="년_■ 0908_사무직_이동_및_사무직_배치계획(案)-최종_★ 2009년도 사무직-사무전문직 급여인상안(작성) 2 6 2 4" xfId="23389" xr:uid="{00000000-0005-0000-0000-00006F5B0000}"/>
    <cellStyle name="년_■ 0908_사무직_이동_및_사무직_배치계획(案)-최종_★ 2009년도 사무직-사무전문직 급여인상안(작성) 2 6 2 5" xfId="23390" xr:uid="{00000000-0005-0000-0000-0000705B0000}"/>
    <cellStyle name="년_■ 0908_사무직_이동_및_사무직_배치계획(案)-최종_★ 2009년도 사무직-사무전문직 급여인상안(작성) 2 6 3" xfId="23391" xr:uid="{00000000-0005-0000-0000-0000715B0000}"/>
    <cellStyle name="년_■ 0908_사무직_이동_및_사무직_배치계획(案)-최종_★ 2009년도 사무직-사무전문직 급여인상안(작성) 2 6 3 2" xfId="23392" xr:uid="{00000000-0005-0000-0000-0000725B0000}"/>
    <cellStyle name="년_■ 0908_사무직_이동_및_사무직_배치계획(案)-최종_★ 2009년도 사무직-사무전문직 급여인상안(작성) 2 6 3 3" xfId="23393" xr:uid="{00000000-0005-0000-0000-0000735B0000}"/>
    <cellStyle name="년_■ 0908_사무직_이동_및_사무직_배치계획(案)-최종_★ 2009년도 사무직-사무전문직 급여인상안(작성) 2 6 3 4" xfId="23394" xr:uid="{00000000-0005-0000-0000-0000745B0000}"/>
    <cellStyle name="년_■ 0908_사무직_이동_및_사무직_배치계획(案)-최종_★ 2009년도 사무직-사무전문직 급여인상안(작성) 2 6 3 5" xfId="23395" xr:uid="{00000000-0005-0000-0000-0000755B0000}"/>
    <cellStyle name="년_■ 0908_사무직_이동_및_사무직_배치계획(案)-최종_★ 2009년도 사무직-사무전문직 급여인상안(작성) 2 6 4" xfId="23396" xr:uid="{00000000-0005-0000-0000-0000765B0000}"/>
    <cellStyle name="년_■ 0908_사무직_이동_및_사무직_배치계획(案)-최종_★ 2009년도 사무직-사무전문직 급여인상안(작성) 2 6 4 2" xfId="23397" xr:uid="{00000000-0005-0000-0000-0000775B0000}"/>
    <cellStyle name="년_■ 0908_사무직_이동_및_사무직_배치계획(案)-최종_★ 2009년도 사무직-사무전문직 급여인상안(작성) 2 6 4 3" xfId="23398" xr:uid="{00000000-0005-0000-0000-0000785B0000}"/>
    <cellStyle name="년_■ 0908_사무직_이동_및_사무직_배치계획(案)-최종_★ 2009년도 사무직-사무전문직 급여인상안(작성) 2 6 4 4" xfId="23399" xr:uid="{00000000-0005-0000-0000-0000795B0000}"/>
    <cellStyle name="년_■ 0908_사무직_이동_및_사무직_배치계획(案)-최종_★ 2009년도 사무직-사무전문직 급여인상안(작성) 2 6 4 5" xfId="23400" xr:uid="{00000000-0005-0000-0000-00007A5B0000}"/>
    <cellStyle name="년_■ 0908_사무직_이동_및_사무직_배치계획(案)-최종_★ 2009년도 사무직-사무전문직 급여인상안(작성) 2 6 5" xfId="23401" xr:uid="{00000000-0005-0000-0000-00007B5B0000}"/>
    <cellStyle name="년_■ 0908_사무직_이동_및_사무직_배치계획(案)-최종_★ 2009년도 사무직-사무전문직 급여인상안(작성) 2 6 6" xfId="23402" xr:uid="{00000000-0005-0000-0000-00007C5B0000}"/>
    <cellStyle name="년_■ 0908_사무직_이동_및_사무직_배치계획(案)-최종_★ 2009년도 사무직-사무전문직 급여인상안(작성) 2 6 7" xfId="23403" xr:uid="{00000000-0005-0000-0000-00007D5B0000}"/>
    <cellStyle name="년_■ 0908_사무직_이동_및_사무직_배치계획(案)-최종_★ 2009년도 사무직-사무전문직 급여인상안(작성) 2 6 8" xfId="23404" xr:uid="{00000000-0005-0000-0000-00007E5B0000}"/>
    <cellStyle name="년_■ 0908_사무직_이동_및_사무직_배치계획(案)-최종_★ 2009년도 사무직-사무전문직 급여인상안(작성) 2 7" xfId="23405" xr:uid="{00000000-0005-0000-0000-00007F5B0000}"/>
    <cellStyle name="년_■ 0908_사무직_이동_및_사무직_배치계획(案)-최종_★ 2009년도 사무직-사무전문직 급여인상안(작성) 2 7 2" xfId="23406" xr:uid="{00000000-0005-0000-0000-0000805B0000}"/>
    <cellStyle name="년_■ 0908_사무직_이동_및_사무직_배치계획(案)-최종_★ 2009년도 사무직-사무전문직 급여인상안(작성) 2 7 2 2" xfId="23407" xr:uid="{00000000-0005-0000-0000-0000815B0000}"/>
    <cellStyle name="년_■ 0908_사무직_이동_및_사무직_배치계획(案)-최종_★ 2009년도 사무직-사무전문직 급여인상안(작성) 2 7 2 3" xfId="23408" xr:uid="{00000000-0005-0000-0000-0000825B0000}"/>
    <cellStyle name="년_■ 0908_사무직_이동_및_사무직_배치계획(案)-최종_★ 2009년도 사무직-사무전문직 급여인상안(작성) 2 7 2 4" xfId="23409" xr:uid="{00000000-0005-0000-0000-0000835B0000}"/>
    <cellStyle name="년_■ 0908_사무직_이동_및_사무직_배치계획(案)-최종_★ 2009년도 사무직-사무전문직 급여인상안(작성) 2 7 2 5" xfId="23410" xr:uid="{00000000-0005-0000-0000-0000845B0000}"/>
    <cellStyle name="년_■ 0908_사무직_이동_및_사무직_배치계획(案)-최종_★ 2009년도 사무직-사무전문직 급여인상안(작성) 2 7 3" xfId="23411" xr:uid="{00000000-0005-0000-0000-0000855B0000}"/>
    <cellStyle name="년_■ 0908_사무직_이동_및_사무직_배치계획(案)-최종_★ 2009년도 사무직-사무전문직 급여인상안(작성) 2 7 3 2" xfId="23412" xr:uid="{00000000-0005-0000-0000-0000865B0000}"/>
    <cellStyle name="년_■ 0908_사무직_이동_및_사무직_배치계획(案)-최종_★ 2009년도 사무직-사무전문직 급여인상안(작성) 2 7 3 3" xfId="23413" xr:uid="{00000000-0005-0000-0000-0000875B0000}"/>
    <cellStyle name="년_■ 0908_사무직_이동_및_사무직_배치계획(案)-최종_★ 2009년도 사무직-사무전문직 급여인상안(작성) 2 7 3 4" xfId="23414" xr:uid="{00000000-0005-0000-0000-0000885B0000}"/>
    <cellStyle name="년_■ 0908_사무직_이동_및_사무직_배치계획(案)-최종_★ 2009년도 사무직-사무전문직 급여인상안(작성) 2 7 3 5" xfId="23415" xr:uid="{00000000-0005-0000-0000-0000895B0000}"/>
    <cellStyle name="년_■ 0908_사무직_이동_및_사무직_배치계획(案)-최종_★ 2009년도 사무직-사무전문직 급여인상안(작성) 2 7 4" xfId="23416" xr:uid="{00000000-0005-0000-0000-00008A5B0000}"/>
    <cellStyle name="년_■ 0908_사무직_이동_및_사무직_배치계획(案)-최종_★ 2009년도 사무직-사무전문직 급여인상안(작성) 2 7 4 2" xfId="23417" xr:uid="{00000000-0005-0000-0000-00008B5B0000}"/>
    <cellStyle name="년_■ 0908_사무직_이동_및_사무직_배치계획(案)-최종_★ 2009년도 사무직-사무전문직 급여인상안(작성) 2 7 4 3" xfId="23418" xr:uid="{00000000-0005-0000-0000-00008C5B0000}"/>
    <cellStyle name="년_■ 0908_사무직_이동_및_사무직_배치계획(案)-최종_★ 2009년도 사무직-사무전문직 급여인상안(작성) 2 7 4 4" xfId="23419" xr:uid="{00000000-0005-0000-0000-00008D5B0000}"/>
    <cellStyle name="년_■ 0908_사무직_이동_및_사무직_배치계획(案)-최종_★ 2009년도 사무직-사무전문직 급여인상안(작성) 2 7 4 5" xfId="23420" xr:uid="{00000000-0005-0000-0000-00008E5B0000}"/>
    <cellStyle name="년_■ 0908_사무직_이동_및_사무직_배치계획(案)-최종_★ 2009년도 사무직-사무전문직 급여인상안(작성) 2 7 5" xfId="23421" xr:uid="{00000000-0005-0000-0000-00008F5B0000}"/>
    <cellStyle name="년_■ 0908_사무직_이동_및_사무직_배치계획(案)-최종_★ 2009년도 사무직-사무전문직 급여인상안(작성) 2 7 6" xfId="23422" xr:uid="{00000000-0005-0000-0000-0000905B0000}"/>
    <cellStyle name="년_■ 0908_사무직_이동_및_사무직_배치계획(案)-최종_★ 2009년도 사무직-사무전문직 급여인상안(작성) 2 7 7" xfId="23423" xr:uid="{00000000-0005-0000-0000-0000915B0000}"/>
    <cellStyle name="년_■ 0908_사무직_이동_및_사무직_배치계획(案)-최종_★ 2009년도 사무직-사무전문직 급여인상안(작성) 2 7 8" xfId="23424" xr:uid="{00000000-0005-0000-0000-0000925B0000}"/>
    <cellStyle name="년_■ 0908_사무직_이동_및_사무직_배치계획(案)-최종_★ 2009년도 사무직-사무전문직 급여인상안(작성) 2 8" xfId="23425" xr:uid="{00000000-0005-0000-0000-0000935B0000}"/>
    <cellStyle name="년_■ 0908_사무직_이동_및_사무직_배치계획(案)-최종_★ 2009년도 사무직-사무전문직 급여인상안(작성) 2 8 2" xfId="23426" xr:uid="{00000000-0005-0000-0000-0000945B0000}"/>
    <cellStyle name="년_■ 0908_사무직_이동_및_사무직_배치계획(案)-최종_★ 2009년도 사무직-사무전문직 급여인상안(작성) 2 8 2 2" xfId="23427" xr:uid="{00000000-0005-0000-0000-0000955B0000}"/>
    <cellStyle name="년_■ 0908_사무직_이동_및_사무직_배치계획(案)-최종_★ 2009년도 사무직-사무전문직 급여인상안(작성) 2 8 2 3" xfId="23428" xr:uid="{00000000-0005-0000-0000-0000965B0000}"/>
    <cellStyle name="년_■ 0908_사무직_이동_및_사무직_배치계획(案)-최종_★ 2009년도 사무직-사무전문직 급여인상안(작성) 2 8 2 4" xfId="23429" xr:uid="{00000000-0005-0000-0000-0000975B0000}"/>
    <cellStyle name="년_■ 0908_사무직_이동_및_사무직_배치계획(案)-최종_★ 2009년도 사무직-사무전문직 급여인상안(작성) 2 8 2 5" xfId="23430" xr:uid="{00000000-0005-0000-0000-0000985B0000}"/>
    <cellStyle name="년_■ 0908_사무직_이동_및_사무직_배치계획(案)-최종_★ 2009년도 사무직-사무전문직 급여인상안(작성) 2 8 3" xfId="23431" xr:uid="{00000000-0005-0000-0000-0000995B0000}"/>
    <cellStyle name="년_■ 0908_사무직_이동_및_사무직_배치계획(案)-최종_★ 2009년도 사무직-사무전문직 급여인상안(작성) 2 8 3 2" xfId="23432" xr:uid="{00000000-0005-0000-0000-00009A5B0000}"/>
    <cellStyle name="년_■ 0908_사무직_이동_및_사무직_배치계획(案)-최종_★ 2009년도 사무직-사무전문직 급여인상안(작성) 2 8 3 3" xfId="23433" xr:uid="{00000000-0005-0000-0000-00009B5B0000}"/>
    <cellStyle name="년_■ 0908_사무직_이동_및_사무직_배치계획(案)-최종_★ 2009년도 사무직-사무전문직 급여인상안(작성) 2 8 3 4" xfId="23434" xr:uid="{00000000-0005-0000-0000-00009C5B0000}"/>
    <cellStyle name="년_■ 0908_사무직_이동_및_사무직_배치계획(案)-최종_★ 2009년도 사무직-사무전문직 급여인상안(작성) 2 8 3 5" xfId="23435" xr:uid="{00000000-0005-0000-0000-00009D5B0000}"/>
    <cellStyle name="년_■ 0908_사무직_이동_및_사무직_배치계획(案)-최종_★ 2009년도 사무직-사무전문직 급여인상안(작성) 2 8 4" xfId="23436" xr:uid="{00000000-0005-0000-0000-00009E5B0000}"/>
    <cellStyle name="년_■ 0908_사무직_이동_및_사무직_배치계획(案)-최종_★ 2009년도 사무직-사무전문직 급여인상안(작성) 2 8 4 2" xfId="23437" xr:uid="{00000000-0005-0000-0000-00009F5B0000}"/>
    <cellStyle name="년_■ 0908_사무직_이동_및_사무직_배치계획(案)-최종_★ 2009년도 사무직-사무전문직 급여인상안(작성) 2 8 4 3" xfId="23438" xr:uid="{00000000-0005-0000-0000-0000A05B0000}"/>
    <cellStyle name="년_■ 0908_사무직_이동_및_사무직_배치계획(案)-최종_★ 2009년도 사무직-사무전문직 급여인상안(작성) 2 8 4 4" xfId="23439" xr:uid="{00000000-0005-0000-0000-0000A15B0000}"/>
    <cellStyle name="년_■ 0908_사무직_이동_및_사무직_배치계획(案)-최종_★ 2009년도 사무직-사무전문직 급여인상안(작성) 2 8 4 5" xfId="23440" xr:uid="{00000000-0005-0000-0000-0000A25B0000}"/>
    <cellStyle name="년_■ 0908_사무직_이동_및_사무직_배치계획(案)-최종_★ 2009년도 사무직-사무전문직 급여인상안(작성) 2 8 5" xfId="23441" xr:uid="{00000000-0005-0000-0000-0000A35B0000}"/>
    <cellStyle name="년_■ 0908_사무직_이동_및_사무직_배치계획(案)-최종_★ 2009년도 사무직-사무전문직 급여인상안(작성) 2 8 6" xfId="23442" xr:uid="{00000000-0005-0000-0000-0000A45B0000}"/>
    <cellStyle name="년_■ 0908_사무직_이동_및_사무직_배치계획(案)-최종_★ 2009년도 사무직-사무전문직 급여인상안(작성) 2 8 7" xfId="23443" xr:uid="{00000000-0005-0000-0000-0000A55B0000}"/>
    <cellStyle name="년_■ 0908_사무직_이동_및_사무직_배치계획(案)-최종_★ 2009년도 사무직-사무전문직 급여인상안(작성) 2 8 8" xfId="23444" xr:uid="{00000000-0005-0000-0000-0000A65B0000}"/>
    <cellStyle name="년_■ 0908_사무직_이동_및_사무직_배치계획(案)-최종_★ 2009년도 사무직-사무전문직 급여인상안(작성) 2 9" xfId="23445" xr:uid="{00000000-0005-0000-0000-0000A75B0000}"/>
    <cellStyle name="년_■ 0908_사무직_이동_및_사무직_배치계획(案)-최종_★ 2009년도 사무직-사무전문직 급여인상안(작성) 3" xfId="23446" xr:uid="{00000000-0005-0000-0000-0000A85B0000}"/>
    <cellStyle name="년_■ 0908_사무직_이동_및_사무직_배치계획(案)-최종_★ 2009년도 사무직-사무전문직 급여인상안(작성) 3 10" xfId="23447" xr:uid="{00000000-0005-0000-0000-0000A95B0000}"/>
    <cellStyle name="년_■ 0908_사무직_이동_및_사무직_배치계획(案)-최종_★ 2009년도 사무직-사무전문직 급여인상안(작성) 3 11" xfId="23448" xr:uid="{00000000-0005-0000-0000-0000AA5B0000}"/>
    <cellStyle name="년_■ 0908_사무직_이동_및_사무직_배치계획(案)-최종_★ 2009년도 사무직-사무전문직 급여인상안(작성) 3 12" xfId="23449" xr:uid="{00000000-0005-0000-0000-0000AB5B0000}"/>
    <cellStyle name="년_■ 0908_사무직_이동_및_사무직_배치계획(案)-최종_★ 2009년도 사무직-사무전문직 급여인상안(작성) 3 2" xfId="23450" xr:uid="{00000000-0005-0000-0000-0000AC5B0000}"/>
    <cellStyle name="년_■ 0908_사무직_이동_및_사무직_배치계획(案)-최종_★ 2009년도 사무직-사무전문직 급여인상안(작성) 3 2 10" xfId="23451" xr:uid="{00000000-0005-0000-0000-0000AD5B0000}"/>
    <cellStyle name="년_■ 0908_사무직_이동_및_사무직_배치계획(案)-최종_★ 2009년도 사무직-사무전문직 급여인상안(작성) 3 2 11" xfId="23452" xr:uid="{00000000-0005-0000-0000-0000AE5B0000}"/>
    <cellStyle name="년_■ 0908_사무직_이동_및_사무직_배치계획(案)-최종_★ 2009년도 사무직-사무전문직 급여인상안(작성) 3 2 12" xfId="23453" xr:uid="{00000000-0005-0000-0000-0000AF5B0000}"/>
    <cellStyle name="년_■ 0908_사무직_이동_및_사무직_배치계획(案)-최종_★ 2009년도 사무직-사무전문직 급여인상안(작성) 3 2 13" xfId="23454" xr:uid="{00000000-0005-0000-0000-0000B05B0000}"/>
    <cellStyle name="년_■ 0908_사무직_이동_및_사무직_배치계획(案)-최종_★ 2009년도 사무직-사무전문직 급여인상안(작성) 3 2 2" xfId="23455" xr:uid="{00000000-0005-0000-0000-0000B15B0000}"/>
    <cellStyle name="년_■ 0908_사무직_이동_및_사무직_배치계획(案)-최종_★ 2009년도 사무직-사무전문직 급여인상안(작성) 3 2 2 10" xfId="23456" xr:uid="{00000000-0005-0000-0000-0000B25B0000}"/>
    <cellStyle name="년_■ 0908_사무직_이동_및_사무직_배치계획(案)-최종_★ 2009년도 사무직-사무전문직 급여인상안(작성) 3 2 2 11" xfId="23457" xr:uid="{00000000-0005-0000-0000-0000B35B0000}"/>
    <cellStyle name="년_■ 0908_사무직_이동_및_사무직_배치계획(案)-최종_★ 2009년도 사무직-사무전문직 급여인상안(작성) 3 2 2 2" xfId="23458" xr:uid="{00000000-0005-0000-0000-0000B45B0000}"/>
    <cellStyle name="년_■ 0908_사무직_이동_및_사무직_배치계획(案)-최종_★ 2009년도 사무직-사무전문직 급여인상안(작성) 3 2 2 2 2" xfId="23459" xr:uid="{00000000-0005-0000-0000-0000B55B0000}"/>
    <cellStyle name="년_■ 0908_사무직_이동_및_사무직_배치계획(案)-최종_★ 2009년도 사무직-사무전문직 급여인상안(작성) 3 2 2 2 2 2" xfId="23460" xr:uid="{00000000-0005-0000-0000-0000B65B0000}"/>
    <cellStyle name="년_■ 0908_사무직_이동_및_사무직_배치계획(案)-최종_★ 2009년도 사무직-사무전문직 급여인상안(작성) 3 2 2 2 2 3" xfId="23461" xr:uid="{00000000-0005-0000-0000-0000B75B0000}"/>
    <cellStyle name="년_■ 0908_사무직_이동_및_사무직_배치계획(案)-최종_★ 2009년도 사무직-사무전문직 급여인상안(작성) 3 2 2 2 2 4" xfId="23462" xr:uid="{00000000-0005-0000-0000-0000B85B0000}"/>
    <cellStyle name="년_■ 0908_사무직_이동_및_사무직_배치계획(案)-최종_★ 2009년도 사무직-사무전문직 급여인상안(작성) 3 2 2 2 2 5" xfId="23463" xr:uid="{00000000-0005-0000-0000-0000B95B0000}"/>
    <cellStyle name="년_■ 0908_사무직_이동_및_사무직_배치계획(案)-최종_★ 2009년도 사무직-사무전문직 급여인상안(작성) 3 2 2 2 3" xfId="23464" xr:uid="{00000000-0005-0000-0000-0000BA5B0000}"/>
    <cellStyle name="년_■ 0908_사무직_이동_및_사무직_배치계획(案)-최종_★ 2009년도 사무직-사무전문직 급여인상안(작성) 3 2 2 2 3 2" xfId="23465" xr:uid="{00000000-0005-0000-0000-0000BB5B0000}"/>
    <cellStyle name="년_■ 0908_사무직_이동_및_사무직_배치계획(案)-최종_★ 2009년도 사무직-사무전문직 급여인상안(작성) 3 2 2 2 3 3" xfId="23466" xr:uid="{00000000-0005-0000-0000-0000BC5B0000}"/>
    <cellStyle name="년_■ 0908_사무직_이동_및_사무직_배치계획(案)-최종_★ 2009년도 사무직-사무전문직 급여인상안(작성) 3 2 2 2 3 4" xfId="23467" xr:uid="{00000000-0005-0000-0000-0000BD5B0000}"/>
    <cellStyle name="년_■ 0908_사무직_이동_및_사무직_배치계획(案)-최종_★ 2009년도 사무직-사무전문직 급여인상안(작성) 3 2 2 2 3 5" xfId="23468" xr:uid="{00000000-0005-0000-0000-0000BE5B0000}"/>
    <cellStyle name="년_■ 0908_사무직_이동_및_사무직_배치계획(案)-최종_★ 2009년도 사무직-사무전문직 급여인상안(작성) 3 2 2 2 4" xfId="23469" xr:uid="{00000000-0005-0000-0000-0000BF5B0000}"/>
    <cellStyle name="년_■ 0908_사무직_이동_및_사무직_배치계획(案)-최종_★ 2009년도 사무직-사무전문직 급여인상안(작성) 3 2 2 2 4 2" xfId="23470" xr:uid="{00000000-0005-0000-0000-0000C05B0000}"/>
    <cellStyle name="년_■ 0908_사무직_이동_및_사무직_배치계획(案)-최종_★ 2009년도 사무직-사무전문직 급여인상안(작성) 3 2 2 2 4 3" xfId="23471" xr:uid="{00000000-0005-0000-0000-0000C15B0000}"/>
    <cellStyle name="년_■ 0908_사무직_이동_및_사무직_배치계획(案)-최종_★ 2009년도 사무직-사무전문직 급여인상안(작성) 3 2 2 2 4 4" xfId="23472" xr:uid="{00000000-0005-0000-0000-0000C25B0000}"/>
    <cellStyle name="년_■ 0908_사무직_이동_및_사무직_배치계획(案)-최종_★ 2009년도 사무직-사무전문직 급여인상안(작성) 3 2 2 2 4 5" xfId="23473" xr:uid="{00000000-0005-0000-0000-0000C35B0000}"/>
    <cellStyle name="년_■ 0908_사무직_이동_및_사무직_배치계획(案)-최종_★ 2009년도 사무직-사무전문직 급여인상안(작성) 3 2 2 2 5" xfId="23474" xr:uid="{00000000-0005-0000-0000-0000C45B0000}"/>
    <cellStyle name="년_■ 0908_사무직_이동_및_사무직_배치계획(案)-최종_★ 2009년도 사무직-사무전문직 급여인상안(작성) 3 2 2 2 6" xfId="23475" xr:uid="{00000000-0005-0000-0000-0000C55B0000}"/>
    <cellStyle name="년_■ 0908_사무직_이동_및_사무직_배치계획(案)-최종_★ 2009년도 사무직-사무전문직 급여인상안(작성) 3 2 2 2 7" xfId="23476" xr:uid="{00000000-0005-0000-0000-0000C65B0000}"/>
    <cellStyle name="년_■ 0908_사무직_이동_및_사무직_배치계획(案)-최종_★ 2009년도 사무직-사무전문직 급여인상안(작성) 3 2 2 2 8" xfId="23477" xr:uid="{00000000-0005-0000-0000-0000C75B0000}"/>
    <cellStyle name="년_■ 0908_사무직_이동_및_사무직_배치계획(案)-최종_★ 2009년도 사무직-사무전문직 급여인상안(작성) 3 2 2 3" xfId="23478" xr:uid="{00000000-0005-0000-0000-0000C85B0000}"/>
    <cellStyle name="년_■ 0908_사무직_이동_및_사무직_배치계획(案)-최종_★ 2009년도 사무직-사무전문직 급여인상안(작성) 3 2 2 3 2" xfId="23479" xr:uid="{00000000-0005-0000-0000-0000C95B0000}"/>
    <cellStyle name="년_■ 0908_사무직_이동_및_사무직_배치계획(案)-최종_★ 2009년도 사무직-사무전문직 급여인상안(작성) 3 2 2 3 2 2" xfId="23480" xr:uid="{00000000-0005-0000-0000-0000CA5B0000}"/>
    <cellStyle name="년_■ 0908_사무직_이동_및_사무직_배치계획(案)-최종_★ 2009년도 사무직-사무전문직 급여인상안(작성) 3 2 2 3 2 3" xfId="23481" xr:uid="{00000000-0005-0000-0000-0000CB5B0000}"/>
    <cellStyle name="년_■ 0908_사무직_이동_및_사무직_배치계획(案)-최종_★ 2009년도 사무직-사무전문직 급여인상안(작성) 3 2 2 3 2 4" xfId="23482" xr:uid="{00000000-0005-0000-0000-0000CC5B0000}"/>
    <cellStyle name="년_■ 0908_사무직_이동_및_사무직_배치계획(案)-최종_★ 2009년도 사무직-사무전문직 급여인상안(작성) 3 2 2 3 2 5" xfId="23483" xr:uid="{00000000-0005-0000-0000-0000CD5B0000}"/>
    <cellStyle name="년_■ 0908_사무직_이동_및_사무직_배치계획(案)-최종_★ 2009년도 사무직-사무전문직 급여인상안(작성) 3 2 2 3 3" xfId="23484" xr:uid="{00000000-0005-0000-0000-0000CE5B0000}"/>
    <cellStyle name="년_■ 0908_사무직_이동_및_사무직_배치계획(案)-최종_★ 2009년도 사무직-사무전문직 급여인상안(작성) 3 2 2 3 3 2" xfId="23485" xr:uid="{00000000-0005-0000-0000-0000CF5B0000}"/>
    <cellStyle name="년_■ 0908_사무직_이동_및_사무직_배치계획(案)-최종_★ 2009년도 사무직-사무전문직 급여인상안(작성) 3 2 2 3 3 3" xfId="23486" xr:uid="{00000000-0005-0000-0000-0000D05B0000}"/>
    <cellStyle name="년_■ 0908_사무직_이동_및_사무직_배치계획(案)-최종_★ 2009년도 사무직-사무전문직 급여인상안(작성) 3 2 2 3 3 4" xfId="23487" xr:uid="{00000000-0005-0000-0000-0000D15B0000}"/>
    <cellStyle name="년_■ 0908_사무직_이동_및_사무직_배치계획(案)-최종_★ 2009년도 사무직-사무전문직 급여인상안(작성) 3 2 2 3 3 5" xfId="23488" xr:uid="{00000000-0005-0000-0000-0000D25B0000}"/>
    <cellStyle name="년_■ 0908_사무직_이동_및_사무직_배치계획(案)-최종_★ 2009년도 사무직-사무전문직 급여인상안(작성) 3 2 2 3 4" xfId="23489" xr:uid="{00000000-0005-0000-0000-0000D35B0000}"/>
    <cellStyle name="년_■ 0908_사무직_이동_및_사무직_배치계획(案)-최종_★ 2009년도 사무직-사무전문직 급여인상안(작성) 3 2 2 3 4 2" xfId="23490" xr:uid="{00000000-0005-0000-0000-0000D45B0000}"/>
    <cellStyle name="년_■ 0908_사무직_이동_및_사무직_배치계획(案)-최종_★ 2009년도 사무직-사무전문직 급여인상안(작성) 3 2 2 3 4 3" xfId="23491" xr:uid="{00000000-0005-0000-0000-0000D55B0000}"/>
    <cellStyle name="년_■ 0908_사무직_이동_및_사무직_배치계획(案)-최종_★ 2009년도 사무직-사무전문직 급여인상안(작성) 3 2 2 3 4 4" xfId="23492" xr:uid="{00000000-0005-0000-0000-0000D65B0000}"/>
    <cellStyle name="년_■ 0908_사무직_이동_및_사무직_배치계획(案)-최종_★ 2009년도 사무직-사무전문직 급여인상안(작성) 3 2 2 3 4 5" xfId="23493" xr:uid="{00000000-0005-0000-0000-0000D75B0000}"/>
    <cellStyle name="년_■ 0908_사무직_이동_및_사무직_배치계획(案)-최종_★ 2009년도 사무직-사무전문직 급여인상안(작성) 3 2 2 3 5" xfId="23494" xr:uid="{00000000-0005-0000-0000-0000D85B0000}"/>
    <cellStyle name="년_■ 0908_사무직_이동_및_사무직_배치계획(案)-최종_★ 2009년도 사무직-사무전문직 급여인상안(작성) 3 2 2 3 6" xfId="23495" xr:uid="{00000000-0005-0000-0000-0000D95B0000}"/>
    <cellStyle name="년_■ 0908_사무직_이동_및_사무직_배치계획(案)-최종_★ 2009년도 사무직-사무전문직 급여인상안(작성) 3 2 2 3 7" xfId="23496" xr:uid="{00000000-0005-0000-0000-0000DA5B0000}"/>
    <cellStyle name="년_■ 0908_사무직_이동_및_사무직_배치계획(案)-최종_★ 2009년도 사무직-사무전문직 급여인상안(작성) 3 2 2 3 8" xfId="23497" xr:uid="{00000000-0005-0000-0000-0000DB5B0000}"/>
    <cellStyle name="년_■ 0908_사무직_이동_및_사무직_배치계획(案)-최종_★ 2009년도 사무직-사무전문직 급여인상안(작성) 3 2 2 4" xfId="23498" xr:uid="{00000000-0005-0000-0000-0000DC5B0000}"/>
    <cellStyle name="년_■ 0908_사무직_이동_및_사무직_배치계획(案)-최종_★ 2009년도 사무직-사무전문직 급여인상안(작성) 3 2 2 4 2" xfId="23499" xr:uid="{00000000-0005-0000-0000-0000DD5B0000}"/>
    <cellStyle name="년_■ 0908_사무직_이동_및_사무직_배치계획(案)-최종_★ 2009년도 사무직-사무전문직 급여인상안(작성) 3 2 2 4 2 2" xfId="23500" xr:uid="{00000000-0005-0000-0000-0000DE5B0000}"/>
    <cellStyle name="년_■ 0908_사무직_이동_및_사무직_배치계획(案)-최종_★ 2009년도 사무직-사무전문직 급여인상안(작성) 3 2 2 4 2 3" xfId="23501" xr:uid="{00000000-0005-0000-0000-0000DF5B0000}"/>
    <cellStyle name="년_■ 0908_사무직_이동_및_사무직_배치계획(案)-최종_★ 2009년도 사무직-사무전문직 급여인상안(작성) 3 2 2 4 2 4" xfId="23502" xr:uid="{00000000-0005-0000-0000-0000E05B0000}"/>
    <cellStyle name="년_■ 0908_사무직_이동_및_사무직_배치계획(案)-최종_★ 2009년도 사무직-사무전문직 급여인상안(작성) 3 2 2 4 2 5" xfId="23503" xr:uid="{00000000-0005-0000-0000-0000E15B0000}"/>
    <cellStyle name="년_■ 0908_사무직_이동_및_사무직_배치계획(案)-최종_★ 2009년도 사무직-사무전문직 급여인상안(작성) 3 2 2 4 3" xfId="23504" xr:uid="{00000000-0005-0000-0000-0000E25B0000}"/>
    <cellStyle name="년_■ 0908_사무직_이동_및_사무직_배치계획(案)-최종_★ 2009년도 사무직-사무전문직 급여인상안(작성) 3 2 2 4 3 2" xfId="23505" xr:uid="{00000000-0005-0000-0000-0000E35B0000}"/>
    <cellStyle name="년_■ 0908_사무직_이동_및_사무직_배치계획(案)-최종_★ 2009년도 사무직-사무전문직 급여인상안(작성) 3 2 2 4 3 3" xfId="23506" xr:uid="{00000000-0005-0000-0000-0000E45B0000}"/>
    <cellStyle name="년_■ 0908_사무직_이동_및_사무직_배치계획(案)-최종_★ 2009년도 사무직-사무전문직 급여인상안(작성) 3 2 2 4 3 4" xfId="23507" xr:uid="{00000000-0005-0000-0000-0000E55B0000}"/>
    <cellStyle name="년_■ 0908_사무직_이동_및_사무직_배치계획(案)-최종_★ 2009년도 사무직-사무전문직 급여인상안(작성) 3 2 2 4 3 5" xfId="23508" xr:uid="{00000000-0005-0000-0000-0000E65B0000}"/>
    <cellStyle name="년_■ 0908_사무직_이동_및_사무직_배치계획(案)-최종_★ 2009년도 사무직-사무전문직 급여인상안(작성) 3 2 2 4 4" xfId="23509" xr:uid="{00000000-0005-0000-0000-0000E75B0000}"/>
    <cellStyle name="년_■ 0908_사무직_이동_및_사무직_배치계획(案)-최종_★ 2009년도 사무직-사무전문직 급여인상안(작성) 3 2 2 4 4 2" xfId="23510" xr:uid="{00000000-0005-0000-0000-0000E85B0000}"/>
    <cellStyle name="년_■ 0908_사무직_이동_및_사무직_배치계획(案)-최종_★ 2009년도 사무직-사무전문직 급여인상안(작성) 3 2 2 4 4 3" xfId="23511" xr:uid="{00000000-0005-0000-0000-0000E95B0000}"/>
    <cellStyle name="년_■ 0908_사무직_이동_및_사무직_배치계획(案)-최종_★ 2009년도 사무직-사무전문직 급여인상안(작성) 3 2 2 4 4 4" xfId="23512" xr:uid="{00000000-0005-0000-0000-0000EA5B0000}"/>
    <cellStyle name="년_■ 0908_사무직_이동_및_사무직_배치계획(案)-최종_★ 2009년도 사무직-사무전문직 급여인상안(작성) 3 2 2 4 4 5" xfId="23513" xr:uid="{00000000-0005-0000-0000-0000EB5B0000}"/>
    <cellStyle name="년_■ 0908_사무직_이동_및_사무직_배치계획(案)-최종_★ 2009년도 사무직-사무전문직 급여인상안(작성) 3 2 2 4 5" xfId="23514" xr:uid="{00000000-0005-0000-0000-0000EC5B0000}"/>
    <cellStyle name="년_■ 0908_사무직_이동_및_사무직_배치계획(案)-최종_★ 2009년도 사무직-사무전문직 급여인상안(작성) 3 2 2 4 6" xfId="23515" xr:uid="{00000000-0005-0000-0000-0000ED5B0000}"/>
    <cellStyle name="년_■ 0908_사무직_이동_및_사무직_배치계획(案)-최종_★ 2009년도 사무직-사무전문직 급여인상안(작성) 3 2 2 4 7" xfId="23516" xr:uid="{00000000-0005-0000-0000-0000EE5B0000}"/>
    <cellStyle name="년_■ 0908_사무직_이동_및_사무직_배치계획(案)-최종_★ 2009년도 사무직-사무전문직 급여인상안(작성) 3 2 2 4 8" xfId="23517" xr:uid="{00000000-0005-0000-0000-0000EF5B0000}"/>
    <cellStyle name="년_■ 0908_사무직_이동_및_사무직_배치계획(案)-최종_★ 2009년도 사무직-사무전문직 급여인상안(작성) 3 2 2 5" xfId="23518" xr:uid="{00000000-0005-0000-0000-0000F05B0000}"/>
    <cellStyle name="년_■ 0908_사무직_이동_및_사무직_배치계획(案)-최종_★ 2009년도 사무직-사무전문직 급여인상안(작성) 3 2 2 5 2" xfId="23519" xr:uid="{00000000-0005-0000-0000-0000F15B0000}"/>
    <cellStyle name="년_■ 0908_사무직_이동_및_사무직_배치계획(案)-최종_★ 2009년도 사무직-사무전문직 급여인상안(작성) 3 2 2 5 3" xfId="23520" xr:uid="{00000000-0005-0000-0000-0000F25B0000}"/>
    <cellStyle name="년_■ 0908_사무직_이동_및_사무직_배치계획(案)-최종_★ 2009년도 사무직-사무전문직 급여인상안(작성) 3 2 2 5 4" xfId="23521" xr:uid="{00000000-0005-0000-0000-0000F35B0000}"/>
    <cellStyle name="년_■ 0908_사무직_이동_및_사무직_배치계획(案)-최종_★ 2009년도 사무직-사무전문직 급여인상안(작성) 3 2 2 5 5" xfId="23522" xr:uid="{00000000-0005-0000-0000-0000F45B0000}"/>
    <cellStyle name="년_■ 0908_사무직_이동_및_사무직_배치계획(案)-최종_★ 2009년도 사무직-사무전문직 급여인상안(작성) 3 2 2 6" xfId="23523" xr:uid="{00000000-0005-0000-0000-0000F55B0000}"/>
    <cellStyle name="년_■ 0908_사무직_이동_및_사무직_배치계획(案)-최종_★ 2009년도 사무직-사무전문직 급여인상안(작성) 3 2 2 6 2" xfId="23524" xr:uid="{00000000-0005-0000-0000-0000F65B0000}"/>
    <cellStyle name="년_■ 0908_사무직_이동_및_사무직_배치계획(案)-최종_★ 2009년도 사무직-사무전문직 급여인상안(작성) 3 2 2 6 3" xfId="23525" xr:uid="{00000000-0005-0000-0000-0000F75B0000}"/>
    <cellStyle name="년_■ 0908_사무직_이동_및_사무직_배치계획(案)-최종_★ 2009년도 사무직-사무전문직 급여인상안(작성) 3 2 2 6 4" xfId="23526" xr:uid="{00000000-0005-0000-0000-0000F85B0000}"/>
    <cellStyle name="년_■ 0908_사무직_이동_및_사무직_배치계획(案)-최종_★ 2009년도 사무직-사무전문직 급여인상안(작성) 3 2 2 6 5" xfId="23527" xr:uid="{00000000-0005-0000-0000-0000F95B0000}"/>
    <cellStyle name="년_■ 0908_사무직_이동_및_사무직_배치계획(案)-최종_★ 2009년도 사무직-사무전문직 급여인상안(작성) 3 2 2 7" xfId="23528" xr:uid="{00000000-0005-0000-0000-0000FA5B0000}"/>
    <cellStyle name="년_■ 0908_사무직_이동_및_사무직_배치계획(案)-최종_★ 2009년도 사무직-사무전문직 급여인상안(작성) 3 2 2 7 2" xfId="23529" xr:uid="{00000000-0005-0000-0000-0000FB5B0000}"/>
    <cellStyle name="년_■ 0908_사무직_이동_및_사무직_배치계획(案)-최종_★ 2009년도 사무직-사무전문직 급여인상안(작성) 3 2 2 7 3" xfId="23530" xr:uid="{00000000-0005-0000-0000-0000FC5B0000}"/>
    <cellStyle name="년_■ 0908_사무직_이동_및_사무직_배치계획(案)-최종_★ 2009년도 사무직-사무전문직 급여인상안(작성) 3 2 2 7 4" xfId="23531" xr:uid="{00000000-0005-0000-0000-0000FD5B0000}"/>
    <cellStyle name="년_■ 0908_사무직_이동_및_사무직_배치계획(案)-최종_★ 2009년도 사무직-사무전문직 급여인상안(작성) 3 2 2 7 5" xfId="23532" xr:uid="{00000000-0005-0000-0000-0000FE5B0000}"/>
    <cellStyle name="년_■ 0908_사무직_이동_및_사무직_배치계획(案)-최종_★ 2009년도 사무직-사무전문직 급여인상안(작성) 3 2 2 8" xfId="23533" xr:uid="{00000000-0005-0000-0000-0000FF5B0000}"/>
    <cellStyle name="년_■ 0908_사무직_이동_및_사무직_배치계획(案)-최종_★ 2009년도 사무직-사무전문직 급여인상안(작성) 3 2 2 9" xfId="23534" xr:uid="{00000000-0005-0000-0000-0000005C0000}"/>
    <cellStyle name="년_■ 0908_사무직_이동_및_사무직_배치계획(案)-최종_★ 2009년도 사무직-사무전문직 급여인상안(작성) 3 2 3" xfId="23535" xr:uid="{00000000-0005-0000-0000-0000015C0000}"/>
    <cellStyle name="년_■ 0908_사무직_이동_및_사무직_배치계획(案)-최종_★ 2009년도 사무직-사무전문직 급여인상안(작성) 3 2 3 10" xfId="23536" xr:uid="{00000000-0005-0000-0000-0000025C0000}"/>
    <cellStyle name="년_■ 0908_사무직_이동_및_사무직_배치계획(案)-최종_★ 2009년도 사무직-사무전문직 급여인상안(작성) 3 2 3 11" xfId="23537" xr:uid="{00000000-0005-0000-0000-0000035C0000}"/>
    <cellStyle name="년_■ 0908_사무직_이동_및_사무직_배치계획(案)-최종_★ 2009년도 사무직-사무전문직 급여인상안(작성) 3 2 3 2" xfId="23538" xr:uid="{00000000-0005-0000-0000-0000045C0000}"/>
    <cellStyle name="년_■ 0908_사무직_이동_및_사무직_배치계획(案)-최종_★ 2009년도 사무직-사무전문직 급여인상안(작성) 3 2 3 2 2" xfId="23539" xr:uid="{00000000-0005-0000-0000-0000055C0000}"/>
    <cellStyle name="년_■ 0908_사무직_이동_및_사무직_배치계획(案)-최종_★ 2009년도 사무직-사무전문직 급여인상안(작성) 3 2 3 2 2 2" xfId="23540" xr:uid="{00000000-0005-0000-0000-0000065C0000}"/>
    <cellStyle name="년_■ 0908_사무직_이동_및_사무직_배치계획(案)-최종_★ 2009년도 사무직-사무전문직 급여인상안(작성) 3 2 3 2 2 3" xfId="23541" xr:uid="{00000000-0005-0000-0000-0000075C0000}"/>
    <cellStyle name="년_■ 0908_사무직_이동_및_사무직_배치계획(案)-최종_★ 2009년도 사무직-사무전문직 급여인상안(작성) 3 2 3 2 2 4" xfId="23542" xr:uid="{00000000-0005-0000-0000-0000085C0000}"/>
    <cellStyle name="년_■ 0908_사무직_이동_및_사무직_배치계획(案)-최종_★ 2009년도 사무직-사무전문직 급여인상안(작성) 3 2 3 2 2 5" xfId="23543" xr:uid="{00000000-0005-0000-0000-0000095C0000}"/>
    <cellStyle name="년_■ 0908_사무직_이동_및_사무직_배치계획(案)-최종_★ 2009년도 사무직-사무전문직 급여인상안(작성) 3 2 3 2 3" xfId="23544" xr:uid="{00000000-0005-0000-0000-00000A5C0000}"/>
    <cellStyle name="년_■ 0908_사무직_이동_및_사무직_배치계획(案)-최종_★ 2009년도 사무직-사무전문직 급여인상안(작성) 3 2 3 2 3 2" xfId="23545" xr:uid="{00000000-0005-0000-0000-00000B5C0000}"/>
    <cellStyle name="년_■ 0908_사무직_이동_및_사무직_배치계획(案)-최종_★ 2009년도 사무직-사무전문직 급여인상안(작성) 3 2 3 2 3 3" xfId="23546" xr:uid="{00000000-0005-0000-0000-00000C5C0000}"/>
    <cellStyle name="년_■ 0908_사무직_이동_및_사무직_배치계획(案)-최종_★ 2009년도 사무직-사무전문직 급여인상안(작성) 3 2 3 2 3 4" xfId="23547" xr:uid="{00000000-0005-0000-0000-00000D5C0000}"/>
    <cellStyle name="년_■ 0908_사무직_이동_및_사무직_배치계획(案)-최종_★ 2009년도 사무직-사무전문직 급여인상안(작성) 3 2 3 2 3 5" xfId="23548" xr:uid="{00000000-0005-0000-0000-00000E5C0000}"/>
    <cellStyle name="년_■ 0908_사무직_이동_및_사무직_배치계획(案)-최종_★ 2009년도 사무직-사무전문직 급여인상안(작성) 3 2 3 2 4" xfId="23549" xr:uid="{00000000-0005-0000-0000-00000F5C0000}"/>
    <cellStyle name="년_■ 0908_사무직_이동_및_사무직_배치계획(案)-최종_★ 2009년도 사무직-사무전문직 급여인상안(작성) 3 2 3 2 4 2" xfId="23550" xr:uid="{00000000-0005-0000-0000-0000105C0000}"/>
    <cellStyle name="년_■ 0908_사무직_이동_및_사무직_배치계획(案)-최종_★ 2009년도 사무직-사무전문직 급여인상안(작성) 3 2 3 2 4 3" xfId="23551" xr:uid="{00000000-0005-0000-0000-0000115C0000}"/>
    <cellStyle name="년_■ 0908_사무직_이동_및_사무직_배치계획(案)-최종_★ 2009년도 사무직-사무전문직 급여인상안(작성) 3 2 3 2 4 4" xfId="23552" xr:uid="{00000000-0005-0000-0000-0000125C0000}"/>
    <cellStyle name="년_■ 0908_사무직_이동_및_사무직_배치계획(案)-최종_★ 2009년도 사무직-사무전문직 급여인상안(작성) 3 2 3 2 4 5" xfId="23553" xr:uid="{00000000-0005-0000-0000-0000135C0000}"/>
    <cellStyle name="년_■ 0908_사무직_이동_및_사무직_배치계획(案)-최종_★ 2009년도 사무직-사무전문직 급여인상안(작성) 3 2 3 2 5" xfId="23554" xr:uid="{00000000-0005-0000-0000-0000145C0000}"/>
    <cellStyle name="년_■ 0908_사무직_이동_및_사무직_배치계획(案)-최종_★ 2009년도 사무직-사무전문직 급여인상안(작성) 3 2 3 2 6" xfId="23555" xr:uid="{00000000-0005-0000-0000-0000155C0000}"/>
    <cellStyle name="년_■ 0908_사무직_이동_및_사무직_배치계획(案)-최종_★ 2009년도 사무직-사무전문직 급여인상안(작성) 3 2 3 2 7" xfId="23556" xr:uid="{00000000-0005-0000-0000-0000165C0000}"/>
    <cellStyle name="년_■ 0908_사무직_이동_및_사무직_배치계획(案)-최종_★ 2009년도 사무직-사무전문직 급여인상안(작성) 3 2 3 2 8" xfId="23557" xr:uid="{00000000-0005-0000-0000-0000175C0000}"/>
    <cellStyle name="년_■ 0908_사무직_이동_및_사무직_배치계획(案)-최종_★ 2009년도 사무직-사무전문직 급여인상안(작성) 3 2 3 3" xfId="23558" xr:uid="{00000000-0005-0000-0000-0000185C0000}"/>
    <cellStyle name="년_■ 0908_사무직_이동_및_사무직_배치계획(案)-최종_★ 2009년도 사무직-사무전문직 급여인상안(작성) 3 2 3 3 2" xfId="23559" xr:uid="{00000000-0005-0000-0000-0000195C0000}"/>
    <cellStyle name="년_■ 0908_사무직_이동_및_사무직_배치계획(案)-최종_★ 2009년도 사무직-사무전문직 급여인상안(작성) 3 2 3 3 2 2" xfId="23560" xr:uid="{00000000-0005-0000-0000-00001A5C0000}"/>
    <cellStyle name="년_■ 0908_사무직_이동_및_사무직_배치계획(案)-최종_★ 2009년도 사무직-사무전문직 급여인상안(작성) 3 2 3 3 2 3" xfId="23561" xr:uid="{00000000-0005-0000-0000-00001B5C0000}"/>
    <cellStyle name="년_■ 0908_사무직_이동_및_사무직_배치계획(案)-최종_★ 2009년도 사무직-사무전문직 급여인상안(작성) 3 2 3 3 2 4" xfId="23562" xr:uid="{00000000-0005-0000-0000-00001C5C0000}"/>
    <cellStyle name="년_■ 0908_사무직_이동_및_사무직_배치계획(案)-최종_★ 2009년도 사무직-사무전문직 급여인상안(작성) 3 2 3 3 2 5" xfId="23563" xr:uid="{00000000-0005-0000-0000-00001D5C0000}"/>
    <cellStyle name="년_■ 0908_사무직_이동_및_사무직_배치계획(案)-최종_★ 2009년도 사무직-사무전문직 급여인상안(작성) 3 2 3 3 3" xfId="23564" xr:uid="{00000000-0005-0000-0000-00001E5C0000}"/>
    <cellStyle name="년_■ 0908_사무직_이동_및_사무직_배치계획(案)-최종_★ 2009년도 사무직-사무전문직 급여인상안(작성) 3 2 3 3 3 2" xfId="23565" xr:uid="{00000000-0005-0000-0000-00001F5C0000}"/>
    <cellStyle name="년_■ 0908_사무직_이동_및_사무직_배치계획(案)-최종_★ 2009년도 사무직-사무전문직 급여인상안(작성) 3 2 3 3 3 3" xfId="23566" xr:uid="{00000000-0005-0000-0000-0000205C0000}"/>
    <cellStyle name="년_■ 0908_사무직_이동_및_사무직_배치계획(案)-최종_★ 2009년도 사무직-사무전문직 급여인상안(작성) 3 2 3 3 3 4" xfId="23567" xr:uid="{00000000-0005-0000-0000-0000215C0000}"/>
    <cellStyle name="년_■ 0908_사무직_이동_및_사무직_배치계획(案)-최종_★ 2009년도 사무직-사무전문직 급여인상안(작성) 3 2 3 3 3 5" xfId="23568" xr:uid="{00000000-0005-0000-0000-0000225C0000}"/>
    <cellStyle name="년_■ 0908_사무직_이동_및_사무직_배치계획(案)-최종_★ 2009년도 사무직-사무전문직 급여인상안(작성) 3 2 3 3 4" xfId="23569" xr:uid="{00000000-0005-0000-0000-0000235C0000}"/>
    <cellStyle name="년_■ 0908_사무직_이동_및_사무직_배치계획(案)-최종_★ 2009년도 사무직-사무전문직 급여인상안(작성) 3 2 3 3 4 2" xfId="23570" xr:uid="{00000000-0005-0000-0000-0000245C0000}"/>
    <cellStyle name="년_■ 0908_사무직_이동_및_사무직_배치계획(案)-최종_★ 2009년도 사무직-사무전문직 급여인상안(작성) 3 2 3 3 4 3" xfId="23571" xr:uid="{00000000-0005-0000-0000-0000255C0000}"/>
    <cellStyle name="년_■ 0908_사무직_이동_및_사무직_배치계획(案)-최종_★ 2009년도 사무직-사무전문직 급여인상안(작성) 3 2 3 3 4 4" xfId="23572" xr:uid="{00000000-0005-0000-0000-0000265C0000}"/>
    <cellStyle name="년_■ 0908_사무직_이동_및_사무직_배치계획(案)-최종_★ 2009년도 사무직-사무전문직 급여인상안(작성) 3 2 3 3 4 5" xfId="23573" xr:uid="{00000000-0005-0000-0000-0000275C0000}"/>
    <cellStyle name="년_■ 0908_사무직_이동_및_사무직_배치계획(案)-최종_★ 2009년도 사무직-사무전문직 급여인상안(작성) 3 2 3 3 5" xfId="23574" xr:uid="{00000000-0005-0000-0000-0000285C0000}"/>
    <cellStyle name="년_■ 0908_사무직_이동_및_사무직_배치계획(案)-최종_★ 2009년도 사무직-사무전문직 급여인상안(작성) 3 2 3 3 6" xfId="23575" xr:uid="{00000000-0005-0000-0000-0000295C0000}"/>
    <cellStyle name="년_■ 0908_사무직_이동_및_사무직_배치계획(案)-최종_★ 2009년도 사무직-사무전문직 급여인상안(작성) 3 2 3 3 7" xfId="23576" xr:uid="{00000000-0005-0000-0000-00002A5C0000}"/>
    <cellStyle name="년_■ 0908_사무직_이동_및_사무직_배치계획(案)-최종_★ 2009년도 사무직-사무전문직 급여인상안(작성) 3 2 3 3 8" xfId="23577" xr:uid="{00000000-0005-0000-0000-00002B5C0000}"/>
    <cellStyle name="년_■ 0908_사무직_이동_및_사무직_배치계획(案)-최종_★ 2009년도 사무직-사무전문직 급여인상안(작성) 3 2 3 4" xfId="23578" xr:uid="{00000000-0005-0000-0000-00002C5C0000}"/>
    <cellStyle name="년_■ 0908_사무직_이동_및_사무직_배치계획(案)-최종_★ 2009년도 사무직-사무전문직 급여인상안(작성) 3 2 3 4 2" xfId="23579" xr:uid="{00000000-0005-0000-0000-00002D5C0000}"/>
    <cellStyle name="년_■ 0908_사무직_이동_및_사무직_배치계획(案)-최종_★ 2009년도 사무직-사무전문직 급여인상안(작성) 3 2 3 4 2 2" xfId="23580" xr:uid="{00000000-0005-0000-0000-00002E5C0000}"/>
    <cellStyle name="년_■ 0908_사무직_이동_및_사무직_배치계획(案)-최종_★ 2009년도 사무직-사무전문직 급여인상안(작성) 3 2 3 4 2 3" xfId="23581" xr:uid="{00000000-0005-0000-0000-00002F5C0000}"/>
    <cellStyle name="년_■ 0908_사무직_이동_및_사무직_배치계획(案)-최종_★ 2009년도 사무직-사무전문직 급여인상안(작성) 3 2 3 4 2 4" xfId="23582" xr:uid="{00000000-0005-0000-0000-0000305C0000}"/>
    <cellStyle name="년_■ 0908_사무직_이동_및_사무직_배치계획(案)-최종_★ 2009년도 사무직-사무전문직 급여인상안(작성) 3 2 3 4 2 5" xfId="23583" xr:uid="{00000000-0005-0000-0000-0000315C0000}"/>
    <cellStyle name="년_■ 0908_사무직_이동_및_사무직_배치계획(案)-최종_★ 2009년도 사무직-사무전문직 급여인상안(작성) 3 2 3 4 3" xfId="23584" xr:uid="{00000000-0005-0000-0000-0000325C0000}"/>
    <cellStyle name="년_■ 0908_사무직_이동_및_사무직_배치계획(案)-최종_★ 2009년도 사무직-사무전문직 급여인상안(작성) 3 2 3 4 3 2" xfId="23585" xr:uid="{00000000-0005-0000-0000-0000335C0000}"/>
    <cellStyle name="년_■ 0908_사무직_이동_및_사무직_배치계획(案)-최종_★ 2009년도 사무직-사무전문직 급여인상안(작성) 3 2 3 4 3 3" xfId="23586" xr:uid="{00000000-0005-0000-0000-0000345C0000}"/>
    <cellStyle name="년_■ 0908_사무직_이동_및_사무직_배치계획(案)-최종_★ 2009년도 사무직-사무전문직 급여인상안(작성) 3 2 3 4 3 4" xfId="23587" xr:uid="{00000000-0005-0000-0000-0000355C0000}"/>
    <cellStyle name="년_■ 0908_사무직_이동_및_사무직_배치계획(案)-최종_★ 2009년도 사무직-사무전문직 급여인상안(작성) 3 2 3 4 3 5" xfId="23588" xr:uid="{00000000-0005-0000-0000-0000365C0000}"/>
    <cellStyle name="년_■ 0908_사무직_이동_및_사무직_배치계획(案)-최종_★ 2009년도 사무직-사무전문직 급여인상안(작성) 3 2 3 4 4" xfId="23589" xr:uid="{00000000-0005-0000-0000-0000375C0000}"/>
    <cellStyle name="년_■ 0908_사무직_이동_및_사무직_배치계획(案)-최종_★ 2009년도 사무직-사무전문직 급여인상안(작성) 3 2 3 4 4 2" xfId="23590" xr:uid="{00000000-0005-0000-0000-0000385C0000}"/>
    <cellStyle name="년_■ 0908_사무직_이동_및_사무직_배치계획(案)-최종_★ 2009년도 사무직-사무전문직 급여인상안(작성) 3 2 3 4 4 3" xfId="23591" xr:uid="{00000000-0005-0000-0000-0000395C0000}"/>
    <cellStyle name="년_■ 0908_사무직_이동_및_사무직_배치계획(案)-최종_★ 2009년도 사무직-사무전문직 급여인상안(작성) 3 2 3 4 4 4" xfId="23592" xr:uid="{00000000-0005-0000-0000-00003A5C0000}"/>
    <cellStyle name="년_■ 0908_사무직_이동_및_사무직_배치계획(案)-최종_★ 2009년도 사무직-사무전문직 급여인상안(작성) 3 2 3 4 4 5" xfId="23593" xr:uid="{00000000-0005-0000-0000-00003B5C0000}"/>
    <cellStyle name="년_■ 0908_사무직_이동_및_사무직_배치계획(案)-최종_★ 2009년도 사무직-사무전문직 급여인상안(작성) 3 2 3 4 5" xfId="23594" xr:uid="{00000000-0005-0000-0000-00003C5C0000}"/>
    <cellStyle name="년_■ 0908_사무직_이동_및_사무직_배치계획(案)-최종_★ 2009년도 사무직-사무전문직 급여인상안(작성) 3 2 3 4 6" xfId="23595" xr:uid="{00000000-0005-0000-0000-00003D5C0000}"/>
    <cellStyle name="년_■ 0908_사무직_이동_및_사무직_배치계획(案)-최종_★ 2009년도 사무직-사무전문직 급여인상안(작성) 3 2 3 4 7" xfId="23596" xr:uid="{00000000-0005-0000-0000-00003E5C0000}"/>
    <cellStyle name="년_■ 0908_사무직_이동_및_사무직_배치계획(案)-최종_★ 2009년도 사무직-사무전문직 급여인상안(작성) 3 2 3 4 8" xfId="23597" xr:uid="{00000000-0005-0000-0000-00003F5C0000}"/>
    <cellStyle name="년_■ 0908_사무직_이동_및_사무직_배치계획(案)-최종_★ 2009년도 사무직-사무전문직 급여인상안(작성) 3 2 3 5" xfId="23598" xr:uid="{00000000-0005-0000-0000-0000405C0000}"/>
    <cellStyle name="년_■ 0908_사무직_이동_및_사무직_배치계획(案)-최종_★ 2009년도 사무직-사무전문직 급여인상안(작성) 3 2 3 5 2" xfId="23599" xr:uid="{00000000-0005-0000-0000-0000415C0000}"/>
    <cellStyle name="년_■ 0908_사무직_이동_및_사무직_배치계획(案)-최종_★ 2009년도 사무직-사무전문직 급여인상안(작성) 3 2 3 5 3" xfId="23600" xr:uid="{00000000-0005-0000-0000-0000425C0000}"/>
    <cellStyle name="년_■ 0908_사무직_이동_및_사무직_배치계획(案)-최종_★ 2009년도 사무직-사무전문직 급여인상안(작성) 3 2 3 5 4" xfId="23601" xr:uid="{00000000-0005-0000-0000-0000435C0000}"/>
    <cellStyle name="년_■ 0908_사무직_이동_및_사무직_배치계획(案)-최종_★ 2009년도 사무직-사무전문직 급여인상안(작성) 3 2 3 5 5" xfId="23602" xr:uid="{00000000-0005-0000-0000-0000445C0000}"/>
    <cellStyle name="년_■ 0908_사무직_이동_및_사무직_배치계획(案)-최종_★ 2009년도 사무직-사무전문직 급여인상안(작성) 3 2 3 6" xfId="23603" xr:uid="{00000000-0005-0000-0000-0000455C0000}"/>
    <cellStyle name="년_■ 0908_사무직_이동_및_사무직_배치계획(案)-최종_★ 2009년도 사무직-사무전문직 급여인상안(작성) 3 2 3 6 2" xfId="23604" xr:uid="{00000000-0005-0000-0000-0000465C0000}"/>
    <cellStyle name="년_■ 0908_사무직_이동_및_사무직_배치계획(案)-최종_★ 2009년도 사무직-사무전문직 급여인상안(작성) 3 2 3 6 3" xfId="23605" xr:uid="{00000000-0005-0000-0000-0000475C0000}"/>
    <cellStyle name="년_■ 0908_사무직_이동_및_사무직_배치계획(案)-최종_★ 2009년도 사무직-사무전문직 급여인상안(작성) 3 2 3 6 4" xfId="23606" xr:uid="{00000000-0005-0000-0000-0000485C0000}"/>
    <cellStyle name="년_■ 0908_사무직_이동_및_사무직_배치계획(案)-최종_★ 2009년도 사무직-사무전문직 급여인상안(작성) 3 2 3 6 5" xfId="23607" xr:uid="{00000000-0005-0000-0000-0000495C0000}"/>
    <cellStyle name="년_■ 0908_사무직_이동_및_사무직_배치계획(案)-최종_★ 2009년도 사무직-사무전문직 급여인상안(작성) 3 2 3 7" xfId="23608" xr:uid="{00000000-0005-0000-0000-00004A5C0000}"/>
    <cellStyle name="년_■ 0908_사무직_이동_및_사무직_배치계획(案)-최종_★ 2009년도 사무직-사무전문직 급여인상안(작성) 3 2 3 7 2" xfId="23609" xr:uid="{00000000-0005-0000-0000-00004B5C0000}"/>
    <cellStyle name="년_■ 0908_사무직_이동_및_사무직_배치계획(案)-최종_★ 2009년도 사무직-사무전문직 급여인상안(작성) 3 2 3 7 3" xfId="23610" xr:uid="{00000000-0005-0000-0000-00004C5C0000}"/>
    <cellStyle name="년_■ 0908_사무직_이동_및_사무직_배치계획(案)-최종_★ 2009년도 사무직-사무전문직 급여인상안(작성) 3 2 3 7 4" xfId="23611" xr:uid="{00000000-0005-0000-0000-00004D5C0000}"/>
    <cellStyle name="년_■ 0908_사무직_이동_및_사무직_배치계획(案)-최종_★ 2009년도 사무직-사무전문직 급여인상안(작성) 3 2 3 7 5" xfId="23612" xr:uid="{00000000-0005-0000-0000-00004E5C0000}"/>
    <cellStyle name="년_■ 0908_사무직_이동_및_사무직_배치계획(案)-최종_★ 2009년도 사무직-사무전문직 급여인상안(작성) 3 2 3 8" xfId="23613" xr:uid="{00000000-0005-0000-0000-00004F5C0000}"/>
    <cellStyle name="년_■ 0908_사무직_이동_및_사무직_배치계획(案)-최종_★ 2009년도 사무직-사무전문직 급여인상안(작성) 3 2 3 9" xfId="23614" xr:uid="{00000000-0005-0000-0000-0000505C0000}"/>
    <cellStyle name="년_■ 0908_사무직_이동_및_사무직_배치계획(案)-최종_★ 2009년도 사무직-사무전문직 급여인상안(작성) 3 2 4" xfId="23615" xr:uid="{00000000-0005-0000-0000-0000515C0000}"/>
    <cellStyle name="년_■ 0908_사무직_이동_및_사무직_배치계획(案)-최종_★ 2009년도 사무직-사무전문직 급여인상안(작성) 3 2 4 2" xfId="23616" xr:uid="{00000000-0005-0000-0000-0000525C0000}"/>
    <cellStyle name="년_■ 0908_사무직_이동_및_사무직_배치계획(案)-최종_★ 2009년도 사무직-사무전문직 급여인상안(작성) 3 2 4 2 2" xfId="23617" xr:uid="{00000000-0005-0000-0000-0000535C0000}"/>
    <cellStyle name="년_■ 0908_사무직_이동_및_사무직_배치계획(案)-최종_★ 2009년도 사무직-사무전문직 급여인상안(작성) 3 2 4 2 3" xfId="23618" xr:uid="{00000000-0005-0000-0000-0000545C0000}"/>
    <cellStyle name="년_■ 0908_사무직_이동_및_사무직_배치계획(案)-최종_★ 2009년도 사무직-사무전문직 급여인상안(작성) 3 2 4 2 4" xfId="23619" xr:uid="{00000000-0005-0000-0000-0000555C0000}"/>
    <cellStyle name="년_■ 0908_사무직_이동_및_사무직_배치계획(案)-최종_★ 2009년도 사무직-사무전문직 급여인상안(작성) 3 2 4 2 5" xfId="23620" xr:uid="{00000000-0005-0000-0000-0000565C0000}"/>
    <cellStyle name="년_■ 0908_사무직_이동_및_사무직_배치계획(案)-최종_★ 2009년도 사무직-사무전문직 급여인상안(작성) 3 2 4 3" xfId="23621" xr:uid="{00000000-0005-0000-0000-0000575C0000}"/>
    <cellStyle name="년_■ 0908_사무직_이동_및_사무직_배치계획(案)-최종_★ 2009년도 사무직-사무전문직 급여인상안(작성) 3 2 4 3 2" xfId="23622" xr:uid="{00000000-0005-0000-0000-0000585C0000}"/>
    <cellStyle name="년_■ 0908_사무직_이동_및_사무직_배치계획(案)-최종_★ 2009년도 사무직-사무전문직 급여인상안(작성) 3 2 4 3 3" xfId="23623" xr:uid="{00000000-0005-0000-0000-0000595C0000}"/>
    <cellStyle name="년_■ 0908_사무직_이동_및_사무직_배치계획(案)-최종_★ 2009년도 사무직-사무전문직 급여인상안(작성) 3 2 4 3 4" xfId="23624" xr:uid="{00000000-0005-0000-0000-00005A5C0000}"/>
    <cellStyle name="년_■ 0908_사무직_이동_및_사무직_배치계획(案)-최종_★ 2009년도 사무직-사무전문직 급여인상안(작성) 3 2 4 3 5" xfId="23625" xr:uid="{00000000-0005-0000-0000-00005B5C0000}"/>
    <cellStyle name="년_■ 0908_사무직_이동_및_사무직_배치계획(案)-최종_★ 2009년도 사무직-사무전문직 급여인상안(작성) 3 2 4 4" xfId="23626" xr:uid="{00000000-0005-0000-0000-00005C5C0000}"/>
    <cellStyle name="년_■ 0908_사무직_이동_및_사무직_배치계획(案)-최종_★ 2009년도 사무직-사무전문직 급여인상안(작성) 3 2 4 4 2" xfId="23627" xr:uid="{00000000-0005-0000-0000-00005D5C0000}"/>
    <cellStyle name="년_■ 0908_사무직_이동_및_사무직_배치계획(案)-최종_★ 2009년도 사무직-사무전문직 급여인상안(작성) 3 2 4 4 3" xfId="23628" xr:uid="{00000000-0005-0000-0000-00005E5C0000}"/>
    <cellStyle name="년_■ 0908_사무직_이동_및_사무직_배치계획(案)-최종_★ 2009년도 사무직-사무전문직 급여인상안(작성) 3 2 4 4 4" xfId="23629" xr:uid="{00000000-0005-0000-0000-00005F5C0000}"/>
    <cellStyle name="년_■ 0908_사무직_이동_및_사무직_배치계획(案)-최종_★ 2009년도 사무직-사무전문직 급여인상안(작성) 3 2 4 4 5" xfId="23630" xr:uid="{00000000-0005-0000-0000-0000605C0000}"/>
    <cellStyle name="년_■ 0908_사무직_이동_및_사무직_배치계획(案)-최종_★ 2009년도 사무직-사무전문직 급여인상안(작성) 3 2 4 5" xfId="23631" xr:uid="{00000000-0005-0000-0000-0000615C0000}"/>
    <cellStyle name="년_■ 0908_사무직_이동_및_사무직_배치계획(案)-최종_★ 2009년도 사무직-사무전문직 급여인상안(작성) 3 2 4 6" xfId="23632" xr:uid="{00000000-0005-0000-0000-0000625C0000}"/>
    <cellStyle name="년_■ 0908_사무직_이동_및_사무직_배치계획(案)-최종_★ 2009년도 사무직-사무전문직 급여인상안(작성) 3 2 4 7" xfId="23633" xr:uid="{00000000-0005-0000-0000-0000635C0000}"/>
    <cellStyle name="년_■ 0908_사무직_이동_및_사무직_배치계획(案)-최종_★ 2009년도 사무직-사무전문직 급여인상안(작성) 3 2 4 8" xfId="23634" xr:uid="{00000000-0005-0000-0000-0000645C0000}"/>
    <cellStyle name="년_■ 0908_사무직_이동_및_사무직_배치계획(案)-최종_★ 2009년도 사무직-사무전문직 급여인상안(작성) 3 2 5" xfId="23635" xr:uid="{00000000-0005-0000-0000-0000655C0000}"/>
    <cellStyle name="년_■ 0908_사무직_이동_및_사무직_배치계획(案)-최종_★ 2009년도 사무직-사무전문직 급여인상안(작성) 3 2 5 2" xfId="23636" xr:uid="{00000000-0005-0000-0000-0000665C0000}"/>
    <cellStyle name="년_■ 0908_사무직_이동_및_사무직_배치계획(案)-최종_★ 2009년도 사무직-사무전문직 급여인상안(작성) 3 2 5 2 2" xfId="23637" xr:uid="{00000000-0005-0000-0000-0000675C0000}"/>
    <cellStyle name="년_■ 0908_사무직_이동_및_사무직_배치계획(案)-최종_★ 2009년도 사무직-사무전문직 급여인상안(작성) 3 2 5 2 3" xfId="23638" xr:uid="{00000000-0005-0000-0000-0000685C0000}"/>
    <cellStyle name="년_■ 0908_사무직_이동_및_사무직_배치계획(案)-최종_★ 2009년도 사무직-사무전문직 급여인상안(작성) 3 2 5 2 4" xfId="23639" xr:uid="{00000000-0005-0000-0000-0000695C0000}"/>
    <cellStyle name="년_■ 0908_사무직_이동_및_사무직_배치계획(案)-최종_★ 2009년도 사무직-사무전문직 급여인상안(작성) 3 2 5 2 5" xfId="23640" xr:uid="{00000000-0005-0000-0000-00006A5C0000}"/>
    <cellStyle name="년_■ 0908_사무직_이동_및_사무직_배치계획(案)-최종_★ 2009년도 사무직-사무전문직 급여인상안(작성) 3 2 5 3" xfId="23641" xr:uid="{00000000-0005-0000-0000-00006B5C0000}"/>
    <cellStyle name="년_■ 0908_사무직_이동_및_사무직_배치계획(案)-최종_★ 2009년도 사무직-사무전문직 급여인상안(작성) 3 2 5 3 2" xfId="23642" xr:uid="{00000000-0005-0000-0000-00006C5C0000}"/>
    <cellStyle name="년_■ 0908_사무직_이동_및_사무직_배치계획(案)-최종_★ 2009년도 사무직-사무전문직 급여인상안(작성) 3 2 5 3 3" xfId="23643" xr:uid="{00000000-0005-0000-0000-00006D5C0000}"/>
    <cellStyle name="년_■ 0908_사무직_이동_및_사무직_배치계획(案)-최종_★ 2009년도 사무직-사무전문직 급여인상안(작성) 3 2 5 3 4" xfId="23644" xr:uid="{00000000-0005-0000-0000-00006E5C0000}"/>
    <cellStyle name="년_■ 0908_사무직_이동_및_사무직_배치계획(案)-최종_★ 2009년도 사무직-사무전문직 급여인상안(작성) 3 2 5 3 5" xfId="23645" xr:uid="{00000000-0005-0000-0000-00006F5C0000}"/>
    <cellStyle name="년_■ 0908_사무직_이동_및_사무직_배치계획(案)-최종_★ 2009년도 사무직-사무전문직 급여인상안(작성) 3 2 5 4" xfId="23646" xr:uid="{00000000-0005-0000-0000-0000705C0000}"/>
    <cellStyle name="년_■ 0908_사무직_이동_및_사무직_배치계획(案)-최종_★ 2009년도 사무직-사무전문직 급여인상안(작성) 3 2 5 4 2" xfId="23647" xr:uid="{00000000-0005-0000-0000-0000715C0000}"/>
    <cellStyle name="년_■ 0908_사무직_이동_및_사무직_배치계획(案)-최종_★ 2009년도 사무직-사무전문직 급여인상안(작성) 3 2 5 4 3" xfId="23648" xr:uid="{00000000-0005-0000-0000-0000725C0000}"/>
    <cellStyle name="년_■ 0908_사무직_이동_및_사무직_배치계획(案)-최종_★ 2009년도 사무직-사무전문직 급여인상안(작성) 3 2 5 4 4" xfId="23649" xr:uid="{00000000-0005-0000-0000-0000735C0000}"/>
    <cellStyle name="년_■ 0908_사무직_이동_및_사무직_배치계획(案)-최종_★ 2009년도 사무직-사무전문직 급여인상안(작성) 3 2 5 4 5" xfId="23650" xr:uid="{00000000-0005-0000-0000-0000745C0000}"/>
    <cellStyle name="년_■ 0908_사무직_이동_및_사무직_배치계획(案)-최종_★ 2009년도 사무직-사무전문직 급여인상안(작성) 3 2 5 5" xfId="23651" xr:uid="{00000000-0005-0000-0000-0000755C0000}"/>
    <cellStyle name="년_■ 0908_사무직_이동_및_사무직_배치계획(案)-최종_★ 2009년도 사무직-사무전문직 급여인상안(작성) 3 2 5 6" xfId="23652" xr:uid="{00000000-0005-0000-0000-0000765C0000}"/>
    <cellStyle name="년_■ 0908_사무직_이동_및_사무직_배치계획(案)-최종_★ 2009년도 사무직-사무전문직 급여인상안(작성) 3 2 5 7" xfId="23653" xr:uid="{00000000-0005-0000-0000-0000775C0000}"/>
    <cellStyle name="년_■ 0908_사무직_이동_및_사무직_배치계획(案)-최종_★ 2009년도 사무직-사무전문직 급여인상안(작성) 3 2 5 8" xfId="23654" xr:uid="{00000000-0005-0000-0000-0000785C0000}"/>
    <cellStyle name="년_■ 0908_사무직_이동_및_사무직_배치계획(案)-최종_★ 2009년도 사무직-사무전문직 급여인상안(작성) 3 2 6" xfId="23655" xr:uid="{00000000-0005-0000-0000-0000795C0000}"/>
    <cellStyle name="년_■ 0908_사무직_이동_및_사무직_배치계획(案)-최종_★ 2009년도 사무직-사무전문직 급여인상안(작성) 3 2 6 2" xfId="23656" xr:uid="{00000000-0005-0000-0000-00007A5C0000}"/>
    <cellStyle name="년_■ 0908_사무직_이동_및_사무직_배치계획(案)-최종_★ 2009년도 사무직-사무전문직 급여인상안(작성) 3 2 6 2 2" xfId="23657" xr:uid="{00000000-0005-0000-0000-00007B5C0000}"/>
    <cellStyle name="년_■ 0908_사무직_이동_및_사무직_배치계획(案)-최종_★ 2009년도 사무직-사무전문직 급여인상안(작성) 3 2 6 2 3" xfId="23658" xr:uid="{00000000-0005-0000-0000-00007C5C0000}"/>
    <cellStyle name="년_■ 0908_사무직_이동_및_사무직_배치계획(案)-최종_★ 2009년도 사무직-사무전문직 급여인상안(작성) 3 2 6 2 4" xfId="23659" xr:uid="{00000000-0005-0000-0000-00007D5C0000}"/>
    <cellStyle name="년_■ 0908_사무직_이동_및_사무직_배치계획(案)-최종_★ 2009년도 사무직-사무전문직 급여인상안(작성) 3 2 6 2 5" xfId="23660" xr:uid="{00000000-0005-0000-0000-00007E5C0000}"/>
    <cellStyle name="년_■ 0908_사무직_이동_및_사무직_배치계획(案)-최종_★ 2009년도 사무직-사무전문직 급여인상안(작성) 3 2 6 3" xfId="23661" xr:uid="{00000000-0005-0000-0000-00007F5C0000}"/>
    <cellStyle name="년_■ 0908_사무직_이동_및_사무직_배치계획(案)-최종_★ 2009년도 사무직-사무전문직 급여인상안(작성) 3 2 6 3 2" xfId="23662" xr:uid="{00000000-0005-0000-0000-0000805C0000}"/>
    <cellStyle name="년_■ 0908_사무직_이동_및_사무직_배치계획(案)-최종_★ 2009년도 사무직-사무전문직 급여인상안(작성) 3 2 6 3 3" xfId="23663" xr:uid="{00000000-0005-0000-0000-0000815C0000}"/>
    <cellStyle name="년_■ 0908_사무직_이동_및_사무직_배치계획(案)-최종_★ 2009년도 사무직-사무전문직 급여인상안(작성) 3 2 6 3 4" xfId="23664" xr:uid="{00000000-0005-0000-0000-0000825C0000}"/>
    <cellStyle name="년_■ 0908_사무직_이동_및_사무직_배치계획(案)-최종_★ 2009년도 사무직-사무전문직 급여인상안(작성) 3 2 6 3 5" xfId="23665" xr:uid="{00000000-0005-0000-0000-0000835C0000}"/>
    <cellStyle name="년_■ 0908_사무직_이동_및_사무직_배치계획(案)-최종_★ 2009년도 사무직-사무전문직 급여인상안(작성) 3 2 6 4" xfId="23666" xr:uid="{00000000-0005-0000-0000-0000845C0000}"/>
    <cellStyle name="년_■ 0908_사무직_이동_및_사무직_배치계획(案)-최종_★ 2009년도 사무직-사무전문직 급여인상안(작성) 3 2 6 4 2" xfId="23667" xr:uid="{00000000-0005-0000-0000-0000855C0000}"/>
    <cellStyle name="년_■ 0908_사무직_이동_및_사무직_배치계획(案)-최종_★ 2009년도 사무직-사무전문직 급여인상안(작성) 3 2 6 4 3" xfId="23668" xr:uid="{00000000-0005-0000-0000-0000865C0000}"/>
    <cellStyle name="년_■ 0908_사무직_이동_및_사무직_배치계획(案)-최종_★ 2009년도 사무직-사무전문직 급여인상안(작성) 3 2 6 4 4" xfId="23669" xr:uid="{00000000-0005-0000-0000-0000875C0000}"/>
    <cellStyle name="년_■ 0908_사무직_이동_및_사무직_배치계획(案)-최종_★ 2009년도 사무직-사무전문직 급여인상안(작성) 3 2 6 4 5" xfId="23670" xr:uid="{00000000-0005-0000-0000-0000885C0000}"/>
    <cellStyle name="년_■ 0908_사무직_이동_및_사무직_배치계획(案)-최종_★ 2009년도 사무직-사무전문직 급여인상안(작성) 3 2 6 5" xfId="23671" xr:uid="{00000000-0005-0000-0000-0000895C0000}"/>
    <cellStyle name="년_■ 0908_사무직_이동_및_사무직_배치계획(案)-최종_★ 2009년도 사무직-사무전문직 급여인상안(작성) 3 2 6 6" xfId="23672" xr:uid="{00000000-0005-0000-0000-00008A5C0000}"/>
    <cellStyle name="년_■ 0908_사무직_이동_및_사무직_배치계획(案)-최종_★ 2009년도 사무직-사무전문직 급여인상안(작성) 3 2 6 7" xfId="23673" xr:uid="{00000000-0005-0000-0000-00008B5C0000}"/>
    <cellStyle name="년_■ 0908_사무직_이동_및_사무직_배치계획(案)-최종_★ 2009년도 사무직-사무전문직 급여인상안(작성) 3 2 6 8" xfId="23674" xr:uid="{00000000-0005-0000-0000-00008C5C0000}"/>
    <cellStyle name="년_■ 0908_사무직_이동_및_사무직_배치계획(案)-최종_★ 2009년도 사무직-사무전문직 급여인상안(작성) 3 2 7" xfId="23675" xr:uid="{00000000-0005-0000-0000-00008D5C0000}"/>
    <cellStyle name="년_■ 0908_사무직_이동_및_사무직_배치계획(案)-최종_★ 2009년도 사무직-사무전문직 급여인상안(작성) 3 2 7 2" xfId="23676" xr:uid="{00000000-0005-0000-0000-00008E5C0000}"/>
    <cellStyle name="년_■ 0908_사무직_이동_및_사무직_배치계획(案)-최종_★ 2009년도 사무직-사무전문직 급여인상안(작성) 3 2 7 3" xfId="23677" xr:uid="{00000000-0005-0000-0000-00008F5C0000}"/>
    <cellStyle name="년_■ 0908_사무직_이동_및_사무직_배치계획(案)-최종_★ 2009년도 사무직-사무전문직 급여인상안(작성) 3 2 7 4" xfId="23678" xr:uid="{00000000-0005-0000-0000-0000905C0000}"/>
    <cellStyle name="년_■ 0908_사무직_이동_및_사무직_배치계획(案)-최종_★ 2009년도 사무직-사무전문직 급여인상안(작성) 3 2 7 5" xfId="23679" xr:uid="{00000000-0005-0000-0000-0000915C0000}"/>
    <cellStyle name="년_■ 0908_사무직_이동_및_사무직_배치계획(案)-최종_★ 2009년도 사무직-사무전문직 급여인상안(작성) 3 2 8" xfId="23680" xr:uid="{00000000-0005-0000-0000-0000925C0000}"/>
    <cellStyle name="년_■ 0908_사무직_이동_및_사무직_배치계획(案)-최종_★ 2009년도 사무직-사무전문직 급여인상안(작성) 3 2 8 2" xfId="23681" xr:uid="{00000000-0005-0000-0000-0000935C0000}"/>
    <cellStyle name="년_■ 0908_사무직_이동_및_사무직_배치계획(案)-최종_★ 2009년도 사무직-사무전문직 급여인상안(작성) 3 2 8 3" xfId="23682" xr:uid="{00000000-0005-0000-0000-0000945C0000}"/>
    <cellStyle name="년_■ 0908_사무직_이동_및_사무직_배치계획(案)-최종_★ 2009년도 사무직-사무전문직 급여인상안(작성) 3 2 8 4" xfId="23683" xr:uid="{00000000-0005-0000-0000-0000955C0000}"/>
    <cellStyle name="년_■ 0908_사무직_이동_및_사무직_배치계획(案)-최종_★ 2009년도 사무직-사무전문직 급여인상안(작성) 3 2 8 5" xfId="23684" xr:uid="{00000000-0005-0000-0000-0000965C0000}"/>
    <cellStyle name="년_■ 0908_사무직_이동_및_사무직_배치계획(案)-최종_★ 2009년도 사무직-사무전문직 급여인상안(작성) 3 2 9" xfId="23685" xr:uid="{00000000-0005-0000-0000-0000975C0000}"/>
    <cellStyle name="년_■ 0908_사무직_이동_및_사무직_배치계획(案)-최종_★ 2009년도 사무직-사무전문직 급여인상안(작성) 3 2 9 2" xfId="23686" xr:uid="{00000000-0005-0000-0000-0000985C0000}"/>
    <cellStyle name="년_■ 0908_사무직_이동_및_사무직_배치계획(案)-최종_★ 2009년도 사무직-사무전문직 급여인상안(작성) 3 2 9 3" xfId="23687" xr:uid="{00000000-0005-0000-0000-0000995C0000}"/>
    <cellStyle name="년_■ 0908_사무직_이동_및_사무직_배치계획(案)-최종_★ 2009년도 사무직-사무전문직 급여인상안(작성) 3 2 9 4" xfId="23688" xr:uid="{00000000-0005-0000-0000-00009A5C0000}"/>
    <cellStyle name="년_■ 0908_사무직_이동_및_사무직_배치계획(案)-최종_★ 2009년도 사무직-사무전문직 급여인상안(작성) 3 2 9 5" xfId="23689" xr:uid="{00000000-0005-0000-0000-00009B5C0000}"/>
    <cellStyle name="년_■ 0908_사무직_이동_및_사무직_배치계획(案)-최종_★ 2009년도 사무직-사무전문직 급여인상안(작성) 3 3" xfId="23690" xr:uid="{00000000-0005-0000-0000-00009C5C0000}"/>
    <cellStyle name="년_■ 0908_사무직_이동_및_사무직_배치계획(案)-최종_★ 2009년도 사무직-사무전문직 급여인상안(작성) 3 3 10" xfId="23691" xr:uid="{00000000-0005-0000-0000-00009D5C0000}"/>
    <cellStyle name="년_■ 0908_사무직_이동_및_사무직_배치계획(案)-최종_★ 2009년도 사무직-사무전문직 급여인상안(작성) 3 3 11" xfId="23692" xr:uid="{00000000-0005-0000-0000-00009E5C0000}"/>
    <cellStyle name="년_■ 0908_사무직_이동_및_사무직_배치계획(案)-최종_★ 2009년도 사무직-사무전문직 급여인상안(작성) 3 3 2" xfId="23693" xr:uid="{00000000-0005-0000-0000-00009F5C0000}"/>
    <cellStyle name="년_■ 0908_사무직_이동_및_사무직_배치계획(案)-최종_★ 2009년도 사무직-사무전문직 급여인상안(작성) 3 3 2 2" xfId="23694" xr:uid="{00000000-0005-0000-0000-0000A05C0000}"/>
    <cellStyle name="년_■ 0908_사무직_이동_및_사무직_배치계획(案)-최종_★ 2009년도 사무직-사무전문직 급여인상안(작성) 3 3 2 2 2" xfId="23695" xr:uid="{00000000-0005-0000-0000-0000A15C0000}"/>
    <cellStyle name="년_■ 0908_사무직_이동_및_사무직_배치계획(案)-최종_★ 2009년도 사무직-사무전문직 급여인상안(작성) 3 3 2 2 3" xfId="23696" xr:uid="{00000000-0005-0000-0000-0000A25C0000}"/>
    <cellStyle name="년_■ 0908_사무직_이동_및_사무직_배치계획(案)-최종_★ 2009년도 사무직-사무전문직 급여인상안(작성) 3 3 2 2 4" xfId="23697" xr:uid="{00000000-0005-0000-0000-0000A35C0000}"/>
    <cellStyle name="년_■ 0908_사무직_이동_및_사무직_배치계획(案)-최종_★ 2009년도 사무직-사무전문직 급여인상안(작성) 3 3 2 2 5" xfId="23698" xr:uid="{00000000-0005-0000-0000-0000A45C0000}"/>
    <cellStyle name="년_■ 0908_사무직_이동_및_사무직_배치계획(案)-최종_★ 2009년도 사무직-사무전문직 급여인상안(작성) 3 3 2 3" xfId="23699" xr:uid="{00000000-0005-0000-0000-0000A55C0000}"/>
    <cellStyle name="년_■ 0908_사무직_이동_및_사무직_배치계획(案)-최종_★ 2009년도 사무직-사무전문직 급여인상안(작성) 3 3 2 3 2" xfId="23700" xr:uid="{00000000-0005-0000-0000-0000A65C0000}"/>
    <cellStyle name="년_■ 0908_사무직_이동_및_사무직_배치계획(案)-최종_★ 2009년도 사무직-사무전문직 급여인상안(작성) 3 3 2 3 3" xfId="23701" xr:uid="{00000000-0005-0000-0000-0000A75C0000}"/>
    <cellStyle name="년_■ 0908_사무직_이동_및_사무직_배치계획(案)-최종_★ 2009년도 사무직-사무전문직 급여인상안(작성) 3 3 2 3 4" xfId="23702" xr:uid="{00000000-0005-0000-0000-0000A85C0000}"/>
    <cellStyle name="년_■ 0908_사무직_이동_및_사무직_배치계획(案)-최종_★ 2009년도 사무직-사무전문직 급여인상안(작성) 3 3 2 3 5" xfId="23703" xr:uid="{00000000-0005-0000-0000-0000A95C0000}"/>
    <cellStyle name="년_■ 0908_사무직_이동_및_사무직_배치계획(案)-최종_★ 2009년도 사무직-사무전문직 급여인상안(작성) 3 3 2 4" xfId="23704" xr:uid="{00000000-0005-0000-0000-0000AA5C0000}"/>
    <cellStyle name="년_■ 0908_사무직_이동_및_사무직_배치계획(案)-최종_★ 2009년도 사무직-사무전문직 급여인상안(작성) 3 3 2 4 2" xfId="23705" xr:uid="{00000000-0005-0000-0000-0000AB5C0000}"/>
    <cellStyle name="년_■ 0908_사무직_이동_및_사무직_배치계획(案)-최종_★ 2009년도 사무직-사무전문직 급여인상안(작성) 3 3 2 4 3" xfId="23706" xr:uid="{00000000-0005-0000-0000-0000AC5C0000}"/>
    <cellStyle name="년_■ 0908_사무직_이동_및_사무직_배치계획(案)-최종_★ 2009년도 사무직-사무전문직 급여인상안(작성) 3 3 2 4 4" xfId="23707" xr:uid="{00000000-0005-0000-0000-0000AD5C0000}"/>
    <cellStyle name="년_■ 0908_사무직_이동_및_사무직_배치계획(案)-최종_★ 2009년도 사무직-사무전문직 급여인상안(작성) 3 3 2 4 5" xfId="23708" xr:uid="{00000000-0005-0000-0000-0000AE5C0000}"/>
    <cellStyle name="년_■ 0908_사무직_이동_및_사무직_배치계획(案)-최종_★ 2009년도 사무직-사무전문직 급여인상안(작성) 3 3 2 5" xfId="23709" xr:uid="{00000000-0005-0000-0000-0000AF5C0000}"/>
    <cellStyle name="년_■ 0908_사무직_이동_및_사무직_배치계획(案)-최종_★ 2009년도 사무직-사무전문직 급여인상안(작성) 3 3 2 6" xfId="23710" xr:uid="{00000000-0005-0000-0000-0000B05C0000}"/>
    <cellStyle name="년_■ 0908_사무직_이동_및_사무직_배치계획(案)-최종_★ 2009년도 사무직-사무전문직 급여인상안(작성) 3 3 2 7" xfId="23711" xr:uid="{00000000-0005-0000-0000-0000B15C0000}"/>
    <cellStyle name="년_■ 0908_사무직_이동_및_사무직_배치계획(案)-최종_★ 2009년도 사무직-사무전문직 급여인상안(작성) 3 3 2 8" xfId="23712" xr:uid="{00000000-0005-0000-0000-0000B25C0000}"/>
    <cellStyle name="년_■ 0908_사무직_이동_및_사무직_배치계획(案)-최종_★ 2009년도 사무직-사무전문직 급여인상안(작성) 3 3 3" xfId="23713" xr:uid="{00000000-0005-0000-0000-0000B35C0000}"/>
    <cellStyle name="년_■ 0908_사무직_이동_및_사무직_배치계획(案)-최종_★ 2009년도 사무직-사무전문직 급여인상안(작성) 3 3 3 2" xfId="23714" xr:uid="{00000000-0005-0000-0000-0000B45C0000}"/>
    <cellStyle name="년_■ 0908_사무직_이동_및_사무직_배치계획(案)-최종_★ 2009년도 사무직-사무전문직 급여인상안(작성) 3 3 3 2 2" xfId="23715" xr:uid="{00000000-0005-0000-0000-0000B55C0000}"/>
    <cellStyle name="년_■ 0908_사무직_이동_및_사무직_배치계획(案)-최종_★ 2009년도 사무직-사무전문직 급여인상안(작성) 3 3 3 2 3" xfId="23716" xr:uid="{00000000-0005-0000-0000-0000B65C0000}"/>
    <cellStyle name="년_■ 0908_사무직_이동_및_사무직_배치계획(案)-최종_★ 2009년도 사무직-사무전문직 급여인상안(작성) 3 3 3 2 4" xfId="23717" xr:uid="{00000000-0005-0000-0000-0000B75C0000}"/>
    <cellStyle name="년_■ 0908_사무직_이동_및_사무직_배치계획(案)-최종_★ 2009년도 사무직-사무전문직 급여인상안(작성) 3 3 3 2 5" xfId="23718" xr:uid="{00000000-0005-0000-0000-0000B85C0000}"/>
    <cellStyle name="년_■ 0908_사무직_이동_및_사무직_배치계획(案)-최종_★ 2009년도 사무직-사무전문직 급여인상안(작성) 3 3 3 3" xfId="23719" xr:uid="{00000000-0005-0000-0000-0000B95C0000}"/>
    <cellStyle name="년_■ 0908_사무직_이동_및_사무직_배치계획(案)-최종_★ 2009년도 사무직-사무전문직 급여인상안(작성) 3 3 3 3 2" xfId="23720" xr:uid="{00000000-0005-0000-0000-0000BA5C0000}"/>
    <cellStyle name="년_■ 0908_사무직_이동_및_사무직_배치계획(案)-최종_★ 2009년도 사무직-사무전문직 급여인상안(작성) 3 3 3 3 3" xfId="23721" xr:uid="{00000000-0005-0000-0000-0000BB5C0000}"/>
    <cellStyle name="년_■ 0908_사무직_이동_및_사무직_배치계획(案)-최종_★ 2009년도 사무직-사무전문직 급여인상안(작성) 3 3 3 3 4" xfId="23722" xr:uid="{00000000-0005-0000-0000-0000BC5C0000}"/>
    <cellStyle name="년_■ 0908_사무직_이동_및_사무직_배치계획(案)-최종_★ 2009년도 사무직-사무전문직 급여인상안(작성) 3 3 3 3 5" xfId="23723" xr:uid="{00000000-0005-0000-0000-0000BD5C0000}"/>
    <cellStyle name="년_■ 0908_사무직_이동_및_사무직_배치계획(案)-최종_★ 2009년도 사무직-사무전문직 급여인상안(작성) 3 3 3 4" xfId="23724" xr:uid="{00000000-0005-0000-0000-0000BE5C0000}"/>
    <cellStyle name="년_■ 0908_사무직_이동_및_사무직_배치계획(案)-최종_★ 2009년도 사무직-사무전문직 급여인상안(작성) 3 3 3 4 2" xfId="23725" xr:uid="{00000000-0005-0000-0000-0000BF5C0000}"/>
    <cellStyle name="년_■ 0908_사무직_이동_및_사무직_배치계획(案)-최종_★ 2009년도 사무직-사무전문직 급여인상안(작성) 3 3 3 4 3" xfId="23726" xr:uid="{00000000-0005-0000-0000-0000C05C0000}"/>
    <cellStyle name="년_■ 0908_사무직_이동_및_사무직_배치계획(案)-최종_★ 2009년도 사무직-사무전문직 급여인상안(작성) 3 3 3 4 4" xfId="23727" xr:uid="{00000000-0005-0000-0000-0000C15C0000}"/>
    <cellStyle name="년_■ 0908_사무직_이동_및_사무직_배치계획(案)-최종_★ 2009년도 사무직-사무전문직 급여인상안(작성) 3 3 3 4 5" xfId="23728" xr:uid="{00000000-0005-0000-0000-0000C25C0000}"/>
    <cellStyle name="년_■ 0908_사무직_이동_및_사무직_배치계획(案)-최종_★ 2009년도 사무직-사무전문직 급여인상안(작성) 3 3 3 5" xfId="23729" xr:uid="{00000000-0005-0000-0000-0000C35C0000}"/>
    <cellStyle name="년_■ 0908_사무직_이동_및_사무직_배치계획(案)-최종_★ 2009년도 사무직-사무전문직 급여인상안(작성) 3 3 3 6" xfId="23730" xr:uid="{00000000-0005-0000-0000-0000C45C0000}"/>
    <cellStyle name="년_■ 0908_사무직_이동_및_사무직_배치계획(案)-최종_★ 2009년도 사무직-사무전문직 급여인상안(작성) 3 3 3 7" xfId="23731" xr:uid="{00000000-0005-0000-0000-0000C55C0000}"/>
    <cellStyle name="년_■ 0908_사무직_이동_및_사무직_배치계획(案)-최종_★ 2009년도 사무직-사무전문직 급여인상안(작성) 3 3 3 8" xfId="23732" xr:uid="{00000000-0005-0000-0000-0000C65C0000}"/>
    <cellStyle name="년_■ 0908_사무직_이동_및_사무직_배치계획(案)-최종_★ 2009년도 사무직-사무전문직 급여인상안(작성) 3 3 4" xfId="23733" xr:uid="{00000000-0005-0000-0000-0000C75C0000}"/>
    <cellStyle name="년_■ 0908_사무직_이동_및_사무직_배치계획(案)-최종_★ 2009년도 사무직-사무전문직 급여인상안(작성) 3 3 4 2" xfId="23734" xr:uid="{00000000-0005-0000-0000-0000C85C0000}"/>
    <cellStyle name="년_■ 0908_사무직_이동_및_사무직_배치계획(案)-최종_★ 2009년도 사무직-사무전문직 급여인상안(작성) 3 3 4 2 2" xfId="23735" xr:uid="{00000000-0005-0000-0000-0000C95C0000}"/>
    <cellStyle name="년_■ 0908_사무직_이동_및_사무직_배치계획(案)-최종_★ 2009년도 사무직-사무전문직 급여인상안(작성) 3 3 4 2 3" xfId="23736" xr:uid="{00000000-0005-0000-0000-0000CA5C0000}"/>
    <cellStyle name="년_■ 0908_사무직_이동_및_사무직_배치계획(案)-최종_★ 2009년도 사무직-사무전문직 급여인상안(작성) 3 3 4 2 4" xfId="23737" xr:uid="{00000000-0005-0000-0000-0000CB5C0000}"/>
    <cellStyle name="년_■ 0908_사무직_이동_및_사무직_배치계획(案)-최종_★ 2009년도 사무직-사무전문직 급여인상안(작성) 3 3 4 2 5" xfId="23738" xr:uid="{00000000-0005-0000-0000-0000CC5C0000}"/>
    <cellStyle name="년_■ 0908_사무직_이동_및_사무직_배치계획(案)-최종_★ 2009년도 사무직-사무전문직 급여인상안(작성) 3 3 4 3" xfId="23739" xr:uid="{00000000-0005-0000-0000-0000CD5C0000}"/>
    <cellStyle name="년_■ 0908_사무직_이동_및_사무직_배치계획(案)-최종_★ 2009년도 사무직-사무전문직 급여인상안(작성) 3 3 4 3 2" xfId="23740" xr:uid="{00000000-0005-0000-0000-0000CE5C0000}"/>
    <cellStyle name="년_■ 0908_사무직_이동_및_사무직_배치계획(案)-최종_★ 2009년도 사무직-사무전문직 급여인상안(작성) 3 3 4 3 3" xfId="23741" xr:uid="{00000000-0005-0000-0000-0000CF5C0000}"/>
    <cellStyle name="년_■ 0908_사무직_이동_및_사무직_배치계획(案)-최종_★ 2009년도 사무직-사무전문직 급여인상안(작성) 3 3 4 3 4" xfId="23742" xr:uid="{00000000-0005-0000-0000-0000D05C0000}"/>
    <cellStyle name="년_■ 0908_사무직_이동_및_사무직_배치계획(案)-최종_★ 2009년도 사무직-사무전문직 급여인상안(작성) 3 3 4 3 5" xfId="23743" xr:uid="{00000000-0005-0000-0000-0000D15C0000}"/>
    <cellStyle name="년_■ 0908_사무직_이동_및_사무직_배치계획(案)-최종_★ 2009년도 사무직-사무전문직 급여인상안(작성) 3 3 4 4" xfId="23744" xr:uid="{00000000-0005-0000-0000-0000D25C0000}"/>
    <cellStyle name="년_■ 0908_사무직_이동_및_사무직_배치계획(案)-최종_★ 2009년도 사무직-사무전문직 급여인상안(작성) 3 3 4 4 2" xfId="23745" xr:uid="{00000000-0005-0000-0000-0000D35C0000}"/>
    <cellStyle name="년_■ 0908_사무직_이동_및_사무직_배치계획(案)-최종_★ 2009년도 사무직-사무전문직 급여인상안(작성) 3 3 4 4 3" xfId="23746" xr:uid="{00000000-0005-0000-0000-0000D45C0000}"/>
    <cellStyle name="년_■ 0908_사무직_이동_및_사무직_배치계획(案)-최종_★ 2009년도 사무직-사무전문직 급여인상안(작성) 3 3 4 4 4" xfId="23747" xr:uid="{00000000-0005-0000-0000-0000D55C0000}"/>
    <cellStyle name="년_■ 0908_사무직_이동_및_사무직_배치계획(案)-최종_★ 2009년도 사무직-사무전문직 급여인상안(작성) 3 3 4 4 5" xfId="23748" xr:uid="{00000000-0005-0000-0000-0000D65C0000}"/>
    <cellStyle name="년_■ 0908_사무직_이동_및_사무직_배치계획(案)-최종_★ 2009년도 사무직-사무전문직 급여인상안(작성) 3 3 4 5" xfId="23749" xr:uid="{00000000-0005-0000-0000-0000D75C0000}"/>
    <cellStyle name="년_■ 0908_사무직_이동_및_사무직_배치계획(案)-최종_★ 2009년도 사무직-사무전문직 급여인상안(작성) 3 3 4 6" xfId="23750" xr:uid="{00000000-0005-0000-0000-0000D85C0000}"/>
    <cellStyle name="년_■ 0908_사무직_이동_및_사무직_배치계획(案)-최종_★ 2009년도 사무직-사무전문직 급여인상안(작성) 3 3 4 7" xfId="23751" xr:uid="{00000000-0005-0000-0000-0000D95C0000}"/>
    <cellStyle name="년_■ 0908_사무직_이동_및_사무직_배치계획(案)-최종_★ 2009년도 사무직-사무전문직 급여인상안(작성) 3 3 4 8" xfId="23752" xr:uid="{00000000-0005-0000-0000-0000DA5C0000}"/>
    <cellStyle name="년_■ 0908_사무직_이동_및_사무직_배치계획(案)-최종_★ 2009년도 사무직-사무전문직 급여인상안(작성) 3 3 5" xfId="23753" xr:uid="{00000000-0005-0000-0000-0000DB5C0000}"/>
    <cellStyle name="년_■ 0908_사무직_이동_및_사무직_배치계획(案)-최종_★ 2009년도 사무직-사무전문직 급여인상안(작성) 3 3 5 2" xfId="23754" xr:uid="{00000000-0005-0000-0000-0000DC5C0000}"/>
    <cellStyle name="년_■ 0908_사무직_이동_및_사무직_배치계획(案)-최종_★ 2009년도 사무직-사무전문직 급여인상안(작성) 3 3 5 3" xfId="23755" xr:uid="{00000000-0005-0000-0000-0000DD5C0000}"/>
    <cellStyle name="년_■ 0908_사무직_이동_및_사무직_배치계획(案)-최종_★ 2009년도 사무직-사무전문직 급여인상안(작성) 3 3 5 4" xfId="23756" xr:uid="{00000000-0005-0000-0000-0000DE5C0000}"/>
    <cellStyle name="년_■ 0908_사무직_이동_및_사무직_배치계획(案)-최종_★ 2009년도 사무직-사무전문직 급여인상안(작성) 3 3 5 5" xfId="23757" xr:uid="{00000000-0005-0000-0000-0000DF5C0000}"/>
    <cellStyle name="년_■ 0908_사무직_이동_및_사무직_배치계획(案)-최종_★ 2009년도 사무직-사무전문직 급여인상안(작성) 3 3 6" xfId="23758" xr:uid="{00000000-0005-0000-0000-0000E05C0000}"/>
    <cellStyle name="년_■ 0908_사무직_이동_및_사무직_배치계획(案)-최종_★ 2009년도 사무직-사무전문직 급여인상안(작성) 3 3 6 2" xfId="23759" xr:uid="{00000000-0005-0000-0000-0000E15C0000}"/>
    <cellStyle name="년_■ 0908_사무직_이동_및_사무직_배치계획(案)-최종_★ 2009년도 사무직-사무전문직 급여인상안(작성) 3 3 6 3" xfId="23760" xr:uid="{00000000-0005-0000-0000-0000E25C0000}"/>
    <cellStyle name="년_■ 0908_사무직_이동_및_사무직_배치계획(案)-최종_★ 2009년도 사무직-사무전문직 급여인상안(작성) 3 3 6 4" xfId="23761" xr:uid="{00000000-0005-0000-0000-0000E35C0000}"/>
    <cellStyle name="년_■ 0908_사무직_이동_및_사무직_배치계획(案)-최종_★ 2009년도 사무직-사무전문직 급여인상안(작성) 3 3 6 5" xfId="23762" xr:uid="{00000000-0005-0000-0000-0000E45C0000}"/>
    <cellStyle name="년_■ 0908_사무직_이동_및_사무직_배치계획(案)-최종_★ 2009년도 사무직-사무전문직 급여인상안(작성) 3 3 7" xfId="23763" xr:uid="{00000000-0005-0000-0000-0000E55C0000}"/>
    <cellStyle name="년_■ 0908_사무직_이동_및_사무직_배치계획(案)-최종_★ 2009년도 사무직-사무전문직 급여인상안(작성) 3 3 7 2" xfId="23764" xr:uid="{00000000-0005-0000-0000-0000E65C0000}"/>
    <cellStyle name="년_■ 0908_사무직_이동_및_사무직_배치계획(案)-최종_★ 2009년도 사무직-사무전문직 급여인상안(작성) 3 3 7 3" xfId="23765" xr:uid="{00000000-0005-0000-0000-0000E75C0000}"/>
    <cellStyle name="년_■ 0908_사무직_이동_및_사무직_배치계획(案)-최종_★ 2009년도 사무직-사무전문직 급여인상안(작성) 3 3 7 4" xfId="23766" xr:uid="{00000000-0005-0000-0000-0000E85C0000}"/>
    <cellStyle name="년_■ 0908_사무직_이동_및_사무직_배치계획(案)-최종_★ 2009년도 사무직-사무전문직 급여인상안(작성) 3 3 7 5" xfId="23767" xr:uid="{00000000-0005-0000-0000-0000E95C0000}"/>
    <cellStyle name="년_■ 0908_사무직_이동_및_사무직_배치계획(案)-최종_★ 2009년도 사무직-사무전문직 급여인상안(작성) 3 3 8" xfId="23768" xr:uid="{00000000-0005-0000-0000-0000EA5C0000}"/>
    <cellStyle name="년_■ 0908_사무직_이동_및_사무직_배치계획(案)-최종_★ 2009년도 사무직-사무전문직 급여인상안(작성) 3 3 9" xfId="23769" xr:uid="{00000000-0005-0000-0000-0000EB5C0000}"/>
    <cellStyle name="년_■ 0908_사무직_이동_및_사무직_배치계획(案)-최종_★ 2009년도 사무직-사무전문직 급여인상안(작성) 3 4" xfId="23770" xr:uid="{00000000-0005-0000-0000-0000EC5C0000}"/>
    <cellStyle name="년_■ 0908_사무직_이동_및_사무직_배치계획(案)-최종_★ 2009년도 사무직-사무전문직 급여인상안(작성) 3 4 10" xfId="23771" xr:uid="{00000000-0005-0000-0000-0000ED5C0000}"/>
    <cellStyle name="년_■ 0908_사무직_이동_및_사무직_배치계획(案)-최종_★ 2009년도 사무직-사무전문직 급여인상안(작성) 3 4 11" xfId="23772" xr:uid="{00000000-0005-0000-0000-0000EE5C0000}"/>
    <cellStyle name="년_■ 0908_사무직_이동_및_사무직_배치계획(案)-최종_★ 2009년도 사무직-사무전문직 급여인상안(작성) 3 4 2" xfId="23773" xr:uid="{00000000-0005-0000-0000-0000EF5C0000}"/>
    <cellStyle name="년_■ 0908_사무직_이동_및_사무직_배치계획(案)-최종_★ 2009년도 사무직-사무전문직 급여인상안(작성) 3 4 2 2" xfId="23774" xr:uid="{00000000-0005-0000-0000-0000F05C0000}"/>
    <cellStyle name="년_■ 0908_사무직_이동_및_사무직_배치계획(案)-최종_★ 2009년도 사무직-사무전문직 급여인상안(작성) 3 4 2 2 2" xfId="23775" xr:uid="{00000000-0005-0000-0000-0000F15C0000}"/>
    <cellStyle name="년_■ 0908_사무직_이동_및_사무직_배치계획(案)-최종_★ 2009년도 사무직-사무전문직 급여인상안(작성) 3 4 2 2 3" xfId="23776" xr:uid="{00000000-0005-0000-0000-0000F25C0000}"/>
    <cellStyle name="년_■ 0908_사무직_이동_및_사무직_배치계획(案)-최종_★ 2009년도 사무직-사무전문직 급여인상안(작성) 3 4 2 2 4" xfId="23777" xr:uid="{00000000-0005-0000-0000-0000F35C0000}"/>
    <cellStyle name="년_■ 0908_사무직_이동_및_사무직_배치계획(案)-최종_★ 2009년도 사무직-사무전문직 급여인상안(작성) 3 4 2 2 5" xfId="23778" xr:uid="{00000000-0005-0000-0000-0000F45C0000}"/>
    <cellStyle name="년_■ 0908_사무직_이동_및_사무직_배치계획(案)-최종_★ 2009년도 사무직-사무전문직 급여인상안(작성) 3 4 2 3" xfId="23779" xr:uid="{00000000-0005-0000-0000-0000F55C0000}"/>
    <cellStyle name="년_■ 0908_사무직_이동_및_사무직_배치계획(案)-최종_★ 2009년도 사무직-사무전문직 급여인상안(작성) 3 4 2 3 2" xfId="23780" xr:uid="{00000000-0005-0000-0000-0000F65C0000}"/>
    <cellStyle name="년_■ 0908_사무직_이동_및_사무직_배치계획(案)-최종_★ 2009년도 사무직-사무전문직 급여인상안(작성) 3 4 2 3 3" xfId="23781" xr:uid="{00000000-0005-0000-0000-0000F75C0000}"/>
    <cellStyle name="년_■ 0908_사무직_이동_및_사무직_배치계획(案)-최종_★ 2009년도 사무직-사무전문직 급여인상안(작성) 3 4 2 3 4" xfId="23782" xr:uid="{00000000-0005-0000-0000-0000F85C0000}"/>
    <cellStyle name="년_■ 0908_사무직_이동_및_사무직_배치계획(案)-최종_★ 2009년도 사무직-사무전문직 급여인상안(작성) 3 4 2 3 5" xfId="23783" xr:uid="{00000000-0005-0000-0000-0000F95C0000}"/>
    <cellStyle name="년_■ 0908_사무직_이동_및_사무직_배치계획(案)-최종_★ 2009년도 사무직-사무전문직 급여인상안(작성) 3 4 2 4" xfId="23784" xr:uid="{00000000-0005-0000-0000-0000FA5C0000}"/>
    <cellStyle name="년_■ 0908_사무직_이동_및_사무직_배치계획(案)-최종_★ 2009년도 사무직-사무전문직 급여인상안(작성) 3 4 2 4 2" xfId="23785" xr:uid="{00000000-0005-0000-0000-0000FB5C0000}"/>
    <cellStyle name="년_■ 0908_사무직_이동_및_사무직_배치계획(案)-최종_★ 2009년도 사무직-사무전문직 급여인상안(작성) 3 4 2 4 3" xfId="23786" xr:uid="{00000000-0005-0000-0000-0000FC5C0000}"/>
    <cellStyle name="년_■ 0908_사무직_이동_및_사무직_배치계획(案)-최종_★ 2009년도 사무직-사무전문직 급여인상안(작성) 3 4 2 4 4" xfId="23787" xr:uid="{00000000-0005-0000-0000-0000FD5C0000}"/>
    <cellStyle name="년_■ 0908_사무직_이동_및_사무직_배치계획(案)-최종_★ 2009년도 사무직-사무전문직 급여인상안(작성) 3 4 2 4 5" xfId="23788" xr:uid="{00000000-0005-0000-0000-0000FE5C0000}"/>
    <cellStyle name="년_■ 0908_사무직_이동_및_사무직_배치계획(案)-최종_★ 2009년도 사무직-사무전문직 급여인상안(작성) 3 4 2 5" xfId="23789" xr:uid="{00000000-0005-0000-0000-0000FF5C0000}"/>
    <cellStyle name="년_■ 0908_사무직_이동_및_사무직_배치계획(案)-최종_★ 2009년도 사무직-사무전문직 급여인상안(작성) 3 4 2 6" xfId="23790" xr:uid="{00000000-0005-0000-0000-0000005D0000}"/>
    <cellStyle name="년_■ 0908_사무직_이동_및_사무직_배치계획(案)-최종_★ 2009년도 사무직-사무전문직 급여인상안(작성) 3 4 2 7" xfId="23791" xr:uid="{00000000-0005-0000-0000-0000015D0000}"/>
    <cellStyle name="년_■ 0908_사무직_이동_및_사무직_배치계획(案)-최종_★ 2009년도 사무직-사무전문직 급여인상안(작성) 3 4 2 8" xfId="23792" xr:uid="{00000000-0005-0000-0000-0000025D0000}"/>
    <cellStyle name="년_■ 0908_사무직_이동_및_사무직_배치계획(案)-최종_★ 2009년도 사무직-사무전문직 급여인상안(작성) 3 4 3" xfId="23793" xr:uid="{00000000-0005-0000-0000-0000035D0000}"/>
    <cellStyle name="년_■ 0908_사무직_이동_및_사무직_배치계획(案)-최종_★ 2009년도 사무직-사무전문직 급여인상안(작성) 3 4 3 2" xfId="23794" xr:uid="{00000000-0005-0000-0000-0000045D0000}"/>
    <cellStyle name="년_■ 0908_사무직_이동_및_사무직_배치계획(案)-최종_★ 2009년도 사무직-사무전문직 급여인상안(작성) 3 4 3 2 2" xfId="23795" xr:uid="{00000000-0005-0000-0000-0000055D0000}"/>
    <cellStyle name="년_■ 0908_사무직_이동_및_사무직_배치계획(案)-최종_★ 2009년도 사무직-사무전문직 급여인상안(작성) 3 4 3 2 3" xfId="23796" xr:uid="{00000000-0005-0000-0000-0000065D0000}"/>
    <cellStyle name="년_■ 0908_사무직_이동_및_사무직_배치계획(案)-최종_★ 2009년도 사무직-사무전문직 급여인상안(작성) 3 4 3 2 4" xfId="23797" xr:uid="{00000000-0005-0000-0000-0000075D0000}"/>
    <cellStyle name="년_■ 0908_사무직_이동_및_사무직_배치계획(案)-최종_★ 2009년도 사무직-사무전문직 급여인상안(작성) 3 4 3 2 5" xfId="23798" xr:uid="{00000000-0005-0000-0000-0000085D0000}"/>
    <cellStyle name="년_■ 0908_사무직_이동_및_사무직_배치계획(案)-최종_★ 2009년도 사무직-사무전문직 급여인상안(작성) 3 4 3 3" xfId="23799" xr:uid="{00000000-0005-0000-0000-0000095D0000}"/>
    <cellStyle name="년_■ 0908_사무직_이동_및_사무직_배치계획(案)-최종_★ 2009년도 사무직-사무전문직 급여인상안(작성) 3 4 3 3 2" xfId="23800" xr:uid="{00000000-0005-0000-0000-00000A5D0000}"/>
    <cellStyle name="년_■ 0908_사무직_이동_및_사무직_배치계획(案)-최종_★ 2009년도 사무직-사무전문직 급여인상안(작성) 3 4 3 3 3" xfId="23801" xr:uid="{00000000-0005-0000-0000-00000B5D0000}"/>
    <cellStyle name="년_■ 0908_사무직_이동_및_사무직_배치계획(案)-최종_★ 2009년도 사무직-사무전문직 급여인상안(작성) 3 4 3 3 4" xfId="23802" xr:uid="{00000000-0005-0000-0000-00000C5D0000}"/>
    <cellStyle name="년_■ 0908_사무직_이동_및_사무직_배치계획(案)-최종_★ 2009년도 사무직-사무전문직 급여인상안(작성) 3 4 3 3 5" xfId="23803" xr:uid="{00000000-0005-0000-0000-00000D5D0000}"/>
    <cellStyle name="년_■ 0908_사무직_이동_및_사무직_배치계획(案)-최종_★ 2009년도 사무직-사무전문직 급여인상안(작성) 3 4 3 4" xfId="23804" xr:uid="{00000000-0005-0000-0000-00000E5D0000}"/>
    <cellStyle name="년_■ 0908_사무직_이동_및_사무직_배치계획(案)-최종_★ 2009년도 사무직-사무전문직 급여인상안(작성) 3 4 3 4 2" xfId="23805" xr:uid="{00000000-0005-0000-0000-00000F5D0000}"/>
    <cellStyle name="년_■ 0908_사무직_이동_및_사무직_배치계획(案)-최종_★ 2009년도 사무직-사무전문직 급여인상안(작성) 3 4 3 4 3" xfId="23806" xr:uid="{00000000-0005-0000-0000-0000105D0000}"/>
    <cellStyle name="년_■ 0908_사무직_이동_및_사무직_배치계획(案)-최종_★ 2009년도 사무직-사무전문직 급여인상안(작성) 3 4 3 4 4" xfId="23807" xr:uid="{00000000-0005-0000-0000-0000115D0000}"/>
    <cellStyle name="년_■ 0908_사무직_이동_및_사무직_배치계획(案)-최종_★ 2009년도 사무직-사무전문직 급여인상안(작성) 3 4 3 4 5" xfId="23808" xr:uid="{00000000-0005-0000-0000-0000125D0000}"/>
    <cellStyle name="년_■ 0908_사무직_이동_및_사무직_배치계획(案)-최종_★ 2009년도 사무직-사무전문직 급여인상안(작성) 3 4 3 5" xfId="23809" xr:uid="{00000000-0005-0000-0000-0000135D0000}"/>
    <cellStyle name="년_■ 0908_사무직_이동_및_사무직_배치계획(案)-최종_★ 2009년도 사무직-사무전문직 급여인상안(작성) 3 4 3 6" xfId="23810" xr:uid="{00000000-0005-0000-0000-0000145D0000}"/>
    <cellStyle name="년_■ 0908_사무직_이동_및_사무직_배치계획(案)-최종_★ 2009년도 사무직-사무전문직 급여인상안(작성) 3 4 3 7" xfId="23811" xr:uid="{00000000-0005-0000-0000-0000155D0000}"/>
    <cellStyle name="년_■ 0908_사무직_이동_및_사무직_배치계획(案)-최종_★ 2009년도 사무직-사무전문직 급여인상안(작성) 3 4 3 8" xfId="23812" xr:uid="{00000000-0005-0000-0000-0000165D0000}"/>
    <cellStyle name="년_■ 0908_사무직_이동_및_사무직_배치계획(案)-최종_★ 2009년도 사무직-사무전문직 급여인상안(작성) 3 4 4" xfId="23813" xr:uid="{00000000-0005-0000-0000-0000175D0000}"/>
    <cellStyle name="년_■ 0908_사무직_이동_및_사무직_배치계획(案)-최종_★ 2009년도 사무직-사무전문직 급여인상안(작성) 3 4 4 2" xfId="23814" xr:uid="{00000000-0005-0000-0000-0000185D0000}"/>
    <cellStyle name="년_■ 0908_사무직_이동_및_사무직_배치계획(案)-최종_★ 2009년도 사무직-사무전문직 급여인상안(작성) 3 4 4 2 2" xfId="23815" xr:uid="{00000000-0005-0000-0000-0000195D0000}"/>
    <cellStyle name="년_■ 0908_사무직_이동_및_사무직_배치계획(案)-최종_★ 2009년도 사무직-사무전문직 급여인상안(작성) 3 4 4 2 3" xfId="23816" xr:uid="{00000000-0005-0000-0000-00001A5D0000}"/>
    <cellStyle name="년_■ 0908_사무직_이동_및_사무직_배치계획(案)-최종_★ 2009년도 사무직-사무전문직 급여인상안(작성) 3 4 4 2 4" xfId="23817" xr:uid="{00000000-0005-0000-0000-00001B5D0000}"/>
    <cellStyle name="년_■ 0908_사무직_이동_및_사무직_배치계획(案)-최종_★ 2009년도 사무직-사무전문직 급여인상안(작성) 3 4 4 2 5" xfId="23818" xr:uid="{00000000-0005-0000-0000-00001C5D0000}"/>
    <cellStyle name="년_■ 0908_사무직_이동_및_사무직_배치계획(案)-최종_★ 2009년도 사무직-사무전문직 급여인상안(작성) 3 4 4 3" xfId="23819" xr:uid="{00000000-0005-0000-0000-00001D5D0000}"/>
    <cellStyle name="년_■ 0908_사무직_이동_및_사무직_배치계획(案)-최종_★ 2009년도 사무직-사무전문직 급여인상안(작성) 3 4 4 3 2" xfId="23820" xr:uid="{00000000-0005-0000-0000-00001E5D0000}"/>
    <cellStyle name="년_■ 0908_사무직_이동_및_사무직_배치계획(案)-최종_★ 2009년도 사무직-사무전문직 급여인상안(작성) 3 4 4 3 3" xfId="23821" xr:uid="{00000000-0005-0000-0000-00001F5D0000}"/>
    <cellStyle name="년_■ 0908_사무직_이동_및_사무직_배치계획(案)-최종_★ 2009년도 사무직-사무전문직 급여인상안(작성) 3 4 4 3 4" xfId="23822" xr:uid="{00000000-0005-0000-0000-0000205D0000}"/>
    <cellStyle name="년_■ 0908_사무직_이동_및_사무직_배치계획(案)-최종_★ 2009년도 사무직-사무전문직 급여인상안(작성) 3 4 4 3 5" xfId="23823" xr:uid="{00000000-0005-0000-0000-0000215D0000}"/>
    <cellStyle name="년_■ 0908_사무직_이동_및_사무직_배치계획(案)-최종_★ 2009년도 사무직-사무전문직 급여인상안(작성) 3 4 4 4" xfId="23824" xr:uid="{00000000-0005-0000-0000-0000225D0000}"/>
    <cellStyle name="년_■ 0908_사무직_이동_및_사무직_배치계획(案)-최종_★ 2009년도 사무직-사무전문직 급여인상안(작성) 3 4 4 4 2" xfId="23825" xr:uid="{00000000-0005-0000-0000-0000235D0000}"/>
    <cellStyle name="년_■ 0908_사무직_이동_및_사무직_배치계획(案)-최종_★ 2009년도 사무직-사무전문직 급여인상안(작성) 3 4 4 4 3" xfId="23826" xr:uid="{00000000-0005-0000-0000-0000245D0000}"/>
    <cellStyle name="년_■ 0908_사무직_이동_및_사무직_배치계획(案)-최종_★ 2009년도 사무직-사무전문직 급여인상안(작성) 3 4 4 4 4" xfId="23827" xr:uid="{00000000-0005-0000-0000-0000255D0000}"/>
    <cellStyle name="년_■ 0908_사무직_이동_및_사무직_배치계획(案)-최종_★ 2009년도 사무직-사무전문직 급여인상안(작성) 3 4 4 4 5" xfId="23828" xr:uid="{00000000-0005-0000-0000-0000265D0000}"/>
    <cellStyle name="년_■ 0908_사무직_이동_및_사무직_배치계획(案)-최종_★ 2009년도 사무직-사무전문직 급여인상안(작성) 3 4 4 5" xfId="23829" xr:uid="{00000000-0005-0000-0000-0000275D0000}"/>
    <cellStyle name="년_■ 0908_사무직_이동_및_사무직_배치계획(案)-최종_★ 2009년도 사무직-사무전문직 급여인상안(작성) 3 4 4 6" xfId="23830" xr:uid="{00000000-0005-0000-0000-0000285D0000}"/>
    <cellStyle name="년_■ 0908_사무직_이동_및_사무직_배치계획(案)-최종_★ 2009년도 사무직-사무전문직 급여인상안(작성) 3 4 4 7" xfId="23831" xr:uid="{00000000-0005-0000-0000-0000295D0000}"/>
    <cellStyle name="년_■ 0908_사무직_이동_및_사무직_배치계획(案)-최종_★ 2009년도 사무직-사무전문직 급여인상안(작성) 3 4 4 8" xfId="23832" xr:uid="{00000000-0005-0000-0000-00002A5D0000}"/>
    <cellStyle name="년_■ 0908_사무직_이동_및_사무직_배치계획(案)-최종_★ 2009년도 사무직-사무전문직 급여인상안(작성) 3 4 5" xfId="23833" xr:uid="{00000000-0005-0000-0000-00002B5D0000}"/>
    <cellStyle name="년_■ 0908_사무직_이동_및_사무직_배치계획(案)-최종_★ 2009년도 사무직-사무전문직 급여인상안(작성) 3 4 5 2" xfId="23834" xr:uid="{00000000-0005-0000-0000-00002C5D0000}"/>
    <cellStyle name="년_■ 0908_사무직_이동_및_사무직_배치계획(案)-최종_★ 2009년도 사무직-사무전문직 급여인상안(작성) 3 4 5 3" xfId="23835" xr:uid="{00000000-0005-0000-0000-00002D5D0000}"/>
    <cellStyle name="년_■ 0908_사무직_이동_및_사무직_배치계획(案)-최종_★ 2009년도 사무직-사무전문직 급여인상안(작성) 3 4 5 4" xfId="23836" xr:uid="{00000000-0005-0000-0000-00002E5D0000}"/>
    <cellStyle name="년_■ 0908_사무직_이동_및_사무직_배치계획(案)-최종_★ 2009년도 사무직-사무전문직 급여인상안(작성) 3 4 5 5" xfId="23837" xr:uid="{00000000-0005-0000-0000-00002F5D0000}"/>
    <cellStyle name="년_■ 0908_사무직_이동_및_사무직_배치계획(案)-최종_★ 2009년도 사무직-사무전문직 급여인상안(작성) 3 4 6" xfId="23838" xr:uid="{00000000-0005-0000-0000-0000305D0000}"/>
    <cellStyle name="년_■ 0908_사무직_이동_및_사무직_배치계획(案)-최종_★ 2009년도 사무직-사무전문직 급여인상안(작성) 3 4 6 2" xfId="23839" xr:uid="{00000000-0005-0000-0000-0000315D0000}"/>
    <cellStyle name="년_■ 0908_사무직_이동_및_사무직_배치계획(案)-최종_★ 2009년도 사무직-사무전문직 급여인상안(작성) 3 4 6 3" xfId="23840" xr:uid="{00000000-0005-0000-0000-0000325D0000}"/>
    <cellStyle name="년_■ 0908_사무직_이동_및_사무직_배치계획(案)-최종_★ 2009년도 사무직-사무전문직 급여인상안(작성) 3 4 6 4" xfId="23841" xr:uid="{00000000-0005-0000-0000-0000335D0000}"/>
    <cellStyle name="년_■ 0908_사무직_이동_및_사무직_배치계획(案)-최종_★ 2009년도 사무직-사무전문직 급여인상안(작성) 3 4 6 5" xfId="23842" xr:uid="{00000000-0005-0000-0000-0000345D0000}"/>
    <cellStyle name="년_■ 0908_사무직_이동_및_사무직_배치계획(案)-최종_★ 2009년도 사무직-사무전문직 급여인상안(작성) 3 4 7" xfId="23843" xr:uid="{00000000-0005-0000-0000-0000355D0000}"/>
    <cellStyle name="년_■ 0908_사무직_이동_및_사무직_배치계획(案)-최종_★ 2009년도 사무직-사무전문직 급여인상안(작성) 3 4 7 2" xfId="23844" xr:uid="{00000000-0005-0000-0000-0000365D0000}"/>
    <cellStyle name="년_■ 0908_사무직_이동_및_사무직_배치계획(案)-최종_★ 2009년도 사무직-사무전문직 급여인상안(작성) 3 4 7 3" xfId="23845" xr:uid="{00000000-0005-0000-0000-0000375D0000}"/>
    <cellStyle name="년_■ 0908_사무직_이동_및_사무직_배치계획(案)-최종_★ 2009년도 사무직-사무전문직 급여인상안(작성) 3 4 7 4" xfId="23846" xr:uid="{00000000-0005-0000-0000-0000385D0000}"/>
    <cellStyle name="년_■ 0908_사무직_이동_및_사무직_배치계획(案)-최종_★ 2009년도 사무직-사무전문직 급여인상안(작성) 3 4 7 5" xfId="23847" xr:uid="{00000000-0005-0000-0000-0000395D0000}"/>
    <cellStyle name="년_■ 0908_사무직_이동_및_사무직_배치계획(案)-최종_★ 2009년도 사무직-사무전문직 급여인상안(작성) 3 4 8" xfId="23848" xr:uid="{00000000-0005-0000-0000-00003A5D0000}"/>
    <cellStyle name="년_■ 0908_사무직_이동_및_사무직_배치계획(案)-최종_★ 2009년도 사무직-사무전문직 급여인상안(작성) 3 4 9" xfId="23849" xr:uid="{00000000-0005-0000-0000-00003B5D0000}"/>
    <cellStyle name="년_■ 0908_사무직_이동_및_사무직_배치계획(案)-최종_★ 2009년도 사무직-사무전문직 급여인상안(작성) 3 5" xfId="23850" xr:uid="{00000000-0005-0000-0000-00003C5D0000}"/>
    <cellStyle name="년_■ 0908_사무직_이동_및_사무직_배치계획(案)-최종_★ 2009년도 사무직-사무전문직 급여인상안(작성) 3 5 10" xfId="23851" xr:uid="{00000000-0005-0000-0000-00003D5D0000}"/>
    <cellStyle name="년_■ 0908_사무직_이동_및_사무직_배치계획(案)-최종_★ 2009년도 사무직-사무전문직 급여인상안(작성) 3 5 11" xfId="23852" xr:uid="{00000000-0005-0000-0000-00003E5D0000}"/>
    <cellStyle name="년_■ 0908_사무직_이동_및_사무직_배치계획(案)-최종_★ 2009년도 사무직-사무전문직 급여인상안(작성) 3 5 2" xfId="23853" xr:uid="{00000000-0005-0000-0000-00003F5D0000}"/>
    <cellStyle name="년_■ 0908_사무직_이동_및_사무직_배치계획(案)-최종_★ 2009년도 사무직-사무전문직 급여인상안(작성) 3 5 2 2" xfId="23854" xr:uid="{00000000-0005-0000-0000-0000405D0000}"/>
    <cellStyle name="년_■ 0908_사무직_이동_및_사무직_배치계획(案)-최종_★ 2009년도 사무직-사무전문직 급여인상안(작성) 3 5 2 2 2" xfId="23855" xr:uid="{00000000-0005-0000-0000-0000415D0000}"/>
    <cellStyle name="년_■ 0908_사무직_이동_및_사무직_배치계획(案)-최종_★ 2009년도 사무직-사무전문직 급여인상안(작성) 3 5 2 2 3" xfId="23856" xr:uid="{00000000-0005-0000-0000-0000425D0000}"/>
    <cellStyle name="년_■ 0908_사무직_이동_및_사무직_배치계획(案)-최종_★ 2009년도 사무직-사무전문직 급여인상안(작성) 3 5 2 2 4" xfId="23857" xr:uid="{00000000-0005-0000-0000-0000435D0000}"/>
    <cellStyle name="년_■ 0908_사무직_이동_및_사무직_배치계획(案)-최종_★ 2009년도 사무직-사무전문직 급여인상안(작성) 3 5 2 2 5" xfId="23858" xr:uid="{00000000-0005-0000-0000-0000445D0000}"/>
    <cellStyle name="년_■ 0908_사무직_이동_및_사무직_배치계획(案)-최종_★ 2009년도 사무직-사무전문직 급여인상안(작성) 3 5 2 3" xfId="23859" xr:uid="{00000000-0005-0000-0000-0000455D0000}"/>
    <cellStyle name="년_■ 0908_사무직_이동_및_사무직_배치계획(案)-최종_★ 2009년도 사무직-사무전문직 급여인상안(작성) 3 5 2 3 2" xfId="23860" xr:uid="{00000000-0005-0000-0000-0000465D0000}"/>
    <cellStyle name="년_■ 0908_사무직_이동_및_사무직_배치계획(案)-최종_★ 2009년도 사무직-사무전문직 급여인상안(작성) 3 5 2 3 3" xfId="23861" xr:uid="{00000000-0005-0000-0000-0000475D0000}"/>
    <cellStyle name="년_■ 0908_사무직_이동_및_사무직_배치계획(案)-최종_★ 2009년도 사무직-사무전문직 급여인상안(작성) 3 5 2 3 4" xfId="23862" xr:uid="{00000000-0005-0000-0000-0000485D0000}"/>
    <cellStyle name="년_■ 0908_사무직_이동_및_사무직_배치계획(案)-최종_★ 2009년도 사무직-사무전문직 급여인상안(작성) 3 5 2 3 5" xfId="23863" xr:uid="{00000000-0005-0000-0000-0000495D0000}"/>
    <cellStyle name="년_■ 0908_사무직_이동_및_사무직_배치계획(案)-최종_★ 2009년도 사무직-사무전문직 급여인상안(작성) 3 5 2 4" xfId="23864" xr:uid="{00000000-0005-0000-0000-00004A5D0000}"/>
    <cellStyle name="년_■ 0908_사무직_이동_및_사무직_배치계획(案)-최종_★ 2009년도 사무직-사무전문직 급여인상안(작성) 3 5 2 4 2" xfId="23865" xr:uid="{00000000-0005-0000-0000-00004B5D0000}"/>
    <cellStyle name="년_■ 0908_사무직_이동_및_사무직_배치계획(案)-최종_★ 2009년도 사무직-사무전문직 급여인상안(작성) 3 5 2 4 3" xfId="23866" xr:uid="{00000000-0005-0000-0000-00004C5D0000}"/>
    <cellStyle name="년_■ 0908_사무직_이동_및_사무직_배치계획(案)-최종_★ 2009년도 사무직-사무전문직 급여인상안(작성) 3 5 2 4 4" xfId="23867" xr:uid="{00000000-0005-0000-0000-00004D5D0000}"/>
    <cellStyle name="년_■ 0908_사무직_이동_및_사무직_배치계획(案)-최종_★ 2009년도 사무직-사무전문직 급여인상안(작성) 3 5 2 4 5" xfId="23868" xr:uid="{00000000-0005-0000-0000-00004E5D0000}"/>
    <cellStyle name="년_■ 0908_사무직_이동_및_사무직_배치계획(案)-최종_★ 2009년도 사무직-사무전문직 급여인상안(작성) 3 5 2 5" xfId="23869" xr:uid="{00000000-0005-0000-0000-00004F5D0000}"/>
    <cellStyle name="년_■ 0908_사무직_이동_및_사무직_배치계획(案)-최종_★ 2009년도 사무직-사무전문직 급여인상안(작성) 3 5 2 6" xfId="23870" xr:uid="{00000000-0005-0000-0000-0000505D0000}"/>
    <cellStyle name="년_■ 0908_사무직_이동_및_사무직_배치계획(案)-최종_★ 2009년도 사무직-사무전문직 급여인상안(작성) 3 5 2 7" xfId="23871" xr:uid="{00000000-0005-0000-0000-0000515D0000}"/>
    <cellStyle name="년_■ 0908_사무직_이동_및_사무직_배치계획(案)-최종_★ 2009년도 사무직-사무전문직 급여인상안(작성) 3 5 2 8" xfId="23872" xr:uid="{00000000-0005-0000-0000-0000525D0000}"/>
    <cellStyle name="년_■ 0908_사무직_이동_및_사무직_배치계획(案)-최종_★ 2009년도 사무직-사무전문직 급여인상안(작성) 3 5 3" xfId="23873" xr:uid="{00000000-0005-0000-0000-0000535D0000}"/>
    <cellStyle name="년_■ 0908_사무직_이동_및_사무직_배치계획(案)-최종_★ 2009년도 사무직-사무전문직 급여인상안(작성) 3 5 3 2" xfId="23874" xr:uid="{00000000-0005-0000-0000-0000545D0000}"/>
    <cellStyle name="년_■ 0908_사무직_이동_및_사무직_배치계획(案)-최종_★ 2009년도 사무직-사무전문직 급여인상안(작성) 3 5 3 2 2" xfId="23875" xr:uid="{00000000-0005-0000-0000-0000555D0000}"/>
    <cellStyle name="년_■ 0908_사무직_이동_및_사무직_배치계획(案)-최종_★ 2009년도 사무직-사무전문직 급여인상안(작성) 3 5 3 2 3" xfId="23876" xr:uid="{00000000-0005-0000-0000-0000565D0000}"/>
    <cellStyle name="년_■ 0908_사무직_이동_및_사무직_배치계획(案)-최종_★ 2009년도 사무직-사무전문직 급여인상안(작성) 3 5 3 2 4" xfId="23877" xr:uid="{00000000-0005-0000-0000-0000575D0000}"/>
    <cellStyle name="년_■ 0908_사무직_이동_및_사무직_배치계획(案)-최종_★ 2009년도 사무직-사무전문직 급여인상안(작성) 3 5 3 2 5" xfId="23878" xr:uid="{00000000-0005-0000-0000-0000585D0000}"/>
    <cellStyle name="년_■ 0908_사무직_이동_및_사무직_배치계획(案)-최종_★ 2009년도 사무직-사무전문직 급여인상안(작성) 3 5 3 3" xfId="23879" xr:uid="{00000000-0005-0000-0000-0000595D0000}"/>
    <cellStyle name="년_■ 0908_사무직_이동_및_사무직_배치계획(案)-최종_★ 2009년도 사무직-사무전문직 급여인상안(작성) 3 5 3 3 2" xfId="23880" xr:uid="{00000000-0005-0000-0000-00005A5D0000}"/>
    <cellStyle name="년_■ 0908_사무직_이동_및_사무직_배치계획(案)-최종_★ 2009년도 사무직-사무전문직 급여인상안(작성) 3 5 3 3 3" xfId="23881" xr:uid="{00000000-0005-0000-0000-00005B5D0000}"/>
    <cellStyle name="년_■ 0908_사무직_이동_및_사무직_배치계획(案)-최종_★ 2009년도 사무직-사무전문직 급여인상안(작성) 3 5 3 3 4" xfId="23882" xr:uid="{00000000-0005-0000-0000-00005C5D0000}"/>
    <cellStyle name="년_■ 0908_사무직_이동_및_사무직_배치계획(案)-최종_★ 2009년도 사무직-사무전문직 급여인상안(작성) 3 5 3 3 5" xfId="23883" xr:uid="{00000000-0005-0000-0000-00005D5D0000}"/>
    <cellStyle name="년_■ 0908_사무직_이동_및_사무직_배치계획(案)-최종_★ 2009년도 사무직-사무전문직 급여인상안(작성) 3 5 3 4" xfId="23884" xr:uid="{00000000-0005-0000-0000-00005E5D0000}"/>
    <cellStyle name="년_■ 0908_사무직_이동_및_사무직_배치계획(案)-최종_★ 2009년도 사무직-사무전문직 급여인상안(작성) 3 5 3 4 2" xfId="23885" xr:uid="{00000000-0005-0000-0000-00005F5D0000}"/>
    <cellStyle name="년_■ 0908_사무직_이동_및_사무직_배치계획(案)-최종_★ 2009년도 사무직-사무전문직 급여인상안(작성) 3 5 3 4 3" xfId="23886" xr:uid="{00000000-0005-0000-0000-0000605D0000}"/>
    <cellStyle name="년_■ 0908_사무직_이동_및_사무직_배치계획(案)-최종_★ 2009년도 사무직-사무전문직 급여인상안(작성) 3 5 3 4 4" xfId="23887" xr:uid="{00000000-0005-0000-0000-0000615D0000}"/>
    <cellStyle name="년_■ 0908_사무직_이동_및_사무직_배치계획(案)-최종_★ 2009년도 사무직-사무전문직 급여인상안(작성) 3 5 3 4 5" xfId="23888" xr:uid="{00000000-0005-0000-0000-0000625D0000}"/>
    <cellStyle name="년_■ 0908_사무직_이동_및_사무직_배치계획(案)-최종_★ 2009년도 사무직-사무전문직 급여인상안(작성) 3 5 3 5" xfId="23889" xr:uid="{00000000-0005-0000-0000-0000635D0000}"/>
    <cellStyle name="년_■ 0908_사무직_이동_및_사무직_배치계획(案)-최종_★ 2009년도 사무직-사무전문직 급여인상안(작성) 3 5 3 6" xfId="23890" xr:uid="{00000000-0005-0000-0000-0000645D0000}"/>
    <cellStyle name="년_■ 0908_사무직_이동_및_사무직_배치계획(案)-최종_★ 2009년도 사무직-사무전문직 급여인상안(작성) 3 5 3 7" xfId="23891" xr:uid="{00000000-0005-0000-0000-0000655D0000}"/>
    <cellStyle name="년_■ 0908_사무직_이동_및_사무직_배치계획(案)-최종_★ 2009년도 사무직-사무전문직 급여인상안(작성) 3 5 3 8" xfId="23892" xr:uid="{00000000-0005-0000-0000-0000665D0000}"/>
    <cellStyle name="년_■ 0908_사무직_이동_및_사무직_배치계획(案)-최종_★ 2009년도 사무직-사무전문직 급여인상안(작성) 3 5 4" xfId="23893" xr:uid="{00000000-0005-0000-0000-0000675D0000}"/>
    <cellStyle name="년_■ 0908_사무직_이동_및_사무직_배치계획(案)-최종_★ 2009년도 사무직-사무전문직 급여인상안(작성) 3 5 4 2" xfId="23894" xr:uid="{00000000-0005-0000-0000-0000685D0000}"/>
    <cellStyle name="년_■ 0908_사무직_이동_및_사무직_배치계획(案)-최종_★ 2009년도 사무직-사무전문직 급여인상안(작성) 3 5 4 2 2" xfId="23895" xr:uid="{00000000-0005-0000-0000-0000695D0000}"/>
    <cellStyle name="년_■ 0908_사무직_이동_및_사무직_배치계획(案)-최종_★ 2009년도 사무직-사무전문직 급여인상안(작성) 3 5 4 2 3" xfId="23896" xr:uid="{00000000-0005-0000-0000-00006A5D0000}"/>
    <cellStyle name="년_■ 0908_사무직_이동_및_사무직_배치계획(案)-최종_★ 2009년도 사무직-사무전문직 급여인상안(작성) 3 5 4 2 4" xfId="23897" xr:uid="{00000000-0005-0000-0000-00006B5D0000}"/>
    <cellStyle name="년_■ 0908_사무직_이동_및_사무직_배치계획(案)-최종_★ 2009년도 사무직-사무전문직 급여인상안(작성) 3 5 4 2 5" xfId="23898" xr:uid="{00000000-0005-0000-0000-00006C5D0000}"/>
    <cellStyle name="년_■ 0908_사무직_이동_및_사무직_배치계획(案)-최종_★ 2009년도 사무직-사무전문직 급여인상안(작성) 3 5 4 3" xfId="23899" xr:uid="{00000000-0005-0000-0000-00006D5D0000}"/>
    <cellStyle name="년_■ 0908_사무직_이동_및_사무직_배치계획(案)-최종_★ 2009년도 사무직-사무전문직 급여인상안(작성) 3 5 4 3 2" xfId="23900" xr:uid="{00000000-0005-0000-0000-00006E5D0000}"/>
    <cellStyle name="년_■ 0908_사무직_이동_및_사무직_배치계획(案)-최종_★ 2009년도 사무직-사무전문직 급여인상안(작성) 3 5 4 3 3" xfId="23901" xr:uid="{00000000-0005-0000-0000-00006F5D0000}"/>
    <cellStyle name="년_■ 0908_사무직_이동_및_사무직_배치계획(案)-최종_★ 2009년도 사무직-사무전문직 급여인상안(작성) 3 5 4 3 4" xfId="23902" xr:uid="{00000000-0005-0000-0000-0000705D0000}"/>
    <cellStyle name="년_■ 0908_사무직_이동_및_사무직_배치계획(案)-최종_★ 2009년도 사무직-사무전문직 급여인상안(작성) 3 5 4 3 5" xfId="23903" xr:uid="{00000000-0005-0000-0000-0000715D0000}"/>
    <cellStyle name="년_■ 0908_사무직_이동_및_사무직_배치계획(案)-최종_★ 2009년도 사무직-사무전문직 급여인상안(작성) 3 5 4 4" xfId="23904" xr:uid="{00000000-0005-0000-0000-0000725D0000}"/>
    <cellStyle name="년_■ 0908_사무직_이동_및_사무직_배치계획(案)-최종_★ 2009년도 사무직-사무전문직 급여인상안(작성) 3 5 4 4 2" xfId="23905" xr:uid="{00000000-0005-0000-0000-0000735D0000}"/>
    <cellStyle name="년_■ 0908_사무직_이동_및_사무직_배치계획(案)-최종_★ 2009년도 사무직-사무전문직 급여인상안(작성) 3 5 4 4 3" xfId="23906" xr:uid="{00000000-0005-0000-0000-0000745D0000}"/>
    <cellStyle name="년_■ 0908_사무직_이동_및_사무직_배치계획(案)-최종_★ 2009년도 사무직-사무전문직 급여인상안(작성) 3 5 4 4 4" xfId="23907" xr:uid="{00000000-0005-0000-0000-0000755D0000}"/>
    <cellStyle name="년_■ 0908_사무직_이동_및_사무직_배치계획(案)-최종_★ 2009년도 사무직-사무전문직 급여인상안(작성) 3 5 4 4 5" xfId="23908" xr:uid="{00000000-0005-0000-0000-0000765D0000}"/>
    <cellStyle name="년_■ 0908_사무직_이동_및_사무직_배치계획(案)-최종_★ 2009년도 사무직-사무전문직 급여인상안(작성) 3 5 4 5" xfId="23909" xr:uid="{00000000-0005-0000-0000-0000775D0000}"/>
    <cellStyle name="년_■ 0908_사무직_이동_및_사무직_배치계획(案)-최종_★ 2009년도 사무직-사무전문직 급여인상안(작성) 3 5 4 6" xfId="23910" xr:uid="{00000000-0005-0000-0000-0000785D0000}"/>
    <cellStyle name="년_■ 0908_사무직_이동_및_사무직_배치계획(案)-최종_★ 2009년도 사무직-사무전문직 급여인상안(작성) 3 5 4 7" xfId="23911" xr:uid="{00000000-0005-0000-0000-0000795D0000}"/>
    <cellStyle name="년_■ 0908_사무직_이동_및_사무직_배치계획(案)-최종_★ 2009년도 사무직-사무전문직 급여인상안(작성) 3 5 4 8" xfId="23912" xr:uid="{00000000-0005-0000-0000-00007A5D0000}"/>
    <cellStyle name="년_■ 0908_사무직_이동_및_사무직_배치계획(案)-최종_★ 2009년도 사무직-사무전문직 급여인상안(작성) 3 5 5" xfId="23913" xr:uid="{00000000-0005-0000-0000-00007B5D0000}"/>
    <cellStyle name="년_■ 0908_사무직_이동_및_사무직_배치계획(案)-최종_★ 2009년도 사무직-사무전문직 급여인상안(작성) 3 5 5 2" xfId="23914" xr:uid="{00000000-0005-0000-0000-00007C5D0000}"/>
    <cellStyle name="년_■ 0908_사무직_이동_및_사무직_배치계획(案)-최종_★ 2009년도 사무직-사무전문직 급여인상안(작성) 3 5 5 3" xfId="23915" xr:uid="{00000000-0005-0000-0000-00007D5D0000}"/>
    <cellStyle name="년_■ 0908_사무직_이동_및_사무직_배치계획(案)-최종_★ 2009년도 사무직-사무전문직 급여인상안(작성) 3 5 5 4" xfId="23916" xr:uid="{00000000-0005-0000-0000-00007E5D0000}"/>
    <cellStyle name="년_■ 0908_사무직_이동_및_사무직_배치계획(案)-최종_★ 2009년도 사무직-사무전문직 급여인상안(작성) 3 5 5 5" xfId="23917" xr:uid="{00000000-0005-0000-0000-00007F5D0000}"/>
    <cellStyle name="년_■ 0908_사무직_이동_및_사무직_배치계획(案)-최종_★ 2009년도 사무직-사무전문직 급여인상안(작성) 3 5 6" xfId="23918" xr:uid="{00000000-0005-0000-0000-0000805D0000}"/>
    <cellStyle name="년_■ 0908_사무직_이동_및_사무직_배치계획(案)-최종_★ 2009년도 사무직-사무전문직 급여인상안(작성) 3 5 6 2" xfId="23919" xr:uid="{00000000-0005-0000-0000-0000815D0000}"/>
    <cellStyle name="년_■ 0908_사무직_이동_및_사무직_배치계획(案)-최종_★ 2009년도 사무직-사무전문직 급여인상안(작성) 3 5 6 3" xfId="23920" xr:uid="{00000000-0005-0000-0000-0000825D0000}"/>
    <cellStyle name="년_■ 0908_사무직_이동_및_사무직_배치계획(案)-최종_★ 2009년도 사무직-사무전문직 급여인상안(작성) 3 5 6 4" xfId="23921" xr:uid="{00000000-0005-0000-0000-0000835D0000}"/>
    <cellStyle name="년_■ 0908_사무직_이동_및_사무직_배치계획(案)-최종_★ 2009년도 사무직-사무전문직 급여인상안(작성) 3 5 6 5" xfId="23922" xr:uid="{00000000-0005-0000-0000-0000845D0000}"/>
    <cellStyle name="년_■ 0908_사무직_이동_및_사무직_배치계획(案)-최종_★ 2009년도 사무직-사무전문직 급여인상안(작성) 3 5 7" xfId="23923" xr:uid="{00000000-0005-0000-0000-0000855D0000}"/>
    <cellStyle name="년_■ 0908_사무직_이동_및_사무직_배치계획(案)-최종_★ 2009년도 사무직-사무전문직 급여인상안(작성) 3 5 7 2" xfId="23924" xr:uid="{00000000-0005-0000-0000-0000865D0000}"/>
    <cellStyle name="년_■ 0908_사무직_이동_및_사무직_배치계획(案)-최종_★ 2009년도 사무직-사무전문직 급여인상안(작성) 3 5 7 3" xfId="23925" xr:uid="{00000000-0005-0000-0000-0000875D0000}"/>
    <cellStyle name="년_■ 0908_사무직_이동_및_사무직_배치계획(案)-최종_★ 2009년도 사무직-사무전문직 급여인상안(작성) 3 5 7 4" xfId="23926" xr:uid="{00000000-0005-0000-0000-0000885D0000}"/>
    <cellStyle name="년_■ 0908_사무직_이동_및_사무직_배치계획(案)-최종_★ 2009년도 사무직-사무전문직 급여인상안(작성) 3 5 7 5" xfId="23927" xr:uid="{00000000-0005-0000-0000-0000895D0000}"/>
    <cellStyle name="년_■ 0908_사무직_이동_및_사무직_배치계획(案)-최종_★ 2009년도 사무직-사무전문직 급여인상안(작성) 3 5 8" xfId="23928" xr:uid="{00000000-0005-0000-0000-00008A5D0000}"/>
    <cellStyle name="년_■ 0908_사무직_이동_및_사무직_배치계획(案)-최종_★ 2009년도 사무직-사무전문직 급여인상안(작성) 3 5 9" xfId="23929" xr:uid="{00000000-0005-0000-0000-00008B5D0000}"/>
    <cellStyle name="년_■ 0908_사무직_이동_및_사무직_배치계획(案)-최종_★ 2009년도 사무직-사무전문직 급여인상안(작성) 3 6" xfId="23930" xr:uid="{00000000-0005-0000-0000-00008C5D0000}"/>
    <cellStyle name="년_■ 0908_사무직_이동_및_사무직_배치계획(案)-최종_★ 2009년도 사무직-사무전문직 급여인상안(작성) 3 6 2" xfId="23931" xr:uid="{00000000-0005-0000-0000-00008D5D0000}"/>
    <cellStyle name="년_■ 0908_사무직_이동_및_사무직_배치계획(案)-최종_★ 2009년도 사무직-사무전문직 급여인상안(작성) 3 6 2 2" xfId="23932" xr:uid="{00000000-0005-0000-0000-00008E5D0000}"/>
    <cellStyle name="년_■ 0908_사무직_이동_및_사무직_배치계획(案)-최종_★ 2009년도 사무직-사무전문직 급여인상안(작성) 3 6 2 3" xfId="23933" xr:uid="{00000000-0005-0000-0000-00008F5D0000}"/>
    <cellStyle name="년_■ 0908_사무직_이동_및_사무직_배치계획(案)-최종_★ 2009년도 사무직-사무전문직 급여인상안(작성) 3 6 2 4" xfId="23934" xr:uid="{00000000-0005-0000-0000-0000905D0000}"/>
    <cellStyle name="년_■ 0908_사무직_이동_및_사무직_배치계획(案)-최종_★ 2009년도 사무직-사무전문직 급여인상안(작성) 3 6 2 5" xfId="23935" xr:uid="{00000000-0005-0000-0000-0000915D0000}"/>
    <cellStyle name="년_■ 0908_사무직_이동_및_사무직_배치계획(案)-최종_★ 2009년도 사무직-사무전문직 급여인상안(작성) 3 6 3" xfId="23936" xr:uid="{00000000-0005-0000-0000-0000925D0000}"/>
    <cellStyle name="년_■ 0908_사무직_이동_및_사무직_배치계획(案)-최종_★ 2009년도 사무직-사무전문직 급여인상안(작성) 3 6 3 2" xfId="23937" xr:uid="{00000000-0005-0000-0000-0000935D0000}"/>
    <cellStyle name="년_■ 0908_사무직_이동_및_사무직_배치계획(案)-최종_★ 2009년도 사무직-사무전문직 급여인상안(작성) 3 6 3 3" xfId="23938" xr:uid="{00000000-0005-0000-0000-0000945D0000}"/>
    <cellStyle name="년_■ 0908_사무직_이동_및_사무직_배치계획(案)-최종_★ 2009년도 사무직-사무전문직 급여인상안(작성) 3 6 3 4" xfId="23939" xr:uid="{00000000-0005-0000-0000-0000955D0000}"/>
    <cellStyle name="년_■ 0908_사무직_이동_및_사무직_배치계획(案)-최종_★ 2009년도 사무직-사무전문직 급여인상안(작성) 3 6 3 5" xfId="23940" xr:uid="{00000000-0005-0000-0000-0000965D0000}"/>
    <cellStyle name="년_■ 0908_사무직_이동_및_사무직_배치계획(案)-최종_★ 2009년도 사무직-사무전문직 급여인상안(작성) 3 6 4" xfId="23941" xr:uid="{00000000-0005-0000-0000-0000975D0000}"/>
    <cellStyle name="년_■ 0908_사무직_이동_및_사무직_배치계획(案)-최종_★ 2009년도 사무직-사무전문직 급여인상안(작성) 3 6 4 2" xfId="23942" xr:uid="{00000000-0005-0000-0000-0000985D0000}"/>
    <cellStyle name="년_■ 0908_사무직_이동_및_사무직_배치계획(案)-최종_★ 2009년도 사무직-사무전문직 급여인상안(작성) 3 6 4 3" xfId="23943" xr:uid="{00000000-0005-0000-0000-0000995D0000}"/>
    <cellStyle name="년_■ 0908_사무직_이동_및_사무직_배치계획(案)-최종_★ 2009년도 사무직-사무전문직 급여인상안(작성) 3 6 4 4" xfId="23944" xr:uid="{00000000-0005-0000-0000-00009A5D0000}"/>
    <cellStyle name="년_■ 0908_사무직_이동_및_사무직_배치계획(案)-최종_★ 2009년도 사무직-사무전문직 급여인상안(작성) 3 6 4 5" xfId="23945" xr:uid="{00000000-0005-0000-0000-00009B5D0000}"/>
    <cellStyle name="년_■ 0908_사무직_이동_및_사무직_배치계획(案)-최종_★ 2009년도 사무직-사무전문직 급여인상안(작성) 3 6 5" xfId="23946" xr:uid="{00000000-0005-0000-0000-00009C5D0000}"/>
    <cellStyle name="년_■ 0908_사무직_이동_및_사무직_배치계획(案)-최종_★ 2009년도 사무직-사무전문직 급여인상안(작성) 3 6 6" xfId="23947" xr:uid="{00000000-0005-0000-0000-00009D5D0000}"/>
    <cellStyle name="년_■ 0908_사무직_이동_및_사무직_배치계획(案)-최종_★ 2009년도 사무직-사무전문직 급여인상안(작성) 3 6 7" xfId="23948" xr:uid="{00000000-0005-0000-0000-00009E5D0000}"/>
    <cellStyle name="년_■ 0908_사무직_이동_및_사무직_배치계획(案)-최종_★ 2009년도 사무직-사무전문직 급여인상안(작성) 3 6 8" xfId="23949" xr:uid="{00000000-0005-0000-0000-00009F5D0000}"/>
    <cellStyle name="년_■ 0908_사무직_이동_및_사무직_배치계획(案)-최종_★ 2009년도 사무직-사무전문직 급여인상안(작성) 3 7" xfId="23950" xr:uid="{00000000-0005-0000-0000-0000A05D0000}"/>
    <cellStyle name="년_■ 0908_사무직_이동_및_사무직_배치계획(案)-최종_★ 2009년도 사무직-사무전문직 급여인상안(작성) 3 7 2" xfId="23951" xr:uid="{00000000-0005-0000-0000-0000A15D0000}"/>
    <cellStyle name="년_■ 0908_사무직_이동_및_사무직_배치계획(案)-최종_★ 2009년도 사무직-사무전문직 급여인상안(작성) 3 7 2 2" xfId="23952" xr:uid="{00000000-0005-0000-0000-0000A25D0000}"/>
    <cellStyle name="년_■ 0908_사무직_이동_및_사무직_배치계획(案)-최종_★ 2009년도 사무직-사무전문직 급여인상안(작성) 3 7 2 3" xfId="23953" xr:uid="{00000000-0005-0000-0000-0000A35D0000}"/>
    <cellStyle name="년_■ 0908_사무직_이동_및_사무직_배치계획(案)-최종_★ 2009년도 사무직-사무전문직 급여인상안(작성) 3 7 2 4" xfId="23954" xr:uid="{00000000-0005-0000-0000-0000A45D0000}"/>
    <cellStyle name="년_■ 0908_사무직_이동_및_사무직_배치계획(案)-최종_★ 2009년도 사무직-사무전문직 급여인상안(작성) 3 7 2 5" xfId="23955" xr:uid="{00000000-0005-0000-0000-0000A55D0000}"/>
    <cellStyle name="년_■ 0908_사무직_이동_및_사무직_배치계획(案)-최종_★ 2009년도 사무직-사무전문직 급여인상안(작성) 3 7 3" xfId="23956" xr:uid="{00000000-0005-0000-0000-0000A65D0000}"/>
    <cellStyle name="년_■ 0908_사무직_이동_및_사무직_배치계획(案)-최종_★ 2009년도 사무직-사무전문직 급여인상안(작성) 3 7 3 2" xfId="23957" xr:uid="{00000000-0005-0000-0000-0000A75D0000}"/>
    <cellStyle name="년_■ 0908_사무직_이동_및_사무직_배치계획(案)-최종_★ 2009년도 사무직-사무전문직 급여인상안(작성) 3 7 3 3" xfId="23958" xr:uid="{00000000-0005-0000-0000-0000A85D0000}"/>
    <cellStyle name="년_■ 0908_사무직_이동_및_사무직_배치계획(案)-최종_★ 2009년도 사무직-사무전문직 급여인상안(작성) 3 7 3 4" xfId="23959" xr:uid="{00000000-0005-0000-0000-0000A95D0000}"/>
    <cellStyle name="년_■ 0908_사무직_이동_및_사무직_배치계획(案)-최종_★ 2009년도 사무직-사무전문직 급여인상안(작성) 3 7 3 5" xfId="23960" xr:uid="{00000000-0005-0000-0000-0000AA5D0000}"/>
    <cellStyle name="년_■ 0908_사무직_이동_및_사무직_배치계획(案)-최종_★ 2009년도 사무직-사무전문직 급여인상안(작성) 3 7 4" xfId="23961" xr:uid="{00000000-0005-0000-0000-0000AB5D0000}"/>
    <cellStyle name="년_■ 0908_사무직_이동_및_사무직_배치계획(案)-최종_★ 2009년도 사무직-사무전문직 급여인상안(작성) 3 7 4 2" xfId="23962" xr:uid="{00000000-0005-0000-0000-0000AC5D0000}"/>
    <cellStyle name="년_■ 0908_사무직_이동_및_사무직_배치계획(案)-최종_★ 2009년도 사무직-사무전문직 급여인상안(작성) 3 7 4 3" xfId="23963" xr:uid="{00000000-0005-0000-0000-0000AD5D0000}"/>
    <cellStyle name="년_■ 0908_사무직_이동_및_사무직_배치계획(案)-최종_★ 2009년도 사무직-사무전문직 급여인상안(작성) 3 7 4 4" xfId="23964" xr:uid="{00000000-0005-0000-0000-0000AE5D0000}"/>
    <cellStyle name="년_■ 0908_사무직_이동_및_사무직_배치계획(案)-최종_★ 2009년도 사무직-사무전문직 급여인상안(작성) 3 7 4 5" xfId="23965" xr:uid="{00000000-0005-0000-0000-0000AF5D0000}"/>
    <cellStyle name="년_■ 0908_사무직_이동_및_사무직_배치계획(案)-최종_★ 2009년도 사무직-사무전문직 급여인상안(작성) 3 7 5" xfId="23966" xr:uid="{00000000-0005-0000-0000-0000B05D0000}"/>
    <cellStyle name="년_■ 0908_사무직_이동_및_사무직_배치계획(案)-최종_★ 2009년도 사무직-사무전문직 급여인상안(작성) 3 7 6" xfId="23967" xr:uid="{00000000-0005-0000-0000-0000B15D0000}"/>
    <cellStyle name="년_■ 0908_사무직_이동_및_사무직_배치계획(案)-최종_★ 2009년도 사무직-사무전문직 급여인상안(작성) 3 7 7" xfId="23968" xr:uid="{00000000-0005-0000-0000-0000B25D0000}"/>
    <cellStyle name="년_■ 0908_사무직_이동_및_사무직_배치계획(案)-최종_★ 2009년도 사무직-사무전문직 급여인상안(작성) 3 7 8" xfId="23969" xr:uid="{00000000-0005-0000-0000-0000B35D0000}"/>
    <cellStyle name="년_■ 0908_사무직_이동_및_사무직_배치계획(案)-최종_★ 2009년도 사무직-사무전문직 급여인상안(작성) 3 8" xfId="23970" xr:uid="{00000000-0005-0000-0000-0000B45D0000}"/>
    <cellStyle name="년_■ 0908_사무직_이동_및_사무직_배치계획(案)-최종_★ 2009년도 사무직-사무전문직 급여인상안(작성) 3 8 2" xfId="23971" xr:uid="{00000000-0005-0000-0000-0000B55D0000}"/>
    <cellStyle name="년_■ 0908_사무직_이동_및_사무직_배치계획(案)-최종_★ 2009년도 사무직-사무전문직 급여인상안(작성) 3 8 3" xfId="23972" xr:uid="{00000000-0005-0000-0000-0000B65D0000}"/>
    <cellStyle name="년_■ 0908_사무직_이동_및_사무직_배치계획(案)-최종_★ 2009년도 사무직-사무전문직 급여인상안(작성) 3 8 4" xfId="23973" xr:uid="{00000000-0005-0000-0000-0000B75D0000}"/>
    <cellStyle name="년_■ 0908_사무직_이동_및_사무직_배치계획(案)-최종_★ 2009년도 사무직-사무전문직 급여인상안(작성) 3 8 5" xfId="23974" xr:uid="{00000000-0005-0000-0000-0000B85D0000}"/>
    <cellStyle name="년_■ 0908_사무직_이동_및_사무직_배치계획(案)-최종_★ 2009년도 사무직-사무전문직 급여인상안(작성) 3 9" xfId="23975" xr:uid="{00000000-0005-0000-0000-0000B95D0000}"/>
    <cellStyle name="년_■ 0908_사무직_이동_및_사무직_배치계획(案)-최종_★ 2009년도 사무직-사무전문직 급여인상안(작성) 4" xfId="23976" xr:uid="{00000000-0005-0000-0000-0000BA5D0000}"/>
    <cellStyle name="년_■ 0908_사무직_이동_및_사무직_배치계획(案)-최종_★ 2009년도 사무직-사무전문직 급여인상안(작성) 4 10" xfId="23977" xr:uid="{00000000-0005-0000-0000-0000BB5D0000}"/>
    <cellStyle name="년_■ 0908_사무직_이동_및_사무직_배치계획(案)-최종_★ 2009년도 사무직-사무전문직 급여인상안(작성) 4 11" xfId="23978" xr:uid="{00000000-0005-0000-0000-0000BC5D0000}"/>
    <cellStyle name="년_■ 0908_사무직_이동_및_사무직_배치계획(案)-최종_★ 2009년도 사무직-사무전문직 급여인상안(작성) 4 12" xfId="23979" xr:uid="{00000000-0005-0000-0000-0000BD5D0000}"/>
    <cellStyle name="년_■ 0908_사무직_이동_및_사무직_배치계획(案)-최종_★ 2009년도 사무직-사무전문직 급여인상안(작성) 4 13" xfId="23980" xr:uid="{00000000-0005-0000-0000-0000BE5D0000}"/>
    <cellStyle name="년_■ 0908_사무직_이동_및_사무직_배치계획(案)-최종_★ 2009년도 사무직-사무전문직 급여인상안(작성) 4 2" xfId="23981" xr:uid="{00000000-0005-0000-0000-0000BF5D0000}"/>
    <cellStyle name="년_■ 0908_사무직_이동_및_사무직_배치계획(案)-최종_★ 2009년도 사무직-사무전문직 급여인상안(작성) 4 2 10" xfId="23982" xr:uid="{00000000-0005-0000-0000-0000C05D0000}"/>
    <cellStyle name="년_■ 0908_사무직_이동_및_사무직_배치계획(案)-최종_★ 2009년도 사무직-사무전문직 급여인상안(작성) 4 2 11" xfId="23983" xr:uid="{00000000-0005-0000-0000-0000C15D0000}"/>
    <cellStyle name="년_■ 0908_사무직_이동_및_사무직_배치계획(案)-최종_★ 2009년도 사무직-사무전문직 급여인상안(작성) 4 2 2" xfId="23984" xr:uid="{00000000-0005-0000-0000-0000C25D0000}"/>
    <cellStyle name="년_■ 0908_사무직_이동_및_사무직_배치계획(案)-최종_★ 2009년도 사무직-사무전문직 급여인상안(작성) 4 2 2 2" xfId="23985" xr:uid="{00000000-0005-0000-0000-0000C35D0000}"/>
    <cellStyle name="년_■ 0908_사무직_이동_및_사무직_배치계획(案)-최종_★ 2009년도 사무직-사무전문직 급여인상안(작성) 4 2 2 2 2" xfId="23986" xr:uid="{00000000-0005-0000-0000-0000C45D0000}"/>
    <cellStyle name="년_■ 0908_사무직_이동_및_사무직_배치계획(案)-최종_★ 2009년도 사무직-사무전문직 급여인상안(작성) 4 2 2 2 3" xfId="23987" xr:uid="{00000000-0005-0000-0000-0000C55D0000}"/>
    <cellStyle name="년_■ 0908_사무직_이동_및_사무직_배치계획(案)-최종_★ 2009년도 사무직-사무전문직 급여인상안(작성) 4 2 2 2 4" xfId="23988" xr:uid="{00000000-0005-0000-0000-0000C65D0000}"/>
    <cellStyle name="년_■ 0908_사무직_이동_및_사무직_배치계획(案)-최종_★ 2009년도 사무직-사무전문직 급여인상안(작성) 4 2 2 2 5" xfId="23989" xr:uid="{00000000-0005-0000-0000-0000C75D0000}"/>
    <cellStyle name="년_■ 0908_사무직_이동_및_사무직_배치계획(案)-최종_★ 2009년도 사무직-사무전문직 급여인상안(작성) 4 2 2 3" xfId="23990" xr:uid="{00000000-0005-0000-0000-0000C85D0000}"/>
    <cellStyle name="년_■ 0908_사무직_이동_및_사무직_배치계획(案)-최종_★ 2009년도 사무직-사무전문직 급여인상안(작성) 4 2 2 3 2" xfId="23991" xr:uid="{00000000-0005-0000-0000-0000C95D0000}"/>
    <cellStyle name="년_■ 0908_사무직_이동_및_사무직_배치계획(案)-최종_★ 2009년도 사무직-사무전문직 급여인상안(작성) 4 2 2 3 3" xfId="23992" xr:uid="{00000000-0005-0000-0000-0000CA5D0000}"/>
    <cellStyle name="년_■ 0908_사무직_이동_및_사무직_배치계획(案)-최종_★ 2009년도 사무직-사무전문직 급여인상안(작성) 4 2 2 3 4" xfId="23993" xr:uid="{00000000-0005-0000-0000-0000CB5D0000}"/>
    <cellStyle name="년_■ 0908_사무직_이동_및_사무직_배치계획(案)-최종_★ 2009년도 사무직-사무전문직 급여인상안(작성) 4 2 2 3 5" xfId="23994" xr:uid="{00000000-0005-0000-0000-0000CC5D0000}"/>
    <cellStyle name="년_■ 0908_사무직_이동_및_사무직_배치계획(案)-최종_★ 2009년도 사무직-사무전문직 급여인상안(작성) 4 2 2 4" xfId="23995" xr:uid="{00000000-0005-0000-0000-0000CD5D0000}"/>
    <cellStyle name="년_■ 0908_사무직_이동_및_사무직_배치계획(案)-최종_★ 2009년도 사무직-사무전문직 급여인상안(작성) 4 2 2 4 2" xfId="23996" xr:uid="{00000000-0005-0000-0000-0000CE5D0000}"/>
    <cellStyle name="년_■ 0908_사무직_이동_및_사무직_배치계획(案)-최종_★ 2009년도 사무직-사무전문직 급여인상안(작성) 4 2 2 4 3" xfId="23997" xr:uid="{00000000-0005-0000-0000-0000CF5D0000}"/>
    <cellStyle name="년_■ 0908_사무직_이동_및_사무직_배치계획(案)-최종_★ 2009년도 사무직-사무전문직 급여인상안(작성) 4 2 2 4 4" xfId="23998" xr:uid="{00000000-0005-0000-0000-0000D05D0000}"/>
    <cellStyle name="년_■ 0908_사무직_이동_및_사무직_배치계획(案)-최종_★ 2009년도 사무직-사무전문직 급여인상안(작성) 4 2 2 4 5" xfId="23999" xr:uid="{00000000-0005-0000-0000-0000D15D0000}"/>
    <cellStyle name="년_■ 0908_사무직_이동_및_사무직_배치계획(案)-최종_★ 2009년도 사무직-사무전문직 급여인상안(작성) 4 2 2 5" xfId="24000" xr:uid="{00000000-0005-0000-0000-0000D25D0000}"/>
    <cellStyle name="년_■ 0908_사무직_이동_및_사무직_배치계획(案)-최종_★ 2009년도 사무직-사무전문직 급여인상안(작성) 4 2 2 6" xfId="24001" xr:uid="{00000000-0005-0000-0000-0000D35D0000}"/>
    <cellStyle name="년_■ 0908_사무직_이동_및_사무직_배치계획(案)-최종_★ 2009년도 사무직-사무전문직 급여인상안(작성) 4 2 2 7" xfId="24002" xr:uid="{00000000-0005-0000-0000-0000D45D0000}"/>
    <cellStyle name="년_■ 0908_사무직_이동_및_사무직_배치계획(案)-최종_★ 2009년도 사무직-사무전문직 급여인상안(작성) 4 2 2 8" xfId="24003" xr:uid="{00000000-0005-0000-0000-0000D55D0000}"/>
    <cellStyle name="년_■ 0908_사무직_이동_및_사무직_배치계획(案)-최종_★ 2009년도 사무직-사무전문직 급여인상안(작성) 4 2 3" xfId="24004" xr:uid="{00000000-0005-0000-0000-0000D65D0000}"/>
    <cellStyle name="년_■ 0908_사무직_이동_및_사무직_배치계획(案)-최종_★ 2009년도 사무직-사무전문직 급여인상안(작성) 4 2 3 2" xfId="24005" xr:uid="{00000000-0005-0000-0000-0000D75D0000}"/>
    <cellStyle name="년_■ 0908_사무직_이동_및_사무직_배치계획(案)-최종_★ 2009년도 사무직-사무전문직 급여인상안(작성) 4 2 3 2 2" xfId="24006" xr:uid="{00000000-0005-0000-0000-0000D85D0000}"/>
    <cellStyle name="년_■ 0908_사무직_이동_및_사무직_배치계획(案)-최종_★ 2009년도 사무직-사무전문직 급여인상안(작성) 4 2 3 2 3" xfId="24007" xr:uid="{00000000-0005-0000-0000-0000D95D0000}"/>
    <cellStyle name="년_■ 0908_사무직_이동_및_사무직_배치계획(案)-최종_★ 2009년도 사무직-사무전문직 급여인상안(작성) 4 2 3 2 4" xfId="24008" xr:uid="{00000000-0005-0000-0000-0000DA5D0000}"/>
    <cellStyle name="년_■ 0908_사무직_이동_및_사무직_배치계획(案)-최종_★ 2009년도 사무직-사무전문직 급여인상안(작성) 4 2 3 2 5" xfId="24009" xr:uid="{00000000-0005-0000-0000-0000DB5D0000}"/>
    <cellStyle name="년_■ 0908_사무직_이동_및_사무직_배치계획(案)-최종_★ 2009년도 사무직-사무전문직 급여인상안(작성) 4 2 3 3" xfId="24010" xr:uid="{00000000-0005-0000-0000-0000DC5D0000}"/>
    <cellStyle name="년_■ 0908_사무직_이동_및_사무직_배치계획(案)-최종_★ 2009년도 사무직-사무전문직 급여인상안(작성) 4 2 3 3 2" xfId="24011" xr:uid="{00000000-0005-0000-0000-0000DD5D0000}"/>
    <cellStyle name="년_■ 0908_사무직_이동_및_사무직_배치계획(案)-최종_★ 2009년도 사무직-사무전문직 급여인상안(작성) 4 2 3 3 3" xfId="24012" xr:uid="{00000000-0005-0000-0000-0000DE5D0000}"/>
    <cellStyle name="년_■ 0908_사무직_이동_및_사무직_배치계획(案)-최종_★ 2009년도 사무직-사무전문직 급여인상안(작성) 4 2 3 3 4" xfId="24013" xr:uid="{00000000-0005-0000-0000-0000DF5D0000}"/>
    <cellStyle name="년_■ 0908_사무직_이동_및_사무직_배치계획(案)-최종_★ 2009년도 사무직-사무전문직 급여인상안(작성) 4 2 3 3 5" xfId="24014" xr:uid="{00000000-0005-0000-0000-0000E05D0000}"/>
    <cellStyle name="년_■ 0908_사무직_이동_및_사무직_배치계획(案)-최종_★ 2009년도 사무직-사무전문직 급여인상안(작성) 4 2 3 4" xfId="24015" xr:uid="{00000000-0005-0000-0000-0000E15D0000}"/>
    <cellStyle name="년_■ 0908_사무직_이동_및_사무직_배치계획(案)-최종_★ 2009년도 사무직-사무전문직 급여인상안(작성) 4 2 3 4 2" xfId="24016" xr:uid="{00000000-0005-0000-0000-0000E25D0000}"/>
    <cellStyle name="년_■ 0908_사무직_이동_및_사무직_배치계획(案)-최종_★ 2009년도 사무직-사무전문직 급여인상안(작성) 4 2 3 4 3" xfId="24017" xr:uid="{00000000-0005-0000-0000-0000E35D0000}"/>
    <cellStyle name="년_■ 0908_사무직_이동_및_사무직_배치계획(案)-최종_★ 2009년도 사무직-사무전문직 급여인상안(작성) 4 2 3 4 4" xfId="24018" xr:uid="{00000000-0005-0000-0000-0000E45D0000}"/>
    <cellStyle name="년_■ 0908_사무직_이동_및_사무직_배치계획(案)-최종_★ 2009년도 사무직-사무전문직 급여인상안(작성) 4 2 3 4 5" xfId="24019" xr:uid="{00000000-0005-0000-0000-0000E55D0000}"/>
    <cellStyle name="년_■ 0908_사무직_이동_및_사무직_배치계획(案)-최종_★ 2009년도 사무직-사무전문직 급여인상안(작성) 4 2 3 5" xfId="24020" xr:uid="{00000000-0005-0000-0000-0000E65D0000}"/>
    <cellStyle name="년_■ 0908_사무직_이동_및_사무직_배치계획(案)-최종_★ 2009년도 사무직-사무전문직 급여인상안(작성) 4 2 3 6" xfId="24021" xr:uid="{00000000-0005-0000-0000-0000E75D0000}"/>
    <cellStyle name="년_■ 0908_사무직_이동_및_사무직_배치계획(案)-최종_★ 2009년도 사무직-사무전문직 급여인상안(작성) 4 2 3 7" xfId="24022" xr:uid="{00000000-0005-0000-0000-0000E85D0000}"/>
    <cellStyle name="년_■ 0908_사무직_이동_및_사무직_배치계획(案)-최종_★ 2009년도 사무직-사무전문직 급여인상안(작성) 4 2 3 8" xfId="24023" xr:uid="{00000000-0005-0000-0000-0000E95D0000}"/>
    <cellStyle name="년_■ 0908_사무직_이동_및_사무직_배치계획(案)-최종_★ 2009년도 사무직-사무전문직 급여인상안(작성) 4 2 4" xfId="24024" xr:uid="{00000000-0005-0000-0000-0000EA5D0000}"/>
    <cellStyle name="년_■ 0908_사무직_이동_및_사무직_배치계획(案)-최종_★ 2009년도 사무직-사무전문직 급여인상안(작성) 4 2 4 2" xfId="24025" xr:uid="{00000000-0005-0000-0000-0000EB5D0000}"/>
    <cellStyle name="년_■ 0908_사무직_이동_및_사무직_배치계획(案)-최종_★ 2009년도 사무직-사무전문직 급여인상안(작성) 4 2 4 2 2" xfId="24026" xr:uid="{00000000-0005-0000-0000-0000EC5D0000}"/>
    <cellStyle name="년_■ 0908_사무직_이동_및_사무직_배치계획(案)-최종_★ 2009년도 사무직-사무전문직 급여인상안(작성) 4 2 4 2 3" xfId="24027" xr:uid="{00000000-0005-0000-0000-0000ED5D0000}"/>
    <cellStyle name="년_■ 0908_사무직_이동_및_사무직_배치계획(案)-최종_★ 2009년도 사무직-사무전문직 급여인상안(작성) 4 2 4 2 4" xfId="24028" xr:uid="{00000000-0005-0000-0000-0000EE5D0000}"/>
    <cellStyle name="년_■ 0908_사무직_이동_및_사무직_배치계획(案)-최종_★ 2009년도 사무직-사무전문직 급여인상안(작성) 4 2 4 2 5" xfId="24029" xr:uid="{00000000-0005-0000-0000-0000EF5D0000}"/>
    <cellStyle name="년_■ 0908_사무직_이동_및_사무직_배치계획(案)-최종_★ 2009년도 사무직-사무전문직 급여인상안(작성) 4 2 4 3" xfId="24030" xr:uid="{00000000-0005-0000-0000-0000F05D0000}"/>
    <cellStyle name="년_■ 0908_사무직_이동_및_사무직_배치계획(案)-최종_★ 2009년도 사무직-사무전문직 급여인상안(작성) 4 2 4 3 2" xfId="24031" xr:uid="{00000000-0005-0000-0000-0000F15D0000}"/>
    <cellStyle name="년_■ 0908_사무직_이동_및_사무직_배치계획(案)-최종_★ 2009년도 사무직-사무전문직 급여인상안(작성) 4 2 4 3 3" xfId="24032" xr:uid="{00000000-0005-0000-0000-0000F25D0000}"/>
    <cellStyle name="년_■ 0908_사무직_이동_및_사무직_배치계획(案)-최종_★ 2009년도 사무직-사무전문직 급여인상안(작성) 4 2 4 3 4" xfId="24033" xr:uid="{00000000-0005-0000-0000-0000F35D0000}"/>
    <cellStyle name="년_■ 0908_사무직_이동_및_사무직_배치계획(案)-최종_★ 2009년도 사무직-사무전문직 급여인상안(작성) 4 2 4 3 5" xfId="24034" xr:uid="{00000000-0005-0000-0000-0000F45D0000}"/>
    <cellStyle name="년_■ 0908_사무직_이동_및_사무직_배치계획(案)-최종_★ 2009년도 사무직-사무전문직 급여인상안(작성) 4 2 4 4" xfId="24035" xr:uid="{00000000-0005-0000-0000-0000F55D0000}"/>
    <cellStyle name="년_■ 0908_사무직_이동_및_사무직_배치계획(案)-최종_★ 2009년도 사무직-사무전문직 급여인상안(작성) 4 2 4 4 2" xfId="24036" xr:uid="{00000000-0005-0000-0000-0000F65D0000}"/>
    <cellStyle name="년_■ 0908_사무직_이동_및_사무직_배치계획(案)-최종_★ 2009년도 사무직-사무전문직 급여인상안(작성) 4 2 4 4 3" xfId="24037" xr:uid="{00000000-0005-0000-0000-0000F75D0000}"/>
    <cellStyle name="년_■ 0908_사무직_이동_및_사무직_배치계획(案)-최종_★ 2009년도 사무직-사무전문직 급여인상안(작성) 4 2 4 4 4" xfId="24038" xr:uid="{00000000-0005-0000-0000-0000F85D0000}"/>
    <cellStyle name="년_■ 0908_사무직_이동_및_사무직_배치계획(案)-최종_★ 2009년도 사무직-사무전문직 급여인상안(작성) 4 2 4 4 5" xfId="24039" xr:uid="{00000000-0005-0000-0000-0000F95D0000}"/>
    <cellStyle name="년_■ 0908_사무직_이동_및_사무직_배치계획(案)-최종_★ 2009년도 사무직-사무전문직 급여인상안(작성) 4 2 4 5" xfId="24040" xr:uid="{00000000-0005-0000-0000-0000FA5D0000}"/>
    <cellStyle name="년_■ 0908_사무직_이동_및_사무직_배치계획(案)-최종_★ 2009년도 사무직-사무전문직 급여인상안(작성) 4 2 4 6" xfId="24041" xr:uid="{00000000-0005-0000-0000-0000FB5D0000}"/>
    <cellStyle name="년_■ 0908_사무직_이동_및_사무직_배치계획(案)-최종_★ 2009년도 사무직-사무전문직 급여인상안(작성) 4 2 4 7" xfId="24042" xr:uid="{00000000-0005-0000-0000-0000FC5D0000}"/>
    <cellStyle name="년_■ 0908_사무직_이동_및_사무직_배치계획(案)-최종_★ 2009년도 사무직-사무전문직 급여인상안(작성) 4 2 4 8" xfId="24043" xr:uid="{00000000-0005-0000-0000-0000FD5D0000}"/>
    <cellStyle name="년_■ 0908_사무직_이동_및_사무직_배치계획(案)-최종_★ 2009년도 사무직-사무전문직 급여인상안(작성) 4 2 5" xfId="24044" xr:uid="{00000000-0005-0000-0000-0000FE5D0000}"/>
    <cellStyle name="년_■ 0908_사무직_이동_및_사무직_배치계획(案)-최종_★ 2009년도 사무직-사무전문직 급여인상안(작성) 4 2 5 2" xfId="24045" xr:uid="{00000000-0005-0000-0000-0000FF5D0000}"/>
    <cellStyle name="년_■ 0908_사무직_이동_및_사무직_배치계획(案)-최종_★ 2009년도 사무직-사무전문직 급여인상안(작성) 4 2 5 3" xfId="24046" xr:uid="{00000000-0005-0000-0000-0000005E0000}"/>
    <cellStyle name="년_■ 0908_사무직_이동_및_사무직_배치계획(案)-최종_★ 2009년도 사무직-사무전문직 급여인상안(작성) 4 2 5 4" xfId="24047" xr:uid="{00000000-0005-0000-0000-0000015E0000}"/>
    <cellStyle name="년_■ 0908_사무직_이동_및_사무직_배치계획(案)-최종_★ 2009년도 사무직-사무전문직 급여인상안(작성) 4 2 5 5" xfId="24048" xr:uid="{00000000-0005-0000-0000-0000025E0000}"/>
    <cellStyle name="년_■ 0908_사무직_이동_및_사무직_배치계획(案)-최종_★ 2009년도 사무직-사무전문직 급여인상안(작성) 4 2 6" xfId="24049" xr:uid="{00000000-0005-0000-0000-0000035E0000}"/>
    <cellStyle name="년_■ 0908_사무직_이동_및_사무직_배치계획(案)-최종_★ 2009년도 사무직-사무전문직 급여인상안(작성) 4 2 6 2" xfId="24050" xr:uid="{00000000-0005-0000-0000-0000045E0000}"/>
    <cellStyle name="년_■ 0908_사무직_이동_및_사무직_배치계획(案)-최종_★ 2009년도 사무직-사무전문직 급여인상안(작성) 4 2 6 3" xfId="24051" xr:uid="{00000000-0005-0000-0000-0000055E0000}"/>
    <cellStyle name="년_■ 0908_사무직_이동_및_사무직_배치계획(案)-최종_★ 2009년도 사무직-사무전문직 급여인상안(작성) 4 2 6 4" xfId="24052" xr:uid="{00000000-0005-0000-0000-0000065E0000}"/>
    <cellStyle name="년_■ 0908_사무직_이동_및_사무직_배치계획(案)-최종_★ 2009년도 사무직-사무전문직 급여인상안(작성) 4 2 6 5" xfId="24053" xr:uid="{00000000-0005-0000-0000-0000075E0000}"/>
    <cellStyle name="년_■ 0908_사무직_이동_및_사무직_배치계획(案)-최종_★ 2009년도 사무직-사무전문직 급여인상안(작성) 4 2 7" xfId="24054" xr:uid="{00000000-0005-0000-0000-0000085E0000}"/>
    <cellStyle name="년_■ 0908_사무직_이동_및_사무직_배치계획(案)-최종_★ 2009년도 사무직-사무전문직 급여인상안(작성) 4 2 7 2" xfId="24055" xr:uid="{00000000-0005-0000-0000-0000095E0000}"/>
    <cellStyle name="년_■ 0908_사무직_이동_및_사무직_배치계획(案)-최종_★ 2009년도 사무직-사무전문직 급여인상안(작성) 4 2 7 3" xfId="24056" xr:uid="{00000000-0005-0000-0000-00000A5E0000}"/>
    <cellStyle name="년_■ 0908_사무직_이동_및_사무직_배치계획(案)-최종_★ 2009년도 사무직-사무전문직 급여인상안(작성) 4 2 7 4" xfId="24057" xr:uid="{00000000-0005-0000-0000-00000B5E0000}"/>
    <cellStyle name="년_■ 0908_사무직_이동_및_사무직_배치계획(案)-최종_★ 2009년도 사무직-사무전문직 급여인상안(작성) 4 2 7 5" xfId="24058" xr:uid="{00000000-0005-0000-0000-00000C5E0000}"/>
    <cellStyle name="년_■ 0908_사무직_이동_및_사무직_배치계획(案)-최종_★ 2009년도 사무직-사무전문직 급여인상안(작성) 4 2 8" xfId="24059" xr:uid="{00000000-0005-0000-0000-00000D5E0000}"/>
    <cellStyle name="년_■ 0908_사무직_이동_및_사무직_배치계획(案)-최종_★ 2009년도 사무직-사무전문직 급여인상안(작성) 4 2 9" xfId="24060" xr:uid="{00000000-0005-0000-0000-00000E5E0000}"/>
    <cellStyle name="년_■ 0908_사무직_이동_및_사무직_배치계획(案)-최종_★ 2009년도 사무직-사무전문직 급여인상안(작성) 4 3" xfId="24061" xr:uid="{00000000-0005-0000-0000-00000F5E0000}"/>
    <cellStyle name="년_■ 0908_사무직_이동_및_사무직_배치계획(案)-최종_★ 2009년도 사무직-사무전문직 급여인상안(작성) 4 3 10" xfId="24062" xr:uid="{00000000-0005-0000-0000-0000105E0000}"/>
    <cellStyle name="년_■ 0908_사무직_이동_및_사무직_배치계획(案)-최종_★ 2009년도 사무직-사무전문직 급여인상안(작성) 4 3 11" xfId="24063" xr:uid="{00000000-0005-0000-0000-0000115E0000}"/>
    <cellStyle name="년_■ 0908_사무직_이동_및_사무직_배치계획(案)-최종_★ 2009년도 사무직-사무전문직 급여인상안(작성) 4 3 2" xfId="24064" xr:uid="{00000000-0005-0000-0000-0000125E0000}"/>
    <cellStyle name="년_■ 0908_사무직_이동_및_사무직_배치계획(案)-최종_★ 2009년도 사무직-사무전문직 급여인상안(작성) 4 3 2 2" xfId="24065" xr:uid="{00000000-0005-0000-0000-0000135E0000}"/>
    <cellStyle name="년_■ 0908_사무직_이동_및_사무직_배치계획(案)-최종_★ 2009년도 사무직-사무전문직 급여인상안(작성) 4 3 2 2 2" xfId="24066" xr:uid="{00000000-0005-0000-0000-0000145E0000}"/>
    <cellStyle name="년_■ 0908_사무직_이동_및_사무직_배치계획(案)-최종_★ 2009년도 사무직-사무전문직 급여인상안(작성) 4 3 2 2 3" xfId="24067" xr:uid="{00000000-0005-0000-0000-0000155E0000}"/>
    <cellStyle name="년_■ 0908_사무직_이동_및_사무직_배치계획(案)-최종_★ 2009년도 사무직-사무전문직 급여인상안(작성) 4 3 2 2 4" xfId="24068" xr:uid="{00000000-0005-0000-0000-0000165E0000}"/>
    <cellStyle name="년_■ 0908_사무직_이동_및_사무직_배치계획(案)-최종_★ 2009년도 사무직-사무전문직 급여인상안(작성) 4 3 2 2 5" xfId="24069" xr:uid="{00000000-0005-0000-0000-0000175E0000}"/>
    <cellStyle name="년_■ 0908_사무직_이동_및_사무직_배치계획(案)-최종_★ 2009년도 사무직-사무전문직 급여인상안(작성) 4 3 2 3" xfId="24070" xr:uid="{00000000-0005-0000-0000-0000185E0000}"/>
    <cellStyle name="년_■ 0908_사무직_이동_및_사무직_배치계획(案)-최종_★ 2009년도 사무직-사무전문직 급여인상안(작성) 4 3 2 3 2" xfId="24071" xr:uid="{00000000-0005-0000-0000-0000195E0000}"/>
    <cellStyle name="년_■ 0908_사무직_이동_및_사무직_배치계획(案)-최종_★ 2009년도 사무직-사무전문직 급여인상안(작성) 4 3 2 3 3" xfId="24072" xr:uid="{00000000-0005-0000-0000-00001A5E0000}"/>
    <cellStyle name="년_■ 0908_사무직_이동_및_사무직_배치계획(案)-최종_★ 2009년도 사무직-사무전문직 급여인상안(작성) 4 3 2 3 4" xfId="24073" xr:uid="{00000000-0005-0000-0000-00001B5E0000}"/>
    <cellStyle name="년_■ 0908_사무직_이동_및_사무직_배치계획(案)-최종_★ 2009년도 사무직-사무전문직 급여인상안(작성) 4 3 2 3 5" xfId="24074" xr:uid="{00000000-0005-0000-0000-00001C5E0000}"/>
    <cellStyle name="년_■ 0908_사무직_이동_및_사무직_배치계획(案)-최종_★ 2009년도 사무직-사무전문직 급여인상안(작성) 4 3 2 4" xfId="24075" xr:uid="{00000000-0005-0000-0000-00001D5E0000}"/>
    <cellStyle name="년_■ 0908_사무직_이동_및_사무직_배치계획(案)-최종_★ 2009년도 사무직-사무전문직 급여인상안(작성) 4 3 2 4 2" xfId="24076" xr:uid="{00000000-0005-0000-0000-00001E5E0000}"/>
    <cellStyle name="년_■ 0908_사무직_이동_및_사무직_배치계획(案)-최종_★ 2009년도 사무직-사무전문직 급여인상안(작성) 4 3 2 4 3" xfId="24077" xr:uid="{00000000-0005-0000-0000-00001F5E0000}"/>
    <cellStyle name="년_■ 0908_사무직_이동_및_사무직_배치계획(案)-최종_★ 2009년도 사무직-사무전문직 급여인상안(작성) 4 3 2 4 4" xfId="24078" xr:uid="{00000000-0005-0000-0000-0000205E0000}"/>
    <cellStyle name="년_■ 0908_사무직_이동_및_사무직_배치계획(案)-최종_★ 2009년도 사무직-사무전문직 급여인상안(작성) 4 3 2 4 5" xfId="24079" xr:uid="{00000000-0005-0000-0000-0000215E0000}"/>
    <cellStyle name="년_■ 0908_사무직_이동_및_사무직_배치계획(案)-최종_★ 2009년도 사무직-사무전문직 급여인상안(작성) 4 3 2 5" xfId="24080" xr:uid="{00000000-0005-0000-0000-0000225E0000}"/>
    <cellStyle name="년_■ 0908_사무직_이동_및_사무직_배치계획(案)-최종_★ 2009년도 사무직-사무전문직 급여인상안(작성) 4 3 2 6" xfId="24081" xr:uid="{00000000-0005-0000-0000-0000235E0000}"/>
    <cellStyle name="년_■ 0908_사무직_이동_및_사무직_배치계획(案)-최종_★ 2009년도 사무직-사무전문직 급여인상안(작성) 4 3 2 7" xfId="24082" xr:uid="{00000000-0005-0000-0000-0000245E0000}"/>
    <cellStyle name="년_■ 0908_사무직_이동_및_사무직_배치계획(案)-최종_★ 2009년도 사무직-사무전문직 급여인상안(작성) 4 3 2 8" xfId="24083" xr:uid="{00000000-0005-0000-0000-0000255E0000}"/>
    <cellStyle name="년_■ 0908_사무직_이동_및_사무직_배치계획(案)-최종_★ 2009년도 사무직-사무전문직 급여인상안(작성) 4 3 3" xfId="24084" xr:uid="{00000000-0005-0000-0000-0000265E0000}"/>
    <cellStyle name="년_■ 0908_사무직_이동_및_사무직_배치계획(案)-최종_★ 2009년도 사무직-사무전문직 급여인상안(작성) 4 3 3 2" xfId="24085" xr:uid="{00000000-0005-0000-0000-0000275E0000}"/>
    <cellStyle name="년_■ 0908_사무직_이동_및_사무직_배치계획(案)-최종_★ 2009년도 사무직-사무전문직 급여인상안(작성) 4 3 3 2 2" xfId="24086" xr:uid="{00000000-0005-0000-0000-0000285E0000}"/>
    <cellStyle name="년_■ 0908_사무직_이동_및_사무직_배치계획(案)-최종_★ 2009년도 사무직-사무전문직 급여인상안(작성) 4 3 3 2 3" xfId="24087" xr:uid="{00000000-0005-0000-0000-0000295E0000}"/>
    <cellStyle name="년_■ 0908_사무직_이동_및_사무직_배치계획(案)-최종_★ 2009년도 사무직-사무전문직 급여인상안(작성) 4 3 3 2 4" xfId="24088" xr:uid="{00000000-0005-0000-0000-00002A5E0000}"/>
    <cellStyle name="년_■ 0908_사무직_이동_및_사무직_배치계획(案)-최종_★ 2009년도 사무직-사무전문직 급여인상안(작성) 4 3 3 2 5" xfId="24089" xr:uid="{00000000-0005-0000-0000-00002B5E0000}"/>
    <cellStyle name="년_■ 0908_사무직_이동_및_사무직_배치계획(案)-최종_★ 2009년도 사무직-사무전문직 급여인상안(작성) 4 3 3 3" xfId="24090" xr:uid="{00000000-0005-0000-0000-00002C5E0000}"/>
    <cellStyle name="년_■ 0908_사무직_이동_및_사무직_배치계획(案)-최종_★ 2009년도 사무직-사무전문직 급여인상안(작성) 4 3 3 3 2" xfId="24091" xr:uid="{00000000-0005-0000-0000-00002D5E0000}"/>
    <cellStyle name="년_■ 0908_사무직_이동_및_사무직_배치계획(案)-최종_★ 2009년도 사무직-사무전문직 급여인상안(작성) 4 3 3 3 3" xfId="24092" xr:uid="{00000000-0005-0000-0000-00002E5E0000}"/>
    <cellStyle name="년_■ 0908_사무직_이동_및_사무직_배치계획(案)-최종_★ 2009년도 사무직-사무전문직 급여인상안(작성) 4 3 3 3 4" xfId="24093" xr:uid="{00000000-0005-0000-0000-00002F5E0000}"/>
    <cellStyle name="년_■ 0908_사무직_이동_및_사무직_배치계획(案)-최종_★ 2009년도 사무직-사무전문직 급여인상안(작성) 4 3 3 3 5" xfId="24094" xr:uid="{00000000-0005-0000-0000-0000305E0000}"/>
    <cellStyle name="년_■ 0908_사무직_이동_및_사무직_배치계획(案)-최종_★ 2009년도 사무직-사무전문직 급여인상안(작성) 4 3 3 4" xfId="24095" xr:uid="{00000000-0005-0000-0000-0000315E0000}"/>
    <cellStyle name="년_■ 0908_사무직_이동_및_사무직_배치계획(案)-최종_★ 2009년도 사무직-사무전문직 급여인상안(작성) 4 3 3 4 2" xfId="24096" xr:uid="{00000000-0005-0000-0000-0000325E0000}"/>
    <cellStyle name="년_■ 0908_사무직_이동_및_사무직_배치계획(案)-최종_★ 2009년도 사무직-사무전문직 급여인상안(작성) 4 3 3 4 3" xfId="24097" xr:uid="{00000000-0005-0000-0000-0000335E0000}"/>
    <cellStyle name="년_■ 0908_사무직_이동_및_사무직_배치계획(案)-최종_★ 2009년도 사무직-사무전문직 급여인상안(작성) 4 3 3 4 4" xfId="24098" xr:uid="{00000000-0005-0000-0000-0000345E0000}"/>
    <cellStyle name="년_■ 0908_사무직_이동_및_사무직_배치계획(案)-최종_★ 2009년도 사무직-사무전문직 급여인상안(작성) 4 3 3 4 5" xfId="24099" xr:uid="{00000000-0005-0000-0000-0000355E0000}"/>
    <cellStyle name="년_■ 0908_사무직_이동_및_사무직_배치계획(案)-최종_★ 2009년도 사무직-사무전문직 급여인상안(작성) 4 3 3 5" xfId="24100" xr:uid="{00000000-0005-0000-0000-0000365E0000}"/>
    <cellStyle name="년_■ 0908_사무직_이동_및_사무직_배치계획(案)-최종_★ 2009년도 사무직-사무전문직 급여인상안(작성) 4 3 3 6" xfId="24101" xr:uid="{00000000-0005-0000-0000-0000375E0000}"/>
    <cellStyle name="년_■ 0908_사무직_이동_및_사무직_배치계획(案)-최종_★ 2009년도 사무직-사무전문직 급여인상안(작성) 4 3 3 7" xfId="24102" xr:uid="{00000000-0005-0000-0000-0000385E0000}"/>
    <cellStyle name="년_■ 0908_사무직_이동_및_사무직_배치계획(案)-최종_★ 2009년도 사무직-사무전문직 급여인상안(작성) 4 3 3 8" xfId="24103" xr:uid="{00000000-0005-0000-0000-0000395E0000}"/>
    <cellStyle name="년_■ 0908_사무직_이동_및_사무직_배치계획(案)-최종_★ 2009년도 사무직-사무전문직 급여인상안(작성) 4 3 4" xfId="24104" xr:uid="{00000000-0005-0000-0000-00003A5E0000}"/>
    <cellStyle name="년_■ 0908_사무직_이동_및_사무직_배치계획(案)-최종_★ 2009년도 사무직-사무전문직 급여인상안(작성) 4 3 4 2" xfId="24105" xr:uid="{00000000-0005-0000-0000-00003B5E0000}"/>
    <cellStyle name="년_■ 0908_사무직_이동_및_사무직_배치계획(案)-최종_★ 2009년도 사무직-사무전문직 급여인상안(작성) 4 3 4 2 2" xfId="24106" xr:uid="{00000000-0005-0000-0000-00003C5E0000}"/>
    <cellStyle name="년_■ 0908_사무직_이동_및_사무직_배치계획(案)-최종_★ 2009년도 사무직-사무전문직 급여인상안(작성) 4 3 4 2 3" xfId="24107" xr:uid="{00000000-0005-0000-0000-00003D5E0000}"/>
    <cellStyle name="년_■ 0908_사무직_이동_및_사무직_배치계획(案)-최종_★ 2009년도 사무직-사무전문직 급여인상안(작성) 4 3 4 2 4" xfId="24108" xr:uid="{00000000-0005-0000-0000-00003E5E0000}"/>
    <cellStyle name="년_■ 0908_사무직_이동_및_사무직_배치계획(案)-최종_★ 2009년도 사무직-사무전문직 급여인상안(작성) 4 3 4 2 5" xfId="24109" xr:uid="{00000000-0005-0000-0000-00003F5E0000}"/>
    <cellStyle name="년_■ 0908_사무직_이동_및_사무직_배치계획(案)-최종_★ 2009년도 사무직-사무전문직 급여인상안(작성) 4 3 4 3" xfId="24110" xr:uid="{00000000-0005-0000-0000-0000405E0000}"/>
    <cellStyle name="년_■ 0908_사무직_이동_및_사무직_배치계획(案)-최종_★ 2009년도 사무직-사무전문직 급여인상안(작성) 4 3 4 3 2" xfId="24111" xr:uid="{00000000-0005-0000-0000-0000415E0000}"/>
    <cellStyle name="년_■ 0908_사무직_이동_및_사무직_배치계획(案)-최종_★ 2009년도 사무직-사무전문직 급여인상안(작성) 4 3 4 3 3" xfId="24112" xr:uid="{00000000-0005-0000-0000-0000425E0000}"/>
    <cellStyle name="년_■ 0908_사무직_이동_및_사무직_배치계획(案)-최종_★ 2009년도 사무직-사무전문직 급여인상안(작성) 4 3 4 3 4" xfId="24113" xr:uid="{00000000-0005-0000-0000-0000435E0000}"/>
    <cellStyle name="년_■ 0908_사무직_이동_및_사무직_배치계획(案)-최종_★ 2009년도 사무직-사무전문직 급여인상안(작성) 4 3 4 3 5" xfId="24114" xr:uid="{00000000-0005-0000-0000-0000445E0000}"/>
    <cellStyle name="년_■ 0908_사무직_이동_및_사무직_배치계획(案)-최종_★ 2009년도 사무직-사무전문직 급여인상안(작성) 4 3 4 4" xfId="24115" xr:uid="{00000000-0005-0000-0000-0000455E0000}"/>
    <cellStyle name="년_■ 0908_사무직_이동_및_사무직_배치계획(案)-최종_★ 2009년도 사무직-사무전문직 급여인상안(작성) 4 3 4 4 2" xfId="24116" xr:uid="{00000000-0005-0000-0000-0000465E0000}"/>
    <cellStyle name="년_■ 0908_사무직_이동_및_사무직_배치계획(案)-최종_★ 2009년도 사무직-사무전문직 급여인상안(작성) 4 3 4 4 3" xfId="24117" xr:uid="{00000000-0005-0000-0000-0000475E0000}"/>
    <cellStyle name="년_■ 0908_사무직_이동_및_사무직_배치계획(案)-최종_★ 2009년도 사무직-사무전문직 급여인상안(작성) 4 3 4 4 4" xfId="24118" xr:uid="{00000000-0005-0000-0000-0000485E0000}"/>
    <cellStyle name="년_■ 0908_사무직_이동_및_사무직_배치계획(案)-최종_★ 2009년도 사무직-사무전문직 급여인상안(작성) 4 3 4 4 5" xfId="24119" xr:uid="{00000000-0005-0000-0000-0000495E0000}"/>
    <cellStyle name="년_■ 0908_사무직_이동_및_사무직_배치계획(案)-최종_★ 2009년도 사무직-사무전문직 급여인상안(작성) 4 3 4 5" xfId="24120" xr:uid="{00000000-0005-0000-0000-00004A5E0000}"/>
    <cellStyle name="년_■ 0908_사무직_이동_및_사무직_배치계획(案)-최종_★ 2009년도 사무직-사무전문직 급여인상안(작성) 4 3 4 6" xfId="24121" xr:uid="{00000000-0005-0000-0000-00004B5E0000}"/>
    <cellStyle name="년_■ 0908_사무직_이동_및_사무직_배치계획(案)-최종_★ 2009년도 사무직-사무전문직 급여인상안(작성) 4 3 4 7" xfId="24122" xr:uid="{00000000-0005-0000-0000-00004C5E0000}"/>
    <cellStyle name="년_■ 0908_사무직_이동_및_사무직_배치계획(案)-최종_★ 2009년도 사무직-사무전문직 급여인상안(작성) 4 3 4 8" xfId="24123" xr:uid="{00000000-0005-0000-0000-00004D5E0000}"/>
    <cellStyle name="년_■ 0908_사무직_이동_및_사무직_배치계획(案)-최종_★ 2009년도 사무직-사무전문직 급여인상안(작성) 4 3 5" xfId="24124" xr:uid="{00000000-0005-0000-0000-00004E5E0000}"/>
    <cellStyle name="년_■ 0908_사무직_이동_및_사무직_배치계획(案)-최종_★ 2009년도 사무직-사무전문직 급여인상안(작성) 4 3 5 2" xfId="24125" xr:uid="{00000000-0005-0000-0000-00004F5E0000}"/>
    <cellStyle name="년_■ 0908_사무직_이동_및_사무직_배치계획(案)-최종_★ 2009년도 사무직-사무전문직 급여인상안(작성) 4 3 5 3" xfId="24126" xr:uid="{00000000-0005-0000-0000-0000505E0000}"/>
    <cellStyle name="년_■ 0908_사무직_이동_및_사무직_배치계획(案)-최종_★ 2009년도 사무직-사무전문직 급여인상안(작성) 4 3 5 4" xfId="24127" xr:uid="{00000000-0005-0000-0000-0000515E0000}"/>
    <cellStyle name="년_■ 0908_사무직_이동_및_사무직_배치계획(案)-최종_★ 2009년도 사무직-사무전문직 급여인상안(작성) 4 3 5 5" xfId="24128" xr:uid="{00000000-0005-0000-0000-0000525E0000}"/>
    <cellStyle name="년_■ 0908_사무직_이동_및_사무직_배치계획(案)-최종_★ 2009년도 사무직-사무전문직 급여인상안(작성) 4 3 6" xfId="24129" xr:uid="{00000000-0005-0000-0000-0000535E0000}"/>
    <cellStyle name="년_■ 0908_사무직_이동_및_사무직_배치계획(案)-최종_★ 2009년도 사무직-사무전문직 급여인상안(작성) 4 3 6 2" xfId="24130" xr:uid="{00000000-0005-0000-0000-0000545E0000}"/>
    <cellStyle name="년_■ 0908_사무직_이동_및_사무직_배치계획(案)-최종_★ 2009년도 사무직-사무전문직 급여인상안(작성) 4 3 6 3" xfId="24131" xr:uid="{00000000-0005-0000-0000-0000555E0000}"/>
    <cellStyle name="년_■ 0908_사무직_이동_및_사무직_배치계획(案)-최종_★ 2009년도 사무직-사무전문직 급여인상안(작성) 4 3 6 4" xfId="24132" xr:uid="{00000000-0005-0000-0000-0000565E0000}"/>
    <cellStyle name="년_■ 0908_사무직_이동_및_사무직_배치계획(案)-최종_★ 2009년도 사무직-사무전문직 급여인상안(작성) 4 3 6 5" xfId="24133" xr:uid="{00000000-0005-0000-0000-0000575E0000}"/>
    <cellStyle name="년_■ 0908_사무직_이동_및_사무직_배치계획(案)-최종_★ 2009년도 사무직-사무전문직 급여인상안(작성) 4 3 7" xfId="24134" xr:uid="{00000000-0005-0000-0000-0000585E0000}"/>
    <cellStyle name="년_■ 0908_사무직_이동_및_사무직_배치계획(案)-최종_★ 2009년도 사무직-사무전문직 급여인상안(작성) 4 3 7 2" xfId="24135" xr:uid="{00000000-0005-0000-0000-0000595E0000}"/>
    <cellStyle name="년_■ 0908_사무직_이동_및_사무직_배치계획(案)-최종_★ 2009년도 사무직-사무전문직 급여인상안(작성) 4 3 7 3" xfId="24136" xr:uid="{00000000-0005-0000-0000-00005A5E0000}"/>
    <cellStyle name="년_■ 0908_사무직_이동_및_사무직_배치계획(案)-최종_★ 2009년도 사무직-사무전문직 급여인상안(작성) 4 3 7 4" xfId="24137" xr:uid="{00000000-0005-0000-0000-00005B5E0000}"/>
    <cellStyle name="년_■ 0908_사무직_이동_및_사무직_배치계획(案)-최종_★ 2009년도 사무직-사무전문직 급여인상안(작성) 4 3 7 5" xfId="24138" xr:uid="{00000000-0005-0000-0000-00005C5E0000}"/>
    <cellStyle name="년_■ 0908_사무직_이동_및_사무직_배치계획(案)-최종_★ 2009년도 사무직-사무전문직 급여인상안(작성) 4 3 8" xfId="24139" xr:uid="{00000000-0005-0000-0000-00005D5E0000}"/>
    <cellStyle name="년_■ 0908_사무직_이동_및_사무직_배치계획(案)-최종_★ 2009년도 사무직-사무전문직 급여인상안(작성) 4 3 9" xfId="24140" xr:uid="{00000000-0005-0000-0000-00005E5E0000}"/>
    <cellStyle name="년_■ 0908_사무직_이동_및_사무직_배치계획(案)-최종_★ 2009년도 사무직-사무전문직 급여인상안(작성) 4 4" xfId="24141" xr:uid="{00000000-0005-0000-0000-00005F5E0000}"/>
    <cellStyle name="년_■ 0908_사무직_이동_및_사무직_배치계획(案)-최종_★ 2009년도 사무직-사무전문직 급여인상안(작성) 4 4 2" xfId="24142" xr:uid="{00000000-0005-0000-0000-0000605E0000}"/>
    <cellStyle name="년_■ 0908_사무직_이동_및_사무직_배치계획(案)-최종_★ 2009년도 사무직-사무전문직 급여인상안(작성) 4 4 2 2" xfId="24143" xr:uid="{00000000-0005-0000-0000-0000615E0000}"/>
    <cellStyle name="년_■ 0908_사무직_이동_및_사무직_배치계획(案)-최종_★ 2009년도 사무직-사무전문직 급여인상안(작성) 4 4 2 3" xfId="24144" xr:uid="{00000000-0005-0000-0000-0000625E0000}"/>
    <cellStyle name="년_■ 0908_사무직_이동_및_사무직_배치계획(案)-최종_★ 2009년도 사무직-사무전문직 급여인상안(작성) 4 4 2 4" xfId="24145" xr:uid="{00000000-0005-0000-0000-0000635E0000}"/>
    <cellStyle name="년_■ 0908_사무직_이동_및_사무직_배치계획(案)-최종_★ 2009년도 사무직-사무전문직 급여인상안(작성) 4 4 2 5" xfId="24146" xr:uid="{00000000-0005-0000-0000-0000645E0000}"/>
    <cellStyle name="년_■ 0908_사무직_이동_및_사무직_배치계획(案)-최종_★ 2009년도 사무직-사무전문직 급여인상안(작성) 4 4 3" xfId="24147" xr:uid="{00000000-0005-0000-0000-0000655E0000}"/>
    <cellStyle name="년_■ 0908_사무직_이동_및_사무직_배치계획(案)-최종_★ 2009년도 사무직-사무전문직 급여인상안(작성) 4 4 3 2" xfId="24148" xr:uid="{00000000-0005-0000-0000-0000665E0000}"/>
    <cellStyle name="년_■ 0908_사무직_이동_및_사무직_배치계획(案)-최종_★ 2009년도 사무직-사무전문직 급여인상안(작성) 4 4 3 3" xfId="24149" xr:uid="{00000000-0005-0000-0000-0000675E0000}"/>
    <cellStyle name="년_■ 0908_사무직_이동_및_사무직_배치계획(案)-최종_★ 2009년도 사무직-사무전문직 급여인상안(작성) 4 4 3 4" xfId="24150" xr:uid="{00000000-0005-0000-0000-0000685E0000}"/>
    <cellStyle name="년_■ 0908_사무직_이동_및_사무직_배치계획(案)-최종_★ 2009년도 사무직-사무전문직 급여인상안(작성) 4 4 3 5" xfId="24151" xr:uid="{00000000-0005-0000-0000-0000695E0000}"/>
    <cellStyle name="년_■ 0908_사무직_이동_및_사무직_배치계획(案)-최종_★ 2009년도 사무직-사무전문직 급여인상안(작성) 4 4 4" xfId="24152" xr:uid="{00000000-0005-0000-0000-00006A5E0000}"/>
    <cellStyle name="년_■ 0908_사무직_이동_및_사무직_배치계획(案)-최종_★ 2009년도 사무직-사무전문직 급여인상안(작성) 4 4 4 2" xfId="24153" xr:uid="{00000000-0005-0000-0000-00006B5E0000}"/>
    <cellStyle name="년_■ 0908_사무직_이동_및_사무직_배치계획(案)-최종_★ 2009년도 사무직-사무전문직 급여인상안(작성) 4 4 4 3" xfId="24154" xr:uid="{00000000-0005-0000-0000-00006C5E0000}"/>
    <cellStyle name="년_■ 0908_사무직_이동_및_사무직_배치계획(案)-최종_★ 2009년도 사무직-사무전문직 급여인상안(작성) 4 4 4 4" xfId="24155" xr:uid="{00000000-0005-0000-0000-00006D5E0000}"/>
    <cellStyle name="년_■ 0908_사무직_이동_및_사무직_배치계획(案)-최종_★ 2009년도 사무직-사무전문직 급여인상안(작성) 4 4 4 5" xfId="24156" xr:uid="{00000000-0005-0000-0000-00006E5E0000}"/>
    <cellStyle name="년_■ 0908_사무직_이동_및_사무직_배치계획(案)-최종_★ 2009년도 사무직-사무전문직 급여인상안(작성) 4 4 5" xfId="24157" xr:uid="{00000000-0005-0000-0000-00006F5E0000}"/>
    <cellStyle name="년_■ 0908_사무직_이동_및_사무직_배치계획(案)-최종_★ 2009년도 사무직-사무전문직 급여인상안(작성) 4 4 6" xfId="24158" xr:uid="{00000000-0005-0000-0000-0000705E0000}"/>
    <cellStyle name="년_■ 0908_사무직_이동_및_사무직_배치계획(案)-최종_★ 2009년도 사무직-사무전문직 급여인상안(작성) 4 4 7" xfId="24159" xr:uid="{00000000-0005-0000-0000-0000715E0000}"/>
    <cellStyle name="년_■ 0908_사무직_이동_및_사무직_배치계획(案)-최종_★ 2009년도 사무직-사무전문직 급여인상안(작성) 4 4 8" xfId="24160" xr:uid="{00000000-0005-0000-0000-0000725E0000}"/>
    <cellStyle name="년_■ 0908_사무직_이동_및_사무직_배치계획(案)-최종_★ 2009년도 사무직-사무전문직 급여인상안(작성) 4 5" xfId="24161" xr:uid="{00000000-0005-0000-0000-0000735E0000}"/>
    <cellStyle name="년_■ 0908_사무직_이동_및_사무직_배치계획(案)-최종_★ 2009년도 사무직-사무전문직 급여인상안(작성) 4 5 2" xfId="24162" xr:uid="{00000000-0005-0000-0000-0000745E0000}"/>
    <cellStyle name="년_■ 0908_사무직_이동_및_사무직_배치계획(案)-최종_★ 2009년도 사무직-사무전문직 급여인상안(작성) 4 5 2 2" xfId="24163" xr:uid="{00000000-0005-0000-0000-0000755E0000}"/>
    <cellStyle name="년_■ 0908_사무직_이동_및_사무직_배치계획(案)-최종_★ 2009년도 사무직-사무전문직 급여인상안(작성) 4 5 2 3" xfId="24164" xr:uid="{00000000-0005-0000-0000-0000765E0000}"/>
    <cellStyle name="년_■ 0908_사무직_이동_및_사무직_배치계획(案)-최종_★ 2009년도 사무직-사무전문직 급여인상안(작성) 4 5 2 4" xfId="24165" xr:uid="{00000000-0005-0000-0000-0000775E0000}"/>
    <cellStyle name="년_■ 0908_사무직_이동_및_사무직_배치계획(案)-최종_★ 2009년도 사무직-사무전문직 급여인상안(작성) 4 5 2 5" xfId="24166" xr:uid="{00000000-0005-0000-0000-0000785E0000}"/>
    <cellStyle name="년_■ 0908_사무직_이동_및_사무직_배치계획(案)-최종_★ 2009년도 사무직-사무전문직 급여인상안(작성) 4 5 3" xfId="24167" xr:uid="{00000000-0005-0000-0000-0000795E0000}"/>
    <cellStyle name="년_■ 0908_사무직_이동_및_사무직_배치계획(案)-최종_★ 2009년도 사무직-사무전문직 급여인상안(작성) 4 5 3 2" xfId="24168" xr:uid="{00000000-0005-0000-0000-00007A5E0000}"/>
    <cellStyle name="년_■ 0908_사무직_이동_및_사무직_배치계획(案)-최종_★ 2009년도 사무직-사무전문직 급여인상안(작성) 4 5 3 3" xfId="24169" xr:uid="{00000000-0005-0000-0000-00007B5E0000}"/>
    <cellStyle name="년_■ 0908_사무직_이동_및_사무직_배치계획(案)-최종_★ 2009년도 사무직-사무전문직 급여인상안(작성) 4 5 3 4" xfId="24170" xr:uid="{00000000-0005-0000-0000-00007C5E0000}"/>
    <cellStyle name="년_■ 0908_사무직_이동_및_사무직_배치계획(案)-최종_★ 2009년도 사무직-사무전문직 급여인상안(작성) 4 5 3 5" xfId="24171" xr:uid="{00000000-0005-0000-0000-00007D5E0000}"/>
    <cellStyle name="년_■ 0908_사무직_이동_및_사무직_배치계획(案)-최종_★ 2009년도 사무직-사무전문직 급여인상안(작성) 4 5 4" xfId="24172" xr:uid="{00000000-0005-0000-0000-00007E5E0000}"/>
    <cellStyle name="년_■ 0908_사무직_이동_및_사무직_배치계획(案)-최종_★ 2009년도 사무직-사무전문직 급여인상안(작성) 4 5 4 2" xfId="24173" xr:uid="{00000000-0005-0000-0000-00007F5E0000}"/>
    <cellStyle name="년_■ 0908_사무직_이동_및_사무직_배치계획(案)-최종_★ 2009년도 사무직-사무전문직 급여인상안(작성) 4 5 4 3" xfId="24174" xr:uid="{00000000-0005-0000-0000-0000805E0000}"/>
    <cellStyle name="년_■ 0908_사무직_이동_및_사무직_배치계획(案)-최종_★ 2009년도 사무직-사무전문직 급여인상안(작성) 4 5 4 4" xfId="24175" xr:uid="{00000000-0005-0000-0000-0000815E0000}"/>
    <cellStyle name="년_■ 0908_사무직_이동_및_사무직_배치계획(案)-최종_★ 2009년도 사무직-사무전문직 급여인상안(작성) 4 5 4 5" xfId="24176" xr:uid="{00000000-0005-0000-0000-0000825E0000}"/>
    <cellStyle name="년_■ 0908_사무직_이동_및_사무직_배치계획(案)-최종_★ 2009년도 사무직-사무전문직 급여인상안(작성) 4 5 5" xfId="24177" xr:uid="{00000000-0005-0000-0000-0000835E0000}"/>
    <cellStyle name="년_■ 0908_사무직_이동_및_사무직_배치계획(案)-최종_★ 2009년도 사무직-사무전문직 급여인상안(작성) 4 5 6" xfId="24178" xr:uid="{00000000-0005-0000-0000-0000845E0000}"/>
    <cellStyle name="년_■ 0908_사무직_이동_및_사무직_배치계획(案)-최종_★ 2009년도 사무직-사무전문직 급여인상안(작성) 4 5 7" xfId="24179" xr:uid="{00000000-0005-0000-0000-0000855E0000}"/>
    <cellStyle name="년_■ 0908_사무직_이동_및_사무직_배치계획(案)-최종_★ 2009년도 사무직-사무전문직 급여인상안(작성) 4 5 8" xfId="24180" xr:uid="{00000000-0005-0000-0000-0000865E0000}"/>
    <cellStyle name="년_■ 0908_사무직_이동_및_사무직_배치계획(案)-최종_★ 2009년도 사무직-사무전문직 급여인상안(작성) 4 6" xfId="24181" xr:uid="{00000000-0005-0000-0000-0000875E0000}"/>
    <cellStyle name="년_■ 0908_사무직_이동_및_사무직_배치계획(案)-최종_★ 2009년도 사무직-사무전문직 급여인상안(작성) 4 6 2" xfId="24182" xr:uid="{00000000-0005-0000-0000-0000885E0000}"/>
    <cellStyle name="년_■ 0908_사무직_이동_및_사무직_배치계획(案)-최종_★ 2009년도 사무직-사무전문직 급여인상안(작성) 4 6 2 2" xfId="24183" xr:uid="{00000000-0005-0000-0000-0000895E0000}"/>
    <cellStyle name="년_■ 0908_사무직_이동_및_사무직_배치계획(案)-최종_★ 2009년도 사무직-사무전문직 급여인상안(작성) 4 6 2 3" xfId="24184" xr:uid="{00000000-0005-0000-0000-00008A5E0000}"/>
    <cellStyle name="년_■ 0908_사무직_이동_및_사무직_배치계획(案)-최종_★ 2009년도 사무직-사무전문직 급여인상안(작성) 4 6 2 4" xfId="24185" xr:uid="{00000000-0005-0000-0000-00008B5E0000}"/>
    <cellStyle name="년_■ 0908_사무직_이동_및_사무직_배치계획(案)-최종_★ 2009년도 사무직-사무전문직 급여인상안(작성) 4 6 2 5" xfId="24186" xr:uid="{00000000-0005-0000-0000-00008C5E0000}"/>
    <cellStyle name="년_■ 0908_사무직_이동_및_사무직_배치계획(案)-최종_★ 2009년도 사무직-사무전문직 급여인상안(작성) 4 6 3" xfId="24187" xr:uid="{00000000-0005-0000-0000-00008D5E0000}"/>
    <cellStyle name="년_■ 0908_사무직_이동_및_사무직_배치계획(案)-최종_★ 2009년도 사무직-사무전문직 급여인상안(작성) 4 6 3 2" xfId="24188" xr:uid="{00000000-0005-0000-0000-00008E5E0000}"/>
    <cellStyle name="년_■ 0908_사무직_이동_및_사무직_배치계획(案)-최종_★ 2009년도 사무직-사무전문직 급여인상안(작성) 4 6 3 3" xfId="24189" xr:uid="{00000000-0005-0000-0000-00008F5E0000}"/>
    <cellStyle name="년_■ 0908_사무직_이동_및_사무직_배치계획(案)-최종_★ 2009년도 사무직-사무전문직 급여인상안(작성) 4 6 3 4" xfId="24190" xr:uid="{00000000-0005-0000-0000-0000905E0000}"/>
    <cellStyle name="년_■ 0908_사무직_이동_및_사무직_배치계획(案)-최종_★ 2009년도 사무직-사무전문직 급여인상안(작성) 4 6 3 5" xfId="24191" xr:uid="{00000000-0005-0000-0000-0000915E0000}"/>
    <cellStyle name="년_■ 0908_사무직_이동_및_사무직_배치계획(案)-최종_★ 2009년도 사무직-사무전문직 급여인상안(작성) 4 6 4" xfId="24192" xr:uid="{00000000-0005-0000-0000-0000925E0000}"/>
    <cellStyle name="년_■ 0908_사무직_이동_및_사무직_배치계획(案)-최종_★ 2009년도 사무직-사무전문직 급여인상안(작성) 4 6 4 2" xfId="24193" xr:uid="{00000000-0005-0000-0000-0000935E0000}"/>
    <cellStyle name="년_■ 0908_사무직_이동_및_사무직_배치계획(案)-최종_★ 2009년도 사무직-사무전문직 급여인상안(작성) 4 6 4 3" xfId="24194" xr:uid="{00000000-0005-0000-0000-0000945E0000}"/>
    <cellStyle name="년_■ 0908_사무직_이동_및_사무직_배치계획(案)-최종_★ 2009년도 사무직-사무전문직 급여인상안(작성) 4 6 4 4" xfId="24195" xr:uid="{00000000-0005-0000-0000-0000955E0000}"/>
    <cellStyle name="년_■ 0908_사무직_이동_및_사무직_배치계획(案)-최종_★ 2009년도 사무직-사무전문직 급여인상안(작성) 4 6 4 5" xfId="24196" xr:uid="{00000000-0005-0000-0000-0000965E0000}"/>
    <cellStyle name="년_■ 0908_사무직_이동_및_사무직_배치계획(案)-최종_★ 2009년도 사무직-사무전문직 급여인상안(작성) 4 6 5" xfId="24197" xr:uid="{00000000-0005-0000-0000-0000975E0000}"/>
    <cellStyle name="년_■ 0908_사무직_이동_및_사무직_배치계획(案)-최종_★ 2009년도 사무직-사무전문직 급여인상안(작성) 4 6 6" xfId="24198" xr:uid="{00000000-0005-0000-0000-0000985E0000}"/>
    <cellStyle name="년_■ 0908_사무직_이동_및_사무직_배치계획(案)-최종_★ 2009년도 사무직-사무전문직 급여인상안(작성) 4 6 7" xfId="24199" xr:uid="{00000000-0005-0000-0000-0000995E0000}"/>
    <cellStyle name="년_■ 0908_사무직_이동_및_사무직_배치계획(案)-최종_★ 2009년도 사무직-사무전문직 급여인상안(작성) 4 6 8" xfId="24200" xr:uid="{00000000-0005-0000-0000-00009A5E0000}"/>
    <cellStyle name="년_■ 0908_사무직_이동_및_사무직_배치계획(案)-최종_★ 2009년도 사무직-사무전문직 급여인상안(작성) 4 7" xfId="24201" xr:uid="{00000000-0005-0000-0000-00009B5E0000}"/>
    <cellStyle name="년_■ 0908_사무직_이동_및_사무직_배치계획(案)-최종_★ 2009년도 사무직-사무전문직 급여인상안(작성) 4 7 2" xfId="24202" xr:uid="{00000000-0005-0000-0000-00009C5E0000}"/>
    <cellStyle name="년_■ 0908_사무직_이동_및_사무직_배치계획(案)-최종_★ 2009년도 사무직-사무전문직 급여인상안(작성) 4 7 3" xfId="24203" xr:uid="{00000000-0005-0000-0000-00009D5E0000}"/>
    <cellStyle name="년_■ 0908_사무직_이동_및_사무직_배치계획(案)-최종_★ 2009년도 사무직-사무전문직 급여인상안(작성) 4 7 4" xfId="24204" xr:uid="{00000000-0005-0000-0000-00009E5E0000}"/>
    <cellStyle name="년_■ 0908_사무직_이동_및_사무직_배치계획(案)-최종_★ 2009년도 사무직-사무전문직 급여인상안(작성) 4 7 5" xfId="24205" xr:uid="{00000000-0005-0000-0000-00009F5E0000}"/>
    <cellStyle name="년_■ 0908_사무직_이동_및_사무직_배치계획(案)-최종_★ 2009년도 사무직-사무전문직 급여인상안(작성) 4 8" xfId="24206" xr:uid="{00000000-0005-0000-0000-0000A05E0000}"/>
    <cellStyle name="년_■ 0908_사무직_이동_및_사무직_배치계획(案)-최종_★ 2009년도 사무직-사무전문직 급여인상안(작성) 4 8 2" xfId="24207" xr:uid="{00000000-0005-0000-0000-0000A15E0000}"/>
    <cellStyle name="년_■ 0908_사무직_이동_및_사무직_배치계획(案)-최종_★ 2009년도 사무직-사무전문직 급여인상안(작성) 4 8 3" xfId="24208" xr:uid="{00000000-0005-0000-0000-0000A25E0000}"/>
    <cellStyle name="년_■ 0908_사무직_이동_및_사무직_배치계획(案)-최종_★ 2009년도 사무직-사무전문직 급여인상안(작성) 4 8 4" xfId="24209" xr:uid="{00000000-0005-0000-0000-0000A35E0000}"/>
    <cellStyle name="년_■ 0908_사무직_이동_및_사무직_배치계획(案)-최종_★ 2009년도 사무직-사무전문직 급여인상안(작성) 4 8 5" xfId="24210" xr:uid="{00000000-0005-0000-0000-0000A45E0000}"/>
    <cellStyle name="년_■ 0908_사무직_이동_및_사무직_배치계획(案)-최종_★ 2009년도 사무직-사무전문직 급여인상안(작성) 4 9" xfId="24211" xr:uid="{00000000-0005-0000-0000-0000A55E0000}"/>
    <cellStyle name="년_■ 0908_사무직_이동_및_사무직_배치계획(案)-최종_★ 2009년도 사무직-사무전문직 급여인상안(작성) 4 9 2" xfId="24212" xr:uid="{00000000-0005-0000-0000-0000A65E0000}"/>
    <cellStyle name="년_■ 0908_사무직_이동_및_사무직_배치계획(案)-최종_★ 2009년도 사무직-사무전문직 급여인상안(작성) 4 9 3" xfId="24213" xr:uid="{00000000-0005-0000-0000-0000A75E0000}"/>
    <cellStyle name="년_■ 0908_사무직_이동_및_사무직_배치계획(案)-최종_★ 2009년도 사무직-사무전문직 급여인상안(작성) 4 9 4" xfId="24214" xr:uid="{00000000-0005-0000-0000-0000A85E0000}"/>
    <cellStyle name="년_■ 0908_사무직_이동_및_사무직_배치계획(案)-최종_★ 2009년도 사무직-사무전문직 급여인상안(작성) 4 9 5" xfId="24215" xr:uid="{00000000-0005-0000-0000-0000A95E0000}"/>
    <cellStyle name="년_■ 0908_사무직_이동_및_사무직_배치계획(案)-최종_★ 2009년도 사무직-사무전문직 급여인상안(작성) 5" xfId="24216" xr:uid="{00000000-0005-0000-0000-0000AA5E0000}"/>
    <cellStyle name="년_■ 0908_사무직_이동_및_사무직_배치계획(案)-최종_★ 2009년도 사무직-사무전문직 급여인상안(작성) 5 10" xfId="24217" xr:uid="{00000000-0005-0000-0000-0000AB5E0000}"/>
    <cellStyle name="년_■ 0908_사무직_이동_및_사무직_배치계획(案)-최종_★ 2009년도 사무직-사무전문직 급여인상안(작성) 5 11" xfId="24218" xr:uid="{00000000-0005-0000-0000-0000AC5E0000}"/>
    <cellStyle name="년_■ 0908_사무직_이동_및_사무직_배치계획(案)-최종_★ 2009년도 사무직-사무전문직 급여인상안(작성) 5 2" xfId="24219" xr:uid="{00000000-0005-0000-0000-0000AD5E0000}"/>
    <cellStyle name="년_■ 0908_사무직_이동_및_사무직_배치계획(案)-최종_★ 2009년도 사무직-사무전문직 급여인상안(작성) 5 2 2" xfId="24220" xr:uid="{00000000-0005-0000-0000-0000AE5E0000}"/>
    <cellStyle name="년_■ 0908_사무직_이동_및_사무직_배치계획(案)-최종_★ 2009년도 사무직-사무전문직 급여인상안(작성) 5 2 2 2" xfId="24221" xr:uid="{00000000-0005-0000-0000-0000AF5E0000}"/>
    <cellStyle name="년_■ 0908_사무직_이동_및_사무직_배치계획(案)-최종_★ 2009년도 사무직-사무전문직 급여인상안(작성) 5 2 2 3" xfId="24222" xr:uid="{00000000-0005-0000-0000-0000B05E0000}"/>
    <cellStyle name="년_■ 0908_사무직_이동_및_사무직_배치계획(案)-최종_★ 2009년도 사무직-사무전문직 급여인상안(작성) 5 2 2 4" xfId="24223" xr:uid="{00000000-0005-0000-0000-0000B15E0000}"/>
    <cellStyle name="년_■ 0908_사무직_이동_및_사무직_배치계획(案)-최종_★ 2009년도 사무직-사무전문직 급여인상안(작성) 5 2 2 5" xfId="24224" xr:uid="{00000000-0005-0000-0000-0000B25E0000}"/>
    <cellStyle name="년_■ 0908_사무직_이동_및_사무직_배치계획(案)-최종_★ 2009년도 사무직-사무전문직 급여인상안(작성) 5 2 3" xfId="24225" xr:uid="{00000000-0005-0000-0000-0000B35E0000}"/>
    <cellStyle name="년_■ 0908_사무직_이동_및_사무직_배치계획(案)-최종_★ 2009년도 사무직-사무전문직 급여인상안(작성) 5 2 3 2" xfId="24226" xr:uid="{00000000-0005-0000-0000-0000B45E0000}"/>
    <cellStyle name="년_■ 0908_사무직_이동_및_사무직_배치계획(案)-최종_★ 2009년도 사무직-사무전문직 급여인상안(작성) 5 2 3 3" xfId="24227" xr:uid="{00000000-0005-0000-0000-0000B55E0000}"/>
    <cellStyle name="년_■ 0908_사무직_이동_및_사무직_배치계획(案)-최종_★ 2009년도 사무직-사무전문직 급여인상안(작성) 5 2 3 4" xfId="24228" xr:uid="{00000000-0005-0000-0000-0000B65E0000}"/>
    <cellStyle name="년_■ 0908_사무직_이동_및_사무직_배치계획(案)-최종_★ 2009년도 사무직-사무전문직 급여인상안(작성) 5 2 3 5" xfId="24229" xr:uid="{00000000-0005-0000-0000-0000B75E0000}"/>
    <cellStyle name="년_■ 0908_사무직_이동_및_사무직_배치계획(案)-최종_★ 2009년도 사무직-사무전문직 급여인상안(작성) 5 2 4" xfId="24230" xr:uid="{00000000-0005-0000-0000-0000B85E0000}"/>
    <cellStyle name="년_■ 0908_사무직_이동_및_사무직_배치계획(案)-최종_★ 2009년도 사무직-사무전문직 급여인상안(작성) 5 2 4 2" xfId="24231" xr:uid="{00000000-0005-0000-0000-0000B95E0000}"/>
    <cellStyle name="년_■ 0908_사무직_이동_및_사무직_배치계획(案)-최종_★ 2009년도 사무직-사무전문직 급여인상안(작성) 5 2 4 3" xfId="24232" xr:uid="{00000000-0005-0000-0000-0000BA5E0000}"/>
    <cellStyle name="년_■ 0908_사무직_이동_및_사무직_배치계획(案)-최종_★ 2009년도 사무직-사무전문직 급여인상안(작성) 5 2 4 4" xfId="24233" xr:uid="{00000000-0005-0000-0000-0000BB5E0000}"/>
    <cellStyle name="년_■ 0908_사무직_이동_및_사무직_배치계획(案)-최종_★ 2009년도 사무직-사무전문직 급여인상안(작성) 5 2 4 5" xfId="24234" xr:uid="{00000000-0005-0000-0000-0000BC5E0000}"/>
    <cellStyle name="년_■ 0908_사무직_이동_및_사무직_배치계획(案)-최종_★ 2009년도 사무직-사무전문직 급여인상안(작성) 5 2 5" xfId="24235" xr:uid="{00000000-0005-0000-0000-0000BD5E0000}"/>
    <cellStyle name="년_■ 0908_사무직_이동_및_사무직_배치계획(案)-최종_★ 2009년도 사무직-사무전문직 급여인상안(작성) 5 2 6" xfId="24236" xr:uid="{00000000-0005-0000-0000-0000BE5E0000}"/>
    <cellStyle name="년_■ 0908_사무직_이동_및_사무직_배치계획(案)-최종_★ 2009년도 사무직-사무전문직 급여인상안(작성) 5 2 7" xfId="24237" xr:uid="{00000000-0005-0000-0000-0000BF5E0000}"/>
    <cellStyle name="년_■ 0908_사무직_이동_및_사무직_배치계획(案)-최종_★ 2009년도 사무직-사무전문직 급여인상안(작성) 5 2 8" xfId="24238" xr:uid="{00000000-0005-0000-0000-0000C05E0000}"/>
    <cellStyle name="년_■ 0908_사무직_이동_및_사무직_배치계획(案)-최종_★ 2009년도 사무직-사무전문직 급여인상안(작성) 5 3" xfId="24239" xr:uid="{00000000-0005-0000-0000-0000C15E0000}"/>
    <cellStyle name="년_■ 0908_사무직_이동_및_사무직_배치계획(案)-최종_★ 2009년도 사무직-사무전문직 급여인상안(작성) 5 3 2" xfId="24240" xr:uid="{00000000-0005-0000-0000-0000C25E0000}"/>
    <cellStyle name="년_■ 0908_사무직_이동_및_사무직_배치계획(案)-최종_★ 2009년도 사무직-사무전문직 급여인상안(작성) 5 3 2 2" xfId="24241" xr:uid="{00000000-0005-0000-0000-0000C35E0000}"/>
    <cellStyle name="년_■ 0908_사무직_이동_및_사무직_배치계획(案)-최종_★ 2009년도 사무직-사무전문직 급여인상안(작성) 5 3 2 3" xfId="24242" xr:uid="{00000000-0005-0000-0000-0000C45E0000}"/>
    <cellStyle name="년_■ 0908_사무직_이동_및_사무직_배치계획(案)-최종_★ 2009년도 사무직-사무전문직 급여인상안(작성) 5 3 2 4" xfId="24243" xr:uid="{00000000-0005-0000-0000-0000C55E0000}"/>
    <cellStyle name="년_■ 0908_사무직_이동_및_사무직_배치계획(案)-최종_★ 2009년도 사무직-사무전문직 급여인상안(작성) 5 3 2 5" xfId="24244" xr:uid="{00000000-0005-0000-0000-0000C65E0000}"/>
    <cellStyle name="년_■ 0908_사무직_이동_및_사무직_배치계획(案)-최종_★ 2009년도 사무직-사무전문직 급여인상안(작성) 5 3 3" xfId="24245" xr:uid="{00000000-0005-0000-0000-0000C75E0000}"/>
    <cellStyle name="년_■ 0908_사무직_이동_및_사무직_배치계획(案)-최종_★ 2009년도 사무직-사무전문직 급여인상안(작성) 5 3 3 2" xfId="24246" xr:uid="{00000000-0005-0000-0000-0000C85E0000}"/>
    <cellStyle name="년_■ 0908_사무직_이동_및_사무직_배치계획(案)-최종_★ 2009년도 사무직-사무전문직 급여인상안(작성) 5 3 3 3" xfId="24247" xr:uid="{00000000-0005-0000-0000-0000C95E0000}"/>
    <cellStyle name="년_■ 0908_사무직_이동_및_사무직_배치계획(案)-최종_★ 2009년도 사무직-사무전문직 급여인상안(작성) 5 3 3 4" xfId="24248" xr:uid="{00000000-0005-0000-0000-0000CA5E0000}"/>
    <cellStyle name="년_■ 0908_사무직_이동_및_사무직_배치계획(案)-최종_★ 2009년도 사무직-사무전문직 급여인상안(작성) 5 3 3 5" xfId="24249" xr:uid="{00000000-0005-0000-0000-0000CB5E0000}"/>
    <cellStyle name="년_■ 0908_사무직_이동_및_사무직_배치계획(案)-최종_★ 2009년도 사무직-사무전문직 급여인상안(작성) 5 3 4" xfId="24250" xr:uid="{00000000-0005-0000-0000-0000CC5E0000}"/>
    <cellStyle name="년_■ 0908_사무직_이동_및_사무직_배치계획(案)-최종_★ 2009년도 사무직-사무전문직 급여인상안(작성) 5 3 4 2" xfId="24251" xr:uid="{00000000-0005-0000-0000-0000CD5E0000}"/>
    <cellStyle name="년_■ 0908_사무직_이동_및_사무직_배치계획(案)-최종_★ 2009년도 사무직-사무전문직 급여인상안(작성) 5 3 4 3" xfId="24252" xr:uid="{00000000-0005-0000-0000-0000CE5E0000}"/>
    <cellStyle name="년_■ 0908_사무직_이동_및_사무직_배치계획(案)-최종_★ 2009년도 사무직-사무전문직 급여인상안(작성) 5 3 4 4" xfId="24253" xr:uid="{00000000-0005-0000-0000-0000CF5E0000}"/>
    <cellStyle name="년_■ 0908_사무직_이동_및_사무직_배치계획(案)-최종_★ 2009년도 사무직-사무전문직 급여인상안(작성) 5 3 4 5" xfId="24254" xr:uid="{00000000-0005-0000-0000-0000D05E0000}"/>
    <cellStyle name="년_■ 0908_사무직_이동_및_사무직_배치계획(案)-최종_★ 2009년도 사무직-사무전문직 급여인상안(작성) 5 3 5" xfId="24255" xr:uid="{00000000-0005-0000-0000-0000D15E0000}"/>
    <cellStyle name="년_■ 0908_사무직_이동_및_사무직_배치계획(案)-최종_★ 2009년도 사무직-사무전문직 급여인상안(작성) 5 3 6" xfId="24256" xr:uid="{00000000-0005-0000-0000-0000D25E0000}"/>
    <cellStyle name="년_■ 0908_사무직_이동_및_사무직_배치계획(案)-최종_★ 2009년도 사무직-사무전문직 급여인상안(작성) 5 3 7" xfId="24257" xr:uid="{00000000-0005-0000-0000-0000D35E0000}"/>
    <cellStyle name="년_■ 0908_사무직_이동_및_사무직_배치계획(案)-최종_★ 2009년도 사무직-사무전문직 급여인상안(작성) 5 3 8" xfId="24258" xr:uid="{00000000-0005-0000-0000-0000D45E0000}"/>
    <cellStyle name="년_■ 0908_사무직_이동_및_사무직_배치계획(案)-최종_★ 2009년도 사무직-사무전문직 급여인상안(작성) 5 4" xfId="24259" xr:uid="{00000000-0005-0000-0000-0000D55E0000}"/>
    <cellStyle name="년_■ 0908_사무직_이동_및_사무직_배치계획(案)-최종_★ 2009년도 사무직-사무전문직 급여인상안(작성) 5 4 2" xfId="24260" xr:uid="{00000000-0005-0000-0000-0000D65E0000}"/>
    <cellStyle name="년_■ 0908_사무직_이동_및_사무직_배치계획(案)-최종_★ 2009년도 사무직-사무전문직 급여인상안(작성) 5 4 2 2" xfId="24261" xr:uid="{00000000-0005-0000-0000-0000D75E0000}"/>
    <cellStyle name="년_■ 0908_사무직_이동_및_사무직_배치계획(案)-최종_★ 2009년도 사무직-사무전문직 급여인상안(작성) 5 4 2 3" xfId="24262" xr:uid="{00000000-0005-0000-0000-0000D85E0000}"/>
    <cellStyle name="년_■ 0908_사무직_이동_및_사무직_배치계획(案)-최종_★ 2009년도 사무직-사무전문직 급여인상안(작성) 5 4 2 4" xfId="24263" xr:uid="{00000000-0005-0000-0000-0000D95E0000}"/>
    <cellStyle name="년_■ 0908_사무직_이동_및_사무직_배치계획(案)-최종_★ 2009년도 사무직-사무전문직 급여인상안(작성) 5 4 2 5" xfId="24264" xr:uid="{00000000-0005-0000-0000-0000DA5E0000}"/>
    <cellStyle name="년_■ 0908_사무직_이동_및_사무직_배치계획(案)-최종_★ 2009년도 사무직-사무전문직 급여인상안(작성) 5 4 3" xfId="24265" xr:uid="{00000000-0005-0000-0000-0000DB5E0000}"/>
    <cellStyle name="년_■ 0908_사무직_이동_및_사무직_배치계획(案)-최종_★ 2009년도 사무직-사무전문직 급여인상안(작성) 5 4 3 2" xfId="24266" xr:uid="{00000000-0005-0000-0000-0000DC5E0000}"/>
    <cellStyle name="년_■ 0908_사무직_이동_및_사무직_배치계획(案)-최종_★ 2009년도 사무직-사무전문직 급여인상안(작성) 5 4 3 3" xfId="24267" xr:uid="{00000000-0005-0000-0000-0000DD5E0000}"/>
    <cellStyle name="년_■ 0908_사무직_이동_및_사무직_배치계획(案)-최종_★ 2009년도 사무직-사무전문직 급여인상안(작성) 5 4 3 4" xfId="24268" xr:uid="{00000000-0005-0000-0000-0000DE5E0000}"/>
    <cellStyle name="년_■ 0908_사무직_이동_및_사무직_배치계획(案)-최종_★ 2009년도 사무직-사무전문직 급여인상안(작성) 5 4 3 5" xfId="24269" xr:uid="{00000000-0005-0000-0000-0000DF5E0000}"/>
    <cellStyle name="년_■ 0908_사무직_이동_및_사무직_배치계획(案)-최종_★ 2009년도 사무직-사무전문직 급여인상안(작성) 5 4 4" xfId="24270" xr:uid="{00000000-0005-0000-0000-0000E05E0000}"/>
    <cellStyle name="년_■ 0908_사무직_이동_및_사무직_배치계획(案)-최종_★ 2009년도 사무직-사무전문직 급여인상안(작성) 5 4 4 2" xfId="24271" xr:uid="{00000000-0005-0000-0000-0000E15E0000}"/>
    <cellStyle name="년_■ 0908_사무직_이동_및_사무직_배치계획(案)-최종_★ 2009년도 사무직-사무전문직 급여인상안(작성) 5 4 4 3" xfId="24272" xr:uid="{00000000-0005-0000-0000-0000E25E0000}"/>
    <cellStyle name="년_■ 0908_사무직_이동_및_사무직_배치계획(案)-최종_★ 2009년도 사무직-사무전문직 급여인상안(작성) 5 4 4 4" xfId="24273" xr:uid="{00000000-0005-0000-0000-0000E35E0000}"/>
    <cellStyle name="년_■ 0908_사무직_이동_및_사무직_배치계획(案)-최종_★ 2009년도 사무직-사무전문직 급여인상안(작성) 5 4 4 5" xfId="24274" xr:uid="{00000000-0005-0000-0000-0000E45E0000}"/>
    <cellStyle name="년_■ 0908_사무직_이동_및_사무직_배치계획(案)-최종_★ 2009년도 사무직-사무전문직 급여인상안(작성) 5 4 5" xfId="24275" xr:uid="{00000000-0005-0000-0000-0000E55E0000}"/>
    <cellStyle name="년_■ 0908_사무직_이동_및_사무직_배치계획(案)-최종_★ 2009년도 사무직-사무전문직 급여인상안(작성) 5 4 6" xfId="24276" xr:uid="{00000000-0005-0000-0000-0000E65E0000}"/>
    <cellStyle name="년_■ 0908_사무직_이동_및_사무직_배치계획(案)-최종_★ 2009년도 사무직-사무전문직 급여인상안(작성) 5 4 7" xfId="24277" xr:uid="{00000000-0005-0000-0000-0000E75E0000}"/>
    <cellStyle name="년_■ 0908_사무직_이동_및_사무직_배치계획(案)-최종_★ 2009년도 사무직-사무전문직 급여인상안(작성) 5 4 8" xfId="24278" xr:uid="{00000000-0005-0000-0000-0000E85E0000}"/>
    <cellStyle name="년_■ 0908_사무직_이동_및_사무직_배치계획(案)-최종_★ 2009년도 사무직-사무전문직 급여인상안(작성) 5 5" xfId="24279" xr:uid="{00000000-0005-0000-0000-0000E95E0000}"/>
    <cellStyle name="년_■ 0908_사무직_이동_및_사무직_배치계획(案)-최종_★ 2009년도 사무직-사무전문직 급여인상안(작성) 5 5 2" xfId="24280" xr:uid="{00000000-0005-0000-0000-0000EA5E0000}"/>
    <cellStyle name="년_■ 0908_사무직_이동_및_사무직_배치계획(案)-최종_★ 2009년도 사무직-사무전문직 급여인상안(작성) 5 5 3" xfId="24281" xr:uid="{00000000-0005-0000-0000-0000EB5E0000}"/>
    <cellStyle name="년_■ 0908_사무직_이동_및_사무직_배치계획(案)-최종_★ 2009년도 사무직-사무전문직 급여인상안(작성) 5 5 4" xfId="24282" xr:uid="{00000000-0005-0000-0000-0000EC5E0000}"/>
    <cellStyle name="년_■ 0908_사무직_이동_및_사무직_배치계획(案)-최종_★ 2009년도 사무직-사무전문직 급여인상안(작성) 5 5 5" xfId="24283" xr:uid="{00000000-0005-0000-0000-0000ED5E0000}"/>
    <cellStyle name="년_■ 0908_사무직_이동_및_사무직_배치계획(案)-최종_★ 2009년도 사무직-사무전문직 급여인상안(작성) 5 6" xfId="24284" xr:uid="{00000000-0005-0000-0000-0000EE5E0000}"/>
    <cellStyle name="년_■ 0908_사무직_이동_및_사무직_배치계획(案)-최종_★ 2009년도 사무직-사무전문직 급여인상안(작성) 5 6 2" xfId="24285" xr:uid="{00000000-0005-0000-0000-0000EF5E0000}"/>
    <cellStyle name="년_■ 0908_사무직_이동_및_사무직_배치계획(案)-최종_★ 2009년도 사무직-사무전문직 급여인상안(작성) 5 6 3" xfId="24286" xr:uid="{00000000-0005-0000-0000-0000F05E0000}"/>
    <cellStyle name="년_■ 0908_사무직_이동_및_사무직_배치계획(案)-최종_★ 2009년도 사무직-사무전문직 급여인상안(작성) 5 6 4" xfId="24287" xr:uid="{00000000-0005-0000-0000-0000F15E0000}"/>
    <cellStyle name="년_■ 0908_사무직_이동_및_사무직_배치계획(案)-최종_★ 2009년도 사무직-사무전문직 급여인상안(작성) 5 6 5" xfId="24288" xr:uid="{00000000-0005-0000-0000-0000F25E0000}"/>
    <cellStyle name="년_■ 0908_사무직_이동_및_사무직_배치계획(案)-최종_★ 2009년도 사무직-사무전문직 급여인상안(작성) 5 7" xfId="24289" xr:uid="{00000000-0005-0000-0000-0000F35E0000}"/>
    <cellStyle name="년_■ 0908_사무직_이동_및_사무직_배치계획(案)-최종_★ 2009년도 사무직-사무전문직 급여인상안(작성) 5 7 2" xfId="24290" xr:uid="{00000000-0005-0000-0000-0000F45E0000}"/>
    <cellStyle name="년_■ 0908_사무직_이동_및_사무직_배치계획(案)-최종_★ 2009년도 사무직-사무전문직 급여인상안(작성) 5 7 3" xfId="24291" xr:uid="{00000000-0005-0000-0000-0000F55E0000}"/>
    <cellStyle name="년_■ 0908_사무직_이동_및_사무직_배치계획(案)-최종_★ 2009년도 사무직-사무전문직 급여인상안(작성) 5 7 4" xfId="24292" xr:uid="{00000000-0005-0000-0000-0000F65E0000}"/>
    <cellStyle name="년_■ 0908_사무직_이동_및_사무직_배치계획(案)-최종_★ 2009년도 사무직-사무전문직 급여인상안(작성) 5 7 5" xfId="24293" xr:uid="{00000000-0005-0000-0000-0000F75E0000}"/>
    <cellStyle name="년_■ 0908_사무직_이동_및_사무직_배치계획(案)-최종_★ 2009년도 사무직-사무전문직 급여인상안(작성) 5 8" xfId="24294" xr:uid="{00000000-0005-0000-0000-0000F85E0000}"/>
    <cellStyle name="년_■ 0908_사무직_이동_및_사무직_배치계획(案)-최종_★ 2009년도 사무직-사무전문직 급여인상안(작성) 5 9" xfId="24295" xr:uid="{00000000-0005-0000-0000-0000F95E0000}"/>
    <cellStyle name="년_■ 0908_사무직_이동_및_사무직_배치계획(案)-최종_★ 2009년도 사무직-사무전문직 급여인상안(작성) 6" xfId="24296" xr:uid="{00000000-0005-0000-0000-0000FA5E0000}"/>
    <cellStyle name="년_■ 0908_사무직_이동_및_사무직_배치계획(案)-최종_★ 2009년도 사무직-사무전문직 급여인상안(작성) 6 10" xfId="24297" xr:uid="{00000000-0005-0000-0000-0000FB5E0000}"/>
    <cellStyle name="년_■ 0908_사무직_이동_및_사무직_배치계획(案)-최종_★ 2009년도 사무직-사무전문직 급여인상안(작성) 6 11" xfId="24298" xr:uid="{00000000-0005-0000-0000-0000FC5E0000}"/>
    <cellStyle name="년_■ 0908_사무직_이동_및_사무직_배치계획(案)-최종_★ 2009년도 사무직-사무전문직 급여인상안(작성) 6 2" xfId="24299" xr:uid="{00000000-0005-0000-0000-0000FD5E0000}"/>
    <cellStyle name="년_■ 0908_사무직_이동_및_사무직_배치계획(案)-최종_★ 2009년도 사무직-사무전문직 급여인상안(작성) 6 2 2" xfId="24300" xr:uid="{00000000-0005-0000-0000-0000FE5E0000}"/>
    <cellStyle name="년_■ 0908_사무직_이동_및_사무직_배치계획(案)-최종_★ 2009년도 사무직-사무전문직 급여인상안(작성) 6 2 2 2" xfId="24301" xr:uid="{00000000-0005-0000-0000-0000FF5E0000}"/>
    <cellStyle name="년_■ 0908_사무직_이동_및_사무직_배치계획(案)-최종_★ 2009년도 사무직-사무전문직 급여인상안(작성) 6 2 2 3" xfId="24302" xr:uid="{00000000-0005-0000-0000-0000005F0000}"/>
    <cellStyle name="년_■ 0908_사무직_이동_및_사무직_배치계획(案)-최종_★ 2009년도 사무직-사무전문직 급여인상안(작성) 6 2 2 4" xfId="24303" xr:uid="{00000000-0005-0000-0000-0000015F0000}"/>
    <cellStyle name="년_■ 0908_사무직_이동_및_사무직_배치계획(案)-최종_★ 2009년도 사무직-사무전문직 급여인상안(작성) 6 2 2 5" xfId="24304" xr:uid="{00000000-0005-0000-0000-0000025F0000}"/>
    <cellStyle name="년_■ 0908_사무직_이동_및_사무직_배치계획(案)-최종_★ 2009년도 사무직-사무전문직 급여인상안(작성) 6 2 3" xfId="24305" xr:uid="{00000000-0005-0000-0000-0000035F0000}"/>
    <cellStyle name="년_■ 0908_사무직_이동_및_사무직_배치계획(案)-최종_★ 2009년도 사무직-사무전문직 급여인상안(작성) 6 2 3 2" xfId="24306" xr:uid="{00000000-0005-0000-0000-0000045F0000}"/>
    <cellStyle name="년_■ 0908_사무직_이동_및_사무직_배치계획(案)-최종_★ 2009년도 사무직-사무전문직 급여인상안(작성) 6 2 3 3" xfId="24307" xr:uid="{00000000-0005-0000-0000-0000055F0000}"/>
    <cellStyle name="년_■ 0908_사무직_이동_및_사무직_배치계획(案)-최종_★ 2009년도 사무직-사무전문직 급여인상안(작성) 6 2 3 4" xfId="24308" xr:uid="{00000000-0005-0000-0000-0000065F0000}"/>
    <cellStyle name="년_■ 0908_사무직_이동_및_사무직_배치계획(案)-최종_★ 2009년도 사무직-사무전문직 급여인상안(작성) 6 2 3 5" xfId="24309" xr:uid="{00000000-0005-0000-0000-0000075F0000}"/>
    <cellStyle name="년_■ 0908_사무직_이동_및_사무직_배치계획(案)-최종_★ 2009년도 사무직-사무전문직 급여인상안(작성) 6 2 4" xfId="24310" xr:uid="{00000000-0005-0000-0000-0000085F0000}"/>
    <cellStyle name="년_■ 0908_사무직_이동_및_사무직_배치계획(案)-최종_★ 2009년도 사무직-사무전문직 급여인상안(작성) 6 2 4 2" xfId="24311" xr:uid="{00000000-0005-0000-0000-0000095F0000}"/>
    <cellStyle name="년_■ 0908_사무직_이동_및_사무직_배치계획(案)-최종_★ 2009년도 사무직-사무전문직 급여인상안(작성) 6 2 4 3" xfId="24312" xr:uid="{00000000-0005-0000-0000-00000A5F0000}"/>
    <cellStyle name="년_■ 0908_사무직_이동_및_사무직_배치계획(案)-최종_★ 2009년도 사무직-사무전문직 급여인상안(작성) 6 2 4 4" xfId="24313" xr:uid="{00000000-0005-0000-0000-00000B5F0000}"/>
    <cellStyle name="년_■ 0908_사무직_이동_및_사무직_배치계획(案)-최종_★ 2009년도 사무직-사무전문직 급여인상안(작성) 6 2 4 5" xfId="24314" xr:uid="{00000000-0005-0000-0000-00000C5F0000}"/>
    <cellStyle name="년_■ 0908_사무직_이동_및_사무직_배치계획(案)-최종_★ 2009년도 사무직-사무전문직 급여인상안(작성) 6 2 5" xfId="24315" xr:uid="{00000000-0005-0000-0000-00000D5F0000}"/>
    <cellStyle name="년_■ 0908_사무직_이동_및_사무직_배치계획(案)-최종_★ 2009년도 사무직-사무전문직 급여인상안(작성) 6 2 6" xfId="24316" xr:uid="{00000000-0005-0000-0000-00000E5F0000}"/>
    <cellStyle name="년_■ 0908_사무직_이동_및_사무직_배치계획(案)-최종_★ 2009년도 사무직-사무전문직 급여인상안(작성) 6 2 7" xfId="24317" xr:uid="{00000000-0005-0000-0000-00000F5F0000}"/>
    <cellStyle name="년_■ 0908_사무직_이동_및_사무직_배치계획(案)-최종_★ 2009년도 사무직-사무전문직 급여인상안(작성) 6 2 8" xfId="24318" xr:uid="{00000000-0005-0000-0000-0000105F0000}"/>
    <cellStyle name="년_■ 0908_사무직_이동_및_사무직_배치계획(案)-최종_★ 2009년도 사무직-사무전문직 급여인상안(작성) 6 3" xfId="24319" xr:uid="{00000000-0005-0000-0000-0000115F0000}"/>
    <cellStyle name="년_■ 0908_사무직_이동_및_사무직_배치계획(案)-최종_★ 2009년도 사무직-사무전문직 급여인상안(작성) 6 3 2" xfId="24320" xr:uid="{00000000-0005-0000-0000-0000125F0000}"/>
    <cellStyle name="년_■ 0908_사무직_이동_및_사무직_배치계획(案)-최종_★ 2009년도 사무직-사무전문직 급여인상안(작성) 6 3 2 2" xfId="24321" xr:uid="{00000000-0005-0000-0000-0000135F0000}"/>
    <cellStyle name="년_■ 0908_사무직_이동_및_사무직_배치계획(案)-최종_★ 2009년도 사무직-사무전문직 급여인상안(작성) 6 3 2 3" xfId="24322" xr:uid="{00000000-0005-0000-0000-0000145F0000}"/>
    <cellStyle name="년_■ 0908_사무직_이동_및_사무직_배치계획(案)-최종_★ 2009년도 사무직-사무전문직 급여인상안(작성) 6 3 2 4" xfId="24323" xr:uid="{00000000-0005-0000-0000-0000155F0000}"/>
    <cellStyle name="년_■ 0908_사무직_이동_및_사무직_배치계획(案)-최종_★ 2009년도 사무직-사무전문직 급여인상안(작성) 6 3 2 5" xfId="24324" xr:uid="{00000000-0005-0000-0000-0000165F0000}"/>
    <cellStyle name="년_■ 0908_사무직_이동_및_사무직_배치계획(案)-최종_★ 2009년도 사무직-사무전문직 급여인상안(작성) 6 3 3" xfId="24325" xr:uid="{00000000-0005-0000-0000-0000175F0000}"/>
    <cellStyle name="년_■ 0908_사무직_이동_및_사무직_배치계획(案)-최종_★ 2009년도 사무직-사무전문직 급여인상안(작성) 6 3 3 2" xfId="24326" xr:uid="{00000000-0005-0000-0000-0000185F0000}"/>
    <cellStyle name="년_■ 0908_사무직_이동_및_사무직_배치계획(案)-최종_★ 2009년도 사무직-사무전문직 급여인상안(작성) 6 3 3 3" xfId="24327" xr:uid="{00000000-0005-0000-0000-0000195F0000}"/>
    <cellStyle name="년_■ 0908_사무직_이동_및_사무직_배치계획(案)-최종_★ 2009년도 사무직-사무전문직 급여인상안(작성) 6 3 3 4" xfId="24328" xr:uid="{00000000-0005-0000-0000-00001A5F0000}"/>
    <cellStyle name="년_■ 0908_사무직_이동_및_사무직_배치계획(案)-최종_★ 2009년도 사무직-사무전문직 급여인상안(작성) 6 3 3 5" xfId="24329" xr:uid="{00000000-0005-0000-0000-00001B5F0000}"/>
    <cellStyle name="년_■ 0908_사무직_이동_및_사무직_배치계획(案)-최종_★ 2009년도 사무직-사무전문직 급여인상안(작성) 6 3 4" xfId="24330" xr:uid="{00000000-0005-0000-0000-00001C5F0000}"/>
    <cellStyle name="년_■ 0908_사무직_이동_및_사무직_배치계획(案)-최종_★ 2009년도 사무직-사무전문직 급여인상안(작성) 6 3 4 2" xfId="24331" xr:uid="{00000000-0005-0000-0000-00001D5F0000}"/>
    <cellStyle name="년_■ 0908_사무직_이동_및_사무직_배치계획(案)-최종_★ 2009년도 사무직-사무전문직 급여인상안(작성) 6 3 4 3" xfId="24332" xr:uid="{00000000-0005-0000-0000-00001E5F0000}"/>
    <cellStyle name="년_■ 0908_사무직_이동_및_사무직_배치계획(案)-최종_★ 2009년도 사무직-사무전문직 급여인상안(작성) 6 3 4 4" xfId="24333" xr:uid="{00000000-0005-0000-0000-00001F5F0000}"/>
    <cellStyle name="년_■ 0908_사무직_이동_및_사무직_배치계획(案)-최종_★ 2009년도 사무직-사무전문직 급여인상안(작성) 6 3 4 5" xfId="24334" xr:uid="{00000000-0005-0000-0000-0000205F0000}"/>
    <cellStyle name="년_■ 0908_사무직_이동_및_사무직_배치계획(案)-최종_★ 2009년도 사무직-사무전문직 급여인상안(작성) 6 3 5" xfId="24335" xr:uid="{00000000-0005-0000-0000-0000215F0000}"/>
    <cellStyle name="년_■ 0908_사무직_이동_및_사무직_배치계획(案)-최종_★ 2009년도 사무직-사무전문직 급여인상안(작성) 6 3 6" xfId="24336" xr:uid="{00000000-0005-0000-0000-0000225F0000}"/>
    <cellStyle name="년_■ 0908_사무직_이동_및_사무직_배치계획(案)-최종_★ 2009년도 사무직-사무전문직 급여인상안(작성) 6 3 7" xfId="24337" xr:uid="{00000000-0005-0000-0000-0000235F0000}"/>
    <cellStyle name="년_■ 0908_사무직_이동_및_사무직_배치계획(案)-최종_★ 2009년도 사무직-사무전문직 급여인상안(작성) 6 3 8" xfId="24338" xr:uid="{00000000-0005-0000-0000-0000245F0000}"/>
    <cellStyle name="년_■ 0908_사무직_이동_및_사무직_배치계획(案)-최종_★ 2009년도 사무직-사무전문직 급여인상안(작성) 6 4" xfId="24339" xr:uid="{00000000-0005-0000-0000-0000255F0000}"/>
    <cellStyle name="년_■ 0908_사무직_이동_및_사무직_배치계획(案)-최종_★ 2009년도 사무직-사무전문직 급여인상안(작성) 6 4 2" xfId="24340" xr:uid="{00000000-0005-0000-0000-0000265F0000}"/>
    <cellStyle name="년_■ 0908_사무직_이동_및_사무직_배치계획(案)-최종_★ 2009년도 사무직-사무전문직 급여인상안(작성) 6 4 2 2" xfId="24341" xr:uid="{00000000-0005-0000-0000-0000275F0000}"/>
    <cellStyle name="년_■ 0908_사무직_이동_및_사무직_배치계획(案)-최종_★ 2009년도 사무직-사무전문직 급여인상안(작성) 6 4 2 3" xfId="24342" xr:uid="{00000000-0005-0000-0000-0000285F0000}"/>
    <cellStyle name="년_■ 0908_사무직_이동_및_사무직_배치계획(案)-최종_★ 2009년도 사무직-사무전문직 급여인상안(작성) 6 4 2 4" xfId="24343" xr:uid="{00000000-0005-0000-0000-0000295F0000}"/>
    <cellStyle name="년_■ 0908_사무직_이동_및_사무직_배치계획(案)-최종_★ 2009년도 사무직-사무전문직 급여인상안(작성) 6 4 2 5" xfId="24344" xr:uid="{00000000-0005-0000-0000-00002A5F0000}"/>
    <cellStyle name="년_■ 0908_사무직_이동_및_사무직_배치계획(案)-최종_★ 2009년도 사무직-사무전문직 급여인상안(작성) 6 4 3" xfId="24345" xr:uid="{00000000-0005-0000-0000-00002B5F0000}"/>
    <cellStyle name="년_■ 0908_사무직_이동_및_사무직_배치계획(案)-최종_★ 2009년도 사무직-사무전문직 급여인상안(작성) 6 4 3 2" xfId="24346" xr:uid="{00000000-0005-0000-0000-00002C5F0000}"/>
    <cellStyle name="년_■ 0908_사무직_이동_및_사무직_배치계획(案)-최종_★ 2009년도 사무직-사무전문직 급여인상안(작성) 6 4 3 3" xfId="24347" xr:uid="{00000000-0005-0000-0000-00002D5F0000}"/>
    <cellStyle name="년_■ 0908_사무직_이동_및_사무직_배치계획(案)-최종_★ 2009년도 사무직-사무전문직 급여인상안(작성) 6 4 3 4" xfId="24348" xr:uid="{00000000-0005-0000-0000-00002E5F0000}"/>
    <cellStyle name="년_■ 0908_사무직_이동_및_사무직_배치계획(案)-최종_★ 2009년도 사무직-사무전문직 급여인상안(작성) 6 4 3 5" xfId="24349" xr:uid="{00000000-0005-0000-0000-00002F5F0000}"/>
    <cellStyle name="년_■ 0908_사무직_이동_및_사무직_배치계획(案)-최종_★ 2009년도 사무직-사무전문직 급여인상안(작성) 6 4 4" xfId="24350" xr:uid="{00000000-0005-0000-0000-0000305F0000}"/>
    <cellStyle name="년_■ 0908_사무직_이동_및_사무직_배치계획(案)-최종_★ 2009년도 사무직-사무전문직 급여인상안(작성) 6 4 4 2" xfId="24351" xr:uid="{00000000-0005-0000-0000-0000315F0000}"/>
    <cellStyle name="년_■ 0908_사무직_이동_및_사무직_배치계획(案)-최종_★ 2009년도 사무직-사무전문직 급여인상안(작성) 6 4 4 3" xfId="24352" xr:uid="{00000000-0005-0000-0000-0000325F0000}"/>
    <cellStyle name="년_■ 0908_사무직_이동_및_사무직_배치계획(案)-최종_★ 2009년도 사무직-사무전문직 급여인상안(작성) 6 4 4 4" xfId="24353" xr:uid="{00000000-0005-0000-0000-0000335F0000}"/>
    <cellStyle name="년_■ 0908_사무직_이동_및_사무직_배치계획(案)-최종_★ 2009년도 사무직-사무전문직 급여인상안(작성) 6 4 4 5" xfId="24354" xr:uid="{00000000-0005-0000-0000-0000345F0000}"/>
    <cellStyle name="년_■ 0908_사무직_이동_및_사무직_배치계획(案)-최종_★ 2009년도 사무직-사무전문직 급여인상안(작성) 6 4 5" xfId="24355" xr:uid="{00000000-0005-0000-0000-0000355F0000}"/>
    <cellStyle name="년_■ 0908_사무직_이동_및_사무직_배치계획(案)-최종_★ 2009년도 사무직-사무전문직 급여인상안(작성) 6 4 6" xfId="24356" xr:uid="{00000000-0005-0000-0000-0000365F0000}"/>
    <cellStyle name="년_■ 0908_사무직_이동_및_사무직_배치계획(案)-최종_★ 2009년도 사무직-사무전문직 급여인상안(작성) 6 4 7" xfId="24357" xr:uid="{00000000-0005-0000-0000-0000375F0000}"/>
    <cellStyle name="년_■ 0908_사무직_이동_및_사무직_배치계획(案)-최종_★ 2009년도 사무직-사무전문직 급여인상안(작성) 6 4 8" xfId="24358" xr:uid="{00000000-0005-0000-0000-0000385F0000}"/>
    <cellStyle name="년_■ 0908_사무직_이동_및_사무직_배치계획(案)-최종_★ 2009년도 사무직-사무전문직 급여인상안(작성) 6 5" xfId="24359" xr:uid="{00000000-0005-0000-0000-0000395F0000}"/>
    <cellStyle name="년_■ 0908_사무직_이동_및_사무직_배치계획(案)-최종_★ 2009년도 사무직-사무전문직 급여인상안(작성) 6 5 2" xfId="24360" xr:uid="{00000000-0005-0000-0000-00003A5F0000}"/>
    <cellStyle name="년_■ 0908_사무직_이동_및_사무직_배치계획(案)-최종_★ 2009년도 사무직-사무전문직 급여인상안(작성) 6 5 3" xfId="24361" xr:uid="{00000000-0005-0000-0000-00003B5F0000}"/>
    <cellStyle name="년_■ 0908_사무직_이동_및_사무직_배치계획(案)-최종_★ 2009년도 사무직-사무전문직 급여인상안(작성) 6 5 4" xfId="24362" xr:uid="{00000000-0005-0000-0000-00003C5F0000}"/>
    <cellStyle name="년_■ 0908_사무직_이동_및_사무직_배치계획(案)-최종_★ 2009년도 사무직-사무전문직 급여인상안(작성) 6 5 5" xfId="24363" xr:uid="{00000000-0005-0000-0000-00003D5F0000}"/>
    <cellStyle name="년_■ 0908_사무직_이동_및_사무직_배치계획(案)-최종_★ 2009년도 사무직-사무전문직 급여인상안(작성) 6 6" xfId="24364" xr:uid="{00000000-0005-0000-0000-00003E5F0000}"/>
    <cellStyle name="년_■ 0908_사무직_이동_및_사무직_배치계획(案)-최종_★ 2009년도 사무직-사무전문직 급여인상안(작성) 6 6 2" xfId="24365" xr:uid="{00000000-0005-0000-0000-00003F5F0000}"/>
    <cellStyle name="년_■ 0908_사무직_이동_및_사무직_배치계획(案)-최종_★ 2009년도 사무직-사무전문직 급여인상안(작성) 6 6 3" xfId="24366" xr:uid="{00000000-0005-0000-0000-0000405F0000}"/>
    <cellStyle name="년_■ 0908_사무직_이동_및_사무직_배치계획(案)-최종_★ 2009년도 사무직-사무전문직 급여인상안(작성) 6 6 4" xfId="24367" xr:uid="{00000000-0005-0000-0000-0000415F0000}"/>
    <cellStyle name="년_■ 0908_사무직_이동_및_사무직_배치계획(案)-최종_★ 2009년도 사무직-사무전문직 급여인상안(작성) 6 6 5" xfId="24368" xr:uid="{00000000-0005-0000-0000-0000425F0000}"/>
    <cellStyle name="년_■ 0908_사무직_이동_및_사무직_배치계획(案)-최종_★ 2009년도 사무직-사무전문직 급여인상안(작성) 6 7" xfId="24369" xr:uid="{00000000-0005-0000-0000-0000435F0000}"/>
    <cellStyle name="년_■ 0908_사무직_이동_및_사무직_배치계획(案)-최종_★ 2009년도 사무직-사무전문직 급여인상안(작성) 6 7 2" xfId="24370" xr:uid="{00000000-0005-0000-0000-0000445F0000}"/>
    <cellStyle name="년_■ 0908_사무직_이동_및_사무직_배치계획(案)-최종_★ 2009년도 사무직-사무전문직 급여인상안(작성) 6 7 3" xfId="24371" xr:uid="{00000000-0005-0000-0000-0000455F0000}"/>
    <cellStyle name="년_■ 0908_사무직_이동_및_사무직_배치계획(案)-최종_★ 2009년도 사무직-사무전문직 급여인상안(작성) 6 7 4" xfId="24372" xr:uid="{00000000-0005-0000-0000-0000465F0000}"/>
    <cellStyle name="년_■ 0908_사무직_이동_및_사무직_배치계획(案)-최종_★ 2009년도 사무직-사무전문직 급여인상안(작성) 6 7 5" xfId="24373" xr:uid="{00000000-0005-0000-0000-0000475F0000}"/>
    <cellStyle name="년_■ 0908_사무직_이동_및_사무직_배치계획(案)-최종_★ 2009년도 사무직-사무전문직 급여인상안(작성) 6 8" xfId="24374" xr:uid="{00000000-0005-0000-0000-0000485F0000}"/>
    <cellStyle name="년_■ 0908_사무직_이동_및_사무직_배치계획(案)-최종_★ 2009년도 사무직-사무전문직 급여인상안(작성) 6 9" xfId="24375" xr:uid="{00000000-0005-0000-0000-0000495F0000}"/>
    <cellStyle name="년_■ 0908_사무직_이동_및_사무직_배치계획(案)-최종_★ 2009년도 사무직-사무전문직 급여인상안(작성) 7" xfId="24376" xr:uid="{00000000-0005-0000-0000-00004A5F0000}"/>
    <cellStyle name="년_■ 0908_사무직_이동_및_사무직_배치계획(案)-최종_★ 2009년도 사무직-사무전문직 급여인상안(작성) 7 2" xfId="24377" xr:uid="{00000000-0005-0000-0000-00004B5F0000}"/>
    <cellStyle name="년_■ 0908_사무직_이동_및_사무직_배치계획(案)-최종_★ 2009년도 사무직-사무전문직 급여인상안(작성) 7 2 2" xfId="24378" xr:uid="{00000000-0005-0000-0000-00004C5F0000}"/>
    <cellStyle name="년_■ 0908_사무직_이동_및_사무직_배치계획(案)-최종_★ 2009년도 사무직-사무전문직 급여인상안(작성) 7 2 3" xfId="24379" xr:uid="{00000000-0005-0000-0000-00004D5F0000}"/>
    <cellStyle name="년_■ 0908_사무직_이동_및_사무직_배치계획(案)-최종_★ 2009년도 사무직-사무전문직 급여인상안(작성) 7 2 4" xfId="24380" xr:uid="{00000000-0005-0000-0000-00004E5F0000}"/>
    <cellStyle name="년_■ 0908_사무직_이동_및_사무직_배치계획(案)-최종_★ 2009년도 사무직-사무전문직 급여인상안(작성) 7 2 5" xfId="24381" xr:uid="{00000000-0005-0000-0000-00004F5F0000}"/>
    <cellStyle name="년_■ 0908_사무직_이동_및_사무직_배치계획(案)-최종_★ 2009년도 사무직-사무전문직 급여인상안(작성) 7 3" xfId="24382" xr:uid="{00000000-0005-0000-0000-0000505F0000}"/>
    <cellStyle name="년_■ 0908_사무직_이동_및_사무직_배치계획(案)-최종_★ 2009년도 사무직-사무전문직 급여인상안(작성) 7 3 2" xfId="24383" xr:uid="{00000000-0005-0000-0000-0000515F0000}"/>
    <cellStyle name="년_■ 0908_사무직_이동_및_사무직_배치계획(案)-최종_★ 2009년도 사무직-사무전문직 급여인상안(작성) 7 3 3" xfId="24384" xr:uid="{00000000-0005-0000-0000-0000525F0000}"/>
    <cellStyle name="년_■ 0908_사무직_이동_및_사무직_배치계획(案)-최종_★ 2009년도 사무직-사무전문직 급여인상안(작성) 7 3 4" xfId="24385" xr:uid="{00000000-0005-0000-0000-0000535F0000}"/>
    <cellStyle name="년_■ 0908_사무직_이동_및_사무직_배치계획(案)-최종_★ 2009년도 사무직-사무전문직 급여인상안(작성) 7 3 5" xfId="24386" xr:uid="{00000000-0005-0000-0000-0000545F0000}"/>
    <cellStyle name="년_■ 0908_사무직_이동_및_사무직_배치계획(案)-최종_★ 2009년도 사무직-사무전문직 급여인상안(작성) 7 4" xfId="24387" xr:uid="{00000000-0005-0000-0000-0000555F0000}"/>
    <cellStyle name="년_■ 0908_사무직_이동_및_사무직_배치계획(案)-최종_★ 2009년도 사무직-사무전문직 급여인상안(작성) 7 4 2" xfId="24388" xr:uid="{00000000-0005-0000-0000-0000565F0000}"/>
    <cellStyle name="년_■ 0908_사무직_이동_및_사무직_배치계획(案)-최종_★ 2009년도 사무직-사무전문직 급여인상안(작성) 7 4 3" xfId="24389" xr:uid="{00000000-0005-0000-0000-0000575F0000}"/>
    <cellStyle name="년_■ 0908_사무직_이동_및_사무직_배치계획(案)-최종_★ 2009년도 사무직-사무전문직 급여인상안(작성) 7 4 4" xfId="24390" xr:uid="{00000000-0005-0000-0000-0000585F0000}"/>
    <cellStyle name="년_■ 0908_사무직_이동_및_사무직_배치계획(案)-최종_★ 2009년도 사무직-사무전문직 급여인상안(작성) 7 4 5" xfId="24391" xr:uid="{00000000-0005-0000-0000-0000595F0000}"/>
    <cellStyle name="년_■ 0908_사무직_이동_및_사무직_배치계획(案)-최종_★ 2009년도 사무직-사무전문직 급여인상안(작성) 7 5" xfId="24392" xr:uid="{00000000-0005-0000-0000-00005A5F0000}"/>
    <cellStyle name="년_■ 0908_사무직_이동_및_사무직_배치계획(案)-최종_★ 2009년도 사무직-사무전문직 급여인상안(작성) 7 6" xfId="24393" xr:uid="{00000000-0005-0000-0000-00005B5F0000}"/>
    <cellStyle name="년_■ 0908_사무직_이동_및_사무직_배치계획(案)-최종_★ 2009년도 사무직-사무전문직 급여인상안(작성) 7 7" xfId="24394" xr:uid="{00000000-0005-0000-0000-00005C5F0000}"/>
    <cellStyle name="년_■ 0908_사무직_이동_및_사무직_배치계획(案)-최종_★ 2009년도 사무직-사무전문직 급여인상안(작성) 7 8" xfId="24395" xr:uid="{00000000-0005-0000-0000-00005D5F0000}"/>
    <cellStyle name="년_■ 0908_사무직_이동_및_사무직_배치계획(案)-최종_★ 2009년도 사무직-사무전문직 급여인상안(작성) 8" xfId="24396" xr:uid="{00000000-0005-0000-0000-00005E5F0000}"/>
    <cellStyle name="년_■ 0908_사무직_이동_및_사무직_배치계획(案)-최종_★ 2009년도 사무직-사무전문직 급여인상안(작성) 8 2" xfId="24397" xr:uid="{00000000-0005-0000-0000-00005F5F0000}"/>
    <cellStyle name="년_■ 0908_사무직_이동_및_사무직_배치계획(案)-최종_★ 2009년도 사무직-사무전문직 급여인상안(작성) 8 2 2" xfId="24398" xr:uid="{00000000-0005-0000-0000-0000605F0000}"/>
    <cellStyle name="년_■ 0908_사무직_이동_및_사무직_배치계획(案)-최종_★ 2009년도 사무직-사무전문직 급여인상안(작성) 8 2 3" xfId="24399" xr:uid="{00000000-0005-0000-0000-0000615F0000}"/>
    <cellStyle name="년_■ 0908_사무직_이동_및_사무직_배치계획(案)-최종_★ 2009년도 사무직-사무전문직 급여인상안(작성) 8 2 4" xfId="24400" xr:uid="{00000000-0005-0000-0000-0000625F0000}"/>
    <cellStyle name="년_■ 0908_사무직_이동_및_사무직_배치계획(案)-최종_★ 2009년도 사무직-사무전문직 급여인상안(작성) 8 2 5" xfId="24401" xr:uid="{00000000-0005-0000-0000-0000635F0000}"/>
    <cellStyle name="년_■ 0908_사무직_이동_및_사무직_배치계획(案)-최종_★ 2009년도 사무직-사무전문직 급여인상안(작성) 8 3" xfId="24402" xr:uid="{00000000-0005-0000-0000-0000645F0000}"/>
    <cellStyle name="년_■ 0908_사무직_이동_및_사무직_배치계획(案)-최종_★ 2009년도 사무직-사무전문직 급여인상안(작성) 8 3 2" xfId="24403" xr:uid="{00000000-0005-0000-0000-0000655F0000}"/>
    <cellStyle name="년_■ 0908_사무직_이동_및_사무직_배치계획(案)-최종_★ 2009년도 사무직-사무전문직 급여인상안(작성) 8 3 3" xfId="24404" xr:uid="{00000000-0005-0000-0000-0000665F0000}"/>
    <cellStyle name="년_■ 0908_사무직_이동_및_사무직_배치계획(案)-최종_★ 2009년도 사무직-사무전문직 급여인상안(작성) 8 3 4" xfId="24405" xr:uid="{00000000-0005-0000-0000-0000675F0000}"/>
    <cellStyle name="년_■ 0908_사무직_이동_및_사무직_배치계획(案)-최종_★ 2009년도 사무직-사무전문직 급여인상안(작성) 8 3 5" xfId="24406" xr:uid="{00000000-0005-0000-0000-0000685F0000}"/>
    <cellStyle name="년_■ 0908_사무직_이동_및_사무직_배치계획(案)-최종_★ 2009년도 사무직-사무전문직 급여인상안(작성) 8 4" xfId="24407" xr:uid="{00000000-0005-0000-0000-0000695F0000}"/>
    <cellStyle name="년_■ 0908_사무직_이동_및_사무직_배치계획(案)-최종_★ 2009년도 사무직-사무전문직 급여인상안(작성) 8 4 2" xfId="24408" xr:uid="{00000000-0005-0000-0000-00006A5F0000}"/>
    <cellStyle name="년_■ 0908_사무직_이동_및_사무직_배치계획(案)-최종_★ 2009년도 사무직-사무전문직 급여인상안(작성) 8 4 3" xfId="24409" xr:uid="{00000000-0005-0000-0000-00006B5F0000}"/>
    <cellStyle name="년_■ 0908_사무직_이동_및_사무직_배치계획(案)-최종_★ 2009년도 사무직-사무전문직 급여인상안(작성) 8 4 4" xfId="24410" xr:uid="{00000000-0005-0000-0000-00006C5F0000}"/>
    <cellStyle name="년_■ 0908_사무직_이동_및_사무직_배치계획(案)-최종_★ 2009년도 사무직-사무전문직 급여인상안(작성) 8 4 5" xfId="24411" xr:uid="{00000000-0005-0000-0000-00006D5F0000}"/>
    <cellStyle name="년_■ 0908_사무직_이동_및_사무직_배치계획(案)-최종_★ 2009년도 사무직-사무전문직 급여인상안(작성) 8 5" xfId="24412" xr:uid="{00000000-0005-0000-0000-00006E5F0000}"/>
    <cellStyle name="년_■ 0908_사무직_이동_및_사무직_배치계획(案)-최종_★ 2009년도 사무직-사무전문직 급여인상안(작성) 8 6" xfId="24413" xr:uid="{00000000-0005-0000-0000-00006F5F0000}"/>
    <cellStyle name="년_■ 0908_사무직_이동_및_사무직_배치계획(案)-최종_★ 2009년도 사무직-사무전문직 급여인상안(작성) 8 7" xfId="24414" xr:uid="{00000000-0005-0000-0000-0000705F0000}"/>
    <cellStyle name="년_■ 0908_사무직_이동_및_사무직_배치계획(案)-최종_★ 2009년도 사무직-사무전문직 급여인상안(작성) 8 8" xfId="24415" xr:uid="{00000000-0005-0000-0000-0000715F0000}"/>
    <cellStyle name="년_■ 0908_사무직_이동_및_사무직_배치계획(案)-최종_★ 2009년도 사무직-사무전문직 급여인상안(작성) 9" xfId="24416" xr:uid="{00000000-0005-0000-0000-0000725F0000}"/>
    <cellStyle name="년_■ 0908_사무직_이동_및_사무직_배치계획(案)-최종_★ 2009년도 사무직-사무전문직 급여인상안(작성) 9 2" xfId="24417" xr:uid="{00000000-0005-0000-0000-0000735F0000}"/>
    <cellStyle name="년_■ 0908_사무직_이동_및_사무직_배치계획(案)-최종_★ 2009년도 사무직-사무전문직 급여인상안(작성) 9 2 2" xfId="24418" xr:uid="{00000000-0005-0000-0000-0000745F0000}"/>
    <cellStyle name="년_■ 0908_사무직_이동_및_사무직_배치계획(案)-최종_★ 2009년도 사무직-사무전문직 급여인상안(작성) 9 2 3" xfId="24419" xr:uid="{00000000-0005-0000-0000-0000755F0000}"/>
    <cellStyle name="년_■ 0908_사무직_이동_및_사무직_배치계획(案)-최종_★ 2009년도 사무직-사무전문직 급여인상안(작성) 9 2 4" xfId="24420" xr:uid="{00000000-0005-0000-0000-0000765F0000}"/>
    <cellStyle name="년_■ 0908_사무직_이동_및_사무직_배치계획(案)-최종_★ 2009년도 사무직-사무전문직 급여인상안(작성) 9 2 5" xfId="24421" xr:uid="{00000000-0005-0000-0000-0000775F0000}"/>
    <cellStyle name="년_■ 0908_사무직_이동_및_사무직_배치계획(案)-최종_★ 2009년도 사무직-사무전문직 급여인상안(작성) 9 3" xfId="24422" xr:uid="{00000000-0005-0000-0000-0000785F0000}"/>
    <cellStyle name="년_■ 0908_사무직_이동_및_사무직_배치계획(案)-최종_★ 2009년도 사무직-사무전문직 급여인상안(작성) 9 3 2" xfId="24423" xr:uid="{00000000-0005-0000-0000-0000795F0000}"/>
    <cellStyle name="년_■ 0908_사무직_이동_및_사무직_배치계획(案)-최종_★ 2009년도 사무직-사무전문직 급여인상안(작성) 9 3 3" xfId="24424" xr:uid="{00000000-0005-0000-0000-00007A5F0000}"/>
    <cellStyle name="년_■ 0908_사무직_이동_및_사무직_배치계획(案)-최종_★ 2009년도 사무직-사무전문직 급여인상안(작성) 9 3 4" xfId="24425" xr:uid="{00000000-0005-0000-0000-00007B5F0000}"/>
    <cellStyle name="년_■ 0908_사무직_이동_및_사무직_배치계획(案)-최종_★ 2009년도 사무직-사무전문직 급여인상안(작성) 9 3 5" xfId="24426" xr:uid="{00000000-0005-0000-0000-00007C5F0000}"/>
    <cellStyle name="년_■ 0908_사무직_이동_및_사무직_배치계획(案)-최종_★ 2009년도 사무직-사무전문직 급여인상안(작성) 9 4" xfId="24427" xr:uid="{00000000-0005-0000-0000-00007D5F0000}"/>
    <cellStyle name="년_■ 0908_사무직_이동_및_사무직_배치계획(案)-최종_★ 2009년도 사무직-사무전문직 급여인상안(작성) 9 4 2" xfId="24428" xr:uid="{00000000-0005-0000-0000-00007E5F0000}"/>
    <cellStyle name="년_■ 0908_사무직_이동_및_사무직_배치계획(案)-최종_★ 2009년도 사무직-사무전문직 급여인상안(작성) 9 4 3" xfId="24429" xr:uid="{00000000-0005-0000-0000-00007F5F0000}"/>
    <cellStyle name="년_■ 0908_사무직_이동_및_사무직_배치계획(案)-최종_★ 2009년도 사무직-사무전문직 급여인상안(작성) 9 4 4" xfId="24430" xr:uid="{00000000-0005-0000-0000-0000805F0000}"/>
    <cellStyle name="년_■ 0908_사무직_이동_및_사무직_배치계획(案)-최종_★ 2009년도 사무직-사무전문직 급여인상안(작성) 9 4 5" xfId="24431" xr:uid="{00000000-0005-0000-0000-0000815F0000}"/>
    <cellStyle name="년_■ 0908_사무직_이동_및_사무직_배치계획(案)-최종_★ 2009년도 사무직-사무전문직 급여인상안(작성) 9 5" xfId="24432" xr:uid="{00000000-0005-0000-0000-0000825F0000}"/>
    <cellStyle name="년_■ 0908_사무직_이동_및_사무직_배치계획(案)-최종_★ 2009년도 사무직-사무전문직 급여인상안(작성) 9 6" xfId="24433" xr:uid="{00000000-0005-0000-0000-0000835F0000}"/>
    <cellStyle name="년_■ 0908_사무직_이동_및_사무직_배치계획(案)-최종_★ 2009년도 사무직-사무전문직 급여인상안(작성) 9 7" xfId="24434" xr:uid="{00000000-0005-0000-0000-0000845F0000}"/>
    <cellStyle name="년_■ 0908_사무직_이동_및_사무직_배치계획(案)-최종_★ 2009년도 사무직-사무전문직 급여인상안(작성) 9 8" xfId="24435" xr:uid="{00000000-0005-0000-0000-0000855F0000}"/>
    <cellStyle name="년_■ 0908_사무직_이동_및_사무직_배치계획(案)-최종_★ 2010년도 사무직-사무전문직 급여인상안(작성)" xfId="24436" xr:uid="{00000000-0005-0000-0000-0000865F0000}"/>
    <cellStyle name="년_■ 0908_사무직_이동_및_사무직_배치계획(案)-최종_★ 2010년도 사무직-사무전문직 급여인상안(작성) 10" xfId="24437" xr:uid="{00000000-0005-0000-0000-0000875F0000}"/>
    <cellStyle name="년_■ 0908_사무직_이동_및_사무직_배치계획(案)-최종_★ 2010년도 사무직-사무전문직 급여인상안(작성) 2" xfId="24438" xr:uid="{00000000-0005-0000-0000-0000885F0000}"/>
    <cellStyle name="년_■ 0908_사무직_이동_및_사무직_배치계획(案)-최종_★ 2010년도 사무직-사무전문직 급여인상안(작성) 2 2" xfId="24439" xr:uid="{00000000-0005-0000-0000-0000895F0000}"/>
    <cellStyle name="년_■ 0908_사무직_이동_및_사무직_배치계획(案)-최종_★ 2010년도 사무직-사무전문직 급여인상안(작성) 2 2 10" xfId="24440" xr:uid="{00000000-0005-0000-0000-00008A5F0000}"/>
    <cellStyle name="년_■ 0908_사무직_이동_및_사무직_배치계획(案)-최종_★ 2010년도 사무직-사무전문직 급여인상안(작성) 2 2 11" xfId="24441" xr:uid="{00000000-0005-0000-0000-00008B5F0000}"/>
    <cellStyle name="년_■ 0908_사무직_이동_및_사무직_배치계획(案)-최종_★ 2010년도 사무직-사무전문직 급여인상안(작성) 2 2 12" xfId="24442" xr:uid="{00000000-0005-0000-0000-00008C5F0000}"/>
    <cellStyle name="년_■ 0908_사무직_이동_및_사무직_배치계획(案)-최종_★ 2010년도 사무직-사무전문직 급여인상안(작성) 2 2 2" xfId="24443" xr:uid="{00000000-0005-0000-0000-00008D5F0000}"/>
    <cellStyle name="년_■ 0908_사무직_이동_및_사무직_배치계획(案)-최종_★ 2010년도 사무직-사무전문직 급여인상안(작성) 2 2 2 10" xfId="24444" xr:uid="{00000000-0005-0000-0000-00008E5F0000}"/>
    <cellStyle name="년_■ 0908_사무직_이동_및_사무직_배치계획(案)-최종_★ 2010년도 사무직-사무전문직 급여인상안(작성) 2 2 2 11" xfId="24445" xr:uid="{00000000-0005-0000-0000-00008F5F0000}"/>
    <cellStyle name="년_■ 0908_사무직_이동_및_사무직_배치계획(案)-최종_★ 2010년도 사무직-사무전문직 급여인상안(작성) 2 2 2 12" xfId="24446" xr:uid="{00000000-0005-0000-0000-0000905F0000}"/>
    <cellStyle name="년_■ 0908_사무직_이동_및_사무직_배치계획(案)-최종_★ 2010년도 사무직-사무전문직 급여인상안(작성) 2 2 2 13" xfId="24447" xr:uid="{00000000-0005-0000-0000-0000915F0000}"/>
    <cellStyle name="년_■ 0908_사무직_이동_및_사무직_배치계획(案)-최종_★ 2010년도 사무직-사무전문직 급여인상안(작성) 2 2 2 2" xfId="24448" xr:uid="{00000000-0005-0000-0000-0000925F0000}"/>
    <cellStyle name="년_■ 0908_사무직_이동_및_사무직_배치계획(案)-최종_★ 2010년도 사무직-사무전문직 급여인상안(작성) 2 2 2 2 10" xfId="24449" xr:uid="{00000000-0005-0000-0000-0000935F0000}"/>
    <cellStyle name="년_■ 0908_사무직_이동_및_사무직_배치계획(案)-최종_★ 2010년도 사무직-사무전문직 급여인상안(작성) 2 2 2 2 11" xfId="24450" xr:uid="{00000000-0005-0000-0000-0000945F0000}"/>
    <cellStyle name="년_■ 0908_사무직_이동_및_사무직_배치계획(案)-최종_★ 2010년도 사무직-사무전문직 급여인상안(작성) 2 2 2 2 2" xfId="24451" xr:uid="{00000000-0005-0000-0000-0000955F0000}"/>
    <cellStyle name="년_■ 0908_사무직_이동_및_사무직_배치계획(案)-최종_★ 2010년도 사무직-사무전문직 급여인상안(작성) 2 2 2 2 2 2" xfId="24452" xr:uid="{00000000-0005-0000-0000-0000965F0000}"/>
    <cellStyle name="년_■ 0908_사무직_이동_및_사무직_배치계획(案)-최종_★ 2010년도 사무직-사무전문직 급여인상안(작성) 2 2 2 2 2 2 2" xfId="24453" xr:uid="{00000000-0005-0000-0000-0000975F0000}"/>
    <cellStyle name="년_■ 0908_사무직_이동_및_사무직_배치계획(案)-최종_★ 2010년도 사무직-사무전문직 급여인상안(작성) 2 2 2 2 2 2 3" xfId="24454" xr:uid="{00000000-0005-0000-0000-0000985F0000}"/>
    <cellStyle name="년_■ 0908_사무직_이동_및_사무직_배치계획(案)-최종_★ 2010년도 사무직-사무전문직 급여인상안(작성) 2 2 2 2 2 2 4" xfId="24455" xr:uid="{00000000-0005-0000-0000-0000995F0000}"/>
    <cellStyle name="년_■ 0908_사무직_이동_및_사무직_배치계획(案)-최종_★ 2010년도 사무직-사무전문직 급여인상안(작성) 2 2 2 2 2 2 5" xfId="24456" xr:uid="{00000000-0005-0000-0000-00009A5F0000}"/>
    <cellStyle name="년_■ 0908_사무직_이동_및_사무직_배치계획(案)-최종_★ 2010년도 사무직-사무전문직 급여인상안(작성) 2 2 2 2 2 3" xfId="24457" xr:uid="{00000000-0005-0000-0000-00009B5F0000}"/>
    <cellStyle name="년_■ 0908_사무직_이동_및_사무직_배치계획(案)-최종_★ 2010년도 사무직-사무전문직 급여인상안(작성) 2 2 2 2 2 3 2" xfId="24458" xr:uid="{00000000-0005-0000-0000-00009C5F0000}"/>
    <cellStyle name="년_■ 0908_사무직_이동_및_사무직_배치계획(案)-최종_★ 2010년도 사무직-사무전문직 급여인상안(작성) 2 2 2 2 2 3 3" xfId="24459" xr:uid="{00000000-0005-0000-0000-00009D5F0000}"/>
    <cellStyle name="년_■ 0908_사무직_이동_및_사무직_배치계획(案)-최종_★ 2010년도 사무직-사무전문직 급여인상안(작성) 2 2 2 2 2 3 4" xfId="24460" xr:uid="{00000000-0005-0000-0000-00009E5F0000}"/>
    <cellStyle name="년_■ 0908_사무직_이동_및_사무직_배치계획(案)-최종_★ 2010년도 사무직-사무전문직 급여인상안(작성) 2 2 2 2 2 3 5" xfId="24461" xr:uid="{00000000-0005-0000-0000-00009F5F0000}"/>
    <cellStyle name="년_■ 0908_사무직_이동_및_사무직_배치계획(案)-최종_★ 2010년도 사무직-사무전문직 급여인상안(작성) 2 2 2 2 2 4" xfId="24462" xr:uid="{00000000-0005-0000-0000-0000A05F0000}"/>
    <cellStyle name="년_■ 0908_사무직_이동_및_사무직_배치계획(案)-최종_★ 2010년도 사무직-사무전문직 급여인상안(작성) 2 2 2 2 2 4 2" xfId="24463" xr:uid="{00000000-0005-0000-0000-0000A15F0000}"/>
    <cellStyle name="년_■ 0908_사무직_이동_및_사무직_배치계획(案)-최종_★ 2010년도 사무직-사무전문직 급여인상안(작성) 2 2 2 2 2 4 3" xfId="24464" xr:uid="{00000000-0005-0000-0000-0000A25F0000}"/>
    <cellStyle name="년_■ 0908_사무직_이동_및_사무직_배치계획(案)-최종_★ 2010년도 사무직-사무전문직 급여인상안(작성) 2 2 2 2 2 4 4" xfId="24465" xr:uid="{00000000-0005-0000-0000-0000A35F0000}"/>
    <cellStyle name="년_■ 0908_사무직_이동_및_사무직_배치계획(案)-최종_★ 2010년도 사무직-사무전문직 급여인상안(작성) 2 2 2 2 2 4 5" xfId="24466" xr:uid="{00000000-0005-0000-0000-0000A45F0000}"/>
    <cellStyle name="년_■ 0908_사무직_이동_및_사무직_배치계획(案)-최종_★ 2010년도 사무직-사무전문직 급여인상안(작성) 2 2 2 2 2 5" xfId="24467" xr:uid="{00000000-0005-0000-0000-0000A55F0000}"/>
    <cellStyle name="년_■ 0908_사무직_이동_및_사무직_배치계획(案)-최종_★ 2010년도 사무직-사무전문직 급여인상안(작성) 2 2 2 2 2 6" xfId="24468" xr:uid="{00000000-0005-0000-0000-0000A65F0000}"/>
    <cellStyle name="년_■ 0908_사무직_이동_및_사무직_배치계획(案)-최종_★ 2010년도 사무직-사무전문직 급여인상안(작성) 2 2 2 2 2 7" xfId="24469" xr:uid="{00000000-0005-0000-0000-0000A75F0000}"/>
    <cellStyle name="년_■ 0908_사무직_이동_및_사무직_배치계획(案)-최종_★ 2010년도 사무직-사무전문직 급여인상안(작성) 2 2 2 2 2 8" xfId="24470" xr:uid="{00000000-0005-0000-0000-0000A85F0000}"/>
    <cellStyle name="년_■ 0908_사무직_이동_및_사무직_배치계획(案)-최종_★ 2010년도 사무직-사무전문직 급여인상안(작성) 2 2 2 2 3" xfId="24471" xr:uid="{00000000-0005-0000-0000-0000A95F0000}"/>
    <cellStyle name="년_■ 0908_사무직_이동_및_사무직_배치계획(案)-최종_★ 2010년도 사무직-사무전문직 급여인상안(작성) 2 2 2 2 3 2" xfId="24472" xr:uid="{00000000-0005-0000-0000-0000AA5F0000}"/>
    <cellStyle name="년_■ 0908_사무직_이동_및_사무직_배치계획(案)-최종_★ 2010년도 사무직-사무전문직 급여인상안(작성) 2 2 2 2 3 2 2" xfId="24473" xr:uid="{00000000-0005-0000-0000-0000AB5F0000}"/>
    <cellStyle name="년_■ 0908_사무직_이동_및_사무직_배치계획(案)-최종_★ 2010년도 사무직-사무전문직 급여인상안(작성) 2 2 2 2 3 2 3" xfId="24474" xr:uid="{00000000-0005-0000-0000-0000AC5F0000}"/>
    <cellStyle name="년_■ 0908_사무직_이동_및_사무직_배치계획(案)-최종_★ 2010년도 사무직-사무전문직 급여인상안(작성) 2 2 2 2 3 2 4" xfId="24475" xr:uid="{00000000-0005-0000-0000-0000AD5F0000}"/>
    <cellStyle name="년_■ 0908_사무직_이동_및_사무직_배치계획(案)-최종_★ 2010년도 사무직-사무전문직 급여인상안(작성) 2 2 2 2 3 2 5" xfId="24476" xr:uid="{00000000-0005-0000-0000-0000AE5F0000}"/>
    <cellStyle name="년_■ 0908_사무직_이동_및_사무직_배치계획(案)-최종_★ 2010년도 사무직-사무전문직 급여인상안(작성) 2 2 2 2 3 3" xfId="24477" xr:uid="{00000000-0005-0000-0000-0000AF5F0000}"/>
    <cellStyle name="년_■ 0908_사무직_이동_및_사무직_배치계획(案)-최종_★ 2010년도 사무직-사무전문직 급여인상안(작성) 2 2 2 2 3 3 2" xfId="24478" xr:uid="{00000000-0005-0000-0000-0000B05F0000}"/>
    <cellStyle name="년_■ 0908_사무직_이동_및_사무직_배치계획(案)-최종_★ 2010년도 사무직-사무전문직 급여인상안(작성) 2 2 2 2 3 3 3" xfId="24479" xr:uid="{00000000-0005-0000-0000-0000B15F0000}"/>
    <cellStyle name="년_■ 0908_사무직_이동_및_사무직_배치계획(案)-최종_★ 2010년도 사무직-사무전문직 급여인상안(작성) 2 2 2 2 3 3 4" xfId="24480" xr:uid="{00000000-0005-0000-0000-0000B25F0000}"/>
    <cellStyle name="년_■ 0908_사무직_이동_및_사무직_배치계획(案)-최종_★ 2010년도 사무직-사무전문직 급여인상안(작성) 2 2 2 2 3 3 5" xfId="24481" xr:uid="{00000000-0005-0000-0000-0000B35F0000}"/>
    <cellStyle name="년_■ 0908_사무직_이동_및_사무직_배치계획(案)-최종_★ 2010년도 사무직-사무전문직 급여인상안(작성) 2 2 2 2 3 4" xfId="24482" xr:uid="{00000000-0005-0000-0000-0000B45F0000}"/>
    <cellStyle name="년_■ 0908_사무직_이동_및_사무직_배치계획(案)-최종_★ 2010년도 사무직-사무전문직 급여인상안(작성) 2 2 2 2 3 4 2" xfId="24483" xr:uid="{00000000-0005-0000-0000-0000B55F0000}"/>
    <cellStyle name="년_■ 0908_사무직_이동_및_사무직_배치계획(案)-최종_★ 2010년도 사무직-사무전문직 급여인상안(작성) 2 2 2 2 3 4 3" xfId="24484" xr:uid="{00000000-0005-0000-0000-0000B65F0000}"/>
    <cellStyle name="년_■ 0908_사무직_이동_및_사무직_배치계획(案)-최종_★ 2010년도 사무직-사무전문직 급여인상안(작성) 2 2 2 2 3 4 4" xfId="24485" xr:uid="{00000000-0005-0000-0000-0000B75F0000}"/>
    <cellStyle name="년_■ 0908_사무직_이동_및_사무직_배치계획(案)-최종_★ 2010년도 사무직-사무전문직 급여인상안(작성) 2 2 2 2 3 4 5" xfId="24486" xr:uid="{00000000-0005-0000-0000-0000B85F0000}"/>
    <cellStyle name="년_■ 0908_사무직_이동_및_사무직_배치계획(案)-최종_★ 2010년도 사무직-사무전문직 급여인상안(작성) 2 2 2 2 3 5" xfId="24487" xr:uid="{00000000-0005-0000-0000-0000B95F0000}"/>
    <cellStyle name="년_■ 0908_사무직_이동_및_사무직_배치계획(案)-최종_★ 2010년도 사무직-사무전문직 급여인상안(작성) 2 2 2 2 3 6" xfId="24488" xr:uid="{00000000-0005-0000-0000-0000BA5F0000}"/>
    <cellStyle name="년_■ 0908_사무직_이동_및_사무직_배치계획(案)-최종_★ 2010년도 사무직-사무전문직 급여인상안(작성) 2 2 2 2 3 7" xfId="24489" xr:uid="{00000000-0005-0000-0000-0000BB5F0000}"/>
    <cellStyle name="년_■ 0908_사무직_이동_및_사무직_배치계획(案)-최종_★ 2010년도 사무직-사무전문직 급여인상안(작성) 2 2 2 2 3 8" xfId="24490" xr:uid="{00000000-0005-0000-0000-0000BC5F0000}"/>
    <cellStyle name="년_■ 0908_사무직_이동_및_사무직_배치계획(案)-최종_★ 2010년도 사무직-사무전문직 급여인상안(작성) 2 2 2 2 4" xfId="24491" xr:uid="{00000000-0005-0000-0000-0000BD5F0000}"/>
    <cellStyle name="년_■ 0908_사무직_이동_및_사무직_배치계획(案)-최종_★ 2010년도 사무직-사무전문직 급여인상안(작성) 2 2 2 2 4 2" xfId="24492" xr:uid="{00000000-0005-0000-0000-0000BE5F0000}"/>
    <cellStyle name="년_■ 0908_사무직_이동_및_사무직_배치계획(案)-최종_★ 2010년도 사무직-사무전문직 급여인상안(작성) 2 2 2 2 4 2 2" xfId="24493" xr:uid="{00000000-0005-0000-0000-0000BF5F0000}"/>
    <cellStyle name="년_■ 0908_사무직_이동_및_사무직_배치계획(案)-최종_★ 2010년도 사무직-사무전문직 급여인상안(작성) 2 2 2 2 4 2 3" xfId="24494" xr:uid="{00000000-0005-0000-0000-0000C05F0000}"/>
    <cellStyle name="년_■ 0908_사무직_이동_및_사무직_배치계획(案)-최종_★ 2010년도 사무직-사무전문직 급여인상안(작성) 2 2 2 2 4 2 4" xfId="24495" xr:uid="{00000000-0005-0000-0000-0000C15F0000}"/>
    <cellStyle name="년_■ 0908_사무직_이동_및_사무직_배치계획(案)-최종_★ 2010년도 사무직-사무전문직 급여인상안(작성) 2 2 2 2 4 2 5" xfId="24496" xr:uid="{00000000-0005-0000-0000-0000C25F0000}"/>
    <cellStyle name="년_■ 0908_사무직_이동_및_사무직_배치계획(案)-최종_★ 2010년도 사무직-사무전문직 급여인상안(작성) 2 2 2 2 4 3" xfId="24497" xr:uid="{00000000-0005-0000-0000-0000C35F0000}"/>
    <cellStyle name="년_■ 0908_사무직_이동_및_사무직_배치계획(案)-최종_★ 2010년도 사무직-사무전문직 급여인상안(작성) 2 2 2 2 4 3 2" xfId="24498" xr:uid="{00000000-0005-0000-0000-0000C45F0000}"/>
    <cellStyle name="년_■ 0908_사무직_이동_및_사무직_배치계획(案)-최종_★ 2010년도 사무직-사무전문직 급여인상안(작성) 2 2 2 2 4 3 3" xfId="24499" xr:uid="{00000000-0005-0000-0000-0000C55F0000}"/>
    <cellStyle name="년_■ 0908_사무직_이동_및_사무직_배치계획(案)-최종_★ 2010년도 사무직-사무전문직 급여인상안(작성) 2 2 2 2 4 3 4" xfId="24500" xr:uid="{00000000-0005-0000-0000-0000C65F0000}"/>
    <cellStyle name="년_■ 0908_사무직_이동_및_사무직_배치계획(案)-최종_★ 2010년도 사무직-사무전문직 급여인상안(작성) 2 2 2 2 4 3 5" xfId="24501" xr:uid="{00000000-0005-0000-0000-0000C75F0000}"/>
    <cellStyle name="년_■ 0908_사무직_이동_및_사무직_배치계획(案)-최종_★ 2010년도 사무직-사무전문직 급여인상안(작성) 2 2 2 2 4 4" xfId="24502" xr:uid="{00000000-0005-0000-0000-0000C85F0000}"/>
    <cellStyle name="년_■ 0908_사무직_이동_및_사무직_배치계획(案)-최종_★ 2010년도 사무직-사무전문직 급여인상안(작성) 2 2 2 2 4 4 2" xfId="24503" xr:uid="{00000000-0005-0000-0000-0000C95F0000}"/>
    <cellStyle name="년_■ 0908_사무직_이동_및_사무직_배치계획(案)-최종_★ 2010년도 사무직-사무전문직 급여인상안(작성) 2 2 2 2 4 4 3" xfId="24504" xr:uid="{00000000-0005-0000-0000-0000CA5F0000}"/>
    <cellStyle name="년_■ 0908_사무직_이동_및_사무직_배치계획(案)-최종_★ 2010년도 사무직-사무전문직 급여인상안(작성) 2 2 2 2 4 4 4" xfId="24505" xr:uid="{00000000-0005-0000-0000-0000CB5F0000}"/>
    <cellStyle name="년_■ 0908_사무직_이동_및_사무직_배치계획(案)-최종_★ 2010년도 사무직-사무전문직 급여인상안(작성) 2 2 2 2 4 4 5" xfId="24506" xr:uid="{00000000-0005-0000-0000-0000CC5F0000}"/>
    <cellStyle name="년_■ 0908_사무직_이동_및_사무직_배치계획(案)-최종_★ 2010년도 사무직-사무전문직 급여인상안(작성) 2 2 2 2 4 5" xfId="24507" xr:uid="{00000000-0005-0000-0000-0000CD5F0000}"/>
    <cellStyle name="년_■ 0908_사무직_이동_및_사무직_배치계획(案)-최종_★ 2010년도 사무직-사무전문직 급여인상안(작성) 2 2 2 2 4 6" xfId="24508" xr:uid="{00000000-0005-0000-0000-0000CE5F0000}"/>
    <cellStyle name="년_■ 0908_사무직_이동_및_사무직_배치계획(案)-최종_★ 2010년도 사무직-사무전문직 급여인상안(작성) 2 2 2 2 4 7" xfId="24509" xr:uid="{00000000-0005-0000-0000-0000CF5F0000}"/>
    <cellStyle name="년_■ 0908_사무직_이동_및_사무직_배치계획(案)-최종_★ 2010년도 사무직-사무전문직 급여인상안(작성) 2 2 2 2 4 8" xfId="24510" xr:uid="{00000000-0005-0000-0000-0000D05F0000}"/>
    <cellStyle name="년_■ 0908_사무직_이동_및_사무직_배치계획(案)-최종_★ 2010년도 사무직-사무전문직 급여인상안(작성) 2 2 2 2 5" xfId="24511" xr:uid="{00000000-0005-0000-0000-0000D15F0000}"/>
    <cellStyle name="년_■ 0908_사무직_이동_및_사무직_배치계획(案)-최종_★ 2010년도 사무직-사무전문직 급여인상안(작성) 2 2 2 2 5 2" xfId="24512" xr:uid="{00000000-0005-0000-0000-0000D25F0000}"/>
    <cellStyle name="년_■ 0908_사무직_이동_및_사무직_배치계획(案)-최종_★ 2010년도 사무직-사무전문직 급여인상안(작성) 2 2 2 2 5 3" xfId="24513" xr:uid="{00000000-0005-0000-0000-0000D35F0000}"/>
    <cellStyle name="년_■ 0908_사무직_이동_및_사무직_배치계획(案)-최종_★ 2010년도 사무직-사무전문직 급여인상안(작성) 2 2 2 2 5 4" xfId="24514" xr:uid="{00000000-0005-0000-0000-0000D45F0000}"/>
    <cellStyle name="년_■ 0908_사무직_이동_및_사무직_배치계획(案)-최종_★ 2010년도 사무직-사무전문직 급여인상안(작성) 2 2 2 2 5 5" xfId="24515" xr:uid="{00000000-0005-0000-0000-0000D55F0000}"/>
    <cellStyle name="년_■ 0908_사무직_이동_및_사무직_배치계획(案)-최종_★ 2010년도 사무직-사무전문직 급여인상안(작성) 2 2 2 2 6" xfId="24516" xr:uid="{00000000-0005-0000-0000-0000D65F0000}"/>
    <cellStyle name="년_■ 0908_사무직_이동_및_사무직_배치계획(案)-최종_★ 2010년도 사무직-사무전문직 급여인상안(작성) 2 2 2 2 6 2" xfId="24517" xr:uid="{00000000-0005-0000-0000-0000D75F0000}"/>
    <cellStyle name="년_■ 0908_사무직_이동_및_사무직_배치계획(案)-최종_★ 2010년도 사무직-사무전문직 급여인상안(작성) 2 2 2 2 6 3" xfId="24518" xr:uid="{00000000-0005-0000-0000-0000D85F0000}"/>
    <cellStyle name="년_■ 0908_사무직_이동_및_사무직_배치계획(案)-최종_★ 2010년도 사무직-사무전문직 급여인상안(작성) 2 2 2 2 6 4" xfId="24519" xr:uid="{00000000-0005-0000-0000-0000D95F0000}"/>
    <cellStyle name="년_■ 0908_사무직_이동_및_사무직_배치계획(案)-최종_★ 2010년도 사무직-사무전문직 급여인상안(작성) 2 2 2 2 6 5" xfId="24520" xr:uid="{00000000-0005-0000-0000-0000DA5F0000}"/>
    <cellStyle name="년_■ 0908_사무직_이동_및_사무직_배치계획(案)-최종_★ 2010년도 사무직-사무전문직 급여인상안(작성) 2 2 2 2 7" xfId="24521" xr:uid="{00000000-0005-0000-0000-0000DB5F0000}"/>
    <cellStyle name="년_■ 0908_사무직_이동_및_사무직_배치계획(案)-최종_★ 2010년도 사무직-사무전문직 급여인상안(작성) 2 2 2 2 7 2" xfId="24522" xr:uid="{00000000-0005-0000-0000-0000DC5F0000}"/>
    <cellStyle name="년_■ 0908_사무직_이동_및_사무직_배치계획(案)-최종_★ 2010년도 사무직-사무전문직 급여인상안(작성) 2 2 2 2 7 3" xfId="24523" xr:uid="{00000000-0005-0000-0000-0000DD5F0000}"/>
    <cellStyle name="년_■ 0908_사무직_이동_및_사무직_배치계획(案)-최종_★ 2010년도 사무직-사무전문직 급여인상안(작성) 2 2 2 2 7 4" xfId="24524" xr:uid="{00000000-0005-0000-0000-0000DE5F0000}"/>
    <cellStyle name="년_■ 0908_사무직_이동_및_사무직_배치계획(案)-최종_★ 2010년도 사무직-사무전문직 급여인상안(작성) 2 2 2 2 7 5" xfId="24525" xr:uid="{00000000-0005-0000-0000-0000DF5F0000}"/>
    <cellStyle name="년_■ 0908_사무직_이동_및_사무직_배치계획(案)-최종_★ 2010년도 사무직-사무전문직 급여인상안(작성) 2 2 2 2 8" xfId="24526" xr:uid="{00000000-0005-0000-0000-0000E05F0000}"/>
    <cellStyle name="년_■ 0908_사무직_이동_및_사무직_배치계획(案)-최종_★ 2010년도 사무직-사무전문직 급여인상안(작성) 2 2 2 2 9" xfId="24527" xr:uid="{00000000-0005-0000-0000-0000E15F0000}"/>
    <cellStyle name="년_■ 0908_사무직_이동_및_사무직_배치계획(案)-최종_★ 2010년도 사무직-사무전문직 급여인상안(작성) 2 2 2 3" xfId="24528" xr:uid="{00000000-0005-0000-0000-0000E25F0000}"/>
    <cellStyle name="년_■ 0908_사무직_이동_및_사무직_배치계획(案)-최종_★ 2010년도 사무직-사무전문직 급여인상안(작성) 2 2 2 3 10" xfId="24529" xr:uid="{00000000-0005-0000-0000-0000E35F0000}"/>
    <cellStyle name="년_■ 0908_사무직_이동_및_사무직_배치계획(案)-최종_★ 2010년도 사무직-사무전문직 급여인상안(작성) 2 2 2 3 11" xfId="24530" xr:uid="{00000000-0005-0000-0000-0000E45F0000}"/>
    <cellStyle name="년_■ 0908_사무직_이동_및_사무직_배치계획(案)-최종_★ 2010년도 사무직-사무전문직 급여인상안(작성) 2 2 2 3 2" xfId="24531" xr:uid="{00000000-0005-0000-0000-0000E55F0000}"/>
    <cellStyle name="년_■ 0908_사무직_이동_및_사무직_배치계획(案)-최종_★ 2010년도 사무직-사무전문직 급여인상안(작성) 2 2 2 3 2 2" xfId="24532" xr:uid="{00000000-0005-0000-0000-0000E65F0000}"/>
    <cellStyle name="년_■ 0908_사무직_이동_및_사무직_배치계획(案)-최종_★ 2010년도 사무직-사무전문직 급여인상안(작성) 2 2 2 3 2 2 2" xfId="24533" xr:uid="{00000000-0005-0000-0000-0000E75F0000}"/>
    <cellStyle name="년_■ 0908_사무직_이동_및_사무직_배치계획(案)-최종_★ 2010년도 사무직-사무전문직 급여인상안(작성) 2 2 2 3 2 2 3" xfId="24534" xr:uid="{00000000-0005-0000-0000-0000E85F0000}"/>
    <cellStyle name="년_■ 0908_사무직_이동_및_사무직_배치계획(案)-최종_★ 2010년도 사무직-사무전문직 급여인상안(작성) 2 2 2 3 2 2 4" xfId="24535" xr:uid="{00000000-0005-0000-0000-0000E95F0000}"/>
    <cellStyle name="년_■ 0908_사무직_이동_및_사무직_배치계획(案)-최종_★ 2010년도 사무직-사무전문직 급여인상안(작성) 2 2 2 3 2 2 5" xfId="24536" xr:uid="{00000000-0005-0000-0000-0000EA5F0000}"/>
    <cellStyle name="년_■ 0908_사무직_이동_및_사무직_배치계획(案)-최종_★ 2010년도 사무직-사무전문직 급여인상안(작성) 2 2 2 3 2 3" xfId="24537" xr:uid="{00000000-0005-0000-0000-0000EB5F0000}"/>
    <cellStyle name="년_■ 0908_사무직_이동_및_사무직_배치계획(案)-최종_★ 2010년도 사무직-사무전문직 급여인상안(작성) 2 2 2 3 2 3 2" xfId="24538" xr:uid="{00000000-0005-0000-0000-0000EC5F0000}"/>
    <cellStyle name="년_■ 0908_사무직_이동_및_사무직_배치계획(案)-최종_★ 2010년도 사무직-사무전문직 급여인상안(작성) 2 2 2 3 2 3 3" xfId="24539" xr:uid="{00000000-0005-0000-0000-0000ED5F0000}"/>
    <cellStyle name="년_■ 0908_사무직_이동_및_사무직_배치계획(案)-최종_★ 2010년도 사무직-사무전문직 급여인상안(작성) 2 2 2 3 2 3 4" xfId="24540" xr:uid="{00000000-0005-0000-0000-0000EE5F0000}"/>
    <cellStyle name="년_■ 0908_사무직_이동_및_사무직_배치계획(案)-최종_★ 2010년도 사무직-사무전문직 급여인상안(작성) 2 2 2 3 2 3 5" xfId="24541" xr:uid="{00000000-0005-0000-0000-0000EF5F0000}"/>
    <cellStyle name="년_■ 0908_사무직_이동_및_사무직_배치계획(案)-최종_★ 2010년도 사무직-사무전문직 급여인상안(작성) 2 2 2 3 2 4" xfId="24542" xr:uid="{00000000-0005-0000-0000-0000F05F0000}"/>
    <cellStyle name="년_■ 0908_사무직_이동_및_사무직_배치계획(案)-최종_★ 2010년도 사무직-사무전문직 급여인상안(작성) 2 2 2 3 2 4 2" xfId="24543" xr:uid="{00000000-0005-0000-0000-0000F15F0000}"/>
    <cellStyle name="년_■ 0908_사무직_이동_및_사무직_배치계획(案)-최종_★ 2010년도 사무직-사무전문직 급여인상안(작성) 2 2 2 3 2 4 3" xfId="24544" xr:uid="{00000000-0005-0000-0000-0000F25F0000}"/>
    <cellStyle name="년_■ 0908_사무직_이동_및_사무직_배치계획(案)-최종_★ 2010년도 사무직-사무전문직 급여인상안(작성) 2 2 2 3 2 4 4" xfId="24545" xr:uid="{00000000-0005-0000-0000-0000F35F0000}"/>
    <cellStyle name="년_■ 0908_사무직_이동_및_사무직_배치계획(案)-최종_★ 2010년도 사무직-사무전문직 급여인상안(작성) 2 2 2 3 2 4 5" xfId="24546" xr:uid="{00000000-0005-0000-0000-0000F45F0000}"/>
    <cellStyle name="년_■ 0908_사무직_이동_및_사무직_배치계획(案)-최종_★ 2010년도 사무직-사무전문직 급여인상안(작성) 2 2 2 3 2 5" xfId="24547" xr:uid="{00000000-0005-0000-0000-0000F55F0000}"/>
    <cellStyle name="년_■ 0908_사무직_이동_및_사무직_배치계획(案)-최종_★ 2010년도 사무직-사무전문직 급여인상안(작성) 2 2 2 3 2 6" xfId="24548" xr:uid="{00000000-0005-0000-0000-0000F65F0000}"/>
    <cellStyle name="년_■ 0908_사무직_이동_및_사무직_배치계획(案)-최종_★ 2010년도 사무직-사무전문직 급여인상안(작성) 2 2 2 3 2 7" xfId="24549" xr:uid="{00000000-0005-0000-0000-0000F75F0000}"/>
    <cellStyle name="년_■ 0908_사무직_이동_및_사무직_배치계획(案)-최종_★ 2010년도 사무직-사무전문직 급여인상안(작성) 2 2 2 3 2 8" xfId="24550" xr:uid="{00000000-0005-0000-0000-0000F85F0000}"/>
    <cellStyle name="년_■ 0908_사무직_이동_및_사무직_배치계획(案)-최종_★ 2010년도 사무직-사무전문직 급여인상안(작성) 2 2 2 3 3" xfId="24551" xr:uid="{00000000-0005-0000-0000-0000F95F0000}"/>
    <cellStyle name="년_■ 0908_사무직_이동_및_사무직_배치계획(案)-최종_★ 2010년도 사무직-사무전문직 급여인상안(작성) 2 2 2 3 3 2" xfId="24552" xr:uid="{00000000-0005-0000-0000-0000FA5F0000}"/>
    <cellStyle name="년_■ 0908_사무직_이동_및_사무직_배치계획(案)-최종_★ 2010년도 사무직-사무전문직 급여인상안(작성) 2 2 2 3 3 2 2" xfId="24553" xr:uid="{00000000-0005-0000-0000-0000FB5F0000}"/>
    <cellStyle name="년_■ 0908_사무직_이동_및_사무직_배치계획(案)-최종_★ 2010년도 사무직-사무전문직 급여인상안(작성) 2 2 2 3 3 2 3" xfId="24554" xr:uid="{00000000-0005-0000-0000-0000FC5F0000}"/>
    <cellStyle name="년_■ 0908_사무직_이동_및_사무직_배치계획(案)-최종_★ 2010년도 사무직-사무전문직 급여인상안(작성) 2 2 2 3 3 2 4" xfId="24555" xr:uid="{00000000-0005-0000-0000-0000FD5F0000}"/>
    <cellStyle name="년_■ 0908_사무직_이동_및_사무직_배치계획(案)-최종_★ 2010년도 사무직-사무전문직 급여인상안(작성) 2 2 2 3 3 2 5" xfId="24556" xr:uid="{00000000-0005-0000-0000-0000FE5F0000}"/>
    <cellStyle name="년_■ 0908_사무직_이동_및_사무직_배치계획(案)-최종_★ 2010년도 사무직-사무전문직 급여인상안(작성) 2 2 2 3 3 3" xfId="24557" xr:uid="{00000000-0005-0000-0000-0000FF5F0000}"/>
    <cellStyle name="년_■ 0908_사무직_이동_및_사무직_배치계획(案)-최종_★ 2010년도 사무직-사무전문직 급여인상안(작성) 2 2 2 3 3 3 2" xfId="24558" xr:uid="{00000000-0005-0000-0000-000000600000}"/>
    <cellStyle name="년_■ 0908_사무직_이동_및_사무직_배치계획(案)-최종_★ 2010년도 사무직-사무전문직 급여인상안(작성) 2 2 2 3 3 3 3" xfId="24559" xr:uid="{00000000-0005-0000-0000-000001600000}"/>
    <cellStyle name="년_■ 0908_사무직_이동_및_사무직_배치계획(案)-최종_★ 2010년도 사무직-사무전문직 급여인상안(작성) 2 2 2 3 3 3 4" xfId="24560" xr:uid="{00000000-0005-0000-0000-000002600000}"/>
    <cellStyle name="년_■ 0908_사무직_이동_및_사무직_배치계획(案)-최종_★ 2010년도 사무직-사무전문직 급여인상안(작성) 2 2 2 3 3 3 5" xfId="24561" xr:uid="{00000000-0005-0000-0000-000003600000}"/>
    <cellStyle name="년_■ 0908_사무직_이동_및_사무직_배치계획(案)-최종_★ 2010년도 사무직-사무전문직 급여인상안(작성) 2 2 2 3 3 4" xfId="24562" xr:uid="{00000000-0005-0000-0000-000004600000}"/>
    <cellStyle name="년_■ 0908_사무직_이동_및_사무직_배치계획(案)-최종_★ 2010년도 사무직-사무전문직 급여인상안(작성) 2 2 2 3 3 4 2" xfId="24563" xr:uid="{00000000-0005-0000-0000-000005600000}"/>
    <cellStyle name="년_■ 0908_사무직_이동_및_사무직_배치계획(案)-최종_★ 2010년도 사무직-사무전문직 급여인상안(작성) 2 2 2 3 3 4 3" xfId="24564" xr:uid="{00000000-0005-0000-0000-000006600000}"/>
    <cellStyle name="년_■ 0908_사무직_이동_및_사무직_배치계획(案)-최종_★ 2010년도 사무직-사무전문직 급여인상안(작성) 2 2 2 3 3 4 4" xfId="24565" xr:uid="{00000000-0005-0000-0000-000007600000}"/>
    <cellStyle name="년_■ 0908_사무직_이동_및_사무직_배치계획(案)-최종_★ 2010년도 사무직-사무전문직 급여인상안(작성) 2 2 2 3 3 4 5" xfId="24566" xr:uid="{00000000-0005-0000-0000-000008600000}"/>
    <cellStyle name="년_■ 0908_사무직_이동_및_사무직_배치계획(案)-최종_★ 2010년도 사무직-사무전문직 급여인상안(작성) 2 2 2 3 3 5" xfId="24567" xr:uid="{00000000-0005-0000-0000-000009600000}"/>
    <cellStyle name="년_■ 0908_사무직_이동_및_사무직_배치계획(案)-최종_★ 2010년도 사무직-사무전문직 급여인상안(작성) 2 2 2 3 3 6" xfId="24568" xr:uid="{00000000-0005-0000-0000-00000A600000}"/>
    <cellStyle name="년_■ 0908_사무직_이동_및_사무직_배치계획(案)-최종_★ 2010년도 사무직-사무전문직 급여인상안(작성) 2 2 2 3 3 7" xfId="24569" xr:uid="{00000000-0005-0000-0000-00000B600000}"/>
    <cellStyle name="년_■ 0908_사무직_이동_및_사무직_배치계획(案)-최종_★ 2010년도 사무직-사무전문직 급여인상안(작성) 2 2 2 3 3 8" xfId="24570" xr:uid="{00000000-0005-0000-0000-00000C600000}"/>
    <cellStyle name="년_■ 0908_사무직_이동_및_사무직_배치계획(案)-최종_★ 2010년도 사무직-사무전문직 급여인상안(작성) 2 2 2 3 4" xfId="24571" xr:uid="{00000000-0005-0000-0000-00000D600000}"/>
    <cellStyle name="년_■ 0908_사무직_이동_및_사무직_배치계획(案)-최종_★ 2010년도 사무직-사무전문직 급여인상안(작성) 2 2 2 3 4 2" xfId="24572" xr:uid="{00000000-0005-0000-0000-00000E600000}"/>
    <cellStyle name="년_■ 0908_사무직_이동_및_사무직_배치계획(案)-최종_★ 2010년도 사무직-사무전문직 급여인상안(작성) 2 2 2 3 4 2 2" xfId="24573" xr:uid="{00000000-0005-0000-0000-00000F600000}"/>
    <cellStyle name="년_■ 0908_사무직_이동_및_사무직_배치계획(案)-최종_★ 2010년도 사무직-사무전문직 급여인상안(작성) 2 2 2 3 4 2 3" xfId="24574" xr:uid="{00000000-0005-0000-0000-000010600000}"/>
    <cellStyle name="년_■ 0908_사무직_이동_및_사무직_배치계획(案)-최종_★ 2010년도 사무직-사무전문직 급여인상안(작성) 2 2 2 3 4 2 4" xfId="24575" xr:uid="{00000000-0005-0000-0000-000011600000}"/>
    <cellStyle name="년_■ 0908_사무직_이동_및_사무직_배치계획(案)-최종_★ 2010년도 사무직-사무전문직 급여인상안(작성) 2 2 2 3 4 2 5" xfId="24576" xr:uid="{00000000-0005-0000-0000-000012600000}"/>
    <cellStyle name="년_■ 0908_사무직_이동_및_사무직_배치계획(案)-최종_★ 2010년도 사무직-사무전문직 급여인상안(작성) 2 2 2 3 4 3" xfId="24577" xr:uid="{00000000-0005-0000-0000-000013600000}"/>
    <cellStyle name="년_■ 0908_사무직_이동_및_사무직_배치계획(案)-최종_★ 2010년도 사무직-사무전문직 급여인상안(작성) 2 2 2 3 4 3 2" xfId="24578" xr:uid="{00000000-0005-0000-0000-000014600000}"/>
    <cellStyle name="년_■ 0908_사무직_이동_및_사무직_배치계획(案)-최종_★ 2010년도 사무직-사무전문직 급여인상안(작성) 2 2 2 3 4 3 3" xfId="24579" xr:uid="{00000000-0005-0000-0000-000015600000}"/>
    <cellStyle name="년_■ 0908_사무직_이동_및_사무직_배치계획(案)-최종_★ 2010년도 사무직-사무전문직 급여인상안(작성) 2 2 2 3 4 3 4" xfId="24580" xr:uid="{00000000-0005-0000-0000-000016600000}"/>
    <cellStyle name="년_■ 0908_사무직_이동_및_사무직_배치계획(案)-최종_★ 2010년도 사무직-사무전문직 급여인상안(작성) 2 2 2 3 4 3 5" xfId="24581" xr:uid="{00000000-0005-0000-0000-000017600000}"/>
    <cellStyle name="년_■ 0908_사무직_이동_및_사무직_배치계획(案)-최종_★ 2010년도 사무직-사무전문직 급여인상안(작성) 2 2 2 3 4 4" xfId="24582" xr:uid="{00000000-0005-0000-0000-000018600000}"/>
    <cellStyle name="년_■ 0908_사무직_이동_및_사무직_배치계획(案)-최종_★ 2010년도 사무직-사무전문직 급여인상안(작성) 2 2 2 3 4 4 2" xfId="24583" xr:uid="{00000000-0005-0000-0000-000019600000}"/>
    <cellStyle name="년_■ 0908_사무직_이동_및_사무직_배치계획(案)-최종_★ 2010년도 사무직-사무전문직 급여인상안(작성) 2 2 2 3 4 4 3" xfId="24584" xr:uid="{00000000-0005-0000-0000-00001A600000}"/>
    <cellStyle name="년_■ 0908_사무직_이동_및_사무직_배치계획(案)-최종_★ 2010년도 사무직-사무전문직 급여인상안(작성) 2 2 2 3 4 4 4" xfId="24585" xr:uid="{00000000-0005-0000-0000-00001B600000}"/>
    <cellStyle name="년_■ 0908_사무직_이동_및_사무직_배치계획(案)-최종_★ 2010년도 사무직-사무전문직 급여인상안(작성) 2 2 2 3 4 4 5" xfId="24586" xr:uid="{00000000-0005-0000-0000-00001C600000}"/>
    <cellStyle name="년_■ 0908_사무직_이동_및_사무직_배치계획(案)-최종_★ 2010년도 사무직-사무전문직 급여인상안(작성) 2 2 2 3 4 5" xfId="24587" xr:uid="{00000000-0005-0000-0000-00001D600000}"/>
    <cellStyle name="년_■ 0908_사무직_이동_및_사무직_배치계획(案)-최종_★ 2010년도 사무직-사무전문직 급여인상안(작성) 2 2 2 3 4 6" xfId="24588" xr:uid="{00000000-0005-0000-0000-00001E600000}"/>
    <cellStyle name="년_■ 0908_사무직_이동_및_사무직_배치계획(案)-최종_★ 2010년도 사무직-사무전문직 급여인상안(작성) 2 2 2 3 4 7" xfId="24589" xr:uid="{00000000-0005-0000-0000-00001F600000}"/>
    <cellStyle name="년_■ 0908_사무직_이동_및_사무직_배치계획(案)-최종_★ 2010년도 사무직-사무전문직 급여인상안(작성) 2 2 2 3 4 8" xfId="24590" xr:uid="{00000000-0005-0000-0000-000020600000}"/>
    <cellStyle name="년_■ 0908_사무직_이동_및_사무직_배치계획(案)-최종_★ 2010년도 사무직-사무전문직 급여인상안(작성) 2 2 2 3 5" xfId="24591" xr:uid="{00000000-0005-0000-0000-000021600000}"/>
    <cellStyle name="년_■ 0908_사무직_이동_및_사무직_배치계획(案)-최종_★ 2010년도 사무직-사무전문직 급여인상안(작성) 2 2 2 3 5 2" xfId="24592" xr:uid="{00000000-0005-0000-0000-000022600000}"/>
    <cellStyle name="년_■ 0908_사무직_이동_및_사무직_배치계획(案)-최종_★ 2010년도 사무직-사무전문직 급여인상안(작성) 2 2 2 3 5 3" xfId="24593" xr:uid="{00000000-0005-0000-0000-000023600000}"/>
    <cellStyle name="년_■ 0908_사무직_이동_및_사무직_배치계획(案)-최종_★ 2010년도 사무직-사무전문직 급여인상안(작성) 2 2 2 3 5 4" xfId="24594" xr:uid="{00000000-0005-0000-0000-000024600000}"/>
    <cellStyle name="년_■ 0908_사무직_이동_및_사무직_배치계획(案)-최종_★ 2010년도 사무직-사무전문직 급여인상안(작성) 2 2 2 3 5 5" xfId="24595" xr:uid="{00000000-0005-0000-0000-000025600000}"/>
    <cellStyle name="년_■ 0908_사무직_이동_및_사무직_배치계획(案)-최종_★ 2010년도 사무직-사무전문직 급여인상안(작성) 2 2 2 3 6" xfId="24596" xr:uid="{00000000-0005-0000-0000-000026600000}"/>
    <cellStyle name="년_■ 0908_사무직_이동_및_사무직_배치계획(案)-최종_★ 2010년도 사무직-사무전문직 급여인상안(작성) 2 2 2 3 6 2" xfId="24597" xr:uid="{00000000-0005-0000-0000-000027600000}"/>
    <cellStyle name="년_■ 0908_사무직_이동_및_사무직_배치계획(案)-최종_★ 2010년도 사무직-사무전문직 급여인상안(작성) 2 2 2 3 6 3" xfId="24598" xr:uid="{00000000-0005-0000-0000-000028600000}"/>
    <cellStyle name="년_■ 0908_사무직_이동_및_사무직_배치계획(案)-최종_★ 2010년도 사무직-사무전문직 급여인상안(작성) 2 2 2 3 6 4" xfId="24599" xr:uid="{00000000-0005-0000-0000-000029600000}"/>
    <cellStyle name="년_■ 0908_사무직_이동_및_사무직_배치계획(案)-최종_★ 2010년도 사무직-사무전문직 급여인상안(작성) 2 2 2 3 6 5" xfId="24600" xr:uid="{00000000-0005-0000-0000-00002A600000}"/>
    <cellStyle name="년_■ 0908_사무직_이동_및_사무직_배치계획(案)-최종_★ 2010년도 사무직-사무전문직 급여인상안(작성) 2 2 2 3 7" xfId="24601" xr:uid="{00000000-0005-0000-0000-00002B600000}"/>
    <cellStyle name="년_■ 0908_사무직_이동_및_사무직_배치계획(案)-최종_★ 2010년도 사무직-사무전문직 급여인상안(작성) 2 2 2 3 7 2" xfId="24602" xr:uid="{00000000-0005-0000-0000-00002C600000}"/>
    <cellStyle name="년_■ 0908_사무직_이동_및_사무직_배치계획(案)-최종_★ 2010년도 사무직-사무전문직 급여인상안(작성) 2 2 2 3 7 3" xfId="24603" xr:uid="{00000000-0005-0000-0000-00002D600000}"/>
    <cellStyle name="년_■ 0908_사무직_이동_및_사무직_배치계획(案)-최종_★ 2010년도 사무직-사무전문직 급여인상안(작성) 2 2 2 3 7 4" xfId="24604" xr:uid="{00000000-0005-0000-0000-00002E600000}"/>
    <cellStyle name="년_■ 0908_사무직_이동_및_사무직_배치계획(案)-최종_★ 2010년도 사무직-사무전문직 급여인상안(작성) 2 2 2 3 7 5" xfId="24605" xr:uid="{00000000-0005-0000-0000-00002F600000}"/>
    <cellStyle name="년_■ 0908_사무직_이동_및_사무직_배치계획(案)-최종_★ 2010년도 사무직-사무전문직 급여인상안(작성) 2 2 2 3 8" xfId="24606" xr:uid="{00000000-0005-0000-0000-000030600000}"/>
    <cellStyle name="년_■ 0908_사무직_이동_및_사무직_배치계획(案)-최종_★ 2010년도 사무직-사무전문직 급여인상안(작성) 2 2 2 3 9" xfId="24607" xr:uid="{00000000-0005-0000-0000-000031600000}"/>
    <cellStyle name="년_■ 0908_사무직_이동_및_사무직_배치계획(案)-최종_★ 2010년도 사무직-사무전문직 급여인상안(작성) 2 2 2 4" xfId="24608" xr:uid="{00000000-0005-0000-0000-000032600000}"/>
    <cellStyle name="년_■ 0908_사무직_이동_및_사무직_배치계획(案)-최종_★ 2010년도 사무직-사무전문직 급여인상안(작성) 2 2 2 4 2" xfId="24609" xr:uid="{00000000-0005-0000-0000-000033600000}"/>
    <cellStyle name="년_■ 0908_사무직_이동_및_사무직_배치계획(案)-최종_★ 2010년도 사무직-사무전문직 급여인상안(작성) 2 2 2 4 2 2" xfId="24610" xr:uid="{00000000-0005-0000-0000-000034600000}"/>
    <cellStyle name="년_■ 0908_사무직_이동_및_사무직_배치계획(案)-최종_★ 2010년도 사무직-사무전문직 급여인상안(작성) 2 2 2 4 2 3" xfId="24611" xr:uid="{00000000-0005-0000-0000-000035600000}"/>
    <cellStyle name="년_■ 0908_사무직_이동_및_사무직_배치계획(案)-최종_★ 2010년도 사무직-사무전문직 급여인상안(작성) 2 2 2 4 2 4" xfId="24612" xr:uid="{00000000-0005-0000-0000-000036600000}"/>
    <cellStyle name="년_■ 0908_사무직_이동_및_사무직_배치계획(案)-최종_★ 2010년도 사무직-사무전문직 급여인상안(작성) 2 2 2 4 2 5" xfId="24613" xr:uid="{00000000-0005-0000-0000-000037600000}"/>
    <cellStyle name="년_■ 0908_사무직_이동_및_사무직_배치계획(案)-최종_★ 2010년도 사무직-사무전문직 급여인상안(작성) 2 2 2 4 3" xfId="24614" xr:uid="{00000000-0005-0000-0000-000038600000}"/>
    <cellStyle name="년_■ 0908_사무직_이동_및_사무직_배치계획(案)-최종_★ 2010년도 사무직-사무전문직 급여인상안(작성) 2 2 2 4 3 2" xfId="24615" xr:uid="{00000000-0005-0000-0000-000039600000}"/>
    <cellStyle name="년_■ 0908_사무직_이동_및_사무직_배치계획(案)-최종_★ 2010년도 사무직-사무전문직 급여인상안(작성) 2 2 2 4 3 3" xfId="24616" xr:uid="{00000000-0005-0000-0000-00003A600000}"/>
    <cellStyle name="년_■ 0908_사무직_이동_및_사무직_배치계획(案)-최종_★ 2010년도 사무직-사무전문직 급여인상안(작성) 2 2 2 4 3 4" xfId="24617" xr:uid="{00000000-0005-0000-0000-00003B600000}"/>
    <cellStyle name="년_■ 0908_사무직_이동_및_사무직_배치계획(案)-최종_★ 2010년도 사무직-사무전문직 급여인상안(작성) 2 2 2 4 3 5" xfId="24618" xr:uid="{00000000-0005-0000-0000-00003C600000}"/>
    <cellStyle name="년_■ 0908_사무직_이동_및_사무직_배치계획(案)-최종_★ 2010년도 사무직-사무전문직 급여인상안(작성) 2 2 2 4 4" xfId="24619" xr:uid="{00000000-0005-0000-0000-00003D600000}"/>
    <cellStyle name="년_■ 0908_사무직_이동_및_사무직_배치계획(案)-최종_★ 2010년도 사무직-사무전문직 급여인상안(작성) 2 2 2 4 4 2" xfId="24620" xr:uid="{00000000-0005-0000-0000-00003E600000}"/>
    <cellStyle name="년_■ 0908_사무직_이동_및_사무직_배치계획(案)-최종_★ 2010년도 사무직-사무전문직 급여인상안(작성) 2 2 2 4 4 3" xfId="24621" xr:uid="{00000000-0005-0000-0000-00003F600000}"/>
    <cellStyle name="년_■ 0908_사무직_이동_및_사무직_배치계획(案)-최종_★ 2010년도 사무직-사무전문직 급여인상안(작성) 2 2 2 4 4 4" xfId="24622" xr:uid="{00000000-0005-0000-0000-000040600000}"/>
    <cellStyle name="년_■ 0908_사무직_이동_및_사무직_배치계획(案)-최종_★ 2010년도 사무직-사무전문직 급여인상안(작성) 2 2 2 4 4 5" xfId="24623" xr:uid="{00000000-0005-0000-0000-000041600000}"/>
    <cellStyle name="년_■ 0908_사무직_이동_및_사무직_배치계획(案)-최종_★ 2010년도 사무직-사무전문직 급여인상안(작성) 2 2 2 4 5" xfId="24624" xr:uid="{00000000-0005-0000-0000-000042600000}"/>
    <cellStyle name="년_■ 0908_사무직_이동_및_사무직_배치계획(案)-최종_★ 2010년도 사무직-사무전문직 급여인상안(작성) 2 2 2 4 6" xfId="24625" xr:uid="{00000000-0005-0000-0000-000043600000}"/>
    <cellStyle name="년_■ 0908_사무직_이동_및_사무직_배치계획(案)-최종_★ 2010년도 사무직-사무전문직 급여인상안(작성) 2 2 2 4 7" xfId="24626" xr:uid="{00000000-0005-0000-0000-000044600000}"/>
    <cellStyle name="년_■ 0908_사무직_이동_및_사무직_배치계획(案)-최종_★ 2010년도 사무직-사무전문직 급여인상안(작성) 2 2 2 4 8" xfId="24627" xr:uid="{00000000-0005-0000-0000-000045600000}"/>
    <cellStyle name="년_■ 0908_사무직_이동_및_사무직_배치계획(案)-최종_★ 2010년도 사무직-사무전문직 급여인상안(작성) 2 2 2 5" xfId="24628" xr:uid="{00000000-0005-0000-0000-000046600000}"/>
    <cellStyle name="년_■ 0908_사무직_이동_및_사무직_배치계획(案)-최종_★ 2010년도 사무직-사무전문직 급여인상안(작성) 2 2 2 5 2" xfId="24629" xr:uid="{00000000-0005-0000-0000-000047600000}"/>
    <cellStyle name="년_■ 0908_사무직_이동_및_사무직_배치계획(案)-최종_★ 2010년도 사무직-사무전문직 급여인상안(작성) 2 2 2 5 2 2" xfId="24630" xr:uid="{00000000-0005-0000-0000-000048600000}"/>
    <cellStyle name="년_■ 0908_사무직_이동_및_사무직_배치계획(案)-최종_★ 2010년도 사무직-사무전문직 급여인상안(작성) 2 2 2 5 2 3" xfId="24631" xr:uid="{00000000-0005-0000-0000-000049600000}"/>
    <cellStyle name="년_■ 0908_사무직_이동_및_사무직_배치계획(案)-최종_★ 2010년도 사무직-사무전문직 급여인상안(작성) 2 2 2 5 2 4" xfId="24632" xr:uid="{00000000-0005-0000-0000-00004A600000}"/>
    <cellStyle name="년_■ 0908_사무직_이동_및_사무직_배치계획(案)-최종_★ 2010년도 사무직-사무전문직 급여인상안(작성) 2 2 2 5 2 5" xfId="24633" xr:uid="{00000000-0005-0000-0000-00004B600000}"/>
    <cellStyle name="년_■ 0908_사무직_이동_및_사무직_배치계획(案)-최종_★ 2010년도 사무직-사무전문직 급여인상안(작성) 2 2 2 5 3" xfId="24634" xr:uid="{00000000-0005-0000-0000-00004C600000}"/>
    <cellStyle name="년_■ 0908_사무직_이동_및_사무직_배치계획(案)-최종_★ 2010년도 사무직-사무전문직 급여인상안(작성) 2 2 2 5 3 2" xfId="24635" xr:uid="{00000000-0005-0000-0000-00004D600000}"/>
    <cellStyle name="년_■ 0908_사무직_이동_및_사무직_배치계획(案)-최종_★ 2010년도 사무직-사무전문직 급여인상안(작성) 2 2 2 5 3 3" xfId="24636" xr:uid="{00000000-0005-0000-0000-00004E600000}"/>
    <cellStyle name="년_■ 0908_사무직_이동_및_사무직_배치계획(案)-최종_★ 2010년도 사무직-사무전문직 급여인상안(작성) 2 2 2 5 3 4" xfId="24637" xr:uid="{00000000-0005-0000-0000-00004F600000}"/>
    <cellStyle name="년_■ 0908_사무직_이동_및_사무직_배치계획(案)-최종_★ 2010년도 사무직-사무전문직 급여인상안(작성) 2 2 2 5 3 5" xfId="24638" xr:uid="{00000000-0005-0000-0000-000050600000}"/>
    <cellStyle name="년_■ 0908_사무직_이동_및_사무직_배치계획(案)-최종_★ 2010년도 사무직-사무전문직 급여인상안(작성) 2 2 2 5 4" xfId="24639" xr:uid="{00000000-0005-0000-0000-000051600000}"/>
    <cellStyle name="년_■ 0908_사무직_이동_및_사무직_배치계획(案)-최종_★ 2010년도 사무직-사무전문직 급여인상안(작성) 2 2 2 5 4 2" xfId="24640" xr:uid="{00000000-0005-0000-0000-000052600000}"/>
    <cellStyle name="년_■ 0908_사무직_이동_및_사무직_배치계획(案)-최종_★ 2010년도 사무직-사무전문직 급여인상안(작성) 2 2 2 5 4 3" xfId="24641" xr:uid="{00000000-0005-0000-0000-000053600000}"/>
    <cellStyle name="년_■ 0908_사무직_이동_및_사무직_배치계획(案)-최종_★ 2010년도 사무직-사무전문직 급여인상안(작성) 2 2 2 5 4 4" xfId="24642" xr:uid="{00000000-0005-0000-0000-000054600000}"/>
    <cellStyle name="년_■ 0908_사무직_이동_및_사무직_배치계획(案)-최종_★ 2010년도 사무직-사무전문직 급여인상안(작성) 2 2 2 5 4 5" xfId="24643" xr:uid="{00000000-0005-0000-0000-000055600000}"/>
    <cellStyle name="년_■ 0908_사무직_이동_및_사무직_배치계획(案)-최종_★ 2010년도 사무직-사무전문직 급여인상안(작성) 2 2 2 5 5" xfId="24644" xr:uid="{00000000-0005-0000-0000-000056600000}"/>
    <cellStyle name="년_■ 0908_사무직_이동_및_사무직_배치계획(案)-최종_★ 2010년도 사무직-사무전문직 급여인상안(작성) 2 2 2 5 6" xfId="24645" xr:uid="{00000000-0005-0000-0000-000057600000}"/>
    <cellStyle name="년_■ 0908_사무직_이동_및_사무직_배치계획(案)-최종_★ 2010년도 사무직-사무전문직 급여인상안(작성) 2 2 2 5 7" xfId="24646" xr:uid="{00000000-0005-0000-0000-000058600000}"/>
    <cellStyle name="년_■ 0908_사무직_이동_및_사무직_배치계획(案)-최종_★ 2010년도 사무직-사무전문직 급여인상안(작성) 2 2 2 5 8" xfId="24647" xr:uid="{00000000-0005-0000-0000-000059600000}"/>
    <cellStyle name="년_■ 0908_사무직_이동_및_사무직_배치계획(案)-최종_★ 2010년도 사무직-사무전문직 급여인상안(작성) 2 2 2 6" xfId="24648" xr:uid="{00000000-0005-0000-0000-00005A600000}"/>
    <cellStyle name="년_■ 0908_사무직_이동_및_사무직_배치계획(案)-최종_★ 2010년도 사무직-사무전문직 급여인상안(작성) 2 2 2 6 2" xfId="24649" xr:uid="{00000000-0005-0000-0000-00005B600000}"/>
    <cellStyle name="년_■ 0908_사무직_이동_및_사무직_배치계획(案)-최종_★ 2010년도 사무직-사무전문직 급여인상안(작성) 2 2 2 6 2 2" xfId="24650" xr:uid="{00000000-0005-0000-0000-00005C600000}"/>
    <cellStyle name="년_■ 0908_사무직_이동_및_사무직_배치계획(案)-최종_★ 2010년도 사무직-사무전문직 급여인상안(작성) 2 2 2 6 2 3" xfId="24651" xr:uid="{00000000-0005-0000-0000-00005D600000}"/>
    <cellStyle name="년_■ 0908_사무직_이동_및_사무직_배치계획(案)-최종_★ 2010년도 사무직-사무전문직 급여인상안(작성) 2 2 2 6 2 4" xfId="24652" xr:uid="{00000000-0005-0000-0000-00005E600000}"/>
    <cellStyle name="년_■ 0908_사무직_이동_및_사무직_배치계획(案)-최종_★ 2010년도 사무직-사무전문직 급여인상안(작성) 2 2 2 6 2 5" xfId="24653" xr:uid="{00000000-0005-0000-0000-00005F600000}"/>
    <cellStyle name="년_■ 0908_사무직_이동_및_사무직_배치계획(案)-최종_★ 2010년도 사무직-사무전문직 급여인상안(작성) 2 2 2 6 3" xfId="24654" xr:uid="{00000000-0005-0000-0000-000060600000}"/>
    <cellStyle name="년_■ 0908_사무직_이동_및_사무직_배치계획(案)-최종_★ 2010년도 사무직-사무전문직 급여인상안(작성) 2 2 2 6 3 2" xfId="24655" xr:uid="{00000000-0005-0000-0000-000061600000}"/>
    <cellStyle name="년_■ 0908_사무직_이동_및_사무직_배치계획(案)-최종_★ 2010년도 사무직-사무전문직 급여인상안(작성) 2 2 2 6 3 3" xfId="24656" xr:uid="{00000000-0005-0000-0000-000062600000}"/>
    <cellStyle name="년_■ 0908_사무직_이동_및_사무직_배치계획(案)-최종_★ 2010년도 사무직-사무전문직 급여인상안(작성) 2 2 2 6 3 4" xfId="24657" xr:uid="{00000000-0005-0000-0000-000063600000}"/>
    <cellStyle name="년_■ 0908_사무직_이동_및_사무직_배치계획(案)-최종_★ 2010년도 사무직-사무전문직 급여인상안(작성) 2 2 2 6 3 5" xfId="24658" xr:uid="{00000000-0005-0000-0000-000064600000}"/>
    <cellStyle name="년_■ 0908_사무직_이동_및_사무직_배치계획(案)-최종_★ 2010년도 사무직-사무전문직 급여인상안(작성) 2 2 2 6 4" xfId="24659" xr:uid="{00000000-0005-0000-0000-000065600000}"/>
    <cellStyle name="년_■ 0908_사무직_이동_및_사무직_배치계획(案)-최종_★ 2010년도 사무직-사무전문직 급여인상안(작성) 2 2 2 6 4 2" xfId="24660" xr:uid="{00000000-0005-0000-0000-000066600000}"/>
    <cellStyle name="년_■ 0908_사무직_이동_및_사무직_배치계획(案)-최종_★ 2010년도 사무직-사무전문직 급여인상안(작성) 2 2 2 6 4 3" xfId="24661" xr:uid="{00000000-0005-0000-0000-000067600000}"/>
    <cellStyle name="년_■ 0908_사무직_이동_및_사무직_배치계획(案)-최종_★ 2010년도 사무직-사무전문직 급여인상안(작성) 2 2 2 6 4 4" xfId="24662" xr:uid="{00000000-0005-0000-0000-000068600000}"/>
    <cellStyle name="년_■ 0908_사무직_이동_및_사무직_배치계획(案)-최종_★ 2010년도 사무직-사무전문직 급여인상안(작성) 2 2 2 6 4 5" xfId="24663" xr:uid="{00000000-0005-0000-0000-000069600000}"/>
    <cellStyle name="년_■ 0908_사무직_이동_및_사무직_배치계획(案)-최종_★ 2010년도 사무직-사무전문직 급여인상안(작성) 2 2 2 6 5" xfId="24664" xr:uid="{00000000-0005-0000-0000-00006A600000}"/>
    <cellStyle name="년_■ 0908_사무직_이동_및_사무직_배치계획(案)-최종_★ 2010년도 사무직-사무전문직 급여인상안(작성) 2 2 2 6 6" xfId="24665" xr:uid="{00000000-0005-0000-0000-00006B600000}"/>
    <cellStyle name="년_■ 0908_사무직_이동_및_사무직_배치계획(案)-최종_★ 2010년도 사무직-사무전문직 급여인상안(작성) 2 2 2 6 7" xfId="24666" xr:uid="{00000000-0005-0000-0000-00006C600000}"/>
    <cellStyle name="년_■ 0908_사무직_이동_및_사무직_배치계획(案)-최종_★ 2010년도 사무직-사무전문직 급여인상안(작성) 2 2 2 6 8" xfId="24667" xr:uid="{00000000-0005-0000-0000-00006D600000}"/>
    <cellStyle name="년_■ 0908_사무직_이동_및_사무직_배치계획(案)-최종_★ 2010년도 사무직-사무전문직 급여인상안(작성) 2 2 2 7" xfId="24668" xr:uid="{00000000-0005-0000-0000-00006E600000}"/>
    <cellStyle name="년_■ 0908_사무직_이동_및_사무직_배치계획(案)-최종_★ 2010년도 사무직-사무전문직 급여인상안(작성) 2 2 2 7 2" xfId="24669" xr:uid="{00000000-0005-0000-0000-00006F600000}"/>
    <cellStyle name="년_■ 0908_사무직_이동_및_사무직_배치계획(案)-최종_★ 2010년도 사무직-사무전문직 급여인상안(작성) 2 2 2 7 3" xfId="24670" xr:uid="{00000000-0005-0000-0000-000070600000}"/>
    <cellStyle name="년_■ 0908_사무직_이동_및_사무직_배치계획(案)-최종_★ 2010년도 사무직-사무전문직 급여인상안(작성) 2 2 2 7 4" xfId="24671" xr:uid="{00000000-0005-0000-0000-000071600000}"/>
    <cellStyle name="년_■ 0908_사무직_이동_및_사무직_배치계획(案)-최종_★ 2010년도 사무직-사무전문직 급여인상안(작성) 2 2 2 7 5" xfId="24672" xr:uid="{00000000-0005-0000-0000-000072600000}"/>
    <cellStyle name="년_■ 0908_사무직_이동_및_사무직_배치계획(案)-최종_★ 2010년도 사무직-사무전문직 급여인상안(작성) 2 2 2 8" xfId="24673" xr:uid="{00000000-0005-0000-0000-000073600000}"/>
    <cellStyle name="년_■ 0908_사무직_이동_및_사무직_배치계획(案)-최종_★ 2010년도 사무직-사무전문직 급여인상안(작성) 2 2 2 8 2" xfId="24674" xr:uid="{00000000-0005-0000-0000-000074600000}"/>
    <cellStyle name="년_■ 0908_사무직_이동_및_사무직_배치계획(案)-최종_★ 2010년도 사무직-사무전문직 급여인상안(작성) 2 2 2 8 3" xfId="24675" xr:uid="{00000000-0005-0000-0000-000075600000}"/>
    <cellStyle name="년_■ 0908_사무직_이동_및_사무직_배치계획(案)-최종_★ 2010년도 사무직-사무전문직 급여인상안(작성) 2 2 2 8 4" xfId="24676" xr:uid="{00000000-0005-0000-0000-000076600000}"/>
    <cellStyle name="년_■ 0908_사무직_이동_및_사무직_배치계획(案)-최종_★ 2010년도 사무직-사무전문직 급여인상안(작성) 2 2 2 8 5" xfId="24677" xr:uid="{00000000-0005-0000-0000-000077600000}"/>
    <cellStyle name="년_■ 0908_사무직_이동_및_사무직_배치계획(案)-최종_★ 2010년도 사무직-사무전문직 급여인상안(작성) 2 2 2 9" xfId="24678" xr:uid="{00000000-0005-0000-0000-000078600000}"/>
    <cellStyle name="년_■ 0908_사무직_이동_및_사무직_배치계획(案)-최종_★ 2010년도 사무직-사무전문직 급여인상안(작성) 2 2 2 9 2" xfId="24679" xr:uid="{00000000-0005-0000-0000-000079600000}"/>
    <cellStyle name="년_■ 0908_사무직_이동_및_사무직_배치계획(案)-최종_★ 2010년도 사무직-사무전문직 급여인상안(작성) 2 2 2 9 3" xfId="24680" xr:uid="{00000000-0005-0000-0000-00007A600000}"/>
    <cellStyle name="년_■ 0908_사무직_이동_및_사무직_배치계획(案)-최종_★ 2010년도 사무직-사무전문직 급여인상안(작성) 2 2 2 9 4" xfId="24681" xr:uid="{00000000-0005-0000-0000-00007B600000}"/>
    <cellStyle name="년_■ 0908_사무직_이동_및_사무직_배치계획(案)-최종_★ 2010년도 사무직-사무전문직 급여인상안(작성) 2 2 2 9 5" xfId="24682" xr:uid="{00000000-0005-0000-0000-00007C600000}"/>
    <cellStyle name="년_■ 0908_사무직_이동_및_사무직_배치계획(案)-최종_★ 2010년도 사무직-사무전문직 급여인상안(작성) 2 2 3" xfId="24683" xr:uid="{00000000-0005-0000-0000-00007D600000}"/>
    <cellStyle name="년_■ 0908_사무직_이동_및_사무직_배치계획(案)-최종_★ 2010년도 사무직-사무전문직 급여인상안(작성) 2 2 3 10" xfId="24684" xr:uid="{00000000-0005-0000-0000-00007E600000}"/>
    <cellStyle name="년_■ 0908_사무직_이동_및_사무직_배치계획(案)-최종_★ 2010년도 사무직-사무전문직 급여인상안(작성) 2 2 3 11" xfId="24685" xr:uid="{00000000-0005-0000-0000-00007F600000}"/>
    <cellStyle name="년_■ 0908_사무직_이동_및_사무직_배치계획(案)-최종_★ 2010년도 사무직-사무전문직 급여인상안(작성) 2 2 3 2" xfId="24686" xr:uid="{00000000-0005-0000-0000-000080600000}"/>
    <cellStyle name="년_■ 0908_사무직_이동_및_사무직_배치계획(案)-최종_★ 2010년도 사무직-사무전문직 급여인상안(작성) 2 2 3 2 2" xfId="24687" xr:uid="{00000000-0005-0000-0000-000081600000}"/>
    <cellStyle name="년_■ 0908_사무직_이동_및_사무직_배치계획(案)-최종_★ 2010년도 사무직-사무전문직 급여인상안(작성) 2 2 3 2 2 2" xfId="24688" xr:uid="{00000000-0005-0000-0000-000082600000}"/>
    <cellStyle name="년_■ 0908_사무직_이동_및_사무직_배치계획(案)-최종_★ 2010년도 사무직-사무전문직 급여인상안(작성) 2 2 3 2 2 3" xfId="24689" xr:uid="{00000000-0005-0000-0000-000083600000}"/>
    <cellStyle name="년_■ 0908_사무직_이동_및_사무직_배치계획(案)-최종_★ 2010년도 사무직-사무전문직 급여인상안(작성) 2 2 3 2 2 4" xfId="24690" xr:uid="{00000000-0005-0000-0000-000084600000}"/>
    <cellStyle name="년_■ 0908_사무직_이동_및_사무직_배치계획(案)-최종_★ 2010년도 사무직-사무전문직 급여인상안(작성) 2 2 3 2 2 5" xfId="24691" xr:uid="{00000000-0005-0000-0000-000085600000}"/>
    <cellStyle name="년_■ 0908_사무직_이동_및_사무직_배치계획(案)-최종_★ 2010년도 사무직-사무전문직 급여인상안(작성) 2 2 3 2 3" xfId="24692" xr:uid="{00000000-0005-0000-0000-000086600000}"/>
    <cellStyle name="년_■ 0908_사무직_이동_및_사무직_배치계획(案)-최종_★ 2010년도 사무직-사무전문직 급여인상안(작성) 2 2 3 2 3 2" xfId="24693" xr:uid="{00000000-0005-0000-0000-000087600000}"/>
    <cellStyle name="년_■ 0908_사무직_이동_및_사무직_배치계획(案)-최종_★ 2010년도 사무직-사무전문직 급여인상안(작성) 2 2 3 2 3 3" xfId="24694" xr:uid="{00000000-0005-0000-0000-000088600000}"/>
    <cellStyle name="년_■ 0908_사무직_이동_및_사무직_배치계획(案)-최종_★ 2010년도 사무직-사무전문직 급여인상안(작성) 2 2 3 2 3 4" xfId="24695" xr:uid="{00000000-0005-0000-0000-000089600000}"/>
    <cellStyle name="년_■ 0908_사무직_이동_및_사무직_배치계획(案)-최종_★ 2010년도 사무직-사무전문직 급여인상안(작성) 2 2 3 2 3 5" xfId="24696" xr:uid="{00000000-0005-0000-0000-00008A600000}"/>
    <cellStyle name="년_■ 0908_사무직_이동_및_사무직_배치계획(案)-최종_★ 2010년도 사무직-사무전문직 급여인상안(작성) 2 2 3 2 4" xfId="24697" xr:uid="{00000000-0005-0000-0000-00008B600000}"/>
    <cellStyle name="년_■ 0908_사무직_이동_및_사무직_배치계획(案)-최종_★ 2010년도 사무직-사무전문직 급여인상안(작성) 2 2 3 2 4 2" xfId="24698" xr:uid="{00000000-0005-0000-0000-00008C600000}"/>
    <cellStyle name="년_■ 0908_사무직_이동_및_사무직_배치계획(案)-최종_★ 2010년도 사무직-사무전문직 급여인상안(작성) 2 2 3 2 4 3" xfId="24699" xr:uid="{00000000-0005-0000-0000-00008D600000}"/>
    <cellStyle name="년_■ 0908_사무직_이동_및_사무직_배치계획(案)-최종_★ 2010년도 사무직-사무전문직 급여인상안(작성) 2 2 3 2 4 4" xfId="24700" xr:uid="{00000000-0005-0000-0000-00008E600000}"/>
    <cellStyle name="년_■ 0908_사무직_이동_및_사무직_배치계획(案)-최종_★ 2010년도 사무직-사무전문직 급여인상안(작성) 2 2 3 2 4 5" xfId="24701" xr:uid="{00000000-0005-0000-0000-00008F600000}"/>
    <cellStyle name="년_■ 0908_사무직_이동_및_사무직_배치계획(案)-최종_★ 2010년도 사무직-사무전문직 급여인상안(작성) 2 2 3 2 5" xfId="24702" xr:uid="{00000000-0005-0000-0000-000090600000}"/>
    <cellStyle name="년_■ 0908_사무직_이동_및_사무직_배치계획(案)-최종_★ 2010년도 사무직-사무전문직 급여인상안(작성) 2 2 3 2 6" xfId="24703" xr:uid="{00000000-0005-0000-0000-000091600000}"/>
    <cellStyle name="년_■ 0908_사무직_이동_및_사무직_배치계획(案)-최종_★ 2010년도 사무직-사무전문직 급여인상안(작성) 2 2 3 2 7" xfId="24704" xr:uid="{00000000-0005-0000-0000-000092600000}"/>
    <cellStyle name="년_■ 0908_사무직_이동_및_사무직_배치계획(案)-최종_★ 2010년도 사무직-사무전문직 급여인상안(작성) 2 2 3 2 8" xfId="24705" xr:uid="{00000000-0005-0000-0000-000093600000}"/>
    <cellStyle name="년_■ 0908_사무직_이동_및_사무직_배치계획(案)-최종_★ 2010년도 사무직-사무전문직 급여인상안(작성) 2 2 3 3" xfId="24706" xr:uid="{00000000-0005-0000-0000-000094600000}"/>
    <cellStyle name="년_■ 0908_사무직_이동_및_사무직_배치계획(案)-최종_★ 2010년도 사무직-사무전문직 급여인상안(작성) 2 2 3 3 2" xfId="24707" xr:uid="{00000000-0005-0000-0000-000095600000}"/>
    <cellStyle name="년_■ 0908_사무직_이동_및_사무직_배치계획(案)-최종_★ 2010년도 사무직-사무전문직 급여인상안(작성) 2 2 3 3 2 2" xfId="24708" xr:uid="{00000000-0005-0000-0000-000096600000}"/>
    <cellStyle name="년_■ 0908_사무직_이동_및_사무직_배치계획(案)-최종_★ 2010년도 사무직-사무전문직 급여인상안(작성) 2 2 3 3 2 3" xfId="24709" xr:uid="{00000000-0005-0000-0000-000097600000}"/>
    <cellStyle name="년_■ 0908_사무직_이동_및_사무직_배치계획(案)-최종_★ 2010년도 사무직-사무전문직 급여인상안(작성) 2 2 3 3 2 4" xfId="24710" xr:uid="{00000000-0005-0000-0000-000098600000}"/>
    <cellStyle name="년_■ 0908_사무직_이동_및_사무직_배치계획(案)-최종_★ 2010년도 사무직-사무전문직 급여인상안(작성) 2 2 3 3 2 5" xfId="24711" xr:uid="{00000000-0005-0000-0000-000099600000}"/>
    <cellStyle name="년_■ 0908_사무직_이동_및_사무직_배치계획(案)-최종_★ 2010년도 사무직-사무전문직 급여인상안(작성) 2 2 3 3 3" xfId="24712" xr:uid="{00000000-0005-0000-0000-00009A600000}"/>
    <cellStyle name="년_■ 0908_사무직_이동_및_사무직_배치계획(案)-최종_★ 2010년도 사무직-사무전문직 급여인상안(작성) 2 2 3 3 3 2" xfId="24713" xr:uid="{00000000-0005-0000-0000-00009B600000}"/>
    <cellStyle name="년_■ 0908_사무직_이동_및_사무직_배치계획(案)-최종_★ 2010년도 사무직-사무전문직 급여인상안(작성) 2 2 3 3 3 3" xfId="24714" xr:uid="{00000000-0005-0000-0000-00009C600000}"/>
    <cellStyle name="년_■ 0908_사무직_이동_및_사무직_배치계획(案)-최종_★ 2010년도 사무직-사무전문직 급여인상안(작성) 2 2 3 3 3 4" xfId="24715" xr:uid="{00000000-0005-0000-0000-00009D600000}"/>
    <cellStyle name="년_■ 0908_사무직_이동_및_사무직_배치계획(案)-최종_★ 2010년도 사무직-사무전문직 급여인상안(작성) 2 2 3 3 3 5" xfId="24716" xr:uid="{00000000-0005-0000-0000-00009E600000}"/>
    <cellStyle name="년_■ 0908_사무직_이동_및_사무직_배치계획(案)-최종_★ 2010년도 사무직-사무전문직 급여인상안(작성) 2 2 3 3 4" xfId="24717" xr:uid="{00000000-0005-0000-0000-00009F600000}"/>
    <cellStyle name="년_■ 0908_사무직_이동_및_사무직_배치계획(案)-최종_★ 2010년도 사무직-사무전문직 급여인상안(작성) 2 2 3 3 4 2" xfId="24718" xr:uid="{00000000-0005-0000-0000-0000A0600000}"/>
    <cellStyle name="년_■ 0908_사무직_이동_및_사무직_배치계획(案)-최종_★ 2010년도 사무직-사무전문직 급여인상안(작성) 2 2 3 3 4 3" xfId="24719" xr:uid="{00000000-0005-0000-0000-0000A1600000}"/>
    <cellStyle name="년_■ 0908_사무직_이동_및_사무직_배치계획(案)-최종_★ 2010년도 사무직-사무전문직 급여인상안(작성) 2 2 3 3 4 4" xfId="24720" xr:uid="{00000000-0005-0000-0000-0000A2600000}"/>
    <cellStyle name="년_■ 0908_사무직_이동_및_사무직_배치계획(案)-최종_★ 2010년도 사무직-사무전문직 급여인상안(작성) 2 2 3 3 4 5" xfId="24721" xr:uid="{00000000-0005-0000-0000-0000A3600000}"/>
    <cellStyle name="년_■ 0908_사무직_이동_및_사무직_배치계획(案)-최종_★ 2010년도 사무직-사무전문직 급여인상안(작성) 2 2 3 3 5" xfId="24722" xr:uid="{00000000-0005-0000-0000-0000A4600000}"/>
    <cellStyle name="년_■ 0908_사무직_이동_및_사무직_배치계획(案)-최종_★ 2010년도 사무직-사무전문직 급여인상안(작성) 2 2 3 3 6" xfId="24723" xr:uid="{00000000-0005-0000-0000-0000A5600000}"/>
    <cellStyle name="년_■ 0908_사무직_이동_및_사무직_배치계획(案)-최종_★ 2010년도 사무직-사무전문직 급여인상안(작성) 2 2 3 3 7" xfId="24724" xr:uid="{00000000-0005-0000-0000-0000A6600000}"/>
    <cellStyle name="년_■ 0908_사무직_이동_및_사무직_배치계획(案)-최종_★ 2010년도 사무직-사무전문직 급여인상안(작성) 2 2 3 3 8" xfId="24725" xr:uid="{00000000-0005-0000-0000-0000A7600000}"/>
    <cellStyle name="년_■ 0908_사무직_이동_및_사무직_배치계획(案)-최종_★ 2010년도 사무직-사무전문직 급여인상안(작성) 2 2 3 4" xfId="24726" xr:uid="{00000000-0005-0000-0000-0000A8600000}"/>
    <cellStyle name="년_■ 0908_사무직_이동_및_사무직_배치계획(案)-최종_★ 2010년도 사무직-사무전문직 급여인상안(작성) 2 2 3 4 2" xfId="24727" xr:uid="{00000000-0005-0000-0000-0000A9600000}"/>
    <cellStyle name="년_■ 0908_사무직_이동_및_사무직_배치계획(案)-최종_★ 2010년도 사무직-사무전문직 급여인상안(작성) 2 2 3 4 2 2" xfId="24728" xr:uid="{00000000-0005-0000-0000-0000AA600000}"/>
    <cellStyle name="년_■ 0908_사무직_이동_및_사무직_배치계획(案)-최종_★ 2010년도 사무직-사무전문직 급여인상안(작성) 2 2 3 4 2 3" xfId="24729" xr:uid="{00000000-0005-0000-0000-0000AB600000}"/>
    <cellStyle name="년_■ 0908_사무직_이동_및_사무직_배치계획(案)-최종_★ 2010년도 사무직-사무전문직 급여인상안(작성) 2 2 3 4 2 4" xfId="24730" xr:uid="{00000000-0005-0000-0000-0000AC600000}"/>
    <cellStyle name="년_■ 0908_사무직_이동_및_사무직_배치계획(案)-최종_★ 2010년도 사무직-사무전문직 급여인상안(작성) 2 2 3 4 2 5" xfId="24731" xr:uid="{00000000-0005-0000-0000-0000AD600000}"/>
    <cellStyle name="년_■ 0908_사무직_이동_및_사무직_배치계획(案)-최종_★ 2010년도 사무직-사무전문직 급여인상안(작성) 2 2 3 4 3" xfId="24732" xr:uid="{00000000-0005-0000-0000-0000AE600000}"/>
    <cellStyle name="년_■ 0908_사무직_이동_및_사무직_배치계획(案)-최종_★ 2010년도 사무직-사무전문직 급여인상안(작성) 2 2 3 4 3 2" xfId="24733" xr:uid="{00000000-0005-0000-0000-0000AF600000}"/>
    <cellStyle name="년_■ 0908_사무직_이동_및_사무직_배치계획(案)-최종_★ 2010년도 사무직-사무전문직 급여인상안(작성) 2 2 3 4 3 3" xfId="24734" xr:uid="{00000000-0005-0000-0000-0000B0600000}"/>
    <cellStyle name="년_■ 0908_사무직_이동_및_사무직_배치계획(案)-최종_★ 2010년도 사무직-사무전문직 급여인상안(작성) 2 2 3 4 3 4" xfId="24735" xr:uid="{00000000-0005-0000-0000-0000B1600000}"/>
    <cellStyle name="년_■ 0908_사무직_이동_및_사무직_배치계획(案)-최종_★ 2010년도 사무직-사무전문직 급여인상안(작성) 2 2 3 4 3 5" xfId="24736" xr:uid="{00000000-0005-0000-0000-0000B2600000}"/>
    <cellStyle name="년_■ 0908_사무직_이동_및_사무직_배치계획(案)-최종_★ 2010년도 사무직-사무전문직 급여인상안(작성) 2 2 3 4 4" xfId="24737" xr:uid="{00000000-0005-0000-0000-0000B3600000}"/>
    <cellStyle name="년_■ 0908_사무직_이동_및_사무직_배치계획(案)-최종_★ 2010년도 사무직-사무전문직 급여인상안(작성) 2 2 3 4 4 2" xfId="24738" xr:uid="{00000000-0005-0000-0000-0000B4600000}"/>
    <cellStyle name="년_■ 0908_사무직_이동_및_사무직_배치계획(案)-최종_★ 2010년도 사무직-사무전문직 급여인상안(작성) 2 2 3 4 4 3" xfId="24739" xr:uid="{00000000-0005-0000-0000-0000B5600000}"/>
    <cellStyle name="년_■ 0908_사무직_이동_및_사무직_배치계획(案)-최종_★ 2010년도 사무직-사무전문직 급여인상안(작성) 2 2 3 4 4 4" xfId="24740" xr:uid="{00000000-0005-0000-0000-0000B6600000}"/>
    <cellStyle name="년_■ 0908_사무직_이동_및_사무직_배치계획(案)-최종_★ 2010년도 사무직-사무전문직 급여인상안(작성) 2 2 3 4 4 5" xfId="24741" xr:uid="{00000000-0005-0000-0000-0000B7600000}"/>
    <cellStyle name="년_■ 0908_사무직_이동_및_사무직_배치계획(案)-최종_★ 2010년도 사무직-사무전문직 급여인상안(작성) 2 2 3 4 5" xfId="24742" xr:uid="{00000000-0005-0000-0000-0000B8600000}"/>
    <cellStyle name="년_■ 0908_사무직_이동_및_사무직_배치계획(案)-최종_★ 2010년도 사무직-사무전문직 급여인상안(작성) 2 2 3 4 6" xfId="24743" xr:uid="{00000000-0005-0000-0000-0000B9600000}"/>
    <cellStyle name="년_■ 0908_사무직_이동_및_사무직_배치계획(案)-최종_★ 2010년도 사무직-사무전문직 급여인상안(작성) 2 2 3 4 7" xfId="24744" xr:uid="{00000000-0005-0000-0000-0000BA600000}"/>
    <cellStyle name="년_■ 0908_사무직_이동_및_사무직_배치계획(案)-최종_★ 2010년도 사무직-사무전문직 급여인상안(작성) 2 2 3 4 8" xfId="24745" xr:uid="{00000000-0005-0000-0000-0000BB600000}"/>
    <cellStyle name="년_■ 0908_사무직_이동_및_사무직_배치계획(案)-최종_★ 2010년도 사무직-사무전문직 급여인상안(작성) 2 2 3 5" xfId="24746" xr:uid="{00000000-0005-0000-0000-0000BC600000}"/>
    <cellStyle name="년_■ 0908_사무직_이동_및_사무직_배치계획(案)-최종_★ 2010년도 사무직-사무전문직 급여인상안(작성) 2 2 3 5 2" xfId="24747" xr:uid="{00000000-0005-0000-0000-0000BD600000}"/>
    <cellStyle name="년_■ 0908_사무직_이동_및_사무직_배치계획(案)-최종_★ 2010년도 사무직-사무전문직 급여인상안(작성) 2 2 3 5 3" xfId="24748" xr:uid="{00000000-0005-0000-0000-0000BE600000}"/>
    <cellStyle name="년_■ 0908_사무직_이동_및_사무직_배치계획(案)-최종_★ 2010년도 사무직-사무전문직 급여인상안(작성) 2 2 3 5 4" xfId="24749" xr:uid="{00000000-0005-0000-0000-0000BF600000}"/>
    <cellStyle name="년_■ 0908_사무직_이동_및_사무직_배치계획(案)-최종_★ 2010년도 사무직-사무전문직 급여인상안(작성) 2 2 3 5 5" xfId="24750" xr:uid="{00000000-0005-0000-0000-0000C0600000}"/>
    <cellStyle name="년_■ 0908_사무직_이동_및_사무직_배치계획(案)-최종_★ 2010년도 사무직-사무전문직 급여인상안(작성) 2 2 3 6" xfId="24751" xr:uid="{00000000-0005-0000-0000-0000C1600000}"/>
    <cellStyle name="년_■ 0908_사무직_이동_및_사무직_배치계획(案)-최종_★ 2010년도 사무직-사무전문직 급여인상안(작성) 2 2 3 6 2" xfId="24752" xr:uid="{00000000-0005-0000-0000-0000C2600000}"/>
    <cellStyle name="년_■ 0908_사무직_이동_및_사무직_배치계획(案)-최종_★ 2010년도 사무직-사무전문직 급여인상안(작성) 2 2 3 6 3" xfId="24753" xr:uid="{00000000-0005-0000-0000-0000C3600000}"/>
    <cellStyle name="년_■ 0908_사무직_이동_및_사무직_배치계획(案)-최종_★ 2010년도 사무직-사무전문직 급여인상안(작성) 2 2 3 6 4" xfId="24754" xr:uid="{00000000-0005-0000-0000-0000C4600000}"/>
    <cellStyle name="년_■ 0908_사무직_이동_및_사무직_배치계획(案)-최종_★ 2010년도 사무직-사무전문직 급여인상안(작성) 2 2 3 6 5" xfId="24755" xr:uid="{00000000-0005-0000-0000-0000C5600000}"/>
    <cellStyle name="년_■ 0908_사무직_이동_및_사무직_배치계획(案)-최종_★ 2010년도 사무직-사무전문직 급여인상안(작성) 2 2 3 7" xfId="24756" xr:uid="{00000000-0005-0000-0000-0000C6600000}"/>
    <cellStyle name="년_■ 0908_사무직_이동_및_사무직_배치계획(案)-최종_★ 2010년도 사무직-사무전문직 급여인상안(작성) 2 2 3 7 2" xfId="24757" xr:uid="{00000000-0005-0000-0000-0000C7600000}"/>
    <cellStyle name="년_■ 0908_사무직_이동_및_사무직_배치계획(案)-최종_★ 2010년도 사무직-사무전문직 급여인상안(작성) 2 2 3 7 3" xfId="24758" xr:uid="{00000000-0005-0000-0000-0000C8600000}"/>
    <cellStyle name="년_■ 0908_사무직_이동_및_사무직_배치계획(案)-최종_★ 2010년도 사무직-사무전문직 급여인상안(작성) 2 2 3 7 4" xfId="24759" xr:uid="{00000000-0005-0000-0000-0000C9600000}"/>
    <cellStyle name="년_■ 0908_사무직_이동_및_사무직_배치계획(案)-최종_★ 2010년도 사무직-사무전문직 급여인상안(작성) 2 2 3 7 5" xfId="24760" xr:uid="{00000000-0005-0000-0000-0000CA600000}"/>
    <cellStyle name="년_■ 0908_사무직_이동_및_사무직_배치계획(案)-최종_★ 2010년도 사무직-사무전문직 급여인상안(작성) 2 2 3 8" xfId="24761" xr:uid="{00000000-0005-0000-0000-0000CB600000}"/>
    <cellStyle name="년_■ 0908_사무직_이동_및_사무직_배치계획(案)-최종_★ 2010년도 사무직-사무전문직 급여인상안(작성) 2 2 3 9" xfId="24762" xr:uid="{00000000-0005-0000-0000-0000CC600000}"/>
    <cellStyle name="년_■ 0908_사무직_이동_및_사무직_배치계획(案)-최종_★ 2010년도 사무직-사무전문직 급여인상안(작성) 2 2 4" xfId="24763" xr:uid="{00000000-0005-0000-0000-0000CD600000}"/>
    <cellStyle name="년_■ 0908_사무직_이동_및_사무직_배치계획(案)-최종_★ 2010년도 사무직-사무전문직 급여인상안(작성) 2 2 4 10" xfId="24764" xr:uid="{00000000-0005-0000-0000-0000CE600000}"/>
    <cellStyle name="년_■ 0908_사무직_이동_및_사무직_배치계획(案)-최종_★ 2010년도 사무직-사무전문직 급여인상안(작성) 2 2 4 11" xfId="24765" xr:uid="{00000000-0005-0000-0000-0000CF600000}"/>
    <cellStyle name="년_■ 0908_사무직_이동_및_사무직_배치계획(案)-최종_★ 2010년도 사무직-사무전문직 급여인상안(작성) 2 2 4 2" xfId="24766" xr:uid="{00000000-0005-0000-0000-0000D0600000}"/>
    <cellStyle name="년_■ 0908_사무직_이동_및_사무직_배치계획(案)-최종_★ 2010년도 사무직-사무전문직 급여인상안(작성) 2 2 4 2 2" xfId="24767" xr:uid="{00000000-0005-0000-0000-0000D1600000}"/>
    <cellStyle name="년_■ 0908_사무직_이동_및_사무직_배치계획(案)-최종_★ 2010년도 사무직-사무전문직 급여인상안(작성) 2 2 4 2 2 2" xfId="24768" xr:uid="{00000000-0005-0000-0000-0000D2600000}"/>
    <cellStyle name="년_■ 0908_사무직_이동_및_사무직_배치계획(案)-최종_★ 2010년도 사무직-사무전문직 급여인상안(작성) 2 2 4 2 2 3" xfId="24769" xr:uid="{00000000-0005-0000-0000-0000D3600000}"/>
    <cellStyle name="년_■ 0908_사무직_이동_및_사무직_배치계획(案)-최종_★ 2010년도 사무직-사무전문직 급여인상안(작성) 2 2 4 2 2 4" xfId="24770" xr:uid="{00000000-0005-0000-0000-0000D4600000}"/>
    <cellStyle name="년_■ 0908_사무직_이동_및_사무직_배치계획(案)-최종_★ 2010년도 사무직-사무전문직 급여인상안(작성) 2 2 4 2 2 5" xfId="24771" xr:uid="{00000000-0005-0000-0000-0000D5600000}"/>
    <cellStyle name="년_■ 0908_사무직_이동_및_사무직_배치계획(案)-최종_★ 2010년도 사무직-사무전문직 급여인상안(작성) 2 2 4 2 3" xfId="24772" xr:uid="{00000000-0005-0000-0000-0000D6600000}"/>
    <cellStyle name="년_■ 0908_사무직_이동_및_사무직_배치계획(案)-최종_★ 2010년도 사무직-사무전문직 급여인상안(작성) 2 2 4 2 3 2" xfId="24773" xr:uid="{00000000-0005-0000-0000-0000D7600000}"/>
    <cellStyle name="년_■ 0908_사무직_이동_및_사무직_배치계획(案)-최종_★ 2010년도 사무직-사무전문직 급여인상안(작성) 2 2 4 2 3 3" xfId="24774" xr:uid="{00000000-0005-0000-0000-0000D8600000}"/>
    <cellStyle name="년_■ 0908_사무직_이동_및_사무직_배치계획(案)-최종_★ 2010년도 사무직-사무전문직 급여인상안(작성) 2 2 4 2 3 4" xfId="24775" xr:uid="{00000000-0005-0000-0000-0000D9600000}"/>
    <cellStyle name="년_■ 0908_사무직_이동_및_사무직_배치계획(案)-최종_★ 2010년도 사무직-사무전문직 급여인상안(작성) 2 2 4 2 3 5" xfId="24776" xr:uid="{00000000-0005-0000-0000-0000DA600000}"/>
    <cellStyle name="년_■ 0908_사무직_이동_및_사무직_배치계획(案)-최종_★ 2010년도 사무직-사무전문직 급여인상안(작성) 2 2 4 2 4" xfId="24777" xr:uid="{00000000-0005-0000-0000-0000DB600000}"/>
    <cellStyle name="년_■ 0908_사무직_이동_및_사무직_배치계획(案)-최종_★ 2010년도 사무직-사무전문직 급여인상안(작성) 2 2 4 2 4 2" xfId="24778" xr:uid="{00000000-0005-0000-0000-0000DC600000}"/>
    <cellStyle name="년_■ 0908_사무직_이동_및_사무직_배치계획(案)-최종_★ 2010년도 사무직-사무전문직 급여인상안(작성) 2 2 4 2 4 3" xfId="24779" xr:uid="{00000000-0005-0000-0000-0000DD600000}"/>
    <cellStyle name="년_■ 0908_사무직_이동_및_사무직_배치계획(案)-최종_★ 2010년도 사무직-사무전문직 급여인상안(작성) 2 2 4 2 4 4" xfId="24780" xr:uid="{00000000-0005-0000-0000-0000DE600000}"/>
    <cellStyle name="년_■ 0908_사무직_이동_및_사무직_배치계획(案)-최종_★ 2010년도 사무직-사무전문직 급여인상안(작성) 2 2 4 2 4 5" xfId="24781" xr:uid="{00000000-0005-0000-0000-0000DF600000}"/>
    <cellStyle name="년_■ 0908_사무직_이동_및_사무직_배치계획(案)-최종_★ 2010년도 사무직-사무전문직 급여인상안(작성) 2 2 4 2 5" xfId="24782" xr:uid="{00000000-0005-0000-0000-0000E0600000}"/>
    <cellStyle name="년_■ 0908_사무직_이동_및_사무직_배치계획(案)-최종_★ 2010년도 사무직-사무전문직 급여인상안(작성) 2 2 4 2 6" xfId="24783" xr:uid="{00000000-0005-0000-0000-0000E1600000}"/>
    <cellStyle name="년_■ 0908_사무직_이동_및_사무직_배치계획(案)-최종_★ 2010년도 사무직-사무전문직 급여인상안(작성) 2 2 4 2 7" xfId="24784" xr:uid="{00000000-0005-0000-0000-0000E2600000}"/>
    <cellStyle name="년_■ 0908_사무직_이동_및_사무직_배치계획(案)-최종_★ 2010년도 사무직-사무전문직 급여인상안(작성) 2 2 4 2 8" xfId="24785" xr:uid="{00000000-0005-0000-0000-0000E3600000}"/>
    <cellStyle name="년_■ 0908_사무직_이동_및_사무직_배치계획(案)-최종_★ 2010년도 사무직-사무전문직 급여인상안(작성) 2 2 4 3" xfId="24786" xr:uid="{00000000-0005-0000-0000-0000E4600000}"/>
    <cellStyle name="년_■ 0908_사무직_이동_및_사무직_배치계획(案)-최종_★ 2010년도 사무직-사무전문직 급여인상안(작성) 2 2 4 3 2" xfId="24787" xr:uid="{00000000-0005-0000-0000-0000E5600000}"/>
    <cellStyle name="년_■ 0908_사무직_이동_및_사무직_배치계획(案)-최종_★ 2010년도 사무직-사무전문직 급여인상안(작성) 2 2 4 3 2 2" xfId="24788" xr:uid="{00000000-0005-0000-0000-0000E6600000}"/>
    <cellStyle name="년_■ 0908_사무직_이동_및_사무직_배치계획(案)-최종_★ 2010년도 사무직-사무전문직 급여인상안(작성) 2 2 4 3 2 3" xfId="24789" xr:uid="{00000000-0005-0000-0000-0000E7600000}"/>
    <cellStyle name="년_■ 0908_사무직_이동_및_사무직_배치계획(案)-최종_★ 2010년도 사무직-사무전문직 급여인상안(작성) 2 2 4 3 2 4" xfId="24790" xr:uid="{00000000-0005-0000-0000-0000E8600000}"/>
    <cellStyle name="년_■ 0908_사무직_이동_및_사무직_배치계획(案)-최종_★ 2010년도 사무직-사무전문직 급여인상안(작성) 2 2 4 3 2 5" xfId="24791" xr:uid="{00000000-0005-0000-0000-0000E9600000}"/>
    <cellStyle name="년_■ 0908_사무직_이동_및_사무직_배치계획(案)-최종_★ 2010년도 사무직-사무전문직 급여인상안(작성) 2 2 4 3 3" xfId="24792" xr:uid="{00000000-0005-0000-0000-0000EA600000}"/>
    <cellStyle name="년_■ 0908_사무직_이동_및_사무직_배치계획(案)-최종_★ 2010년도 사무직-사무전문직 급여인상안(작성) 2 2 4 3 3 2" xfId="24793" xr:uid="{00000000-0005-0000-0000-0000EB600000}"/>
    <cellStyle name="년_■ 0908_사무직_이동_및_사무직_배치계획(案)-최종_★ 2010년도 사무직-사무전문직 급여인상안(작성) 2 2 4 3 3 3" xfId="24794" xr:uid="{00000000-0005-0000-0000-0000EC600000}"/>
    <cellStyle name="년_■ 0908_사무직_이동_및_사무직_배치계획(案)-최종_★ 2010년도 사무직-사무전문직 급여인상안(작성) 2 2 4 3 3 4" xfId="24795" xr:uid="{00000000-0005-0000-0000-0000ED600000}"/>
    <cellStyle name="년_■ 0908_사무직_이동_및_사무직_배치계획(案)-최종_★ 2010년도 사무직-사무전문직 급여인상안(작성) 2 2 4 3 3 5" xfId="24796" xr:uid="{00000000-0005-0000-0000-0000EE600000}"/>
    <cellStyle name="년_■ 0908_사무직_이동_및_사무직_배치계획(案)-최종_★ 2010년도 사무직-사무전문직 급여인상안(작성) 2 2 4 3 4" xfId="24797" xr:uid="{00000000-0005-0000-0000-0000EF600000}"/>
    <cellStyle name="년_■ 0908_사무직_이동_및_사무직_배치계획(案)-최종_★ 2010년도 사무직-사무전문직 급여인상안(작성) 2 2 4 3 4 2" xfId="24798" xr:uid="{00000000-0005-0000-0000-0000F0600000}"/>
    <cellStyle name="년_■ 0908_사무직_이동_및_사무직_배치계획(案)-최종_★ 2010년도 사무직-사무전문직 급여인상안(작성) 2 2 4 3 4 3" xfId="24799" xr:uid="{00000000-0005-0000-0000-0000F1600000}"/>
    <cellStyle name="년_■ 0908_사무직_이동_및_사무직_배치계획(案)-최종_★ 2010년도 사무직-사무전문직 급여인상안(작성) 2 2 4 3 4 4" xfId="24800" xr:uid="{00000000-0005-0000-0000-0000F2600000}"/>
    <cellStyle name="년_■ 0908_사무직_이동_및_사무직_배치계획(案)-최종_★ 2010년도 사무직-사무전문직 급여인상안(작성) 2 2 4 3 4 5" xfId="24801" xr:uid="{00000000-0005-0000-0000-0000F3600000}"/>
    <cellStyle name="년_■ 0908_사무직_이동_및_사무직_배치계획(案)-최종_★ 2010년도 사무직-사무전문직 급여인상안(작성) 2 2 4 3 5" xfId="24802" xr:uid="{00000000-0005-0000-0000-0000F4600000}"/>
    <cellStyle name="년_■ 0908_사무직_이동_및_사무직_배치계획(案)-최종_★ 2010년도 사무직-사무전문직 급여인상안(작성) 2 2 4 3 6" xfId="24803" xr:uid="{00000000-0005-0000-0000-0000F5600000}"/>
    <cellStyle name="년_■ 0908_사무직_이동_및_사무직_배치계획(案)-최종_★ 2010년도 사무직-사무전문직 급여인상안(작성) 2 2 4 3 7" xfId="24804" xr:uid="{00000000-0005-0000-0000-0000F6600000}"/>
    <cellStyle name="년_■ 0908_사무직_이동_및_사무직_배치계획(案)-최종_★ 2010년도 사무직-사무전문직 급여인상안(작성) 2 2 4 3 8" xfId="24805" xr:uid="{00000000-0005-0000-0000-0000F7600000}"/>
    <cellStyle name="년_■ 0908_사무직_이동_및_사무직_배치계획(案)-최종_★ 2010년도 사무직-사무전문직 급여인상안(작성) 2 2 4 4" xfId="24806" xr:uid="{00000000-0005-0000-0000-0000F8600000}"/>
    <cellStyle name="년_■ 0908_사무직_이동_및_사무직_배치계획(案)-최종_★ 2010년도 사무직-사무전문직 급여인상안(작성) 2 2 4 4 2" xfId="24807" xr:uid="{00000000-0005-0000-0000-0000F9600000}"/>
    <cellStyle name="년_■ 0908_사무직_이동_및_사무직_배치계획(案)-최종_★ 2010년도 사무직-사무전문직 급여인상안(작성) 2 2 4 4 2 2" xfId="24808" xr:uid="{00000000-0005-0000-0000-0000FA600000}"/>
    <cellStyle name="년_■ 0908_사무직_이동_및_사무직_배치계획(案)-최종_★ 2010년도 사무직-사무전문직 급여인상안(작성) 2 2 4 4 2 3" xfId="24809" xr:uid="{00000000-0005-0000-0000-0000FB600000}"/>
    <cellStyle name="년_■ 0908_사무직_이동_및_사무직_배치계획(案)-최종_★ 2010년도 사무직-사무전문직 급여인상안(작성) 2 2 4 4 2 4" xfId="24810" xr:uid="{00000000-0005-0000-0000-0000FC600000}"/>
    <cellStyle name="년_■ 0908_사무직_이동_및_사무직_배치계획(案)-최종_★ 2010년도 사무직-사무전문직 급여인상안(작성) 2 2 4 4 2 5" xfId="24811" xr:uid="{00000000-0005-0000-0000-0000FD600000}"/>
    <cellStyle name="년_■ 0908_사무직_이동_및_사무직_배치계획(案)-최종_★ 2010년도 사무직-사무전문직 급여인상안(작성) 2 2 4 4 3" xfId="24812" xr:uid="{00000000-0005-0000-0000-0000FE600000}"/>
    <cellStyle name="년_■ 0908_사무직_이동_및_사무직_배치계획(案)-최종_★ 2010년도 사무직-사무전문직 급여인상안(작성) 2 2 4 4 3 2" xfId="24813" xr:uid="{00000000-0005-0000-0000-0000FF600000}"/>
    <cellStyle name="년_■ 0908_사무직_이동_및_사무직_배치계획(案)-최종_★ 2010년도 사무직-사무전문직 급여인상안(작성) 2 2 4 4 3 3" xfId="24814" xr:uid="{00000000-0005-0000-0000-000000610000}"/>
    <cellStyle name="년_■ 0908_사무직_이동_및_사무직_배치계획(案)-최종_★ 2010년도 사무직-사무전문직 급여인상안(작성) 2 2 4 4 3 4" xfId="24815" xr:uid="{00000000-0005-0000-0000-000001610000}"/>
    <cellStyle name="년_■ 0908_사무직_이동_및_사무직_배치계획(案)-최종_★ 2010년도 사무직-사무전문직 급여인상안(작성) 2 2 4 4 3 5" xfId="24816" xr:uid="{00000000-0005-0000-0000-000002610000}"/>
    <cellStyle name="년_■ 0908_사무직_이동_및_사무직_배치계획(案)-최종_★ 2010년도 사무직-사무전문직 급여인상안(작성) 2 2 4 4 4" xfId="24817" xr:uid="{00000000-0005-0000-0000-000003610000}"/>
    <cellStyle name="년_■ 0908_사무직_이동_및_사무직_배치계획(案)-최종_★ 2010년도 사무직-사무전문직 급여인상안(작성) 2 2 4 4 4 2" xfId="24818" xr:uid="{00000000-0005-0000-0000-000004610000}"/>
    <cellStyle name="년_■ 0908_사무직_이동_및_사무직_배치계획(案)-최종_★ 2010년도 사무직-사무전문직 급여인상안(작성) 2 2 4 4 4 3" xfId="24819" xr:uid="{00000000-0005-0000-0000-000005610000}"/>
    <cellStyle name="년_■ 0908_사무직_이동_및_사무직_배치계획(案)-최종_★ 2010년도 사무직-사무전문직 급여인상안(작성) 2 2 4 4 4 4" xfId="24820" xr:uid="{00000000-0005-0000-0000-000006610000}"/>
    <cellStyle name="년_■ 0908_사무직_이동_및_사무직_배치계획(案)-최종_★ 2010년도 사무직-사무전문직 급여인상안(작성) 2 2 4 4 4 5" xfId="24821" xr:uid="{00000000-0005-0000-0000-000007610000}"/>
    <cellStyle name="년_■ 0908_사무직_이동_및_사무직_배치계획(案)-최종_★ 2010년도 사무직-사무전문직 급여인상안(작성) 2 2 4 4 5" xfId="24822" xr:uid="{00000000-0005-0000-0000-000008610000}"/>
    <cellStyle name="년_■ 0908_사무직_이동_및_사무직_배치계획(案)-최종_★ 2010년도 사무직-사무전문직 급여인상안(작성) 2 2 4 4 6" xfId="24823" xr:uid="{00000000-0005-0000-0000-000009610000}"/>
    <cellStyle name="년_■ 0908_사무직_이동_및_사무직_배치계획(案)-최종_★ 2010년도 사무직-사무전문직 급여인상안(작성) 2 2 4 4 7" xfId="24824" xr:uid="{00000000-0005-0000-0000-00000A610000}"/>
    <cellStyle name="년_■ 0908_사무직_이동_및_사무직_배치계획(案)-최종_★ 2010년도 사무직-사무전문직 급여인상안(작성) 2 2 4 4 8" xfId="24825" xr:uid="{00000000-0005-0000-0000-00000B610000}"/>
    <cellStyle name="년_■ 0908_사무직_이동_및_사무직_배치계획(案)-최종_★ 2010년도 사무직-사무전문직 급여인상안(작성) 2 2 4 5" xfId="24826" xr:uid="{00000000-0005-0000-0000-00000C610000}"/>
    <cellStyle name="년_■ 0908_사무직_이동_및_사무직_배치계획(案)-최종_★ 2010년도 사무직-사무전문직 급여인상안(작성) 2 2 4 5 2" xfId="24827" xr:uid="{00000000-0005-0000-0000-00000D610000}"/>
    <cellStyle name="년_■ 0908_사무직_이동_및_사무직_배치계획(案)-최종_★ 2010년도 사무직-사무전문직 급여인상안(작성) 2 2 4 5 3" xfId="24828" xr:uid="{00000000-0005-0000-0000-00000E610000}"/>
    <cellStyle name="년_■ 0908_사무직_이동_및_사무직_배치계획(案)-최종_★ 2010년도 사무직-사무전문직 급여인상안(작성) 2 2 4 5 4" xfId="24829" xr:uid="{00000000-0005-0000-0000-00000F610000}"/>
    <cellStyle name="년_■ 0908_사무직_이동_및_사무직_배치계획(案)-최종_★ 2010년도 사무직-사무전문직 급여인상안(작성) 2 2 4 5 5" xfId="24830" xr:uid="{00000000-0005-0000-0000-000010610000}"/>
    <cellStyle name="년_■ 0908_사무직_이동_및_사무직_배치계획(案)-최종_★ 2010년도 사무직-사무전문직 급여인상안(작성) 2 2 4 6" xfId="24831" xr:uid="{00000000-0005-0000-0000-000011610000}"/>
    <cellStyle name="년_■ 0908_사무직_이동_및_사무직_배치계획(案)-최종_★ 2010년도 사무직-사무전문직 급여인상안(작성) 2 2 4 6 2" xfId="24832" xr:uid="{00000000-0005-0000-0000-000012610000}"/>
    <cellStyle name="년_■ 0908_사무직_이동_및_사무직_배치계획(案)-최종_★ 2010년도 사무직-사무전문직 급여인상안(작성) 2 2 4 6 3" xfId="24833" xr:uid="{00000000-0005-0000-0000-000013610000}"/>
    <cellStyle name="년_■ 0908_사무직_이동_및_사무직_배치계획(案)-최종_★ 2010년도 사무직-사무전문직 급여인상안(작성) 2 2 4 6 4" xfId="24834" xr:uid="{00000000-0005-0000-0000-000014610000}"/>
    <cellStyle name="년_■ 0908_사무직_이동_및_사무직_배치계획(案)-최종_★ 2010년도 사무직-사무전문직 급여인상안(작성) 2 2 4 6 5" xfId="24835" xr:uid="{00000000-0005-0000-0000-000015610000}"/>
    <cellStyle name="년_■ 0908_사무직_이동_및_사무직_배치계획(案)-최종_★ 2010년도 사무직-사무전문직 급여인상안(작성) 2 2 4 7" xfId="24836" xr:uid="{00000000-0005-0000-0000-000016610000}"/>
    <cellStyle name="년_■ 0908_사무직_이동_및_사무직_배치계획(案)-최종_★ 2010년도 사무직-사무전문직 급여인상안(작성) 2 2 4 7 2" xfId="24837" xr:uid="{00000000-0005-0000-0000-000017610000}"/>
    <cellStyle name="년_■ 0908_사무직_이동_및_사무직_배치계획(案)-최종_★ 2010년도 사무직-사무전문직 급여인상안(작성) 2 2 4 7 3" xfId="24838" xr:uid="{00000000-0005-0000-0000-000018610000}"/>
    <cellStyle name="년_■ 0908_사무직_이동_및_사무직_배치계획(案)-최종_★ 2010년도 사무직-사무전문직 급여인상안(작성) 2 2 4 7 4" xfId="24839" xr:uid="{00000000-0005-0000-0000-000019610000}"/>
    <cellStyle name="년_■ 0908_사무직_이동_및_사무직_배치계획(案)-최종_★ 2010년도 사무직-사무전문직 급여인상안(작성) 2 2 4 7 5" xfId="24840" xr:uid="{00000000-0005-0000-0000-00001A610000}"/>
    <cellStyle name="년_■ 0908_사무직_이동_및_사무직_배치계획(案)-최종_★ 2010년도 사무직-사무전문직 급여인상안(작성) 2 2 4 8" xfId="24841" xr:uid="{00000000-0005-0000-0000-00001B610000}"/>
    <cellStyle name="년_■ 0908_사무직_이동_및_사무직_배치계획(案)-최종_★ 2010년도 사무직-사무전문직 급여인상안(작성) 2 2 4 9" xfId="24842" xr:uid="{00000000-0005-0000-0000-00001C610000}"/>
    <cellStyle name="년_■ 0908_사무직_이동_및_사무직_배치계획(案)-최종_★ 2010년도 사무직-사무전문직 급여인상안(작성) 2 2 5" xfId="24843" xr:uid="{00000000-0005-0000-0000-00001D610000}"/>
    <cellStyle name="년_■ 0908_사무직_이동_및_사무직_배치계획(案)-최종_★ 2010년도 사무직-사무전문직 급여인상안(작성) 2 2 5 10" xfId="24844" xr:uid="{00000000-0005-0000-0000-00001E610000}"/>
    <cellStyle name="년_■ 0908_사무직_이동_및_사무직_배치계획(案)-최종_★ 2010년도 사무직-사무전문직 급여인상안(작성) 2 2 5 11" xfId="24845" xr:uid="{00000000-0005-0000-0000-00001F610000}"/>
    <cellStyle name="년_■ 0908_사무직_이동_및_사무직_배치계획(案)-최종_★ 2010년도 사무직-사무전문직 급여인상안(작성) 2 2 5 2" xfId="24846" xr:uid="{00000000-0005-0000-0000-000020610000}"/>
    <cellStyle name="년_■ 0908_사무직_이동_및_사무직_배치계획(案)-최종_★ 2010년도 사무직-사무전문직 급여인상안(작성) 2 2 5 2 2" xfId="24847" xr:uid="{00000000-0005-0000-0000-000021610000}"/>
    <cellStyle name="년_■ 0908_사무직_이동_및_사무직_배치계획(案)-최종_★ 2010년도 사무직-사무전문직 급여인상안(작성) 2 2 5 2 2 2" xfId="24848" xr:uid="{00000000-0005-0000-0000-000022610000}"/>
    <cellStyle name="년_■ 0908_사무직_이동_및_사무직_배치계획(案)-최종_★ 2010년도 사무직-사무전문직 급여인상안(작성) 2 2 5 2 2 3" xfId="24849" xr:uid="{00000000-0005-0000-0000-000023610000}"/>
    <cellStyle name="년_■ 0908_사무직_이동_및_사무직_배치계획(案)-최종_★ 2010년도 사무직-사무전문직 급여인상안(작성) 2 2 5 2 2 4" xfId="24850" xr:uid="{00000000-0005-0000-0000-000024610000}"/>
    <cellStyle name="년_■ 0908_사무직_이동_및_사무직_배치계획(案)-최종_★ 2010년도 사무직-사무전문직 급여인상안(작성) 2 2 5 2 2 5" xfId="24851" xr:uid="{00000000-0005-0000-0000-000025610000}"/>
    <cellStyle name="년_■ 0908_사무직_이동_및_사무직_배치계획(案)-최종_★ 2010년도 사무직-사무전문직 급여인상안(작성) 2 2 5 2 3" xfId="24852" xr:uid="{00000000-0005-0000-0000-000026610000}"/>
    <cellStyle name="년_■ 0908_사무직_이동_및_사무직_배치계획(案)-최종_★ 2010년도 사무직-사무전문직 급여인상안(작성) 2 2 5 2 3 2" xfId="24853" xr:uid="{00000000-0005-0000-0000-000027610000}"/>
    <cellStyle name="년_■ 0908_사무직_이동_및_사무직_배치계획(案)-최종_★ 2010년도 사무직-사무전문직 급여인상안(작성) 2 2 5 2 3 3" xfId="24854" xr:uid="{00000000-0005-0000-0000-000028610000}"/>
    <cellStyle name="년_■ 0908_사무직_이동_및_사무직_배치계획(案)-최종_★ 2010년도 사무직-사무전문직 급여인상안(작성) 2 2 5 2 3 4" xfId="24855" xr:uid="{00000000-0005-0000-0000-000029610000}"/>
    <cellStyle name="년_■ 0908_사무직_이동_및_사무직_배치계획(案)-최종_★ 2010년도 사무직-사무전문직 급여인상안(작성) 2 2 5 2 3 5" xfId="24856" xr:uid="{00000000-0005-0000-0000-00002A610000}"/>
    <cellStyle name="년_■ 0908_사무직_이동_및_사무직_배치계획(案)-최종_★ 2010년도 사무직-사무전문직 급여인상안(작성) 2 2 5 2 4" xfId="24857" xr:uid="{00000000-0005-0000-0000-00002B610000}"/>
    <cellStyle name="년_■ 0908_사무직_이동_및_사무직_배치계획(案)-최종_★ 2010년도 사무직-사무전문직 급여인상안(작성) 2 2 5 2 4 2" xfId="24858" xr:uid="{00000000-0005-0000-0000-00002C610000}"/>
    <cellStyle name="년_■ 0908_사무직_이동_및_사무직_배치계획(案)-최종_★ 2010년도 사무직-사무전문직 급여인상안(작성) 2 2 5 2 4 3" xfId="24859" xr:uid="{00000000-0005-0000-0000-00002D610000}"/>
    <cellStyle name="년_■ 0908_사무직_이동_및_사무직_배치계획(案)-최종_★ 2010년도 사무직-사무전문직 급여인상안(작성) 2 2 5 2 4 4" xfId="24860" xr:uid="{00000000-0005-0000-0000-00002E610000}"/>
    <cellStyle name="년_■ 0908_사무직_이동_및_사무직_배치계획(案)-최종_★ 2010년도 사무직-사무전문직 급여인상안(작성) 2 2 5 2 4 5" xfId="24861" xr:uid="{00000000-0005-0000-0000-00002F610000}"/>
    <cellStyle name="년_■ 0908_사무직_이동_및_사무직_배치계획(案)-최종_★ 2010년도 사무직-사무전문직 급여인상안(작성) 2 2 5 2 5" xfId="24862" xr:uid="{00000000-0005-0000-0000-000030610000}"/>
    <cellStyle name="년_■ 0908_사무직_이동_및_사무직_배치계획(案)-최종_★ 2010년도 사무직-사무전문직 급여인상안(작성) 2 2 5 2 6" xfId="24863" xr:uid="{00000000-0005-0000-0000-000031610000}"/>
    <cellStyle name="년_■ 0908_사무직_이동_및_사무직_배치계획(案)-최종_★ 2010년도 사무직-사무전문직 급여인상안(작성) 2 2 5 2 7" xfId="24864" xr:uid="{00000000-0005-0000-0000-000032610000}"/>
    <cellStyle name="년_■ 0908_사무직_이동_및_사무직_배치계획(案)-최종_★ 2010년도 사무직-사무전문직 급여인상안(작성) 2 2 5 2 8" xfId="24865" xr:uid="{00000000-0005-0000-0000-000033610000}"/>
    <cellStyle name="년_■ 0908_사무직_이동_및_사무직_배치계획(案)-최종_★ 2010년도 사무직-사무전문직 급여인상안(작성) 2 2 5 3" xfId="24866" xr:uid="{00000000-0005-0000-0000-000034610000}"/>
    <cellStyle name="년_■ 0908_사무직_이동_및_사무직_배치계획(案)-최종_★ 2010년도 사무직-사무전문직 급여인상안(작성) 2 2 5 3 2" xfId="24867" xr:uid="{00000000-0005-0000-0000-000035610000}"/>
    <cellStyle name="년_■ 0908_사무직_이동_및_사무직_배치계획(案)-최종_★ 2010년도 사무직-사무전문직 급여인상안(작성) 2 2 5 3 2 2" xfId="24868" xr:uid="{00000000-0005-0000-0000-000036610000}"/>
    <cellStyle name="년_■ 0908_사무직_이동_및_사무직_배치계획(案)-최종_★ 2010년도 사무직-사무전문직 급여인상안(작성) 2 2 5 3 2 3" xfId="24869" xr:uid="{00000000-0005-0000-0000-000037610000}"/>
    <cellStyle name="년_■ 0908_사무직_이동_및_사무직_배치계획(案)-최종_★ 2010년도 사무직-사무전문직 급여인상안(작성) 2 2 5 3 2 4" xfId="24870" xr:uid="{00000000-0005-0000-0000-000038610000}"/>
    <cellStyle name="년_■ 0908_사무직_이동_및_사무직_배치계획(案)-최종_★ 2010년도 사무직-사무전문직 급여인상안(작성) 2 2 5 3 2 5" xfId="24871" xr:uid="{00000000-0005-0000-0000-000039610000}"/>
    <cellStyle name="년_■ 0908_사무직_이동_및_사무직_배치계획(案)-최종_★ 2010년도 사무직-사무전문직 급여인상안(작성) 2 2 5 3 3" xfId="24872" xr:uid="{00000000-0005-0000-0000-00003A610000}"/>
    <cellStyle name="년_■ 0908_사무직_이동_및_사무직_배치계획(案)-최종_★ 2010년도 사무직-사무전문직 급여인상안(작성) 2 2 5 3 3 2" xfId="24873" xr:uid="{00000000-0005-0000-0000-00003B610000}"/>
    <cellStyle name="년_■ 0908_사무직_이동_및_사무직_배치계획(案)-최종_★ 2010년도 사무직-사무전문직 급여인상안(작성) 2 2 5 3 3 3" xfId="24874" xr:uid="{00000000-0005-0000-0000-00003C610000}"/>
    <cellStyle name="년_■ 0908_사무직_이동_및_사무직_배치계획(案)-최종_★ 2010년도 사무직-사무전문직 급여인상안(작성) 2 2 5 3 3 4" xfId="24875" xr:uid="{00000000-0005-0000-0000-00003D610000}"/>
    <cellStyle name="년_■ 0908_사무직_이동_및_사무직_배치계획(案)-최종_★ 2010년도 사무직-사무전문직 급여인상안(작성) 2 2 5 3 3 5" xfId="24876" xr:uid="{00000000-0005-0000-0000-00003E610000}"/>
    <cellStyle name="년_■ 0908_사무직_이동_및_사무직_배치계획(案)-최종_★ 2010년도 사무직-사무전문직 급여인상안(작성) 2 2 5 3 4" xfId="24877" xr:uid="{00000000-0005-0000-0000-00003F610000}"/>
    <cellStyle name="년_■ 0908_사무직_이동_및_사무직_배치계획(案)-최종_★ 2010년도 사무직-사무전문직 급여인상안(작성) 2 2 5 3 4 2" xfId="24878" xr:uid="{00000000-0005-0000-0000-000040610000}"/>
    <cellStyle name="년_■ 0908_사무직_이동_및_사무직_배치계획(案)-최종_★ 2010년도 사무직-사무전문직 급여인상안(작성) 2 2 5 3 4 3" xfId="24879" xr:uid="{00000000-0005-0000-0000-000041610000}"/>
    <cellStyle name="년_■ 0908_사무직_이동_및_사무직_배치계획(案)-최종_★ 2010년도 사무직-사무전문직 급여인상안(작성) 2 2 5 3 4 4" xfId="24880" xr:uid="{00000000-0005-0000-0000-000042610000}"/>
    <cellStyle name="년_■ 0908_사무직_이동_및_사무직_배치계획(案)-최종_★ 2010년도 사무직-사무전문직 급여인상안(작성) 2 2 5 3 4 5" xfId="24881" xr:uid="{00000000-0005-0000-0000-000043610000}"/>
    <cellStyle name="년_■ 0908_사무직_이동_및_사무직_배치계획(案)-최종_★ 2010년도 사무직-사무전문직 급여인상안(작성) 2 2 5 3 5" xfId="24882" xr:uid="{00000000-0005-0000-0000-000044610000}"/>
    <cellStyle name="년_■ 0908_사무직_이동_및_사무직_배치계획(案)-최종_★ 2010년도 사무직-사무전문직 급여인상안(작성) 2 2 5 3 6" xfId="24883" xr:uid="{00000000-0005-0000-0000-000045610000}"/>
    <cellStyle name="년_■ 0908_사무직_이동_및_사무직_배치계획(案)-최종_★ 2010년도 사무직-사무전문직 급여인상안(작성) 2 2 5 3 7" xfId="24884" xr:uid="{00000000-0005-0000-0000-000046610000}"/>
    <cellStyle name="년_■ 0908_사무직_이동_및_사무직_배치계획(案)-최종_★ 2010년도 사무직-사무전문직 급여인상안(작성) 2 2 5 3 8" xfId="24885" xr:uid="{00000000-0005-0000-0000-000047610000}"/>
    <cellStyle name="년_■ 0908_사무직_이동_및_사무직_배치계획(案)-최종_★ 2010년도 사무직-사무전문직 급여인상안(작성) 2 2 5 4" xfId="24886" xr:uid="{00000000-0005-0000-0000-000048610000}"/>
    <cellStyle name="년_■ 0908_사무직_이동_및_사무직_배치계획(案)-최종_★ 2010년도 사무직-사무전문직 급여인상안(작성) 2 2 5 4 2" xfId="24887" xr:uid="{00000000-0005-0000-0000-000049610000}"/>
    <cellStyle name="년_■ 0908_사무직_이동_및_사무직_배치계획(案)-최종_★ 2010년도 사무직-사무전문직 급여인상안(작성) 2 2 5 4 2 2" xfId="24888" xr:uid="{00000000-0005-0000-0000-00004A610000}"/>
    <cellStyle name="년_■ 0908_사무직_이동_및_사무직_배치계획(案)-최종_★ 2010년도 사무직-사무전문직 급여인상안(작성) 2 2 5 4 2 3" xfId="24889" xr:uid="{00000000-0005-0000-0000-00004B610000}"/>
    <cellStyle name="년_■ 0908_사무직_이동_및_사무직_배치계획(案)-최종_★ 2010년도 사무직-사무전문직 급여인상안(작성) 2 2 5 4 2 4" xfId="24890" xr:uid="{00000000-0005-0000-0000-00004C610000}"/>
    <cellStyle name="년_■ 0908_사무직_이동_및_사무직_배치계획(案)-최종_★ 2010년도 사무직-사무전문직 급여인상안(작성) 2 2 5 4 2 5" xfId="24891" xr:uid="{00000000-0005-0000-0000-00004D610000}"/>
    <cellStyle name="년_■ 0908_사무직_이동_및_사무직_배치계획(案)-최종_★ 2010년도 사무직-사무전문직 급여인상안(작성) 2 2 5 4 3" xfId="24892" xr:uid="{00000000-0005-0000-0000-00004E610000}"/>
    <cellStyle name="년_■ 0908_사무직_이동_및_사무직_배치계획(案)-최종_★ 2010년도 사무직-사무전문직 급여인상안(작성) 2 2 5 4 3 2" xfId="24893" xr:uid="{00000000-0005-0000-0000-00004F610000}"/>
    <cellStyle name="년_■ 0908_사무직_이동_및_사무직_배치계획(案)-최종_★ 2010년도 사무직-사무전문직 급여인상안(작성) 2 2 5 4 3 3" xfId="24894" xr:uid="{00000000-0005-0000-0000-000050610000}"/>
    <cellStyle name="년_■ 0908_사무직_이동_및_사무직_배치계획(案)-최종_★ 2010년도 사무직-사무전문직 급여인상안(작성) 2 2 5 4 3 4" xfId="24895" xr:uid="{00000000-0005-0000-0000-000051610000}"/>
    <cellStyle name="년_■ 0908_사무직_이동_및_사무직_배치계획(案)-최종_★ 2010년도 사무직-사무전문직 급여인상안(작성) 2 2 5 4 3 5" xfId="24896" xr:uid="{00000000-0005-0000-0000-000052610000}"/>
    <cellStyle name="년_■ 0908_사무직_이동_및_사무직_배치계획(案)-최종_★ 2010년도 사무직-사무전문직 급여인상안(작성) 2 2 5 4 4" xfId="24897" xr:uid="{00000000-0005-0000-0000-000053610000}"/>
    <cellStyle name="년_■ 0908_사무직_이동_및_사무직_배치계획(案)-최종_★ 2010년도 사무직-사무전문직 급여인상안(작성) 2 2 5 4 4 2" xfId="24898" xr:uid="{00000000-0005-0000-0000-000054610000}"/>
    <cellStyle name="년_■ 0908_사무직_이동_및_사무직_배치계획(案)-최종_★ 2010년도 사무직-사무전문직 급여인상안(작성) 2 2 5 4 4 3" xfId="24899" xr:uid="{00000000-0005-0000-0000-000055610000}"/>
    <cellStyle name="년_■ 0908_사무직_이동_및_사무직_배치계획(案)-최종_★ 2010년도 사무직-사무전문직 급여인상안(작성) 2 2 5 4 4 4" xfId="24900" xr:uid="{00000000-0005-0000-0000-000056610000}"/>
    <cellStyle name="년_■ 0908_사무직_이동_및_사무직_배치계획(案)-최종_★ 2010년도 사무직-사무전문직 급여인상안(작성) 2 2 5 4 4 5" xfId="24901" xr:uid="{00000000-0005-0000-0000-000057610000}"/>
    <cellStyle name="년_■ 0908_사무직_이동_및_사무직_배치계획(案)-최종_★ 2010년도 사무직-사무전문직 급여인상안(작성) 2 2 5 4 5" xfId="24902" xr:uid="{00000000-0005-0000-0000-000058610000}"/>
    <cellStyle name="년_■ 0908_사무직_이동_및_사무직_배치계획(案)-최종_★ 2010년도 사무직-사무전문직 급여인상안(작성) 2 2 5 4 6" xfId="24903" xr:uid="{00000000-0005-0000-0000-000059610000}"/>
    <cellStyle name="년_■ 0908_사무직_이동_및_사무직_배치계획(案)-최종_★ 2010년도 사무직-사무전문직 급여인상안(작성) 2 2 5 4 7" xfId="24904" xr:uid="{00000000-0005-0000-0000-00005A610000}"/>
    <cellStyle name="년_■ 0908_사무직_이동_및_사무직_배치계획(案)-최종_★ 2010년도 사무직-사무전문직 급여인상안(작성) 2 2 5 4 8" xfId="24905" xr:uid="{00000000-0005-0000-0000-00005B610000}"/>
    <cellStyle name="년_■ 0908_사무직_이동_및_사무직_배치계획(案)-최종_★ 2010년도 사무직-사무전문직 급여인상안(작성) 2 2 5 5" xfId="24906" xr:uid="{00000000-0005-0000-0000-00005C610000}"/>
    <cellStyle name="년_■ 0908_사무직_이동_및_사무직_배치계획(案)-최종_★ 2010년도 사무직-사무전문직 급여인상안(작성) 2 2 5 5 2" xfId="24907" xr:uid="{00000000-0005-0000-0000-00005D610000}"/>
    <cellStyle name="년_■ 0908_사무직_이동_및_사무직_배치계획(案)-최종_★ 2010년도 사무직-사무전문직 급여인상안(작성) 2 2 5 5 3" xfId="24908" xr:uid="{00000000-0005-0000-0000-00005E610000}"/>
    <cellStyle name="년_■ 0908_사무직_이동_및_사무직_배치계획(案)-최종_★ 2010년도 사무직-사무전문직 급여인상안(작성) 2 2 5 5 4" xfId="24909" xr:uid="{00000000-0005-0000-0000-00005F610000}"/>
    <cellStyle name="년_■ 0908_사무직_이동_및_사무직_배치계획(案)-최종_★ 2010년도 사무직-사무전문직 급여인상안(작성) 2 2 5 5 5" xfId="24910" xr:uid="{00000000-0005-0000-0000-000060610000}"/>
    <cellStyle name="년_■ 0908_사무직_이동_및_사무직_배치계획(案)-최종_★ 2010년도 사무직-사무전문직 급여인상안(작성) 2 2 5 6" xfId="24911" xr:uid="{00000000-0005-0000-0000-000061610000}"/>
    <cellStyle name="년_■ 0908_사무직_이동_및_사무직_배치계획(案)-최종_★ 2010년도 사무직-사무전문직 급여인상안(작성) 2 2 5 6 2" xfId="24912" xr:uid="{00000000-0005-0000-0000-000062610000}"/>
    <cellStyle name="년_■ 0908_사무직_이동_및_사무직_배치계획(案)-최종_★ 2010년도 사무직-사무전문직 급여인상안(작성) 2 2 5 6 3" xfId="24913" xr:uid="{00000000-0005-0000-0000-000063610000}"/>
    <cellStyle name="년_■ 0908_사무직_이동_및_사무직_배치계획(案)-최종_★ 2010년도 사무직-사무전문직 급여인상안(작성) 2 2 5 6 4" xfId="24914" xr:uid="{00000000-0005-0000-0000-000064610000}"/>
    <cellStyle name="년_■ 0908_사무직_이동_및_사무직_배치계획(案)-최종_★ 2010년도 사무직-사무전문직 급여인상안(작성) 2 2 5 6 5" xfId="24915" xr:uid="{00000000-0005-0000-0000-000065610000}"/>
    <cellStyle name="년_■ 0908_사무직_이동_및_사무직_배치계획(案)-최종_★ 2010년도 사무직-사무전문직 급여인상안(작성) 2 2 5 7" xfId="24916" xr:uid="{00000000-0005-0000-0000-000066610000}"/>
    <cellStyle name="년_■ 0908_사무직_이동_및_사무직_배치계획(案)-최종_★ 2010년도 사무직-사무전문직 급여인상안(작성) 2 2 5 7 2" xfId="24917" xr:uid="{00000000-0005-0000-0000-000067610000}"/>
    <cellStyle name="년_■ 0908_사무직_이동_및_사무직_배치계획(案)-최종_★ 2010년도 사무직-사무전문직 급여인상안(작성) 2 2 5 7 3" xfId="24918" xr:uid="{00000000-0005-0000-0000-000068610000}"/>
    <cellStyle name="년_■ 0908_사무직_이동_및_사무직_배치계획(案)-최종_★ 2010년도 사무직-사무전문직 급여인상안(작성) 2 2 5 7 4" xfId="24919" xr:uid="{00000000-0005-0000-0000-000069610000}"/>
    <cellStyle name="년_■ 0908_사무직_이동_및_사무직_배치계획(案)-최종_★ 2010년도 사무직-사무전문직 급여인상안(작성) 2 2 5 7 5" xfId="24920" xr:uid="{00000000-0005-0000-0000-00006A610000}"/>
    <cellStyle name="년_■ 0908_사무직_이동_및_사무직_배치계획(案)-최종_★ 2010년도 사무직-사무전문직 급여인상안(작성) 2 2 5 8" xfId="24921" xr:uid="{00000000-0005-0000-0000-00006B610000}"/>
    <cellStyle name="년_■ 0908_사무직_이동_및_사무직_배치계획(案)-최종_★ 2010년도 사무직-사무전문직 급여인상안(작성) 2 2 5 9" xfId="24922" xr:uid="{00000000-0005-0000-0000-00006C610000}"/>
    <cellStyle name="년_■ 0908_사무직_이동_및_사무직_배치계획(案)-최종_★ 2010년도 사무직-사무전문직 급여인상안(작성) 2 2 6" xfId="24923" xr:uid="{00000000-0005-0000-0000-00006D610000}"/>
    <cellStyle name="년_■ 0908_사무직_이동_및_사무직_배치계획(案)-최종_★ 2010년도 사무직-사무전문직 급여인상안(작성) 2 2 6 2" xfId="24924" xr:uid="{00000000-0005-0000-0000-00006E610000}"/>
    <cellStyle name="년_■ 0908_사무직_이동_및_사무직_배치계획(案)-최종_★ 2010년도 사무직-사무전문직 급여인상안(작성) 2 2 6 2 2" xfId="24925" xr:uid="{00000000-0005-0000-0000-00006F610000}"/>
    <cellStyle name="년_■ 0908_사무직_이동_및_사무직_배치계획(案)-최종_★ 2010년도 사무직-사무전문직 급여인상안(작성) 2 2 6 2 3" xfId="24926" xr:uid="{00000000-0005-0000-0000-000070610000}"/>
    <cellStyle name="년_■ 0908_사무직_이동_및_사무직_배치계획(案)-최종_★ 2010년도 사무직-사무전문직 급여인상안(작성) 2 2 6 2 4" xfId="24927" xr:uid="{00000000-0005-0000-0000-000071610000}"/>
    <cellStyle name="년_■ 0908_사무직_이동_및_사무직_배치계획(案)-최종_★ 2010년도 사무직-사무전문직 급여인상안(작성) 2 2 6 2 5" xfId="24928" xr:uid="{00000000-0005-0000-0000-000072610000}"/>
    <cellStyle name="년_■ 0908_사무직_이동_및_사무직_배치계획(案)-최종_★ 2010년도 사무직-사무전문직 급여인상안(작성) 2 2 6 3" xfId="24929" xr:uid="{00000000-0005-0000-0000-000073610000}"/>
    <cellStyle name="년_■ 0908_사무직_이동_및_사무직_배치계획(案)-최종_★ 2010년도 사무직-사무전문직 급여인상안(작성) 2 2 6 3 2" xfId="24930" xr:uid="{00000000-0005-0000-0000-000074610000}"/>
    <cellStyle name="년_■ 0908_사무직_이동_및_사무직_배치계획(案)-최종_★ 2010년도 사무직-사무전문직 급여인상안(작성) 2 2 6 3 3" xfId="24931" xr:uid="{00000000-0005-0000-0000-000075610000}"/>
    <cellStyle name="년_■ 0908_사무직_이동_및_사무직_배치계획(案)-최종_★ 2010년도 사무직-사무전문직 급여인상안(작성) 2 2 6 3 4" xfId="24932" xr:uid="{00000000-0005-0000-0000-000076610000}"/>
    <cellStyle name="년_■ 0908_사무직_이동_및_사무직_배치계획(案)-최종_★ 2010년도 사무직-사무전문직 급여인상안(작성) 2 2 6 3 5" xfId="24933" xr:uid="{00000000-0005-0000-0000-000077610000}"/>
    <cellStyle name="년_■ 0908_사무직_이동_및_사무직_배치계획(案)-최종_★ 2010년도 사무직-사무전문직 급여인상안(작성) 2 2 6 4" xfId="24934" xr:uid="{00000000-0005-0000-0000-000078610000}"/>
    <cellStyle name="년_■ 0908_사무직_이동_및_사무직_배치계획(案)-최종_★ 2010년도 사무직-사무전문직 급여인상안(작성) 2 2 6 4 2" xfId="24935" xr:uid="{00000000-0005-0000-0000-000079610000}"/>
    <cellStyle name="년_■ 0908_사무직_이동_및_사무직_배치계획(案)-최종_★ 2010년도 사무직-사무전문직 급여인상안(작성) 2 2 6 4 3" xfId="24936" xr:uid="{00000000-0005-0000-0000-00007A610000}"/>
    <cellStyle name="년_■ 0908_사무직_이동_및_사무직_배치계획(案)-최종_★ 2010년도 사무직-사무전문직 급여인상안(작성) 2 2 6 4 4" xfId="24937" xr:uid="{00000000-0005-0000-0000-00007B610000}"/>
    <cellStyle name="년_■ 0908_사무직_이동_및_사무직_배치계획(案)-최종_★ 2010년도 사무직-사무전문직 급여인상안(작성) 2 2 6 4 5" xfId="24938" xr:uid="{00000000-0005-0000-0000-00007C610000}"/>
    <cellStyle name="년_■ 0908_사무직_이동_및_사무직_배치계획(案)-최종_★ 2010년도 사무직-사무전문직 급여인상안(작성) 2 2 6 5" xfId="24939" xr:uid="{00000000-0005-0000-0000-00007D610000}"/>
    <cellStyle name="년_■ 0908_사무직_이동_및_사무직_배치계획(案)-최종_★ 2010년도 사무직-사무전문직 급여인상안(작성) 2 2 6 6" xfId="24940" xr:uid="{00000000-0005-0000-0000-00007E610000}"/>
    <cellStyle name="년_■ 0908_사무직_이동_및_사무직_배치계획(案)-최종_★ 2010년도 사무직-사무전문직 급여인상안(작성) 2 2 6 7" xfId="24941" xr:uid="{00000000-0005-0000-0000-00007F610000}"/>
    <cellStyle name="년_■ 0908_사무직_이동_및_사무직_배치계획(案)-최종_★ 2010년도 사무직-사무전문직 급여인상안(작성) 2 2 6 8" xfId="24942" xr:uid="{00000000-0005-0000-0000-000080610000}"/>
    <cellStyle name="년_■ 0908_사무직_이동_및_사무직_배치계획(案)-최종_★ 2010년도 사무직-사무전문직 급여인상안(작성) 2 2 7" xfId="24943" xr:uid="{00000000-0005-0000-0000-000081610000}"/>
    <cellStyle name="년_■ 0908_사무직_이동_및_사무직_배치계획(案)-최종_★ 2010년도 사무직-사무전문직 급여인상안(작성) 2 2 7 2" xfId="24944" xr:uid="{00000000-0005-0000-0000-000082610000}"/>
    <cellStyle name="년_■ 0908_사무직_이동_및_사무직_배치계획(案)-최종_★ 2010년도 사무직-사무전문직 급여인상안(작성) 2 2 7 2 2" xfId="24945" xr:uid="{00000000-0005-0000-0000-000083610000}"/>
    <cellStyle name="년_■ 0908_사무직_이동_및_사무직_배치계획(案)-최종_★ 2010년도 사무직-사무전문직 급여인상안(작성) 2 2 7 2 3" xfId="24946" xr:uid="{00000000-0005-0000-0000-000084610000}"/>
    <cellStyle name="년_■ 0908_사무직_이동_및_사무직_배치계획(案)-최종_★ 2010년도 사무직-사무전문직 급여인상안(작성) 2 2 7 2 4" xfId="24947" xr:uid="{00000000-0005-0000-0000-000085610000}"/>
    <cellStyle name="년_■ 0908_사무직_이동_및_사무직_배치계획(案)-최종_★ 2010년도 사무직-사무전문직 급여인상안(작성) 2 2 7 2 5" xfId="24948" xr:uid="{00000000-0005-0000-0000-000086610000}"/>
    <cellStyle name="년_■ 0908_사무직_이동_및_사무직_배치계획(案)-최종_★ 2010년도 사무직-사무전문직 급여인상안(작성) 2 2 7 3" xfId="24949" xr:uid="{00000000-0005-0000-0000-000087610000}"/>
    <cellStyle name="년_■ 0908_사무직_이동_및_사무직_배치계획(案)-최종_★ 2010년도 사무직-사무전문직 급여인상안(작성) 2 2 7 3 2" xfId="24950" xr:uid="{00000000-0005-0000-0000-000088610000}"/>
    <cellStyle name="년_■ 0908_사무직_이동_및_사무직_배치계획(案)-최종_★ 2010년도 사무직-사무전문직 급여인상안(작성) 2 2 7 3 3" xfId="24951" xr:uid="{00000000-0005-0000-0000-000089610000}"/>
    <cellStyle name="년_■ 0908_사무직_이동_및_사무직_배치계획(案)-최종_★ 2010년도 사무직-사무전문직 급여인상안(작성) 2 2 7 3 4" xfId="24952" xr:uid="{00000000-0005-0000-0000-00008A610000}"/>
    <cellStyle name="년_■ 0908_사무직_이동_및_사무직_배치계획(案)-최종_★ 2010년도 사무직-사무전문직 급여인상안(작성) 2 2 7 3 5" xfId="24953" xr:uid="{00000000-0005-0000-0000-00008B610000}"/>
    <cellStyle name="년_■ 0908_사무직_이동_및_사무직_배치계획(案)-최종_★ 2010년도 사무직-사무전문직 급여인상안(작성) 2 2 7 4" xfId="24954" xr:uid="{00000000-0005-0000-0000-00008C610000}"/>
    <cellStyle name="년_■ 0908_사무직_이동_및_사무직_배치계획(案)-최종_★ 2010년도 사무직-사무전문직 급여인상안(작성) 2 2 7 4 2" xfId="24955" xr:uid="{00000000-0005-0000-0000-00008D610000}"/>
    <cellStyle name="년_■ 0908_사무직_이동_및_사무직_배치계획(案)-최종_★ 2010년도 사무직-사무전문직 급여인상안(작성) 2 2 7 4 3" xfId="24956" xr:uid="{00000000-0005-0000-0000-00008E610000}"/>
    <cellStyle name="년_■ 0908_사무직_이동_및_사무직_배치계획(案)-최종_★ 2010년도 사무직-사무전문직 급여인상안(작성) 2 2 7 4 4" xfId="24957" xr:uid="{00000000-0005-0000-0000-00008F610000}"/>
    <cellStyle name="년_■ 0908_사무직_이동_및_사무직_배치계획(案)-최종_★ 2010년도 사무직-사무전문직 급여인상안(작성) 2 2 7 4 5" xfId="24958" xr:uid="{00000000-0005-0000-0000-000090610000}"/>
    <cellStyle name="년_■ 0908_사무직_이동_및_사무직_배치계획(案)-최종_★ 2010년도 사무직-사무전문직 급여인상안(작성) 2 2 7 5" xfId="24959" xr:uid="{00000000-0005-0000-0000-000091610000}"/>
    <cellStyle name="년_■ 0908_사무직_이동_및_사무직_배치계획(案)-최종_★ 2010년도 사무직-사무전문직 급여인상안(작성) 2 2 7 6" xfId="24960" xr:uid="{00000000-0005-0000-0000-000092610000}"/>
    <cellStyle name="년_■ 0908_사무직_이동_및_사무직_배치계획(案)-최종_★ 2010년도 사무직-사무전문직 급여인상안(작성) 2 2 7 7" xfId="24961" xr:uid="{00000000-0005-0000-0000-000093610000}"/>
    <cellStyle name="년_■ 0908_사무직_이동_및_사무직_배치계획(案)-최종_★ 2010년도 사무직-사무전문직 급여인상안(작성) 2 2 7 8" xfId="24962" xr:uid="{00000000-0005-0000-0000-000094610000}"/>
    <cellStyle name="년_■ 0908_사무직_이동_및_사무직_배치계획(案)-최종_★ 2010년도 사무직-사무전문직 급여인상안(작성) 2 2 8" xfId="24963" xr:uid="{00000000-0005-0000-0000-000095610000}"/>
    <cellStyle name="년_■ 0908_사무직_이동_및_사무직_배치계획(案)-최종_★ 2010년도 사무직-사무전문직 급여인상안(작성) 2 2 8 2" xfId="24964" xr:uid="{00000000-0005-0000-0000-000096610000}"/>
    <cellStyle name="년_■ 0908_사무직_이동_및_사무직_배치계획(案)-최종_★ 2010년도 사무직-사무전문직 급여인상안(작성) 2 2 8 3" xfId="24965" xr:uid="{00000000-0005-0000-0000-000097610000}"/>
    <cellStyle name="년_■ 0908_사무직_이동_및_사무직_배치계획(案)-최종_★ 2010년도 사무직-사무전문직 급여인상안(작성) 2 2 8 4" xfId="24966" xr:uid="{00000000-0005-0000-0000-000098610000}"/>
    <cellStyle name="년_■ 0908_사무직_이동_및_사무직_배치계획(案)-최종_★ 2010년도 사무직-사무전문직 급여인상안(작성) 2 2 8 5" xfId="24967" xr:uid="{00000000-0005-0000-0000-000099610000}"/>
    <cellStyle name="년_■ 0908_사무직_이동_및_사무직_배치계획(案)-최종_★ 2010년도 사무직-사무전문직 급여인상안(작성) 2 2 9" xfId="24968" xr:uid="{00000000-0005-0000-0000-00009A610000}"/>
    <cellStyle name="년_■ 0908_사무직_이동_및_사무직_배치계획(案)-최종_★ 2010년도 사무직-사무전문직 급여인상안(작성) 2 3" xfId="24969" xr:uid="{00000000-0005-0000-0000-00009B610000}"/>
    <cellStyle name="년_■ 0908_사무직_이동_및_사무직_배치계획(案)-최종_★ 2010년도 사무직-사무전문직 급여인상안(작성) 2 3 10" xfId="24970" xr:uid="{00000000-0005-0000-0000-00009C610000}"/>
    <cellStyle name="년_■ 0908_사무직_이동_및_사무직_배치계획(案)-최종_★ 2010년도 사무직-사무전문직 급여인상안(작성) 2 3 11" xfId="24971" xr:uid="{00000000-0005-0000-0000-00009D610000}"/>
    <cellStyle name="년_■ 0908_사무직_이동_및_사무직_배치계획(案)-최종_★ 2010년도 사무직-사무전문직 급여인상안(작성) 2 3 12" xfId="24972" xr:uid="{00000000-0005-0000-0000-00009E610000}"/>
    <cellStyle name="년_■ 0908_사무직_이동_및_사무직_배치계획(案)-최종_★ 2010년도 사무직-사무전문직 급여인상안(작성) 2 3 13" xfId="24973" xr:uid="{00000000-0005-0000-0000-00009F610000}"/>
    <cellStyle name="년_■ 0908_사무직_이동_및_사무직_배치계획(案)-최종_★ 2010년도 사무직-사무전문직 급여인상안(작성) 2 3 2" xfId="24974" xr:uid="{00000000-0005-0000-0000-0000A0610000}"/>
    <cellStyle name="년_■ 0908_사무직_이동_및_사무직_배치계획(案)-최종_★ 2010년도 사무직-사무전문직 급여인상안(작성) 2 3 2 10" xfId="24975" xr:uid="{00000000-0005-0000-0000-0000A1610000}"/>
    <cellStyle name="년_■ 0908_사무직_이동_및_사무직_배치계획(案)-최종_★ 2010년도 사무직-사무전문직 급여인상안(작성) 2 3 2 11" xfId="24976" xr:uid="{00000000-0005-0000-0000-0000A2610000}"/>
    <cellStyle name="년_■ 0908_사무직_이동_및_사무직_배치계획(案)-최종_★ 2010년도 사무직-사무전문직 급여인상안(작성) 2 3 2 2" xfId="24977" xr:uid="{00000000-0005-0000-0000-0000A3610000}"/>
    <cellStyle name="년_■ 0908_사무직_이동_및_사무직_배치계획(案)-최종_★ 2010년도 사무직-사무전문직 급여인상안(작성) 2 3 2 2 2" xfId="24978" xr:uid="{00000000-0005-0000-0000-0000A4610000}"/>
    <cellStyle name="년_■ 0908_사무직_이동_및_사무직_배치계획(案)-최종_★ 2010년도 사무직-사무전문직 급여인상안(작성) 2 3 2 2 2 2" xfId="24979" xr:uid="{00000000-0005-0000-0000-0000A5610000}"/>
    <cellStyle name="년_■ 0908_사무직_이동_및_사무직_배치계획(案)-최종_★ 2010년도 사무직-사무전문직 급여인상안(작성) 2 3 2 2 2 3" xfId="24980" xr:uid="{00000000-0005-0000-0000-0000A6610000}"/>
    <cellStyle name="년_■ 0908_사무직_이동_및_사무직_배치계획(案)-최종_★ 2010년도 사무직-사무전문직 급여인상안(작성) 2 3 2 2 2 4" xfId="24981" xr:uid="{00000000-0005-0000-0000-0000A7610000}"/>
    <cellStyle name="년_■ 0908_사무직_이동_및_사무직_배치계획(案)-최종_★ 2010년도 사무직-사무전문직 급여인상안(작성) 2 3 2 2 2 5" xfId="24982" xr:uid="{00000000-0005-0000-0000-0000A8610000}"/>
    <cellStyle name="년_■ 0908_사무직_이동_및_사무직_배치계획(案)-최종_★ 2010년도 사무직-사무전문직 급여인상안(작성) 2 3 2 2 3" xfId="24983" xr:uid="{00000000-0005-0000-0000-0000A9610000}"/>
    <cellStyle name="년_■ 0908_사무직_이동_및_사무직_배치계획(案)-최종_★ 2010년도 사무직-사무전문직 급여인상안(작성) 2 3 2 2 3 2" xfId="24984" xr:uid="{00000000-0005-0000-0000-0000AA610000}"/>
    <cellStyle name="년_■ 0908_사무직_이동_및_사무직_배치계획(案)-최종_★ 2010년도 사무직-사무전문직 급여인상안(작성) 2 3 2 2 3 3" xfId="24985" xr:uid="{00000000-0005-0000-0000-0000AB610000}"/>
    <cellStyle name="년_■ 0908_사무직_이동_및_사무직_배치계획(案)-최종_★ 2010년도 사무직-사무전문직 급여인상안(작성) 2 3 2 2 3 4" xfId="24986" xr:uid="{00000000-0005-0000-0000-0000AC610000}"/>
    <cellStyle name="년_■ 0908_사무직_이동_및_사무직_배치계획(案)-최종_★ 2010년도 사무직-사무전문직 급여인상안(작성) 2 3 2 2 3 5" xfId="24987" xr:uid="{00000000-0005-0000-0000-0000AD610000}"/>
    <cellStyle name="년_■ 0908_사무직_이동_및_사무직_배치계획(案)-최종_★ 2010년도 사무직-사무전문직 급여인상안(작성) 2 3 2 2 4" xfId="24988" xr:uid="{00000000-0005-0000-0000-0000AE610000}"/>
    <cellStyle name="년_■ 0908_사무직_이동_및_사무직_배치계획(案)-최종_★ 2010년도 사무직-사무전문직 급여인상안(작성) 2 3 2 2 4 2" xfId="24989" xr:uid="{00000000-0005-0000-0000-0000AF610000}"/>
    <cellStyle name="년_■ 0908_사무직_이동_및_사무직_배치계획(案)-최종_★ 2010년도 사무직-사무전문직 급여인상안(작성) 2 3 2 2 4 3" xfId="24990" xr:uid="{00000000-0005-0000-0000-0000B0610000}"/>
    <cellStyle name="년_■ 0908_사무직_이동_및_사무직_배치계획(案)-최종_★ 2010년도 사무직-사무전문직 급여인상안(작성) 2 3 2 2 4 4" xfId="24991" xr:uid="{00000000-0005-0000-0000-0000B1610000}"/>
    <cellStyle name="년_■ 0908_사무직_이동_및_사무직_배치계획(案)-최종_★ 2010년도 사무직-사무전문직 급여인상안(작성) 2 3 2 2 4 5" xfId="24992" xr:uid="{00000000-0005-0000-0000-0000B2610000}"/>
    <cellStyle name="년_■ 0908_사무직_이동_및_사무직_배치계획(案)-최종_★ 2010년도 사무직-사무전문직 급여인상안(작성) 2 3 2 2 5" xfId="24993" xr:uid="{00000000-0005-0000-0000-0000B3610000}"/>
    <cellStyle name="년_■ 0908_사무직_이동_및_사무직_배치계획(案)-최종_★ 2010년도 사무직-사무전문직 급여인상안(작성) 2 3 2 2 6" xfId="24994" xr:uid="{00000000-0005-0000-0000-0000B4610000}"/>
    <cellStyle name="년_■ 0908_사무직_이동_및_사무직_배치계획(案)-최종_★ 2010년도 사무직-사무전문직 급여인상안(작성) 2 3 2 2 7" xfId="24995" xr:uid="{00000000-0005-0000-0000-0000B5610000}"/>
    <cellStyle name="년_■ 0908_사무직_이동_및_사무직_배치계획(案)-최종_★ 2010년도 사무직-사무전문직 급여인상안(작성) 2 3 2 2 8" xfId="24996" xr:uid="{00000000-0005-0000-0000-0000B6610000}"/>
    <cellStyle name="년_■ 0908_사무직_이동_및_사무직_배치계획(案)-최종_★ 2010년도 사무직-사무전문직 급여인상안(작성) 2 3 2 3" xfId="24997" xr:uid="{00000000-0005-0000-0000-0000B7610000}"/>
    <cellStyle name="년_■ 0908_사무직_이동_및_사무직_배치계획(案)-최종_★ 2010년도 사무직-사무전문직 급여인상안(작성) 2 3 2 3 2" xfId="24998" xr:uid="{00000000-0005-0000-0000-0000B8610000}"/>
    <cellStyle name="년_■ 0908_사무직_이동_및_사무직_배치계획(案)-최종_★ 2010년도 사무직-사무전문직 급여인상안(작성) 2 3 2 3 2 2" xfId="24999" xr:uid="{00000000-0005-0000-0000-0000B9610000}"/>
    <cellStyle name="년_■ 0908_사무직_이동_및_사무직_배치계획(案)-최종_★ 2010년도 사무직-사무전문직 급여인상안(작성) 2 3 2 3 2 3" xfId="25000" xr:uid="{00000000-0005-0000-0000-0000BA610000}"/>
    <cellStyle name="년_■ 0908_사무직_이동_및_사무직_배치계획(案)-최종_★ 2010년도 사무직-사무전문직 급여인상안(작성) 2 3 2 3 2 4" xfId="25001" xr:uid="{00000000-0005-0000-0000-0000BB610000}"/>
    <cellStyle name="년_■ 0908_사무직_이동_및_사무직_배치계획(案)-최종_★ 2010년도 사무직-사무전문직 급여인상안(작성) 2 3 2 3 2 5" xfId="25002" xr:uid="{00000000-0005-0000-0000-0000BC610000}"/>
    <cellStyle name="년_■ 0908_사무직_이동_및_사무직_배치계획(案)-최종_★ 2010년도 사무직-사무전문직 급여인상안(작성) 2 3 2 3 3" xfId="25003" xr:uid="{00000000-0005-0000-0000-0000BD610000}"/>
    <cellStyle name="년_■ 0908_사무직_이동_및_사무직_배치계획(案)-최종_★ 2010년도 사무직-사무전문직 급여인상안(작성) 2 3 2 3 3 2" xfId="25004" xr:uid="{00000000-0005-0000-0000-0000BE610000}"/>
    <cellStyle name="년_■ 0908_사무직_이동_및_사무직_배치계획(案)-최종_★ 2010년도 사무직-사무전문직 급여인상안(작성) 2 3 2 3 3 3" xfId="25005" xr:uid="{00000000-0005-0000-0000-0000BF610000}"/>
    <cellStyle name="년_■ 0908_사무직_이동_및_사무직_배치계획(案)-최종_★ 2010년도 사무직-사무전문직 급여인상안(작성) 2 3 2 3 3 4" xfId="25006" xr:uid="{00000000-0005-0000-0000-0000C0610000}"/>
    <cellStyle name="년_■ 0908_사무직_이동_및_사무직_배치계획(案)-최종_★ 2010년도 사무직-사무전문직 급여인상안(작성) 2 3 2 3 3 5" xfId="25007" xr:uid="{00000000-0005-0000-0000-0000C1610000}"/>
    <cellStyle name="년_■ 0908_사무직_이동_및_사무직_배치계획(案)-최종_★ 2010년도 사무직-사무전문직 급여인상안(작성) 2 3 2 3 4" xfId="25008" xr:uid="{00000000-0005-0000-0000-0000C2610000}"/>
    <cellStyle name="년_■ 0908_사무직_이동_및_사무직_배치계획(案)-최종_★ 2010년도 사무직-사무전문직 급여인상안(작성) 2 3 2 3 4 2" xfId="25009" xr:uid="{00000000-0005-0000-0000-0000C3610000}"/>
    <cellStyle name="년_■ 0908_사무직_이동_및_사무직_배치계획(案)-최종_★ 2010년도 사무직-사무전문직 급여인상안(작성) 2 3 2 3 4 3" xfId="25010" xr:uid="{00000000-0005-0000-0000-0000C4610000}"/>
    <cellStyle name="년_■ 0908_사무직_이동_및_사무직_배치계획(案)-최종_★ 2010년도 사무직-사무전문직 급여인상안(작성) 2 3 2 3 4 4" xfId="25011" xr:uid="{00000000-0005-0000-0000-0000C5610000}"/>
    <cellStyle name="년_■ 0908_사무직_이동_및_사무직_배치계획(案)-최종_★ 2010년도 사무직-사무전문직 급여인상안(작성) 2 3 2 3 4 5" xfId="25012" xr:uid="{00000000-0005-0000-0000-0000C6610000}"/>
    <cellStyle name="년_■ 0908_사무직_이동_및_사무직_배치계획(案)-최종_★ 2010년도 사무직-사무전문직 급여인상안(작성) 2 3 2 3 5" xfId="25013" xr:uid="{00000000-0005-0000-0000-0000C7610000}"/>
    <cellStyle name="년_■ 0908_사무직_이동_및_사무직_배치계획(案)-최종_★ 2010년도 사무직-사무전문직 급여인상안(작성) 2 3 2 3 6" xfId="25014" xr:uid="{00000000-0005-0000-0000-0000C8610000}"/>
    <cellStyle name="년_■ 0908_사무직_이동_및_사무직_배치계획(案)-최종_★ 2010년도 사무직-사무전문직 급여인상안(작성) 2 3 2 3 7" xfId="25015" xr:uid="{00000000-0005-0000-0000-0000C9610000}"/>
    <cellStyle name="년_■ 0908_사무직_이동_및_사무직_배치계획(案)-최종_★ 2010년도 사무직-사무전문직 급여인상안(작성) 2 3 2 3 8" xfId="25016" xr:uid="{00000000-0005-0000-0000-0000CA610000}"/>
    <cellStyle name="년_■ 0908_사무직_이동_및_사무직_배치계획(案)-최종_★ 2010년도 사무직-사무전문직 급여인상안(작성) 2 3 2 4" xfId="25017" xr:uid="{00000000-0005-0000-0000-0000CB610000}"/>
    <cellStyle name="년_■ 0908_사무직_이동_및_사무직_배치계획(案)-최종_★ 2010년도 사무직-사무전문직 급여인상안(작성) 2 3 2 4 2" xfId="25018" xr:uid="{00000000-0005-0000-0000-0000CC610000}"/>
    <cellStyle name="년_■ 0908_사무직_이동_및_사무직_배치계획(案)-최종_★ 2010년도 사무직-사무전문직 급여인상안(작성) 2 3 2 4 2 2" xfId="25019" xr:uid="{00000000-0005-0000-0000-0000CD610000}"/>
    <cellStyle name="년_■ 0908_사무직_이동_및_사무직_배치계획(案)-최종_★ 2010년도 사무직-사무전문직 급여인상안(작성) 2 3 2 4 2 3" xfId="25020" xr:uid="{00000000-0005-0000-0000-0000CE610000}"/>
    <cellStyle name="년_■ 0908_사무직_이동_및_사무직_배치계획(案)-최종_★ 2010년도 사무직-사무전문직 급여인상안(작성) 2 3 2 4 2 4" xfId="25021" xr:uid="{00000000-0005-0000-0000-0000CF610000}"/>
    <cellStyle name="년_■ 0908_사무직_이동_및_사무직_배치계획(案)-최종_★ 2010년도 사무직-사무전문직 급여인상안(작성) 2 3 2 4 2 5" xfId="25022" xr:uid="{00000000-0005-0000-0000-0000D0610000}"/>
    <cellStyle name="년_■ 0908_사무직_이동_및_사무직_배치계획(案)-최종_★ 2010년도 사무직-사무전문직 급여인상안(작성) 2 3 2 4 3" xfId="25023" xr:uid="{00000000-0005-0000-0000-0000D1610000}"/>
    <cellStyle name="년_■ 0908_사무직_이동_및_사무직_배치계획(案)-최종_★ 2010년도 사무직-사무전문직 급여인상안(작성) 2 3 2 4 3 2" xfId="25024" xr:uid="{00000000-0005-0000-0000-0000D2610000}"/>
    <cellStyle name="년_■ 0908_사무직_이동_및_사무직_배치계획(案)-최종_★ 2010년도 사무직-사무전문직 급여인상안(작성) 2 3 2 4 3 3" xfId="25025" xr:uid="{00000000-0005-0000-0000-0000D3610000}"/>
    <cellStyle name="년_■ 0908_사무직_이동_및_사무직_배치계획(案)-최종_★ 2010년도 사무직-사무전문직 급여인상안(작성) 2 3 2 4 3 4" xfId="25026" xr:uid="{00000000-0005-0000-0000-0000D4610000}"/>
    <cellStyle name="년_■ 0908_사무직_이동_및_사무직_배치계획(案)-최종_★ 2010년도 사무직-사무전문직 급여인상안(작성) 2 3 2 4 3 5" xfId="25027" xr:uid="{00000000-0005-0000-0000-0000D5610000}"/>
    <cellStyle name="년_■ 0908_사무직_이동_및_사무직_배치계획(案)-최종_★ 2010년도 사무직-사무전문직 급여인상안(작성) 2 3 2 4 4" xfId="25028" xr:uid="{00000000-0005-0000-0000-0000D6610000}"/>
    <cellStyle name="년_■ 0908_사무직_이동_및_사무직_배치계획(案)-최종_★ 2010년도 사무직-사무전문직 급여인상안(작성) 2 3 2 4 4 2" xfId="25029" xr:uid="{00000000-0005-0000-0000-0000D7610000}"/>
    <cellStyle name="년_■ 0908_사무직_이동_및_사무직_배치계획(案)-최종_★ 2010년도 사무직-사무전문직 급여인상안(작성) 2 3 2 4 4 3" xfId="25030" xr:uid="{00000000-0005-0000-0000-0000D8610000}"/>
    <cellStyle name="년_■ 0908_사무직_이동_및_사무직_배치계획(案)-최종_★ 2010년도 사무직-사무전문직 급여인상안(작성) 2 3 2 4 4 4" xfId="25031" xr:uid="{00000000-0005-0000-0000-0000D9610000}"/>
    <cellStyle name="년_■ 0908_사무직_이동_및_사무직_배치계획(案)-최종_★ 2010년도 사무직-사무전문직 급여인상안(작성) 2 3 2 4 4 5" xfId="25032" xr:uid="{00000000-0005-0000-0000-0000DA610000}"/>
    <cellStyle name="년_■ 0908_사무직_이동_및_사무직_배치계획(案)-최종_★ 2010년도 사무직-사무전문직 급여인상안(작성) 2 3 2 4 5" xfId="25033" xr:uid="{00000000-0005-0000-0000-0000DB610000}"/>
    <cellStyle name="년_■ 0908_사무직_이동_및_사무직_배치계획(案)-최종_★ 2010년도 사무직-사무전문직 급여인상안(작성) 2 3 2 4 6" xfId="25034" xr:uid="{00000000-0005-0000-0000-0000DC610000}"/>
    <cellStyle name="년_■ 0908_사무직_이동_및_사무직_배치계획(案)-최종_★ 2010년도 사무직-사무전문직 급여인상안(작성) 2 3 2 4 7" xfId="25035" xr:uid="{00000000-0005-0000-0000-0000DD610000}"/>
    <cellStyle name="년_■ 0908_사무직_이동_및_사무직_배치계획(案)-최종_★ 2010년도 사무직-사무전문직 급여인상안(작성) 2 3 2 4 8" xfId="25036" xr:uid="{00000000-0005-0000-0000-0000DE610000}"/>
    <cellStyle name="년_■ 0908_사무직_이동_및_사무직_배치계획(案)-최종_★ 2010년도 사무직-사무전문직 급여인상안(작성) 2 3 2 5" xfId="25037" xr:uid="{00000000-0005-0000-0000-0000DF610000}"/>
    <cellStyle name="년_■ 0908_사무직_이동_및_사무직_배치계획(案)-최종_★ 2010년도 사무직-사무전문직 급여인상안(작성) 2 3 2 5 2" xfId="25038" xr:uid="{00000000-0005-0000-0000-0000E0610000}"/>
    <cellStyle name="년_■ 0908_사무직_이동_및_사무직_배치계획(案)-최종_★ 2010년도 사무직-사무전문직 급여인상안(작성) 2 3 2 5 3" xfId="25039" xr:uid="{00000000-0005-0000-0000-0000E1610000}"/>
    <cellStyle name="년_■ 0908_사무직_이동_및_사무직_배치계획(案)-최종_★ 2010년도 사무직-사무전문직 급여인상안(작성) 2 3 2 5 4" xfId="25040" xr:uid="{00000000-0005-0000-0000-0000E2610000}"/>
    <cellStyle name="년_■ 0908_사무직_이동_및_사무직_배치계획(案)-최종_★ 2010년도 사무직-사무전문직 급여인상안(작성) 2 3 2 5 5" xfId="25041" xr:uid="{00000000-0005-0000-0000-0000E3610000}"/>
    <cellStyle name="년_■ 0908_사무직_이동_및_사무직_배치계획(案)-최종_★ 2010년도 사무직-사무전문직 급여인상안(작성) 2 3 2 6" xfId="25042" xr:uid="{00000000-0005-0000-0000-0000E4610000}"/>
    <cellStyle name="년_■ 0908_사무직_이동_및_사무직_배치계획(案)-최종_★ 2010년도 사무직-사무전문직 급여인상안(작성) 2 3 2 6 2" xfId="25043" xr:uid="{00000000-0005-0000-0000-0000E5610000}"/>
    <cellStyle name="년_■ 0908_사무직_이동_및_사무직_배치계획(案)-최종_★ 2010년도 사무직-사무전문직 급여인상안(작성) 2 3 2 6 3" xfId="25044" xr:uid="{00000000-0005-0000-0000-0000E6610000}"/>
    <cellStyle name="년_■ 0908_사무직_이동_및_사무직_배치계획(案)-최종_★ 2010년도 사무직-사무전문직 급여인상안(작성) 2 3 2 6 4" xfId="25045" xr:uid="{00000000-0005-0000-0000-0000E7610000}"/>
    <cellStyle name="년_■ 0908_사무직_이동_및_사무직_배치계획(案)-최종_★ 2010년도 사무직-사무전문직 급여인상안(작성) 2 3 2 6 5" xfId="25046" xr:uid="{00000000-0005-0000-0000-0000E8610000}"/>
    <cellStyle name="년_■ 0908_사무직_이동_및_사무직_배치계획(案)-최종_★ 2010년도 사무직-사무전문직 급여인상안(작성) 2 3 2 7" xfId="25047" xr:uid="{00000000-0005-0000-0000-0000E9610000}"/>
    <cellStyle name="년_■ 0908_사무직_이동_및_사무직_배치계획(案)-최종_★ 2010년도 사무직-사무전문직 급여인상안(작성) 2 3 2 7 2" xfId="25048" xr:uid="{00000000-0005-0000-0000-0000EA610000}"/>
    <cellStyle name="년_■ 0908_사무직_이동_및_사무직_배치계획(案)-최종_★ 2010년도 사무직-사무전문직 급여인상안(작성) 2 3 2 7 3" xfId="25049" xr:uid="{00000000-0005-0000-0000-0000EB610000}"/>
    <cellStyle name="년_■ 0908_사무직_이동_및_사무직_배치계획(案)-최종_★ 2010년도 사무직-사무전문직 급여인상안(작성) 2 3 2 7 4" xfId="25050" xr:uid="{00000000-0005-0000-0000-0000EC610000}"/>
    <cellStyle name="년_■ 0908_사무직_이동_및_사무직_배치계획(案)-최종_★ 2010년도 사무직-사무전문직 급여인상안(작성) 2 3 2 7 5" xfId="25051" xr:uid="{00000000-0005-0000-0000-0000ED610000}"/>
    <cellStyle name="년_■ 0908_사무직_이동_및_사무직_배치계획(案)-최종_★ 2010년도 사무직-사무전문직 급여인상안(작성) 2 3 2 8" xfId="25052" xr:uid="{00000000-0005-0000-0000-0000EE610000}"/>
    <cellStyle name="년_■ 0908_사무직_이동_및_사무직_배치계획(案)-최종_★ 2010년도 사무직-사무전문직 급여인상안(작성) 2 3 2 9" xfId="25053" xr:uid="{00000000-0005-0000-0000-0000EF610000}"/>
    <cellStyle name="년_■ 0908_사무직_이동_및_사무직_배치계획(案)-최종_★ 2010년도 사무직-사무전문직 급여인상안(작성) 2 3 3" xfId="25054" xr:uid="{00000000-0005-0000-0000-0000F0610000}"/>
    <cellStyle name="년_■ 0908_사무직_이동_및_사무직_배치계획(案)-최종_★ 2010년도 사무직-사무전문직 급여인상안(작성) 2 3 3 10" xfId="25055" xr:uid="{00000000-0005-0000-0000-0000F1610000}"/>
    <cellStyle name="년_■ 0908_사무직_이동_및_사무직_배치계획(案)-최종_★ 2010년도 사무직-사무전문직 급여인상안(작성) 2 3 3 11" xfId="25056" xr:uid="{00000000-0005-0000-0000-0000F2610000}"/>
    <cellStyle name="년_■ 0908_사무직_이동_및_사무직_배치계획(案)-최종_★ 2010년도 사무직-사무전문직 급여인상안(작성) 2 3 3 2" xfId="25057" xr:uid="{00000000-0005-0000-0000-0000F3610000}"/>
    <cellStyle name="년_■ 0908_사무직_이동_및_사무직_배치계획(案)-최종_★ 2010년도 사무직-사무전문직 급여인상안(작성) 2 3 3 2 2" xfId="25058" xr:uid="{00000000-0005-0000-0000-0000F4610000}"/>
    <cellStyle name="년_■ 0908_사무직_이동_및_사무직_배치계획(案)-최종_★ 2010년도 사무직-사무전문직 급여인상안(작성) 2 3 3 2 2 2" xfId="25059" xr:uid="{00000000-0005-0000-0000-0000F5610000}"/>
    <cellStyle name="년_■ 0908_사무직_이동_및_사무직_배치계획(案)-최종_★ 2010년도 사무직-사무전문직 급여인상안(작성) 2 3 3 2 2 3" xfId="25060" xr:uid="{00000000-0005-0000-0000-0000F6610000}"/>
    <cellStyle name="년_■ 0908_사무직_이동_및_사무직_배치계획(案)-최종_★ 2010년도 사무직-사무전문직 급여인상안(작성) 2 3 3 2 2 4" xfId="25061" xr:uid="{00000000-0005-0000-0000-0000F7610000}"/>
    <cellStyle name="년_■ 0908_사무직_이동_및_사무직_배치계획(案)-최종_★ 2010년도 사무직-사무전문직 급여인상안(작성) 2 3 3 2 2 5" xfId="25062" xr:uid="{00000000-0005-0000-0000-0000F8610000}"/>
    <cellStyle name="년_■ 0908_사무직_이동_및_사무직_배치계획(案)-최종_★ 2010년도 사무직-사무전문직 급여인상안(작성) 2 3 3 2 3" xfId="25063" xr:uid="{00000000-0005-0000-0000-0000F9610000}"/>
    <cellStyle name="년_■ 0908_사무직_이동_및_사무직_배치계획(案)-최종_★ 2010년도 사무직-사무전문직 급여인상안(작성) 2 3 3 2 3 2" xfId="25064" xr:uid="{00000000-0005-0000-0000-0000FA610000}"/>
    <cellStyle name="년_■ 0908_사무직_이동_및_사무직_배치계획(案)-최종_★ 2010년도 사무직-사무전문직 급여인상안(작성) 2 3 3 2 3 3" xfId="25065" xr:uid="{00000000-0005-0000-0000-0000FB610000}"/>
    <cellStyle name="년_■ 0908_사무직_이동_및_사무직_배치계획(案)-최종_★ 2010년도 사무직-사무전문직 급여인상안(작성) 2 3 3 2 3 4" xfId="25066" xr:uid="{00000000-0005-0000-0000-0000FC610000}"/>
    <cellStyle name="년_■ 0908_사무직_이동_및_사무직_배치계획(案)-최종_★ 2010년도 사무직-사무전문직 급여인상안(작성) 2 3 3 2 3 5" xfId="25067" xr:uid="{00000000-0005-0000-0000-0000FD610000}"/>
    <cellStyle name="년_■ 0908_사무직_이동_및_사무직_배치계획(案)-최종_★ 2010년도 사무직-사무전문직 급여인상안(작성) 2 3 3 2 4" xfId="25068" xr:uid="{00000000-0005-0000-0000-0000FE610000}"/>
    <cellStyle name="년_■ 0908_사무직_이동_및_사무직_배치계획(案)-최종_★ 2010년도 사무직-사무전문직 급여인상안(작성) 2 3 3 2 4 2" xfId="25069" xr:uid="{00000000-0005-0000-0000-0000FF610000}"/>
    <cellStyle name="년_■ 0908_사무직_이동_및_사무직_배치계획(案)-최종_★ 2010년도 사무직-사무전문직 급여인상안(작성) 2 3 3 2 4 3" xfId="25070" xr:uid="{00000000-0005-0000-0000-000000620000}"/>
    <cellStyle name="년_■ 0908_사무직_이동_및_사무직_배치계획(案)-최종_★ 2010년도 사무직-사무전문직 급여인상안(작성) 2 3 3 2 4 4" xfId="25071" xr:uid="{00000000-0005-0000-0000-000001620000}"/>
    <cellStyle name="년_■ 0908_사무직_이동_및_사무직_배치계획(案)-최종_★ 2010년도 사무직-사무전문직 급여인상안(작성) 2 3 3 2 4 5" xfId="25072" xr:uid="{00000000-0005-0000-0000-000002620000}"/>
    <cellStyle name="년_■ 0908_사무직_이동_및_사무직_배치계획(案)-최종_★ 2010년도 사무직-사무전문직 급여인상안(작성) 2 3 3 2 5" xfId="25073" xr:uid="{00000000-0005-0000-0000-000003620000}"/>
    <cellStyle name="년_■ 0908_사무직_이동_및_사무직_배치계획(案)-최종_★ 2010년도 사무직-사무전문직 급여인상안(작성) 2 3 3 2 6" xfId="25074" xr:uid="{00000000-0005-0000-0000-000004620000}"/>
    <cellStyle name="년_■ 0908_사무직_이동_및_사무직_배치계획(案)-최종_★ 2010년도 사무직-사무전문직 급여인상안(작성) 2 3 3 2 7" xfId="25075" xr:uid="{00000000-0005-0000-0000-000005620000}"/>
    <cellStyle name="년_■ 0908_사무직_이동_및_사무직_배치계획(案)-최종_★ 2010년도 사무직-사무전문직 급여인상안(작성) 2 3 3 2 8" xfId="25076" xr:uid="{00000000-0005-0000-0000-000006620000}"/>
    <cellStyle name="년_■ 0908_사무직_이동_및_사무직_배치계획(案)-최종_★ 2010년도 사무직-사무전문직 급여인상안(작성) 2 3 3 3" xfId="25077" xr:uid="{00000000-0005-0000-0000-000007620000}"/>
    <cellStyle name="년_■ 0908_사무직_이동_및_사무직_배치계획(案)-최종_★ 2010년도 사무직-사무전문직 급여인상안(작성) 2 3 3 3 2" xfId="25078" xr:uid="{00000000-0005-0000-0000-000008620000}"/>
    <cellStyle name="년_■ 0908_사무직_이동_및_사무직_배치계획(案)-최종_★ 2010년도 사무직-사무전문직 급여인상안(작성) 2 3 3 3 2 2" xfId="25079" xr:uid="{00000000-0005-0000-0000-000009620000}"/>
    <cellStyle name="년_■ 0908_사무직_이동_및_사무직_배치계획(案)-최종_★ 2010년도 사무직-사무전문직 급여인상안(작성) 2 3 3 3 2 3" xfId="25080" xr:uid="{00000000-0005-0000-0000-00000A620000}"/>
    <cellStyle name="년_■ 0908_사무직_이동_및_사무직_배치계획(案)-최종_★ 2010년도 사무직-사무전문직 급여인상안(작성) 2 3 3 3 2 4" xfId="25081" xr:uid="{00000000-0005-0000-0000-00000B620000}"/>
    <cellStyle name="년_■ 0908_사무직_이동_및_사무직_배치계획(案)-최종_★ 2010년도 사무직-사무전문직 급여인상안(작성) 2 3 3 3 2 5" xfId="25082" xr:uid="{00000000-0005-0000-0000-00000C620000}"/>
    <cellStyle name="년_■ 0908_사무직_이동_및_사무직_배치계획(案)-최종_★ 2010년도 사무직-사무전문직 급여인상안(작성) 2 3 3 3 3" xfId="25083" xr:uid="{00000000-0005-0000-0000-00000D620000}"/>
    <cellStyle name="년_■ 0908_사무직_이동_및_사무직_배치계획(案)-최종_★ 2010년도 사무직-사무전문직 급여인상안(작성) 2 3 3 3 3 2" xfId="25084" xr:uid="{00000000-0005-0000-0000-00000E620000}"/>
    <cellStyle name="년_■ 0908_사무직_이동_및_사무직_배치계획(案)-최종_★ 2010년도 사무직-사무전문직 급여인상안(작성) 2 3 3 3 3 3" xfId="25085" xr:uid="{00000000-0005-0000-0000-00000F620000}"/>
    <cellStyle name="년_■ 0908_사무직_이동_및_사무직_배치계획(案)-최종_★ 2010년도 사무직-사무전문직 급여인상안(작성) 2 3 3 3 3 4" xfId="25086" xr:uid="{00000000-0005-0000-0000-000010620000}"/>
    <cellStyle name="년_■ 0908_사무직_이동_및_사무직_배치계획(案)-최종_★ 2010년도 사무직-사무전문직 급여인상안(작성) 2 3 3 3 3 5" xfId="25087" xr:uid="{00000000-0005-0000-0000-000011620000}"/>
    <cellStyle name="년_■ 0908_사무직_이동_및_사무직_배치계획(案)-최종_★ 2010년도 사무직-사무전문직 급여인상안(작성) 2 3 3 3 4" xfId="25088" xr:uid="{00000000-0005-0000-0000-000012620000}"/>
    <cellStyle name="년_■ 0908_사무직_이동_및_사무직_배치계획(案)-최종_★ 2010년도 사무직-사무전문직 급여인상안(작성) 2 3 3 3 4 2" xfId="25089" xr:uid="{00000000-0005-0000-0000-000013620000}"/>
    <cellStyle name="년_■ 0908_사무직_이동_및_사무직_배치계획(案)-최종_★ 2010년도 사무직-사무전문직 급여인상안(작성) 2 3 3 3 4 3" xfId="25090" xr:uid="{00000000-0005-0000-0000-000014620000}"/>
    <cellStyle name="년_■ 0908_사무직_이동_및_사무직_배치계획(案)-최종_★ 2010년도 사무직-사무전문직 급여인상안(작성) 2 3 3 3 4 4" xfId="25091" xr:uid="{00000000-0005-0000-0000-000015620000}"/>
    <cellStyle name="년_■ 0908_사무직_이동_및_사무직_배치계획(案)-최종_★ 2010년도 사무직-사무전문직 급여인상안(작성) 2 3 3 3 4 5" xfId="25092" xr:uid="{00000000-0005-0000-0000-000016620000}"/>
    <cellStyle name="년_■ 0908_사무직_이동_및_사무직_배치계획(案)-최종_★ 2010년도 사무직-사무전문직 급여인상안(작성) 2 3 3 3 5" xfId="25093" xr:uid="{00000000-0005-0000-0000-000017620000}"/>
    <cellStyle name="년_■ 0908_사무직_이동_및_사무직_배치계획(案)-최종_★ 2010년도 사무직-사무전문직 급여인상안(작성) 2 3 3 3 6" xfId="25094" xr:uid="{00000000-0005-0000-0000-000018620000}"/>
    <cellStyle name="년_■ 0908_사무직_이동_및_사무직_배치계획(案)-최종_★ 2010년도 사무직-사무전문직 급여인상안(작성) 2 3 3 3 7" xfId="25095" xr:uid="{00000000-0005-0000-0000-000019620000}"/>
    <cellStyle name="년_■ 0908_사무직_이동_및_사무직_배치계획(案)-최종_★ 2010년도 사무직-사무전문직 급여인상안(작성) 2 3 3 3 8" xfId="25096" xr:uid="{00000000-0005-0000-0000-00001A620000}"/>
    <cellStyle name="년_■ 0908_사무직_이동_및_사무직_배치계획(案)-최종_★ 2010년도 사무직-사무전문직 급여인상안(작성) 2 3 3 4" xfId="25097" xr:uid="{00000000-0005-0000-0000-00001B620000}"/>
    <cellStyle name="년_■ 0908_사무직_이동_및_사무직_배치계획(案)-최종_★ 2010년도 사무직-사무전문직 급여인상안(작성) 2 3 3 4 2" xfId="25098" xr:uid="{00000000-0005-0000-0000-00001C620000}"/>
    <cellStyle name="년_■ 0908_사무직_이동_및_사무직_배치계획(案)-최종_★ 2010년도 사무직-사무전문직 급여인상안(작성) 2 3 3 4 2 2" xfId="25099" xr:uid="{00000000-0005-0000-0000-00001D620000}"/>
    <cellStyle name="년_■ 0908_사무직_이동_및_사무직_배치계획(案)-최종_★ 2010년도 사무직-사무전문직 급여인상안(작성) 2 3 3 4 2 3" xfId="25100" xr:uid="{00000000-0005-0000-0000-00001E620000}"/>
    <cellStyle name="년_■ 0908_사무직_이동_및_사무직_배치계획(案)-최종_★ 2010년도 사무직-사무전문직 급여인상안(작성) 2 3 3 4 2 4" xfId="25101" xr:uid="{00000000-0005-0000-0000-00001F620000}"/>
    <cellStyle name="년_■ 0908_사무직_이동_및_사무직_배치계획(案)-최종_★ 2010년도 사무직-사무전문직 급여인상안(작성) 2 3 3 4 2 5" xfId="25102" xr:uid="{00000000-0005-0000-0000-000020620000}"/>
    <cellStyle name="년_■ 0908_사무직_이동_및_사무직_배치계획(案)-최종_★ 2010년도 사무직-사무전문직 급여인상안(작성) 2 3 3 4 3" xfId="25103" xr:uid="{00000000-0005-0000-0000-000021620000}"/>
    <cellStyle name="년_■ 0908_사무직_이동_및_사무직_배치계획(案)-최종_★ 2010년도 사무직-사무전문직 급여인상안(작성) 2 3 3 4 3 2" xfId="25104" xr:uid="{00000000-0005-0000-0000-000022620000}"/>
    <cellStyle name="년_■ 0908_사무직_이동_및_사무직_배치계획(案)-최종_★ 2010년도 사무직-사무전문직 급여인상안(작성) 2 3 3 4 3 3" xfId="25105" xr:uid="{00000000-0005-0000-0000-000023620000}"/>
    <cellStyle name="년_■ 0908_사무직_이동_및_사무직_배치계획(案)-최종_★ 2010년도 사무직-사무전문직 급여인상안(작성) 2 3 3 4 3 4" xfId="25106" xr:uid="{00000000-0005-0000-0000-000024620000}"/>
    <cellStyle name="년_■ 0908_사무직_이동_및_사무직_배치계획(案)-최종_★ 2010년도 사무직-사무전문직 급여인상안(작성) 2 3 3 4 3 5" xfId="25107" xr:uid="{00000000-0005-0000-0000-000025620000}"/>
    <cellStyle name="년_■ 0908_사무직_이동_및_사무직_배치계획(案)-최종_★ 2010년도 사무직-사무전문직 급여인상안(작성) 2 3 3 4 4" xfId="25108" xr:uid="{00000000-0005-0000-0000-000026620000}"/>
    <cellStyle name="년_■ 0908_사무직_이동_및_사무직_배치계획(案)-최종_★ 2010년도 사무직-사무전문직 급여인상안(작성) 2 3 3 4 4 2" xfId="25109" xr:uid="{00000000-0005-0000-0000-000027620000}"/>
    <cellStyle name="년_■ 0908_사무직_이동_및_사무직_배치계획(案)-최종_★ 2010년도 사무직-사무전문직 급여인상안(작성) 2 3 3 4 4 3" xfId="25110" xr:uid="{00000000-0005-0000-0000-000028620000}"/>
    <cellStyle name="년_■ 0908_사무직_이동_및_사무직_배치계획(案)-최종_★ 2010년도 사무직-사무전문직 급여인상안(작성) 2 3 3 4 4 4" xfId="25111" xr:uid="{00000000-0005-0000-0000-000029620000}"/>
    <cellStyle name="년_■ 0908_사무직_이동_및_사무직_배치계획(案)-최종_★ 2010년도 사무직-사무전문직 급여인상안(작성) 2 3 3 4 4 5" xfId="25112" xr:uid="{00000000-0005-0000-0000-00002A620000}"/>
    <cellStyle name="년_■ 0908_사무직_이동_및_사무직_배치계획(案)-최종_★ 2010년도 사무직-사무전문직 급여인상안(작성) 2 3 3 4 5" xfId="25113" xr:uid="{00000000-0005-0000-0000-00002B620000}"/>
    <cellStyle name="년_■ 0908_사무직_이동_및_사무직_배치계획(案)-최종_★ 2010년도 사무직-사무전문직 급여인상안(작성) 2 3 3 4 6" xfId="25114" xr:uid="{00000000-0005-0000-0000-00002C620000}"/>
    <cellStyle name="년_■ 0908_사무직_이동_및_사무직_배치계획(案)-최종_★ 2010년도 사무직-사무전문직 급여인상안(작성) 2 3 3 4 7" xfId="25115" xr:uid="{00000000-0005-0000-0000-00002D620000}"/>
    <cellStyle name="년_■ 0908_사무직_이동_및_사무직_배치계획(案)-최종_★ 2010년도 사무직-사무전문직 급여인상안(작성) 2 3 3 4 8" xfId="25116" xr:uid="{00000000-0005-0000-0000-00002E620000}"/>
    <cellStyle name="년_■ 0908_사무직_이동_및_사무직_배치계획(案)-최종_★ 2010년도 사무직-사무전문직 급여인상안(작성) 2 3 3 5" xfId="25117" xr:uid="{00000000-0005-0000-0000-00002F620000}"/>
    <cellStyle name="년_■ 0908_사무직_이동_및_사무직_배치계획(案)-최종_★ 2010년도 사무직-사무전문직 급여인상안(작성) 2 3 3 5 2" xfId="25118" xr:uid="{00000000-0005-0000-0000-000030620000}"/>
    <cellStyle name="년_■ 0908_사무직_이동_및_사무직_배치계획(案)-최종_★ 2010년도 사무직-사무전문직 급여인상안(작성) 2 3 3 5 3" xfId="25119" xr:uid="{00000000-0005-0000-0000-000031620000}"/>
    <cellStyle name="년_■ 0908_사무직_이동_및_사무직_배치계획(案)-최종_★ 2010년도 사무직-사무전문직 급여인상안(작성) 2 3 3 5 4" xfId="25120" xr:uid="{00000000-0005-0000-0000-000032620000}"/>
    <cellStyle name="년_■ 0908_사무직_이동_및_사무직_배치계획(案)-최종_★ 2010년도 사무직-사무전문직 급여인상안(작성) 2 3 3 5 5" xfId="25121" xr:uid="{00000000-0005-0000-0000-000033620000}"/>
    <cellStyle name="년_■ 0908_사무직_이동_및_사무직_배치계획(案)-최종_★ 2010년도 사무직-사무전문직 급여인상안(작성) 2 3 3 6" xfId="25122" xr:uid="{00000000-0005-0000-0000-000034620000}"/>
    <cellStyle name="년_■ 0908_사무직_이동_및_사무직_배치계획(案)-최종_★ 2010년도 사무직-사무전문직 급여인상안(작성) 2 3 3 6 2" xfId="25123" xr:uid="{00000000-0005-0000-0000-000035620000}"/>
    <cellStyle name="년_■ 0908_사무직_이동_및_사무직_배치계획(案)-최종_★ 2010년도 사무직-사무전문직 급여인상안(작성) 2 3 3 6 3" xfId="25124" xr:uid="{00000000-0005-0000-0000-000036620000}"/>
    <cellStyle name="년_■ 0908_사무직_이동_및_사무직_배치계획(案)-최종_★ 2010년도 사무직-사무전문직 급여인상안(작성) 2 3 3 6 4" xfId="25125" xr:uid="{00000000-0005-0000-0000-000037620000}"/>
    <cellStyle name="년_■ 0908_사무직_이동_및_사무직_배치계획(案)-최종_★ 2010년도 사무직-사무전문직 급여인상안(작성) 2 3 3 6 5" xfId="25126" xr:uid="{00000000-0005-0000-0000-000038620000}"/>
    <cellStyle name="년_■ 0908_사무직_이동_및_사무직_배치계획(案)-최종_★ 2010년도 사무직-사무전문직 급여인상안(작성) 2 3 3 7" xfId="25127" xr:uid="{00000000-0005-0000-0000-000039620000}"/>
    <cellStyle name="년_■ 0908_사무직_이동_및_사무직_배치계획(案)-최종_★ 2010년도 사무직-사무전문직 급여인상안(작성) 2 3 3 7 2" xfId="25128" xr:uid="{00000000-0005-0000-0000-00003A620000}"/>
    <cellStyle name="년_■ 0908_사무직_이동_및_사무직_배치계획(案)-최종_★ 2010년도 사무직-사무전문직 급여인상안(작성) 2 3 3 7 3" xfId="25129" xr:uid="{00000000-0005-0000-0000-00003B620000}"/>
    <cellStyle name="년_■ 0908_사무직_이동_및_사무직_배치계획(案)-최종_★ 2010년도 사무직-사무전문직 급여인상안(작성) 2 3 3 7 4" xfId="25130" xr:uid="{00000000-0005-0000-0000-00003C620000}"/>
    <cellStyle name="년_■ 0908_사무직_이동_및_사무직_배치계획(案)-최종_★ 2010년도 사무직-사무전문직 급여인상안(작성) 2 3 3 7 5" xfId="25131" xr:uid="{00000000-0005-0000-0000-00003D620000}"/>
    <cellStyle name="년_■ 0908_사무직_이동_및_사무직_배치계획(案)-최종_★ 2010년도 사무직-사무전문직 급여인상안(작성) 2 3 3 8" xfId="25132" xr:uid="{00000000-0005-0000-0000-00003E620000}"/>
    <cellStyle name="년_■ 0908_사무직_이동_및_사무직_배치계획(案)-최종_★ 2010년도 사무직-사무전문직 급여인상안(작성) 2 3 3 9" xfId="25133" xr:uid="{00000000-0005-0000-0000-00003F620000}"/>
    <cellStyle name="년_■ 0908_사무직_이동_및_사무직_배치계획(案)-최종_★ 2010년도 사무직-사무전문직 급여인상안(작성) 2 3 4" xfId="25134" xr:uid="{00000000-0005-0000-0000-000040620000}"/>
    <cellStyle name="년_■ 0908_사무직_이동_및_사무직_배치계획(案)-최종_★ 2010년도 사무직-사무전문직 급여인상안(작성) 2 3 4 2" xfId="25135" xr:uid="{00000000-0005-0000-0000-000041620000}"/>
    <cellStyle name="년_■ 0908_사무직_이동_및_사무직_배치계획(案)-최종_★ 2010년도 사무직-사무전문직 급여인상안(작성) 2 3 4 2 2" xfId="25136" xr:uid="{00000000-0005-0000-0000-000042620000}"/>
    <cellStyle name="년_■ 0908_사무직_이동_및_사무직_배치계획(案)-최종_★ 2010년도 사무직-사무전문직 급여인상안(작성) 2 3 4 2 3" xfId="25137" xr:uid="{00000000-0005-0000-0000-000043620000}"/>
    <cellStyle name="년_■ 0908_사무직_이동_및_사무직_배치계획(案)-최종_★ 2010년도 사무직-사무전문직 급여인상안(작성) 2 3 4 2 4" xfId="25138" xr:uid="{00000000-0005-0000-0000-000044620000}"/>
    <cellStyle name="년_■ 0908_사무직_이동_및_사무직_배치계획(案)-최종_★ 2010년도 사무직-사무전문직 급여인상안(작성) 2 3 4 2 5" xfId="25139" xr:uid="{00000000-0005-0000-0000-000045620000}"/>
    <cellStyle name="년_■ 0908_사무직_이동_및_사무직_배치계획(案)-최종_★ 2010년도 사무직-사무전문직 급여인상안(작성) 2 3 4 3" xfId="25140" xr:uid="{00000000-0005-0000-0000-000046620000}"/>
    <cellStyle name="년_■ 0908_사무직_이동_및_사무직_배치계획(案)-최종_★ 2010년도 사무직-사무전문직 급여인상안(작성) 2 3 4 3 2" xfId="25141" xr:uid="{00000000-0005-0000-0000-000047620000}"/>
    <cellStyle name="년_■ 0908_사무직_이동_및_사무직_배치계획(案)-최종_★ 2010년도 사무직-사무전문직 급여인상안(작성) 2 3 4 3 3" xfId="25142" xr:uid="{00000000-0005-0000-0000-000048620000}"/>
    <cellStyle name="년_■ 0908_사무직_이동_및_사무직_배치계획(案)-최종_★ 2010년도 사무직-사무전문직 급여인상안(작성) 2 3 4 3 4" xfId="25143" xr:uid="{00000000-0005-0000-0000-000049620000}"/>
    <cellStyle name="년_■ 0908_사무직_이동_및_사무직_배치계획(案)-최종_★ 2010년도 사무직-사무전문직 급여인상안(작성) 2 3 4 3 5" xfId="25144" xr:uid="{00000000-0005-0000-0000-00004A620000}"/>
    <cellStyle name="년_■ 0908_사무직_이동_및_사무직_배치계획(案)-최종_★ 2010년도 사무직-사무전문직 급여인상안(작성) 2 3 4 4" xfId="25145" xr:uid="{00000000-0005-0000-0000-00004B620000}"/>
    <cellStyle name="년_■ 0908_사무직_이동_및_사무직_배치계획(案)-최종_★ 2010년도 사무직-사무전문직 급여인상안(작성) 2 3 4 4 2" xfId="25146" xr:uid="{00000000-0005-0000-0000-00004C620000}"/>
    <cellStyle name="년_■ 0908_사무직_이동_및_사무직_배치계획(案)-최종_★ 2010년도 사무직-사무전문직 급여인상안(작성) 2 3 4 4 3" xfId="25147" xr:uid="{00000000-0005-0000-0000-00004D620000}"/>
    <cellStyle name="년_■ 0908_사무직_이동_및_사무직_배치계획(案)-최종_★ 2010년도 사무직-사무전문직 급여인상안(작성) 2 3 4 4 4" xfId="25148" xr:uid="{00000000-0005-0000-0000-00004E620000}"/>
    <cellStyle name="년_■ 0908_사무직_이동_및_사무직_배치계획(案)-최종_★ 2010년도 사무직-사무전문직 급여인상안(작성) 2 3 4 4 5" xfId="25149" xr:uid="{00000000-0005-0000-0000-00004F620000}"/>
    <cellStyle name="년_■ 0908_사무직_이동_및_사무직_배치계획(案)-최종_★ 2010년도 사무직-사무전문직 급여인상안(작성) 2 3 4 5" xfId="25150" xr:uid="{00000000-0005-0000-0000-000050620000}"/>
    <cellStyle name="년_■ 0908_사무직_이동_및_사무직_배치계획(案)-최종_★ 2010년도 사무직-사무전문직 급여인상안(작성) 2 3 4 6" xfId="25151" xr:uid="{00000000-0005-0000-0000-000051620000}"/>
    <cellStyle name="년_■ 0908_사무직_이동_및_사무직_배치계획(案)-최종_★ 2010년도 사무직-사무전문직 급여인상안(작성) 2 3 4 7" xfId="25152" xr:uid="{00000000-0005-0000-0000-000052620000}"/>
    <cellStyle name="년_■ 0908_사무직_이동_및_사무직_배치계획(案)-최종_★ 2010년도 사무직-사무전문직 급여인상안(작성) 2 3 4 8" xfId="25153" xr:uid="{00000000-0005-0000-0000-000053620000}"/>
    <cellStyle name="년_■ 0908_사무직_이동_및_사무직_배치계획(案)-최종_★ 2010년도 사무직-사무전문직 급여인상안(작성) 2 3 5" xfId="25154" xr:uid="{00000000-0005-0000-0000-000054620000}"/>
    <cellStyle name="년_■ 0908_사무직_이동_및_사무직_배치계획(案)-최종_★ 2010년도 사무직-사무전문직 급여인상안(작성) 2 3 5 2" xfId="25155" xr:uid="{00000000-0005-0000-0000-000055620000}"/>
    <cellStyle name="년_■ 0908_사무직_이동_및_사무직_배치계획(案)-최종_★ 2010년도 사무직-사무전문직 급여인상안(작성) 2 3 5 2 2" xfId="25156" xr:uid="{00000000-0005-0000-0000-000056620000}"/>
    <cellStyle name="년_■ 0908_사무직_이동_및_사무직_배치계획(案)-최종_★ 2010년도 사무직-사무전문직 급여인상안(작성) 2 3 5 2 3" xfId="25157" xr:uid="{00000000-0005-0000-0000-000057620000}"/>
    <cellStyle name="년_■ 0908_사무직_이동_및_사무직_배치계획(案)-최종_★ 2010년도 사무직-사무전문직 급여인상안(작성) 2 3 5 2 4" xfId="25158" xr:uid="{00000000-0005-0000-0000-000058620000}"/>
    <cellStyle name="년_■ 0908_사무직_이동_및_사무직_배치계획(案)-최종_★ 2010년도 사무직-사무전문직 급여인상안(작성) 2 3 5 2 5" xfId="25159" xr:uid="{00000000-0005-0000-0000-000059620000}"/>
    <cellStyle name="년_■ 0908_사무직_이동_및_사무직_배치계획(案)-최종_★ 2010년도 사무직-사무전문직 급여인상안(작성) 2 3 5 3" xfId="25160" xr:uid="{00000000-0005-0000-0000-00005A620000}"/>
    <cellStyle name="년_■ 0908_사무직_이동_및_사무직_배치계획(案)-최종_★ 2010년도 사무직-사무전문직 급여인상안(작성) 2 3 5 3 2" xfId="25161" xr:uid="{00000000-0005-0000-0000-00005B620000}"/>
    <cellStyle name="년_■ 0908_사무직_이동_및_사무직_배치계획(案)-최종_★ 2010년도 사무직-사무전문직 급여인상안(작성) 2 3 5 3 3" xfId="25162" xr:uid="{00000000-0005-0000-0000-00005C620000}"/>
    <cellStyle name="년_■ 0908_사무직_이동_및_사무직_배치계획(案)-최종_★ 2010년도 사무직-사무전문직 급여인상안(작성) 2 3 5 3 4" xfId="25163" xr:uid="{00000000-0005-0000-0000-00005D620000}"/>
    <cellStyle name="년_■ 0908_사무직_이동_및_사무직_배치계획(案)-최종_★ 2010년도 사무직-사무전문직 급여인상안(작성) 2 3 5 3 5" xfId="25164" xr:uid="{00000000-0005-0000-0000-00005E620000}"/>
    <cellStyle name="년_■ 0908_사무직_이동_및_사무직_배치계획(案)-최종_★ 2010년도 사무직-사무전문직 급여인상안(작성) 2 3 5 4" xfId="25165" xr:uid="{00000000-0005-0000-0000-00005F620000}"/>
    <cellStyle name="년_■ 0908_사무직_이동_및_사무직_배치계획(案)-최종_★ 2010년도 사무직-사무전문직 급여인상안(작성) 2 3 5 4 2" xfId="25166" xr:uid="{00000000-0005-0000-0000-000060620000}"/>
    <cellStyle name="년_■ 0908_사무직_이동_및_사무직_배치계획(案)-최종_★ 2010년도 사무직-사무전문직 급여인상안(작성) 2 3 5 4 3" xfId="25167" xr:uid="{00000000-0005-0000-0000-000061620000}"/>
    <cellStyle name="년_■ 0908_사무직_이동_및_사무직_배치계획(案)-최종_★ 2010년도 사무직-사무전문직 급여인상안(작성) 2 3 5 4 4" xfId="25168" xr:uid="{00000000-0005-0000-0000-000062620000}"/>
    <cellStyle name="년_■ 0908_사무직_이동_및_사무직_배치계획(案)-최종_★ 2010년도 사무직-사무전문직 급여인상안(작성) 2 3 5 4 5" xfId="25169" xr:uid="{00000000-0005-0000-0000-000063620000}"/>
    <cellStyle name="년_■ 0908_사무직_이동_및_사무직_배치계획(案)-최종_★ 2010년도 사무직-사무전문직 급여인상안(작성) 2 3 5 5" xfId="25170" xr:uid="{00000000-0005-0000-0000-000064620000}"/>
    <cellStyle name="년_■ 0908_사무직_이동_및_사무직_배치계획(案)-최종_★ 2010년도 사무직-사무전문직 급여인상안(작성) 2 3 5 6" xfId="25171" xr:uid="{00000000-0005-0000-0000-000065620000}"/>
    <cellStyle name="년_■ 0908_사무직_이동_및_사무직_배치계획(案)-최종_★ 2010년도 사무직-사무전문직 급여인상안(작성) 2 3 5 7" xfId="25172" xr:uid="{00000000-0005-0000-0000-000066620000}"/>
    <cellStyle name="년_■ 0908_사무직_이동_및_사무직_배치계획(案)-최종_★ 2010년도 사무직-사무전문직 급여인상안(작성) 2 3 5 8" xfId="25173" xr:uid="{00000000-0005-0000-0000-000067620000}"/>
    <cellStyle name="년_■ 0908_사무직_이동_및_사무직_배치계획(案)-최종_★ 2010년도 사무직-사무전문직 급여인상안(작성) 2 3 6" xfId="25174" xr:uid="{00000000-0005-0000-0000-000068620000}"/>
    <cellStyle name="년_■ 0908_사무직_이동_및_사무직_배치계획(案)-최종_★ 2010년도 사무직-사무전문직 급여인상안(작성) 2 3 6 2" xfId="25175" xr:uid="{00000000-0005-0000-0000-000069620000}"/>
    <cellStyle name="년_■ 0908_사무직_이동_및_사무직_배치계획(案)-최종_★ 2010년도 사무직-사무전문직 급여인상안(작성) 2 3 6 2 2" xfId="25176" xr:uid="{00000000-0005-0000-0000-00006A620000}"/>
    <cellStyle name="년_■ 0908_사무직_이동_및_사무직_배치계획(案)-최종_★ 2010년도 사무직-사무전문직 급여인상안(작성) 2 3 6 2 3" xfId="25177" xr:uid="{00000000-0005-0000-0000-00006B620000}"/>
    <cellStyle name="년_■ 0908_사무직_이동_및_사무직_배치계획(案)-최종_★ 2010년도 사무직-사무전문직 급여인상안(작성) 2 3 6 2 4" xfId="25178" xr:uid="{00000000-0005-0000-0000-00006C620000}"/>
    <cellStyle name="년_■ 0908_사무직_이동_및_사무직_배치계획(案)-최종_★ 2010년도 사무직-사무전문직 급여인상안(작성) 2 3 6 2 5" xfId="25179" xr:uid="{00000000-0005-0000-0000-00006D620000}"/>
    <cellStyle name="년_■ 0908_사무직_이동_및_사무직_배치계획(案)-최종_★ 2010년도 사무직-사무전문직 급여인상안(작성) 2 3 6 3" xfId="25180" xr:uid="{00000000-0005-0000-0000-00006E620000}"/>
    <cellStyle name="년_■ 0908_사무직_이동_및_사무직_배치계획(案)-최종_★ 2010년도 사무직-사무전문직 급여인상안(작성) 2 3 6 3 2" xfId="25181" xr:uid="{00000000-0005-0000-0000-00006F620000}"/>
    <cellStyle name="년_■ 0908_사무직_이동_및_사무직_배치계획(案)-최종_★ 2010년도 사무직-사무전문직 급여인상안(작성) 2 3 6 3 3" xfId="25182" xr:uid="{00000000-0005-0000-0000-000070620000}"/>
    <cellStyle name="년_■ 0908_사무직_이동_및_사무직_배치계획(案)-최종_★ 2010년도 사무직-사무전문직 급여인상안(작성) 2 3 6 3 4" xfId="25183" xr:uid="{00000000-0005-0000-0000-000071620000}"/>
    <cellStyle name="년_■ 0908_사무직_이동_및_사무직_배치계획(案)-최종_★ 2010년도 사무직-사무전문직 급여인상안(작성) 2 3 6 3 5" xfId="25184" xr:uid="{00000000-0005-0000-0000-000072620000}"/>
    <cellStyle name="년_■ 0908_사무직_이동_및_사무직_배치계획(案)-최종_★ 2010년도 사무직-사무전문직 급여인상안(작성) 2 3 6 4" xfId="25185" xr:uid="{00000000-0005-0000-0000-000073620000}"/>
    <cellStyle name="년_■ 0908_사무직_이동_및_사무직_배치계획(案)-최종_★ 2010년도 사무직-사무전문직 급여인상안(작성) 2 3 6 4 2" xfId="25186" xr:uid="{00000000-0005-0000-0000-000074620000}"/>
    <cellStyle name="년_■ 0908_사무직_이동_및_사무직_배치계획(案)-최종_★ 2010년도 사무직-사무전문직 급여인상안(작성) 2 3 6 4 3" xfId="25187" xr:uid="{00000000-0005-0000-0000-000075620000}"/>
    <cellStyle name="년_■ 0908_사무직_이동_및_사무직_배치계획(案)-최종_★ 2010년도 사무직-사무전문직 급여인상안(작성) 2 3 6 4 4" xfId="25188" xr:uid="{00000000-0005-0000-0000-000076620000}"/>
    <cellStyle name="년_■ 0908_사무직_이동_및_사무직_배치계획(案)-최종_★ 2010년도 사무직-사무전문직 급여인상안(작성) 2 3 6 4 5" xfId="25189" xr:uid="{00000000-0005-0000-0000-000077620000}"/>
    <cellStyle name="년_■ 0908_사무직_이동_및_사무직_배치계획(案)-최종_★ 2010년도 사무직-사무전문직 급여인상안(작성) 2 3 6 5" xfId="25190" xr:uid="{00000000-0005-0000-0000-000078620000}"/>
    <cellStyle name="년_■ 0908_사무직_이동_및_사무직_배치계획(案)-최종_★ 2010년도 사무직-사무전문직 급여인상안(작성) 2 3 6 6" xfId="25191" xr:uid="{00000000-0005-0000-0000-000079620000}"/>
    <cellStyle name="년_■ 0908_사무직_이동_및_사무직_배치계획(案)-최종_★ 2010년도 사무직-사무전문직 급여인상안(작성) 2 3 6 7" xfId="25192" xr:uid="{00000000-0005-0000-0000-00007A620000}"/>
    <cellStyle name="년_■ 0908_사무직_이동_및_사무직_배치계획(案)-최종_★ 2010년도 사무직-사무전문직 급여인상안(작성) 2 3 6 8" xfId="25193" xr:uid="{00000000-0005-0000-0000-00007B620000}"/>
    <cellStyle name="년_■ 0908_사무직_이동_및_사무직_배치계획(案)-최종_★ 2010년도 사무직-사무전문직 급여인상안(작성) 2 3 7" xfId="25194" xr:uid="{00000000-0005-0000-0000-00007C620000}"/>
    <cellStyle name="년_■ 0908_사무직_이동_및_사무직_배치계획(案)-최종_★ 2010년도 사무직-사무전문직 급여인상안(작성) 2 3 7 2" xfId="25195" xr:uid="{00000000-0005-0000-0000-00007D620000}"/>
    <cellStyle name="년_■ 0908_사무직_이동_및_사무직_배치계획(案)-최종_★ 2010년도 사무직-사무전문직 급여인상안(작성) 2 3 7 3" xfId="25196" xr:uid="{00000000-0005-0000-0000-00007E620000}"/>
    <cellStyle name="년_■ 0908_사무직_이동_및_사무직_배치계획(案)-최종_★ 2010년도 사무직-사무전문직 급여인상안(작성) 2 3 7 4" xfId="25197" xr:uid="{00000000-0005-0000-0000-00007F620000}"/>
    <cellStyle name="년_■ 0908_사무직_이동_및_사무직_배치계획(案)-최종_★ 2010년도 사무직-사무전문직 급여인상안(작성) 2 3 7 5" xfId="25198" xr:uid="{00000000-0005-0000-0000-000080620000}"/>
    <cellStyle name="년_■ 0908_사무직_이동_및_사무직_배치계획(案)-최종_★ 2010년도 사무직-사무전문직 급여인상안(작성) 2 3 8" xfId="25199" xr:uid="{00000000-0005-0000-0000-000081620000}"/>
    <cellStyle name="년_■ 0908_사무직_이동_및_사무직_배치계획(案)-최종_★ 2010년도 사무직-사무전문직 급여인상안(작성) 2 3 8 2" xfId="25200" xr:uid="{00000000-0005-0000-0000-000082620000}"/>
    <cellStyle name="년_■ 0908_사무직_이동_및_사무직_배치계획(案)-최종_★ 2010년도 사무직-사무전문직 급여인상안(작성) 2 3 8 3" xfId="25201" xr:uid="{00000000-0005-0000-0000-000083620000}"/>
    <cellStyle name="년_■ 0908_사무직_이동_및_사무직_배치계획(案)-최종_★ 2010년도 사무직-사무전문직 급여인상안(작성) 2 3 8 4" xfId="25202" xr:uid="{00000000-0005-0000-0000-000084620000}"/>
    <cellStyle name="년_■ 0908_사무직_이동_및_사무직_배치계획(案)-최종_★ 2010년도 사무직-사무전문직 급여인상안(작성) 2 3 8 5" xfId="25203" xr:uid="{00000000-0005-0000-0000-000085620000}"/>
    <cellStyle name="년_■ 0908_사무직_이동_및_사무직_배치계획(案)-최종_★ 2010년도 사무직-사무전문직 급여인상안(작성) 2 3 9" xfId="25204" xr:uid="{00000000-0005-0000-0000-000086620000}"/>
    <cellStyle name="년_■ 0908_사무직_이동_및_사무직_배치계획(案)-최종_★ 2010년도 사무직-사무전문직 급여인상안(작성) 2 3 9 2" xfId="25205" xr:uid="{00000000-0005-0000-0000-000087620000}"/>
    <cellStyle name="년_■ 0908_사무직_이동_및_사무직_배치계획(案)-최종_★ 2010년도 사무직-사무전문직 급여인상안(작성) 2 3 9 3" xfId="25206" xr:uid="{00000000-0005-0000-0000-000088620000}"/>
    <cellStyle name="년_■ 0908_사무직_이동_및_사무직_배치계획(案)-최종_★ 2010년도 사무직-사무전문직 급여인상안(작성) 2 3 9 4" xfId="25207" xr:uid="{00000000-0005-0000-0000-000089620000}"/>
    <cellStyle name="년_■ 0908_사무직_이동_및_사무직_배치계획(案)-최종_★ 2010년도 사무직-사무전문직 급여인상안(작성) 2 3 9 5" xfId="25208" xr:uid="{00000000-0005-0000-0000-00008A620000}"/>
    <cellStyle name="년_■ 0908_사무직_이동_및_사무직_배치계획(案)-최종_★ 2010년도 사무직-사무전문직 급여인상안(작성) 2 4" xfId="25209" xr:uid="{00000000-0005-0000-0000-00008B620000}"/>
    <cellStyle name="년_■ 0908_사무직_이동_및_사무직_배치계획(案)-최종_★ 2010년도 사무직-사무전문직 급여인상안(작성) 2 4 10" xfId="25210" xr:uid="{00000000-0005-0000-0000-00008C620000}"/>
    <cellStyle name="년_■ 0908_사무직_이동_및_사무직_배치계획(案)-최종_★ 2010년도 사무직-사무전문직 급여인상안(작성) 2 4 11" xfId="25211" xr:uid="{00000000-0005-0000-0000-00008D620000}"/>
    <cellStyle name="년_■ 0908_사무직_이동_및_사무직_배치계획(案)-최종_★ 2010년도 사무직-사무전문직 급여인상안(작성) 2 4 2" xfId="25212" xr:uid="{00000000-0005-0000-0000-00008E620000}"/>
    <cellStyle name="년_■ 0908_사무직_이동_및_사무직_배치계획(案)-최종_★ 2010년도 사무직-사무전문직 급여인상안(작성) 2 4 2 2" xfId="25213" xr:uid="{00000000-0005-0000-0000-00008F620000}"/>
    <cellStyle name="년_■ 0908_사무직_이동_및_사무직_배치계획(案)-최종_★ 2010년도 사무직-사무전문직 급여인상안(작성) 2 4 2 2 2" xfId="25214" xr:uid="{00000000-0005-0000-0000-000090620000}"/>
    <cellStyle name="년_■ 0908_사무직_이동_및_사무직_배치계획(案)-최종_★ 2010년도 사무직-사무전문직 급여인상안(작성) 2 4 2 2 3" xfId="25215" xr:uid="{00000000-0005-0000-0000-000091620000}"/>
    <cellStyle name="년_■ 0908_사무직_이동_및_사무직_배치계획(案)-최종_★ 2010년도 사무직-사무전문직 급여인상안(작성) 2 4 2 2 4" xfId="25216" xr:uid="{00000000-0005-0000-0000-000092620000}"/>
    <cellStyle name="년_■ 0908_사무직_이동_및_사무직_배치계획(案)-최종_★ 2010년도 사무직-사무전문직 급여인상안(작성) 2 4 2 2 5" xfId="25217" xr:uid="{00000000-0005-0000-0000-000093620000}"/>
    <cellStyle name="년_■ 0908_사무직_이동_및_사무직_배치계획(案)-최종_★ 2010년도 사무직-사무전문직 급여인상안(작성) 2 4 2 3" xfId="25218" xr:uid="{00000000-0005-0000-0000-000094620000}"/>
    <cellStyle name="년_■ 0908_사무직_이동_및_사무직_배치계획(案)-최종_★ 2010년도 사무직-사무전문직 급여인상안(작성) 2 4 2 3 2" xfId="25219" xr:uid="{00000000-0005-0000-0000-000095620000}"/>
    <cellStyle name="년_■ 0908_사무직_이동_및_사무직_배치계획(案)-최종_★ 2010년도 사무직-사무전문직 급여인상안(작성) 2 4 2 3 3" xfId="25220" xr:uid="{00000000-0005-0000-0000-000096620000}"/>
    <cellStyle name="년_■ 0908_사무직_이동_및_사무직_배치계획(案)-최종_★ 2010년도 사무직-사무전문직 급여인상안(작성) 2 4 2 3 4" xfId="25221" xr:uid="{00000000-0005-0000-0000-000097620000}"/>
    <cellStyle name="년_■ 0908_사무직_이동_및_사무직_배치계획(案)-최종_★ 2010년도 사무직-사무전문직 급여인상안(작성) 2 4 2 3 5" xfId="25222" xr:uid="{00000000-0005-0000-0000-000098620000}"/>
    <cellStyle name="년_■ 0908_사무직_이동_및_사무직_배치계획(案)-최종_★ 2010년도 사무직-사무전문직 급여인상안(작성) 2 4 2 4" xfId="25223" xr:uid="{00000000-0005-0000-0000-000099620000}"/>
    <cellStyle name="년_■ 0908_사무직_이동_및_사무직_배치계획(案)-최종_★ 2010년도 사무직-사무전문직 급여인상안(작성) 2 4 2 4 2" xfId="25224" xr:uid="{00000000-0005-0000-0000-00009A620000}"/>
    <cellStyle name="년_■ 0908_사무직_이동_및_사무직_배치계획(案)-최종_★ 2010년도 사무직-사무전문직 급여인상안(작성) 2 4 2 4 3" xfId="25225" xr:uid="{00000000-0005-0000-0000-00009B620000}"/>
    <cellStyle name="년_■ 0908_사무직_이동_및_사무직_배치계획(案)-최종_★ 2010년도 사무직-사무전문직 급여인상안(작성) 2 4 2 4 4" xfId="25226" xr:uid="{00000000-0005-0000-0000-00009C620000}"/>
    <cellStyle name="년_■ 0908_사무직_이동_및_사무직_배치계획(案)-최종_★ 2010년도 사무직-사무전문직 급여인상안(작성) 2 4 2 4 5" xfId="25227" xr:uid="{00000000-0005-0000-0000-00009D620000}"/>
    <cellStyle name="년_■ 0908_사무직_이동_및_사무직_배치계획(案)-최종_★ 2010년도 사무직-사무전문직 급여인상안(작성) 2 4 2 5" xfId="25228" xr:uid="{00000000-0005-0000-0000-00009E620000}"/>
    <cellStyle name="년_■ 0908_사무직_이동_및_사무직_배치계획(案)-최종_★ 2010년도 사무직-사무전문직 급여인상안(작성) 2 4 2 6" xfId="25229" xr:uid="{00000000-0005-0000-0000-00009F620000}"/>
    <cellStyle name="년_■ 0908_사무직_이동_및_사무직_배치계획(案)-최종_★ 2010년도 사무직-사무전문직 급여인상안(작성) 2 4 2 7" xfId="25230" xr:uid="{00000000-0005-0000-0000-0000A0620000}"/>
    <cellStyle name="년_■ 0908_사무직_이동_및_사무직_배치계획(案)-최종_★ 2010년도 사무직-사무전문직 급여인상안(작성) 2 4 2 8" xfId="25231" xr:uid="{00000000-0005-0000-0000-0000A1620000}"/>
    <cellStyle name="년_■ 0908_사무직_이동_및_사무직_배치계획(案)-최종_★ 2010년도 사무직-사무전문직 급여인상안(작성) 2 4 3" xfId="25232" xr:uid="{00000000-0005-0000-0000-0000A2620000}"/>
    <cellStyle name="년_■ 0908_사무직_이동_및_사무직_배치계획(案)-최종_★ 2010년도 사무직-사무전문직 급여인상안(작성) 2 4 3 2" xfId="25233" xr:uid="{00000000-0005-0000-0000-0000A3620000}"/>
    <cellStyle name="년_■ 0908_사무직_이동_및_사무직_배치계획(案)-최종_★ 2010년도 사무직-사무전문직 급여인상안(작성) 2 4 3 2 2" xfId="25234" xr:uid="{00000000-0005-0000-0000-0000A4620000}"/>
    <cellStyle name="년_■ 0908_사무직_이동_및_사무직_배치계획(案)-최종_★ 2010년도 사무직-사무전문직 급여인상안(작성) 2 4 3 2 3" xfId="25235" xr:uid="{00000000-0005-0000-0000-0000A5620000}"/>
    <cellStyle name="년_■ 0908_사무직_이동_및_사무직_배치계획(案)-최종_★ 2010년도 사무직-사무전문직 급여인상안(작성) 2 4 3 2 4" xfId="25236" xr:uid="{00000000-0005-0000-0000-0000A6620000}"/>
    <cellStyle name="년_■ 0908_사무직_이동_및_사무직_배치계획(案)-최종_★ 2010년도 사무직-사무전문직 급여인상안(작성) 2 4 3 2 5" xfId="25237" xr:uid="{00000000-0005-0000-0000-0000A7620000}"/>
    <cellStyle name="년_■ 0908_사무직_이동_및_사무직_배치계획(案)-최종_★ 2010년도 사무직-사무전문직 급여인상안(작성) 2 4 3 3" xfId="25238" xr:uid="{00000000-0005-0000-0000-0000A8620000}"/>
    <cellStyle name="년_■ 0908_사무직_이동_및_사무직_배치계획(案)-최종_★ 2010년도 사무직-사무전문직 급여인상안(작성) 2 4 3 3 2" xfId="25239" xr:uid="{00000000-0005-0000-0000-0000A9620000}"/>
    <cellStyle name="년_■ 0908_사무직_이동_및_사무직_배치계획(案)-최종_★ 2010년도 사무직-사무전문직 급여인상안(작성) 2 4 3 3 3" xfId="25240" xr:uid="{00000000-0005-0000-0000-0000AA620000}"/>
    <cellStyle name="년_■ 0908_사무직_이동_및_사무직_배치계획(案)-최종_★ 2010년도 사무직-사무전문직 급여인상안(작성) 2 4 3 3 4" xfId="25241" xr:uid="{00000000-0005-0000-0000-0000AB620000}"/>
    <cellStyle name="년_■ 0908_사무직_이동_및_사무직_배치계획(案)-최종_★ 2010년도 사무직-사무전문직 급여인상안(작성) 2 4 3 3 5" xfId="25242" xr:uid="{00000000-0005-0000-0000-0000AC620000}"/>
    <cellStyle name="년_■ 0908_사무직_이동_및_사무직_배치계획(案)-최종_★ 2010년도 사무직-사무전문직 급여인상안(작성) 2 4 3 4" xfId="25243" xr:uid="{00000000-0005-0000-0000-0000AD620000}"/>
    <cellStyle name="년_■ 0908_사무직_이동_및_사무직_배치계획(案)-최종_★ 2010년도 사무직-사무전문직 급여인상안(작성) 2 4 3 4 2" xfId="25244" xr:uid="{00000000-0005-0000-0000-0000AE620000}"/>
    <cellStyle name="년_■ 0908_사무직_이동_및_사무직_배치계획(案)-최종_★ 2010년도 사무직-사무전문직 급여인상안(작성) 2 4 3 4 3" xfId="25245" xr:uid="{00000000-0005-0000-0000-0000AF620000}"/>
    <cellStyle name="년_■ 0908_사무직_이동_및_사무직_배치계획(案)-최종_★ 2010년도 사무직-사무전문직 급여인상안(작성) 2 4 3 4 4" xfId="25246" xr:uid="{00000000-0005-0000-0000-0000B0620000}"/>
    <cellStyle name="년_■ 0908_사무직_이동_및_사무직_배치계획(案)-최종_★ 2010년도 사무직-사무전문직 급여인상안(작성) 2 4 3 4 5" xfId="25247" xr:uid="{00000000-0005-0000-0000-0000B1620000}"/>
    <cellStyle name="년_■ 0908_사무직_이동_및_사무직_배치계획(案)-최종_★ 2010년도 사무직-사무전문직 급여인상안(작성) 2 4 3 5" xfId="25248" xr:uid="{00000000-0005-0000-0000-0000B2620000}"/>
    <cellStyle name="년_■ 0908_사무직_이동_및_사무직_배치계획(案)-최종_★ 2010년도 사무직-사무전문직 급여인상안(작성) 2 4 3 6" xfId="25249" xr:uid="{00000000-0005-0000-0000-0000B3620000}"/>
    <cellStyle name="년_■ 0908_사무직_이동_및_사무직_배치계획(案)-최종_★ 2010년도 사무직-사무전문직 급여인상안(작성) 2 4 3 7" xfId="25250" xr:uid="{00000000-0005-0000-0000-0000B4620000}"/>
    <cellStyle name="년_■ 0908_사무직_이동_및_사무직_배치계획(案)-최종_★ 2010년도 사무직-사무전문직 급여인상안(작성) 2 4 3 8" xfId="25251" xr:uid="{00000000-0005-0000-0000-0000B5620000}"/>
    <cellStyle name="년_■ 0908_사무직_이동_및_사무직_배치계획(案)-최종_★ 2010년도 사무직-사무전문직 급여인상안(작성) 2 4 4" xfId="25252" xr:uid="{00000000-0005-0000-0000-0000B6620000}"/>
    <cellStyle name="년_■ 0908_사무직_이동_및_사무직_배치계획(案)-최종_★ 2010년도 사무직-사무전문직 급여인상안(작성) 2 4 4 2" xfId="25253" xr:uid="{00000000-0005-0000-0000-0000B7620000}"/>
    <cellStyle name="년_■ 0908_사무직_이동_및_사무직_배치계획(案)-최종_★ 2010년도 사무직-사무전문직 급여인상안(작성) 2 4 4 2 2" xfId="25254" xr:uid="{00000000-0005-0000-0000-0000B8620000}"/>
    <cellStyle name="년_■ 0908_사무직_이동_및_사무직_배치계획(案)-최종_★ 2010년도 사무직-사무전문직 급여인상안(작성) 2 4 4 2 3" xfId="25255" xr:uid="{00000000-0005-0000-0000-0000B9620000}"/>
    <cellStyle name="년_■ 0908_사무직_이동_및_사무직_배치계획(案)-최종_★ 2010년도 사무직-사무전문직 급여인상안(작성) 2 4 4 2 4" xfId="25256" xr:uid="{00000000-0005-0000-0000-0000BA620000}"/>
    <cellStyle name="년_■ 0908_사무직_이동_및_사무직_배치계획(案)-최종_★ 2010년도 사무직-사무전문직 급여인상안(작성) 2 4 4 2 5" xfId="25257" xr:uid="{00000000-0005-0000-0000-0000BB620000}"/>
    <cellStyle name="년_■ 0908_사무직_이동_및_사무직_배치계획(案)-최종_★ 2010년도 사무직-사무전문직 급여인상안(작성) 2 4 4 3" xfId="25258" xr:uid="{00000000-0005-0000-0000-0000BC620000}"/>
    <cellStyle name="년_■ 0908_사무직_이동_및_사무직_배치계획(案)-최종_★ 2010년도 사무직-사무전문직 급여인상안(작성) 2 4 4 3 2" xfId="25259" xr:uid="{00000000-0005-0000-0000-0000BD620000}"/>
    <cellStyle name="년_■ 0908_사무직_이동_및_사무직_배치계획(案)-최종_★ 2010년도 사무직-사무전문직 급여인상안(작성) 2 4 4 3 3" xfId="25260" xr:uid="{00000000-0005-0000-0000-0000BE620000}"/>
    <cellStyle name="년_■ 0908_사무직_이동_및_사무직_배치계획(案)-최종_★ 2010년도 사무직-사무전문직 급여인상안(작성) 2 4 4 3 4" xfId="25261" xr:uid="{00000000-0005-0000-0000-0000BF620000}"/>
    <cellStyle name="년_■ 0908_사무직_이동_및_사무직_배치계획(案)-최종_★ 2010년도 사무직-사무전문직 급여인상안(작성) 2 4 4 3 5" xfId="25262" xr:uid="{00000000-0005-0000-0000-0000C0620000}"/>
    <cellStyle name="년_■ 0908_사무직_이동_및_사무직_배치계획(案)-최종_★ 2010년도 사무직-사무전문직 급여인상안(작성) 2 4 4 4" xfId="25263" xr:uid="{00000000-0005-0000-0000-0000C1620000}"/>
    <cellStyle name="년_■ 0908_사무직_이동_및_사무직_배치계획(案)-최종_★ 2010년도 사무직-사무전문직 급여인상안(작성) 2 4 4 4 2" xfId="25264" xr:uid="{00000000-0005-0000-0000-0000C2620000}"/>
    <cellStyle name="년_■ 0908_사무직_이동_및_사무직_배치계획(案)-최종_★ 2010년도 사무직-사무전문직 급여인상안(작성) 2 4 4 4 3" xfId="25265" xr:uid="{00000000-0005-0000-0000-0000C3620000}"/>
    <cellStyle name="년_■ 0908_사무직_이동_및_사무직_배치계획(案)-최종_★ 2010년도 사무직-사무전문직 급여인상안(작성) 2 4 4 4 4" xfId="25266" xr:uid="{00000000-0005-0000-0000-0000C4620000}"/>
    <cellStyle name="년_■ 0908_사무직_이동_및_사무직_배치계획(案)-최종_★ 2010년도 사무직-사무전문직 급여인상안(작성) 2 4 4 4 5" xfId="25267" xr:uid="{00000000-0005-0000-0000-0000C5620000}"/>
    <cellStyle name="년_■ 0908_사무직_이동_및_사무직_배치계획(案)-최종_★ 2010년도 사무직-사무전문직 급여인상안(작성) 2 4 4 5" xfId="25268" xr:uid="{00000000-0005-0000-0000-0000C6620000}"/>
    <cellStyle name="년_■ 0908_사무직_이동_및_사무직_배치계획(案)-최종_★ 2010년도 사무직-사무전문직 급여인상안(작성) 2 4 4 6" xfId="25269" xr:uid="{00000000-0005-0000-0000-0000C7620000}"/>
    <cellStyle name="년_■ 0908_사무직_이동_및_사무직_배치계획(案)-최종_★ 2010년도 사무직-사무전문직 급여인상안(작성) 2 4 4 7" xfId="25270" xr:uid="{00000000-0005-0000-0000-0000C8620000}"/>
    <cellStyle name="년_■ 0908_사무직_이동_및_사무직_배치계획(案)-최종_★ 2010년도 사무직-사무전문직 급여인상안(작성) 2 4 4 8" xfId="25271" xr:uid="{00000000-0005-0000-0000-0000C9620000}"/>
    <cellStyle name="년_■ 0908_사무직_이동_및_사무직_배치계획(案)-최종_★ 2010년도 사무직-사무전문직 급여인상안(작성) 2 4 5" xfId="25272" xr:uid="{00000000-0005-0000-0000-0000CA620000}"/>
    <cellStyle name="년_■ 0908_사무직_이동_및_사무직_배치계획(案)-최종_★ 2010년도 사무직-사무전문직 급여인상안(작성) 2 4 5 2" xfId="25273" xr:uid="{00000000-0005-0000-0000-0000CB620000}"/>
    <cellStyle name="년_■ 0908_사무직_이동_및_사무직_배치계획(案)-최종_★ 2010년도 사무직-사무전문직 급여인상안(작성) 2 4 5 3" xfId="25274" xr:uid="{00000000-0005-0000-0000-0000CC620000}"/>
    <cellStyle name="년_■ 0908_사무직_이동_및_사무직_배치계획(案)-최종_★ 2010년도 사무직-사무전문직 급여인상안(작성) 2 4 5 4" xfId="25275" xr:uid="{00000000-0005-0000-0000-0000CD620000}"/>
    <cellStyle name="년_■ 0908_사무직_이동_및_사무직_배치계획(案)-최종_★ 2010년도 사무직-사무전문직 급여인상안(작성) 2 4 5 5" xfId="25276" xr:uid="{00000000-0005-0000-0000-0000CE620000}"/>
    <cellStyle name="년_■ 0908_사무직_이동_및_사무직_배치계획(案)-최종_★ 2010년도 사무직-사무전문직 급여인상안(작성) 2 4 6" xfId="25277" xr:uid="{00000000-0005-0000-0000-0000CF620000}"/>
    <cellStyle name="년_■ 0908_사무직_이동_및_사무직_배치계획(案)-최종_★ 2010년도 사무직-사무전문직 급여인상안(작성) 2 4 6 2" xfId="25278" xr:uid="{00000000-0005-0000-0000-0000D0620000}"/>
    <cellStyle name="년_■ 0908_사무직_이동_및_사무직_배치계획(案)-최종_★ 2010년도 사무직-사무전문직 급여인상안(작성) 2 4 6 3" xfId="25279" xr:uid="{00000000-0005-0000-0000-0000D1620000}"/>
    <cellStyle name="년_■ 0908_사무직_이동_및_사무직_배치계획(案)-최종_★ 2010년도 사무직-사무전문직 급여인상안(작성) 2 4 6 4" xfId="25280" xr:uid="{00000000-0005-0000-0000-0000D2620000}"/>
    <cellStyle name="년_■ 0908_사무직_이동_및_사무직_배치계획(案)-최종_★ 2010년도 사무직-사무전문직 급여인상안(작성) 2 4 6 5" xfId="25281" xr:uid="{00000000-0005-0000-0000-0000D3620000}"/>
    <cellStyle name="년_■ 0908_사무직_이동_및_사무직_배치계획(案)-최종_★ 2010년도 사무직-사무전문직 급여인상안(작성) 2 4 7" xfId="25282" xr:uid="{00000000-0005-0000-0000-0000D4620000}"/>
    <cellStyle name="년_■ 0908_사무직_이동_및_사무직_배치계획(案)-최종_★ 2010년도 사무직-사무전문직 급여인상안(작성) 2 4 7 2" xfId="25283" xr:uid="{00000000-0005-0000-0000-0000D5620000}"/>
    <cellStyle name="년_■ 0908_사무직_이동_및_사무직_배치계획(案)-최종_★ 2010년도 사무직-사무전문직 급여인상안(작성) 2 4 7 3" xfId="25284" xr:uid="{00000000-0005-0000-0000-0000D6620000}"/>
    <cellStyle name="년_■ 0908_사무직_이동_및_사무직_배치계획(案)-최종_★ 2010년도 사무직-사무전문직 급여인상안(작성) 2 4 7 4" xfId="25285" xr:uid="{00000000-0005-0000-0000-0000D7620000}"/>
    <cellStyle name="년_■ 0908_사무직_이동_및_사무직_배치계획(案)-최종_★ 2010년도 사무직-사무전문직 급여인상안(작성) 2 4 7 5" xfId="25286" xr:uid="{00000000-0005-0000-0000-0000D8620000}"/>
    <cellStyle name="년_■ 0908_사무직_이동_및_사무직_배치계획(案)-최종_★ 2010년도 사무직-사무전문직 급여인상안(작성) 2 4 8" xfId="25287" xr:uid="{00000000-0005-0000-0000-0000D9620000}"/>
    <cellStyle name="년_■ 0908_사무직_이동_및_사무직_배치계획(案)-최종_★ 2010년도 사무직-사무전문직 급여인상안(작성) 2 4 9" xfId="25288" xr:uid="{00000000-0005-0000-0000-0000DA620000}"/>
    <cellStyle name="년_■ 0908_사무직_이동_및_사무직_배치계획(案)-최종_★ 2010년도 사무직-사무전문직 급여인상안(작성) 2 5" xfId="25289" xr:uid="{00000000-0005-0000-0000-0000DB620000}"/>
    <cellStyle name="년_■ 0908_사무직_이동_및_사무직_배치계획(案)-최종_★ 2010년도 사무직-사무전문직 급여인상안(작성) 2 5 10" xfId="25290" xr:uid="{00000000-0005-0000-0000-0000DC620000}"/>
    <cellStyle name="년_■ 0908_사무직_이동_및_사무직_배치계획(案)-최종_★ 2010년도 사무직-사무전문직 급여인상안(작성) 2 5 11" xfId="25291" xr:uid="{00000000-0005-0000-0000-0000DD620000}"/>
    <cellStyle name="년_■ 0908_사무직_이동_및_사무직_배치계획(案)-최종_★ 2010년도 사무직-사무전문직 급여인상안(작성) 2 5 2" xfId="25292" xr:uid="{00000000-0005-0000-0000-0000DE620000}"/>
    <cellStyle name="년_■ 0908_사무직_이동_및_사무직_배치계획(案)-최종_★ 2010년도 사무직-사무전문직 급여인상안(작성) 2 5 2 2" xfId="25293" xr:uid="{00000000-0005-0000-0000-0000DF620000}"/>
    <cellStyle name="년_■ 0908_사무직_이동_및_사무직_배치계획(案)-최종_★ 2010년도 사무직-사무전문직 급여인상안(작성) 2 5 2 2 2" xfId="25294" xr:uid="{00000000-0005-0000-0000-0000E0620000}"/>
    <cellStyle name="년_■ 0908_사무직_이동_및_사무직_배치계획(案)-최종_★ 2010년도 사무직-사무전문직 급여인상안(작성) 2 5 2 2 3" xfId="25295" xr:uid="{00000000-0005-0000-0000-0000E1620000}"/>
    <cellStyle name="년_■ 0908_사무직_이동_및_사무직_배치계획(案)-최종_★ 2010년도 사무직-사무전문직 급여인상안(작성) 2 5 2 2 4" xfId="25296" xr:uid="{00000000-0005-0000-0000-0000E2620000}"/>
    <cellStyle name="년_■ 0908_사무직_이동_및_사무직_배치계획(案)-최종_★ 2010년도 사무직-사무전문직 급여인상안(작성) 2 5 2 2 5" xfId="25297" xr:uid="{00000000-0005-0000-0000-0000E3620000}"/>
    <cellStyle name="년_■ 0908_사무직_이동_및_사무직_배치계획(案)-최종_★ 2010년도 사무직-사무전문직 급여인상안(작성) 2 5 2 3" xfId="25298" xr:uid="{00000000-0005-0000-0000-0000E4620000}"/>
    <cellStyle name="년_■ 0908_사무직_이동_및_사무직_배치계획(案)-최종_★ 2010년도 사무직-사무전문직 급여인상안(작성) 2 5 2 3 2" xfId="25299" xr:uid="{00000000-0005-0000-0000-0000E5620000}"/>
    <cellStyle name="년_■ 0908_사무직_이동_및_사무직_배치계획(案)-최종_★ 2010년도 사무직-사무전문직 급여인상안(작성) 2 5 2 3 3" xfId="25300" xr:uid="{00000000-0005-0000-0000-0000E6620000}"/>
    <cellStyle name="년_■ 0908_사무직_이동_및_사무직_배치계획(案)-최종_★ 2010년도 사무직-사무전문직 급여인상안(작성) 2 5 2 3 4" xfId="25301" xr:uid="{00000000-0005-0000-0000-0000E7620000}"/>
    <cellStyle name="년_■ 0908_사무직_이동_및_사무직_배치계획(案)-최종_★ 2010년도 사무직-사무전문직 급여인상안(작성) 2 5 2 3 5" xfId="25302" xr:uid="{00000000-0005-0000-0000-0000E8620000}"/>
    <cellStyle name="년_■ 0908_사무직_이동_및_사무직_배치계획(案)-최종_★ 2010년도 사무직-사무전문직 급여인상안(작성) 2 5 2 4" xfId="25303" xr:uid="{00000000-0005-0000-0000-0000E9620000}"/>
    <cellStyle name="년_■ 0908_사무직_이동_및_사무직_배치계획(案)-최종_★ 2010년도 사무직-사무전문직 급여인상안(작성) 2 5 2 4 2" xfId="25304" xr:uid="{00000000-0005-0000-0000-0000EA620000}"/>
    <cellStyle name="년_■ 0908_사무직_이동_및_사무직_배치계획(案)-최종_★ 2010년도 사무직-사무전문직 급여인상안(작성) 2 5 2 4 3" xfId="25305" xr:uid="{00000000-0005-0000-0000-0000EB620000}"/>
    <cellStyle name="년_■ 0908_사무직_이동_및_사무직_배치계획(案)-최종_★ 2010년도 사무직-사무전문직 급여인상안(작성) 2 5 2 4 4" xfId="25306" xr:uid="{00000000-0005-0000-0000-0000EC620000}"/>
    <cellStyle name="년_■ 0908_사무직_이동_및_사무직_배치계획(案)-최종_★ 2010년도 사무직-사무전문직 급여인상안(작성) 2 5 2 4 5" xfId="25307" xr:uid="{00000000-0005-0000-0000-0000ED620000}"/>
    <cellStyle name="년_■ 0908_사무직_이동_및_사무직_배치계획(案)-최종_★ 2010년도 사무직-사무전문직 급여인상안(작성) 2 5 2 5" xfId="25308" xr:uid="{00000000-0005-0000-0000-0000EE620000}"/>
    <cellStyle name="년_■ 0908_사무직_이동_및_사무직_배치계획(案)-최종_★ 2010년도 사무직-사무전문직 급여인상안(작성) 2 5 2 6" xfId="25309" xr:uid="{00000000-0005-0000-0000-0000EF620000}"/>
    <cellStyle name="년_■ 0908_사무직_이동_및_사무직_배치계획(案)-최종_★ 2010년도 사무직-사무전문직 급여인상안(작성) 2 5 2 7" xfId="25310" xr:uid="{00000000-0005-0000-0000-0000F0620000}"/>
    <cellStyle name="년_■ 0908_사무직_이동_및_사무직_배치계획(案)-최종_★ 2010년도 사무직-사무전문직 급여인상안(작성) 2 5 2 8" xfId="25311" xr:uid="{00000000-0005-0000-0000-0000F1620000}"/>
    <cellStyle name="년_■ 0908_사무직_이동_및_사무직_배치계획(案)-최종_★ 2010년도 사무직-사무전문직 급여인상안(작성) 2 5 3" xfId="25312" xr:uid="{00000000-0005-0000-0000-0000F2620000}"/>
    <cellStyle name="년_■ 0908_사무직_이동_및_사무직_배치계획(案)-최종_★ 2010년도 사무직-사무전문직 급여인상안(작성) 2 5 3 2" xfId="25313" xr:uid="{00000000-0005-0000-0000-0000F3620000}"/>
    <cellStyle name="년_■ 0908_사무직_이동_및_사무직_배치계획(案)-최종_★ 2010년도 사무직-사무전문직 급여인상안(작성) 2 5 3 2 2" xfId="25314" xr:uid="{00000000-0005-0000-0000-0000F4620000}"/>
    <cellStyle name="년_■ 0908_사무직_이동_및_사무직_배치계획(案)-최종_★ 2010년도 사무직-사무전문직 급여인상안(작성) 2 5 3 2 3" xfId="25315" xr:uid="{00000000-0005-0000-0000-0000F5620000}"/>
    <cellStyle name="년_■ 0908_사무직_이동_및_사무직_배치계획(案)-최종_★ 2010년도 사무직-사무전문직 급여인상안(작성) 2 5 3 2 4" xfId="25316" xr:uid="{00000000-0005-0000-0000-0000F6620000}"/>
    <cellStyle name="년_■ 0908_사무직_이동_및_사무직_배치계획(案)-최종_★ 2010년도 사무직-사무전문직 급여인상안(작성) 2 5 3 2 5" xfId="25317" xr:uid="{00000000-0005-0000-0000-0000F7620000}"/>
    <cellStyle name="년_■ 0908_사무직_이동_및_사무직_배치계획(案)-최종_★ 2010년도 사무직-사무전문직 급여인상안(작성) 2 5 3 3" xfId="25318" xr:uid="{00000000-0005-0000-0000-0000F8620000}"/>
    <cellStyle name="년_■ 0908_사무직_이동_및_사무직_배치계획(案)-최종_★ 2010년도 사무직-사무전문직 급여인상안(작성) 2 5 3 3 2" xfId="25319" xr:uid="{00000000-0005-0000-0000-0000F9620000}"/>
    <cellStyle name="년_■ 0908_사무직_이동_및_사무직_배치계획(案)-최종_★ 2010년도 사무직-사무전문직 급여인상안(작성) 2 5 3 3 3" xfId="25320" xr:uid="{00000000-0005-0000-0000-0000FA620000}"/>
    <cellStyle name="년_■ 0908_사무직_이동_및_사무직_배치계획(案)-최종_★ 2010년도 사무직-사무전문직 급여인상안(작성) 2 5 3 3 4" xfId="25321" xr:uid="{00000000-0005-0000-0000-0000FB620000}"/>
    <cellStyle name="년_■ 0908_사무직_이동_및_사무직_배치계획(案)-최종_★ 2010년도 사무직-사무전문직 급여인상안(작성) 2 5 3 3 5" xfId="25322" xr:uid="{00000000-0005-0000-0000-0000FC620000}"/>
    <cellStyle name="년_■ 0908_사무직_이동_및_사무직_배치계획(案)-최종_★ 2010년도 사무직-사무전문직 급여인상안(작성) 2 5 3 4" xfId="25323" xr:uid="{00000000-0005-0000-0000-0000FD620000}"/>
    <cellStyle name="년_■ 0908_사무직_이동_및_사무직_배치계획(案)-최종_★ 2010년도 사무직-사무전문직 급여인상안(작성) 2 5 3 4 2" xfId="25324" xr:uid="{00000000-0005-0000-0000-0000FE620000}"/>
    <cellStyle name="년_■ 0908_사무직_이동_및_사무직_배치계획(案)-최종_★ 2010년도 사무직-사무전문직 급여인상안(작성) 2 5 3 4 3" xfId="25325" xr:uid="{00000000-0005-0000-0000-0000FF620000}"/>
    <cellStyle name="년_■ 0908_사무직_이동_및_사무직_배치계획(案)-최종_★ 2010년도 사무직-사무전문직 급여인상안(작성) 2 5 3 4 4" xfId="25326" xr:uid="{00000000-0005-0000-0000-000000630000}"/>
    <cellStyle name="년_■ 0908_사무직_이동_및_사무직_배치계획(案)-최종_★ 2010년도 사무직-사무전문직 급여인상안(작성) 2 5 3 4 5" xfId="25327" xr:uid="{00000000-0005-0000-0000-000001630000}"/>
    <cellStyle name="년_■ 0908_사무직_이동_및_사무직_배치계획(案)-최종_★ 2010년도 사무직-사무전문직 급여인상안(작성) 2 5 3 5" xfId="25328" xr:uid="{00000000-0005-0000-0000-000002630000}"/>
    <cellStyle name="년_■ 0908_사무직_이동_및_사무직_배치계획(案)-최종_★ 2010년도 사무직-사무전문직 급여인상안(작성) 2 5 3 6" xfId="25329" xr:uid="{00000000-0005-0000-0000-000003630000}"/>
    <cellStyle name="년_■ 0908_사무직_이동_및_사무직_배치계획(案)-최종_★ 2010년도 사무직-사무전문직 급여인상안(작성) 2 5 3 7" xfId="25330" xr:uid="{00000000-0005-0000-0000-000004630000}"/>
    <cellStyle name="년_■ 0908_사무직_이동_및_사무직_배치계획(案)-최종_★ 2010년도 사무직-사무전문직 급여인상안(작성) 2 5 3 8" xfId="25331" xr:uid="{00000000-0005-0000-0000-000005630000}"/>
    <cellStyle name="년_■ 0908_사무직_이동_및_사무직_배치계획(案)-최종_★ 2010년도 사무직-사무전문직 급여인상안(작성) 2 5 4" xfId="25332" xr:uid="{00000000-0005-0000-0000-000006630000}"/>
    <cellStyle name="년_■ 0908_사무직_이동_및_사무직_배치계획(案)-최종_★ 2010년도 사무직-사무전문직 급여인상안(작성) 2 5 4 2" xfId="25333" xr:uid="{00000000-0005-0000-0000-000007630000}"/>
    <cellStyle name="년_■ 0908_사무직_이동_및_사무직_배치계획(案)-최종_★ 2010년도 사무직-사무전문직 급여인상안(작성) 2 5 4 2 2" xfId="25334" xr:uid="{00000000-0005-0000-0000-000008630000}"/>
    <cellStyle name="년_■ 0908_사무직_이동_및_사무직_배치계획(案)-최종_★ 2010년도 사무직-사무전문직 급여인상안(작성) 2 5 4 2 3" xfId="25335" xr:uid="{00000000-0005-0000-0000-000009630000}"/>
    <cellStyle name="년_■ 0908_사무직_이동_및_사무직_배치계획(案)-최종_★ 2010년도 사무직-사무전문직 급여인상안(작성) 2 5 4 2 4" xfId="25336" xr:uid="{00000000-0005-0000-0000-00000A630000}"/>
    <cellStyle name="년_■ 0908_사무직_이동_및_사무직_배치계획(案)-최종_★ 2010년도 사무직-사무전문직 급여인상안(작성) 2 5 4 2 5" xfId="25337" xr:uid="{00000000-0005-0000-0000-00000B630000}"/>
    <cellStyle name="년_■ 0908_사무직_이동_및_사무직_배치계획(案)-최종_★ 2010년도 사무직-사무전문직 급여인상안(작성) 2 5 4 3" xfId="25338" xr:uid="{00000000-0005-0000-0000-00000C630000}"/>
    <cellStyle name="년_■ 0908_사무직_이동_및_사무직_배치계획(案)-최종_★ 2010년도 사무직-사무전문직 급여인상안(작성) 2 5 4 3 2" xfId="25339" xr:uid="{00000000-0005-0000-0000-00000D630000}"/>
    <cellStyle name="년_■ 0908_사무직_이동_및_사무직_배치계획(案)-최종_★ 2010년도 사무직-사무전문직 급여인상안(작성) 2 5 4 3 3" xfId="25340" xr:uid="{00000000-0005-0000-0000-00000E630000}"/>
    <cellStyle name="년_■ 0908_사무직_이동_및_사무직_배치계획(案)-최종_★ 2010년도 사무직-사무전문직 급여인상안(작성) 2 5 4 3 4" xfId="25341" xr:uid="{00000000-0005-0000-0000-00000F630000}"/>
    <cellStyle name="년_■ 0908_사무직_이동_및_사무직_배치계획(案)-최종_★ 2010년도 사무직-사무전문직 급여인상안(작성) 2 5 4 3 5" xfId="25342" xr:uid="{00000000-0005-0000-0000-000010630000}"/>
    <cellStyle name="년_■ 0908_사무직_이동_및_사무직_배치계획(案)-최종_★ 2010년도 사무직-사무전문직 급여인상안(작성) 2 5 4 4" xfId="25343" xr:uid="{00000000-0005-0000-0000-000011630000}"/>
    <cellStyle name="년_■ 0908_사무직_이동_및_사무직_배치계획(案)-최종_★ 2010년도 사무직-사무전문직 급여인상안(작성) 2 5 4 4 2" xfId="25344" xr:uid="{00000000-0005-0000-0000-000012630000}"/>
    <cellStyle name="년_■ 0908_사무직_이동_및_사무직_배치계획(案)-최종_★ 2010년도 사무직-사무전문직 급여인상안(작성) 2 5 4 4 3" xfId="25345" xr:uid="{00000000-0005-0000-0000-000013630000}"/>
    <cellStyle name="년_■ 0908_사무직_이동_및_사무직_배치계획(案)-최종_★ 2010년도 사무직-사무전문직 급여인상안(작성) 2 5 4 4 4" xfId="25346" xr:uid="{00000000-0005-0000-0000-000014630000}"/>
    <cellStyle name="년_■ 0908_사무직_이동_및_사무직_배치계획(案)-최종_★ 2010년도 사무직-사무전문직 급여인상안(작성) 2 5 4 4 5" xfId="25347" xr:uid="{00000000-0005-0000-0000-000015630000}"/>
    <cellStyle name="년_■ 0908_사무직_이동_및_사무직_배치계획(案)-최종_★ 2010년도 사무직-사무전문직 급여인상안(작성) 2 5 4 5" xfId="25348" xr:uid="{00000000-0005-0000-0000-000016630000}"/>
    <cellStyle name="년_■ 0908_사무직_이동_및_사무직_배치계획(案)-최종_★ 2010년도 사무직-사무전문직 급여인상안(작성) 2 5 4 6" xfId="25349" xr:uid="{00000000-0005-0000-0000-000017630000}"/>
    <cellStyle name="년_■ 0908_사무직_이동_및_사무직_배치계획(案)-최종_★ 2010년도 사무직-사무전문직 급여인상안(작성) 2 5 4 7" xfId="25350" xr:uid="{00000000-0005-0000-0000-000018630000}"/>
    <cellStyle name="년_■ 0908_사무직_이동_및_사무직_배치계획(案)-최종_★ 2010년도 사무직-사무전문직 급여인상안(작성) 2 5 4 8" xfId="25351" xr:uid="{00000000-0005-0000-0000-000019630000}"/>
    <cellStyle name="년_■ 0908_사무직_이동_및_사무직_배치계획(案)-최종_★ 2010년도 사무직-사무전문직 급여인상안(작성) 2 5 5" xfId="25352" xr:uid="{00000000-0005-0000-0000-00001A630000}"/>
    <cellStyle name="년_■ 0908_사무직_이동_및_사무직_배치계획(案)-최종_★ 2010년도 사무직-사무전문직 급여인상안(작성) 2 5 5 2" xfId="25353" xr:uid="{00000000-0005-0000-0000-00001B630000}"/>
    <cellStyle name="년_■ 0908_사무직_이동_및_사무직_배치계획(案)-최종_★ 2010년도 사무직-사무전문직 급여인상안(작성) 2 5 5 3" xfId="25354" xr:uid="{00000000-0005-0000-0000-00001C630000}"/>
    <cellStyle name="년_■ 0908_사무직_이동_및_사무직_배치계획(案)-최종_★ 2010년도 사무직-사무전문직 급여인상안(작성) 2 5 5 4" xfId="25355" xr:uid="{00000000-0005-0000-0000-00001D630000}"/>
    <cellStyle name="년_■ 0908_사무직_이동_및_사무직_배치계획(案)-최종_★ 2010년도 사무직-사무전문직 급여인상안(작성) 2 5 5 5" xfId="25356" xr:uid="{00000000-0005-0000-0000-00001E630000}"/>
    <cellStyle name="년_■ 0908_사무직_이동_및_사무직_배치계획(案)-최종_★ 2010년도 사무직-사무전문직 급여인상안(작성) 2 5 6" xfId="25357" xr:uid="{00000000-0005-0000-0000-00001F630000}"/>
    <cellStyle name="년_■ 0908_사무직_이동_및_사무직_배치계획(案)-최종_★ 2010년도 사무직-사무전문직 급여인상안(작성) 2 5 6 2" xfId="25358" xr:uid="{00000000-0005-0000-0000-000020630000}"/>
    <cellStyle name="년_■ 0908_사무직_이동_및_사무직_배치계획(案)-최종_★ 2010년도 사무직-사무전문직 급여인상안(작성) 2 5 6 3" xfId="25359" xr:uid="{00000000-0005-0000-0000-000021630000}"/>
    <cellStyle name="년_■ 0908_사무직_이동_및_사무직_배치계획(案)-최종_★ 2010년도 사무직-사무전문직 급여인상안(작성) 2 5 6 4" xfId="25360" xr:uid="{00000000-0005-0000-0000-000022630000}"/>
    <cellStyle name="년_■ 0908_사무직_이동_및_사무직_배치계획(案)-최종_★ 2010년도 사무직-사무전문직 급여인상안(작성) 2 5 6 5" xfId="25361" xr:uid="{00000000-0005-0000-0000-000023630000}"/>
    <cellStyle name="년_■ 0908_사무직_이동_및_사무직_배치계획(案)-최종_★ 2010년도 사무직-사무전문직 급여인상안(작성) 2 5 7" xfId="25362" xr:uid="{00000000-0005-0000-0000-000024630000}"/>
    <cellStyle name="년_■ 0908_사무직_이동_및_사무직_배치계획(案)-최종_★ 2010년도 사무직-사무전문직 급여인상안(작성) 2 5 7 2" xfId="25363" xr:uid="{00000000-0005-0000-0000-000025630000}"/>
    <cellStyle name="년_■ 0908_사무직_이동_및_사무직_배치계획(案)-최종_★ 2010년도 사무직-사무전문직 급여인상안(작성) 2 5 7 3" xfId="25364" xr:uid="{00000000-0005-0000-0000-000026630000}"/>
    <cellStyle name="년_■ 0908_사무직_이동_및_사무직_배치계획(案)-최종_★ 2010년도 사무직-사무전문직 급여인상안(작성) 2 5 7 4" xfId="25365" xr:uid="{00000000-0005-0000-0000-000027630000}"/>
    <cellStyle name="년_■ 0908_사무직_이동_및_사무직_배치계획(案)-최종_★ 2010년도 사무직-사무전문직 급여인상안(작성) 2 5 7 5" xfId="25366" xr:uid="{00000000-0005-0000-0000-000028630000}"/>
    <cellStyle name="년_■ 0908_사무직_이동_및_사무직_배치계획(案)-최종_★ 2010년도 사무직-사무전문직 급여인상안(작성) 2 5 8" xfId="25367" xr:uid="{00000000-0005-0000-0000-000029630000}"/>
    <cellStyle name="년_■ 0908_사무직_이동_및_사무직_배치계획(案)-최종_★ 2010년도 사무직-사무전문직 급여인상안(작성) 2 5 9" xfId="25368" xr:uid="{00000000-0005-0000-0000-00002A630000}"/>
    <cellStyle name="년_■ 0908_사무직_이동_및_사무직_배치계획(案)-최종_★ 2010년도 사무직-사무전문직 급여인상안(작성) 2 6" xfId="25369" xr:uid="{00000000-0005-0000-0000-00002B630000}"/>
    <cellStyle name="년_■ 0908_사무직_이동_및_사무직_배치계획(案)-최종_★ 2010년도 사무직-사무전문직 급여인상안(작성) 2 6 2" xfId="25370" xr:uid="{00000000-0005-0000-0000-00002C630000}"/>
    <cellStyle name="년_■ 0908_사무직_이동_및_사무직_배치계획(案)-최종_★ 2010년도 사무직-사무전문직 급여인상안(작성) 2 6 2 2" xfId="25371" xr:uid="{00000000-0005-0000-0000-00002D630000}"/>
    <cellStyle name="년_■ 0908_사무직_이동_및_사무직_배치계획(案)-최종_★ 2010년도 사무직-사무전문직 급여인상안(작성) 2 6 2 3" xfId="25372" xr:uid="{00000000-0005-0000-0000-00002E630000}"/>
    <cellStyle name="년_■ 0908_사무직_이동_및_사무직_배치계획(案)-최종_★ 2010년도 사무직-사무전문직 급여인상안(작성) 2 6 2 4" xfId="25373" xr:uid="{00000000-0005-0000-0000-00002F630000}"/>
    <cellStyle name="년_■ 0908_사무직_이동_및_사무직_배치계획(案)-최종_★ 2010년도 사무직-사무전문직 급여인상안(작성) 2 6 2 5" xfId="25374" xr:uid="{00000000-0005-0000-0000-000030630000}"/>
    <cellStyle name="년_■ 0908_사무직_이동_및_사무직_배치계획(案)-최종_★ 2010년도 사무직-사무전문직 급여인상안(작성) 2 6 3" xfId="25375" xr:uid="{00000000-0005-0000-0000-000031630000}"/>
    <cellStyle name="년_■ 0908_사무직_이동_및_사무직_배치계획(案)-최종_★ 2010년도 사무직-사무전문직 급여인상안(작성) 2 6 3 2" xfId="25376" xr:uid="{00000000-0005-0000-0000-000032630000}"/>
    <cellStyle name="년_■ 0908_사무직_이동_및_사무직_배치계획(案)-최종_★ 2010년도 사무직-사무전문직 급여인상안(작성) 2 6 3 3" xfId="25377" xr:uid="{00000000-0005-0000-0000-000033630000}"/>
    <cellStyle name="년_■ 0908_사무직_이동_및_사무직_배치계획(案)-최종_★ 2010년도 사무직-사무전문직 급여인상안(작성) 2 6 3 4" xfId="25378" xr:uid="{00000000-0005-0000-0000-000034630000}"/>
    <cellStyle name="년_■ 0908_사무직_이동_및_사무직_배치계획(案)-최종_★ 2010년도 사무직-사무전문직 급여인상안(작성) 2 6 3 5" xfId="25379" xr:uid="{00000000-0005-0000-0000-000035630000}"/>
    <cellStyle name="년_■ 0908_사무직_이동_및_사무직_배치계획(案)-최종_★ 2010년도 사무직-사무전문직 급여인상안(작성) 2 6 4" xfId="25380" xr:uid="{00000000-0005-0000-0000-000036630000}"/>
    <cellStyle name="년_■ 0908_사무직_이동_및_사무직_배치계획(案)-최종_★ 2010년도 사무직-사무전문직 급여인상안(작성) 2 6 4 2" xfId="25381" xr:uid="{00000000-0005-0000-0000-000037630000}"/>
    <cellStyle name="년_■ 0908_사무직_이동_및_사무직_배치계획(案)-최종_★ 2010년도 사무직-사무전문직 급여인상안(작성) 2 6 4 3" xfId="25382" xr:uid="{00000000-0005-0000-0000-000038630000}"/>
    <cellStyle name="년_■ 0908_사무직_이동_및_사무직_배치계획(案)-최종_★ 2010년도 사무직-사무전문직 급여인상안(작성) 2 6 4 4" xfId="25383" xr:uid="{00000000-0005-0000-0000-000039630000}"/>
    <cellStyle name="년_■ 0908_사무직_이동_및_사무직_배치계획(案)-최종_★ 2010년도 사무직-사무전문직 급여인상안(작성) 2 6 4 5" xfId="25384" xr:uid="{00000000-0005-0000-0000-00003A630000}"/>
    <cellStyle name="년_■ 0908_사무직_이동_및_사무직_배치계획(案)-최종_★ 2010년도 사무직-사무전문직 급여인상안(작성) 2 6 5" xfId="25385" xr:uid="{00000000-0005-0000-0000-00003B630000}"/>
    <cellStyle name="년_■ 0908_사무직_이동_및_사무직_배치계획(案)-최종_★ 2010년도 사무직-사무전문직 급여인상안(작성) 2 6 6" xfId="25386" xr:uid="{00000000-0005-0000-0000-00003C630000}"/>
    <cellStyle name="년_■ 0908_사무직_이동_및_사무직_배치계획(案)-최종_★ 2010년도 사무직-사무전문직 급여인상안(작성) 2 6 7" xfId="25387" xr:uid="{00000000-0005-0000-0000-00003D630000}"/>
    <cellStyle name="년_■ 0908_사무직_이동_및_사무직_배치계획(案)-최종_★ 2010년도 사무직-사무전문직 급여인상안(작성) 2 6 8" xfId="25388" xr:uid="{00000000-0005-0000-0000-00003E630000}"/>
    <cellStyle name="년_■ 0908_사무직_이동_및_사무직_배치계획(案)-최종_★ 2010년도 사무직-사무전문직 급여인상안(작성) 2 7" xfId="25389" xr:uid="{00000000-0005-0000-0000-00003F630000}"/>
    <cellStyle name="년_■ 0908_사무직_이동_및_사무직_배치계획(案)-최종_★ 2010년도 사무직-사무전문직 급여인상안(작성) 2 7 2" xfId="25390" xr:uid="{00000000-0005-0000-0000-000040630000}"/>
    <cellStyle name="년_■ 0908_사무직_이동_및_사무직_배치계획(案)-최종_★ 2010년도 사무직-사무전문직 급여인상안(작성) 2 7 2 2" xfId="25391" xr:uid="{00000000-0005-0000-0000-000041630000}"/>
    <cellStyle name="년_■ 0908_사무직_이동_및_사무직_배치계획(案)-최종_★ 2010년도 사무직-사무전문직 급여인상안(작성) 2 7 2 3" xfId="25392" xr:uid="{00000000-0005-0000-0000-000042630000}"/>
    <cellStyle name="년_■ 0908_사무직_이동_및_사무직_배치계획(案)-최종_★ 2010년도 사무직-사무전문직 급여인상안(작성) 2 7 2 4" xfId="25393" xr:uid="{00000000-0005-0000-0000-000043630000}"/>
    <cellStyle name="년_■ 0908_사무직_이동_및_사무직_배치계획(案)-최종_★ 2010년도 사무직-사무전문직 급여인상안(작성) 2 7 2 5" xfId="25394" xr:uid="{00000000-0005-0000-0000-000044630000}"/>
    <cellStyle name="년_■ 0908_사무직_이동_및_사무직_배치계획(案)-최종_★ 2010년도 사무직-사무전문직 급여인상안(작성) 2 7 3" xfId="25395" xr:uid="{00000000-0005-0000-0000-000045630000}"/>
    <cellStyle name="년_■ 0908_사무직_이동_및_사무직_배치계획(案)-최종_★ 2010년도 사무직-사무전문직 급여인상안(작성) 2 7 3 2" xfId="25396" xr:uid="{00000000-0005-0000-0000-000046630000}"/>
    <cellStyle name="년_■ 0908_사무직_이동_및_사무직_배치계획(案)-최종_★ 2010년도 사무직-사무전문직 급여인상안(작성) 2 7 3 3" xfId="25397" xr:uid="{00000000-0005-0000-0000-000047630000}"/>
    <cellStyle name="년_■ 0908_사무직_이동_및_사무직_배치계획(案)-최종_★ 2010년도 사무직-사무전문직 급여인상안(작성) 2 7 3 4" xfId="25398" xr:uid="{00000000-0005-0000-0000-000048630000}"/>
    <cellStyle name="년_■ 0908_사무직_이동_및_사무직_배치계획(案)-최종_★ 2010년도 사무직-사무전문직 급여인상안(작성) 2 7 3 5" xfId="25399" xr:uid="{00000000-0005-0000-0000-000049630000}"/>
    <cellStyle name="년_■ 0908_사무직_이동_및_사무직_배치계획(案)-최종_★ 2010년도 사무직-사무전문직 급여인상안(작성) 2 7 4" xfId="25400" xr:uid="{00000000-0005-0000-0000-00004A630000}"/>
    <cellStyle name="년_■ 0908_사무직_이동_및_사무직_배치계획(案)-최종_★ 2010년도 사무직-사무전문직 급여인상안(작성) 2 7 4 2" xfId="25401" xr:uid="{00000000-0005-0000-0000-00004B630000}"/>
    <cellStyle name="년_■ 0908_사무직_이동_및_사무직_배치계획(案)-최종_★ 2010년도 사무직-사무전문직 급여인상안(작성) 2 7 4 3" xfId="25402" xr:uid="{00000000-0005-0000-0000-00004C630000}"/>
    <cellStyle name="년_■ 0908_사무직_이동_및_사무직_배치계획(案)-최종_★ 2010년도 사무직-사무전문직 급여인상안(작성) 2 7 4 4" xfId="25403" xr:uid="{00000000-0005-0000-0000-00004D630000}"/>
    <cellStyle name="년_■ 0908_사무직_이동_및_사무직_배치계획(案)-최종_★ 2010년도 사무직-사무전문직 급여인상안(작성) 2 7 4 5" xfId="25404" xr:uid="{00000000-0005-0000-0000-00004E630000}"/>
    <cellStyle name="년_■ 0908_사무직_이동_및_사무직_배치계획(案)-최종_★ 2010년도 사무직-사무전문직 급여인상안(작성) 2 7 5" xfId="25405" xr:uid="{00000000-0005-0000-0000-00004F630000}"/>
    <cellStyle name="년_■ 0908_사무직_이동_및_사무직_배치계획(案)-최종_★ 2010년도 사무직-사무전문직 급여인상안(작성) 2 7 6" xfId="25406" xr:uid="{00000000-0005-0000-0000-000050630000}"/>
    <cellStyle name="년_■ 0908_사무직_이동_및_사무직_배치계획(案)-최종_★ 2010년도 사무직-사무전문직 급여인상안(작성) 2 7 7" xfId="25407" xr:uid="{00000000-0005-0000-0000-000051630000}"/>
    <cellStyle name="년_■ 0908_사무직_이동_및_사무직_배치계획(案)-최종_★ 2010년도 사무직-사무전문직 급여인상안(작성) 2 7 8" xfId="25408" xr:uid="{00000000-0005-0000-0000-000052630000}"/>
    <cellStyle name="년_■ 0908_사무직_이동_및_사무직_배치계획(案)-최종_★ 2010년도 사무직-사무전문직 급여인상안(작성) 2 8" xfId="25409" xr:uid="{00000000-0005-0000-0000-000053630000}"/>
    <cellStyle name="년_■ 0908_사무직_이동_및_사무직_배치계획(案)-최종_★ 2010년도 사무직-사무전문직 급여인상안(작성) 2 8 2" xfId="25410" xr:uid="{00000000-0005-0000-0000-000054630000}"/>
    <cellStyle name="년_■ 0908_사무직_이동_및_사무직_배치계획(案)-최종_★ 2010년도 사무직-사무전문직 급여인상안(작성) 2 8 2 2" xfId="25411" xr:uid="{00000000-0005-0000-0000-000055630000}"/>
    <cellStyle name="년_■ 0908_사무직_이동_및_사무직_배치계획(案)-최종_★ 2010년도 사무직-사무전문직 급여인상안(작성) 2 8 2 3" xfId="25412" xr:uid="{00000000-0005-0000-0000-000056630000}"/>
    <cellStyle name="년_■ 0908_사무직_이동_및_사무직_배치계획(案)-최종_★ 2010년도 사무직-사무전문직 급여인상안(작성) 2 8 2 4" xfId="25413" xr:uid="{00000000-0005-0000-0000-000057630000}"/>
    <cellStyle name="년_■ 0908_사무직_이동_및_사무직_배치계획(案)-최종_★ 2010년도 사무직-사무전문직 급여인상안(작성) 2 8 2 5" xfId="25414" xr:uid="{00000000-0005-0000-0000-000058630000}"/>
    <cellStyle name="년_■ 0908_사무직_이동_및_사무직_배치계획(案)-최종_★ 2010년도 사무직-사무전문직 급여인상안(작성) 2 8 3" xfId="25415" xr:uid="{00000000-0005-0000-0000-000059630000}"/>
    <cellStyle name="년_■ 0908_사무직_이동_및_사무직_배치계획(案)-최종_★ 2010년도 사무직-사무전문직 급여인상안(작성) 2 8 3 2" xfId="25416" xr:uid="{00000000-0005-0000-0000-00005A630000}"/>
    <cellStyle name="년_■ 0908_사무직_이동_및_사무직_배치계획(案)-최종_★ 2010년도 사무직-사무전문직 급여인상안(작성) 2 8 3 3" xfId="25417" xr:uid="{00000000-0005-0000-0000-00005B630000}"/>
    <cellStyle name="년_■ 0908_사무직_이동_및_사무직_배치계획(案)-최종_★ 2010년도 사무직-사무전문직 급여인상안(작성) 2 8 3 4" xfId="25418" xr:uid="{00000000-0005-0000-0000-00005C630000}"/>
    <cellStyle name="년_■ 0908_사무직_이동_및_사무직_배치계획(案)-최종_★ 2010년도 사무직-사무전문직 급여인상안(작성) 2 8 3 5" xfId="25419" xr:uid="{00000000-0005-0000-0000-00005D630000}"/>
    <cellStyle name="년_■ 0908_사무직_이동_및_사무직_배치계획(案)-최종_★ 2010년도 사무직-사무전문직 급여인상안(작성) 2 8 4" xfId="25420" xr:uid="{00000000-0005-0000-0000-00005E630000}"/>
    <cellStyle name="년_■ 0908_사무직_이동_및_사무직_배치계획(案)-최종_★ 2010년도 사무직-사무전문직 급여인상안(작성) 2 8 4 2" xfId="25421" xr:uid="{00000000-0005-0000-0000-00005F630000}"/>
    <cellStyle name="년_■ 0908_사무직_이동_및_사무직_배치계획(案)-최종_★ 2010년도 사무직-사무전문직 급여인상안(작성) 2 8 4 3" xfId="25422" xr:uid="{00000000-0005-0000-0000-000060630000}"/>
    <cellStyle name="년_■ 0908_사무직_이동_및_사무직_배치계획(案)-최종_★ 2010년도 사무직-사무전문직 급여인상안(작성) 2 8 4 4" xfId="25423" xr:uid="{00000000-0005-0000-0000-000061630000}"/>
    <cellStyle name="년_■ 0908_사무직_이동_및_사무직_배치계획(案)-최종_★ 2010년도 사무직-사무전문직 급여인상안(작성) 2 8 4 5" xfId="25424" xr:uid="{00000000-0005-0000-0000-000062630000}"/>
    <cellStyle name="년_■ 0908_사무직_이동_및_사무직_배치계획(案)-최종_★ 2010년도 사무직-사무전문직 급여인상안(작성) 2 8 5" xfId="25425" xr:uid="{00000000-0005-0000-0000-000063630000}"/>
    <cellStyle name="년_■ 0908_사무직_이동_및_사무직_배치계획(案)-최종_★ 2010년도 사무직-사무전문직 급여인상안(작성) 2 8 6" xfId="25426" xr:uid="{00000000-0005-0000-0000-000064630000}"/>
    <cellStyle name="년_■ 0908_사무직_이동_및_사무직_배치계획(案)-최종_★ 2010년도 사무직-사무전문직 급여인상안(작성) 2 8 7" xfId="25427" xr:uid="{00000000-0005-0000-0000-000065630000}"/>
    <cellStyle name="년_■ 0908_사무직_이동_및_사무직_배치계획(案)-최종_★ 2010년도 사무직-사무전문직 급여인상안(작성) 2 8 8" xfId="25428" xr:uid="{00000000-0005-0000-0000-000066630000}"/>
    <cellStyle name="년_■ 0908_사무직_이동_및_사무직_배치계획(案)-최종_★ 2010년도 사무직-사무전문직 급여인상안(작성) 2 9" xfId="25429" xr:uid="{00000000-0005-0000-0000-000067630000}"/>
    <cellStyle name="년_■ 0908_사무직_이동_및_사무직_배치계획(案)-최종_★ 2010년도 사무직-사무전문직 급여인상안(작성) 3" xfId="25430" xr:uid="{00000000-0005-0000-0000-000068630000}"/>
    <cellStyle name="년_■ 0908_사무직_이동_및_사무직_배치계획(案)-최종_★ 2010년도 사무직-사무전문직 급여인상안(작성) 3 10" xfId="25431" xr:uid="{00000000-0005-0000-0000-000069630000}"/>
    <cellStyle name="년_■ 0908_사무직_이동_및_사무직_배치계획(案)-최종_★ 2010년도 사무직-사무전문직 급여인상안(작성) 3 11" xfId="25432" xr:uid="{00000000-0005-0000-0000-00006A630000}"/>
    <cellStyle name="년_■ 0908_사무직_이동_및_사무직_배치계획(案)-최종_★ 2010년도 사무직-사무전문직 급여인상안(작성) 3 12" xfId="25433" xr:uid="{00000000-0005-0000-0000-00006B630000}"/>
    <cellStyle name="년_■ 0908_사무직_이동_및_사무직_배치계획(案)-최종_★ 2010년도 사무직-사무전문직 급여인상안(작성) 3 2" xfId="25434" xr:uid="{00000000-0005-0000-0000-00006C630000}"/>
    <cellStyle name="년_■ 0908_사무직_이동_및_사무직_배치계획(案)-최종_★ 2010년도 사무직-사무전문직 급여인상안(작성) 3 2 10" xfId="25435" xr:uid="{00000000-0005-0000-0000-00006D630000}"/>
    <cellStyle name="년_■ 0908_사무직_이동_및_사무직_배치계획(案)-최종_★ 2010년도 사무직-사무전문직 급여인상안(작성) 3 2 11" xfId="25436" xr:uid="{00000000-0005-0000-0000-00006E630000}"/>
    <cellStyle name="년_■ 0908_사무직_이동_및_사무직_배치계획(案)-최종_★ 2010년도 사무직-사무전문직 급여인상안(작성) 3 2 12" xfId="25437" xr:uid="{00000000-0005-0000-0000-00006F630000}"/>
    <cellStyle name="년_■ 0908_사무직_이동_및_사무직_배치계획(案)-최종_★ 2010년도 사무직-사무전문직 급여인상안(작성) 3 2 13" xfId="25438" xr:uid="{00000000-0005-0000-0000-000070630000}"/>
    <cellStyle name="년_■ 0908_사무직_이동_및_사무직_배치계획(案)-최종_★ 2010년도 사무직-사무전문직 급여인상안(작성) 3 2 2" xfId="25439" xr:uid="{00000000-0005-0000-0000-000071630000}"/>
    <cellStyle name="년_■ 0908_사무직_이동_및_사무직_배치계획(案)-최종_★ 2010년도 사무직-사무전문직 급여인상안(작성) 3 2 2 10" xfId="25440" xr:uid="{00000000-0005-0000-0000-000072630000}"/>
    <cellStyle name="년_■ 0908_사무직_이동_및_사무직_배치계획(案)-최종_★ 2010년도 사무직-사무전문직 급여인상안(작성) 3 2 2 11" xfId="25441" xr:uid="{00000000-0005-0000-0000-000073630000}"/>
    <cellStyle name="년_■ 0908_사무직_이동_및_사무직_배치계획(案)-최종_★ 2010년도 사무직-사무전문직 급여인상안(작성) 3 2 2 2" xfId="25442" xr:uid="{00000000-0005-0000-0000-000074630000}"/>
    <cellStyle name="년_■ 0908_사무직_이동_및_사무직_배치계획(案)-최종_★ 2010년도 사무직-사무전문직 급여인상안(작성) 3 2 2 2 2" xfId="25443" xr:uid="{00000000-0005-0000-0000-000075630000}"/>
    <cellStyle name="년_■ 0908_사무직_이동_및_사무직_배치계획(案)-최종_★ 2010년도 사무직-사무전문직 급여인상안(작성) 3 2 2 2 2 2" xfId="25444" xr:uid="{00000000-0005-0000-0000-000076630000}"/>
    <cellStyle name="년_■ 0908_사무직_이동_및_사무직_배치계획(案)-최종_★ 2010년도 사무직-사무전문직 급여인상안(작성) 3 2 2 2 2 3" xfId="25445" xr:uid="{00000000-0005-0000-0000-000077630000}"/>
    <cellStyle name="년_■ 0908_사무직_이동_및_사무직_배치계획(案)-최종_★ 2010년도 사무직-사무전문직 급여인상안(작성) 3 2 2 2 2 4" xfId="25446" xr:uid="{00000000-0005-0000-0000-000078630000}"/>
    <cellStyle name="년_■ 0908_사무직_이동_및_사무직_배치계획(案)-최종_★ 2010년도 사무직-사무전문직 급여인상안(작성) 3 2 2 2 2 5" xfId="25447" xr:uid="{00000000-0005-0000-0000-000079630000}"/>
    <cellStyle name="년_■ 0908_사무직_이동_및_사무직_배치계획(案)-최종_★ 2010년도 사무직-사무전문직 급여인상안(작성) 3 2 2 2 3" xfId="25448" xr:uid="{00000000-0005-0000-0000-00007A630000}"/>
    <cellStyle name="년_■ 0908_사무직_이동_및_사무직_배치계획(案)-최종_★ 2010년도 사무직-사무전문직 급여인상안(작성) 3 2 2 2 3 2" xfId="25449" xr:uid="{00000000-0005-0000-0000-00007B630000}"/>
    <cellStyle name="년_■ 0908_사무직_이동_및_사무직_배치계획(案)-최종_★ 2010년도 사무직-사무전문직 급여인상안(작성) 3 2 2 2 3 3" xfId="25450" xr:uid="{00000000-0005-0000-0000-00007C630000}"/>
    <cellStyle name="년_■ 0908_사무직_이동_및_사무직_배치계획(案)-최종_★ 2010년도 사무직-사무전문직 급여인상안(작성) 3 2 2 2 3 4" xfId="25451" xr:uid="{00000000-0005-0000-0000-00007D630000}"/>
    <cellStyle name="년_■ 0908_사무직_이동_및_사무직_배치계획(案)-최종_★ 2010년도 사무직-사무전문직 급여인상안(작성) 3 2 2 2 3 5" xfId="25452" xr:uid="{00000000-0005-0000-0000-00007E630000}"/>
    <cellStyle name="년_■ 0908_사무직_이동_및_사무직_배치계획(案)-최종_★ 2010년도 사무직-사무전문직 급여인상안(작성) 3 2 2 2 4" xfId="25453" xr:uid="{00000000-0005-0000-0000-00007F630000}"/>
    <cellStyle name="년_■ 0908_사무직_이동_및_사무직_배치계획(案)-최종_★ 2010년도 사무직-사무전문직 급여인상안(작성) 3 2 2 2 4 2" xfId="25454" xr:uid="{00000000-0005-0000-0000-000080630000}"/>
    <cellStyle name="년_■ 0908_사무직_이동_및_사무직_배치계획(案)-최종_★ 2010년도 사무직-사무전문직 급여인상안(작성) 3 2 2 2 4 3" xfId="25455" xr:uid="{00000000-0005-0000-0000-000081630000}"/>
    <cellStyle name="년_■ 0908_사무직_이동_및_사무직_배치계획(案)-최종_★ 2010년도 사무직-사무전문직 급여인상안(작성) 3 2 2 2 4 4" xfId="25456" xr:uid="{00000000-0005-0000-0000-000082630000}"/>
    <cellStyle name="년_■ 0908_사무직_이동_및_사무직_배치계획(案)-최종_★ 2010년도 사무직-사무전문직 급여인상안(작성) 3 2 2 2 4 5" xfId="25457" xr:uid="{00000000-0005-0000-0000-000083630000}"/>
    <cellStyle name="년_■ 0908_사무직_이동_및_사무직_배치계획(案)-최종_★ 2010년도 사무직-사무전문직 급여인상안(작성) 3 2 2 2 5" xfId="25458" xr:uid="{00000000-0005-0000-0000-000084630000}"/>
    <cellStyle name="년_■ 0908_사무직_이동_및_사무직_배치계획(案)-최종_★ 2010년도 사무직-사무전문직 급여인상안(작성) 3 2 2 2 6" xfId="25459" xr:uid="{00000000-0005-0000-0000-000085630000}"/>
    <cellStyle name="년_■ 0908_사무직_이동_및_사무직_배치계획(案)-최종_★ 2010년도 사무직-사무전문직 급여인상안(작성) 3 2 2 2 7" xfId="25460" xr:uid="{00000000-0005-0000-0000-000086630000}"/>
    <cellStyle name="년_■ 0908_사무직_이동_및_사무직_배치계획(案)-최종_★ 2010년도 사무직-사무전문직 급여인상안(작성) 3 2 2 2 8" xfId="25461" xr:uid="{00000000-0005-0000-0000-000087630000}"/>
    <cellStyle name="년_■ 0908_사무직_이동_및_사무직_배치계획(案)-최종_★ 2010년도 사무직-사무전문직 급여인상안(작성) 3 2 2 3" xfId="25462" xr:uid="{00000000-0005-0000-0000-000088630000}"/>
    <cellStyle name="년_■ 0908_사무직_이동_및_사무직_배치계획(案)-최종_★ 2010년도 사무직-사무전문직 급여인상안(작성) 3 2 2 3 2" xfId="25463" xr:uid="{00000000-0005-0000-0000-000089630000}"/>
    <cellStyle name="년_■ 0908_사무직_이동_및_사무직_배치계획(案)-최종_★ 2010년도 사무직-사무전문직 급여인상안(작성) 3 2 2 3 2 2" xfId="25464" xr:uid="{00000000-0005-0000-0000-00008A630000}"/>
    <cellStyle name="년_■ 0908_사무직_이동_및_사무직_배치계획(案)-최종_★ 2010년도 사무직-사무전문직 급여인상안(작성) 3 2 2 3 2 3" xfId="25465" xr:uid="{00000000-0005-0000-0000-00008B630000}"/>
    <cellStyle name="년_■ 0908_사무직_이동_및_사무직_배치계획(案)-최종_★ 2010년도 사무직-사무전문직 급여인상안(작성) 3 2 2 3 2 4" xfId="25466" xr:uid="{00000000-0005-0000-0000-00008C630000}"/>
    <cellStyle name="년_■ 0908_사무직_이동_및_사무직_배치계획(案)-최종_★ 2010년도 사무직-사무전문직 급여인상안(작성) 3 2 2 3 2 5" xfId="25467" xr:uid="{00000000-0005-0000-0000-00008D630000}"/>
    <cellStyle name="년_■ 0908_사무직_이동_및_사무직_배치계획(案)-최종_★ 2010년도 사무직-사무전문직 급여인상안(작성) 3 2 2 3 3" xfId="25468" xr:uid="{00000000-0005-0000-0000-00008E630000}"/>
    <cellStyle name="년_■ 0908_사무직_이동_및_사무직_배치계획(案)-최종_★ 2010년도 사무직-사무전문직 급여인상안(작성) 3 2 2 3 3 2" xfId="25469" xr:uid="{00000000-0005-0000-0000-00008F630000}"/>
    <cellStyle name="년_■ 0908_사무직_이동_및_사무직_배치계획(案)-최종_★ 2010년도 사무직-사무전문직 급여인상안(작성) 3 2 2 3 3 3" xfId="25470" xr:uid="{00000000-0005-0000-0000-000090630000}"/>
    <cellStyle name="년_■ 0908_사무직_이동_및_사무직_배치계획(案)-최종_★ 2010년도 사무직-사무전문직 급여인상안(작성) 3 2 2 3 3 4" xfId="25471" xr:uid="{00000000-0005-0000-0000-000091630000}"/>
    <cellStyle name="년_■ 0908_사무직_이동_및_사무직_배치계획(案)-최종_★ 2010년도 사무직-사무전문직 급여인상안(작성) 3 2 2 3 3 5" xfId="25472" xr:uid="{00000000-0005-0000-0000-000092630000}"/>
    <cellStyle name="년_■ 0908_사무직_이동_및_사무직_배치계획(案)-최종_★ 2010년도 사무직-사무전문직 급여인상안(작성) 3 2 2 3 4" xfId="25473" xr:uid="{00000000-0005-0000-0000-000093630000}"/>
    <cellStyle name="년_■ 0908_사무직_이동_및_사무직_배치계획(案)-최종_★ 2010년도 사무직-사무전문직 급여인상안(작성) 3 2 2 3 4 2" xfId="25474" xr:uid="{00000000-0005-0000-0000-000094630000}"/>
    <cellStyle name="년_■ 0908_사무직_이동_및_사무직_배치계획(案)-최종_★ 2010년도 사무직-사무전문직 급여인상안(작성) 3 2 2 3 4 3" xfId="25475" xr:uid="{00000000-0005-0000-0000-000095630000}"/>
    <cellStyle name="년_■ 0908_사무직_이동_및_사무직_배치계획(案)-최종_★ 2010년도 사무직-사무전문직 급여인상안(작성) 3 2 2 3 4 4" xfId="25476" xr:uid="{00000000-0005-0000-0000-000096630000}"/>
    <cellStyle name="년_■ 0908_사무직_이동_및_사무직_배치계획(案)-최종_★ 2010년도 사무직-사무전문직 급여인상안(작성) 3 2 2 3 4 5" xfId="25477" xr:uid="{00000000-0005-0000-0000-000097630000}"/>
    <cellStyle name="년_■ 0908_사무직_이동_및_사무직_배치계획(案)-최종_★ 2010년도 사무직-사무전문직 급여인상안(작성) 3 2 2 3 5" xfId="25478" xr:uid="{00000000-0005-0000-0000-000098630000}"/>
    <cellStyle name="년_■ 0908_사무직_이동_및_사무직_배치계획(案)-최종_★ 2010년도 사무직-사무전문직 급여인상안(작성) 3 2 2 3 6" xfId="25479" xr:uid="{00000000-0005-0000-0000-000099630000}"/>
    <cellStyle name="년_■ 0908_사무직_이동_및_사무직_배치계획(案)-최종_★ 2010년도 사무직-사무전문직 급여인상안(작성) 3 2 2 3 7" xfId="25480" xr:uid="{00000000-0005-0000-0000-00009A630000}"/>
    <cellStyle name="년_■ 0908_사무직_이동_및_사무직_배치계획(案)-최종_★ 2010년도 사무직-사무전문직 급여인상안(작성) 3 2 2 3 8" xfId="25481" xr:uid="{00000000-0005-0000-0000-00009B630000}"/>
    <cellStyle name="년_■ 0908_사무직_이동_및_사무직_배치계획(案)-최종_★ 2010년도 사무직-사무전문직 급여인상안(작성) 3 2 2 4" xfId="25482" xr:uid="{00000000-0005-0000-0000-00009C630000}"/>
    <cellStyle name="년_■ 0908_사무직_이동_및_사무직_배치계획(案)-최종_★ 2010년도 사무직-사무전문직 급여인상안(작성) 3 2 2 4 2" xfId="25483" xr:uid="{00000000-0005-0000-0000-00009D630000}"/>
    <cellStyle name="년_■ 0908_사무직_이동_및_사무직_배치계획(案)-최종_★ 2010년도 사무직-사무전문직 급여인상안(작성) 3 2 2 4 2 2" xfId="25484" xr:uid="{00000000-0005-0000-0000-00009E630000}"/>
    <cellStyle name="년_■ 0908_사무직_이동_및_사무직_배치계획(案)-최종_★ 2010년도 사무직-사무전문직 급여인상안(작성) 3 2 2 4 2 3" xfId="25485" xr:uid="{00000000-0005-0000-0000-00009F630000}"/>
    <cellStyle name="년_■ 0908_사무직_이동_및_사무직_배치계획(案)-최종_★ 2010년도 사무직-사무전문직 급여인상안(작성) 3 2 2 4 2 4" xfId="25486" xr:uid="{00000000-0005-0000-0000-0000A0630000}"/>
    <cellStyle name="년_■ 0908_사무직_이동_및_사무직_배치계획(案)-최종_★ 2010년도 사무직-사무전문직 급여인상안(작성) 3 2 2 4 2 5" xfId="25487" xr:uid="{00000000-0005-0000-0000-0000A1630000}"/>
    <cellStyle name="년_■ 0908_사무직_이동_및_사무직_배치계획(案)-최종_★ 2010년도 사무직-사무전문직 급여인상안(작성) 3 2 2 4 3" xfId="25488" xr:uid="{00000000-0005-0000-0000-0000A2630000}"/>
    <cellStyle name="년_■ 0908_사무직_이동_및_사무직_배치계획(案)-최종_★ 2010년도 사무직-사무전문직 급여인상안(작성) 3 2 2 4 3 2" xfId="25489" xr:uid="{00000000-0005-0000-0000-0000A3630000}"/>
    <cellStyle name="년_■ 0908_사무직_이동_및_사무직_배치계획(案)-최종_★ 2010년도 사무직-사무전문직 급여인상안(작성) 3 2 2 4 3 3" xfId="25490" xr:uid="{00000000-0005-0000-0000-0000A4630000}"/>
    <cellStyle name="년_■ 0908_사무직_이동_및_사무직_배치계획(案)-최종_★ 2010년도 사무직-사무전문직 급여인상안(작성) 3 2 2 4 3 4" xfId="25491" xr:uid="{00000000-0005-0000-0000-0000A5630000}"/>
    <cellStyle name="년_■ 0908_사무직_이동_및_사무직_배치계획(案)-최종_★ 2010년도 사무직-사무전문직 급여인상안(작성) 3 2 2 4 3 5" xfId="25492" xr:uid="{00000000-0005-0000-0000-0000A6630000}"/>
    <cellStyle name="년_■ 0908_사무직_이동_및_사무직_배치계획(案)-최종_★ 2010년도 사무직-사무전문직 급여인상안(작성) 3 2 2 4 4" xfId="25493" xr:uid="{00000000-0005-0000-0000-0000A7630000}"/>
    <cellStyle name="년_■ 0908_사무직_이동_및_사무직_배치계획(案)-최종_★ 2010년도 사무직-사무전문직 급여인상안(작성) 3 2 2 4 4 2" xfId="25494" xr:uid="{00000000-0005-0000-0000-0000A8630000}"/>
    <cellStyle name="년_■ 0908_사무직_이동_및_사무직_배치계획(案)-최종_★ 2010년도 사무직-사무전문직 급여인상안(작성) 3 2 2 4 4 3" xfId="25495" xr:uid="{00000000-0005-0000-0000-0000A9630000}"/>
    <cellStyle name="년_■ 0908_사무직_이동_및_사무직_배치계획(案)-최종_★ 2010년도 사무직-사무전문직 급여인상안(작성) 3 2 2 4 4 4" xfId="25496" xr:uid="{00000000-0005-0000-0000-0000AA630000}"/>
    <cellStyle name="년_■ 0908_사무직_이동_및_사무직_배치계획(案)-최종_★ 2010년도 사무직-사무전문직 급여인상안(작성) 3 2 2 4 4 5" xfId="25497" xr:uid="{00000000-0005-0000-0000-0000AB630000}"/>
    <cellStyle name="년_■ 0908_사무직_이동_및_사무직_배치계획(案)-최종_★ 2010년도 사무직-사무전문직 급여인상안(작성) 3 2 2 4 5" xfId="25498" xr:uid="{00000000-0005-0000-0000-0000AC630000}"/>
    <cellStyle name="년_■ 0908_사무직_이동_및_사무직_배치계획(案)-최종_★ 2010년도 사무직-사무전문직 급여인상안(작성) 3 2 2 4 6" xfId="25499" xr:uid="{00000000-0005-0000-0000-0000AD630000}"/>
    <cellStyle name="년_■ 0908_사무직_이동_및_사무직_배치계획(案)-최종_★ 2010년도 사무직-사무전문직 급여인상안(작성) 3 2 2 4 7" xfId="25500" xr:uid="{00000000-0005-0000-0000-0000AE630000}"/>
    <cellStyle name="년_■ 0908_사무직_이동_및_사무직_배치계획(案)-최종_★ 2010년도 사무직-사무전문직 급여인상안(작성) 3 2 2 4 8" xfId="25501" xr:uid="{00000000-0005-0000-0000-0000AF630000}"/>
    <cellStyle name="년_■ 0908_사무직_이동_및_사무직_배치계획(案)-최종_★ 2010년도 사무직-사무전문직 급여인상안(작성) 3 2 2 5" xfId="25502" xr:uid="{00000000-0005-0000-0000-0000B0630000}"/>
    <cellStyle name="년_■ 0908_사무직_이동_및_사무직_배치계획(案)-최종_★ 2010년도 사무직-사무전문직 급여인상안(작성) 3 2 2 5 2" xfId="25503" xr:uid="{00000000-0005-0000-0000-0000B1630000}"/>
    <cellStyle name="년_■ 0908_사무직_이동_및_사무직_배치계획(案)-최종_★ 2010년도 사무직-사무전문직 급여인상안(작성) 3 2 2 5 3" xfId="25504" xr:uid="{00000000-0005-0000-0000-0000B2630000}"/>
    <cellStyle name="년_■ 0908_사무직_이동_및_사무직_배치계획(案)-최종_★ 2010년도 사무직-사무전문직 급여인상안(작성) 3 2 2 5 4" xfId="25505" xr:uid="{00000000-0005-0000-0000-0000B3630000}"/>
    <cellStyle name="년_■ 0908_사무직_이동_및_사무직_배치계획(案)-최종_★ 2010년도 사무직-사무전문직 급여인상안(작성) 3 2 2 5 5" xfId="25506" xr:uid="{00000000-0005-0000-0000-0000B4630000}"/>
    <cellStyle name="년_■ 0908_사무직_이동_및_사무직_배치계획(案)-최종_★ 2010년도 사무직-사무전문직 급여인상안(작성) 3 2 2 6" xfId="25507" xr:uid="{00000000-0005-0000-0000-0000B5630000}"/>
    <cellStyle name="년_■ 0908_사무직_이동_및_사무직_배치계획(案)-최종_★ 2010년도 사무직-사무전문직 급여인상안(작성) 3 2 2 6 2" xfId="25508" xr:uid="{00000000-0005-0000-0000-0000B6630000}"/>
    <cellStyle name="년_■ 0908_사무직_이동_및_사무직_배치계획(案)-최종_★ 2010년도 사무직-사무전문직 급여인상안(작성) 3 2 2 6 3" xfId="25509" xr:uid="{00000000-0005-0000-0000-0000B7630000}"/>
    <cellStyle name="년_■ 0908_사무직_이동_및_사무직_배치계획(案)-최종_★ 2010년도 사무직-사무전문직 급여인상안(작성) 3 2 2 6 4" xfId="25510" xr:uid="{00000000-0005-0000-0000-0000B8630000}"/>
    <cellStyle name="년_■ 0908_사무직_이동_및_사무직_배치계획(案)-최종_★ 2010년도 사무직-사무전문직 급여인상안(작성) 3 2 2 6 5" xfId="25511" xr:uid="{00000000-0005-0000-0000-0000B9630000}"/>
    <cellStyle name="년_■ 0908_사무직_이동_및_사무직_배치계획(案)-최종_★ 2010년도 사무직-사무전문직 급여인상안(작성) 3 2 2 7" xfId="25512" xr:uid="{00000000-0005-0000-0000-0000BA630000}"/>
    <cellStyle name="년_■ 0908_사무직_이동_및_사무직_배치계획(案)-최종_★ 2010년도 사무직-사무전문직 급여인상안(작성) 3 2 2 7 2" xfId="25513" xr:uid="{00000000-0005-0000-0000-0000BB630000}"/>
    <cellStyle name="년_■ 0908_사무직_이동_및_사무직_배치계획(案)-최종_★ 2010년도 사무직-사무전문직 급여인상안(작성) 3 2 2 7 3" xfId="25514" xr:uid="{00000000-0005-0000-0000-0000BC630000}"/>
    <cellStyle name="년_■ 0908_사무직_이동_및_사무직_배치계획(案)-최종_★ 2010년도 사무직-사무전문직 급여인상안(작성) 3 2 2 7 4" xfId="25515" xr:uid="{00000000-0005-0000-0000-0000BD630000}"/>
    <cellStyle name="년_■ 0908_사무직_이동_및_사무직_배치계획(案)-최종_★ 2010년도 사무직-사무전문직 급여인상안(작성) 3 2 2 7 5" xfId="25516" xr:uid="{00000000-0005-0000-0000-0000BE630000}"/>
    <cellStyle name="년_■ 0908_사무직_이동_및_사무직_배치계획(案)-최종_★ 2010년도 사무직-사무전문직 급여인상안(작성) 3 2 2 8" xfId="25517" xr:uid="{00000000-0005-0000-0000-0000BF630000}"/>
    <cellStyle name="년_■ 0908_사무직_이동_및_사무직_배치계획(案)-최종_★ 2010년도 사무직-사무전문직 급여인상안(작성) 3 2 2 9" xfId="25518" xr:uid="{00000000-0005-0000-0000-0000C0630000}"/>
    <cellStyle name="년_■ 0908_사무직_이동_및_사무직_배치계획(案)-최종_★ 2010년도 사무직-사무전문직 급여인상안(작성) 3 2 3" xfId="25519" xr:uid="{00000000-0005-0000-0000-0000C1630000}"/>
    <cellStyle name="년_■ 0908_사무직_이동_및_사무직_배치계획(案)-최종_★ 2010년도 사무직-사무전문직 급여인상안(작성) 3 2 3 10" xfId="25520" xr:uid="{00000000-0005-0000-0000-0000C2630000}"/>
    <cellStyle name="년_■ 0908_사무직_이동_및_사무직_배치계획(案)-최종_★ 2010년도 사무직-사무전문직 급여인상안(작성) 3 2 3 11" xfId="25521" xr:uid="{00000000-0005-0000-0000-0000C3630000}"/>
    <cellStyle name="년_■ 0908_사무직_이동_및_사무직_배치계획(案)-최종_★ 2010년도 사무직-사무전문직 급여인상안(작성) 3 2 3 2" xfId="25522" xr:uid="{00000000-0005-0000-0000-0000C4630000}"/>
    <cellStyle name="년_■ 0908_사무직_이동_및_사무직_배치계획(案)-최종_★ 2010년도 사무직-사무전문직 급여인상안(작성) 3 2 3 2 2" xfId="25523" xr:uid="{00000000-0005-0000-0000-0000C5630000}"/>
    <cellStyle name="년_■ 0908_사무직_이동_및_사무직_배치계획(案)-최종_★ 2010년도 사무직-사무전문직 급여인상안(작성) 3 2 3 2 2 2" xfId="25524" xr:uid="{00000000-0005-0000-0000-0000C6630000}"/>
    <cellStyle name="년_■ 0908_사무직_이동_및_사무직_배치계획(案)-최종_★ 2010년도 사무직-사무전문직 급여인상안(작성) 3 2 3 2 2 3" xfId="25525" xr:uid="{00000000-0005-0000-0000-0000C7630000}"/>
    <cellStyle name="년_■ 0908_사무직_이동_및_사무직_배치계획(案)-최종_★ 2010년도 사무직-사무전문직 급여인상안(작성) 3 2 3 2 2 4" xfId="25526" xr:uid="{00000000-0005-0000-0000-0000C8630000}"/>
    <cellStyle name="년_■ 0908_사무직_이동_및_사무직_배치계획(案)-최종_★ 2010년도 사무직-사무전문직 급여인상안(작성) 3 2 3 2 2 5" xfId="25527" xr:uid="{00000000-0005-0000-0000-0000C9630000}"/>
    <cellStyle name="년_■ 0908_사무직_이동_및_사무직_배치계획(案)-최종_★ 2010년도 사무직-사무전문직 급여인상안(작성) 3 2 3 2 3" xfId="25528" xr:uid="{00000000-0005-0000-0000-0000CA630000}"/>
    <cellStyle name="년_■ 0908_사무직_이동_및_사무직_배치계획(案)-최종_★ 2010년도 사무직-사무전문직 급여인상안(작성) 3 2 3 2 3 2" xfId="25529" xr:uid="{00000000-0005-0000-0000-0000CB630000}"/>
    <cellStyle name="년_■ 0908_사무직_이동_및_사무직_배치계획(案)-최종_★ 2010년도 사무직-사무전문직 급여인상안(작성) 3 2 3 2 3 3" xfId="25530" xr:uid="{00000000-0005-0000-0000-0000CC630000}"/>
    <cellStyle name="년_■ 0908_사무직_이동_및_사무직_배치계획(案)-최종_★ 2010년도 사무직-사무전문직 급여인상안(작성) 3 2 3 2 3 4" xfId="25531" xr:uid="{00000000-0005-0000-0000-0000CD630000}"/>
    <cellStyle name="년_■ 0908_사무직_이동_및_사무직_배치계획(案)-최종_★ 2010년도 사무직-사무전문직 급여인상안(작성) 3 2 3 2 3 5" xfId="25532" xr:uid="{00000000-0005-0000-0000-0000CE630000}"/>
    <cellStyle name="년_■ 0908_사무직_이동_및_사무직_배치계획(案)-최종_★ 2010년도 사무직-사무전문직 급여인상안(작성) 3 2 3 2 4" xfId="25533" xr:uid="{00000000-0005-0000-0000-0000CF630000}"/>
    <cellStyle name="년_■ 0908_사무직_이동_및_사무직_배치계획(案)-최종_★ 2010년도 사무직-사무전문직 급여인상안(작성) 3 2 3 2 4 2" xfId="25534" xr:uid="{00000000-0005-0000-0000-0000D0630000}"/>
    <cellStyle name="년_■ 0908_사무직_이동_및_사무직_배치계획(案)-최종_★ 2010년도 사무직-사무전문직 급여인상안(작성) 3 2 3 2 4 3" xfId="25535" xr:uid="{00000000-0005-0000-0000-0000D1630000}"/>
    <cellStyle name="년_■ 0908_사무직_이동_및_사무직_배치계획(案)-최종_★ 2010년도 사무직-사무전문직 급여인상안(작성) 3 2 3 2 4 4" xfId="25536" xr:uid="{00000000-0005-0000-0000-0000D2630000}"/>
    <cellStyle name="년_■ 0908_사무직_이동_및_사무직_배치계획(案)-최종_★ 2010년도 사무직-사무전문직 급여인상안(작성) 3 2 3 2 4 5" xfId="25537" xr:uid="{00000000-0005-0000-0000-0000D3630000}"/>
    <cellStyle name="년_■ 0908_사무직_이동_및_사무직_배치계획(案)-최종_★ 2010년도 사무직-사무전문직 급여인상안(작성) 3 2 3 2 5" xfId="25538" xr:uid="{00000000-0005-0000-0000-0000D4630000}"/>
    <cellStyle name="년_■ 0908_사무직_이동_및_사무직_배치계획(案)-최종_★ 2010년도 사무직-사무전문직 급여인상안(작성) 3 2 3 2 6" xfId="25539" xr:uid="{00000000-0005-0000-0000-0000D5630000}"/>
    <cellStyle name="년_■ 0908_사무직_이동_및_사무직_배치계획(案)-최종_★ 2010년도 사무직-사무전문직 급여인상안(작성) 3 2 3 2 7" xfId="25540" xr:uid="{00000000-0005-0000-0000-0000D6630000}"/>
    <cellStyle name="년_■ 0908_사무직_이동_및_사무직_배치계획(案)-최종_★ 2010년도 사무직-사무전문직 급여인상안(작성) 3 2 3 2 8" xfId="25541" xr:uid="{00000000-0005-0000-0000-0000D7630000}"/>
    <cellStyle name="년_■ 0908_사무직_이동_및_사무직_배치계획(案)-최종_★ 2010년도 사무직-사무전문직 급여인상안(작성) 3 2 3 3" xfId="25542" xr:uid="{00000000-0005-0000-0000-0000D8630000}"/>
    <cellStyle name="년_■ 0908_사무직_이동_및_사무직_배치계획(案)-최종_★ 2010년도 사무직-사무전문직 급여인상안(작성) 3 2 3 3 2" xfId="25543" xr:uid="{00000000-0005-0000-0000-0000D9630000}"/>
    <cellStyle name="년_■ 0908_사무직_이동_및_사무직_배치계획(案)-최종_★ 2010년도 사무직-사무전문직 급여인상안(작성) 3 2 3 3 2 2" xfId="25544" xr:uid="{00000000-0005-0000-0000-0000DA630000}"/>
    <cellStyle name="년_■ 0908_사무직_이동_및_사무직_배치계획(案)-최종_★ 2010년도 사무직-사무전문직 급여인상안(작성) 3 2 3 3 2 3" xfId="25545" xr:uid="{00000000-0005-0000-0000-0000DB630000}"/>
    <cellStyle name="년_■ 0908_사무직_이동_및_사무직_배치계획(案)-최종_★ 2010년도 사무직-사무전문직 급여인상안(작성) 3 2 3 3 2 4" xfId="25546" xr:uid="{00000000-0005-0000-0000-0000DC630000}"/>
    <cellStyle name="년_■ 0908_사무직_이동_및_사무직_배치계획(案)-최종_★ 2010년도 사무직-사무전문직 급여인상안(작성) 3 2 3 3 2 5" xfId="25547" xr:uid="{00000000-0005-0000-0000-0000DD630000}"/>
    <cellStyle name="년_■ 0908_사무직_이동_및_사무직_배치계획(案)-최종_★ 2010년도 사무직-사무전문직 급여인상안(작성) 3 2 3 3 3" xfId="25548" xr:uid="{00000000-0005-0000-0000-0000DE630000}"/>
    <cellStyle name="년_■ 0908_사무직_이동_및_사무직_배치계획(案)-최종_★ 2010년도 사무직-사무전문직 급여인상안(작성) 3 2 3 3 3 2" xfId="25549" xr:uid="{00000000-0005-0000-0000-0000DF630000}"/>
    <cellStyle name="년_■ 0908_사무직_이동_및_사무직_배치계획(案)-최종_★ 2010년도 사무직-사무전문직 급여인상안(작성) 3 2 3 3 3 3" xfId="25550" xr:uid="{00000000-0005-0000-0000-0000E0630000}"/>
    <cellStyle name="년_■ 0908_사무직_이동_및_사무직_배치계획(案)-최종_★ 2010년도 사무직-사무전문직 급여인상안(작성) 3 2 3 3 3 4" xfId="25551" xr:uid="{00000000-0005-0000-0000-0000E1630000}"/>
    <cellStyle name="년_■ 0908_사무직_이동_및_사무직_배치계획(案)-최종_★ 2010년도 사무직-사무전문직 급여인상안(작성) 3 2 3 3 3 5" xfId="25552" xr:uid="{00000000-0005-0000-0000-0000E2630000}"/>
    <cellStyle name="년_■ 0908_사무직_이동_및_사무직_배치계획(案)-최종_★ 2010년도 사무직-사무전문직 급여인상안(작성) 3 2 3 3 4" xfId="25553" xr:uid="{00000000-0005-0000-0000-0000E3630000}"/>
    <cellStyle name="년_■ 0908_사무직_이동_및_사무직_배치계획(案)-최종_★ 2010년도 사무직-사무전문직 급여인상안(작성) 3 2 3 3 4 2" xfId="25554" xr:uid="{00000000-0005-0000-0000-0000E4630000}"/>
    <cellStyle name="년_■ 0908_사무직_이동_및_사무직_배치계획(案)-최종_★ 2010년도 사무직-사무전문직 급여인상안(작성) 3 2 3 3 4 3" xfId="25555" xr:uid="{00000000-0005-0000-0000-0000E5630000}"/>
    <cellStyle name="년_■ 0908_사무직_이동_및_사무직_배치계획(案)-최종_★ 2010년도 사무직-사무전문직 급여인상안(작성) 3 2 3 3 4 4" xfId="25556" xr:uid="{00000000-0005-0000-0000-0000E6630000}"/>
    <cellStyle name="년_■ 0908_사무직_이동_및_사무직_배치계획(案)-최종_★ 2010년도 사무직-사무전문직 급여인상안(작성) 3 2 3 3 4 5" xfId="25557" xr:uid="{00000000-0005-0000-0000-0000E7630000}"/>
    <cellStyle name="년_■ 0908_사무직_이동_및_사무직_배치계획(案)-최종_★ 2010년도 사무직-사무전문직 급여인상안(작성) 3 2 3 3 5" xfId="25558" xr:uid="{00000000-0005-0000-0000-0000E8630000}"/>
    <cellStyle name="년_■ 0908_사무직_이동_및_사무직_배치계획(案)-최종_★ 2010년도 사무직-사무전문직 급여인상안(작성) 3 2 3 3 6" xfId="25559" xr:uid="{00000000-0005-0000-0000-0000E9630000}"/>
    <cellStyle name="년_■ 0908_사무직_이동_및_사무직_배치계획(案)-최종_★ 2010년도 사무직-사무전문직 급여인상안(작성) 3 2 3 3 7" xfId="25560" xr:uid="{00000000-0005-0000-0000-0000EA630000}"/>
    <cellStyle name="년_■ 0908_사무직_이동_및_사무직_배치계획(案)-최종_★ 2010년도 사무직-사무전문직 급여인상안(작성) 3 2 3 3 8" xfId="25561" xr:uid="{00000000-0005-0000-0000-0000EB630000}"/>
    <cellStyle name="년_■ 0908_사무직_이동_및_사무직_배치계획(案)-최종_★ 2010년도 사무직-사무전문직 급여인상안(작성) 3 2 3 4" xfId="25562" xr:uid="{00000000-0005-0000-0000-0000EC630000}"/>
    <cellStyle name="년_■ 0908_사무직_이동_및_사무직_배치계획(案)-최종_★ 2010년도 사무직-사무전문직 급여인상안(작성) 3 2 3 4 2" xfId="25563" xr:uid="{00000000-0005-0000-0000-0000ED630000}"/>
    <cellStyle name="년_■ 0908_사무직_이동_및_사무직_배치계획(案)-최종_★ 2010년도 사무직-사무전문직 급여인상안(작성) 3 2 3 4 2 2" xfId="25564" xr:uid="{00000000-0005-0000-0000-0000EE630000}"/>
    <cellStyle name="년_■ 0908_사무직_이동_및_사무직_배치계획(案)-최종_★ 2010년도 사무직-사무전문직 급여인상안(작성) 3 2 3 4 2 3" xfId="25565" xr:uid="{00000000-0005-0000-0000-0000EF630000}"/>
    <cellStyle name="년_■ 0908_사무직_이동_및_사무직_배치계획(案)-최종_★ 2010년도 사무직-사무전문직 급여인상안(작성) 3 2 3 4 2 4" xfId="25566" xr:uid="{00000000-0005-0000-0000-0000F0630000}"/>
    <cellStyle name="년_■ 0908_사무직_이동_및_사무직_배치계획(案)-최종_★ 2010년도 사무직-사무전문직 급여인상안(작성) 3 2 3 4 2 5" xfId="25567" xr:uid="{00000000-0005-0000-0000-0000F1630000}"/>
    <cellStyle name="년_■ 0908_사무직_이동_및_사무직_배치계획(案)-최종_★ 2010년도 사무직-사무전문직 급여인상안(작성) 3 2 3 4 3" xfId="25568" xr:uid="{00000000-0005-0000-0000-0000F2630000}"/>
    <cellStyle name="년_■ 0908_사무직_이동_및_사무직_배치계획(案)-최종_★ 2010년도 사무직-사무전문직 급여인상안(작성) 3 2 3 4 3 2" xfId="25569" xr:uid="{00000000-0005-0000-0000-0000F3630000}"/>
    <cellStyle name="년_■ 0908_사무직_이동_및_사무직_배치계획(案)-최종_★ 2010년도 사무직-사무전문직 급여인상안(작성) 3 2 3 4 3 3" xfId="25570" xr:uid="{00000000-0005-0000-0000-0000F4630000}"/>
    <cellStyle name="년_■ 0908_사무직_이동_및_사무직_배치계획(案)-최종_★ 2010년도 사무직-사무전문직 급여인상안(작성) 3 2 3 4 3 4" xfId="25571" xr:uid="{00000000-0005-0000-0000-0000F5630000}"/>
    <cellStyle name="년_■ 0908_사무직_이동_및_사무직_배치계획(案)-최종_★ 2010년도 사무직-사무전문직 급여인상안(작성) 3 2 3 4 3 5" xfId="25572" xr:uid="{00000000-0005-0000-0000-0000F6630000}"/>
    <cellStyle name="년_■ 0908_사무직_이동_및_사무직_배치계획(案)-최종_★ 2010년도 사무직-사무전문직 급여인상안(작성) 3 2 3 4 4" xfId="25573" xr:uid="{00000000-0005-0000-0000-0000F7630000}"/>
    <cellStyle name="년_■ 0908_사무직_이동_및_사무직_배치계획(案)-최종_★ 2010년도 사무직-사무전문직 급여인상안(작성) 3 2 3 4 4 2" xfId="25574" xr:uid="{00000000-0005-0000-0000-0000F8630000}"/>
    <cellStyle name="년_■ 0908_사무직_이동_및_사무직_배치계획(案)-최종_★ 2010년도 사무직-사무전문직 급여인상안(작성) 3 2 3 4 4 3" xfId="25575" xr:uid="{00000000-0005-0000-0000-0000F9630000}"/>
    <cellStyle name="년_■ 0908_사무직_이동_및_사무직_배치계획(案)-최종_★ 2010년도 사무직-사무전문직 급여인상안(작성) 3 2 3 4 4 4" xfId="25576" xr:uid="{00000000-0005-0000-0000-0000FA630000}"/>
    <cellStyle name="년_■ 0908_사무직_이동_및_사무직_배치계획(案)-최종_★ 2010년도 사무직-사무전문직 급여인상안(작성) 3 2 3 4 4 5" xfId="25577" xr:uid="{00000000-0005-0000-0000-0000FB630000}"/>
    <cellStyle name="년_■ 0908_사무직_이동_및_사무직_배치계획(案)-최종_★ 2010년도 사무직-사무전문직 급여인상안(작성) 3 2 3 4 5" xfId="25578" xr:uid="{00000000-0005-0000-0000-0000FC630000}"/>
    <cellStyle name="년_■ 0908_사무직_이동_및_사무직_배치계획(案)-최종_★ 2010년도 사무직-사무전문직 급여인상안(작성) 3 2 3 4 6" xfId="25579" xr:uid="{00000000-0005-0000-0000-0000FD630000}"/>
    <cellStyle name="년_■ 0908_사무직_이동_및_사무직_배치계획(案)-최종_★ 2010년도 사무직-사무전문직 급여인상안(작성) 3 2 3 4 7" xfId="25580" xr:uid="{00000000-0005-0000-0000-0000FE630000}"/>
    <cellStyle name="년_■ 0908_사무직_이동_및_사무직_배치계획(案)-최종_★ 2010년도 사무직-사무전문직 급여인상안(작성) 3 2 3 4 8" xfId="25581" xr:uid="{00000000-0005-0000-0000-0000FF630000}"/>
    <cellStyle name="년_■ 0908_사무직_이동_및_사무직_배치계획(案)-최종_★ 2010년도 사무직-사무전문직 급여인상안(작성) 3 2 3 5" xfId="25582" xr:uid="{00000000-0005-0000-0000-000000640000}"/>
    <cellStyle name="년_■ 0908_사무직_이동_및_사무직_배치계획(案)-최종_★ 2010년도 사무직-사무전문직 급여인상안(작성) 3 2 3 5 2" xfId="25583" xr:uid="{00000000-0005-0000-0000-000001640000}"/>
    <cellStyle name="년_■ 0908_사무직_이동_및_사무직_배치계획(案)-최종_★ 2010년도 사무직-사무전문직 급여인상안(작성) 3 2 3 5 3" xfId="25584" xr:uid="{00000000-0005-0000-0000-000002640000}"/>
    <cellStyle name="년_■ 0908_사무직_이동_및_사무직_배치계획(案)-최종_★ 2010년도 사무직-사무전문직 급여인상안(작성) 3 2 3 5 4" xfId="25585" xr:uid="{00000000-0005-0000-0000-000003640000}"/>
    <cellStyle name="년_■ 0908_사무직_이동_및_사무직_배치계획(案)-최종_★ 2010년도 사무직-사무전문직 급여인상안(작성) 3 2 3 5 5" xfId="25586" xr:uid="{00000000-0005-0000-0000-000004640000}"/>
    <cellStyle name="년_■ 0908_사무직_이동_및_사무직_배치계획(案)-최종_★ 2010년도 사무직-사무전문직 급여인상안(작성) 3 2 3 6" xfId="25587" xr:uid="{00000000-0005-0000-0000-000005640000}"/>
    <cellStyle name="년_■ 0908_사무직_이동_및_사무직_배치계획(案)-최종_★ 2010년도 사무직-사무전문직 급여인상안(작성) 3 2 3 6 2" xfId="25588" xr:uid="{00000000-0005-0000-0000-000006640000}"/>
    <cellStyle name="년_■ 0908_사무직_이동_및_사무직_배치계획(案)-최종_★ 2010년도 사무직-사무전문직 급여인상안(작성) 3 2 3 6 3" xfId="25589" xr:uid="{00000000-0005-0000-0000-000007640000}"/>
    <cellStyle name="년_■ 0908_사무직_이동_및_사무직_배치계획(案)-최종_★ 2010년도 사무직-사무전문직 급여인상안(작성) 3 2 3 6 4" xfId="25590" xr:uid="{00000000-0005-0000-0000-000008640000}"/>
    <cellStyle name="년_■ 0908_사무직_이동_및_사무직_배치계획(案)-최종_★ 2010년도 사무직-사무전문직 급여인상안(작성) 3 2 3 6 5" xfId="25591" xr:uid="{00000000-0005-0000-0000-000009640000}"/>
    <cellStyle name="년_■ 0908_사무직_이동_및_사무직_배치계획(案)-최종_★ 2010년도 사무직-사무전문직 급여인상안(작성) 3 2 3 7" xfId="25592" xr:uid="{00000000-0005-0000-0000-00000A640000}"/>
    <cellStyle name="년_■ 0908_사무직_이동_및_사무직_배치계획(案)-최종_★ 2010년도 사무직-사무전문직 급여인상안(작성) 3 2 3 7 2" xfId="25593" xr:uid="{00000000-0005-0000-0000-00000B640000}"/>
    <cellStyle name="년_■ 0908_사무직_이동_및_사무직_배치계획(案)-최종_★ 2010년도 사무직-사무전문직 급여인상안(작성) 3 2 3 7 3" xfId="25594" xr:uid="{00000000-0005-0000-0000-00000C640000}"/>
    <cellStyle name="년_■ 0908_사무직_이동_및_사무직_배치계획(案)-최종_★ 2010년도 사무직-사무전문직 급여인상안(작성) 3 2 3 7 4" xfId="25595" xr:uid="{00000000-0005-0000-0000-00000D640000}"/>
    <cellStyle name="년_■ 0908_사무직_이동_및_사무직_배치계획(案)-최종_★ 2010년도 사무직-사무전문직 급여인상안(작성) 3 2 3 7 5" xfId="25596" xr:uid="{00000000-0005-0000-0000-00000E640000}"/>
    <cellStyle name="년_■ 0908_사무직_이동_및_사무직_배치계획(案)-최종_★ 2010년도 사무직-사무전문직 급여인상안(작성) 3 2 3 8" xfId="25597" xr:uid="{00000000-0005-0000-0000-00000F640000}"/>
    <cellStyle name="년_■ 0908_사무직_이동_및_사무직_배치계획(案)-최종_★ 2010년도 사무직-사무전문직 급여인상안(작성) 3 2 3 9" xfId="25598" xr:uid="{00000000-0005-0000-0000-000010640000}"/>
    <cellStyle name="년_■ 0908_사무직_이동_및_사무직_배치계획(案)-최종_★ 2010년도 사무직-사무전문직 급여인상안(작성) 3 2 4" xfId="25599" xr:uid="{00000000-0005-0000-0000-000011640000}"/>
    <cellStyle name="년_■ 0908_사무직_이동_및_사무직_배치계획(案)-최종_★ 2010년도 사무직-사무전문직 급여인상안(작성) 3 2 4 2" xfId="25600" xr:uid="{00000000-0005-0000-0000-000012640000}"/>
    <cellStyle name="년_■ 0908_사무직_이동_및_사무직_배치계획(案)-최종_★ 2010년도 사무직-사무전문직 급여인상안(작성) 3 2 4 2 2" xfId="25601" xr:uid="{00000000-0005-0000-0000-000013640000}"/>
    <cellStyle name="년_■ 0908_사무직_이동_및_사무직_배치계획(案)-최종_★ 2010년도 사무직-사무전문직 급여인상안(작성) 3 2 4 2 3" xfId="25602" xr:uid="{00000000-0005-0000-0000-000014640000}"/>
    <cellStyle name="년_■ 0908_사무직_이동_및_사무직_배치계획(案)-최종_★ 2010년도 사무직-사무전문직 급여인상안(작성) 3 2 4 2 4" xfId="25603" xr:uid="{00000000-0005-0000-0000-000015640000}"/>
    <cellStyle name="년_■ 0908_사무직_이동_및_사무직_배치계획(案)-최종_★ 2010년도 사무직-사무전문직 급여인상안(작성) 3 2 4 2 5" xfId="25604" xr:uid="{00000000-0005-0000-0000-000016640000}"/>
    <cellStyle name="년_■ 0908_사무직_이동_및_사무직_배치계획(案)-최종_★ 2010년도 사무직-사무전문직 급여인상안(작성) 3 2 4 3" xfId="25605" xr:uid="{00000000-0005-0000-0000-000017640000}"/>
    <cellStyle name="년_■ 0908_사무직_이동_및_사무직_배치계획(案)-최종_★ 2010년도 사무직-사무전문직 급여인상안(작성) 3 2 4 3 2" xfId="25606" xr:uid="{00000000-0005-0000-0000-000018640000}"/>
    <cellStyle name="년_■ 0908_사무직_이동_및_사무직_배치계획(案)-최종_★ 2010년도 사무직-사무전문직 급여인상안(작성) 3 2 4 3 3" xfId="25607" xr:uid="{00000000-0005-0000-0000-000019640000}"/>
    <cellStyle name="년_■ 0908_사무직_이동_및_사무직_배치계획(案)-최종_★ 2010년도 사무직-사무전문직 급여인상안(작성) 3 2 4 3 4" xfId="25608" xr:uid="{00000000-0005-0000-0000-00001A640000}"/>
    <cellStyle name="년_■ 0908_사무직_이동_및_사무직_배치계획(案)-최종_★ 2010년도 사무직-사무전문직 급여인상안(작성) 3 2 4 3 5" xfId="25609" xr:uid="{00000000-0005-0000-0000-00001B640000}"/>
    <cellStyle name="년_■ 0908_사무직_이동_및_사무직_배치계획(案)-최종_★ 2010년도 사무직-사무전문직 급여인상안(작성) 3 2 4 4" xfId="25610" xr:uid="{00000000-0005-0000-0000-00001C640000}"/>
    <cellStyle name="년_■ 0908_사무직_이동_및_사무직_배치계획(案)-최종_★ 2010년도 사무직-사무전문직 급여인상안(작성) 3 2 4 4 2" xfId="25611" xr:uid="{00000000-0005-0000-0000-00001D640000}"/>
    <cellStyle name="년_■ 0908_사무직_이동_및_사무직_배치계획(案)-최종_★ 2010년도 사무직-사무전문직 급여인상안(작성) 3 2 4 4 3" xfId="25612" xr:uid="{00000000-0005-0000-0000-00001E640000}"/>
    <cellStyle name="년_■ 0908_사무직_이동_및_사무직_배치계획(案)-최종_★ 2010년도 사무직-사무전문직 급여인상안(작성) 3 2 4 4 4" xfId="25613" xr:uid="{00000000-0005-0000-0000-00001F640000}"/>
    <cellStyle name="년_■ 0908_사무직_이동_및_사무직_배치계획(案)-최종_★ 2010년도 사무직-사무전문직 급여인상안(작성) 3 2 4 4 5" xfId="25614" xr:uid="{00000000-0005-0000-0000-000020640000}"/>
    <cellStyle name="년_■ 0908_사무직_이동_및_사무직_배치계획(案)-최종_★ 2010년도 사무직-사무전문직 급여인상안(작성) 3 2 4 5" xfId="25615" xr:uid="{00000000-0005-0000-0000-000021640000}"/>
    <cellStyle name="년_■ 0908_사무직_이동_및_사무직_배치계획(案)-최종_★ 2010년도 사무직-사무전문직 급여인상안(작성) 3 2 4 6" xfId="25616" xr:uid="{00000000-0005-0000-0000-000022640000}"/>
    <cellStyle name="년_■ 0908_사무직_이동_및_사무직_배치계획(案)-최종_★ 2010년도 사무직-사무전문직 급여인상안(작성) 3 2 4 7" xfId="25617" xr:uid="{00000000-0005-0000-0000-000023640000}"/>
    <cellStyle name="년_■ 0908_사무직_이동_및_사무직_배치계획(案)-최종_★ 2010년도 사무직-사무전문직 급여인상안(작성) 3 2 4 8" xfId="25618" xr:uid="{00000000-0005-0000-0000-000024640000}"/>
    <cellStyle name="년_■ 0908_사무직_이동_및_사무직_배치계획(案)-최종_★ 2010년도 사무직-사무전문직 급여인상안(작성) 3 2 5" xfId="25619" xr:uid="{00000000-0005-0000-0000-000025640000}"/>
    <cellStyle name="년_■ 0908_사무직_이동_및_사무직_배치계획(案)-최종_★ 2010년도 사무직-사무전문직 급여인상안(작성) 3 2 5 2" xfId="25620" xr:uid="{00000000-0005-0000-0000-000026640000}"/>
    <cellStyle name="년_■ 0908_사무직_이동_및_사무직_배치계획(案)-최종_★ 2010년도 사무직-사무전문직 급여인상안(작성) 3 2 5 2 2" xfId="25621" xr:uid="{00000000-0005-0000-0000-000027640000}"/>
    <cellStyle name="년_■ 0908_사무직_이동_및_사무직_배치계획(案)-최종_★ 2010년도 사무직-사무전문직 급여인상안(작성) 3 2 5 2 3" xfId="25622" xr:uid="{00000000-0005-0000-0000-000028640000}"/>
    <cellStyle name="년_■ 0908_사무직_이동_및_사무직_배치계획(案)-최종_★ 2010년도 사무직-사무전문직 급여인상안(작성) 3 2 5 2 4" xfId="25623" xr:uid="{00000000-0005-0000-0000-000029640000}"/>
    <cellStyle name="년_■ 0908_사무직_이동_및_사무직_배치계획(案)-최종_★ 2010년도 사무직-사무전문직 급여인상안(작성) 3 2 5 2 5" xfId="25624" xr:uid="{00000000-0005-0000-0000-00002A640000}"/>
    <cellStyle name="년_■ 0908_사무직_이동_및_사무직_배치계획(案)-최종_★ 2010년도 사무직-사무전문직 급여인상안(작성) 3 2 5 3" xfId="25625" xr:uid="{00000000-0005-0000-0000-00002B640000}"/>
    <cellStyle name="년_■ 0908_사무직_이동_및_사무직_배치계획(案)-최종_★ 2010년도 사무직-사무전문직 급여인상안(작성) 3 2 5 3 2" xfId="25626" xr:uid="{00000000-0005-0000-0000-00002C640000}"/>
    <cellStyle name="년_■ 0908_사무직_이동_및_사무직_배치계획(案)-최종_★ 2010년도 사무직-사무전문직 급여인상안(작성) 3 2 5 3 3" xfId="25627" xr:uid="{00000000-0005-0000-0000-00002D640000}"/>
    <cellStyle name="년_■ 0908_사무직_이동_및_사무직_배치계획(案)-최종_★ 2010년도 사무직-사무전문직 급여인상안(작성) 3 2 5 3 4" xfId="25628" xr:uid="{00000000-0005-0000-0000-00002E640000}"/>
    <cellStyle name="년_■ 0908_사무직_이동_및_사무직_배치계획(案)-최종_★ 2010년도 사무직-사무전문직 급여인상안(작성) 3 2 5 3 5" xfId="25629" xr:uid="{00000000-0005-0000-0000-00002F640000}"/>
    <cellStyle name="년_■ 0908_사무직_이동_및_사무직_배치계획(案)-최종_★ 2010년도 사무직-사무전문직 급여인상안(작성) 3 2 5 4" xfId="25630" xr:uid="{00000000-0005-0000-0000-000030640000}"/>
    <cellStyle name="년_■ 0908_사무직_이동_및_사무직_배치계획(案)-최종_★ 2010년도 사무직-사무전문직 급여인상안(작성) 3 2 5 4 2" xfId="25631" xr:uid="{00000000-0005-0000-0000-000031640000}"/>
    <cellStyle name="년_■ 0908_사무직_이동_및_사무직_배치계획(案)-최종_★ 2010년도 사무직-사무전문직 급여인상안(작성) 3 2 5 4 3" xfId="25632" xr:uid="{00000000-0005-0000-0000-000032640000}"/>
    <cellStyle name="년_■ 0908_사무직_이동_및_사무직_배치계획(案)-최종_★ 2010년도 사무직-사무전문직 급여인상안(작성) 3 2 5 4 4" xfId="25633" xr:uid="{00000000-0005-0000-0000-000033640000}"/>
    <cellStyle name="년_■ 0908_사무직_이동_및_사무직_배치계획(案)-최종_★ 2010년도 사무직-사무전문직 급여인상안(작성) 3 2 5 4 5" xfId="25634" xr:uid="{00000000-0005-0000-0000-000034640000}"/>
    <cellStyle name="년_■ 0908_사무직_이동_및_사무직_배치계획(案)-최종_★ 2010년도 사무직-사무전문직 급여인상안(작성) 3 2 5 5" xfId="25635" xr:uid="{00000000-0005-0000-0000-000035640000}"/>
    <cellStyle name="년_■ 0908_사무직_이동_및_사무직_배치계획(案)-최종_★ 2010년도 사무직-사무전문직 급여인상안(작성) 3 2 5 6" xfId="25636" xr:uid="{00000000-0005-0000-0000-000036640000}"/>
    <cellStyle name="년_■ 0908_사무직_이동_및_사무직_배치계획(案)-최종_★ 2010년도 사무직-사무전문직 급여인상안(작성) 3 2 5 7" xfId="25637" xr:uid="{00000000-0005-0000-0000-000037640000}"/>
    <cellStyle name="년_■ 0908_사무직_이동_및_사무직_배치계획(案)-최종_★ 2010년도 사무직-사무전문직 급여인상안(작성) 3 2 5 8" xfId="25638" xr:uid="{00000000-0005-0000-0000-000038640000}"/>
    <cellStyle name="년_■ 0908_사무직_이동_및_사무직_배치계획(案)-최종_★ 2010년도 사무직-사무전문직 급여인상안(작성) 3 2 6" xfId="25639" xr:uid="{00000000-0005-0000-0000-000039640000}"/>
    <cellStyle name="년_■ 0908_사무직_이동_및_사무직_배치계획(案)-최종_★ 2010년도 사무직-사무전문직 급여인상안(작성) 3 2 6 2" xfId="25640" xr:uid="{00000000-0005-0000-0000-00003A640000}"/>
    <cellStyle name="년_■ 0908_사무직_이동_및_사무직_배치계획(案)-최종_★ 2010년도 사무직-사무전문직 급여인상안(작성) 3 2 6 2 2" xfId="25641" xr:uid="{00000000-0005-0000-0000-00003B640000}"/>
    <cellStyle name="년_■ 0908_사무직_이동_및_사무직_배치계획(案)-최종_★ 2010년도 사무직-사무전문직 급여인상안(작성) 3 2 6 2 3" xfId="25642" xr:uid="{00000000-0005-0000-0000-00003C640000}"/>
    <cellStyle name="년_■ 0908_사무직_이동_및_사무직_배치계획(案)-최종_★ 2010년도 사무직-사무전문직 급여인상안(작성) 3 2 6 2 4" xfId="25643" xr:uid="{00000000-0005-0000-0000-00003D640000}"/>
    <cellStyle name="년_■ 0908_사무직_이동_및_사무직_배치계획(案)-최종_★ 2010년도 사무직-사무전문직 급여인상안(작성) 3 2 6 2 5" xfId="25644" xr:uid="{00000000-0005-0000-0000-00003E640000}"/>
    <cellStyle name="년_■ 0908_사무직_이동_및_사무직_배치계획(案)-최종_★ 2010년도 사무직-사무전문직 급여인상안(작성) 3 2 6 3" xfId="25645" xr:uid="{00000000-0005-0000-0000-00003F640000}"/>
    <cellStyle name="년_■ 0908_사무직_이동_및_사무직_배치계획(案)-최종_★ 2010년도 사무직-사무전문직 급여인상안(작성) 3 2 6 3 2" xfId="25646" xr:uid="{00000000-0005-0000-0000-000040640000}"/>
    <cellStyle name="년_■ 0908_사무직_이동_및_사무직_배치계획(案)-최종_★ 2010년도 사무직-사무전문직 급여인상안(작성) 3 2 6 3 3" xfId="25647" xr:uid="{00000000-0005-0000-0000-000041640000}"/>
    <cellStyle name="년_■ 0908_사무직_이동_및_사무직_배치계획(案)-최종_★ 2010년도 사무직-사무전문직 급여인상안(작성) 3 2 6 3 4" xfId="25648" xr:uid="{00000000-0005-0000-0000-000042640000}"/>
    <cellStyle name="년_■ 0908_사무직_이동_및_사무직_배치계획(案)-최종_★ 2010년도 사무직-사무전문직 급여인상안(작성) 3 2 6 3 5" xfId="25649" xr:uid="{00000000-0005-0000-0000-000043640000}"/>
    <cellStyle name="년_■ 0908_사무직_이동_및_사무직_배치계획(案)-최종_★ 2010년도 사무직-사무전문직 급여인상안(작성) 3 2 6 4" xfId="25650" xr:uid="{00000000-0005-0000-0000-000044640000}"/>
    <cellStyle name="년_■ 0908_사무직_이동_및_사무직_배치계획(案)-최종_★ 2010년도 사무직-사무전문직 급여인상안(작성) 3 2 6 4 2" xfId="25651" xr:uid="{00000000-0005-0000-0000-000045640000}"/>
    <cellStyle name="년_■ 0908_사무직_이동_및_사무직_배치계획(案)-최종_★ 2010년도 사무직-사무전문직 급여인상안(작성) 3 2 6 4 3" xfId="25652" xr:uid="{00000000-0005-0000-0000-000046640000}"/>
    <cellStyle name="년_■ 0908_사무직_이동_및_사무직_배치계획(案)-최종_★ 2010년도 사무직-사무전문직 급여인상안(작성) 3 2 6 4 4" xfId="25653" xr:uid="{00000000-0005-0000-0000-000047640000}"/>
    <cellStyle name="년_■ 0908_사무직_이동_및_사무직_배치계획(案)-최종_★ 2010년도 사무직-사무전문직 급여인상안(작성) 3 2 6 4 5" xfId="25654" xr:uid="{00000000-0005-0000-0000-000048640000}"/>
    <cellStyle name="년_■ 0908_사무직_이동_및_사무직_배치계획(案)-최종_★ 2010년도 사무직-사무전문직 급여인상안(작성) 3 2 6 5" xfId="25655" xr:uid="{00000000-0005-0000-0000-000049640000}"/>
    <cellStyle name="년_■ 0908_사무직_이동_및_사무직_배치계획(案)-최종_★ 2010년도 사무직-사무전문직 급여인상안(작성) 3 2 6 6" xfId="25656" xr:uid="{00000000-0005-0000-0000-00004A640000}"/>
    <cellStyle name="년_■ 0908_사무직_이동_및_사무직_배치계획(案)-최종_★ 2010년도 사무직-사무전문직 급여인상안(작성) 3 2 6 7" xfId="25657" xr:uid="{00000000-0005-0000-0000-00004B640000}"/>
    <cellStyle name="년_■ 0908_사무직_이동_및_사무직_배치계획(案)-최종_★ 2010년도 사무직-사무전문직 급여인상안(작성) 3 2 6 8" xfId="25658" xr:uid="{00000000-0005-0000-0000-00004C640000}"/>
    <cellStyle name="년_■ 0908_사무직_이동_및_사무직_배치계획(案)-최종_★ 2010년도 사무직-사무전문직 급여인상안(작성) 3 2 7" xfId="25659" xr:uid="{00000000-0005-0000-0000-00004D640000}"/>
    <cellStyle name="년_■ 0908_사무직_이동_및_사무직_배치계획(案)-최종_★ 2010년도 사무직-사무전문직 급여인상안(작성) 3 2 7 2" xfId="25660" xr:uid="{00000000-0005-0000-0000-00004E640000}"/>
    <cellStyle name="년_■ 0908_사무직_이동_및_사무직_배치계획(案)-최종_★ 2010년도 사무직-사무전문직 급여인상안(작성) 3 2 7 3" xfId="25661" xr:uid="{00000000-0005-0000-0000-00004F640000}"/>
    <cellStyle name="년_■ 0908_사무직_이동_및_사무직_배치계획(案)-최종_★ 2010년도 사무직-사무전문직 급여인상안(작성) 3 2 7 4" xfId="25662" xr:uid="{00000000-0005-0000-0000-000050640000}"/>
    <cellStyle name="년_■ 0908_사무직_이동_및_사무직_배치계획(案)-최종_★ 2010년도 사무직-사무전문직 급여인상안(작성) 3 2 7 5" xfId="25663" xr:uid="{00000000-0005-0000-0000-000051640000}"/>
    <cellStyle name="년_■ 0908_사무직_이동_및_사무직_배치계획(案)-최종_★ 2010년도 사무직-사무전문직 급여인상안(작성) 3 2 8" xfId="25664" xr:uid="{00000000-0005-0000-0000-000052640000}"/>
    <cellStyle name="년_■ 0908_사무직_이동_및_사무직_배치계획(案)-최종_★ 2010년도 사무직-사무전문직 급여인상안(작성) 3 2 8 2" xfId="25665" xr:uid="{00000000-0005-0000-0000-000053640000}"/>
    <cellStyle name="년_■ 0908_사무직_이동_및_사무직_배치계획(案)-최종_★ 2010년도 사무직-사무전문직 급여인상안(작성) 3 2 8 3" xfId="25666" xr:uid="{00000000-0005-0000-0000-000054640000}"/>
    <cellStyle name="년_■ 0908_사무직_이동_및_사무직_배치계획(案)-최종_★ 2010년도 사무직-사무전문직 급여인상안(작성) 3 2 8 4" xfId="25667" xr:uid="{00000000-0005-0000-0000-000055640000}"/>
    <cellStyle name="년_■ 0908_사무직_이동_및_사무직_배치계획(案)-최종_★ 2010년도 사무직-사무전문직 급여인상안(작성) 3 2 8 5" xfId="25668" xr:uid="{00000000-0005-0000-0000-000056640000}"/>
    <cellStyle name="년_■ 0908_사무직_이동_및_사무직_배치계획(案)-최종_★ 2010년도 사무직-사무전문직 급여인상안(작성) 3 2 9" xfId="25669" xr:uid="{00000000-0005-0000-0000-000057640000}"/>
    <cellStyle name="년_■ 0908_사무직_이동_및_사무직_배치계획(案)-최종_★ 2010년도 사무직-사무전문직 급여인상안(작성) 3 2 9 2" xfId="25670" xr:uid="{00000000-0005-0000-0000-000058640000}"/>
    <cellStyle name="년_■ 0908_사무직_이동_및_사무직_배치계획(案)-최종_★ 2010년도 사무직-사무전문직 급여인상안(작성) 3 2 9 3" xfId="25671" xr:uid="{00000000-0005-0000-0000-000059640000}"/>
    <cellStyle name="년_■ 0908_사무직_이동_및_사무직_배치계획(案)-최종_★ 2010년도 사무직-사무전문직 급여인상안(작성) 3 2 9 4" xfId="25672" xr:uid="{00000000-0005-0000-0000-00005A640000}"/>
    <cellStyle name="년_■ 0908_사무직_이동_및_사무직_배치계획(案)-최종_★ 2010년도 사무직-사무전문직 급여인상안(작성) 3 2 9 5" xfId="25673" xr:uid="{00000000-0005-0000-0000-00005B640000}"/>
    <cellStyle name="년_■ 0908_사무직_이동_및_사무직_배치계획(案)-최종_★ 2010년도 사무직-사무전문직 급여인상안(작성) 3 3" xfId="25674" xr:uid="{00000000-0005-0000-0000-00005C640000}"/>
    <cellStyle name="년_■ 0908_사무직_이동_및_사무직_배치계획(案)-최종_★ 2010년도 사무직-사무전문직 급여인상안(작성) 3 3 10" xfId="25675" xr:uid="{00000000-0005-0000-0000-00005D640000}"/>
    <cellStyle name="년_■ 0908_사무직_이동_및_사무직_배치계획(案)-최종_★ 2010년도 사무직-사무전문직 급여인상안(작성) 3 3 11" xfId="25676" xr:uid="{00000000-0005-0000-0000-00005E640000}"/>
    <cellStyle name="년_■ 0908_사무직_이동_및_사무직_배치계획(案)-최종_★ 2010년도 사무직-사무전문직 급여인상안(작성) 3 3 2" xfId="25677" xr:uid="{00000000-0005-0000-0000-00005F640000}"/>
    <cellStyle name="년_■ 0908_사무직_이동_및_사무직_배치계획(案)-최종_★ 2010년도 사무직-사무전문직 급여인상안(작성) 3 3 2 2" xfId="25678" xr:uid="{00000000-0005-0000-0000-000060640000}"/>
    <cellStyle name="년_■ 0908_사무직_이동_및_사무직_배치계획(案)-최종_★ 2010년도 사무직-사무전문직 급여인상안(작성) 3 3 2 2 2" xfId="25679" xr:uid="{00000000-0005-0000-0000-000061640000}"/>
    <cellStyle name="년_■ 0908_사무직_이동_및_사무직_배치계획(案)-최종_★ 2010년도 사무직-사무전문직 급여인상안(작성) 3 3 2 2 3" xfId="25680" xr:uid="{00000000-0005-0000-0000-000062640000}"/>
    <cellStyle name="년_■ 0908_사무직_이동_및_사무직_배치계획(案)-최종_★ 2010년도 사무직-사무전문직 급여인상안(작성) 3 3 2 2 4" xfId="25681" xr:uid="{00000000-0005-0000-0000-000063640000}"/>
    <cellStyle name="년_■ 0908_사무직_이동_및_사무직_배치계획(案)-최종_★ 2010년도 사무직-사무전문직 급여인상안(작성) 3 3 2 2 5" xfId="25682" xr:uid="{00000000-0005-0000-0000-000064640000}"/>
    <cellStyle name="년_■ 0908_사무직_이동_및_사무직_배치계획(案)-최종_★ 2010년도 사무직-사무전문직 급여인상안(작성) 3 3 2 3" xfId="25683" xr:uid="{00000000-0005-0000-0000-000065640000}"/>
    <cellStyle name="년_■ 0908_사무직_이동_및_사무직_배치계획(案)-최종_★ 2010년도 사무직-사무전문직 급여인상안(작성) 3 3 2 3 2" xfId="25684" xr:uid="{00000000-0005-0000-0000-000066640000}"/>
    <cellStyle name="년_■ 0908_사무직_이동_및_사무직_배치계획(案)-최종_★ 2010년도 사무직-사무전문직 급여인상안(작성) 3 3 2 3 3" xfId="25685" xr:uid="{00000000-0005-0000-0000-000067640000}"/>
    <cellStyle name="년_■ 0908_사무직_이동_및_사무직_배치계획(案)-최종_★ 2010년도 사무직-사무전문직 급여인상안(작성) 3 3 2 3 4" xfId="25686" xr:uid="{00000000-0005-0000-0000-000068640000}"/>
    <cellStyle name="년_■ 0908_사무직_이동_및_사무직_배치계획(案)-최종_★ 2010년도 사무직-사무전문직 급여인상안(작성) 3 3 2 3 5" xfId="25687" xr:uid="{00000000-0005-0000-0000-000069640000}"/>
    <cellStyle name="년_■ 0908_사무직_이동_및_사무직_배치계획(案)-최종_★ 2010년도 사무직-사무전문직 급여인상안(작성) 3 3 2 4" xfId="25688" xr:uid="{00000000-0005-0000-0000-00006A640000}"/>
    <cellStyle name="년_■ 0908_사무직_이동_및_사무직_배치계획(案)-최종_★ 2010년도 사무직-사무전문직 급여인상안(작성) 3 3 2 4 2" xfId="25689" xr:uid="{00000000-0005-0000-0000-00006B640000}"/>
    <cellStyle name="년_■ 0908_사무직_이동_및_사무직_배치계획(案)-최종_★ 2010년도 사무직-사무전문직 급여인상안(작성) 3 3 2 4 3" xfId="25690" xr:uid="{00000000-0005-0000-0000-00006C640000}"/>
    <cellStyle name="년_■ 0908_사무직_이동_및_사무직_배치계획(案)-최종_★ 2010년도 사무직-사무전문직 급여인상안(작성) 3 3 2 4 4" xfId="25691" xr:uid="{00000000-0005-0000-0000-00006D640000}"/>
    <cellStyle name="년_■ 0908_사무직_이동_및_사무직_배치계획(案)-최종_★ 2010년도 사무직-사무전문직 급여인상안(작성) 3 3 2 4 5" xfId="25692" xr:uid="{00000000-0005-0000-0000-00006E640000}"/>
    <cellStyle name="년_■ 0908_사무직_이동_및_사무직_배치계획(案)-최종_★ 2010년도 사무직-사무전문직 급여인상안(작성) 3 3 2 5" xfId="25693" xr:uid="{00000000-0005-0000-0000-00006F640000}"/>
    <cellStyle name="년_■ 0908_사무직_이동_및_사무직_배치계획(案)-최종_★ 2010년도 사무직-사무전문직 급여인상안(작성) 3 3 2 6" xfId="25694" xr:uid="{00000000-0005-0000-0000-000070640000}"/>
    <cellStyle name="년_■ 0908_사무직_이동_및_사무직_배치계획(案)-최종_★ 2010년도 사무직-사무전문직 급여인상안(작성) 3 3 2 7" xfId="25695" xr:uid="{00000000-0005-0000-0000-000071640000}"/>
    <cellStyle name="년_■ 0908_사무직_이동_및_사무직_배치계획(案)-최종_★ 2010년도 사무직-사무전문직 급여인상안(작성) 3 3 2 8" xfId="25696" xr:uid="{00000000-0005-0000-0000-000072640000}"/>
    <cellStyle name="년_■ 0908_사무직_이동_및_사무직_배치계획(案)-최종_★ 2010년도 사무직-사무전문직 급여인상안(작성) 3 3 3" xfId="25697" xr:uid="{00000000-0005-0000-0000-000073640000}"/>
    <cellStyle name="년_■ 0908_사무직_이동_및_사무직_배치계획(案)-최종_★ 2010년도 사무직-사무전문직 급여인상안(작성) 3 3 3 2" xfId="25698" xr:uid="{00000000-0005-0000-0000-000074640000}"/>
    <cellStyle name="년_■ 0908_사무직_이동_및_사무직_배치계획(案)-최종_★ 2010년도 사무직-사무전문직 급여인상안(작성) 3 3 3 2 2" xfId="25699" xr:uid="{00000000-0005-0000-0000-000075640000}"/>
    <cellStyle name="년_■ 0908_사무직_이동_및_사무직_배치계획(案)-최종_★ 2010년도 사무직-사무전문직 급여인상안(작성) 3 3 3 2 3" xfId="25700" xr:uid="{00000000-0005-0000-0000-000076640000}"/>
    <cellStyle name="년_■ 0908_사무직_이동_및_사무직_배치계획(案)-최종_★ 2010년도 사무직-사무전문직 급여인상안(작성) 3 3 3 2 4" xfId="25701" xr:uid="{00000000-0005-0000-0000-000077640000}"/>
    <cellStyle name="년_■ 0908_사무직_이동_및_사무직_배치계획(案)-최종_★ 2010년도 사무직-사무전문직 급여인상안(작성) 3 3 3 2 5" xfId="25702" xr:uid="{00000000-0005-0000-0000-000078640000}"/>
    <cellStyle name="년_■ 0908_사무직_이동_및_사무직_배치계획(案)-최종_★ 2010년도 사무직-사무전문직 급여인상안(작성) 3 3 3 3" xfId="25703" xr:uid="{00000000-0005-0000-0000-000079640000}"/>
    <cellStyle name="년_■ 0908_사무직_이동_및_사무직_배치계획(案)-최종_★ 2010년도 사무직-사무전문직 급여인상안(작성) 3 3 3 3 2" xfId="25704" xr:uid="{00000000-0005-0000-0000-00007A640000}"/>
    <cellStyle name="년_■ 0908_사무직_이동_및_사무직_배치계획(案)-최종_★ 2010년도 사무직-사무전문직 급여인상안(작성) 3 3 3 3 3" xfId="25705" xr:uid="{00000000-0005-0000-0000-00007B640000}"/>
    <cellStyle name="년_■ 0908_사무직_이동_및_사무직_배치계획(案)-최종_★ 2010년도 사무직-사무전문직 급여인상안(작성) 3 3 3 3 4" xfId="25706" xr:uid="{00000000-0005-0000-0000-00007C640000}"/>
    <cellStyle name="년_■ 0908_사무직_이동_및_사무직_배치계획(案)-최종_★ 2010년도 사무직-사무전문직 급여인상안(작성) 3 3 3 3 5" xfId="25707" xr:uid="{00000000-0005-0000-0000-00007D640000}"/>
    <cellStyle name="년_■ 0908_사무직_이동_및_사무직_배치계획(案)-최종_★ 2010년도 사무직-사무전문직 급여인상안(작성) 3 3 3 4" xfId="25708" xr:uid="{00000000-0005-0000-0000-00007E640000}"/>
    <cellStyle name="년_■ 0908_사무직_이동_및_사무직_배치계획(案)-최종_★ 2010년도 사무직-사무전문직 급여인상안(작성) 3 3 3 4 2" xfId="25709" xr:uid="{00000000-0005-0000-0000-00007F640000}"/>
    <cellStyle name="년_■ 0908_사무직_이동_및_사무직_배치계획(案)-최종_★ 2010년도 사무직-사무전문직 급여인상안(작성) 3 3 3 4 3" xfId="25710" xr:uid="{00000000-0005-0000-0000-000080640000}"/>
    <cellStyle name="년_■ 0908_사무직_이동_및_사무직_배치계획(案)-최종_★ 2010년도 사무직-사무전문직 급여인상안(작성) 3 3 3 4 4" xfId="25711" xr:uid="{00000000-0005-0000-0000-000081640000}"/>
    <cellStyle name="년_■ 0908_사무직_이동_및_사무직_배치계획(案)-최종_★ 2010년도 사무직-사무전문직 급여인상안(작성) 3 3 3 4 5" xfId="25712" xr:uid="{00000000-0005-0000-0000-000082640000}"/>
    <cellStyle name="년_■ 0908_사무직_이동_및_사무직_배치계획(案)-최종_★ 2010년도 사무직-사무전문직 급여인상안(작성) 3 3 3 5" xfId="25713" xr:uid="{00000000-0005-0000-0000-000083640000}"/>
    <cellStyle name="년_■ 0908_사무직_이동_및_사무직_배치계획(案)-최종_★ 2010년도 사무직-사무전문직 급여인상안(작성) 3 3 3 6" xfId="25714" xr:uid="{00000000-0005-0000-0000-000084640000}"/>
    <cellStyle name="년_■ 0908_사무직_이동_및_사무직_배치계획(案)-최종_★ 2010년도 사무직-사무전문직 급여인상안(작성) 3 3 3 7" xfId="25715" xr:uid="{00000000-0005-0000-0000-000085640000}"/>
    <cellStyle name="년_■ 0908_사무직_이동_및_사무직_배치계획(案)-최종_★ 2010년도 사무직-사무전문직 급여인상안(작성) 3 3 3 8" xfId="25716" xr:uid="{00000000-0005-0000-0000-000086640000}"/>
    <cellStyle name="년_■ 0908_사무직_이동_및_사무직_배치계획(案)-최종_★ 2010년도 사무직-사무전문직 급여인상안(작성) 3 3 4" xfId="25717" xr:uid="{00000000-0005-0000-0000-000087640000}"/>
    <cellStyle name="년_■ 0908_사무직_이동_및_사무직_배치계획(案)-최종_★ 2010년도 사무직-사무전문직 급여인상안(작성) 3 3 4 2" xfId="25718" xr:uid="{00000000-0005-0000-0000-000088640000}"/>
    <cellStyle name="년_■ 0908_사무직_이동_및_사무직_배치계획(案)-최종_★ 2010년도 사무직-사무전문직 급여인상안(작성) 3 3 4 2 2" xfId="25719" xr:uid="{00000000-0005-0000-0000-000089640000}"/>
    <cellStyle name="년_■ 0908_사무직_이동_및_사무직_배치계획(案)-최종_★ 2010년도 사무직-사무전문직 급여인상안(작성) 3 3 4 2 3" xfId="25720" xr:uid="{00000000-0005-0000-0000-00008A640000}"/>
    <cellStyle name="년_■ 0908_사무직_이동_및_사무직_배치계획(案)-최종_★ 2010년도 사무직-사무전문직 급여인상안(작성) 3 3 4 2 4" xfId="25721" xr:uid="{00000000-0005-0000-0000-00008B640000}"/>
    <cellStyle name="년_■ 0908_사무직_이동_및_사무직_배치계획(案)-최종_★ 2010년도 사무직-사무전문직 급여인상안(작성) 3 3 4 2 5" xfId="25722" xr:uid="{00000000-0005-0000-0000-00008C640000}"/>
    <cellStyle name="년_■ 0908_사무직_이동_및_사무직_배치계획(案)-최종_★ 2010년도 사무직-사무전문직 급여인상안(작성) 3 3 4 3" xfId="25723" xr:uid="{00000000-0005-0000-0000-00008D640000}"/>
    <cellStyle name="년_■ 0908_사무직_이동_및_사무직_배치계획(案)-최종_★ 2010년도 사무직-사무전문직 급여인상안(작성) 3 3 4 3 2" xfId="25724" xr:uid="{00000000-0005-0000-0000-00008E640000}"/>
    <cellStyle name="년_■ 0908_사무직_이동_및_사무직_배치계획(案)-최종_★ 2010년도 사무직-사무전문직 급여인상안(작성) 3 3 4 3 3" xfId="25725" xr:uid="{00000000-0005-0000-0000-00008F640000}"/>
    <cellStyle name="년_■ 0908_사무직_이동_및_사무직_배치계획(案)-최종_★ 2010년도 사무직-사무전문직 급여인상안(작성) 3 3 4 3 4" xfId="25726" xr:uid="{00000000-0005-0000-0000-000090640000}"/>
    <cellStyle name="년_■ 0908_사무직_이동_및_사무직_배치계획(案)-최종_★ 2010년도 사무직-사무전문직 급여인상안(작성) 3 3 4 3 5" xfId="25727" xr:uid="{00000000-0005-0000-0000-000091640000}"/>
    <cellStyle name="년_■ 0908_사무직_이동_및_사무직_배치계획(案)-최종_★ 2010년도 사무직-사무전문직 급여인상안(작성) 3 3 4 4" xfId="25728" xr:uid="{00000000-0005-0000-0000-000092640000}"/>
    <cellStyle name="년_■ 0908_사무직_이동_및_사무직_배치계획(案)-최종_★ 2010년도 사무직-사무전문직 급여인상안(작성) 3 3 4 4 2" xfId="25729" xr:uid="{00000000-0005-0000-0000-000093640000}"/>
    <cellStyle name="년_■ 0908_사무직_이동_및_사무직_배치계획(案)-최종_★ 2010년도 사무직-사무전문직 급여인상안(작성) 3 3 4 4 3" xfId="25730" xr:uid="{00000000-0005-0000-0000-000094640000}"/>
    <cellStyle name="년_■ 0908_사무직_이동_및_사무직_배치계획(案)-최종_★ 2010년도 사무직-사무전문직 급여인상안(작성) 3 3 4 4 4" xfId="25731" xr:uid="{00000000-0005-0000-0000-000095640000}"/>
    <cellStyle name="년_■ 0908_사무직_이동_및_사무직_배치계획(案)-최종_★ 2010년도 사무직-사무전문직 급여인상안(작성) 3 3 4 4 5" xfId="25732" xr:uid="{00000000-0005-0000-0000-000096640000}"/>
    <cellStyle name="년_■ 0908_사무직_이동_및_사무직_배치계획(案)-최종_★ 2010년도 사무직-사무전문직 급여인상안(작성) 3 3 4 5" xfId="25733" xr:uid="{00000000-0005-0000-0000-000097640000}"/>
    <cellStyle name="년_■ 0908_사무직_이동_및_사무직_배치계획(案)-최종_★ 2010년도 사무직-사무전문직 급여인상안(작성) 3 3 4 6" xfId="25734" xr:uid="{00000000-0005-0000-0000-000098640000}"/>
    <cellStyle name="년_■ 0908_사무직_이동_및_사무직_배치계획(案)-최종_★ 2010년도 사무직-사무전문직 급여인상안(작성) 3 3 4 7" xfId="25735" xr:uid="{00000000-0005-0000-0000-000099640000}"/>
    <cellStyle name="년_■ 0908_사무직_이동_및_사무직_배치계획(案)-최종_★ 2010년도 사무직-사무전문직 급여인상안(작성) 3 3 4 8" xfId="25736" xr:uid="{00000000-0005-0000-0000-00009A640000}"/>
    <cellStyle name="년_■ 0908_사무직_이동_및_사무직_배치계획(案)-최종_★ 2010년도 사무직-사무전문직 급여인상안(작성) 3 3 5" xfId="25737" xr:uid="{00000000-0005-0000-0000-00009B640000}"/>
    <cellStyle name="년_■ 0908_사무직_이동_및_사무직_배치계획(案)-최종_★ 2010년도 사무직-사무전문직 급여인상안(작성) 3 3 5 2" xfId="25738" xr:uid="{00000000-0005-0000-0000-00009C640000}"/>
    <cellStyle name="년_■ 0908_사무직_이동_및_사무직_배치계획(案)-최종_★ 2010년도 사무직-사무전문직 급여인상안(작성) 3 3 5 3" xfId="25739" xr:uid="{00000000-0005-0000-0000-00009D640000}"/>
    <cellStyle name="년_■ 0908_사무직_이동_및_사무직_배치계획(案)-최종_★ 2010년도 사무직-사무전문직 급여인상안(작성) 3 3 5 4" xfId="25740" xr:uid="{00000000-0005-0000-0000-00009E640000}"/>
    <cellStyle name="년_■ 0908_사무직_이동_및_사무직_배치계획(案)-최종_★ 2010년도 사무직-사무전문직 급여인상안(작성) 3 3 5 5" xfId="25741" xr:uid="{00000000-0005-0000-0000-00009F640000}"/>
    <cellStyle name="년_■ 0908_사무직_이동_및_사무직_배치계획(案)-최종_★ 2010년도 사무직-사무전문직 급여인상안(작성) 3 3 6" xfId="25742" xr:uid="{00000000-0005-0000-0000-0000A0640000}"/>
    <cellStyle name="년_■ 0908_사무직_이동_및_사무직_배치계획(案)-최종_★ 2010년도 사무직-사무전문직 급여인상안(작성) 3 3 6 2" xfId="25743" xr:uid="{00000000-0005-0000-0000-0000A1640000}"/>
    <cellStyle name="년_■ 0908_사무직_이동_및_사무직_배치계획(案)-최종_★ 2010년도 사무직-사무전문직 급여인상안(작성) 3 3 6 3" xfId="25744" xr:uid="{00000000-0005-0000-0000-0000A2640000}"/>
    <cellStyle name="년_■ 0908_사무직_이동_및_사무직_배치계획(案)-최종_★ 2010년도 사무직-사무전문직 급여인상안(작성) 3 3 6 4" xfId="25745" xr:uid="{00000000-0005-0000-0000-0000A3640000}"/>
    <cellStyle name="년_■ 0908_사무직_이동_및_사무직_배치계획(案)-최종_★ 2010년도 사무직-사무전문직 급여인상안(작성) 3 3 6 5" xfId="25746" xr:uid="{00000000-0005-0000-0000-0000A4640000}"/>
    <cellStyle name="년_■ 0908_사무직_이동_및_사무직_배치계획(案)-최종_★ 2010년도 사무직-사무전문직 급여인상안(작성) 3 3 7" xfId="25747" xr:uid="{00000000-0005-0000-0000-0000A5640000}"/>
    <cellStyle name="년_■ 0908_사무직_이동_및_사무직_배치계획(案)-최종_★ 2010년도 사무직-사무전문직 급여인상안(작성) 3 3 7 2" xfId="25748" xr:uid="{00000000-0005-0000-0000-0000A6640000}"/>
    <cellStyle name="년_■ 0908_사무직_이동_및_사무직_배치계획(案)-최종_★ 2010년도 사무직-사무전문직 급여인상안(작성) 3 3 7 3" xfId="25749" xr:uid="{00000000-0005-0000-0000-0000A7640000}"/>
    <cellStyle name="년_■ 0908_사무직_이동_및_사무직_배치계획(案)-최종_★ 2010년도 사무직-사무전문직 급여인상안(작성) 3 3 7 4" xfId="25750" xr:uid="{00000000-0005-0000-0000-0000A8640000}"/>
    <cellStyle name="년_■ 0908_사무직_이동_및_사무직_배치계획(案)-최종_★ 2010년도 사무직-사무전문직 급여인상안(작성) 3 3 7 5" xfId="25751" xr:uid="{00000000-0005-0000-0000-0000A9640000}"/>
    <cellStyle name="년_■ 0908_사무직_이동_및_사무직_배치계획(案)-최종_★ 2010년도 사무직-사무전문직 급여인상안(작성) 3 3 8" xfId="25752" xr:uid="{00000000-0005-0000-0000-0000AA640000}"/>
    <cellStyle name="년_■ 0908_사무직_이동_및_사무직_배치계획(案)-최종_★ 2010년도 사무직-사무전문직 급여인상안(작성) 3 3 9" xfId="25753" xr:uid="{00000000-0005-0000-0000-0000AB640000}"/>
    <cellStyle name="년_■ 0908_사무직_이동_및_사무직_배치계획(案)-최종_★ 2010년도 사무직-사무전문직 급여인상안(작성) 3 4" xfId="25754" xr:uid="{00000000-0005-0000-0000-0000AC640000}"/>
    <cellStyle name="년_■ 0908_사무직_이동_및_사무직_배치계획(案)-최종_★ 2010년도 사무직-사무전문직 급여인상안(작성) 3 4 10" xfId="25755" xr:uid="{00000000-0005-0000-0000-0000AD640000}"/>
    <cellStyle name="년_■ 0908_사무직_이동_및_사무직_배치계획(案)-최종_★ 2010년도 사무직-사무전문직 급여인상안(작성) 3 4 11" xfId="25756" xr:uid="{00000000-0005-0000-0000-0000AE640000}"/>
    <cellStyle name="년_■ 0908_사무직_이동_및_사무직_배치계획(案)-최종_★ 2010년도 사무직-사무전문직 급여인상안(작성) 3 4 2" xfId="25757" xr:uid="{00000000-0005-0000-0000-0000AF640000}"/>
    <cellStyle name="년_■ 0908_사무직_이동_및_사무직_배치계획(案)-최종_★ 2010년도 사무직-사무전문직 급여인상안(작성) 3 4 2 2" xfId="25758" xr:uid="{00000000-0005-0000-0000-0000B0640000}"/>
    <cellStyle name="년_■ 0908_사무직_이동_및_사무직_배치계획(案)-최종_★ 2010년도 사무직-사무전문직 급여인상안(작성) 3 4 2 2 2" xfId="25759" xr:uid="{00000000-0005-0000-0000-0000B1640000}"/>
    <cellStyle name="년_■ 0908_사무직_이동_및_사무직_배치계획(案)-최종_★ 2010년도 사무직-사무전문직 급여인상안(작성) 3 4 2 2 3" xfId="25760" xr:uid="{00000000-0005-0000-0000-0000B2640000}"/>
    <cellStyle name="년_■ 0908_사무직_이동_및_사무직_배치계획(案)-최종_★ 2010년도 사무직-사무전문직 급여인상안(작성) 3 4 2 2 4" xfId="25761" xr:uid="{00000000-0005-0000-0000-0000B3640000}"/>
    <cellStyle name="년_■ 0908_사무직_이동_및_사무직_배치계획(案)-최종_★ 2010년도 사무직-사무전문직 급여인상안(작성) 3 4 2 2 5" xfId="25762" xr:uid="{00000000-0005-0000-0000-0000B4640000}"/>
    <cellStyle name="년_■ 0908_사무직_이동_및_사무직_배치계획(案)-최종_★ 2010년도 사무직-사무전문직 급여인상안(작성) 3 4 2 3" xfId="25763" xr:uid="{00000000-0005-0000-0000-0000B5640000}"/>
    <cellStyle name="년_■ 0908_사무직_이동_및_사무직_배치계획(案)-최종_★ 2010년도 사무직-사무전문직 급여인상안(작성) 3 4 2 3 2" xfId="25764" xr:uid="{00000000-0005-0000-0000-0000B6640000}"/>
    <cellStyle name="년_■ 0908_사무직_이동_및_사무직_배치계획(案)-최종_★ 2010년도 사무직-사무전문직 급여인상안(작성) 3 4 2 3 3" xfId="25765" xr:uid="{00000000-0005-0000-0000-0000B7640000}"/>
    <cellStyle name="년_■ 0908_사무직_이동_및_사무직_배치계획(案)-최종_★ 2010년도 사무직-사무전문직 급여인상안(작성) 3 4 2 3 4" xfId="25766" xr:uid="{00000000-0005-0000-0000-0000B8640000}"/>
    <cellStyle name="년_■ 0908_사무직_이동_및_사무직_배치계획(案)-최종_★ 2010년도 사무직-사무전문직 급여인상안(작성) 3 4 2 3 5" xfId="25767" xr:uid="{00000000-0005-0000-0000-0000B9640000}"/>
    <cellStyle name="년_■ 0908_사무직_이동_및_사무직_배치계획(案)-최종_★ 2010년도 사무직-사무전문직 급여인상안(작성) 3 4 2 4" xfId="25768" xr:uid="{00000000-0005-0000-0000-0000BA640000}"/>
    <cellStyle name="년_■ 0908_사무직_이동_및_사무직_배치계획(案)-최종_★ 2010년도 사무직-사무전문직 급여인상안(작성) 3 4 2 4 2" xfId="25769" xr:uid="{00000000-0005-0000-0000-0000BB640000}"/>
    <cellStyle name="년_■ 0908_사무직_이동_및_사무직_배치계획(案)-최종_★ 2010년도 사무직-사무전문직 급여인상안(작성) 3 4 2 4 3" xfId="25770" xr:uid="{00000000-0005-0000-0000-0000BC640000}"/>
    <cellStyle name="년_■ 0908_사무직_이동_및_사무직_배치계획(案)-최종_★ 2010년도 사무직-사무전문직 급여인상안(작성) 3 4 2 4 4" xfId="25771" xr:uid="{00000000-0005-0000-0000-0000BD640000}"/>
    <cellStyle name="년_■ 0908_사무직_이동_및_사무직_배치계획(案)-최종_★ 2010년도 사무직-사무전문직 급여인상안(작성) 3 4 2 4 5" xfId="25772" xr:uid="{00000000-0005-0000-0000-0000BE640000}"/>
    <cellStyle name="년_■ 0908_사무직_이동_및_사무직_배치계획(案)-최종_★ 2010년도 사무직-사무전문직 급여인상안(작성) 3 4 2 5" xfId="25773" xr:uid="{00000000-0005-0000-0000-0000BF640000}"/>
    <cellStyle name="년_■ 0908_사무직_이동_및_사무직_배치계획(案)-최종_★ 2010년도 사무직-사무전문직 급여인상안(작성) 3 4 2 6" xfId="25774" xr:uid="{00000000-0005-0000-0000-0000C0640000}"/>
    <cellStyle name="년_■ 0908_사무직_이동_및_사무직_배치계획(案)-최종_★ 2010년도 사무직-사무전문직 급여인상안(작성) 3 4 2 7" xfId="25775" xr:uid="{00000000-0005-0000-0000-0000C1640000}"/>
    <cellStyle name="년_■ 0908_사무직_이동_및_사무직_배치계획(案)-최종_★ 2010년도 사무직-사무전문직 급여인상안(작성) 3 4 2 8" xfId="25776" xr:uid="{00000000-0005-0000-0000-0000C2640000}"/>
    <cellStyle name="년_■ 0908_사무직_이동_및_사무직_배치계획(案)-최종_★ 2010년도 사무직-사무전문직 급여인상안(작성) 3 4 3" xfId="25777" xr:uid="{00000000-0005-0000-0000-0000C3640000}"/>
    <cellStyle name="년_■ 0908_사무직_이동_및_사무직_배치계획(案)-최종_★ 2010년도 사무직-사무전문직 급여인상안(작성) 3 4 3 2" xfId="25778" xr:uid="{00000000-0005-0000-0000-0000C4640000}"/>
    <cellStyle name="년_■ 0908_사무직_이동_및_사무직_배치계획(案)-최종_★ 2010년도 사무직-사무전문직 급여인상안(작성) 3 4 3 2 2" xfId="25779" xr:uid="{00000000-0005-0000-0000-0000C5640000}"/>
    <cellStyle name="년_■ 0908_사무직_이동_및_사무직_배치계획(案)-최종_★ 2010년도 사무직-사무전문직 급여인상안(작성) 3 4 3 2 3" xfId="25780" xr:uid="{00000000-0005-0000-0000-0000C6640000}"/>
    <cellStyle name="년_■ 0908_사무직_이동_및_사무직_배치계획(案)-최종_★ 2010년도 사무직-사무전문직 급여인상안(작성) 3 4 3 2 4" xfId="25781" xr:uid="{00000000-0005-0000-0000-0000C7640000}"/>
    <cellStyle name="년_■ 0908_사무직_이동_및_사무직_배치계획(案)-최종_★ 2010년도 사무직-사무전문직 급여인상안(작성) 3 4 3 2 5" xfId="25782" xr:uid="{00000000-0005-0000-0000-0000C8640000}"/>
    <cellStyle name="년_■ 0908_사무직_이동_및_사무직_배치계획(案)-최종_★ 2010년도 사무직-사무전문직 급여인상안(작성) 3 4 3 3" xfId="25783" xr:uid="{00000000-0005-0000-0000-0000C9640000}"/>
    <cellStyle name="년_■ 0908_사무직_이동_및_사무직_배치계획(案)-최종_★ 2010년도 사무직-사무전문직 급여인상안(작성) 3 4 3 3 2" xfId="25784" xr:uid="{00000000-0005-0000-0000-0000CA640000}"/>
    <cellStyle name="년_■ 0908_사무직_이동_및_사무직_배치계획(案)-최종_★ 2010년도 사무직-사무전문직 급여인상안(작성) 3 4 3 3 3" xfId="25785" xr:uid="{00000000-0005-0000-0000-0000CB640000}"/>
    <cellStyle name="년_■ 0908_사무직_이동_및_사무직_배치계획(案)-최종_★ 2010년도 사무직-사무전문직 급여인상안(작성) 3 4 3 3 4" xfId="25786" xr:uid="{00000000-0005-0000-0000-0000CC640000}"/>
    <cellStyle name="년_■ 0908_사무직_이동_및_사무직_배치계획(案)-최종_★ 2010년도 사무직-사무전문직 급여인상안(작성) 3 4 3 3 5" xfId="25787" xr:uid="{00000000-0005-0000-0000-0000CD640000}"/>
    <cellStyle name="년_■ 0908_사무직_이동_및_사무직_배치계획(案)-최종_★ 2010년도 사무직-사무전문직 급여인상안(작성) 3 4 3 4" xfId="25788" xr:uid="{00000000-0005-0000-0000-0000CE640000}"/>
    <cellStyle name="년_■ 0908_사무직_이동_및_사무직_배치계획(案)-최종_★ 2010년도 사무직-사무전문직 급여인상안(작성) 3 4 3 4 2" xfId="25789" xr:uid="{00000000-0005-0000-0000-0000CF640000}"/>
    <cellStyle name="년_■ 0908_사무직_이동_및_사무직_배치계획(案)-최종_★ 2010년도 사무직-사무전문직 급여인상안(작성) 3 4 3 4 3" xfId="25790" xr:uid="{00000000-0005-0000-0000-0000D0640000}"/>
    <cellStyle name="년_■ 0908_사무직_이동_및_사무직_배치계획(案)-최종_★ 2010년도 사무직-사무전문직 급여인상안(작성) 3 4 3 4 4" xfId="25791" xr:uid="{00000000-0005-0000-0000-0000D1640000}"/>
    <cellStyle name="년_■ 0908_사무직_이동_및_사무직_배치계획(案)-최종_★ 2010년도 사무직-사무전문직 급여인상안(작성) 3 4 3 4 5" xfId="25792" xr:uid="{00000000-0005-0000-0000-0000D2640000}"/>
    <cellStyle name="년_■ 0908_사무직_이동_및_사무직_배치계획(案)-최종_★ 2010년도 사무직-사무전문직 급여인상안(작성) 3 4 3 5" xfId="25793" xr:uid="{00000000-0005-0000-0000-0000D3640000}"/>
    <cellStyle name="년_■ 0908_사무직_이동_및_사무직_배치계획(案)-최종_★ 2010년도 사무직-사무전문직 급여인상안(작성) 3 4 3 6" xfId="25794" xr:uid="{00000000-0005-0000-0000-0000D4640000}"/>
    <cellStyle name="년_■ 0908_사무직_이동_및_사무직_배치계획(案)-최종_★ 2010년도 사무직-사무전문직 급여인상안(작성) 3 4 3 7" xfId="25795" xr:uid="{00000000-0005-0000-0000-0000D5640000}"/>
    <cellStyle name="년_■ 0908_사무직_이동_및_사무직_배치계획(案)-최종_★ 2010년도 사무직-사무전문직 급여인상안(작성) 3 4 3 8" xfId="25796" xr:uid="{00000000-0005-0000-0000-0000D6640000}"/>
    <cellStyle name="년_■ 0908_사무직_이동_및_사무직_배치계획(案)-최종_★ 2010년도 사무직-사무전문직 급여인상안(작성) 3 4 4" xfId="25797" xr:uid="{00000000-0005-0000-0000-0000D7640000}"/>
    <cellStyle name="년_■ 0908_사무직_이동_및_사무직_배치계획(案)-최종_★ 2010년도 사무직-사무전문직 급여인상안(작성) 3 4 4 2" xfId="25798" xr:uid="{00000000-0005-0000-0000-0000D8640000}"/>
    <cellStyle name="년_■ 0908_사무직_이동_및_사무직_배치계획(案)-최종_★ 2010년도 사무직-사무전문직 급여인상안(작성) 3 4 4 2 2" xfId="25799" xr:uid="{00000000-0005-0000-0000-0000D9640000}"/>
    <cellStyle name="년_■ 0908_사무직_이동_및_사무직_배치계획(案)-최종_★ 2010년도 사무직-사무전문직 급여인상안(작성) 3 4 4 2 3" xfId="25800" xr:uid="{00000000-0005-0000-0000-0000DA640000}"/>
    <cellStyle name="년_■ 0908_사무직_이동_및_사무직_배치계획(案)-최종_★ 2010년도 사무직-사무전문직 급여인상안(작성) 3 4 4 2 4" xfId="25801" xr:uid="{00000000-0005-0000-0000-0000DB640000}"/>
    <cellStyle name="년_■ 0908_사무직_이동_및_사무직_배치계획(案)-최종_★ 2010년도 사무직-사무전문직 급여인상안(작성) 3 4 4 2 5" xfId="25802" xr:uid="{00000000-0005-0000-0000-0000DC640000}"/>
    <cellStyle name="년_■ 0908_사무직_이동_및_사무직_배치계획(案)-최종_★ 2010년도 사무직-사무전문직 급여인상안(작성) 3 4 4 3" xfId="25803" xr:uid="{00000000-0005-0000-0000-0000DD640000}"/>
    <cellStyle name="년_■ 0908_사무직_이동_및_사무직_배치계획(案)-최종_★ 2010년도 사무직-사무전문직 급여인상안(작성) 3 4 4 3 2" xfId="25804" xr:uid="{00000000-0005-0000-0000-0000DE640000}"/>
    <cellStyle name="년_■ 0908_사무직_이동_및_사무직_배치계획(案)-최종_★ 2010년도 사무직-사무전문직 급여인상안(작성) 3 4 4 3 3" xfId="25805" xr:uid="{00000000-0005-0000-0000-0000DF640000}"/>
    <cellStyle name="년_■ 0908_사무직_이동_및_사무직_배치계획(案)-최종_★ 2010년도 사무직-사무전문직 급여인상안(작성) 3 4 4 3 4" xfId="25806" xr:uid="{00000000-0005-0000-0000-0000E0640000}"/>
    <cellStyle name="년_■ 0908_사무직_이동_및_사무직_배치계획(案)-최종_★ 2010년도 사무직-사무전문직 급여인상안(작성) 3 4 4 3 5" xfId="25807" xr:uid="{00000000-0005-0000-0000-0000E1640000}"/>
    <cellStyle name="년_■ 0908_사무직_이동_및_사무직_배치계획(案)-최종_★ 2010년도 사무직-사무전문직 급여인상안(작성) 3 4 4 4" xfId="25808" xr:uid="{00000000-0005-0000-0000-0000E2640000}"/>
    <cellStyle name="년_■ 0908_사무직_이동_및_사무직_배치계획(案)-최종_★ 2010년도 사무직-사무전문직 급여인상안(작성) 3 4 4 4 2" xfId="25809" xr:uid="{00000000-0005-0000-0000-0000E3640000}"/>
    <cellStyle name="년_■ 0908_사무직_이동_및_사무직_배치계획(案)-최종_★ 2010년도 사무직-사무전문직 급여인상안(작성) 3 4 4 4 3" xfId="25810" xr:uid="{00000000-0005-0000-0000-0000E4640000}"/>
    <cellStyle name="년_■ 0908_사무직_이동_및_사무직_배치계획(案)-최종_★ 2010년도 사무직-사무전문직 급여인상안(작성) 3 4 4 4 4" xfId="25811" xr:uid="{00000000-0005-0000-0000-0000E5640000}"/>
    <cellStyle name="년_■ 0908_사무직_이동_및_사무직_배치계획(案)-최종_★ 2010년도 사무직-사무전문직 급여인상안(작성) 3 4 4 4 5" xfId="25812" xr:uid="{00000000-0005-0000-0000-0000E6640000}"/>
    <cellStyle name="년_■ 0908_사무직_이동_및_사무직_배치계획(案)-최종_★ 2010년도 사무직-사무전문직 급여인상안(작성) 3 4 4 5" xfId="25813" xr:uid="{00000000-0005-0000-0000-0000E7640000}"/>
    <cellStyle name="년_■ 0908_사무직_이동_및_사무직_배치계획(案)-최종_★ 2010년도 사무직-사무전문직 급여인상안(작성) 3 4 4 6" xfId="25814" xr:uid="{00000000-0005-0000-0000-0000E8640000}"/>
    <cellStyle name="년_■ 0908_사무직_이동_및_사무직_배치계획(案)-최종_★ 2010년도 사무직-사무전문직 급여인상안(작성) 3 4 4 7" xfId="25815" xr:uid="{00000000-0005-0000-0000-0000E9640000}"/>
    <cellStyle name="년_■ 0908_사무직_이동_및_사무직_배치계획(案)-최종_★ 2010년도 사무직-사무전문직 급여인상안(작성) 3 4 4 8" xfId="25816" xr:uid="{00000000-0005-0000-0000-0000EA640000}"/>
    <cellStyle name="년_■ 0908_사무직_이동_및_사무직_배치계획(案)-최종_★ 2010년도 사무직-사무전문직 급여인상안(작성) 3 4 5" xfId="25817" xr:uid="{00000000-0005-0000-0000-0000EB640000}"/>
    <cellStyle name="년_■ 0908_사무직_이동_및_사무직_배치계획(案)-최종_★ 2010년도 사무직-사무전문직 급여인상안(작성) 3 4 5 2" xfId="25818" xr:uid="{00000000-0005-0000-0000-0000EC640000}"/>
    <cellStyle name="년_■ 0908_사무직_이동_및_사무직_배치계획(案)-최종_★ 2010년도 사무직-사무전문직 급여인상안(작성) 3 4 5 3" xfId="25819" xr:uid="{00000000-0005-0000-0000-0000ED640000}"/>
    <cellStyle name="년_■ 0908_사무직_이동_및_사무직_배치계획(案)-최종_★ 2010년도 사무직-사무전문직 급여인상안(작성) 3 4 5 4" xfId="25820" xr:uid="{00000000-0005-0000-0000-0000EE640000}"/>
    <cellStyle name="년_■ 0908_사무직_이동_및_사무직_배치계획(案)-최종_★ 2010년도 사무직-사무전문직 급여인상안(작성) 3 4 5 5" xfId="25821" xr:uid="{00000000-0005-0000-0000-0000EF640000}"/>
    <cellStyle name="년_■ 0908_사무직_이동_및_사무직_배치계획(案)-최종_★ 2010년도 사무직-사무전문직 급여인상안(작성) 3 4 6" xfId="25822" xr:uid="{00000000-0005-0000-0000-0000F0640000}"/>
    <cellStyle name="년_■ 0908_사무직_이동_및_사무직_배치계획(案)-최종_★ 2010년도 사무직-사무전문직 급여인상안(작성) 3 4 6 2" xfId="25823" xr:uid="{00000000-0005-0000-0000-0000F1640000}"/>
    <cellStyle name="년_■ 0908_사무직_이동_및_사무직_배치계획(案)-최종_★ 2010년도 사무직-사무전문직 급여인상안(작성) 3 4 6 3" xfId="25824" xr:uid="{00000000-0005-0000-0000-0000F2640000}"/>
    <cellStyle name="년_■ 0908_사무직_이동_및_사무직_배치계획(案)-최종_★ 2010년도 사무직-사무전문직 급여인상안(작성) 3 4 6 4" xfId="25825" xr:uid="{00000000-0005-0000-0000-0000F3640000}"/>
    <cellStyle name="년_■ 0908_사무직_이동_및_사무직_배치계획(案)-최종_★ 2010년도 사무직-사무전문직 급여인상안(작성) 3 4 6 5" xfId="25826" xr:uid="{00000000-0005-0000-0000-0000F4640000}"/>
    <cellStyle name="년_■ 0908_사무직_이동_및_사무직_배치계획(案)-최종_★ 2010년도 사무직-사무전문직 급여인상안(작성) 3 4 7" xfId="25827" xr:uid="{00000000-0005-0000-0000-0000F5640000}"/>
    <cellStyle name="년_■ 0908_사무직_이동_및_사무직_배치계획(案)-최종_★ 2010년도 사무직-사무전문직 급여인상안(작성) 3 4 7 2" xfId="25828" xr:uid="{00000000-0005-0000-0000-0000F6640000}"/>
    <cellStyle name="년_■ 0908_사무직_이동_및_사무직_배치계획(案)-최종_★ 2010년도 사무직-사무전문직 급여인상안(작성) 3 4 7 3" xfId="25829" xr:uid="{00000000-0005-0000-0000-0000F7640000}"/>
    <cellStyle name="년_■ 0908_사무직_이동_및_사무직_배치계획(案)-최종_★ 2010년도 사무직-사무전문직 급여인상안(작성) 3 4 7 4" xfId="25830" xr:uid="{00000000-0005-0000-0000-0000F8640000}"/>
    <cellStyle name="년_■ 0908_사무직_이동_및_사무직_배치계획(案)-최종_★ 2010년도 사무직-사무전문직 급여인상안(작성) 3 4 7 5" xfId="25831" xr:uid="{00000000-0005-0000-0000-0000F9640000}"/>
    <cellStyle name="년_■ 0908_사무직_이동_및_사무직_배치계획(案)-최종_★ 2010년도 사무직-사무전문직 급여인상안(작성) 3 4 8" xfId="25832" xr:uid="{00000000-0005-0000-0000-0000FA640000}"/>
    <cellStyle name="년_■ 0908_사무직_이동_및_사무직_배치계획(案)-최종_★ 2010년도 사무직-사무전문직 급여인상안(작성) 3 4 9" xfId="25833" xr:uid="{00000000-0005-0000-0000-0000FB640000}"/>
    <cellStyle name="년_■ 0908_사무직_이동_및_사무직_배치계획(案)-최종_★ 2010년도 사무직-사무전문직 급여인상안(작성) 3 5" xfId="25834" xr:uid="{00000000-0005-0000-0000-0000FC640000}"/>
    <cellStyle name="년_■ 0908_사무직_이동_및_사무직_배치계획(案)-최종_★ 2010년도 사무직-사무전문직 급여인상안(작성) 3 5 10" xfId="25835" xr:uid="{00000000-0005-0000-0000-0000FD640000}"/>
    <cellStyle name="년_■ 0908_사무직_이동_및_사무직_배치계획(案)-최종_★ 2010년도 사무직-사무전문직 급여인상안(작성) 3 5 11" xfId="25836" xr:uid="{00000000-0005-0000-0000-0000FE640000}"/>
    <cellStyle name="년_■ 0908_사무직_이동_및_사무직_배치계획(案)-최종_★ 2010년도 사무직-사무전문직 급여인상안(작성) 3 5 2" xfId="25837" xr:uid="{00000000-0005-0000-0000-0000FF640000}"/>
    <cellStyle name="년_■ 0908_사무직_이동_및_사무직_배치계획(案)-최종_★ 2010년도 사무직-사무전문직 급여인상안(작성) 3 5 2 2" xfId="25838" xr:uid="{00000000-0005-0000-0000-000000650000}"/>
    <cellStyle name="년_■ 0908_사무직_이동_및_사무직_배치계획(案)-최종_★ 2010년도 사무직-사무전문직 급여인상안(작성) 3 5 2 2 2" xfId="25839" xr:uid="{00000000-0005-0000-0000-000001650000}"/>
    <cellStyle name="년_■ 0908_사무직_이동_및_사무직_배치계획(案)-최종_★ 2010년도 사무직-사무전문직 급여인상안(작성) 3 5 2 2 3" xfId="25840" xr:uid="{00000000-0005-0000-0000-000002650000}"/>
    <cellStyle name="년_■ 0908_사무직_이동_및_사무직_배치계획(案)-최종_★ 2010년도 사무직-사무전문직 급여인상안(작성) 3 5 2 2 4" xfId="25841" xr:uid="{00000000-0005-0000-0000-000003650000}"/>
    <cellStyle name="년_■ 0908_사무직_이동_및_사무직_배치계획(案)-최종_★ 2010년도 사무직-사무전문직 급여인상안(작성) 3 5 2 2 5" xfId="25842" xr:uid="{00000000-0005-0000-0000-000004650000}"/>
    <cellStyle name="년_■ 0908_사무직_이동_및_사무직_배치계획(案)-최종_★ 2010년도 사무직-사무전문직 급여인상안(작성) 3 5 2 3" xfId="25843" xr:uid="{00000000-0005-0000-0000-000005650000}"/>
    <cellStyle name="년_■ 0908_사무직_이동_및_사무직_배치계획(案)-최종_★ 2010년도 사무직-사무전문직 급여인상안(작성) 3 5 2 3 2" xfId="25844" xr:uid="{00000000-0005-0000-0000-000006650000}"/>
    <cellStyle name="년_■ 0908_사무직_이동_및_사무직_배치계획(案)-최종_★ 2010년도 사무직-사무전문직 급여인상안(작성) 3 5 2 3 3" xfId="25845" xr:uid="{00000000-0005-0000-0000-000007650000}"/>
    <cellStyle name="년_■ 0908_사무직_이동_및_사무직_배치계획(案)-최종_★ 2010년도 사무직-사무전문직 급여인상안(작성) 3 5 2 3 4" xfId="25846" xr:uid="{00000000-0005-0000-0000-000008650000}"/>
    <cellStyle name="년_■ 0908_사무직_이동_및_사무직_배치계획(案)-최종_★ 2010년도 사무직-사무전문직 급여인상안(작성) 3 5 2 3 5" xfId="25847" xr:uid="{00000000-0005-0000-0000-000009650000}"/>
    <cellStyle name="년_■ 0908_사무직_이동_및_사무직_배치계획(案)-최종_★ 2010년도 사무직-사무전문직 급여인상안(작성) 3 5 2 4" xfId="25848" xr:uid="{00000000-0005-0000-0000-00000A650000}"/>
    <cellStyle name="년_■ 0908_사무직_이동_및_사무직_배치계획(案)-최종_★ 2010년도 사무직-사무전문직 급여인상안(작성) 3 5 2 4 2" xfId="25849" xr:uid="{00000000-0005-0000-0000-00000B650000}"/>
    <cellStyle name="년_■ 0908_사무직_이동_및_사무직_배치계획(案)-최종_★ 2010년도 사무직-사무전문직 급여인상안(작성) 3 5 2 4 3" xfId="25850" xr:uid="{00000000-0005-0000-0000-00000C650000}"/>
    <cellStyle name="년_■ 0908_사무직_이동_및_사무직_배치계획(案)-최종_★ 2010년도 사무직-사무전문직 급여인상안(작성) 3 5 2 4 4" xfId="25851" xr:uid="{00000000-0005-0000-0000-00000D650000}"/>
    <cellStyle name="년_■ 0908_사무직_이동_및_사무직_배치계획(案)-최종_★ 2010년도 사무직-사무전문직 급여인상안(작성) 3 5 2 4 5" xfId="25852" xr:uid="{00000000-0005-0000-0000-00000E650000}"/>
    <cellStyle name="년_■ 0908_사무직_이동_및_사무직_배치계획(案)-최종_★ 2010년도 사무직-사무전문직 급여인상안(작성) 3 5 2 5" xfId="25853" xr:uid="{00000000-0005-0000-0000-00000F650000}"/>
    <cellStyle name="년_■ 0908_사무직_이동_및_사무직_배치계획(案)-최종_★ 2010년도 사무직-사무전문직 급여인상안(작성) 3 5 2 6" xfId="25854" xr:uid="{00000000-0005-0000-0000-000010650000}"/>
    <cellStyle name="년_■ 0908_사무직_이동_및_사무직_배치계획(案)-최종_★ 2010년도 사무직-사무전문직 급여인상안(작성) 3 5 2 7" xfId="25855" xr:uid="{00000000-0005-0000-0000-000011650000}"/>
    <cellStyle name="년_■ 0908_사무직_이동_및_사무직_배치계획(案)-최종_★ 2010년도 사무직-사무전문직 급여인상안(작성) 3 5 2 8" xfId="25856" xr:uid="{00000000-0005-0000-0000-000012650000}"/>
    <cellStyle name="년_■ 0908_사무직_이동_및_사무직_배치계획(案)-최종_★ 2010년도 사무직-사무전문직 급여인상안(작성) 3 5 3" xfId="25857" xr:uid="{00000000-0005-0000-0000-000013650000}"/>
    <cellStyle name="년_■ 0908_사무직_이동_및_사무직_배치계획(案)-최종_★ 2010년도 사무직-사무전문직 급여인상안(작성) 3 5 3 2" xfId="25858" xr:uid="{00000000-0005-0000-0000-000014650000}"/>
    <cellStyle name="년_■ 0908_사무직_이동_및_사무직_배치계획(案)-최종_★ 2010년도 사무직-사무전문직 급여인상안(작성) 3 5 3 2 2" xfId="25859" xr:uid="{00000000-0005-0000-0000-000015650000}"/>
    <cellStyle name="년_■ 0908_사무직_이동_및_사무직_배치계획(案)-최종_★ 2010년도 사무직-사무전문직 급여인상안(작성) 3 5 3 2 3" xfId="25860" xr:uid="{00000000-0005-0000-0000-000016650000}"/>
    <cellStyle name="년_■ 0908_사무직_이동_및_사무직_배치계획(案)-최종_★ 2010년도 사무직-사무전문직 급여인상안(작성) 3 5 3 2 4" xfId="25861" xr:uid="{00000000-0005-0000-0000-000017650000}"/>
    <cellStyle name="년_■ 0908_사무직_이동_및_사무직_배치계획(案)-최종_★ 2010년도 사무직-사무전문직 급여인상안(작성) 3 5 3 2 5" xfId="25862" xr:uid="{00000000-0005-0000-0000-000018650000}"/>
    <cellStyle name="년_■ 0908_사무직_이동_및_사무직_배치계획(案)-최종_★ 2010년도 사무직-사무전문직 급여인상안(작성) 3 5 3 3" xfId="25863" xr:uid="{00000000-0005-0000-0000-000019650000}"/>
    <cellStyle name="년_■ 0908_사무직_이동_및_사무직_배치계획(案)-최종_★ 2010년도 사무직-사무전문직 급여인상안(작성) 3 5 3 3 2" xfId="25864" xr:uid="{00000000-0005-0000-0000-00001A650000}"/>
    <cellStyle name="년_■ 0908_사무직_이동_및_사무직_배치계획(案)-최종_★ 2010년도 사무직-사무전문직 급여인상안(작성) 3 5 3 3 3" xfId="25865" xr:uid="{00000000-0005-0000-0000-00001B650000}"/>
    <cellStyle name="년_■ 0908_사무직_이동_및_사무직_배치계획(案)-최종_★ 2010년도 사무직-사무전문직 급여인상안(작성) 3 5 3 3 4" xfId="25866" xr:uid="{00000000-0005-0000-0000-00001C650000}"/>
    <cellStyle name="년_■ 0908_사무직_이동_및_사무직_배치계획(案)-최종_★ 2010년도 사무직-사무전문직 급여인상안(작성) 3 5 3 3 5" xfId="25867" xr:uid="{00000000-0005-0000-0000-00001D650000}"/>
    <cellStyle name="년_■ 0908_사무직_이동_및_사무직_배치계획(案)-최종_★ 2010년도 사무직-사무전문직 급여인상안(작성) 3 5 3 4" xfId="25868" xr:uid="{00000000-0005-0000-0000-00001E650000}"/>
    <cellStyle name="년_■ 0908_사무직_이동_및_사무직_배치계획(案)-최종_★ 2010년도 사무직-사무전문직 급여인상안(작성) 3 5 3 4 2" xfId="25869" xr:uid="{00000000-0005-0000-0000-00001F650000}"/>
    <cellStyle name="년_■ 0908_사무직_이동_및_사무직_배치계획(案)-최종_★ 2010년도 사무직-사무전문직 급여인상안(작성) 3 5 3 4 3" xfId="25870" xr:uid="{00000000-0005-0000-0000-000020650000}"/>
    <cellStyle name="년_■ 0908_사무직_이동_및_사무직_배치계획(案)-최종_★ 2010년도 사무직-사무전문직 급여인상안(작성) 3 5 3 4 4" xfId="25871" xr:uid="{00000000-0005-0000-0000-000021650000}"/>
    <cellStyle name="년_■ 0908_사무직_이동_및_사무직_배치계획(案)-최종_★ 2010년도 사무직-사무전문직 급여인상안(작성) 3 5 3 4 5" xfId="25872" xr:uid="{00000000-0005-0000-0000-000022650000}"/>
    <cellStyle name="년_■ 0908_사무직_이동_및_사무직_배치계획(案)-최종_★ 2010년도 사무직-사무전문직 급여인상안(작성) 3 5 3 5" xfId="25873" xr:uid="{00000000-0005-0000-0000-000023650000}"/>
    <cellStyle name="년_■ 0908_사무직_이동_및_사무직_배치계획(案)-최종_★ 2010년도 사무직-사무전문직 급여인상안(작성) 3 5 3 6" xfId="25874" xr:uid="{00000000-0005-0000-0000-000024650000}"/>
    <cellStyle name="년_■ 0908_사무직_이동_및_사무직_배치계획(案)-최종_★ 2010년도 사무직-사무전문직 급여인상안(작성) 3 5 3 7" xfId="25875" xr:uid="{00000000-0005-0000-0000-000025650000}"/>
    <cellStyle name="년_■ 0908_사무직_이동_및_사무직_배치계획(案)-최종_★ 2010년도 사무직-사무전문직 급여인상안(작성) 3 5 3 8" xfId="25876" xr:uid="{00000000-0005-0000-0000-000026650000}"/>
    <cellStyle name="년_■ 0908_사무직_이동_및_사무직_배치계획(案)-최종_★ 2010년도 사무직-사무전문직 급여인상안(작성) 3 5 4" xfId="25877" xr:uid="{00000000-0005-0000-0000-000027650000}"/>
    <cellStyle name="년_■ 0908_사무직_이동_및_사무직_배치계획(案)-최종_★ 2010년도 사무직-사무전문직 급여인상안(작성) 3 5 4 2" xfId="25878" xr:uid="{00000000-0005-0000-0000-000028650000}"/>
    <cellStyle name="년_■ 0908_사무직_이동_및_사무직_배치계획(案)-최종_★ 2010년도 사무직-사무전문직 급여인상안(작성) 3 5 4 2 2" xfId="25879" xr:uid="{00000000-0005-0000-0000-000029650000}"/>
    <cellStyle name="년_■ 0908_사무직_이동_및_사무직_배치계획(案)-최종_★ 2010년도 사무직-사무전문직 급여인상안(작성) 3 5 4 2 3" xfId="25880" xr:uid="{00000000-0005-0000-0000-00002A650000}"/>
    <cellStyle name="년_■ 0908_사무직_이동_및_사무직_배치계획(案)-최종_★ 2010년도 사무직-사무전문직 급여인상안(작성) 3 5 4 2 4" xfId="25881" xr:uid="{00000000-0005-0000-0000-00002B650000}"/>
    <cellStyle name="년_■ 0908_사무직_이동_및_사무직_배치계획(案)-최종_★ 2010년도 사무직-사무전문직 급여인상안(작성) 3 5 4 2 5" xfId="25882" xr:uid="{00000000-0005-0000-0000-00002C650000}"/>
    <cellStyle name="년_■ 0908_사무직_이동_및_사무직_배치계획(案)-최종_★ 2010년도 사무직-사무전문직 급여인상안(작성) 3 5 4 3" xfId="25883" xr:uid="{00000000-0005-0000-0000-00002D650000}"/>
    <cellStyle name="년_■ 0908_사무직_이동_및_사무직_배치계획(案)-최종_★ 2010년도 사무직-사무전문직 급여인상안(작성) 3 5 4 3 2" xfId="25884" xr:uid="{00000000-0005-0000-0000-00002E650000}"/>
    <cellStyle name="년_■ 0908_사무직_이동_및_사무직_배치계획(案)-최종_★ 2010년도 사무직-사무전문직 급여인상안(작성) 3 5 4 3 3" xfId="25885" xr:uid="{00000000-0005-0000-0000-00002F650000}"/>
    <cellStyle name="년_■ 0908_사무직_이동_및_사무직_배치계획(案)-최종_★ 2010년도 사무직-사무전문직 급여인상안(작성) 3 5 4 3 4" xfId="25886" xr:uid="{00000000-0005-0000-0000-000030650000}"/>
    <cellStyle name="년_■ 0908_사무직_이동_및_사무직_배치계획(案)-최종_★ 2010년도 사무직-사무전문직 급여인상안(작성) 3 5 4 3 5" xfId="25887" xr:uid="{00000000-0005-0000-0000-000031650000}"/>
    <cellStyle name="년_■ 0908_사무직_이동_및_사무직_배치계획(案)-최종_★ 2010년도 사무직-사무전문직 급여인상안(작성) 3 5 4 4" xfId="25888" xr:uid="{00000000-0005-0000-0000-000032650000}"/>
    <cellStyle name="년_■ 0908_사무직_이동_및_사무직_배치계획(案)-최종_★ 2010년도 사무직-사무전문직 급여인상안(작성) 3 5 4 4 2" xfId="25889" xr:uid="{00000000-0005-0000-0000-000033650000}"/>
    <cellStyle name="년_■ 0908_사무직_이동_및_사무직_배치계획(案)-최종_★ 2010년도 사무직-사무전문직 급여인상안(작성) 3 5 4 4 3" xfId="25890" xr:uid="{00000000-0005-0000-0000-000034650000}"/>
    <cellStyle name="년_■ 0908_사무직_이동_및_사무직_배치계획(案)-최종_★ 2010년도 사무직-사무전문직 급여인상안(작성) 3 5 4 4 4" xfId="25891" xr:uid="{00000000-0005-0000-0000-000035650000}"/>
    <cellStyle name="년_■ 0908_사무직_이동_및_사무직_배치계획(案)-최종_★ 2010년도 사무직-사무전문직 급여인상안(작성) 3 5 4 4 5" xfId="25892" xr:uid="{00000000-0005-0000-0000-000036650000}"/>
    <cellStyle name="년_■ 0908_사무직_이동_및_사무직_배치계획(案)-최종_★ 2010년도 사무직-사무전문직 급여인상안(작성) 3 5 4 5" xfId="25893" xr:uid="{00000000-0005-0000-0000-000037650000}"/>
    <cellStyle name="년_■ 0908_사무직_이동_및_사무직_배치계획(案)-최종_★ 2010년도 사무직-사무전문직 급여인상안(작성) 3 5 4 6" xfId="25894" xr:uid="{00000000-0005-0000-0000-000038650000}"/>
    <cellStyle name="년_■ 0908_사무직_이동_및_사무직_배치계획(案)-최종_★ 2010년도 사무직-사무전문직 급여인상안(작성) 3 5 4 7" xfId="25895" xr:uid="{00000000-0005-0000-0000-000039650000}"/>
    <cellStyle name="년_■ 0908_사무직_이동_및_사무직_배치계획(案)-최종_★ 2010년도 사무직-사무전문직 급여인상안(작성) 3 5 4 8" xfId="25896" xr:uid="{00000000-0005-0000-0000-00003A650000}"/>
    <cellStyle name="년_■ 0908_사무직_이동_및_사무직_배치계획(案)-최종_★ 2010년도 사무직-사무전문직 급여인상안(작성) 3 5 5" xfId="25897" xr:uid="{00000000-0005-0000-0000-00003B650000}"/>
    <cellStyle name="년_■ 0908_사무직_이동_및_사무직_배치계획(案)-최종_★ 2010년도 사무직-사무전문직 급여인상안(작성) 3 5 5 2" xfId="25898" xr:uid="{00000000-0005-0000-0000-00003C650000}"/>
    <cellStyle name="년_■ 0908_사무직_이동_및_사무직_배치계획(案)-최종_★ 2010년도 사무직-사무전문직 급여인상안(작성) 3 5 5 3" xfId="25899" xr:uid="{00000000-0005-0000-0000-00003D650000}"/>
    <cellStyle name="년_■ 0908_사무직_이동_및_사무직_배치계획(案)-최종_★ 2010년도 사무직-사무전문직 급여인상안(작성) 3 5 5 4" xfId="25900" xr:uid="{00000000-0005-0000-0000-00003E650000}"/>
    <cellStyle name="년_■ 0908_사무직_이동_및_사무직_배치계획(案)-최종_★ 2010년도 사무직-사무전문직 급여인상안(작성) 3 5 5 5" xfId="25901" xr:uid="{00000000-0005-0000-0000-00003F650000}"/>
    <cellStyle name="년_■ 0908_사무직_이동_및_사무직_배치계획(案)-최종_★ 2010년도 사무직-사무전문직 급여인상안(작성) 3 5 6" xfId="25902" xr:uid="{00000000-0005-0000-0000-000040650000}"/>
    <cellStyle name="년_■ 0908_사무직_이동_및_사무직_배치계획(案)-최종_★ 2010년도 사무직-사무전문직 급여인상안(작성) 3 5 6 2" xfId="25903" xr:uid="{00000000-0005-0000-0000-000041650000}"/>
    <cellStyle name="년_■ 0908_사무직_이동_및_사무직_배치계획(案)-최종_★ 2010년도 사무직-사무전문직 급여인상안(작성) 3 5 6 3" xfId="25904" xr:uid="{00000000-0005-0000-0000-000042650000}"/>
    <cellStyle name="년_■ 0908_사무직_이동_및_사무직_배치계획(案)-최종_★ 2010년도 사무직-사무전문직 급여인상안(작성) 3 5 6 4" xfId="25905" xr:uid="{00000000-0005-0000-0000-000043650000}"/>
    <cellStyle name="년_■ 0908_사무직_이동_및_사무직_배치계획(案)-최종_★ 2010년도 사무직-사무전문직 급여인상안(작성) 3 5 6 5" xfId="25906" xr:uid="{00000000-0005-0000-0000-000044650000}"/>
    <cellStyle name="년_■ 0908_사무직_이동_및_사무직_배치계획(案)-최종_★ 2010년도 사무직-사무전문직 급여인상안(작성) 3 5 7" xfId="25907" xr:uid="{00000000-0005-0000-0000-000045650000}"/>
    <cellStyle name="년_■ 0908_사무직_이동_및_사무직_배치계획(案)-최종_★ 2010년도 사무직-사무전문직 급여인상안(작성) 3 5 7 2" xfId="25908" xr:uid="{00000000-0005-0000-0000-000046650000}"/>
    <cellStyle name="년_■ 0908_사무직_이동_및_사무직_배치계획(案)-최종_★ 2010년도 사무직-사무전문직 급여인상안(작성) 3 5 7 3" xfId="25909" xr:uid="{00000000-0005-0000-0000-000047650000}"/>
    <cellStyle name="년_■ 0908_사무직_이동_및_사무직_배치계획(案)-최종_★ 2010년도 사무직-사무전문직 급여인상안(작성) 3 5 7 4" xfId="25910" xr:uid="{00000000-0005-0000-0000-000048650000}"/>
    <cellStyle name="년_■ 0908_사무직_이동_및_사무직_배치계획(案)-최종_★ 2010년도 사무직-사무전문직 급여인상안(작성) 3 5 7 5" xfId="25911" xr:uid="{00000000-0005-0000-0000-000049650000}"/>
    <cellStyle name="년_■ 0908_사무직_이동_및_사무직_배치계획(案)-최종_★ 2010년도 사무직-사무전문직 급여인상안(작성) 3 5 8" xfId="25912" xr:uid="{00000000-0005-0000-0000-00004A650000}"/>
    <cellStyle name="년_■ 0908_사무직_이동_및_사무직_배치계획(案)-최종_★ 2010년도 사무직-사무전문직 급여인상안(작성) 3 5 9" xfId="25913" xr:uid="{00000000-0005-0000-0000-00004B650000}"/>
    <cellStyle name="년_■ 0908_사무직_이동_및_사무직_배치계획(案)-최종_★ 2010년도 사무직-사무전문직 급여인상안(작성) 3 6" xfId="25914" xr:uid="{00000000-0005-0000-0000-00004C650000}"/>
    <cellStyle name="년_■ 0908_사무직_이동_및_사무직_배치계획(案)-최종_★ 2010년도 사무직-사무전문직 급여인상안(작성) 3 6 2" xfId="25915" xr:uid="{00000000-0005-0000-0000-00004D650000}"/>
    <cellStyle name="년_■ 0908_사무직_이동_및_사무직_배치계획(案)-최종_★ 2010년도 사무직-사무전문직 급여인상안(작성) 3 6 2 2" xfId="25916" xr:uid="{00000000-0005-0000-0000-00004E650000}"/>
    <cellStyle name="년_■ 0908_사무직_이동_및_사무직_배치계획(案)-최종_★ 2010년도 사무직-사무전문직 급여인상안(작성) 3 6 2 3" xfId="25917" xr:uid="{00000000-0005-0000-0000-00004F650000}"/>
    <cellStyle name="년_■ 0908_사무직_이동_및_사무직_배치계획(案)-최종_★ 2010년도 사무직-사무전문직 급여인상안(작성) 3 6 2 4" xfId="25918" xr:uid="{00000000-0005-0000-0000-000050650000}"/>
    <cellStyle name="년_■ 0908_사무직_이동_및_사무직_배치계획(案)-최종_★ 2010년도 사무직-사무전문직 급여인상안(작성) 3 6 2 5" xfId="25919" xr:uid="{00000000-0005-0000-0000-000051650000}"/>
    <cellStyle name="년_■ 0908_사무직_이동_및_사무직_배치계획(案)-최종_★ 2010년도 사무직-사무전문직 급여인상안(작성) 3 6 3" xfId="25920" xr:uid="{00000000-0005-0000-0000-000052650000}"/>
    <cellStyle name="년_■ 0908_사무직_이동_및_사무직_배치계획(案)-최종_★ 2010년도 사무직-사무전문직 급여인상안(작성) 3 6 3 2" xfId="25921" xr:uid="{00000000-0005-0000-0000-000053650000}"/>
    <cellStyle name="년_■ 0908_사무직_이동_및_사무직_배치계획(案)-최종_★ 2010년도 사무직-사무전문직 급여인상안(작성) 3 6 3 3" xfId="25922" xr:uid="{00000000-0005-0000-0000-000054650000}"/>
    <cellStyle name="년_■ 0908_사무직_이동_및_사무직_배치계획(案)-최종_★ 2010년도 사무직-사무전문직 급여인상안(작성) 3 6 3 4" xfId="25923" xr:uid="{00000000-0005-0000-0000-000055650000}"/>
    <cellStyle name="년_■ 0908_사무직_이동_및_사무직_배치계획(案)-최종_★ 2010년도 사무직-사무전문직 급여인상안(작성) 3 6 3 5" xfId="25924" xr:uid="{00000000-0005-0000-0000-000056650000}"/>
    <cellStyle name="년_■ 0908_사무직_이동_및_사무직_배치계획(案)-최종_★ 2010년도 사무직-사무전문직 급여인상안(작성) 3 6 4" xfId="25925" xr:uid="{00000000-0005-0000-0000-000057650000}"/>
    <cellStyle name="년_■ 0908_사무직_이동_및_사무직_배치계획(案)-최종_★ 2010년도 사무직-사무전문직 급여인상안(작성) 3 6 4 2" xfId="25926" xr:uid="{00000000-0005-0000-0000-000058650000}"/>
    <cellStyle name="년_■ 0908_사무직_이동_및_사무직_배치계획(案)-최종_★ 2010년도 사무직-사무전문직 급여인상안(작성) 3 6 4 3" xfId="25927" xr:uid="{00000000-0005-0000-0000-000059650000}"/>
    <cellStyle name="년_■ 0908_사무직_이동_및_사무직_배치계획(案)-최종_★ 2010년도 사무직-사무전문직 급여인상안(작성) 3 6 4 4" xfId="25928" xr:uid="{00000000-0005-0000-0000-00005A650000}"/>
    <cellStyle name="년_■ 0908_사무직_이동_및_사무직_배치계획(案)-최종_★ 2010년도 사무직-사무전문직 급여인상안(작성) 3 6 4 5" xfId="25929" xr:uid="{00000000-0005-0000-0000-00005B650000}"/>
    <cellStyle name="년_■ 0908_사무직_이동_및_사무직_배치계획(案)-최종_★ 2010년도 사무직-사무전문직 급여인상안(작성) 3 6 5" xfId="25930" xr:uid="{00000000-0005-0000-0000-00005C650000}"/>
    <cellStyle name="년_■ 0908_사무직_이동_및_사무직_배치계획(案)-최종_★ 2010년도 사무직-사무전문직 급여인상안(작성) 3 6 6" xfId="25931" xr:uid="{00000000-0005-0000-0000-00005D650000}"/>
    <cellStyle name="년_■ 0908_사무직_이동_및_사무직_배치계획(案)-최종_★ 2010년도 사무직-사무전문직 급여인상안(작성) 3 6 7" xfId="25932" xr:uid="{00000000-0005-0000-0000-00005E650000}"/>
    <cellStyle name="년_■ 0908_사무직_이동_및_사무직_배치계획(案)-최종_★ 2010년도 사무직-사무전문직 급여인상안(작성) 3 6 8" xfId="25933" xr:uid="{00000000-0005-0000-0000-00005F650000}"/>
    <cellStyle name="년_■ 0908_사무직_이동_및_사무직_배치계획(案)-최종_★ 2010년도 사무직-사무전문직 급여인상안(작성) 3 7" xfId="25934" xr:uid="{00000000-0005-0000-0000-000060650000}"/>
    <cellStyle name="년_■ 0908_사무직_이동_및_사무직_배치계획(案)-최종_★ 2010년도 사무직-사무전문직 급여인상안(작성) 3 7 2" xfId="25935" xr:uid="{00000000-0005-0000-0000-000061650000}"/>
    <cellStyle name="년_■ 0908_사무직_이동_및_사무직_배치계획(案)-최종_★ 2010년도 사무직-사무전문직 급여인상안(작성) 3 7 2 2" xfId="25936" xr:uid="{00000000-0005-0000-0000-000062650000}"/>
    <cellStyle name="년_■ 0908_사무직_이동_및_사무직_배치계획(案)-최종_★ 2010년도 사무직-사무전문직 급여인상안(작성) 3 7 2 3" xfId="25937" xr:uid="{00000000-0005-0000-0000-000063650000}"/>
    <cellStyle name="년_■ 0908_사무직_이동_및_사무직_배치계획(案)-최종_★ 2010년도 사무직-사무전문직 급여인상안(작성) 3 7 2 4" xfId="25938" xr:uid="{00000000-0005-0000-0000-000064650000}"/>
    <cellStyle name="년_■ 0908_사무직_이동_및_사무직_배치계획(案)-최종_★ 2010년도 사무직-사무전문직 급여인상안(작성) 3 7 2 5" xfId="25939" xr:uid="{00000000-0005-0000-0000-000065650000}"/>
    <cellStyle name="년_■ 0908_사무직_이동_및_사무직_배치계획(案)-최종_★ 2010년도 사무직-사무전문직 급여인상안(작성) 3 7 3" xfId="25940" xr:uid="{00000000-0005-0000-0000-000066650000}"/>
    <cellStyle name="년_■ 0908_사무직_이동_및_사무직_배치계획(案)-최종_★ 2010년도 사무직-사무전문직 급여인상안(작성) 3 7 3 2" xfId="25941" xr:uid="{00000000-0005-0000-0000-000067650000}"/>
    <cellStyle name="년_■ 0908_사무직_이동_및_사무직_배치계획(案)-최종_★ 2010년도 사무직-사무전문직 급여인상안(작성) 3 7 3 3" xfId="25942" xr:uid="{00000000-0005-0000-0000-000068650000}"/>
    <cellStyle name="년_■ 0908_사무직_이동_및_사무직_배치계획(案)-최종_★ 2010년도 사무직-사무전문직 급여인상안(작성) 3 7 3 4" xfId="25943" xr:uid="{00000000-0005-0000-0000-000069650000}"/>
    <cellStyle name="년_■ 0908_사무직_이동_및_사무직_배치계획(案)-최종_★ 2010년도 사무직-사무전문직 급여인상안(작성) 3 7 3 5" xfId="25944" xr:uid="{00000000-0005-0000-0000-00006A650000}"/>
    <cellStyle name="년_■ 0908_사무직_이동_및_사무직_배치계획(案)-최종_★ 2010년도 사무직-사무전문직 급여인상안(작성) 3 7 4" xfId="25945" xr:uid="{00000000-0005-0000-0000-00006B650000}"/>
    <cellStyle name="년_■ 0908_사무직_이동_및_사무직_배치계획(案)-최종_★ 2010년도 사무직-사무전문직 급여인상안(작성) 3 7 4 2" xfId="25946" xr:uid="{00000000-0005-0000-0000-00006C650000}"/>
    <cellStyle name="년_■ 0908_사무직_이동_및_사무직_배치계획(案)-최종_★ 2010년도 사무직-사무전문직 급여인상안(작성) 3 7 4 3" xfId="25947" xr:uid="{00000000-0005-0000-0000-00006D650000}"/>
    <cellStyle name="년_■ 0908_사무직_이동_및_사무직_배치계획(案)-최종_★ 2010년도 사무직-사무전문직 급여인상안(작성) 3 7 4 4" xfId="25948" xr:uid="{00000000-0005-0000-0000-00006E650000}"/>
    <cellStyle name="년_■ 0908_사무직_이동_및_사무직_배치계획(案)-최종_★ 2010년도 사무직-사무전문직 급여인상안(작성) 3 7 4 5" xfId="25949" xr:uid="{00000000-0005-0000-0000-00006F650000}"/>
    <cellStyle name="년_■ 0908_사무직_이동_및_사무직_배치계획(案)-최종_★ 2010년도 사무직-사무전문직 급여인상안(작성) 3 7 5" xfId="25950" xr:uid="{00000000-0005-0000-0000-000070650000}"/>
    <cellStyle name="년_■ 0908_사무직_이동_및_사무직_배치계획(案)-최종_★ 2010년도 사무직-사무전문직 급여인상안(작성) 3 7 6" xfId="25951" xr:uid="{00000000-0005-0000-0000-000071650000}"/>
    <cellStyle name="년_■ 0908_사무직_이동_및_사무직_배치계획(案)-최종_★ 2010년도 사무직-사무전문직 급여인상안(작성) 3 7 7" xfId="25952" xr:uid="{00000000-0005-0000-0000-000072650000}"/>
    <cellStyle name="년_■ 0908_사무직_이동_및_사무직_배치계획(案)-최종_★ 2010년도 사무직-사무전문직 급여인상안(작성) 3 7 8" xfId="25953" xr:uid="{00000000-0005-0000-0000-000073650000}"/>
    <cellStyle name="년_■ 0908_사무직_이동_및_사무직_배치계획(案)-최종_★ 2010년도 사무직-사무전문직 급여인상안(작성) 3 8" xfId="25954" xr:uid="{00000000-0005-0000-0000-000074650000}"/>
    <cellStyle name="년_■ 0908_사무직_이동_및_사무직_배치계획(案)-최종_★ 2010년도 사무직-사무전문직 급여인상안(작성) 3 8 2" xfId="25955" xr:uid="{00000000-0005-0000-0000-000075650000}"/>
    <cellStyle name="년_■ 0908_사무직_이동_및_사무직_배치계획(案)-최종_★ 2010년도 사무직-사무전문직 급여인상안(작성) 3 8 3" xfId="25956" xr:uid="{00000000-0005-0000-0000-000076650000}"/>
    <cellStyle name="년_■ 0908_사무직_이동_및_사무직_배치계획(案)-최종_★ 2010년도 사무직-사무전문직 급여인상안(작성) 3 8 4" xfId="25957" xr:uid="{00000000-0005-0000-0000-000077650000}"/>
    <cellStyle name="년_■ 0908_사무직_이동_및_사무직_배치계획(案)-최종_★ 2010년도 사무직-사무전문직 급여인상안(작성) 3 8 5" xfId="25958" xr:uid="{00000000-0005-0000-0000-000078650000}"/>
    <cellStyle name="년_■ 0908_사무직_이동_및_사무직_배치계획(案)-최종_★ 2010년도 사무직-사무전문직 급여인상안(작성) 3 9" xfId="25959" xr:uid="{00000000-0005-0000-0000-000079650000}"/>
    <cellStyle name="년_■ 0908_사무직_이동_및_사무직_배치계획(案)-최종_★ 2010년도 사무직-사무전문직 급여인상안(작성) 4" xfId="25960" xr:uid="{00000000-0005-0000-0000-00007A650000}"/>
    <cellStyle name="년_■ 0908_사무직_이동_및_사무직_배치계획(案)-최종_★ 2010년도 사무직-사무전문직 급여인상안(작성) 4 10" xfId="25961" xr:uid="{00000000-0005-0000-0000-00007B650000}"/>
    <cellStyle name="년_■ 0908_사무직_이동_및_사무직_배치계획(案)-최종_★ 2010년도 사무직-사무전문직 급여인상안(작성) 4 11" xfId="25962" xr:uid="{00000000-0005-0000-0000-00007C650000}"/>
    <cellStyle name="년_■ 0908_사무직_이동_및_사무직_배치계획(案)-최종_★ 2010년도 사무직-사무전문직 급여인상안(작성) 4 12" xfId="25963" xr:uid="{00000000-0005-0000-0000-00007D650000}"/>
    <cellStyle name="년_■ 0908_사무직_이동_및_사무직_배치계획(案)-최종_★ 2010년도 사무직-사무전문직 급여인상안(작성) 4 13" xfId="25964" xr:uid="{00000000-0005-0000-0000-00007E650000}"/>
    <cellStyle name="년_■ 0908_사무직_이동_및_사무직_배치계획(案)-최종_★ 2010년도 사무직-사무전문직 급여인상안(작성) 4 2" xfId="25965" xr:uid="{00000000-0005-0000-0000-00007F650000}"/>
    <cellStyle name="년_■ 0908_사무직_이동_및_사무직_배치계획(案)-최종_★ 2010년도 사무직-사무전문직 급여인상안(작성) 4 2 10" xfId="25966" xr:uid="{00000000-0005-0000-0000-000080650000}"/>
    <cellStyle name="년_■ 0908_사무직_이동_및_사무직_배치계획(案)-최종_★ 2010년도 사무직-사무전문직 급여인상안(작성) 4 2 11" xfId="25967" xr:uid="{00000000-0005-0000-0000-000081650000}"/>
    <cellStyle name="년_■ 0908_사무직_이동_및_사무직_배치계획(案)-최종_★ 2010년도 사무직-사무전문직 급여인상안(작성) 4 2 2" xfId="25968" xr:uid="{00000000-0005-0000-0000-000082650000}"/>
    <cellStyle name="년_■ 0908_사무직_이동_및_사무직_배치계획(案)-최종_★ 2010년도 사무직-사무전문직 급여인상안(작성) 4 2 2 2" xfId="25969" xr:uid="{00000000-0005-0000-0000-000083650000}"/>
    <cellStyle name="년_■ 0908_사무직_이동_및_사무직_배치계획(案)-최종_★ 2010년도 사무직-사무전문직 급여인상안(작성) 4 2 2 2 2" xfId="25970" xr:uid="{00000000-0005-0000-0000-000084650000}"/>
    <cellStyle name="년_■ 0908_사무직_이동_및_사무직_배치계획(案)-최종_★ 2010년도 사무직-사무전문직 급여인상안(작성) 4 2 2 2 3" xfId="25971" xr:uid="{00000000-0005-0000-0000-000085650000}"/>
    <cellStyle name="년_■ 0908_사무직_이동_및_사무직_배치계획(案)-최종_★ 2010년도 사무직-사무전문직 급여인상안(작성) 4 2 2 2 4" xfId="25972" xr:uid="{00000000-0005-0000-0000-000086650000}"/>
    <cellStyle name="년_■ 0908_사무직_이동_및_사무직_배치계획(案)-최종_★ 2010년도 사무직-사무전문직 급여인상안(작성) 4 2 2 2 5" xfId="25973" xr:uid="{00000000-0005-0000-0000-000087650000}"/>
    <cellStyle name="년_■ 0908_사무직_이동_및_사무직_배치계획(案)-최종_★ 2010년도 사무직-사무전문직 급여인상안(작성) 4 2 2 3" xfId="25974" xr:uid="{00000000-0005-0000-0000-000088650000}"/>
    <cellStyle name="년_■ 0908_사무직_이동_및_사무직_배치계획(案)-최종_★ 2010년도 사무직-사무전문직 급여인상안(작성) 4 2 2 3 2" xfId="25975" xr:uid="{00000000-0005-0000-0000-000089650000}"/>
    <cellStyle name="년_■ 0908_사무직_이동_및_사무직_배치계획(案)-최종_★ 2010년도 사무직-사무전문직 급여인상안(작성) 4 2 2 3 3" xfId="25976" xr:uid="{00000000-0005-0000-0000-00008A650000}"/>
    <cellStyle name="년_■ 0908_사무직_이동_및_사무직_배치계획(案)-최종_★ 2010년도 사무직-사무전문직 급여인상안(작성) 4 2 2 3 4" xfId="25977" xr:uid="{00000000-0005-0000-0000-00008B650000}"/>
    <cellStyle name="년_■ 0908_사무직_이동_및_사무직_배치계획(案)-최종_★ 2010년도 사무직-사무전문직 급여인상안(작성) 4 2 2 3 5" xfId="25978" xr:uid="{00000000-0005-0000-0000-00008C650000}"/>
    <cellStyle name="년_■ 0908_사무직_이동_및_사무직_배치계획(案)-최종_★ 2010년도 사무직-사무전문직 급여인상안(작성) 4 2 2 4" xfId="25979" xr:uid="{00000000-0005-0000-0000-00008D650000}"/>
    <cellStyle name="년_■ 0908_사무직_이동_및_사무직_배치계획(案)-최종_★ 2010년도 사무직-사무전문직 급여인상안(작성) 4 2 2 4 2" xfId="25980" xr:uid="{00000000-0005-0000-0000-00008E650000}"/>
    <cellStyle name="년_■ 0908_사무직_이동_및_사무직_배치계획(案)-최종_★ 2010년도 사무직-사무전문직 급여인상안(작성) 4 2 2 4 3" xfId="25981" xr:uid="{00000000-0005-0000-0000-00008F650000}"/>
    <cellStyle name="년_■ 0908_사무직_이동_및_사무직_배치계획(案)-최종_★ 2010년도 사무직-사무전문직 급여인상안(작성) 4 2 2 4 4" xfId="25982" xr:uid="{00000000-0005-0000-0000-000090650000}"/>
    <cellStyle name="년_■ 0908_사무직_이동_및_사무직_배치계획(案)-최종_★ 2010년도 사무직-사무전문직 급여인상안(작성) 4 2 2 4 5" xfId="25983" xr:uid="{00000000-0005-0000-0000-000091650000}"/>
    <cellStyle name="년_■ 0908_사무직_이동_및_사무직_배치계획(案)-최종_★ 2010년도 사무직-사무전문직 급여인상안(작성) 4 2 2 5" xfId="25984" xr:uid="{00000000-0005-0000-0000-000092650000}"/>
    <cellStyle name="년_■ 0908_사무직_이동_및_사무직_배치계획(案)-최종_★ 2010년도 사무직-사무전문직 급여인상안(작성) 4 2 2 6" xfId="25985" xr:uid="{00000000-0005-0000-0000-000093650000}"/>
    <cellStyle name="년_■ 0908_사무직_이동_및_사무직_배치계획(案)-최종_★ 2010년도 사무직-사무전문직 급여인상안(작성) 4 2 2 7" xfId="25986" xr:uid="{00000000-0005-0000-0000-000094650000}"/>
    <cellStyle name="년_■ 0908_사무직_이동_및_사무직_배치계획(案)-최종_★ 2010년도 사무직-사무전문직 급여인상안(작성) 4 2 2 8" xfId="25987" xr:uid="{00000000-0005-0000-0000-000095650000}"/>
    <cellStyle name="년_■ 0908_사무직_이동_및_사무직_배치계획(案)-최종_★ 2010년도 사무직-사무전문직 급여인상안(작성) 4 2 3" xfId="25988" xr:uid="{00000000-0005-0000-0000-000096650000}"/>
    <cellStyle name="년_■ 0908_사무직_이동_및_사무직_배치계획(案)-최종_★ 2010년도 사무직-사무전문직 급여인상안(작성) 4 2 3 2" xfId="25989" xr:uid="{00000000-0005-0000-0000-000097650000}"/>
    <cellStyle name="년_■ 0908_사무직_이동_및_사무직_배치계획(案)-최종_★ 2010년도 사무직-사무전문직 급여인상안(작성) 4 2 3 2 2" xfId="25990" xr:uid="{00000000-0005-0000-0000-000098650000}"/>
    <cellStyle name="년_■ 0908_사무직_이동_및_사무직_배치계획(案)-최종_★ 2010년도 사무직-사무전문직 급여인상안(작성) 4 2 3 2 3" xfId="25991" xr:uid="{00000000-0005-0000-0000-000099650000}"/>
    <cellStyle name="년_■ 0908_사무직_이동_및_사무직_배치계획(案)-최종_★ 2010년도 사무직-사무전문직 급여인상안(작성) 4 2 3 2 4" xfId="25992" xr:uid="{00000000-0005-0000-0000-00009A650000}"/>
    <cellStyle name="년_■ 0908_사무직_이동_및_사무직_배치계획(案)-최종_★ 2010년도 사무직-사무전문직 급여인상안(작성) 4 2 3 2 5" xfId="25993" xr:uid="{00000000-0005-0000-0000-00009B650000}"/>
    <cellStyle name="년_■ 0908_사무직_이동_및_사무직_배치계획(案)-최종_★ 2010년도 사무직-사무전문직 급여인상안(작성) 4 2 3 3" xfId="25994" xr:uid="{00000000-0005-0000-0000-00009C650000}"/>
    <cellStyle name="년_■ 0908_사무직_이동_및_사무직_배치계획(案)-최종_★ 2010년도 사무직-사무전문직 급여인상안(작성) 4 2 3 3 2" xfId="25995" xr:uid="{00000000-0005-0000-0000-00009D650000}"/>
    <cellStyle name="년_■ 0908_사무직_이동_및_사무직_배치계획(案)-최종_★ 2010년도 사무직-사무전문직 급여인상안(작성) 4 2 3 3 3" xfId="25996" xr:uid="{00000000-0005-0000-0000-00009E650000}"/>
    <cellStyle name="년_■ 0908_사무직_이동_및_사무직_배치계획(案)-최종_★ 2010년도 사무직-사무전문직 급여인상안(작성) 4 2 3 3 4" xfId="25997" xr:uid="{00000000-0005-0000-0000-00009F650000}"/>
    <cellStyle name="년_■ 0908_사무직_이동_및_사무직_배치계획(案)-최종_★ 2010년도 사무직-사무전문직 급여인상안(작성) 4 2 3 3 5" xfId="25998" xr:uid="{00000000-0005-0000-0000-0000A0650000}"/>
    <cellStyle name="년_■ 0908_사무직_이동_및_사무직_배치계획(案)-최종_★ 2010년도 사무직-사무전문직 급여인상안(작성) 4 2 3 4" xfId="25999" xr:uid="{00000000-0005-0000-0000-0000A1650000}"/>
    <cellStyle name="년_■ 0908_사무직_이동_및_사무직_배치계획(案)-최종_★ 2010년도 사무직-사무전문직 급여인상안(작성) 4 2 3 4 2" xfId="26000" xr:uid="{00000000-0005-0000-0000-0000A2650000}"/>
    <cellStyle name="년_■ 0908_사무직_이동_및_사무직_배치계획(案)-최종_★ 2010년도 사무직-사무전문직 급여인상안(작성) 4 2 3 4 3" xfId="26001" xr:uid="{00000000-0005-0000-0000-0000A3650000}"/>
    <cellStyle name="년_■ 0908_사무직_이동_및_사무직_배치계획(案)-최종_★ 2010년도 사무직-사무전문직 급여인상안(작성) 4 2 3 4 4" xfId="26002" xr:uid="{00000000-0005-0000-0000-0000A4650000}"/>
    <cellStyle name="년_■ 0908_사무직_이동_및_사무직_배치계획(案)-최종_★ 2010년도 사무직-사무전문직 급여인상안(작성) 4 2 3 4 5" xfId="26003" xr:uid="{00000000-0005-0000-0000-0000A5650000}"/>
    <cellStyle name="년_■ 0908_사무직_이동_및_사무직_배치계획(案)-최종_★ 2010년도 사무직-사무전문직 급여인상안(작성) 4 2 3 5" xfId="26004" xr:uid="{00000000-0005-0000-0000-0000A6650000}"/>
    <cellStyle name="년_■ 0908_사무직_이동_및_사무직_배치계획(案)-최종_★ 2010년도 사무직-사무전문직 급여인상안(작성) 4 2 3 6" xfId="26005" xr:uid="{00000000-0005-0000-0000-0000A7650000}"/>
    <cellStyle name="년_■ 0908_사무직_이동_및_사무직_배치계획(案)-최종_★ 2010년도 사무직-사무전문직 급여인상안(작성) 4 2 3 7" xfId="26006" xr:uid="{00000000-0005-0000-0000-0000A8650000}"/>
    <cellStyle name="년_■ 0908_사무직_이동_및_사무직_배치계획(案)-최종_★ 2010년도 사무직-사무전문직 급여인상안(작성) 4 2 3 8" xfId="26007" xr:uid="{00000000-0005-0000-0000-0000A9650000}"/>
    <cellStyle name="년_■ 0908_사무직_이동_및_사무직_배치계획(案)-최종_★ 2010년도 사무직-사무전문직 급여인상안(작성) 4 2 4" xfId="26008" xr:uid="{00000000-0005-0000-0000-0000AA650000}"/>
    <cellStyle name="년_■ 0908_사무직_이동_및_사무직_배치계획(案)-최종_★ 2010년도 사무직-사무전문직 급여인상안(작성) 4 2 4 2" xfId="26009" xr:uid="{00000000-0005-0000-0000-0000AB650000}"/>
    <cellStyle name="년_■ 0908_사무직_이동_및_사무직_배치계획(案)-최종_★ 2010년도 사무직-사무전문직 급여인상안(작성) 4 2 4 2 2" xfId="26010" xr:uid="{00000000-0005-0000-0000-0000AC650000}"/>
    <cellStyle name="년_■ 0908_사무직_이동_및_사무직_배치계획(案)-최종_★ 2010년도 사무직-사무전문직 급여인상안(작성) 4 2 4 2 3" xfId="26011" xr:uid="{00000000-0005-0000-0000-0000AD650000}"/>
    <cellStyle name="년_■ 0908_사무직_이동_및_사무직_배치계획(案)-최종_★ 2010년도 사무직-사무전문직 급여인상안(작성) 4 2 4 2 4" xfId="26012" xr:uid="{00000000-0005-0000-0000-0000AE650000}"/>
    <cellStyle name="년_■ 0908_사무직_이동_및_사무직_배치계획(案)-최종_★ 2010년도 사무직-사무전문직 급여인상안(작성) 4 2 4 2 5" xfId="26013" xr:uid="{00000000-0005-0000-0000-0000AF650000}"/>
    <cellStyle name="년_■ 0908_사무직_이동_및_사무직_배치계획(案)-최종_★ 2010년도 사무직-사무전문직 급여인상안(작성) 4 2 4 3" xfId="26014" xr:uid="{00000000-0005-0000-0000-0000B0650000}"/>
    <cellStyle name="년_■ 0908_사무직_이동_및_사무직_배치계획(案)-최종_★ 2010년도 사무직-사무전문직 급여인상안(작성) 4 2 4 3 2" xfId="26015" xr:uid="{00000000-0005-0000-0000-0000B1650000}"/>
    <cellStyle name="년_■ 0908_사무직_이동_및_사무직_배치계획(案)-최종_★ 2010년도 사무직-사무전문직 급여인상안(작성) 4 2 4 3 3" xfId="26016" xr:uid="{00000000-0005-0000-0000-0000B2650000}"/>
    <cellStyle name="년_■ 0908_사무직_이동_및_사무직_배치계획(案)-최종_★ 2010년도 사무직-사무전문직 급여인상안(작성) 4 2 4 3 4" xfId="26017" xr:uid="{00000000-0005-0000-0000-0000B3650000}"/>
    <cellStyle name="년_■ 0908_사무직_이동_및_사무직_배치계획(案)-최종_★ 2010년도 사무직-사무전문직 급여인상안(작성) 4 2 4 3 5" xfId="26018" xr:uid="{00000000-0005-0000-0000-0000B4650000}"/>
    <cellStyle name="년_■ 0908_사무직_이동_및_사무직_배치계획(案)-최종_★ 2010년도 사무직-사무전문직 급여인상안(작성) 4 2 4 4" xfId="26019" xr:uid="{00000000-0005-0000-0000-0000B5650000}"/>
    <cellStyle name="년_■ 0908_사무직_이동_및_사무직_배치계획(案)-최종_★ 2010년도 사무직-사무전문직 급여인상안(작성) 4 2 4 4 2" xfId="26020" xr:uid="{00000000-0005-0000-0000-0000B6650000}"/>
    <cellStyle name="년_■ 0908_사무직_이동_및_사무직_배치계획(案)-최종_★ 2010년도 사무직-사무전문직 급여인상안(작성) 4 2 4 4 3" xfId="26021" xr:uid="{00000000-0005-0000-0000-0000B7650000}"/>
    <cellStyle name="년_■ 0908_사무직_이동_및_사무직_배치계획(案)-최종_★ 2010년도 사무직-사무전문직 급여인상안(작성) 4 2 4 4 4" xfId="26022" xr:uid="{00000000-0005-0000-0000-0000B8650000}"/>
    <cellStyle name="년_■ 0908_사무직_이동_및_사무직_배치계획(案)-최종_★ 2010년도 사무직-사무전문직 급여인상안(작성) 4 2 4 4 5" xfId="26023" xr:uid="{00000000-0005-0000-0000-0000B9650000}"/>
    <cellStyle name="년_■ 0908_사무직_이동_및_사무직_배치계획(案)-최종_★ 2010년도 사무직-사무전문직 급여인상안(작성) 4 2 4 5" xfId="26024" xr:uid="{00000000-0005-0000-0000-0000BA650000}"/>
    <cellStyle name="년_■ 0908_사무직_이동_및_사무직_배치계획(案)-최종_★ 2010년도 사무직-사무전문직 급여인상안(작성) 4 2 4 6" xfId="26025" xr:uid="{00000000-0005-0000-0000-0000BB650000}"/>
    <cellStyle name="년_■ 0908_사무직_이동_및_사무직_배치계획(案)-최종_★ 2010년도 사무직-사무전문직 급여인상안(작성) 4 2 4 7" xfId="26026" xr:uid="{00000000-0005-0000-0000-0000BC650000}"/>
    <cellStyle name="년_■ 0908_사무직_이동_및_사무직_배치계획(案)-최종_★ 2010년도 사무직-사무전문직 급여인상안(작성) 4 2 4 8" xfId="26027" xr:uid="{00000000-0005-0000-0000-0000BD650000}"/>
    <cellStyle name="년_■ 0908_사무직_이동_및_사무직_배치계획(案)-최종_★ 2010년도 사무직-사무전문직 급여인상안(작성) 4 2 5" xfId="26028" xr:uid="{00000000-0005-0000-0000-0000BE650000}"/>
    <cellStyle name="년_■ 0908_사무직_이동_및_사무직_배치계획(案)-최종_★ 2010년도 사무직-사무전문직 급여인상안(작성) 4 2 5 2" xfId="26029" xr:uid="{00000000-0005-0000-0000-0000BF650000}"/>
    <cellStyle name="년_■ 0908_사무직_이동_및_사무직_배치계획(案)-최종_★ 2010년도 사무직-사무전문직 급여인상안(작성) 4 2 5 3" xfId="26030" xr:uid="{00000000-0005-0000-0000-0000C0650000}"/>
    <cellStyle name="년_■ 0908_사무직_이동_및_사무직_배치계획(案)-최종_★ 2010년도 사무직-사무전문직 급여인상안(작성) 4 2 5 4" xfId="26031" xr:uid="{00000000-0005-0000-0000-0000C1650000}"/>
    <cellStyle name="년_■ 0908_사무직_이동_및_사무직_배치계획(案)-최종_★ 2010년도 사무직-사무전문직 급여인상안(작성) 4 2 5 5" xfId="26032" xr:uid="{00000000-0005-0000-0000-0000C2650000}"/>
    <cellStyle name="년_■ 0908_사무직_이동_및_사무직_배치계획(案)-최종_★ 2010년도 사무직-사무전문직 급여인상안(작성) 4 2 6" xfId="26033" xr:uid="{00000000-0005-0000-0000-0000C3650000}"/>
    <cellStyle name="년_■ 0908_사무직_이동_및_사무직_배치계획(案)-최종_★ 2010년도 사무직-사무전문직 급여인상안(작성) 4 2 6 2" xfId="26034" xr:uid="{00000000-0005-0000-0000-0000C4650000}"/>
    <cellStyle name="년_■ 0908_사무직_이동_및_사무직_배치계획(案)-최종_★ 2010년도 사무직-사무전문직 급여인상안(작성) 4 2 6 3" xfId="26035" xr:uid="{00000000-0005-0000-0000-0000C5650000}"/>
    <cellStyle name="년_■ 0908_사무직_이동_및_사무직_배치계획(案)-최종_★ 2010년도 사무직-사무전문직 급여인상안(작성) 4 2 6 4" xfId="26036" xr:uid="{00000000-0005-0000-0000-0000C6650000}"/>
    <cellStyle name="년_■ 0908_사무직_이동_및_사무직_배치계획(案)-최종_★ 2010년도 사무직-사무전문직 급여인상안(작성) 4 2 6 5" xfId="26037" xr:uid="{00000000-0005-0000-0000-0000C7650000}"/>
    <cellStyle name="년_■ 0908_사무직_이동_및_사무직_배치계획(案)-최종_★ 2010년도 사무직-사무전문직 급여인상안(작성) 4 2 7" xfId="26038" xr:uid="{00000000-0005-0000-0000-0000C8650000}"/>
    <cellStyle name="년_■ 0908_사무직_이동_및_사무직_배치계획(案)-최종_★ 2010년도 사무직-사무전문직 급여인상안(작성) 4 2 7 2" xfId="26039" xr:uid="{00000000-0005-0000-0000-0000C9650000}"/>
    <cellStyle name="년_■ 0908_사무직_이동_및_사무직_배치계획(案)-최종_★ 2010년도 사무직-사무전문직 급여인상안(작성) 4 2 7 3" xfId="26040" xr:uid="{00000000-0005-0000-0000-0000CA650000}"/>
    <cellStyle name="년_■ 0908_사무직_이동_및_사무직_배치계획(案)-최종_★ 2010년도 사무직-사무전문직 급여인상안(작성) 4 2 7 4" xfId="26041" xr:uid="{00000000-0005-0000-0000-0000CB650000}"/>
    <cellStyle name="년_■ 0908_사무직_이동_및_사무직_배치계획(案)-최종_★ 2010년도 사무직-사무전문직 급여인상안(작성) 4 2 7 5" xfId="26042" xr:uid="{00000000-0005-0000-0000-0000CC650000}"/>
    <cellStyle name="년_■ 0908_사무직_이동_및_사무직_배치계획(案)-최종_★ 2010년도 사무직-사무전문직 급여인상안(작성) 4 2 8" xfId="26043" xr:uid="{00000000-0005-0000-0000-0000CD650000}"/>
    <cellStyle name="년_■ 0908_사무직_이동_및_사무직_배치계획(案)-최종_★ 2010년도 사무직-사무전문직 급여인상안(작성) 4 2 9" xfId="26044" xr:uid="{00000000-0005-0000-0000-0000CE650000}"/>
    <cellStyle name="년_■ 0908_사무직_이동_및_사무직_배치계획(案)-최종_★ 2010년도 사무직-사무전문직 급여인상안(작성) 4 3" xfId="26045" xr:uid="{00000000-0005-0000-0000-0000CF650000}"/>
    <cellStyle name="년_■ 0908_사무직_이동_및_사무직_배치계획(案)-최종_★ 2010년도 사무직-사무전문직 급여인상안(작성) 4 3 10" xfId="26046" xr:uid="{00000000-0005-0000-0000-0000D0650000}"/>
    <cellStyle name="년_■ 0908_사무직_이동_및_사무직_배치계획(案)-최종_★ 2010년도 사무직-사무전문직 급여인상안(작성) 4 3 11" xfId="26047" xr:uid="{00000000-0005-0000-0000-0000D1650000}"/>
    <cellStyle name="년_■ 0908_사무직_이동_및_사무직_배치계획(案)-최종_★ 2010년도 사무직-사무전문직 급여인상안(작성) 4 3 2" xfId="26048" xr:uid="{00000000-0005-0000-0000-0000D2650000}"/>
    <cellStyle name="년_■ 0908_사무직_이동_및_사무직_배치계획(案)-최종_★ 2010년도 사무직-사무전문직 급여인상안(작성) 4 3 2 2" xfId="26049" xr:uid="{00000000-0005-0000-0000-0000D3650000}"/>
    <cellStyle name="년_■ 0908_사무직_이동_및_사무직_배치계획(案)-최종_★ 2010년도 사무직-사무전문직 급여인상안(작성) 4 3 2 2 2" xfId="26050" xr:uid="{00000000-0005-0000-0000-0000D4650000}"/>
    <cellStyle name="년_■ 0908_사무직_이동_및_사무직_배치계획(案)-최종_★ 2010년도 사무직-사무전문직 급여인상안(작성) 4 3 2 2 3" xfId="26051" xr:uid="{00000000-0005-0000-0000-0000D5650000}"/>
    <cellStyle name="년_■ 0908_사무직_이동_및_사무직_배치계획(案)-최종_★ 2010년도 사무직-사무전문직 급여인상안(작성) 4 3 2 2 4" xfId="26052" xr:uid="{00000000-0005-0000-0000-0000D6650000}"/>
    <cellStyle name="년_■ 0908_사무직_이동_및_사무직_배치계획(案)-최종_★ 2010년도 사무직-사무전문직 급여인상안(작성) 4 3 2 2 5" xfId="26053" xr:uid="{00000000-0005-0000-0000-0000D7650000}"/>
    <cellStyle name="년_■ 0908_사무직_이동_및_사무직_배치계획(案)-최종_★ 2010년도 사무직-사무전문직 급여인상안(작성) 4 3 2 3" xfId="26054" xr:uid="{00000000-0005-0000-0000-0000D8650000}"/>
    <cellStyle name="년_■ 0908_사무직_이동_및_사무직_배치계획(案)-최종_★ 2010년도 사무직-사무전문직 급여인상안(작성) 4 3 2 3 2" xfId="26055" xr:uid="{00000000-0005-0000-0000-0000D9650000}"/>
    <cellStyle name="년_■ 0908_사무직_이동_및_사무직_배치계획(案)-최종_★ 2010년도 사무직-사무전문직 급여인상안(작성) 4 3 2 3 3" xfId="26056" xr:uid="{00000000-0005-0000-0000-0000DA650000}"/>
    <cellStyle name="년_■ 0908_사무직_이동_및_사무직_배치계획(案)-최종_★ 2010년도 사무직-사무전문직 급여인상안(작성) 4 3 2 3 4" xfId="26057" xr:uid="{00000000-0005-0000-0000-0000DB650000}"/>
    <cellStyle name="년_■ 0908_사무직_이동_및_사무직_배치계획(案)-최종_★ 2010년도 사무직-사무전문직 급여인상안(작성) 4 3 2 3 5" xfId="26058" xr:uid="{00000000-0005-0000-0000-0000DC650000}"/>
    <cellStyle name="년_■ 0908_사무직_이동_및_사무직_배치계획(案)-최종_★ 2010년도 사무직-사무전문직 급여인상안(작성) 4 3 2 4" xfId="26059" xr:uid="{00000000-0005-0000-0000-0000DD650000}"/>
    <cellStyle name="년_■ 0908_사무직_이동_및_사무직_배치계획(案)-최종_★ 2010년도 사무직-사무전문직 급여인상안(작성) 4 3 2 4 2" xfId="26060" xr:uid="{00000000-0005-0000-0000-0000DE650000}"/>
    <cellStyle name="년_■ 0908_사무직_이동_및_사무직_배치계획(案)-최종_★ 2010년도 사무직-사무전문직 급여인상안(작성) 4 3 2 4 3" xfId="26061" xr:uid="{00000000-0005-0000-0000-0000DF650000}"/>
    <cellStyle name="년_■ 0908_사무직_이동_및_사무직_배치계획(案)-최종_★ 2010년도 사무직-사무전문직 급여인상안(작성) 4 3 2 4 4" xfId="26062" xr:uid="{00000000-0005-0000-0000-0000E0650000}"/>
    <cellStyle name="년_■ 0908_사무직_이동_및_사무직_배치계획(案)-최종_★ 2010년도 사무직-사무전문직 급여인상안(작성) 4 3 2 4 5" xfId="26063" xr:uid="{00000000-0005-0000-0000-0000E1650000}"/>
    <cellStyle name="년_■ 0908_사무직_이동_및_사무직_배치계획(案)-최종_★ 2010년도 사무직-사무전문직 급여인상안(작성) 4 3 2 5" xfId="26064" xr:uid="{00000000-0005-0000-0000-0000E2650000}"/>
    <cellStyle name="년_■ 0908_사무직_이동_및_사무직_배치계획(案)-최종_★ 2010년도 사무직-사무전문직 급여인상안(작성) 4 3 2 6" xfId="26065" xr:uid="{00000000-0005-0000-0000-0000E3650000}"/>
    <cellStyle name="년_■ 0908_사무직_이동_및_사무직_배치계획(案)-최종_★ 2010년도 사무직-사무전문직 급여인상안(작성) 4 3 2 7" xfId="26066" xr:uid="{00000000-0005-0000-0000-0000E4650000}"/>
    <cellStyle name="년_■ 0908_사무직_이동_및_사무직_배치계획(案)-최종_★ 2010년도 사무직-사무전문직 급여인상안(작성) 4 3 2 8" xfId="26067" xr:uid="{00000000-0005-0000-0000-0000E5650000}"/>
    <cellStyle name="년_■ 0908_사무직_이동_및_사무직_배치계획(案)-최종_★ 2010년도 사무직-사무전문직 급여인상안(작성) 4 3 3" xfId="26068" xr:uid="{00000000-0005-0000-0000-0000E6650000}"/>
    <cellStyle name="년_■ 0908_사무직_이동_및_사무직_배치계획(案)-최종_★ 2010년도 사무직-사무전문직 급여인상안(작성) 4 3 3 2" xfId="26069" xr:uid="{00000000-0005-0000-0000-0000E7650000}"/>
    <cellStyle name="년_■ 0908_사무직_이동_및_사무직_배치계획(案)-최종_★ 2010년도 사무직-사무전문직 급여인상안(작성) 4 3 3 2 2" xfId="26070" xr:uid="{00000000-0005-0000-0000-0000E8650000}"/>
    <cellStyle name="년_■ 0908_사무직_이동_및_사무직_배치계획(案)-최종_★ 2010년도 사무직-사무전문직 급여인상안(작성) 4 3 3 2 3" xfId="26071" xr:uid="{00000000-0005-0000-0000-0000E9650000}"/>
    <cellStyle name="년_■ 0908_사무직_이동_및_사무직_배치계획(案)-최종_★ 2010년도 사무직-사무전문직 급여인상안(작성) 4 3 3 2 4" xfId="26072" xr:uid="{00000000-0005-0000-0000-0000EA650000}"/>
    <cellStyle name="년_■ 0908_사무직_이동_및_사무직_배치계획(案)-최종_★ 2010년도 사무직-사무전문직 급여인상안(작성) 4 3 3 2 5" xfId="26073" xr:uid="{00000000-0005-0000-0000-0000EB650000}"/>
    <cellStyle name="년_■ 0908_사무직_이동_및_사무직_배치계획(案)-최종_★ 2010년도 사무직-사무전문직 급여인상안(작성) 4 3 3 3" xfId="26074" xr:uid="{00000000-0005-0000-0000-0000EC650000}"/>
    <cellStyle name="년_■ 0908_사무직_이동_및_사무직_배치계획(案)-최종_★ 2010년도 사무직-사무전문직 급여인상안(작성) 4 3 3 3 2" xfId="26075" xr:uid="{00000000-0005-0000-0000-0000ED650000}"/>
    <cellStyle name="년_■ 0908_사무직_이동_및_사무직_배치계획(案)-최종_★ 2010년도 사무직-사무전문직 급여인상안(작성) 4 3 3 3 3" xfId="26076" xr:uid="{00000000-0005-0000-0000-0000EE650000}"/>
    <cellStyle name="년_■ 0908_사무직_이동_및_사무직_배치계획(案)-최종_★ 2010년도 사무직-사무전문직 급여인상안(작성) 4 3 3 3 4" xfId="26077" xr:uid="{00000000-0005-0000-0000-0000EF650000}"/>
    <cellStyle name="년_■ 0908_사무직_이동_및_사무직_배치계획(案)-최종_★ 2010년도 사무직-사무전문직 급여인상안(작성) 4 3 3 3 5" xfId="26078" xr:uid="{00000000-0005-0000-0000-0000F0650000}"/>
    <cellStyle name="년_■ 0908_사무직_이동_및_사무직_배치계획(案)-최종_★ 2010년도 사무직-사무전문직 급여인상안(작성) 4 3 3 4" xfId="26079" xr:uid="{00000000-0005-0000-0000-0000F1650000}"/>
    <cellStyle name="년_■ 0908_사무직_이동_및_사무직_배치계획(案)-최종_★ 2010년도 사무직-사무전문직 급여인상안(작성) 4 3 3 4 2" xfId="26080" xr:uid="{00000000-0005-0000-0000-0000F2650000}"/>
    <cellStyle name="년_■ 0908_사무직_이동_및_사무직_배치계획(案)-최종_★ 2010년도 사무직-사무전문직 급여인상안(작성) 4 3 3 4 3" xfId="26081" xr:uid="{00000000-0005-0000-0000-0000F3650000}"/>
    <cellStyle name="년_■ 0908_사무직_이동_및_사무직_배치계획(案)-최종_★ 2010년도 사무직-사무전문직 급여인상안(작성) 4 3 3 4 4" xfId="26082" xr:uid="{00000000-0005-0000-0000-0000F4650000}"/>
    <cellStyle name="년_■ 0908_사무직_이동_및_사무직_배치계획(案)-최종_★ 2010년도 사무직-사무전문직 급여인상안(작성) 4 3 3 4 5" xfId="26083" xr:uid="{00000000-0005-0000-0000-0000F5650000}"/>
    <cellStyle name="년_■ 0908_사무직_이동_및_사무직_배치계획(案)-최종_★ 2010년도 사무직-사무전문직 급여인상안(작성) 4 3 3 5" xfId="26084" xr:uid="{00000000-0005-0000-0000-0000F6650000}"/>
    <cellStyle name="년_■ 0908_사무직_이동_및_사무직_배치계획(案)-최종_★ 2010년도 사무직-사무전문직 급여인상안(작성) 4 3 3 6" xfId="26085" xr:uid="{00000000-0005-0000-0000-0000F7650000}"/>
    <cellStyle name="년_■ 0908_사무직_이동_및_사무직_배치계획(案)-최종_★ 2010년도 사무직-사무전문직 급여인상안(작성) 4 3 3 7" xfId="26086" xr:uid="{00000000-0005-0000-0000-0000F8650000}"/>
    <cellStyle name="년_■ 0908_사무직_이동_및_사무직_배치계획(案)-최종_★ 2010년도 사무직-사무전문직 급여인상안(작성) 4 3 3 8" xfId="26087" xr:uid="{00000000-0005-0000-0000-0000F9650000}"/>
    <cellStyle name="년_■ 0908_사무직_이동_및_사무직_배치계획(案)-최종_★ 2010년도 사무직-사무전문직 급여인상안(작성) 4 3 4" xfId="26088" xr:uid="{00000000-0005-0000-0000-0000FA650000}"/>
    <cellStyle name="년_■ 0908_사무직_이동_및_사무직_배치계획(案)-최종_★ 2010년도 사무직-사무전문직 급여인상안(작성) 4 3 4 2" xfId="26089" xr:uid="{00000000-0005-0000-0000-0000FB650000}"/>
    <cellStyle name="년_■ 0908_사무직_이동_및_사무직_배치계획(案)-최종_★ 2010년도 사무직-사무전문직 급여인상안(작성) 4 3 4 2 2" xfId="26090" xr:uid="{00000000-0005-0000-0000-0000FC650000}"/>
    <cellStyle name="년_■ 0908_사무직_이동_및_사무직_배치계획(案)-최종_★ 2010년도 사무직-사무전문직 급여인상안(작성) 4 3 4 2 3" xfId="26091" xr:uid="{00000000-0005-0000-0000-0000FD650000}"/>
    <cellStyle name="년_■ 0908_사무직_이동_및_사무직_배치계획(案)-최종_★ 2010년도 사무직-사무전문직 급여인상안(작성) 4 3 4 2 4" xfId="26092" xr:uid="{00000000-0005-0000-0000-0000FE650000}"/>
    <cellStyle name="년_■ 0908_사무직_이동_및_사무직_배치계획(案)-최종_★ 2010년도 사무직-사무전문직 급여인상안(작성) 4 3 4 2 5" xfId="26093" xr:uid="{00000000-0005-0000-0000-0000FF650000}"/>
    <cellStyle name="년_■ 0908_사무직_이동_및_사무직_배치계획(案)-최종_★ 2010년도 사무직-사무전문직 급여인상안(작성) 4 3 4 3" xfId="26094" xr:uid="{00000000-0005-0000-0000-000000660000}"/>
    <cellStyle name="년_■ 0908_사무직_이동_및_사무직_배치계획(案)-최종_★ 2010년도 사무직-사무전문직 급여인상안(작성) 4 3 4 3 2" xfId="26095" xr:uid="{00000000-0005-0000-0000-000001660000}"/>
    <cellStyle name="년_■ 0908_사무직_이동_및_사무직_배치계획(案)-최종_★ 2010년도 사무직-사무전문직 급여인상안(작성) 4 3 4 3 3" xfId="26096" xr:uid="{00000000-0005-0000-0000-000002660000}"/>
    <cellStyle name="년_■ 0908_사무직_이동_및_사무직_배치계획(案)-최종_★ 2010년도 사무직-사무전문직 급여인상안(작성) 4 3 4 3 4" xfId="26097" xr:uid="{00000000-0005-0000-0000-000003660000}"/>
    <cellStyle name="년_■ 0908_사무직_이동_및_사무직_배치계획(案)-최종_★ 2010년도 사무직-사무전문직 급여인상안(작성) 4 3 4 3 5" xfId="26098" xr:uid="{00000000-0005-0000-0000-000004660000}"/>
    <cellStyle name="년_■ 0908_사무직_이동_및_사무직_배치계획(案)-최종_★ 2010년도 사무직-사무전문직 급여인상안(작성) 4 3 4 4" xfId="26099" xr:uid="{00000000-0005-0000-0000-000005660000}"/>
    <cellStyle name="년_■ 0908_사무직_이동_및_사무직_배치계획(案)-최종_★ 2010년도 사무직-사무전문직 급여인상안(작성) 4 3 4 4 2" xfId="26100" xr:uid="{00000000-0005-0000-0000-000006660000}"/>
    <cellStyle name="년_■ 0908_사무직_이동_및_사무직_배치계획(案)-최종_★ 2010년도 사무직-사무전문직 급여인상안(작성) 4 3 4 4 3" xfId="26101" xr:uid="{00000000-0005-0000-0000-000007660000}"/>
    <cellStyle name="년_■ 0908_사무직_이동_및_사무직_배치계획(案)-최종_★ 2010년도 사무직-사무전문직 급여인상안(작성) 4 3 4 4 4" xfId="26102" xr:uid="{00000000-0005-0000-0000-000008660000}"/>
    <cellStyle name="년_■ 0908_사무직_이동_및_사무직_배치계획(案)-최종_★ 2010년도 사무직-사무전문직 급여인상안(작성) 4 3 4 4 5" xfId="26103" xr:uid="{00000000-0005-0000-0000-000009660000}"/>
    <cellStyle name="년_■ 0908_사무직_이동_및_사무직_배치계획(案)-최종_★ 2010년도 사무직-사무전문직 급여인상안(작성) 4 3 4 5" xfId="26104" xr:uid="{00000000-0005-0000-0000-00000A660000}"/>
    <cellStyle name="년_■ 0908_사무직_이동_및_사무직_배치계획(案)-최종_★ 2010년도 사무직-사무전문직 급여인상안(작성) 4 3 4 6" xfId="26105" xr:uid="{00000000-0005-0000-0000-00000B660000}"/>
    <cellStyle name="년_■ 0908_사무직_이동_및_사무직_배치계획(案)-최종_★ 2010년도 사무직-사무전문직 급여인상안(작성) 4 3 4 7" xfId="26106" xr:uid="{00000000-0005-0000-0000-00000C660000}"/>
    <cellStyle name="년_■ 0908_사무직_이동_및_사무직_배치계획(案)-최종_★ 2010년도 사무직-사무전문직 급여인상안(작성) 4 3 4 8" xfId="26107" xr:uid="{00000000-0005-0000-0000-00000D660000}"/>
    <cellStyle name="년_■ 0908_사무직_이동_및_사무직_배치계획(案)-최종_★ 2010년도 사무직-사무전문직 급여인상안(작성) 4 3 5" xfId="26108" xr:uid="{00000000-0005-0000-0000-00000E660000}"/>
    <cellStyle name="년_■ 0908_사무직_이동_및_사무직_배치계획(案)-최종_★ 2010년도 사무직-사무전문직 급여인상안(작성) 4 3 5 2" xfId="26109" xr:uid="{00000000-0005-0000-0000-00000F660000}"/>
    <cellStyle name="년_■ 0908_사무직_이동_및_사무직_배치계획(案)-최종_★ 2010년도 사무직-사무전문직 급여인상안(작성) 4 3 5 3" xfId="26110" xr:uid="{00000000-0005-0000-0000-000010660000}"/>
    <cellStyle name="년_■ 0908_사무직_이동_및_사무직_배치계획(案)-최종_★ 2010년도 사무직-사무전문직 급여인상안(작성) 4 3 5 4" xfId="26111" xr:uid="{00000000-0005-0000-0000-000011660000}"/>
    <cellStyle name="년_■ 0908_사무직_이동_및_사무직_배치계획(案)-최종_★ 2010년도 사무직-사무전문직 급여인상안(작성) 4 3 5 5" xfId="26112" xr:uid="{00000000-0005-0000-0000-000012660000}"/>
    <cellStyle name="년_■ 0908_사무직_이동_및_사무직_배치계획(案)-최종_★ 2010년도 사무직-사무전문직 급여인상안(작성) 4 3 6" xfId="26113" xr:uid="{00000000-0005-0000-0000-000013660000}"/>
    <cellStyle name="년_■ 0908_사무직_이동_및_사무직_배치계획(案)-최종_★ 2010년도 사무직-사무전문직 급여인상안(작성) 4 3 6 2" xfId="26114" xr:uid="{00000000-0005-0000-0000-000014660000}"/>
    <cellStyle name="년_■ 0908_사무직_이동_및_사무직_배치계획(案)-최종_★ 2010년도 사무직-사무전문직 급여인상안(작성) 4 3 6 3" xfId="26115" xr:uid="{00000000-0005-0000-0000-000015660000}"/>
    <cellStyle name="년_■ 0908_사무직_이동_및_사무직_배치계획(案)-최종_★ 2010년도 사무직-사무전문직 급여인상안(작성) 4 3 6 4" xfId="26116" xr:uid="{00000000-0005-0000-0000-000016660000}"/>
    <cellStyle name="년_■ 0908_사무직_이동_및_사무직_배치계획(案)-최종_★ 2010년도 사무직-사무전문직 급여인상안(작성) 4 3 6 5" xfId="26117" xr:uid="{00000000-0005-0000-0000-000017660000}"/>
    <cellStyle name="년_■ 0908_사무직_이동_및_사무직_배치계획(案)-최종_★ 2010년도 사무직-사무전문직 급여인상안(작성) 4 3 7" xfId="26118" xr:uid="{00000000-0005-0000-0000-000018660000}"/>
    <cellStyle name="년_■ 0908_사무직_이동_및_사무직_배치계획(案)-최종_★ 2010년도 사무직-사무전문직 급여인상안(작성) 4 3 7 2" xfId="26119" xr:uid="{00000000-0005-0000-0000-000019660000}"/>
    <cellStyle name="년_■ 0908_사무직_이동_및_사무직_배치계획(案)-최종_★ 2010년도 사무직-사무전문직 급여인상안(작성) 4 3 7 3" xfId="26120" xr:uid="{00000000-0005-0000-0000-00001A660000}"/>
    <cellStyle name="년_■ 0908_사무직_이동_및_사무직_배치계획(案)-최종_★ 2010년도 사무직-사무전문직 급여인상안(작성) 4 3 7 4" xfId="26121" xr:uid="{00000000-0005-0000-0000-00001B660000}"/>
    <cellStyle name="년_■ 0908_사무직_이동_및_사무직_배치계획(案)-최종_★ 2010년도 사무직-사무전문직 급여인상안(작성) 4 3 7 5" xfId="26122" xr:uid="{00000000-0005-0000-0000-00001C660000}"/>
    <cellStyle name="년_■ 0908_사무직_이동_및_사무직_배치계획(案)-최종_★ 2010년도 사무직-사무전문직 급여인상안(작성) 4 3 8" xfId="26123" xr:uid="{00000000-0005-0000-0000-00001D660000}"/>
    <cellStyle name="년_■ 0908_사무직_이동_및_사무직_배치계획(案)-최종_★ 2010년도 사무직-사무전문직 급여인상안(작성) 4 3 9" xfId="26124" xr:uid="{00000000-0005-0000-0000-00001E660000}"/>
    <cellStyle name="년_■ 0908_사무직_이동_및_사무직_배치계획(案)-최종_★ 2010년도 사무직-사무전문직 급여인상안(작성) 4 4" xfId="26125" xr:uid="{00000000-0005-0000-0000-00001F660000}"/>
    <cellStyle name="년_■ 0908_사무직_이동_및_사무직_배치계획(案)-최종_★ 2010년도 사무직-사무전문직 급여인상안(작성) 4 4 2" xfId="26126" xr:uid="{00000000-0005-0000-0000-000020660000}"/>
    <cellStyle name="년_■ 0908_사무직_이동_및_사무직_배치계획(案)-최종_★ 2010년도 사무직-사무전문직 급여인상안(작성) 4 4 2 2" xfId="26127" xr:uid="{00000000-0005-0000-0000-000021660000}"/>
    <cellStyle name="년_■ 0908_사무직_이동_및_사무직_배치계획(案)-최종_★ 2010년도 사무직-사무전문직 급여인상안(작성) 4 4 2 3" xfId="26128" xr:uid="{00000000-0005-0000-0000-000022660000}"/>
    <cellStyle name="년_■ 0908_사무직_이동_및_사무직_배치계획(案)-최종_★ 2010년도 사무직-사무전문직 급여인상안(작성) 4 4 2 4" xfId="26129" xr:uid="{00000000-0005-0000-0000-000023660000}"/>
    <cellStyle name="년_■ 0908_사무직_이동_및_사무직_배치계획(案)-최종_★ 2010년도 사무직-사무전문직 급여인상안(작성) 4 4 2 5" xfId="26130" xr:uid="{00000000-0005-0000-0000-000024660000}"/>
    <cellStyle name="년_■ 0908_사무직_이동_및_사무직_배치계획(案)-최종_★ 2010년도 사무직-사무전문직 급여인상안(작성) 4 4 3" xfId="26131" xr:uid="{00000000-0005-0000-0000-000025660000}"/>
    <cellStyle name="년_■ 0908_사무직_이동_및_사무직_배치계획(案)-최종_★ 2010년도 사무직-사무전문직 급여인상안(작성) 4 4 3 2" xfId="26132" xr:uid="{00000000-0005-0000-0000-000026660000}"/>
    <cellStyle name="년_■ 0908_사무직_이동_및_사무직_배치계획(案)-최종_★ 2010년도 사무직-사무전문직 급여인상안(작성) 4 4 3 3" xfId="26133" xr:uid="{00000000-0005-0000-0000-000027660000}"/>
    <cellStyle name="년_■ 0908_사무직_이동_및_사무직_배치계획(案)-최종_★ 2010년도 사무직-사무전문직 급여인상안(작성) 4 4 3 4" xfId="26134" xr:uid="{00000000-0005-0000-0000-000028660000}"/>
    <cellStyle name="년_■ 0908_사무직_이동_및_사무직_배치계획(案)-최종_★ 2010년도 사무직-사무전문직 급여인상안(작성) 4 4 3 5" xfId="26135" xr:uid="{00000000-0005-0000-0000-000029660000}"/>
    <cellStyle name="년_■ 0908_사무직_이동_및_사무직_배치계획(案)-최종_★ 2010년도 사무직-사무전문직 급여인상안(작성) 4 4 4" xfId="26136" xr:uid="{00000000-0005-0000-0000-00002A660000}"/>
    <cellStyle name="년_■ 0908_사무직_이동_및_사무직_배치계획(案)-최종_★ 2010년도 사무직-사무전문직 급여인상안(작성) 4 4 4 2" xfId="26137" xr:uid="{00000000-0005-0000-0000-00002B660000}"/>
    <cellStyle name="년_■ 0908_사무직_이동_및_사무직_배치계획(案)-최종_★ 2010년도 사무직-사무전문직 급여인상안(작성) 4 4 4 3" xfId="26138" xr:uid="{00000000-0005-0000-0000-00002C660000}"/>
    <cellStyle name="년_■ 0908_사무직_이동_및_사무직_배치계획(案)-최종_★ 2010년도 사무직-사무전문직 급여인상안(작성) 4 4 4 4" xfId="26139" xr:uid="{00000000-0005-0000-0000-00002D660000}"/>
    <cellStyle name="년_■ 0908_사무직_이동_및_사무직_배치계획(案)-최종_★ 2010년도 사무직-사무전문직 급여인상안(작성) 4 4 4 5" xfId="26140" xr:uid="{00000000-0005-0000-0000-00002E660000}"/>
    <cellStyle name="년_■ 0908_사무직_이동_및_사무직_배치계획(案)-최종_★ 2010년도 사무직-사무전문직 급여인상안(작성) 4 4 5" xfId="26141" xr:uid="{00000000-0005-0000-0000-00002F660000}"/>
    <cellStyle name="년_■ 0908_사무직_이동_및_사무직_배치계획(案)-최종_★ 2010년도 사무직-사무전문직 급여인상안(작성) 4 4 6" xfId="26142" xr:uid="{00000000-0005-0000-0000-000030660000}"/>
    <cellStyle name="년_■ 0908_사무직_이동_및_사무직_배치계획(案)-최종_★ 2010년도 사무직-사무전문직 급여인상안(작성) 4 4 7" xfId="26143" xr:uid="{00000000-0005-0000-0000-000031660000}"/>
    <cellStyle name="년_■ 0908_사무직_이동_및_사무직_배치계획(案)-최종_★ 2010년도 사무직-사무전문직 급여인상안(작성) 4 4 8" xfId="26144" xr:uid="{00000000-0005-0000-0000-000032660000}"/>
    <cellStyle name="년_■ 0908_사무직_이동_및_사무직_배치계획(案)-최종_★ 2010년도 사무직-사무전문직 급여인상안(작성) 4 5" xfId="26145" xr:uid="{00000000-0005-0000-0000-000033660000}"/>
    <cellStyle name="년_■ 0908_사무직_이동_및_사무직_배치계획(案)-최종_★ 2010년도 사무직-사무전문직 급여인상안(작성) 4 5 2" xfId="26146" xr:uid="{00000000-0005-0000-0000-000034660000}"/>
    <cellStyle name="년_■ 0908_사무직_이동_및_사무직_배치계획(案)-최종_★ 2010년도 사무직-사무전문직 급여인상안(작성) 4 5 2 2" xfId="26147" xr:uid="{00000000-0005-0000-0000-000035660000}"/>
    <cellStyle name="년_■ 0908_사무직_이동_및_사무직_배치계획(案)-최종_★ 2010년도 사무직-사무전문직 급여인상안(작성) 4 5 2 3" xfId="26148" xr:uid="{00000000-0005-0000-0000-000036660000}"/>
    <cellStyle name="년_■ 0908_사무직_이동_및_사무직_배치계획(案)-최종_★ 2010년도 사무직-사무전문직 급여인상안(작성) 4 5 2 4" xfId="26149" xr:uid="{00000000-0005-0000-0000-000037660000}"/>
    <cellStyle name="년_■ 0908_사무직_이동_및_사무직_배치계획(案)-최종_★ 2010년도 사무직-사무전문직 급여인상안(작성) 4 5 2 5" xfId="26150" xr:uid="{00000000-0005-0000-0000-000038660000}"/>
    <cellStyle name="년_■ 0908_사무직_이동_및_사무직_배치계획(案)-최종_★ 2010년도 사무직-사무전문직 급여인상안(작성) 4 5 3" xfId="26151" xr:uid="{00000000-0005-0000-0000-000039660000}"/>
    <cellStyle name="년_■ 0908_사무직_이동_및_사무직_배치계획(案)-최종_★ 2010년도 사무직-사무전문직 급여인상안(작성) 4 5 3 2" xfId="26152" xr:uid="{00000000-0005-0000-0000-00003A660000}"/>
    <cellStyle name="년_■ 0908_사무직_이동_및_사무직_배치계획(案)-최종_★ 2010년도 사무직-사무전문직 급여인상안(작성) 4 5 3 3" xfId="26153" xr:uid="{00000000-0005-0000-0000-00003B660000}"/>
    <cellStyle name="년_■ 0908_사무직_이동_및_사무직_배치계획(案)-최종_★ 2010년도 사무직-사무전문직 급여인상안(작성) 4 5 3 4" xfId="26154" xr:uid="{00000000-0005-0000-0000-00003C660000}"/>
    <cellStyle name="년_■ 0908_사무직_이동_및_사무직_배치계획(案)-최종_★ 2010년도 사무직-사무전문직 급여인상안(작성) 4 5 3 5" xfId="26155" xr:uid="{00000000-0005-0000-0000-00003D660000}"/>
    <cellStyle name="년_■ 0908_사무직_이동_및_사무직_배치계획(案)-최종_★ 2010년도 사무직-사무전문직 급여인상안(작성) 4 5 4" xfId="26156" xr:uid="{00000000-0005-0000-0000-00003E660000}"/>
    <cellStyle name="년_■ 0908_사무직_이동_및_사무직_배치계획(案)-최종_★ 2010년도 사무직-사무전문직 급여인상안(작성) 4 5 4 2" xfId="26157" xr:uid="{00000000-0005-0000-0000-00003F660000}"/>
    <cellStyle name="년_■ 0908_사무직_이동_및_사무직_배치계획(案)-최종_★ 2010년도 사무직-사무전문직 급여인상안(작성) 4 5 4 3" xfId="26158" xr:uid="{00000000-0005-0000-0000-000040660000}"/>
    <cellStyle name="년_■ 0908_사무직_이동_및_사무직_배치계획(案)-최종_★ 2010년도 사무직-사무전문직 급여인상안(작성) 4 5 4 4" xfId="26159" xr:uid="{00000000-0005-0000-0000-000041660000}"/>
    <cellStyle name="년_■ 0908_사무직_이동_및_사무직_배치계획(案)-최종_★ 2010년도 사무직-사무전문직 급여인상안(작성) 4 5 4 5" xfId="26160" xr:uid="{00000000-0005-0000-0000-000042660000}"/>
    <cellStyle name="년_■ 0908_사무직_이동_및_사무직_배치계획(案)-최종_★ 2010년도 사무직-사무전문직 급여인상안(작성) 4 5 5" xfId="26161" xr:uid="{00000000-0005-0000-0000-000043660000}"/>
    <cellStyle name="년_■ 0908_사무직_이동_및_사무직_배치계획(案)-최종_★ 2010년도 사무직-사무전문직 급여인상안(작성) 4 5 6" xfId="26162" xr:uid="{00000000-0005-0000-0000-000044660000}"/>
    <cellStyle name="년_■ 0908_사무직_이동_및_사무직_배치계획(案)-최종_★ 2010년도 사무직-사무전문직 급여인상안(작성) 4 5 7" xfId="26163" xr:uid="{00000000-0005-0000-0000-000045660000}"/>
    <cellStyle name="년_■ 0908_사무직_이동_및_사무직_배치계획(案)-최종_★ 2010년도 사무직-사무전문직 급여인상안(작성) 4 5 8" xfId="26164" xr:uid="{00000000-0005-0000-0000-000046660000}"/>
    <cellStyle name="년_■ 0908_사무직_이동_및_사무직_배치계획(案)-최종_★ 2010년도 사무직-사무전문직 급여인상안(작성) 4 6" xfId="26165" xr:uid="{00000000-0005-0000-0000-000047660000}"/>
    <cellStyle name="년_■ 0908_사무직_이동_및_사무직_배치계획(案)-최종_★ 2010년도 사무직-사무전문직 급여인상안(작성) 4 6 2" xfId="26166" xr:uid="{00000000-0005-0000-0000-000048660000}"/>
    <cellStyle name="년_■ 0908_사무직_이동_및_사무직_배치계획(案)-최종_★ 2010년도 사무직-사무전문직 급여인상안(작성) 4 6 2 2" xfId="26167" xr:uid="{00000000-0005-0000-0000-000049660000}"/>
    <cellStyle name="년_■ 0908_사무직_이동_및_사무직_배치계획(案)-최종_★ 2010년도 사무직-사무전문직 급여인상안(작성) 4 6 2 3" xfId="26168" xr:uid="{00000000-0005-0000-0000-00004A660000}"/>
    <cellStyle name="년_■ 0908_사무직_이동_및_사무직_배치계획(案)-최종_★ 2010년도 사무직-사무전문직 급여인상안(작성) 4 6 2 4" xfId="26169" xr:uid="{00000000-0005-0000-0000-00004B660000}"/>
    <cellStyle name="년_■ 0908_사무직_이동_및_사무직_배치계획(案)-최종_★ 2010년도 사무직-사무전문직 급여인상안(작성) 4 6 2 5" xfId="26170" xr:uid="{00000000-0005-0000-0000-00004C660000}"/>
    <cellStyle name="년_■ 0908_사무직_이동_및_사무직_배치계획(案)-최종_★ 2010년도 사무직-사무전문직 급여인상안(작성) 4 6 3" xfId="26171" xr:uid="{00000000-0005-0000-0000-00004D660000}"/>
    <cellStyle name="년_■ 0908_사무직_이동_및_사무직_배치계획(案)-최종_★ 2010년도 사무직-사무전문직 급여인상안(작성) 4 6 3 2" xfId="26172" xr:uid="{00000000-0005-0000-0000-00004E660000}"/>
    <cellStyle name="년_■ 0908_사무직_이동_및_사무직_배치계획(案)-최종_★ 2010년도 사무직-사무전문직 급여인상안(작성) 4 6 3 3" xfId="26173" xr:uid="{00000000-0005-0000-0000-00004F660000}"/>
    <cellStyle name="년_■ 0908_사무직_이동_및_사무직_배치계획(案)-최종_★ 2010년도 사무직-사무전문직 급여인상안(작성) 4 6 3 4" xfId="26174" xr:uid="{00000000-0005-0000-0000-000050660000}"/>
    <cellStyle name="년_■ 0908_사무직_이동_및_사무직_배치계획(案)-최종_★ 2010년도 사무직-사무전문직 급여인상안(작성) 4 6 3 5" xfId="26175" xr:uid="{00000000-0005-0000-0000-000051660000}"/>
    <cellStyle name="년_■ 0908_사무직_이동_및_사무직_배치계획(案)-최종_★ 2010년도 사무직-사무전문직 급여인상안(작성) 4 6 4" xfId="26176" xr:uid="{00000000-0005-0000-0000-000052660000}"/>
    <cellStyle name="년_■ 0908_사무직_이동_및_사무직_배치계획(案)-최종_★ 2010년도 사무직-사무전문직 급여인상안(작성) 4 6 4 2" xfId="26177" xr:uid="{00000000-0005-0000-0000-000053660000}"/>
    <cellStyle name="년_■ 0908_사무직_이동_및_사무직_배치계획(案)-최종_★ 2010년도 사무직-사무전문직 급여인상안(작성) 4 6 4 3" xfId="26178" xr:uid="{00000000-0005-0000-0000-000054660000}"/>
    <cellStyle name="년_■ 0908_사무직_이동_및_사무직_배치계획(案)-최종_★ 2010년도 사무직-사무전문직 급여인상안(작성) 4 6 4 4" xfId="26179" xr:uid="{00000000-0005-0000-0000-000055660000}"/>
    <cellStyle name="년_■ 0908_사무직_이동_및_사무직_배치계획(案)-최종_★ 2010년도 사무직-사무전문직 급여인상안(작성) 4 6 4 5" xfId="26180" xr:uid="{00000000-0005-0000-0000-000056660000}"/>
    <cellStyle name="년_■ 0908_사무직_이동_및_사무직_배치계획(案)-최종_★ 2010년도 사무직-사무전문직 급여인상안(작성) 4 6 5" xfId="26181" xr:uid="{00000000-0005-0000-0000-000057660000}"/>
    <cellStyle name="년_■ 0908_사무직_이동_및_사무직_배치계획(案)-최종_★ 2010년도 사무직-사무전문직 급여인상안(작성) 4 6 6" xfId="26182" xr:uid="{00000000-0005-0000-0000-000058660000}"/>
    <cellStyle name="년_■ 0908_사무직_이동_및_사무직_배치계획(案)-최종_★ 2010년도 사무직-사무전문직 급여인상안(작성) 4 6 7" xfId="26183" xr:uid="{00000000-0005-0000-0000-000059660000}"/>
    <cellStyle name="년_■ 0908_사무직_이동_및_사무직_배치계획(案)-최종_★ 2010년도 사무직-사무전문직 급여인상안(작성) 4 6 8" xfId="26184" xr:uid="{00000000-0005-0000-0000-00005A660000}"/>
    <cellStyle name="년_■ 0908_사무직_이동_및_사무직_배치계획(案)-최종_★ 2010년도 사무직-사무전문직 급여인상안(작성) 4 7" xfId="26185" xr:uid="{00000000-0005-0000-0000-00005B660000}"/>
    <cellStyle name="년_■ 0908_사무직_이동_및_사무직_배치계획(案)-최종_★ 2010년도 사무직-사무전문직 급여인상안(작성) 4 7 2" xfId="26186" xr:uid="{00000000-0005-0000-0000-00005C660000}"/>
    <cellStyle name="년_■ 0908_사무직_이동_및_사무직_배치계획(案)-최종_★ 2010년도 사무직-사무전문직 급여인상안(작성) 4 7 3" xfId="26187" xr:uid="{00000000-0005-0000-0000-00005D660000}"/>
    <cellStyle name="년_■ 0908_사무직_이동_및_사무직_배치계획(案)-최종_★ 2010년도 사무직-사무전문직 급여인상안(작성) 4 7 4" xfId="26188" xr:uid="{00000000-0005-0000-0000-00005E660000}"/>
    <cellStyle name="년_■ 0908_사무직_이동_및_사무직_배치계획(案)-최종_★ 2010년도 사무직-사무전문직 급여인상안(작성) 4 7 5" xfId="26189" xr:uid="{00000000-0005-0000-0000-00005F660000}"/>
    <cellStyle name="년_■ 0908_사무직_이동_및_사무직_배치계획(案)-최종_★ 2010년도 사무직-사무전문직 급여인상안(작성) 4 8" xfId="26190" xr:uid="{00000000-0005-0000-0000-000060660000}"/>
    <cellStyle name="년_■ 0908_사무직_이동_및_사무직_배치계획(案)-최종_★ 2010년도 사무직-사무전문직 급여인상안(작성) 4 8 2" xfId="26191" xr:uid="{00000000-0005-0000-0000-000061660000}"/>
    <cellStyle name="년_■ 0908_사무직_이동_및_사무직_배치계획(案)-최종_★ 2010년도 사무직-사무전문직 급여인상안(작성) 4 8 3" xfId="26192" xr:uid="{00000000-0005-0000-0000-000062660000}"/>
    <cellStyle name="년_■ 0908_사무직_이동_및_사무직_배치계획(案)-최종_★ 2010년도 사무직-사무전문직 급여인상안(작성) 4 8 4" xfId="26193" xr:uid="{00000000-0005-0000-0000-000063660000}"/>
    <cellStyle name="년_■ 0908_사무직_이동_및_사무직_배치계획(案)-최종_★ 2010년도 사무직-사무전문직 급여인상안(작성) 4 8 5" xfId="26194" xr:uid="{00000000-0005-0000-0000-000064660000}"/>
    <cellStyle name="년_■ 0908_사무직_이동_및_사무직_배치계획(案)-최종_★ 2010년도 사무직-사무전문직 급여인상안(작성) 4 9" xfId="26195" xr:uid="{00000000-0005-0000-0000-000065660000}"/>
    <cellStyle name="년_■ 0908_사무직_이동_및_사무직_배치계획(案)-최종_★ 2010년도 사무직-사무전문직 급여인상안(작성) 4 9 2" xfId="26196" xr:uid="{00000000-0005-0000-0000-000066660000}"/>
    <cellStyle name="년_■ 0908_사무직_이동_및_사무직_배치계획(案)-최종_★ 2010년도 사무직-사무전문직 급여인상안(작성) 4 9 3" xfId="26197" xr:uid="{00000000-0005-0000-0000-000067660000}"/>
    <cellStyle name="년_■ 0908_사무직_이동_및_사무직_배치계획(案)-최종_★ 2010년도 사무직-사무전문직 급여인상안(작성) 4 9 4" xfId="26198" xr:uid="{00000000-0005-0000-0000-000068660000}"/>
    <cellStyle name="년_■ 0908_사무직_이동_및_사무직_배치계획(案)-최종_★ 2010년도 사무직-사무전문직 급여인상안(작성) 4 9 5" xfId="26199" xr:uid="{00000000-0005-0000-0000-000069660000}"/>
    <cellStyle name="년_■ 0908_사무직_이동_및_사무직_배치계획(案)-최종_★ 2010년도 사무직-사무전문직 급여인상안(작성) 5" xfId="26200" xr:uid="{00000000-0005-0000-0000-00006A660000}"/>
    <cellStyle name="년_■ 0908_사무직_이동_및_사무직_배치계획(案)-최종_★ 2010년도 사무직-사무전문직 급여인상안(작성) 5 10" xfId="26201" xr:uid="{00000000-0005-0000-0000-00006B660000}"/>
    <cellStyle name="년_■ 0908_사무직_이동_및_사무직_배치계획(案)-최종_★ 2010년도 사무직-사무전문직 급여인상안(작성) 5 11" xfId="26202" xr:uid="{00000000-0005-0000-0000-00006C660000}"/>
    <cellStyle name="년_■ 0908_사무직_이동_및_사무직_배치계획(案)-최종_★ 2010년도 사무직-사무전문직 급여인상안(작성) 5 2" xfId="26203" xr:uid="{00000000-0005-0000-0000-00006D660000}"/>
    <cellStyle name="년_■ 0908_사무직_이동_및_사무직_배치계획(案)-최종_★ 2010년도 사무직-사무전문직 급여인상안(작성) 5 2 2" xfId="26204" xr:uid="{00000000-0005-0000-0000-00006E660000}"/>
    <cellStyle name="년_■ 0908_사무직_이동_및_사무직_배치계획(案)-최종_★ 2010년도 사무직-사무전문직 급여인상안(작성) 5 2 2 2" xfId="26205" xr:uid="{00000000-0005-0000-0000-00006F660000}"/>
    <cellStyle name="년_■ 0908_사무직_이동_및_사무직_배치계획(案)-최종_★ 2010년도 사무직-사무전문직 급여인상안(작성) 5 2 2 3" xfId="26206" xr:uid="{00000000-0005-0000-0000-000070660000}"/>
    <cellStyle name="년_■ 0908_사무직_이동_및_사무직_배치계획(案)-최종_★ 2010년도 사무직-사무전문직 급여인상안(작성) 5 2 2 4" xfId="26207" xr:uid="{00000000-0005-0000-0000-000071660000}"/>
    <cellStyle name="년_■ 0908_사무직_이동_및_사무직_배치계획(案)-최종_★ 2010년도 사무직-사무전문직 급여인상안(작성) 5 2 2 5" xfId="26208" xr:uid="{00000000-0005-0000-0000-000072660000}"/>
    <cellStyle name="년_■ 0908_사무직_이동_및_사무직_배치계획(案)-최종_★ 2010년도 사무직-사무전문직 급여인상안(작성) 5 2 3" xfId="26209" xr:uid="{00000000-0005-0000-0000-000073660000}"/>
    <cellStyle name="년_■ 0908_사무직_이동_및_사무직_배치계획(案)-최종_★ 2010년도 사무직-사무전문직 급여인상안(작성) 5 2 3 2" xfId="26210" xr:uid="{00000000-0005-0000-0000-000074660000}"/>
    <cellStyle name="년_■ 0908_사무직_이동_및_사무직_배치계획(案)-최종_★ 2010년도 사무직-사무전문직 급여인상안(작성) 5 2 3 3" xfId="26211" xr:uid="{00000000-0005-0000-0000-000075660000}"/>
    <cellStyle name="년_■ 0908_사무직_이동_및_사무직_배치계획(案)-최종_★ 2010년도 사무직-사무전문직 급여인상안(작성) 5 2 3 4" xfId="26212" xr:uid="{00000000-0005-0000-0000-000076660000}"/>
    <cellStyle name="년_■ 0908_사무직_이동_및_사무직_배치계획(案)-최종_★ 2010년도 사무직-사무전문직 급여인상안(작성) 5 2 3 5" xfId="26213" xr:uid="{00000000-0005-0000-0000-000077660000}"/>
    <cellStyle name="년_■ 0908_사무직_이동_및_사무직_배치계획(案)-최종_★ 2010년도 사무직-사무전문직 급여인상안(작성) 5 2 4" xfId="26214" xr:uid="{00000000-0005-0000-0000-000078660000}"/>
    <cellStyle name="년_■ 0908_사무직_이동_및_사무직_배치계획(案)-최종_★ 2010년도 사무직-사무전문직 급여인상안(작성) 5 2 4 2" xfId="26215" xr:uid="{00000000-0005-0000-0000-000079660000}"/>
    <cellStyle name="년_■ 0908_사무직_이동_및_사무직_배치계획(案)-최종_★ 2010년도 사무직-사무전문직 급여인상안(작성) 5 2 4 3" xfId="26216" xr:uid="{00000000-0005-0000-0000-00007A660000}"/>
    <cellStyle name="년_■ 0908_사무직_이동_및_사무직_배치계획(案)-최종_★ 2010년도 사무직-사무전문직 급여인상안(작성) 5 2 4 4" xfId="26217" xr:uid="{00000000-0005-0000-0000-00007B660000}"/>
    <cellStyle name="년_■ 0908_사무직_이동_및_사무직_배치계획(案)-최종_★ 2010년도 사무직-사무전문직 급여인상안(작성) 5 2 4 5" xfId="26218" xr:uid="{00000000-0005-0000-0000-00007C660000}"/>
    <cellStyle name="년_■ 0908_사무직_이동_및_사무직_배치계획(案)-최종_★ 2010년도 사무직-사무전문직 급여인상안(작성) 5 2 5" xfId="26219" xr:uid="{00000000-0005-0000-0000-00007D660000}"/>
    <cellStyle name="년_■ 0908_사무직_이동_및_사무직_배치계획(案)-최종_★ 2010년도 사무직-사무전문직 급여인상안(작성) 5 2 6" xfId="26220" xr:uid="{00000000-0005-0000-0000-00007E660000}"/>
    <cellStyle name="년_■ 0908_사무직_이동_및_사무직_배치계획(案)-최종_★ 2010년도 사무직-사무전문직 급여인상안(작성) 5 2 7" xfId="26221" xr:uid="{00000000-0005-0000-0000-00007F660000}"/>
    <cellStyle name="년_■ 0908_사무직_이동_및_사무직_배치계획(案)-최종_★ 2010년도 사무직-사무전문직 급여인상안(작성) 5 2 8" xfId="26222" xr:uid="{00000000-0005-0000-0000-000080660000}"/>
    <cellStyle name="년_■ 0908_사무직_이동_및_사무직_배치계획(案)-최종_★ 2010년도 사무직-사무전문직 급여인상안(작성) 5 3" xfId="26223" xr:uid="{00000000-0005-0000-0000-000081660000}"/>
    <cellStyle name="년_■ 0908_사무직_이동_및_사무직_배치계획(案)-최종_★ 2010년도 사무직-사무전문직 급여인상안(작성) 5 3 2" xfId="26224" xr:uid="{00000000-0005-0000-0000-000082660000}"/>
    <cellStyle name="년_■ 0908_사무직_이동_및_사무직_배치계획(案)-최종_★ 2010년도 사무직-사무전문직 급여인상안(작성) 5 3 2 2" xfId="26225" xr:uid="{00000000-0005-0000-0000-000083660000}"/>
    <cellStyle name="년_■ 0908_사무직_이동_및_사무직_배치계획(案)-최종_★ 2010년도 사무직-사무전문직 급여인상안(작성) 5 3 2 3" xfId="26226" xr:uid="{00000000-0005-0000-0000-000084660000}"/>
    <cellStyle name="년_■ 0908_사무직_이동_및_사무직_배치계획(案)-최종_★ 2010년도 사무직-사무전문직 급여인상안(작성) 5 3 2 4" xfId="26227" xr:uid="{00000000-0005-0000-0000-000085660000}"/>
    <cellStyle name="년_■ 0908_사무직_이동_및_사무직_배치계획(案)-최종_★ 2010년도 사무직-사무전문직 급여인상안(작성) 5 3 2 5" xfId="26228" xr:uid="{00000000-0005-0000-0000-000086660000}"/>
    <cellStyle name="년_■ 0908_사무직_이동_및_사무직_배치계획(案)-최종_★ 2010년도 사무직-사무전문직 급여인상안(작성) 5 3 3" xfId="26229" xr:uid="{00000000-0005-0000-0000-000087660000}"/>
    <cellStyle name="년_■ 0908_사무직_이동_및_사무직_배치계획(案)-최종_★ 2010년도 사무직-사무전문직 급여인상안(작성) 5 3 3 2" xfId="26230" xr:uid="{00000000-0005-0000-0000-000088660000}"/>
    <cellStyle name="년_■ 0908_사무직_이동_및_사무직_배치계획(案)-최종_★ 2010년도 사무직-사무전문직 급여인상안(작성) 5 3 3 3" xfId="26231" xr:uid="{00000000-0005-0000-0000-000089660000}"/>
    <cellStyle name="년_■ 0908_사무직_이동_및_사무직_배치계획(案)-최종_★ 2010년도 사무직-사무전문직 급여인상안(작성) 5 3 3 4" xfId="26232" xr:uid="{00000000-0005-0000-0000-00008A660000}"/>
    <cellStyle name="년_■ 0908_사무직_이동_및_사무직_배치계획(案)-최종_★ 2010년도 사무직-사무전문직 급여인상안(작성) 5 3 3 5" xfId="26233" xr:uid="{00000000-0005-0000-0000-00008B660000}"/>
    <cellStyle name="년_■ 0908_사무직_이동_및_사무직_배치계획(案)-최종_★ 2010년도 사무직-사무전문직 급여인상안(작성) 5 3 4" xfId="26234" xr:uid="{00000000-0005-0000-0000-00008C660000}"/>
    <cellStyle name="년_■ 0908_사무직_이동_및_사무직_배치계획(案)-최종_★ 2010년도 사무직-사무전문직 급여인상안(작성) 5 3 4 2" xfId="26235" xr:uid="{00000000-0005-0000-0000-00008D660000}"/>
    <cellStyle name="년_■ 0908_사무직_이동_및_사무직_배치계획(案)-최종_★ 2010년도 사무직-사무전문직 급여인상안(작성) 5 3 4 3" xfId="26236" xr:uid="{00000000-0005-0000-0000-00008E660000}"/>
    <cellStyle name="년_■ 0908_사무직_이동_및_사무직_배치계획(案)-최종_★ 2010년도 사무직-사무전문직 급여인상안(작성) 5 3 4 4" xfId="26237" xr:uid="{00000000-0005-0000-0000-00008F660000}"/>
    <cellStyle name="년_■ 0908_사무직_이동_및_사무직_배치계획(案)-최종_★ 2010년도 사무직-사무전문직 급여인상안(작성) 5 3 4 5" xfId="26238" xr:uid="{00000000-0005-0000-0000-000090660000}"/>
    <cellStyle name="년_■ 0908_사무직_이동_및_사무직_배치계획(案)-최종_★ 2010년도 사무직-사무전문직 급여인상안(작성) 5 3 5" xfId="26239" xr:uid="{00000000-0005-0000-0000-000091660000}"/>
    <cellStyle name="년_■ 0908_사무직_이동_및_사무직_배치계획(案)-최종_★ 2010년도 사무직-사무전문직 급여인상안(작성) 5 3 6" xfId="26240" xr:uid="{00000000-0005-0000-0000-000092660000}"/>
    <cellStyle name="년_■ 0908_사무직_이동_및_사무직_배치계획(案)-최종_★ 2010년도 사무직-사무전문직 급여인상안(작성) 5 3 7" xfId="26241" xr:uid="{00000000-0005-0000-0000-000093660000}"/>
    <cellStyle name="년_■ 0908_사무직_이동_및_사무직_배치계획(案)-최종_★ 2010년도 사무직-사무전문직 급여인상안(작성) 5 3 8" xfId="26242" xr:uid="{00000000-0005-0000-0000-000094660000}"/>
    <cellStyle name="년_■ 0908_사무직_이동_및_사무직_배치계획(案)-최종_★ 2010년도 사무직-사무전문직 급여인상안(작성) 5 4" xfId="26243" xr:uid="{00000000-0005-0000-0000-000095660000}"/>
    <cellStyle name="년_■ 0908_사무직_이동_및_사무직_배치계획(案)-최종_★ 2010년도 사무직-사무전문직 급여인상안(작성) 5 4 2" xfId="26244" xr:uid="{00000000-0005-0000-0000-000096660000}"/>
    <cellStyle name="년_■ 0908_사무직_이동_및_사무직_배치계획(案)-최종_★ 2010년도 사무직-사무전문직 급여인상안(작성) 5 4 2 2" xfId="26245" xr:uid="{00000000-0005-0000-0000-000097660000}"/>
    <cellStyle name="년_■ 0908_사무직_이동_및_사무직_배치계획(案)-최종_★ 2010년도 사무직-사무전문직 급여인상안(작성) 5 4 2 3" xfId="26246" xr:uid="{00000000-0005-0000-0000-000098660000}"/>
    <cellStyle name="년_■ 0908_사무직_이동_및_사무직_배치계획(案)-최종_★ 2010년도 사무직-사무전문직 급여인상안(작성) 5 4 2 4" xfId="26247" xr:uid="{00000000-0005-0000-0000-000099660000}"/>
    <cellStyle name="년_■ 0908_사무직_이동_및_사무직_배치계획(案)-최종_★ 2010년도 사무직-사무전문직 급여인상안(작성) 5 4 2 5" xfId="26248" xr:uid="{00000000-0005-0000-0000-00009A660000}"/>
    <cellStyle name="년_■ 0908_사무직_이동_및_사무직_배치계획(案)-최종_★ 2010년도 사무직-사무전문직 급여인상안(작성) 5 4 3" xfId="26249" xr:uid="{00000000-0005-0000-0000-00009B660000}"/>
    <cellStyle name="년_■ 0908_사무직_이동_및_사무직_배치계획(案)-최종_★ 2010년도 사무직-사무전문직 급여인상안(작성) 5 4 3 2" xfId="26250" xr:uid="{00000000-0005-0000-0000-00009C660000}"/>
    <cellStyle name="년_■ 0908_사무직_이동_및_사무직_배치계획(案)-최종_★ 2010년도 사무직-사무전문직 급여인상안(작성) 5 4 3 3" xfId="26251" xr:uid="{00000000-0005-0000-0000-00009D660000}"/>
    <cellStyle name="년_■ 0908_사무직_이동_및_사무직_배치계획(案)-최종_★ 2010년도 사무직-사무전문직 급여인상안(작성) 5 4 3 4" xfId="26252" xr:uid="{00000000-0005-0000-0000-00009E660000}"/>
    <cellStyle name="년_■ 0908_사무직_이동_및_사무직_배치계획(案)-최종_★ 2010년도 사무직-사무전문직 급여인상안(작성) 5 4 3 5" xfId="26253" xr:uid="{00000000-0005-0000-0000-00009F660000}"/>
    <cellStyle name="년_■ 0908_사무직_이동_및_사무직_배치계획(案)-최종_★ 2010년도 사무직-사무전문직 급여인상안(작성) 5 4 4" xfId="26254" xr:uid="{00000000-0005-0000-0000-0000A0660000}"/>
    <cellStyle name="년_■ 0908_사무직_이동_및_사무직_배치계획(案)-최종_★ 2010년도 사무직-사무전문직 급여인상안(작성) 5 4 4 2" xfId="26255" xr:uid="{00000000-0005-0000-0000-0000A1660000}"/>
    <cellStyle name="년_■ 0908_사무직_이동_및_사무직_배치계획(案)-최종_★ 2010년도 사무직-사무전문직 급여인상안(작성) 5 4 4 3" xfId="26256" xr:uid="{00000000-0005-0000-0000-0000A2660000}"/>
    <cellStyle name="년_■ 0908_사무직_이동_및_사무직_배치계획(案)-최종_★ 2010년도 사무직-사무전문직 급여인상안(작성) 5 4 4 4" xfId="26257" xr:uid="{00000000-0005-0000-0000-0000A3660000}"/>
    <cellStyle name="년_■ 0908_사무직_이동_및_사무직_배치계획(案)-최종_★ 2010년도 사무직-사무전문직 급여인상안(작성) 5 4 4 5" xfId="26258" xr:uid="{00000000-0005-0000-0000-0000A4660000}"/>
    <cellStyle name="년_■ 0908_사무직_이동_및_사무직_배치계획(案)-최종_★ 2010년도 사무직-사무전문직 급여인상안(작성) 5 4 5" xfId="26259" xr:uid="{00000000-0005-0000-0000-0000A5660000}"/>
    <cellStyle name="년_■ 0908_사무직_이동_및_사무직_배치계획(案)-최종_★ 2010년도 사무직-사무전문직 급여인상안(작성) 5 4 6" xfId="26260" xr:uid="{00000000-0005-0000-0000-0000A6660000}"/>
    <cellStyle name="년_■ 0908_사무직_이동_및_사무직_배치계획(案)-최종_★ 2010년도 사무직-사무전문직 급여인상안(작성) 5 4 7" xfId="26261" xr:uid="{00000000-0005-0000-0000-0000A7660000}"/>
    <cellStyle name="년_■ 0908_사무직_이동_및_사무직_배치계획(案)-최종_★ 2010년도 사무직-사무전문직 급여인상안(작성) 5 4 8" xfId="26262" xr:uid="{00000000-0005-0000-0000-0000A8660000}"/>
    <cellStyle name="년_■ 0908_사무직_이동_및_사무직_배치계획(案)-최종_★ 2010년도 사무직-사무전문직 급여인상안(작성) 5 5" xfId="26263" xr:uid="{00000000-0005-0000-0000-0000A9660000}"/>
    <cellStyle name="년_■ 0908_사무직_이동_및_사무직_배치계획(案)-최종_★ 2010년도 사무직-사무전문직 급여인상안(작성) 5 5 2" xfId="26264" xr:uid="{00000000-0005-0000-0000-0000AA660000}"/>
    <cellStyle name="년_■ 0908_사무직_이동_및_사무직_배치계획(案)-최종_★ 2010년도 사무직-사무전문직 급여인상안(작성) 5 5 3" xfId="26265" xr:uid="{00000000-0005-0000-0000-0000AB660000}"/>
    <cellStyle name="년_■ 0908_사무직_이동_및_사무직_배치계획(案)-최종_★ 2010년도 사무직-사무전문직 급여인상안(작성) 5 5 4" xfId="26266" xr:uid="{00000000-0005-0000-0000-0000AC660000}"/>
    <cellStyle name="년_■ 0908_사무직_이동_및_사무직_배치계획(案)-최종_★ 2010년도 사무직-사무전문직 급여인상안(작성) 5 5 5" xfId="26267" xr:uid="{00000000-0005-0000-0000-0000AD660000}"/>
    <cellStyle name="년_■ 0908_사무직_이동_및_사무직_배치계획(案)-최종_★ 2010년도 사무직-사무전문직 급여인상안(작성) 5 6" xfId="26268" xr:uid="{00000000-0005-0000-0000-0000AE660000}"/>
    <cellStyle name="년_■ 0908_사무직_이동_및_사무직_배치계획(案)-최종_★ 2010년도 사무직-사무전문직 급여인상안(작성) 5 6 2" xfId="26269" xr:uid="{00000000-0005-0000-0000-0000AF660000}"/>
    <cellStyle name="년_■ 0908_사무직_이동_및_사무직_배치계획(案)-최종_★ 2010년도 사무직-사무전문직 급여인상안(작성) 5 6 3" xfId="26270" xr:uid="{00000000-0005-0000-0000-0000B0660000}"/>
    <cellStyle name="년_■ 0908_사무직_이동_및_사무직_배치계획(案)-최종_★ 2010년도 사무직-사무전문직 급여인상안(작성) 5 6 4" xfId="26271" xr:uid="{00000000-0005-0000-0000-0000B1660000}"/>
    <cellStyle name="년_■ 0908_사무직_이동_및_사무직_배치계획(案)-최종_★ 2010년도 사무직-사무전문직 급여인상안(작성) 5 6 5" xfId="26272" xr:uid="{00000000-0005-0000-0000-0000B2660000}"/>
    <cellStyle name="년_■ 0908_사무직_이동_및_사무직_배치계획(案)-최종_★ 2010년도 사무직-사무전문직 급여인상안(작성) 5 7" xfId="26273" xr:uid="{00000000-0005-0000-0000-0000B3660000}"/>
    <cellStyle name="년_■ 0908_사무직_이동_및_사무직_배치계획(案)-최종_★ 2010년도 사무직-사무전문직 급여인상안(작성) 5 7 2" xfId="26274" xr:uid="{00000000-0005-0000-0000-0000B4660000}"/>
    <cellStyle name="년_■ 0908_사무직_이동_및_사무직_배치계획(案)-최종_★ 2010년도 사무직-사무전문직 급여인상안(작성) 5 7 3" xfId="26275" xr:uid="{00000000-0005-0000-0000-0000B5660000}"/>
    <cellStyle name="년_■ 0908_사무직_이동_및_사무직_배치계획(案)-최종_★ 2010년도 사무직-사무전문직 급여인상안(작성) 5 7 4" xfId="26276" xr:uid="{00000000-0005-0000-0000-0000B6660000}"/>
    <cellStyle name="년_■ 0908_사무직_이동_및_사무직_배치계획(案)-최종_★ 2010년도 사무직-사무전문직 급여인상안(작성) 5 7 5" xfId="26277" xr:uid="{00000000-0005-0000-0000-0000B7660000}"/>
    <cellStyle name="년_■ 0908_사무직_이동_및_사무직_배치계획(案)-최종_★ 2010년도 사무직-사무전문직 급여인상안(작성) 5 8" xfId="26278" xr:uid="{00000000-0005-0000-0000-0000B8660000}"/>
    <cellStyle name="년_■ 0908_사무직_이동_및_사무직_배치계획(案)-최종_★ 2010년도 사무직-사무전문직 급여인상안(작성) 5 9" xfId="26279" xr:uid="{00000000-0005-0000-0000-0000B9660000}"/>
    <cellStyle name="년_■ 0908_사무직_이동_및_사무직_배치계획(案)-최종_★ 2010년도 사무직-사무전문직 급여인상안(작성) 6" xfId="26280" xr:uid="{00000000-0005-0000-0000-0000BA660000}"/>
    <cellStyle name="년_■ 0908_사무직_이동_및_사무직_배치계획(案)-최종_★ 2010년도 사무직-사무전문직 급여인상안(작성) 6 10" xfId="26281" xr:uid="{00000000-0005-0000-0000-0000BB660000}"/>
    <cellStyle name="년_■ 0908_사무직_이동_및_사무직_배치계획(案)-최종_★ 2010년도 사무직-사무전문직 급여인상안(작성) 6 11" xfId="26282" xr:uid="{00000000-0005-0000-0000-0000BC660000}"/>
    <cellStyle name="년_■ 0908_사무직_이동_및_사무직_배치계획(案)-최종_★ 2010년도 사무직-사무전문직 급여인상안(작성) 6 2" xfId="26283" xr:uid="{00000000-0005-0000-0000-0000BD660000}"/>
    <cellStyle name="년_■ 0908_사무직_이동_및_사무직_배치계획(案)-최종_★ 2010년도 사무직-사무전문직 급여인상안(작성) 6 2 2" xfId="26284" xr:uid="{00000000-0005-0000-0000-0000BE660000}"/>
    <cellStyle name="년_■ 0908_사무직_이동_및_사무직_배치계획(案)-최종_★ 2010년도 사무직-사무전문직 급여인상안(작성) 6 2 2 2" xfId="26285" xr:uid="{00000000-0005-0000-0000-0000BF660000}"/>
    <cellStyle name="년_■ 0908_사무직_이동_및_사무직_배치계획(案)-최종_★ 2010년도 사무직-사무전문직 급여인상안(작성) 6 2 2 3" xfId="26286" xr:uid="{00000000-0005-0000-0000-0000C0660000}"/>
    <cellStyle name="년_■ 0908_사무직_이동_및_사무직_배치계획(案)-최종_★ 2010년도 사무직-사무전문직 급여인상안(작성) 6 2 2 4" xfId="26287" xr:uid="{00000000-0005-0000-0000-0000C1660000}"/>
    <cellStyle name="년_■ 0908_사무직_이동_및_사무직_배치계획(案)-최종_★ 2010년도 사무직-사무전문직 급여인상안(작성) 6 2 2 5" xfId="26288" xr:uid="{00000000-0005-0000-0000-0000C2660000}"/>
    <cellStyle name="년_■ 0908_사무직_이동_및_사무직_배치계획(案)-최종_★ 2010년도 사무직-사무전문직 급여인상안(작성) 6 2 3" xfId="26289" xr:uid="{00000000-0005-0000-0000-0000C3660000}"/>
    <cellStyle name="년_■ 0908_사무직_이동_및_사무직_배치계획(案)-최종_★ 2010년도 사무직-사무전문직 급여인상안(작성) 6 2 3 2" xfId="26290" xr:uid="{00000000-0005-0000-0000-0000C4660000}"/>
    <cellStyle name="년_■ 0908_사무직_이동_및_사무직_배치계획(案)-최종_★ 2010년도 사무직-사무전문직 급여인상안(작성) 6 2 3 3" xfId="26291" xr:uid="{00000000-0005-0000-0000-0000C5660000}"/>
    <cellStyle name="년_■ 0908_사무직_이동_및_사무직_배치계획(案)-최종_★ 2010년도 사무직-사무전문직 급여인상안(작성) 6 2 3 4" xfId="26292" xr:uid="{00000000-0005-0000-0000-0000C6660000}"/>
    <cellStyle name="년_■ 0908_사무직_이동_및_사무직_배치계획(案)-최종_★ 2010년도 사무직-사무전문직 급여인상안(작성) 6 2 3 5" xfId="26293" xr:uid="{00000000-0005-0000-0000-0000C7660000}"/>
    <cellStyle name="년_■ 0908_사무직_이동_및_사무직_배치계획(案)-최종_★ 2010년도 사무직-사무전문직 급여인상안(작성) 6 2 4" xfId="26294" xr:uid="{00000000-0005-0000-0000-0000C8660000}"/>
    <cellStyle name="년_■ 0908_사무직_이동_및_사무직_배치계획(案)-최종_★ 2010년도 사무직-사무전문직 급여인상안(작성) 6 2 4 2" xfId="26295" xr:uid="{00000000-0005-0000-0000-0000C9660000}"/>
    <cellStyle name="년_■ 0908_사무직_이동_및_사무직_배치계획(案)-최종_★ 2010년도 사무직-사무전문직 급여인상안(작성) 6 2 4 3" xfId="26296" xr:uid="{00000000-0005-0000-0000-0000CA660000}"/>
    <cellStyle name="년_■ 0908_사무직_이동_및_사무직_배치계획(案)-최종_★ 2010년도 사무직-사무전문직 급여인상안(작성) 6 2 4 4" xfId="26297" xr:uid="{00000000-0005-0000-0000-0000CB660000}"/>
    <cellStyle name="년_■ 0908_사무직_이동_및_사무직_배치계획(案)-최종_★ 2010년도 사무직-사무전문직 급여인상안(작성) 6 2 4 5" xfId="26298" xr:uid="{00000000-0005-0000-0000-0000CC660000}"/>
    <cellStyle name="년_■ 0908_사무직_이동_및_사무직_배치계획(案)-최종_★ 2010년도 사무직-사무전문직 급여인상안(작성) 6 2 5" xfId="26299" xr:uid="{00000000-0005-0000-0000-0000CD660000}"/>
    <cellStyle name="년_■ 0908_사무직_이동_및_사무직_배치계획(案)-최종_★ 2010년도 사무직-사무전문직 급여인상안(작성) 6 2 6" xfId="26300" xr:uid="{00000000-0005-0000-0000-0000CE660000}"/>
    <cellStyle name="년_■ 0908_사무직_이동_및_사무직_배치계획(案)-최종_★ 2010년도 사무직-사무전문직 급여인상안(작성) 6 2 7" xfId="26301" xr:uid="{00000000-0005-0000-0000-0000CF660000}"/>
    <cellStyle name="년_■ 0908_사무직_이동_및_사무직_배치계획(案)-최종_★ 2010년도 사무직-사무전문직 급여인상안(작성) 6 2 8" xfId="26302" xr:uid="{00000000-0005-0000-0000-0000D0660000}"/>
    <cellStyle name="년_■ 0908_사무직_이동_및_사무직_배치계획(案)-최종_★ 2010년도 사무직-사무전문직 급여인상안(작성) 6 3" xfId="26303" xr:uid="{00000000-0005-0000-0000-0000D1660000}"/>
    <cellStyle name="년_■ 0908_사무직_이동_및_사무직_배치계획(案)-최종_★ 2010년도 사무직-사무전문직 급여인상안(작성) 6 3 2" xfId="26304" xr:uid="{00000000-0005-0000-0000-0000D2660000}"/>
    <cellStyle name="년_■ 0908_사무직_이동_및_사무직_배치계획(案)-최종_★ 2010년도 사무직-사무전문직 급여인상안(작성) 6 3 2 2" xfId="26305" xr:uid="{00000000-0005-0000-0000-0000D3660000}"/>
    <cellStyle name="년_■ 0908_사무직_이동_및_사무직_배치계획(案)-최종_★ 2010년도 사무직-사무전문직 급여인상안(작성) 6 3 2 3" xfId="26306" xr:uid="{00000000-0005-0000-0000-0000D4660000}"/>
    <cellStyle name="년_■ 0908_사무직_이동_및_사무직_배치계획(案)-최종_★ 2010년도 사무직-사무전문직 급여인상안(작성) 6 3 2 4" xfId="26307" xr:uid="{00000000-0005-0000-0000-0000D5660000}"/>
    <cellStyle name="년_■ 0908_사무직_이동_및_사무직_배치계획(案)-최종_★ 2010년도 사무직-사무전문직 급여인상안(작성) 6 3 2 5" xfId="26308" xr:uid="{00000000-0005-0000-0000-0000D6660000}"/>
    <cellStyle name="년_■ 0908_사무직_이동_및_사무직_배치계획(案)-최종_★ 2010년도 사무직-사무전문직 급여인상안(작성) 6 3 3" xfId="26309" xr:uid="{00000000-0005-0000-0000-0000D7660000}"/>
    <cellStyle name="년_■ 0908_사무직_이동_및_사무직_배치계획(案)-최종_★ 2010년도 사무직-사무전문직 급여인상안(작성) 6 3 3 2" xfId="26310" xr:uid="{00000000-0005-0000-0000-0000D8660000}"/>
    <cellStyle name="년_■ 0908_사무직_이동_및_사무직_배치계획(案)-최종_★ 2010년도 사무직-사무전문직 급여인상안(작성) 6 3 3 3" xfId="26311" xr:uid="{00000000-0005-0000-0000-0000D9660000}"/>
    <cellStyle name="년_■ 0908_사무직_이동_및_사무직_배치계획(案)-최종_★ 2010년도 사무직-사무전문직 급여인상안(작성) 6 3 3 4" xfId="26312" xr:uid="{00000000-0005-0000-0000-0000DA660000}"/>
    <cellStyle name="년_■ 0908_사무직_이동_및_사무직_배치계획(案)-최종_★ 2010년도 사무직-사무전문직 급여인상안(작성) 6 3 3 5" xfId="26313" xr:uid="{00000000-0005-0000-0000-0000DB660000}"/>
    <cellStyle name="년_■ 0908_사무직_이동_및_사무직_배치계획(案)-최종_★ 2010년도 사무직-사무전문직 급여인상안(작성) 6 3 4" xfId="26314" xr:uid="{00000000-0005-0000-0000-0000DC660000}"/>
    <cellStyle name="년_■ 0908_사무직_이동_및_사무직_배치계획(案)-최종_★ 2010년도 사무직-사무전문직 급여인상안(작성) 6 3 4 2" xfId="26315" xr:uid="{00000000-0005-0000-0000-0000DD660000}"/>
    <cellStyle name="년_■ 0908_사무직_이동_및_사무직_배치계획(案)-최종_★ 2010년도 사무직-사무전문직 급여인상안(작성) 6 3 4 3" xfId="26316" xr:uid="{00000000-0005-0000-0000-0000DE660000}"/>
    <cellStyle name="년_■ 0908_사무직_이동_및_사무직_배치계획(案)-최종_★ 2010년도 사무직-사무전문직 급여인상안(작성) 6 3 4 4" xfId="26317" xr:uid="{00000000-0005-0000-0000-0000DF660000}"/>
    <cellStyle name="년_■ 0908_사무직_이동_및_사무직_배치계획(案)-최종_★ 2010년도 사무직-사무전문직 급여인상안(작성) 6 3 4 5" xfId="26318" xr:uid="{00000000-0005-0000-0000-0000E0660000}"/>
    <cellStyle name="년_■ 0908_사무직_이동_및_사무직_배치계획(案)-최종_★ 2010년도 사무직-사무전문직 급여인상안(작성) 6 3 5" xfId="26319" xr:uid="{00000000-0005-0000-0000-0000E1660000}"/>
    <cellStyle name="년_■ 0908_사무직_이동_및_사무직_배치계획(案)-최종_★ 2010년도 사무직-사무전문직 급여인상안(작성) 6 3 6" xfId="26320" xr:uid="{00000000-0005-0000-0000-0000E2660000}"/>
    <cellStyle name="년_■ 0908_사무직_이동_및_사무직_배치계획(案)-최종_★ 2010년도 사무직-사무전문직 급여인상안(작성) 6 3 7" xfId="26321" xr:uid="{00000000-0005-0000-0000-0000E3660000}"/>
    <cellStyle name="년_■ 0908_사무직_이동_및_사무직_배치계획(案)-최종_★ 2010년도 사무직-사무전문직 급여인상안(작성) 6 3 8" xfId="26322" xr:uid="{00000000-0005-0000-0000-0000E4660000}"/>
    <cellStyle name="년_■ 0908_사무직_이동_및_사무직_배치계획(案)-최종_★ 2010년도 사무직-사무전문직 급여인상안(작성) 6 4" xfId="26323" xr:uid="{00000000-0005-0000-0000-0000E5660000}"/>
    <cellStyle name="년_■ 0908_사무직_이동_및_사무직_배치계획(案)-최종_★ 2010년도 사무직-사무전문직 급여인상안(작성) 6 4 2" xfId="26324" xr:uid="{00000000-0005-0000-0000-0000E6660000}"/>
    <cellStyle name="년_■ 0908_사무직_이동_및_사무직_배치계획(案)-최종_★ 2010년도 사무직-사무전문직 급여인상안(작성) 6 4 2 2" xfId="26325" xr:uid="{00000000-0005-0000-0000-0000E7660000}"/>
    <cellStyle name="년_■ 0908_사무직_이동_및_사무직_배치계획(案)-최종_★ 2010년도 사무직-사무전문직 급여인상안(작성) 6 4 2 3" xfId="26326" xr:uid="{00000000-0005-0000-0000-0000E8660000}"/>
    <cellStyle name="년_■ 0908_사무직_이동_및_사무직_배치계획(案)-최종_★ 2010년도 사무직-사무전문직 급여인상안(작성) 6 4 2 4" xfId="26327" xr:uid="{00000000-0005-0000-0000-0000E9660000}"/>
    <cellStyle name="년_■ 0908_사무직_이동_및_사무직_배치계획(案)-최종_★ 2010년도 사무직-사무전문직 급여인상안(작성) 6 4 2 5" xfId="26328" xr:uid="{00000000-0005-0000-0000-0000EA660000}"/>
    <cellStyle name="년_■ 0908_사무직_이동_및_사무직_배치계획(案)-최종_★ 2010년도 사무직-사무전문직 급여인상안(작성) 6 4 3" xfId="26329" xr:uid="{00000000-0005-0000-0000-0000EB660000}"/>
    <cellStyle name="년_■ 0908_사무직_이동_및_사무직_배치계획(案)-최종_★ 2010년도 사무직-사무전문직 급여인상안(작성) 6 4 3 2" xfId="26330" xr:uid="{00000000-0005-0000-0000-0000EC660000}"/>
    <cellStyle name="년_■ 0908_사무직_이동_및_사무직_배치계획(案)-최종_★ 2010년도 사무직-사무전문직 급여인상안(작성) 6 4 3 3" xfId="26331" xr:uid="{00000000-0005-0000-0000-0000ED660000}"/>
    <cellStyle name="년_■ 0908_사무직_이동_및_사무직_배치계획(案)-최종_★ 2010년도 사무직-사무전문직 급여인상안(작성) 6 4 3 4" xfId="26332" xr:uid="{00000000-0005-0000-0000-0000EE660000}"/>
    <cellStyle name="년_■ 0908_사무직_이동_및_사무직_배치계획(案)-최종_★ 2010년도 사무직-사무전문직 급여인상안(작성) 6 4 3 5" xfId="26333" xr:uid="{00000000-0005-0000-0000-0000EF660000}"/>
    <cellStyle name="년_■ 0908_사무직_이동_및_사무직_배치계획(案)-최종_★ 2010년도 사무직-사무전문직 급여인상안(작성) 6 4 4" xfId="26334" xr:uid="{00000000-0005-0000-0000-0000F0660000}"/>
    <cellStyle name="년_■ 0908_사무직_이동_및_사무직_배치계획(案)-최종_★ 2010년도 사무직-사무전문직 급여인상안(작성) 6 4 4 2" xfId="26335" xr:uid="{00000000-0005-0000-0000-0000F1660000}"/>
    <cellStyle name="년_■ 0908_사무직_이동_및_사무직_배치계획(案)-최종_★ 2010년도 사무직-사무전문직 급여인상안(작성) 6 4 4 3" xfId="26336" xr:uid="{00000000-0005-0000-0000-0000F2660000}"/>
    <cellStyle name="년_■ 0908_사무직_이동_및_사무직_배치계획(案)-최종_★ 2010년도 사무직-사무전문직 급여인상안(작성) 6 4 4 4" xfId="26337" xr:uid="{00000000-0005-0000-0000-0000F3660000}"/>
    <cellStyle name="년_■ 0908_사무직_이동_및_사무직_배치계획(案)-최종_★ 2010년도 사무직-사무전문직 급여인상안(작성) 6 4 4 5" xfId="26338" xr:uid="{00000000-0005-0000-0000-0000F4660000}"/>
    <cellStyle name="년_■ 0908_사무직_이동_및_사무직_배치계획(案)-최종_★ 2010년도 사무직-사무전문직 급여인상안(작성) 6 4 5" xfId="26339" xr:uid="{00000000-0005-0000-0000-0000F5660000}"/>
    <cellStyle name="년_■ 0908_사무직_이동_및_사무직_배치계획(案)-최종_★ 2010년도 사무직-사무전문직 급여인상안(작성) 6 4 6" xfId="26340" xr:uid="{00000000-0005-0000-0000-0000F6660000}"/>
    <cellStyle name="년_■ 0908_사무직_이동_및_사무직_배치계획(案)-최종_★ 2010년도 사무직-사무전문직 급여인상안(작성) 6 4 7" xfId="26341" xr:uid="{00000000-0005-0000-0000-0000F7660000}"/>
    <cellStyle name="년_■ 0908_사무직_이동_및_사무직_배치계획(案)-최종_★ 2010년도 사무직-사무전문직 급여인상안(작성) 6 4 8" xfId="26342" xr:uid="{00000000-0005-0000-0000-0000F8660000}"/>
    <cellStyle name="년_■ 0908_사무직_이동_및_사무직_배치계획(案)-최종_★ 2010년도 사무직-사무전문직 급여인상안(작성) 6 5" xfId="26343" xr:uid="{00000000-0005-0000-0000-0000F9660000}"/>
    <cellStyle name="년_■ 0908_사무직_이동_및_사무직_배치계획(案)-최종_★ 2010년도 사무직-사무전문직 급여인상안(작성) 6 5 2" xfId="26344" xr:uid="{00000000-0005-0000-0000-0000FA660000}"/>
    <cellStyle name="년_■ 0908_사무직_이동_및_사무직_배치계획(案)-최종_★ 2010년도 사무직-사무전문직 급여인상안(작성) 6 5 3" xfId="26345" xr:uid="{00000000-0005-0000-0000-0000FB660000}"/>
    <cellStyle name="년_■ 0908_사무직_이동_및_사무직_배치계획(案)-최종_★ 2010년도 사무직-사무전문직 급여인상안(작성) 6 5 4" xfId="26346" xr:uid="{00000000-0005-0000-0000-0000FC660000}"/>
    <cellStyle name="년_■ 0908_사무직_이동_및_사무직_배치계획(案)-최종_★ 2010년도 사무직-사무전문직 급여인상안(작성) 6 5 5" xfId="26347" xr:uid="{00000000-0005-0000-0000-0000FD660000}"/>
    <cellStyle name="년_■ 0908_사무직_이동_및_사무직_배치계획(案)-최종_★ 2010년도 사무직-사무전문직 급여인상안(작성) 6 6" xfId="26348" xr:uid="{00000000-0005-0000-0000-0000FE660000}"/>
    <cellStyle name="년_■ 0908_사무직_이동_및_사무직_배치계획(案)-최종_★ 2010년도 사무직-사무전문직 급여인상안(작성) 6 6 2" xfId="26349" xr:uid="{00000000-0005-0000-0000-0000FF660000}"/>
    <cellStyle name="년_■ 0908_사무직_이동_및_사무직_배치계획(案)-최종_★ 2010년도 사무직-사무전문직 급여인상안(작성) 6 6 3" xfId="26350" xr:uid="{00000000-0005-0000-0000-000000670000}"/>
    <cellStyle name="년_■ 0908_사무직_이동_및_사무직_배치계획(案)-최종_★ 2010년도 사무직-사무전문직 급여인상안(작성) 6 6 4" xfId="26351" xr:uid="{00000000-0005-0000-0000-000001670000}"/>
    <cellStyle name="년_■ 0908_사무직_이동_및_사무직_배치계획(案)-최종_★ 2010년도 사무직-사무전문직 급여인상안(작성) 6 6 5" xfId="26352" xr:uid="{00000000-0005-0000-0000-000002670000}"/>
    <cellStyle name="년_■ 0908_사무직_이동_및_사무직_배치계획(案)-최종_★ 2010년도 사무직-사무전문직 급여인상안(작성) 6 7" xfId="26353" xr:uid="{00000000-0005-0000-0000-000003670000}"/>
    <cellStyle name="년_■ 0908_사무직_이동_및_사무직_배치계획(案)-최종_★ 2010년도 사무직-사무전문직 급여인상안(작성) 6 7 2" xfId="26354" xr:uid="{00000000-0005-0000-0000-000004670000}"/>
    <cellStyle name="년_■ 0908_사무직_이동_및_사무직_배치계획(案)-최종_★ 2010년도 사무직-사무전문직 급여인상안(작성) 6 7 3" xfId="26355" xr:uid="{00000000-0005-0000-0000-000005670000}"/>
    <cellStyle name="년_■ 0908_사무직_이동_및_사무직_배치계획(案)-최종_★ 2010년도 사무직-사무전문직 급여인상안(작성) 6 7 4" xfId="26356" xr:uid="{00000000-0005-0000-0000-000006670000}"/>
    <cellStyle name="년_■ 0908_사무직_이동_및_사무직_배치계획(案)-최종_★ 2010년도 사무직-사무전문직 급여인상안(작성) 6 7 5" xfId="26357" xr:uid="{00000000-0005-0000-0000-000007670000}"/>
    <cellStyle name="년_■ 0908_사무직_이동_및_사무직_배치계획(案)-최종_★ 2010년도 사무직-사무전문직 급여인상안(작성) 6 8" xfId="26358" xr:uid="{00000000-0005-0000-0000-000008670000}"/>
    <cellStyle name="년_■ 0908_사무직_이동_및_사무직_배치계획(案)-최종_★ 2010년도 사무직-사무전문직 급여인상안(작성) 6 9" xfId="26359" xr:uid="{00000000-0005-0000-0000-000009670000}"/>
    <cellStyle name="년_■ 0908_사무직_이동_및_사무직_배치계획(案)-최종_★ 2010년도 사무직-사무전문직 급여인상안(작성) 7" xfId="26360" xr:uid="{00000000-0005-0000-0000-00000A670000}"/>
    <cellStyle name="년_■ 0908_사무직_이동_및_사무직_배치계획(案)-최종_★ 2010년도 사무직-사무전문직 급여인상안(작성) 7 2" xfId="26361" xr:uid="{00000000-0005-0000-0000-00000B670000}"/>
    <cellStyle name="년_■ 0908_사무직_이동_및_사무직_배치계획(案)-최종_★ 2010년도 사무직-사무전문직 급여인상안(작성) 7 2 2" xfId="26362" xr:uid="{00000000-0005-0000-0000-00000C670000}"/>
    <cellStyle name="년_■ 0908_사무직_이동_및_사무직_배치계획(案)-최종_★ 2010년도 사무직-사무전문직 급여인상안(작성) 7 2 3" xfId="26363" xr:uid="{00000000-0005-0000-0000-00000D670000}"/>
    <cellStyle name="년_■ 0908_사무직_이동_및_사무직_배치계획(案)-최종_★ 2010년도 사무직-사무전문직 급여인상안(작성) 7 2 4" xfId="26364" xr:uid="{00000000-0005-0000-0000-00000E670000}"/>
    <cellStyle name="년_■ 0908_사무직_이동_및_사무직_배치계획(案)-최종_★ 2010년도 사무직-사무전문직 급여인상안(작성) 7 2 5" xfId="26365" xr:uid="{00000000-0005-0000-0000-00000F670000}"/>
    <cellStyle name="년_■ 0908_사무직_이동_및_사무직_배치계획(案)-최종_★ 2010년도 사무직-사무전문직 급여인상안(작성) 7 3" xfId="26366" xr:uid="{00000000-0005-0000-0000-000010670000}"/>
    <cellStyle name="년_■ 0908_사무직_이동_및_사무직_배치계획(案)-최종_★ 2010년도 사무직-사무전문직 급여인상안(작성) 7 3 2" xfId="26367" xr:uid="{00000000-0005-0000-0000-000011670000}"/>
    <cellStyle name="년_■ 0908_사무직_이동_및_사무직_배치계획(案)-최종_★ 2010년도 사무직-사무전문직 급여인상안(작성) 7 3 3" xfId="26368" xr:uid="{00000000-0005-0000-0000-000012670000}"/>
    <cellStyle name="년_■ 0908_사무직_이동_및_사무직_배치계획(案)-최종_★ 2010년도 사무직-사무전문직 급여인상안(작성) 7 3 4" xfId="26369" xr:uid="{00000000-0005-0000-0000-000013670000}"/>
    <cellStyle name="년_■ 0908_사무직_이동_및_사무직_배치계획(案)-최종_★ 2010년도 사무직-사무전문직 급여인상안(작성) 7 3 5" xfId="26370" xr:uid="{00000000-0005-0000-0000-000014670000}"/>
    <cellStyle name="년_■ 0908_사무직_이동_및_사무직_배치계획(案)-최종_★ 2010년도 사무직-사무전문직 급여인상안(작성) 7 4" xfId="26371" xr:uid="{00000000-0005-0000-0000-000015670000}"/>
    <cellStyle name="년_■ 0908_사무직_이동_및_사무직_배치계획(案)-최종_★ 2010년도 사무직-사무전문직 급여인상안(작성) 7 4 2" xfId="26372" xr:uid="{00000000-0005-0000-0000-000016670000}"/>
    <cellStyle name="년_■ 0908_사무직_이동_및_사무직_배치계획(案)-최종_★ 2010년도 사무직-사무전문직 급여인상안(작성) 7 4 3" xfId="26373" xr:uid="{00000000-0005-0000-0000-000017670000}"/>
    <cellStyle name="년_■ 0908_사무직_이동_및_사무직_배치계획(案)-최종_★ 2010년도 사무직-사무전문직 급여인상안(작성) 7 4 4" xfId="26374" xr:uid="{00000000-0005-0000-0000-000018670000}"/>
    <cellStyle name="년_■ 0908_사무직_이동_및_사무직_배치계획(案)-최종_★ 2010년도 사무직-사무전문직 급여인상안(작성) 7 4 5" xfId="26375" xr:uid="{00000000-0005-0000-0000-000019670000}"/>
    <cellStyle name="년_■ 0908_사무직_이동_및_사무직_배치계획(案)-최종_★ 2010년도 사무직-사무전문직 급여인상안(작성) 7 5" xfId="26376" xr:uid="{00000000-0005-0000-0000-00001A670000}"/>
    <cellStyle name="년_■ 0908_사무직_이동_및_사무직_배치계획(案)-최종_★ 2010년도 사무직-사무전문직 급여인상안(작성) 7 6" xfId="26377" xr:uid="{00000000-0005-0000-0000-00001B670000}"/>
    <cellStyle name="년_■ 0908_사무직_이동_및_사무직_배치계획(案)-최종_★ 2010년도 사무직-사무전문직 급여인상안(작성) 7 7" xfId="26378" xr:uid="{00000000-0005-0000-0000-00001C670000}"/>
    <cellStyle name="년_■ 0908_사무직_이동_및_사무직_배치계획(案)-최종_★ 2010년도 사무직-사무전문직 급여인상안(작성) 7 8" xfId="26379" xr:uid="{00000000-0005-0000-0000-00001D670000}"/>
    <cellStyle name="년_■ 0908_사무직_이동_및_사무직_배치계획(案)-최종_★ 2010년도 사무직-사무전문직 급여인상안(작성) 8" xfId="26380" xr:uid="{00000000-0005-0000-0000-00001E670000}"/>
    <cellStyle name="년_■ 0908_사무직_이동_및_사무직_배치계획(案)-최종_★ 2010년도 사무직-사무전문직 급여인상안(작성) 8 2" xfId="26381" xr:uid="{00000000-0005-0000-0000-00001F670000}"/>
    <cellStyle name="년_■ 0908_사무직_이동_및_사무직_배치계획(案)-최종_★ 2010년도 사무직-사무전문직 급여인상안(작성) 8 2 2" xfId="26382" xr:uid="{00000000-0005-0000-0000-000020670000}"/>
    <cellStyle name="년_■ 0908_사무직_이동_및_사무직_배치계획(案)-최종_★ 2010년도 사무직-사무전문직 급여인상안(작성) 8 2 3" xfId="26383" xr:uid="{00000000-0005-0000-0000-000021670000}"/>
    <cellStyle name="년_■ 0908_사무직_이동_및_사무직_배치계획(案)-최종_★ 2010년도 사무직-사무전문직 급여인상안(작성) 8 2 4" xfId="26384" xr:uid="{00000000-0005-0000-0000-000022670000}"/>
    <cellStyle name="년_■ 0908_사무직_이동_및_사무직_배치계획(案)-최종_★ 2010년도 사무직-사무전문직 급여인상안(작성) 8 2 5" xfId="26385" xr:uid="{00000000-0005-0000-0000-000023670000}"/>
    <cellStyle name="년_■ 0908_사무직_이동_및_사무직_배치계획(案)-최종_★ 2010년도 사무직-사무전문직 급여인상안(작성) 8 3" xfId="26386" xr:uid="{00000000-0005-0000-0000-000024670000}"/>
    <cellStyle name="년_■ 0908_사무직_이동_및_사무직_배치계획(案)-최종_★ 2010년도 사무직-사무전문직 급여인상안(작성) 8 3 2" xfId="26387" xr:uid="{00000000-0005-0000-0000-000025670000}"/>
    <cellStyle name="년_■ 0908_사무직_이동_및_사무직_배치계획(案)-최종_★ 2010년도 사무직-사무전문직 급여인상안(작성) 8 3 3" xfId="26388" xr:uid="{00000000-0005-0000-0000-000026670000}"/>
    <cellStyle name="년_■ 0908_사무직_이동_및_사무직_배치계획(案)-최종_★ 2010년도 사무직-사무전문직 급여인상안(작성) 8 3 4" xfId="26389" xr:uid="{00000000-0005-0000-0000-000027670000}"/>
    <cellStyle name="년_■ 0908_사무직_이동_및_사무직_배치계획(案)-최종_★ 2010년도 사무직-사무전문직 급여인상안(작성) 8 3 5" xfId="26390" xr:uid="{00000000-0005-0000-0000-000028670000}"/>
    <cellStyle name="년_■ 0908_사무직_이동_및_사무직_배치계획(案)-최종_★ 2010년도 사무직-사무전문직 급여인상안(작성) 8 4" xfId="26391" xr:uid="{00000000-0005-0000-0000-000029670000}"/>
    <cellStyle name="년_■ 0908_사무직_이동_및_사무직_배치계획(案)-최종_★ 2010년도 사무직-사무전문직 급여인상안(작성) 8 4 2" xfId="26392" xr:uid="{00000000-0005-0000-0000-00002A670000}"/>
    <cellStyle name="년_■ 0908_사무직_이동_및_사무직_배치계획(案)-최종_★ 2010년도 사무직-사무전문직 급여인상안(작성) 8 4 3" xfId="26393" xr:uid="{00000000-0005-0000-0000-00002B670000}"/>
    <cellStyle name="년_■ 0908_사무직_이동_및_사무직_배치계획(案)-최종_★ 2010년도 사무직-사무전문직 급여인상안(작성) 8 4 4" xfId="26394" xr:uid="{00000000-0005-0000-0000-00002C670000}"/>
    <cellStyle name="년_■ 0908_사무직_이동_및_사무직_배치계획(案)-최종_★ 2010년도 사무직-사무전문직 급여인상안(작성) 8 4 5" xfId="26395" xr:uid="{00000000-0005-0000-0000-00002D670000}"/>
    <cellStyle name="년_■ 0908_사무직_이동_및_사무직_배치계획(案)-최종_★ 2010년도 사무직-사무전문직 급여인상안(작성) 8 5" xfId="26396" xr:uid="{00000000-0005-0000-0000-00002E670000}"/>
    <cellStyle name="년_■ 0908_사무직_이동_및_사무직_배치계획(案)-최종_★ 2010년도 사무직-사무전문직 급여인상안(작성) 8 6" xfId="26397" xr:uid="{00000000-0005-0000-0000-00002F670000}"/>
    <cellStyle name="년_■ 0908_사무직_이동_및_사무직_배치계획(案)-최종_★ 2010년도 사무직-사무전문직 급여인상안(작성) 8 7" xfId="26398" xr:uid="{00000000-0005-0000-0000-000030670000}"/>
    <cellStyle name="년_■ 0908_사무직_이동_및_사무직_배치계획(案)-최종_★ 2010년도 사무직-사무전문직 급여인상안(작성) 8 8" xfId="26399" xr:uid="{00000000-0005-0000-0000-000031670000}"/>
    <cellStyle name="년_■ 0908_사무직_이동_및_사무직_배치계획(案)-최종_★ 2010년도 사무직-사무전문직 급여인상안(작성) 9" xfId="26400" xr:uid="{00000000-0005-0000-0000-000032670000}"/>
    <cellStyle name="년_■ 0908_사무직_이동_및_사무직_배치계획(案)-최종_★ 2010년도 사무직-사무전문직 급여인상안(작성) 9 2" xfId="26401" xr:uid="{00000000-0005-0000-0000-000033670000}"/>
    <cellStyle name="년_■ 0908_사무직_이동_및_사무직_배치계획(案)-최종_★ 2010년도 사무직-사무전문직 급여인상안(작성) 9 2 2" xfId="26402" xr:uid="{00000000-0005-0000-0000-000034670000}"/>
    <cellStyle name="년_■ 0908_사무직_이동_및_사무직_배치계획(案)-최종_★ 2010년도 사무직-사무전문직 급여인상안(작성) 9 2 3" xfId="26403" xr:uid="{00000000-0005-0000-0000-000035670000}"/>
    <cellStyle name="년_■ 0908_사무직_이동_및_사무직_배치계획(案)-최종_★ 2010년도 사무직-사무전문직 급여인상안(작성) 9 2 4" xfId="26404" xr:uid="{00000000-0005-0000-0000-000036670000}"/>
    <cellStyle name="년_■ 0908_사무직_이동_및_사무직_배치계획(案)-최종_★ 2010년도 사무직-사무전문직 급여인상안(작성) 9 2 5" xfId="26405" xr:uid="{00000000-0005-0000-0000-000037670000}"/>
    <cellStyle name="년_■ 0908_사무직_이동_및_사무직_배치계획(案)-최종_★ 2010년도 사무직-사무전문직 급여인상안(작성) 9 3" xfId="26406" xr:uid="{00000000-0005-0000-0000-000038670000}"/>
    <cellStyle name="년_■ 0908_사무직_이동_및_사무직_배치계획(案)-최종_★ 2010년도 사무직-사무전문직 급여인상안(작성) 9 3 2" xfId="26407" xr:uid="{00000000-0005-0000-0000-000039670000}"/>
    <cellStyle name="년_■ 0908_사무직_이동_및_사무직_배치계획(案)-최종_★ 2010년도 사무직-사무전문직 급여인상안(작성) 9 3 3" xfId="26408" xr:uid="{00000000-0005-0000-0000-00003A670000}"/>
    <cellStyle name="년_■ 0908_사무직_이동_및_사무직_배치계획(案)-최종_★ 2010년도 사무직-사무전문직 급여인상안(작성) 9 3 4" xfId="26409" xr:uid="{00000000-0005-0000-0000-00003B670000}"/>
    <cellStyle name="년_■ 0908_사무직_이동_및_사무직_배치계획(案)-최종_★ 2010년도 사무직-사무전문직 급여인상안(작성) 9 3 5" xfId="26410" xr:uid="{00000000-0005-0000-0000-00003C670000}"/>
    <cellStyle name="년_■ 0908_사무직_이동_및_사무직_배치계획(案)-최종_★ 2010년도 사무직-사무전문직 급여인상안(작성) 9 4" xfId="26411" xr:uid="{00000000-0005-0000-0000-00003D670000}"/>
    <cellStyle name="년_■ 0908_사무직_이동_및_사무직_배치계획(案)-최종_★ 2010년도 사무직-사무전문직 급여인상안(작성) 9 4 2" xfId="26412" xr:uid="{00000000-0005-0000-0000-00003E670000}"/>
    <cellStyle name="년_■ 0908_사무직_이동_및_사무직_배치계획(案)-최종_★ 2010년도 사무직-사무전문직 급여인상안(작성) 9 4 3" xfId="26413" xr:uid="{00000000-0005-0000-0000-00003F670000}"/>
    <cellStyle name="년_■ 0908_사무직_이동_및_사무직_배치계획(案)-최종_★ 2010년도 사무직-사무전문직 급여인상안(작성) 9 4 4" xfId="26414" xr:uid="{00000000-0005-0000-0000-000040670000}"/>
    <cellStyle name="년_■ 0908_사무직_이동_및_사무직_배치계획(案)-최종_★ 2010년도 사무직-사무전문직 급여인상안(작성) 9 4 5" xfId="26415" xr:uid="{00000000-0005-0000-0000-000041670000}"/>
    <cellStyle name="년_■ 0908_사무직_이동_및_사무직_배치계획(案)-최종_★ 2010년도 사무직-사무전문직 급여인상안(작성) 9 5" xfId="26416" xr:uid="{00000000-0005-0000-0000-000042670000}"/>
    <cellStyle name="년_■ 0908_사무직_이동_및_사무직_배치계획(案)-최종_★ 2010년도 사무직-사무전문직 급여인상안(작성) 9 6" xfId="26417" xr:uid="{00000000-0005-0000-0000-000043670000}"/>
    <cellStyle name="년_■ 0908_사무직_이동_및_사무직_배치계획(案)-최종_★ 2010년도 사무직-사무전문직 급여인상안(작성) 9 7" xfId="26418" xr:uid="{00000000-0005-0000-0000-000044670000}"/>
    <cellStyle name="년_■ 0908_사무직_이동_및_사무직_배치계획(案)-최종_★ 2010년도 사무직-사무전문직 급여인상안(작성) 9 8" xfId="26419" xr:uid="{00000000-0005-0000-0000-000045670000}"/>
    <cellStyle name="년_■ 0908_사무직_이동_및_사무직_배치계획(案)-최종_사무직10년단가(연월차수당)" xfId="26420" xr:uid="{00000000-0005-0000-0000-000046670000}"/>
    <cellStyle name="년_■ 0908_사무직_이동_및_사무직_배치계획(案)-최종_사무직10년단가(연월차수당) 10" xfId="26421" xr:uid="{00000000-0005-0000-0000-000047670000}"/>
    <cellStyle name="년_■ 0908_사무직_이동_및_사무직_배치계획(案)-최종_사무직10년단가(연월차수당) 2" xfId="26422" xr:uid="{00000000-0005-0000-0000-000048670000}"/>
    <cellStyle name="년_■ 0908_사무직_이동_및_사무직_배치계획(案)-최종_사무직10년단가(연월차수당) 2 2" xfId="26423" xr:uid="{00000000-0005-0000-0000-000049670000}"/>
    <cellStyle name="년_■ 0908_사무직_이동_및_사무직_배치계획(案)-최종_사무직10년단가(연월차수당) 2 2 10" xfId="26424" xr:uid="{00000000-0005-0000-0000-00004A670000}"/>
    <cellStyle name="년_■ 0908_사무직_이동_및_사무직_배치계획(案)-최종_사무직10년단가(연월차수당) 2 2 11" xfId="26425" xr:uid="{00000000-0005-0000-0000-00004B670000}"/>
    <cellStyle name="년_■ 0908_사무직_이동_및_사무직_배치계획(案)-최종_사무직10년단가(연월차수당) 2 2 12" xfId="26426" xr:uid="{00000000-0005-0000-0000-00004C670000}"/>
    <cellStyle name="년_■ 0908_사무직_이동_및_사무직_배치계획(案)-최종_사무직10년단가(연월차수당) 2 2 2" xfId="26427" xr:uid="{00000000-0005-0000-0000-00004D670000}"/>
    <cellStyle name="년_■ 0908_사무직_이동_및_사무직_배치계획(案)-최종_사무직10년단가(연월차수당) 2 2 2 10" xfId="26428" xr:uid="{00000000-0005-0000-0000-00004E670000}"/>
    <cellStyle name="년_■ 0908_사무직_이동_및_사무직_배치계획(案)-최종_사무직10년단가(연월차수당) 2 2 2 11" xfId="26429" xr:uid="{00000000-0005-0000-0000-00004F670000}"/>
    <cellStyle name="년_■ 0908_사무직_이동_및_사무직_배치계획(案)-최종_사무직10년단가(연월차수당) 2 2 2 12" xfId="26430" xr:uid="{00000000-0005-0000-0000-000050670000}"/>
    <cellStyle name="년_■ 0908_사무직_이동_및_사무직_배치계획(案)-최종_사무직10년단가(연월차수당) 2 2 2 13" xfId="26431" xr:uid="{00000000-0005-0000-0000-000051670000}"/>
    <cellStyle name="년_■ 0908_사무직_이동_및_사무직_배치계획(案)-최종_사무직10년단가(연월차수당) 2 2 2 2" xfId="26432" xr:uid="{00000000-0005-0000-0000-000052670000}"/>
    <cellStyle name="년_■ 0908_사무직_이동_및_사무직_배치계획(案)-최종_사무직10년단가(연월차수당) 2 2 2 2 10" xfId="26433" xr:uid="{00000000-0005-0000-0000-000053670000}"/>
    <cellStyle name="년_■ 0908_사무직_이동_및_사무직_배치계획(案)-최종_사무직10년단가(연월차수당) 2 2 2 2 11" xfId="26434" xr:uid="{00000000-0005-0000-0000-000054670000}"/>
    <cellStyle name="년_■ 0908_사무직_이동_및_사무직_배치계획(案)-최종_사무직10년단가(연월차수당) 2 2 2 2 2" xfId="26435" xr:uid="{00000000-0005-0000-0000-000055670000}"/>
    <cellStyle name="년_■ 0908_사무직_이동_및_사무직_배치계획(案)-최종_사무직10년단가(연월차수당) 2 2 2 2 2 2" xfId="26436" xr:uid="{00000000-0005-0000-0000-000056670000}"/>
    <cellStyle name="년_■ 0908_사무직_이동_및_사무직_배치계획(案)-최종_사무직10년단가(연월차수당) 2 2 2 2 2 2 2" xfId="26437" xr:uid="{00000000-0005-0000-0000-000057670000}"/>
    <cellStyle name="년_■ 0908_사무직_이동_및_사무직_배치계획(案)-최종_사무직10년단가(연월차수당) 2 2 2 2 2 2 3" xfId="26438" xr:uid="{00000000-0005-0000-0000-000058670000}"/>
    <cellStyle name="년_■ 0908_사무직_이동_및_사무직_배치계획(案)-최종_사무직10년단가(연월차수당) 2 2 2 2 2 2 4" xfId="26439" xr:uid="{00000000-0005-0000-0000-000059670000}"/>
    <cellStyle name="년_■ 0908_사무직_이동_및_사무직_배치계획(案)-최종_사무직10년단가(연월차수당) 2 2 2 2 2 2 5" xfId="26440" xr:uid="{00000000-0005-0000-0000-00005A670000}"/>
    <cellStyle name="년_■ 0908_사무직_이동_및_사무직_배치계획(案)-최종_사무직10년단가(연월차수당) 2 2 2 2 2 3" xfId="26441" xr:uid="{00000000-0005-0000-0000-00005B670000}"/>
    <cellStyle name="년_■ 0908_사무직_이동_및_사무직_배치계획(案)-최종_사무직10년단가(연월차수당) 2 2 2 2 2 3 2" xfId="26442" xr:uid="{00000000-0005-0000-0000-00005C670000}"/>
    <cellStyle name="년_■ 0908_사무직_이동_및_사무직_배치계획(案)-최종_사무직10년단가(연월차수당) 2 2 2 2 2 3 3" xfId="26443" xr:uid="{00000000-0005-0000-0000-00005D670000}"/>
    <cellStyle name="년_■ 0908_사무직_이동_및_사무직_배치계획(案)-최종_사무직10년단가(연월차수당) 2 2 2 2 2 3 4" xfId="26444" xr:uid="{00000000-0005-0000-0000-00005E670000}"/>
    <cellStyle name="년_■ 0908_사무직_이동_및_사무직_배치계획(案)-최종_사무직10년단가(연월차수당) 2 2 2 2 2 3 5" xfId="26445" xr:uid="{00000000-0005-0000-0000-00005F670000}"/>
    <cellStyle name="년_■ 0908_사무직_이동_및_사무직_배치계획(案)-최종_사무직10년단가(연월차수당) 2 2 2 2 2 4" xfId="26446" xr:uid="{00000000-0005-0000-0000-000060670000}"/>
    <cellStyle name="년_■ 0908_사무직_이동_및_사무직_배치계획(案)-최종_사무직10년단가(연월차수당) 2 2 2 2 2 4 2" xfId="26447" xr:uid="{00000000-0005-0000-0000-000061670000}"/>
    <cellStyle name="년_■ 0908_사무직_이동_및_사무직_배치계획(案)-최종_사무직10년단가(연월차수당) 2 2 2 2 2 4 3" xfId="26448" xr:uid="{00000000-0005-0000-0000-000062670000}"/>
    <cellStyle name="년_■ 0908_사무직_이동_및_사무직_배치계획(案)-최종_사무직10년단가(연월차수당) 2 2 2 2 2 4 4" xfId="26449" xr:uid="{00000000-0005-0000-0000-000063670000}"/>
    <cellStyle name="년_■ 0908_사무직_이동_및_사무직_배치계획(案)-최종_사무직10년단가(연월차수당) 2 2 2 2 2 4 5" xfId="26450" xr:uid="{00000000-0005-0000-0000-000064670000}"/>
    <cellStyle name="년_■ 0908_사무직_이동_및_사무직_배치계획(案)-최종_사무직10년단가(연월차수당) 2 2 2 2 2 5" xfId="26451" xr:uid="{00000000-0005-0000-0000-000065670000}"/>
    <cellStyle name="년_■ 0908_사무직_이동_및_사무직_배치계획(案)-최종_사무직10년단가(연월차수당) 2 2 2 2 2 6" xfId="26452" xr:uid="{00000000-0005-0000-0000-000066670000}"/>
    <cellStyle name="년_■ 0908_사무직_이동_및_사무직_배치계획(案)-최종_사무직10년단가(연월차수당) 2 2 2 2 2 7" xfId="26453" xr:uid="{00000000-0005-0000-0000-000067670000}"/>
    <cellStyle name="년_■ 0908_사무직_이동_및_사무직_배치계획(案)-최종_사무직10년단가(연월차수당) 2 2 2 2 2 8" xfId="26454" xr:uid="{00000000-0005-0000-0000-000068670000}"/>
    <cellStyle name="년_■ 0908_사무직_이동_및_사무직_배치계획(案)-최종_사무직10년단가(연월차수당) 2 2 2 2 3" xfId="26455" xr:uid="{00000000-0005-0000-0000-000069670000}"/>
    <cellStyle name="년_■ 0908_사무직_이동_및_사무직_배치계획(案)-최종_사무직10년단가(연월차수당) 2 2 2 2 3 2" xfId="26456" xr:uid="{00000000-0005-0000-0000-00006A670000}"/>
    <cellStyle name="년_■ 0908_사무직_이동_및_사무직_배치계획(案)-최종_사무직10년단가(연월차수당) 2 2 2 2 3 2 2" xfId="26457" xr:uid="{00000000-0005-0000-0000-00006B670000}"/>
    <cellStyle name="년_■ 0908_사무직_이동_및_사무직_배치계획(案)-최종_사무직10년단가(연월차수당) 2 2 2 2 3 2 3" xfId="26458" xr:uid="{00000000-0005-0000-0000-00006C670000}"/>
    <cellStyle name="년_■ 0908_사무직_이동_및_사무직_배치계획(案)-최종_사무직10년단가(연월차수당) 2 2 2 2 3 2 4" xfId="26459" xr:uid="{00000000-0005-0000-0000-00006D670000}"/>
    <cellStyle name="년_■ 0908_사무직_이동_및_사무직_배치계획(案)-최종_사무직10년단가(연월차수당) 2 2 2 2 3 2 5" xfId="26460" xr:uid="{00000000-0005-0000-0000-00006E670000}"/>
    <cellStyle name="년_■ 0908_사무직_이동_및_사무직_배치계획(案)-최종_사무직10년단가(연월차수당) 2 2 2 2 3 3" xfId="26461" xr:uid="{00000000-0005-0000-0000-00006F670000}"/>
    <cellStyle name="년_■ 0908_사무직_이동_및_사무직_배치계획(案)-최종_사무직10년단가(연월차수당) 2 2 2 2 3 3 2" xfId="26462" xr:uid="{00000000-0005-0000-0000-000070670000}"/>
    <cellStyle name="년_■ 0908_사무직_이동_및_사무직_배치계획(案)-최종_사무직10년단가(연월차수당) 2 2 2 2 3 3 3" xfId="26463" xr:uid="{00000000-0005-0000-0000-000071670000}"/>
    <cellStyle name="년_■ 0908_사무직_이동_및_사무직_배치계획(案)-최종_사무직10년단가(연월차수당) 2 2 2 2 3 3 4" xfId="26464" xr:uid="{00000000-0005-0000-0000-000072670000}"/>
    <cellStyle name="년_■ 0908_사무직_이동_및_사무직_배치계획(案)-최종_사무직10년단가(연월차수당) 2 2 2 2 3 3 5" xfId="26465" xr:uid="{00000000-0005-0000-0000-000073670000}"/>
    <cellStyle name="년_■ 0908_사무직_이동_및_사무직_배치계획(案)-최종_사무직10년단가(연월차수당) 2 2 2 2 3 4" xfId="26466" xr:uid="{00000000-0005-0000-0000-000074670000}"/>
    <cellStyle name="년_■ 0908_사무직_이동_및_사무직_배치계획(案)-최종_사무직10년단가(연월차수당) 2 2 2 2 3 4 2" xfId="26467" xr:uid="{00000000-0005-0000-0000-000075670000}"/>
    <cellStyle name="년_■ 0908_사무직_이동_및_사무직_배치계획(案)-최종_사무직10년단가(연월차수당) 2 2 2 2 3 4 3" xfId="26468" xr:uid="{00000000-0005-0000-0000-000076670000}"/>
    <cellStyle name="년_■ 0908_사무직_이동_및_사무직_배치계획(案)-최종_사무직10년단가(연월차수당) 2 2 2 2 3 4 4" xfId="26469" xr:uid="{00000000-0005-0000-0000-000077670000}"/>
    <cellStyle name="년_■ 0908_사무직_이동_및_사무직_배치계획(案)-최종_사무직10년단가(연월차수당) 2 2 2 2 3 4 5" xfId="26470" xr:uid="{00000000-0005-0000-0000-000078670000}"/>
    <cellStyle name="년_■ 0908_사무직_이동_및_사무직_배치계획(案)-최종_사무직10년단가(연월차수당) 2 2 2 2 3 5" xfId="26471" xr:uid="{00000000-0005-0000-0000-000079670000}"/>
    <cellStyle name="년_■ 0908_사무직_이동_및_사무직_배치계획(案)-최종_사무직10년단가(연월차수당) 2 2 2 2 3 6" xfId="26472" xr:uid="{00000000-0005-0000-0000-00007A670000}"/>
    <cellStyle name="년_■ 0908_사무직_이동_및_사무직_배치계획(案)-최종_사무직10년단가(연월차수당) 2 2 2 2 3 7" xfId="26473" xr:uid="{00000000-0005-0000-0000-00007B670000}"/>
    <cellStyle name="년_■ 0908_사무직_이동_및_사무직_배치계획(案)-최종_사무직10년단가(연월차수당) 2 2 2 2 3 8" xfId="26474" xr:uid="{00000000-0005-0000-0000-00007C670000}"/>
    <cellStyle name="년_■ 0908_사무직_이동_및_사무직_배치계획(案)-최종_사무직10년단가(연월차수당) 2 2 2 2 4" xfId="26475" xr:uid="{00000000-0005-0000-0000-00007D670000}"/>
    <cellStyle name="년_■ 0908_사무직_이동_및_사무직_배치계획(案)-최종_사무직10년단가(연월차수당) 2 2 2 2 4 2" xfId="26476" xr:uid="{00000000-0005-0000-0000-00007E670000}"/>
    <cellStyle name="년_■ 0908_사무직_이동_및_사무직_배치계획(案)-최종_사무직10년단가(연월차수당) 2 2 2 2 4 2 2" xfId="26477" xr:uid="{00000000-0005-0000-0000-00007F670000}"/>
    <cellStyle name="년_■ 0908_사무직_이동_및_사무직_배치계획(案)-최종_사무직10년단가(연월차수당) 2 2 2 2 4 2 3" xfId="26478" xr:uid="{00000000-0005-0000-0000-000080670000}"/>
    <cellStyle name="년_■ 0908_사무직_이동_및_사무직_배치계획(案)-최종_사무직10년단가(연월차수당) 2 2 2 2 4 2 4" xfId="26479" xr:uid="{00000000-0005-0000-0000-000081670000}"/>
    <cellStyle name="년_■ 0908_사무직_이동_및_사무직_배치계획(案)-최종_사무직10년단가(연월차수당) 2 2 2 2 4 2 5" xfId="26480" xr:uid="{00000000-0005-0000-0000-000082670000}"/>
    <cellStyle name="년_■ 0908_사무직_이동_및_사무직_배치계획(案)-최종_사무직10년단가(연월차수당) 2 2 2 2 4 3" xfId="26481" xr:uid="{00000000-0005-0000-0000-000083670000}"/>
    <cellStyle name="년_■ 0908_사무직_이동_및_사무직_배치계획(案)-최종_사무직10년단가(연월차수당) 2 2 2 2 4 3 2" xfId="26482" xr:uid="{00000000-0005-0000-0000-000084670000}"/>
    <cellStyle name="년_■ 0908_사무직_이동_및_사무직_배치계획(案)-최종_사무직10년단가(연월차수당) 2 2 2 2 4 3 3" xfId="26483" xr:uid="{00000000-0005-0000-0000-000085670000}"/>
    <cellStyle name="년_■ 0908_사무직_이동_및_사무직_배치계획(案)-최종_사무직10년단가(연월차수당) 2 2 2 2 4 3 4" xfId="26484" xr:uid="{00000000-0005-0000-0000-000086670000}"/>
    <cellStyle name="년_■ 0908_사무직_이동_및_사무직_배치계획(案)-최종_사무직10년단가(연월차수당) 2 2 2 2 4 3 5" xfId="26485" xr:uid="{00000000-0005-0000-0000-000087670000}"/>
    <cellStyle name="년_■ 0908_사무직_이동_및_사무직_배치계획(案)-최종_사무직10년단가(연월차수당) 2 2 2 2 4 4" xfId="26486" xr:uid="{00000000-0005-0000-0000-000088670000}"/>
    <cellStyle name="년_■ 0908_사무직_이동_및_사무직_배치계획(案)-최종_사무직10년단가(연월차수당) 2 2 2 2 4 4 2" xfId="26487" xr:uid="{00000000-0005-0000-0000-000089670000}"/>
    <cellStyle name="년_■ 0908_사무직_이동_및_사무직_배치계획(案)-최종_사무직10년단가(연월차수당) 2 2 2 2 4 4 3" xfId="26488" xr:uid="{00000000-0005-0000-0000-00008A670000}"/>
    <cellStyle name="년_■ 0908_사무직_이동_및_사무직_배치계획(案)-최종_사무직10년단가(연월차수당) 2 2 2 2 4 4 4" xfId="26489" xr:uid="{00000000-0005-0000-0000-00008B670000}"/>
    <cellStyle name="년_■ 0908_사무직_이동_및_사무직_배치계획(案)-최종_사무직10년단가(연월차수당) 2 2 2 2 4 4 5" xfId="26490" xr:uid="{00000000-0005-0000-0000-00008C670000}"/>
    <cellStyle name="년_■ 0908_사무직_이동_및_사무직_배치계획(案)-최종_사무직10년단가(연월차수당) 2 2 2 2 4 5" xfId="26491" xr:uid="{00000000-0005-0000-0000-00008D670000}"/>
    <cellStyle name="년_■ 0908_사무직_이동_및_사무직_배치계획(案)-최종_사무직10년단가(연월차수당) 2 2 2 2 4 6" xfId="26492" xr:uid="{00000000-0005-0000-0000-00008E670000}"/>
    <cellStyle name="년_■ 0908_사무직_이동_및_사무직_배치계획(案)-최종_사무직10년단가(연월차수당) 2 2 2 2 4 7" xfId="26493" xr:uid="{00000000-0005-0000-0000-00008F670000}"/>
    <cellStyle name="년_■ 0908_사무직_이동_및_사무직_배치계획(案)-최종_사무직10년단가(연월차수당) 2 2 2 2 4 8" xfId="26494" xr:uid="{00000000-0005-0000-0000-000090670000}"/>
    <cellStyle name="년_■ 0908_사무직_이동_및_사무직_배치계획(案)-최종_사무직10년단가(연월차수당) 2 2 2 2 5" xfId="26495" xr:uid="{00000000-0005-0000-0000-000091670000}"/>
    <cellStyle name="년_■ 0908_사무직_이동_및_사무직_배치계획(案)-최종_사무직10년단가(연월차수당) 2 2 2 2 5 2" xfId="26496" xr:uid="{00000000-0005-0000-0000-000092670000}"/>
    <cellStyle name="년_■ 0908_사무직_이동_및_사무직_배치계획(案)-최종_사무직10년단가(연월차수당) 2 2 2 2 5 3" xfId="26497" xr:uid="{00000000-0005-0000-0000-000093670000}"/>
    <cellStyle name="년_■ 0908_사무직_이동_및_사무직_배치계획(案)-최종_사무직10년단가(연월차수당) 2 2 2 2 5 4" xfId="26498" xr:uid="{00000000-0005-0000-0000-000094670000}"/>
    <cellStyle name="년_■ 0908_사무직_이동_및_사무직_배치계획(案)-최종_사무직10년단가(연월차수당) 2 2 2 2 5 5" xfId="26499" xr:uid="{00000000-0005-0000-0000-000095670000}"/>
    <cellStyle name="년_■ 0908_사무직_이동_및_사무직_배치계획(案)-최종_사무직10년단가(연월차수당) 2 2 2 2 6" xfId="26500" xr:uid="{00000000-0005-0000-0000-000096670000}"/>
    <cellStyle name="년_■ 0908_사무직_이동_및_사무직_배치계획(案)-최종_사무직10년단가(연월차수당) 2 2 2 2 6 2" xfId="26501" xr:uid="{00000000-0005-0000-0000-000097670000}"/>
    <cellStyle name="년_■ 0908_사무직_이동_및_사무직_배치계획(案)-최종_사무직10년단가(연월차수당) 2 2 2 2 6 3" xfId="26502" xr:uid="{00000000-0005-0000-0000-000098670000}"/>
    <cellStyle name="년_■ 0908_사무직_이동_및_사무직_배치계획(案)-최종_사무직10년단가(연월차수당) 2 2 2 2 6 4" xfId="26503" xr:uid="{00000000-0005-0000-0000-000099670000}"/>
    <cellStyle name="년_■ 0908_사무직_이동_및_사무직_배치계획(案)-최종_사무직10년단가(연월차수당) 2 2 2 2 6 5" xfId="26504" xr:uid="{00000000-0005-0000-0000-00009A670000}"/>
    <cellStyle name="년_■ 0908_사무직_이동_및_사무직_배치계획(案)-최종_사무직10년단가(연월차수당) 2 2 2 2 7" xfId="26505" xr:uid="{00000000-0005-0000-0000-00009B670000}"/>
    <cellStyle name="년_■ 0908_사무직_이동_및_사무직_배치계획(案)-최종_사무직10년단가(연월차수당) 2 2 2 2 7 2" xfId="26506" xr:uid="{00000000-0005-0000-0000-00009C670000}"/>
    <cellStyle name="년_■ 0908_사무직_이동_및_사무직_배치계획(案)-최종_사무직10년단가(연월차수당) 2 2 2 2 7 3" xfId="26507" xr:uid="{00000000-0005-0000-0000-00009D670000}"/>
    <cellStyle name="년_■ 0908_사무직_이동_및_사무직_배치계획(案)-최종_사무직10년단가(연월차수당) 2 2 2 2 7 4" xfId="26508" xr:uid="{00000000-0005-0000-0000-00009E670000}"/>
    <cellStyle name="년_■ 0908_사무직_이동_및_사무직_배치계획(案)-최종_사무직10년단가(연월차수당) 2 2 2 2 7 5" xfId="26509" xr:uid="{00000000-0005-0000-0000-00009F670000}"/>
    <cellStyle name="년_■ 0908_사무직_이동_및_사무직_배치계획(案)-최종_사무직10년단가(연월차수당) 2 2 2 2 8" xfId="26510" xr:uid="{00000000-0005-0000-0000-0000A0670000}"/>
    <cellStyle name="년_■ 0908_사무직_이동_및_사무직_배치계획(案)-최종_사무직10년단가(연월차수당) 2 2 2 2 9" xfId="26511" xr:uid="{00000000-0005-0000-0000-0000A1670000}"/>
    <cellStyle name="년_■ 0908_사무직_이동_및_사무직_배치계획(案)-최종_사무직10년단가(연월차수당) 2 2 2 3" xfId="26512" xr:uid="{00000000-0005-0000-0000-0000A2670000}"/>
    <cellStyle name="년_■ 0908_사무직_이동_및_사무직_배치계획(案)-최종_사무직10년단가(연월차수당) 2 2 2 3 10" xfId="26513" xr:uid="{00000000-0005-0000-0000-0000A3670000}"/>
    <cellStyle name="년_■ 0908_사무직_이동_및_사무직_배치계획(案)-최종_사무직10년단가(연월차수당) 2 2 2 3 11" xfId="26514" xr:uid="{00000000-0005-0000-0000-0000A4670000}"/>
    <cellStyle name="년_■ 0908_사무직_이동_및_사무직_배치계획(案)-최종_사무직10년단가(연월차수당) 2 2 2 3 2" xfId="26515" xr:uid="{00000000-0005-0000-0000-0000A5670000}"/>
    <cellStyle name="년_■ 0908_사무직_이동_및_사무직_배치계획(案)-최종_사무직10년단가(연월차수당) 2 2 2 3 2 2" xfId="26516" xr:uid="{00000000-0005-0000-0000-0000A6670000}"/>
    <cellStyle name="년_■ 0908_사무직_이동_및_사무직_배치계획(案)-최종_사무직10년단가(연월차수당) 2 2 2 3 2 2 2" xfId="26517" xr:uid="{00000000-0005-0000-0000-0000A7670000}"/>
    <cellStyle name="년_■ 0908_사무직_이동_및_사무직_배치계획(案)-최종_사무직10년단가(연월차수당) 2 2 2 3 2 2 3" xfId="26518" xr:uid="{00000000-0005-0000-0000-0000A8670000}"/>
    <cellStyle name="년_■ 0908_사무직_이동_및_사무직_배치계획(案)-최종_사무직10년단가(연월차수당) 2 2 2 3 2 2 4" xfId="26519" xr:uid="{00000000-0005-0000-0000-0000A9670000}"/>
    <cellStyle name="년_■ 0908_사무직_이동_및_사무직_배치계획(案)-최종_사무직10년단가(연월차수당) 2 2 2 3 2 2 5" xfId="26520" xr:uid="{00000000-0005-0000-0000-0000AA670000}"/>
    <cellStyle name="년_■ 0908_사무직_이동_및_사무직_배치계획(案)-최종_사무직10년단가(연월차수당) 2 2 2 3 2 3" xfId="26521" xr:uid="{00000000-0005-0000-0000-0000AB670000}"/>
    <cellStyle name="년_■ 0908_사무직_이동_및_사무직_배치계획(案)-최종_사무직10년단가(연월차수당) 2 2 2 3 2 3 2" xfId="26522" xr:uid="{00000000-0005-0000-0000-0000AC670000}"/>
    <cellStyle name="년_■ 0908_사무직_이동_및_사무직_배치계획(案)-최종_사무직10년단가(연월차수당) 2 2 2 3 2 3 3" xfId="26523" xr:uid="{00000000-0005-0000-0000-0000AD670000}"/>
    <cellStyle name="년_■ 0908_사무직_이동_및_사무직_배치계획(案)-최종_사무직10년단가(연월차수당) 2 2 2 3 2 3 4" xfId="26524" xr:uid="{00000000-0005-0000-0000-0000AE670000}"/>
    <cellStyle name="년_■ 0908_사무직_이동_및_사무직_배치계획(案)-최종_사무직10년단가(연월차수당) 2 2 2 3 2 3 5" xfId="26525" xr:uid="{00000000-0005-0000-0000-0000AF670000}"/>
    <cellStyle name="년_■ 0908_사무직_이동_및_사무직_배치계획(案)-최종_사무직10년단가(연월차수당) 2 2 2 3 2 4" xfId="26526" xr:uid="{00000000-0005-0000-0000-0000B0670000}"/>
    <cellStyle name="년_■ 0908_사무직_이동_및_사무직_배치계획(案)-최종_사무직10년단가(연월차수당) 2 2 2 3 2 4 2" xfId="26527" xr:uid="{00000000-0005-0000-0000-0000B1670000}"/>
    <cellStyle name="년_■ 0908_사무직_이동_및_사무직_배치계획(案)-최종_사무직10년단가(연월차수당) 2 2 2 3 2 4 3" xfId="26528" xr:uid="{00000000-0005-0000-0000-0000B2670000}"/>
    <cellStyle name="년_■ 0908_사무직_이동_및_사무직_배치계획(案)-최종_사무직10년단가(연월차수당) 2 2 2 3 2 4 4" xfId="26529" xr:uid="{00000000-0005-0000-0000-0000B3670000}"/>
    <cellStyle name="년_■ 0908_사무직_이동_및_사무직_배치계획(案)-최종_사무직10년단가(연월차수당) 2 2 2 3 2 4 5" xfId="26530" xr:uid="{00000000-0005-0000-0000-0000B4670000}"/>
    <cellStyle name="년_■ 0908_사무직_이동_및_사무직_배치계획(案)-최종_사무직10년단가(연월차수당) 2 2 2 3 2 5" xfId="26531" xr:uid="{00000000-0005-0000-0000-0000B5670000}"/>
    <cellStyle name="년_■ 0908_사무직_이동_및_사무직_배치계획(案)-최종_사무직10년단가(연월차수당) 2 2 2 3 2 6" xfId="26532" xr:uid="{00000000-0005-0000-0000-0000B6670000}"/>
    <cellStyle name="년_■ 0908_사무직_이동_및_사무직_배치계획(案)-최종_사무직10년단가(연월차수당) 2 2 2 3 2 7" xfId="26533" xr:uid="{00000000-0005-0000-0000-0000B7670000}"/>
    <cellStyle name="년_■ 0908_사무직_이동_및_사무직_배치계획(案)-최종_사무직10년단가(연월차수당) 2 2 2 3 2 8" xfId="26534" xr:uid="{00000000-0005-0000-0000-0000B8670000}"/>
    <cellStyle name="년_■ 0908_사무직_이동_및_사무직_배치계획(案)-최종_사무직10년단가(연월차수당) 2 2 2 3 3" xfId="26535" xr:uid="{00000000-0005-0000-0000-0000B9670000}"/>
    <cellStyle name="년_■ 0908_사무직_이동_및_사무직_배치계획(案)-최종_사무직10년단가(연월차수당) 2 2 2 3 3 2" xfId="26536" xr:uid="{00000000-0005-0000-0000-0000BA670000}"/>
    <cellStyle name="년_■ 0908_사무직_이동_및_사무직_배치계획(案)-최종_사무직10년단가(연월차수당) 2 2 2 3 3 2 2" xfId="26537" xr:uid="{00000000-0005-0000-0000-0000BB670000}"/>
    <cellStyle name="년_■ 0908_사무직_이동_및_사무직_배치계획(案)-최종_사무직10년단가(연월차수당) 2 2 2 3 3 2 3" xfId="26538" xr:uid="{00000000-0005-0000-0000-0000BC670000}"/>
    <cellStyle name="년_■ 0908_사무직_이동_및_사무직_배치계획(案)-최종_사무직10년단가(연월차수당) 2 2 2 3 3 2 4" xfId="26539" xr:uid="{00000000-0005-0000-0000-0000BD670000}"/>
    <cellStyle name="년_■ 0908_사무직_이동_및_사무직_배치계획(案)-최종_사무직10년단가(연월차수당) 2 2 2 3 3 2 5" xfId="26540" xr:uid="{00000000-0005-0000-0000-0000BE670000}"/>
    <cellStyle name="년_■ 0908_사무직_이동_및_사무직_배치계획(案)-최종_사무직10년단가(연월차수당) 2 2 2 3 3 3" xfId="26541" xr:uid="{00000000-0005-0000-0000-0000BF670000}"/>
    <cellStyle name="년_■ 0908_사무직_이동_및_사무직_배치계획(案)-최종_사무직10년단가(연월차수당) 2 2 2 3 3 3 2" xfId="26542" xr:uid="{00000000-0005-0000-0000-0000C0670000}"/>
    <cellStyle name="년_■ 0908_사무직_이동_및_사무직_배치계획(案)-최종_사무직10년단가(연월차수당) 2 2 2 3 3 3 3" xfId="26543" xr:uid="{00000000-0005-0000-0000-0000C1670000}"/>
    <cellStyle name="년_■ 0908_사무직_이동_및_사무직_배치계획(案)-최종_사무직10년단가(연월차수당) 2 2 2 3 3 3 4" xfId="26544" xr:uid="{00000000-0005-0000-0000-0000C2670000}"/>
    <cellStyle name="년_■ 0908_사무직_이동_및_사무직_배치계획(案)-최종_사무직10년단가(연월차수당) 2 2 2 3 3 3 5" xfId="26545" xr:uid="{00000000-0005-0000-0000-0000C3670000}"/>
    <cellStyle name="년_■ 0908_사무직_이동_및_사무직_배치계획(案)-최종_사무직10년단가(연월차수당) 2 2 2 3 3 4" xfId="26546" xr:uid="{00000000-0005-0000-0000-0000C4670000}"/>
    <cellStyle name="년_■ 0908_사무직_이동_및_사무직_배치계획(案)-최종_사무직10년단가(연월차수당) 2 2 2 3 3 4 2" xfId="26547" xr:uid="{00000000-0005-0000-0000-0000C5670000}"/>
    <cellStyle name="년_■ 0908_사무직_이동_및_사무직_배치계획(案)-최종_사무직10년단가(연월차수당) 2 2 2 3 3 4 3" xfId="26548" xr:uid="{00000000-0005-0000-0000-0000C6670000}"/>
    <cellStyle name="년_■ 0908_사무직_이동_및_사무직_배치계획(案)-최종_사무직10년단가(연월차수당) 2 2 2 3 3 4 4" xfId="26549" xr:uid="{00000000-0005-0000-0000-0000C7670000}"/>
    <cellStyle name="년_■ 0908_사무직_이동_및_사무직_배치계획(案)-최종_사무직10년단가(연월차수당) 2 2 2 3 3 4 5" xfId="26550" xr:uid="{00000000-0005-0000-0000-0000C8670000}"/>
    <cellStyle name="년_■ 0908_사무직_이동_및_사무직_배치계획(案)-최종_사무직10년단가(연월차수당) 2 2 2 3 3 5" xfId="26551" xr:uid="{00000000-0005-0000-0000-0000C9670000}"/>
    <cellStyle name="년_■ 0908_사무직_이동_및_사무직_배치계획(案)-최종_사무직10년단가(연월차수당) 2 2 2 3 3 6" xfId="26552" xr:uid="{00000000-0005-0000-0000-0000CA670000}"/>
    <cellStyle name="년_■ 0908_사무직_이동_및_사무직_배치계획(案)-최종_사무직10년단가(연월차수당) 2 2 2 3 3 7" xfId="26553" xr:uid="{00000000-0005-0000-0000-0000CB670000}"/>
    <cellStyle name="년_■ 0908_사무직_이동_및_사무직_배치계획(案)-최종_사무직10년단가(연월차수당) 2 2 2 3 3 8" xfId="26554" xr:uid="{00000000-0005-0000-0000-0000CC670000}"/>
    <cellStyle name="년_■ 0908_사무직_이동_및_사무직_배치계획(案)-최종_사무직10년단가(연월차수당) 2 2 2 3 4" xfId="26555" xr:uid="{00000000-0005-0000-0000-0000CD670000}"/>
    <cellStyle name="년_■ 0908_사무직_이동_및_사무직_배치계획(案)-최종_사무직10년단가(연월차수당) 2 2 2 3 4 2" xfId="26556" xr:uid="{00000000-0005-0000-0000-0000CE670000}"/>
    <cellStyle name="년_■ 0908_사무직_이동_및_사무직_배치계획(案)-최종_사무직10년단가(연월차수당) 2 2 2 3 4 2 2" xfId="26557" xr:uid="{00000000-0005-0000-0000-0000CF670000}"/>
    <cellStyle name="년_■ 0908_사무직_이동_및_사무직_배치계획(案)-최종_사무직10년단가(연월차수당) 2 2 2 3 4 2 3" xfId="26558" xr:uid="{00000000-0005-0000-0000-0000D0670000}"/>
    <cellStyle name="년_■ 0908_사무직_이동_및_사무직_배치계획(案)-최종_사무직10년단가(연월차수당) 2 2 2 3 4 2 4" xfId="26559" xr:uid="{00000000-0005-0000-0000-0000D1670000}"/>
    <cellStyle name="년_■ 0908_사무직_이동_및_사무직_배치계획(案)-최종_사무직10년단가(연월차수당) 2 2 2 3 4 2 5" xfId="26560" xr:uid="{00000000-0005-0000-0000-0000D2670000}"/>
    <cellStyle name="년_■ 0908_사무직_이동_및_사무직_배치계획(案)-최종_사무직10년단가(연월차수당) 2 2 2 3 4 3" xfId="26561" xr:uid="{00000000-0005-0000-0000-0000D3670000}"/>
    <cellStyle name="년_■ 0908_사무직_이동_및_사무직_배치계획(案)-최종_사무직10년단가(연월차수당) 2 2 2 3 4 3 2" xfId="26562" xr:uid="{00000000-0005-0000-0000-0000D4670000}"/>
    <cellStyle name="년_■ 0908_사무직_이동_및_사무직_배치계획(案)-최종_사무직10년단가(연월차수당) 2 2 2 3 4 3 3" xfId="26563" xr:uid="{00000000-0005-0000-0000-0000D5670000}"/>
    <cellStyle name="년_■ 0908_사무직_이동_및_사무직_배치계획(案)-최종_사무직10년단가(연월차수당) 2 2 2 3 4 3 4" xfId="26564" xr:uid="{00000000-0005-0000-0000-0000D6670000}"/>
    <cellStyle name="년_■ 0908_사무직_이동_및_사무직_배치계획(案)-최종_사무직10년단가(연월차수당) 2 2 2 3 4 3 5" xfId="26565" xr:uid="{00000000-0005-0000-0000-0000D7670000}"/>
    <cellStyle name="년_■ 0908_사무직_이동_및_사무직_배치계획(案)-최종_사무직10년단가(연월차수당) 2 2 2 3 4 4" xfId="26566" xr:uid="{00000000-0005-0000-0000-0000D8670000}"/>
    <cellStyle name="년_■ 0908_사무직_이동_및_사무직_배치계획(案)-최종_사무직10년단가(연월차수당) 2 2 2 3 4 4 2" xfId="26567" xr:uid="{00000000-0005-0000-0000-0000D9670000}"/>
    <cellStyle name="년_■ 0908_사무직_이동_및_사무직_배치계획(案)-최종_사무직10년단가(연월차수당) 2 2 2 3 4 4 3" xfId="26568" xr:uid="{00000000-0005-0000-0000-0000DA670000}"/>
    <cellStyle name="년_■ 0908_사무직_이동_및_사무직_배치계획(案)-최종_사무직10년단가(연월차수당) 2 2 2 3 4 4 4" xfId="26569" xr:uid="{00000000-0005-0000-0000-0000DB670000}"/>
    <cellStyle name="년_■ 0908_사무직_이동_및_사무직_배치계획(案)-최종_사무직10년단가(연월차수당) 2 2 2 3 4 4 5" xfId="26570" xr:uid="{00000000-0005-0000-0000-0000DC670000}"/>
    <cellStyle name="년_■ 0908_사무직_이동_및_사무직_배치계획(案)-최종_사무직10년단가(연월차수당) 2 2 2 3 4 5" xfId="26571" xr:uid="{00000000-0005-0000-0000-0000DD670000}"/>
    <cellStyle name="년_■ 0908_사무직_이동_및_사무직_배치계획(案)-최종_사무직10년단가(연월차수당) 2 2 2 3 4 6" xfId="26572" xr:uid="{00000000-0005-0000-0000-0000DE670000}"/>
    <cellStyle name="년_■ 0908_사무직_이동_및_사무직_배치계획(案)-최종_사무직10년단가(연월차수당) 2 2 2 3 4 7" xfId="26573" xr:uid="{00000000-0005-0000-0000-0000DF670000}"/>
    <cellStyle name="년_■ 0908_사무직_이동_및_사무직_배치계획(案)-최종_사무직10년단가(연월차수당) 2 2 2 3 4 8" xfId="26574" xr:uid="{00000000-0005-0000-0000-0000E0670000}"/>
    <cellStyle name="년_■ 0908_사무직_이동_및_사무직_배치계획(案)-최종_사무직10년단가(연월차수당) 2 2 2 3 5" xfId="26575" xr:uid="{00000000-0005-0000-0000-0000E1670000}"/>
    <cellStyle name="년_■ 0908_사무직_이동_및_사무직_배치계획(案)-최종_사무직10년단가(연월차수당) 2 2 2 3 5 2" xfId="26576" xr:uid="{00000000-0005-0000-0000-0000E2670000}"/>
    <cellStyle name="년_■ 0908_사무직_이동_및_사무직_배치계획(案)-최종_사무직10년단가(연월차수당) 2 2 2 3 5 3" xfId="26577" xr:uid="{00000000-0005-0000-0000-0000E3670000}"/>
    <cellStyle name="년_■ 0908_사무직_이동_및_사무직_배치계획(案)-최종_사무직10년단가(연월차수당) 2 2 2 3 5 4" xfId="26578" xr:uid="{00000000-0005-0000-0000-0000E4670000}"/>
    <cellStyle name="년_■ 0908_사무직_이동_및_사무직_배치계획(案)-최종_사무직10년단가(연월차수당) 2 2 2 3 5 5" xfId="26579" xr:uid="{00000000-0005-0000-0000-0000E5670000}"/>
    <cellStyle name="년_■ 0908_사무직_이동_및_사무직_배치계획(案)-최종_사무직10년단가(연월차수당) 2 2 2 3 6" xfId="26580" xr:uid="{00000000-0005-0000-0000-0000E6670000}"/>
    <cellStyle name="년_■ 0908_사무직_이동_및_사무직_배치계획(案)-최종_사무직10년단가(연월차수당) 2 2 2 3 6 2" xfId="26581" xr:uid="{00000000-0005-0000-0000-0000E7670000}"/>
    <cellStyle name="년_■ 0908_사무직_이동_및_사무직_배치계획(案)-최종_사무직10년단가(연월차수당) 2 2 2 3 6 3" xfId="26582" xr:uid="{00000000-0005-0000-0000-0000E8670000}"/>
    <cellStyle name="년_■ 0908_사무직_이동_및_사무직_배치계획(案)-최종_사무직10년단가(연월차수당) 2 2 2 3 6 4" xfId="26583" xr:uid="{00000000-0005-0000-0000-0000E9670000}"/>
    <cellStyle name="년_■ 0908_사무직_이동_및_사무직_배치계획(案)-최종_사무직10년단가(연월차수당) 2 2 2 3 6 5" xfId="26584" xr:uid="{00000000-0005-0000-0000-0000EA670000}"/>
    <cellStyle name="년_■ 0908_사무직_이동_및_사무직_배치계획(案)-최종_사무직10년단가(연월차수당) 2 2 2 3 7" xfId="26585" xr:uid="{00000000-0005-0000-0000-0000EB670000}"/>
    <cellStyle name="년_■ 0908_사무직_이동_및_사무직_배치계획(案)-최종_사무직10년단가(연월차수당) 2 2 2 3 7 2" xfId="26586" xr:uid="{00000000-0005-0000-0000-0000EC670000}"/>
    <cellStyle name="년_■ 0908_사무직_이동_및_사무직_배치계획(案)-최종_사무직10년단가(연월차수당) 2 2 2 3 7 3" xfId="26587" xr:uid="{00000000-0005-0000-0000-0000ED670000}"/>
    <cellStyle name="년_■ 0908_사무직_이동_및_사무직_배치계획(案)-최종_사무직10년단가(연월차수당) 2 2 2 3 7 4" xfId="26588" xr:uid="{00000000-0005-0000-0000-0000EE670000}"/>
    <cellStyle name="년_■ 0908_사무직_이동_및_사무직_배치계획(案)-최종_사무직10년단가(연월차수당) 2 2 2 3 7 5" xfId="26589" xr:uid="{00000000-0005-0000-0000-0000EF670000}"/>
    <cellStyle name="년_■ 0908_사무직_이동_및_사무직_배치계획(案)-최종_사무직10년단가(연월차수당) 2 2 2 3 8" xfId="26590" xr:uid="{00000000-0005-0000-0000-0000F0670000}"/>
    <cellStyle name="년_■ 0908_사무직_이동_및_사무직_배치계획(案)-최종_사무직10년단가(연월차수당) 2 2 2 3 9" xfId="26591" xr:uid="{00000000-0005-0000-0000-0000F1670000}"/>
    <cellStyle name="년_■ 0908_사무직_이동_및_사무직_배치계획(案)-최종_사무직10년단가(연월차수당) 2 2 2 4" xfId="26592" xr:uid="{00000000-0005-0000-0000-0000F2670000}"/>
    <cellStyle name="년_■ 0908_사무직_이동_및_사무직_배치계획(案)-최종_사무직10년단가(연월차수당) 2 2 2 4 2" xfId="26593" xr:uid="{00000000-0005-0000-0000-0000F3670000}"/>
    <cellStyle name="년_■ 0908_사무직_이동_및_사무직_배치계획(案)-최종_사무직10년단가(연월차수당) 2 2 2 4 2 2" xfId="26594" xr:uid="{00000000-0005-0000-0000-0000F4670000}"/>
    <cellStyle name="년_■ 0908_사무직_이동_및_사무직_배치계획(案)-최종_사무직10년단가(연월차수당) 2 2 2 4 2 3" xfId="26595" xr:uid="{00000000-0005-0000-0000-0000F5670000}"/>
    <cellStyle name="년_■ 0908_사무직_이동_및_사무직_배치계획(案)-최종_사무직10년단가(연월차수당) 2 2 2 4 2 4" xfId="26596" xr:uid="{00000000-0005-0000-0000-0000F6670000}"/>
    <cellStyle name="년_■ 0908_사무직_이동_및_사무직_배치계획(案)-최종_사무직10년단가(연월차수당) 2 2 2 4 2 5" xfId="26597" xr:uid="{00000000-0005-0000-0000-0000F7670000}"/>
    <cellStyle name="년_■ 0908_사무직_이동_및_사무직_배치계획(案)-최종_사무직10년단가(연월차수당) 2 2 2 4 3" xfId="26598" xr:uid="{00000000-0005-0000-0000-0000F8670000}"/>
    <cellStyle name="년_■ 0908_사무직_이동_및_사무직_배치계획(案)-최종_사무직10년단가(연월차수당) 2 2 2 4 3 2" xfId="26599" xr:uid="{00000000-0005-0000-0000-0000F9670000}"/>
    <cellStyle name="년_■ 0908_사무직_이동_및_사무직_배치계획(案)-최종_사무직10년단가(연월차수당) 2 2 2 4 3 3" xfId="26600" xr:uid="{00000000-0005-0000-0000-0000FA670000}"/>
    <cellStyle name="년_■ 0908_사무직_이동_및_사무직_배치계획(案)-최종_사무직10년단가(연월차수당) 2 2 2 4 3 4" xfId="26601" xr:uid="{00000000-0005-0000-0000-0000FB670000}"/>
    <cellStyle name="년_■ 0908_사무직_이동_및_사무직_배치계획(案)-최종_사무직10년단가(연월차수당) 2 2 2 4 3 5" xfId="26602" xr:uid="{00000000-0005-0000-0000-0000FC670000}"/>
    <cellStyle name="년_■ 0908_사무직_이동_및_사무직_배치계획(案)-최종_사무직10년단가(연월차수당) 2 2 2 4 4" xfId="26603" xr:uid="{00000000-0005-0000-0000-0000FD670000}"/>
    <cellStyle name="년_■ 0908_사무직_이동_및_사무직_배치계획(案)-최종_사무직10년단가(연월차수당) 2 2 2 4 4 2" xfId="26604" xr:uid="{00000000-0005-0000-0000-0000FE670000}"/>
    <cellStyle name="년_■ 0908_사무직_이동_및_사무직_배치계획(案)-최종_사무직10년단가(연월차수당) 2 2 2 4 4 3" xfId="26605" xr:uid="{00000000-0005-0000-0000-0000FF670000}"/>
    <cellStyle name="년_■ 0908_사무직_이동_및_사무직_배치계획(案)-최종_사무직10년단가(연월차수당) 2 2 2 4 4 4" xfId="26606" xr:uid="{00000000-0005-0000-0000-000000680000}"/>
    <cellStyle name="년_■ 0908_사무직_이동_및_사무직_배치계획(案)-최종_사무직10년단가(연월차수당) 2 2 2 4 4 5" xfId="26607" xr:uid="{00000000-0005-0000-0000-000001680000}"/>
    <cellStyle name="년_■ 0908_사무직_이동_및_사무직_배치계획(案)-최종_사무직10년단가(연월차수당) 2 2 2 4 5" xfId="26608" xr:uid="{00000000-0005-0000-0000-000002680000}"/>
    <cellStyle name="년_■ 0908_사무직_이동_및_사무직_배치계획(案)-최종_사무직10년단가(연월차수당) 2 2 2 4 6" xfId="26609" xr:uid="{00000000-0005-0000-0000-000003680000}"/>
    <cellStyle name="년_■ 0908_사무직_이동_및_사무직_배치계획(案)-최종_사무직10년단가(연월차수당) 2 2 2 4 7" xfId="26610" xr:uid="{00000000-0005-0000-0000-000004680000}"/>
    <cellStyle name="년_■ 0908_사무직_이동_및_사무직_배치계획(案)-최종_사무직10년단가(연월차수당) 2 2 2 4 8" xfId="26611" xr:uid="{00000000-0005-0000-0000-000005680000}"/>
    <cellStyle name="년_■ 0908_사무직_이동_및_사무직_배치계획(案)-최종_사무직10년단가(연월차수당) 2 2 2 5" xfId="26612" xr:uid="{00000000-0005-0000-0000-000006680000}"/>
    <cellStyle name="년_■ 0908_사무직_이동_및_사무직_배치계획(案)-최종_사무직10년단가(연월차수당) 2 2 2 5 2" xfId="26613" xr:uid="{00000000-0005-0000-0000-000007680000}"/>
    <cellStyle name="년_■ 0908_사무직_이동_및_사무직_배치계획(案)-최종_사무직10년단가(연월차수당) 2 2 2 5 2 2" xfId="26614" xr:uid="{00000000-0005-0000-0000-000008680000}"/>
    <cellStyle name="년_■ 0908_사무직_이동_및_사무직_배치계획(案)-최종_사무직10년단가(연월차수당) 2 2 2 5 2 3" xfId="26615" xr:uid="{00000000-0005-0000-0000-000009680000}"/>
    <cellStyle name="년_■ 0908_사무직_이동_및_사무직_배치계획(案)-최종_사무직10년단가(연월차수당) 2 2 2 5 2 4" xfId="26616" xr:uid="{00000000-0005-0000-0000-00000A680000}"/>
    <cellStyle name="년_■ 0908_사무직_이동_및_사무직_배치계획(案)-최종_사무직10년단가(연월차수당) 2 2 2 5 2 5" xfId="26617" xr:uid="{00000000-0005-0000-0000-00000B680000}"/>
    <cellStyle name="년_■ 0908_사무직_이동_및_사무직_배치계획(案)-최종_사무직10년단가(연월차수당) 2 2 2 5 3" xfId="26618" xr:uid="{00000000-0005-0000-0000-00000C680000}"/>
    <cellStyle name="년_■ 0908_사무직_이동_및_사무직_배치계획(案)-최종_사무직10년단가(연월차수당) 2 2 2 5 3 2" xfId="26619" xr:uid="{00000000-0005-0000-0000-00000D680000}"/>
    <cellStyle name="년_■ 0908_사무직_이동_및_사무직_배치계획(案)-최종_사무직10년단가(연월차수당) 2 2 2 5 3 3" xfId="26620" xr:uid="{00000000-0005-0000-0000-00000E680000}"/>
    <cellStyle name="년_■ 0908_사무직_이동_및_사무직_배치계획(案)-최종_사무직10년단가(연월차수당) 2 2 2 5 3 4" xfId="26621" xr:uid="{00000000-0005-0000-0000-00000F680000}"/>
    <cellStyle name="년_■ 0908_사무직_이동_및_사무직_배치계획(案)-최종_사무직10년단가(연월차수당) 2 2 2 5 3 5" xfId="26622" xr:uid="{00000000-0005-0000-0000-000010680000}"/>
    <cellStyle name="년_■ 0908_사무직_이동_및_사무직_배치계획(案)-최종_사무직10년단가(연월차수당) 2 2 2 5 4" xfId="26623" xr:uid="{00000000-0005-0000-0000-000011680000}"/>
    <cellStyle name="년_■ 0908_사무직_이동_및_사무직_배치계획(案)-최종_사무직10년단가(연월차수당) 2 2 2 5 4 2" xfId="26624" xr:uid="{00000000-0005-0000-0000-000012680000}"/>
    <cellStyle name="년_■ 0908_사무직_이동_및_사무직_배치계획(案)-최종_사무직10년단가(연월차수당) 2 2 2 5 4 3" xfId="26625" xr:uid="{00000000-0005-0000-0000-000013680000}"/>
    <cellStyle name="년_■ 0908_사무직_이동_및_사무직_배치계획(案)-최종_사무직10년단가(연월차수당) 2 2 2 5 4 4" xfId="26626" xr:uid="{00000000-0005-0000-0000-000014680000}"/>
    <cellStyle name="년_■ 0908_사무직_이동_및_사무직_배치계획(案)-최종_사무직10년단가(연월차수당) 2 2 2 5 4 5" xfId="26627" xr:uid="{00000000-0005-0000-0000-000015680000}"/>
    <cellStyle name="년_■ 0908_사무직_이동_및_사무직_배치계획(案)-최종_사무직10년단가(연월차수당) 2 2 2 5 5" xfId="26628" xr:uid="{00000000-0005-0000-0000-000016680000}"/>
    <cellStyle name="년_■ 0908_사무직_이동_및_사무직_배치계획(案)-최종_사무직10년단가(연월차수당) 2 2 2 5 6" xfId="26629" xr:uid="{00000000-0005-0000-0000-000017680000}"/>
    <cellStyle name="년_■ 0908_사무직_이동_및_사무직_배치계획(案)-최종_사무직10년단가(연월차수당) 2 2 2 5 7" xfId="26630" xr:uid="{00000000-0005-0000-0000-000018680000}"/>
    <cellStyle name="년_■ 0908_사무직_이동_및_사무직_배치계획(案)-최종_사무직10년단가(연월차수당) 2 2 2 5 8" xfId="26631" xr:uid="{00000000-0005-0000-0000-000019680000}"/>
    <cellStyle name="년_■ 0908_사무직_이동_및_사무직_배치계획(案)-최종_사무직10년단가(연월차수당) 2 2 2 6" xfId="26632" xr:uid="{00000000-0005-0000-0000-00001A680000}"/>
    <cellStyle name="년_■ 0908_사무직_이동_및_사무직_배치계획(案)-최종_사무직10년단가(연월차수당) 2 2 2 6 2" xfId="26633" xr:uid="{00000000-0005-0000-0000-00001B680000}"/>
    <cellStyle name="년_■ 0908_사무직_이동_및_사무직_배치계획(案)-최종_사무직10년단가(연월차수당) 2 2 2 6 2 2" xfId="26634" xr:uid="{00000000-0005-0000-0000-00001C680000}"/>
    <cellStyle name="년_■ 0908_사무직_이동_및_사무직_배치계획(案)-최종_사무직10년단가(연월차수당) 2 2 2 6 2 3" xfId="26635" xr:uid="{00000000-0005-0000-0000-00001D680000}"/>
    <cellStyle name="년_■ 0908_사무직_이동_및_사무직_배치계획(案)-최종_사무직10년단가(연월차수당) 2 2 2 6 2 4" xfId="26636" xr:uid="{00000000-0005-0000-0000-00001E680000}"/>
    <cellStyle name="년_■ 0908_사무직_이동_및_사무직_배치계획(案)-최종_사무직10년단가(연월차수당) 2 2 2 6 2 5" xfId="26637" xr:uid="{00000000-0005-0000-0000-00001F680000}"/>
    <cellStyle name="년_■ 0908_사무직_이동_및_사무직_배치계획(案)-최종_사무직10년단가(연월차수당) 2 2 2 6 3" xfId="26638" xr:uid="{00000000-0005-0000-0000-000020680000}"/>
    <cellStyle name="년_■ 0908_사무직_이동_및_사무직_배치계획(案)-최종_사무직10년단가(연월차수당) 2 2 2 6 3 2" xfId="26639" xr:uid="{00000000-0005-0000-0000-000021680000}"/>
    <cellStyle name="년_■ 0908_사무직_이동_및_사무직_배치계획(案)-최종_사무직10년단가(연월차수당) 2 2 2 6 3 3" xfId="26640" xr:uid="{00000000-0005-0000-0000-000022680000}"/>
    <cellStyle name="년_■ 0908_사무직_이동_및_사무직_배치계획(案)-최종_사무직10년단가(연월차수당) 2 2 2 6 3 4" xfId="26641" xr:uid="{00000000-0005-0000-0000-000023680000}"/>
    <cellStyle name="년_■ 0908_사무직_이동_및_사무직_배치계획(案)-최종_사무직10년단가(연월차수당) 2 2 2 6 3 5" xfId="26642" xr:uid="{00000000-0005-0000-0000-000024680000}"/>
    <cellStyle name="년_■ 0908_사무직_이동_및_사무직_배치계획(案)-최종_사무직10년단가(연월차수당) 2 2 2 6 4" xfId="26643" xr:uid="{00000000-0005-0000-0000-000025680000}"/>
    <cellStyle name="년_■ 0908_사무직_이동_및_사무직_배치계획(案)-최종_사무직10년단가(연월차수당) 2 2 2 6 4 2" xfId="26644" xr:uid="{00000000-0005-0000-0000-000026680000}"/>
    <cellStyle name="년_■ 0908_사무직_이동_및_사무직_배치계획(案)-최종_사무직10년단가(연월차수당) 2 2 2 6 4 3" xfId="26645" xr:uid="{00000000-0005-0000-0000-000027680000}"/>
    <cellStyle name="년_■ 0908_사무직_이동_및_사무직_배치계획(案)-최종_사무직10년단가(연월차수당) 2 2 2 6 4 4" xfId="26646" xr:uid="{00000000-0005-0000-0000-000028680000}"/>
    <cellStyle name="년_■ 0908_사무직_이동_및_사무직_배치계획(案)-최종_사무직10년단가(연월차수당) 2 2 2 6 4 5" xfId="26647" xr:uid="{00000000-0005-0000-0000-000029680000}"/>
    <cellStyle name="년_■ 0908_사무직_이동_및_사무직_배치계획(案)-최종_사무직10년단가(연월차수당) 2 2 2 6 5" xfId="26648" xr:uid="{00000000-0005-0000-0000-00002A680000}"/>
    <cellStyle name="년_■ 0908_사무직_이동_및_사무직_배치계획(案)-최종_사무직10년단가(연월차수당) 2 2 2 6 6" xfId="26649" xr:uid="{00000000-0005-0000-0000-00002B680000}"/>
    <cellStyle name="년_■ 0908_사무직_이동_및_사무직_배치계획(案)-최종_사무직10년단가(연월차수당) 2 2 2 6 7" xfId="26650" xr:uid="{00000000-0005-0000-0000-00002C680000}"/>
    <cellStyle name="년_■ 0908_사무직_이동_및_사무직_배치계획(案)-최종_사무직10년단가(연월차수당) 2 2 2 6 8" xfId="26651" xr:uid="{00000000-0005-0000-0000-00002D680000}"/>
    <cellStyle name="년_■ 0908_사무직_이동_및_사무직_배치계획(案)-최종_사무직10년단가(연월차수당) 2 2 2 7" xfId="26652" xr:uid="{00000000-0005-0000-0000-00002E680000}"/>
    <cellStyle name="년_■ 0908_사무직_이동_및_사무직_배치계획(案)-최종_사무직10년단가(연월차수당) 2 2 2 7 2" xfId="26653" xr:uid="{00000000-0005-0000-0000-00002F680000}"/>
    <cellStyle name="년_■ 0908_사무직_이동_및_사무직_배치계획(案)-최종_사무직10년단가(연월차수당) 2 2 2 7 3" xfId="26654" xr:uid="{00000000-0005-0000-0000-000030680000}"/>
    <cellStyle name="년_■ 0908_사무직_이동_및_사무직_배치계획(案)-최종_사무직10년단가(연월차수당) 2 2 2 7 4" xfId="26655" xr:uid="{00000000-0005-0000-0000-000031680000}"/>
    <cellStyle name="년_■ 0908_사무직_이동_및_사무직_배치계획(案)-최종_사무직10년단가(연월차수당) 2 2 2 7 5" xfId="26656" xr:uid="{00000000-0005-0000-0000-000032680000}"/>
    <cellStyle name="년_■ 0908_사무직_이동_및_사무직_배치계획(案)-최종_사무직10년단가(연월차수당) 2 2 2 8" xfId="26657" xr:uid="{00000000-0005-0000-0000-000033680000}"/>
    <cellStyle name="년_■ 0908_사무직_이동_및_사무직_배치계획(案)-최종_사무직10년단가(연월차수당) 2 2 2 8 2" xfId="26658" xr:uid="{00000000-0005-0000-0000-000034680000}"/>
    <cellStyle name="년_■ 0908_사무직_이동_및_사무직_배치계획(案)-최종_사무직10년단가(연월차수당) 2 2 2 8 3" xfId="26659" xr:uid="{00000000-0005-0000-0000-000035680000}"/>
    <cellStyle name="년_■ 0908_사무직_이동_및_사무직_배치계획(案)-최종_사무직10년단가(연월차수당) 2 2 2 8 4" xfId="26660" xr:uid="{00000000-0005-0000-0000-000036680000}"/>
    <cellStyle name="년_■ 0908_사무직_이동_및_사무직_배치계획(案)-최종_사무직10년단가(연월차수당) 2 2 2 8 5" xfId="26661" xr:uid="{00000000-0005-0000-0000-000037680000}"/>
    <cellStyle name="년_■ 0908_사무직_이동_및_사무직_배치계획(案)-최종_사무직10년단가(연월차수당) 2 2 2 9" xfId="26662" xr:uid="{00000000-0005-0000-0000-000038680000}"/>
    <cellStyle name="년_■ 0908_사무직_이동_및_사무직_배치계획(案)-최종_사무직10년단가(연월차수당) 2 2 2 9 2" xfId="26663" xr:uid="{00000000-0005-0000-0000-000039680000}"/>
    <cellStyle name="년_■ 0908_사무직_이동_및_사무직_배치계획(案)-최종_사무직10년단가(연월차수당) 2 2 2 9 3" xfId="26664" xr:uid="{00000000-0005-0000-0000-00003A680000}"/>
    <cellStyle name="년_■ 0908_사무직_이동_및_사무직_배치계획(案)-최종_사무직10년단가(연월차수당) 2 2 2 9 4" xfId="26665" xr:uid="{00000000-0005-0000-0000-00003B680000}"/>
    <cellStyle name="년_■ 0908_사무직_이동_및_사무직_배치계획(案)-최종_사무직10년단가(연월차수당) 2 2 2 9 5" xfId="26666" xr:uid="{00000000-0005-0000-0000-00003C680000}"/>
    <cellStyle name="년_■ 0908_사무직_이동_및_사무직_배치계획(案)-최종_사무직10년단가(연월차수당) 2 2 3" xfId="26667" xr:uid="{00000000-0005-0000-0000-00003D680000}"/>
    <cellStyle name="년_■ 0908_사무직_이동_및_사무직_배치계획(案)-최종_사무직10년단가(연월차수당) 2 2 3 10" xfId="26668" xr:uid="{00000000-0005-0000-0000-00003E680000}"/>
    <cellStyle name="년_■ 0908_사무직_이동_및_사무직_배치계획(案)-최종_사무직10년단가(연월차수당) 2 2 3 11" xfId="26669" xr:uid="{00000000-0005-0000-0000-00003F680000}"/>
    <cellStyle name="년_■ 0908_사무직_이동_및_사무직_배치계획(案)-최종_사무직10년단가(연월차수당) 2 2 3 2" xfId="26670" xr:uid="{00000000-0005-0000-0000-000040680000}"/>
    <cellStyle name="년_■ 0908_사무직_이동_및_사무직_배치계획(案)-최종_사무직10년단가(연월차수당) 2 2 3 2 2" xfId="26671" xr:uid="{00000000-0005-0000-0000-000041680000}"/>
    <cellStyle name="년_■ 0908_사무직_이동_및_사무직_배치계획(案)-최종_사무직10년단가(연월차수당) 2 2 3 2 2 2" xfId="26672" xr:uid="{00000000-0005-0000-0000-000042680000}"/>
    <cellStyle name="년_■ 0908_사무직_이동_및_사무직_배치계획(案)-최종_사무직10년단가(연월차수당) 2 2 3 2 2 3" xfId="26673" xr:uid="{00000000-0005-0000-0000-000043680000}"/>
    <cellStyle name="년_■ 0908_사무직_이동_및_사무직_배치계획(案)-최종_사무직10년단가(연월차수당) 2 2 3 2 2 4" xfId="26674" xr:uid="{00000000-0005-0000-0000-000044680000}"/>
    <cellStyle name="년_■ 0908_사무직_이동_및_사무직_배치계획(案)-최종_사무직10년단가(연월차수당) 2 2 3 2 2 5" xfId="26675" xr:uid="{00000000-0005-0000-0000-000045680000}"/>
    <cellStyle name="년_■ 0908_사무직_이동_및_사무직_배치계획(案)-최종_사무직10년단가(연월차수당) 2 2 3 2 3" xfId="26676" xr:uid="{00000000-0005-0000-0000-000046680000}"/>
    <cellStyle name="년_■ 0908_사무직_이동_및_사무직_배치계획(案)-최종_사무직10년단가(연월차수당) 2 2 3 2 3 2" xfId="26677" xr:uid="{00000000-0005-0000-0000-000047680000}"/>
    <cellStyle name="년_■ 0908_사무직_이동_및_사무직_배치계획(案)-최종_사무직10년단가(연월차수당) 2 2 3 2 3 3" xfId="26678" xr:uid="{00000000-0005-0000-0000-000048680000}"/>
    <cellStyle name="년_■ 0908_사무직_이동_및_사무직_배치계획(案)-최종_사무직10년단가(연월차수당) 2 2 3 2 3 4" xfId="26679" xr:uid="{00000000-0005-0000-0000-000049680000}"/>
    <cellStyle name="년_■ 0908_사무직_이동_및_사무직_배치계획(案)-최종_사무직10년단가(연월차수당) 2 2 3 2 3 5" xfId="26680" xr:uid="{00000000-0005-0000-0000-00004A680000}"/>
    <cellStyle name="년_■ 0908_사무직_이동_및_사무직_배치계획(案)-최종_사무직10년단가(연월차수당) 2 2 3 2 4" xfId="26681" xr:uid="{00000000-0005-0000-0000-00004B680000}"/>
    <cellStyle name="년_■ 0908_사무직_이동_및_사무직_배치계획(案)-최종_사무직10년단가(연월차수당) 2 2 3 2 4 2" xfId="26682" xr:uid="{00000000-0005-0000-0000-00004C680000}"/>
    <cellStyle name="년_■ 0908_사무직_이동_및_사무직_배치계획(案)-최종_사무직10년단가(연월차수당) 2 2 3 2 4 3" xfId="26683" xr:uid="{00000000-0005-0000-0000-00004D680000}"/>
    <cellStyle name="년_■ 0908_사무직_이동_및_사무직_배치계획(案)-최종_사무직10년단가(연월차수당) 2 2 3 2 4 4" xfId="26684" xr:uid="{00000000-0005-0000-0000-00004E680000}"/>
    <cellStyle name="년_■ 0908_사무직_이동_및_사무직_배치계획(案)-최종_사무직10년단가(연월차수당) 2 2 3 2 4 5" xfId="26685" xr:uid="{00000000-0005-0000-0000-00004F680000}"/>
    <cellStyle name="년_■ 0908_사무직_이동_및_사무직_배치계획(案)-최종_사무직10년단가(연월차수당) 2 2 3 2 5" xfId="26686" xr:uid="{00000000-0005-0000-0000-000050680000}"/>
    <cellStyle name="년_■ 0908_사무직_이동_및_사무직_배치계획(案)-최종_사무직10년단가(연월차수당) 2 2 3 2 6" xfId="26687" xr:uid="{00000000-0005-0000-0000-000051680000}"/>
    <cellStyle name="년_■ 0908_사무직_이동_및_사무직_배치계획(案)-최종_사무직10년단가(연월차수당) 2 2 3 2 7" xfId="26688" xr:uid="{00000000-0005-0000-0000-000052680000}"/>
    <cellStyle name="년_■ 0908_사무직_이동_및_사무직_배치계획(案)-최종_사무직10년단가(연월차수당) 2 2 3 2 8" xfId="26689" xr:uid="{00000000-0005-0000-0000-000053680000}"/>
    <cellStyle name="년_■ 0908_사무직_이동_및_사무직_배치계획(案)-최종_사무직10년단가(연월차수당) 2 2 3 3" xfId="26690" xr:uid="{00000000-0005-0000-0000-000054680000}"/>
    <cellStyle name="년_■ 0908_사무직_이동_및_사무직_배치계획(案)-최종_사무직10년단가(연월차수당) 2 2 3 3 2" xfId="26691" xr:uid="{00000000-0005-0000-0000-000055680000}"/>
    <cellStyle name="년_■ 0908_사무직_이동_및_사무직_배치계획(案)-최종_사무직10년단가(연월차수당) 2 2 3 3 2 2" xfId="26692" xr:uid="{00000000-0005-0000-0000-000056680000}"/>
    <cellStyle name="년_■ 0908_사무직_이동_및_사무직_배치계획(案)-최종_사무직10년단가(연월차수당) 2 2 3 3 2 3" xfId="26693" xr:uid="{00000000-0005-0000-0000-000057680000}"/>
    <cellStyle name="년_■ 0908_사무직_이동_및_사무직_배치계획(案)-최종_사무직10년단가(연월차수당) 2 2 3 3 2 4" xfId="26694" xr:uid="{00000000-0005-0000-0000-000058680000}"/>
    <cellStyle name="년_■ 0908_사무직_이동_및_사무직_배치계획(案)-최종_사무직10년단가(연월차수당) 2 2 3 3 2 5" xfId="26695" xr:uid="{00000000-0005-0000-0000-000059680000}"/>
    <cellStyle name="년_■ 0908_사무직_이동_및_사무직_배치계획(案)-최종_사무직10년단가(연월차수당) 2 2 3 3 3" xfId="26696" xr:uid="{00000000-0005-0000-0000-00005A680000}"/>
    <cellStyle name="년_■ 0908_사무직_이동_및_사무직_배치계획(案)-최종_사무직10년단가(연월차수당) 2 2 3 3 3 2" xfId="26697" xr:uid="{00000000-0005-0000-0000-00005B680000}"/>
    <cellStyle name="년_■ 0908_사무직_이동_및_사무직_배치계획(案)-최종_사무직10년단가(연월차수당) 2 2 3 3 3 3" xfId="26698" xr:uid="{00000000-0005-0000-0000-00005C680000}"/>
    <cellStyle name="년_■ 0908_사무직_이동_및_사무직_배치계획(案)-최종_사무직10년단가(연월차수당) 2 2 3 3 3 4" xfId="26699" xr:uid="{00000000-0005-0000-0000-00005D680000}"/>
    <cellStyle name="년_■ 0908_사무직_이동_및_사무직_배치계획(案)-최종_사무직10년단가(연월차수당) 2 2 3 3 3 5" xfId="26700" xr:uid="{00000000-0005-0000-0000-00005E680000}"/>
    <cellStyle name="년_■ 0908_사무직_이동_및_사무직_배치계획(案)-최종_사무직10년단가(연월차수당) 2 2 3 3 4" xfId="26701" xr:uid="{00000000-0005-0000-0000-00005F680000}"/>
    <cellStyle name="년_■ 0908_사무직_이동_및_사무직_배치계획(案)-최종_사무직10년단가(연월차수당) 2 2 3 3 4 2" xfId="26702" xr:uid="{00000000-0005-0000-0000-000060680000}"/>
    <cellStyle name="년_■ 0908_사무직_이동_및_사무직_배치계획(案)-최종_사무직10년단가(연월차수당) 2 2 3 3 4 3" xfId="26703" xr:uid="{00000000-0005-0000-0000-000061680000}"/>
    <cellStyle name="년_■ 0908_사무직_이동_및_사무직_배치계획(案)-최종_사무직10년단가(연월차수당) 2 2 3 3 4 4" xfId="26704" xr:uid="{00000000-0005-0000-0000-000062680000}"/>
    <cellStyle name="년_■ 0908_사무직_이동_및_사무직_배치계획(案)-최종_사무직10년단가(연월차수당) 2 2 3 3 4 5" xfId="26705" xr:uid="{00000000-0005-0000-0000-000063680000}"/>
    <cellStyle name="년_■ 0908_사무직_이동_및_사무직_배치계획(案)-최종_사무직10년단가(연월차수당) 2 2 3 3 5" xfId="26706" xr:uid="{00000000-0005-0000-0000-000064680000}"/>
    <cellStyle name="년_■ 0908_사무직_이동_및_사무직_배치계획(案)-최종_사무직10년단가(연월차수당) 2 2 3 3 6" xfId="26707" xr:uid="{00000000-0005-0000-0000-000065680000}"/>
    <cellStyle name="년_■ 0908_사무직_이동_및_사무직_배치계획(案)-최종_사무직10년단가(연월차수당) 2 2 3 3 7" xfId="26708" xr:uid="{00000000-0005-0000-0000-000066680000}"/>
    <cellStyle name="년_■ 0908_사무직_이동_및_사무직_배치계획(案)-최종_사무직10년단가(연월차수당) 2 2 3 3 8" xfId="26709" xr:uid="{00000000-0005-0000-0000-000067680000}"/>
    <cellStyle name="년_■ 0908_사무직_이동_및_사무직_배치계획(案)-최종_사무직10년단가(연월차수당) 2 2 3 4" xfId="26710" xr:uid="{00000000-0005-0000-0000-000068680000}"/>
    <cellStyle name="년_■ 0908_사무직_이동_및_사무직_배치계획(案)-최종_사무직10년단가(연월차수당) 2 2 3 4 2" xfId="26711" xr:uid="{00000000-0005-0000-0000-000069680000}"/>
    <cellStyle name="년_■ 0908_사무직_이동_및_사무직_배치계획(案)-최종_사무직10년단가(연월차수당) 2 2 3 4 2 2" xfId="26712" xr:uid="{00000000-0005-0000-0000-00006A680000}"/>
    <cellStyle name="년_■ 0908_사무직_이동_및_사무직_배치계획(案)-최종_사무직10년단가(연월차수당) 2 2 3 4 2 3" xfId="26713" xr:uid="{00000000-0005-0000-0000-00006B680000}"/>
    <cellStyle name="년_■ 0908_사무직_이동_및_사무직_배치계획(案)-최종_사무직10년단가(연월차수당) 2 2 3 4 2 4" xfId="26714" xr:uid="{00000000-0005-0000-0000-00006C680000}"/>
    <cellStyle name="년_■ 0908_사무직_이동_및_사무직_배치계획(案)-최종_사무직10년단가(연월차수당) 2 2 3 4 2 5" xfId="26715" xr:uid="{00000000-0005-0000-0000-00006D680000}"/>
    <cellStyle name="년_■ 0908_사무직_이동_및_사무직_배치계획(案)-최종_사무직10년단가(연월차수당) 2 2 3 4 3" xfId="26716" xr:uid="{00000000-0005-0000-0000-00006E680000}"/>
    <cellStyle name="년_■ 0908_사무직_이동_및_사무직_배치계획(案)-최종_사무직10년단가(연월차수당) 2 2 3 4 3 2" xfId="26717" xr:uid="{00000000-0005-0000-0000-00006F680000}"/>
    <cellStyle name="년_■ 0908_사무직_이동_및_사무직_배치계획(案)-최종_사무직10년단가(연월차수당) 2 2 3 4 3 3" xfId="26718" xr:uid="{00000000-0005-0000-0000-000070680000}"/>
    <cellStyle name="년_■ 0908_사무직_이동_및_사무직_배치계획(案)-최종_사무직10년단가(연월차수당) 2 2 3 4 3 4" xfId="26719" xr:uid="{00000000-0005-0000-0000-000071680000}"/>
    <cellStyle name="년_■ 0908_사무직_이동_및_사무직_배치계획(案)-최종_사무직10년단가(연월차수당) 2 2 3 4 3 5" xfId="26720" xr:uid="{00000000-0005-0000-0000-000072680000}"/>
    <cellStyle name="년_■ 0908_사무직_이동_및_사무직_배치계획(案)-최종_사무직10년단가(연월차수당) 2 2 3 4 4" xfId="26721" xr:uid="{00000000-0005-0000-0000-000073680000}"/>
    <cellStyle name="년_■ 0908_사무직_이동_및_사무직_배치계획(案)-최종_사무직10년단가(연월차수당) 2 2 3 4 4 2" xfId="26722" xr:uid="{00000000-0005-0000-0000-000074680000}"/>
    <cellStyle name="년_■ 0908_사무직_이동_및_사무직_배치계획(案)-최종_사무직10년단가(연월차수당) 2 2 3 4 4 3" xfId="26723" xr:uid="{00000000-0005-0000-0000-000075680000}"/>
    <cellStyle name="년_■ 0908_사무직_이동_및_사무직_배치계획(案)-최종_사무직10년단가(연월차수당) 2 2 3 4 4 4" xfId="26724" xr:uid="{00000000-0005-0000-0000-000076680000}"/>
    <cellStyle name="년_■ 0908_사무직_이동_및_사무직_배치계획(案)-최종_사무직10년단가(연월차수당) 2 2 3 4 4 5" xfId="26725" xr:uid="{00000000-0005-0000-0000-000077680000}"/>
    <cellStyle name="년_■ 0908_사무직_이동_및_사무직_배치계획(案)-최종_사무직10년단가(연월차수당) 2 2 3 4 5" xfId="26726" xr:uid="{00000000-0005-0000-0000-000078680000}"/>
    <cellStyle name="년_■ 0908_사무직_이동_및_사무직_배치계획(案)-최종_사무직10년단가(연월차수당) 2 2 3 4 6" xfId="26727" xr:uid="{00000000-0005-0000-0000-000079680000}"/>
    <cellStyle name="년_■ 0908_사무직_이동_및_사무직_배치계획(案)-최종_사무직10년단가(연월차수당) 2 2 3 4 7" xfId="26728" xr:uid="{00000000-0005-0000-0000-00007A680000}"/>
    <cellStyle name="년_■ 0908_사무직_이동_및_사무직_배치계획(案)-최종_사무직10년단가(연월차수당) 2 2 3 4 8" xfId="26729" xr:uid="{00000000-0005-0000-0000-00007B680000}"/>
    <cellStyle name="년_■ 0908_사무직_이동_및_사무직_배치계획(案)-최종_사무직10년단가(연월차수당) 2 2 3 5" xfId="26730" xr:uid="{00000000-0005-0000-0000-00007C680000}"/>
    <cellStyle name="년_■ 0908_사무직_이동_및_사무직_배치계획(案)-최종_사무직10년단가(연월차수당) 2 2 3 5 2" xfId="26731" xr:uid="{00000000-0005-0000-0000-00007D680000}"/>
    <cellStyle name="년_■ 0908_사무직_이동_및_사무직_배치계획(案)-최종_사무직10년단가(연월차수당) 2 2 3 5 3" xfId="26732" xr:uid="{00000000-0005-0000-0000-00007E680000}"/>
    <cellStyle name="년_■ 0908_사무직_이동_및_사무직_배치계획(案)-최종_사무직10년단가(연월차수당) 2 2 3 5 4" xfId="26733" xr:uid="{00000000-0005-0000-0000-00007F680000}"/>
    <cellStyle name="년_■ 0908_사무직_이동_및_사무직_배치계획(案)-최종_사무직10년단가(연월차수당) 2 2 3 5 5" xfId="26734" xr:uid="{00000000-0005-0000-0000-000080680000}"/>
    <cellStyle name="년_■ 0908_사무직_이동_및_사무직_배치계획(案)-최종_사무직10년단가(연월차수당) 2 2 3 6" xfId="26735" xr:uid="{00000000-0005-0000-0000-000081680000}"/>
    <cellStyle name="년_■ 0908_사무직_이동_및_사무직_배치계획(案)-최종_사무직10년단가(연월차수당) 2 2 3 6 2" xfId="26736" xr:uid="{00000000-0005-0000-0000-000082680000}"/>
    <cellStyle name="년_■ 0908_사무직_이동_및_사무직_배치계획(案)-최종_사무직10년단가(연월차수당) 2 2 3 6 3" xfId="26737" xr:uid="{00000000-0005-0000-0000-000083680000}"/>
    <cellStyle name="년_■ 0908_사무직_이동_및_사무직_배치계획(案)-최종_사무직10년단가(연월차수당) 2 2 3 6 4" xfId="26738" xr:uid="{00000000-0005-0000-0000-000084680000}"/>
    <cellStyle name="년_■ 0908_사무직_이동_및_사무직_배치계획(案)-최종_사무직10년단가(연월차수당) 2 2 3 6 5" xfId="26739" xr:uid="{00000000-0005-0000-0000-000085680000}"/>
    <cellStyle name="년_■ 0908_사무직_이동_및_사무직_배치계획(案)-최종_사무직10년단가(연월차수당) 2 2 3 7" xfId="26740" xr:uid="{00000000-0005-0000-0000-000086680000}"/>
    <cellStyle name="년_■ 0908_사무직_이동_및_사무직_배치계획(案)-최종_사무직10년단가(연월차수당) 2 2 3 7 2" xfId="26741" xr:uid="{00000000-0005-0000-0000-000087680000}"/>
    <cellStyle name="년_■ 0908_사무직_이동_및_사무직_배치계획(案)-최종_사무직10년단가(연월차수당) 2 2 3 7 3" xfId="26742" xr:uid="{00000000-0005-0000-0000-000088680000}"/>
    <cellStyle name="년_■ 0908_사무직_이동_및_사무직_배치계획(案)-최종_사무직10년단가(연월차수당) 2 2 3 7 4" xfId="26743" xr:uid="{00000000-0005-0000-0000-000089680000}"/>
    <cellStyle name="년_■ 0908_사무직_이동_및_사무직_배치계획(案)-최종_사무직10년단가(연월차수당) 2 2 3 7 5" xfId="26744" xr:uid="{00000000-0005-0000-0000-00008A680000}"/>
    <cellStyle name="년_■ 0908_사무직_이동_및_사무직_배치계획(案)-최종_사무직10년단가(연월차수당) 2 2 3 8" xfId="26745" xr:uid="{00000000-0005-0000-0000-00008B680000}"/>
    <cellStyle name="년_■ 0908_사무직_이동_및_사무직_배치계획(案)-최종_사무직10년단가(연월차수당) 2 2 3 9" xfId="26746" xr:uid="{00000000-0005-0000-0000-00008C680000}"/>
    <cellStyle name="년_■ 0908_사무직_이동_및_사무직_배치계획(案)-최종_사무직10년단가(연월차수당) 2 2 4" xfId="26747" xr:uid="{00000000-0005-0000-0000-00008D680000}"/>
    <cellStyle name="년_■ 0908_사무직_이동_및_사무직_배치계획(案)-최종_사무직10년단가(연월차수당) 2 2 4 10" xfId="26748" xr:uid="{00000000-0005-0000-0000-00008E680000}"/>
    <cellStyle name="년_■ 0908_사무직_이동_및_사무직_배치계획(案)-최종_사무직10년단가(연월차수당) 2 2 4 11" xfId="26749" xr:uid="{00000000-0005-0000-0000-00008F680000}"/>
    <cellStyle name="년_■ 0908_사무직_이동_및_사무직_배치계획(案)-최종_사무직10년단가(연월차수당) 2 2 4 2" xfId="26750" xr:uid="{00000000-0005-0000-0000-000090680000}"/>
    <cellStyle name="년_■ 0908_사무직_이동_및_사무직_배치계획(案)-최종_사무직10년단가(연월차수당) 2 2 4 2 2" xfId="26751" xr:uid="{00000000-0005-0000-0000-000091680000}"/>
    <cellStyle name="년_■ 0908_사무직_이동_및_사무직_배치계획(案)-최종_사무직10년단가(연월차수당) 2 2 4 2 2 2" xfId="26752" xr:uid="{00000000-0005-0000-0000-000092680000}"/>
    <cellStyle name="년_■ 0908_사무직_이동_및_사무직_배치계획(案)-최종_사무직10년단가(연월차수당) 2 2 4 2 2 3" xfId="26753" xr:uid="{00000000-0005-0000-0000-000093680000}"/>
    <cellStyle name="년_■ 0908_사무직_이동_및_사무직_배치계획(案)-최종_사무직10년단가(연월차수당) 2 2 4 2 2 4" xfId="26754" xr:uid="{00000000-0005-0000-0000-000094680000}"/>
    <cellStyle name="년_■ 0908_사무직_이동_및_사무직_배치계획(案)-최종_사무직10년단가(연월차수당) 2 2 4 2 2 5" xfId="26755" xr:uid="{00000000-0005-0000-0000-000095680000}"/>
    <cellStyle name="년_■ 0908_사무직_이동_및_사무직_배치계획(案)-최종_사무직10년단가(연월차수당) 2 2 4 2 3" xfId="26756" xr:uid="{00000000-0005-0000-0000-000096680000}"/>
    <cellStyle name="년_■ 0908_사무직_이동_및_사무직_배치계획(案)-최종_사무직10년단가(연월차수당) 2 2 4 2 3 2" xfId="26757" xr:uid="{00000000-0005-0000-0000-000097680000}"/>
    <cellStyle name="년_■ 0908_사무직_이동_및_사무직_배치계획(案)-최종_사무직10년단가(연월차수당) 2 2 4 2 3 3" xfId="26758" xr:uid="{00000000-0005-0000-0000-000098680000}"/>
    <cellStyle name="년_■ 0908_사무직_이동_및_사무직_배치계획(案)-최종_사무직10년단가(연월차수당) 2 2 4 2 3 4" xfId="26759" xr:uid="{00000000-0005-0000-0000-000099680000}"/>
    <cellStyle name="년_■ 0908_사무직_이동_및_사무직_배치계획(案)-최종_사무직10년단가(연월차수당) 2 2 4 2 3 5" xfId="26760" xr:uid="{00000000-0005-0000-0000-00009A680000}"/>
    <cellStyle name="년_■ 0908_사무직_이동_및_사무직_배치계획(案)-최종_사무직10년단가(연월차수당) 2 2 4 2 4" xfId="26761" xr:uid="{00000000-0005-0000-0000-00009B680000}"/>
    <cellStyle name="년_■ 0908_사무직_이동_및_사무직_배치계획(案)-최종_사무직10년단가(연월차수당) 2 2 4 2 4 2" xfId="26762" xr:uid="{00000000-0005-0000-0000-00009C680000}"/>
    <cellStyle name="년_■ 0908_사무직_이동_및_사무직_배치계획(案)-최종_사무직10년단가(연월차수당) 2 2 4 2 4 3" xfId="26763" xr:uid="{00000000-0005-0000-0000-00009D680000}"/>
    <cellStyle name="년_■ 0908_사무직_이동_및_사무직_배치계획(案)-최종_사무직10년단가(연월차수당) 2 2 4 2 4 4" xfId="26764" xr:uid="{00000000-0005-0000-0000-00009E680000}"/>
    <cellStyle name="년_■ 0908_사무직_이동_및_사무직_배치계획(案)-최종_사무직10년단가(연월차수당) 2 2 4 2 4 5" xfId="26765" xr:uid="{00000000-0005-0000-0000-00009F680000}"/>
    <cellStyle name="년_■ 0908_사무직_이동_및_사무직_배치계획(案)-최종_사무직10년단가(연월차수당) 2 2 4 2 5" xfId="26766" xr:uid="{00000000-0005-0000-0000-0000A0680000}"/>
    <cellStyle name="년_■ 0908_사무직_이동_및_사무직_배치계획(案)-최종_사무직10년단가(연월차수당) 2 2 4 2 6" xfId="26767" xr:uid="{00000000-0005-0000-0000-0000A1680000}"/>
    <cellStyle name="년_■ 0908_사무직_이동_및_사무직_배치계획(案)-최종_사무직10년단가(연월차수당) 2 2 4 2 7" xfId="26768" xr:uid="{00000000-0005-0000-0000-0000A2680000}"/>
    <cellStyle name="년_■ 0908_사무직_이동_및_사무직_배치계획(案)-최종_사무직10년단가(연월차수당) 2 2 4 2 8" xfId="26769" xr:uid="{00000000-0005-0000-0000-0000A3680000}"/>
    <cellStyle name="년_■ 0908_사무직_이동_및_사무직_배치계획(案)-최종_사무직10년단가(연월차수당) 2 2 4 3" xfId="26770" xr:uid="{00000000-0005-0000-0000-0000A4680000}"/>
    <cellStyle name="년_■ 0908_사무직_이동_및_사무직_배치계획(案)-최종_사무직10년단가(연월차수당) 2 2 4 3 2" xfId="26771" xr:uid="{00000000-0005-0000-0000-0000A5680000}"/>
    <cellStyle name="년_■ 0908_사무직_이동_및_사무직_배치계획(案)-최종_사무직10년단가(연월차수당) 2 2 4 3 2 2" xfId="26772" xr:uid="{00000000-0005-0000-0000-0000A6680000}"/>
    <cellStyle name="년_■ 0908_사무직_이동_및_사무직_배치계획(案)-최종_사무직10년단가(연월차수당) 2 2 4 3 2 3" xfId="26773" xr:uid="{00000000-0005-0000-0000-0000A7680000}"/>
    <cellStyle name="년_■ 0908_사무직_이동_및_사무직_배치계획(案)-최종_사무직10년단가(연월차수당) 2 2 4 3 2 4" xfId="26774" xr:uid="{00000000-0005-0000-0000-0000A8680000}"/>
    <cellStyle name="년_■ 0908_사무직_이동_및_사무직_배치계획(案)-최종_사무직10년단가(연월차수당) 2 2 4 3 2 5" xfId="26775" xr:uid="{00000000-0005-0000-0000-0000A9680000}"/>
    <cellStyle name="년_■ 0908_사무직_이동_및_사무직_배치계획(案)-최종_사무직10년단가(연월차수당) 2 2 4 3 3" xfId="26776" xr:uid="{00000000-0005-0000-0000-0000AA680000}"/>
    <cellStyle name="년_■ 0908_사무직_이동_및_사무직_배치계획(案)-최종_사무직10년단가(연월차수당) 2 2 4 3 3 2" xfId="26777" xr:uid="{00000000-0005-0000-0000-0000AB680000}"/>
    <cellStyle name="년_■ 0908_사무직_이동_및_사무직_배치계획(案)-최종_사무직10년단가(연월차수당) 2 2 4 3 3 3" xfId="26778" xr:uid="{00000000-0005-0000-0000-0000AC680000}"/>
    <cellStyle name="년_■ 0908_사무직_이동_및_사무직_배치계획(案)-최종_사무직10년단가(연월차수당) 2 2 4 3 3 4" xfId="26779" xr:uid="{00000000-0005-0000-0000-0000AD680000}"/>
    <cellStyle name="년_■ 0908_사무직_이동_및_사무직_배치계획(案)-최종_사무직10년단가(연월차수당) 2 2 4 3 3 5" xfId="26780" xr:uid="{00000000-0005-0000-0000-0000AE680000}"/>
    <cellStyle name="년_■ 0908_사무직_이동_및_사무직_배치계획(案)-최종_사무직10년단가(연월차수당) 2 2 4 3 4" xfId="26781" xr:uid="{00000000-0005-0000-0000-0000AF680000}"/>
    <cellStyle name="년_■ 0908_사무직_이동_및_사무직_배치계획(案)-최종_사무직10년단가(연월차수당) 2 2 4 3 4 2" xfId="26782" xr:uid="{00000000-0005-0000-0000-0000B0680000}"/>
    <cellStyle name="년_■ 0908_사무직_이동_및_사무직_배치계획(案)-최종_사무직10년단가(연월차수당) 2 2 4 3 4 3" xfId="26783" xr:uid="{00000000-0005-0000-0000-0000B1680000}"/>
    <cellStyle name="년_■ 0908_사무직_이동_및_사무직_배치계획(案)-최종_사무직10년단가(연월차수당) 2 2 4 3 4 4" xfId="26784" xr:uid="{00000000-0005-0000-0000-0000B2680000}"/>
    <cellStyle name="년_■ 0908_사무직_이동_및_사무직_배치계획(案)-최종_사무직10년단가(연월차수당) 2 2 4 3 4 5" xfId="26785" xr:uid="{00000000-0005-0000-0000-0000B3680000}"/>
    <cellStyle name="년_■ 0908_사무직_이동_및_사무직_배치계획(案)-최종_사무직10년단가(연월차수당) 2 2 4 3 5" xfId="26786" xr:uid="{00000000-0005-0000-0000-0000B4680000}"/>
    <cellStyle name="년_■ 0908_사무직_이동_및_사무직_배치계획(案)-최종_사무직10년단가(연월차수당) 2 2 4 3 6" xfId="26787" xr:uid="{00000000-0005-0000-0000-0000B5680000}"/>
    <cellStyle name="년_■ 0908_사무직_이동_및_사무직_배치계획(案)-최종_사무직10년단가(연월차수당) 2 2 4 3 7" xfId="26788" xr:uid="{00000000-0005-0000-0000-0000B6680000}"/>
    <cellStyle name="년_■ 0908_사무직_이동_및_사무직_배치계획(案)-최종_사무직10년단가(연월차수당) 2 2 4 3 8" xfId="26789" xr:uid="{00000000-0005-0000-0000-0000B7680000}"/>
    <cellStyle name="년_■ 0908_사무직_이동_및_사무직_배치계획(案)-최종_사무직10년단가(연월차수당) 2 2 4 4" xfId="26790" xr:uid="{00000000-0005-0000-0000-0000B8680000}"/>
    <cellStyle name="년_■ 0908_사무직_이동_및_사무직_배치계획(案)-최종_사무직10년단가(연월차수당) 2 2 4 4 2" xfId="26791" xr:uid="{00000000-0005-0000-0000-0000B9680000}"/>
    <cellStyle name="년_■ 0908_사무직_이동_및_사무직_배치계획(案)-최종_사무직10년단가(연월차수당) 2 2 4 4 2 2" xfId="26792" xr:uid="{00000000-0005-0000-0000-0000BA680000}"/>
    <cellStyle name="년_■ 0908_사무직_이동_및_사무직_배치계획(案)-최종_사무직10년단가(연월차수당) 2 2 4 4 2 3" xfId="26793" xr:uid="{00000000-0005-0000-0000-0000BB680000}"/>
    <cellStyle name="년_■ 0908_사무직_이동_및_사무직_배치계획(案)-최종_사무직10년단가(연월차수당) 2 2 4 4 2 4" xfId="26794" xr:uid="{00000000-0005-0000-0000-0000BC680000}"/>
    <cellStyle name="년_■ 0908_사무직_이동_및_사무직_배치계획(案)-최종_사무직10년단가(연월차수당) 2 2 4 4 2 5" xfId="26795" xr:uid="{00000000-0005-0000-0000-0000BD680000}"/>
    <cellStyle name="년_■ 0908_사무직_이동_및_사무직_배치계획(案)-최종_사무직10년단가(연월차수당) 2 2 4 4 3" xfId="26796" xr:uid="{00000000-0005-0000-0000-0000BE680000}"/>
    <cellStyle name="년_■ 0908_사무직_이동_및_사무직_배치계획(案)-최종_사무직10년단가(연월차수당) 2 2 4 4 3 2" xfId="26797" xr:uid="{00000000-0005-0000-0000-0000BF680000}"/>
    <cellStyle name="년_■ 0908_사무직_이동_및_사무직_배치계획(案)-최종_사무직10년단가(연월차수당) 2 2 4 4 3 3" xfId="26798" xr:uid="{00000000-0005-0000-0000-0000C0680000}"/>
    <cellStyle name="년_■ 0908_사무직_이동_및_사무직_배치계획(案)-최종_사무직10년단가(연월차수당) 2 2 4 4 3 4" xfId="26799" xr:uid="{00000000-0005-0000-0000-0000C1680000}"/>
    <cellStyle name="년_■ 0908_사무직_이동_및_사무직_배치계획(案)-최종_사무직10년단가(연월차수당) 2 2 4 4 3 5" xfId="26800" xr:uid="{00000000-0005-0000-0000-0000C2680000}"/>
    <cellStyle name="년_■ 0908_사무직_이동_및_사무직_배치계획(案)-최종_사무직10년단가(연월차수당) 2 2 4 4 4" xfId="26801" xr:uid="{00000000-0005-0000-0000-0000C3680000}"/>
    <cellStyle name="년_■ 0908_사무직_이동_및_사무직_배치계획(案)-최종_사무직10년단가(연월차수당) 2 2 4 4 4 2" xfId="26802" xr:uid="{00000000-0005-0000-0000-0000C4680000}"/>
    <cellStyle name="년_■ 0908_사무직_이동_및_사무직_배치계획(案)-최종_사무직10년단가(연월차수당) 2 2 4 4 4 3" xfId="26803" xr:uid="{00000000-0005-0000-0000-0000C5680000}"/>
    <cellStyle name="년_■ 0908_사무직_이동_및_사무직_배치계획(案)-최종_사무직10년단가(연월차수당) 2 2 4 4 4 4" xfId="26804" xr:uid="{00000000-0005-0000-0000-0000C6680000}"/>
    <cellStyle name="년_■ 0908_사무직_이동_및_사무직_배치계획(案)-최종_사무직10년단가(연월차수당) 2 2 4 4 4 5" xfId="26805" xr:uid="{00000000-0005-0000-0000-0000C7680000}"/>
    <cellStyle name="년_■ 0908_사무직_이동_및_사무직_배치계획(案)-최종_사무직10년단가(연월차수당) 2 2 4 4 5" xfId="26806" xr:uid="{00000000-0005-0000-0000-0000C8680000}"/>
    <cellStyle name="년_■ 0908_사무직_이동_및_사무직_배치계획(案)-최종_사무직10년단가(연월차수당) 2 2 4 4 6" xfId="26807" xr:uid="{00000000-0005-0000-0000-0000C9680000}"/>
    <cellStyle name="년_■ 0908_사무직_이동_및_사무직_배치계획(案)-최종_사무직10년단가(연월차수당) 2 2 4 4 7" xfId="26808" xr:uid="{00000000-0005-0000-0000-0000CA680000}"/>
    <cellStyle name="년_■ 0908_사무직_이동_및_사무직_배치계획(案)-최종_사무직10년단가(연월차수당) 2 2 4 4 8" xfId="26809" xr:uid="{00000000-0005-0000-0000-0000CB680000}"/>
    <cellStyle name="년_■ 0908_사무직_이동_및_사무직_배치계획(案)-최종_사무직10년단가(연월차수당) 2 2 4 5" xfId="26810" xr:uid="{00000000-0005-0000-0000-0000CC680000}"/>
    <cellStyle name="년_■ 0908_사무직_이동_및_사무직_배치계획(案)-최종_사무직10년단가(연월차수당) 2 2 4 5 2" xfId="26811" xr:uid="{00000000-0005-0000-0000-0000CD680000}"/>
    <cellStyle name="년_■ 0908_사무직_이동_및_사무직_배치계획(案)-최종_사무직10년단가(연월차수당) 2 2 4 5 3" xfId="26812" xr:uid="{00000000-0005-0000-0000-0000CE680000}"/>
    <cellStyle name="년_■ 0908_사무직_이동_및_사무직_배치계획(案)-최종_사무직10년단가(연월차수당) 2 2 4 5 4" xfId="26813" xr:uid="{00000000-0005-0000-0000-0000CF680000}"/>
    <cellStyle name="년_■ 0908_사무직_이동_및_사무직_배치계획(案)-최종_사무직10년단가(연월차수당) 2 2 4 5 5" xfId="26814" xr:uid="{00000000-0005-0000-0000-0000D0680000}"/>
    <cellStyle name="년_■ 0908_사무직_이동_및_사무직_배치계획(案)-최종_사무직10년단가(연월차수당) 2 2 4 6" xfId="26815" xr:uid="{00000000-0005-0000-0000-0000D1680000}"/>
    <cellStyle name="년_■ 0908_사무직_이동_및_사무직_배치계획(案)-최종_사무직10년단가(연월차수당) 2 2 4 6 2" xfId="26816" xr:uid="{00000000-0005-0000-0000-0000D2680000}"/>
    <cellStyle name="년_■ 0908_사무직_이동_및_사무직_배치계획(案)-최종_사무직10년단가(연월차수당) 2 2 4 6 3" xfId="26817" xr:uid="{00000000-0005-0000-0000-0000D3680000}"/>
    <cellStyle name="년_■ 0908_사무직_이동_및_사무직_배치계획(案)-최종_사무직10년단가(연월차수당) 2 2 4 6 4" xfId="26818" xr:uid="{00000000-0005-0000-0000-0000D4680000}"/>
    <cellStyle name="년_■ 0908_사무직_이동_및_사무직_배치계획(案)-최종_사무직10년단가(연월차수당) 2 2 4 6 5" xfId="26819" xr:uid="{00000000-0005-0000-0000-0000D5680000}"/>
    <cellStyle name="년_■ 0908_사무직_이동_및_사무직_배치계획(案)-최종_사무직10년단가(연월차수당) 2 2 4 7" xfId="26820" xr:uid="{00000000-0005-0000-0000-0000D6680000}"/>
    <cellStyle name="년_■ 0908_사무직_이동_및_사무직_배치계획(案)-최종_사무직10년단가(연월차수당) 2 2 4 7 2" xfId="26821" xr:uid="{00000000-0005-0000-0000-0000D7680000}"/>
    <cellStyle name="년_■ 0908_사무직_이동_및_사무직_배치계획(案)-최종_사무직10년단가(연월차수당) 2 2 4 7 3" xfId="26822" xr:uid="{00000000-0005-0000-0000-0000D8680000}"/>
    <cellStyle name="년_■ 0908_사무직_이동_및_사무직_배치계획(案)-최종_사무직10년단가(연월차수당) 2 2 4 7 4" xfId="26823" xr:uid="{00000000-0005-0000-0000-0000D9680000}"/>
    <cellStyle name="년_■ 0908_사무직_이동_및_사무직_배치계획(案)-최종_사무직10년단가(연월차수당) 2 2 4 7 5" xfId="26824" xr:uid="{00000000-0005-0000-0000-0000DA680000}"/>
    <cellStyle name="년_■ 0908_사무직_이동_및_사무직_배치계획(案)-최종_사무직10년단가(연월차수당) 2 2 4 8" xfId="26825" xr:uid="{00000000-0005-0000-0000-0000DB680000}"/>
    <cellStyle name="년_■ 0908_사무직_이동_및_사무직_배치계획(案)-최종_사무직10년단가(연월차수당) 2 2 4 9" xfId="26826" xr:uid="{00000000-0005-0000-0000-0000DC680000}"/>
    <cellStyle name="년_■ 0908_사무직_이동_및_사무직_배치계획(案)-최종_사무직10년단가(연월차수당) 2 2 5" xfId="26827" xr:uid="{00000000-0005-0000-0000-0000DD680000}"/>
    <cellStyle name="년_■ 0908_사무직_이동_및_사무직_배치계획(案)-최종_사무직10년단가(연월차수당) 2 2 5 10" xfId="26828" xr:uid="{00000000-0005-0000-0000-0000DE680000}"/>
    <cellStyle name="년_■ 0908_사무직_이동_및_사무직_배치계획(案)-최종_사무직10년단가(연월차수당) 2 2 5 11" xfId="26829" xr:uid="{00000000-0005-0000-0000-0000DF680000}"/>
    <cellStyle name="년_■ 0908_사무직_이동_및_사무직_배치계획(案)-최종_사무직10년단가(연월차수당) 2 2 5 2" xfId="26830" xr:uid="{00000000-0005-0000-0000-0000E0680000}"/>
    <cellStyle name="년_■ 0908_사무직_이동_및_사무직_배치계획(案)-최종_사무직10년단가(연월차수당) 2 2 5 2 2" xfId="26831" xr:uid="{00000000-0005-0000-0000-0000E1680000}"/>
    <cellStyle name="년_■ 0908_사무직_이동_및_사무직_배치계획(案)-최종_사무직10년단가(연월차수당) 2 2 5 2 2 2" xfId="26832" xr:uid="{00000000-0005-0000-0000-0000E2680000}"/>
    <cellStyle name="년_■ 0908_사무직_이동_및_사무직_배치계획(案)-최종_사무직10년단가(연월차수당) 2 2 5 2 2 3" xfId="26833" xr:uid="{00000000-0005-0000-0000-0000E3680000}"/>
    <cellStyle name="년_■ 0908_사무직_이동_및_사무직_배치계획(案)-최종_사무직10년단가(연월차수당) 2 2 5 2 2 4" xfId="26834" xr:uid="{00000000-0005-0000-0000-0000E4680000}"/>
    <cellStyle name="년_■ 0908_사무직_이동_및_사무직_배치계획(案)-최종_사무직10년단가(연월차수당) 2 2 5 2 2 5" xfId="26835" xr:uid="{00000000-0005-0000-0000-0000E5680000}"/>
    <cellStyle name="년_■ 0908_사무직_이동_및_사무직_배치계획(案)-최종_사무직10년단가(연월차수당) 2 2 5 2 3" xfId="26836" xr:uid="{00000000-0005-0000-0000-0000E6680000}"/>
    <cellStyle name="년_■ 0908_사무직_이동_및_사무직_배치계획(案)-최종_사무직10년단가(연월차수당) 2 2 5 2 3 2" xfId="26837" xr:uid="{00000000-0005-0000-0000-0000E7680000}"/>
    <cellStyle name="년_■ 0908_사무직_이동_및_사무직_배치계획(案)-최종_사무직10년단가(연월차수당) 2 2 5 2 3 3" xfId="26838" xr:uid="{00000000-0005-0000-0000-0000E8680000}"/>
    <cellStyle name="년_■ 0908_사무직_이동_및_사무직_배치계획(案)-최종_사무직10년단가(연월차수당) 2 2 5 2 3 4" xfId="26839" xr:uid="{00000000-0005-0000-0000-0000E9680000}"/>
    <cellStyle name="년_■ 0908_사무직_이동_및_사무직_배치계획(案)-최종_사무직10년단가(연월차수당) 2 2 5 2 3 5" xfId="26840" xr:uid="{00000000-0005-0000-0000-0000EA680000}"/>
    <cellStyle name="년_■ 0908_사무직_이동_및_사무직_배치계획(案)-최종_사무직10년단가(연월차수당) 2 2 5 2 4" xfId="26841" xr:uid="{00000000-0005-0000-0000-0000EB680000}"/>
    <cellStyle name="년_■ 0908_사무직_이동_및_사무직_배치계획(案)-최종_사무직10년단가(연월차수당) 2 2 5 2 4 2" xfId="26842" xr:uid="{00000000-0005-0000-0000-0000EC680000}"/>
    <cellStyle name="년_■ 0908_사무직_이동_및_사무직_배치계획(案)-최종_사무직10년단가(연월차수당) 2 2 5 2 4 3" xfId="26843" xr:uid="{00000000-0005-0000-0000-0000ED680000}"/>
    <cellStyle name="년_■ 0908_사무직_이동_및_사무직_배치계획(案)-최종_사무직10년단가(연월차수당) 2 2 5 2 4 4" xfId="26844" xr:uid="{00000000-0005-0000-0000-0000EE680000}"/>
    <cellStyle name="년_■ 0908_사무직_이동_및_사무직_배치계획(案)-최종_사무직10년단가(연월차수당) 2 2 5 2 4 5" xfId="26845" xr:uid="{00000000-0005-0000-0000-0000EF680000}"/>
    <cellStyle name="년_■ 0908_사무직_이동_및_사무직_배치계획(案)-최종_사무직10년단가(연월차수당) 2 2 5 2 5" xfId="26846" xr:uid="{00000000-0005-0000-0000-0000F0680000}"/>
    <cellStyle name="년_■ 0908_사무직_이동_및_사무직_배치계획(案)-최종_사무직10년단가(연월차수당) 2 2 5 2 6" xfId="26847" xr:uid="{00000000-0005-0000-0000-0000F1680000}"/>
    <cellStyle name="년_■ 0908_사무직_이동_및_사무직_배치계획(案)-최종_사무직10년단가(연월차수당) 2 2 5 2 7" xfId="26848" xr:uid="{00000000-0005-0000-0000-0000F2680000}"/>
    <cellStyle name="년_■ 0908_사무직_이동_및_사무직_배치계획(案)-최종_사무직10년단가(연월차수당) 2 2 5 2 8" xfId="26849" xr:uid="{00000000-0005-0000-0000-0000F3680000}"/>
    <cellStyle name="년_■ 0908_사무직_이동_및_사무직_배치계획(案)-최종_사무직10년단가(연월차수당) 2 2 5 3" xfId="26850" xr:uid="{00000000-0005-0000-0000-0000F4680000}"/>
    <cellStyle name="년_■ 0908_사무직_이동_및_사무직_배치계획(案)-최종_사무직10년단가(연월차수당) 2 2 5 3 2" xfId="26851" xr:uid="{00000000-0005-0000-0000-0000F5680000}"/>
    <cellStyle name="년_■ 0908_사무직_이동_및_사무직_배치계획(案)-최종_사무직10년단가(연월차수당) 2 2 5 3 2 2" xfId="26852" xr:uid="{00000000-0005-0000-0000-0000F6680000}"/>
    <cellStyle name="년_■ 0908_사무직_이동_및_사무직_배치계획(案)-최종_사무직10년단가(연월차수당) 2 2 5 3 2 3" xfId="26853" xr:uid="{00000000-0005-0000-0000-0000F7680000}"/>
    <cellStyle name="년_■ 0908_사무직_이동_및_사무직_배치계획(案)-최종_사무직10년단가(연월차수당) 2 2 5 3 2 4" xfId="26854" xr:uid="{00000000-0005-0000-0000-0000F8680000}"/>
    <cellStyle name="년_■ 0908_사무직_이동_및_사무직_배치계획(案)-최종_사무직10년단가(연월차수당) 2 2 5 3 2 5" xfId="26855" xr:uid="{00000000-0005-0000-0000-0000F9680000}"/>
    <cellStyle name="년_■ 0908_사무직_이동_및_사무직_배치계획(案)-최종_사무직10년단가(연월차수당) 2 2 5 3 3" xfId="26856" xr:uid="{00000000-0005-0000-0000-0000FA680000}"/>
    <cellStyle name="년_■ 0908_사무직_이동_및_사무직_배치계획(案)-최종_사무직10년단가(연월차수당) 2 2 5 3 3 2" xfId="26857" xr:uid="{00000000-0005-0000-0000-0000FB680000}"/>
    <cellStyle name="년_■ 0908_사무직_이동_및_사무직_배치계획(案)-최종_사무직10년단가(연월차수당) 2 2 5 3 3 3" xfId="26858" xr:uid="{00000000-0005-0000-0000-0000FC680000}"/>
    <cellStyle name="년_■ 0908_사무직_이동_및_사무직_배치계획(案)-최종_사무직10년단가(연월차수당) 2 2 5 3 3 4" xfId="26859" xr:uid="{00000000-0005-0000-0000-0000FD680000}"/>
    <cellStyle name="년_■ 0908_사무직_이동_및_사무직_배치계획(案)-최종_사무직10년단가(연월차수당) 2 2 5 3 3 5" xfId="26860" xr:uid="{00000000-0005-0000-0000-0000FE680000}"/>
    <cellStyle name="년_■ 0908_사무직_이동_및_사무직_배치계획(案)-최종_사무직10년단가(연월차수당) 2 2 5 3 4" xfId="26861" xr:uid="{00000000-0005-0000-0000-0000FF680000}"/>
    <cellStyle name="년_■ 0908_사무직_이동_및_사무직_배치계획(案)-최종_사무직10년단가(연월차수당) 2 2 5 3 4 2" xfId="26862" xr:uid="{00000000-0005-0000-0000-000000690000}"/>
    <cellStyle name="년_■ 0908_사무직_이동_및_사무직_배치계획(案)-최종_사무직10년단가(연월차수당) 2 2 5 3 4 3" xfId="26863" xr:uid="{00000000-0005-0000-0000-000001690000}"/>
    <cellStyle name="년_■ 0908_사무직_이동_및_사무직_배치계획(案)-최종_사무직10년단가(연월차수당) 2 2 5 3 4 4" xfId="26864" xr:uid="{00000000-0005-0000-0000-000002690000}"/>
    <cellStyle name="년_■ 0908_사무직_이동_및_사무직_배치계획(案)-최종_사무직10년단가(연월차수당) 2 2 5 3 4 5" xfId="26865" xr:uid="{00000000-0005-0000-0000-000003690000}"/>
    <cellStyle name="년_■ 0908_사무직_이동_및_사무직_배치계획(案)-최종_사무직10년단가(연월차수당) 2 2 5 3 5" xfId="26866" xr:uid="{00000000-0005-0000-0000-000004690000}"/>
    <cellStyle name="년_■ 0908_사무직_이동_및_사무직_배치계획(案)-최종_사무직10년단가(연월차수당) 2 2 5 3 6" xfId="26867" xr:uid="{00000000-0005-0000-0000-000005690000}"/>
    <cellStyle name="년_■ 0908_사무직_이동_및_사무직_배치계획(案)-최종_사무직10년단가(연월차수당) 2 2 5 3 7" xfId="26868" xr:uid="{00000000-0005-0000-0000-000006690000}"/>
    <cellStyle name="년_■ 0908_사무직_이동_및_사무직_배치계획(案)-최종_사무직10년단가(연월차수당) 2 2 5 3 8" xfId="26869" xr:uid="{00000000-0005-0000-0000-000007690000}"/>
    <cellStyle name="년_■ 0908_사무직_이동_및_사무직_배치계획(案)-최종_사무직10년단가(연월차수당) 2 2 5 4" xfId="26870" xr:uid="{00000000-0005-0000-0000-000008690000}"/>
    <cellStyle name="년_■ 0908_사무직_이동_및_사무직_배치계획(案)-최종_사무직10년단가(연월차수당) 2 2 5 4 2" xfId="26871" xr:uid="{00000000-0005-0000-0000-000009690000}"/>
    <cellStyle name="년_■ 0908_사무직_이동_및_사무직_배치계획(案)-최종_사무직10년단가(연월차수당) 2 2 5 4 2 2" xfId="26872" xr:uid="{00000000-0005-0000-0000-00000A690000}"/>
    <cellStyle name="년_■ 0908_사무직_이동_및_사무직_배치계획(案)-최종_사무직10년단가(연월차수당) 2 2 5 4 2 3" xfId="26873" xr:uid="{00000000-0005-0000-0000-00000B690000}"/>
    <cellStyle name="년_■ 0908_사무직_이동_및_사무직_배치계획(案)-최종_사무직10년단가(연월차수당) 2 2 5 4 2 4" xfId="26874" xr:uid="{00000000-0005-0000-0000-00000C690000}"/>
    <cellStyle name="년_■ 0908_사무직_이동_및_사무직_배치계획(案)-최종_사무직10년단가(연월차수당) 2 2 5 4 2 5" xfId="26875" xr:uid="{00000000-0005-0000-0000-00000D690000}"/>
    <cellStyle name="년_■ 0908_사무직_이동_및_사무직_배치계획(案)-최종_사무직10년단가(연월차수당) 2 2 5 4 3" xfId="26876" xr:uid="{00000000-0005-0000-0000-00000E690000}"/>
    <cellStyle name="년_■ 0908_사무직_이동_및_사무직_배치계획(案)-최종_사무직10년단가(연월차수당) 2 2 5 4 3 2" xfId="26877" xr:uid="{00000000-0005-0000-0000-00000F690000}"/>
    <cellStyle name="년_■ 0908_사무직_이동_및_사무직_배치계획(案)-최종_사무직10년단가(연월차수당) 2 2 5 4 3 3" xfId="26878" xr:uid="{00000000-0005-0000-0000-000010690000}"/>
    <cellStyle name="년_■ 0908_사무직_이동_및_사무직_배치계획(案)-최종_사무직10년단가(연월차수당) 2 2 5 4 3 4" xfId="26879" xr:uid="{00000000-0005-0000-0000-000011690000}"/>
    <cellStyle name="년_■ 0908_사무직_이동_및_사무직_배치계획(案)-최종_사무직10년단가(연월차수당) 2 2 5 4 3 5" xfId="26880" xr:uid="{00000000-0005-0000-0000-000012690000}"/>
    <cellStyle name="년_■ 0908_사무직_이동_및_사무직_배치계획(案)-최종_사무직10년단가(연월차수당) 2 2 5 4 4" xfId="26881" xr:uid="{00000000-0005-0000-0000-000013690000}"/>
    <cellStyle name="년_■ 0908_사무직_이동_및_사무직_배치계획(案)-최종_사무직10년단가(연월차수당) 2 2 5 4 4 2" xfId="26882" xr:uid="{00000000-0005-0000-0000-000014690000}"/>
    <cellStyle name="년_■ 0908_사무직_이동_및_사무직_배치계획(案)-최종_사무직10년단가(연월차수당) 2 2 5 4 4 3" xfId="26883" xr:uid="{00000000-0005-0000-0000-000015690000}"/>
    <cellStyle name="년_■ 0908_사무직_이동_및_사무직_배치계획(案)-최종_사무직10년단가(연월차수당) 2 2 5 4 4 4" xfId="26884" xr:uid="{00000000-0005-0000-0000-000016690000}"/>
    <cellStyle name="년_■ 0908_사무직_이동_및_사무직_배치계획(案)-최종_사무직10년단가(연월차수당) 2 2 5 4 4 5" xfId="26885" xr:uid="{00000000-0005-0000-0000-000017690000}"/>
    <cellStyle name="년_■ 0908_사무직_이동_및_사무직_배치계획(案)-최종_사무직10년단가(연월차수당) 2 2 5 4 5" xfId="26886" xr:uid="{00000000-0005-0000-0000-000018690000}"/>
    <cellStyle name="년_■ 0908_사무직_이동_및_사무직_배치계획(案)-최종_사무직10년단가(연월차수당) 2 2 5 4 6" xfId="26887" xr:uid="{00000000-0005-0000-0000-000019690000}"/>
    <cellStyle name="년_■ 0908_사무직_이동_및_사무직_배치계획(案)-최종_사무직10년단가(연월차수당) 2 2 5 4 7" xfId="26888" xr:uid="{00000000-0005-0000-0000-00001A690000}"/>
    <cellStyle name="년_■ 0908_사무직_이동_및_사무직_배치계획(案)-최종_사무직10년단가(연월차수당) 2 2 5 4 8" xfId="26889" xr:uid="{00000000-0005-0000-0000-00001B690000}"/>
    <cellStyle name="년_■ 0908_사무직_이동_및_사무직_배치계획(案)-최종_사무직10년단가(연월차수당) 2 2 5 5" xfId="26890" xr:uid="{00000000-0005-0000-0000-00001C690000}"/>
    <cellStyle name="년_■ 0908_사무직_이동_및_사무직_배치계획(案)-최종_사무직10년단가(연월차수당) 2 2 5 5 2" xfId="26891" xr:uid="{00000000-0005-0000-0000-00001D690000}"/>
    <cellStyle name="년_■ 0908_사무직_이동_및_사무직_배치계획(案)-최종_사무직10년단가(연월차수당) 2 2 5 5 3" xfId="26892" xr:uid="{00000000-0005-0000-0000-00001E690000}"/>
    <cellStyle name="년_■ 0908_사무직_이동_및_사무직_배치계획(案)-최종_사무직10년단가(연월차수당) 2 2 5 5 4" xfId="26893" xr:uid="{00000000-0005-0000-0000-00001F690000}"/>
    <cellStyle name="년_■ 0908_사무직_이동_및_사무직_배치계획(案)-최종_사무직10년단가(연월차수당) 2 2 5 5 5" xfId="26894" xr:uid="{00000000-0005-0000-0000-000020690000}"/>
    <cellStyle name="년_■ 0908_사무직_이동_및_사무직_배치계획(案)-최종_사무직10년단가(연월차수당) 2 2 5 6" xfId="26895" xr:uid="{00000000-0005-0000-0000-000021690000}"/>
    <cellStyle name="년_■ 0908_사무직_이동_및_사무직_배치계획(案)-최종_사무직10년단가(연월차수당) 2 2 5 6 2" xfId="26896" xr:uid="{00000000-0005-0000-0000-000022690000}"/>
    <cellStyle name="년_■ 0908_사무직_이동_및_사무직_배치계획(案)-최종_사무직10년단가(연월차수당) 2 2 5 6 3" xfId="26897" xr:uid="{00000000-0005-0000-0000-000023690000}"/>
    <cellStyle name="년_■ 0908_사무직_이동_및_사무직_배치계획(案)-최종_사무직10년단가(연월차수당) 2 2 5 6 4" xfId="26898" xr:uid="{00000000-0005-0000-0000-000024690000}"/>
    <cellStyle name="년_■ 0908_사무직_이동_및_사무직_배치계획(案)-최종_사무직10년단가(연월차수당) 2 2 5 6 5" xfId="26899" xr:uid="{00000000-0005-0000-0000-000025690000}"/>
    <cellStyle name="년_■ 0908_사무직_이동_및_사무직_배치계획(案)-최종_사무직10년단가(연월차수당) 2 2 5 7" xfId="26900" xr:uid="{00000000-0005-0000-0000-000026690000}"/>
    <cellStyle name="년_■ 0908_사무직_이동_및_사무직_배치계획(案)-최종_사무직10년단가(연월차수당) 2 2 5 7 2" xfId="26901" xr:uid="{00000000-0005-0000-0000-000027690000}"/>
    <cellStyle name="년_■ 0908_사무직_이동_및_사무직_배치계획(案)-최종_사무직10년단가(연월차수당) 2 2 5 7 3" xfId="26902" xr:uid="{00000000-0005-0000-0000-000028690000}"/>
    <cellStyle name="년_■ 0908_사무직_이동_및_사무직_배치계획(案)-최종_사무직10년단가(연월차수당) 2 2 5 7 4" xfId="26903" xr:uid="{00000000-0005-0000-0000-000029690000}"/>
    <cellStyle name="년_■ 0908_사무직_이동_및_사무직_배치계획(案)-최종_사무직10년단가(연월차수당) 2 2 5 7 5" xfId="26904" xr:uid="{00000000-0005-0000-0000-00002A690000}"/>
    <cellStyle name="년_■ 0908_사무직_이동_및_사무직_배치계획(案)-최종_사무직10년단가(연월차수당) 2 2 5 8" xfId="26905" xr:uid="{00000000-0005-0000-0000-00002B690000}"/>
    <cellStyle name="년_■ 0908_사무직_이동_및_사무직_배치계획(案)-최종_사무직10년단가(연월차수당) 2 2 5 9" xfId="26906" xr:uid="{00000000-0005-0000-0000-00002C690000}"/>
    <cellStyle name="년_■ 0908_사무직_이동_및_사무직_배치계획(案)-최종_사무직10년단가(연월차수당) 2 2 6" xfId="26907" xr:uid="{00000000-0005-0000-0000-00002D690000}"/>
    <cellStyle name="년_■ 0908_사무직_이동_및_사무직_배치계획(案)-최종_사무직10년단가(연월차수당) 2 2 6 2" xfId="26908" xr:uid="{00000000-0005-0000-0000-00002E690000}"/>
    <cellStyle name="년_■ 0908_사무직_이동_및_사무직_배치계획(案)-최종_사무직10년단가(연월차수당) 2 2 6 2 2" xfId="26909" xr:uid="{00000000-0005-0000-0000-00002F690000}"/>
    <cellStyle name="년_■ 0908_사무직_이동_및_사무직_배치계획(案)-최종_사무직10년단가(연월차수당) 2 2 6 2 3" xfId="26910" xr:uid="{00000000-0005-0000-0000-000030690000}"/>
    <cellStyle name="년_■ 0908_사무직_이동_및_사무직_배치계획(案)-최종_사무직10년단가(연월차수당) 2 2 6 2 4" xfId="26911" xr:uid="{00000000-0005-0000-0000-000031690000}"/>
    <cellStyle name="년_■ 0908_사무직_이동_및_사무직_배치계획(案)-최종_사무직10년단가(연월차수당) 2 2 6 2 5" xfId="26912" xr:uid="{00000000-0005-0000-0000-000032690000}"/>
    <cellStyle name="년_■ 0908_사무직_이동_및_사무직_배치계획(案)-최종_사무직10년단가(연월차수당) 2 2 6 3" xfId="26913" xr:uid="{00000000-0005-0000-0000-000033690000}"/>
    <cellStyle name="년_■ 0908_사무직_이동_및_사무직_배치계획(案)-최종_사무직10년단가(연월차수당) 2 2 6 3 2" xfId="26914" xr:uid="{00000000-0005-0000-0000-000034690000}"/>
    <cellStyle name="년_■ 0908_사무직_이동_및_사무직_배치계획(案)-최종_사무직10년단가(연월차수당) 2 2 6 3 3" xfId="26915" xr:uid="{00000000-0005-0000-0000-000035690000}"/>
    <cellStyle name="년_■ 0908_사무직_이동_및_사무직_배치계획(案)-최종_사무직10년단가(연월차수당) 2 2 6 3 4" xfId="26916" xr:uid="{00000000-0005-0000-0000-000036690000}"/>
    <cellStyle name="년_■ 0908_사무직_이동_및_사무직_배치계획(案)-최종_사무직10년단가(연월차수당) 2 2 6 3 5" xfId="26917" xr:uid="{00000000-0005-0000-0000-000037690000}"/>
    <cellStyle name="년_■ 0908_사무직_이동_및_사무직_배치계획(案)-최종_사무직10년단가(연월차수당) 2 2 6 4" xfId="26918" xr:uid="{00000000-0005-0000-0000-000038690000}"/>
    <cellStyle name="년_■ 0908_사무직_이동_및_사무직_배치계획(案)-최종_사무직10년단가(연월차수당) 2 2 6 4 2" xfId="26919" xr:uid="{00000000-0005-0000-0000-000039690000}"/>
    <cellStyle name="년_■ 0908_사무직_이동_및_사무직_배치계획(案)-최종_사무직10년단가(연월차수당) 2 2 6 4 3" xfId="26920" xr:uid="{00000000-0005-0000-0000-00003A690000}"/>
    <cellStyle name="년_■ 0908_사무직_이동_및_사무직_배치계획(案)-최종_사무직10년단가(연월차수당) 2 2 6 4 4" xfId="26921" xr:uid="{00000000-0005-0000-0000-00003B690000}"/>
    <cellStyle name="년_■ 0908_사무직_이동_및_사무직_배치계획(案)-최종_사무직10년단가(연월차수당) 2 2 6 4 5" xfId="26922" xr:uid="{00000000-0005-0000-0000-00003C690000}"/>
    <cellStyle name="년_■ 0908_사무직_이동_및_사무직_배치계획(案)-최종_사무직10년단가(연월차수당) 2 2 6 5" xfId="26923" xr:uid="{00000000-0005-0000-0000-00003D690000}"/>
    <cellStyle name="년_■ 0908_사무직_이동_및_사무직_배치계획(案)-최종_사무직10년단가(연월차수당) 2 2 6 6" xfId="26924" xr:uid="{00000000-0005-0000-0000-00003E690000}"/>
    <cellStyle name="년_■ 0908_사무직_이동_및_사무직_배치계획(案)-최종_사무직10년단가(연월차수당) 2 2 6 7" xfId="26925" xr:uid="{00000000-0005-0000-0000-00003F690000}"/>
    <cellStyle name="년_■ 0908_사무직_이동_및_사무직_배치계획(案)-최종_사무직10년단가(연월차수당) 2 2 6 8" xfId="26926" xr:uid="{00000000-0005-0000-0000-000040690000}"/>
    <cellStyle name="년_■ 0908_사무직_이동_및_사무직_배치계획(案)-최종_사무직10년단가(연월차수당) 2 2 7" xfId="26927" xr:uid="{00000000-0005-0000-0000-000041690000}"/>
    <cellStyle name="년_■ 0908_사무직_이동_및_사무직_배치계획(案)-최종_사무직10년단가(연월차수당) 2 2 7 2" xfId="26928" xr:uid="{00000000-0005-0000-0000-000042690000}"/>
    <cellStyle name="년_■ 0908_사무직_이동_및_사무직_배치계획(案)-최종_사무직10년단가(연월차수당) 2 2 7 2 2" xfId="26929" xr:uid="{00000000-0005-0000-0000-000043690000}"/>
    <cellStyle name="년_■ 0908_사무직_이동_및_사무직_배치계획(案)-최종_사무직10년단가(연월차수당) 2 2 7 2 3" xfId="26930" xr:uid="{00000000-0005-0000-0000-000044690000}"/>
    <cellStyle name="년_■ 0908_사무직_이동_및_사무직_배치계획(案)-최종_사무직10년단가(연월차수당) 2 2 7 2 4" xfId="26931" xr:uid="{00000000-0005-0000-0000-000045690000}"/>
    <cellStyle name="년_■ 0908_사무직_이동_및_사무직_배치계획(案)-최종_사무직10년단가(연월차수당) 2 2 7 2 5" xfId="26932" xr:uid="{00000000-0005-0000-0000-000046690000}"/>
    <cellStyle name="년_■ 0908_사무직_이동_및_사무직_배치계획(案)-최종_사무직10년단가(연월차수당) 2 2 7 3" xfId="26933" xr:uid="{00000000-0005-0000-0000-000047690000}"/>
    <cellStyle name="년_■ 0908_사무직_이동_및_사무직_배치계획(案)-최종_사무직10년단가(연월차수당) 2 2 7 3 2" xfId="26934" xr:uid="{00000000-0005-0000-0000-000048690000}"/>
    <cellStyle name="년_■ 0908_사무직_이동_및_사무직_배치계획(案)-최종_사무직10년단가(연월차수당) 2 2 7 3 3" xfId="26935" xr:uid="{00000000-0005-0000-0000-000049690000}"/>
    <cellStyle name="년_■ 0908_사무직_이동_및_사무직_배치계획(案)-최종_사무직10년단가(연월차수당) 2 2 7 3 4" xfId="26936" xr:uid="{00000000-0005-0000-0000-00004A690000}"/>
    <cellStyle name="년_■ 0908_사무직_이동_및_사무직_배치계획(案)-최종_사무직10년단가(연월차수당) 2 2 7 3 5" xfId="26937" xr:uid="{00000000-0005-0000-0000-00004B690000}"/>
    <cellStyle name="년_■ 0908_사무직_이동_및_사무직_배치계획(案)-최종_사무직10년단가(연월차수당) 2 2 7 4" xfId="26938" xr:uid="{00000000-0005-0000-0000-00004C690000}"/>
    <cellStyle name="년_■ 0908_사무직_이동_및_사무직_배치계획(案)-최종_사무직10년단가(연월차수당) 2 2 7 4 2" xfId="26939" xr:uid="{00000000-0005-0000-0000-00004D690000}"/>
    <cellStyle name="년_■ 0908_사무직_이동_및_사무직_배치계획(案)-최종_사무직10년단가(연월차수당) 2 2 7 4 3" xfId="26940" xr:uid="{00000000-0005-0000-0000-00004E690000}"/>
    <cellStyle name="년_■ 0908_사무직_이동_및_사무직_배치계획(案)-최종_사무직10년단가(연월차수당) 2 2 7 4 4" xfId="26941" xr:uid="{00000000-0005-0000-0000-00004F690000}"/>
    <cellStyle name="년_■ 0908_사무직_이동_및_사무직_배치계획(案)-최종_사무직10년단가(연월차수당) 2 2 7 4 5" xfId="26942" xr:uid="{00000000-0005-0000-0000-000050690000}"/>
    <cellStyle name="년_■ 0908_사무직_이동_및_사무직_배치계획(案)-최종_사무직10년단가(연월차수당) 2 2 7 5" xfId="26943" xr:uid="{00000000-0005-0000-0000-000051690000}"/>
    <cellStyle name="년_■ 0908_사무직_이동_및_사무직_배치계획(案)-최종_사무직10년단가(연월차수당) 2 2 7 6" xfId="26944" xr:uid="{00000000-0005-0000-0000-000052690000}"/>
    <cellStyle name="년_■ 0908_사무직_이동_및_사무직_배치계획(案)-최종_사무직10년단가(연월차수당) 2 2 7 7" xfId="26945" xr:uid="{00000000-0005-0000-0000-000053690000}"/>
    <cellStyle name="년_■ 0908_사무직_이동_및_사무직_배치계획(案)-최종_사무직10년단가(연월차수당) 2 2 7 8" xfId="26946" xr:uid="{00000000-0005-0000-0000-000054690000}"/>
    <cellStyle name="년_■ 0908_사무직_이동_및_사무직_배치계획(案)-최종_사무직10년단가(연월차수당) 2 2 8" xfId="26947" xr:uid="{00000000-0005-0000-0000-000055690000}"/>
    <cellStyle name="년_■ 0908_사무직_이동_및_사무직_배치계획(案)-최종_사무직10년단가(연월차수당) 2 2 8 2" xfId="26948" xr:uid="{00000000-0005-0000-0000-000056690000}"/>
    <cellStyle name="년_■ 0908_사무직_이동_및_사무직_배치계획(案)-최종_사무직10년단가(연월차수당) 2 2 8 3" xfId="26949" xr:uid="{00000000-0005-0000-0000-000057690000}"/>
    <cellStyle name="년_■ 0908_사무직_이동_및_사무직_배치계획(案)-최종_사무직10년단가(연월차수당) 2 2 8 4" xfId="26950" xr:uid="{00000000-0005-0000-0000-000058690000}"/>
    <cellStyle name="년_■ 0908_사무직_이동_및_사무직_배치계획(案)-최종_사무직10년단가(연월차수당) 2 2 8 5" xfId="26951" xr:uid="{00000000-0005-0000-0000-000059690000}"/>
    <cellStyle name="년_■ 0908_사무직_이동_및_사무직_배치계획(案)-최종_사무직10년단가(연월차수당) 2 2 9" xfId="26952" xr:uid="{00000000-0005-0000-0000-00005A690000}"/>
    <cellStyle name="년_■ 0908_사무직_이동_및_사무직_배치계획(案)-최종_사무직10년단가(연월차수당) 2 3" xfId="26953" xr:uid="{00000000-0005-0000-0000-00005B690000}"/>
    <cellStyle name="년_■ 0908_사무직_이동_및_사무직_배치계획(案)-최종_사무직10년단가(연월차수당) 2 3 10" xfId="26954" xr:uid="{00000000-0005-0000-0000-00005C690000}"/>
    <cellStyle name="년_■ 0908_사무직_이동_및_사무직_배치계획(案)-최종_사무직10년단가(연월차수당) 2 3 11" xfId="26955" xr:uid="{00000000-0005-0000-0000-00005D690000}"/>
    <cellStyle name="년_■ 0908_사무직_이동_및_사무직_배치계획(案)-최종_사무직10년단가(연월차수당) 2 3 12" xfId="26956" xr:uid="{00000000-0005-0000-0000-00005E690000}"/>
    <cellStyle name="년_■ 0908_사무직_이동_및_사무직_배치계획(案)-최종_사무직10년단가(연월차수당) 2 3 13" xfId="26957" xr:uid="{00000000-0005-0000-0000-00005F690000}"/>
    <cellStyle name="년_■ 0908_사무직_이동_및_사무직_배치계획(案)-최종_사무직10년단가(연월차수당) 2 3 2" xfId="26958" xr:uid="{00000000-0005-0000-0000-000060690000}"/>
    <cellStyle name="년_■ 0908_사무직_이동_및_사무직_배치계획(案)-최종_사무직10년단가(연월차수당) 2 3 2 10" xfId="26959" xr:uid="{00000000-0005-0000-0000-000061690000}"/>
    <cellStyle name="년_■ 0908_사무직_이동_및_사무직_배치계획(案)-최종_사무직10년단가(연월차수당) 2 3 2 11" xfId="26960" xr:uid="{00000000-0005-0000-0000-000062690000}"/>
    <cellStyle name="년_■ 0908_사무직_이동_및_사무직_배치계획(案)-최종_사무직10년단가(연월차수당) 2 3 2 2" xfId="26961" xr:uid="{00000000-0005-0000-0000-000063690000}"/>
    <cellStyle name="년_■ 0908_사무직_이동_및_사무직_배치계획(案)-최종_사무직10년단가(연월차수당) 2 3 2 2 2" xfId="26962" xr:uid="{00000000-0005-0000-0000-000064690000}"/>
    <cellStyle name="년_■ 0908_사무직_이동_및_사무직_배치계획(案)-최종_사무직10년단가(연월차수당) 2 3 2 2 2 2" xfId="26963" xr:uid="{00000000-0005-0000-0000-000065690000}"/>
    <cellStyle name="년_■ 0908_사무직_이동_및_사무직_배치계획(案)-최종_사무직10년단가(연월차수당) 2 3 2 2 2 3" xfId="26964" xr:uid="{00000000-0005-0000-0000-000066690000}"/>
    <cellStyle name="년_■ 0908_사무직_이동_및_사무직_배치계획(案)-최종_사무직10년단가(연월차수당) 2 3 2 2 2 4" xfId="26965" xr:uid="{00000000-0005-0000-0000-000067690000}"/>
    <cellStyle name="년_■ 0908_사무직_이동_및_사무직_배치계획(案)-최종_사무직10년단가(연월차수당) 2 3 2 2 2 5" xfId="26966" xr:uid="{00000000-0005-0000-0000-000068690000}"/>
    <cellStyle name="년_■ 0908_사무직_이동_및_사무직_배치계획(案)-최종_사무직10년단가(연월차수당) 2 3 2 2 3" xfId="26967" xr:uid="{00000000-0005-0000-0000-000069690000}"/>
    <cellStyle name="년_■ 0908_사무직_이동_및_사무직_배치계획(案)-최종_사무직10년단가(연월차수당) 2 3 2 2 3 2" xfId="26968" xr:uid="{00000000-0005-0000-0000-00006A690000}"/>
    <cellStyle name="년_■ 0908_사무직_이동_및_사무직_배치계획(案)-최종_사무직10년단가(연월차수당) 2 3 2 2 3 3" xfId="26969" xr:uid="{00000000-0005-0000-0000-00006B690000}"/>
    <cellStyle name="년_■ 0908_사무직_이동_및_사무직_배치계획(案)-최종_사무직10년단가(연월차수당) 2 3 2 2 3 4" xfId="26970" xr:uid="{00000000-0005-0000-0000-00006C690000}"/>
    <cellStyle name="년_■ 0908_사무직_이동_및_사무직_배치계획(案)-최종_사무직10년단가(연월차수당) 2 3 2 2 3 5" xfId="26971" xr:uid="{00000000-0005-0000-0000-00006D690000}"/>
    <cellStyle name="년_■ 0908_사무직_이동_및_사무직_배치계획(案)-최종_사무직10년단가(연월차수당) 2 3 2 2 4" xfId="26972" xr:uid="{00000000-0005-0000-0000-00006E690000}"/>
    <cellStyle name="년_■ 0908_사무직_이동_및_사무직_배치계획(案)-최종_사무직10년단가(연월차수당) 2 3 2 2 4 2" xfId="26973" xr:uid="{00000000-0005-0000-0000-00006F690000}"/>
    <cellStyle name="년_■ 0908_사무직_이동_및_사무직_배치계획(案)-최종_사무직10년단가(연월차수당) 2 3 2 2 4 3" xfId="26974" xr:uid="{00000000-0005-0000-0000-000070690000}"/>
    <cellStyle name="년_■ 0908_사무직_이동_및_사무직_배치계획(案)-최종_사무직10년단가(연월차수당) 2 3 2 2 4 4" xfId="26975" xr:uid="{00000000-0005-0000-0000-000071690000}"/>
    <cellStyle name="년_■ 0908_사무직_이동_및_사무직_배치계획(案)-최종_사무직10년단가(연월차수당) 2 3 2 2 4 5" xfId="26976" xr:uid="{00000000-0005-0000-0000-000072690000}"/>
    <cellStyle name="년_■ 0908_사무직_이동_및_사무직_배치계획(案)-최종_사무직10년단가(연월차수당) 2 3 2 2 5" xfId="26977" xr:uid="{00000000-0005-0000-0000-000073690000}"/>
    <cellStyle name="년_■ 0908_사무직_이동_및_사무직_배치계획(案)-최종_사무직10년단가(연월차수당) 2 3 2 2 6" xfId="26978" xr:uid="{00000000-0005-0000-0000-000074690000}"/>
    <cellStyle name="년_■ 0908_사무직_이동_및_사무직_배치계획(案)-최종_사무직10년단가(연월차수당) 2 3 2 2 7" xfId="26979" xr:uid="{00000000-0005-0000-0000-000075690000}"/>
    <cellStyle name="년_■ 0908_사무직_이동_및_사무직_배치계획(案)-최종_사무직10년단가(연월차수당) 2 3 2 2 8" xfId="26980" xr:uid="{00000000-0005-0000-0000-000076690000}"/>
    <cellStyle name="년_■ 0908_사무직_이동_및_사무직_배치계획(案)-최종_사무직10년단가(연월차수당) 2 3 2 3" xfId="26981" xr:uid="{00000000-0005-0000-0000-000077690000}"/>
    <cellStyle name="년_■ 0908_사무직_이동_및_사무직_배치계획(案)-최종_사무직10년단가(연월차수당) 2 3 2 3 2" xfId="26982" xr:uid="{00000000-0005-0000-0000-000078690000}"/>
    <cellStyle name="년_■ 0908_사무직_이동_및_사무직_배치계획(案)-최종_사무직10년단가(연월차수당) 2 3 2 3 2 2" xfId="26983" xr:uid="{00000000-0005-0000-0000-000079690000}"/>
    <cellStyle name="년_■ 0908_사무직_이동_및_사무직_배치계획(案)-최종_사무직10년단가(연월차수당) 2 3 2 3 2 3" xfId="26984" xr:uid="{00000000-0005-0000-0000-00007A690000}"/>
    <cellStyle name="년_■ 0908_사무직_이동_및_사무직_배치계획(案)-최종_사무직10년단가(연월차수당) 2 3 2 3 2 4" xfId="26985" xr:uid="{00000000-0005-0000-0000-00007B690000}"/>
    <cellStyle name="년_■ 0908_사무직_이동_및_사무직_배치계획(案)-최종_사무직10년단가(연월차수당) 2 3 2 3 2 5" xfId="26986" xr:uid="{00000000-0005-0000-0000-00007C690000}"/>
    <cellStyle name="년_■ 0908_사무직_이동_및_사무직_배치계획(案)-최종_사무직10년단가(연월차수당) 2 3 2 3 3" xfId="26987" xr:uid="{00000000-0005-0000-0000-00007D690000}"/>
    <cellStyle name="년_■ 0908_사무직_이동_및_사무직_배치계획(案)-최종_사무직10년단가(연월차수당) 2 3 2 3 3 2" xfId="26988" xr:uid="{00000000-0005-0000-0000-00007E690000}"/>
    <cellStyle name="년_■ 0908_사무직_이동_및_사무직_배치계획(案)-최종_사무직10년단가(연월차수당) 2 3 2 3 3 3" xfId="26989" xr:uid="{00000000-0005-0000-0000-00007F690000}"/>
    <cellStyle name="년_■ 0908_사무직_이동_및_사무직_배치계획(案)-최종_사무직10년단가(연월차수당) 2 3 2 3 3 4" xfId="26990" xr:uid="{00000000-0005-0000-0000-000080690000}"/>
    <cellStyle name="년_■ 0908_사무직_이동_및_사무직_배치계획(案)-최종_사무직10년단가(연월차수당) 2 3 2 3 3 5" xfId="26991" xr:uid="{00000000-0005-0000-0000-000081690000}"/>
    <cellStyle name="년_■ 0908_사무직_이동_및_사무직_배치계획(案)-최종_사무직10년단가(연월차수당) 2 3 2 3 4" xfId="26992" xr:uid="{00000000-0005-0000-0000-000082690000}"/>
    <cellStyle name="년_■ 0908_사무직_이동_및_사무직_배치계획(案)-최종_사무직10년단가(연월차수당) 2 3 2 3 4 2" xfId="26993" xr:uid="{00000000-0005-0000-0000-000083690000}"/>
    <cellStyle name="년_■ 0908_사무직_이동_및_사무직_배치계획(案)-최종_사무직10년단가(연월차수당) 2 3 2 3 4 3" xfId="26994" xr:uid="{00000000-0005-0000-0000-000084690000}"/>
    <cellStyle name="년_■ 0908_사무직_이동_및_사무직_배치계획(案)-최종_사무직10년단가(연월차수당) 2 3 2 3 4 4" xfId="26995" xr:uid="{00000000-0005-0000-0000-000085690000}"/>
    <cellStyle name="년_■ 0908_사무직_이동_및_사무직_배치계획(案)-최종_사무직10년단가(연월차수당) 2 3 2 3 4 5" xfId="26996" xr:uid="{00000000-0005-0000-0000-000086690000}"/>
    <cellStyle name="년_■ 0908_사무직_이동_및_사무직_배치계획(案)-최종_사무직10년단가(연월차수당) 2 3 2 3 5" xfId="26997" xr:uid="{00000000-0005-0000-0000-000087690000}"/>
    <cellStyle name="년_■ 0908_사무직_이동_및_사무직_배치계획(案)-최종_사무직10년단가(연월차수당) 2 3 2 3 6" xfId="26998" xr:uid="{00000000-0005-0000-0000-000088690000}"/>
    <cellStyle name="년_■ 0908_사무직_이동_및_사무직_배치계획(案)-최종_사무직10년단가(연월차수당) 2 3 2 3 7" xfId="26999" xr:uid="{00000000-0005-0000-0000-000089690000}"/>
    <cellStyle name="년_■ 0908_사무직_이동_및_사무직_배치계획(案)-최종_사무직10년단가(연월차수당) 2 3 2 3 8" xfId="27000" xr:uid="{00000000-0005-0000-0000-00008A690000}"/>
    <cellStyle name="년_■ 0908_사무직_이동_및_사무직_배치계획(案)-최종_사무직10년단가(연월차수당) 2 3 2 4" xfId="27001" xr:uid="{00000000-0005-0000-0000-00008B690000}"/>
    <cellStyle name="년_■ 0908_사무직_이동_및_사무직_배치계획(案)-최종_사무직10년단가(연월차수당) 2 3 2 4 2" xfId="27002" xr:uid="{00000000-0005-0000-0000-00008C690000}"/>
    <cellStyle name="년_■ 0908_사무직_이동_및_사무직_배치계획(案)-최종_사무직10년단가(연월차수당) 2 3 2 4 2 2" xfId="27003" xr:uid="{00000000-0005-0000-0000-00008D690000}"/>
    <cellStyle name="년_■ 0908_사무직_이동_및_사무직_배치계획(案)-최종_사무직10년단가(연월차수당) 2 3 2 4 2 3" xfId="27004" xr:uid="{00000000-0005-0000-0000-00008E690000}"/>
    <cellStyle name="년_■ 0908_사무직_이동_및_사무직_배치계획(案)-최종_사무직10년단가(연월차수당) 2 3 2 4 2 4" xfId="27005" xr:uid="{00000000-0005-0000-0000-00008F690000}"/>
    <cellStyle name="년_■ 0908_사무직_이동_및_사무직_배치계획(案)-최종_사무직10년단가(연월차수당) 2 3 2 4 2 5" xfId="27006" xr:uid="{00000000-0005-0000-0000-000090690000}"/>
    <cellStyle name="년_■ 0908_사무직_이동_및_사무직_배치계획(案)-최종_사무직10년단가(연월차수당) 2 3 2 4 3" xfId="27007" xr:uid="{00000000-0005-0000-0000-000091690000}"/>
    <cellStyle name="년_■ 0908_사무직_이동_및_사무직_배치계획(案)-최종_사무직10년단가(연월차수당) 2 3 2 4 3 2" xfId="27008" xr:uid="{00000000-0005-0000-0000-000092690000}"/>
    <cellStyle name="년_■ 0908_사무직_이동_및_사무직_배치계획(案)-최종_사무직10년단가(연월차수당) 2 3 2 4 3 3" xfId="27009" xr:uid="{00000000-0005-0000-0000-000093690000}"/>
    <cellStyle name="년_■ 0908_사무직_이동_및_사무직_배치계획(案)-최종_사무직10년단가(연월차수당) 2 3 2 4 3 4" xfId="27010" xr:uid="{00000000-0005-0000-0000-000094690000}"/>
    <cellStyle name="년_■ 0908_사무직_이동_및_사무직_배치계획(案)-최종_사무직10년단가(연월차수당) 2 3 2 4 3 5" xfId="27011" xr:uid="{00000000-0005-0000-0000-000095690000}"/>
    <cellStyle name="년_■ 0908_사무직_이동_및_사무직_배치계획(案)-최종_사무직10년단가(연월차수당) 2 3 2 4 4" xfId="27012" xr:uid="{00000000-0005-0000-0000-000096690000}"/>
    <cellStyle name="년_■ 0908_사무직_이동_및_사무직_배치계획(案)-최종_사무직10년단가(연월차수당) 2 3 2 4 4 2" xfId="27013" xr:uid="{00000000-0005-0000-0000-000097690000}"/>
    <cellStyle name="년_■ 0908_사무직_이동_및_사무직_배치계획(案)-최종_사무직10년단가(연월차수당) 2 3 2 4 4 3" xfId="27014" xr:uid="{00000000-0005-0000-0000-000098690000}"/>
    <cellStyle name="년_■ 0908_사무직_이동_및_사무직_배치계획(案)-최종_사무직10년단가(연월차수당) 2 3 2 4 4 4" xfId="27015" xr:uid="{00000000-0005-0000-0000-000099690000}"/>
    <cellStyle name="년_■ 0908_사무직_이동_및_사무직_배치계획(案)-최종_사무직10년단가(연월차수당) 2 3 2 4 4 5" xfId="27016" xr:uid="{00000000-0005-0000-0000-00009A690000}"/>
    <cellStyle name="년_■ 0908_사무직_이동_및_사무직_배치계획(案)-최종_사무직10년단가(연월차수당) 2 3 2 4 5" xfId="27017" xr:uid="{00000000-0005-0000-0000-00009B690000}"/>
    <cellStyle name="년_■ 0908_사무직_이동_및_사무직_배치계획(案)-최종_사무직10년단가(연월차수당) 2 3 2 4 6" xfId="27018" xr:uid="{00000000-0005-0000-0000-00009C690000}"/>
    <cellStyle name="년_■ 0908_사무직_이동_및_사무직_배치계획(案)-최종_사무직10년단가(연월차수당) 2 3 2 4 7" xfId="27019" xr:uid="{00000000-0005-0000-0000-00009D690000}"/>
    <cellStyle name="년_■ 0908_사무직_이동_및_사무직_배치계획(案)-최종_사무직10년단가(연월차수당) 2 3 2 4 8" xfId="27020" xr:uid="{00000000-0005-0000-0000-00009E690000}"/>
    <cellStyle name="년_■ 0908_사무직_이동_및_사무직_배치계획(案)-최종_사무직10년단가(연월차수당) 2 3 2 5" xfId="27021" xr:uid="{00000000-0005-0000-0000-00009F690000}"/>
    <cellStyle name="년_■ 0908_사무직_이동_및_사무직_배치계획(案)-최종_사무직10년단가(연월차수당) 2 3 2 5 2" xfId="27022" xr:uid="{00000000-0005-0000-0000-0000A0690000}"/>
    <cellStyle name="년_■ 0908_사무직_이동_및_사무직_배치계획(案)-최종_사무직10년단가(연월차수당) 2 3 2 5 3" xfId="27023" xr:uid="{00000000-0005-0000-0000-0000A1690000}"/>
    <cellStyle name="년_■ 0908_사무직_이동_및_사무직_배치계획(案)-최종_사무직10년단가(연월차수당) 2 3 2 5 4" xfId="27024" xr:uid="{00000000-0005-0000-0000-0000A2690000}"/>
    <cellStyle name="년_■ 0908_사무직_이동_및_사무직_배치계획(案)-최종_사무직10년단가(연월차수당) 2 3 2 5 5" xfId="27025" xr:uid="{00000000-0005-0000-0000-0000A3690000}"/>
    <cellStyle name="년_■ 0908_사무직_이동_및_사무직_배치계획(案)-최종_사무직10년단가(연월차수당) 2 3 2 6" xfId="27026" xr:uid="{00000000-0005-0000-0000-0000A4690000}"/>
    <cellStyle name="년_■ 0908_사무직_이동_및_사무직_배치계획(案)-최종_사무직10년단가(연월차수당) 2 3 2 6 2" xfId="27027" xr:uid="{00000000-0005-0000-0000-0000A5690000}"/>
    <cellStyle name="년_■ 0908_사무직_이동_및_사무직_배치계획(案)-최종_사무직10년단가(연월차수당) 2 3 2 6 3" xfId="27028" xr:uid="{00000000-0005-0000-0000-0000A6690000}"/>
    <cellStyle name="년_■ 0908_사무직_이동_및_사무직_배치계획(案)-최종_사무직10년단가(연월차수당) 2 3 2 6 4" xfId="27029" xr:uid="{00000000-0005-0000-0000-0000A7690000}"/>
    <cellStyle name="년_■ 0908_사무직_이동_및_사무직_배치계획(案)-최종_사무직10년단가(연월차수당) 2 3 2 6 5" xfId="27030" xr:uid="{00000000-0005-0000-0000-0000A8690000}"/>
    <cellStyle name="년_■ 0908_사무직_이동_및_사무직_배치계획(案)-최종_사무직10년단가(연월차수당) 2 3 2 7" xfId="27031" xr:uid="{00000000-0005-0000-0000-0000A9690000}"/>
    <cellStyle name="년_■ 0908_사무직_이동_및_사무직_배치계획(案)-최종_사무직10년단가(연월차수당) 2 3 2 7 2" xfId="27032" xr:uid="{00000000-0005-0000-0000-0000AA690000}"/>
    <cellStyle name="년_■ 0908_사무직_이동_및_사무직_배치계획(案)-최종_사무직10년단가(연월차수당) 2 3 2 7 3" xfId="27033" xr:uid="{00000000-0005-0000-0000-0000AB690000}"/>
    <cellStyle name="년_■ 0908_사무직_이동_및_사무직_배치계획(案)-최종_사무직10년단가(연월차수당) 2 3 2 7 4" xfId="27034" xr:uid="{00000000-0005-0000-0000-0000AC690000}"/>
    <cellStyle name="년_■ 0908_사무직_이동_및_사무직_배치계획(案)-최종_사무직10년단가(연월차수당) 2 3 2 7 5" xfId="27035" xr:uid="{00000000-0005-0000-0000-0000AD690000}"/>
    <cellStyle name="년_■ 0908_사무직_이동_및_사무직_배치계획(案)-최종_사무직10년단가(연월차수당) 2 3 2 8" xfId="27036" xr:uid="{00000000-0005-0000-0000-0000AE690000}"/>
    <cellStyle name="년_■ 0908_사무직_이동_및_사무직_배치계획(案)-최종_사무직10년단가(연월차수당) 2 3 2 9" xfId="27037" xr:uid="{00000000-0005-0000-0000-0000AF690000}"/>
    <cellStyle name="년_■ 0908_사무직_이동_및_사무직_배치계획(案)-최종_사무직10년단가(연월차수당) 2 3 3" xfId="27038" xr:uid="{00000000-0005-0000-0000-0000B0690000}"/>
    <cellStyle name="년_■ 0908_사무직_이동_및_사무직_배치계획(案)-최종_사무직10년단가(연월차수당) 2 3 3 10" xfId="27039" xr:uid="{00000000-0005-0000-0000-0000B1690000}"/>
    <cellStyle name="년_■ 0908_사무직_이동_및_사무직_배치계획(案)-최종_사무직10년단가(연월차수당) 2 3 3 11" xfId="27040" xr:uid="{00000000-0005-0000-0000-0000B2690000}"/>
    <cellStyle name="년_■ 0908_사무직_이동_및_사무직_배치계획(案)-최종_사무직10년단가(연월차수당) 2 3 3 2" xfId="27041" xr:uid="{00000000-0005-0000-0000-0000B3690000}"/>
    <cellStyle name="년_■ 0908_사무직_이동_및_사무직_배치계획(案)-최종_사무직10년단가(연월차수당) 2 3 3 2 2" xfId="27042" xr:uid="{00000000-0005-0000-0000-0000B4690000}"/>
    <cellStyle name="년_■ 0908_사무직_이동_및_사무직_배치계획(案)-최종_사무직10년단가(연월차수당) 2 3 3 2 2 2" xfId="27043" xr:uid="{00000000-0005-0000-0000-0000B5690000}"/>
    <cellStyle name="년_■ 0908_사무직_이동_및_사무직_배치계획(案)-최종_사무직10년단가(연월차수당) 2 3 3 2 2 3" xfId="27044" xr:uid="{00000000-0005-0000-0000-0000B6690000}"/>
    <cellStyle name="년_■ 0908_사무직_이동_및_사무직_배치계획(案)-최종_사무직10년단가(연월차수당) 2 3 3 2 2 4" xfId="27045" xr:uid="{00000000-0005-0000-0000-0000B7690000}"/>
    <cellStyle name="년_■ 0908_사무직_이동_및_사무직_배치계획(案)-최종_사무직10년단가(연월차수당) 2 3 3 2 2 5" xfId="27046" xr:uid="{00000000-0005-0000-0000-0000B8690000}"/>
    <cellStyle name="년_■ 0908_사무직_이동_및_사무직_배치계획(案)-최종_사무직10년단가(연월차수당) 2 3 3 2 3" xfId="27047" xr:uid="{00000000-0005-0000-0000-0000B9690000}"/>
    <cellStyle name="년_■ 0908_사무직_이동_및_사무직_배치계획(案)-최종_사무직10년단가(연월차수당) 2 3 3 2 3 2" xfId="27048" xr:uid="{00000000-0005-0000-0000-0000BA690000}"/>
    <cellStyle name="년_■ 0908_사무직_이동_및_사무직_배치계획(案)-최종_사무직10년단가(연월차수당) 2 3 3 2 3 3" xfId="27049" xr:uid="{00000000-0005-0000-0000-0000BB690000}"/>
    <cellStyle name="년_■ 0908_사무직_이동_및_사무직_배치계획(案)-최종_사무직10년단가(연월차수당) 2 3 3 2 3 4" xfId="27050" xr:uid="{00000000-0005-0000-0000-0000BC690000}"/>
    <cellStyle name="년_■ 0908_사무직_이동_및_사무직_배치계획(案)-최종_사무직10년단가(연월차수당) 2 3 3 2 3 5" xfId="27051" xr:uid="{00000000-0005-0000-0000-0000BD690000}"/>
    <cellStyle name="년_■ 0908_사무직_이동_및_사무직_배치계획(案)-최종_사무직10년단가(연월차수당) 2 3 3 2 4" xfId="27052" xr:uid="{00000000-0005-0000-0000-0000BE690000}"/>
    <cellStyle name="년_■ 0908_사무직_이동_및_사무직_배치계획(案)-최종_사무직10년단가(연월차수당) 2 3 3 2 4 2" xfId="27053" xr:uid="{00000000-0005-0000-0000-0000BF690000}"/>
    <cellStyle name="년_■ 0908_사무직_이동_및_사무직_배치계획(案)-최종_사무직10년단가(연월차수당) 2 3 3 2 4 3" xfId="27054" xr:uid="{00000000-0005-0000-0000-0000C0690000}"/>
    <cellStyle name="년_■ 0908_사무직_이동_및_사무직_배치계획(案)-최종_사무직10년단가(연월차수당) 2 3 3 2 4 4" xfId="27055" xr:uid="{00000000-0005-0000-0000-0000C1690000}"/>
    <cellStyle name="년_■ 0908_사무직_이동_및_사무직_배치계획(案)-최종_사무직10년단가(연월차수당) 2 3 3 2 4 5" xfId="27056" xr:uid="{00000000-0005-0000-0000-0000C2690000}"/>
    <cellStyle name="년_■ 0908_사무직_이동_및_사무직_배치계획(案)-최종_사무직10년단가(연월차수당) 2 3 3 2 5" xfId="27057" xr:uid="{00000000-0005-0000-0000-0000C3690000}"/>
    <cellStyle name="년_■ 0908_사무직_이동_및_사무직_배치계획(案)-최종_사무직10년단가(연월차수당) 2 3 3 2 6" xfId="27058" xr:uid="{00000000-0005-0000-0000-0000C4690000}"/>
    <cellStyle name="년_■ 0908_사무직_이동_및_사무직_배치계획(案)-최종_사무직10년단가(연월차수당) 2 3 3 2 7" xfId="27059" xr:uid="{00000000-0005-0000-0000-0000C5690000}"/>
    <cellStyle name="년_■ 0908_사무직_이동_및_사무직_배치계획(案)-최종_사무직10년단가(연월차수당) 2 3 3 2 8" xfId="27060" xr:uid="{00000000-0005-0000-0000-0000C6690000}"/>
    <cellStyle name="년_■ 0908_사무직_이동_및_사무직_배치계획(案)-최종_사무직10년단가(연월차수당) 2 3 3 3" xfId="27061" xr:uid="{00000000-0005-0000-0000-0000C7690000}"/>
    <cellStyle name="년_■ 0908_사무직_이동_및_사무직_배치계획(案)-최종_사무직10년단가(연월차수당) 2 3 3 3 2" xfId="27062" xr:uid="{00000000-0005-0000-0000-0000C8690000}"/>
    <cellStyle name="년_■ 0908_사무직_이동_및_사무직_배치계획(案)-최종_사무직10년단가(연월차수당) 2 3 3 3 2 2" xfId="27063" xr:uid="{00000000-0005-0000-0000-0000C9690000}"/>
    <cellStyle name="년_■ 0908_사무직_이동_및_사무직_배치계획(案)-최종_사무직10년단가(연월차수당) 2 3 3 3 2 3" xfId="27064" xr:uid="{00000000-0005-0000-0000-0000CA690000}"/>
    <cellStyle name="년_■ 0908_사무직_이동_및_사무직_배치계획(案)-최종_사무직10년단가(연월차수당) 2 3 3 3 2 4" xfId="27065" xr:uid="{00000000-0005-0000-0000-0000CB690000}"/>
    <cellStyle name="년_■ 0908_사무직_이동_및_사무직_배치계획(案)-최종_사무직10년단가(연월차수당) 2 3 3 3 2 5" xfId="27066" xr:uid="{00000000-0005-0000-0000-0000CC690000}"/>
    <cellStyle name="년_■ 0908_사무직_이동_및_사무직_배치계획(案)-최종_사무직10년단가(연월차수당) 2 3 3 3 3" xfId="27067" xr:uid="{00000000-0005-0000-0000-0000CD690000}"/>
    <cellStyle name="년_■ 0908_사무직_이동_및_사무직_배치계획(案)-최종_사무직10년단가(연월차수당) 2 3 3 3 3 2" xfId="27068" xr:uid="{00000000-0005-0000-0000-0000CE690000}"/>
    <cellStyle name="년_■ 0908_사무직_이동_및_사무직_배치계획(案)-최종_사무직10년단가(연월차수당) 2 3 3 3 3 3" xfId="27069" xr:uid="{00000000-0005-0000-0000-0000CF690000}"/>
    <cellStyle name="년_■ 0908_사무직_이동_및_사무직_배치계획(案)-최종_사무직10년단가(연월차수당) 2 3 3 3 3 4" xfId="27070" xr:uid="{00000000-0005-0000-0000-0000D0690000}"/>
    <cellStyle name="년_■ 0908_사무직_이동_및_사무직_배치계획(案)-최종_사무직10년단가(연월차수당) 2 3 3 3 3 5" xfId="27071" xr:uid="{00000000-0005-0000-0000-0000D1690000}"/>
    <cellStyle name="년_■ 0908_사무직_이동_및_사무직_배치계획(案)-최종_사무직10년단가(연월차수당) 2 3 3 3 4" xfId="27072" xr:uid="{00000000-0005-0000-0000-0000D2690000}"/>
    <cellStyle name="년_■ 0908_사무직_이동_및_사무직_배치계획(案)-최종_사무직10년단가(연월차수당) 2 3 3 3 4 2" xfId="27073" xr:uid="{00000000-0005-0000-0000-0000D3690000}"/>
    <cellStyle name="년_■ 0908_사무직_이동_및_사무직_배치계획(案)-최종_사무직10년단가(연월차수당) 2 3 3 3 4 3" xfId="27074" xr:uid="{00000000-0005-0000-0000-0000D4690000}"/>
    <cellStyle name="년_■ 0908_사무직_이동_및_사무직_배치계획(案)-최종_사무직10년단가(연월차수당) 2 3 3 3 4 4" xfId="27075" xr:uid="{00000000-0005-0000-0000-0000D5690000}"/>
    <cellStyle name="년_■ 0908_사무직_이동_및_사무직_배치계획(案)-최종_사무직10년단가(연월차수당) 2 3 3 3 4 5" xfId="27076" xr:uid="{00000000-0005-0000-0000-0000D6690000}"/>
    <cellStyle name="년_■ 0908_사무직_이동_및_사무직_배치계획(案)-최종_사무직10년단가(연월차수당) 2 3 3 3 5" xfId="27077" xr:uid="{00000000-0005-0000-0000-0000D7690000}"/>
    <cellStyle name="년_■ 0908_사무직_이동_및_사무직_배치계획(案)-최종_사무직10년단가(연월차수당) 2 3 3 3 6" xfId="27078" xr:uid="{00000000-0005-0000-0000-0000D8690000}"/>
    <cellStyle name="년_■ 0908_사무직_이동_및_사무직_배치계획(案)-최종_사무직10년단가(연월차수당) 2 3 3 3 7" xfId="27079" xr:uid="{00000000-0005-0000-0000-0000D9690000}"/>
    <cellStyle name="년_■ 0908_사무직_이동_및_사무직_배치계획(案)-최종_사무직10년단가(연월차수당) 2 3 3 3 8" xfId="27080" xr:uid="{00000000-0005-0000-0000-0000DA690000}"/>
    <cellStyle name="년_■ 0908_사무직_이동_및_사무직_배치계획(案)-최종_사무직10년단가(연월차수당) 2 3 3 4" xfId="27081" xr:uid="{00000000-0005-0000-0000-0000DB690000}"/>
    <cellStyle name="년_■ 0908_사무직_이동_및_사무직_배치계획(案)-최종_사무직10년단가(연월차수당) 2 3 3 4 2" xfId="27082" xr:uid="{00000000-0005-0000-0000-0000DC690000}"/>
    <cellStyle name="년_■ 0908_사무직_이동_및_사무직_배치계획(案)-최종_사무직10년단가(연월차수당) 2 3 3 4 2 2" xfId="27083" xr:uid="{00000000-0005-0000-0000-0000DD690000}"/>
    <cellStyle name="년_■ 0908_사무직_이동_및_사무직_배치계획(案)-최종_사무직10년단가(연월차수당) 2 3 3 4 2 3" xfId="27084" xr:uid="{00000000-0005-0000-0000-0000DE690000}"/>
    <cellStyle name="년_■ 0908_사무직_이동_및_사무직_배치계획(案)-최종_사무직10년단가(연월차수당) 2 3 3 4 2 4" xfId="27085" xr:uid="{00000000-0005-0000-0000-0000DF690000}"/>
    <cellStyle name="년_■ 0908_사무직_이동_및_사무직_배치계획(案)-최종_사무직10년단가(연월차수당) 2 3 3 4 2 5" xfId="27086" xr:uid="{00000000-0005-0000-0000-0000E0690000}"/>
    <cellStyle name="년_■ 0908_사무직_이동_및_사무직_배치계획(案)-최종_사무직10년단가(연월차수당) 2 3 3 4 3" xfId="27087" xr:uid="{00000000-0005-0000-0000-0000E1690000}"/>
    <cellStyle name="년_■ 0908_사무직_이동_및_사무직_배치계획(案)-최종_사무직10년단가(연월차수당) 2 3 3 4 3 2" xfId="27088" xr:uid="{00000000-0005-0000-0000-0000E2690000}"/>
    <cellStyle name="년_■ 0908_사무직_이동_및_사무직_배치계획(案)-최종_사무직10년단가(연월차수당) 2 3 3 4 3 3" xfId="27089" xr:uid="{00000000-0005-0000-0000-0000E3690000}"/>
    <cellStyle name="년_■ 0908_사무직_이동_및_사무직_배치계획(案)-최종_사무직10년단가(연월차수당) 2 3 3 4 3 4" xfId="27090" xr:uid="{00000000-0005-0000-0000-0000E4690000}"/>
    <cellStyle name="년_■ 0908_사무직_이동_및_사무직_배치계획(案)-최종_사무직10년단가(연월차수당) 2 3 3 4 3 5" xfId="27091" xr:uid="{00000000-0005-0000-0000-0000E5690000}"/>
    <cellStyle name="년_■ 0908_사무직_이동_및_사무직_배치계획(案)-최종_사무직10년단가(연월차수당) 2 3 3 4 4" xfId="27092" xr:uid="{00000000-0005-0000-0000-0000E6690000}"/>
    <cellStyle name="년_■ 0908_사무직_이동_및_사무직_배치계획(案)-최종_사무직10년단가(연월차수당) 2 3 3 4 4 2" xfId="27093" xr:uid="{00000000-0005-0000-0000-0000E7690000}"/>
    <cellStyle name="년_■ 0908_사무직_이동_및_사무직_배치계획(案)-최종_사무직10년단가(연월차수당) 2 3 3 4 4 3" xfId="27094" xr:uid="{00000000-0005-0000-0000-0000E8690000}"/>
    <cellStyle name="년_■ 0908_사무직_이동_및_사무직_배치계획(案)-최종_사무직10년단가(연월차수당) 2 3 3 4 4 4" xfId="27095" xr:uid="{00000000-0005-0000-0000-0000E9690000}"/>
    <cellStyle name="년_■ 0908_사무직_이동_및_사무직_배치계획(案)-최종_사무직10년단가(연월차수당) 2 3 3 4 4 5" xfId="27096" xr:uid="{00000000-0005-0000-0000-0000EA690000}"/>
    <cellStyle name="년_■ 0908_사무직_이동_및_사무직_배치계획(案)-최종_사무직10년단가(연월차수당) 2 3 3 4 5" xfId="27097" xr:uid="{00000000-0005-0000-0000-0000EB690000}"/>
    <cellStyle name="년_■ 0908_사무직_이동_및_사무직_배치계획(案)-최종_사무직10년단가(연월차수당) 2 3 3 4 6" xfId="27098" xr:uid="{00000000-0005-0000-0000-0000EC690000}"/>
    <cellStyle name="년_■ 0908_사무직_이동_및_사무직_배치계획(案)-최종_사무직10년단가(연월차수당) 2 3 3 4 7" xfId="27099" xr:uid="{00000000-0005-0000-0000-0000ED690000}"/>
    <cellStyle name="년_■ 0908_사무직_이동_및_사무직_배치계획(案)-최종_사무직10년단가(연월차수당) 2 3 3 4 8" xfId="27100" xr:uid="{00000000-0005-0000-0000-0000EE690000}"/>
    <cellStyle name="년_■ 0908_사무직_이동_및_사무직_배치계획(案)-최종_사무직10년단가(연월차수당) 2 3 3 5" xfId="27101" xr:uid="{00000000-0005-0000-0000-0000EF690000}"/>
    <cellStyle name="년_■ 0908_사무직_이동_및_사무직_배치계획(案)-최종_사무직10년단가(연월차수당) 2 3 3 5 2" xfId="27102" xr:uid="{00000000-0005-0000-0000-0000F0690000}"/>
    <cellStyle name="년_■ 0908_사무직_이동_및_사무직_배치계획(案)-최종_사무직10년단가(연월차수당) 2 3 3 5 3" xfId="27103" xr:uid="{00000000-0005-0000-0000-0000F1690000}"/>
    <cellStyle name="년_■ 0908_사무직_이동_및_사무직_배치계획(案)-최종_사무직10년단가(연월차수당) 2 3 3 5 4" xfId="27104" xr:uid="{00000000-0005-0000-0000-0000F2690000}"/>
    <cellStyle name="년_■ 0908_사무직_이동_및_사무직_배치계획(案)-최종_사무직10년단가(연월차수당) 2 3 3 5 5" xfId="27105" xr:uid="{00000000-0005-0000-0000-0000F3690000}"/>
    <cellStyle name="년_■ 0908_사무직_이동_및_사무직_배치계획(案)-최종_사무직10년단가(연월차수당) 2 3 3 6" xfId="27106" xr:uid="{00000000-0005-0000-0000-0000F4690000}"/>
    <cellStyle name="년_■ 0908_사무직_이동_및_사무직_배치계획(案)-최종_사무직10년단가(연월차수당) 2 3 3 6 2" xfId="27107" xr:uid="{00000000-0005-0000-0000-0000F5690000}"/>
    <cellStyle name="년_■ 0908_사무직_이동_및_사무직_배치계획(案)-최종_사무직10년단가(연월차수당) 2 3 3 6 3" xfId="27108" xr:uid="{00000000-0005-0000-0000-0000F6690000}"/>
    <cellStyle name="년_■ 0908_사무직_이동_및_사무직_배치계획(案)-최종_사무직10년단가(연월차수당) 2 3 3 6 4" xfId="27109" xr:uid="{00000000-0005-0000-0000-0000F7690000}"/>
    <cellStyle name="년_■ 0908_사무직_이동_및_사무직_배치계획(案)-최종_사무직10년단가(연월차수당) 2 3 3 6 5" xfId="27110" xr:uid="{00000000-0005-0000-0000-0000F8690000}"/>
    <cellStyle name="년_■ 0908_사무직_이동_및_사무직_배치계획(案)-최종_사무직10년단가(연월차수당) 2 3 3 7" xfId="27111" xr:uid="{00000000-0005-0000-0000-0000F9690000}"/>
    <cellStyle name="년_■ 0908_사무직_이동_및_사무직_배치계획(案)-최종_사무직10년단가(연월차수당) 2 3 3 7 2" xfId="27112" xr:uid="{00000000-0005-0000-0000-0000FA690000}"/>
    <cellStyle name="년_■ 0908_사무직_이동_및_사무직_배치계획(案)-최종_사무직10년단가(연월차수당) 2 3 3 7 3" xfId="27113" xr:uid="{00000000-0005-0000-0000-0000FB690000}"/>
    <cellStyle name="년_■ 0908_사무직_이동_및_사무직_배치계획(案)-최종_사무직10년단가(연월차수당) 2 3 3 7 4" xfId="27114" xr:uid="{00000000-0005-0000-0000-0000FC690000}"/>
    <cellStyle name="년_■ 0908_사무직_이동_및_사무직_배치계획(案)-최종_사무직10년단가(연월차수당) 2 3 3 7 5" xfId="27115" xr:uid="{00000000-0005-0000-0000-0000FD690000}"/>
    <cellStyle name="년_■ 0908_사무직_이동_및_사무직_배치계획(案)-최종_사무직10년단가(연월차수당) 2 3 3 8" xfId="27116" xr:uid="{00000000-0005-0000-0000-0000FE690000}"/>
    <cellStyle name="년_■ 0908_사무직_이동_및_사무직_배치계획(案)-최종_사무직10년단가(연월차수당) 2 3 3 9" xfId="27117" xr:uid="{00000000-0005-0000-0000-0000FF690000}"/>
    <cellStyle name="년_■ 0908_사무직_이동_및_사무직_배치계획(案)-최종_사무직10년단가(연월차수당) 2 3 4" xfId="27118" xr:uid="{00000000-0005-0000-0000-0000006A0000}"/>
    <cellStyle name="년_■ 0908_사무직_이동_및_사무직_배치계획(案)-최종_사무직10년단가(연월차수당) 2 3 4 2" xfId="27119" xr:uid="{00000000-0005-0000-0000-0000016A0000}"/>
    <cellStyle name="년_■ 0908_사무직_이동_및_사무직_배치계획(案)-최종_사무직10년단가(연월차수당) 2 3 4 2 2" xfId="27120" xr:uid="{00000000-0005-0000-0000-0000026A0000}"/>
    <cellStyle name="년_■ 0908_사무직_이동_및_사무직_배치계획(案)-최종_사무직10년단가(연월차수당) 2 3 4 2 3" xfId="27121" xr:uid="{00000000-0005-0000-0000-0000036A0000}"/>
    <cellStyle name="년_■ 0908_사무직_이동_및_사무직_배치계획(案)-최종_사무직10년단가(연월차수당) 2 3 4 2 4" xfId="27122" xr:uid="{00000000-0005-0000-0000-0000046A0000}"/>
    <cellStyle name="년_■ 0908_사무직_이동_및_사무직_배치계획(案)-최종_사무직10년단가(연월차수당) 2 3 4 2 5" xfId="27123" xr:uid="{00000000-0005-0000-0000-0000056A0000}"/>
    <cellStyle name="년_■ 0908_사무직_이동_및_사무직_배치계획(案)-최종_사무직10년단가(연월차수당) 2 3 4 3" xfId="27124" xr:uid="{00000000-0005-0000-0000-0000066A0000}"/>
    <cellStyle name="년_■ 0908_사무직_이동_및_사무직_배치계획(案)-최종_사무직10년단가(연월차수당) 2 3 4 3 2" xfId="27125" xr:uid="{00000000-0005-0000-0000-0000076A0000}"/>
    <cellStyle name="년_■ 0908_사무직_이동_및_사무직_배치계획(案)-최종_사무직10년단가(연월차수당) 2 3 4 3 3" xfId="27126" xr:uid="{00000000-0005-0000-0000-0000086A0000}"/>
    <cellStyle name="년_■ 0908_사무직_이동_및_사무직_배치계획(案)-최종_사무직10년단가(연월차수당) 2 3 4 3 4" xfId="27127" xr:uid="{00000000-0005-0000-0000-0000096A0000}"/>
    <cellStyle name="년_■ 0908_사무직_이동_및_사무직_배치계획(案)-최종_사무직10년단가(연월차수당) 2 3 4 3 5" xfId="27128" xr:uid="{00000000-0005-0000-0000-00000A6A0000}"/>
    <cellStyle name="년_■ 0908_사무직_이동_및_사무직_배치계획(案)-최종_사무직10년단가(연월차수당) 2 3 4 4" xfId="27129" xr:uid="{00000000-0005-0000-0000-00000B6A0000}"/>
    <cellStyle name="년_■ 0908_사무직_이동_및_사무직_배치계획(案)-최종_사무직10년단가(연월차수당) 2 3 4 4 2" xfId="27130" xr:uid="{00000000-0005-0000-0000-00000C6A0000}"/>
    <cellStyle name="년_■ 0908_사무직_이동_및_사무직_배치계획(案)-최종_사무직10년단가(연월차수당) 2 3 4 4 3" xfId="27131" xr:uid="{00000000-0005-0000-0000-00000D6A0000}"/>
    <cellStyle name="년_■ 0908_사무직_이동_및_사무직_배치계획(案)-최종_사무직10년단가(연월차수당) 2 3 4 4 4" xfId="27132" xr:uid="{00000000-0005-0000-0000-00000E6A0000}"/>
    <cellStyle name="년_■ 0908_사무직_이동_및_사무직_배치계획(案)-최종_사무직10년단가(연월차수당) 2 3 4 4 5" xfId="27133" xr:uid="{00000000-0005-0000-0000-00000F6A0000}"/>
    <cellStyle name="년_■ 0908_사무직_이동_및_사무직_배치계획(案)-최종_사무직10년단가(연월차수당) 2 3 4 5" xfId="27134" xr:uid="{00000000-0005-0000-0000-0000106A0000}"/>
    <cellStyle name="년_■ 0908_사무직_이동_및_사무직_배치계획(案)-최종_사무직10년단가(연월차수당) 2 3 4 6" xfId="27135" xr:uid="{00000000-0005-0000-0000-0000116A0000}"/>
    <cellStyle name="년_■ 0908_사무직_이동_및_사무직_배치계획(案)-최종_사무직10년단가(연월차수당) 2 3 4 7" xfId="27136" xr:uid="{00000000-0005-0000-0000-0000126A0000}"/>
    <cellStyle name="년_■ 0908_사무직_이동_및_사무직_배치계획(案)-최종_사무직10년단가(연월차수당) 2 3 4 8" xfId="27137" xr:uid="{00000000-0005-0000-0000-0000136A0000}"/>
    <cellStyle name="년_■ 0908_사무직_이동_및_사무직_배치계획(案)-최종_사무직10년단가(연월차수당) 2 3 5" xfId="27138" xr:uid="{00000000-0005-0000-0000-0000146A0000}"/>
    <cellStyle name="년_■ 0908_사무직_이동_및_사무직_배치계획(案)-최종_사무직10년단가(연월차수당) 2 3 5 2" xfId="27139" xr:uid="{00000000-0005-0000-0000-0000156A0000}"/>
    <cellStyle name="년_■ 0908_사무직_이동_및_사무직_배치계획(案)-최종_사무직10년단가(연월차수당) 2 3 5 2 2" xfId="27140" xr:uid="{00000000-0005-0000-0000-0000166A0000}"/>
    <cellStyle name="년_■ 0908_사무직_이동_및_사무직_배치계획(案)-최종_사무직10년단가(연월차수당) 2 3 5 2 3" xfId="27141" xr:uid="{00000000-0005-0000-0000-0000176A0000}"/>
    <cellStyle name="년_■ 0908_사무직_이동_및_사무직_배치계획(案)-최종_사무직10년단가(연월차수당) 2 3 5 2 4" xfId="27142" xr:uid="{00000000-0005-0000-0000-0000186A0000}"/>
    <cellStyle name="년_■ 0908_사무직_이동_및_사무직_배치계획(案)-최종_사무직10년단가(연월차수당) 2 3 5 2 5" xfId="27143" xr:uid="{00000000-0005-0000-0000-0000196A0000}"/>
    <cellStyle name="년_■ 0908_사무직_이동_및_사무직_배치계획(案)-최종_사무직10년단가(연월차수당) 2 3 5 3" xfId="27144" xr:uid="{00000000-0005-0000-0000-00001A6A0000}"/>
    <cellStyle name="년_■ 0908_사무직_이동_및_사무직_배치계획(案)-최종_사무직10년단가(연월차수당) 2 3 5 3 2" xfId="27145" xr:uid="{00000000-0005-0000-0000-00001B6A0000}"/>
    <cellStyle name="년_■ 0908_사무직_이동_및_사무직_배치계획(案)-최종_사무직10년단가(연월차수당) 2 3 5 3 3" xfId="27146" xr:uid="{00000000-0005-0000-0000-00001C6A0000}"/>
    <cellStyle name="년_■ 0908_사무직_이동_및_사무직_배치계획(案)-최종_사무직10년단가(연월차수당) 2 3 5 3 4" xfId="27147" xr:uid="{00000000-0005-0000-0000-00001D6A0000}"/>
    <cellStyle name="년_■ 0908_사무직_이동_및_사무직_배치계획(案)-최종_사무직10년단가(연월차수당) 2 3 5 3 5" xfId="27148" xr:uid="{00000000-0005-0000-0000-00001E6A0000}"/>
    <cellStyle name="년_■ 0908_사무직_이동_및_사무직_배치계획(案)-최종_사무직10년단가(연월차수당) 2 3 5 4" xfId="27149" xr:uid="{00000000-0005-0000-0000-00001F6A0000}"/>
    <cellStyle name="년_■ 0908_사무직_이동_및_사무직_배치계획(案)-최종_사무직10년단가(연월차수당) 2 3 5 4 2" xfId="27150" xr:uid="{00000000-0005-0000-0000-0000206A0000}"/>
    <cellStyle name="년_■ 0908_사무직_이동_및_사무직_배치계획(案)-최종_사무직10년단가(연월차수당) 2 3 5 4 3" xfId="27151" xr:uid="{00000000-0005-0000-0000-0000216A0000}"/>
    <cellStyle name="년_■ 0908_사무직_이동_및_사무직_배치계획(案)-최종_사무직10년단가(연월차수당) 2 3 5 4 4" xfId="27152" xr:uid="{00000000-0005-0000-0000-0000226A0000}"/>
    <cellStyle name="년_■ 0908_사무직_이동_및_사무직_배치계획(案)-최종_사무직10년단가(연월차수당) 2 3 5 4 5" xfId="27153" xr:uid="{00000000-0005-0000-0000-0000236A0000}"/>
    <cellStyle name="년_■ 0908_사무직_이동_및_사무직_배치계획(案)-최종_사무직10년단가(연월차수당) 2 3 5 5" xfId="27154" xr:uid="{00000000-0005-0000-0000-0000246A0000}"/>
    <cellStyle name="년_■ 0908_사무직_이동_및_사무직_배치계획(案)-최종_사무직10년단가(연월차수당) 2 3 5 6" xfId="27155" xr:uid="{00000000-0005-0000-0000-0000256A0000}"/>
    <cellStyle name="년_■ 0908_사무직_이동_및_사무직_배치계획(案)-최종_사무직10년단가(연월차수당) 2 3 5 7" xfId="27156" xr:uid="{00000000-0005-0000-0000-0000266A0000}"/>
    <cellStyle name="년_■ 0908_사무직_이동_및_사무직_배치계획(案)-최종_사무직10년단가(연월차수당) 2 3 5 8" xfId="27157" xr:uid="{00000000-0005-0000-0000-0000276A0000}"/>
    <cellStyle name="년_■ 0908_사무직_이동_및_사무직_배치계획(案)-최종_사무직10년단가(연월차수당) 2 3 6" xfId="27158" xr:uid="{00000000-0005-0000-0000-0000286A0000}"/>
    <cellStyle name="년_■ 0908_사무직_이동_및_사무직_배치계획(案)-최종_사무직10년단가(연월차수당) 2 3 6 2" xfId="27159" xr:uid="{00000000-0005-0000-0000-0000296A0000}"/>
    <cellStyle name="년_■ 0908_사무직_이동_및_사무직_배치계획(案)-최종_사무직10년단가(연월차수당) 2 3 6 2 2" xfId="27160" xr:uid="{00000000-0005-0000-0000-00002A6A0000}"/>
    <cellStyle name="년_■ 0908_사무직_이동_및_사무직_배치계획(案)-최종_사무직10년단가(연월차수당) 2 3 6 2 3" xfId="27161" xr:uid="{00000000-0005-0000-0000-00002B6A0000}"/>
    <cellStyle name="년_■ 0908_사무직_이동_및_사무직_배치계획(案)-최종_사무직10년단가(연월차수당) 2 3 6 2 4" xfId="27162" xr:uid="{00000000-0005-0000-0000-00002C6A0000}"/>
    <cellStyle name="년_■ 0908_사무직_이동_및_사무직_배치계획(案)-최종_사무직10년단가(연월차수당) 2 3 6 2 5" xfId="27163" xr:uid="{00000000-0005-0000-0000-00002D6A0000}"/>
    <cellStyle name="년_■ 0908_사무직_이동_및_사무직_배치계획(案)-최종_사무직10년단가(연월차수당) 2 3 6 3" xfId="27164" xr:uid="{00000000-0005-0000-0000-00002E6A0000}"/>
    <cellStyle name="년_■ 0908_사무직_이동_및_사무직_배치계획(案)-최종_사무직10년단가(연월차수당) 2 3 6 3 2" xfId="27165" xr:uid="{00000000-0005-0000-0000-00002F6A0000}"/>
    <cellStyle name="년_■ 0908_사무직_이동_및_사무직_배치계획(案)-최종_사무직10년단가(연월차수당) 2 3 6 3 3" xfId="27166" xr:uid="{00000000-0005-0000-0000-0000306A0000}"/>
    <cellStyle name="년_■ 0908_사무직_이동_및_사무직_배치계획(案)-최종_사무직10년단가(연월차수당) 2 3 6 3 4" xfId="27167" xr:uid="{00000000-0005-0000-0000-0000316A0000}"/>
    <cellStyle name="년_■ 0908_사무직_이동_및_사무직_배치계획(案)-최종_사무직10년단가(연월차수당) 2 3 6 3 5" xfId="27168" xr:uid="{00000000-0005-0000-0000-0000326A0000}"/>
    <cellStyle name="년_■ 0908_사무직_이동_및_사무직_배치계획(案)-최종_사무직10년단가(연월차수당) 2 3 6 4" xfId="27169" xr:uid="{00000000-0005-0000-0000-0000336A0000}"/>
    <cellStyle name="년_■ 0908_사무직_이동_및_사무직_배치계획(案)-최종_사무직10년단가(연월차수당) 2 3 6 4 2" xfId="27170" xr:uid="{00000000-0005-0000-0000-0000346A0000}"/>
    <cellStyle name="년_■ 0908_사무직_이동_및_사무직_배치계획(案)-최종_사무직10년단가(연월차수당) 2 3 6 4 3" xfId="27171" xr:uid="{00000000-0005-0000-0000-0000356A0000}"/>
    <cellStyle name="년_■ 0908_사무직_이동_및_사무직_배치계획(案)-최종_사무직10년단가(연월차수당) 2 3 6 4 4" xfId="27172" xr:uid="{00000000-0005-0000-0000-0000366A0000}"/>
    <cellStyle name="년_■ 0908_사무직_이동_및_사무직_배치계획(案)-최종_사무직10년단가(연월차수당) 2 3 6 4 5" xfId="27173" xr:uid="{00000000-0005-0000-0000-0000376A0000}"/>
    <cellStyle name="년_■ 0908_사무직_이동_및_사무직_배치계획(案)-최종_사무직10년단가(연월차수당) 2 3 6 5" xfId="27174" xr:uid="{00000000-0005-0000-0000-0000386A0000}"/>
    <cellStyle name="년_■ 0908_사무직_이동_및_사무직_배치계획(案)-최종_사무직10년단가(연월차수당) 2 3 6 6" xfId="27175" xr:uid="{00000000-0005-0000-0000-0000396A0000}"/>
    <cellStyle name="년_■ 0908_사무직_이동_및_사무직_배치계획(案)-최종_사무직10년단가(연월차수당) 2 3 6 7" xfId="27176" xr:uid="{00000000-0005-0000-0000-00003A6A0000}"/>
    <cellStyle name="년_■ 0908_사무직_이동_및_사무직_배치계획(案)-최종_사무직10년단가(연월차수당) 2 3 6 8" xfId="27177" xr:uid="{00000000-0005-0000-0000-00003B6A0000}"/>
    <cellStyle name="년_■ 0908_사무직_이동_및_사무직_배치계획(案)-최종_사무직10년단가(연월차수당) 2 3 7" xfId="27178" xr:uid="{00000000-0005-0000-0000-00003C6A0000}"/>
    <cellStyle name="년_■ 0908_사무직_이동_및_사무직_배치계획(案)-최종_사무직10년단가(연월차수당) 2 3 7 2" xfId="27179" xr:uid="{00000000-0005-0000-0000-00003D6A0000}"/>
    <cellStyle name="년_■ 0908_사무직_이동_및_사무직_배치계획(案)-최종_사무직10년단가(연월차수당) 2 3 7 3" xfId="27180" xr:uid="{00000000-0005-0000-0000-00003E6A0000}"/>
    <cellStyle name="년_■ 0908_사무직_이동_및_사무직_배치계획(案)-최종_사무직10년단가(연월차수당) 2 3 7 4" xfId="27181" xr:uid="{00000000-0005-0000-0000-00003F6A0000}"/>
    <cellStyle name="년_■ 0908_사무직_이동_및_사무직_배치계획(案)-최종_사무직10년단가(연월차수당) 2 3 7 5" xfId="27182" xr:uid="{00000000-0005-0000-0000-0000406A0000}"/>
    <cellStyle name="년_■ 0908_사무직_이동_및_사무직_배치계획(案)-최종_사무직10년단가(연월차수당) 2 3 8" xfId="27183" xr:uid="{00000000-0005-0000-0000-0000416A0000}"/>
    <cellStyle name="년_■ 0908_사무직_이동_및_사무직_배치계획(案)-최종_사무직10년단가(연월차수당) 2 3 8 2" xfId="27184" xr:uid="{00000000-0005-0000-0000-0000426A0000}"/>
    <cellStyle name="년_■ 0908_사무직_이동_및_사무직_배치계획(案)-최종_사무직10년단가(연월차수당) 2 3 8 3" xfId="27185" xr:uid="{00000000-0005-0000-0000-0000436A0000}"/>
    <cellStyle name="년_■ 0908_사무직_이동_및_사무직_배치계획(案)-최종_사무직10년단가(연월차수당) 2 3 8 4" xfId="27186" xr:uid="{00000000-0005-0000-0000-0000446A0000}"/>
    <cellStyle name="년_■ 0908_사무직_이동_및_사무직_배치계획(案)-최종_사무직10년단가(연월차수당) 2 3 8 5" xfId="27187" xr:uid="{00000000-0005-0000-0000-0000456A0000}"/>
    <cellStyle name="년_■ 0908_사무직_이동_및_사무직_배치계획(案)-최종_사무직10년단가(연월차수당) 2 3 9" xfId="27188" xr:uid="{00000000-0005-0000-0000-0000466A0000}"/>
    <cellStyle name="년_■ 0908_사무직_이동_및_사무직_배치계획(案)-최종_사무직10년단가(연월차수당) 2 3 9 2" xfId="27189" xr:uid="{00000000-0005-0000-0000-0000476A0000}"/>
    <cellStyle name="년_■ 0908_사무직_이동_및_사무직_배치계획(案)-최종_사무직10년단가(연월차수당) 2 3 9 3" xfId="27190" xr:uid="{00000000-0005-0000-0000-0000486A0000}"/>
    <cellStyle name="년_■ 0908_사무직_이동_및_사무직_배치계획(案)-최종_사무직10년단가(연월차수당) 2 3 9 4" xfId="27191" xr:uid="{00000000-0005-0000-0000-0000496A0000}"/>
    <cellStyle name="년_■ 0908_사무직_이동_및_사무직_배치계획(案)-최종_사무직10년단가(연월차수당) 2 3 9 5" xfId="27192" xr:uid="{00000000-0005-0000-0000-00004A6A0000}"/>
    <cellStyle name="년_■ 0908_사무직_이동_및_사무직_배치계획(案)-최종_사무직10년단가(연월차수당) 2 4" xfId="27193" xr:uid="{00000000-0005-0000-0000-00004B6A0000}"/>
    <cellStyle name="년_■ 0908_사무직_이동_및_사무직_배치계획(案)-최종_사무직10년단가(연월차수당) 2 4 10" xfId="27194" xr:uid="{00000000-0005-0000-0000-00004C6A0000}"/>
    <cellStyle name="년_■ 0908_사무직_이동_및_사무직_배치계획(案)-최종_사무직10년단가(연월차수당) 2 4 11" xfId="27195" xr:uid="{00000000-0005-0000-0000-00004D6A0000}"/>
    <cellStyle name="년_■ 0908_사무직_이동_및_사무직_배치계획(案)-최종_사무직10년단가(연월차수당) 2 4 2" xfId="27196" xr:uid="{00000000-0005-0000-0000-00004E6A0000}"/>
    <cellStyle name="년_■ 0908_사무직_이동_및_사무직_배치계획(案)-최종_사무직10년단가(연월차수당) 2 4 2 2" xfId="27197" xr:uid="{00000000-0005-0000-0000-00004F6A0000}"/>
    <cellStyle name="년_■ 0908_사무직_이동_및_사무직_배치계획(案)-최종_사무직10년단가(연월차수당) 2 4 2 2 2" xfId="27198" xr:uid="{00000000-0005-0000-0000-0000506A0000}"/>
    <cellStyle name="년_■ 0908_사무직_이동_및_사무직_배치계획(案)-최종_사무직10년단가(연월차수당) 2 4 2 2 3" xfId="27199" xr:uid="{00000000-0005-0000-0000-0000516A0000}"/>
    <cellStyle name="년_■ 0908_사무직_이동_및_사무직_배치계획(案)-최종_사무직10년단가(연월차수당) 2 4 2 2 4" xfId="27200" xr:uid="{00000000-0005-0000-0000-0000526A0000}"/>
    <cellStyle name="년_■ 0908_사무직_이동_및_사무직_배치계획(案)-최종_사무직10년단가(연월차수당) 2 4 2 2 5" xfId="27201" xr:uid="{00000000-0005-0000-0000-0000536A0000}"/>
    <cellStyle name="년_■ 0908_사무직_이동_및_사무직_배치계획(案)-최종_사무직10년단가(연월차수당) 2 4 2 3" xfId="27202" xr:uid="{00000000-0005-0000-0000-0000546A0000}"/>
    <cellStyle name="년_■ 0908_사무직_이동_및_사무직_배치계획(案)-최종_사무직10년단가(연월차수당) 2 4 2 3 2" xfId="27203" xr:uid="{00000000-0005-0000-0000-0000556A0000}"/>
    <cellStyle name="년_■ 0908_사무직_이동_및_사무직_배치계획(案)-최종_사무직10년단가(연월차수당) 2 4 2 3 3" xfId="27204" xr:uid="{00000000-0005-0000-0000-0000566A0000}"/>
    <cellStyle name="년_■ 0908_사무직_이동_및_사무직_배치계획(案)-최종_사무직10년단가(연월차수당) 2 4 2 3 4" xfId="27205" xr:uid="{00000000-0005-0000-0000-0000576A0000}"/>
    <cellStyle name="년_■ 0908_사무직_이동_및_사무직_배치계획(案)-최종_사무직10년단가(연월차수당) 2 4 2 3 5" xfId="27206" xr:uid="{00000000-0005-0000-0000-0000586A0000}"/>
    <cellStyle name="년_■ 0908_사무직_이동_및_사무직_배치계획(案)-최종_사무직10년단가(연월차수당) 2 4 2 4" xfId="27207" xr:uid="{00000000-0005-0000-0000-0000596A0000}"/>
    <cellStyle name="년_■ 0908_사무직_이동_및_사무직_배치계획(案)-최종_사무직10년단가(연월차수당) 2 4 2 4 2" xfId="27208" xr:uid="{00000000-0005-0000-0000-00005A6A0000}"/>
    <cellStyle name="년_■ 0908_사무직_이동_및_사무직_배치계획(案)-최종_사무직10년단가(연월차수당) 2 4 2 4 3" xfId="27209" xr:uid="{00000000-0005-0000-0000-00005B6A0000}"/>
    <cellStyle name="년_■ 0908_사무직_이동_및_사무직_배치계획(案)-최종_사무직10년단가(연월차수당) 2 4 2 4 4" xfId="27210" xr:uid="{00000000-0005-0000-0000-00005C6A0000}"/>
    <cellStyle name="년_■ 0908_사무직_이동_및_사무직_배치계획(案)-최종_사무직10년단가(연월차수당) 2 4 2 4 5" xfId="27211" xr:uid="{00000000-0005-0000-0000-00005D6A0000}"/>
    <cellStyle name="년_■ 0908_사무직_이동_및_사무직_배치계획(案)-최종_사무직10년단가(연월차수당) 2 4 2 5" xfId="27212" xr:uid="{00000000-0005-0000-0000-00005E6A0000}"/>
    <cellStyle name="년_■ 0908_사무직_이동_및_사무직_배치계획(案)-최종_사무직10년단가(연월차수당) 2 4 2 6" xfId="27213" xr:uid="{00000000-0005-0000-0000-00005F6A0000}"/>
    <cellStyle name="년_■ 0908_사무직_이동_및_사무직_배치계획(案)-최종_사무직10년단가(연월차수당) 2 4 2 7" xfId="27214" xr:uid="{00000000-0005-0000-0000-0000606A0000}"/>
    <cellStyle name="년_■ 0908_사무직_이동_및_사무직_배치계획(案)-최종_사무직10년단가(연월차수당) 2 4 2 8" xfId="27215" xr:uid="{00000000-0005-0000-0000-0000616A0000}"/>
    <cellStyle name="년_■ 0908_사무직_이동_및_사무직_배치계획(案)-최종_사무직10년단가(연월차수당) 2 4 3" xfId="27216" xr:uid="{00000000-0005-0000-0000-0000626A0000}"/>
    <cellStyle name="년_■ 0908_사무직_이동_및_사무직_배치계획(案)-최종_사무직10년단가(연월차수당) 2 4 3 2" xfId="27217" xr:uid="{00000000-0005-0000-0000-0000636A0000}"/>
    <cellStyle name="년_■ 0908_사무직_이동_및_사무직_배치계획(案)-최종_사무직10년단가(연월차수당) 2 4 3 2 2" xfId="27218" xr:uid="{00000000-0005-0000-0000-0000646A0000}"/>
    <cellStyle name="년_■ 0908_사무직_이동_및_사무직_배치계획(案)-최종_사무직10년단가(연월차수당) 2 4 3 2 3" xfId="27219" xr:uid="{00000000-0005-0000-0000-0000656A0000}"/>
    <cellStyle name="년_■ 0908_사무직_이동_및_사무직_배치계획(案)-최종_사무직10년단가(연월차수당) 2 4 3 2 4" xfId="27220" xr:uid="{00000000-0005-0000-0000-0000666A0000}"/>
    <cellStyle name="년_■ 0908_사무직_이동_및_사무직_배치계획(案)-최종_사무직10년단가(연월차수당) 2 4 3 2 5" xfId="27221" xr:uid="{00000000-0005-0000-0000-0000676A0000}"/>
    <cellStyle name="년_■ 0908_사무직_이동_및_사무직_배치계획(案)-최종_사무직10년단가(연월차수당) 2 4 3 3" xfId="27222" xr:uid="{00000000-0005-0000-0000-0000686A0000}"/>
    <cellStyle name="년_■ 0908_사무직_이동_및_사무직_배치계획(案)-최종_사무직10년단가(연월차수당) 2 4 3 3 2" xfId="27223" xr:uid="{00000000-0005-0000-0000-0000696A0000}"/>
    <cellStyle name="년_■ 0908_사무직_이동_및_사무직_배치계획(案)-최종_사무직10년단가(연월차수당) 2 4 3 3 3" xfId="27224" xr:uid="{00000000-0005-0000-0000-00006A6A0000}"/>
    <cellStyle name="년_■ 0908_사무직_이동_및_사무직_배치계획(案)-최종_사무직10년단가(연월차수당) 2 4 3 3 4" xfId="27225" xr:uid="{00000000-0005-0000-0000-00006B6A0000}"/>
    <cellStyle name="년_■ 0908_사무직_이동_및_사무직_배치계획(案)-최종_사무직10년단가(연월차수당) 2 4 3 3 5" xfId="27226" xr:uid="{00000000-0005-0000-0000-00006C6A0000}"/>
    <cellStyle name="년_■ 0908_사무직_이동_및_사무직_배치계획(案)-최종_사무직10년단가(연월차수당) 2 4 3 4" xfId="27227" xr:uid="{00000000-0005-0000-0000-00006D6A0000}"/>
    <cellStyle name="년_■ 0908_사무직_이동_및_사무직_배치계획(案)-최종_사무직10년단가(연월차수당) 2 4 3 4 2" xfId="27228" xr:uid="{00000000-0005-0000-0000-00006E6A0000}"/>
    <cellStyle name="년_■ 0908_사무직_이동_및_사무직_배치계획(案)-최종_사무직10년단가(연월차수당) 2 4 3 4 3" xfId="27229" xr:uid="{00000000-0005-0000-0000-00006F6A0000}"/>
    <cellStyle name="년_■ 0908_사무직_이동_및_사무직_배치계획(案)-최종_사무직10년단가(연월차수당) 2 4 3 4 4" xfId="27230" xr:uid="{00000000-0005-0000-0000-0000706A0000}"/>
    <cellStyle name="년_■ 0908_사무직_이동_및_사무직_배치계획(案)-최종_사무직10년단가(연월차수당) 2 4 3 4 5" xfId="27231" xr:uid="{00000000-0005-0000-0000-0000716A0000}"/>
    <cellStyle name="년_■ 0908_사무직_이동_및_사무직_배치계획(案)-최종_사무직10년단가(연월차수당) 2 4 3 5" xfId="27232" xr:uid="{00000000-0005-0000-0000-0000726A0000}"/>
    <cellStyle name="년_■ 0908_사무직_이동_및_사무직_배치계획(案)-최종_사무직10년단가(연월차수당) 2 4 3 6" xfId="27233" xr:uid="{00000000-0005-0000-0000-0000736A0000}"/>
    <cellStyle name="년_■ 0908_사무직_이동_및_사무직_배치계획(案)-최종_사무직10년단가(연월차수당) 2 4 3 7" xfId="27234" xr:uid="{00000000-0005-0000-0000-0000746A0000}"/>
    <cellStyle name="년_■ 0908_사무직_이동_및_사무직_배치계획(案)-최종_사무직10년단가(연월차수당) 2 4 3 8" xfId="27235" xr:uid="{00000000-0005-0000-0000-0000756A0000}"/>
    <cellStyle name="년_■ 0908_사무직_이동_및_사무직_배치계획(案)-최종_사무직10년단가(연월차수당) 2 4 4" xfId="27236" xr:uid="{00000000-0005-0000-0000-0000766A0000}"/>
    <cellStyle name="년_■ 0908_사무직_이동_및_사무직_배치계획(案)-최종_사무직10년단가(연월차수당) 2 4 4 2" xfId="27237" xr:uid="{00000000-0005-0000-0000-0000776A0000}"/>
    <cellStyle name="년_■ 0908_사무직_이동_및_사무직_배치계획(案)-최종_사무직10년단가(연월차수당) 2 4 4 2 2" xfId="27238" xr:uid="{00000000-0005-0000-0000-0000786A0000}"/>
    <cellStyle name="년_■ 0908_사무직_이동_및_사무직_배치계획(案)-최종_사무직10년단가(연월차수당) 2 4 4 2 3" xfId="27239" xr:uid="{00000000-0005-0000-0000-0000796A0000}"/>
    <cellStyle name="년_■ 0908_사무직_이동_및_사무직_배치계획(案)-최종_사무직10년단가(연월차수당) 2 4 4 2 4" xfId="27240" xr:uid="{00000000-0005-0000-0000-00007A6A0000}"/>
    <cellStyle name="년_■ 0908_사무직_이동_및_사무직_배치계획(案)-최종_사무직10년단가(연월차수당) 2 4 4 2 5" xfId="27241" xr:uid="{00000000-0005-0000-0000-00007B6A0000}"/>
    <cellStyle name="년_■ 0908_사무직_이동_및_사무직_배치계획(案)-최종_사무직10년단가(연월차수당) 2 4 4 3" xfId="27242" xr:uid="{00000000-0005-0000-0000-00007C6A0000}"/>
    <cellStyle name="년_■ 0908_사무직_이동_및_사무직_배치계획(案)-최종_사무직10년단가(연월차수당) 2 4 4 3 2" xfId="27243" xr:uid="{00000000-0005-0000-0000-00007D6A0000}"/>
    <cellStyle name="년_■ 0908_사무직_이동_및_사무직_배치계획(案)-최종_사무직10년단가(연월차수당) 2 4 4 3 3" xfId="27244" xr:uid="{00000000-0005-0000-0000-00007E6A0000}"/>
    <cellStyle name="년_■ 0908_사무직_이동_및_사무직_배치계획(案)-최종_사무직10년단가(연월차수당) 2 4 4 3 4" xfId="27245" xr:uid="{00000000-0005-0000-0000-00007F6A0000}"/>
    <cellStyle name="년_■ 0908_사무직_이동_및_사무직_배치계획(案)-최종_사무직10년단가(연월차수당) 2 4 4 3 5" xfId="27246" xr:uid="{00000000-0005-0000-0000-0000806A0000}"/>
    <cellStyle name="년_■ 0908_사무직_이동_및_사무직_배치계획(案)-최종_사무직10년단가(연월차수당) 2 4 4 4" xfId="27247" xr:uid="{00000000-0005-0000-0000-0000816A0000}"/>
    <cellStyle name="년_■ 0908_사무직_이동_및_사무직_배치계획(案)-최종_사무직10년단가(연월차수당) 2 4 4 4 2" xfId="27248" xr:uid="{00000000-0005-0000-0000-0000826A0000}"/>
    <cellStyle name="년_■ 0908_사무직_이동_및_사무직_배치계획(案)-최종_사무직10년단가(연월차수당) 2 4 4 4 3" xfId="27249" xr:uid="{00000000-0005-0000-0000-0000836A0000}"/>
    <cellStyle name="년_■ 0908_사무직_이동_및_사무직_배치계획(案)-최종_사무직10년단가(연월차수당) 2 4 4 4 4" xfId="27250" xr:uid="{00000000-0005-0000-0000-0000846A0000}"/>
    <cellStyle name="년_■ 0908_사무직_이동_및_사무직_배치계획(案)-최종_사무직10년단가(연월차수당) 2 4 4 4 5" xfId="27251" xr:uid="{00000000-0005-0000-0000-0000856A0000}"/>
    <cellStyle name="년_■ 0908_사무직_이동_및_사무직_배치계획(案)-최종_사무직10년단가(연월차수당) 2 4 4 5" xfId="27252" xr:uid="{00000000-0005-0000-0000-0000866A0000}"/>
    <cellStyle name="년_■ 0908_사무직_이동_및_사무직_배치계획(案)-최종_사무직10년단가(연월차수당) 2 4 4 6" xfId="27253" xr:uid="{00000000-0005-0000-0000-0000876A0000}"/>
    <cellStyle name="년_■ 0908_사무직_이동_및_사무직_배치계획(案)-최종_사무직10년단가(연월차수당) 2 4 4 7" xfId="27254" xr:uid="{00000000-0005-0000-0000-0000886A0000}"/>
    <cellStyle name="년_■ 0908_사무직_이동_및_사무직_배치계획(案)-최종_사무직10년단가(연월차수당) 2 4 4 8" xfId="27255" xr:uid="{00000000-0005-0000-0000-0000896A0000}"/>
    <cellStyle name="년_■ 0908_사무직_이동_및_사무직_배치계획(案)-최종_사무직10년단가(연월차수당) 2 4 5" xfId="27256" xr:uid="{00000000-0005-0000-0000-00008A6A0000}"/>
    <cellStyle name="년_■ 0908_사무직_이동_및_사무직_배치계획(案)-최종_사무직10년단가(연월차수당) 2 4 5 2" xfId="27257" xr:uid="{00000000-0005-0000-0000-00008B6A0000}"/>
    <cellStyle name="년_■ 0908_사무직_이동_및_사무직_배치계획(案)-최종_사무직10년단가(연월차수당) 2 4 5 3" xfId="27258" xr:uid="{00000000-0005-0000-0000-00008C6A0000}"/>
    <cellStyle name="년_■ 0908_사무직_이동_및_사무직_배치계획(案)-최종_사무직10년단가(연월차수당) 2 4 5 4" xfId="27259" xr:uid="{00000000-0005-0000-0000-00008D6A0000}"/>
    <cellStyle name="년_■ 0908_사무직_이동_및_사무직_배치계획(案)-최종_사무직10년단가(연월차수당) 2 4 5 5" xfId="27260" xr:uid="{00000000-0005-0000-0000-00008E6A0000}"/>
    <cellStyle name="년_■ 0908_사무직_이동_및_사무직_배치계획(案)-최종_사무직10년단가(연월차수당) 2 4 6" xfId="27261" xr:uid="{00000000-0005-0000-0000-00008F6A0000}"/>
    <cellStyle name="년_■ 0908_사무직_이동_및_사무직_배치계획(案)-최종_사무직10년단가(연월차수당) 2 4 6 2" xfId="27262" xr:uid="{00000000-0005-0000-0000-0000906A0000}"/>
    <cellStyle name="년_■ 0908_사무직_이동_및_사무직_배치계획(案)-최종_사무직10년단가(연월차수당) 2 4 6 3" xfId="27263" xr:uid="{00000000-0005-0000-0000-0000916A0000}"/>
    <cellStyle name="년_■ 0908_사무직_이동_및_사무직_배치계획(案)-최종_사무직10년단가(연월차수당) 2 4 6 4" xfId="27264" xr:uid="{00000000-0005-0000-0000-0000926A0000}"/>
    <cellStyle name="년_■ 0908_사무직_이동_및_사무직_배치계획(案)-최종_사무직10년단가(연월차수당) 2 4 6 5" xfId="27265" xr:uid="{00000000-0005-0000-0000-0000936A0000}"/>
    <cellStyle name="년_■ 0908_사무직_이동_및_사무직_배치계획(案)-최종_사무직10년단가(연월차수당) 2 4 7" xfId="27266" xr:uid="{00000000-0005-0000-0000-0000946A0000}"/>
    <cellStyle name="년_■ 0908_사무직_이동_및_사무직_배치계획(案)-최종_사무직10년단가(연월차수당) 2 4 7 2" xfId="27267" xr:uid="{00000000-0005-0000-0000-0000956A0000}"/>
    <cellStyle name="년_■ 0908_사무직_이동_및_사무직_배치계획(案)-최종_사무직10년단가(연월차수당) 2 4 7 3" xfId="27268" xr:uid="{00000000-0005-0000-0000-0000966A0000}"/>
    <cellStyle name="년_■ 0908_사무직_이동_및_사무직_배치계획(案)-최종_사무직10년단가(연월차수당) 2 4 7 4" xfId="27269" xr:uid="{00000000-0005-0000-0000-0000976A0000}"/>
    <cellStyle name="년_■ 0908_사무직_이동_및_사무직_배치계획(案)-최종_사무직10년단가(연월차수당) 2 4 7 5" xfId="27270" xr:uid="{00000000-0005-0000-0000-0000986A0000}"/>
    <cellStyle name="년_■ 0908_사무직_이동_및_사무직_배치계획(案)-최종_사무직10년단가(연월차수당) 2 4 8" xfId="27271" xr:uid="{00000000-0005-0000-0000-0000996A0000}"/>
    <cellStyle name="년_■ 0908_사무직_이동_및_사무직_배치계획(案)-최종_사무직10년단가(연월차수당) 2 4 9" xfId="27272" xr:uid="{00000000-0005-0000-0000-00009A6A0000}"/>
    <cellStyle name="년_■ 0908_사무직_이동_및_사무직_배치계획(案)-최종_사무직10년단가(연월차수당) 2 5" xfId="27273" xr:uid="{00000000-0005-0000-0000-00009B6A0000}"/>
    <cellStyle name="년_■ 0908_사무직_이동_및_사무직_배치계획(案)-최종_사무직10년단가(연월차수당) 2 5 10" xfId="27274" xr:uid="{00000000-0005-0000-0000-00009C6A0000}"/>
    <cellStyle name="년_■ 0908_사무직_이동_및_사무직_배치계획(案)-최종_사무직10년단가(연월차수당) 2 5 11" xfId="27275" xr:uid="{00000000-0005-0000-0000-00009D6A0000}"/>
    <cellStyle name="년_■ 0908_사무직_이동_및_사무직_배치계획(案)-최종_사무직10년단가(연월차수당) 2 5 2" xfId="27276" xr:uid="{00000000-0005-0000-0000-00009E6A0000}"/>
    <cellStyle name="년_■ 0908_사무직_이동_및_사무직_배치계획(案)-최종_사무직10년단가(연월차수당) 2 5 2 2" xfId="27277" xr:uid="{00000000-0005-0000-0000-00009F6A0000}"/>
    <cellStyle name="년_■ 0908_사무직_이동_및_사무직_배치계획(案)-최종_사무직10년단가(연월차수당) 2 5 2 2 2" xfId="27278" xr:uid="{00000000-0005-0000-0000-0000A06A0000}"/>
    <cellStyle name="년_■ 0908_사무직_이동_및_사무직_배치계획(案)-최종_사무직10년단가(연월차수당) 2 5 2 2 3" xfId="27279" xr:uid="{00000000-0005-0000-0000-0000A16A0000}"/>
    <cellStyle name="년_■ 0908_사무직_이동_및_사무직_배치계획(案)-최종_사무직10년단가(연월차수당) 2 5 2 2 4" xfId="27280" xr:uid="{00000000-0005-0000-0000-0000A26A0000}"/>
    <cellStyle name="년_■ 0908_사무직_이동_및_사무직_배치계획(案)-최종_사무직10년단가(연월차수당) 2 5 2 2 5" xfId="27281" xr:uid="{00000000-0005-0000-0000-0000A36A0000}"/>
    <cellStyle name="년_■ 0908_사무직_이동_및_사무직_배치계획(案)-최종_사무직10년단가(연월차수당) 2 5 2 3" xfId="27282" xr:uid="{00000000-0005-0000-0000-0000A46A0000}"/>
    <cellStyle name="년_■ 0908_사무직_이동_및_사무직_배치계획(案)-최종_사무직10년단가(연월차수당) 2 5 2 3 2" xfId="27283" xr:uid="{00000000-0005-0000-0000-0000A56A0000}"/>
    <cellStyle name="년_■ 0908_사무직_이동_및_사무직_배치계획(案)-최종_사무직10년단가(연월차수당) 2 5 2 3 3" xfId="27284" xr:uid="{00000000-0005-0000-0000-0000A66A0000}"/>
    <cellStyle name="년_■ 0908_사무직_이동_및_사무직_배치계획(案)-최종_사무직10년단가(연월차수당) 2 5 2 3 4" xfId="27285" xr:uid="{00000000-0005-0000-0000-0000A76A0000}"/>
    <cellStyle name="년_■ 0908_사무직_이동_및_사무직_배치계획(案)-최종_사무직10년단가(연월차수당) 2 5 2 3 5" xfId="27286" xr:uid="{00000000-0005-0000-0000-0000A86A0000}"/>
    <cellStyle name="년_■ 0908_사무직_이동_및_사무직_배치계획(案)-최종_사무직10년단가(연월차수당) 2 5 2 4" xfId="27287" xr:uid="{00000000-0005-0000-0000-0000A96A0000}"/>
    <cellStyle name="년_■ 0908_사무직_이동_및_사무직_배치계획(案)-최종_사무직10년단가(연월차수당) 2 5 2 4 2" xfId="27288" xr:uid="{00000000-0005-0000-0000-0000AA6A0000}"/>
    <cellStyle name="년_■ 0908_사무직_이동_및_사무직_배치계획(案)-최종_사무직10년단가(연월차수당) 2 5 2 4 3" xfId="27289" xr:uid="{00000000-0005-0000-0000-0000AB6A0000}"/>
    <cellStyle name="년_■ 0908_사무직_이동_및_사무직_배치계획(案)-최종_사무직10년단가(연월차수당) 2 5 2 4 4" xfId="27290" xr:uid="{00000000-0005-0000-0000-0000AC6A0000}"/>
    <cellStyle name="년_■ 0908_사무직_이동_및_사무직_배치계획(案)-최종_사무직10년단가(연월차수당) 2 5 2 4 5" xfId="27291" xr:uid="{00000000-0005-0000-0000-0000AD6A0000}"/>
    <cellStyle name="년_■ 0908_사무직_이동_및_사무직_배치계획(案)-최종_사무직10년단가(연월차수당) 2 5 2 5" xfId="27292" xr:uid="{00000000-0005-0000-0000-0000AE6A0000}"/>
    <cellStyle name="년_■ 0908_사무직_이동_및_사무직_배치계획(案)-최종_사무직10년단가(연월차수당) 2 5 2 6" xfId="27293" xr:uid="{00000000-0005-0000-0000-0000AF6A0000}"/>
    <cellStyle name="년_■ 0908_사무직_이동_및_사무직_배치계획(案)-최종_사무직10년단가(연월차수당) 2 5 2 7" xfId="27294" xr:uid="{00000000-0005-0000-0000-0000B06A0000}"/>
    <cellStyle name="년_■ 0908_사무직_이동_및_사무직_배치계획(案)-최종_사무직10년단가(연월차수당) 2 5 2 8" xfId="27295" xr:uid="{00000000-0005-0000-0000-0000B16A0000}"/>
    <cellStyle name="년_■ 0908_사무직_이동_및_사무직_배치계획(案)-최종_사무직10년단가(연월차수당) 2 5 3" xfId="27296" xr:uid="{00000000-0005-0000-0000-0000B26A0000}"/>
    <cellStyle name="년_■ 0908_사무직_이동_및_사무직_배치계획(案)-최종_사무직10년단가(연월차수당) 2 5 3 2" xfId="27297" xr:uid="{00000000-0005-0000-0000-0000B36A0000}"/>
    <cellStyle name="년_■ 0908_사무직_이동_및_사무직_배치계획(案)-최종_사무직10년단가(연월차수당) 2 5 3 2 2" xfId="27298" xr:uid="{00000000-0005-0000-0000-0000B46A0000}"/>
    <cellStyle name="년_■ 0908_사무직_이동_및_사무직_배치계획(案)-최종_사무직10년단가(연월차수당) 2 5 3 2 3" xfId="27299" xr:uid="{00000000-0005-0000-0000-0000B56A0000}"/>
    <cellStyle name="년_■ 0908_사무직_이동_및_사무직_배치계획(案)-최종_사무직10년단가(연월차수당) 2 5 3 2 4" xfId="27300" xr:uid="{00000000-0005-0000-0000-0000B66A0000}"/>
    <cellStyle name="년_■ 0908_사무직_이동_및_사무직_배치계획(案)-최종_사무직10년단가(연월차수당) 2 5 3 2 5" xfId="27301" xr:uid="{00000000-0005-0000-0000-0000B76A0000}"/>
    <cellStyle name="년_■ 0908_사무직_이동_및_사무직_배치계획(案)-최종_사무직10년단가(연월차수당) 2 5 3 3" xfId="27302" xr:uid="{00000000-0005-0000-0000-0000B86A0000}"/>
    <cellStyle name="년_■ 0908_사무직_이동_및_사무직_배치계획(案)-최종_사무직10년단가(연월차수당) 2 5 3 3 2" xfId="27303" xr:uid="{00000000-0005-0000-0000-0000B96A0000}"/>
    <cellStyle name="년_■ 0908_사무직_이동_및_사무직_배치계획(案)-최종_사무직10년단가(연월차수당) 2 5 3 3 3" xfId="27304" xr:uid="{00000000-0005-0000-0000-0000BA6A0000}"/>
    <cellStyle name="년_■ 0908_사무직_이동_및_사무직_배치계획(案)-최종_사무직10년단가(연월차수당) 2 5 3 3 4" xfId="27305" xr:uid="{00000000-0005-0000-0000-0000BB6A0000}"/>
    <cellStyle name="년_■ 0908_사무직_이동_및_사무직_배치계획(案)-최종_사무직10년단가(연월차수당) 2 5 3 3 5" xfId="27306" xr:uid="{00000000-0005-0000-0000-0000BC6A0000}"/>
    <cellStyle name="년_■ 0908_사무직_이동_및_사무직_배치계획(案)-최종_사무직10년단가(연월차수당) 2 5 3 4" xfId="27307" xr:uid="{00000000-0005-0000-0000-0000BD6A0000}"/>
    <cellStyle name="년_■ 0908_사무직_이동_및_사무직_배치계획(案)-최종_사무직10년단가(연월차수당) 2 5 3 4 2" xfId="27308" xr:uid="{00000000-0005-0000-0000-0000BE6A0000}"/>
    <cellStyle name="년_■ 0908_사무직_이동_및_사무직_배치계획(案)-최종_사무직10년단가(연월차수당) 2 5 3 4 3" xfId="27309" xr:uid="{00000000-0005-0000-0000-0000BF6A0000}"/>
    <cellStyle name="년_■ 0908_사무직_이동_및_사무직_배치계획(案)-최종_사무직10년단가(연월차수당) 2 5 3 4 4" xfId="27310" xr:uid="{00000000-0005-0000-0000-0000C06A0000}"/>
    <cellStyle name="년_■ 0908_사무직_이동_및_사무직_배치계획(案)-최종_사무직10년단가(연월차수당) 2 5 3 4 5" xfId="27311" xr:uid="{00000000-0005-0000-0000-0000C16A0000}"/>
    <cellStyle name="년_■ 0908_사무직_이동_및_사무직_배치계획(案)-최종_사무직10년단가(연월차수당) 2 5 3 5" xfId="27312" xr:uid="{00000000-0005-0000-0000-0000C26A0000}"/>
    <cellStyle name="년_■ 0908_사무직_이동_및_사무직_배치계획(案)-최종_사무직10년단가(연월차수당) 2 5 3 6" xfId="27313" xr:uid="{00000000-0005-0000-0000-0000C36A0000}"/>
    <cellStyle name="년_■ 0908_사무직_이동_및_사무직_배치계획(案)-최종_사무직10년단가(연월차수당) 2 5 3 7" xfId="27314" xr:uid="{00000000-0005-0000-0000-0000C46A0000}"/>
    <cellStyle name="년_■ 0908_사무직_이동_및_사무직_배치계획(案)-최종_사무직10년단가(연월차수당) 2 5 3 8" xfId="27315" xr:uid="{00000000-0005-0000-0000-0000C56A0000}"/>
    <cellStyle name="년_■ 0908_사무직_이동_및_사무직_배치계획(案)-최종_사무직10년단가(연월차수당) 2 5 4" xfId="27316" xr:uid="{00000000-0005-0000-0000-0000C66A0000}"/>
    <cellStyle name="년_■ 0908_사무직_이동_및_사무직_배치계획(案)-최종_사무직10년단가(연월차수당) 2 5 4 2" xfId="27317" xr:uid="{00000000-0005-0000-0000-0000C76A0000}"/>
    <cellStyle name="년_■ 0908_사무직_이동_및_사무직_배치계획(案)-최종_사무직10년단가(연월차수당) 2 5 4 2 2" xfId="27318" xr:uid="{00000000-0005-0000-0000-0000C86A0000}"/>
    <cellStyle name="년_■ 0908_사무직_이동_및_사무직_배치계획(案)-최종_사무직10년단가(연월차수당) 2 5 4 2 3" xfId="27319" xr:uid="{00000000-0005-0000-0000-0000C96A0000}"/>
    <cellStyle name="년_■ 0908_사무직_이동_및_사무직_배치계획(案)-최종_사무직10년단가(연월차수당) 2 5 4 2 4" xfId="27320" xr:uid="{00000000-0005-0000-0000-0000CA6A0000}"/>
    <cellStyle name="년_■ 0908_사무직_이동_및_사무직_배치계획(案)-최종_사무직10년단가(연월차수당) 2 5 4 2 5" xfId="27321" xr:uid="{00000000-0005-0000-0000-0000CB6A0000}"/>
    <cellStyle name="년_■ 0908_사무직_이동_및_사무직_배치계획(案)-최종_사무직10년단가(연월차수당) 2 5 4 3" xfId="27322" xr:uid="{00000000-0005-0000-0000-0000CC6A0000}"/>
    <cellStyle name="년_■ 0908_사무직_이동_및_사무직_배치계획(案)-최종_사무직10년단가(연월차수당) 2 5 4 3 2" xfId="27323" xr:uid="{00000000-0005-0000-0000-0000CD6A0000}"/>
    <cellStyle name="년_■ 0908_사무직_이동_및_사무직_배치계획(案)-최종_사무직10년단가(연월차수당) 2 5 4 3 3" xfId="27324" xr:uid="{00000000-0005-0000-0000-0000CE6A0000}"/>
    <cellStyle name="년_■ 0908_사무직_이동_및_사무직_배치계획(案)-최종_사무직10년단가(연월차수당) 2 5 4 3 4" xfId="27325" xr:uid="{00000000-0005-0000-0000-0000CF6A0000}"/>
    <cellStyle name="년_■ 0908_사무직_이동_및_사무직_배치계획(案)-최종_사무직10년단가(연월차수당) 2 5 4 3 5" xfId="27326" xr:uid="{00000000-0005-0000-0000-0000D06A0000}"/>
    <cellStyle name="년_■ 0908_사무직_이동_및_사무직_배치계획(案)-최종_사무직10년단가(연월차수당) 2 5 4 4" xfId="27327" xr:uid="{00000000-0005-0000-0000-0000D16A0000}"/>
    <cellStyle name="년_■ 0908_사무직_이동_및_사무직_배치계획(案)-최종_사무직10년단가(연월차수당) 2 5 4 4 2" xfId="27328" xr:uid="{00000000-0005-0000-0000-0000D26A0000}"/>
    <cellStyle name="년_■ 0908_사무직_이동_및_사무직_배치계획(案)-최종_사무직10년단가(연월차수당) 2 5 4 4 3" xfId="27329" xr:uid="{00000000-0005-0000-0000-0000D36A0000}"/>
    <cellStyle name="년_■ 0908_사무직_이동_및_사무직_배치계획(案)-최종_사무직10년단가(연월차수당) 2 5 4 4 4" xfId="27330" xr:uid="{00000000-0005-0000-0000-0000D46A0000}"/>
    <cellStyle name="년_■ 0908_사무직_이동_및_사무직_배치계획(案)-최종_사무직10년단가(연월차수당) 2 5 4 4 5" xfId="27331" xr:uid="{00000000-0005-0000-0000-0000D56A0000}"/>
    <cellStyle name="년_■ 0908_사무직_이동_및_사무직_배치계획(案)-최종_사무직10년단가(연월차수당) 2 5 4 5" xfId="27332" xr:uid="{00000000-0005-0000-0000-0000D66A0000}"/>
    <cellStyle name="년_■ 0908_사무직_이동_및_사무직_배치계획(案)-최종_사무직10년단가(연월차수당) 2 5 4 6" xfId="27333" xr:uid="{00000000-0005-0000-0000-0000D76A0000}"/>
    <cellStyle name="년_■ 0908_사무직_이동_및_사무직_배치계획(案)-최종_사무직10년단가(연월차수당) 2 5 4 7" xfId="27334" xr:uid="{00000000-0005-0000-0000-0000D86A0000}"/>
    <cellStyle name="년_■ 0908_사무직_이동_및_사무직_배치계획(案)-최종_사무직10년단가(연월차수당) 2 5 4 8" xfId="27335" xr:uid="{00000000-0005-0000-0000-0000D96A0000}"/>
    <cellStyle name="년_■ 0908_사무직_이동_및_사무직_배치계획(案)-최종_사무직10년단가(연월차수당) 2 5 5" xfId="27336" xr:uid="{00000000-0005-0000-0000-0000DA6A0000}"/>
    <cellStyle name="년_■ 0908_사무직_이동_및_사무직_배치계획(案)-최종_사무직10년단가(연월차수당) 2 5 5 2" xfId="27337" xr:uid="{00000000-0005-0000-0000-0000DB6A0000}"/>
    <cellStyle name="년_■ 0908_사무직_이동_및_사무직_배치계획(案)-최종_사무직10년단가(연월차수당) 2 5 5 3" xfId="27338" xr:uid="{00000000-0005-0000-0000-0000DC6A0000}"/>
    <cellStyle name="년_■ 0908_사무직_이동_및_사무직_배치계획(案)-최종_사무직10년단가(연월차수당) 2 5 5 4" xfId="27339" xr:uid="{00000000-0005-0000-0000-0000DD6A0000}"/>
    <cellStyle name="년_■ 0908_사무직_이동_및_사무직_배치계획(案)-최종_사무직10년단가(연월차수당) 2 5 5 5" xfId="27340" xr:uid="{00000000-0005-0000-0000-0000DE6A0000}"/>
    <cellStyle name="년_■ 0908_사무직_이동_및_사무직_배치계획(案)-최종_사무직10년단가(연월차수당) 2 5 6" xfId="27341" xr:uid="{00000000-0005-0000-0000-0000DF6A0000}"/>
    <cellStyle name="년_■ 0908_사무직_이동_및_사무직_배치계획(案)-최종_사무직10년단가(연월차수당) 2 5 6 2" xfId="27342" xr:uid="{00000000-0005-0000-0000-0000E06A0000}"/>
    <cellStyle name="년_■ 0908_사무직_이동_및_사무직_배치계획(案)-최종_사무직10년단가(연월차수당) 2 5 6 3" xfId="27343" xr:uid="{00000000-0005-0000-0000-0000E16A0000}"/>
    <cellStyle name="년_■ 0908_사무직_이동_및_사무직_배치계획(案)-최종_사무직10년단가(연월차수당) 2 5 6 4" xfId="27344" xr:uid="{00000000-0005-0000-0000-0000E26A0000}"/>
    <cellStyle name="년_■ 0908_사무직_이동_및_사무직_배치계획(案)-최종_사무직10년단가(연월차수당) 2 5 6 5" xfId="27345" xr:uid="{00000000-0005-0000-0000-0000E36A0000}"/>
    <cellStyle name="년_■ 0908_사무직_이동_및_사무직_배치계획(案)-최종_사무직10년단가(연월차수당) 2 5 7" xfId="27346" xr:uid="{00000000-0005-0000-0000-0000E46A0000}"/>
    <cellStyle name="년_■ 0908_사무직_이동_및_사무직_배치계획(案)-최종_사무직10년단가(연월차수당) 2 5 7 2" xfId="27347" xr:uid="{00000000-0005-0000-0000-0000E56A0000}"/>
    <cellStyle name="년_■ 0908_사무직_이동_및_사무직_배치계획(案)-최종_사무직10년단가(연월차수당) 2 5 7 3" xfId="27348" xr:uid="{00000000-0005-0000-0000-0000E66A0000}"/>
    <cellStyle name="년_■ 0908_사무직_이동_및_사무직_배치계획(案)-최종_사무직10년단가(연월차수당) 2 5 7 4" xfId="27349" xr:uid="{00000000-0005-0000-0000-0000E76A0000}"/>
    <cellStyle name="년_■ 0908_사무직_이동_및_사무직_배치계획(案)-최종_사무직10년단가(연월차수당) 2 5 7 5" xfId="27350" xr:uid="{00000000-0005-0000-0000-0000E86A0000}"/>
    <cellStyle name="년_■ 0908_사무직_이동_및_사무직_배치계획(案)-최종_사무직10년단가(연월차수당) 2 5 8" xfId="27351" xr:uid="{00000000-0005-0000-0000-0000E96A0000}"/>
    <cellStyle name="년_■ 0908_사무직_이동_및_사무직_배치계획(案)-최종_사무직10년단가(연월차수당) 2 5 9" xfId="27352" xr:uid="{00000000-0005-0000-0000-0000EA6A0000}"/>
    <cellStyle name="년_■ 0908_사무직_이동_및_사무직_배치계획(案)-최종_사무직10년단가(연월차수당) 2 6" xfId="27353" xr:uid="{00000000-0005-0000-0000-0000EB6A0000}"/>
    <cellStyle name="년_■ 0908_사무직_이동_및_사무직_배치계획(案)-최종_사무직10년단가(연월차수당) 2 6 2" xfId="27354" xr:uid="{00000000-0005-0000-0000-0000EC6A0000}"/>
    <cellStyle name="년_■ 0908_사무직_이동_및_사무직_배치계획(案)-최종_사무직10년단가(연월차수당) 2 6 2 2" xfId="27355" xr:uid="{00000000-0005-0000-0000-0000ED6A0000}"/>
    <cellStyle name="년_■ 0908_사무직_이동_및_사무직_배치계획(案)-최종_사무직10년단가(연월차수당) 2 6 2 3" xfId="27356" xr:uid="{00000000-0005-0000-0000-0000EE6A0000}"/>
    <cellStyle name="년_■ 0908_사무직_이동_및_사무직_배치계획(案)-최종_사무직10년단가(연월차수당) 2 6 2 4" xfId="27357" xr:uid="{00000000-0005-0000-0000-0000EF6A0000}"/>
    <cellStyle name="년_■ 0908_사무직_이동_및_사무직_배치계획(案)-최종_사무직10년단가(연월차수당) 2 6 2 5" xfId="27358" xr:uid="{00000000-0005-0000-0000-0000F06A0000}"/>
    <cellStyle name="년_■ 0908_사무직_이동_및_사무직_배치계획(案)-최종_사무직10년단가(연월차수당) 2 6 3" xfId="27359" xr:uid="{00000000-0005-0000-0000-0000F16A0000}"/>
    <cellStyle name="년_■ 0908_사무직_이동_및_사무직_배치계획(案)-최종_사무직10년단가(연월차수당) 2 6 3 2" xfId="27360" xr:uid="{00000000-0005-0000-0000-0000F26A0000}"/>
    <cellStyle name="년_■ 0908_사무직_이동_및_사무직_배치계획(案)-최종_사무직10년단가(연월차수당) 2 6 3 3" xfId="27361" xr:uid="{00000000-0005-0000-0000-0000F36A0000}"/>
    <cellStyle name="년_■ 0908_사무직_이동_및_사무직_배치계획(案)-최종_사무직10년단가(연월차수당) 2 6 3 4" xfId="27362" xr:uid="{00000000-0005-0000-0000-0000F46A0000}"/>
    <cellStyle name="년_■ 0908_사무직_이동_및_사무직_배치계획(案)-최종_사무직10년단가(연월차수당) 2 6 3 5" xfId="27363" xr:uid="{00000000-0005-0000-0000-0000F56A0000}"/>
    <cellStyle name="년_■ 0908_사무직_이동_및_사무직_배치계획(案)-최종_사무직10년단가(연월차수당) 2 6 4" xfId="27364" xr:uid="{00000000-0005-0000-0000-0000F66A0000}"/>
    <cellStyle name="년_■ 0908_사무직_이동_및_사무직_배치계획(案)-최종_사무직10년단가(연월차수당) 2 6 4 2" xfId="27365" xr:uid="{00000000-0005-0000-0000-0000F76A0000}"/>
    <cellStyle name="년_■ 0908_사무직_이동_및_사무직_배치계획(案)-최종_사무직10년단가(연월차수당) 2 6 4 3" xfId="27366" xr:uid="{00000000-0005-0000-0000-0000F86A0000}"/>
    <cellStyle name="년_■ 0908_사무직_이동_및_사무직_배치계획(案)-최종_사무직10년단가(연월차수당) 2 6 4 4" xfId="27367" xr:uid="{00000000-0005-0000-0000-0000F96A0000}"/>
    <cellStyle name="년_■ 0908_사무직_이동_및_사무직_배치계획(案)-최종_사무직10년단가(연월차수당) 2 6 4 5" xfId="27368" xr:uid="{00000000-0005-0000-0000-0000FA6A0000}"/>
    <cellStyle name="년_■ 0908_사무직_이동_및_사무직_배치계획(案)-최종_사무직10년단가(연월차수당) 2 6 5" xfId="27369" xr:uid="{00000000-0005-0000-0000-0000FB6A0000}"/>
    <cellStyle name="년_■ 0908_사무직_이동_및_사무직_배치계획(案)-최종_사무직10년단가(연월차수당) 2 6 6" xfId="27370" xr:uid="{00000000-0005-0000-0000-0000FC6A0000}"/>
    <cellStyle name="년_■ 0908_사무직_이동_및_사무직_배치계획(案)-최종_사무직10년단가(연월차수당) 2 6 7" xfId="27371" xr:uid="{00000000-0005-0000-0000-0000FD6A0000}"/>
    <cellStyle name="년_■ 0908_사무직_이동_및_사무직_배치계획(案)-최종_사무직10년단가(연월차수당) 2 6 8" xfId="27372" xr:uid="{00000000-0005-0000-0000-0000FE6A0000}"/>
    <cellStyle name="년_■ 0908_사무직_이동_및_사무직_배치계획(案)-최종_사무직10년단가(연월차수당) 2 7" xfId="27373" xr:uid="{00000000-0005-0000-0000-0000FF6A0000}"/>
    <cellStyle name="년_■ 0908_사무직_이동_및_사무직_배치계획(案)-최종_사무직10년단가(연월차수당) 2 7 2" xfId="27374" xr:uid="{00000000-0005-0000-0000-0000006B0000}"/>
    <cellStyle name="년_■ 0908_사무직_이동_및_사무직_배치계획(案)-최종_사무직10년단가(연월차수당) 2 7 2 2" xfId="27375" xr:uid="{00000000-0005-0000-0000-0000016B0000}"/>
    <cellStyle name="년_■ 0908_사무직_이동_및_사무직_배치계획(案)-최종_사무직10년단가(연월차수당) 2 7 2 3" xfId="27376" xr:uid="{00000000-0005-0000-0000-0000026B0000}"/>
    <cellStyle name="년_■ 0908_사무직_이동_및_사무직_배치계획(案)-최종_사무직10년단가(연월차수당) 2 7 2 4" xfId="27377" xr:uid="{00000000-0005-0000-0000-0000036B0000}"/>
    <cellStyle name="년_■ 0908_사무직_이동_및_사무직_배치계획(案)-최종_사무직10년단가(연월차수당) 2 7 2 5" xfId="27378" xr:uid="{00000000-0005-0000-0000-0000046B0000}"/>
    <cellStyle name="년_■ 0908_사무직_이동_및_사무직_배치계획(案)-최종_사무직10년단가(연월차수당) 2 7 3" xfId="27379" xr:uid="{00000000-0005-0000-0000-0000056B0000}"/>
    <cellStyle name="년_■ 0908_사무직_이동_및_사무직_배치계획(案)-최종_사무직10년단가(연월차수당) 2 7 3 2" xfId="27380" xr:uid="{00000000-0005-0000-0000-0000066B0000}"/>
    <cellStyle name="년_■ 0908_사무직_이동_및_사무직_배치계획(案)-최종_사무직10년단가(연월차수당) 2 7 3 3" xfId="27381" xr:uid="{00000000-0005-0000-0000-0000076B0000}"/>
    <cellStyle name="년_■ 0908_사무직_이동_및_사무직_배치계획(案)-최종_사무직10년단가(연월차수당) 2 7 3 4" xfId="27382" xr:uid="{00000000-0005-0000-0000-0000086B0000}"/>
    <cellStyle name="년_■ 0908_사무직_이동_및_사무직_배치계획(案)-최종_사무직10년단가(연월차수당) 2 7 3 5" xfId="27383" xr:uid="{00000000-0005-0000-0000-0000096B0000}"/>
    <cellStyle name="년_■ 0908_사무직_이동_및_사무직_배치계획(案)-최종_사무직10년단가(연월차수당) 2 7 4" xfId="27384" xr:uid="{00000000-0005-0000-0000-00000A6B0000}"/>
    <cellStyle name="년_■ 0908_사무직_이동_및_사무직_배치계획(案)-최종_사무직10년단가(연월차수당) 2 7 4 2" xfId="27385" xr:uid="{00000000-0005-0000-0000-00000B6B0000}"/>
    <cellStyle name="년_■ 0908_사무직_이동_및_사무직_배치계획(案)-최종_사무직10년단가(연월차수당) 2 7 4 3" xfId="27386" xr:uid="{00000000-0005-0000-0000-00000C6B0000}"/>
    <cellStyle name="년_■ 0908_사무직_이동_및_사무직_배치계획(案)-최종_사무직10년단가(연월차수당) 2 7 4 4" xfId="27387" xr:uid="{00000000-0005-0000-0000-00000D6B0000}"/>
    <cellStyle name="년_■ 0908_사무직_이동_및_사무직_배치계획(案)-최종_사무직10년단가(연월차수당) 2 7 4 5" xfId="27388" xr:uid="{00000000-0005-0000-0000-00000E6B0000}"/>
    <cellStyle name="년_■ 0908_사무직_이동_및_사무직_배치계획(案)-최종_사무직10년단가(연월차수당) 2 7 5" xfId="27389" xr:uid="{00000000-0005-0000-0000-00000F6B0000}"/>
    <cellStyle name="년_■ 0908_사무직_이동_및_사무직_배치계획(案)-최종_사무직10년단가(연월차수당) 2 7 6" xfId="27390" xr:uid="{00000000-0005-0000-0000-0000106B0000}"/>
    <cellStyle name="년_■ 0908_사무직_이동_및_사무직_배치계획(案)-최종_사무직10년단가(연월차수당) 2 7 7" xfId="27391" xr:uid="{00000000-0005-0000-0000-0000116B0000}"/>
    <cellStyle name="년_■ 0908_사무직_이동_및_사무직_배치계획(案)-최종_사무직10년단가(연월차수당) 2 7 8" xfId="27392" xr:uid="{00000000-0005-0000-0000-0000126B0000}"/>
    <cellStyle name="년_■ 0908_사무직_이동_및_사무직_배치계획(案)-최종_사무직10년단가(연월차수당) 2 8" xfId="27393" xr:uid="{00000000-0005-0000-0000-0000136B0000}"/>
    <cellStyle name="년_■ 0908_사무직_이동_및_사무직_배치계획(案)-최종_사무직10년단가(연월차수당) 2 8 2" xfId="27394" xr:uid="{00000000-0005-0000-0000-0000146B0000}"/>
    <cellStyle name="년_■ 0908_사무직_이동_및_사무직_배치계획(案)-최종_사무직10년단가(연월차수당) 2 8 2 2" xfId="27395" xr:uid="{00000000-0005-0000-0000-0000156B0000}"/>
    <cellStyle name="년_■ 0908_사무직_이동_및_사무직_배치계획(案)-최종_사무직10년단가(연월차수당) 2 8 2 3" xfId="27396" xr:uid="{00000000-0005-0000-0000-0000166B0000}"/>
    <cellStyle name="년_■ 0908_사무직_이동_및_사무직_배치계획(案)-최종_사무직10년단가(연월차수당) 2 8 2 4" xfId="27397" xr:uid="{00000000-0005-0000-0000-0000176B0000}"/>
    <cellStyle name="년_■ 0908_사무직_이동_및_사무직_배치계획(案)-최종_사무직10년단가(연월차수당) 2 8 2 5" xfId="27398" xr:uid="{00000000-0005-0000-0000-0000186B0000}"/>
    <cellStyle name="년_■ 0908_사무직_이동_및_사무직_배치계획(案)-최종_사무직10년단가(연월차수당) 2 8 3" xfId="27399" xr:uid="{00000000-0005-0000-0000-0000196B0000}"/>
    <cellStyle name="년_■ 0908_사무직_이동_및_사무직_배치계획(案)-최종_사무직10년단가(연월차수당) 2 8 3 2" xfId="27400" xr:uid="{00000000-0005-0000-0000-00001A6B0000}"/>
    <cellStyle name="년_■ 0908_사무직_이동_및_사무직_배치계획(案)-최종_사무직10년단가(연월차수당) 2 8 3 3" xfId="27401" xr:uid="{00000000-0005-0000-0000-00001B6B0000}"/>
    <cellStyle name="년_■ 0908_사무직_이동_및_사무직_배치계획(案)-최종_사무직10년단가(연월차수당) 2 8 3 4" xfId="27402" xr:uid="{00000000-0005-0000-0000-00001C6B0000}"/>
    <cellStyle name="년_■ 0908_사무직_이동_및_사무직_배치계획(案)-최종_사무직10년단가(연월차수당) 2 8 3 5" xfId="27403" xr:uid="{00000000-0005-0000-0000-00001D6B0000}"/>
    <cellStyle name="년_■ 0908_사무직_이동_및_사무직_배치계획(案)-최종_사무직10년단가(연월차수당) 2 8 4" xfId="27404" xr:uid="{00000000-0005-0000-0000-00001E6B0000}"/>
    <cellStyle name="년_■ 0908_사무직_이동_및_사무직_배치계획(案)-최종_사무직10년단가(연월차수당) 2 8 4 2" xfId="27405" xr:uid="{00000000-0005-0000-0000-00001F6B0000}"/>
    <cellStyle name="년_■ 0908_사무직_이동_및_사무직_배치계획(案)-최종_사무직10년단가(연월차수당) 2 8 4 3" xfId="27406" xr:uid="{00000000-0005-0000-0000-0000206B0000}"/>
    <cellStyle name="년_■ 0908_사무직_이동_및_사무직_배치계획(案)-최종_사무직10년단가(연월차수당) 2 8 4 4" xfId="27407" xr:uid="{00000000-0005-0000-0000-0000216B0000}"/>
    <cellStyle name="년_■ 0908_사무직_이동_및_사무직_배치계획(案)-최종_사무직10년단가(연월차수당) 2 8 4 5" xfId="27408" xr:uid="{00000000-0005-0000-0000-0000226B0000}"/>
    <cellStyle name="년_■ 0908_사무직_이동_및_사무직_배치계획(案)-최종_사무직10년단가(연월차수당) 2 8 5" xfId="27409" xr:uid="{00000000-0005-0000-0000-0000236B0000}"/>
    <cellStyle name="년_■ 0908_사무직_이동_및_사무직_배치계획(案)-최종_사무직10년단가(연월차수당) 2 8 6" xfId="27410" xr:uid="{00000000-0005-0000-0000-0000246B0000}"/>
    <cellStyle name="년_■ 0908_사무직_이동_및_사무직_배치계획(案)-최종_사무직10년단가(연월차수당) 2 8 7" xfId="27411" xr:uid="{00000000-0005-0000-0000-0000256B0000}"/>
    <cellStyle name="년_■ 0908_사무직_이동_및_사무직_배치계획(案)-최종_사무직10년단가(연월차수당) 2 8 8" xfId="27412" xr:uid="{00000000-0005-0000-0000-0000266B0000}"/>
    <cellStyle name="년_■ 0908_사무직_이동_및_사무직_배치계획(案)-최종_사무직10년단가(연월차수당) 2 9" xfId="27413" xr:uid="{00000000-0005-0000-0000-0000276B0000}"/>
    <cellStyle name="년_■ 0908_사무직_이동_및_사무직_배치계획(案)-최종_사무직10년단가(연월차수당) 3" xfId="27414" xr:uid="{00000000-0005-0000-0000-0000286B0000}"/>
    <cellStyle name="년_■ 0908_사무직_이동_및_사무직_배치계획(案)-최종_사무직10년단가(연월차수당) 3 10" xfId="27415" xr:uid="{00000000-0005-0000-0000-0000296B0000}"/>
    <cellStyle name="년_■ 0908_사무직_이동_및_사무직_배치계획(案)-최종_사무직10년단가(연월차수당) 3 11" xfId="27416" xr:uid="{00000000-0005-0000-0000-00002A6B0000}"/>
    <cellStyle name="년_■ 0908_사무직_이동_및_사무직_배치계획(案)-최종_사무직10년단가(연월차수당) 3 12" xfId="27417" xr:uid="{00000000-0005-0000-0000-00002B6B0000}"/>
    <cellStyle name="년_■ 0908_사무직_이동_및_사무직_배치계획(案)-최종_사무직10년단가(연월차수당) 3 2" xfId="27418" xr:uid="{00000000-0005-0000-0000-00002C6B0000}"/>
    <cellStyle name="년_■ 0908_사무직_이동_및_사무직_배치계획(案)-최종_사무직10년단가(연월차수당) 3 2 10" xfId="27419" xr:uid="{00000000-0005-0000-0000-00002D6B0000}"/>
    <cellStyle name="년_■ 0908_사무직_이동_및_사무직_배치계획(案)-최종_사무직10년단가(연월차수당) 3 2 11" xfId="27420" xr:uid="{00000000-0005-0000-0000-00002E6B0000}"/>
    <cellStyle name="년_■ 0908_사무직_이동_및_사무직_배치계획(案)-최종_사무직10년단가(연월차수당) 3 2 12" xfId="27421" xr:uid="{00000000-0005-0000-0000-00002F6B0000}"/>
    <cellStyle name="년_■ 0908_사무직_이동_및_사무직_배치계획(案)-최종_사무직10년단가(연월차수당) 3 2 13" xfId="27422" xr:uid="{00000000-0005-0000-0000-0000306B0000}"/>
    <cellStyle name="년_■ 0908_사무직_이동_및_사무직_배치계획(案)-최종_사무직10년단가(연월차수당) 3 2 2" xfId="27423" xr:uid="{00000000-0005-0000-0000-0000316B0000}"/>
    <cellStyle name="년_■ 0908_사무직_이동_및_사무직_배치계획(案)-최종_사무직10년단가(연월차수당) 3 2 2 10" xfId="27424" xr:uid="{00000000-0005-0000-0000-0000326B0000}"/>
    <cellStyle name="년_■ 0908_사무직_이동_및_사무직_배치계획(案)-최종_사무직10년단가(연월차수당) 3 2 2 11" xfId="27425" xr:uid="{00000000-0005-0000-0000-0000336B0000}"/>
    <cellStyle name="년_■ 0908_사무직_이동_및_사무직_배치계획(案)-최종_사무직10년단가(연월차수당) 3 2 2 2" xfId="27426" xr:uid="{00000000-0005-0000-0000-0000346B0000}"/>
    <cellStyle name="년_■ 0908_사무직_이동_및_사무직_배치계획(案)-최종_사무직10년단가(연월차수당) 3 2 2 2 2" xfId="27427" xr:uid="{00000000-0005-0000-0000-0000356B0000}"/>
    <cellStyle name="년_■ 0908_사무직_이동_및_사무직_배치계획(案)-최종_사무직10년단가(연월차수당) 3 2 2 2 2 2" xfId="27428" xr:uid="{00000000-0005-0000-0000-0000366B0000}"/>
    <cellStyle name="년_■ 0908_사무직_이동_및_사무직_배치계획(案)-최종_사무직10년단가(연월차수당) 3 2 2 2 2 3" xfId="27429" xr:uid="{00000000-0005-0000-0000-0000376B0000}"/>
    <cellStyle name="년_■ 0908_사무직_이동_및_사무직_배치계획(案)-최종_사무직10년단가(연월차수당) 3 2 2 2 2 4" xfId="27430" xr:uid="{00000000-0005-0000-0000-0000386B0000}"/>
    <cellStyle name="년_■ 0908_사무직_이동_및_사무직_배치계획(案)-최종_사무직10년단가(연월차수당) 3 2 2 2 2 5" xfId="27431" xr:uid="{00000000-0005-0000-0000-0000396B0000}"/>
    <cellStyle name="년_■ 0908_사무직_이동_및_사무직_배치계획(案)-최종_사무직10년단가(연월차수당) 3 2 2 2 3" xfId="27432" xr:uid="{00000000-0005-0000-0000-00003A6B0000}"/>
    <cellStyle name="년_■ 0908_사무직_이동_및_사무직_배치계획(案)-최종_사무직10년단가(연월차수당) 3 2 2 2 3 2" xfId="27433" xr:uid="{00000000-0005-0000-0000-00003B6B0000}"/>
    <cellStyle name="년_■ 0908_사무직_이동_및_사무직_배치계획(案)-최종_사무직10년단가(연월차수당) 3 2 2 2 3 3" xfId="27434" xr:uid="{00000000-0005-0000-0000-00003C6B0000}"/>
    <cellStyle name="년_■ 0908_사무직_이동_및_사무직_배치계획(案)-최종_사무직10년단가(연월차수당) 3 2 2 2 3 4" xfId="27435" xr:uid="{00000000-0005-0000-0000-00003D6B0000}"/>
    <cellStyle name="년_■ 0908_사무직_이동_및_사무직_배치계획(案)-최종_사무직10년단가(연월차수당) 3 2 2 2 3 5" xfId="27436" xr:uid="{00000000-0005-0000-0000-00003E6B0000}"/>
    <cellStyle name="년_■ 0908_사무직_이동_및_사무직_배치계획(案)-최종_사무직10년단가(연월차수당) 3 2 2 2 4" xfId="27437" xr:uid="{00000000-0005-0000-0000-00003F6B0000}"/>
    <cellStyle name="년_■ 0908_사무직_이동_및_사무직_배치계획(案)-최종_사무직10년단가(연월차수당) 3 2 2 2 4 2" xfId="27438" xr:uid="{00000000-0005-0000-0000-0000406B0000}"/>
    <cellStyle name="년_■ 0908_사무직_이동_및_사무직_배치계획(案)-최종_사무직10년단가(연월차수당) 3 2 2 2 4 3" xfId="27439" xr:uid="{00000000-0005-0000-0000-0000416B0000}"/>
    <cellStyle name="년_■ 0908_사무직_이동_및_사무직_배치계획(案)-최종_사무직10년단가(연월차수당) 3 2 2 2 4 4" xfId="27440" xr:uid="{00000000-0005-0000-0000-0000426B0000}"/>
    <cellStyle name="년_■ 0908_사무직_이동_및_사무직_배치계획(案)-최종_사무직10년단가(연월차수당) 3 2 2 2 4 5" xfId="27441" xr:uid="{00000000-0005-0000-0000-0000436B0000}"/>
    <cellStyle name="년_■ 0908_사무직_이동_및_사무직_배치계획(案)-최종_사무직10년단가(연월차수당) 3 2 2 2 5" xfId="27442" xr:uid="{00000000-0005-0000-0000-0000446B0000}"/>
    <cellStyle name="년_■ 0908_사무직_이동_및_사무직_배치계획(案)-최종_사무직10년단가(연월차수당) 3 2 2 2 6" xfId="27443" xr:uid="{00000000-0005-0000-0000-0000456B0000}"/>
    <cellStyle name="년_■ 0908_사무직_이동_및_사무직_배치계획(案)-최종_사무직10년단가(연월차수당) 3 2 2 2 7" xfId="27444" xr:uid="{00000000-0005-0000-0000-0000466B0000}"/>
    <cellStyle name="년_■ 0908_사무직_이동_및_사무직_배치계획(案)-최종_사무직10년단가(연월차수당) 3 2 2 2 8" xfId="27445" xr:uid="{00000000-0005-0000-0000-0000476B0000}"/>
    <cellStyle name="년_■ 0908_사무직_이동_및_사무직_배치계획(案)-최종_사무직10년단가(연월차수당) 3 2 2 3" xfId="27446" xr:uid="{00000000-0005-0000-0000-0000486B0000}"/>
    <cellStyle name="년_■ 0908_사무직_이동_및_사무직_배치계획(案)-최종_사무직10년단가(연월차수당) 3 2 2 3 2" xfId="27447" xr:uid="{00000000-0005-0000-0000-0000496B0000}"/>
    <cellStyle name="년_■ 0908_사무직_이동_및_사무직_배치계획(案)-최종_사무직10년단가(연월차수당) 3 2 2 3 2 2" xfId="27448" xr:uid="{00000000-0005-0000-0000-00004A6B0000}"/>
    <cellStyle name="년_■ 0908_사무직_이동_및_사무직_배치계획(案)-최종_사무직10년단가(연월차수당) 3 2 2 3 2 3" xfId="27449" xr:uid="{00000000-0005-0000-0000-00004B6B0000}"/>
    <cellStyle name="년_■ 0908_사무직_이동_및_사무직_배치계획(案)-최종_사무직10년단가(연월차수당) 3 2 2 3 2 4" xfId="27450" xr:uid="{00000000-0005-0000-0000-00004C6B0000}"/>
    <cellStyle name="년_■ 0908_사무직_이동_및_사무직_배치계획(案)-최종_사무직10년단가(연월차수당) 3 2 2 3 2 5" xfId="27451" xr:uid="{00000000-0005-0000-0000-00004D6B0000}"/>
    <cellStyle name="년_■ 0908_사무직_이동_및_사무직_배치계획(案)-최종_사무직10년단가(연월차수당) 3 2 2 3 3" xfId="27452" xr:uid="{00000000-0005-0000-0000-00004E6B0000}"/>
    <cellStyle name="년_■ 0908_사무직_이동_및_사무직_배치계획(案)-최종_사무직10년단가(연월차수당) 3 2 2 3 3 2" xfId="27453" xr:uid="{00000000-0005-0000-0000-00004F6B0000}"/>
    <cellStyle name="년_■ 0908_사무직_이동_및_사무직_배치계획(案)-최종_사무직10년단가(연월차수당) 3 2 2 3 3 3" xfId="27454" xr:uid="{00000000-0005-0000-0000-0000506B0000}"/>
    <cellStyle name="년_■ 0908_사무직_이동_및_사무직_배치계획(案)-최종_사무직10년단가(연월차수당) 3 2 2 3 3 4" xfId="27455" xr:uid="{00000000-0005-0000-0000-0000516B0000}"/>
    <cellStyle name="년_■ 0908_사무직_이동_및_사무직_배치계획(案)-최종_사무직10년단가(연월차수당) 3 2 2 3 3 5" xfId="27456" xr:uid="{00000000-0005-0000-0000-0000526B0000}"/>
    <cellStyle name="년_■ 0908_사무직_이동_및_사무직_배치계획(案)-최종_사무직10년단가(연월차수당) 3 2 2 3 4" xfId="27457" xr:uid="{00000000-0005-0000-0000-0000536B0000}"/>
    <cellStyle name="년_■ 0908_사무직_이동_및_사무직_배치계획(案)-최종_사무직10년단가(연월차수당) 3 2 2 3 4 2" xfId="27458" xr:uid="{00000000-0005-0000-0000-0000546B0000}"/>
    <cellStyle name="년_■ 0908_사무직_이동_및_사무직_배치계획(案)-최종_사무직10년단가(연월차수당) 3 2 2 3 4 3" xfId="27459" xr:uid="{00000000-0005-0000-0000-0000556B0000}"/>
    <cellStyle name="년_■ 0908_사무직_이동_및_사무직_배치계획(案)-최종_사무직10년단가(연월차수당) 3 2 2 3 4 4" xfId="27460" xr:uid="{00000000-0005-0000-0000-0000566B0000}"/>
    <cellStyle name="년_■ 0908_사무직_이동_및_사무직_배치계획(案)-최종_사무직10년단가(연월차수당) 3 2 2 3 4 5" xfId="27461" xr:uid="{00000000-0005-0000-0000-0000576B0000}"/>
    <cellStyle name="년_■ 0908_사무직_이동_및_사무직_배치계획(案)-최종_사무직10년단가(연월차수당) 3 2 2 3 5" xfId="27462" xr:uid="{00000000-0005-0000-0000-0000586B0000}"/>
    <cellStyle name="년_■ 0908_사무직_이동_및_사무직_배치계획(案)-최종_사무직10년단가(연월차수당) 3 2 2 3 6" xfId="27463" xr:uid="{00000000-0005-0000-0000-0000596B0000}"/>
    <cellStyle name="년_■ 0908_사무직_이동_및_사무직_배치계획(案)-최종_사무직10년단가(연월차수당) 3 2 2 3 7" xfId="27464" xr:uid="{00000000-0005-0000-0000-00005A6B0000}"/>
    <cellStyle name="년_■ 0908_사무직_이동_및_사무직_배치계획(案)-최종_사무직10년단가(연월차수당) 3 2 2 3 8" xfId="27465" xr:uid="{00000000-0005-0000-0000-00005B6B0000}"/>
    <cellStyle name="년_■ 0908_사무직_이동_및_사무직_배치계획(案)-최종_사무직10년단가(연월차수당) 3 2 2 4" xfId="27466" xr:uid="{00000000-0005-0000-0000-00005C6B0000}"/>
    <cellStyle name="년_■ 0908_사무직_이동_및_사무직_배치계획(案)-최종_사무직10년단가(연월차수당) 3 2 2 4 2" xfId="27467" xr:uid="{00000000-0005-0000-0000-00005D6B0000}"/>
    <cellStyle name="년_■ 0908_사무직_이동_및_사무직_배치계획(案)-최종_사무직10년단가(연월차수당) 3 2 2 4 2 2" xfId="27468" xr:uid="{00000000-0005-0000-0000-00005E6B0000}"/>
    <cellStyle name="년_■ 0908_사무직_이동_및_사무직_배치계획(案)-최종_사무직10년단가(연월차수당) 3 2 2 4 2 3" xfId="27469" xr:uid="{00000000-0005-0000-0000-00005F6B0000}"/>
    <cellStyle name="년_■ 0908_사무직_이동_및_사무직_배치계획(案)-최종_사무직10년단가(연월차수당) 3 2 2 4 2 4" xfId="27470" xr:uid="{00000000-0005-0000-0000-0000606B0000}"/>
    <cellStyle name="년_■ 0908_사무직_이동_및_사무직_배치계획(案)-최종_사무직10년단가(연월차수당) 3 2 2 4 2 5" xfId="27471" xr:uid="{00000000-0005-0000-0000-0000616B0000}"/>
    <cellStyle name="년_■ 0908_사무직_이동_및_사무직_배치계획(案)-최종_사무직10년단가(연월차수당) 3 2 2 4 3" xfId="27472" xr:uid="{00000000-0005-0000-0000-0000626B0000}"/>
    <cellStyle name="년_■ 0908_사무직_이동_및_사무직_배치계획(案)-최종_사무직10년단가(연월차수당) 3 2 2 4 3 2" xfId="27473" xr:uid="{00000000-0005-0000-0000-0000636B0000}"/>
    <cellStyle name="년_■ 0908_사무직_이동_및_사무직_배치계획(案)-최종_사무직10년단가(연월차수당) 3 2 2 4 3 3" xfId="27474" xr:uid="{00000000-0005-0000-0000-0000646B0000}"/>
    <cellStyle name="년_■ 0908_사무직_이동_및_사무직_배치계획(案)-최종_사무직10년단가(연월차수당) 3 2 2 4 3 4" xfId="27475" xr:uid="{00000000-0005-0000-0000-0000656B0000}"/>
    <cellStyle name="년_■ 0908_사무직_이동_및_사무직_배치계획(案)-최종_사무직10년단가(연월차수당) 3 2 2 4 3 5" xfId="27476" xr:uid="{00000000-0005-0000-0000-0000666B0000}"/>
    <cellStyle name="년_■ 0908_사무직_이동_및_사무직_배치계획(案)-최종_사무직10년단가(연월차수당) 3 2 2 4 4" xfId="27477" xr:uid="{00000000-0005-0000-0000-0000676B0000}"/>
    <cellStyle name="년_■ 0908_사무직_이동_및_사무직_배치계획(案)-최종_사무직10년단가(연월차수당) 3 2 2 4 4 2" xfId="27478" xr:uid="{00000000-0005-0000-0000-0000686B0000}"/>
    <cellStyle name="년_■ 0908_사무직_이동_및_사무직_배치계획(案)-최종_사무직10년단가(연월차수당) 3 2 2 4 4 3" xfId="27479" xr:uid="{00000000-0005-0000-0000-0000696B0000}"/>
    <cellStyle name="년_■ 0908_사무직_이동_및_사무직_배치계획(案)-최종_사무직10년단가(연월차수당) 3 2 2 4 4 4" xfId="27480" xr:uid="{00000000-0005-0000-0000-00006A6B0000}"/>
    <cellStyle name="년_■ 0908_사무직_이동_및_사무직_배치계획(案)-최종_사무직10년단가(연월차수당) 3 2 2 4 4 5" xfId="27481" xr:uid="{00000000-0005-0000-0000-00006B6B0000}"/>
    <cellStyle name="년_■ 0908_사무직_이동_및_사무직_배치계획(案)-최종_사무직10년단가(연월차수당) 3 2 2 4 5" xfId="27482" xr:uid="{00000000-0005-0000-0000-00006C6B0000}"/>
    <cellStyle name="년_■ 0908_사무직_이동_및_사무직_배치계획(案)-최종_사무직10년단가(연월차수당) 3 2 2 4 6" xfId="27483" xr:uid="{00000000-0005-0000-0000-00006D6B0000}"/>
    <cellStyle name="년_■ 0908_사무직_이동_및_사무직_배치계획(案)-최종_사무직10년단가(연월차수당) 3 2 2 4 7" xfId="27484" xr:uid="{00000000-0005-0000-0000-00006E6B0000}"/>
    <cellStyle name="년_■ 0908_사무직_이동_및_사무직_배치계획(案)-최종_사무직10년단가(연월차수당) 3 2 2 4 8" xfId="27485" xr:uid="{00000000-0005-0000-0000-00006F6B0000}"/>
    <cellStyle name="년_■ 0908_사무직_이동_및_사무직_배치계획(案)-최종_사무직10년단가(연월차수당) 3 2 2 5" xfId="27486" xr:uid="{00000000-0005-0000-0000-0000706B0000}"/>
    <cellStyle name="년_■ 0908_사무직_이동_및_사무직_배치계획(案)-최종_사무직10년단가(연월차수당) 3 2 2 5 2" xfId="27487" xr:uid="{00000000-0005-0000-0000-0000716B0000}"/>
    <cellStyle name="년_■ 0908_사무직_이동_및_사무직_배치계획(案)-최종_사무직10년단가(연월차수당) 3 2 2 5 3" xfId="27488" xr:uid="{00000000-0005-0000-0000-0000726B0000}"/>
    <cellStyle name="년_■ 0908_사무직_이동_및_사무직_배치계획(案)-최종_사무직10년단가(연월차수당) 3 2 2 5 4" xfId="27489" xr:uid="{00000000-0005-0000-0000-0000736B0000}"/>
    <cellStyle name="년_■ 0908_사무직_이동_및_사무직_배치계획(案)-최종_사무직10년단가(연월차수당) 3 2 2 5 5" xfId="27490" xr:uid="{00000000-0005-0000-0000-0000746B0000}"/>
    <cellStyle name="년_■ 0908_사무직_이동_및_사무직_배치계획(案)-최종_사무직10년단가(연월차수당) 3 2 2 6" xfId="27491" xr:uid="{00000000-0005-0000-0000-0000756B0000}"/>
    <cellStyle name="년_■ 0908_사무직_이동_및_사무직_배치계획(案)-최종_사무직10년단가(연월차수당) 3 2 2 6 2" xfId="27492" xr:uid="{00000000-0005-0000-0000-0000766B0000}"/>
    <cellStyle name="년_■ 0908_사무직_이동_및_사무직_배치계획(案)-최종_사무직10년단가(연월차수당) 3 2 2 6 3" xfId="27493" xr:uid="{00000000-0005-0000-0000-0000776B0000}"/>
    <cellStyle name="년_■ 0908_사무직_이동_및_사무직_배치계획(案)-최종_사무직10년단가(연월차수당) 3 2 2 6 4" xfId="27494" xr:uid="{00000000-0005-0000-0000-0000786B0000}"/>
    <cellStyle name="년_■ 0908_사무직_이동_및_사무직_배치계획(案)-최종_사무직10년단가(연월차수당) 3 2 2 6 5" xfId="27495" xr:uid="{00000000-0005-0000-0000-0000796B0000}"/>
    <cellStyle name="년_■ 0908_사무직_이동_및_사무직_배치계획(案)-최종_사무직10년단가(연월차수당) 3 2 2 7" xfId="27496" xr:uid="{00000000-0005-0000-0000-00007A6B0000}"/>
    <cellStyle name="년_■ 0908_사무직_이동_및_사무직_배치계획(案)-최종_사무직10년단가(연월차수당) 3 2 2 7 2" xfId="27497" xr:uid="{00000000-0005-0000-0000-00007B6B0000}"/>
    <cellStyle name="년_■ 0908_사무직_이동_및_사무직_배치계획(案)-최종_사무직10년단가(연월차수당) 3 2 2 7 3" xfId="27498" xr:uid="{00000000-0005-0000-0000-00007C6B0000}"/>
    <cellStyle name="년_■ 0908_사무직_이동_및_사무직_배치계획(案)-최종_사무직10년단가(연월차수당) 3 2 2 7 4" xfId="27499" xr:uid="{00000000-0005-0000-0000-00007D6B0000}"/>
    <cellStyle name="년_■ 0908_사무직_이동_및_사무직_배치계획(案)-최종_사무직10년단가(연월차수당) 3 2 2 7 5" xfId="27500" xr:uid="{00000000-0005-0000-0000-00007E6B0000}"/>
    <cellStyle name="년_■ 0908_사무직_이동_및_사무직_배치계획(案)-최종_사무직10년단가(연월차수당) 3 2 2 8" xfId="27501" xr:uid="{00000000-0005-0000-0000-00007F6B0000}"/>
    <cellStyle name="년_■ 0908_사무직_이동_및_사무직_배치계획(案)-최종_사무직10년단가(연월차수당) 3 2 2 9" xfId="27502" xr:uid="{00000000-0005-0000-0000-0000806B0000}"/>
    <cellStyle name="년_■ 0908_사무직_이동_및_사무직_배치계획(案)-최종_사무직10년단가(연월차수당) 3 2 3" xfId="27503" xr:uid="{00000000-0005-0000-0000-0000816B0000}"/>
    <cellStyle name="년_■ 0908_사무직_이동_및_사무직_배치계획(案)-최종_사무직10년단가(연월차수당) 3 2 3 10" xfId="27504" xr:uid="{00000000-0005-0000-0000-0000826B0000}"/>
    <cellStyle name="년_■ 0908_사무직_이동_및_사무직_배치계획(案)-최종_사무직10년단가(연월차수당) 3 2 3 11" xfId="27505" xr:uid="{00000000-0005-0000-0000-0000836B0000}"/>
    <cellStyle name="년_■ 0908_사무직_이동_및_사무직_배치계획(案)-최종_사무직10년단가(연월차수당) 3 2 3 2" xfId="27506" xr:uid="{00000000-0005-0000-0000-0000846B0000}"/>
    <cellStyle name="년_■ 0908_사무직_이동_및_사무직_배치계획(案)-최종_사무직10년단가(연월차수당) 3 2 3 2 2" xfId="27507" xr:uid="{00000000-0005-0000-0000-0000856B0000}"/>
    <cellStyle name="년_■ 0908_사무직_이동_및_사무직_배치계획(案)-최종_사무직10년단가(연월차수당) 3 2 3 2 2 2" xfId="27508" xr:uid="{00000000-0005-0000-0000-0000866B0000}"/>
    <cellStyle name="년_■ 0908_사무직_이동_및_사무직_배치계획(案)-최종_사무직10년단가(연월차수당) 3 2 3 2 2 3" xfId="27509" xr:uid="{00000000-0005-0000-0000-0000876B0000}"/>
    <cellStyle name="년_■ 0908_사무직_이동_및_사무직_배치계획(案)-최종_사무직10년단가(연월차수당) 3 2 3 2 2 4" xfId="27510" xr:uid="{00000000-0005-0000-0000-0000886B0000}"/>
    <cellStyle name="년_■ 0908_사무직_이동_및_사무직_배치계획(案)-최종_사무직10년단가(연월차수당) 3 2 3 2 2 5" xfId="27511" xr:uid="{00000000-0005-0000-0000-0000896B0000}"/>
    <cellStyle name="년_■ 0908_사무직_이동_및_사무직_배치계획(案)-최종_사무직10년단가(연월차수당) 3 2 3 2 3" xfId="27512" xr:uid="{00000000-0005-0000-0000-00008A6B0000}"/>
    <cellStyle name="년_■ 0908_사무직_이동_및_사무직_배치계획(案)-최종_사무직10년단가(연월차수당) 3 2 3 2 3 2" xfId="27513" xr:uid="{00000000-0005-0000-0000-00008B6B0000}"/>
    <cellStyle name="년_■ 0908_사무직_이동_및_사무직_배치계획(案)-최종_사무직10년단가(연월차수당) 3 2 3 2 3 3" xfId="27514" xr:uid="{00000000-0005-0000-0000-00008C6B0000}"/>
    <cellStyle name="년_■ 0908_사무직_이동_및_사무직_배치계획(案)-최종_사무직10년단가(연월차수당) 3 2 3 2 3 4" xfId="27515" xr:uid="{00000000-0005-0000-0000-00008D6B0000}"/>
    <cellStyle name="년_■ 0908_사무직_이동_및_사무직_배치계획(案)-최종_사무직10년단가(연월차수당) 3 2 3 2 3 5" xfId="27516" xr:uid="{00000000-0005-0000-0000-00008E6B0000}"/>
    <cellStyle name="년_■ 0908_사무직_이동_및_사무직_배치계획(案)-최종_사무직10년단가(연월차수당) 3 2 3 2 4" xfId="27517" xr:uid="{00000000-0005-0000-0000-00008F6B0000}"/>
    <cellStyle name="년_■ 0908_사무직_이동_및_사무직_배치계획(案)-최종_사무직10년단가(연월차수당) 3 2 3 2 4 2" xfId="27518" xr:uid="{00000000-0005-0000-0000-0000906B0000}"/>
    <cellStyle name="년_■ 0908_사무직_이동_및_사무직_배치계획(案)-최종_사무직10년단가(연월차수당) 3 2 3 2 4 3" xfId="27519" xr:uid="{00000000-0005-0000-0000-0000916B0000}"/>
    <cellStyle name="년_■ 0908_사무직_이동_및_사무직_배치계획(案)-최종_사무직10년단가(연월차수당) 3 2 3 2 4 4" xfId="27520" xr:uid="{00000000-0005-0000-0000-0000926B0000}"/>
    <cellStyle name="년_■ 0908_사무직_이동_및_사무직_배치계획(案)-최종_사무직10년단가(연월차수당) 3 2 3 2 4 5" xfId="27521" xr:uid="{00000000-0005-0000-0000-0000936B0000}"/>
    <cellStyle name="년_■ 0908_사무직_이동_및_사무직_배치계획(案)-최종_사무직10년단가(연월차수당) 3 2 3 2 5" xfId="27522" xr:uid="{00000000-0005-0000-0000-0000946B0000}"/>
    <cellStyle name="년_■ 0908_사무직_이동_및_사무직_배치계획(案)-최종_사무직10년단가(연월차수당) 3 2 3 2 6" xfId="27523" xr:uid="{00000000-0005-0000-0000-0000956B0000}"/>
    <cellStyle name="년_■ 0908_사무직_이동_및_사무직_배치계획(案)-최종_사무직10년단가(연월차수당) 3 2 3 2 7" xfId="27524" xr:uid="{00000000-0005-0000-0000-0000966B0000}"/>
    <cellStyle name="년_■ 0908_사무직_이동_및_사무직_배치계획(案)-최종_사무직10년단가(연월차수당) 3 2 3 2 8" xfId="27525" xr:uid="{00000000-0005-0000-0000-0000976B0000}"/>
    <cellStyle name="년_■ 0908_사무직_이동_및_사무직_배치계획(案)-최종_사무직10년단가(연월차수당) 3 2 3 3" xfId="27526" xr:uid="{00000000-0005-0000-0000-0000986B0000}"/>
    <cellStyle name="년_■ 0908_사무직_이동_및_사무직_배치계획(案)-최종_사무직10년단가(연월차수당) 3 2 3 3 2" xfId="27527" xr:uid="{00000000-0005-0000-0000-0000996B0000}"/>
    <cellStyle name="년_■ 0908_사무직_이동_및_사무직_배치계획(案)-최종_사무직10년단가(연월차수당) 3 2 3 3 2 2" xfId="27528" xr:uid="{00000000-0005-0000-0000-00009A6B0000}"/>
    <cellStyle name="년_■ 0908_사무직_이동_및_사무직_배치계획(案)-최종_사무직10년단가(연월차수당) 3 2 3 3 2 3" xfId="27529" xr:uid="{00000000-0005-0000-0000-00009B6B0000}"/>
    <cellStyle name="년_■ 0908_사무직_이동_및_사무직_배치계획(案)-최종_사무직10년단가(연월차수당) 3 2 3 3 2 4" xfId="27530" xr:uid="{00000000-0005-0000-0000-00009C6B0000}"/>
    <cellStyle name="년_■ 0908_사무직_이동_및_사무직_배치계획(案)-최종_사무직10년단가(연월차수당) 3 2 3 3 2 5" xfId="27531" xr:uid="{00000000-0005-0000-0000-00009D6B0000}"/>
    <cellStyle name="년_■ 0908_사무직_이동_및_사무직_배치계획(案)-최종_사무직10년단가(연월차수당) 3 2 3 3 3" xfId="27532" xr:uid="{00000000-0005-0000-0000-00009E6B0000}"/>
    <cellStyle name="년_■ 0908_사무직_이동_및_사무직_배치계획(案)-최종_사무직10년단가(연월차수당) 3 2 3 3 3 2" xfId="27533" xr:uid="{00000000-0005-0000-0000-00009F6B0000}"/>
    <cellStyle name="년_■ 0908_사무직_이동_및_사무직_배치계획(案)-최종_사무직10년단가(연월차수당) 3 2 3 3 3 3" xfId="27534" xr:uid="{00000000-0005-0000-0000-0000A06B0000}"/>
    <cellStyle name="년_■ 0908_사무직_이동_및_사무직_배치계획(案)-최종_사무직10년단가(연월차수당) 3 2 3 3 3 4" xfId="27535" xr:uid="{00000000-0005-0000-0000-0000A16B0000}"/>
    <cellStyle name="년_■ 0908_사무직_이동_및_사무직_배치계획(案)-최종_사무직10년단가(연월차수당) 3 2 3 3 3 5" xfId="27536" xr:uid="{00000000-0005-0000-0000-0000A26B0000}"/>
    <cellStyle name="년_■ 0908_사무직_이동_및_사무직_배치계획(案)-최종_사무직10년단가(연월차수당) 3 2 3 3 4" xfId="27537" xr:uid="{00000000-0005-0000-0000-0000A36B0000}"/>
    <cellStyle name="년_■ 0908_사무직_이동_및_사무직_배치계획(案)-최종_사무직10년단가(연월차수당) 3 2 3 3 4 2" xfId="27538" xr:uid="{00000000-0005-0000-0000-0000A46B0000}"/>
    <cellStyle name="년_■ 0908_사무직_이동_및_사무직_배치계획(案)-최종_사무직10년단가(연월차수당) 3 2 3 3 4 3" xfId="27539" xr:uid="{00000000-0005-0000-0000-0000A56B0000}"/>
    <cellStyle name="년_■ 0908_사무직_이동_및_사무직_배치계획(案)-최종_사무직10년단가(연월차수당) 3 2 3 3 4 4" xfId="27540" xr:uid="{00000000-0005-0000-0000-0000A66B0000}"/>
    <cellStyle name="년_■ 0908_사무직_이동_및_사무직_배치계획(案)-최종_사무직10년단가(연월차수당) 3 2 3 3 4 5" xfId="27541" xr:uid="{00000000-0005-0000-0000-0000A76B0000}"/>
    <cellStyle name="년_■ 0908_사무직_이동_및_사무직_배치계획(案)-최종_사무직10년단가(연월차수당) 3 2 3 3 5" xfId="27542" xr:uid="{00000000-0005-0000-0000-0000A86B0000}"/>
    <cellStyle name="년_■ 0908_사무직_이동_및_사무직_배치계획(案)-최종_사무직10년단가(연월차수당) 3 2 3 3 6" xfId="27543" xr:uid="{00000000-0005-0000-0000-0000A96B0000}"/>
    <cellStyle name="년_■ 0908_사무직_이동_및_사무직_배치계획(案)-최종_사무직10년단가(연월차수당) 3 2 3 3 7" xfId="27544" xr:uid="{00000000-0005-0000-0000-0000AA6B0000}"/>
    <cellStyle name="년_■ 0908_사무직_이동_및_사무직_배치계획(案)-최종_사무직10년단가(연월차수당) 3 2 3 3 8" xfId="27545" xr:uid="{00000000-0005-0000-0000-0000AB6B0000}"/>
    <cellStyle name="년_■ 0908_사무직_이동_및_사무직_배치계획(案)-최종_사무직10년단가(연월차수당) 3 2 3 4" xfId="27546" xr:uid="{00000000-0005-0000-0000-0000AC6B0000}"/>
    <cellStyle name="년_■ 0908_사무직_이동_및_사무직_배치계획(案)-최종_사무직10년단가(연월차수당) 3 2 3 4 2" xfId="27547" xr:uid="{00000000-0005-0000-0000-0000AD6B0000}"/>
    <cellStyle name="년_■ 0908_사무직_이동_및_사무직_배치계획(案)-최종_사무직10년단가(연월차수당) 3 2 3 4 2 2" xfId="27548" xr:uid="{00000000-0005-0000-0000-0000AE6B0000}"/>
    <cellStyle name="년_■ 0908_사무직_이동_및_사무직_배치계획(案)-최종_사무직10년단가(연월차수당) 3 2 3 4 2 3" xfId="27549" xr:uid="{00000000-0005-0000-0000-0000AF6B0000}"/>
    <cellStyle name="년_■ 0908_사무직_이동_및_사무직_배치계획(案)-최종_사무직10년단가(연월차수당) 3 2 3 4 2 4" xfId="27550" xr:uid="{00000000-0005-0000-0000-0000B06B0000}"/>
    <cellStyle name="년_■ 0908_사무직_이동_및_사무직_배치계획(案)-최종_사무직10년단가(연월차수당) 3 2 3 4 2 5" xfId="27551" xr:uid="{00000000-0005-0000-0000-0000B16B0000}"/>
    <cellStyle name="년_■ 0908_사무직_이동_및_사무직_배치계획(案)-최종_사무직10년단가(연월차수당) 3 2 3 4 3" xfId="27552" xr:uid="{00000000-0005-0000-0000-0000B26B0000}"/>
    <cellStyle name="년_■ 0908_사무직_이동_및_사무직_배치계획(案)-최종_사무직10년단가(연월차수당) 3 2 3 4 3 2" xfId="27553" xr:uid="{00000000-0005-0000-0000-0000B36B0000}"/>
    <cellStyle name="년_■ 0908_사무직_이동_및_사무직_배치계획(案)-최종_사무직10년단가(연월차수당) 3 2 3 4 3 3" xfId="27554" xr:uid="{00000000-0005-0000-0000-0000B46B0000}"/>
    <cellStyle name="년_■ 0908_사무직_이동_및_사무직_배치계획(案)-최종_사무직10년단가(연월차수당) 3 2 3 4 3 4" xfId="27555" xr:uid="{00000000-0005-0000-0000-0000B56B0000}"/>
    <cellStyle name="년_■ 0908_사무직_이동_및_사무직_배치계획(案)-최종_사무직10년단가(연월차수당) 3 2 3 4 3 5" xfId="27556" xr:uid="{00000000-0005-0000-0000-0000B66B0000}"/>
    <cellStyle name="년_■ 0908_사무직_이동_및_사무직_배치계획(案)-최종_사무직10년단가(연월차수당) 3 2 3 4 4" xfId="27557" xr:uid="{00000000-0005-0000-0000-0000B76B0000}"/>
    <cellStyle name="년_■ 0908_사무직_이동_및_사무직_배치계획(案)-최종_사무직10년단가(연월차수당) 3 2 3 4 4 2" xfId="27558" xr:uid="{00000000-0005-0000-0000-0000B86B0000}"/>
    <cellStyle name="년_■ 0908_사무직_이동_및_사무직_배치계획(案)-최종_사무직10년단가(연월차수당) 3 2 3 4 4 3" xfId="27559" xr:uid="{00000000-0005-0000-0000-0000B96B0000}"/>
    <cellStyle name="년_■ 0908_사무직_이동_및_사무직_배치계획(案)-최종_사무직10년단가(연월차수당) 3 2 3 4 4 4" xfId="27560" xr:uid="{00000000-0005-0000-0000-0000BA6B0000}"/>
    <cellStyle name="년_■ 0908_사무직_이동_및_사무직_배치계획(案)-최종_사무직10년단가(연월차수당) 3 2 3 4 4 5" xfId="27561" xr:uid="{00000000-0005-0000-0000-0000BB6B0000}"/>
    <cellStyle name="년_■ 0908_사무직_이동_및_사무직_배치계획(案)-최종_사무직10년단가(연월차수당) 3 2 3 4 5" xfId="27562" xr:uid="{00000000-0005-0000-0000-0000BC6B0000}"/>
    <cellStyle name="년_■ 0908_사무직_이동_및_사무직_배치계획(案)-최종_사무직10년단가(연월차수당) 3 2 3 4 6" xfId="27563" xr:uid="{00000000-0005-0000-0000-0000BD6B0000}"/>
    <cellStyle name="년_■ 0908_사무직_이동_및_사무직_배치계획(案)-최종_사무직10년단가(연월차수당) 3 2 3 4 7" xfId="27564" xr:uid="{00000000-0005-0000-0000-0000BE6B0000}"/>
    <cellStyle name="년_■ 0908_사무직_이동_및_사무직_배치계획(案)-최종_사무직10년단가(연월차수당) 3 2 3 4 8" xfId="27565" xr:uid="{00000000-0005-0000-0000-0000BF6B0000}"/>
    <cellStyle name="년_■ 0908_사무직_이동_및_사무직_배치계획(案)-최종_사무직10년단가(연월차수당) 3 2 3 5" xfId="27566" xr:uid="{00000000-0005-0000-0000-0000C06B0000}"/>
    <cellStyle name="년_■ 0908_사무직_이동_및_사무직_배치계획(案)-최종_사무직10년단가(연월차수당) 3 2 3 5 2" xfId="27567" xr:uid="{00000000-0005-0000-0000-0000C16B0000}"/>
    <cellStyle name="년_■ 0908_사무직_이동_및_사무직_배치계획(案)-최종_사무직10년단가(연월차수당) 3 2 3 5 3" xfId="27568" xr:uid="{00000000-0005-0000-0000-0000C26B0000}"/>
    <cellStyle name="년_■ 0908_사무직_이동_및_사무직_배치계획(案)-최종_사무직10년단가(연월차수당) 3 2 3 5 4" xfId="27569" xr:uid="{00000000-0005-0000-0000-0000C36B0000}"/>
    <cellStyle name="년_■ 0908_사무직_이동_및_사무직_배치계획(案)-최종_사무직10년단가(연월차수당) 3 2 3 5 5" xfId="27570" xr:uid="{00000000-0005-0000-0000-0000C46B0000}"/>
    <cellStyle name="년_■ 0908_사무직_이동_및_사무직_배치계획(案)-최종_사무직10년단가(연월차수당) 3 2 3 6" xfId="27571" xr:uid="{00000000-0005-0000-0000-0000C56B0000}"/>
    <cellStyle name="년_■ 0908_사무직_이동_및_사무직_배치계획(案)-최종_사무직10년단가(연월차수당) 3 2 3 6 2" xfId="27572" xr:uid="{00000000-0005-0000-0000-0000C66B0000}"/>
    <cellStyle name="년_■ 0908_사무직_이동_및_사무직_배치계획(案)-최종_사무직10년단가(연월차수당) 3 2 3 6 3" xfId="27573" xr:uid="{00000000-0005-0000-0000-0000C76B0000}"/>
    <cellStyle name="년_■ 0908_사무직_이동_및_사무직_배치계획(案)-최종_사무직10년단가(연월차수당) 3 2 3 6 4" xfId="27574" xr:uid="{00000000-0005-0000-0000-0000C86B0000}"/>
    <cellStyle name="년_■ 0908_사무직_이동_및_사무직_배치계획(案)-최종_사무직10년단가(연월차수당) 3 2 3 6 5" xfId="27575" xr:uid="{00000000-0005-0000-0000-0000C96B0000}"/>
    <cellStyle name="년_■ 0908_사무직_이동_및_사무직_배치계획(案)-최종_사무직10년단가(연월차수당) 3 2 3 7" xfId="27576" xr:uid="{00000000-0005-0000-0000-0000CA6B0000}"/>
    <cellStyle name="년_■ 0908_사무직_이동_및_사무직_배치계획(案)-최종_사무직10년단가(연월차수당) 3 2 3 7 2" xfId="27577" xr:uid="{00000000-0005-0000-0000-0000CB6B0000}"/>
    <cellStyle name="년_■ 0908_사무직_이동_및_사무직_배치계획(案)-최종_사무직10년단가(연월차수당) 3 2 3 7 3" xfId="27578" xr:uid="{00000000-0005-0000-0000-0000CC6B0000}"/>
    <cellStyle name="년_■ 0908_사무직_이동_및_사무직_배치계획(案)-최종_사무직10년단가(연월차수당) 3 2 3 7 4" xfId="27579" xr:uid="{00000000-0005-0000-0000-0000CD6B0000}"/>
    <cellStyle name="년_■ 0908_사무직_이동_및_사무직_배치계획(案)-최종_사무직10년단가(연월차수당) 3 2 3 7 5" xfId="27580" xr:uid="{00000000-0005-0000-0000-0000CE6B0000}"/>
    <cellStyle name="년_■ 0908_사무직_이동_및_사무직_배치계획(案)-최종_사무직10년단가(연월차수당) 3 2 3 8" xfId="27581" xr:uid="{00000000-0005-0000-0000-0000CF6B0000}"/>
    <cellStyle name="년_■ 0908_사무직_이동_및_사무직_배치계획(案)-최종_사무직10년단가(연월차수당) 3 2 3 9" xfId="27582" xr:uid="{00000000-0005-0000-0000-0000D06B0000}"/>
    <cellStyle name="년_■ 0908_사무직_이동_및_사무직_배치계획(案)-최종_사무직10년단가(연월차수당) 3 2 4" xfId="27583" xr:uid="{00000000-0005-0000-0000-0000D16B0000}"/>
    <cellStyle name="년_■ 0908_사무직_이동_및_사무직_배치계획(案)-최종_사무직10년단가(연월차수당) 3 2 4 2" xfId="27584" xr:uid="{00000000-0005-0000-0000-0000D26B0000}"/>
    <cellStyle name="년_■ 0908_사무직_이동_및_사무직_배치계획(案)-최종_사무직10년단가(연월차수당) 3 2 4 2 2" xfId="27585" xr:uid="{00000000-0005-0000-0000-0000D36B0000}"/>
    <cellStyle name="년_■ 0908_사무직_이동_및_사무직_배치계획(案)-최종_사무직10년단가(연월차수당) 3 2 4 2 3" xfId="27586" xr:uid="{00000000-0005-0000-0000-0000D46B0000}"/>
    <cellStyle name="년_■ 0908_사무직_이동_및_사무직_배치계획(案)-최종_사무직10년단가(연월차수당) 3 2 4 2 4" xfId="27587" xr:uid="{00000000-0005-0000-0000-0000D56B0000}"/>
    <cellStyle name="년_■ 0908_사무직_이동_및_사무직_배치계획(案)-최종_사무직10년단가(연월차수당) 3 2 4 2 5" xfId="27588" xr:uid="{00000000-0005-0000-0000-0000D66B0000}"/>
    <cellStyle name="년_■ 0908_사무직_이동_및_사무직_배치계획(案)-최종_사무직10년단가(연월차수당) 3 2 4 3" xfId="27589" xr:uid="{00000000-0005-0000-0000-0000D76B0000}"/>
    <cellStyle name="년_■ 0908_사무직_이동_및_사무직_배치계획(案)-최종_사무직10년단가(연월차수당) 3 2 4 3 2" xfId="27590" xr:uid="{00000000-0005-0000-0000-0000D86B0000}"/>
    <cellStyle name="년_■ 0908_사무직_이동_및_사무직_배치계획(案)-최종_사무직10년단가(연월차수당) 3 2 4 3 3" xfId="27591" xr:uid="{00000000-0005-0000-0000-0000D96B0000}"/>
    <cellStyle name="년_■ 0908_사무직_이동_및_사무직_배치계획(案)-최종_사무직10년단가(연월차수당) 3 2 4 3 4" xfId="27592" xr:uid="{00000000-0005-0000-0000-0000DA6B0000}"/>
    <cellStyle name="년_■ 0908_사무직_이동_및_사무직_배치계획(案)-최종_사무직10년단가(연월차수당) 3 2 4 3 5" xfId="27593" xr:uid="{00000000-0005-0000-0000-0000DB6B0000}"/>
    <cellStyle name="년_■ 0908_사무직_이동_및_사무직_배치계획(案)-최종_사무직10년단가(연월차수당) 3 2 4 4" xfId="27594" xr:uid="{00000000-0005-0000-0000-0000DC6B0000}"/>
    <cellStyle name="년_■ 0908_사무직_이동_및_사무직_배치계획(案)-최종_사무직10년단가(연월차수당) 3 2 4 4 2" xfId="27595" xr:uid="{00000000-0005-0000-0000-0000DD6B0000}"/>
    <cellStyle name="년_■ 0908_사무직_이동_및_사무직_배치계획(案)-최종_사무직10년단가(연월차수당) 3 2 4 4 3" xfId="27596" xr:uid="{00000000-0005-0000-0000-0000DE6B0000}"/>
    <cellStyle name="년_■ 0908_사무직_이동_및_사무직_배치계획(案)-최종_사무직10년단가(연월차수당) 3 2 4 4 4" xfId="27597" xr:uid="{00000000-0005-0000-0000-0000DF6B0000}"/>
    <cellStyle name="년_■ 0908_사무직_이동_및_사무직_배치계획(案)-최종_사무직10년단가(연월차수당) 3 2 4 4 5" xfId="27598" xr:uid="{00000000-0005-0000-0000-0000E06B0000}"/>
    <cellStyle name="년_■ 0908_사무직_이동_및_사무직_배치계획(案)-최종_사무직10년단가(연월차수당) 3 2 4 5" xfId="27599" xr:uid="{00000000-0005-0000-0000-0000E16B0000}"/>
    <cellStyle name="년_■ 0908_사무직_이동_및_사무직_배치계획(案)-최종_사무직10년단가(연월차수당) 3 2 4 6" xfId="27600" xr:uid="{00000000-0005-0000-0000-0000E26B0000}"/>
    <cellStyle name="년_■ 0908_사무직_이동_및_사무직_배치계획(案)-최종_사무직10년단가(연월차수당) 3 2 4 7" xfId="27601" xr:uid="{00000000-0005-0000-0000-0000E36B0000}"/>
    <cellStyle name="년_■ 0908_사무직_이동_및_사무직_배치계획(案)-최종_사무직10년단가(연월차수당) 3 2 4 8" xfId="27602" xr:uid="{00000000-0005-0000-0000-0000E46B0000}"/>
    <cellStyle name="년_■ 0908_사무직_이동_및_사무직_배치계획(案)-최종_사무직10년단가(연월차수당) 3 2 5" xfId="27603" xr:uid="{00000000-0005-0000-0000-0000E56B0000}"/>
    <cellStyle name="년_■ 0908_사무직_이동_및_사무직_배치계획(案)-최종_사무직10년단가(연월차수당) 3 2 5 2" xfId="27604" xr:uid="{00000000-0005-0000-0000-0000E66B0000}"/>
    <cellStyle name="년_■ 0908_사무직_이동_및_사무직_배치계획(案)-최종_사무직10년단가(연월차수당) 3 2 5 2 2" xfId="27605" xr:uid="{00000000-0005-0000-0000-0000E76B0000}"/>
    <cellStyle name="년_■ 0908_사무직_이동_및_사무직_배치계획(案)-최종_사무직10년단가(연월차수당) 3 2 5 2 3" xfId="27606" xr:uid="{00000000-0005-0000-0000-0000E86B0000}"/>
    <cellStyle name="년_■ 0908_사무직_이동_및_사무직_배치계획(案)-최종_사무직10년단가(연월차수당) 3 2 5 2 4" xfId="27607" xr:uid="{00000000-0005-0000-0000-0000E96B0000}"/>
    <cellStyle name="년_■ 0908_사무직_이동_및_사무직_배치계획(案)-최종_사무직10년단가(연월차수당) 3 2 5 2 5" xfId="27608" xr:uid="{00000000-0005-0000-0000-0000EA6B0000}"/>
    <cellStyle name="년_■ 0908_사무직_이동_및_사무직_배치계획(案)-최종_사무직10년단가(연월차수당) 3 2 5 3" xfId="27609" xr:uid="{00000000-0005-0000-0000-0000EB6B0000}"/>
    <cellStyle name="년_■ 0908_사무직_이동_및_사무직_배치계획(案)-최종_사무직10년단가(연월차수당) 3 2 5 3 2" xfId="27610" xr:uid="{00000000-0005-0000-0000-0000EC6B0000}"/>
    <cellStyle name="년_■ 0908_사무직_이동_및_사무직_배치계획(案)-최종_사무직10년단가(연월차수당) 3 2 5 3 3" xfId="27611" xr:uid="{00000000-0005-0000-0000-0000ED6B0000}"/>
    <cellStyle name="년_■ 0908_사무직_이동_및_사무직_배치계획(案)-최종_사무직10년단가(연월차수당) 3 2 5 3 4" xfId="27612" xr:uid="{00000000-0005-0000-0000-0000EE6B0000}"/>
    <cellStyle name="년_■ 0908_사무직_이동_및_사무직_배치계획(案)-최종_사무직10년단가(연월차수당) 3 2 5 3 5" xfId="27613" xr:uid="{00000000-0005-0000-0000-0000EF6B0000}"/>
    <cellStyle name="년_■ 0908_사무직_이동_및_사무직_배치계획(案)-최종_사무직10년단가(연월차수당) 3 2 5 4" xfId="27614" xr:uid="{00000000-0005-0000-0000-0000F06B0000}"/>
    <cellStyle name="년_■ 0908_사무직_이동_및_사무직_배치계획(案)-최종_사무직10년단가(연월차수당) 3 2 5 4 2" xfId="27615" xr:uid="{00000000-0005-0000-0000-0000F16B0000}"/>
    <cellStyle name="년_■ 0908_사무직_이동_및_사무직_배치계획(案)-최종_사무직10년단가(연월차수당) 3 2 5 4 3" xfId="27616" xr:uid="{00000000-0005-0000-0000-0000F26B0000}"/>
    <cellStyle name="년_■ 0908_사무직_이동_및_사무직_배치계획(案)-최종_사무직10년단가(연월차수당) 3 2 5 4 4" xfId="27617" xr:uid="{00000000-0005-0000-0000-0000F36B0000}"/>
    <cellStyle name="년_■ 0908_사무직_이동_및_사무직_배치계획(案)-최종_사무직10년단가(연월차수당) 3 2 5 4 5" xfId="27618" xr:uid="{00000000-0005-0000-0000-0000F46B0000}"/>
    <cellStyle name="년_■ 0908_사무직_이동_및_사무직_배치계획(案)-최종_사무직10년단가(연월차수당) 3 2 5 5" xfId="27619" xr:uid="{00000000-0005-0000-0000-0000F56B0000}"/>
    <cellStyle name="년_■ 0908_사무직_이동_및_사무직_배치계획(案)-최종_사무직10년단가(연월차수당) 3 2 5 6" xfId="27620" xr:uid="{00000000-0005-0000-0000-0000F66B0000}"/>
    <cellStyle name="년_■ 0908_사무직_이동_및_사무직_배치계획(案)-최종_사무직10년단가(연월차수당) 3 2 5 7" xfId="27621" xr:uid="{00000000-0005-0000-0000-0000F76B0000}"/>
    <cellStyle name="년_■ 0908_사무직_이동_및_사무직_배치계획(案)-최종_사무직10년단가(연월차수당) 3 2 5 8" xfId="27622" xr:uid="{00000000-0005-0000-0000-0000F86B0000}"/>
    <cellStyle name="년_■ 0908_사무직_이동_및_사무직_배치계획(案)-최종_사무직10년단가(연월차수당) 3 2 6" xfId="27623" xr:uid="{00000000-0005-0000-0000-0000F96B0000}"/>
    <cellStyle name="년_■ 0908_사무직_이동_및_사무직_배치계획(案)-최종_사무직10년단가(연월차수당) 3 2 6 2" xfId="27624" xr:uid="{00000000-0005-0000-0000-0000FA6B0000}"/>
    <cellStyle name="년_■ 0908_사무직_이동_및_사무직_배치계획(案)-최종_사무직10년단가(연월차수당) 3 2 6 2 2" xfId="27625" xr:uid="{00000000-0005-0000-0000-0000FB6B0000}"/>
    <cellStyle name="년_■ 0908_사무직_이동_및_사무직_배치계획(案)-최종_사무직10년단가(연월차수당) 3 2 6 2 3" xfId="27626" xr:uid="{00000000-0005-0000-0000-0000FC6B0000}"/>
    <cellStyle name="년_■ 0908_사무직_이동_및_사무직_배치계획(案)-최종_사무직10년단가(연월차수당) 3 2 6 2 4" xfId="27627" xr:uid="{00000000-0005-0000-0000-0000FD6B0000}"/>
    <cellStyle name="년_■ 0908_사무직_이동_및_사무직_배치계획(案)-최종_사무직10년단가(연월차수당) 3 2 6 2 5" xfId="27628" xr:uid="{00000000-0005-0000-0000-0000FE6B0000}"/>
    <cellStyle name="년_■ 0908_사무직_이동_및_사무직_배치계획(案)-최종_사무직10년단가(연월차수당) 3 2 6 3" xfId="27629" xr:uid="{00000000-0005-0000-0000-0000FF6B0000}"/>
    <cellStyle name="년_■ 0908_사무직_이동_및_사무직_배치계획(案)-최종_사무직10년단가(연월차수당) 3 2 6 3 2" xfId="27630" xr:uid="{00000000-0005-0000-0000-0000006C0000}"/>
    <cellStyle name="년_■ 0908_사무직_이동_및_사무직_배치계획(案)-최종_사무직10년단가(연월차수당) 3 2 6 3 3" xfId="27631" xr:uid="{00000000-0005-0000-0000-0000016C0000}"/>
    <cellStyle name="년_■ 0908_사무직_이동_및_사무직_배치계획(案)-최종_사무직10년단가(연월차수당) 3 2 6 3 4" xfId="27632" xr:uid="{00000000-0005-0000-0000-0000026C0000}"/>
    <cellStyle name="년_■ 0908_사무직_이동_및_사무직_배치계획(案)-최종_사무직10년단가(연월차수당) 3 2 6 3 5" xfId="27633" xr:uid="{00000000-0005-0000-0000-0000036C0000}"/>
    <cellStyle name="년_■ 0908_사무직_이동_및_사무직_배치계획(案)-최종_사무직10년단가(연월차수당) 3 2 6 4" xfId="27634" xr:uid="{00000000-0005-0000-0000-0000046C0000}"/>
    <cellStyle name="년_■ 0908_사무직_이동_및_사무직_배치계획(案)-최종_사무직10년단가(연월차수당) 3 2 6 4 2" xfId="27635" xr:uid="{00000000-0005-0000-0000-0000056C0000}"/>
    <cellStyle name="년_■ 0908_사무직_이동_및_사무직_배치계획(案)-최종_사무직10년단가(연월차수당) 3 2 6 4 3" xfId="27636" xr:uid="{00000000-0005-0000-0000-0000066C0000}"/>
    <cellStyle name="년_■ 0908_사무직_이동_및_사무직_배치계획(案)-최종_사무직10년단가(연월차수당) 3 2 6 4 4" xfId="27637" xr:uid="{00000000-0005-0000-0000-0000076C0000}"/>
    <cellStyle name="년_■ 0908_사무직_이동_및_사무직_배치계획(案)-최종_사무직10년단가(연월차수당) 3 2 6 4 5" xfId="27638" xr:uid="{00000000-0005-0000-0000-0000086C0000}"/>
    <cellStyle name="년_■ 0908_사무직_이동_및_사무직_배치계획(案)-최종_사무직10년단가(연월차수당) 3 2 6 5" xfId="27639" xr:uid="{00000000-0005-0000-0000-0000096C0000}"/>
    <cellStyle name="년_■ 0908_사무직_이동_및_사무직_배치계획(案)-최종_사무직10년단가(연월차수당) 3 2 6 6" xfId="27640" xr:uid="{00000000-0005-0000-0000-00000A6C0000}"/>
    <cellStyle name="년_■ 0908_사무직_이동_및_사무직_배치계획(案)-최종_사무직10년단가(연월차수당) 3 2 6 7" xfId="27641" xr:uid="{00000000-0005-0000-0000-00000B6C0000}"/>
    <cellStyle name="년_■ 0908_사무직_이동_및_사무직_배치계획(案)-최종_사무직10년단가(연월차수당) 3 2 6 8" xfId="27642" xr:uid="{00000000-0005-0000-0000-00000C6C0000}"/>
    <cellStyle name="년_■ 0908_사무직_이동_및_사무직_배치계획(案)-최종_사무직10년단가(연월차수당) 3 2 7" xfId="27643" xr:uid="{00000000-0005-0000-0000-00000D6C0000}"/>
    <cellStyle name="년_■ 0908_사무직_이동_및_사무직_배치계획(案)-최종_사무직10년단가(연월차수당) 3 2 7 2" xfId="27644" xr:uid="{00000000-0005-0000-0000-00000E6C0000}"/>
    <cellStyle name="년_■ 0908_사무직_이동_및_사무직_배치계획(案)-최종_사무직10년단가(연월차수당) 3 2 7 3" xfId="27645" xr:uid="{00000000-0005-0000-0000-00000F6C0000}"/>
    <cellStyle name="년_■ 0908_사무직_이동_및_사무직_배치계획(案)-최종_사무직10년단가(연월차수당) 3 2 7 4" xfId="27646" xr:uid="{00000000-0005-0000-0000-0000106C0000}"/>
    <cellStyle name="년_■ 0908_사무직_이동_및_사무직_배치계획(案)-최종_사무직10년단가(연월차수당) 3 2 7 5" xfId="27647" xr:uid="{00000000-0005-0000-0000-0000116C0000}"/>
    <cellStyle name="년_■ 0908_사무직_이동_및_사무직_배치계획(案)-최종_사무직10년단가(연월차수당) 3 2 8" xfId="27648" xr:uid="{00000000-0005-0000-0000-0000126C0000}"/>
    <cellStyle name="년_■ 0908_사무직_이동_및_사무직_배치계획(案)-최종_사무직10년단가(연월차수당) 3 2 8 2" xfId="27649" xr:uid="{00000000-0005-0000-0000-0000136C0000}"/>
    <cellStyle name="년_■ 0908_사무직_이동_및_사무직_배치계획(案)-최종_사무직10년단가(연월차수당) 3 2 8 3" xfId="27650" xr:uid="{00000000-0005-0000-0000-0000146C0000}"/>
    <cellStyle name="년_■ 0908_사무직_이동_및_사무직_배치계획(案)-최종_사무직10년단가(연월차수당) 3 2 8 4" xfId="27651" xr:uid="{00000000-0005-0000-0000-0000156C0000}"/>
    <cellStyle name="년_■ 0908_사무직_이동_및_사무직_배치계획(案)-최종_사무직10년단가(연월차수당) 3 2 8 5" xfId="27652" xr:uid="{00000000-0005-0000-0000-0000166C0000}"/>
    <cellStyle name="년_■ 0908_사무직_이동_및_사무직_배치계획(案)-최종_사무직10년단가(연월차수당) 3 2 9" xfId="27653" xr:uid="{00000000-0005-0000-0000-0000176C0000}"/>
    <cellStyle name="년_■ 0908_사무직_이동_및_사무직_배치계획(案)-최종_사무직10년단가(연월차수당) 3 2 9 2" xfId="27654" xr:uid="{00000000-0005-0000-0000-0000186C0000}"/>
    <cellStyle name="년_■ 0908_사무직_이동_및_사무직_배치계획(案)-최종_사무직10년단가(연월차수당) 3 2 9 3" xfId="27655" xr:uid="{00000000-0005-0000-0000-0000196C0000}"/>
    <cellStyle name="년_■ 0908_사무직_이동_및_사무직_배치계획(案)-최종_사무직10년단가(연월차수당) 3 2 9 4" xfId="27656" xr:uid="{00000000-0005-0000-0000-00001A6C0000}"/>
    <cellStyle name="년_■ 0908_사무직_이동_및_사무직_배치계획(案)-최종_사무직10년단가(연월차수당) 3 2 9 5" xfId="27657" xr:uid="{00000000-0005-0000-0000-00001B6C0000}"/>
    <cellStyle name="년_■ 0908_사무직_이동_및_사무직_배치계획(案)-최종_사무직10년단가(연월차수당) 3 3" xfId="27658" xr:uid="{00000000-0005-0000-0000-00001C6C0000}"/>
    <cellStyle name="년_■ 0908_사무직_이동_및_사무직_배치계획(案)-최종_사무직10년단가(연월차수당) 3 3 10" xfId="27659" xr:uid="{00000000-0005-0000-0000-00001D6C0000}"/>
    <cellStyle name="년_■ 0908_사무직_이동_및_사무직_배치계획(案)-최종_사무직10년단가(연월차수당) 3 3 11" xfId="27660" xr:uid="{00000000-0005-0000-0000-00001E6C0000}"/>
    <cellStyle name="년_■ 0908_사무직_이동_및_사무직_배치계획(案)-최종_사무직10년단가(연월차수당) 3 3 2" xfId="27661" xr:uid="{00000000-0005-0000-0000-00001F6C0000}"/>
    <cellStyle name="년_■ 0908_사무직_이동_및_사무직_배치계획(案)-최종_사무직10년단가(연월차수당) 3 3 2 2" xfId="27662" xr:uid="{00000000-0005-0000-0000-0000206C0000}"/>
    <cellStyle name="년_■ 0908_사무직_이동_및_사무직_배치계획(案)-최종_사무직10년단가(연월차수당) 3 3 2 2 2" xfId="27663" xr:uid="{00000000-0005-0000-0000-0000216C0000}"/>
    <cellStyle name="년_■ 0908_사무직_이동_및_사무직_배치계획(案)-최종_사무직10년단가(연월차수당) 3 3 2 2 3" xfId="27664" xr:uid="{00000000-0005-0000-0000-0000226C0000}"/>
    <cellStyle name="년_■ 0908_사무직_이동_및_사무직_배치계획(案)-최종_사무직10년단가(연월차수당) 3 3 2 2 4" xfId="27665" xr:uid="{00000000-0005-0000-0000-0000236C0000}"/>
    <cellStyle name="년_■ 0908_사무직_이동_및_사무직_배치계획(案)-최종_사무직10년단가(연월차수당) 3 3 2 2 5" xfId="27666" xr:uid="{00000000-0005-0000-0000-0000246C0000}"/>
    <cellStyle name="년_■ 0908_사무직_이동_및_사무직_배치계획(案)-최종_사무직10년단가(연월차수당) 3 3 2 3" xfId="27667" xr:uid="{00000000-0005-0000-0000-0000256C0000}"/>
    <cellStyle name="년_■ 0908_사무직_이동_및_사무직_배치계획(案)-최종_사무직10년단가(연월차수당) 3 3 2 3 2" xfId="27668" xr:uid="{00000000-0005-0000-0000-0000266C0000}"/>
    <cellStyle name="년_■ 0908_사무직_이동_및_사무직_배치계획(案)-최종_사무직10년단가(연월차수당) 3 3 2 3 3" xfId="27669" xr:uid="{00000000-0005-0000-0000-0000276C0000}"/>
    <cellStyle name="년_■ 0908_사무직_이동_및_사무직_배치계획(案)-최종_사무직10년단가(연월차수당) 3 3 2 3 4" xfId="27670" xr:uid="{00000000-0005-0000-0000-0000286C0000}"/>
    <cellStyle name="년_■ 0908_사무직_이동_및_사무직_배치계획(案)-최종_사무직10년단가(연월차수당) 3 3 2 3 5" xfId="27671" xr:uid="{00000000-0005-0000-0000-0000296C0000}"/>
    <cellStyle name="년_■ 0908_사무직_이동_및_사무직_배치계획(案)-최종_사무직10년단가(연월차수당) 3 3 2 4" xfId="27672" xr:uid="{00000000-0005-0000-0000-00002A6C0000}"/>
    <cellStyle name="년_■ 0908_사무직_이동_및_사무직_배치계획(案)-최종_사무직10년단가(연월차수당) 3 3 2 4 2" xfId="27673" xr:uid="{00000000-0005-0000-0000-00002B6C0000}"/>
    <cellStyle name="년_■ 0908_사무직_이동_및_사무직_배치계획(案)-최종_사무직10년단가(연월차수당) 3 3 2 4 3" xfId="27674" xr:uid="{00000000-0005-0000-0000-00002C6C0000}"/>
    <cellStyle name="년_■ 0908_사무직_이동_및_사무직_배치계획(案)-최종_사무직10년단가(연월차수당) 3 3 2 4 4" xfId="27675" xr:uid="{00000000-0005-0000-0000-00002D6C0000}"/>
    <cellStyle name="년_■ 0908_사무직_이동_및_사무직_배치계획(案)-최종_사무직10년단가(연월차수당) 3 3 2 4 5" xfId="27676" xr:uid="{00000000-0005-0000-0000-00002E6C0000}"/>
    <cellStyle name="년_■ 0908_사무직_이동_및_사무직_배치계획(案)-최종_사무직10년단가(연월차수당) 3 3 2 5" xfId="27677" xr:uid="{00000000-0005-0000-0000-00002F6C0000}"/>
    <cellStyle name="년_■ 0908_사무직_이동_및_사무직_배치계획(案)-최종_사무직10년단가(연월차수당) 3 3 2 6" xfId="27678" xr:uid="{00000000-0005-0000-0000-0000306C0000}"/>
    <cellStyle name="년_■ 0908_사무직_이동_및_사무직_배치계획(案)-최종_사무직10년단가(연월차수당) 3 3 2 7" xfId="27679" xr:uid="{00000000-0005-0000-0000-0000316C0000}"/>
    <cellStyle name="년_■ 0908_사무직_이동_및_사무직_배치계획(案)-최종_사무직10년단가(연월차수당) 3 3 2 8" xfId="27680" xr:uid="{00000000-0005-0000-0000-0000326C0000}"/>
    <cellStyle name="년_■ 0908_사무직_이동_및_사무직_배치계획(案)-최종_사무직10년단가(연월차수당) 3 3 3" xfId="27681" xr:uid="{00000000-0005-0000-0000-0000336C0000}"/>
    <cellStyle name="년_■ 0908_사무직_이동_및_사무직_배치계획(案)-최종_사무직10년단가(연월차수당) 3 3 3 2" xfId="27682" xr:uid="{00000000-0005-0000-0000-0000346C0000}"/>
    <cellStyle name="년_■ 0908_사무직_이동_및_사무직_배치계획(案)-최종_사무직10년단가(연월차수당) 3 3 3 2 2" xfId="27683" xr:uid="{00000000-0005-0000-0000-0000356C0000}"/>
    <cellStyle name="년_■ 0908_사무직_이동_및_사무직_배치계획(案)-최종_사무직10년단가(연월차수당) 3 3 3 2 3" xfId="27684" xr:uid="{00000000-0005-0000-0000-0000366C0000}"/>
    <cellStyle name="년_■ 0908_사무직_이동_및_사무직_배치계획(案)-최종_사무직10년단가(연월차수당) 3 3 3 2 4" xfId="27685" xr:uid="{00000000-0005-0000-0000-0000376C0000}"/>
    <cellStyle name="년_■ 0908_사무직_이동_및_사무직_배치계획(案)-최종_사무직10년단가(연월차수당) 3 3 3 2 5" xfId="27686" xr:uid="{00000000-0005-0000-0000-0000386C0000}"/>
    <cellStyle name="년_■ 0908_사무직_이동_및_사무직_배치계획(案)-최종_사무직10년단가(연월차수당) 3 3 3 3" xfId="27687" xr:uid="{00000000-0005-0000-0000-0000396C0000}"/>
    <cellStyle name="년_■ 0908_사무직_이동_및_사무직_배치계획(案)-최종_사무직10년단가(연월차수당) 3 3 3 3 2" xfId="27688" xr:uid="{00000000-0005-0000-0000-00003A6C0000}"/>
    <cellStyle name="년_■ 0908_사무직_이동_및_사무직_배치계획(案)-최종_사무직10년단가(연월차수당) 3 3 3 3 3" xfId="27689" xr:uid="{00000000-0005-0000-0000-00003B6C0000}"/>
    <cellStyle name="년_■ 0908_사무직_이동_및_사무직_배치계획(案)-최종_사무직10년단가(연월차수당) 3 3 3 3 4" xfId="27690" xr:uid="{00000000-0005-0000-0000-00003C6C0000}"/>
    <cellStyle name="년_■ 0908_사무직_이동_및_사무직_배치계획(案)-최종_사무직10년단가(연월차수당) 3 3 3 3 5" xfId="27691" xr:uid="{00000000-0005-0000-0000-00003D6C0000}"/>
    <cellStyle name="년_■ 0908_사무직_이동_및_사무직_배치계획(案)-최종_사무직10년단가(연월차수당) 3 3 3 4" xfId="27692" xr:uid="{00000000-0005-0000-0000-00003E6C0000}"/>
    <cellStyle name="년_■ 0908_사무직_이동_및_사무직_배치계획(案)-최종_사무직10년단가(연월차수당) 3 3 3 4 2" xfId="27693" xr:uid="{00000000-0005-0000-0000-00003F6C0000}"/>
    <cellStyle name="년_■ 0908_사무직_이동_및_사무직_배치계획(案)-최종_사무직10년단가(연월차수당) 3 3 3 4 3" xfId="27694" xr:uid="{00000000-0005-0000-0000-0000406C0000}"/>
    <cellStyle name="년_■ 0908_사무직_이동_및_사무직_배치계획(案)-최종_사무직10년단가(연월차수당) 3 3 3 4 4" xfId="27695" xr:uid="{00000000-0005-0000-0000-0000416C0000}"/>
    <cellStyle name="년_■ 0908_사무직_이동_및_사무직_배치계획(案)-최종_사무직10년단가(연월차수당) 3 3 3 4 5" xfId="27696" xr:uid="{00000000-0005-0000-0000-0000426C0000}"/>
    <cellStyle name="년_■ 0908_사무직_이동_및_사무직_배치계획(案)-최종_사무직10년단가(연월차수당) 3 3 3 5" xfId="27697" xr:uid="{00000000-0005-0000-0000-0000436C0000}"/>
    <cellStyle name="년_■ 0908_사무직_이동_및_사무직_배치계획(案)-최종_사무직10년단가(연월차수당) 3 3 3 6" xfId="27698" xr:uid="{00000000-0005-0000-0000-0000446C0000}"/>
    <cellStyle name="년_■ 0908_사무직_이동_및_사무직_배치계획(案)-최종_사무직10년단가(연월차수당) 3 3 3 7" xfId="27699" xr:uid="{00000000-0005-0000-0000-0000456C0000}"/>
    <cellStyle name="년_■ 0908_사무직_이동_및_사무직_배치계획(案)-최종_사무직10년단가(연월차수당) 3 3 3 8" xfId="27700" xr:uid="{00000000-0005-0000-0000-0000466C0000}"/>
    <cellStyle name="년_■ 0908_사무직_이동_및_사무직_배치계획(案)-최종_사무직10년단가(연월차수당) 3 3 4" xfId="27701" xr:uid="{00000000-0005-0000-0000-0000476C0000}"/>
    <cellStyle name="년_■ 0908_사무직_이동_및_사무직_배치계획(案)-최종_사무직10년단가(연월차수당) 3 3 4 2" xfId="27702" xr:uid="{00000000-0005-0000-0000-0000486C0000}"/>
    <cellStyle name="년_■ 0908_사무직_이동_및_사무직_배치계획(案)-최종_사무직10년단가(연월차수당) 3 3 4 2 2" xfId="27703" xr:uid="{00000000-0005-0000-0000-0000496C0000}"/>
    <cellStyle name="년_■ 0908_사무직_이동_및_사무직_배치계획(案)-최종_사무직10년단가(연월차수당) 3 3 4 2 3" xfId="27704" xr:uid="{00000000-0005-0000-0000-00004A6C0000}"/>
    <cellStyle name="년_■ 0908_사무직_이동_및_사무직_배치계획(案)-최종_사무직10년단가(연월차수당) 3 3 4 2 4" xfId="27705" xr:uid="{00000000-0005-0000-0000-00004B6C0000}"/>
    <cellStyle name="년_■ 0908_사무직_이동_및_사무직_배치계획(案)-최종_사무직10년단가(연월차수당) 3 3 4 2 5" xfId="27706" xr:uid="{00000000-0005-0000-0000-00004C6C0000}"/>
    <cellStyle name="년_■ 0908_사무직_이동_및_사무직_배치계획(案)-최종_사무직10년단가(연월차수당) 3 3 4 3" xfId="27707" xr:uid="{00000000-0005-0000-0000-00004D6C0000}"/>
    <cellStyle name="년_■ 0908_사무직_이동_및_사무직_배치계획(案)-최종_사무직10년단가(연월차수당) 3 3 4 3 2" xfId="27708" xr:uid="{00000000-0005-0000-0000-00004E6C0000}"/>
    <cellStyle name="년_■ 0908_사무직_이동_및_사무직_배치계획(案)-최종_사무직10년단가(연월차수당) 3 3 4 3 3" xfId="27709" xr:uid="{00000000-0005-0000-0000-00004F6C0000}"/>
    <cellStyle name="년_■ 0908_사무직_이동_및_사무직_배치계획(案)-최종_사무직10년단가(연월차수당) 3 3 4 3 4" xfId="27710" xr:uid="{00000000-0005-0000-0000-0000506C0000}"/>
    <cellStyle name="년_■ 0908_사무직_이동_및_사무직_배치계획(案)-최종_사무직10년단가(연월차수당) 3 3 4 3 5" xfId="27711" xr:uid="{00000000-0005-0000-0000-0000516C0000}"/>
    <cellStyle name="년_■ 0908_사무직_이동_및_사무직_배치계획(案)-최종_사무직10년단가(연월차수당) 3 3 4 4" xfId="27712" xr:uid="{00000000-0005-0000-0000-0000526C0000}"/>
    <cellStyle name="년_■ 0908_사무직_이동_및_사무직_배치계획(案)-최종_사무직10년단가(연월차수당) 3 3 4 4 2" xfId="27713" xr:uid="{00000000-0005-0000-0000-0000536C0000}"/>
    <cellStyle name="년_■ 0908_사무직_이동_및_사무직_배치계획(案)-최종_사무직10년단가(연월차수당) 3 3 4 4 3" xfId="27714" xr:uid="{00000000-0005-0000-0000-0000546C0000}"/>
    <cellStyle name="년_■ 0908_사무직_이동_및_사무직_배치계획(案)-최종_사무직10년단가(연월차수당) 3 3 4 4 4" xfId="27715" xr:uid="{00000000-0005-0000-0000-0000556C0000}"/>
    <cellStyle name="년_■ 0908_사무직_이동_및_사무직_배치계획(案)-최종_사무직10년단가(연월차수당) 3 3 4 4 5" xfId="27716" xr:uid="{00000000-0005-0000-0000-0000566C0000}"/>
    <cellStyle name="년_■ 0908_사무직_이동_및_사무직_배치계획(案)-최종_사무직10년단가(연월차수당) 3 3 4 5" xfId="27717" xr:uid="{00000000-0005-0000-0000-0000576C0000}"/>
    <cellStyle name="년_■ 0908_사무직_이동_및_사무직_배치계획(案)-최종_사무직10년단가(연월차수당) 3 3 4 6" xfId="27718" xr:uid="{00000000-0005-0000-0000-0000586C0000}"/>
    <cellStyle name="년_■ 0908_사무직_이동_및_사무직_배치계획(案)-최종_사무직10년단가(연월차수당) 3 3 4 7" xfId="27719" xr:uid="{00000000-0005-0000-0000-0000596C0000}"/>
    <cellStyle name="년_■ 0908_사무직_이동_및_사무직_배치계획(案)-최종_사무직10년단가(연월차수당) 3 3 4 8" xfId="27720" xr:uid="{00000000-0005-0000-0000-00005A6C0000}"/>
    <cellStyle name="년_■ 0908_사무직_이동_및_사무직_배치계획(案)-최종_사무직10년단가(연월차수당) 3 3 5" xfId="27721" xr:uid="{00000000-0005-0000-0000-00005B6C0000}"/>
    <cellStyle name="년_■ 0908_사무직_이동_및_사무직_배치계획(案)-최종_사무직10년단가(연월차수당) 3 3 5 2" xfId="27722" xr:uid="{00000000-0005-0000-0000-00005C6C0000}"/>
    <cellStyle name="년_■ 0908_사무직_이동_및_사무직_배치계획(案)-최종_사무직10년단가(연월차수당) 3 3 5 3" xfId="27723" xr:uid="{00000000-0005-0000-0000-00005D6C0000}"/>
    <cellStyle name="년_■ 0908_사무직_이동_및_사무직_배치계획(案)-최종_사무직10년단가(연월차수당) 3 3 5 4" xfId="27724" xr:uid="{00000000-0005-0000-0000-00005E6C0000}"/>
    <cellStyle name="년_■ 0908_사무직_이동_및_사무직_배치계획(案)-최종_사무직10년단가(연월차수당) 3 3 5 5" xfId="27725" xr:uid="{00000000-0005-0000-0000-00005F6C0000}"/>
    <cellStyle name="년_■ 0908_사무직_이동_및_사무직_배치계획(案)-최종_사무직10년단가(연월차수당) 3 3 6" xfId="27726" xr:uid="{00000000-0005-0000-0000-0000606C0000}"/>
    <cellStyle name="년_■ 0908_사무직_이동_및_사무직_배치계획(案)-최종_사무직10년단가(연월차수당) 3 3 6 2" xfId="27727" xr:uid="{00000000-0005-0000-0000-0000616C0000}"/>
    <cellStyle name="년_■ 0908_사무직_이동_및_사무직_배치계획(案)-최종_사무직10년단가(연월차수당) 3 3 6 3" xfId="27728" xr:uid="{00000000-0005-0000-0000-0000626C0000}"/>
    <cellStyle name="년_■ 0908_사무직_이동_및_사무직_배치계획(案)-최종_사무직10년단가(연월차수당) 3 3 6 4" xfId="27729" xr:uid="{00000000-0005-0000-0000-0000636C0000}"/>
    <cellStyle name="년_■ 0908_사무직_이동_및_사무직_배치계획(案)-최종_사무직10년단가(연월차수당) 3 3 6 5" xfId="27730" xr:uid="{00000000-0005-0000-0000-0000646C0000}"/>
    <cellStyle name="년_■ 0908_사무직_이동_및_사무직_배치계획(案)-최종_사무직10년단가(연월차수당) 3 3 7" xfId="27731" xr:uid="{00000000-0005-0000-0000-0000656C0000}"/>
    <cellStyle name="년_■ 0908_사무직_이동_및_사무직_배치계획(案)-최종_사무직10년단가(연월차수당) 3 3 7 2" xfId="27732" xr:uid="{00000000-0005-0000-0000-0000666C0000}"/>
    <cellStyle name="년_■ 0908_사무직_이동_및_사무직_배치계획(案)-최종_사무직10년단가(연월차수당) 3 3 7 3" xfId="27733" xr:uid="{00000000-0005-0000-0000-0000676C0000}"/>
    <cellStyle name="년_■ 0908_사무직_이동_및_사무직_배치계획(案)-최종_사무직10년단가(연월차수당) 3 3 7 4" xfId="27734" xr:uid="{00000000-0005-0000-0000-0000686C0000}"/>
    <cellStyle name="년_■ 0908_사무직_이동_및_사무직_배치계획(案)-최종_사무직10년단가(연월차수당) 3 3 7 5" xfId="27735" xr:uid="{00000000-0005-0000-0000-0000696C0000}"/>
    <cellStyle name="년_■ 0908_사무직_이동_및_사무직_배치계획(案)-최종_사무직10년단가(연월차수당) 3 3 8" xfId="27736" xr:uid="{00000000-0005-0000-0000-00006A6C0000}"/>
    <cellStyle name="년_■ 0908_사무직_이동_및_사무직_배치계획(案)-최종_사무직10년단가(연월차수당) 3 3 9" xfId="27737" xr:uid="{00000000-0005-0000-0000-00006B6C0000}"/>
    <cellStyle name="년_■ 0908_사무직_이동_및_사무직_배치계획(案)-최종_사무직10년단가(연월차수당) 3 4" xfId="27738" xr:uid="{00000000-0005-0000-0000-00006C6C0000}"/>
    <cellStyle name="년_■ 0908_사무직_이동_및_사무직_배치계획(案)-최종_사무직10년단가(연월차수당) 3 4 10" xfId="27739" xr:uid="{00000000-0005-0000-0000-00006D6C0000}"/>
    <cellStyle name="년_■ 0908_사무직_이동_및_사무직_배치계획(案)-최종_사무직10년단가(연월차수당) 3 4 11" xfId="27740" xr:uid="{00000000-0005-0000-0000-00006E6C0000}"/>
    <cellStyle name="년_■ 0908_사무직_이동_및_사무직_배치계획(案)-최종_사무직10년단가(연월차수당) 3 4 2" xfId="27741" xr:uid="{00000000-0005-0000-0000-00006F6C0000}"/>
    <cellStyle name="년_■ 0908_사무직_이동_및_사무직_배치계획(案)-최종_사무직10년단가(연월차수당) 3 4 2 2" xfId="27742" xr:uid="{00000000-0005-0000-0000-0000706C0000}"/>
    <cellStyle name="년_■ 0908_사무직_이동_및_사무직_배치계획(案)-최종_사무직10년단가(연월차수당) 3 4 2 2 2" xfId="27743" xr:uid="{00000000-0005-0000-0000-0000716C0000}"/>
    <cellStyle name="년_■ 0908_사무직_이동_및_사무직_배치계획(案)-최종_사무직10년단가(연월차수당) 3 4 2 2 3" xfId="27744" xr:uid="{00000000-0005-0000-0000-0000726C0000}"/>
    <cellStyle name="년_■ 0908_사무직_이동_및_사무직_배치계획(案)-최종_사무직10년단가(연월차수당) 3 4 2 2 4" xfId="27745" xr:uid="{00000000-0005-0000-0000-0000736C0000}"/>
    <cellStyle name="년_■ 0908_사무직_이동_및_사무직_배치계획(案)-최종_사무직10년단가(연월차수당) 3 4 2 2 5" xfId="27746" xr:uid="{00000000-0005-0000-0000-0000746C0000}"/>
    <cellStyle name="년_■ 0908_사무직_이동_및_사무직_배치계획(案)-최종_사무직10년단가(연월차수당) 3 4 2 3" xfId="27747" xr:uid="{00000000-0005-0000-0000-0000756C0000}"/>
    <cellStyle name="년_■ 0908_사무직_이동_및_사무직_배치계획(案)-최종_사무직10년단가(연월차수당) 3 4 2 3 2" xfId="27748" xr:uid="{00000000-0005-0000-0000-0000766C0000}"/>
    <cellStyle name="년_■ 0908_사무직_이동_및_사무직_배치계획(案)-최종_사무직10년단가(연월차수당) 3 4 2 3 3" xfId="27749" xr:uid="{00000000-0005-0000-0000-0000776C0000}"/>
    <cellStyle name="년_■ 0908_사무직_이동_및_사무직_배치계획(案)-최종_사무직10년단가(연월차수당) 3 4 2 3 4" xfId="27750" xr:uid="{00000000-0005-0000-0000-0000786C0000}"/>
    <cellStyle name="년_■ 0908_사무직_이동_및_사무직_배치계획(案)-최종_사무직10년단가(연월차수당) 3 4 2 3 5" xfId="27751" xr:uid="{00000000-0005-0000-0000-0000796C0000}"/>
    <cellStyle name="년_■ 0908_사무직_이동_및_사무직_배치계획(案)-최종_사무직10년단가(연월차수당) 3 4 2 4" xfId="27752" xr:uid="{00000000-0005-0000-0000-00007A6C0000}"/>
    <cellStyle name="년_■ 0908_사무직_이동_및_사무직_배치계획(案)-최종_사무직10년단가(연월차수당) 3 4 2 4 2" xfId="27753" xr:uid="{00000000-0005-0000-0000-00007B6C0000}"/>
    <cellStyle name="년_■ 0908_사무직_이동_및_사무직_배치계획(案)-최종_사무직10년단가(연월차수당) 3 4 2 4 3" xfId="27754" xr:uid="{00000000-0005-0000-0000-00007C6C0000}"/>
    <cellStyle name="년_■ 0908_사무직_이동_및_사무직_배치계획(案)-최종_사무직10년단가(연월차수당) 3 4 2 4 4" xfId="27755" xr:uid="{00000000-0005-0000-0000-00007D6C0000}"/>
    <cellStyle name="년_■ 0908_사무직_이동_및_사무직_배치계획(案)-최종_사무직10년단가(연월차수당) 3 4 2 4 5" xfId="27756" xr:uid="{00000000-0005-0000-0000-00007E6C0000}"/>
    <cellStyle name="년_■ 0908_사무직_이동_및_사무직_배치계획(案)-최종_사무직10년단가(연월차수당) 3 4 2 5" xfId="27757" xr:uid="{00000000-0005-0000-0000-00007F6C0000}"/>
    <cellStyle name="년_■ 0908_사무직_이동_및_사무직_배치계획(案)-최종_사무직10년단가(연월차수당) 3 4 2 6" xfId="27758" xr:uid="{00000000-0005-0000-0000-0000806C0000}"/>
    <cellStyle name="년_■ 0908_사무직_이동_및_사무직_배치계획(案)-최종_사무직10년단가(연월차수당) 3 4 2 7" xfId="27759" xr:uid="{00000000-0005-0000-0000-0000816C0000}"/>
    <cellStyle name="년_■ 0908_사무직_이동_및_사무직_배치계획(案)-최종_사무직10년단가(연월차수당) 3 4 2 8" xfId="27760" xr:uid="{00000000-0005-0000-0000-0000826C0000}"/>
    <cellStyle name="년_■ 0908_사무직_이동_및_사무직_배치계획(案)-최종_사무직10년단가(연월차수당) 3 4 3" xfId="27761" xr:uid="{00000000-0005-0000-0000-0000836C0000}"/>
    <cellStyle name="년_■ 0908_사무직_이동_및_사무직_배치계획(案)-최종_사무직10년단가(연월차수당) 3 4 3 2" xfId="27762" xr:uid="{00000000-0005-0000-0000-0000846C0000}"/>
    <cellStyle name="년_■ 0908_사무직_이동_및_사무직_배치계획(案)-최종_사무직10년단가(연월차수당) 3 4 3 2 2" xfId="27763" xr:uid="{00000000-0005-0000-0000-0000856C0000}"/>
    <cellStyle name="년_■ 0908_사무직_이동_및_사무직_배치계획(案)-최종_사무직10년단가(연월차수당) 3 4 3 2 3" xfId="27764" xr:uid="{00000000-0005-0000-0000-0000866C0000}"/>
    <cellStyle name="년_■ 0908_사무직_이동_및_사무직_배치계획(案)-최종_사무직10년단가(연월차수당) 3 4 3 2 4" xfId="27765" xr:uid="{00000000-0005-0000-0000-0000876C0000}"/>
    <cellStyle name="년_■ 0908_사무직_이동_및_사무직_배치계획(案)-최종_사무직10년단가(연월차수당) 3 4 3 2 5" xfId="27766" xr:uid="{00000000-0005-0000-0000-0000886C0000}"/>
    <cellStyle name="년_■ 0908_사무직_이동_및_사무직_배치계획(案)-최종_사무직10년단가(연월차수당) 3 4 3 3" xfId="27767" xr:uid="{00000000-0005-0000-0000-0000896C0000}"/>
    <cellStyle name="년_■ 0908_사무직_이동_및_사무직_배치계획(案)-최종_사무직10년단가(연월차수당) 3 4 3 3 2" xfId="27768" xr:uid="{00000000-0005-0000-0000-00008A6C0000}"/>
    <cellStyle name="년_■ 0908_사무직_이동_및_사무직_배치계획(案)-최종_사무직10년단가(연월차수당) 3 4 3 3 3" xfId="27769" xr:uid="{00000000-0005-0000-0000-00008B6C0000}"/>
    <cellStyle name="년_■ 0908_사무직_이동_및_사무직_배치계획(案)-최종_사무직10년단가(연월차수당) 3 4 3 3 4" xfId="27770" xr:uid="{00000000-0005-0000-0000-00008C6C0000}"/>
    <cellStyle name="년_■ 0908_사무직_이동_및_사무직_배치계획(案)-최종_사무직10년단가(연월차수당) 3 4 3 3 5" xfId="27771" xr:uid="{00000000-0005-0000-0000-00008D6C0000}"/>
    <cellStyle name="년_■ 0908_사무직_이동_및_사무직_배치계획(案)-최종_사무직10년단가(연월차수당) 3 4 3 4" xfId="27772" xr:uid="{00000000-0005-0000-0000-00008E6C0000}"/>
    <cellStyle name="년_■ 0908_사무직_이동_및_사무직_배치계획(案)-최종_사무직10년단가(연월차수당) 3 4 3 4 2" xfId="27773" xr:uid="{00000000-0005-0000-0000-00008F6C0000}"/>
    <cellStyle name="년_■ 0908_사무직_이동_및_사무직_배치계획(案)-최종_사무직10년단가(연월차수당) 3 4 3 4 3" xfId="27774" xr:uid="{00000000-0005-0000-0000-0000906C0000}"/>
    <cellStyle name="년_■ 0908_사무직_이동_및_사무직_배치계획(案)-최종_사무직10년단가(연월차수당) 3 4 3 4 4" xfId="27775" xr:uid="{00000000-0005-0000-0000-0000916C0000}"/>
    <cellStyle name="년_■ 0908_사무직_이동_및_사무직_배치계획(案)-최종_사무직10년단가(연월차수당) 3 4 3 4 5" xfId="27776" xr:uid="{00000000-0005-0000-0000-0000926C0000}"/>
    <cellStyle name="년_■ 0908_사무직_이동_및_사무직_배치계획(案)-최종_사무직10년단가(연월차수당) 3 4 3 5" xfId="27777" xr:uid="{00000000-0005-0000-0000-0000936C0000}"/>
    <cellStyle name="년_■ 0908_사무직_이동_및_사무직_배치계획(案)-최종_사무직10년단가(연월차수당) 3 4 3 6" xfId="27778" xr:uid="{00000000-0005-0000-0000-0000946C0000}"/>
    <cellStyle name="년_■ 0908_사무직_이동_및_사무직_배치계획(案)-최종_사무직10년단가(연월차수당) 3 4 3 7" xfId="27779" xr:uid="{00000000-0005-0000-0000-0000956C0000}"/>
    <cellStyle name="년_■ 0908_사무직_이동_및_사무직_배치계획(案)-최종_사무직10년단가(연월차수당) 3 4 3 8" xfId="27780" xr:uid="{00000000-0005-0000-0000-0000966C0000}"/>
    <cellStyle name="년_■ 0908_사무직_이동_및_사무직_배치계획(案)-최종_사무직10년단가(연월차수당) 3 4 4" xfId="27781" xr:uid="{00000000-0005-0000-0000-0000976C0000}"/>
    <cellStyle name="년_■ 0908_사무직_이동_및_사무직_배치계획(案)-최종_사무직10년단가(연월차수당) 3 4 4 2" xfId="27782" xr:uid="{00000000-0005-0000-0000-0000986C0000}"/>
    <cellStyle name="년_■ 0908_사무직_이동_및_사무직_배치계획(案)-최종_사무직10년단가(연월차수당) 3 4 4 2 2" xfId="27783" xr:uid="{00000000-0005-0000-0000-0000996C0000}"/>
    <cellStyle name="년_■ 0908_사무직_이동_및_사무직_배치계획(案)-최종_사무직10년단가(연월차수당) 3 4 4 2 3" xfId="27784" xr:uid="{00000000-0005-0000-0000-00009A6C0000}"/>
    <cellStyle name="년_■ 0908_사무직_이동_및_사무직_배치계획(案)-최종_사무직10년단가(연월차수당) 3 4 4 2 4" xfId="27785" xr:uid="{00000000-0005-0000-0000-00009B6C0000}"/>
    <cellStyle name="년_■ 0908_사무직_이동_및_사무직_배치계획(案)-최종_사무직10년단가(연월차수당) 3 4 4 2 5" xfId="27786" xr:uid="{00000000-0005-0000-0000-00009C6C0000}"/>
    <cellStyle name="년_■ 0908_사무직_이동_및_사무직_배치계획(案)-최종_사무직10년단가(연월차수당) 3 4 4 3" xfId="27787" xr:uid="{00000000-0005-0000-0000-00009D6C0000}"/>
    <cellStyle name="년_■ 0908_사무직_이동_및_사무직_배치계획(案)-최종_사무직10년단가(연월차수당) 3 4 4 3 2" xfId="27788" xr:uid="{00000000-0005-0000-0000-00009E6C0000}"/>
    <cellStyle name="년_■ 0908_사무직_이동_및_사무직_배치계획(案)-최종_사무직10년단가(연월차수당) 3 4 4 3 3" xfId="27789" xr:uid="{00000000-0005-0000-0000-00009F6C0000}"/>
    <cellStyle name="년_■ 0908_사무직_이동_및_사무직_배치계획(案)-최종_사무직10년단가(연월차수당) 3 4 4 3 4" xfId="27790" xr:uid="{00000000-0005-0000-0000-0000A06C0000}"/>
    <cellStyle name="년_■ 0908_사무직_이동_및_사무직_배치계획(案)-최종_사무직10년단가(연월차수당) 3 4 4 3 5" xfId="27791" xr:uid="{00000000-0005-0000-0000-0000A16C0000}"/>
    <cellStyle name="년_■ 0908_사무직_이동_및_사무직_배치계획(案)-최종_사무직10년단가(연월차수당) 3 4 4 4" xfId="27792" xr:uid="{00000000-0005-0000-0000-0000A26C0000}"/>
    <cellStyle name="년_■ 0908_사무직_이동_및_사무직_배치계획(案)-최종_사무직10년단가(연월차수당) 3 4 4 4 2" xfId="27793" xr:uid="{00000000-0005-0000-0000-0000A36C0000}"/>
    <cellStyle name="년_■ 0908_사무직_이동_및_사무직_배치계획(案)-최종_사무직10년단가(연월차수당) 3 4 4 4 3" xfId="27794" xr:uid="{00000000-0005-0000-0000-0000A46C0000}"/>
    <cellStyle name="년_■ 0908_사무직_이동_및_사무직_배치계획(案)-최종_사무직10년단가(연월차수당) 3 4 4 4 4" xfId="27795" xr:uid="{00000000-0005-0000-0000-0000A56C0000}"/>
    <cellStyle name="년_■ 0908_사무직_이동_및_사무직_배치계획(案)-최종_사무직10년단가(연월차수당) 3 4 4 4 5" xfId="27796" xr:uid="{00000000-0005-0000-0000-0000A66C0000}"/>
    <cellStyle name="년_■ 0908_사무직_이동_및_사무직_배치계획(案)-최종_사무직10년단가(연월차수당) 3 4 4 5" xfId="27797" xr:uid="{00000000-0005-0000-0000-0000A76C0000}"/>
    <cellStyle name="년_■ 0908_사무직_이동_및_사무직_배치계획(案)-최종_사무직10년단가(연월차수당) 3 4 4 6" xfId="27798" xr:uid="{00000000-0005-0000-0000-0000A86C0000}"/>
    <cellStyle name="년_■ 0908_사무직_이동_및_사무직_배치계획(案)-최종_사무직10년단가(연월차수당) 3 4 4 7" xfId="27799" xr:uid="{00000000-0005-0000-0000-0000A96C0000}"/>
    <cellStyle name="년_■ 0908_사무직_이동_및_사무직_배치계획(案)-최종_사무직10년단가(연월차수당) 3 4 4 8" xfId="27800" xr:uid="{00000000-0005-0000-0000-0000AA6C0000}"/>
    <cellStyle name="년_■ 0908_사무직_이동_및_사무직_배치계획(案)-최종_사무직10년단가(연월차수당) 3 4 5" xfId="27801" xr:uid="{00000000-0005-0000-0000-0000AB6C0000}"/>
    <cellStyle name="년_■ 0908_사무직_이동_및_사무직_배치계획(案)-최종_사무직10년단가(연월차수당) 3 4 5 2" xfId="27802" xr:uid="{00000000-0005-0000-0000-0000AC6C0000}"/>
    <cellStyle name="년_■ 0908_사무직_이동_및_사무직_배치계획(案)-최종_사무직10년단가(연월차수당) 3 4 5 3" xfId="27803" xr:uid="{00000000-0005-0000-0000-0000AD6C0000}"/>
    <cellStyle name="년_■ 0908_사무직_이동_및_사무직_배치계획(案)-최종_사무직10년단가(연월차수당) 3 4 5 4" xfId="27804" xr:uid="{00000000-0005-0000-0000-0000AE6C0000}"/>
    <cellStyle name="년_■ 0908_사무직_이동_및_사무직_배치계획(案)-최종_사무직10년단가(연월차수당) 3 4 5 5" xfId="27805" xr:uid="{00000000-0005-0000-0000-0000AF6C0000}"/>
    <cellStyle name="년_■ 0908_사무직_이동_및_사무직_배치계획(案)-최종_사무직10년단가(연월차수당) 3 4 6" xfId="27806" xr:uid="{00000000-0005-0000-0000-0000B06C0000}"/>
    <cellStyle name="년_■ 0908_사무직_이동_및_사무직_배치계획(案)-최종_사무직10년단가(연월차수당) 3 4 6 2" xfId="27807" xr:uid="{00000000-0005-0000-0000-0000B16C0000}"/>
    <cellStyle name="년_■ 0908_사무직_이동_및_사무직_배치계획(案)-최종_사무직10년단가(연월차수당) 3 4 6 3" xfId="27808" xr:uid="{00000000-0005-0000-0000-0000B26C0000}"/>
    <cellStyle name="년_■ 0908_사무직_이동_및_사무직_배치계획(案)-최종_사무직10년단가(연월차수당) 3 4 6 4" xfId="27809" xr:uid="{00000000-0005-0000-0000-0000B36C0000}"/>
    <cellStyle name="년_■ 0908_사무직_이동_및_사무직_배치계획(案)-최종_사무직10년단가(연월차수당) 3 4 6 5" xfId="27810" xr:uid="{00000000-0005-0000-0000-0000B46C0000}"/>
    <cellStyle name="년_■ 0908_사무직_이동_및_사무직_배치계획(案)-최종_사무직10년단가(연월차수당) 3 4 7" xfId="27811" xr:uid="{00000000-0005-0000-0000-0000B56C0000}"/>
    <cellStyle name="년_■ 0908_사무직_이동_및_사무직_배치계획(案)-최종_사무직10년단가(연월차수당) 3 4 7 2" xfId="27812" xr:uid="{00000000-0005-0000-0000-0000B66C0000}"/>
    <cellStyle name="년_■ 0908_사무직_이동_및_사무직_배치계획(案)-최종_사무직10년단가(연월차수당) 3 4 7 3" xfId="27813" xr:uid="{00000000-0005-0000-0000-0000B76C0000}"/>
    <cellStyle name="년_■ 0908_사무직_이동_및_사무직_배치계획(案)-최종_사무직10년단가(연월차수당) 3 4 7 4" xfId="27814" xr:uid="{00000000-0005-0000-0000-0000B86C0000}"/>
    <cellStyle name="년_■ 0908_사무직_이동_및_사무직_배치계획(案)-최종_사무직10년단가(연월차수당) 3 4 7 5" xfId="27815" xr:uid="{00000000-0005-0000-0000-0000B96C0000}"/>
    <cellStyle name="년_■ 0908_사무직_이동_및_사무직_배치계획(案)-최종_사무직10년단가(연월차수당) 3 4 8" xfId="27816" xr:uid="{00000000-0005-0000-0000-0000BA6C0000}"/>
    <cellStyle name="년_■ 0908_사무직_이동_및_사무직_배치계획(案)-최종_사무직10년단가(연월차수당) 3 4 9" xfId="27817" xr:uid="{00000000-0005-0000-0000-0000BB6C0000}"/>
    <cellStyle name="년_■ 0908_사무직_이동_및_사무직_배치계획(案)-최종_사무직10년단가(연월차수당) 3 5" xfId="27818" xr:uid="{00000000-0005-0000-0000-0000BC6C0000}"/>
    <cellStyle name="년_■ 0908_사무직_이동_및_사무직_배치계획(案)-최종_사무직10년단가(연월차수당) 3 5 10" xfId="27819" xr:uid="{00000000-0005-0000-0000-0000BD6C0000}"/>
    <cellStyle name="년_■ 0908_사무직_이동_및_사무직_배치계획(案)-최종_사무직10년단가(연월차수당) 3 5 11" xfId="27820" xr:uid="{00000000-0005-0000-0000-0000BE6C0000}"/>
    <cellStyle name="년_■ 0908_사무직_이동_및_사무직_배치계획(案)-최종_사무직10년단가(연월차수당) 3 5 2" xfId="27821" xr:uid="{00000000-0005-0000-0000-0000BF6C0000}"/>
    <cellStyle name="년_■ 0908_사무직_이동_및_사무직_배치계획(案)-최종_사무직10년단가(연월차수당) 3 5 2 2" xfId="27822" xr:uid="{00000000-0005-0000-0000-0000C06C0000}"/>
    <cellStyle name="년_■ 0908_사무직_이동_및_사무직_배치계획(案)-최종_사무직10년단가(연월차수당) 3 5 2 2 2" xfId="27823" xr:uid="{00000000-0005-0000-0000-0000C16C0000}"/>
    <cellStyle name="년_■ 0908_사무직_이동_및_사무직_배치계획(案)-최종_사무직10년단가(연월차수당) 3 5 2 2 3" xfId="27824" xr:uid="{00000000-0005-0000-0000-0000C26C0000}"/>
    <cellStyle name="년_■ 0908_사무직_이동_및_사무직_배치계획(案)-최종_사무직10년단가(연월차수당) 3 5 2 2 4" xfId="27825" xr:uid="{00000000-0005-0000-0000-0000C36C0000}"/>
    <cellStyle name="년_■ 0908_사무직_이동_및_사무직_배치계획(案)-최종_사무직10년단가(연월차수당) 3 5 2 2 5" xfId="27826" xr:uid="{00000000-0005-0000-0000-0000C46C0000}"/>
    <cellStyle name="년_■ 0908_사무직_이동_및_사무직_배치계획(案)-최종_사무직10년단가(연월차수당) 3 5 2 3" xfId="27827" xr:uid="{00000000-0005-0000-0000-0000C56C0000}"/>
    <cellStyle name="년_■ 0908_사무직_이동_및_사무직_배치계획(案)-최종_사무직10년단가(연월차수당) 3 5 2 3 2" xfId="27828" xr:uid="{00000000-0005-0000-0000-0000C66C0000}"/>
    <cellStyle name="년_■ 0908_사무직_이동_및_사무직_배치계획(案)-최종_사무직10년단가(연월차수당) 3 5 2 3 3" xfId="27829" xr:uid="{00000000-0005-0000-0000-0000C76C0000}"/>
    <cellStyle name="년_■ 0908_사무직_이동_및_사무직_배치계획(案)-최종_사무직10년단가(연월차수당) 3 5 2 3 4" xfId="27830" xr:uid="{00000000-0005-0000-0000-0000C86C0000}"/>
    <cellStyle name="년_■ 0908_사무직_이동_및_사무직_배치계획(案)-최종_사무직10년단가(연월차수당) 3 5 2 3 5" xfId="27831" xr:uid="{00000000-0005-0000-0000-0000C96C0000}"/>
    <cellStyle name="년_■ 0908_사무직_이동_및_사무직_배치계획(案)-최종_사무직10년단가(연월차수당) 3 5 2 4" xfId="27832" xr:uid="{00000000-0005-0000-0000-0000CA6C0000}"/>
    <cellStyle name="년_■ 0908_사무직_이동_및_사무직_배치계획(案)-최종_사무직10년단가(연월차수당) 3 5 2 4 2" xfId="27833" xr:uid="{00000000-0005-0000-0000-0000CB6C0000}"/>
    <cellStyle name="년_■ 0908_사무직_이동_및_사무직_배치계획(案)-최종_사무직10년단가(연월차수당) 3 5 2 4 3" xfId="27834" xr:uid="{00000000-0005-0000-0000-0000CC6C0000}"/>
    <cellStyle name="년_■ 0908_사무직_이동_및_사무직_배치계획(案)-최종_사무직10년단가(연월차수당) 3 5 2 4 4" xfId="27835" xr:uid="{00000000-0005-0000-0000-0000CD6C0000}"/>
    <cellStyle name="년_■ 0908_사무직_이동_및_사무직_배치계획(案)-최종_사무직10년단가(연월차수당) 3 5 2 4 5" xfId="27836" xr:uid="{00000000-0005-0000-0000-0000CE6C0000}"/>
    <cellStyle name="년_■ 0908_사무직_이동_및_사무직_배치계획(案)-최종_사무직10년단가(연월차수당) 3 5 2 5" xfId="27837" xr:uid="{00000000-0005-0000-0000-0000CF6C0000}"/>
    <cellStyle name="년_■ 0908_사무직_이동_및_사무직_배치계획(案)-최종_사무직10년단가(연월차수당) 3 5 2 6" xfId="27838" xr:uid="{00000000-0005-0000-0000-0000D06C0000}"/>
    <cellStyle name="년_■ 0908_사무직_이동_및_사무직_배치계획(案)-최종_사무직10년단가(연월차수당) 3 5 2 7" xfId="27839" xr:uid="{00000000-0005-0000-0000-0000D16C0000}"/>
    <cellStyle name="년_■ 0908_사무직_이동_및_사무직_배치계획(案)-최종_사무직10년단가(연월차수당) 3 5 2 8" xfId="27840" xr:uid="{00000000-0005-0000-0000-0000D26C0000}"/>
    <cellStyle name="년_■ 0908_사무직_이동_및_사무직_배치계획(案)-최종_사무직10년단가(연월차수당) 3 5 3" xfId="27841" xr:uid="{00000000-0005-0000-0000-0000D36C0000}"/>
    <cellStyle name="년_■ 0908_사무직_이동_및_사무직_배치계획(案)-최종_사무직10년단가(연월차수당) 3 5 3 2" xfId="27842" xr:uid="{00000000-0005-0000-0000-0000D46C0000}"/>
    <cellStyle name="년_■ 0908_사무직_이동_및_사무직_배치계획(案)-최종_사무직10년단가(연월차수당) 3 5 3 2 2" xfId="27843" xr:uid="{00000000-0005-0000-0000-0000D56C0000}"/>
    <cellStyle name="년_■ 0908_사무직_이동_및_사무직_배치계획(案)-최종_사무직10년단가(연월차수당) 3 5 3 2 3" xfId="27844" xr:uid="{00000000-0005-0000-0000-0000D66C0000}"/>
    <cellStyle name="년_■ 0908_사무직_이동_및_사무직_배치계획(案)-최종_사무직10년단가(연월차수당) 3 5 3 2 4" xfId="27845" xr:uid="{00000000-0005-0000-0000-0000D76C0000}"/>
    <cellStyle name="년_■ 0908_사무직_이동_및_사무직_배치계획(案)-최종_사무직10년단가(연월차수당) 3 5 3 2 5" xfId="27846" xr:uid="{00000000-0005-0000-0000-0000D86C0000}"/>
    <cellStyle name="년_■ 0908_사무직_이동_및_사무직_배치계획(案)-최종_사무직10년단가(연월차수당) 3 5 3 3" xfId="27847" xr:uid="{00000000-0005-0000-0000-0000D96C0000}"/>
    <cellStyle name="년_■ 0908_사무직_이동_및_사무직_배치계획(案)-최종_사무직10년단가(연월차수당) 3 5 3 3 2" xfId="27848" xr:uid="{00000000-0005-0000-0000-0000DA6C0000}"/>
    <cellStyle name="년_■ 0908_사무직_이동_및_사무직_배치계획(案)-최종_사무직10년단가(연월차수당) 3 5 3 3 3" xfId="27849" xr:uid="{00000000-0005-0000-0000-0000DB6C0000}"/>
    <cellStyle name="년_■ 0908_사무직_이동_및_사무직_배치계획(案)-최종_사무직10년단가(연월차수당) 3 5 3 3 4" xfId="27850" xr:uid="{00000000-0005-0000-0000-0000DC6C0000}"/>
    <cellStyle name="년_■ 0908_사무직_이동_및_사무직_배치계획(案)-최종_사무직10년단가(연월차수당) 3 5 3 3 5" xfId="27851" xr:uid="{00000000-0005-0000-0000-0000DD6C0000}"/>
    <cellStyle name="년_■ 0908_사무직_이동_및_사무직_배치계획(案)-최종_사무직10년단가(연월차수당) 3 5 3 4" xfId="27852" xr:uid="{00000000-0005-0000-0000-0000DE6C0000}"/>
    <cellStyle name="년_■ 0908_사무직_이동_및_사무직_배치계획(案)-최종_사무직10년단가(연월차수당) 3 5 3 4 2" xfId="27853" xr:uid="{00000000-0005-0000-0000-0000DF6C0000}"/>
    <cellStyle name="년_■ 0908_사무직_이동_및_사무직_배치계획(案)-최종_사무직10년단가(연월차수당) 3 5 3 4 3" xfId="27854" xr:uid="{00000000-0005-0000-0000-0000E06C0000}"/>
    <cellStyle name="년_■ 0908_사무직_이동_및_사무직_배치계획(案)-최종_사무직10년단가(연월차수당) 3 5 3 4 4" xfId="27855" xr:uid="{00000000-0005-0000-0000-0000E16C0000}"/>
    <cellStyle name="년_■ 0908_사무직_이동_및_사무직_배치계획(案)-최종_사무직10년단가(연월차수당) 3 5 3 4 5" xfId="27856" xr:uid="{00000000-0005-0000-0000-0000E26C0000}"/>
    <cellStyle name="년_■ 0908_사무직_이동_및_사무직_배치계획(案)-최종_사무직10년단가(연월차수당) 3 5 3 5" xfId="27857" xr:uid="{00000000-0005-0000-0000-0000E36C0000}"/>
    <cellStyle name="년_■ 0908_사무직_이동_및_사무직_배치계획(案)-최종_사무직10년단가(연월차수당) 3 5 3 6" xfId="27858" xr:uid="{00000000-0005-0000-0000-0000E46C0000}"/>
    <cellStyle name="년_■ 0908_사무직_이동_및_사무직_배치계획(案)-최종_사무직10년단가(연월차수당) 3 5 3 7" xfId="27859" xr:uid="{00000000-0005-0000-0000-0000E56C0000}"/>
    <cellStyle name="년_■ 0908_사무직_이동_및_사무직_배치계획(案)-최종_사무직10년단가(연월차수당) 3 5 3 8" xfId="27860" xr:uid="{00000000-0005-0000-0000-0000E66C0000}"/>
    <cellStyle name="년_■ 0908_사무직_이동_및_사무직_배치계획(案)-최종_사무직10년단가(연월차수당) 3 5 4" xfId="27861" xr:uid="{00000000-0005-0000-0000-0000E76C0000}"/>
    <cellStyle name="년_■ 0908_사무직_이동_및_사무직_배치계획(案)-최종_사무직10년단가(연월차수당) 3 5 4 2" xfId="27862" xr:uid="{00000000-0005-0000-0000-0000E86C0000}"/>
    <cellStyle name="년_■ 0908_사무직_이동_및_사무직_배치계획(案)-최종_사무직10년단가(연월차수당) 3 5 4 2 2" xfId="27863" xr:uid="{00000000-0005-0000-0000-0000E96C0000}"/>
    <cellStyle name="년_■ 0908_사무직_이동_및_사무직_배치계획(案)-최종_사무직10년단가(연월차수당) 3 5 4 2 3" xfId="27864" xr:uid="{00000000-0005-0000-0000-0000EA6C0000}"/>
    <cellStyle name="년_■ 0908_사무직_이동_및_사무직_배치계획(案)-최종_사무직10년단가(연월차수당) 3 5 4 2 4" xfId="27865" xr:uid="{00000000-0005-0000-0000-0000EB6C0000}"/>
    <cellStyle name="년_■ 0908_사무직_이동_및_사무직_배치계획(案)-최종_사무직10년단가(연월차수당) 3 5 4 2 5" xfId="27866" xr:uid="{00000000-0005-0000-0000-0000EC6C0000}"/>
    <cellStyle name="년_■ 0908_사무직_이동_및_사무직_배치계획(案)-최종_사무직10년단가(연월차수당) 3 5 4 3" xfId="27867" xr:uid="{00000000-0005-0000-0000-0000ED6C0000}"/>
    <cellStyle name="년_■ 0908_사무직_이동_및_사무직_배치계획(案)-최종_사무직10년단가(연월차수당) 3 5 4 3 2" xfId="27868" xr:uid="{00000000-0005-0000-0000-0000EE6C0000}"/>
    <cellStyle name="년_■ 0908_사무직_이동_및_사무직_배치계획(案)-최종_사무직10년단가(연월차수당) 3 5 4 3 3" xfId="27869" xr:uid="{00000000-0005-0000-0000-0000EF6C0000}"/>
    <cellStyle name="년_■ 0908_사무직_이동_및_사무직_배치계획(案)-최종_사무직10년단가(연월차수당) 3 5 4 3 4" xfId="27870" xr:uid="{00000000-0005-0000-0000-0000F06C0000}"/>
    <cellStyle name="년_■ 0908_사무직_이동_및_사무직_배치계획(案)-최종_사무직10년단가(연월차수당) 3 5 4 3 5" xfId="27871" xr:uid="{00000000-0005-0000-0000-0000F16C0000}"/>
    <cellStyle name="년_■ 0908_사무직_이동_및_사무직_배치계획(案)-최종_사무직10년단가(연월차수당) 3 5 4 4" xfId="27872" xr:uid="{00000000-0005-0000-0000-0000F26C0000}"/>
    <cellStyle name="년_■ 0908_사무직_이동_및_사무직_배치계획(案)-최종_사무직10년단가(연월차수당) 3 5 4 4 2" xfId="27873" xr:uid="{00000000-0005-0000-0000-0000F36C0000}"/>
    <cellStyle name="년_■ 0908_사무직_이동_및_사무직_배치계획(案)-최종_사무직10년단가(연월차수당) 3 5 4 4 3" xfId="27874" xr:uid="{00000000-0005-0000-0000-0000F46C0000}"/>
    <cellStyle name="년_■ 0908_사무직_이동_및_사무직_배치계획(案)-최종_사무직10년단가(연월차수당) 3 5 4 4 4" xfId="27875" xr:uid="{00000000-0005-0000-0000-0000F56C0000}"/>
    <cellStyle name="년_■ 0908_사무직_이동_및_사무직_배치계획(案)-최종_사무직10년단가(연월차수당) 3 5 4 4 5" xfId="27876" xr:uid="{00000000-0005-0000-0000-0000F66C0000}"/>
    <cellStyle name="년_■ 0908_사무직_이동_및_사무직_배치계획(案)-최종_사무직10년단가(연월차수당) 3 5 4 5" xfId="27877" xr:uid="{00000000-0005-0000-0000-0000F76C0000}"/>
    <cellStyle name="년_■ 0908_사무직_이동_및_사무직_배치계획(案)-최종_사무직10년단가(연월차수당) 3 5 4 6" xfId="27878" xr:uid="{00000000-0005-0000-0000-0000F86C0000}"/>
    <cellStyle name="년_■ 0908_사무직_이동_및_사무직_배치계획(案)-최종_사무직10년단가(연월차수당) 3 5 4 7" xfId="27879" xr:uid="{00000000-0005-0000-0000-0000F96C0000}"/>
    <cellStyle name="년_■ 0908_사무직_이동_및_사무직_배치계획(案)-최종_사무직10년단가(연월차수당) 3 5 4 8" xfId="27880" xr:uid="{00000000-0005-0000-0000-0000FA6C0000}"/>
    <cellStyle name="년_■ 0908_사무직_이동_및_사무직_배치계획(案)-최종_사무직10년단가(연월차수당) 3 5 5" xfId="27881" xr:uid="{00000000-0005-0000-0000-0000FB6C0000}"/>
    <cellStyle name="년_■ 0908_사무직_이동_및_사무직_배치계획(案)-최종_사무직10년단가(연월차수당) 3 5 5 2" xfId="27882" xr:uid="{00000000-0005-0000-0000-0000FC6C0000}"/>
    <cellStyle name="년_■ 0908_사무직_이동_및_사무직_배치계획(案)-최종_사무직10년단가(연월차수당) 3 5 5 3" xfId="27883" xr:uid="{00000000-0005-0000-0000-0000FD6C0000}"/>
    <cellStyle name="년_■ 0908_사무직_이동_및_사무직_배치계획(案)-최종_사무직10년단가(연월차수당) 3 5 5 4" xfId="27884" xr:uid="{00000000-0005-0000-0000-0000FE6C0000}"/>
    <cellStyle name="년_■ 0908_사무직_이동_및_사무직_배치계획(案)-최종_사무직10년단가(연월차수당) 3 5 5 5" xfId="27885" xr:uid="{00000000-0005-0000-0000-0000FF6C0000}"/>
    <cellStyle name="년_■ 0908_사무직_이동_및_사무직_배치계획(案)-최종_사무직10년단가(연월차수당) 3 5 6" xfId="27886" xr:uid="{00000000-0005-0000-0000-0000006D0000}"/>
    <cellStyle name="년_■ 0908_사무직_이동_및_사무직_배치계획(案)-최종_사무직10년단가(연월차수당) 3 5 6 2" xfId="27887" xr:uid="{00000000-0005-0000-0000-0000016D0000}"/>
    <cellStyle name="년_■ 0908_사무직_이동_및_사무직_배치계획(案)-최종_사무직10년단가(연월차수당) 3 5 6 3" xfId="27888" xr:uid="{00000000-0005-0000-0000-0000026D0000}"/>
    <cellStyle name="년_■ 0908_사무직_이동_및_사무직_배치계획(案)-최종_사무직10년단가(연월차수당) 3 5 6 4" xfId="27889" xr:uid="{00000000-0005-0000-0000-0000036D0000}"/>
    <cellStyle name="년_■ 0908_사무직_이동_및_사무직_배치계획(案)-최종_사무직10년단가(연월차수당) 3 5 6 5" xfId="27890" xr:uid="{00000000-0005-0000-0000-0000046D0000}"/>
    <cellStyle name="년_■ 0908_사무직_이동_및_사무직_배치계획(案)-최종_사무직10년단가(연월차수당) 3 5 7" xfId="27891" xr:uid="{00000000-0005-0000-0000-0000056D0000}"/>
    <cellStyle name="년_■ 0908_사무직_이동_및_사무직_배치계획(案)-최종_사무직10년단가(연월차수당) 3 5 7 2" xfId="27892" xr:uid="{00000000-0005-0000-0000-0000066D0000}"/>
    <cellStyle name="년_■ 0908_사무직_이동_및_사무직_배치계획(案)-최종_사무직10년단가(연월차수당) 3 5 7 3" xfId="27893" xr:uid="{00000000-0005-0000-0000-0000076D0000}"/>
    <cellStyle name="년_■ 0908_사무직_이동_및_사무직_배치계획(案)-최종_사무직10년단가(연월차수당) 3 5 7 4" xfId="27894" xr:uid="{00000000-0005-0000-0000-0000086D0000}"/>
    <cellStyle name="년_■ 0908_사무직_이동_및_사무직_배치계획(案)-최종_사무직10년단가(연월차수당) 3 5 7 5" xfId="27895" xr:uid="{00000000-0005-0000-0000-0000096D0000}"/>
    <cellStyle name="년_■ 0908_사무직_이동_및_사무직_배치계획(案)-최종_사무직10년단가(연월차수당) 3 5 8" xfId="27896" xr:uid="{00000000-0005-0000-0000-00000A6D0000}"/>
    <cellStyle name="년_■ 0908_사무직_이동_및_사무직_배치계획(案)-최종_사무직10년단가(연월차수당) 3 5 9" xfId="27897" xr:uid="{00000000-0005-0000-0000-00000B6D0000}"/>
    <cellStyle name="년_■ 0908_사무직_이동_및_사무직_배치계획(案)-최종_사무직10년단가(연월차수당) 3 6" xfId="27898" xr:uid="{00000000-0005-0000-0000-00000C6D0000}"/>
    <cellStyle name="년_■ 0908_사무직_이동_및_사무직_배치계획(案)-최종_사무직10년단가(연월차수당) 3 6 2" xfId="27899" xr:uid="{00000000-0005-0000-0000-00000D6D0000}"/>
    <cellStyle name="년_■ 0908_사무직_이동_및_사무직_배치계획(案)-최종_사무직10년단가(연월차수당) 3 6 2 2" xfId="27900" xr:uid="{00000000-0005-0000-0000-00000E6D0000}"/>
    <cellStyle name="년_■ 0908_사무직_이동_및_사무직_배치계획(案)-최종_사무직10년단가(연월차수당) 3 6 2 3" xfId="27901" xr:uid="{00000000-0005-0000-0000-00000F6D0000}"/>
    <cellStyle name="년_■ 0908_사무직_이동_및_사무직_배치계획(案)-최종_사무직10년단가(연월차수당) 3 6 2 4" xfId="27902" xr:uid="{00000000-0005-0000-0000-0000106D0000}"/>
    <cellStyle name="년_■ 0908_사무직_이동_및_사무직_배치계획(案)-최종_사무직10년단가(연월차수당) 3 6 2 5" xfId="27903" xr:uid="{00000000-0005-0000-0000-0000116D0000}"/>
    <cellStyle name="년_■ 0908_사무직_이동_및_사무직_배치계획(案)-최종_사무직10년단가(연월차수당) 3 6 3" xfId="27904" xr:uid="{00000000-0005-0000-0000-0000126D0000}"/>
    <cellStyle name="년_■ 0908_사무직_이동_및_사무직_배치계획(案)-최종_사무직10년단가(연월차수당) 3 6 3 2" xfId="27905" xr:uid="{00000000-0005-0000-0000-0000136D0000}"/>
    <cellStyle name="년_■ 0908_사무직_이동_및_사무직_배치계획(案)-최종_사무직10년단가(연월차수당) 3 6 3 3" xfId="27906" xr:uid="{00000000-0005-0000-0000-0000146D0000}"/>
    <cellStyle name="년_■ 0908_사무직_이동_및_사무직_배치계획(案)-최종_사무직10년단가(연월차수당) 3 6 3 4" xfId="27907" xr:uid="{00000000-0005-0000-0000-0000156D0000}"/>
    <cellStyle name="년_■ 0908_사무직_이동_및_사무직_배치계획(案)-최종_사무직10년단가(연월차수당) 3 6 3 5" xfId="27908" xr:uid="{00000000-0005-0000-0000-0000166D0000}"/>
    <cellStyle name="년_■ 0908_사무직_이동_및_사무직_배치계획(案)-최종_사무직10년단가(연월차수당) 3 6 4" xfId="27909" xr:uid="{00000000-0005-0000-0000-0000176D0000}"/>
    <cellStyle name="년_■ 0908_사무직_이동_및_사무직_배치계획(案)-최종_사무직10년단가(연월차수당) 3 6 4 2" xfId="27910" xr:uid="{00000000-0005-0000-0000-0000186D0000}"/>
    <cellStyle name="년_■ 0908_사무직_이동_및_사무직_배치계획(案)-최종_사무직10년단가(연월차수당) 3 6 4 3" xfId="27911" xr:uid="{00000000-0005-0000-0000-0000196D0000}"/>
    <cellStyle name="년_■ 0908_사무직_이동_및_사무직_배치계획(案)-최종_사무직10년단가(연월차수당) 3 6 4 4" xfId="27912" xr:uid="{00000000-0005-0000-0000-00001A6D0000}"/>
    <cellStyle name="년_■ 0908_사무직_이동_및_사무직_배치계획(案)-최종_사무직10년단가(연월차수당) 3 6 4 5" xfId="27913" xr:uid="{00000000-0005-0000-0000-00001B6D0000}"/>
    <cellStyle name="년_■ 0908_사무직_이동_및_사무직_배치계획(案)-최종_사무직10년단가(연월차수당) 3 6 5" xfId="27914" xr:uid="{00000000-0005-0000-0000-00001C6D0000}"/>
    <cellStyle name="년_■ 0908_사무직_이동_및_사무직_배치계획(案)-최종_사무직10년단가(연월차수당) 3 6 6" xfId="27915" xr:uid="{00000000-0005-0000-0000-00001D6D0000}"/>
    <cellStyle name="년_■ 0908_사무직_이동_및_사무직_배치계획(案)-최종_사무직10년단가(연월차수당) 3 6 7" xfId="27916" xr:uid="{00000000-0005-0000-0000-00001E6D0000}"/>
    <cellStyle name="년_■ 0908_사무직_이동_및_사무직_배치계획(案)-최종_사무직10년단가(연월차수당) 3 6 8" xfId="27917" xr:uid="{00000000-0005-0000-0000-00001F6D0000}"/>
    <cellStyle name="년_■ 0908_사무직_이동_및_사무직_배치계획(案)-최종_사무직10년단가(연월차수당) 3 7" xfId="27918" xr:uid="{00000000-0005-0000-0000-0000206D0000}"/>
    <cellStyle name="년_■ 0908_사무직_이동_및_사무직_배치계획(案)-최종_사무직10년단가(연월차수당) 3 7 2" xfId="27919" xr:uid="{00000000-0005-0000-0000-0000216D0000}"/>
    <cellStyle name="년_■ 0908_사무직_이동_및_사무직_배치계획(案)-최종_사무직10년단가(연월차수당) 3 7 2 2" xfId="27920" xr:uid="{00000000-0005-0000-0000-0000226D0000}"/>
    <cellStyle name="년_■ 0908_사무직_이동_및_사무직_배치계획(案)-최종_사무직10년단가(연월차수당) 3 7 2 3" xfId="27921" xr:uid="{00000000-0005-0000-0000-0000236D0000}"/>
    <cellStyle name="년_■ 0908_사무직_이동_및_사무직_배치계획(案)-최종_사무직10년단가(연월차수당) 3 7 2 4" xfId="27922" xr:uid="{00000000-0005-0000-0000-0000246D0000}"/>
    <cellStyle name="년_■ 0908_사무직_이동_및_사무직_배치계획(案)-최종_사무직10년단가(연월차수당) 3 7 2 5" xfId="27923" xr:uid="{00000000-0005-0000-0000-0000256D0000}"/>
    <cellStyle name="년_■ 0908_사무직_이동_및_사무직_배치계획(案)-최종_사무직10년단가(연월차수당) 3 7 3" xfId="27924" xr:uid="{00000000-0005-0000-0000-0000266D0000}"/>
    <cellStyle name="년_■ 0908_사무직_이동_및_사무직_배치계획(案)-최종_사무직10년단가(연월차수당) 3 7 3 2" xfId="27925" xr:uid="{00000000-0005-0000-0000-0000276D0000}"/>
    <cellStyle name="년_■ 0908_사무직_이동_및_사무직_배치계획(案)-최종_사무직10년단가(연월차수당) 3 7 3 3" xfId="27926" xr:uid="{00000000-0005-0000-0000-0000286D0000}"/>
    <cellStyle name="년_■ 0908_사무직_이동_및_사무직_배치계획(案)-최종_사무직10년단가(연월차수당) 3 7 3 4" xfId="27927" xr:uid="{00000000-0005-0000-0000-0000296D0000}"/>
    <cellStyle name="년_■ 0908_사무직_이동_및_사무직_배치계획(案)-최종_사무직10년단가(연월차수당) 3 7 3 5" xfId="27928" xr:uid="{00000000-0005-0000-0000-00002A6D0000}"/>
    <cellStyle name="년_■ 0908_사무직_이동_및_사무직_배치계획(案)-최종_사무직10년단가(연월차수당) 3 7 4" xfId="27929" xr:uid="{00000000-0005-0000-0000-00002B6D0000}"/>
    <cellStyle name="년_■ 0908_사무직_이동_및_사무직_배치계획(案)-최종_사무직10년단가(연월차수당) 3 7 4 2" xfId="27930" xr:uid="{00000000-0005-0000-0000-00002C6D0000}"/>
    <cellStyle name="년_■ 0908_사무직_이동_및_사무직_배치계획(案)-최종_사무직10년단가(연월차수당) 3 7 4 3" xfId="27931" xr:uid="{00000000-0005-0000-0000-00002D6D0000}"/>
    <cellStyle name="년_■ 0908_사무직_이동_및_사무직_배치계획(案)-최종_사무직10년단가(연월차수당) 3 7 4 4" xfId="27932" xr:uid="{00000000-0005-0000-0000-00002E6D0000}"/>
    <cellStyle name="년_■ 0908_사무직_이동_및_사무직_배치계획(案)-최종_사무직10년단가(연월차수당) 3 7 4 5" xfId="27933" xr:uid="{00000000-0005-0000-0000-00002F6D0000}"/>
    <cellStyle name="년_■ 0908_사무직_이동_및_사무직_배치계획(案)-최종_사무직10년단가(연월차수당) 3 7 5" xfId="27934" xr:uid="{00000000-0005-0000-0000-0000306D0000}"/>
    <cellStyle name="년_■ 0908_사무직_이동_및_사무직_배치계획(案)-최종_사무직10년단가(연월차수당) 3 7 6" xfId="27935" xr:uid="{00000000-0005-0000-0000-0000316D0000}"/>
    <cellStyle name="년_■ 0908_사무직_이동_및_사무직_배치계획(案)-최종_사무직10년단가(연월차수당) 3 7 7" xfId="27936" xr:uid="{00000000-0005-0000-0000-0000326D0000}"/>
    <cellStyle name="년_■ 0908_사무직_이동_및_사무직_배치계획(案)-최종_사무직10년단가(연월차수당) 3 7 8" xfId="27937" xr:uid="{00000000-0005-0000-0000-0000336D0000}"/>
    <cellStyle name="년_■ 0908_사무직_이동_및_사무직_배치계획(案)-최종_사무직10년단가(연월차수당) 3 8" xfId="27938" xr:uid="{00000000-0005-0000-0000-0000346D0000}"/>
    <cellStyle name="년_■ 0908_사무직_이동_및_사무직_배치계획(案)-최종_사무직10년단가(연월차수당) 3 8 2" xfId="27939" xr:uid="{00000000-0005-0000-0000-0000356D0000}"/>
    <cellStyle name="년_■ 0908_사무직_이동_및_사무직_배치계획(案)-최종_사무직10년단가(연월차수당) 3 8 3" xfId="27940" xr:uid="{00000000-0005-0000-0000-0000366D0000}"/>
    <cellStyle name="년_■ 0908_사무직_이동_및_사무직_배치계획(案)-최종_사무직10년단가(연월차수당) 3 8 4" xfId="27941" xr:uid="{00000000-0005-0000-0000-0000376D0000}"/>
    <cellStyle name="년_■ 0908_사무직_이동_및_사무직_배치계획(案)-최종_사무직10년단가(연월차수당) 3 8 5" xfId="27942" xr:uid="{00000000-0005-0000-0000-0000386D0000}"/>
    <cellStyle name="년_■ 0908_사무직_이동_및_사무직_배치계획(案)-최종_사무직10년단가(연월차수당) 3 9" xfId="27943" xr:uid="{00000000-0005-0000-0000-0000396D0000}"/>
    <cellStyle name="년_■ 0908_사무직_이동_및_사무직_배치계획(案)-최종_사무직10년단가(연월차수당) 4" xfId="27944" xr:uid="{00000000-0005-0000-0000-00003A6D0000}"/>
    <cellStyle name="년_■ 0908_사무직_이동_및_사무직_배치계획(案)-최종_사무직10년단가(연월차수당) 4 10" xfId="27945" xr:uid="{00000000-0005-0000-0000-00003B6D0000}"/>
    <cellStyle name="년_■ 0908_사무직_이동_및_사무직_배치계획(案)-최종_사무직10년단가(연월차수당) 4 11" xfId="27946" xr:uid="{00000000-0005-0000-0000-00003C6D0000}"/>
    <cellStyle name="년_■ 0908_사무직_이동_및_사무직_배치계획(案)-최종_사무직10년단가(연월차수당) 4 12" xfId="27947" xr:uid="{00000000-0005-0000-0000-00003D6D0000}"/>
    <cellStyle name="년_■ 0908_사무직_이동_및_사무직_배치계획(案)-최종_사무직10년단가(연월차수당) 4 13" xfId="27948" xr:uid="{00000000-0005-0000-0000-00003E6D0000}"/>
    <cellStyle name="년_■ 0908_사무직_이동_및_사무직_배치계획(案)-최종_사무직10년단가(연월차수당) 4 2" xfId="27949" xr:uid="{00000000-0005-0000-0000-00003F6D0000}"/>
    <cellStyle name="년_■ 0908_사무직_이동_및_사무직_배치계획(案)-최종_사무직10년단가(연월차수당) 4 2 10" xfId="27950" xr:uid="{00000000-0005-0000-0000-0000406D0000}"/>
    <cellStyle name="년_■ 0908_사무직_이동_및_사무직_배치계획(案)-최종_사무직10년단가(연월차수당) 4 2 11" xfId="27951" xr:uid="{00000000-0005-0000-0000-0000416D0000}"/>
    <cellStyle name="년_■ 0908_사무직_이동_및_사무직_배치계획(案)-최종_사무직10년단가(연월차수당) 4 2 2" xfId="27952" xr:uid="{00000000-0005-0000-0000-0000426D0000}"/>
    <cellStyle name="년_■ 0908_사무직_이동_및_사무직_배치계획(案)-최종_사무직10년단가(연월차수당) 4 2 2 2" xfId="27953" xr:uid="{00000000-0005-0000-0000-0000436D0000}"/>
    <cellStyle name="년_■ 0908_사무직_이동_및_사무직_배치계획(案)-최종_사무직10년단가(연월차수당) 4 2 2 2 2" xfId="27954" xr:uid="{00000000-0005-0000-0000-0000446D0000}"/>
    <cellStyle name="년_■ 0908_사무직_이동_및_사무직_배치계획(案)-최종_사무직10년단가(연월차수당) 4 2 2 2 3" xfId="27955" xr:uid="{00000000-0005-0000-0000-0000456D0000}"/>
    <cellStyle name="년_■ 0908_사무직_이동_및_사무직_배치계획(案)-최종_사무직10년단가(연월차수당) 4 2 2 2 4" xfId="27956" xr:uid="{00000000-0005-0000-0000-0000466D0000}"/>
    <cellStyle name="년_■ 0908_사무직_이동_및_사무직_배치계획(案)-최종_사무직10년단가(연월차수당) 4 2 2 2 5" xfId="27957" xr:uid="{00000000-0005-0000-0000-0000476D0000}"/>
    <cellStyle name="년_■ 0908_사무직_이동_및_사무직_배치계획(案)-최종_사무직10년단가(연월차수당) 4 2 2 3" xfId="27958" xr:uid="{00000000-0005-0000-0000-0000486D0000}"/>
    <cellStyle name="년_■ 0908_사무직_이동_및_사무직_배치계획(案)-최종_사무직10년단가(연월차수당) 4 2 2 3 2" xfId="27959" xr:uid="{00000000-0005-0000-0000-0000496D0000}"/>
    <cellStyle name="년_■ 0908_사무직_이동_및_사무직_배치계획(案)-최종_사무직10년단가(연월차수당) 4 2 2 3 3" xfId="27960" xr:uid="{00000000-0005-0000-0000-00004A6D0000}"/>
    <cellStyle name="년_■ 0908_사무직_이동_및_사무직_배치계획(案)-최종_사무직10년단가(연월차수당) 4 2 2 3 4" xfId="27961" xr:uid="{00000000-0005-0000-0000-00004B6D0000}"/>
    <cellStyle name="년_■ 0908_사무직_이동_및_사무직_배치계획(案)-최종_사무직10년단가(연월차수당) 4 2 2 3 5" xfId="27962" xr:uid="{00000000-0005-0000-0000-00004C6D0000}"/>
    <cellStyle name="년_■ 0908_사무직_이동_및_사무직_배치계획(案)-최종_사무직10년단가(연월차수당) 4 2 2 4" xfId="27963" xr:uid="{00000000-0005-0000-0000-00004D6D0000}"/>
    <cellStyle name="년_■ 0908_사무직_이동_및_사무직_배치계획(案)-최종_사무직10년단가(연월차수당) 4 2 2 4 2" xfId="27964" xr:uid="{00000000-0005-0000-0000-00004E6D0000}"/>
    <cellStyle name="년_■ 0908_사무직_이동_및_사무직_배치계획(案)-최종_사무직10년단가(연월차수당) 4 2 2 4 3" xfId="27965" xr:uid="{00000000-0005-0000-0000-00004F6D0000}"/>
    <cellStyle name="년_■ 0908_사무직_이동_및_사무직_배치계획(案)-최종_사무직10년단가(연월차수당) 4 2 2 4 4" xfId="27966" xr:uid="{00000000-0005-0000-0000-0000506D0000}"/>
    <cellStyle name="년_■ 0908_사무직_이동_및_사무직_배치계획(案)-최종_사무직10년단가(연월차수당) 4 2 2 4 5" xfId="27967" xr:uid="{00000000-0005-0000-0000-0000516D0000}"/>
    <cellStyle name="년_■ 0908_사무직_이동_및_사무직_배치계획(案)-최종_사무직10년단가(연월차수당) 4 2 2 5" xfId="27968" xr:uid="{00000000-0005-0000-0000-0000526D0000}"/>
    <cellStyle name="년_■ 0908_사무직_이동_및_사무직_배치계획(案)-최종_사무직10년단가(연월차수당) 4 2 2 6" xfId="27969" xr:uid="{00000000-0005-0000-0000-0000536D0000}"/>
    <cellStyle name="년_■ 0908_사무직_이동_및_사무직_배치계획(案)-최종_사무직10년단가(연월차수당) 4 2 2 7" xfId="27970" xr:uid="{00000000-0005-0000-0000-0000546D0000}"/>
    <cellStyle name="년_■ 0908_사무직_이동_및_사무직_배치계획(案)-최종_사무직10년단가(연월차수당) 4 2 2 8" xfId="27971" xr:uid="{00000000-0005-0000-0000-0000556D0000}"/>
    <cellStyle name="년_■ 0908_사무직_이동_및_사무직_배치계획(案)-최종_사무직10년단가(연월차수당) 4 2 3" xfId="27972" xr:uid="{00000000-0005-0000-0000-0000566D0000}"/>
    <cellStyle name="년_■ 0908_사무직_이동_및_사무직_배치계획(案)-최종_사무직10년단가(연월차수당) 4 2 3 2" xfId="27973" xr:uid="{00000000-0005-0000-0000-0000576D0000}"/>
    <cellStyle name="년_■ 0908_사무직_이동_및_사무직_배치계획(案)-최종_사무직10년단가(연월차수당) 4 2 3 2 2" xfId="27974" xr:uid="{00000000-0005-0000-0000-0000586D0000}"/>
    <cellStyle name="년_■ 0908_사무직_이동_및_사무직_배치계획(案)-최종_사무직10년단가(연월차수당) 4 2 3 2 3" xfId="27975" xr:uid="{00000000-0005-0000-0000-0000596D0000}"/>
    <cellStyle name="년_■ 0908_사무직_이동_및_사무직_배치계획(案)-최종_사무직10년단가(연월차수당) 4 2 3 2 4" xfId="27976" xr:uid="{00000000-0005-0000-0000-00005A6D0000}"/>
    <cellStyle name="년_■ 0908_사무직_이동_및_사무직_배치계획(案)-최종_사무직10년단가(연월차수당) 4 2 3 2 5" xfId="27977" xr:uid="{00000000-0005-0000-0000-00005B6D0000}"/>
    <cellStyle name="년_■ 0908_사무직_이동_및_사무직_배치계획(案)-최종_사무직10년단가(연월차수당) 4 2 3 3" xfId="27978" xr:uid="{00000000-0005-0000-0000-00005C6D0000}"/>
    <cellStyle name="년_■ 0908_사무직_이동_및_사무직_배치계획(案)-최종_사무직10년단가(연월차수당) 4 2 3 3 2" xfId="27979" xr:uid="{00000000-0005-0000-0000-00005D6D0000}"/>
    <cellStyle name="년_■ 0908_사무직_이동_및_사무직_배치계획(案)-최종_사무직10년단가(연월차수당) 4 2 3 3 3" xfId="27980" xr:uid="{00000000-0005-0000-0000-00005E6D0000}"/>
    <cellStyle name="년_■ 0908_사무직_이동_및_사무직_배치계획(案)-최종_사무직10년단가(연월차수당) 4 2 3 3 4" xfId="27981" xr:uid="{00000000-0005-0000-0000-00005F6D0000}"/>
    <cellStyle name="년_■ 0908_사무직_이동_및_사무직_배치계획(案)-최종_사무직10년단가(연월차수당) 4 2 3 3 5" xfId="27982" xr:uid="{00000000-0005-0000-0000-0000606D0000}"/>
    <cellStyle name="년_■ 0908_사무직_이동_및_사무직_배치계획(案)-최종_사무직10년단가(연월차수당) 4 2 3 4" xfId="27983" xr:uid="{00000000-0005-0000-0000-0000616D0000}"/>
    <cellStyle name="년_■ 0908_사무직_이동_및_사무직_배치계획(案)-최종_사무직10년단가(연월차수당) 4 2 3 4 2" xfId="27984" xr:uid="{00000000-0005-0000-0000-0000626D0000}"/>
    <cellStyle name="년_■ 0908_사무직_이동_및_사무직_배치계획(案)-최종_사무직10년단가(연월차수당) 4 2 3 4 3" xfId="27985" xr:uid="{00000000-0005-0000-0000-0000636D0000}"/>
    <cellStyle name="년_■ 0908_사무직_이동_및_사무직_배치계획(案)-최종_사무직10년단가(연월차수당) 4 2 3 4 4" xfId="27986" xr:uid="{00000000-0005-0000-0000-0000646D0000}"/>
    <cellStyle name="년_■ 0908_사무직_이동_및_사무직_배치계획(案)-최종_사무직10년단가(연월차수당) 4 2 3 4 5" xfId="27987" xr:uid="{00000000-0005-0000-0000-0000656D0000}"/>
    <cellStyle name="년_■ 0908_사무직_이동_및_사무직_배치계획(案)-최종_사무직10년단가(연월차수당) 4 2 3 5" xfId="27988" xr:uid="{00000000-0005-0000-0000-0000666D0000}"/>
    <cellStyle name="년_■ 0908_사무직_이동_및_사무직_배치계획(案)-최종_사무직10년단가(연월차수당) 4 2 3 6" xfId="27989" xr:uid="{00000000-0005-0000-0000-0000676D0000}"/>
    <cellStyle name="년_■ 0908_사무직_이동_및_사무직_배치계획(案)-최종_사무직10년단가(연월차수당) 4 2 3 7" xfId="27990" xr:uid="{00000000-0005-0000-0000-0000686D0000}"/>
    <cellStyle name="년_■ 0908_사무직_이동_및_사무직_배치계획(案)-최종_사무직10년단가(연월차수당) 4 2 3 8" xfId="27991" xr:uid="{00000000-0005-0000-0000-0000696D0000}"/>
    <cellStyle name="년_■ 0908_사무직_이동_및_사무직_배치계획(案)-최종_사무직10년단가(연월차수당) 4 2 4" xfId="27992" xr:uid="{00000000-0005-0000-0000-00006A6D0000}"/>
    <cellStyle name="년_■ 0908_사무직_이동_및_사무직_배치계획(案)-최종_사무직10년단가(연월차수당) 4 2 4 2" xfId="27993" xr:uid="{00000000-0005-0000-0000-00006B6D0000}"/>
    <cellStyle name="년_■ 0908_사무직_이동_및_사무직_배치계획(案)-최종_사무직10년단가(연월차수당) 4 2 4 2 2" xfId="27994" xr:uid="{00000000-0005-0000-0000-00006C6D0000}"/>
    <cellStyle name="년_■ 0908_사무직_이동_및_사무직_배치계획(案)-최종_사무직10년단가(연월차수당) 4 2 4 2 3" xfId="27995" xr:uid="{00000000-0005-0000-0000-00006D6D0000}"/>
    <cellStyle name="년_■ 0908_사무직_이동_및_사무직_배치계획(案)-최종_사무직10년단가(연월차수당) 4 2 4 2 4" xfId="27996" xr:uid="{00000000-0005-0000-0000-00006E6D0000}"/>
    <cellStyle name="년_■ 0908_사무직_이동_및_사무직_배치계획(案)-최종_사무직10년단가(연월차수당) 4 2 4 2 5" xfId="27997" xr:uid="{00000000-0005-0000-0000-00006F6D0000}"/>
    <cellStyle name="년_■ 0908_사무직_이동_및_사무직_배치계획(案)-최종_사무직10년단가(연월차수당) 4 2 4 3" xfId="27998" xr:uid="{00000000-0005-0000-0000-0000706D0000}"/>
    <cellStyle name="년_■ 0908_사무직_이동_및_사무직_배치계획(案)-최종_사무직10년단가(연월차수당) 4 2 4 3 2" xfId="27999" xr:uid="{00000000-0005-0000-0000-0000716D0000}"/>
    <cellStyle name="년_■ 0908_사무직_이동_및_사무직_배치계획(案)-최종_사무직10년단가(연월차수당) 4 2 4 3 3" xfId="28000" xr:uid="{00000000-0005-0000-0000-0000726D0000}"/>
    <cellStyle name="년_■ 0908_사무직_이동_및_사무직_배치계획(案)-최종_사무직10년단가(연월차수당) 4 2 4 3 4" xfId="28001" xr:uid="{00000000-0005-0000-0000-0000736D0000}"/>
    <cellStyle name="년_■ 0908_사무직_이동_및_사무직_배치계획(案)-최종_사무직10년단가(연월차수당) 4 2 4 3 5" xfId="28002" xr:uid="{00000000-0005-0000-0000-0000746D0000}"/>
    <cellStyle name="년_■ 0908_사무직_이동_및_사무직_배치계획(案)-최종_사무직10년단가(연월차수당) 4 2 4 4" xfId="28003" xr:uid="{00000000-0005-0000-0000-0000756D0000}"/>
    <cellStyle name="년_■ 0908_사무직_이동_및_사무직_배치계획(案)-최종_사무직10년단가(연월차수당) 4 2 4 4 2" xfId="28004" xr:uid="{00000000-0005-0000-0000-0000766D0000}"/>
    <cellStyle name="년_■ 0908_사무직_이동_및_사무직_배치계획(案)-최종_사무직10년단가(연월차수당) 4 2 4 4 3" xfId="28005" xr:uid="{00000000-0005-0000-0000-0000776D0000}"/>
    <cellStyle name="년_■ 0908_사무직_이동_및_사무직_배치계획(案)-최종_사무직10년단가(연월차수당) 4 2 4 4 4" xfId="28006" xr:uid="{00000000-0005-0000-0000-0000786D0000}"/>
    <cellStyle name="년_■ 0908_사무직_이동_및_사무직_배치계획(案)-최종_사무직10년단가(연월차수당) 4 2 4 4 5" xfId="28007" xr:uid="{00000000-0005-0000-0000-0000796D0000}"/>
    <cellStyle name="년_■ 0908_사무직_이동_및_사무직_배치계획(案)-최종_사무직10년단가(연월차수당) 4 2 4 5" xfId="28008" xr:uid="{00000000-0005-0000-0000-00007A6D0000}"/>
    <cellStyle name="년_■ 0908_사무직_이동_및_사무직_배치계획(案)-최종_사무직10년단가(연월차수당) 4 2 4 6" xfId="28009" xr:uid="{00000000-0005-0000-0000-00007B6D0000}"/>
    <cellStyle name="년_■ 0908_사무직_이동_및_사무직_배치계획(案)-최종_사무직10년단가(연월차수당) 4 2 4 7" xfId="28010" xr:uid="{00000000-0005-0000-0000-00007C6D0000}"/>
    <cellStyle name="년_■ 0908_사무직_이동_및_사무직_배치계획(案)-최종_사무직10년단가(연월차수당) 4 2 4 8" xfId="28011" xr:uid="{00000000-0005-0000-0000-00007D6D0000}"/>
    <cellStyle name="년_■ 0908_사무직_이동_및_사무직_배치계획(案)-최종_사무직10년단가(연월차수당) 4 2 5" xfId="28012" xr:uid="{00000000-0005-0000-0000-00007E6D0000}"/>
    <cellStyle name="년_■ 0908_사무직_이동_및_사무직_배치계획(案)-최종_사무직10년단가(연월차수당) 4 2 5 2" xfId="28013" xr:uid="{00000000-0005-0000-0000-00007F6D0000}"/>
    <cellStyle name="년_■ 0908_사무직_이동_및_사무직_배치계획(案)-최종_사무직10년단가(연월차수당) 4 2 5 3" xfId="28014" xr:uid="{00000000-0005-0000-0000-0000806D0000}"/>
    <cellStyle name="년_■ 0908_사무직_이동_및_사무직_배치계획(案)-최종_사무직10년단가(연월차수당) 4 2 5 4" xfId="28015" xr:uid="{00000000-0005-0000-0000-0000816D0000}"/>
    <cellStyle name="년_■ 0908_사무직_이동_및_사무직_배치계획(案)-최종_사무직10년단가(연월차수당) 4 2 5 5" xfId="28016" xr:uid="{00000000-0005-0000-0000-0000826D0000}"/>
    <cellStyle name="년_■ 0908_사무직_이동_및_사무직_배치계획(案)-최종_사무직10년단가(연월차수당) 4 2 6" xfId="28017" xr:uid="{00000000-0005-0000-0000-0000836D0000}"/>
    <cellStyle name="년_■ 0908_사무직_이동_및_사무직_배치계획(案)-최종_사무직10년단가(연월차수당) 4 2 6 2" xfId="28018" xr:uid="{00000000-0005-0000-0000-0000846D0000}"/>
    <cellStyle name="년_■ 0908_사무직_이동_및_사무직_배치계획(案)-최종_사무직10년단가(연월차수당) 4 2 6 3" xfId="28019" xr:uid="{00000000-0005-0000-0000-0000856D0000}"/>
    <cellStyle name="년_■ 0908_사무직_이동_및_사무직_배치계획(案)-최종_사무직10년단가(연월차수당) 4 2 6 4" xfId="28020" xr:uid="{00000000-0005-0000-0000-0000866D0000}"/>
    <cellStyle name="년_■ 0908_사무직_이동_및_사무직_배치계획(案)-최종_사무직10년단가(연월차수당) 4 2 6 5" xfId="28021" xr:uid="{00000000-0005-0000-0000-0000876D0000}"/>
    <cellStyle name="년_■ 0908_사무직_이동_및_사무직_배치계획(案)-최종_사무직10년단가(연월차수당) 4 2 7" xfId="28022" xr:uid="{00000000-0005-0000-0000-0000886D0000}"/>
    <cellStyle name="년_■ 0908_사무직_이동_및_사무직_배치계획(案)-최종_사무직10년단가(연월차수당) 4 2 7 2" xfId="28023" xr:uid="{00000000-0005-0000-0000-0000896D0000}"/>
    <cellStyle name="년_■ 0908_사무직_이동_및_사무직_배치계획(案)-최종_사무직10년단가(연월차수당) 4 2 7 3" xfId="28024" xr:uid="{00000000-0005-0000-0000-00008A6D0000}"/>
    <cellStyle name="년_■ 0908_사무직_이동_및_사무직_배치계획(案)-최종_사무직10년단가(연월차수당) 4 2 7 4" xfId="28025" xr:uid="{00000000-0005-0000-0000-00008B6D0000}"/>
    <cellStyle name="년_■ 0908_사무직_이동_및_사무직_배치계획(案)-최종_사무직10년단가(연월차수당) 4 2 7 5" xfId="28026" xr:uid="{00000000-0005-0000-0000-00008C6D0000}"/>
    <cellStyle name="년_■ 0908_사무직_이동_및_사무직_배치계획(案)-최종_사무직10년단가(연월차수당) 4 2 8" xfId="28027" xr:uid="{00000000-0005-0000-0000-00008D6D0000}"/>
    <cellStyle name="년_■ 0908_사무직_이동_및_사무직_배치계획(案)-최종_사무직10년단가(연월차수당) 4 2 9" xfId="28028" xr:uid="{00000000-0005-0000-0000-00008E6D0000}"/>
    <cellStyle name="년_■ 0908_사무직_이동_및_사무직_배치계획(案)-최종_사무직10년단가(연월차수당) 4 3" xfId="28029" xr:uid="{00000000-0005-0000-0000-00008F6D0000}"/>
    <cellStyle name="년_■ 0908_사무직_이동_및_사무직_배치계획(案)-최종_사무직10년단가(연월차수당) 4 3 10" xfId="28030" xr:uid="{00000000-0005-0000-0000-0000906D0000}"/>
    <cellStyle name="년_■ 0908_사무직_이동_및_사무직_배치계획(案)-최종_사무직10년단가(연월차수당) 4 3 11" xfId="28031" xr:uid="{00000000-0005-0000-0000-0000916D0000}"/>
    <cellStyle name="년_■ 0908_사무직_이동_및_사무직_배치계획(案)-최종_사무직10년단가(연월차수당) 4 3 2" xfId="28032" xr:uid="{00000000-0005-0000-0000-0000926D0000}"/>
    <cellStyle name="년_■ 0908_사무직_이동_및_사무직_배치계획(案)-최종_사무직10년단가(연월차수당) 4 3 2 2" xfId="28033" xr:uid="{00000000-0005-0000-0000-0000936D0000}"/>
    <cellStyle name="년_■ 0908_사무직_이동_및_사무직_배치계획(案)-최종_사무직10년단가(연월차수당) 4 3 2 2 2" xfId="28034" xr:uid="{00000000-0005-0000-0000-0000946D0000}"/>
    <cellStyle name="년_■ 0908_사무직_이동_및_사무직_배치계획(案)-최종_사무직10년단가(연월차수당) 4 3 2 2 3" xfId="28035" xr:uid="{00000000-0005-0000-0000-0000956D0000}"/>
    <cellStyle name="년_■ 0908_사무직_이동_및_사무직_배치계획(案)-최종_사무직10년단가(연월차수당) 4 3 2 2 4" xfId="28036" xr:uid="{00000000-0005-0000-0000-0000966D0000}"/>
    <cellStyle name="년_■ 0908_사무직_이동_및_사무직_배치계획(案)-최종_사무직10년단가(연월차수당) 4 3 2 2 5" xfId="28037" xr:uid="{00000000-0005-0000-0000-0000976D0000}"/>
    <cellStyle name="년_■ 0908_사무직_이동_및_사무직_배치계획(案)-최종_사무직10년단가(연월차수당) 4 3 2 3" xfId="28038" xr:uid="{00000000-0005-0000-0000-0000986D0000}"/>
    <cellStyle name="년_■ 0908_사무직_이동_및_사무직_배치계획(案)-최종_사무직10년단가(연월차수당) 4 3 2 3 2" xfId="28039" xr:uid="{00000000-0005-0000-0000-0000996D0000}"/>
    <cellStyle name="년_■ 0908_사무직_이동_및_사무직_배치계획(案)-최종_사무직10년단가(연월차수당) 4 3 2 3 3" xfId="28040" xr:uid="{00000000-0005-0000-0000-00009A6D0000}"/>
    <cellStyle name="년_■ 0908_사무직_이동_및_사무직_배치계획(案)-최종_사무직10년단가(연월차수당) 4 3 2 3 4" xfId="28041" xr:uid="{00000000-0005-0000-0000-00009B6D0000}"/>
    <cellStyle name="년_■ 0908_사무직_이동_및_사무직_배치계획(案)-최종_사무직10년단가(연월차수당) 4 3 2 3 5" xfId="28042" xr:uid="{00000000-0005-0000-0000-00009C6D0000}"/>
    <cellStyle name="년_■ 0908_사무직_이동_및_사무직_배치계획(案)-최종_사무직10년단가(연월차수당) 4 3 2 4" xfId="28043" xr:uid="{00000000-0005-0000-0000-00009D6D0000}"/>
    <cellStyle name="년_■ 0908_사무직_이동_및_사무직_배치계획(案)-최종_사무직10년단가(연월차수당) 4 3 2 4 2" xfId="28044" xr:uid="{00000000-0005-0000-0000-00009E6D0000}"/>
    <cellStyle name="년_■ 0908_사무직_이동_및_사무직_배치계획(案)-최종_사무직10년단가(연월차수당) 4 3 2 4 3" xfId="28045" xr:uid="{00000000-0005-0000-0000-00009F6D0000}"/>
    <cellStyle name="년_■ 0908_사무직_이동_및_사무직_배치계획(案)-최종_사무직10년단가(연월차수당) 4 3 2 4 4" xfId="28046" xr:uid="{00000000-0005-0000-0000-0000A06D0000}"/>
    <cellStyle name="년_■ 0908_사무직_이동_및_사무직_배치계획(案)-최종_사무직10년단가(연월차수당) 4 3 2 4 5" xfId="28047" xr:uid="{00000000-0005-0000-0000-0000A16D0000}"/>
    <cellStyle name="년_■ 0908_사무직_이동_및_사무직_배치계획(案)-최종_사무직10년단가(연월차수당) 4 3 2 5" xfId="28048" xr:uid="{00000000-0005-0000-0000-0000A26D0000}"/>
    <cellStyle name="년_■ 0908_사무직_이동_및_사무직_배치계획(案)-최종_사무직10년단가(연월차수당) 4 3 2 6" xfId="28049" xr:uid="{00000000-0005-0000-0000-0000A36D0000}"/>
    <cellStyle name="년_■ 0908_사무직_이동_및_사무직_배치계획(案)-최종_사무직10년단가(연월차수당) 4 3 2 7" xfId="28050" xr:uid="{00000000-0005-0000-0000-0000A46D0000}"/>
    <cellStyle name="년_■ 0908_사무직_이동_및_사무직_배치계획(案)-최종_사무직10년단가(연월차수당) 4 3 2 8" xfId="28051" xr:uid="{00000000-0005-0000-0000-0000A56D0000}"/>
    <cellStyle name="년_■ 0908_사무직_이동_및_사무직_배치계획(案)-최종_사무직10년단가(연월차수당) 4 3 3" xfId="28052" xr:uid="{00000000-0005-0000-0000-0000A66D0000}"/>
    <cellStyle name="년_■ 0908_사무직_이동_및_사무직_배치계획(案)-최종_사무직10년단가(연월차수당) 4 3 3 2" xfId="28053" xr:uid="{00000000-0005-0000-0000-0000A76D0000}"/>
    <cellStyle name="년_■ 0908_사무직_이동_및_사무직_배치계획(案)-최종_사무직10년단가(연월차수당) 4 3 3 2 2" xfId="28054" xr:uid="{00000000-0005-0000-0000-0000A86D0000}"/>
    <cellStyle name="년_■ 0908_사무직_이동_및_사무직_배치계획(案)-최종_사무직10년단가(연월차수당) 4 3 3 2 3" xfId="28055" xr:uid="{00000000-0005-0000-0000-0000A96D0000}"/>
    <cellStyle name="년_■ 0908_사무직_이동_및_사무직_배치계획(案)-최종_사무직10년단가(연월차수당) 4 3 3 2 4" xfId="28056" xr:uid="{00000000-0005-0000-0000-0000AA6D0000}"/>
    <cellStyle name="년_■ 0908_사무직_이동_및_사무직_배치계획(案)-최종_사무직10년단가(연월차수당) 4 3 3 2 5" xfId="28057" xr:uid="{00000000-0005-0000-0000-0000AB6D0000}"/>
    <cellStyle name="년_■ 0908_사무직_이동_및_사무직_배치계획(案)-최종_사무직10년단가(연월차수당) 4 3 3 3" xfId="28058" xr:uid="{00000000-0005-0000-0000-0000AC6D0000}"/>
    <cellStyle name="년_■ 0908_사무직_이동_및_사무직_배치계획(案)-최종_사무직10년단가(연월차수당) 4 3 3 3 2" xfId="28059" xr:uid="{00000000-0005-0000-0000-0000AD6D0000}"/>
    <cellStyle name="년_■ 0908_사무직_이동_및_사무직_배치계획(案)-최종_사무직10년단가(연월차수당) 4 3 3 3 3" xfId="28060" xr:uid="{00000000-0005-0000-0000-0000AE6D0000}"/>
    <cellStyle name="년_■ 0908_사무직_이동_및_사무직_배치계획(案)-최종_사무직10년단가(연월차수당) 4 3 3 3 4" xfId="28061" xr:uid="{00000000-0005-0000-0000-0000AF6D0000}"/>
    <cellStyle name="년_■ 0908_사무직_이동_및_사무직_배치계획(案)-최종_사무직10년단가(연월차수당) 4 3 3 3 5" xfId="28062" xr:uid="{00000000-0005-0000-0000-0000B06D0000}"/>
    <cellStyle name="년_■ 0908_사무직_이동_및_사무직_배치계획(案)-최종_사무직10년단가(연월차수당) 4 3 3 4" xfId="28063" xr:uid="{00000000-0005-0000-0000-0000B16D0000}"/>
    <cellStyle name="년_■ 0908_사무직_이동_및_사무직_배치계획(案)-최종_사무직10년단가(연월차수당) 4 3 3 4 2" xfId="28064" xr:uid="{00000000-0005-0000-0000-0000B26D0000}"/>
    <cellStyle name="년_■ 0908_사무직_이동_및_사무직_배치계획(案)-최종_사무직10년단가(연월차수당) 4 3 3 4 3" xfId="28065" xr:uid="{00000000-0005-0000-0000-0000B36D0000}"/>
    <cellStyle name="년_■ 0908_사무직_이동_및_사무직_배치계획(案)-최종_사무직10년단가(연월차수당) 4 3 3 4 4" xfId="28066" xr:uid="{00000000-0005-0000-0000-0000B46D0000}"/>
    <cellStyle name="년_■ 0908_사무직_이동_및_사무직_배치계획(案)-최종_사무직10년단가(연월차수당) 4 3 3 4 5" xfId="28067" xr:uid="{00000000-0005-0000-0000-0000B56D0000}"/>
    <cellStyle name="년_■ 0908_사무직_이동_및_사무직_배치계획(案)-최종_사무직10년단가(연월차수당) 4 3 3 5" xfId="28068" xr:uid="{00000000-0005-0000-0000-0000B66D0000}"/>
    <cellStyle name="년_■ 0908_사무직_이동_및_사무직_배치계획(案)-최종_사무직10년단가(연월차수당) 4 3 3 6" xfId="28069" xr:uid="{00000000-0005-0000-0000-0000B76D0000}"/>
    <cellStyle name="년_■ 0908_사무직_이동_및_사무직_배치계획(案)-최종_사무직10년단가(연월차수당) 4 3 3 7" xfId="28070" xr:uid="{00000000-0005-0000-0000-0000B86D0000}"/>
    <cellStyle name="년_■ 0908_사무직_이동_및_사무직_배치계획(案)-최종_사무직10년단가(연월차수당) 4 3 3 8" xfId="28071" xr:uid="{00000000-0005-0000-0000-0000B96D0000}"/>
    <cellStyle name="년_■ 0908_사무직_이동_및_사무직_배치계획(案)-최종_사무직10년단가(연월차수당) 4 3 4" xfId="28072" xr:uid="{00000000-0005-0000-0000-0000BA6D0000}"/>
    <cellStyle name="년_■ 0908_사무직_이동_및_사무직_배치계획(案)-최종_사무직10년단가(연월차수당) 4 3 4 2" xfId="28073" xr:uid="{00000000-0005-0000-0000-0000BB6D0000}"/>
    <cellStyle name="년_■ 0908_사무직_이동_및_사무직_배치계획(案)-최종_사무직10년단가(연월차수당) 4 3 4 2 2" xfId="28074" xr:uid="{00000000-0005-0000-0000-0000BC6D0000}"/>
    <cellStyle name="년_■ 0908_사무직_이동_및_사무직_배치계획(案)-최종_사무직10년단가(연월차수당) 4 3 4 2 3" xfId="28075" xr:uid="{00000000-0005-0000-0000-0000BD6D0000}"/>
    <cellStyle name="년_■ 0908_사무직_이동_및_사무직_배치계획(案)-최종_사무직10년단가(연월차수당) 4 3 4 2 4" xfId="28076" xr:uid="{00000000-0005-0000-0000-0000BE6D0000}"/>
    <cellStyle name="년_■ 0908_사무직_이동_및_사무직_배치계획(案)-최종_사무직10년단가(연월차수당) 4 3 4 2 5" xfId="28077" xr:uid="{00000000-0005-0000-0000-0000BF6D0000}"/>
    <cellStyle name="년_■ 0908_사무직_이동_및_사무직_배치계획(案)-최종_사무직10년단가(연월차수당) 4 3 4 3" xfId="28078" xr:uid="{00000000-0005-0000-0000-0000C06D0000}"/>
    <cellStyle name="년_■ 0908_사무직_이동_및_사무직_배치계획(案)-최종_사무직10년단가(연월차수당) 4 3 4 3 2" xfId="28079" xr:uid="{00000000-0005-0000-0000-0000C16D0000}"/>
    <cellStyle name="년_■ 0908_사무직_이동_및_사무직_배치계획(案)-최종_사무직10년단가(연월차수당) 4 3 4 3 3" xfId="28080" xr:uid="{00000000-0005-0000-0000-0000C26D0000}"/>
    <cellStyle name="년_■ 0908_사무직_이동_및_사무직_배치계획(案)-최종_사무직10년단가(연월차수당) 4 3 4 3 4" xfId="28081" xr:uid="{00000000-0005-0000-0000-0000C36D0000}"/>
    <cellStyle name="년_■ 0908_사무직_이동_및_사무직_배치계획(案)-최종_사무직10년단가(연월차수당) 4 3 4 3 5" xfId="28082" xr:uid="{00000000-0005-0000-0000-0000C46D0000}"/>
    <cellStyle name="년_■ 0908_사무직_이동_및_사무직_배치계획(案)-최종_사무직10년단가(연월차수당) 4 3 4 4" xfId="28083" xr:uid="{00000000-0005-0000-0000-0000C56D0000}"/>
    <cellStyle name="년_■ 0908_사무직_이동_및_사무직_배치계획(案)-최종_사무직10년단가(연월차수당) 4 3 4 4 2" xfId="28084" xr:uid="{00000000-0005-0000-0000-0000C66D0000}"/>
    <cellStyle name="년_■ 0908_사무직_이동_및_사무직_배치계획(案)-최종_사무직10년단가(연월차수당) 4 3 4 4 3" xfId="28085" xr:uid="{00000000-0005-0000-0000-0000C76D0000}"/>
    <cellStyle name="년_■ 0908_사무직_이동_및_사무직_배치계획(案)-최종_사무직10년단가(연월차수당) 4 3 4 4 4" xfId="28086" xr:uid="{00000000-0005-0000-0000-0000C86D0000}"/>
    <cellStyle name="년_■ 0908_사무직_이동_및_사무직_배치계획(案)-최종_사무직10년단가(연월차수당) 4 3 4 4 5" xfId="28087" xr:uid="{00000000-0005-0000-0000-0000C96D0000}"/>
    <cellStyle name="년_■ 0908_사무직_이동_및_사무직_배치계획(案)-최종_사무직10년단가(연월차수당) 4 3 4 5" xfId="28088" xr:uid="{00000000-0005-0000-0000-0000CA6D0000}"/>
    <cellStyle name="년_■ 0908_사무직_이동_및_사무직_배치계획(案)-최종_사무직10년단가(연월차수당) 4 3 4 6" xfId="28089" xr:uid="{00000000-0005-0000-0000-0000CB6D0000}"/>
    <cellStyle name="년_■ 0908_사무직_이동_및_사무직_배치계획(案)-최종_사무직10년단가(연월차수당) 4 3 4 7" xfId="28090" xr:uid="{00000000-0005-0000-0000-0000CC6D0000}"/>
    <cellStyle name="년_■ 0908_사무직_이동_및_사무직_배치계획(案)-최종_사무직10년단가(연월차수당) 4 3 4 8" xfId="28091" xr:uid="{00000000-0005-0000-0000-0000CD6D0000}"/>
    <cellStyle name="년_■ 0908_사무직_이동_및_사무직_배치계획(案)-최종_사무직10년단가(연월차수당) 4 3 5" xfId="28092" xr:uid="{00000000-0005-0000-0000-0000CE6D0000}"/>
    <cellStyle name="년_■ 0908_사무직_이동_및_사무직_배치계획(案)-최종_사무직10년단가(연월차수당) 4 3 5 2" xfId="28093" xr:uid="{00000000-0005-0000-0000-0000CF6D0000}"/>
    <cellStyle name="년_■ 0908_사무직_이동_및_사무직_배치계획(案)-최종_사무직10년단가(연월차수당) 4 3 5 3" xfId="28094" xr:uid="{00000000-0005-0000-0000-0000D06D0000}"/>
    <cellStyle name="년_■ 0908_사무직_이동_및_사무직_배치계획(案)-최종_사무직10년단가(연월차수당) 4 3 5 4" xfId="28095" xr:uid="{00000000-0005-0000-0000-0000D16D0000}"/>
    <cellStyle name="년_■ 0908_사무직_이동_및_사무직_배치계획(案)-최종_사무직10년단가(연월차수당) 4 3 5 5" xfId="28096" xr:uid="{00000000-0005-0000-0000-0000D26D0000}"/>
    <cellStyle name="년_■ 0908_사무직_이동_및_사무직_배치계획(案)-최종_사무직10년단가(연월차수당) 4 3 6" xfId="28097" xr:uid="{00000000-0005-0000-0000-0000D36D0000}"/>
    <cellStyle name="년_■ 0908_사무직_이동_및_사무직_배치계획(案)-최종_사무직10년단가(연월차수당) 4 3 6 2" xfId="28098" xr:uid="{00000000-0005-0000-0000-0000D46D0000}"/>
    <cellStyle name="년_■ 0908_사무직_이동_및_사무직_배치계획(案)-최종_사무직10년단가(연월차수당) 4 3 6 3" xfId="28099" xr:uid="{00000000-0005-0000-0000-0000D56D0000}"/>
    <cellStyle name="년_■ 0908_사무직_이동_및_사무직_배치계획(案)-최종_사무직10년단가(연월차수당) 4 3 6 4" xfId="28100" xr:uid="{00000000-0005-0000-0000-0000D66D0000}"/>
    <cellStyle name="년_■ 0908_사무직_이동_및_사무직_배치계획(案)-최종_사무직10년단가(연월차수당) 4 3 6 5" xfId="28101" xr:uid="{00000000-0005-0000-0000-0000D76D0000}"/>
    <cellStyle name="년_■ 0908_사무직_이동_및_사무직_배치계획(案)-최종_사무직10년단가(연월차수당) 4 3 7" xfId="28102" xr:uid="{00000000-0005-0000-0000-0000D86D0000}"/>
    <cellStyle name="년_■ 0908_사무직_이동_및_사무직_배치계획(案)-최종_사무직10년단가(연월차수당) 4 3 7 2" xfId="28103" xr:uid="{00000000-0005-0000-0000-0000D96D0000}"/>
    <cellStyle name="년_■ 0908_사무직_이동_및_사무직_배치계획(案)-최종_사무직10년단가(연월차수당) 4 3 7 3" xfId="28104" xr:uid="{00000000-0005-0000-0000-0000DA6D0000}"/>
    <cellStyle name="년_■ 0908_사무직_이동_및_사무직_배치계획(案)-최종_사무직10년단가(연월차수당) 4 3 7 4" xfId="28105" xr:uid="{00000000-0005-0000-0000-0000DB6D0000}"/>
    <cellStyle name="년_■ 0908_사무직_이동_및_사무직_배치계획(案)-최종_사무직10년단가(연월차수당) 4 3 7 5" xfId="28106" xr:uid="{00000000-0005-0000-0000-0000DC6D0000}"/>
    <cellStyle name="년_■ 0908_사무직_이동_및_사무직_배치계획(案)-최종_사무직10년단가(연월차수당) 4 3 8" xfId="28107" xr:uid="{00000000-0005-0000-0000-0000DD6D0000}"/>
    <cellStyle name="년_■ 0908_사무직_이동_및_사무직_배치계획(案)-최종_사무직10년단가(연월차수당) 4 3 9" xfId="28108" xr:uid="{00000000-0005-0000-0000-0000DE6D0000}"/>
    <cellStyle name="년_■ 0908_사무직_이동_및_사무직_배치계획(案)-최종_사무직10년단가(연월차수당) 4 4" xfId="28109" xr:uid="{00000000-0005-0000-0000-0000DF6D0000}"/>
    <cellStyle name="년_■ 0908_사무직_이동_및_사무직_배치계획(案)-최종_사무직10년단가(연월차수당) 4 4 2" xfId="28110" xr:uid="{00000000-0005-0000-0000-0000E06D0000}"/>
    <cellStyle name="년_■ 0908_사무직_이동_및_사무직_배치계획(案)-최종_사무직10년단가(연월차수당) 4 4 2 2" xfId="28111" xr:uid="{00000000-0005-0000-0000-0000E16D0000}"/>
    <cellStyle name="년_■ 0908_사무직_이동_및_사무직_배치계획(案)-최종_사무직10년단가(연월차수당) 4 4 2 3" xfId="28112" xr:uid="{00000000-0005-0000-0000-0000E26D0000}"/>
    <cellStyle name="년_■ 0908_사무직_이동_및_사무직_배치계획(案)-최종_사무직10년단가(연월차수당) 4 4 2 4" xfId="28113" xr:uid="{00000000-0005-0000-0000-0000E36D0000}"/>
    <cellStyle name="년_■ 0908_사무직_이동_및_사무직_배치계획(案)-최종_사무직10년단가(연월차수당) 4 4 2 5" xfId="28114" xr:uid="{00000000-0005-0000-0000-0000E46D0000}"/>
    <cellStyle name="년_■ 0908_사무직_이동_및_사무직_배치계획(案)-최종_사무직10년단가(연월차수당) 4 4 3" xfId="28115" xr:uid="{00000000-0005-0000-0000-0000E56D0000}"/>
    <cellStyle name="년_■ 0908_사무직_이동_및_사무직_배치계획(案)-최종_사무직10년단가(연월차수당) 4 4 3 2" xfId="28116" xr:uid="{00000000-0005-0000-0000-0000E66D0000}"/>
    <cellStyle name="년_■ 0908_사무직_이동_및_사무직_배치계획(案)-최종_사무직10년단가(연월차수당) 4 4 3 3" xfId="28117" xr:uid="{00000000-0005-0000-0000-0000E76D0000}"/>
    <cellStyle name="년_■ 0908_사무직_이동_및_사무직_배치계획(案)-최종_사무직10년단가(연월차수당) 4 4 3 4" xfId="28118" xr:uid="{00000000-0005-0000-0000-0000E86D0000}"/>
    <cellStyle name="년_■ 0908_사무직_이동_및_사무직_배치계획(案)-최종_사무직10년단가(연월차수당) 4 4 3 5" xfId="28119" xr:uid="{00000000-0005-0000-0000-0000E96D0000}"/>
    <cellStyle name="년_■ 0908_사무직_이동_및_사무직_배치계획(案)-최종_사무직10년단가(연월차수당) 4 4 4" xfId="28120" xr:uid="{00000000-0005-0000-0000-0000EA6D0000}"/>
    <cellStyle name="년_■ 0908_사무직_이동_및_사무직_배치계획(案)-최종_사무직10년단가(연월차수당) 4 4 4 2" xfId="28121" xr:uid="{00000000-0005-0000-0000-0000EB6D0000}"/>
    <cellStyle name="년_■ 0908_사무직_이동_및_사무직_배치계획(案)-최종_사무직10년단가(연월차수당) 4 4 4 3" xfId="28122" xr:uid="{00000000-0005-0000-0000-0000EC6D0000}"/>
    <cellStyle name="년_■ 0908_사무직_이동_및_사무직_배치계획(案)-최종_사무직10년단가(연월차수당) 4 4 4 4" xfId="28123" xr:uid="{00000000-0005-0000-0000-0000ED6D0000}"/>
    <cellStyle name="년_■ 0908_사무직_이동_및_사무직_배치계획(案)-최종_사무직10년단가(연월차수당) 4 4 4 5" xfId="28124" xr:uid="{00000000-0005-0000-0000-0000EE6D0000}"/>
    <cellStyle name="년_■ 0908_사무직_이동_및_사무직_배치계획(案)-최종_사무직10년단가(연월차수당) 4 4 5" xfId="28125" xr:uid="{00000000-0005-0000-0000-0000EF6D0000}"/>
    <cellStyle name="년_■ 0908_사무직_이동_및_사무직_배치계획(案)-최종_사무직10년단가(연월차수당) 4 4 6" xfId="28126" xr:uid="{00000000-0005-0000-0000-0000F06D0000}"/>
    <cellStyle name="년_■ 0908_사무직_이동_및_사무직_배치계획(案)-최종_사무직10년단가(연월차수당) 4 4 7" xfId="28127" xr:uid="{00000000-0005-0000-0000-0000F16D0000}"/>
    <cellStyle name="년_■ 0908_사무직_이동_및_사무직_배치계획(案)-최종_사무직10년단가(연월차수당) 4 4 8" xfId="28128" xr:uid="{00000000-0005-0000-0000-0000F26D0000}"/>
    <cellStyle name="년_■ 0908_사무직_이동_및_사무직_배치계획(案)-최종_사무직10년단가(연월차수당) 4 5" xfId="28129" xr:uid="{00000000-0005-0000-0000-0000F36D0000}"/>
    <cellStyle name="년_■ 0908_사무직_이동_및_사무직_배치계획(案)-최종_사무직10년단가(연월차수당) 4 5 2" xfId="28130" xr:uid="{00000000-0005-0000-0000-0000F46D0000}"/>
    <cellStyle name="년_■ 0908_사무직_이동_및_사무직_배치계획(案)-최종_사무직10년단가(연월차수당) 4 5 2 2" xfId="28131" xr:uid="{00000000-0005-0000-0000-0000F56D0000}"/>
    <cellStyle name="년_■ 0908_사무직_이동_및_사무직_배치계획(案)-최종_사무직10년단가(연월차수당) 4 5 2 3" xfId="28132" xr:uid="{00000000-0005-0000-0000-0000F66D0000}"/>
    <cellStyle name="년_■ 0908_사무직_이동_및_사무직_배치계획(案)-최종_사무직10년단가(연월차수당) 4 5 2 4" xfId="28133" xr:uid="{00000000-0005-0000-0000-0000F76D0000}"/>
    <cellStyle name="년_■ 0908_사무직_이동_및_사무직_배치계획(案)-최종_사무직10년단가(연월차수당) 4 5 2 5" xfId="28134" xr:uid="{00000000-0005-0000-0000-0000F86D0000}"/>
    <cellStyle name="년_■ 0908_사무직_이동_및_사무직_배치계획(案)-최종_사무직10년단가(연월차수당) 4 5 3" xfId="28135" xr:uid="{00000000-0005-0000-0000-0000F96D0000}"/>
    <cellStyle name="년_■ 0908_사무직_이동_및_사무직_배치계획(案)-최종_사무직10년단가(연월차수당) 4 5 3 2" xfId="28136" xr:uid="{00000000-0005-0000-0000-0000FA6D0000}"/>
    <cellStyle name="년_■ 0908_사무직_이동_및_사무직_배치계획(案)-최종_사무직10년단가(연월차수당) 4 5 3 3" xfId="28137" xr:uid="{00000000-0005-0000-0000-0000FB6D0000}"/>
    <cellStyle name="년_■ 0908_사무직_이동_및_사무직_배치계획(案)-최종_사무직10년단가(연월차수당) 4 5 3 4" xfId="28138" xr:uid="{00000000-0005-0000-0000-0000FC6D0000}"/>
    <cellStyle name="년_■ 0908_사무직_이동_및_사무직_배치계획(案)-최종_사무직10년단가(연월차수당) 4 5 3 5" xfId="28139" xr:uid="{00000000-0005-0000-0000-0000FD6D0000}"/>
    <cellStyle name="년_■ 0908_사무직_이동_및_사무직_배치계획(案)-최종_사무직10년단가(연월차수당) 4 5 4" xfId="28140" xr:uid="{00000000-0005-0000-0000-0000FE6D0000}"/>
    <cellStyle name="년_■ 0908_사무직_이동_및_사무직_배치계획(案)-최종_사무직10년단가(연월차수당) 4 5 4 2" xfId="28141" xr:uid="{00000000-0005-0000-0000-0000FF6D0000}"/>
    <cellStyle name="년_■ 0908_사무직_이동_및_사무직_배치계획(案)-최종_사무직10년단가(연월차수당) 4 5 4 3" xfId="28142" xr:uid="{00000000-0005-0000-0000-0000006E0000}"/>
    <cellStyle name="년_■ 0908_사무직_이동_및_사무직_배치계획(案)-최종_사무직10년단가(연월차수당) 4 5 4 4" xfId="28143" xr:uid="{00000000-0005-0000-0000-0000016E0000}"/>
    <cellStyle name="년_■ 0908_사무직_이동_및_사무직_배치계획(案)-최종_사무직10년단가(연월차수당) 4 5 4 5" xfId="28144" xr:uid="{00000000-0005-0000-0000-0000026E0000}"/>
    <cellStyle name="년_■ 0908_사무직_이동_및_사무직_배치계획(案)-최종_사무직10년단가(연월차수당) 4 5 5" xfId="28145" xr:uid="{00000000-0005-0000-0000-0000036E0000}"/>
    <cellStyle name="년_■ 0908_사무직_이동_및_사무직_배치계획(案)-최종_사무직10년단가(연월차수당) 4 5 6" xfId="28146" xr:uid="{00000000-0005-0000-0000-0000046E0000}"/>
    <cellStyle name="년_■ 0908_사무직_이동_및_사무직_배치계획(案)-최종_사무직10년단가(연월차수당) 4 5 7" xfId="28147" xr:uid="{00000000-0005-0000-0000-0000056E0000}"/>
    <cellStyle name="년_■ 0908_사무직_이동_및_사무직_배치계획(案)-최종_사무직10년단가(연월차수당) 4 5 8" xfId="28148" xr:uid="{00000000-0005-0000-0000-0000066E0000}"/>
    <cellStyle name="년_■ 0908_사무직_이동_및_사무직_배치계획(案)-최종_사무직10년단가(연월차수당) 4 6" xfId="28149" xr:uid="{00000000-0005-0000-0000-0000076E0000}"/>
    <cellStyle name="년_■ 0908_사무직_이동_및_사무직_배치계획(案)-최종_사무직10년단가(연월차수당) 4 6 2" xfId="28150" xr:uid="{00000000-0005-0000-0000-0000086E0000}"/>
    <cellStyle name="년_■ 0908_사무직_이동_및_사무직_배치계획(案)-최종_사무직10년단가(연월차수당) 4 6 2 2" xfId="28151" xr:uid="{00000000-0005-0000-0000-0000096E0000}"/>
    <cellStyle name="년_■ 0908_사무직_이동_및_사무직_배치계획(案)-최종_사무직10년단가(연월차수당) 4 6 2 3" xfId="28152" xr:uid="{00000000-0005-0000-0000-00000A6E0000}"/>
    <cellStyle name="년_■ 0908_사무직_이동_및_사무직_배치계획(案)-최종_사무직10년단가(연월차수당) 4 6 2 4" xfId="28153" xr:uid="{00000000-0005-0000-0000-00000B6E0000}"/>
    <cellStyle name="년_■ 0908_사무직_이동_및_사무직_배치계획(案)-최종_사무직10년단가(연월차수당) 4 6 2 5" xfId="28154" xr:uid="{00000000-0005-0000-0000-00000C6E0000}"/>
    <cellStyle name="년_■ 0908_사무직_이동_및_사무직_배치계획(案)-최종_사무직10년단가(연월차수당) 4 6 3" xfId="28155" xr:uid="{00000000-0005-0000-0000-00000D6E0000}"/>
    <cellStyle name="년_■ 0908_사무직_이동_및_사무직_배치계획(案)-최종_사무직10년단가(연월차수당) 4 6 3 2" xfId="28156" xr:uid="{00000000-0005-0000-0000-00000E6E0000}"/>
    <cellStyle name="년_■ 0908_사무직_이동_및_사무직_배치계획(案)-최종_사무직10년단가(연월차수당) 4 6 3 3" xfId="28157" xr:uid="{00000000-0005-0000-0000-00000F6E0000}"/>
    <cellStyle name="년_■ 0908_사무직_이동_및_사무직_배치계획(案)-최종_사무직10년단가(연월차수당) 4 6 3 4" xfId="28158" xr:uid="{00000000-0005-0000-0000-0000106E0000}"/>
    <cellStyle name="년_■ 0908_사무직_이동_및_사무직_배치계획(案)-최종_사무직10년단가(연월차수당) 4 6 3 5" xfId="28159" xr:uid="{00000000-0005-0000-0000-0000116E0000}"/>
    <cellStyle name="년_■ 0908_사무직_이동_및_사무직_배치계획(案)-최종_사무직10년단가(연월차수당) 4 6 4" xfId="28160" xr:uid="{00000000-0005-0000-0000-0000126E0000}"/>
    <cellStyle name="년_■ 0908_사무직_이동_및_사무직_배치계획(案)-최종_사무직10년단가(연월차수당) 4 6 4 2" xfId="28161" xr:uid="{00000000-0005-0000-0000-0000136E0000}"/>
    <cellStyle name="년_■ 0908_사무직_이동_및_사무직_배치계획(案)-최종_사무직10년단가(연월차수당) 4 6 4 3" xfId="28162" xr:uid="{00000000-0005-0000-0000-0000146E0000}"/>
    <cellStyle name="년_■ 0908_사무직_이동_및_사무직_배치계획(案)-최종_사무직10년단가(연월차수당) 4 6 4 4" xfId="28163" xr:uid="{00000000-0005-0000-0000-0000156E0000}"/>
    <cellStyle name="년_■ 0908_사무직_이동_및_사무직_배치계획(案)-최종_사무직10년단가(연월차수당) 4 6 4 5" xfId="28164" xr:uid="{00000000-0005-0000-0000-0000166E0000}"/>
    <cellStyle name="년_■ 0908_사무직_이동_및_사무직_배치계획(案)-최종_사무직10년단가(연월차수당) 4 6 5" xfId="28165" xr:uid="{00000000-0005-0000-0000-0000176E0000}"/>
    <cellStyle name="년_■ 0908_사무직_이동_및_사무직_배치계획(案)-최종_사무직10년단가(연월차수당) 4 6 6" xfId="28166" xr:uid="{00000000-0005-0000-0000-0000186E0000}"/>
    <cellStyle name="년_■ 0908_사무직_이동_및_사무직_배치계획(案)-최종_사무직10년단가(연월차수당) 4 6 7" xfId="28167" xr:uid="{00000000-0005-0000-0000-0000196E0000}"/>
    <cellStyle name="년_■ 0908_사무직_이동_및_사무직_배치계획(案)-최종_사무직10년단가(연월차수당) 4 6 8" xfId="28168" xr:uid="{00000000-0005-0000-0000-00001A6E0000}"/>
    <cellStyle name="년_■ 0908_사무직_이동_및_사무직_배치계획(案)-최종_사무직10년단가(연월차수당) 4 7" xfId="28169" xr:uid="{00000000-0005-0000-0000-00001B6E0000}"/>
    <cellStyle name="년_■ 0908_사무직_이동_및_사무직_배치계획(案)-최종_사무직10년단가(연월차수당) 4 7 2" xfId="28170" xr:uid="{00000000-0005-0000-0000-00001C6E0000}"/>
    <cellStyle name="년_■ 0908_사무직_이동_및_사무직_배치계획(案)-최종_사무직10년단가(연월차수당) 4 7 3" xfId="28171" xr:uid="{00000000-0005-0000-0000-00001D6E0000}"/>
    <cellStyle name="년_■ 0908_사무직_이동_및_사무직_배치계획(案)-최종_사무직10년단가(연월차수당) 4 7 4" xfId="28172" xr:uid="{00000000-0005-0000-0000-00001E6E0000}"/>
    <cellStyle name="년_■ 0908_사무직_이동_및_사무직_배치계획(案)-최종_사무직10년단가(연월차수당) 4 7 5" xfId="28173" xr:uid="{00000000-0005-0000-0000-00001F6E0000}"/>
    <cellStyle name="년_■ 0908_사무직_이동_및_사무직_배치계획(案)-최종_사무직10년단가(연월차수당) 4 8" xfId="28174" xr:uid="{00000000-0005-0000-0000-0000206E0000}"/>
    <cellStyle name="년_■ 0908_사무직_이동_및_사무직_배치계획(案)-최종_사무직10년단가(연월차수당) 4 8 2" xfId="28175" xr:uid="{00000000-0005-0000-0000-0000216E0000}"/>
    <cellStyle name="년_■ 0908_사무직_이동_및_사무직_배치계획(案)-최종_사무직10년단가(연월차수당) 4 8 3" xfId="28176" xr:uid="{00000000-0005-0000-0000-0000226E0000}"/>
    <cellStyle name="년_■ 0908_사무직_이동_및_사무직_배치계획(案)-최종_사무직10년단가(연월차수당) 4 8 4" xfId="28177" xr:uid="{00000000-0005-0000-0000-0000236E0000}"/>
    <cellStyle name="년_■ 0908_사무직_이동_및_사무직_배치계획(案)-최종_사무직10년단가(연월차수당) 4 8 5" xfId="28178" xr:uid="{00000000-0005-0000-0000-0000246E0000}"/>
    <cellStyle name="년_■ 0908_사무직_이동_및_사무직_배치계획(案)-최종_사무직10년단가(연월차수당) 4 9" xfId="28179" xr:uid="{00000000-0005-0000-0000-0000256E0000}"/>
    <cellStyle name="년_■ 0908_사무직_이동_및_사무직_배치계획(案)-최종_사무직10년단가(연월차수당) 4 9 2" xfId="28180" xr:uid="{00000000-0005-0000-0000-0000266E0000}"/>
    <cellStyle name="년_■ 0908_사무직_이동_및_사무직_배치계획(案)-최종_사무직10년단가(연월차수당) 4 9 3" xfId="28181" xr:uid="{00000000-0005-0000-0000-0000276E0000}"/>
    <cellStyle name="년_■ 0908_사무직_이동_및_사무직_배치계획(案)-최종_사무직10년단가(연월차수당) 4 9 4" xfId="28182" xr:uid="{00000000-0005-0000-0000-0000286E0000}"/>
    <cellStyle name="년_■ 0908_사무직_이동_및_사무직_배치계획(案)-최종_사무직10년단가(연월차수당) 4 9 5" xfId="28183" xr:uid="{00000000-0005-0000-0000-0000296E0000}"/>
    <cellStyle name="년_■ 0908_사무직_이동_및_사무직_배치계획(案)-최종_사무직10년단가(연월차수당) 5" xfId="28184" xr:uid="{00000000-0005-0000-0000-00002A6E0000}"/>
    <cellStyle name="년_■ 0908_사무직_이동_및_사무직_배치계획(案)-최종_사무직10년단가(연월차수당) 5 10" xfId="28185" xr:uid="{00000000-0005-0000-0000-00002B6E0000}"/>
    <cellStyle name="년_■ 0908_사무직_이동_및_사무직_배치계획(案)-최종_사무직10년단가(연월차수당) 5 11" xfId="28186" xr:uid="{00000000-0005-0000-0000-00002C6E0000}"/>
    <cellStyle name="년_■ 0908_사무직_이동_및_사무직_배치계획(案)-최종_사무직10년단가(연월차수당) 5 2" xfId="28187" xr:uid="{00000000-0005-0000-0000-00002D6E0000}"/>
    <cellStyle name="년_■ 0908_사무직_이동_및_사무직_배치계획(案)-최종_사무직10년단가(연월차수당) 5 2 2" xfId="28188" xr:uid="{00000000-0005-0000-0000-00002E6E0000}"/>
    <cellStyle name="년_■ 0908_사무직_이동_및_사무직_배치계획(案)-최종_사무직10년단가(연월차수당) 5 2 2 2" xfId="28189" xr:uid="{00000000-0005-0000-0000-00002F6E0000}"/>
    <cellStyle name="년_■ 0908_사무직_이동_및_사무직_배치계획(案)-최종_사무직10년단가(연월차수당) 5 2 2 3" xfId="28190" xr:uid="{00000000-0005-0000-0000-0000306E0000}"/>
    <cellStyle name="년_■ 0908_사무직_이동_및_사무직_배치계획(案)-최종_사무직10년단가(연월차수당) 5 2 2 4" xfId="28191" xr:uid="{00000000-0005-0000-0000-0000316E0000}"/>
    <cellStyle name="년_■ 0908_사무직_이동_및_사무직_배치계획(案)-최종_사무직10년단가(연월차수당) 5 2 2 5" xfId="28192" xr:uid="{00000000-0005-0000-0000-0000326E0000}"/>
    <cellStyle name="년_■ 0908_사무직_이동_및_사무직_배치계획(案)-최종_사무직10년단가(연월차수당) 5 2 3" xfId="28193" xr:uid="{00000000-0005-0000-0000-0000336E0000}"/>
    <cellStyle name="년_■ 0908_사무직_이동_및_사무직_배치계획(案)-최종_사무직10년단가(연월차수당) 5 2 3 2" xfId="28194" xr:uid="{00000000-0005-0000-0000-0000346E0000}"/>
    <cellStyle name="년_■ 0908_사무직_이동_및_사무직_배치계획(案)-최종_사무직10년단가(연월차수당) 5 2 3 3" xfId="28195" xr:uid="{00000000-0005-0000-0000-0000356E0000}"/>
    <cellStyle name="년_■ 0908_사무직_이동_및_사무직_배치계획(案)-최종_사무직10년단가(연월차수당) 5 2 3 4" xfId="28196" xr:uid="{00000000-0005-0000-0000-0000366E0000}"/>
    <cellStyle name="년_■ 0908_사무직_이동_및_사무직_배치계획(案)-최종_사무직10년단가(연월차수당) 5 2 3 5" xfId="28197" xr:uid="{00000000-0005-0000-0000-0000376E0000}"/>
    <cellStyle name="년_■ 0908_사무직_이동_및_사무직_배치계획(案)-최종_사무직10년단가(연월차수당) 5 2 4" xfId="28198" xr:uid="{00000000-0005-0000-0000-0000386E0000}"/>
    <cellStyle name="년_■ 0908_사무직_이동_및_사무직_배치계획(案)-최종_사무직10년단가(연월차수당) 5 2 4 2" xfId="28199" xr:uid="{00000000-0005-0000-0000-0000396E0000}"/>
    <cellStyle name="년_■ 0908_사무직_이동_및_사무직_배치계획(案)-최종_사무직10년단가(연월차수당) 5 2 4 3" xfId="28200" xr:uid="{00000000-0005-0000-0000-00003A6E0000}"/>
    <cellStyle name="년_■ 0908_사무직_이동_및_사무직_배치계획(案)-최종_사무직10년단가(연월차수당) 5 2 4 4" xfId="28201" xr:uid="{00000000-0005-0000-0000-00003B6E0000}"/>
    <cellStyle name="년_■ 0908_사무직_이동_및_사무직_배치계획(案)-최종_사무직10년단가(연월차수당) 5 2 4 5" xfId="28202" xr:uid="{00000000-0005-0000-0000-00003C6E0000}"/>
    <cellStyle name="년_■ 0908_사무직_이동_및_사무직_배치계획(案)-최종_사무직10년단가(연월차수당) 5 2 5" xfId="28203" xr:uid="{00000000-0005-0000-0000-00003D6E0000}"/>
    <cellStyle name="년_■ 0908_사무직_이동_및_사무직_배치계획(案)-최종_사무직10년단가(연월차수당) 5 2 6" xfId="28204" xr:uid="{00000000-0005-0000-0000-00003E6E0000}"/>
    <cellStyle name="년_■ 0908_사무직_이동_및_사무직_배치계획(案)-최종_사무직10년단가(연월차수당) 5 2 7" xfId="28205" xr:uid="{00000000-0005-0000-0000-00003F6E0000}"/>
    <cellStyle name="년_■ 0908_사무직_이동_및_사무직_배치계획(案)-최종_사무직10년단가(연월차수당) 5 2 8" xfId="28206" xr:uid="{00000000-0005-0000-0000-0000406E0000}"/>
    <cellStyle name="년_■ 0908_사무직_이동_및_사무직_배치계획(案)-최종_사무직10년단가(연월차수당) 5 3" xfId="28207" xr:uid="{00000000-0005-0000-0000-0000416E0000}"/>
    <cellStyle name="년_■ 0908_사무직_이동_및_사무직_배치계획(案)-최종_사무직10년단가(연월차수당) 5 3 2" xfId="28208" xr:uid="{00000000-0005-0000-0000-0000426E0000}"/>
    <cellStyle name="년_■ 0908_사무직_이동_및_사무직_배치계획(案)-최종_사무직10년단가(연월차수당) 5 3 2 2" xfId="28209" xr:uid="{00000000-0005-0000-0000-0000436E0000}"/>
    <cellStyle name="년_■ 0908_사무직_이동_및_사무직_배치계획(案)-최종_사무직10년단가(연월차수당) 5 3 2 3" xfId="28210" xr:uid="{00000000-0005-0000-0000-0000446E0000}"/>
    <cellStyle name="년_■ 0908_사무직_이동_및_사무직_배치계획(案)-최종_사무직10년단가(연월차수당) 5 3 2 4" xfId="28211" xr:uid="{00000000-0005-0000-0000-0000456E0000}"/>
    <cellStyle name="년_■ 0908_사무직_이동_및_사무직_배치계획(案)-최종_사무직10년단가(연월차수당) 5 3 2 5" xfId="28212" xr:uid="{00000000-0005-0000-0000-0000466E0000}"/>
    <cellStyle name="년_■ 0908_사무직_이동_및_사무직_배치계획(案)-최종_사무직10년단가(연월차수당) 5 3 3" xfId="28213" xr:uid="{00000000-0005-0000-0000-0000476E0000}"/>
    <cellStyle name="년_■ 0908_사무직_이동_및_사무직_배치계획(案)-최종_사무직10년단가(연월차수당) 5 3 3 2" xfId="28214" xr:uid="{00000000-0005-0000-0000-0000486E0000}"/>
    <cellStyle name="년_■ 0908_사무직_이동_및_사무직_배치계획(案)-최종_사무직10년단가(연월차수당) 5 3 3 3" xfId="28215" xr:uid="{00000000-0005-0000-0000-0000496E0000}"/>
    <cellStyle name="년_■ 0908_사무직_이동_및_사무직_배치계획(案)-최종_사무직10년단가(연월차수당) 5 3 3 4" xfId="28216" xr:uid="{00000000-0005-0000-0000-00004A6E0000}"/>
    <cellStyle name="년_■ 0908_사무직_이동_및_사무직_배치계획(案)-최종_사무직10년단가(연월차수당) 5 3 3 5" xfId="28217" xr:uid="{00000000-0005-0000-0000-00004B6E0000}"/>
    <cellStyle name="년_■ 0908_사무직_이동_및_사무직_배치계획(案)-최종_사무직10년단가(연월차수당) 5 3 4" xfId="28218" xr:uid="{00000000-0005-0000-0000-00004C6E0000}"/>
    <cellStyle name="년_■ 0908_사무직_이동_및_사무직_배치계획(案)-최종_사무직10년단가(연월차수당) 5 3 4 2" xfId="28219" xr:uid="{00000000-0005-0000-0000-00004D6E0000}"/>
    <cellStyle name="년_■ 0908_사무직_이동_및_사무직_배치계획(案)-최종_사무직10년단가(연월차수당) 5 3 4 3" xfId="28220" xr:uid="{00000000-0005-0000-0000-00004E6E0000}"/>
    <cellStyle name="년_■ 0908_사무직_이동_및_사무직_배치계획(案)-최종_사무직10년단가(연월차수당) 5 3 4 4" xfId="28221" xr:uid="{00000000-0005-0000-0000-00004F6E0000}"/>
    <cellStyle name="년_■ 0908_사무직_이동_및_사무직_배치계획(案)-최종_사무직10년단가(연월차수당) 5 3 4 5" xfId="28222" xr:uid="{00000000-0005-0000-0000-0000506E0000}"/>
    <cellStyle name="년_■ 0908_사무직_이동_및_사무직_배치계획(案)-최종_사무직10년단가(연월차수당) 5 3 5" xfId="28223" xr:uid="{00000000-0005-0000-0000-0000516E0000}"/>
    <cellStyle name="년_■ 0908_사무직_이동_및_사무직_배치계획(案)-최종_사무직10년단가(연월차수당) 5 3 6" xfId="28224" xr:uid="{00000000-0005-0000-0000-0000526E0000}"/>
    <cellStyle name="년_■ 0908_사무직_이동_및_사무직_배치계획(案)-최종_사무직10년단가(연월차수당) 5 3 7" xfId="28225" xr:uid="{00000000-0005-0000-0000-0000536E0000}"/>
    <cellStyle name="년_■ 0908_사무직_이동_및_사무직_배치계획(案)-최종_사무직10년단가(연월차수당) 5 3 8" xfId="28226" xr:uid="{00000000-0005-0000-0000-0000546E0000}"/>
    <cellStyle name="년_■ 0908_사무직_이동_및_사무직_배치계획(案)-최종_사무직10년단가(연월차수당) 5 4" xfId="28227" xr:uid="{00000000-0005-0000-0000-0000556E0000}"/>
    <cellStyle name="년_■ 0908_사무직_이동_및_사무직_배치계획(案)-최종_사무직10년단가(연월차수당) 5 4 2" xfId="28228" xr:uid="{00000000-0005-0000-0000-0000566E0000}"/>
    <cellStyle name="년_■ 0908_사무직_이동_및_사무직_배치계획(案)-최종_사무직10년단가(연월차수당) 5 4 2 2" xfId="28229" xr:uid="{00000000-0005-0000-0000-0000576E0000}"/>
    <cellStyle name="년_■ 0908_사무직_이동_및_사무직_배치계획(案)-최종_사무직10년단가(연월차수당) 5 4 2 3" xfId="28230" xr:uid="{00000000-0005-0000-0000-0000586E0000}"/>
    <cellStyle name="년_■ 0908_사무직_이동_및_사무직_배치계획(案)-최종_사무직10년단가(연월차수당) 5 4 2 4" xfId="28231" xr:uid="{00000000-0005-0000-0000-0000596E0000}"/>
    <cellStyle name="년_■ 0908_사무직_이동_및_사무직_배치계획(案)-최종_사무직10년단가(연월차수당) 5 4 2 5" xfId="28232" xr:uid="{00000000-0005-0000-0000-00005A6E0000}"/>
    <cellStyle name="년_■ 0908_사무직_이동_및_사무직_배치계획(案)-최종_사무직10년단가(연월차수당) 5 4 3" xfId="28233" xr:uid="{00000000-0005-0000-0000-00005B6E0000}"/>
    <cellStyle name="년_■ 0908_사무직_이동_및_사무직_배치계획(案)-최종_사무직10년단가(연월차수당) 5 4 3 2" xfId="28234" xr:uid="{00000000-0005-0000-0000-00005C6E0000}"/>
    <cellStyle name="년_■ 0908_사무직_이동_및_사무직_배치계획(案)-최종_사무직10년단가(연월차수당) 5 4 3 3" xfId="28235" xr:uid="{00000000-0005-0000-0000-00005D6E0000}"/>
    <cellStyle name="년_■ 0908_사무직_이동_및_사무직_배치계획(案)-최종_사무직10년단가(연월차수당) 5 4 3 4" xfId="28236" xr:uid="{00000000-0005-0000-0000-00005E6E0000}"/>
    <cellStyle name="년_■ 0908_사무직_이동_및_사무직_배치계획(案)-최종_사무직10년단가(연월차수당) 5 4 3 5" xfId="28237" xr:uid="{00000000-0005-0000-0000-00005F6E0000}"/>
    <cellStyle name="년_■ 0908_사무직_이동_및_사무직_배치계획(案)-최종_사무직10년단가(연월차수당) 5 4 4" xfId="28238" xr:uid="{00000000-0005-0000-0000-0000606E0000}"/>
    <cellStyle name="년_■ 0908_사무직_이동_및_사무직_배치계획(案)-최종_사무직10년단가(연월차수당) 5 4 4 2" xfId="28239" xr:uid="{00000000-0005-0000-0000-0000616E0000}"/>
    <cellStyle name="년_■ 0908_사무직_이동_및_사무직_배치계획(案)-최종_사무직10년단가(연월차수당) 5 4 4 3" xfId="28240" xr:uid="{00000000-0005-0000-0000-0000626E0000}"/>
    <cellStyle name="년_■ 0908_사무직_이동_및_사무직_배치계획(案)-최종_사무직10년단가(연월차수당) 5 4 4 4" xfId="28241" xr:uid="{00000000-0005-0000-0000-0000636E0000}"/>
    <cellStyle name="년_■ 0908_사무직_이동_및_사무직_배치계획(案)-최종_사무직10년단가(연월차수당) 5 4 4 5" xfId="28242" xr:uid="{00000000-0005-0000-0000-0000646E0000}"/>
    <cellStyle name="년_■ 0908_사무직_이동_및_사무직_배치계획(案)-최종_사무직10년단가(연월차수당) 5 4 5" xfId="28243" xr:uid="{00000000-0005-0000-0000-0000656E0000}"/>
    <cellStyle name="년_■ 0908_사무직_이동_및_사무직_배치계획(案)-최종_사무직10년단가(연월차수당) 5 4 6" xfId="28244" xr:uid="{00000000-0005-0000-0000-0000666E0000}"/>
    <cellStyle name="년_■ 0908_사무직_이동_및_사무직_배치계획(案)-최종_사무직10년단가(연월차수당) 5 4 7" xfId="28245" xr:uid="{00000000-0005-0000-0000-0000676E0000}"/>
    <cellStyle name="년_■ 0908_사무직_이동_및_사무직_배치계획(案)-최종_사무직10년단가(연월차수당) 5 4 8" xfId="28246" xr:uid="{00000000-0005-0000-0000-0000686E0000}"/>
    <cellStyle name="년_■ 0908_사무직_이동_및_사무직_배치계획(案)-최종_사무직10년단가(연월차수당) 5 5" xfId="28247" xr:uid="{00000000-0005-0000-0000-0000696E0000}"/>
    <cellStyle name="년_■ 0908_사무직_이동_및_사무직_배치계획(案)-최종_사무직10년단가(연월차수당) 5 5 2" xfId="28248" xr:uid="{00000000-0005-0000-0000-00006A6E0000}"/>
    <cellStyle name="년_■ 0908_사무직_이동_및_사무직_배치계획(案)-최종_사무직10년단가(연월차수당) 5 5 3" xfId="28249" xr:uid="{00000000-0005-0000-0000-00006B6E0000}"/>
    <cellStyle name="년_■ 0908_사무직_이동_및_사무직_배치계획(案)-최종_사무직10년단가(연월차수당) 5 5 4" xfId="28250" xr:uid="{00000000-0005-0000-0000-00006C6E0000}"/>
    <cellStyle name="년_■ 0908_사무직_이동_및_사무직_배치계획(案)-최종_사무직10년단가(연월차수당) 5 5 5" xfId="28251" xr:uid="{00000000-0005-0000-0000-00006D6E0000}"/>
    <cellStyle name="년_■ 0908_사무직_이동_및_사무직_배치계획(案)-최종_사무직10년단가(연월차수당) 5 6" xfId="28252" xr:uid="{00000000-0005-0000-0000-00006E6E0000}"/>
    <cellStyle name="년_■ 0908_사무직_이동_및_사무직_배치계획(案)-최종_사무직10년단가(연월차수당) 5 6 2" xfId="28253" xr:uid="{00000000-0005-0000-0000-00006F6E0000}"/>
    <cellStyle name="년_■ 0908_사무직_이동_및_사무직_배치계획(案)-최종_사무직10년단가(연월차수당) 5 6 3" xfId="28254" xr:uid="{00000000-0005-0000-0000-0000706E0000}"/>
    <cellStyle name="년_■ 0908_사무직_이동_및_사무직_배치계획(案)-최종_사무직10년단가(연월차수당) 5 6 4" xfId="28255" xr:uid="{00000000-0005-0000-0000-0000716E0000}"/>
    <cellStyle name="년_■ 0908_사무직_이동_및_사무직_배치계획(案)-최종_사무직10년단가(연월차수당) 5 6 5" xfId="28256" xr:uid="{00000000-0005-0000-0000-0000726E0000}"/>
    <cellStyle name="년_■ 0908_사무직_이동_및_사무직_배치계획(案)-최종_사무직10년단가(연월차수당) 5 7" xfId="28257" xr:uid="{00000000-0005-0000-0000-0000736E0000}"/>
    <cellStyle name="년_■ 0908_사무직_이동_및_사무직_배치계획(案)-최종_사무직10년단가(연월차수당) 5 7 2" xfId="28258" xr:uid="{00000000-0005-0000-0000-0000746E0000}"/>
    <cellStyle name="년_■ 0908_사무직_이동_및_사무직_배치계획(案)-최종_사무직10년단가(연월차수당) 5 7 3" xfId="28259" xr:uid="{00000000-0005-0000-0000-0000756E0000}"/>
    <cellStyle name="년_■ 0908_사무직_이동_및_사무직_배치계획(案)-최종_사무직10년단가(연월차수당) 5 7 4" xfId="28260" xr:uid="{00000000-0005-0000-0000-0000766E0000}"/>
    <cellStyle name="년_■ 0908_사무직_이동_및_사무직_배치계획(案)-최종_사무직10년단가(연월차수당) 5 7 5" xfId="28261" xr:uid="{00000000-0005-0000-0000-0000776E0000}"/>
    <cellStyle name="년_■ 0908_사무직_이동_및_사무직_배치계획(案)-최종_사무직10년단가(연월차수당) 5 8" xfId="28262" xr:uid="{00000000-0005-0000-0000-0000786E0000}"/>
    <cellStyle name="년_■ 0908_사무직_이동_및_사무직_배치계획(案)-최종_사무직10년단가(연월차수당) 5 9" xfId="28263" xr:uid="{00000000-0005-0000-0000-0000796E0000}"/>
    <cellStyle name="년_■ 0908_사무직_이동_및_사무직_배치계획(案)-최종_사무직10년단가(연월차수당) 6" xfId="28264" xr:uid="{00000000-0005-0000-0000-00007A6E0000}"/>
    <cellStyle name="년_■ 0908_사무직_이동_및_사무직_배치계획(案)-최종_사무직10년단가(연월차수당) 6 10" xfId="28265" xr:uid="{00000000-0005-0000-0000-00007B6E0000}"/>
    <cellStyle name="년_■ 0908_사무직_이동_및_사무직_배치계획(案)-최종_사무직10년단가(연월차수당) 6 11" xfId="28266" xr:uid="{00000000-0005-0000-0000-00007C6E0000}"/>
    <cellStyle name="년_■ 0908_사무직_이동_및_사무직_배치계획(案)-최종_사무직10년단가(연월차수당) 6 2" xfId="28267" xr:uid="{00000000-0005-0000-0000-00007D6E0000}"/>
    <cellStyle name="년_■ 0908_사무직_이동_및_사무직_배치계획(案)-최종_사무직10년단가(연월차수당) 6 2 2" xfId="28268" xr:uid="{00000000-0005-0000-0000-00007E6E0000}"/>
    <cellStyle name="년_■ 0908_사무직_이동_및_사무직_배치계획(案)-최종_사무직10년단가(연월차수당) 6 2 2 2" xfId="28269" xr:uid="{00000000-0005-0000-0000-00007F6E0000}"/>
    <cellStyle name="년_■ 0908_사무직_이동_및_사무직_배치계획(案)-최종_사무직10년단가(연월차수당) 6 2 2 3" xfId="28270" xr:uid="{00000000-0005-0000-0000-0000806E0000}"/>
    <cellStyle name="년_■ 0908_사무직_이동_및_사무직_배치계획(案)-최종_사무직10년단가(연월차수당) 6 2 2 4" xfId="28271" xr:uid="{00000000-0005-0000-0000-0000816E0000}"/>
    <cellStyle name="년_■ 0908_사무직_이동_및_사무직_배치계획(案)-최종_사무직10년단가(연월차수당) 6 2 2 5" xfId="28272" xr:uid="{00000000-0005-0000-0000-0000826E0000}"/>
    <cellStyle name="년_■ 0908_사무직_이동_및_사무직_배치계획(案)-최종_사무직10년단가(연월차수당) 6 2 3" xfId="28273" xr:uid="{00000000-0005-0000-0000-0000836E0000}"/>
    <cellStyle name="년_■ 0908_사무직_이동_및_사무직_배치계획(案)-최종_사무직10년단가(연월차수당) 6 2 3 2" xfId="28274" xr:uid="{00000000-0005-0000-0000-0000846E0000}"/>
    <cellStyle name="년_■ 0908_사무직_이동_및_사무직_배치계획(案)-최종_사무직10년단가(연월차수당) 6 2 3 3" xfId="28275" xr:uid="{00000000-0005-0000-0000-0000856E0000}"/>
    <cellStyle name="년_■ 0908_사무직_이동_및_사무직_배치계획(案)-최종_사무직10년단가(연월차수당) 6 2 3 4" xfId="28276" xr:uid="{00000000-0005-0000-0000-0000866E0000}"/>
    <cellStyle name="년_■ 0908_사무직_이동_및_사무직_배치계획(案)-최종_사무직10년단가(연월차수당) 6 2 3 5" xfId="28277" xr:uid="{00000000-0005-0000-0000-0000876E0000}"/>
    <cellStyle name="년_■ 0908_사무직_이동_및_사무직_배치계획(案)-최종_사무직10년단가(연월차수당) 6 2 4" xfId="28278" xr:uid="{00000000-0005-0000-0000-0000886E0000}"/>
    <cellStyle name="년_■ 0908_사무직_이동_및_사무직_배치계획(案)-최종_사무직10년단가(연월차수당) 6 2 4 2" xfId="28279" xr:uid="{00000000-0005-0000-0000-0000896E0000}"/>
    <cellStyle name="년_■ 0908_사무직_이동_및_사무직_배치계획(案)-최종_사무직10년단가(연월차수당) 6 2 4 3" xfId="28280" xr:uid="{00000000-0005-0000-0000-00008A6E0000}"/>
    <cellStyle name="년_■ 0908_사무직_이동_및_사무직_배치계획(案)-최종_사무직10년단가(연월차수당) 6 2 4 4" xfId="28281" xr:uid="{00000000-0005-0000-0000-00008B6E0000}"/>
    <cellStyle name="년_■ 0908_사무직_이동_및_사무직_배치계획(案)-최종_사무직10년단가(연월차수당) 6 2 4 5" xfId="28282" xr:uid="{00000000-0005-0000-0000-00008C6E0000}"/>
    <cellStyle name="년_■ 0908_사무직_이동_및_사무직_배치계획(案)-최종_사무직10년단가(연월차수당) 6 2 5" xfId="28283" xr:uid="{00000000-0005-0000-0000-00008D6E0000}"/>
    <cellStyle name="년_■ 0908_사무직_이동_및_사무직_배치계획(案)-최종_사무직10년단가(연월차수당) 6 2 6" xfId="28284" xr:uid="{00000000-0005-0000-0000-00008E6E0000}"/>
    <cellStyle name="년_■ 0908_사무직_이동_및_사무직_배치계획(案)-최종_사무직10년단가(연월차수당) 6 2 7" xfId="28285" xr:uid="{00000000-0005-0000-0000-00008F6E0000}"/>
    <cellStyle name="년_■ 0908_사무직_이동_및_사무직_배치계획(案)-최종_사무직10년단가(연월차수당) 6 2 8" xfId="28286" xr:uid="{00000000-0005-0000-0000-0000906E0000}"/>
    <cellStyle name="년_■ 0908_사무직_이동_및_사무직_배치계획(案)-최종_사무직10년단가(연월차수당) 6 3" xfId="28287" xr:uid="{00000000-0005-0000-0000-0000916E0000}"/>
    <cellStyle name="년_■ 0908_사무직_이동_및_사무직_배치계획(案)-최종_사무직10년단가(연월차수당) 6 3 2" xfId="28288" xr:uid="{00000000-0005-0000-0000-0000926E0000}"/>
    <cellStyle name="년_■ 0908_사무직_이동_및_사무직_배치계획(案)-최종_사무직10년단가(연월차수당) 6 3 2 2" xfId="28289" xr:uid="{00000000-0005-0000-0000-0000936E0000}"/>
    <cellStyle name="년_■ 0908_사무직_이동_및_사무직_배치계획(案)-최종_사무직10년단가(연월차수당) 6 3 2 3" xfId="28290" xr:uid="{00000000-0005-0000-0000-0000946E0000}"/>
    <cellStyle name="년_■ 0908_사무직_이동_및_사무직_배치계획(案)-최종_사무직10년단가(연월차수당) 6 3 2 4" xfId="28291" xr:uid="{00000000-0005-0000-0000-0000956E0000}"/>
    <cellStyle name="년_■ 0908_사무직_이동_및_사무직_배치계획(案)-최종_사무직10년단가(연월차수당) 6 3 2 5" xfId="28292" xr:uid="{00000000-0005-0000-0000-0000966E0000}"/>
    <cellStyle name="년_■ 0908_사무직_이동_및_사무직_배치계획(案)-최종_사무직10년단가(연월차수당) 6 3 3" xfId="28293" xr:uid="{00000000-0005-0000-0000-0000976E0000}"/>
    <cellStyle name="년_■ 0908_사무직_이동_및_사무직_배치계획(案)-최종_사무직10년단가(연월차수당) 6 3 3 2" xfId="28294" xr:uid="{00000000-0005-0000-0000-0000986E0000}"/>
    <cellStyle name="년_■ 0908_사무직_이동_및_사무직_배치계획(案)-최종_사무직10년단가(연월차수당) 6 3 3 3" xfId="28295" xr:uid="{00000000-0005-0000-0000-0000996E0000}"/>
    <cellStyle name="년_■ 0908_사무직_이동_및_사무직_배치계획(案)-최종_사무직10년단가(연월차수당) 6 3 3 4" xfId="28296" xr:uid="{00000000-0005-0000-0000-00009A6E0000}"/>
    <cellStyle name="년_■ 0908_사무직_이동_및_사무직_배치계획(案)-최종_사무직10년단가(연월차수당) 6 3 3 5" xfId="28297" xr:uid="{00000000-0005-0000-0000-00009B6E0000}"/>
    <cellStyle name="년_■ 0908_사무직_이동_및_사무직_배치계획(案)-최종_사무직10년단가(연월차수당) 6 3 4" xfId="28298" xr:uid="{00000000-0005-0000-0000-00009C6E0000}"/>
    <cellStyle name="년_■ 0908_사무직_이동_및_사무직_배치계획(案)-최종_사무직10년단가(연월차수당) 6 3 4 2" xfId="28299" xr:uid="{00000000-0005-0000-0000-00009D6E0000}"/>
    <cellStyle name="년_■ 0908_사무직_이동_및_사무직_배치계획(案)-최종_사무직10년단가(연월차수당) 6 3 4 3" xfId="28300" xr:uid="{00000000-0005-0000-0000-00009E6E0000}"/>
    <cellStyle name="년_■ 0908_사무직_이동_및_사무직_배치계획(案)-최종_사무직10년단가(연월차수당) 6 3 4 4" xfId="28301" xr:uid="{00000000-0005-0000-0000-00009F6E0000}"/>
    <cellStyle name="년_■ 0908_사무직_이동_및_사무직_배치계획(案)-최종_사무직10년단가(연월차수당) 6 3 4 5" xfId="28302" xr:uid="{00000000-0005-0000-0000-0000A06E0000}"/>
    <cellStyle name="년_■ 0908_사무직_이동_및_사무직_배치계획(案)-최종_사무직10년단가(연월차수당) 6 3 5" xfId="28303" xr:uid="{00000000-0005-0000-0000-0000A16E0000}"/>
    <cellStyle name="년_■ 0908_사무직_이동_및_사무직_배치계획(案)-최종_사무직10년단가(연월차수당) 6 3 6" xfId="28304" xr:uid="{00000000-0005-0000-0000-0000A26E0000}"/>
    <cellStyle name="년_■ 0908_사무직_이동_및_사무직_배치계획(案)-최종_사무직10년단가(연월차수당) 6 3 7" xfId="28305" xr:uid="{00000000-0005-0000-0000-0000A36E0000}"/>
    <cellStyle name="년_■ 0908_사무직_이동_및_사무직_배치계획(案)-최종_사무직10년단가(연월차수당) 6 3 8" xfId="28306" xr:uid="{00000000-0005-0000-0000-0000A46E0000}"/>
    <cellStyle name="년_■ 0908_사무직_이동_및_사무직_배치계획(案)-최종_사무직10년단가(연월차수당) 6 4" xfId="28307" xr:uid="{00000000-0005-0000-0000-0000A56E0000}"/>
    <cellStyle name="년_■ 0908_사무직_이동_및_사무직_배치계획(案)-최종_사무직10년단가(연월차수당) 6 4 2" xfId="28308" xr:uid="{00000000-0005-0000-0000-0000A66E0000}"/>
    <cellStyle name="년_■ 0908_사무직_이동_및_사무직_배치계획(案)-최종_사무직10년단가(연월차수당) 6 4 2 2" xfId="28309" xr:uid="{00000000-0005-0000-0000-0000A76E0000}"/>
    <cellStyle name="년_■ 0908_사무직_이동_및_사무직_배치계획(案)-최종_사무직10년단가(연월차수당) 6 4 2 3" xfId="28310" xr:uid="{00000000-0005-0000-0000-0000A86E0000}"/>
    <cellStyle name="년_■ 0908_사무직_이동_및_사무직_배치계획(案)-최종_사무직10년단가(연월차수당) 6 4 2 4" xfId="28311" xr:uid="{00000000-0005-0000-0000-0000A96E0000}"/>
    <cellStyle name="년_■ 0908_사무직_이동_및_사무직_배치계획(案)-최종_사무직10년단가(연월차수당) 6 4 2 5" xfId="28312" xr:uid="{00000000-0005-0000-0000-0000AA6E0000}"/>
    <cellStyle name="년_■ 0908_사무직_이동_및_사무직_배치계획(案)-최종_사무직10년단가(연월차수당) 6 4 3" xfId="28313" xr:uid="{00000000-0005-0000-0000-0000AB6E0000}"/>
    <cellStyle name="년_■ 0908_사무직_이동_및_사무직_배치계획(案)-최종_사무직10년단가(연월차수당) 6 4 3 2" xfId="28314" xr:uid="{00000000-0005-0000-0000-0000AC6E0000}"/>
    <cellStyle name="년_■ 0908_사무직_이동_및_사무직_배치계획(案)-최종_사무직10년단가(연월차수당) 6 4 3 3" xfId="28315" xr:uid="{00000000-0005-0000-0000-0000AD6E0000}"/>
    <cellStyle name="년_■ 0908_사무직_이동_및_사무직_배치계획(案)-최종_사무직10년단가(연월차수당) 6 4 3 4" xfId="28316" xr:uid="{00000000-0005-0000-0000-0000AE6E0000}"/>
    <cellStyle name="년_■ 0908_사무직_이동_및_사무직_배치계획(案)-최종_사무직10년단가(연월차수당) 6 4 3 5" xfId="28317" xr:uid="{00000000-0005-0000-0000-0000AF6E0000}"/>
    <cellStyle name="년_■ 0908_사무직_이동_및_사무직_배치계획(案)-최종_사무직10년단가(연월차수당) 6 4 4" xfId="28318" xr:uid="{00000000-0005-0000-0000-0000B06E0000}"/>
    <cellStyle name="년_■ 0908_사무직_이동_및_사무직_배치계획(案)-최종_사무직10년단가(연월차수당) 6 4 4 2" xfId="28319" xr:uid="{00000000-0005-0000-0000-0000B16E0000}"/>
    <cellStyle name="년_■ 0908_사무직_이동_및_사무직_배치계획(案)-최종_사무직10년단가(연월차수당) 6 4 4 3" xfId="28320" xr:uid="{00000000-0005-0000-0000-0000B26E0000}"/>
    <cellStyle name="년_■ 0908_사무직_이동_및_사무직_배치계획(案)-최종_사무직10년단가(연월차수당) 6 4 4 4" xfId="28321" xr:uid="{00000000-0005-0000-0000-0000B36E0000}"/>
    <cellStyle name="년_■ 0908_사무직_이동_및_사무직_배치계획(案)-최종_사무직10년단가(연월차수당) 6 4 4 5" xfId="28322" xr:uid="{00000000-0005-0000-0000-0000B46E0000}"/>
    <cellStyle name="년_■ 0908_사무직_이동_및_사무직_배치계획(案)-최종_사무직10년단가(연월차수당) 6 4 5" xfId="28323" xr:uid="{00000000-0005-0000-0000-0000B56E0000}"/>
    <cellStyle name="년_■ 0908_사무직_이동_및_사무직_배치계획(案)-최종_사무직10년단가(연월차수당) 6 4 6" xfId="28324" xr:uid="{00000000-0005-0000-0000-0000B66E0000}"/>
    <cellStyle name="년_■ 0908_사무직_이동_및_사무직_배치계획(案)-최종_사무직10년단가(연월차수당) 6 4 7" xfId="28325" xr:uid="{00000000-0005-0000-0000-0000B76E0000}"/>
    <cellStyle name="년_■ 0908_사무직_이동_및_사무직_배치계획(案)-최종_사무직10년단가(연월차수당) 6 4 8" xfId="28326" xr:uid="{00000000-0005-0000-0000-0000B86E0000}"/>
    <cellStyle name="년_■ 0908_사무직_이동_및_사무직_배치계획(案)-최종_사무직10년단가(연월차수당) 6 5" xfId="28327" xr:uid="{00000000-0005-0000-0000-0000B96E0000}"/>
    <cellStyle name="년_■ 0908_사무직_이동_및_사무직_배치계획(案)-최종_사무직10년단가(연월차수당) 6 5 2" xfId="28328" xr:uid="{00000000-0005-0000-0000-0000BA6E0000}"/>
    <cellStyle name="년_■ 0908_사무직_이동_및_사무직_배치계획(案)-최종_사무직10년단가(연월차수당) 6 5 3" xfId="28329" xr:uid="{00000000-0005-0000-0000-0000BB6E0000}"/>
    <cellStyle name="년_■ 0908_사무직_이동_및_사무직_배치계획(案)-최종_사무직10년단가(연월차수당) 6 5 4" xfId="28330" xr:uid="{00000000-0005-0000-0000-0000BC6E0000}"/>
    <cellStyle name="년_■ 0908_사무직_이동_및_사무직_배치계획(案)-최종_사무직10년단가(연월차수당) 6 5 5" xfId="28331" xr:uid="{00000000-0005-0000-0000-0000BD6E0000}"/>
    <cellStyle name="년_■ 0908_사무직_이동_및_사무직_배치계획(案)-최종_사무직10년단가(연월차수당) 6 6" xfId="28332" xr:uid="{00000000-0005-0000-0000-0000BE6E0000}"/>
    <cellStyle name="년_■ 0908_사무직_이동_및_사무직_배치계획(案)-최종_사무직10년단가(연월차수당) 6 6 2" xfId="28333" xr:uid="{00000000-0005-0000-0000-0000BF6E0000}"/>
    <cellStyle name="년_■ 0908_사무직_이동_및_사무직_배치계획(案)-최종_사무직10년단가(연월차수당) 6 6 3" xfId="28334" xr:uid="{00000000-0005-0000-0000-0000C06E0000}"/>
    <cellStyle name="년_■ 0908_사무직_이동_및_사무직_배치계획(案)-최종_사무직10년단가(연월차수당) 6 6 4" xfId="28335" xr:uid="{00000000-0005-0000-0000-0000C16E0000}"/>
    <cellStyle name="년_■ 0908_사무직_이동_및_사무직_배치계획(案)-최종_사무직10년단가(연월차수당) 6 6 5" xfId="28336" xr:uid="{00000000-0005-0000-0000-0000C26E0000}"/>
    <cellStyle name="년_■ 0908_사무직_이동_및_사무직_배치계획(案)-최종_사무직10년단가(연월차수당) 6 7" xfId="28337" xr:uid="{00000000-0005-0000-0000-0000C36E0000}"/>
    <cellStyle name="년_■ 0908_사무직_이동_및_사무직_배치계획(案)-최종_사무직10년단가(연월차수당) 6 7 2" xfId="28338" xr:uid="{00000000-0005-0000-0000-0000C46E0000}"/>
    <cellStyle name="년_■ 0908_사무직_이동_및_사무직_배치계획(案)-최종_사무직10년단가(연월차수당) 6 7 3" xfId="28339" xr:uid="{00000000-0005-0000-0000-0000C56E0000}"/>
    <cellStyle name="년_■ 0908_사무직_이동_및_사무직_배치계획(案)-최종_사무직10년단가(연월차수당) 6 7 4" xfId="28340" xr:uid="{00000000-0005-0000-0000-0000C66E0000}"/>
    <cellStyle name="년_■ 0908_사무직_이동_및_사무직_배치계획(案)-최종_사무직10년단가(연월차수당) 6 7 5" xfId="28341" xr:uid="{00000000-0005-0000-0000-0000C76E0000}"/>
    <cellStyle name="년_■ 0908_사무직_이동_및_사무직_배치계획(案)-최종_사무직10년단가(연월차수당) 6 8" xfId="28342" xr:uid="{00000000-0005-0000-0000-0000C86E0000}"/>
    <cellStyle name="년_■ 0908_사무직_이동_및_사무직_배치계획(案)-최종_사무직10년단가(연월차수당) 6 9" xfId="28343" xr:uid="{00000000-0005-0000-0000-0000C96E0000}"/>
    <cellStyle name="년_■ 0908_사무직_이동_및_사무직_배치계획(案)-최종_사무직10년단가(연월차수당) 7" xfId="28344" xr:uid="{00000000-0005-0000-0000-0000CA6E0000}"/>
    <cellStyle name="년_■ 0908_사무직_이동_및_사무직_배치계획(案)-최종_사무직10년단가(연월차수당) 7 2" xfId="28345" xr:uid="{00000000-0005-0000-0000-0000CB6E0000}"/>
    <cellStyle name="년_■ 0908_사무직_이동_및_사무직_배치계획(案)-최종_사무직10년단가(연월차수당) 7 2 2" xfId="28346" xr:uid="{00000000-0005-0000-0000-0000CC6E0000}"/>
    <cellStyle name="년_■ 0908_사무직_이동_및_사무직_배치계획(案)-최종_사무직10년단가(연월차수당) 7 2 3" xfId="28347" xr:uid="{00000000-0005-0000-0000-0000CD6E0000}"/>
    <cellStyle name="년_■ 0908_사무직_이동_및_사무직_배치계획(案)-최종_사무직10년단가(연월차수당) 7 2 4" xfId="28348" xr:uid="{00000000-0005-0000-0000-0000CE6E0000}"/>
    <cellStyle name="년_■ 0908_사무직_이동_및_사무직_배치계획(案)-최종_사무직10년단가(연월차수당) 7 2 5" xfId="28349" xr:uid="{00000000-0005-0000-0000-0000CF6E0000}"/>
    <cellStyle name="년_■ 0908_사무직_이동_및_사무직_배치계획(案)-최종_사무직10년단가(연월차수당) 7 3" xfId="28350" xr:uid="{00000000-0005-0000-0000-0000D06E0000}"/>
    <cellStyle name="년_■ 0908_사무직_이동_및_사무직_배치계획(案)-최종_사무직10년단가(연월차수당) 7 3 2" xfId="28351" xr:uid="{00000000-0005-0000-0000-0000D16E0000}"/>
    <cellStyle name="년_■ 0908_사무직_이동_및_사무직_배치계획(案)-최종_사무직10년단가(연월차수당) 7 3 3" xfId="28352" xr:uid="{00000000-0005-0000-0000-0000D26E0000}"/>
    <cellStyle name="년_■ 0908_사무직_이동_및_사무직_배치계획(案)-최종_사무직10년단가(연월차수당) 7 3 4" xfId="28353" xr:uid="{00000000-0005-0000-0000-0000D36E0000}"/>
    <cellStyle name="년_■ 0908_사무직_이동_및_사무직_배치계획(案)-최종_사무직10년단가(연월차수당) 7 3 5" xfId="28354" xr:uid="{00000000-0005-0000-0000-0000D46E0000}"/>
    <cellStyle name="년_■ 0908_사무직_이동_및_사무직_배치계획(案)-최종_사무직10년단가(연월차수당) 7 4" xfId="28355" xr:uid="{00000000-0005-0000-0000-0000D56E0000}"/>
    <cellStyle name="년_■ 0908_사무직_이동_및_사무직_배치계획(案)-최종_사무직10년단가(연월차수당) 7 4 2" xfId="28356" xr:uid="{00000000-0005-0000-0000-0000D66E0000}"/>
    <cellStyle name="년_■ 0908_사무직_이동_및_사무직_배치계획(案)-최종_사무직10년단가(연월차수당) 7 4 3" xfId="28357" xr:uid="{00000000-0005-0000-0000-0000D76E0000}"/>
    <cellStyle name="년_■ 0908_사무직_이동_및_사무직_배치계획(案)-최종_사무직10년단가(연월차수당) 7 4 4" xfId="28358" xr:uid="{00000000-0005-0000-0000-0000D86E0000}"/>
    <cellStyle name="년_■ 0908_사무직_이동_및_사무직_배치계획(案)-최종_사무직10년단가(연월차수당) 7 4 5" xfId="28359" xr:uid="{00000000-0005-0000-0000-0000D96E0000}"/>
    <cellStyle name="년_■ 0908_사무직_이동_및_사무직_배치계획(案)-최종_사무직10년단가(연월차수당) 7 5" xfId="28360" xr:uid="{00000000-0005-0000-0000-0000DA6E0000}"/>
    <cellStyle name="년_■ 0908_사무직_이동_및_사무직_배치계획(案)-최종_사무직10년단가(연월차수당) 7 6" xfId="28361" xr:uid="{00000000-0005-0000-0000-0000DB6E0000}"/>
    <cellStyle name="년_■ 0908_사무직_이동_및_사무직_배치계획(案)-최종_사무직10년단가(연월차수당) 7 7" xfId="28362" xr:uid="{00000000-0005-0000-0000-0000DC6E0000}"/>
    <cellStyle name="년_■ 0908_사무직_이동_및_사무직_배치계획(案)-최종_사무직10년단가(연월차수당) 7 8" xfId="28363" xr:uid="{00000000-0005-0000-0000-0000DD6E0000}"/>
    <cellStyle name="년_■ 0908_사무직_이동_및_사무직_배치계획(案)-최종_사무직10년단가(연월차수당) 8" xfId="28364" xr:uid="{00000000-0005-0000-0000-0000DE6E0000}"/>
    <cellStyle name="년_■ 0908_사무직_이동_및_사무직_배치계획(案)-최종_사무직10년단가(연월차수당) 8 2" xfId="28365" xr:uid="{00000000-0005-0000-0000-0000DF6E0000}"/>
    <cellStyle name="년_■ 0908_사무직_이동_및_사무직_배치계획(案)-최종_사무직10년단가(연월차수당) 8 2 2" xfId="28366" xr:uid="{00000000-0005-0000-0000-0000E06E0000}"/>
    <cellStyle name="년_■ 0908_사무직_이동_및_사무직_배치계획(案)-최종_사무직10년단가(연월차수당) 8 2 3" xfId="28367" xr:uid="{00000000-0005-0000-0000-0000E16E0000}"/>
    <cellStyle name="년_■ 0908_사무직_이동_및_사무직_배치계획(案)-최종_사무직10년단가(연월차수당) 8 2 4" xfId="28368" xr:uid="{00000000-0005-0000-0000-0000E26E0000}"/>
    <cellStyle name="년_■ 0908_사무직_이동_및_사무직_배치계획(案)-최종_사무직10년단가(연월차수당) 8 2 5" xfId="28369" xr:uid="{00000000-0005-0000-0000-0000E36E0000}"/>
    <cellStyle name="년_■ 0908_사무직_이동_및_사무직_배치계획(案)-최종_사무직10년단가(연월차수당) 8 3" xfId="28370" xr:uid="{00000000-0005-0000-0000-0000E46E0000}"/>
    <cellStyle name="년_■ 0908_사무직_이동_및_사무직_배치계획(案)-최종_사무직10년단가(연월차수당) 8 3 2" xfId="28371" xr:uid="{00000000-0005-0000-0000-0000E56E0000}"/>
    <cellStyle name="년_■ 0908_사무직_이동_및_사무직_배치계획(案)-최종_사무직10년단가(연월차수당) 8 3 3" xfId="28372" xr:uid="{00000000-0005-0000-0000-0000E66E0000}"/>
    <cellStyle name="년_■ 0908_사무직_이동_및_사무직_배치계획(案)-최종_사무직10년단가(연월차수당) 8 3 4" xfId="28373" xr:uid="{00000000-0005-0000-0000-0000E76E0000}"/>
    <cellStyle name="년_■ 0908_사무직_이동_및_사무직_배치계획(案)-최종_사무직10년단가(연월차수당) 8 3 5" xfId="28374" xr:uid="{00000000-0005-0000-0000-0000E86E0000}"/>
    <cellStyle name="년_■ 0908_사무직_이동_및_사무직_배치계획(案)-최종_사무직10년단가(연월차수당) 8 4" xfId="28375" xr:uid="{00000000-0005-0000-0000-0000E96E0000}"/>
    <cellStyle name="년_■ 0908_사무직_이동_및_사무직_배치계획(案)-최종_사무직10년단가(연월차수당) 8 4 2" xfId="28376" xr:uid="{00000000-0005-0000-0000-0000EA6E0000}"/>
    <cellStyle name="년_■ 0908_사무직_이동_및_사무직_배치계획(案)-최종_사무직10년단가(연월차수당) 8 4 3" xfId="28377" xr:uid="{00000000-0005-0000-0000-0000EB6E0000}"/>
    <cellStyle name="년_■ 0908_사무직_이동_및_사무직_배치계획(案)-최종_사무직10년단가(연월차수당) 8 4 4" xfId="28378" xr:uid="{00000000-0005-0000-0000-0000EC6E0000}"/>
    <cellStyle name="년_■ 0908_사무직_이동_및_사무직_배치계획(案)-최종_사무직10년단가(연월차수당) 8 4 5" xfId="28379" xr:uid="{00000000-0005-0000-0000-0000ED6E0000}"/>
    <cellStyle name="년_■ 0908_사무직_이동_및_사무직_배치계획(案)-최종_사무직10년단가(연월차수당) 8 5" xfId="28380" xr:uid="{00000000-0005-0000-0000-0000EE6E0000}"/>
    <cellStyle name="년_■ 0908_사무직_이동_및_사무직_배치계획(案)-최종_사무직10년단가(연월차수당) 8 6" xfId="28381" xr:uid="{00000000-0005-0000-0000-0000EF6E0000}"/>
    <cellStyle name="년_■ 0908_사무직_이동_및_사무직_배치계획(案)-최종_사무직10년단가(연월차수당) 8 7" xfId="28382" xr:uid="{00000000-0005-0000-0000-0000F06E0000}"/>
    <cellStyle name="년_■ 0908_사무직_이동_및_사무직_배치계획(案)-최종_사무직10년단가(연월차수당) 8 8" xfId="28383" xr:uid="{00000000-0005-0000-0000-0000F16E0000}"/>
    <cellStyle name="년_■ 0908_사무직_이동_및_사무직_배치계획(案)-최종_사무직10년단가(연월차수당) 9" xfId="28384" xr:uid="{00000000-0005-0000-0000-0000F26E0000}"/>
    <cellStyle name="년_■ 0908_사무직_이동_및_사무직_배치계획(案)-최종_사무직10년단가(연월차수당) 9 2" xfId="28385" xr:uid="{00000000-0005-0000-0000-0000F36E0000}"/>
    <cellStyle name="년_■ 0908_사무직_이동_및_사무직_배치계획(案)-최종_사무직10년단가(연월차수당) 9 2 2" xfId="28386" xr:uid="{00000000-0005-0000-0000-0000F46E0000}"/>
    <cellStyle name="년_■ 0908_사무직_이동_및_사무직_배치계획(案)-최종_사무직10년단가(연월차수당) 9 2 3" xfId="28387" xr:uid="{00000000-0005-0000-0000-0000F56E0000}"/>
    <cellStyle name="년_■ 0908_사무직_이동_및_사무직_배치계획(案)-최종_사무직10년단가(연월차수당) 9 2 4" xfId="28388" xr:uid="{00000000-0005-0000-0000-0000F66E0000}"/>
    <cellStyle name="년_■ 0908_사무직_이동_및_사무직_배치계획(案)-최종_사무직10년단가(연월차수당) 9 2 5" xfId="28389" xr:uid="{00000000-0005-0000-0000-0000F76E0000}"/>
    <cellStyle name="년_■ 0908_사무직_이동_및_사무직_배치계획(案)-최종_사무직10년단가(연월차수당) 9 3" xfId="28390" xr:uid="{00000000-0005-0000-0000-0000F86E0000}"/>
    <cellStyle name="년_■ 0908_사무직_이동_및_사무직_배치계획(案)-최종_사무직10년단가(연월차수당) 9 3 2" xfId="28391" xr:uid="{00000000-0005-0000-0000-0000F96E0000}"/>
    <cellStyle name="년_■ 0908_사무직_이동_및_사무직_배치계획(案)-최종_사무직10년단가(연월차수당) 9 3 3" xfId="28392" xr:uid="{00000000-0005-0000-0000-0000FA6E0000}"/>
    <cellStyle name="년_■ 0908_사무직_이동_및_사무직_배치계획(案)-최종_사무직10년단가(연월차수당) 9 3 4" xfId="28393" xr:uid="{00000000-0005-0000-0000-0000FB6E0000}"/>
    <cellStyle name="년_■ 0908_사무직_이동_및_사무직_배치계획(案)-최종_사무직10년단가(연월차수당) 9 3 5" xfId="28394" xr:uid="{00000000-0005-0000-0000-0000FC6E0000}"/>
    <cellStyle name="년_■ 0908_사무직_이동_및_사무직_배치계획(案)-최종_사무직10년단가(연월차수당) 9 4" xfId="28395" xr:uid="{00000000-0005-0000-0000-0000FD6E0000}"/>
    <cellStyle name="년_■ 0908_사무직_이동_및_사무직_배치계획(案)-최종_사무직10년단가(연월차수당) 9 4 2" xfId="28396" xr:uid="{00000000-0005-0000-0000-0000FE6E0000}"/>
    <cellStyle name="년_■ 0908_사무직_이동_및_사무직_배치계획(案)-최종_사무직10년단가(연월차수당) 9 4 3" xfId="28397" xr:uid="{00000000-0005-0000-0000-0000FF6E0000}"/>
    <cellStyle name="년_■ 0908_사무직_이동_및_사무직_배치계획(案)-최종_사무직10년단가(연월차수당) 9 4 4" xfId="28398" xr:uid="{00000000-0005-0000-0000-0000006F0000}"/>
    <cellStyle name="년_■ 0908_사무직_이동_및_사무직_배치계획(案)-최종_사무직10년단가(연월차수당) 9 4 5" xfId="28399" xr:uid="{00000000-0005-0000-0000-0000016F0000}"/>
    <cellStyle name="년_■ 0908_사무직_이동_및_사무직_배치계획(案)-최종_사무직10년단가(연월차수당) 9 5" xfId="28400" xr:uid="{00000000-0005-0000-0000-0000026F0000}"/>
    <cellStyle name="년_■ 0908_사무직_이동_및_사무직_배치계획(案)-최종_사무직10년단가(연월차수당) 9 6" xfId="28401" xr:uid="{00000000-0005-0000-0000-0000036F0000}"/>
    <cellStyle name="년_■ 0908_사무직_이동_및_사무직_배치계획(案)-최종_사무직10년단가(연월차수당) 9 7" xfId="28402" xr:uid="{00000000-0005-0000-0000-0000046F0000}"/>
    <cellStyle name="년_■ 0908_사무직_이동_및_사무직_배치계획(案)-최종_사무직10년단가(연월차수당) 9 8" xfId="28403" xr:uid="{00000000-0005-0000-0000-0000056F0000}"/>
    <cellStyle name="년_★ 0911 2차면접최종보고" xfId="28404" xr:uid="{00000000-0005-0000-0000-0000066F0000}"/>
    <cellStyle name="년_★ 0911 2차면접최종보고 10" xfId="28405" xr:uid="{00000000-0005-0000-0000-0000076F0000}"/>
    <cellStyle name="년_★ 0911 2차면접최종보고 2" xfId="28406" xr:uid="{00000000-0005-0000-0000-0000086F0000}"/>
    <cellStyle name="년_★ 0911 2차면접최종보고 2 2" xfId="28407" xr:uid="{00000000-0005-0000-0000-0000096F0000}"/>
    <cellStyle name="년_★ 0911 2차면접최종보고 2 2 10" xfId="28408" xr:uid="{00000000-0005-0000-0000-00000A6F0000}"/>
    <cellStyle name="년_★ 0911 2차면접최종보고 2 2 11" xfId="28409" xr:uid="{00000000-0005-0000-0000-00000B6F0000}"/>
    <cellStyle name="년_★ 0911 2차면접최종보고 2 2 12" xfId="28410" xr:uid="{00000000-0005-0000-0000-00000C6F0000}"/>
    <cellStyle name="년_★ 0911 2차면접최종보고 2 2 2" xfId="28411" xr:uid="{00000000-0005-0000-0000-00000D6F0000}"/>
    <cellStyle name="년_★ 0911 2차면접최종보고 2 2 2 10" xfId="28412" xr:uid="{00000000-0005-0000-0000-00000E6F0000}"/>
    <cellStyle name="년_★ 0911 2차면접최종보고 2 2 2 11" xfId="28413" xr:uid="{00000000-0005-0000-0000-00000F6F0000}"/>
    <cellStyle name="년_★ 0911 2차면접최종보고 2 2 2 12" xfId="28414" xr:uid="{00000000-0005-0000-0000-0000106F0000}"/>
    <cellStyle name="년_★ 0911 2차면접최종보고 2 2 2 13" xfId="28415" xr:uid="{00000000-0005-0000-0000-0000116F0000}"/>
    <cellStyle name="년_★ 0911 2차면접최종보고 2 2 2 2" xfId="28416" xr:uid="{00000000-0005-0000-0000-0000126F0000}"/>
    <cellStyle name="년_★ 0911 2차면접최종보고 2 2 2 2 10" xfId="28417" xr:uid="{00000000-0005-0000-0000-0000136F0000}"/>
    <cellStyle name="년_★ 0911 2차면접최종보고 2 2 2 2 11" xfId="28418" xr:uid="{00000000-0005-0000-0000-0000146F0000}"/>
    <cellStyle name="년_★ 0911 2차면접최종보고 2 2 2 2 2" xfId="28419" xr:uid="{00000000-0005-0000-0000-0000156F0000}"/>
    <cellStyle name="년_★ 0911 2차면접최종보고 2 2 2 2 2 2" xfId="28420" xr:uid="{00000000-0005-0000-0000-0000166F0000}"/>
    <cellStyle name="년_★ 0911 2차면접최종보고 2 2 2 2 2 2 2" xfId="28421" xr:uid="{00000000-0005-0000-0000-0000176F0000}"/>
    <cellStyle name="년_★ 0911 2차면접최종보고 2 2 2 2 2 2 3" xfId="28422" xr:uid="{00000000-0005-0000-0000-0000186F0000}"/>
    <cellStyle name="년_★ 0911 2차면접최종보고 2 2 2 2 2 2 4" xfId="28423" xr:uid="{00000000-0005-0000-0000-0000196F0000}"/>
    <cellStyle name="년_★ 0911 2차면접최종보고 2 2 2 2 2 2 5" xfId="28424" xr:uid="{00000000-0005-0000-0000-00001A6F0000}"/>
    <cellStyle name="년_★ 0911 2차면접최종보고 2 2 2 2 2 3" xfId="28425" xr:uid="{00000000-0005-0000-0000-00001B6F0000}"/>
    <cellStyle name="년_★ 0911 2차면접최종보고 2 2 2 2 2 3 2" xfId="28426" xr:uid="{00000000-0005-0000-0000-00001C6F0000}"/>
    <cellStyle name="년_★ 0911 2차면접최종보고 2 2 2 2 2 3 3" xfId="28427" xr:uid="{00000000-0005-0000-0000-00001D6F0000}"/>
    <cellStyle name="년_★ 0911 2차면접최종보고 2 2 2 2 2 3 4" xfId="28428" xr:uid="{00000000-0005-0000-0000-00001E6F0000}"/>
    <cellStyle name="년_★ 0911 2차면접최종보고 2 2 2 2 2 3 5" xfId="28429" xr:uid="{00000000-0005-0000-0000-00001F6F0000}"/>
    <cellStyle name="년_★ 0911 2차면접최종보고 2 2 2 2 2 4" xfId="28430" xr:uid="{00000000-0005-0000-0000-0000206F0000}"/>
    <cellStyle name="년_★ 0911 2차면접최종보고 2 2 2 2 2 4 2" xfId="28431" xr:uid="{00000000-0005-0000-0000-0000216F0000}"/>
    <cellStyle name="년_★ 0911 2차면접최종보고 2 2 2 2 2 4 3" xfId="28432" xr:uid="{00000000-0005-0000-0000-0000226F0000}"/>
    <cellStyle name="년_★ 0911 2차면접최종보고 2 2 2 2 2 4 4" xfId="28433" xr:uid="{00000000-0005-0000-0000-0000236F0000}"/>
    <cellStyle name="년_★ 0911 2차면접최종보고 2 2 2 2 2 4 5" xfId="28434" xr:uid="{00000000-0005-0000-0000-0000246F0000}"/>
    <cellStyle name="년_★ 0911 2차면접최종보고 2 2 2 2 2 5" xfId="28435" xr:uid="{00000000-0005-0000-0000-0000256F0000}"/>
    <cellStyle name="년_★ 0911 2차면접최종보고 2 2 2 2 2 6" xfId="28436" xr:uid="{00000000-0005-0000-0000-0000266F0000}"/>
    <cellStyle name="년_★ 0911 2차면접최종보고 2 2 2 2 2 7" xfId="28437" xr:uid="{00000000-0005-0000-0000-0000276F0000}"/>
    <cellStyle name="년_★ 0911 2차면접최종보고 2 2 2 2 2 8" xfId="28438" xr:uid="{00000000-0005-0000-0000-0000286F0000}"/>
    <cellStyle name="년_★ 0911 2차면접최종보고 2 2 2 2 3" xfId="28439" xr:uid="{00000000-0005-0000-0000-0000296F0000}"/>
    <cellStyle name="년_★ 0911 2차면접최종보고 2 2 2 2 3 2" xfId="28440" xr:uid="{00000000-0005-0000-0000-00002A6F0000}"/>
    <cellStyle name="년_★ 0911 2차면접최종보고 2 2 2 2 3 2 2" xfId="28441" xr:uid="{00000000-0005-0000-0000-00002B6F0000}"/>
    <cellStyle name="년_★ 0911 2차면접최종보고 2 2 2 2 3 2 3" xfId="28442" xr:uid="{00000000-0005-0000-0000-00002C6F0000}"/>
    <cellStyle name="년_★ 0911 2차면접최종보고 2 2 2 2 3 2 4" xfId="28443" xr:uid="{00000000-0005-0000-0000-00002D6F0000}"/>
    <cellStyle name="년_★ 0911 2차면접최종보고 2 2 2 2 3 2 5" xfId="28444" xr:uid="{00000000-0005-0000-0000-00002E6F0000}"/>
    <cellStyle name="년_★ 0911 2차면접최종보고 2 2 2 2 3 3" xfId="28445" xr:uid="{00000000-0005-0000-0000-00002F6F0000}"/>
    <cellStyle name="년_★ 0911 2차면접최종보고 2 2 2 2 3 3 2" xfId="28446" xr:uid="{00000000-0005-0000-0000-0000306F0000}"/>
    <cellStyle name="년_★ 0911 2차면접최종보고 2 2 2 2 3 3 3" xfId="28447" xr:uid="{00000000-0005-0000-0000-0000316F0000}"/>
    <cellStyle name="년_★ 0911 2차면접최종보고 2 2 2 2 3 3 4" xfId="28448" xr:uid="{00000000-0005-0000-0000-0000326F0000}"/>
    <cellStyle name="년_★ 0911 2차면접최종보고 2 2 2 2 3 3 5" xfId="28449" xr:uid="{00000000-0005-0000-0000-0000336F0000}"/>
    <cellStyle name="년_★ 0911 2차면접최종보고 2 2 2 2 3 4" xfId="28450" xr:uid="{00000000-0005-0000-0000-0000346F0000}"/>
    <cellStyle name="년_★ 0911 2차면접최종보고 2 2 2 2 3 4 2" xfId="28451" xr:uid="{00000000-0005-0000-0000-0000356F0000}"/>
    <cellStyle name="년_★ 0911 2차면접최종보고 2 2 2 2 3 4 3" xfId="28452" xr:uid="{00000000-0005-0000-0000-0000366F0000}"/>
    <cellStyle name="년_★ 0911 2차면접최종보고 2 2 2 2 3 4 4" xfId="28453" xr:uid="{00000000-0005-0000-0000-0000376F0000}"/>
    <cellStyle name="년_★ 0911 2차면접최종보고 2 2 2 2 3 4 5" xfId="28454" xr:uid="{00000000-0005-0000-0000-0000386F0000}"/>
    <cellStyle name="년_★ 0911 2차면접최종보고 2 2 2 2 3 5" xfId="28455" xr:uid="{00000000-0005-0000-0000-0000396F0000}"/>
    <cellStyle name="년_★ 0911 2차면접최종보고 2 2 2 2 3 6" xfId="28456" xr:uid="{00000000-0005-0000-0000-00003A6F0000}"/>
    <cellStyle name="년_★ 0911 2차면접최종보고 2 2 2 2 3 7" xfId="28457" xr:uid="{00000000-0005-0000-0000-00003B6F0000}"/>
    <cellStyle name="년_★ 0911 2차면접최종보고 2 2 2 2 3 8" xfId="28458" xr:uid="{00000000-0005-0000-0000-00003C6F0000}"/>
    <cellStyle name="년_★ 0911 2차면접최종보고 2 2 2 2 4" xfId="28459" xr:uid="{00000000-0005-0000-0000-00003D6F0000}"/>
    <cellStyle name="년_★ 0911 2차면접최종보고 2 2 2 2 4 2" xfId="28460" xr:uid="{00000000-0005-0000-0000-00003E6F0000}"/>
    <cellStyle name="년_★ 0911 2차면접최종보고 2 2 2 2 4 2 2" xfId="28461" xr:uid="{00000000-0005-0000-0000-00003F6F0000}"/>
    <cellStyle name="년_★ 0911 2차면접최종보고 2 2 2 2 4 2 3" xfId="28462" xr:uid="{00000000-0005-0000-0000-0000406F0000}"/>
    <cellStyle name="년_★ 0911 2차면접최종보고 2 2 2 2 4 2 4" xfId="28463" xr:uid="{00000000-0005-0000-0000-0000416F0000}"/>
    <cellStyle name="년_★ 0911 2차면접최종보고 2 2 2 2 4 2 5" xfId="28464" xr:uid="{00000000-0005-0000-0000-0000426F0000}"/>
    <cellStyle name="년_★ 0911 2차면접최종보고 2 2 2 2 4 3" xfId="28465" xr:uid="{00000000-0005-0000-0000-0000436F0000}"/>
    <cellStyle name="년_★ 0911 2차면접최종보고 2 2 2 2 4 3 2" xfId="28466" xr:uid="{00000000-0005-0000-0000-0000446F0000}"/>
    <cellStyle name="년_★ 0911 2차면접최종보고 2 2 2 2 4 3 3" xfId="28467" xr:uid="{00000000-0005-0000-0000-0000456F0000}"/>
    <cellStyle name="년_★ 0911 2차면접최종보고 2 2 2 2 4 3 4" xfId="28468" xr:uid="{00000000-0005-0000-0000-0000466F0000}"/>
    <cellStyle name="년_★ 0911 2차면접최종보고 2 2 2 2 4 3 5" xfId="28469" xr:uid="{00000000-0005-0000-0000-0000476F0000}"/>
    <cellStyle name="년_★ 0911 2차면접최종보고 2 2 2 2 4 4" xfId="28470" xr:uid="{00000000-0005-0000-0000-0000486F0000}"/>
    <cellStyle name="년_★ 0911 2차면접최종보고 2 2 2 2 4 4 2" xfId="28471" xr:uid="{00000000-0005-0000-0000-0000496F0000}"/>
    <cellStyle name="년_★ 0911 2차면접최종보고 2 2 2 2 4 4 3" xfId="28472" xr:uid="{00000000-0005-0000-0000-00004A6F0000}"/>
    <cellStyle name="년_★ 0911 2차면접최종보고 2 2 2 2 4 4 4" xfId="28473" xr:uid="{00000000-0005-0000-0000-00004B6F0000}"/>
    <cellStyle name="년_★ 0911 2차면접최종보고 2 2 2 2 4 4 5" xfId="28474" xr:uid="{00000000-0005-0000-0000-00004C6F0000}"/>
    <cellStyle name="년_★ 0911 2차면접최종보고 2 2 2 2 4 5" xfId="28475" xr:uid="{00000000-0005-0000-0000-00004D6F0000}"/>
    <cellStyle name="년_★ 0911 2차면접최종보고 2 2 2 2 4 6" xfId="28476" xr:uid="{00000000-0005-0000-0000-00004E6F0000}"/>
    <cellStyle name="년_★ 0911 2차면접최종보고 2 2 2 2 4 7" xfId="28477" xr:uid="{00000000-0005-0000-0000-00004F6F0000}"/>
    <cellStyle name="년_★ 0911 2차면접최종보고 2 2 2 2 4 8" xfId="28478" xr:uid="{00000000-0005-0000-0000-0000506F0000}"/>
    <cellStyle name="년_★ 0911 2차면접최종보고 2 2 2 2 5" xfId="28479" xr:uid="{00000000-0005-0000-0000-0000516F0000}"/>
    <cellStyle name="년_★ 0911 2차면접최종보고 2 2 2 2 5 2" xfId="28480" xr:uid="{00000000-0005-0000-0000-0000526F0000}"/>
    <cellStyle name="년_★ 0911 2차면접최종보고 2 2 2 2 5 3" xfId="28481" xr:uid="{00000000-0005-0000-0000-0000536F0000}"/>
    <cellStyle name="년_★ 0911 2차면접최종보고 2 2 2 2 5 4" xfId="28482" xr:uid="{00000000-0005-0000-0000-0000546F0000}"/>
    <cellStyle name="년_★ 0911 2차면접최종보고 2 2 2 2 5 5" xfId="28483" xr:uid="{00000000-0005-0000-0000-0000556F0000}"/>
    <cellStyle name="년_★ 0911 2차면접최종보고 2 2 2 2 6" xfId="28484" xr:uid="{00000000-0005-0000-0000-0000566F0000}"/>
    <cellStyle name="년_★ 0911 2차면접최종보고 2 2 2 2 6 2" xfId="28485" xr:uid="{00000000-0005-0000-0000-0000576F0000}"/>
    <cellStyle name="년_★ 0911 2차면접최종보고 2 2 2 2 6 3" xfId="28486" xr:uid="{00000000-0005-0000-0000-0000586F0000}"/>
    <cellStyle name="년_★ 0911 2차면접최종보고 2 2 2 2 6 4" xfId="28487" xr:uid="{00000000-0005-0000-0000-0000596F0000}"/>
    <cellStyle name="년_★ 0911 2차면접최종보고 2 2 2 2 6 5" xfId="28488" xr:uid="{00000000-0005-0000-0000-00005A6F0000}"/>
    <cellStyle name="년_★ 0911 2차면접최종보고 2 2 2 2 7" xfId="28489" xr:uid="{00000000-0005-0000-0000-00005B6F0000}"/>
    <cellStyle name="년_★ 0911 2차면접최종보고 2 2 2 2 7 2" xfId="28490" xr:uid="{00000000-0005-0000-0000-00005C6F0000}"/>
    <cellStyle name="년_★ 0911 2차면접최종보고 2 2 2 2 7 3" xfId="28491" xr:uid="{00000000-0005-0000-0000-00005D6F0000}"/>
    <cellStyle name="년_★ 0911 2차면접최종보고 2 2 2 2 7 4" xfId="28492" xr:uid="{00000000-0005-0000-0000-00005E6F0000}"/>
    <cellStyle name="년_★ 0911 2차면접최종보고 2 2 2 2 7 5" xfId="28493" xr:uid="{00000000-0005-0000-0000-00005F6F0000}"/>
    <cellStyle name="년_★ 0911 2차면접최종보고 2 2 2 2 8" xfId="28494" xr:uid="{00000000-0005-0000-0000-0000606F0000}"/>
    <cellStyle name="년_★ 0911 2차면접최종보고 2 2 2 2 9" xfId="28495" xr:uid="{00000000-0005-0000-0000-0000616F0000}"/>
    <cellStyle name="년_★ 0911 2차면접최종보고 2 2 2 3" xfId="28496" xr:uid="{00000000-0005-0000-0000-0000626F0000}"/>
    <cellStyle name="년_★ 0911 2차면접최종보고 2 2 2 3 10" xfId="28497" xr:uid="{00000000-0005-0000-0000-0000636F0000}"/>
    <cellStyle name="년_★ 0911 2차면접최종보고 2 2 2 3 11" xfId="28498" xr:uid="{00000000-0005-0000-0000-0000646F0000}"/>
    <cellStyle name="년_★ 0911 2차면접최종보고 2 2 2 3 2" xfId="28499" xr:uid="{00000000-0005-0000-0000-0000656F0000}"/>
    <cellStyle name="년_★ 0911 2차면접최종보고 2 2 2 3 2 2" xfId="28500" xr:uid="{00000000-0005-0000-0000-0000666F0000}"/>
    <cellStyle name="년_★ 0911 2차면접최종보고 2 2 2 3 2 2 2" xfId="28501" xr:uid="{00000000-0005-0000-0000-0000676F0000}"/>
    <cellStyle name="년_★ 0911 2차면접최종보고 2 2 2 3 2 2 3" xfId="28502" xr:uid="{00000000-0005-0000-0000-0000686F0000}"/>
    <cellStyle name="년_★ 0911 2차면접최종보고 2 2 2 3 2 2 4" xfId="28503" xr:uid="{00000000-0005-0000-0000-0000696F0000}"/>
    <cellStyle name="년_★ 0911 2차면접최종보고 2 2 2 3 2 2 5" xfId="28504" xr:uid="{00000000-0005-0000-0000-00006A6F0000}"/>
    <cellStyle name="년_★ 0911 2차면접최종보고 2 2 2 3 2 3" xfId="28505" xr:uid="{00000000-0005-0000-0000-00006B6F0000}"/>
    <cellStyle name="년_★ 0911 2차면접최종보고 2 2 2 3 2 3 2" xfId="28506" xr:uid="{00000000-0005-0000-0000-00006C6F0000}"/>
    <cellStyle name="년_★ 0911 2차면접최종보고 2 2 2 3 2 3 3" xfId="28507" xr:uid="{00000000-0005-0000-0000-00006D6F0000}"/>
    <cellStyle name="년_★ 0911 2차면접최종보고 2 2 2 3 2 3 4" xfId="28508" xr:uid="{00000000-0005-0000-0000-00006E6F0000}"/>
    <cellStyle name="년_★ 0911 2차면접최종보고 2 2 2 3 2 3 5" xfId="28509" xr:uid="{00000000-0005-0000-0000-00006F6F0000}"/>
    <cellStyle name="년_★ 0911 2차면접최종보고 2 2 2 3 2 4" xfId="28510" xr:uid="{00000000-0005-0000-0000-0000706F0000}"/>
    <cellStyle name="년_★ 0911 2차면접최종보고 2 2 2 3 2 4 2" xfId="28511" xr:uid="{00000000-0005-0000-0000-0000716F0000}"/>
    <cellStyle name="년_★ 0911 2차면접최종보고 2 2 2 3 2 4 3" xfId="28512" xr:uid="{00000000-0005-0000-0000-0000726F0000}"/>
    <cellStyle name="년_★ 0911 2차면접최종보고 2 2 2 3 2 4 4" xfId="28513" xr:uid="{00000000-0005-0000-0000-0000736F0000}"/>
    <cellStyle name="년_★ 0911 2차면접최종보고 2 2 2 3 2 4 5" xfId="28514" xr:uid="{00000000-0005-0000-0000-0000746F0000}"/>
    <cellStyle name="년_★ 0911 2차면접최종보고 2 2 2 3 2 5" xfId="28515" xr:uid="{00000000-0005-0000-0000-0000756F0000}"/>
    <cellStyle name="년_★ 0911 2차면접최종보고 2 2 2 3 2 6" xfId="28516" xr:uid="{00000000-0005-0000-0000-0000766F0000}"/>
    <cellStyle name="년_★ 0911 2차면접최종보고 2 2 2 3 2 7" xfId="28517" xr:uid="{00000000-0005-0000-0000-0000776F0000}"/>
    <cellStyle name="년_★ 0911 2차면접최종보고 2 2 2 3 2 8" xfId="28518" xr:uid="{00000000-0005-0000-0000-0000786F0000}"/>
    <cellStyle name="년_★ 0911 2차면접최종보고 2 2 2 3 3" xfId="28519" xr:uid="{00000000-0005-0000-0000-0000796F0000}"/>
    <cellStyle name="년_★ 0911 2차면접최종보고 2 2 2 3 3 2" xfId="28520" xr:uid="{00000000-0005-0000-0000-00007A6F0000}"/>
    <cellStyle name="년_★ 0911 2차면접최종보고 2 2 2 3 3 2 2" xfId="28521" xr:uid="{00000000-0005-0000-0000-00007B6F0000}"/>
    <cellStyle name="년_★ 0911 2차면접최종보고 2 2 2 3 3 2 3" xfId="28522" xr:uid="{00000000-0005-0000-0000-00007C6F0000}"/>
    <cellStyle name="년_★ 0911 2차면접최종보고 2 2 2 3 3 2 4" xfId="28523" xr:uid="{00000000-0005-0000-0000-00007D6F0000}"/>
    <cellStyle name="년_★ 0911 2차면접최종보고 2 2 2 3 3 2 5" xfId="28524" xr:uid="{00000000-0005-0000-0000-00007E6F0000}"/>
    <cellStyle name="년_★ 0911 2차면접최종보고 2 2 2 3 3 3" xfId="28525" xr:uid="{00000000-0005-0000-0000-00007F6F0000}"/>
    <cellStyle name="년_★ 0911 2차면접최종보고 2 2 2 3 3 3 2" xfId="28526" xr:uid="{00000000-0005-0000-0000-0000806F0000}"/>
    <cellStyle name="년_★ 0911 2차면접최종보고 2 2 2 3 3 3 3" xfId="28527" xr:uid="{00000000-0005-0000-0000-0000816F0000}"/>
    <cellStyle name="년_★ 0911 2차면접최종보고 2 2 2 3 3 3 4" xfId="28528" xr:uid="{00000000-0005-0000-0000-0000826F0000}"/>
    <cellStyle name="년_★ 0911 2차면접최종보고 2 2 2 3 3 3 5" xfId="28529" xr:uid="{00000000-0005-0000-0000-0000836F0000}"/>
    <cellStyle name="년_★ 0911 2차면접최종보고 2 2 2 3 3 4" xfId="28530" xr:uid="{00000000-0005-0000-0000-0000846F0000}"/>
    <cellStyle name="년_★ 0911 2차면접최종보고 2 2 2 3 3 4 2" xfId="28531" xr:uid="{00000000-0005-0000-0000-0000856F0000}"/>
    <cellStyle name="년_★ 0911 2차면접최종보고 2 2 2 3 3 4 3" xfId="28532" xr:uid="{00000000-0005-0000-0000-0000866F0000}"/>
    <cellStyle name="년_★ 0911 2차면접최종보고 2 2 2 3 3 4 4" xfId="28533" xr:uid="{00000000-0005-0000-0000-0000876F0000}"/>
    <cellStyle name="년_★ 0911 2차면접최종보고 2 2 2 3 3 4 5" xfId="28534" xr:uid="{00000000-0005-0000-0000-0000886F0000}"/>
    <cellStyle name="년_★ 0911 2차면접최종보고 2 2 2 3 3 5" xfId="28535" xr:uid="{00000000-0005-0000-0000-0000896F0000}"/>
    <cellStyle name="년_★ 0911 2차면접최종보고 2 2 2 3 3 6" xfId="28536" xr:uid="{00000000-0005-0000-0000-00008A6F0000}"/>
    <cellStyle name="년_★ 0911 2차면접최종보고 2 2 2 3 3 7" xfId="28537" xr:uid="{00000000-0005-0000-0000-00008B6F0000}"/>
    <cellStyle name="년_★ 0911 2차면접최종보고 2 2 2 3 3 8" xfId="28538" xr:uid="{00000000-0005-0000-0000-00008C6F0000}"/>
    <cellStyle name="년_★ 0911 2차면접최종보고 2 2 2 3 4" xfId="28539" xr:uid="{00000000-0005-0000-0000-00008D6F0000}"/>
    <cellStyle name="년_★ 0911 2차면접최종보고 2 2 2 3 4 2" xfId="28540" xr:uid="{00000000-0005-0000-0000-00008E6F0000}"/>
    <cellStyle name="년_★ 0911 2차면접최종보고 2 2 2 3 4 2 2" xfId="28541" xr:uid="{00000000-0005-0000-0000-00008F6F0000}"/>
    <cellStyle name="년_★ 0911 2차면접최종보고 2 2 2 3 4 2 3" xfId="28542" xr:uid="{00000000-0005-0000-0000-0000906F0000}"/>
    <cellStyle name="년_★ 0911 2차면접최종보고 2 2 2 3 4 2 4" xfId="28543" xr:uid="{00000000-0005-0000-0000-0000916F0000}"/>
    <cellStyle name="년_★ 0911 2차면접최종보고 2 2 2 3 4 2 5" xfId="28544" xr:uid="{00000000-0005-0000-0000-0000926F0000}"/>
    <cellStyle name="년_★ 0911 2차면접최종보고 2 2 2 3 4 3" xfId="28545" xr:uid="{00000000-0005-0000-0000-0000936F0000}"/>
    <cellStyle name="년_★ 0911 2차면접최종보고 2 2 2 3 4 3 2" xfId="28546" xr:uid="{00000000-0005-0000-0000-0000946F0000}"/>
    <cellStyle name="년_★ 0911 2차면접최종보고 2 2 2 3 4 3 3" xfId="28547" xr:uid="{00000000-0005-0000-0000-0000956F0000}"/>
    <cellStyle name="년_★ 0911 2차면접최종보고 2 2 2 3 4 3 4" xfId="28548" xr:uid="{00000000-0005-0000-0000-0000966F0000}"/>
    <cellStyle name="년_★ 0911 2차면접최종보고 2 2 2 3 4 3 5" xfId="28549" xr:uid="{00000000-0005-0000-0000-0000976F0000}"/>
    <cellStyle name="년_★ 0911 2차면접최종보고 2 2 2 3 4 4" xfId="28550" xr:uid="{00000000-0005-0000-0000-0000986F0000}"/>
    <cellStyle name="년_★ 0911 2차면접최종보고 2 2 2 3 4 4 2" xfId="28551" xr:uid="{00000000-0005-0000-0000-0000996F0000}"/>
    <cellStyle name="년_★ 0911 2차면접최종보고 2 2 2 3 4 4 3" xfId="28552" xr:uid="{00000000-0005-0000-0000-00009A6F0000}"/>
    <cellStyle name="년_★ 0911 2차면접최종보고 2 2 2 3 4 4 4" xfId="28553" xr:uid="{00000000-0005-0000-0000-00009B6F0000}"/>
    <cellStyle name="년_★ 0911 2차면접최종보고 2 2 2 3 4 4 5" xfId="28554" xr:uid="{00000000-0005-0000-0000-00009C6F0000}"/>
    <cellStyle name="년_★ 0911 2차면접최종보고 2 2 2 3 4 5" xfId="28555" xr:uid="{00000000-0005-0000-0000-00009D6F0000}"/>
    <cellStyle name="년_★ 0911 2차면접최종보고 2 2 2 3 4 6" xfId="28556" xr:uid="{00000000-0005-0000-0000-00009E6F0000}"/>
    <cellStyle name="년_★ 0911 2차면접최종보고 2 2 2 3 4 7" xfId="28557" xr:uid="{00000000-0005-0000-0000-00009F6F0000}"/>
    <cellStyle name="년_★ 0911 2차면접최종보고 2 2 2 3 4 8" xfId="28558" xr:uid="{00000000-0005-0000-0000-0000A06F0000}"/>
    <cellStyle name="년_★ 0911 2차면접최종보고 2 2 2 3 5" xfId="28559" xr:uid="{00000000-0005-0000-0000-0000A16F0000}"/>
    <cellStyle name="년_★ 0911 2차면접최종보고 2 2 2 3 5 2" xfId="28560" xr:uid="{00000000-0005-0000-0000-0000A26F0000}"/>
    <cellStyle name="년_★ 0911 2차면접최종보고 2 2 2 3 5 3" xfId="28561" xr:uid="{00000000-0005-0000-0000-0000A36F0000}"/>
    <cellStyle name="년_★ 0911 2차면접최종보고 2 2 2 3 5 4" xfId="28562" xr:uid="{00000000-0005-0000-0000-0000A46F0000}"/>
    <cellStyle name="년_★ 0911 2차면접최종보고 2 2 2 3 5 5" xfId="28563" xr:uid="{00000000-0005-0000-0000-0000A56F0000}"/>
    <cellStyle name="년_★ 0911 2차면접최종보고 2 2 2 3 6" xfId="28564" xr:uid="{00000000-0005-0000-0000-0000A66F0000}"/>
    <cellStyle name="년_★ 0911 2차면접최종보고 2 2 2 3 6 2" xfId="28565" xr:uid="{00000000-0005-0000-0000-0000A76F0000}"/>
    <cellStyle name="년_★ 0911 2차면접최종보고 2 2 2 3 6 3" xfId="28566" xr:uid="{00000000-0005-0000-0000-0000A86F0000}"/>
    <cellStyle name="년_★ 0911 2차면접최종보고 2 2 2 3 6 4" xfId="28567" xr:uid="{00000000-0005-0000-0000-0000A96F0000}"/>
    <cellStyle name="년_★ 0911 2차면접최종보고 2 2 2 3 6 5" xfId="28568" xr:uid="{00000000-0005-0000-0000-0000AA6F0000}"/>
    <cellStyle name="년_★ 0911 2차면접최종보고 2 2 2 3 7" xfId="28569" xr:uid="{00000000-0005-0000-0000-0000AB6F0000}"/>
    <cellStyle name="년_★ 0911 2차면접최종보고 2 2 2 3 7 2" xfId="28570" xr:uid="{00000000-0005-0000-0000-0000AC6F0000}"/>
    <cellStyle name="년_★ 0911 2차면접최종보고 2 2 2 3 7 3" xfId="28571" xr:uid="{00000000-0005-0000-0000-0000AD6F0000}"/>
    <cellStyle name="년_★ 0911 2차면접최종보고 2 2 2 3 7 4" xfId="28572" xr:uid="{00000000-0005-0000-0000-0000AE6F0000}"/>
    <cellStyle name="년_★ 0911 2차면접최종보고 2 2 2 3 7 5" xfId="28573" xr:uid="{00000000-0005-0000-0000-0000AF6F0000}"/>
    <cellStyle name="년_★ 0911 2차면접최종보고 2 2 2 3 8" xfId="28574" xr:uid="{00000000-0005-0000-0000-0000B06F0000}"/>
    <cellStyle name="년_★ 0911 2차면접최종보고 2 2 2 3 9" xfId="28575" xr:uid="{00000000-0005-0000-0000-0000B16F0000}"/>
    <cellStyle name="년_★ 0911 2차면접최종보고 2 2 2 4" xfId="28576" xr:uid="{00000000-0005-0000-0000-0000B26F0000}"/>
    <cellStyle name="년_★ 0911 2차면접최종보고 2 2 2 4 2" xfId="28577" xr:uid="{00000000-0005-0000-0000-0000B36F0000}"/>
    <cellStyle name="년_★ 0911 2차면접최종보고 2 2 2 4 2 2" xfId="28578" xr:uid="{00000000-0005-0000-0000-0000B46F0000}"/>
    <cellStyle name="년_★ 0911 2차면접최종보고 2 2 2 4 2 3" xfId="28579" xr:uid="{00000000-0005-0000-0000-0000B56F0000}"/>
    <cellStyle name="년_★ 0911 2차면접최종보고 2 2 2 4 2 4" xfId="28580" xr:uid="{00000000-0005-0000-0000-0000B66F0000}"/>
    <cellStyle name="년_★ 0911 2차면접최종보고 2 2 2 4 2 5" xfId="28581" xr:uid="{00000000-0005-0000-0000-0000B76F0000}"/>
    <cellStyle name="년_★ 0911 2차면접최종보고 2 2 2 4 3" xfId="28582" xr:uid="{00000000-0005-0000-0000-0000B86F0000}"/>
    <cellStyle name="년_★ 0911 2차면접최종보고 2 2 2 4 3 2" xfId="28583" xr:uid="{00000000-0005-0000-0000-0000B96F0000}"/>
    <cellStyle name="년_★ 0911 2차면접최종보고 2 2 2 4 3 3" xfId="28584" xr:uid="{00000000-0005-0000-0000-0000BA6F0000}"/>
    <cellStyle name="년_★ 0911 2차면접최종보고 2 2 2 4 3 4" xfId="28585" xr:uid="{00000000-0005-0000-0000-0000BB6F0000}"/>
    <cellStyle name="년_★ 0911 2차면접최종보고 2 2 2 4 3 5" xfId="28586" xr:uid="{00000000-0005-0000-0000-0000BC6F0000}"/>
    <cellStyle name="년_★ 0911 2차면접최종보고 2 2 2 4 4" xfId="28587" xr:uid="{00000000-0005-0000-0000-0000BD6F0000}"/>
    <cellStyle name="년_★ 0911 2차면접최종보고 2 2 2 4 4 2" xfId="28588" xr:uid="{00000000-0005-0000-0000-0000BE6F0000}"/>
    <cellStyle name="년_★ 0911 2차면접최종보고 2 2 2 4 4 3" xfId="28589" xr:uid="{00000000-0005-0000-0000-0000BF6F0000}"/>
    <cellStyle name="년_★ 0911 2차면접최종보고 2 2 2 4 4 4" xfId="28590" xr:uid="{00000000-0005-0000-0000-0000C06F0000}"/>
    <cellStyle name="년_★ 0911 2차면접최종보고 2 2 2 4 4 5" xfId="28591" xr:uid="{00000000-0005-0000-0000-0000C16F0000}"/>
    <cellStyle name="년_★ 0911 2차면접최종보고 2 2 2 4 5" xfId="28592" xr:uid="{00000000-0005-0000-0000-0000C26F0000}"/>
    <cellStyle name="년_★ 0911 2차면접최종보고 2 2 2 4 6" xfId="28593" xr:uid="{00000000-0005-0000-0000-0000C36F0000}"/>
    <cellStyle name="년_★ 0911 2차면접최종보고 2 2 2 4 7" xfId="28594" xr:uid="{00000000-0005-0000-0000-0000C46F0000}"/>
    <cellStyle name="년_★ 0911 2차면접최종보고 2 2 2 4 8" xfId="28595" xr:uid="{00000000-0005-0000-0000-0000C56F0000}"/>
    <cellStyle name="년_★ 0911 2차면접최종보고 2 2 2 5" xfId="28596" xr:uid="{00000000-0005-0000-0000-0000C66F0000}"/>
    <cellStyle name="년_★ 0911 2차면접최종보고 2 2 2 5 2" xfId="28597" xr:uid="{00000000-0005-0000-0000-0000C76F0000}"/>
    <cellStyle name="년_★ 0911 2차면접최종보고 2 2 2 5 2 2" xfId="28598" xr:uid="{00000000-0005-0000-0000-0000C86F0000}"/>
    <cellStyle name="년_★ 0911 2차면접최종보고 2 2 2 5 2 3" xfId="28599" xr:uid="{00000000-0005-0000-0000-0000C96F0000}"/>
    <cellStyle name="년_★ 0911 2차면접최종보고 2 2 2 5 2 4" xfId="28600" xr:uid="{00000000-0005-0000-0000-0000CA6F0000}"/>
    <cellStyle name="년_★ 0911 2차면접최종보고 2 2 2 5 2 5" xfId="28601" xr:uid="{00000000-0005-0000-0000-0000CB6F0000}"/>
    <cellStyle name="년_★ 0911 2차면접최종보고 2 2 2 5 3" xfId="28602" xr:uid="{00000000-0005-0000-0000-0000CC6F0000}"/>
    <cellStyle name="년_★ 0911 2차면접최종보고 2 2 2 5 3 2" xfId="28603" xr:uid="{00000000-0005-0000-0000-0000CD6F0000}"/>
    <cellStyle name="년_★ 0911 2차면접최종보고 2 2 2 5 3 3" xfId="28604" xr:uid="{00000000-0005-0000-0000-0000CE6F0000}"/>
    <cellStyle name="년_★ 0911 2차면접최종보고 2 2 2 5 3 4" xfId="28605" xr:uid="{00000000-0005-0000-0000-0000CF6F0000}"/>
    <cellStyle name="년_★ 0911 2차면접최종보고 2 2 2 5 3 5" xfId="28606" xr:uid="{00000000-0005-0000-0000-0000D06F0000}"/>
    <cellStyle name="년_★ 0911 2차면접최종보고 2 2 2 5 4" xfId="28607" xr:uid="{00000000-0005-0000-0000-0000D16F0000}"/>
    <cellStyle name="년_★ 0911 2차면접최종보고 2 2 2 5 4 2" xfId="28608" xr:uid="{00000000-0005-0000-0000-0000D26F0000}"/>
    <cellStyle name="년_★ 0911 2차면접최종보고 2 2 2 5 4 3" xfId="28609" xr:uid="{00000000-0005-0000-0000-0000D36F0000}"/>
    <cellStyle name="년_★ 0911 2차면접최종보고 2 2 2 5 4 4" xfId="28610" xr:uid="{00000000-0005-0000-0000-0000D46F0000}"/>
    <cellStyle name="년_★ 0911 2차면접최종보고 2 2 2 5 4 5" xfId="28611" xr:uid="{00000000-0005-0000-0000-0000D56F0000}"/>
    <cellStyle name="년_★ 0911 2차면접최종보고 2 2 2 5 5" xfId="28612" xr:uid="{00000000-0005-0000-0000-0000D66F0000}"/>
    <cellStyle name="년_★ 0911 2차면접최종보고 2 2 2 5 6" xfId="28613" xr:uid="{00000000-0005-0000-0000-0000D76F0000}"/>
    <cellStyle name="년_★ 0911 2차면접최종보고 2 2 2 5 7" xfId="28614" xr:uid="{00000000-0005-0000-0000-0000D86F0000}"/>
    <cellStyle name="년_★ 0911 2차면접최종보고 2 2 2 5 8" xfId="28615" xr:uid="{00000000-0005-0000-0000-0000D96F0000}"/>
    <cellStyle name="년_★ 0911 2차면접최종보고 2 2 2 6" xfId="28616" xr:uid="{00000000-0005-0000-0000-0000DA6F0000}"/>
    <cellStyle name="년_★ 0911 2차면접최종보고 2 2 2 6 2" xfId="28617" xr:uid="{00000000-0005-0000-0000-0000DB6F0000}"/>
    <cellStyle name="년_★ 0911 2차면접최종보고 2 2 2 6 2 2" xfId="28618" xr:uid="{00000000-0005-0000-0000-0000DC6F0000}"/>
    <cellStyle name="년_★ 0911 2차면접최종보고 2 2 2 6 2 3" xfId="28619" xr:uid="{00000000-0005-0000-0000-0000DD6F0000}"/>
    <cellStyle name="년_★ 0911 2차면접최종보고 2 2 2 6 2 4" xfId="28620" xr:uid="{00000000-0005-0000-0000-0000DE6F0000}"/>
    <cellStyle name="년_★ 0911 2차면접최종보고 2 2 2 6 2 5" xfId="28621" xr:uid="{00000000-0005-0000-0000-0000DF6F0000}"/>
    <cellStyle name="년_★ 0911 2차면접최종보고 2 2 2 6 3" xfId="28622" xr:uid="{00000000-0005-0000-0000-0000E06F0000}"/>
    <cellStyle name="년_★ 0911 2차면접최종보고 2 2 2 6 3 2" xfId="28623" xr:uid="{00000000-0005-0000-0000-0000E16F0000}"/>
    <cellStyle name="년_★ 0911 2차면접최종보고 2 2 2 6 3 3" xfId="28624" xr:uid="{00000000-0005-0000-0000-0000E26F0000}"/>
    <cellStyle name="년_★ 0911 2차면접최종보고 2 2 2 6 3 4" xfId="28625" xr:uid="{00000000-0005-0000-0000-0000E36F0000}"/>
    <cellStyle name="년_★ 0911 2차면접최종보고 2 2 2 6 3 5" xfId="28626" xr:uid="{00000000-0005-0000-0000-0000E46F0000}"/>
    <cellStyle name="년_★ 0911 2차면접최종보고 2 2 2 6 4" xfId="28627" xr:uid="{00000000-0005-0000-0000-0000E56F0000}"/>
    <cellStyle name="년_★ 0911 2차면접최종보고 2 2 2 6 4 2" xfId="28628" xr:uid="{00000000-0005-0000-0000-0000E66F0000}"/>
    <cellStyle name="년_★ 0911 2차면접최종보고 2 2 2 6 4 3" xfId="28629" xr:uid="{00000000-0005-0000-0000-0000E76F0000}"/>
    <cellStyle name="년_★ 0911 2차면접최종보고 2 2 2 6 4 4" xfId="28630" xr:uid="{00000000-0005-0000-0000-0000E86F0000}"/>
    <cellStyle name="년_★ 0911 2차면접최종보고 2 2 2 6 4 5" xfId="28631" xr:uid="{00000000-0005-0000-0000-0000E96F0000}"/>
    <cellStyle name="년_★ 0911 2차면접최종보고 2 2 2 6 5" xfId="28632" xr:uid="{00000000-0005-0000-0000-0000EA6F0000}"/>
    <cellStyle name="년_★ 0911 2차면접최종보고 2 2 2 6 6" xfId="28633" xr:uid="{00000000-0005-0000-0000-0000EB6F0000}"/>
    <cellStyle name="년_★ 0911 2차면접최종보고 2 2 2 6 7" xfId="28634" xr:uid="{00000000-0005-0000-0000-0000EC6F0000}"/>
    <cellStyle name="년_★ 0911 2차면접최종보고 2 2 2 6 8" xfId="28635" xr:uid="{00000000-0005-0000-0000-0000ED6F0000}"/>
    <cellStyle name="년_★ 0911 2차면접최종보고 2 2 2 7" xfId="28636" xr:uid="{00000000-0005-0000-0000-0000EE6F0000}"/>
    <cellStyle name="년_★ 0911 2차면접최종보고 2 2 2 7 2" xfId="28637" xr:uid="{00000000-0005-0000-0000-0000EF6F0000}"/>
    <cellStyle name="년_★ 0911 2차면접최종보고 2 2 2 7 3" xfId="28638" xr:uid="{00000000-0005-0000-0000-0000F06F0000}"/>
    <cellStyle name="년_★ 0911 2차면접최종보고 2 2 2 7 4" xfId="28639" xr:uid="{00000000-0005-0000-0000-0000F16F0000}"/>
    <cellStyle name="년_★ 0911 2차면접최종보고 2 2 2 7 5" xfId="28640" xr:uid="{00000000-0005-0000-0000-0000F26F0000}"/>
    <cellStyle name="년_★ 0911 2차면접최종보고 2 2 2 8" xfId="28641" xr:uid="{00000000-0005-0000-0000-0000F36F0000}"/>
    <cellStyle name="년_★ 0911 2차면접최종보고 2 2 2 8 2" xfId="28642" xr:uid="{00000000-0005-0000-0000-0000F46F0000}"/>
    <cellStyle name="년_★ 0911 2차면접최종보고 2 2 2 8 3" xfId="28643" xr:uid="{00000000-0005-0000-0000-0000F56F0000}"/>
    <cellStyle name="년_★ 0911 2차면접최종보고 2 2 2 8 4" xfId="28644" xr:uid="{00000000-0005-0000-0000-0000F66F0000}"/>
    <cellStyle name="년_★ 0911 2차면접최종보고 2 2 2 8 5" xfId="28645" xr:uid="{00000000-0005-0000-0000-0000F76F0000}"/>
    <cellStyle name="년_★ 0911 2차면접최종보고 2 2 2 9" xfId="28646" xr:uid="{00000000-0005-0000-0000-0000F86F0000}"/>
    <cellStyle name="년_★ 0911 2차면접최종보고 2 2 2 9 2" xfId="28647" xr:uid="{00000000-0005-0000-0000-0000F96F0000}"/>
    <cellStyle name="년_★ 0911 2차면접최종보고 2 2 2 9 3" xfId="28648" xr:uid="{00000000-0005-0000-0000-0000FA6F0000}"/>
    <cellStyle name="년_★ 0911 2차면접최종보고 2 2 2 9 4" xfId="28649" xr:uid="{00000000-0005-0000-0000-0000FB6F0000}"/>
    <cellStyle name="년_★ 0911 2차면접최종보고 2 2 2 9 5" xfId="28650" xr:uid="{00000000-0005-0000-0000-0000FC6F0000}"/>
    <cellStyle name="년_★ 0911 2차면접최종보고 2 2 3" xfId="28651" xr:uid="{00000000-0005-0000-0000-0000FD6F0000}"/>
    <cellStyle name="년_★ 0911 2차면접최종보고 2 2 3 10" xfId="28652" xr:uid="{00000000-0005-0000-0000-0000FE6F0000}"/>
    <cellStyle name="년_★ 0911 2차면접최종보고 2 2 3 11" xfId="28653" xr:uid="{00000000-0005-0000-0000-0000FF6F0000}"/>
    <cellStyle name="년_★ 0911 2차면접최종보고 2 2 3 2" xfId="28654" xr:uid="{00000000-0005-0000-0000-000000700000}"/>
    <cellStyle name="년_★ 0911 2차면접최종보고 2 2 3 2 2" xfId="28655" xr:uid="{00000000-0005-0000-0000-000001700000}"/>
    <cellStyle name="년_★ 0911 2차면접최종보고 2 2 3 2 2 2" xfId="28656" xr:uid="{00000000-0005-0000-0000-000002700000}"/>
    <cellStyle name="년_★ 0911 2차면접최종보고 2 2 3 2 2 3" xfId="28657" xr:uid="{00000000-0005-0000-0000-000003700000}"/>
    <cellStyle name="년_★ 0911 2차면접최종보고 2 2 3 2 2 4" xfId="28658" xr:uid="{00000000-0005-0000-0000-000004700000}"/>
    <cellStyle name="년_★ 0911 2차면접최종보고 2 2 3 2 2 5" xfId="28659" xr:uid="{00000000-0005-0000-0000-000005700000}"/>
    <cellStyle name="년_★ 0911 2차면접최종보고 2 2 3 2 3" xfId="28660" xr:uid="{00000000-0005-0000-0000-000006700000}"/>
    <cellStyle name="년_★ 0911 2차면접최종보고 2 2 3 2 3 2" xfId="28661" xr:uid="{00000000-0005-0000-0000-000007700000}"/>
    <cellStyle name="년_★ 0911 2차면접최종보고 2 2 3 2 3 3" xfId="28662" xr:uid="{00000000-0005-0000-0000-000008700000}"/>
    <cellStyle name="년_★ 0911 2차면접최종보고 2 2 3 2 3 4" xfId="28663" xr:uid="{00000000-0005-0000-0000-000009700000}"/>
    <cellStyle name="년_★ 0911 2차면접최종보고 2 2 3 2 3 5" xfId="28664" xr:uid="{00000000-0005-0000-0000-00000A700000}"/>
    <cellStyle name="년_★ 0911 2차면접최종보고 2 2 3 2 4" xfId="28665" xr:uid="{00000000-0005-0000-0000-00000B700000}"/>
    <cellStyle name="년_★ 0911 2차면접최종보고 2 2 3 2 4 2" xfId="28666" xr:uid="{00000000-0005-0000-0000-00000C700000}"/>
    <cellStyle name="년_★ 0911 2차면접최종보고 2 2 3 2 4 3" xfId="28667" xr:uid="{00000000-0005-0000-0000-00000D700000}"/>
    <cellStyle name="년_★ 0911 2차면접최종보고 2 2 3 2 4 4" xfId="28668" xr:uid="{00000000-0005-0000-0000-00000E700000}"/>
    <cellStyle name="년_★ 0911 2차면접최종보고 2 2 3 2 4 5" xfId="28669" xr:uid="{00000000-0005-0000-0000-00000F700000}"/>
    <cellStyle name="년_★ 0911 2차면접최종보고 2 2 3 2 5" xfId="28670" xr:uid="{00000000-0005-0000-0000-000010700000}"/>
    <cellStyle name="년_★ 0911 2차면접최종보고 2 2 3 2 6" xfId="28671" xr:uid="{00000000-0005-0000-0000-000011700000}"/>
    <cellStyle name="년_★ 0911 2차면접최종보고 2 2 3 2 7" xfId="28672" xr:uid="{00000000-0005-0000-0000-000012700000}"/>
    <cellStyle name="년_★ 0911 2차면접최종보고 2 2 3 2 8" xfId="28673" xr:uid="{00000000-0005-0000-0000-000013700000}"/>
    <cellStyle name="년_★ 0911 2차면접최종보고 2 2 3 3" xfId="28674" xr:uid="{00000000-0005-0000-0000-000014700000}"/>
    <cellStyle name="년_★ 0911 2차면접최종보고 2 2 3 3 2" xfId="28675" xr:uid="{00000000-0005-0000-0000-000015700000}"/>
    <cellStyle name="년_★ 0911 2차면접최종보고 2 2 3 3 2 2" xfId="28676" xr:uid="{00000000-0005-0000-0000-000016700000}"/>
    <cellStyle name="년_★ 0911 2차면접최종보고 2 2 3 3 2 3" xfId="28677" xr:uid="{00000000-0005-0000-0000-000017700000}"/>
    <cellStyle name="년_★ 0911 2차면접최종보고 2 2 3 3 2 4" xfId="28678" xr:uid="{00000000-0005-0000-0000-000018700000}"/>
    <cellStyle name="년_★ 0911 2차면접최종보고 2 2 3 3 2 5" xfId="28679" xr:uid="{00000000-0005-0000-0000-000019700000}"/>
    <cellStyle name="년_★ 0911 2차면접최종보고 2 2 3 3 3" xfId="28680" xr:uid="{00000000-0005-0000-0000-00001A700000}"/>
    <cellStyle name="년_★ 0911 2차면접최종보고 2 2 3 3 3 2" xfId="28681" xr:uid="{00000000-0005-0000-0000-00001B700000}"/>
    <cellStyle name="년_★ 0911 2차면접최종보고 2 2 3 3 3 3" xfId="28682" xr:uid="{00000000-0005-0000-0000-00001C700000}"/>
    <cellStyle name="년_★ 0911 2차면접최종보고 2 2 3 3 3 4" xfId="28683" xr:uid="{00000000-0005-0000-0000-00001D700000}"/>
    <cellStyle name="년_★ 0911 2차면접최종보고 2 2 3 3 3 5" xfId="28684" xr:uid="{00000000-0005-0000-0000-00001E700000}"/>
    <cellStyle name="년_★ 0911 2차면접최종보고 2 2 3 3 4" xfId="28685" xr:uid="{00000000-0005-0000-0000-00001F700000}"/>
    <cellStyle name="년_★ 0911 2차면접최종보고 2 2 3 3 4 2" xfId="28686" xr:uid="{00000000-0005-0000-0000-000020700000}"/>
    <cellStyle name="년_★ 0911 2차면접최종보고 2 2 3 3 4 3" xfId="28687" xr:uid="{00000000-0005-0000-0000-000021700000}"/>
    <cellStyle name="년_★ 0911 2차면접최종보고 2 2 3 3 4 4" xfId="28688" xr:uid="{00000000-0005-0000-0000-000022700000}"/>
    <cellStyle name="년_★ 0911 2차면접최종보고 2 2 3 3 4 5" xfId="28689" xr:uid="{00000000-0005-0000-0000-000023700000}"/>
    <cellStyle name="년_★ 0911 2차면접최종보고 2 2 3 3 5" xfId="28690" xr:uid="{00000000-0005-0000-0000-000024700000}"/>
    <cellStyle name="년_★ 0911 2차면접최종보고 2 2 3 3 6" xfId="28691" xr:uid="{00000000-0005-0000-0000-000025700000}"/>
    <cellStyle name="년_★ 0911 2차면접최종보고 2 2 3 3 7" xfId="28692" xr:uid="{00000000-0005-0000-0000-000026700000}"/>
    <cellStyle name="년_★ 0911 2차면접최종보고 2 2 3 3 8" xfId="28693" xr:uid="{00000000-0005-0000-0000-000027700000}"/>
    <cellStyle name="년_★ 0911 2차면접최종보고 2 2 3 4" xfId="28694" xr:uid="{00000000-0005-0000-0000-000028700000}"/>
    <cellStyle name="년_★ 0911 2차면접최종보고 2 2 3 4 2" xfId="28695" xr:uid="{00000000-0005-0000-0000-000029700000}"/>
    <cellStyle name="년_★ 0911 2차면접최종보고 2 2 3 4 2 2" xfId="28696" xr:uid="{00000000-0005-0000-0000-00002A700000}"/>
    <cellStyle name="년_★ 0911 2차면접최종보고 2 2 3 4 2 3" xfId="28697" xr:uid="{00000000-0005-0000-0000-00002B700000}"/>
    <cellStyle name="년_★ 0911 2차면접최종보고 2 2 3 4 2 4" xfId="28698" xr:uid="{00000000-0005-0000-0000-00002C700000}"/>
    <cellStyle name="년_★ 0911 2차면접최종보고 2 2 3 4 2 5" xfId="28699" xr:uid="{00000000-0005-0000-0000-00002D700000}"/>
    <cellStyle name="년_★ 0911 2차면접최종보고 2 2 3 4 3" xfId="28700" xr:uid="{00000000-0005-0000-0000-00002E700000}"/>
    <cellStyle name="년_★ 0911 2차면접최종보고 2 2 3 4 3 2" xfId="28701" xr:uid="{00000000-0005-0000-0000-00002F700000}"/>
    <cellStyle name="년_★ 0911 2차면접최종보고 2 2 3 4 3 3" xfId="28702" xr:uid="{00000000-0005-0000-0000-000030700000}"/>
    <cellStyle name="년_★ 0911 2차면접최종보고 2 2 3 4 3 4" xfId="28703" xr:uid="{00000000-0005-0000-0000-000031700000}"/>
    <cellStyle name="년_★ 0911 2차면접최종보고 2 2 3 4 3 5" xfId="28704" xr:uid="{00000000-0005-0000-0000-000032700000}"/>
    <cellStyle name="년_★ 0911 2차면접최종보고 2 2 3 4 4" xfId="28705" xr:uid="{00000000-0005-0000-0000-000033700000}"/>
    <cellStyle name="년_★ 0911 2차면접최종보고 2 2 3 4 4 2" xfId="28706" xr:uid="{00000000-0005-0000-0000-000034700000}"/>
    <cellStyle name="년_★ 0911 2차면접최종보고 2 2 3 4 4 3" xfId="28707" xr:uid="{00000000-0005-0000-0000-000035700000}"/>
    <cellStyle name="년_★ 0911 2차면접최종보고 2 2 3 4 4 4" xfId="28708" xr:uid="{00000000-0005-0000-0000-000036700000}"/>
    <cellStyle name="년_★ 0911 2차면접최종보고 2 2 3 4 4 5" xfId="28709" xr:uid="{00000000-0005-0000-0000-000037700000}"/>
    <cellStyle name="년_★ 0911 2차면접최종보고 2 2 3 4 5" xfId="28710" xr:uid="{00000000-0005-0000-0000-000038700000}"/>
    <cellStyle name="년_★ 0911 2차면접최종보고 2 2 3 4 6" xfId="28711" xr:uid="{00000000-0005-0000-0000-000039700000}"/>
    <cellStyle name="년_★ 0911 2차면접최종보고 2 2 3 4 7" xfId="28712" xr:uid="{00000000-0005-0000-0000-00003A700000}"/>
    <cellStyle name="년_★ 0911 2차면접최종보고 2 2 3 4 8" xfId="28713" xr:uid="{00000000-0005-0000-0000-00003B700000}"/>
    <cellStyle name="년_★ 0911 2차면접최종보고 2 2 3 5" xfId="28714" xr:uid="{00000000-0005-0000-0000-00003C700000}"/>
    <cellStyle name="년_★ 0911 2차면접최종보고 2 2 3 5 2" xfId="28715" xr:uid="{00000000-0005-0000-0000-00003D700000}"/>
    <cellStyle name="년_★ 0911 2차면접최종보고 2 2 3 5 3" xfId="28716" xr:uid="{00000000-0005-0000-0000-00003E700000}"/>
    <cellStyle name="년_★ 0911 2차면접최종보고 2 2 3 5 4" xfId="28717" xr:uid="{00000000-0005-0000-0000-00003F700000}"/>
    <cellStyle name="년_★ 0911 2차면접최종보고 2 2 3 5 5" xfId="28718" xr:uid="{00000000-0005-0000-0000-000040700000}"/>
    <cellStyle name="년_★ 0911 2차면접최종보고 2 2 3 6" xfId="28719" xr:uid="{00000000-0005-0000-0000-000041700000}"/>
    <cellStyle name="년_★ 0911 2차면접최종보고 2 2 3 6 2" xfId="28720" xr:uid="{00000000-0005-0000-0000-000042700000}"/>
    <cellStyle name="년_★ 0911 2차면접최종보고 2 2 3 6 3" xfId="28721" xr:uid="{00000000-0005-0000-0000-000043700000}"/>
    <cellStyle name="년_★ 0911 2차면접최종보고 2 2 3 6 4" xfId="28722" xr:uid="{00000000-0005-0000-0000-000044700000}"/>
    <cellStyle name="년_★ 0911 2차면접최종보고 2 2 3 6 5" xfId="28723" xr:uid="{00000000-0005-0000-0000-000045700000}"/>
    <cellStyle name="년_★ 0911 2차면접최종보고 2 2 3 7" xfId="28724" xr:uid="{00000000-0005-0000-0000-000046700000}"/>
    <cellStyle name="년_★ 0911 2차면접최종보고 2 2 3 7 2" xfId="28725" xr:uid="{00000000-0005-0000-0000-000047700000}"/>
    <cellStyle name="년_★ 0911 2차면접최종보고 2 2 3 7 3" xfId="28726" xr:uid="{00000000-0005-0000-0000-000048700000}"/>
    <cellStyle name="년_★ 0911 2차면접최종보고 2 2 3 7 4" xfId="28727" xr:uid="{00000000-0005-0000-0000-000049700000}"/>
    <cellStyle name="년_★ 0911 2차면접최종보고 2 2 3 7 5" xfId="28728" xr:uid="{00000000-0005-0000-0000-00004A700000}"/>
    <cellStyle name="년_★ 0911 2차면접최종보고 2 2 3 8" xfId="28729" xr:uid="{00000000-0005-0000-0000-00004B700000}"/>
    <cellStyle name="년_★ 0911 2차면접최종보고 2 2 3 9" xfId="28730" xr:uid="{00000000-0005-0000-0000-00004C700000}"/>
    <cellStyle name="년_★ 0911 2차면접최종보고 2 2 4" xfId="28731" xr:uid="{00000000-0005-0000-0000-00004D700000}"/>
    <cellStyle name="년_★ 0911 2차면접최종보고 2 2 4 10" xfId="28732" xr:uid="{00000000-0005-0000-0000-00004E700000}"/>
    <cellStyle name="년_★ 0911 2차면접최종보고 2 2 4 11" xfId="28733" xr:uid="{00000000-0005-0000-0000-00004F700000}"/>
    <cellStyle name="년_★ 0911 2차면접최종보고 2 2 4 2" xfId="28734" xr:uid="{00000000-0005-0000-0000-000050700000}"/>
    <cellStyle name="년_★ 0911 2차면접최종보고 2 2 4 2 2" xfId="28735" xr:uid="{00000000-0005-0000-0000-000051700000}"/>
    <cellStyle name="년_★ 0911 2차면접최종보고 2 2 4 2 2 2" xfId="28736" xr:uid="{00000000-0005-0000-0000-000052700000}"/>
    <cellStyle name="년_★ 0911 2차면접최종보고 2 2 4 2 2 3" xfId="28737" xr:uid="{00000000-0005-0000-0000-000053700000}"/>
    <cellStyle name="년_★ 0911 2차면접최종보고 2 2 4 2 2 4" xfId="28738" xr:uid="{00000000-0005-0000-0000-000054700000}"/>
    <cellStyle name="년_★ 0911 2차면접최종보고 2 2 4 2 2 5" xfId="28739" xr:uid="{00000000-0005-0000-0000-000055700000}"/>
    <cellStyle name="년_★ 0911 2차면접최종보고 2 2 4 2 3" xfId="28740" xr:uid="{00000000-0005-0000-0000-000056700000}"/>
    <cellStyle name="년_★ 0911 2차면접최종보고 2 2 4 2 3 2" xfId="28741" xr:uid="{00000000-0005-0000-0000-000057700000}"/>
    <cellStyle name="년_★ 0911 2차면접최종보고 2 2 4 2 3 3" xfId="28742" xr:uid="{00000000-0005-0000-0000-000058700000}"/>
    <cellStyle name="년_★ 0911 2차면접최종보고 2 2 4 2 3 4" xfId="28743" xr:uid="{00000000-0005-0000-0000-000059700000}"/>
    <cellStyle name="년_★ 0911 2차면접최종보고 2 2 4 2 3 5" xfId="28744" xr:uid="{00000000-0005-0000-0000-00005A700000}"/>
    <cellStyle name="년_★ 0911 2차면접최종보고 2 2 4 2 4" xfId="28745" xr:uid="{00000000-0005-0000-0000-00005B700000}"/>
    <cellStyle name="년_★ 0911 2차면접최종보고 2 2 4 2 4 2" xfId="28746" xr:uid="{00000000-0005-0000-0000-00005C700000}"/>
    <cellStyle name="년_★ 0911 2차면접최종보고 2 2 4 2 4 3" xfId="28747" xr:uid="{00000000-0005-0000-0000-00005D700000}"/>
    <cellStyle name="년_★ 0911 2차면접최종보고 2 2 4 2 4 4" xfId="28748" xr:uid="{00000000-0005-0000-0000-00005E700000}"/>
    <cellStyle name="년_★ 0911 2차면접최종보고 2 2 4 2 4 5" xfId="28749" xr:uid="{00000000-0005-0000-0000-00005F700000}"/>
    <cellStyle name="년_★ 0911 2차면접최종보고 2 2 4 2 5" xfId="28750" xr:uid="{00000000-0005-0000-0000-000060700000}"/>
    <cellStyle name="년_★ 0911 2차면접최종보고 2 2 4 2 6" xfId="28751" xr:uid="{00000000-0005-0000-0000-000061700000}"/>
    <cellStyle name="년_★ 0911 2차면접최종보고 2 2 4 2 7" xfId="28752" xr:uid="{00000000-0005-0000-0000-000062700000}"/>
    <cellStyle name="년_★ 0911 2차면접최종보고 2 2 4 2 8" xfId="28753" xr:uid="{00000000-0005-0000-0000-000063700000}"/>
    <cellStyle name="년_★ 0911 2차면접최종보고 2 2 4 3" xfId="28754" xr:uid="{00000000-0005-0000-0000-000064700000}"/>
    <cellStyle name="년_★ 0911 2차면접최종보고 2 2 4 3 2" xfId="28755" xr:uid="{00000000-0005-0000-0000-000065700000}"/>
    <cellStyle name="년_★ 0911 2차면접최종보고 2 2 4 3 2 2" xfId="28756" xr:uid="{00000000-0005-0000-0000-000066700000}"/>
    <cellStyle name="년_★ 0911 2차면접최종보고 2 2 4 3 2 3" xfId="28757" xr:uid="{00000000-0005-0000-0000-000067700000}"/>
    <cellStyle name="년_★ 0911 2차면접최종보고 2 2 4 3 2 4" xfId="28758" xr:uid="{00000000-0005-0000-0000-000068700000}"/>
    <cellStyle name="년_★ 0911 2차면접최종보고 2 2 4 3 2 5" xfId="28759" xr:uid="{00000000-0005-0000-0000-000069700000}"/>
    <cellStyle name="년_★ 0911 2차면접최종보고 2 2 4 3 3" xfId="28760" xr:uid="{00000000-0005-0000-0000-00006A700000}"/>
    <cellStyle name="년_★ 0911 2차면접최종보고 2 2 4 3 3 2" xfId="28761" xr:uid="{00000000-0005-0000-0000-00006B700000}"/>
    <cellStyle name="년_★ 0911 2차면접최종보고 2 2 4 3 3 3" xfId="28762" xr:uid="{00000000-0005-0000-0000-00006C700000}"/>
    <cellStyle name="년_★ 0911 2차면접최종보고 2 2 4 3 3 4" xfId="28763" xr:uid="{00000000-0005-0000-0000-00006D700000}"/>
    <cellStyle name="년_★ 0911 2차면접최종보고 2 2 4 3 3 5" xfId="28764" xr:uid="{00000000-0005-0000-0000-00006E700000}"/>
    <cellStyle name="년_★ 0911 2차면접최종보고 2 2 4 3 4" xfId="28765" xr:uid="{00000000-0005-0000-0000-00006F700000}"/>
    <cellStyle name="년_★ 0911 2차면접최종보고 2 2 4 3 4 2" xfId="28766" xr:uid="{00000000-0005-0000-0000-000070700000}"/>
    <cellStyle name="년_★ 0911 2차면접최종보고 2 2 4 3 4 3" xfId="28767" xr:uid="{00000000-0005-0000-0000-000071700000}"/>
    <cellStyle name="년_★ 0911 2차면접최종보고 2 2 4 3 4 4" xfId="28768" xr:uid="{00000000-0005-0000-0000-000072700000}"/>
    <cellStyle name="년_★ 0911 2차면접최종보고 2 2 4 3 4 5" xfId="28769" xr:uid="{00000000-0005-0000-0000-000073700000}"/>
    <cellStyle name="년_★ 0911 2차면접최종보고 2 2 4 3 5" xfId="28770" xr:uid="{00000000-0005-0000-0000-000074700000}"/>
    <cellStyle name="년_★ 0911 2차면접최종보고 2 2 4 3 6" xfId="28771" xr:uid="{00000000-0005-0000-0000-000075700000}"/>
    <cellStyle name="년_★ 0911 2차면접최종보고 2 2 4 3 7" xfId="28772" xr:uid="{00000000-0005-0000-0000-000076700000}"/>
    <cellStyle name="년_★ 0911 2차면접최종보고 2 2 4 3 8" xfId="28773" xr:uid="{00000000-0005-0000-0000-000077700000}"/>
    <cellStyle name="년_★ 0911 2차면접최종보고 2 2 4 4" xfId="28774" xr:uid="{00000000-0005-0000-0000-000078700000}"/>
    <cellStyle name="년_★ 0911 2차면접최종보고 2 2 4 4 2" xfId="28775" xr:uid="{00000000-0005-0000-0000-000079700000}"/>
    <cellStyle name="년_★ 0911 2차면접최종보고 2 2 4 4 2 2" xfId="28776" xr:uid="{00000000-0005-0000-0000-00007A700000}"/>
    <cellStyle name="년_★ 0911 2차면접최종보고 2 2 4 4 2 3" xfId="28777" xr:uid="{00000000-0005-0000-0000-00007B700000}"/>
    <cellStyle name="년_★ 0911 2차면접최종보고 2 2 4 4 2 4" xfId="28778" xr:uid="{00000000-0005-0000-0000-00007C700000}"/>
    <cellStyle name="년_★ 0911 2차면접최종보고 2 2 4 4 2 5" xfId="28779" xr:uid="{00000000-0005-0000-0000-00007D700000}"/>
    <cellStyle name="년_★ 0911 2차면접최종보고 2 2 4 4 3" xfId="28780" xr:uid="{00000000-0005-0000-0000-00007E700000}"/>
    <cellStyle name="년_★ 0911 2차면접최종보고 2 2 4 4 3 2" xfId="28781" xr:uid="{00000000-0005-0000-0000-00007F700000}"/>
    <cellStyle name="년_★ 0911 2차면접최종보고 2 2 4 4 3 3" xfId="28782" xr:uid="{00000000-0005-0000-0000-000080700000}"/>
    <cellStyle name="년_★ 0911 2차면접최종보고 2 2 4 4 3 4" xfId="28783" xr:uid="{00000000-0005-0000-0000-000081700000}"/>
    <cellStyle name="년_★ 0911 2차면접최종보고 2 2 4 4 3 5" xfId="28784" xr:uid="{00000000-0005-0000-0000-000082700000}"/>
    <cellStyle name="년_★ 0911 2차면접최종보고 2 2 4 4 4" xfId="28785" xr:uid="{00000000-0005-0000-0000-000083700000}"/>
    <cellStyle name="년_★ 0911 2차면접최종보고 2 2 4 4 4 2" xfId="28786" xr:uid="{00000000-0005-0000-0000-000084700000}"/>
    <cellStyle name="년_★ 0911 2차면접최종보고 2 2 4 4 4 3" xfId="28787" xr:uid="{00000000-0005-0000-0000-000085700000}"/>
    <cellStyle name="년_★ 0911 2차면접최종보고 2 2 4 4 4 4" xfId="28788" xr:uid="{00000000-0005-0000-0000-000086700000}"/>
    <cellStyle name="년_★ 0911 2차면접최종보고 2 2 4 4 4 5" xfId="28789" xr:uid="{00000000-0005-0000-0000-000087700000}"/>
    <cellStyle name="년_★ 0911 2차면접최종보고 2 2 4 4 5" xfId="28790" xr:uid="{00000000-0005-0000-0000-000088700000}"/>
    <cellStyle name="년_★ 0911 2차면접최종보고 2 2 4 4 6" xfId="28791" xr:uid="{00000000-0005-0000-0000-000089700000}"/>
    <cellStyle name="년_★ 0911 2차면접최종보고 2 2 4 4 7" xfId="28792" xr:uid="{00000000-0005-0000-0000-00008A700000}"/>
    <cellStyle name="년_★ 0911 2차면접최종보고 2 2 4 4 8" xfId="28793" xr:uid="{00000000-0005-0000-0000-00008B700000}"/>
    <cellStyle name="년_★ 0911 2차면접최종보고 2 2 4 5" xfId="28794" xr:uid="{00000000-0005-0000-0000-00008C700000}"/>
    <cellStyle name="년_★ 0911 2차면접최종보고 2 2 4 5 2" xfId="28795" xr:uid="{00000000-0005-0000-0000-00008D700000}"/>
    <cellStyle name="년_★ 0911 2차면접최종보고 2 2 4 5 3" xfId="28796" xr:uid="{00000000-0005-0000-0000-00008E700000}"/>
    <cellStyle name="년_★ 0911 2차면접최종보고 2 2 4 5 4" xfId="28797" xr:uid="{00000000-0005-0000-0000-00008F700000}"/>
    <cellStyle name="년_★ 0911 2차면접최종보고 2 2 4 5 5" xfId="28798" xr:uid="{00000000-0005-0000-0000-000090700000}"/>
    <cellStyle name="년_★ 0911 2차면접최종보고 2 2 4 6" xfId="28799" xr:uid="{00000000-0005-0000-0000-000091700000}"/>
    <cellStyle name="년_★ 0911 2차면접최종보고 2 2 4 6 2" xfId="28800" xr:uid="{00000000-0005-0000-0000-000092700000}"/>
    <cellStyle name="년_★ 0911 2차면접최종보고 2 2 4 6 3" xfId="28801" xr:uid="{00000000-0005-0000-0000-000093700000}"/>
    <cellStyle name="년_★ 0911 2차면접최종보고 2 2 4 6 4" xfId="28802" xr:uid="{00000000-0005-0000-0000-000094700000}"/>
    <cellStyle name="년_★ 0911 2차면접최종보고 2 2 4 6 5" xfId="28803" xr:uid="{00000000-0005-0000-0000-000095700000}"/>
    <cellStyle name="년_★ 0911 2차면접최종보고 2 2 4 7" xfId="28804" xr:uid="{00000000-0005-0000-0000-000096700000}"/>
    <cellStyle name="년_★ 0911 2차면접최종보고 2 2 4 7 2" xfId="28805" xr:uid="{00000000-0005-0000-0000-000097700000}"/>
    <cellStyle name="년_★ 0911 2차면접최종보고 2 2 4 7 3" xfId="28806" xr:uid="{00000000-0005-0000-0000-000098700000}"/>
    <cellStyle name="년_★ 0911 2차면접최종보고 2 2 4 7 4" xfId="28807" xr:uid="{00000000-0005-0000-0000-000099700000}"/>
    <cellStyle name="년_★ 0911 2차면접최종보고 2 2 4 7 5" xfId="28808" xr:uid="{00000000-0005-0000-0000-00009A700000}"/>
    <cellStyle name="년_★ 0911 2차면접최종보고 2 2 4 8" xfId="28809" xr:uid="{00000000-0005-0000-0000-00009B700000}"/>
    <cellStyle name="년_★ 0911 2차면접최종보고 2 2 4 9" xfId="28810" xr:uid="{00000000-0005-0000-0000-00009C700000}"/>
    <cellStyle name="년_★ 0911 2차면접최종보고 2 2 5" xfId="28811" xr:uid="{00000000-0005-0000-0000-00009D700000}"/>
    <cellStyle name="년_★ 0911 2차면접최종보고 2 2 5 10" xfId="28812" xr:uid="{00000000-0005-0000-0000-00009E700000}"/>
    <cellStyle name="년_★ 0911 2차면접최종보고 2 2 5 11" xfId="28813" xr:uid="{00000000-0005-0000-0000-00009F700000}"/>
    <cellStyle name="년_★ 0911 2차면접최종보고 2 2 5 2" xfId="28814" xr:uid="{00000000-0005-0000-0000-0000A0700000}"/>
    <cellStyle name="년_★ 0911 2차면접최종보고 2 2 5 2 2" xfId="28815" xr:uid="{00000000-0005-0000-0000-0000A1700000}"/>
    <cellStyle name="년_★ 0911 2차면접최종보고 2 2 5 2 2 2" xfId="28816" xr:uid="{00000000-0005-0000-0000-0000A2700000}"/>
    <cellStyle name="년_★ 0911 2차면접최종보고 2 2 5 2 2 3" xfId="28817" xr:uid="{00000000-0005-0000-0000-0000A3700000}"/>
    <cellStyle name="년_★ 0911 2차면접최종보고 2 2 5 2 2 4" xfId="28818" xr:uid="{00000000-0005-0000-0000-0000A4700000}"/>
    <cellStyle name="년_★ 0911 2차면접최종보고 2 2 5 2 2 5" xfId="28819" xr:uid="{00000000-0005-0000-0000-0000A5700000}"/>
    <cellStyle name="년_★ 0911 2차면접최종보고 2 2 5 2 3" xfId="28820" xr:uid="{00000000-0005-0000-0000-0000A6700000}"/>
    <cellStyle name="년_★ 0911 2차면접최종보고 2 2 5 2 3 2" xfId="28821" xr:uid="{00000000-0005-0000-0000-0000A7700000}"/>
    <cellStyle name="년_★ 0911 2차면접최종보고 2 2 5 2 3 3" xfId="28822" xr:uid="{00000000-0005-0000-0000-0000A8700000}"/>
    <cellStyle name="년_★ 0911 2차면접최종보고 2 2 5 2 3 4" xfId="28823" xr:uid="{00000000-0005-0000-0000-0000A9700000}"/>
    <cellStyle name="년_★ 0911 2차면접최종보고 2 2 5 2 3 5" xfId="28824" xr:uid="{00000000-0005-0000-0000-0000AA700000}"/>
    <cellStyle name="년_★ 0911 2차면접최종보고 2 2 5 2 4" xfId="28825" xr:uid="{00000000-0005-0000-0000-0000AB700000}"/>
    <cellStyle name="년_★ 0911 2차면접최종보고 2 2 5 2 4 2" xfId="28826" xr:uid="{00000000-0005-0000-0000-0000AC700000}"/>
    <cellStyle name="년_★ 0911 2차면접최종보고 2 2 5 2 4 3" xfId="28827" xr:uid="{00000000-0005-0000-0000-0000AD700000}"/>
    <cellStyle name="년_★ 0911 2차면접최종보고 2 2 5 2 4 4" xfId="28828" xr:uid="{00000000-0005-0000-0000-0000AE700000}"/>
    <cellStyle name="년_★ 0911 2차면접최종보고 2 2 5 2 4 5" xfId="28829" xr:uid="{00000000-0005-0000-0000-0000AF700000}"/>
    <cellStyle name="년_★ 0911 2차면접최종보고 2 2 5 2 5" xfId="28830" xr:uid="{00000000-0005-0000-0000-0000B0700000}"/>
    <cellStyle name="년_★ 0911 2차면접최종보고 2 2 5 2 6" xfId="28831" xr:uid="{00000000-0005-0000-0000-0000B1700000}"/>
    <cellStyle name="년_★ 0911 2차면접최종보고 2 2 5 2 7" xfId="28832" xr:uid="{00000000-0005-0000-0000-0000B2700000}"/>
    <cellStyle name="년_★ 0911 2차면접최종보고 2 2 5 2 8" xfId="28833" xr:uid="{00000000-0005-0000-0000-0000B3700000}"/>
    <cellStyle name="년_★ 0911 2차면접최종보고 2 2 5 3" xfId="28834" xr:uid="{00000000-0005-0000-0000-0000B4700000}"/>
    <cellStyle name="년_★ 0911 2차면접최종보고 2 2 5 3 2" xfId="28835" xr:uid="{00000000-0005-0000-0000-0000B5700000}"/>
    <cellStyle name="년_★ 0911 2차면접최종보고 2 2 5 3 2 2" xfId="28836" xr:uid="{00000000-0005-0000-0000-0000B6700000}"/>
    <cellStyle name="년_★ 0911 2차면접최종보고 2 2 5 3 2 3" xfId="28837" xr:uid="{00000000-0005-0000-0000-0000B7700000}"/>
    <cellStyle name="년_★ 0911 2차면접최종보고 2 2 5 3 2 4" xfId="28838" xr:uid="{00000000-0005-0000-0000-0000B8700000}"/>
    <cellStyle name="년_★ 0911 2차면접최종보고 2 2 5 3 2 5" xfId="28839" xr:uid="{00000000-0005-0000-0000-0000B9700000}"/>
    <cellStyle name="년_★ 0911 2차면접최종보고 2 2 5 3 3" xfId="28840" xr:uid="{00000000-0005-0000-0000-0000BA700000}"/>
    <cellStyle name="년_★ 0911 2차면접최종보고 2 2 5 3 3 2" xfId="28841" xr:uid="{00000000-0005-0000-0000-0000BB700000}"/>
    <cellStyle name="년_★ 0911 2차면접최종보고 2 2 5 3 3 3" xfId="28842" xr:uid="{00000000-0005-0000-0000-0000BC700000}"/>
    <cellStyle name="년_★ 0911 2차면접최종보고 2 2 5 3 3 4" xfId="28843" xr:uid="{00000000-0005-0000-0000-0000BD700000}"/>
    <cellStyle name="년_★ 0911 2차면접최종보고 2 2 5 3 3 5" xfId="28844" xr:uid="{00000000-0005-0000-0000-0000BE700000}"/>
    <cellStyle name="년_★ 0911 2차면접최종보고 2 2 5 3 4" xfId="28845" xr:uid="{00000000-0005-0000-0000-0000BF700000}"/>
    <cellStyle name="년_★ 0911 2차면접최종보고 2 2 5 3 4 2" xfId="28846" xr:uid="{00000000-0005-0000-0000-0000C0700000}"/>
    <cellStyle name="년_★ 0911 2차면접최종보고 2 2 5 3 4 3" xfId="28847" xr:uid="{00000000-0005-0000-0000-0000C1700000}"/>
    <cellStyle name="년_★ 0911 2차면접최종보고 2 2 5 3 4 4" xfId="28848" xr:uid="{00000000-0005-0000-0000-0000C2700000}"/>
    <cellStyle name="년_★ 0911 2차면접최종보고 2 2 5 3 4 5" xfId="28849" xr:uid="{00000000-0005-0000-0000-0000C3700000}"/>
    <cellStyle name="년_★ 0911 2차면접최종보고 2 2 5 3 5" xfId="28850" xr:uid="{00000000-0005-0000-0000-0000C4700000}"/>
    <cellStyle name="년_★ 0911 2차면접최종보고 2 2 5 3 6" xfId="28851" xr:uid="{00000000-0005-0000-0000-0000C5700000}"/>
    <cellStyle name="년_★ 0911 2차면접최종보고 2 2 5 3 7" xfId="28852" xr:uid="{00000000-0005-0000-0000-0000C6700000}"/>
    <cellStyle name="년_★ 0911 2차면접최종보고 2 2 5 3 8" xfId="28853" xr:uid="{00000000-0005-0000-0000-0000C7700000}"/>
    <cellStyle name="년_★ 0911 2차면접최종보고 2 2 5 4" xfId="28854" xr:uid="{00000000-0005-0000-0000-0000C8700000}"/>
    <cellStyle name="년_★ 0911 2차면접최종보고 2 2 5 4 2" xfId="28855" xr:uid="{00000000-0005-0000-0000-0000C9700000}"/>
    <cellStyle name="년_★ 0911 2차면접최종보고 2 2 5 4 2 2" xfId="28856" xr:uid="{00000000-0005-0000-0000-0000CA700000}"/>
    <cellStyle name="년_★ 0911 2차면접최종보고 2 2 5 4 2 3" xfId="28857" xr:uid="{00000000-0005-0000-0000-0000CB700000}"/>
    <cellStyle name="년_★ 0911 2차면접최종보고 2 2 5 4 2 4" xfId="28858" xr:uid="{00000000-0005-0000-0000-0000CC700000}"/>
    <cellStyle name="년_★ 0911 2차면접최종보고 2 2 5 4 2 5" xfId="28859" xr:uid="{00000000-0005-0000-0000-0000CD700000}"/>
    <cellStyle name="년_★ 0911 2차면접최종보고 2 2 5 4 3" xfId="28860" xr:uid="{00000000-0005-0000-0000-0000CE700000}"/>
    <cellStyle name="년_★ 0911 2차면접최종보고 2 2 5 4 3 2" xfId="28861" xr:uid="{00000000-0005-0000-0000-0000CF700000}"/>
    <cellStyle name="년_★ 0911 2차면접최종보고 2 2 5 4 3 3" xfId="28862" xr:uid="{00000000-0005-0000-0000-0000D0700000}"/>
    <cellStyle name="년_★ 0911 2차면접최종보고 2 2 5 4 3 4" xfId="28863" xr:uid="{00000000-0005-0000-0000-0000D1700000}"/>
    <cellStyle name="년_★ 0911 2차면접최종보고 2 2 5 4 3 5" xfId="28864" xr:uid="{00000000-0005-0000-0000-0000D2700000}"/>
    <cellStyle name="년_★ 0911 2차면접최종보고 2 2 5 4 4" xfId="28865" xr:uid="{00000000-0005-0000-0000-0000D3700000}"/>
    <cellStyle name="년_★ 0911 2차면접최종보고 2 2 5 4 4 2" xfId="28866" xr:uid="{00000000-0005-0000-0000-0000D4700000}"/>
    <cellStyle name="년_★ 0911 2차면접최종보고 2 2 5 4 4 3" xfId="28867" xr:uid="{00000000-0005-0000-0000-0000D5700000}"/>
    <cellStyle name="년_★ 0911 2차면접최종보고 2 2 5 4 4 4" xfId="28868" xr:uid="{00000000-0005-0000-0000-0000D6700000}"/>
    <cellStyle name="년_★ 0911 2차면접최종보고 2 2 5 4 4 5" xfId="28869" xr:uid="{00000000-0005-0000-0000-0000D7700000}"/>
    <cellStyle name="년_★ 0911 2차면접최종보고 2 2 5 4 5" xfId="28870" xr:uid="{00000000-0005-0000-0000-0000D8700000}"/>
    <cellStyle name="년_★ 0911 2차면접최종보고 2 2 5 4 6" xfId="28871" xr:uid="{00000000-0005-0000-0000-0000D9700000}"/>
    <cellStyle name="년_★ 0911 2차면접최종보고 2 2 5 4 7" xfId="28872" xr:uid="{00000000-0005-0000-0000-0000DA700000}"/>
    <cellStyle name="년_★ 0911 2차면접최종보고 2 2 5 4 8" xfId="28873" xr:uid="{00000000-0005-0000-0000-0000DB700000}"/>
    <cellStyle name="년_★ 0911 2차면접최종보고 2 2 5 5" xfId="28874" xr:uid="{00000000-0005-0000-0000-0000DC700000}"/>
    <cellStyle name="년_★ 0911 2차면접최종보고 2 2 5 5 2" xfId="28875" xr:uid="{00000000-0005-0000-0000-0000DD700000}"/>
    <cellStyle name="년_★ 0911 2차면접최종보고 2 2 5 5 3" xfId="28876" xr:uid="{00000000-0005-0000-0000-0000DE700000}"/>
    <cellStyle name="년_★ 0911 2차면접최종보고 2 2 5 5 4" xfId="28877" xr:uid="{00000000-0005-0000-0000-0000DF700000}"/>
    <cellStyle name="년_★ 0911 2차면접최종보고 2 2 5 5 5" xfId="28878" xr:uid="{00000000-0005-0000-0000-0000E0700000}"/>
    <cellStyle name="년_★ 0911 2차면접최종보고 2 2 5 6" xfId="28879" xr:uid="{00000000-0005-0000-0000-0000E1700000}"/>
    <cellStyle name="년_★ 0911 2차면접최종보고 2 2 5 6 2" xfId="28880" xr:uid="{00000000-0005-0000-0000-0000E2700000}"/>
    <cellStyle name="년_★ 0911 2차면접최종보고 2 2 5 6 3" xfId="28881" xr:uid="{00000000-0005-0000-0000-0000E3700000}"/>
    <cellStyle name="년_★ 0911 2차면접최종보고 2 2 5 6 4" xfId="28882" xr:uid="{00000000-0005-0000-0000-0000E4700000}"/>
    <cellStyle name="년_★ 0911 2차면접최종보고 2 2 5 6 5" xfId="28883" xr:uid="{00000000-0005-0000-0000-0000E5700000}"/>
    <cellStyle name="년_★ 0911 2차면접최종보고 2 2 5 7" xfId="28884" xr:uid="{00000000-0005-0000-0000-0000E6700000}"/>
    <cellStyle name="년_★ 0911 2차면접최종보고 2 2 5 7 2" xfId="28885" xr:uid="{00000000-0005-0000-0000-0000E7700000}"/>
    <cellStyle name="년_★ 0911 2차면접최종보고 2 2 5 7 3" xfId="28886" xr:uid="{00000000-0005-0000-0000-0000E8700000}"/>
    <cellStyle name="년_★ 0911 2차면접최종보고 2 2 5 7 4" xfId="28887" xr:uid="{00000000-0005-0000-0000-0000E9700000}"/>
    <cellStyle name="년_★ 0911 2차면접최종보고 2 2 5 7 5" xfId="28888" xr:uid="{00000000-0005-0000-0000-0000EA700000}"/>
    <cellStyle name="년_★ 0911 2차면접최종보고 2 2 5 8" xfId="28889" xr:uid="{00000000-0005-0000-0000-0000EB700000}"/>
    <cellStyle name="년_★ 0911 2차면접최종보고 2 2 5 9" xfId="28890" xr:uid="{00000000-0005-0000-0000-0000EC700000}"/>
    <cellStyle name="년_★ 0911 2차면접최종보고 2 2 6" xfId="28891" xr:uid="{00000000-0005-0000-0000-0000ED700000}"/>
    <cellStyle name="년_★ 0911 2차면접최종보고 2 2 6 2" xfId="28892" xr:uid="{00000000-0005-0000-0000-0000EE700000}"/>
    <cellStyle name="년_★ 0911 2차면접최종보고 2 2 6 2 2" xfId="28893" xr:uid="{00000000-0005-0000-0000-0000EF700000}"/>
    <cellStyle name="년_★ 0911 2차면접최종보고 2 2 6 2 3" xfId="28894" xr:uid="{00000000-0005-0000-0000-0000F0700000}"/>
    <cellStyle name="년_★ 0911 2차면접최종보고 2 2 6 2 4" xfId="28895" xr:uid="{00000000-0005-0000-0000-0000F1700000}"/>
    <cellStyle name="년_★ 0911 2차면접최종보고 2 2 6 2 5" xfId="28896" xr:uid="{00000000-0005-0000-0000-0000F2700000}"/>
    <cellStyle name="년_★ 0911 2차면접최종보고 2 2 6 3" xfId="28897" xr:uid="{00000000-0005-0000-0000-0000F3700000}"/>
    <cellStyle name="년_★ 0911 2차면접최종보고 2 2 6 3 2" xfId="28898" xr:uid="{00000000-0005-0000-0000-0000F4700000}"/>
    <cellStyle name="년_★ 0911 2차면접최종보고 2 2 6 3 3" xfId="28899" xr:uid="{00000000-0005-0000-0000-0000F5700000}"/>
    <cellStyle name="년_★ 0911 2차면접최종보고 2 2 6 3 4" xfId="28900" xr:uid="{00000000-0005-0000-0000-0000F6700000}"/>
    <cellStyle name="년_★ 0911 2차면접최종보고 2 2 6 3 5" xfId="28901" xr:uid="{00000000-0005-0000-0000-0000F7700000}"/>
    <cellStyle name="년_★ 0911 2차면접최종보고 2 2 6 4" xfId="28902" xr:uid="{00000000-0005-0000-0000-0000F8700000}"/>
    <cellStyle name="년_★ 0911 2차면접최종보고 2 2 6 4 2" xfId="28903" xr:uid="{00000000-0005-0000-0000-0000F9700000}"/>
    <cellStyle name="년_★ 0911 2차면접최종보고 2 2 6 4 3" xfId="28904" xr:uid="{00000000-0005-0000-0000-0000FA700000}"/>
    <cellStyle name="년_★ 0911 2차면접최종보고 2 2 6 4 4" xfId="28905" xr:uid="{00000000-0005-0000-0000-0000FB700000}"/>
    <cellStyle name="년_★ 0911 2차면접최종보고 2 2 6 4 5" xfId="28906" xr:uid="{00000000-0005-0000-0000-0000FC700000}"/>
    <cellStyle name="년_★ 0911 2차면접최종보고 2 2 6 5" xfId="28907" xr:uid="{00000000-0005-0000-0000-0000FD700000}"/>
    <cellStyle name="년_★ 0911 2차면접최종보고 2 2 6 6" xfId="28908" xr:uid="{00000000-0005-0000-0000-0000FE700000}"/>
    <cellStyle name="년_★ 0911 2차면접최종보고 2 2 6 7" xfId="28909" xr:uid="{00000000-0005-0000-0000-0000FF700000}"/>
    <cellStyle name="년_★ 0911 2차면접최종보고 2 2 6 8" xfId="28910" xr:uid="{00000000-0005-0000-0000-000000710000}"/>
    <cellStyle name="년_★ 0911 2차면접최종보고 2 2 7" xfId="28911" xr:uid="{00000000-0005-0000-0000-000001710000}"/>
    <cellStyle name="년_★ 0911 2차면접최종보고 2 2 7 2" xfId="28912" xr:uid="{00000000-0005-0000-0000-000002710000}"/>
    <cellStyle name="년_★ 0911 2차면접최종보고 2 2 7 2 2" xfId="28913" xr:uid="{00000000-0005-0000-0000-000003710000}"/>
    <cellStyle name="년_★ 0911 2차면접최종보고 2 2 7 2 3" xfId="28914" xr:uid="{00000000-0005-0000-0000-000004710000}"/>
    <cellStyle name="년_★ 0911 2차면접최종보고 2 2 7 2 4" xfId="28915" xr:uid="{00000000-0005-0000-0000-000005710000}"/>
    <cellStyle name="년_★ 0911 2차면접최종보고 2 2 7 2 5" xfId="28916" xr:uid="{00000000-0005-0000-0000-000006710000}"/>
    <cellStyle name="년_★ 0911 2차면접최종보고 2 2 7 3" xfId="28917" xr:uid="{00000000-0005-0000-0000-000007710000}"/>
    <cellStyle name="년_★ 0911 2차면접최종보고 2 2 7 3 2" xfId="28918" xr:uid="{00000000-0005-0000-0000-000008710000}"/>
    <cellStyle name="년_★ 0911 2차면접최종보고 2 2 7 3 3" xfId="28919" xr:uid="{00000000-0005-0000-0000-000009710000}"/>
    <cellStyle name="년_★ 0911 2차면접최종보고 2 2 7 3 4" xfId="28920" xr:uid="{00000000-0005-0000-0000-00000A710000}"/>
    <cellStyle name="년_★ 0911 2차면접최종보고 2 2 7 3 5" xfId="28921" xr:uid="{00000000-0005-0000-0000-00000B710000}"/>
    <cellStyle name="년_★ 0911 2차면접최종보고 2 2 7 4" xfId="28922" xr:uid="{00000000-0005-0000-0000-00000C710000}"/>
    <cellStyle name="년_★ 0911 2차면접최종보고 2 2 7 4 2" xfId="28923" xr:uid="{00000000-0005-0000-0000-00000D710000}"/>
    <cellStyle name="년_★ 0911 2차면접최종보고 2 2 7 4 3" xfId="28924" xr:uid="{00000000-0005-0000-0000-00000E710000}"/>
    <cellStyle name="년_★ 0911 2차면접최종보고 2 2 7 4 4" xfId="28925" xr:uid="{00000000-0005-0000-0000-00000F710000}"/>
    <cellStyle name="년_★ 0911 2차면접최종보고 2 2 7 4 5" xfId="28926" xr:uid="{00000000-0005-0000-0000-000010710000}"/>
    <cellStyle name="년_★ 0911 2차면접최종보고 2 2 7 5" xfId="28927" xr:uid="{00000000-0005-0000-0000-000011710000}"/>
    <cellStyle name="년_★ 0911 2차면접최종보고 2 2 7 6" xfId="28928" xr:uid="{00000000-0005-0000-0000-000012710000}"/>
    <cellStyle name="년_★ 0911 2차면접최종보고 2 2 7 7" xfId="28929" xr:uid="{00000000-0005-0000-0000-000013710000}"/>
    <cellStyle name="년_★ 0911 2차면접최종보고 2 2 7 8" xfId="28930" xr:uid="{00000000-0005-0000-0000-000014710000}"/>
    <cellStyle name="년_★ 0911 2차면접최종보고 2 2 8" xfId="28931" xr:uid="{00000000-0005-0000-0000-000015710000}"/>
    <cellStyle name="년_★ 0911 2차면접최종보고 2 2 8 2" xfId="28932" xr:uid="{00000000-0005-0000-0000-000016710000}"/>
    <cellStyle name="년_★ 0911 2차면접최종보고 2 2 8 3" xfId="28933" xr:uid="{00000000-0005-0000-0000-000017710000}"/>
    <cellStyle name="년_★ 0911 2차면접최종보고 2 2 8 4" xfId="28934" xr:uid="{00000000-0005-0000-0000-000018710000}"/>
    <cellStyle name="년_★ 0911 2차면접최종보고 2 2 8 5" xfId="28935" xr:uid="{00000000-0005-0000-0000-000019710000}"/>
    <cellStyle name="년_★ 0911 2차면접최종보고 2 2 9" xfId="28936" xr:uid="{00000000-0005-0000-0000-00001A710000}"/>
    <cellStyle name="년_★ 0911 2차면접최종보고 2 3" xfId="28937" xr:uid="{00000000-0005-0000-0000-00001B710000}"/>
    <cellStyle name="년_★ 0911 2차면접최종보고 2 3 10" xfId="28938" xr:uid="{00000000-0005-0000-0000-00001C710000}"/>
    <cellStyle name="년_★ 0911 2차면접최종보고 2 3 11" xfId="28939" xr:uid="{00000000-0005-0000-0000-00001D710000}"/>
    <cellStyle name="년_★ 0911 2차면접최종보고 2 3 12" xfId="28940" xr:uid="{00000000-0005-0000-0000-00001E710000}"/>
    <cellStyle name="년_★ 0911 2차면접최종보고 2 3 13" xfId="28941" xr:uid="{00000000-0005-0000-0000-00001F710000}"/>
    <cellStyle name="년_★ 0911 2차면접최종보고 2 3 2" xfId="28942" xr:uid="{00000000-0005-0000-0000-000020710000}"/>
    <cellStyle name="년_★ 0911 2차면접최종보고 2 3 2 10" xfId="28943" xr:uid="{00000000-0005-0000-0000-000021710000}"/>
    <cellStyle name="년_★ 0911 2차면접최종보고 2 3 2 11" xfId="28944" xr:uid="{00000000-0005-0000-0000-000022710000}"/>
    <cellStyle name="년_★ 0911 2차면접최종보고 2 3 2 2" xfId="28945" xr:uid="{00000000-0005-0000-0000-000023710000}"/>
    <cellStyle name="년_★ 0911 2차면접최종보고 2 3 2 2 2" xfId="28946" xr:uid="{00000000-0005-0000-0000-000024710000}"/>
    <cellStyle name="년_★ 0911 2차면접최종보고 2 3 2 2 2 2" xfId="28947" xr:uid="{00000000-0005-0000-0000-000025710000}"/>
    <cellStyle name="년_★ 0911 2차면접최종보고 2 3 2 2 2 3" xfId="28948" xr:uid="{00000000-0005-0000-0000-000026710000}"/>
    <cellStyle name="년_★ 0911 2차면접최종보고 2 3 2 2 2 4" xfId="28949" xr:uid="{00000000-0005-0000-0000-000027710000}"/>
    <cellStyle name="년_★ 0911 2차면접최종보고 2 3 2 2 2 5" xfId="28950" xr:uid="{00000000-0005-0000-0000-000028710000}"/>
    <cellStyle name="년_★ 0911 2차면접최종보고 2 3 2 2 3" xfId="28951" xr:uid="{00000000-0005-0000-0000-000029710000}"/>
    <cellStyle name="년_★ 0911 2차면접최종보고 2 3 2 2 3 2" xfId="28952" xr:uid="{00000000-0005-0000-0000-00002A710000}"/>
    <cellStyle name="년_★ 0911 2차면접최종보고 2 3 2 2 3 3" xfId="28953" xr:uid="{00000000-0005-0000-0000-00002B710000}"/>
    <cellStyle name="년_★ 0911 2차면접최종보고 2 3 2 2 3 4" xfId="28954" xr:uid="{00000000-0005-0000-0000-00002C710000}"/>
    <cellStyle name="년_★ 0911 2차면접최종보고 2 3 2 2 3 5" xfId="28955" xr:uid="{00000000-0005-0000-0000-00002D710000}"/>
    <cellStyle name="년_★ 0911 2차면접최종보고 2 3 2 2 4" xfId="28956" xr:uid="{00000000-0005-0000-0000-00002E710000}"/>
    <cellStyle name="년_★ 0911 2차면접최종보고 2 3 2 2 4 2" xfId="28957" xr:uid="{00000000-0005-0000-0000-00002F710000}"/>
    <cellStyle name="년_★ 0911 2차면접최종보고 2 3 2 2 4 3" xfId="28958" xr:uid="{00000000-0005-0000-0000-000030710000}"/>
    <cellStyle name="년_★ 0911 2차면접최종보고 2 3 2 2 4 4" xfId="28959" xr:uid="{00000000-0005-0000-0000-000031710000}"/>
    <cellStyle name="년_★ 0911 2차면접최종보고 2 3 2 2 4 5" xfId="28960" xr:uid="{00000000-0005-0000-0000-000032710000}"/>
    <cellStyle name="년_★ 0911 2차면접최종보고 2 3 2 2 5" xfId="28961" xr:uid="{00000000-0005-0000-0000-000033710000}"/>
    <cellStyle name="년_★ 0911 2차면접최종보고 2 3 2 2 6" xfId="28962" xr:uid="{00000000-0005-0000-0000-000034710000}"/>
    <cellStyle name="년_★ 0911 2차면접최종보고 2 3 2 2 7" xfId="28963" xr:uid="{00000000-0005-0000-0000-000035710000}"/>
    <cellStyle name="년_★ 0911 2차면접최종보고 2 3 2 2 8" xfId="28964" xr:uid="{00000000-0005-0000-0000-000036710000}"/>
    <cellStyle name="년_★ 0911 2차면접최종보고 2 3 2 3" xfId="28965" xr:uid="{00000000-0005-0000-0000-000037710000}"/>
    <cellStyle name="년_★ 0911 2차면접최종보고 2 3 2 3 2" xfId="28966" xr:uid="{00000000-0005-0000-0000-000038710000}"/>
    <cellStyle name="년_★ 0911 2차면접최종보고 2 3 2 3 2 2" xfId="28967" xr:uid="{00000000-0005-0000-0000-000039710000}"/>
    <cellStyle name="년_★ 0911 2차면접최종보고 2 3 2 3 2 3" xfId="28968" xr:uid="{00000000-0005-0000-0000-00003A710000}"/>
    <cellStyle name="년_★ 0911 2차면접최종보고 2 3 2 3 2 4" xfId="28969" xr:uid="{00000000-0005-0000-0000-00003B710000}"/>
    <cellStyle name="년_★ 0911 2차면접최종보고 2 3 2 3 2 5" xfId="28970" xr:uid="{00000000-0005-0000-0000-00003C710000}"/>
    <cellStyle name="년_★ 0911 2차면접최종보고 2 3 2 3 3" xfId="28971" xr:uid="{00000000-0005-0000-0000-00003D710000}"/>
    <cellStyle name="년_★ 0911 2차면접최종보고 2 3 2 3 3 2" xfId="28972" xr:uid="{00000000-0005-0000-0000-00003E710000}"/>
    <cellStyle name="년_★ 0911 2차면접최종보고 2 3 2 3 3 3" xfId="28973" xr:uid="{00000000-0005-0000-0000-00003F710000}"/>
    <cellStyle name="년_★ 0911 2차면접최종보고 2 3 2 3 3 4" xfId="28974" xr:uid="{00000000-0005-0000-0000-000040710000}"/>
    <cellStyle name="년_★ 0911 2차면접최종보고 2 3 2 3 3 5" xfId="28975" xr:uid="{00000000-0005-0000-0000-000041710000}"/>
    <cellStyle name="년_★ 0911 2차면접최종보고 2 3 2 3 4" xfId="28976" xr:uid="{00000000-0005-0000-0000-000042710000}"/>
    <cellStyle name="년_★ 0911 2차면접최종보고 2 3 2 3 4 2" xfId="28977" xr:uid="{00000000-0005-0000-0000-000043710000}"/>
    <cellStyle name="년_★ 0911 2차면접최종보고 2 3 2 3 4 3" xfId="28978" xr:uid="{00000000-0005-0000-0000-000044710000}"/>
    <cellStyle name="년_★ 0911 2차면접최종보고 2 3 2 3 4 4" xfId="28979" xr:uid="{00000000-0005-0000-0000-000045710000}"/>
    <cellStyle name="년_★ 0911 2차면접최종보고 2 3 2 3 4 5" xfId="28980" xr:uid="{00000000-0005-0000-0000-000046710000}"/>
    <cellStyle name="년_★ 0911 2차면접최종보고 2 3 2 3 5" xfId="28981" xr:uid="{00000000-0005-0000-0000-000047710000}"/>
    <cellStyle name="년_★ 0911 2차면접최종보고 2 3 2 3 6" xfId="28982" xr:uid="{00000000-0005-0000-0000-000048710000}"/>
    <cellStyle name="년_★ 0911 2차면접최종보고 2 3 2 3 7" xfId="28983" xr:uid="{00000000-0005-0000-0000-000049710000}"/>
    <cellStyle name="년_★ 0911 2차면접최종보고 2 3 2 3 8" xfId="28984" xr:uid="{00000000-0005-0000-0000-00004A710000}"/>
    <cellStyle name="년_★ 0911 2차면접최종보고 2 3 2 4" xfId="28985" xr:uid="{00000000-0005-0000-0000-00004B710000}"/>
    <cellStyle name="년_★ 0911 2차면접최종보고 2 3 2 4 2" xfId="28986" xr:uid="{00000000-0005-0000-0000-00004C710000}"/>
    <cellStyle name="년_★ 0911 2차면접최종보고 2 3 2 4 2 2" xfId="28987" xr:uid="{00000000-0005-0000-0000-00004D710000}"/>
    <cellStyle name="년_★ 0911 2차면접최종보고 2 3 2 4 2 3" xfId="28988" xr:uid="{00000000-0005-0000-0000-00004E710000}"/>
    <cellStyle name="년_★ 0911 2차면접최종보고 2 3 2 4 2 4" xfId="28989" xr:uid="{00000000-0005-0000-0000-00004F710000}"/>
    <cellStyle name="년_★ 0911 2차면접최종보고 2 3 2 4 2 5" xfId="28990" xr:uid="{00000000-0005-0000-0000-000050710000}"/>
    <cellStyle name="년_★ 0911 2차면접최종보고 2 3 2 4 3" xfId="28991" xr:uid="{00000000-0005-0000-0000-000051710000}"/>
    <cellStyle name="년_★ 0911 2차면접최종보고 2 3 2 4 3 2" xfId="28992" xr:uid="{00000000-0005-0000-0000-000052710000}"/>
    <cellStyle name="년_★ 0911 2차면접최종보고 2 3 2 4 3 3" xfId="28993" xr:uid="{00000000-0005-0000-0000-000053710000}"/>
    <cellStyle name="년_★ 0911 2차면접최종보고 2 3 2 4 3 4" xfId="28994" xr:uid="{00000000-0005-0000-0000-000054710000}"/>
    <cellStyle name="년_★ 0911 2차면접최종보고 2 3 2 4 3 5" xfId="28995" xr:uid="{00000000-0005-0000-0000-000055710000}"/>
    <cellStyle name="년_★ 0911 2차면접최종보고 2 3 2 4 4" xfId="28996" xr:uid="{00000000-0005-0000-0000-000056710000}"/>
    <cellStyle name="년_★ 0911 2차면접최종보고 2 3 2 4 4 2" xfId="28997" xr:uid="{00000000-0005-0000-0000-000057710000}"/>
    <cellStyle name="년_★ 0911 2차면접최종보고 2 3 2 4 4 3" xfId="28998" xr:uid="{00000000-0005-0000-0000-000058710000}"/>
    <cellStyle name="년_★ 0911 2차면접최종보고 2 3 2 4 4 4" xfId="28999" xr:uid="{00000000-0005-0000-0000-000059710000}"/>
    <cellStyle name="년_★ 0911 2차면접최종보고 2 3 2 4 4 5" xfId="29000" xr:uid="{00000000-0005-0000-0000-00005A710000}"/>
    <cellStyle name="년_★ 0911 2차면접최종보고 2 3 2 4 5" xfId="29001" xr:uid="{00000000-0005-0000-0000-00005B710000}"/>
    <cellStyle name="년_★ 0911 2차면접최종보고 2 3 2 4 6" xfId="29002" xr:uid="{00000000-0005-0000-0000-00005C710000}"/>
    <cellStyle name="년_★ 0911 2차면접최종보고 2 3 2 4 7" xfId="29003" xr:uid="{00000000-0005-0000-0000-00005D710000}"/>
    <cellStyle name="년_★ 0911 2차면접최종보고 2 3 2 4 8" xfId="29004" xr:uid="{00000000-0005-0000-0000-00005E710000}"/>
    <cellStyle name="년_★ 0911 2차면접최종보고 2 3 2 5" xfId="29005" xr:uid="{00000000-0005-0000-0000-00005F710000}"/>
    <cellStyle name="년_★ 0911 2차면접최종보고 2 3 2 5 2" xfId="29006" xr:uid="{00000000-0005-0000-0000-000060710000}"/>
    <cellStyle name="년_★ 0911 2차면접최종보고 2 3 2 5 3" xfId="29007" xr:uid="{00000000-0005-0000-0000-000061710000}"/>
    <cellStyle name="년_★ 0911 2차면접최종보고 2 3 2 5 4" xfId="29008" xr:uid="{00000000-0005-0000-0000-000062710000}"/>
    <cellStyle name="년_★ 0911 2차면접최종보고 2 3 2 5 5" xfId="29009" xr:uid="{00000000-0005-0000-0000-000063710000}"/>
    <cellStyle name="년_★ 0911 2차면접최종보고 2 3 2 6" xfId="29010" xr:uid="{00000000-0005-0000-0000-000064710000}"/>
    <cellStyle name="년_★ 0911 2차면접최종보고 2 3 2 6 2" xfId="29011" xr:uid="{00000000-0005-0000-0000-000065710000}"/>
    <cellStyle name="년_★ 0911 2차면접최종보고 2 3 2 6 3" xfId="29012" xr:uid="{00000000-0005-0000-0000-000066710000}"/>
    <cellStyle name="년_★ 0911 2차면접최종보고 2 3 2 6 4" xfId="29013" xr:uid="{00000000-0005-0000-0000-000067710000}"/>
    <cellStyle name="년_★ 0911 2차면접최종보고 2 3 2 6 5" xfId="29014" xr:uid="{00000000-0005-0000-0000-000068710000}"/>
    <cellStyle name="년_★ 0911 2차면접최종보고 2 3 2 7" xfId="29015" xr:uid="{00000000-0005-0000-0000-000069710000}"/>
    <cellStyle name="년_★ 0911 2차면접최종보고 2 3 2 7 2" xfId="29016" xr:uid="{00000000-0005-0000-0000-00006A710000}"/>
    <cellStyle name="년_★ 0911 2차면접최종보고 2 3 2 7 3" xfId="29017" xr:uid="{00000000-0005-0000-0000-00006B710000}"/>
    <cellStyle name="년_★ 0911 2차면접최종보고 2 3 2 7 4" xfId="29018" xr:uid="{00000000-0005-0000-0000-00006C710000}"/>
    <cellStyle name="년_★ 0911 2차면접최종보고 2 3 2 7 5" xfId="29019" xr:uid="{00000000-0005-0000-0000-00006D710000}"/>
    <cellStyle name="년_★ 0911 2차면접최종보고 2 3 2 8" xfId="29020" xr:uid="{00000000-0005-0000-0000-00006E710000}"/>
    <cellStyle name="년_★ 0911 2차면접최종보고 2 3 2 9" xfId="29021" xr:uid="{00000000-0005-0000-0000-00006F710000}"/>
    <cellStyle name="년_★ 0911 2차면접최종보고 2 3 3" xfId="29022" xr:uid="{00000000-0005-0000-0000-000070710000}"/>
    <cellStyle name="년_★ 0911 2차면접최종보고 2 3 3 10" xfId="29023" xr:uid="{00000000-0005-0000-0000-000071710000}"/>
    <cellStyle name="년_★ 0911 2차면접최종보고 2 3 3 11" xfId="29024" xr:uid="{00000000-0005-0000-0000-000072710000}"/>
    <cellStyle name="년_★ 0911 2차면접최종보고 2 3 3 2" xfId="29025" xr:uid="{00000000-0005-0000-0000-000073710000}"/>
    <cellStyle name="년_★ 0911 2차면접최종보고 2 3 3 2 2" xfId="29026" xr:uid="{00000000-0005-0000-0000-000074710000}"/>
    <cellStyle name="년_★ 0911 2차면접최종보고 2 3 3 2 2 2" xfId="29027" xr:uid="{00000000-0005-0000-0000-000075710000}"/>
    <cellStyle name="년_★ 0911 2차면접최종보고 2 3 3 2 2 3" xfId="29028" xr:uid="{00000000-0005-0000-0000-000076710000}"/>
    <cellStyle name="년_★ 0911 2차면접최종보고 2 3 3 2 2 4" xfId="29029" xr:uid="{00000000-0005-0000-0000-000077710000}"/>
    <cellStyle name="년_★ 0911 2차면접최종보고 2 3 3 2 2 5" xfId="29030" xr:uid="{00000000-0005-0000-0000-000078710000}"/>
    <cellStyle name="년_★ 0911 2차면접최종보고 2 3 3 2 3" xfId="29031" xr:uid="{00000000-0005-0000-0000-000079710000}"/>
    <cellStyle name="년_★ 0911 2차면접최종보고 2 3 3 2 3 2" xfId="29032" xr:uid="{00000000-0005-0000-0000-00007A710000}"/>
    <cellStyle name="년_★ 0911 2차면접최종보고 2 3 3 2 3 3" xfId="29033" xr:uid="{00000000-0005-0000-0000-00007B710000}"/>
    <cellStyle name="년_★ 0911 2차면접최종보고 2 3 3 2 3 4" xfId="29034" xr:uid="{00000000-0005-0000-0000-00007C710000}"/>
    <cellStyle name="년_★ 0911 2차면접최종보고 2 3 3 2 3 5" xfId="29035" xr:uid="{00000000-0005-0000-0000-00007D710000}"/>
    <cellStyle name="년_★ 0911 2차면접최종보고 2 3 3 2 4" xfId="29036" xr:uid="{00000000-0005-0000-0000-00007E710000}"/>
    <cellStyle name="년_★ 0911 2차면접최종보고 2 3 3 2 4 2" xfId="29037" xr:uid="{00000000-0005-0000-0000-00007F710000}"/>
    <cellStyle name="년_★ 0911 2차면접최종보고 2 3 3 2 4 3" xfId="29038" xr:uid="{00000000-0005-0000-0000-000080710000}"/>
    <cellStyle name="년_★ 0911 2차면접최종보고 2 3 3 2 4 4" xfId="29039" xr:uid="{00000000-0005-0000-0000-000081710000}"/>
    <cellStyle name="년_★ 0911 2차면접최종보고 2 3 3 2 4 5" xfId="29040" xr:uid="{00000000-0005-0000-0000-000082710000}"/>
    <cellStyle name="년_★ 0911 2차면접최종보고 2 3 3 2 5" xfId="29041" xr:uid="{00000000-0005-0000-0000-000083710000}"/>
    <cellStyle name="년_★ 0911 2차면접최종보고 2 3 3 2 6" xfId="29042" xr:uid="{00000000-0005-0000-0000-000084710000}"/>
    <cellStyle name="년_★ 0911 2차면접최종보고 2 3 3 2 7" xfId="29043" xr:uid="{00000000-0005-0000-0000-000085710000}"/>
    <cellStyle name="년_★ 0911 2차면접최종보고 2 3 3 2 8" xfId="29044" xr:uid="{00000000-0005-0000-0000-000086710000}"/>
    <cellStyle name="년_★ 0911 2차면접최종보고 2 3 3 3" xfId="29045" xr:uid="{00000000-0005-0000-0000-000087710000}"/>
    <cellStyle name="년_★ 0911 2차면접최종보고 2 3 3 3 2" xfId="29046" xr:uid="{00000000-0005-0000-0000-000088710000}"/>
    <cellStyle name="년_★ 0911 2차면접최종보고 2 3 3 3 2 2" xfId="29047" xr:uid="{00000000-0005-0000-0000-000089710000}"/>
    <cellStyle name="년_★ 0911 2차면접최종보고 2 3 3 3 2 3" xfId="29048" xr:uid="{00000000-0005-0000-0000-00008A710000}"/>
    <cellStyle name="년_★ 0911 2차면접최종보고 2 3 3 3 2 4" xfId="29049" xr:uid="{00000000-0005-0000-0000-00008B710000}"/>
    <cellStyle name="년_★ 0911 2차면접최종보고 2 3 3 3 2 5" xfId="29050" xr:uid="{00000000-0005-0000-0000-00008C710000}"/>
    <cellStyle name="년_★ 0911 2차면접최종보고 2 3 3 3 3" xfId="29051" xr:uid="{00000000-0005-0000-0000-00008D710000}"/>
    <cellStyle name="년_★ 0911 2차면접최종보고 2 3 3 3 3 2" xfId="29052" xr:uid="{00000000-0005-0000-0000-00008E710000}"/>
    <cellStyle name="년_★ 0911 2차면접최종보고 2 3 3 3 3 3" xfId="29053" xr:uid="{00000000-0005-0000-0000-00008F710000}"/>
    <cellStyle name="년_★ 0911 2차면접최종보고 2 3 3 3 3 4" xfId="29054" xr:uid="{00000000-0005-0000-0000-000090710000}"/>
    <cellStyle name="년_★ 0911 2차면접최종보고 2 3 3 3 3 5" xfId="29055" xr:uid="{00000000-0005-0000-0000-000091710000}"/>
    <cellStyle name="년_★ 0911 2차면접최종보고 2 3 3 3 4" xfId="29056" xr:uid="{00000000-0005-0000-0000-000092710000}"/>
    <cellStyle name="년_★ 0911 2차면접최종보고 2 3 3 3 4 2" xfId="29057" xr:uid="{00000000-0005-0000-0000-000093710000}"/>
    <cellStyle name="년_★ 0911 2차면접최종보고 2 3 3 3 4 3" xfId="29058" xr:uid="{00000000-0005-0000-0000-000094710000}"/>
    <cellStyle name="년_★ 0911 2차면접최종보고 2 3 3 3 4 4" xfId="29059" xr:uid="{00000000-0005-0000-0000-000095710000}"/>
    <cellStyle name="년_★ 0911 2차면접최종보고 2 3 3 3 4 5" xfId="29060" xr:uid="{00000000-0005-0000-0000-000096710000}"/>
    <cellStyle name="년_★ 0911 2차면접최종보고 2 3 3 3 5" xfId="29061" xr:uid="{00000000-0005-0000-0000-000097710000}"/>
    <cellStyle name="년_★ 0911 2차면접최종보고 2 3 3 3 6" xfId="29062" xr:uid="{00000000-0005-0000-0000-000098710000}"/>
    <cellStyle name="년_★ 0911 2차면접최종보고 2 3 3 3 7" xfId="29063" xr:uid="{00000000-0005-0000-0000-000099710000}"/>
    <cellStyle name="년_★ 0911 2차면접최종보고 2 3 3 3 8" xfId="29064" xr:uid="{00000000-0005-0000-0000-00009A710000}"/>
    <cellStyle name="년_★ 0911 2차면접최종보고 2 3 3 4" xfId="29065" xr:uid="{00000000-0005-0000-0000-00009B710000}"/>
    <cellStyle name="년_★ 0911 2차면접최종보고 2 3 3 4 2" xfId="29066" xr:uid="{00000000-0005-0000-0000-00009C710000}"/>
    <cellStyle name="년_★ 0911 2차면접최종보고 2 3 3 4 2 2" xfId="29067" xr:uid="{00000000-0005-0000-0000-00009D710000}"/>
    <cellStyle name="년_★ 0911 2차면접최종보고 2 3 3 4 2 3" xfId="29068" xr:uid="{00000000-0005-0000-0000-00009E710000}"/>
    <cellStyle name="년_★ 0911 2차면접최종보고 2 3 3 4 2 4" xfId="29069" xr:uid="{00000000-0005-0000-0000-00009F710000}"/>
    <cellStyle name="년_★ 0911 2차면접최종보고 2 3 3 4 2 5" xfId="29070" xr:uid="{00000000-0005-0000-0000-0000A0710000}"/>
    <cellStyle name="년_★ 0911 2차면접최종보고 2 3 3 4 3" xfId="29071" xr:uid="{00000000-0005-0000-0000-0000A1710000}"/>
    <cellStyle name="년_★ 0911 2차면접최종보고 2 3 3 4 3 2" xfId="29072" xr:uid="{00000000-0005-0000-0000-0000A2710000}"/>
    <cellStyle name="년_★ 0911 2차면접최종보고 2 3 3 4 3 3" xfId="29073" xr:uid="{00000000-0005-0000-0000-0000A3710000}"/>
    <cellStyle name="년_★ 0911 2차면접최종보고 2 3 3 4 3 4" xfId="29074" xr:uid="{00000000-0005-0000-0000-0000A4710000}"/>
    <cellStyle name="년_★ 0911 2차면접최종보고 2 3 3 4 3 5" xfId="29075" xr:uid="{00000000-0005-0000-0000-0000A5710000}"/>
    <cellStyle name="년_★ 0911 2차면접최종보고 2 3 3 4 4" xfId="29076" xr:uid="{00000000-0005-0000-0000-0000A6710000}"/>
    <cellStyle name="년_★ 0911 2차면접최종보고 2 3 3 4 4 2" xfId="29077" xr:uid="{00000000-0005-0000-0000-0000A7710000}"/>
    <cellStyle name="년_★ 0911 2차면접최종보고 2 3 3 4 4 3" xfId="29078" xr:uid="{00000000-0005-0000-0000-0000A8710000}"/>
    <cellStyle name="년_★ 0911 2차면접최종보고 2 3 3 4 4 4" xfId="29079" xr:uid="{00000000-0005-0000-0000-0000A9710000}"/>
    <cellStyle name="년_★ 0911 2차면접최종보고 2 3 3 4 4 5" xfId="29080" xr:uid="{00000000-0005-0000-0000-0000AA710000}"/>
    <cellStyle name="년_★ 0911 2차면접최종보고 2 3 3 4 5" xfId="29081" xr:uid="{00000000-0005-0000-0000-0000AB710000}"/>
    <cellStyle name="년_★ 0911 2차면접최종보고 2 3 3 4 6" xfId="29082" xr:uid="{00000000-0005-0000-0000-0000AC710000}"/>
    <cellStyle name="년_★ 0911 2차면접최종보고 2 3 3 4 7" xfId="29083" xr:uid="{00000000-0005-0000-0000-0000AD710000}"/>
    <cellStyle name="년_★ 0911 2차면접최종보고 2 3 3 4 8" xfId="29084" xr:uid="{00000000-0005-0000-0000-0000AE710000}"/>
    <cellStyle name="년_★ 0911 2차면접최종보고 2 3 3 5" xfId="29085" xr:uid="{00000000-0005-0000-0000-0000AF710000}"/>
    <cellStyle name="년_★ 0911 2차면접최종보고 2 3 3 5 2" xfId="29086" xr:uid="{00000000-0005-0000-0000-0000B0710000}"/>
    <cellStyle name="년_★ 0911 2차면접최종보고 2 3 3 5 3" xfId="29087" xr:uid="{00000000-0005-0000-0000-0000B1710000}"/>
    <cellStyle name="년_★ 0911 2차면접최종보고 2 3 3 5 4" xfId="29088" xr:uid="{00000000-0005-0000-0000-0000B2710000}"/>
    <cellStyle name="년_★ 0911 2차면접최종보고 2 3 3 5 5" xfId="29089" xr:uid="{00000000-0005-0000-0000-0000B3710000}"/>
    <cellStyle name="년_★ 0911 2차면접최종보고 2 3 3 6" xfId="29090" xr:uid="{00000000-0005-0000-0000-0000B4710000}"/>
    <cellStyle name="년_★ 0911 2차면접최종보고 2 3 3 6 2" xfId="29091" xr:uid="{00000000-0005-0000-0000-0000B5710000}"/>
    <cellStyle name="년_★ 0911 2차면접최종보고 2 3 3 6 3" xfId="29092" xr:uid="{00000000-0005-0000-0000-0000B6710000}"/>
    <cellStyle name="년_★ 0911 2차면접최종보고 2 3 3 6 4" xfId="29093" xr:uid="{00000000-0005-0000-0000-0000B7710000}"/>
    <cellStyle name="년_★ 0911 2차면접최종보고 2 3 3 6 5" xfId="29094" xr:uid="{00000000-0005-0000-0000-0000B8710000}"/>
    <cellStyle name="년_★ 0911 2차면접최종보고 2 3 3 7" xfId="29095" xr:uid="{00000000-0005-0000-0000-0000B9710000}"/>
    <cellStyle name="년_★ 0911 2차면접최종보고 2 3 3 7 2" xfId="29096" xr:uid="{00000000-0005-0000-0000-0000BA710000}"/>
    <cellStyle name="년_★ 0911 2차면접최종보고 2 3 3 7 3" xfId="29097" xr:uid="{00000000-0005-0000-0000-0000BB710000}"/>
    <cellStyle name="년_★ 0911 2차면접최종보고 2 3 3 7 4" xfId="29098" xr:uid="{00000000-0005-0000-0000-0000BC710000}"/>
    <cellStyle name="년_★ 0911 2차면접최종보고 2 3 3 7 5" xfId="29099" xr:uid="{00000000-0005-0000-0000-0000BD710000}"/>
    <cellStyle name="년_★ 0911 2차면접최종보고 2 3 3 8" xfId="29100" xr:uid="{00000000-0005-0000-0000-0000BE710000}"/>
    <cellStyle name="년_★ 0911 2차면접최종보고 2 3 3 9" xfId="29101" xr:uid="{00000000-0005-0000-0000-0000BF710000}"/>
    <cellStyle name="년_★ 0911 2차면접최종보고 2 3 4" xfId="29102" xr:uid="{00000000-0005-0000-0000-0000C0710000}"/>
    <cellStyle name="년_★ 0911 2차면접최종보고 2 3 4 2" xfId="29103" xr:uid="{00000000-0005-0000-0000-0000C1710000}"/>
    <cellStyle name="년_★ 0911 2차면접최종보고 2 3 4 2 2" xfId="29104" xr:uid="{00000000-0005-0000-0000-0000C2710000}"/>
    <cellStyle name="년_★ 0911 2차면접최종보고 2 3 4 2 3" xfId="29105" xr:uid="{00000000-0005-0000-0000-0000C3710000}"/>
    <cellStyle name="년_★ 0911 2차면접최종보고 2 3 4 2 4" xfId="29106" xr:uid="{00000000-0005-0000-0000-0000C4710000}"/>
    <cellStyle name="년_★ 0911 2차면접최종보고 2 3 4 2 5" xfId="29107" xr:uid="{00000000-0005-0000-0000-0000C5710000}"/>
    <cellStyle name="년_★ 0911 2차면접최종보고 2 3 4 3" xfId="29108" xr:uid="{00000000-0005-0000-0000-0000C6710000}"/>
    <cellStyle name="년_★ 0911 2차면접최종보고 2 3 4 3 2" xfId="29109" xr:uid="{00000000-0005-0000-0000-0000C7710000}"/>
    <cellStyle name="년_★ 0911 2차면접최종보고 2 3 4 3 3" xfId="29110" xr:uid="{00000000-0005-0000-0000-0000C8710000}"/>
    <cellStyle name="년_★ 0911 2차면접최종보고 2 3 4 3 4" xfId="29111" xr:uid="{00000000-0005-0000-0000-0000C9710000}"/>
    <cellStyle name="년_★ 0911 2차면접최종보고 2 3 4 3 5" xfId="29112" xr:uid="{00000000-0005-0000-0000-0000CA710000}"/>
    <cellStyle name="년_★ 0911 2차면접최종보고 2 3 4 4" xfId="29113" xr:uid="{00000000-0005-0000-0000-0000CB710000}"/>
    <cellStyle name="년_★ 0911 2차면접최종보고 2 3 4 4 2" xfId="29114" xr:uid="{00000000-0005-0000-0000-0000CC710000}"/>
    <cellStyle name="년_★ 0911 2차면접최종보고 2 3 4 4 3" xfId="29115" xr:uid="{00000000-0005-0000-0000-0000CD710000}"/>
    <cellStyle name="년_★ 0911 2차면접최종보고 2 3 4 4 4" xfId="29116" xr:uid="{00000000-0005-0000-0000-0000CE710000}"/>
    <cellStyle name="년_★ 0911 2차면접최종보고 2 3 4 4 5" xfId="29117" xr:uid="{00000000-0005-0000-0000-0000CF710000}"/>
    <cellStyle name="년_★ 0911 2차면접최종보고 2 3 4 5" xfId="29118" xr:uid="{00000000-0005-0000-0000-0000D0710000}"/>
    <cellStyle name="년_★ 0911 2차면접최종보고 2 3 4 6" xfId="29119" xr:uid="{00000000-0005-0000-0000-0000D1710000}"/>
    <cellStyle name="년_★ 0911 2차면접최종보고 2 3 4 7" xfId="29120" xr:uid="{00000000-0005-0000-0000-0000D2710000}"/>
    <cellStyle name="년_★ 0911 2차면접최종보고 2 3 4 8" xfId="29121" xr:uid="{00000000-0005-0000-0000-0000D3710000}"/>
    <cellStyle name="년_★ 0911 2차면접최종보고 2 3 5" xfId="29122" xr:uid="{00000000-0005-0000-0000-0000D4710000}"/>
    <cellStyle name="년_★ 0911 2차면접최종보고 2 3 5 2" xfId="29123" xr:uid="{00000000-0005-0000-0000-0000D5710000}"/>
    <cellStyle name="년_★ 0911 2차면접최종보고 2 3 5 2 2" xfId="29124" xr:uid="{00000000-0005-0000-0000-0000D6710000}"/>
    <cellStyle name="년_★ 0911 2차면접최종보고 2 3 5 2 3" xfId="29125" xr:uid="{00000000-0005-0000-0000-0000D7710000}"/>
    <cellStyle name="년_★ 0911 2차면접최종보고 2 3 5 2 4" xfId="29126" xr:uid="{00000000-0005-0000-0000-0000D8710000}"/>
    <cellStyle name="년_★ 0911 2차면접최종보고 2 3 5 2 5" xfId="29127" xr:uid="{00000000-0005-0000-0000-0000D9710000}"/>
    <cellStyle name="년_★ 0911 2차면접최종보고 2 3 5 3" xfId="29128" xr:uid="{00000000-0005-0000-0000-0000DA710000}"/>
    <cellStyle name="년_★ 0911 2차면접최종보고 2 3 5 3 2" xfId="29129" xr:uid="{00000000-0005-0000-0000-0000DB710000}"/>
    <cellStyle name="년_★ 0911 2차면접최종보고 2 3 5 3 3" xfId="29130" xr:uid="{00000000-0005-0000-0000-0000DC710000}"/>
    <cellStyle name="년_★ 0911 2차면접최종보고 2 3 5 3 4" xfId="29131" xr:uid="{00000000-0005-0000-0000-0000DD710000}"/>
    <cellStyle name="년_★ 0911 2차면접최종보고 2 3 5 3 5" xfId="29132" xr:uid="{00000000-0005-0000-0000-0000DE710000}"/>
    <cellStyle name="년_★ 0911 2차면접최종보고 2 3 5 4" xfId="29133" xr:uid="{00000000-0005-0000-0000-0000DF710000}"/>
    <cellStyle name="년_★ 0911 2차면접최종보고 2 3 5 4 2" xfId="29134" xr:uid="{00000000-0005-0000-0000-0000E0710000}"/>
    <cellStyle name="년_★ 0911 2차면접최종보고 2 3 5 4 3" xfId="29135" xr:uid="{00000000-0005-0000-0000-0000E1710000}"/>
    <cellStyle name="년_★ 0911 2차면접최종보고 2 3 5 4 4" xfId="29136" xr:uid="{00000000-0005-0000-0000-0000E2710000}"/>
    <cellStyle name="년_★ 0911 2차면접최종보고 2 3 5 4 5" xfId="29137" xr:uid="{00000000-0005-0000-0000-0000E3710000}"/>
    <cellStyle name="년_★ 0911 2차면접최종보고 2 3 5 5" xfId="29138" xr:uid="{00000000-0005-0000-0000-0000E4710000}"/>
    <cellStyle name="년_★ 0911 2차면접최종보고 2 3 5 6" xfId="29139" xr:uid="{00000000-0005-0000-0000-0000E5710000}"/>
    <cellStyle name="년_★ 0911 2차면접최종보고 2 3 5 7" xfId="29140" xr:uid="{00000000-0005-0000-0000-0000E6710000}"/>
    <cellStyle name="년_★ 0911 2차면접최종보고 2 3 5 8" xfId="29141" xr:uid="{00000000-0005-0000-0000-0000E7710000}"/>
    <cellStyle name="년_★ 0911 2차면접최종보고 2 3 6" xfId="29142" xr:uid="{00000000-0005-0000-0000-0000E8710000}"/>
    <cellStyle name="년_★ 0911 2차면접최종보고 2 3 6 2" xfId="29143" xr:uid="{00000000-0005-0000-0000-0000E9710000}"/>
    <cellStyle name="년_★ 0911 2차면접최종보고 2 3 6 2 2" xfId="29144" xr:uid="{00000000-0005-0000-0000-0000EA710000}"/>
    <cellStyle name="년_★ 0911 2차면접최종보고 2 3 6 2 3" xfId="29145" xr:uid="{00000000-0005-0000-0000-0000EB710000}"/>
    <cellStyle name="년_★ 0911 2차면접최종보고 2 3 6 2 4" xfId="29146" xr:uid="{00000000-0005-0000-0000-0000EC710000}"/>
    <cellStyle name="년_★ 0911 2차면접최종보고 2 3 6 2 5" xfId="29147" xr:uid="{00000000-0005-0000-0000-0000ED710000}"/>
    <cellStyle name="년_★ 0911 2차면접최종보고 2 3 6 3" xfId="29148" xr:uid="{00000000-0005-0000-0000-0000EE710000}"/>
    <cellStyle name="년_★ 0911 2차면접최종보고 2 3 6 3 2" xfId="29149" xr:uid="{00000000-0005-0000-0000-0000EF710000}"/>
    <cellStyle name="년_★ 0911 2차면접최종보고 2 3 6 3 3" xfId="29150" xr:uid="{00000000-0005-0000-0000-0000F0710000}"/>
    <cellStyle name="년_★ 0911 2차면접최종보고 2 3 6 3 4" xfId="29151" xr:uid="{00000000-0005-0000-0000-0000F1710000}"/>
    <cellStyle name="년_★ 0911 2차면접최종보고 2 3 6 3 5" xfId="29152" xr:uid="{00000000-0005-0000-0000-0000F2710000}"/>
    <cellStyle name="년_★ 0911 2차면접최종보고 2 3 6 4" xfId="29153" xr:uid="{00000000-0005-0000-0000-0000F3710000}"/>
    <cellStyle name="년_★ 0911 2차면접최종보고 2 3 6 4 2" xfId="29154" xr:uid="{00000000-0005-0000-0000-0000F4710000}"/>
    <cellStyle name="년_★ 0911 2차면접최종보고 2 3 6 4 3" xfId="29155" xr:uid="{00000000-0005-0000-0000-0000F5710000}"/>
    <cellStyle name="년_★ 0911 2차면접최종보고 2 3 6 4 4" xfId="29156" xr:uid="{00000000-0005-0000-0000-0000F6710000}"/>
    <cellStyle name="년_★ 0911 2차면접최종보고 2 3 6 4 5" xfId="29157" xr:uid="{00000000-0005-0000-0000-0000F7710000}"/>
    <cellStyle name="년_★ 0911 2차면접최종보고 2 3 6 5" xfId="29158" xr:uid="{00000000-0005-0000-0000-0000F8710000}"/>
    <cellStyle name="년_★ 0911 2차면접최종보고 2 3 6 6" xfId="29159" xr:uid="{00000000-0005-0000-0000-0000F9710000}"/>
    <cellStyle name="년_★ 0911 2차면접최종보고 2 3 6 7" xfId="29160" xr:uid="{00000000-0005-0000-0000-0000FA710000}"/>
    <cellStyle name="년_★ 0911 2차면접최종보고 2 3 6 8" xfId="29161" xr:uid="{00000000-0005-0000-0000-0000FB710000}"/>
    <cellStyle name="년_★ 0911 2차면접최종보고 2 3 7" xfId="29162" xr:uid="{00000000-0005-0000-0000-0000FC710000}"/>
    <cellStyle name="년_★ 0911 2차면접최종보고 2 3 7 2" xfId="29163" xr:uid="{00000000-0005-0000-0000-0000FD710000}"/>
    <cellStyle name="년_★ 0911 2차면접최종보고 2 3 7 3" xfId="29164" xr:uid="{00000000-0005-0000-0000-0000FE710000}"/>
    <cellStyle name="년_★ 0911 2차면접최종보고 2 3 7 4" xfId="29165" xr:uid="{00000000-0005-0000-0000-0000FF710000}"/>
    <cellStyle name="년_★ 0911 2차면접최종보고 2 3 7 5" xfId="29166" xr:uid="{00000000-0005-0000-0000-000000720000}"/>
    <cellStyle name="년_★ 0911 2차면접최종보고 2 3 8" xfId="29167" xr:uid="{00000000-0005-0000-0000-000001720000}"/>
    <cellStyle name="년_★ 0911 2차면접최종보고 2 3 8 2" xfId="29168" xr:uid="{00000000-0005-0000-0000-000002720000}"/>
    <cellStyle name="년_★ 0911 2차면접최종보고 2 3 8 3" xfId="29169" xr:uid="{00000000-0005-0000-0000-000003720000}"/>
    <cellStyle name="년_★ 0911 2차면접최종보고 2 3 8 4" xfId="29170" xr:uid="{00000000-0005-0000-0000-000004720000}"/>
    <cellStyle name="년_★ 0911 2차면접최종보고 2 3 8 5" xfId="29171" xr:uid="{00000000-0005-0000-0000-000005720000}"/>
    <cellStyle name="년_★ 0911 2차면접최종보고 2 3 9" xfId="29172" xr:uid="{00000000-0005-0000-0000-000006720000}"/>
    <cellStyle name="년_★ 0911 2차면접최종보고 2 3 9 2" xfId="29173" xr:uid="{00000000-0005-0000-0000-000007720000}"/>
    <cellStyle name="년_★ 0911 2차면접최종보고 2 3 9 3" xfId="29174" xr:uid="{00000000-0005-0000-0000-000008720000}"/>
    <cellStyle name="년_★ 0911 2차면접최종보고 2 3 9 4" xfId="29175" xr:uid="{00000000-0005-0000-0000-000009720000}"/>
    <cellStyle name="년_★ 0911 2차면접최종보고 2 3 9 5" xfId="29176" xr:uid="{00000000-0005-0000-0000-00000A720000}"/>
    <cellStyle name="년_★ 0911 2차면접최종보고 2 4" xfId="29177" xr:uid="{00000000-0005-0000-0000-00000B720000}"/>
    <cellStyle name="년_★ 0911 2차면접최종보고 2 4 10" xfId="29178" xr:uid="{00000000-0005-0000-0000-00000C720000}"/>
    <cellStyle name="년_★ 0911 2차면접최종보고 2 4 11" xfId="29179" xr:uid="{00000000-0005-0000-0000-00000D720000}"/>
    <cellStyle name="년_★ 0911 2차면접최종보고 2 4 2" xfId="29180" xr:uid="{00000000-0005-0000-0000-00000E720000}"/>
    <cellStyle name="년_★ 0911 2차면접최종보고 2 4 2 2" xfId="29181" xr:uid="{00000000-0005-0000-0000-00000F720000}"/>
    <cellStyle name="년_★ 0911 2차면접최종보고 2 4 2 2 2" xfId="29182" xr:uid="{00000000-0005-0000-0000-000010720000}"/>
    <cellStyle name="년_★ 0911 2차면접최종보고 2 4 2 2 3" xfId="29183" xr:uid="{00000000-0005-0000-0000-000011720000}"/>
    <cellStyle name="년_★ 0911 2차면접최종보고 2 4 2 2 4" xfId="29184" xr:uid="{00000000-0005-0000-0000-000012720000}"/>
    <cellStyle name="년_★ 0911 2차면접최종보고 2 4 2 2 5" xfId="29185" xr:uid="{00000000-0005-0000-0000-000013720000}"/>
    <cellStyle name="년_★ 0911 2차면접최종보고 2 4 2 3" xfId="29186" xr:uid="{00000000-0005-0000-0000-000014720000}"/>
    <cellStyle name="년_★ 0911 2차면접최종보고 2 4 2 3 2" xfId="29187" xr:uid="{00000000-0005-0000-0000-000015720000}"/>
    <cellStyle name="년_★ 0911 2차면접최종보고 2 4 2 3 3" xfId="29188" xr:uid="{00000000-0005-0000-0000-000016720000}"/>
    <cellStyle name="년_★ 0911 2차면접최종보고 2 4 2 3 4" xfId="29189" xr:uid="{00000000-0005-0000-0000-000017720000}"/>
    <cellStyle name="년_★ 0911 2차면접최종보고 2 4 2 3 5" xfId="29190" xr:uid="{00000000-0005-0000-0000-000018720000}"/>
    <cellStyle name="년_★ 0911 2차면접최종보고 2 4 2 4" xfId="29191" xr:uid="{00000000-0005-0000-0000-000019720000}"/>
    <cellStyle name="년_★ 0911 2차면접최종보고 2 4 2 4 2" xfId="29192" xr:uid="{00000000-0005-0000-0000-00001A720000}"/>
    <cellStyle name="년_★ 0911 2차면접최종보고 2 4 2 4 3" xfId="29193" xr:uid="{00000000-0005-0000-0000-00001B720000}"/>
    <cellStyle name="년_★ 0911 2차면접최종보고 2 4 2 4 4" xfId="29194" xr:uid="{00000000-0005-0000-0000-00001C720000}"/>
    <cellStyle name="년_★ 0911 2차면접최종보고 2 4 2 4 5" xfId="29195" xr:uid="{00000000-0005-0000-0000-00001D720000}"/>
    <cellStyle name="년_★ 0911 2차면접최종보고 2 4 2 5" xfId="29196" xr:uid="{00000000-0005-0000-0000-00001E720000}"/>
    <cellStyle name="년_★ 0911 2차면접최종보고 2 4 2 6" xfId="29197" xr:uid="{00000000-0005-0000-0000-00001F720000}"/>
    <cellStyle name="년_★ 0911 2차면접최종보고 2 4 2 7" xfId="29198" xr:uid="{00000000-0005-0000-0000-000020720000}"/>
    <cellStyle name="년_★ 0911 2차면접최종보고 2 4 2 8" xfId="29199" xr:uid="{00000000-0005-0000-0000-000021720000}"/>
    <cellStyle name="년_★ 0911 2차면접최종보고 2 4 3" xfId="29200" xr:uid="{00000000-0005-0000-0000-000022720000}"/>
    <cellStyle name="년_★ 0911 2차면접최종보고 2 4 3 2" xfId="29201" xr:uid="{00000000-0005-0000-0000-000023720000}"/>
    <cellStyle name="년_★ 0911 2차면접최종보고 2 4 3 2 2" xfId="29202" xr:uid="{00000000-0005-0000-0000-000024720000}"/>
    <cellStyle name="년_★ 0911 2차면접최종보고 2 4 3 2 3" xfId="29203" xr:uid="{00000000-0005-0000-0000-000025720000}"/>
    <cellStyle name="년_★ 0911 2차면접최종보고 2 4 3 2 4" xfId="29204" xr:uid="{00000000-0005-0000-0000-000026720000}"/>
    <cellStyle name="년_★ 0911 2차면접최종보고 2 4 3 2 5" xfId="29205" xr:uid="{00000000-0005-0000-0000-000027720000}"/>
    <cellStyle name="년_★ 0911 2차면접최종보고 2 4 3 3" xfId="29206" xr:uid="{00000000-0005-0000-0000-000028720000}"/>
    <cellStyle name="년_★ 0911 2차면접최종보고 2 4 3 3 2" xfId="29207" xr:uid="{00000000-0005-0000-0000-000029720000}"/>
    <cellStyle name="년_★ 0911 2차면접최종보고 2 4 3 3 3" xfId="29208" xr:uid="{00000000-0005-0000-0000-00002A720000}"/>
    <cellStyle name="년_★ 0911 2차면접최종보고 2 4 3 3 4" xfId="29209" xr:uid="{00000000-0005-0000-0000-00002B720000}"/>
    <cellStyle name="년_★ 0911 2차면접최종보고 2 4 3 3 5" xfId="29210" xr:uid="{00000000-0005-0000-0000-00002C720000}"/>
    <cellStyle name="년_★ 0911 2차면접최종보고 2 4 3 4" xfId="29211" xr:uid="{00000000-0005-0000-0000-00002D720000}"/>
    <cellStyle name="년_★ 0911 2차면접최종보고 2 4 3 4 2" xfId="29212" xr:uid="{00000000-0005-0000-0000-00002E720000}"/>
    <cellStyle name="년_★ 0911 2차면접최종보고 2 4 3 4 3" xfId="29213" xr:uid="{00000000-0005-0000-0000-00002F720000}"/>
    <cellStyle name="년_★ 0911 2차면접최종보고 2 4 3 4 4" xfId="29214" xr:uid="{00000000-0005-0000-0000-000030720000}"/>
    <cellStyle name="년_★ 0911 2차면접최종보고 2 4 3 4 5" xfId="29215" xr:uid="{00000000-0005-0000-0000-000031720000}"/>
    <cellStyle name="년_★ 0911 2차면접최종보고 2 4 3 5" xfId="29216" xr:uid="{00000000-0005-0000-0000-000032720000}"/>
    <cellStyle name="년_★ 0911 2차면접최종보고 2 4 3 6" xfId="29217" xr:uid="{00000000-0005-0000-0000-000033720000}"/>
    <cellStyle name="년_★ 0911 2차면접최종보고 2 4 3 7" xfId="29218" xr:uid="{00000000-0005-0000-0000-000034720000}"/>
    <cellStyle name="년_★ 0911 2차면접최종보고 2 4 3 8" xfId="29219" xr:uid="{00000000-0005-0000-0000-000035720000}"/>
    <cellStyle name="년_★ 0911 2차면접최종보고 2 4 4" xfId="29220" xr:uid="{00000000-0005-0000-0000-000036720000}"/>
    <cellStyle name="년_★ 0911 2차면접최종보고 2 4 4 2" xfId="29221" xr:uid="{00000000-0005-0000-0000-000037720000}"/>
    <cellStyle name="년_★ 0911 2차면접최종보고 2 4 4 2 2" xfId="29222" xr:uid="{00000000-0005-0000-0000-000038720000}"/>
    <cellStyle name="년_★ 0911 2차면접최종보고 2 4 4 2 3" xfId="29223" xr:uid="{00000000-0005-0000-0000-000039720000}"/>
    <cellStyle name="년_★ 0911 2차면접최종보고 2 4 4 2 4" xfId="29224" xr:uid="{00000000-0005-0000-0000-00003A720000}"/>
    <cellStyle name="년_★ 0911 2차면접최종보고 2 4 4 2 5" xfId="29225" xr:uid="{00000000-0005-0000-0000-00003B720000}"/>
    <cellStyle name="년_★ 0911 2차면접최종보고 2 4 4 3" xfId="29226" xr:uid="{00000000-0005-0000-0000-00003C720000}"/>
    <cellStyle name="년_★ 0911 2차면접최종보고 2 4 4 3 2" xfId="29227" xr:uid="{00000000-0005-0000-0000-00003D720000}"/>
    <cellStyle name="년_★ 0911 2차면접최종보고 2 4 4 3 3" xfId="29228" xr:uid="{00000000-0005-0000-0000-00003E720000}"/>
    <cellStyle name="년_★ 0911 2차면접최종보고 2 4 4 3 4" xfId="29229" xr:uid="{00000000-0005-0000-0000-00003F720000}"/>
    <cellStyle name="년_★ 0911 2차면접최종보고 2 4 4 3 5" xfId="29230" xr:uid="{00000000-0005-0000-0000-000040720000}"/>
    <cellStyle name="년_★ 0911 2차면접최종보고 2 4 4 4" xfId="29231" xr:uid="{00000000-0005-0000-0000-000041720000}"/>
    <cellStyle name="년_★ 0911 2차면접최종보고 2 4 4 4 2" xfId="29232" xr:uid="{00000000-0005-0000-0000-000042720000}"/>
    <cellStyle name="년_★ 0911 2차면접최종보고 2 4 4 4 3" xfId="29233" xr:uid="{00000000-0005-0000-0000-000043720000}"/>
    <cellStyle name="년_★ 0911 2차면접최종보고 2 4 4 4 4" xfId="29234" xr:uid="{00000000-0005-0000-0000-000044720000}"/>
    <cellStyle name="년_★ 0911 2차면접최종보고 2 4 4 4 5" xfId="29235" xr:uid="{00000000-0005-0000-0000-000045720000}"/>
    <cellStyle name="년_★ 0911 2차면접최종보고 2 4 4 5" xfId="29236" xr:uid="{00000000-0005-0000-0000-000046720000}"/>
    <cellStyle name="년_★ 0911 2차면접최종보고 2 4 4 6" xfId="29237" xr:uid="{00000000-0005-0000-0000-000047720000}"/>
    <cellStyle name="년_★ 0911 2차면접최종보고 2 4 4 7" xfId="29238" xr:uid="{00000000-0005-0000-0000-000048720000}"/>
    <cellStyle name="년_★ 0911 2차면접최종보고 2 4 4 8" xfId="29239" xr:uid="{00000000-0005-0000-0000-000049720000}"/>
    <cellStyle name="년_★ 0911 2차면접최종보고 2 4 5" xfId="29240" xr:uid="{00000000-0005-0000-0000-00004A720000}"/>
    <cellStyle name="년_★ 0911 2차면접최종보고 2 4 5 2" xfId="29241" xr:uid="{00000000-0005-0000-0000-00004B720000}"/>
    <cellStyle name="년_★ 0911 2차면접최종보고 2 4 5 3" xfId="29242" xr:uid="{00000000-0005-0000-0000-00004C720000}"/>
    <cellStyle name="년_★ 0911 2차면접최종보고 2 4 5 4" xfId="29243" xr:uid="{00000000-0005-0000-0000-00004D720000}"/>
    <cellStyle name="년_★ 0911 2차면접최종보고 2 4 5 5" xfId="29244" xr:uid="{00000000-0005-0000-0000-00004E720000}"/>
    <cellStyle name="년_★ 0911 2차면접최종보고 2 4 6" xfId="29245" xr:uid="{00000000-0005-0000-0000-00004F720000}"/>
    <cellStyle name="년_★ 0911 2차면접최종보고 2 4 6 2" xfId="29246" xr:uid="{00000000-0005-0000-0000-000050720000}"/>
    <cellStyle name="년_★ 0911 2차면접최종보고 2 4 6 3" xfId="29247" xr:uid="{00000000-0005-0000-0000-000051720000}"/>
    <cellStyle name="년_★ 0911 2차면접최종보고 2 4 6 4" xfId="29248" xr:uid="{00000000-0005-0000-0000-000052720000}"/>
    <cellStyle name="년_★ 0911 2차면접최종보고 2 4 6 5" xfId="29249" xr:uid="{00000000-0005-0000-0000-000053720000}"/>
    <cellStyle name="년_★ 0911 2차면접최종보고 2 4 7" xfId="29250" xr:uid="{00000000-0005-0000-0000-000054720000}"/>
    <cellStyle name="년_★ 0911 2차면접최종보고 2 4 7 2" xfId="29251" xr:uid="{00000000-0005-0000-0000-000055720000}"/>
    <cellStyle name="년_★ 0911 2차면접최종보고 2 4 7 3" xfId="29252" xr:uid="{00000000-0005-0000-0000-000056720000}"/>
    <cellStyle name="년_★ 0911 2차면접최종보고 2 4 7 4" xfId="29253" xr:uid="{00000000-0005-0000-0000-000057720000}"/>
    <cellStyle name="년_★ 0911 2차면접최종보고 2 4 7 5" xfId="29254" xr:uid="{00000000-0005-0000-0000-000058720000}"/>
    <cellStyle name="년_★ 0911 2차면접최종보고 2 4 8" xfId="29255" xr:uid="{00000000-0005-0000-0000-000059720000}"/>
    <cellStyle name="년_★ 0911 2차면접최종보고 2 4 9" xfId="29256" xr:uid="{00000000-0005-0000-0000-00005A720000}"/>
    <cellStyle name="년_★ 0911 2차면접최종보고 2 5" xfId="29257" xr:uid="{00000000-0005-0000-0000-00005B720000}"/>
    <cellStyle name="년_★ 0911 2차면접최종보고 2 5 10" xfId="29258" xr:uid="{00000000-0005-0000-0000-00005C720000}"/>
    <cellStyle name="년_★ 0911 2차면접최종보고 2 5 11" xfId="29259" xr:uid="{00000000-0005-0000-0000-00005D720000}"/>
    <cellStyle name="년_★ 0911 2차면접최종보고 2 5 2" xfId="29260" xr:uid="{00000000-0005-0000-0000-00005E720000}"/>
    <cellStyle name="년_★ 0911 2차면접최종보고 2 5 2 2" xfId="29261" xr:uid="{00000000-0005-0000-0000-00005F720000}"/>
    <cellStyle name="년_★ 0911 2차면접최종보고 2 5 2 2 2" xfId="29262" xr:uid="{00000000-0005-0000-0000-000060720000}"/>
    <cellStyle name="년_★ 0911 2차면접최종보고 2 5 2 2 3" xfId="29263" xr:uid="{00000000-0005-0000-0000-000061720000}"/>
    <cellStyle name="년_★ 0911 2차면접최종보고 2 5 2 2 4" xfId="29264" xr:uid="{00000000-0005-0000-0000-000062720000}"/>
    <cellStyle name="년_★ 0911 2차면접최종보고 2 5 2 2 5" xfId="29265" xr:uid="{00000000-0005-0000-0000-000063720000}"/>
    <cellStyle name="년_★ 0911 2차면접최종보고 2 5 2 3" xfId="29266" xr:uid="{00000000-0005-0000-0000-000064720000}"/>
    <cellStyle name="년_★ 0911 2차면접최종보고 2 5 2 3 2" xfId="29267" xr:uid="{00000000-0005-0000-0000-000065720000}"/>
    <cellStyle name="년_★ 0911 2차면접최종보고 2 5 2 3 3" xfId="29268" xr:uid="{00000000-0005-0000-0000-000066720000}"/>
    <cellStyle name="년_★ 0911 2차면접최종보고 2 5 2 3 4" xfId="29269" xr:uid="{00000000-0005-0000-0000-000067720000}"/>
    <cellStyle name="년_★ 0911 2차면접최종보고 2 5 2 3 5" xfId="29270" xr:uid="{00000000-0005-0000-0000-000068720000}"/>
    <cellStyle name="년_★ 0911 2차면접최종보고 2 5 2 4" xfId="29271" xr:uid="{00000000-0005-0000-0000-000069720000}"/>
    <cellStyle name="년_★ 0911 2차면접최종보고 2 5 2 4 2" xfId="29272" xr:uid="{00000000-0005-0000-0000-00006A720000}"/>
    <cellStyle name="년_★ 0911 2차면접최종보고 2 5 2 4 3" xfId="29273" xr:uid="{00000000-0005-0000-0000-00006B720000}"/>
    <cellStyle name="년_★ 0911 2차면접최종보고 2 5 2 4 4" xfId="29274" xr:uid="{00000000-0005-0000-0000-00006C720000}"/>
    <cellStyle name="년_★ 0911 2차면접최종보고 2 5 2 4 5" xfId="29275" xr:uid="{00000000-0005-0000-0000-00006D720000}"/>
    <cellStyle name="년_★ 0911 2차면접최종보고 2 5 2 5" xfId="29276" xr:uid="{00000000-0005-0000-0000-00006E720000}"/>
    <cellStyle name="년_★ 0911 2차면접최종보고 2 5 2 6" xfId="29277" xr:uid="{00000000-0005-0000-0000-00006F720000}"/>
    <cellStyle name="년_★ 0911 2차면접최종보고 2 5 2 7" xfId="29278" xr:uid="{00000000-0005-0000-0000-000070720000}"/>
    <cellStyle name="년_★ 0911 2차면접최종보고 2 5 2 8" xfId="29279" xr:uid="{00000000-0005-0000-0000-000071720000}"/>
    <cellStyle name="년_★ 0911 2차면접최종보고 2 5 3" xfId="29280" xr:uid="{00000000-0005-0000-0000-000072720000}"/>
    <cellStyle name="년_★ 0911 2차면접최종보고 2 5 3 2" xfId="29281" xr:uid="{00000000-0005-0000-0000-000073720000}"/>
    <cellStyle name="년_★ 0911 2차면접최종보고 2 5 3 2 2" xfId="29282" xr:uid="{00000000-0005-0000-0000-000074720000}"/>
    <cellStyle name="년_★ 0911 2차면접최종보고 2 5 3 2 3" xfId="29283" xr:uid="{00000000-0005-0000-0000-000075720000}"/>
    <cellStyle name="년_★ 0911 2차면접최종보고 2 5 3 2 4" xfId="29284" xr:uid="{00000000-0005-0000-0000-000076720000}"/>
    <cellStyle name="년_★ 0911 2차면접최종보고 2 5 3 2 5" xfId="29285" xr:uid="{00000000-0005-0000-0000-000077720000}"/>
    <cellStyle name="년_★ 0911 2차면접최종보고 2 5 3 3" xfId="29286" xr:uid="{00000000-0005-0000-0000-000078720000}"/>
    <cellStyle name="년_★ 0911 2차면접최종보고 2 5 3 3 2" xfId="29287" xr:uid="{00000000-0005-0000-0000-000079720000}"/>
    <cellStyle name="년_★ 0911 2차면접최종보고 2 5 3 3 3" xfId="29288" xr:uid="{00000000-0005-0000-0000-00007A720000}"/>
    <cellStyle name="년_★ 0911 2차면접최종보고 2 5 3 3 4" xfId="29289" xr:uid="{00000000-0005-0000-0000-00007B720000}"/>
    <cellStyle name="년_★ 0911 2차면접최종보고 2 5 3 3 5" xfId="29290" xr:uid="{00000000-0005-0000-0000-00007C720000}"/>
    <cellStyle name="년_★ 0911 2차면접최종보고 2 5 3 4" xfId="29291" xr:uid="{00000000-0005-0000-0000-00007D720000}"/>
    <cellStyle name="년_★ 0911 2차면접최종보고 2 5 3 4 2" xfId="29292" xr:uid="{00000000-0005-0000-0000-00007E720000}"/>
    <cellStyle name="년_★ 0911 2차면접최종보고 2 5 3 4 3" xfId="29293" xr:uid="{00000000-0005-0000-0000-00007F720000}"/>
    <cellStyle name="년_★ 0911 2차면접최종보고 2 5 3 4 4" xfId="29294" xr:uid="{00000000-0005-0000-0000-000080720000}"/>
    <cellStyle name="년_★ 0911 2차면접최종보고 2 5 3 4 5" xfId="29295" xr:uid="{00000000-0005-0000-0000-000081720000}"/>
    <cellStyle name="년_★ 0911 2차면접최종보고 2 5 3 5" xfId="29296" xr:uid="{00000000-0005-0000-0000-000082720000}"/>
    <cellStyle name="년_★ 0911 2차면접최종보고 2 5 3 6" xfId="29297" xr:uid="{00000000-0005-0000-0000-000083720000}"/>
    <cellStyle name="년_★ 0911 2차면접최종보고 2 5 3 7" xfId="29298" xr:uid="{00000000-0005-0000-0000-000084720000}"/>
    <cellStyle name="년_★ 0911 2차면접최종보고 2 5 3 8" xfId="29299" xr:uid="{00000000-0005-0000-0000-000085720000}"/>
    <cellStyle name="년_★ 0911 2차면접최종보고 2 5 4" xfId="29300" xr:uid="{00000000-0005-0000-0000-000086720000}"/>
    <cellStyle name="년_★ 0911 2차면접최종보고 2 5 4 2" xfId="29301" xr:uid="{00000000-0005-0000-0000-000087720000}"/>
    <cellStyle name="년_★ 0911 2차면접최종보고 2 5 4 2 2" xfId="29302" xr:uid="{00000000-0005-0000-0000-000088720000}"/>
    <cellStyle name="년_★ 0911 2차면접최종보고 2 5 4 2 3" xfId="29303" xr:uid="{00000000-0005-0000-0000-000089720000}"/>
    <cellStyle name="년_★ 0911 2차면접최종보고 2 5 4 2 4" xfId="29304" xr:uid="{00000000-0005-0000-0000-00008A720000}"/>
    <cellStyle name="년_★ 0911 2차면접최종보고 2 5 4 2 5" xfId="29305" xr:uid="{00000000-0005-0000-0000-00008B720000}"/>
    <cellStyle name="년_★ 0911 2차면접최종보고 2 5 4 3" xfId="29306" xr:uid="{00000000-0005-0000-0000-00008C720000}"/>
    <cellStyle name="년_★ 0911 2차면접최종보고 2 5 4 3 2" xfId="29307" xr:uid="{00000000-0005-0000-0000-00008D720000}"/>
    <cellStyle name="년_★ 0911 2차면접최종보고 2 5 4 3 3" xfId="29308" xr:uid="{00000000-0005-0000-0000-00008E720000}"/>
    <cellStyle name="년_★ 0911 2차면접최종보고 2 5 4 3 4" xfId="29309" xr:uid="{00000000-0005-0000-0000-00008F720000}"/>
    <cellStyle name="년_★ 0911 2차면접최종보고 2 5 4 3 5" xfId="29310" xr:uid="{00000000-0005-0000-0000-000090720000}"/>
    <cellStyle name="년_★ 0911 2차면접최종보고 2 5 4 4" xfId="29311" xr:uid="{00000000-0005-0000-0000-000091720000}"/>
    <cellStyle name="년_★ 0911 2차면접최종보고 2 5 4 4 2" xfId="29312" xr:uid="{00000000-0005-0000-0000-000092720000}"/>
    <cellStyle name="년_★ 0911 2차면접최종보고 2 5 4 4 3" xfId="29313" xr:uid="{00000000-0005-0000-0000-000093720000}"/>
    <cellStyle name="년_★ 0911 2차면접최종보고 2 5 4 4 4" xfId="29314" xr:uid="{00000000-0005-0000-0000-000094720000}"/>
    <cellStyle name="년_★ 0911 2차면접최종보고 2 5 4 4 5" xfId="29315" xr:uid="{00000000-0005-0000-0000-000095720000}"/>
    <cellStyle name="년_★ 0911 2차면접최종보고 2 5 4 5" xfId="29316" xr:uid="{00000000-0005-0000-0000-000096720000}"/>
    <cellStyle name="년_★ 0911 2차면접최종보고 2 5 4 6" xfId="29317" xr:uid="{00000000-0005-0000-0000-000097720000}"/>
    <cellStyle name="년_★ 0911 2차면접최종보고 2 5 4 7" xfId="29318" xr:uid="{00000000-0005-0000-0000-000098720000}"/>
    <cellStyle name="년_★ 0911 2차면접최종보고 2 5 4 8" xfId="29319" xr:uid="{00000000-0005-0000-0000-000099720000}"/>
    <cellStyle name="년_★ 0911 2차면접최종보고 2 5 5" xfId="29320" xr:uid="{00000000-0005-0000-0000-00009A720000}"/>
    <cellStyle name="년_★ 0911 2차면접최종보고 2 5 5 2" xfId="29321" xr:uid="{00000000-0005-0000-0000-00009B720000}"/>
    <cellStyle name="년_★ 0911 2차면접최종보고 2 5 5 3" xfId="29322" xr:uid="{00000000-0005-0000-0000-00009C720000}"/>
    <cellStyle name="년_★ 0911 2차면접최종보고 2 5 5 4" xfId="29323" xr:uid="{00000000-0005-0000-0000-00009D720000}"/>
    <cellStyle name="년_★ 0911 2차면접최종보고 2 5 5 5" xfId="29324" xr:uid="{00000000-0005-0000-0000-00009E720000}"/>
    <cellStyle name="년_★ 0911 2차면접최종보고 2 5 6" xfId="29325" xr:uid="{00000000-0005-0000-0000-00009F720000}"/>
    <cellStyle name="년_★ 0911 2차면접최종보고 2 5 6 2" xfId="29326" xr:uid="{00000000-0005-0000-0000-0000A0720000}"/>
    <cellStyle name="년_★ 0911 2차면접최종보고 2 5 6 3" xfId="29327" xr:uid="{00000000-0005-0000-0000-0000A1720000}"/>
    <cellStyle name="년_★ 0911 2차면접최종보고 2 5 6 4" xfId="29328" xr:uid="{00000000-0005-0000-0000-0000A2720000}"/>
    <cellStyle name="년_★ 0911 2차면접최종보고 2 5 6 5" xfId="29329" xr:uid="{00000000-0005-0000-0000-0000A3720000}"/>
    <cellStyle name="년_★ 0911 2차면접최종보고 2 5 7" xfId="29330" xr:uid="{00000000-0005-0000-0000-0000A4720000}"/>
    <cellStyle name="년_★ 0911 2차면접최종보고 2 5 7 2" xfId="29331" xr:uid="{00000000-0005-0000-0000-0000A5720000}"/>
    <cellStyle name="년_★ 0911 2차면접최종보고 2 5 7 3" xfId="29332" xr:uid="{00000000-0005-0000-0000-0000A6720000}"/>
    <cellStyle name="년_★ 0911 2차면접최종보고 2 5 7 4" xfId="29333" xr:uid="{00000000-0005-0000-0000-0000A7720000}"/>
    <cellStyle name="년_★ 0911 2차면접최종보고 2 5 7 5" xfId="29334" xr:uid="{00000000-0005-0000-0000-0000A8720000}"/>
    <cellStyle name="년_★ 0911 2차면접최종보고 2 5 8" xfId="29335" xr:uid="{00000000-0005-0000-0000-0000A9720000}"/>
    <cellStyle name="년_★ 0911 2차면접최종보고 2 5 9" xfId="29336" xr:uid="{00000000-0005-0000-0000-0000AA720000}"/>
    <cellStyle name="년_★ 0911 2차면접최종보고 2 6" xfId="29337" xr:uid="{00000000-0005-0000-0000-0000AB720000}"/>
    <cellStyle name="년_★ 0911 2차면접최종보고 2 6 2" xfId="29338" xr:uid="{00000000-0005-0000-0000-0000AC720000}"/>
    <cellStyle name="년_★ 0911 2차면접최종보고 2 6 2 2" xfId="29339" xr:uid="{00000000-0005-0000-0000-0000AD720000}"/>
    <cellStyle name="년_★ 0911 2차면접최종보고 2 6 2 3" xfId="29340" xr:uid="{00000000-0005-0000-0000-0000AE720000}"/>
    <cellStyle name="년_★ 0911 2차면접최종보고 2 6 2 4" xfId="29341" xr:uid="{00000000-0005-0000-0000-0000AF720000}"/>
    <cellStyle name="년_★ 0911 2차면접최종보고 2 6 2 5" xfId="29342" xr:uid="{00000000-0005-0000-0000-0000B0720000}"/>
    <cellStyle name="년_★ 0911 2차면접최종보고 2 6 3" xfId="29343" xr:uid="{00000000-0005-0000-0000-0000B1720000}"/>
    <cellStyle name="년_★ 0911 2차면접최종보고 2 6 3 2" xfId="29344" xr:uid="{00000000-0005-0000-0000-0000B2720000}"/>
    <cellStyle name="년_★ 0911 2차면접최종보고 2 6 3 3" xfId="29345" xr:uid="{00000000-0005-0000-0000-0000B3720000}"/>
    <cellStyle name="년_★ 0911 2차면접최종보고 2 6 3 4" xfId="29346" xr:uid="{00000000-0005-0000-0000-0000B4720000}"/>
    <cellStyle name="년_★ 0911 2차면접최종보고 2 6 3 5" xfId="29347" xr:uid="{00000000-0005-0000-0000-0000B5720000}"/>
    <cellStyle name="년_★ 0911 2차면접최종보고 2 6 4" xfId="29348" xr:uid="{00000000-0005-0000-0000-0000B6720000}"/>
    <cellStyle name="년_★ 0911 2차면접최종보고 2 6 4 2" xfId="29349" xr:uid="{00000000-0005-0000-0000-0000B7720000}"/>
    <cellStyle name="년_★ 0911 2차면접최종보고 2 6 4 3" xfId="29350" xr:uid="{00000000-0005-0000-0000-0000B8720000}"/>
    <cellStyle name="년_★ 0911 2차면접최종보고 2 6 4 4" xfId="29351" xr:uid="{00000000-0005-0000-0000-0000B9720000}"/>
    <cellStyle name="년_★ 0911 2차면접최종보고 2 6 4 5" xfId="29352" xr:uid="{00000000-0005-0000-0000-0000BA720000}"/>
    <cellStyle name="년_★ 0911 2차면접최종보고 2 6 5" xfId="29353" xr:uid="{00000000-0005-0000-0000-0000BB720000}"/>
    <cellStyle name="년_★ 0911 2차면접최종보고 2 6 6" xfId="29354" xr:uid="{00000000-0005-0000-0000-0000BC720000}"/>
    <cellStyle name="년_★ 0911 2차면접최종보고 2 6 7" xfId="29355" xr:uid="{00000000-0005-0000-0000-0000BD720000}"/>
    <cellStyle name="년_★ 0911 2차면접최종보고 2 6 8" xfId="29356" xr:uid="{00000000-0005-0000-0000-0000BE720000}"/>
    <cellStyle name="년_★ 0911 2차면접최종보고 2 7" xfId="29357" xr:uid="{00000000-0005-0000-0000-0000BF720000}"/>
    <cellStyle name="년_★ 0911 2차면접최종보고 2 7 2" xfId="29358" xr:uid="{00000000-0005-0000-0000-0000C0720000}"/>
    <cellStyle name="년_★ 0911 2차면접최종보고 2 7 2 2" xfId="29359" xr:uid="{00000000-0005-0000-0000-0000C1720000}"/>
    <cellStyle name="년_★ 0911 2차면접최종보고 2 7 2 3" xfId="29360" xr:uid="{00000000-0005-0000-0000-0000C2720000}"/>
    <cellStyle name="년_★ 0911 2차면접최종보고 2 7 2 4" xfId="29361" xr:uid="{00000000-0005-0000-0000-0000C3720000}"/>
    <cellStyle name="년_★ 0911 2차면접최종보고 2 7 2 5" xfId="29362" xr:uid="{00000000-0005-0000-0000-0000C4720000}"/>
    <cellStyle name="년_★ 0911 2차면접최종보고 2 7 3" xfId="29363" xr:uid="{00000000-0005-0000-0000-0000C5720000}"/>
    <cellStyle name="년_★ 0911 2차면접최종보고 2 7 3 2" xfId="29364" xr:uid="{00000000-0005-0000-0000-0000C6720000}"/>
    <cellStyle name="년_★ 0911 2차면접최종보고 2 7 3 3" xfId="29365" xr:uid="{00000000-0005-0000-0000-0000C7720000}"/>
    <cellStyle name="년_★ 0911 2차면접최종보고 2 7 3 4" xfId="29366" xr:uid="{00000000-0005-0000-0000-0000C8720000}"/>
    <cellStyle name="년_★ 0911 2차면접최종보고 2 7 3 5" xfId="29367" xr:uid="{00000000-0005-0000-0000-0000C9720000}"/>
    <cellStyle name="년_★ 0911 2차면접최종보고 2 7 4" xfId="29368" xr:uid="{00000000-0005-0000-0000-0000CA720000}"/>
    <cellStyle name="년_★ 0911 2차면접최종보고 2 7 4 2" xfId="29369" xr:uid="{00000000-0005-0000-0000-0000CB720000}"/>
    <cellStyle name="년_★ 0911 2차면접최종보고 2 7 4 3" xfId="29370" xr:uid="{00000000-0005-0000-0000-0000CC720000}"/>
    <cellStyle name="년_★ 0911 2차면접최종보고 2 7 4 4" xfId="29371" xr:uid="{00000000-0005-0000-0000-0000CD720000}"/>
    <cellStyle name="년_★ 0911 2차면접최종보고 2 7 4 5" xfId="29372" xr:uid="{00000000-0005-0000-0000-0000CE720000}"/>
    <cellStyle name="년_★ 0911 2차면접최종보고 2 7 5" xfId="29373" xr:uid="{00000000-0005-0000-0000-0000CF720000}"/>
    <cellStyle name="년_★ 0911 2차면접최종보고 2 7 6" xfId="29374" xr:uid="{00000000-0005-0000-0000-0000D0720000}"/>
    <cellStyle name="년_★ 0911 2차면접최종보고 2 7 7" xfId="29375" xr:uid="{00000000-0005-0000-0000-0000D1720000}"/>
    <cellStyle name="년_★ 0911 2차면접최종보고 2 7 8" xfId="29376" xr:uid="{00000000-0005-0000-0000-0000D2720000}"/>
    <cellStyle name="년_★ 0911 2차면접최종보고 2 8" xfId="29377" xr:uid="{00000000-0005-0000-0000-0000D3720000}"/>
    <cellStyle name="년_★ 0911 2차면접최종보고 2 8 2" xfId="29378" xr:uid="{00000000-0005-0000-0000-0000D4720000}"/>
    <cellStyle name="년_★ 0911 2차면접최종보고 2 8 2 2" xfId="29379" xr:uid="{00000000-0005-0000-0000-0000D5720000}"/>
    <cellStyle name="년_★ 0911 2차면접최종보고 2 8 2 3" xfId="29380" xr:uid="{00000000-0005-0000-0000-0000D6720000}"/>
    <cellStyle name="년_★ 0911 2차면접최종보고 2 8 2 4" xfId="29381" xr:uid="{00000000-0005-0000-0000-0000D7720000}"/>
    <cellStyle name="년_★ 0911 2차면접최종보고 2 8 2 5" xfId="29382" xr:uid="{00000000-0005-0000-0000-0000D8720000}"/>
    <cellStyle name="년_★ 0911 2차면접최종보고 2 8 3" xfId="29383" xr:uid="{00000000-0005-0000-0000-0000D9720000}"/>
    <cellStyle name="년_★ 0911 2차면접최종보고 2 8 3 2" xfId="29384" xr:uid="{00000000-0005-0000-0000-0000DA720000}"/>
    <cellStyle name="년_★ 0911 2차면접최종보고 2 8 3 3" xfId="29385" xr:uid="{00000000-0005-0000-0000-0000DB720000}"/>
    <cellStyle name="년_★ 0911 2차면접최종보고 2 8 3 4" xfId="29386" xr:uid="{00000000-0005-0000-0000-0000DC720000}"/>
    <cellStyle name="년_★ 0911 2차면접최종보고 2 8 3 5" xfId="29387" xr:uid="{00000000-0005-0000-0000-0000DD720000}"/>
    <cellStyle name="년_★ 0911 2차면접최종보고 2 8 4" xfId="29388" xr:uid="{00000000-0005-0000-0000-0000DE720000}"/>
    <cellStyle name="년_★ 0911 2차면접최종보고 2 8 4 2" xfId="29389" xr:uid="{00000000-0005-0000-0000-0000DF720000}"/>
    <cellStyle name="년_★ 0911 2차면접최종보고 2 8 4 3" xfId="29390" xr:uid="{00000000-0005-0000-0000-0000E0720000}"/>
    <cellStyle name="년_★ 0911 2차면접최종보고 2 8 4 4" xfId="29391" xr:uid="{00000000-0005-0000-0000-0000E1720000}"/>
    <cellStyle name="년_★ 0911 2차면접최종보고 2 8 4 5" xfId="29392" xr:uid="{00000000-0005-0000-0000-0000E2720000}"/>
    <cellStyle name="년_★ 0911 2차면접최종보고 2 8 5" xfId="29393" xr:uid="{00000000-0005-0000-0000-0000E3720000}"/>
    <cellStyle name="년_★ 0911 2차면접최종보고 2 8 6" xfId="29394" xr:uid="{00000000-0005-0000-0000-0000E4720000}"/>
    <cellStyle name="년_★ 0911 2차면접최종보고 2 8 7" xfId="29395" xr:uid="{00000000-0005-0000-0000-0000E5720000}"/>
    <cellStyle name="년_★ 0911 2차면접최종보고 2 8 8" xfId="29396" xr:uid="{00000000-0005-0000-0000-0000E6720000}"/>
    <cellStyle name="년_★ 0911 2차면접최종보고 2 9" xfId="29397" xr:uid="{00000000-0005-0000-0000-0000E7720000}"/>
    <cellStyle name="년_★ 0911 2차면접최종보고 3" xfId="29398" xr:uid="{00000000-0005-0000-0000-0000E8720000}"/>
    <cellStyle name="년_★ 0911 2차면접최종보고 3 10" xfId="29399" xr:uid="{00000000-0005-0000-0000-0000E9720000}"/>
    <cellStyle name="년_★ 0911 2차면접최종보고 3 11" xfId="29400" xr:uid="{00000000-0005-0000-0000-0000EA720000}"/>
    <cellStyle name="년_★ 0911 2차면접최종보고 3 12" xfId="29401" xr:uid="{00000000-0005-0000-0000-0000EB720000}"/>
    <cellStyle name="년_★ 0911 2차면접최종보고 3 2" xfId="29402" xr:uid="{00000000-0005-0000-0000-0000EC720000}"/>
    <cellStyle name="년_★ 0911 2차면접최종보고 3 2 10" xfId="29403" xr:uid="{00000000-0005-0000-0000-0000ED720000}"/>
    <cellStyle name="년_★ 0911 2차면접최종보고 3 2 11" xfId="29404" xr:uid="{00000000-0005-0000-0000-0000EE720000}"/>
    <cellStyle name="년_★ 0911 2차면접최종보고 3 2 12" xfId="29405" xr:uid="{00000000-0005-0000-0000-0000EF720000}"/>
    <cellStyle name="년_★ 0911 2차면접최종보고 3 2 13" xfId="29406" xr:uid="{00000000-0005-0000-0000-0000F0720000}"/>
    <cellStyle name="년_★ 0911 2차면접최종보고 3 2 2" xfId="29407" xr:uid="{00000000-0005-0000-0000-0000F1720000}"/>
    <cellStyle name="년_★ 0911 2차면접최종보고 3 2 2 10" xfId="29408" xr:uid="{00000000-0005-0000-0000-0000F2720000}"/>
    <cellStyle name="년_★ 0911 2차면접최종보고 3 2 2 11" xfId="29409" xr:uid="{00000000-0005-0000-0000-0000F3720000}"/>
    <cellStyle name="년_★ 0911 2차면접최종보고 3 2 2 2" xfId="29410" xr:uid="{00000000-0005-0000-0000-0000F4720000}"/>
    <cellStyle name="년_★ 0911 2차면접최종보고 3 2 2 2 2" xfId="29411" xr:uid="{00000000-0005-0000-0000-0000F5720000}"/>
    <cellStyle name="년_★ 0911 2차면접최종보고 3 2 2 2 2 2" xfId="29412" xr:uid="{00000000-0005-0000-0000-0000F6720000}"/>
    <cellStyle name="년_★ 0911 2차면접최종보고 3 2 2 2 2 3" xfId="29413" xr:uid="{00000000-0005-0000-0000-0000F7720000}"/>
    <cellStyle name="년_★ 0911 2차면접최종보고 3 2 2 2 2 4" xfId="29414" xr:uid="{00000000-0005-0000-0000-0000F8720000}"/>
    <cellStyle name="년_★ 0911 2차면접최종보고 3 2 2 2 2 5" xfId="29415" xr:uid="{00000000-0005-0000-0000-0000F9720000}"/>
    <cellStyle name="년_★ 0911 2차면접최종보고 3 2 2 2 3" xfId="29416" xr:uid="{00000000-0005-0000-0000-0000FA720000}"/>
    <cellStyle name="년_★ 0911 2차면접최종보고 3 2 2 2 3 2" xfId="29417" xr:uid="{00000000-0005-0000-0000-0000FB720000}"/>
    <cellStyle name="년_★ 0911 2차면접최종보고 3 2 2 2 3 3" xfId="29418" xr:uid="{00000000-0005-0000-0000-0000FC720000}"/>
    <cellStyle name="년_★ 0911 2차면접최종보고 3 2 2 2 3 4" xfId="29419" xr:uid="{00000000-0005-0000-0000-0000FD720000}"/>
    <cellStyle name="년_★ 0911 2차면접최종보고 3 2 2 2 3 5" xfId="29420" xr:uid="{00000000-0005-0000-0000-0000FE720000}"/>
    <cellStyle name="년_★ 0911 2차면접최종보고 3 2 2 2 4" xfId="29421" xr:uid="{00000000-0005-0000-0000-0000FF720000}"/>
    <cellStyle name="년_★ 0911 2차면접최종보고 3 2 2 2 4 2" xfId="29422" xr:uid="{00000000-0005-0000-0000-000000730000}"/>
    <cellStyle name="년_★ 0911 2차면접최종보고 3 2 2 2 4 3" xfId="29423" xr:uid="{00000000-0005-0000-0000-000001730000}"/>
    <cellStyle name="년_★ 0911 2차면접최종보고 3 2 2 2 4 4" xfId="29424" xr:uid="{00000000-0005-0000-0000-000002730000}"/>
    <cellStyle name="년_★ 0911 2차면접최종보고 3 2 2 2 4 5" xfId="29425" xr:uid="{00000000-0005-0000-0000-000003730000}"/>
    <cellStyle name="년_★ 0911 2차면접최종보고 3 2 2 2 5" xfId="29426" xr:uid="{00000000-0005-0000-0000-000004730000}"/>
    <cellStyle name="년_★ 0911 2차면접최종보고 3 2 2 2 6" xfId="29427" xr:uid="{00000000-0005-0000-0000-000005730000}"/>
    <cellStyle name="년_★ 0911 2차면접최종보고 3 2 2 2 7" xfId="29428" xr:uid="{00000000-0005-0000-0000-000006730000}"/>
    <cellStyle name="년_★ 0911 2차면접최종보고 3 2 2 2 8" xfId="29429" xr:uid="{00000000-0005-0000-0000-000007730000}"/>
    <cellStyle name="년_★ 0911 2차면접최종보고 3 2 2 3" xfId="29430" xr:uid="{00000000-0005-0000-0000-000008730000}"/>
    <cellStyle name="년_★ 0911 2차면접최종보고 3 2 2 3 2" xfId="29431" xr:uid="{00000000-0005-0000-0000-000009730000}"/>
    <cellStyle name="년_★ 0911 2차면접최종보고 3 2 2 3 2 2" xfId="29432" xr:uid="{00000000-0005-0000-0000-00000A730000}"/>
    <cellStyle name="년_★ 0911 2차면접최종보고 3 2 2 3 2 3" xfId="29433" xr:uid="{00000000-0005-0000-0000-00000B730000}"/>
    <cellStyle name="년_★ 0911 2차면접최종보고 3 2 2 3 2 4" xfId="29434" xr:uid="{00000000-0005-0000-0000-00000C730000}"/>
    <cellStyle name="년_★ 0911 2차면접최종보고 3 2 2 3 2 5" xfId="29435" xr:uid="{00000000-0005-0000-0000-00000D730000}"/>
    <cellStyle name="년_★ 0911 2차면접최종보고 3 2 2 3 3" xfId="29436" xr:uid="{00000000-0005-0000-0000-00000E730000}"/>
    <cellStyle name="년_★ 0911 2차면접최종보고 3 2 2 3 3 2" xfId="29437" xr:uid="{00000000-0005-0000-0000-00000F730000}"/>
    <cellStyle name="년_★ 0911 2차면접최종보고 3 2 2 3 3 3" xfId="29438" xr:uid="{00000000-0005-0000-0000-000010730000}"/>
    <cellStyle name="년_★ 0911 2차면접최종보고 3 2 2 3 3 4" xfId="29439" xr:uid="{00000000-0005-0000-0000-000011730000}"/>
    <cellStyle name="년_★ 0911 2차면접최종보고 3 2 2 3 3 5" xfId="29440" xr:uid="{00000000-0005-0000-0000-000012730000}"/>
    <cellStyle name="년_★ 0911 2차면접최종보고 3 2 2 3 4" xfId="29441" xr:uid="{00000000-0005-0000-0000-000013730000}"/>
    <cellStyle name="년_★ 0911 2차면접최종보고 3 2 2 3 4 2" xfId="29442" xr:uid="{00000000-0005-0000-0000-000014730000}"/>
    <cellStyle name="년_★ 0911 2차면접최종보고 3 2 2 3 4 3" xfId="29443" xr:uid="{00000000-0005-0000-0000-000015730000}"/>
    <cellStyle name="년_★ 0911 2차면접최종보고 3 2 2 3 4 4" xfId="29444" xr:uid="{00000000-0005-0000-0000-000016730000}"/>
    <cellStyle name="년_★ 0911 2차면접최종보고 3 2 2 3 4 5" xfId="29445" xr:uid="{00000000-0005-0000-0000-000017730000}"/>
    <cellStyle name="년_★ 0911 2차면접최종보고 3 2 2 3 5" xfId="29446" xr:uid="{00000000-0005-0000-0000-000018730000}"/>
    <cellStyle name="년_★ 0911 2차면접최종보고 3 2 2 3 6" xfId="29447" xr:uid="{00000000-0005-0000-0000-000019730000}"/>
    <cellStyle name="년_★ 0911 2차면접최종보고 3 2 2 3 7" xfId="29448" xr:uid="{00000000-0005-0000-0000-00001A730000}"/>
    <cellStyle name="년_★ 0911 2차면접최종보고 3 2 2 3 8" xfId="29449" xr:uid="{00000000-0005-0000-0000-00001B730000}"/>
    <cellStyle name="년_★ 0911 2차면접최종보고 3 2 2 4" xfId="29450" xr:uid="{00000000-0005-0000-0000-00001C730000}"/>
    <cellStyle name="년_★ 0911 2차면접최종보고 3 2 2 4 2" xfId="29451" xr:uid="{00000000-0005-0000-0000-00001D730000}"/>
    <cellStyle name="년_★ 0911 2차면접최종보고 3 2 2 4 2 2" xfId="29452" xr:uid="{00000000-0005-0000-0000-00001E730000}"/>
    <cellStyle name="년_★ 0911 2차면접최종보고 3 2 2 4 2 3" xfId="29453" xr:uid="{00000000-0005-0000-0000-00001F730000}"/>
    <cellStyle name="년_★ 0911 2차면접최종보고 3 2 2 4 2 4" xfId="29454" xr:uid="{00000000-0005-0000-0000-000020730000}"/>
    <cellStyle name="년_★ 0911 2차면접최종보고 3 2 2 4 2 5" xfId="29455" xr:uid="{00000000-0005-0000-0000-000021730000}"/>
    <cellStyle name="년_★ 0911 2차면접최종보고 3 2 2 4 3" xfId="29456" xr:uid="{00000000-0005-0000-0000-000022730000}"/>
    <cellStyle name="년_★ 0911 2차면접최종보고 3 2 2 4 3 2" xfId="29457" xr:uid="{00000000-0005-0000-0000-000023730000}"/>
    <cellStyle name="년_★ 0911 2차면접최종보고 3 2 2 4 3 3" xfId="29458" xr:uid="{00000000-0005-0000-0000-000024730000}"/>
    <cellStyle name="년_★ 0911 2차면접최종보고 3 2 2 4 3 4" xfId="29459" xr:uid="{00000000-0005-0000-0000-000025730000}"/>
    <cellStyle name="년_★ 0911 2차면접최종보고 3 2 2 4 3 5" xfId="29460" xr:uid="{00000000-0005-0000-0000-000026730000}"/>
    <cellStyle name="년_★ 0911 2차면접최종보고 3 2 2 4 4" xfId="29461" xr:uid="{00000000-0005-0000-0000-000027730000}"/>
    <cellStyle name="년_★ 0911 2차면접최종보고 3 2 2 4 4 2" xfId="29462" xr:uid="{00000000-0005-0000-0000-000028730000}"/>
    <cellStyle name="년_★ 0911 2차면접최종보고 3 2 2 4 4 3" xfId="29463" xr:uid="{00000000-0005-0000-0000-000029730000}"/>
    <cellStyle name="년_★ 0911 2차면접최종보고 3 2 2 4 4 4" xfId="29464" xr:uid="{00000000-0005-0000-0000-00002A730000}"/>
    <cellStyle name="년_★ 0911 2차면접최종보고 3 2 2 4 4 5" xfId="29465" xr:uid="{00000000-0005-0000-0000-00002B730000}"/>
    <cellStyle name="년_★ 0911 2차면접최종보고 3 2 2 4 5" xfId="29466" xr:uid="{00000000-0005-0000-0000-00002C730000}"/>
    <cellStyle name="년_★ 0911 2차면접최종보고 3 2 2 4 6" xfId="29467" xr:uid="{00000000-0005-0000-0000-00002D730000}"/>
    <cellStyle name="년_★ 0911 2차면접최종보고 3 2 2 4 7" xfId="29468" xr:uid="{00000000-0005-0000-0000-00002E730000}"/>
    <cellStyle name="년_★ 0911 2차면접최종보고 3 2 2 4 8" xfId="29469" xr:uid="{00000000-0005-0000-0000-00002F730000}"/>
    <cellStyle name="년_★ 0911 2차면접최종보고 3 2 2 5" xfId="29470" xr:uid="{00000000-0005-0000-0000-000030730000}"/>
    <cellStyle name="년_★ 0911 2차면접최종보고 3 2 2 5 2" xfId="29471" xr:uid="{00000000-0005-0000-0000-000031730000}"/>
    <cellStyle name="년_★ 0911 2차면접최종보고 3 2 2 5 3" xfId="29472" xr:uid="{00000000-0005-0000-0000-000032730000}"/>
    <cellStyle name="년_★ 0911 2차면접최종보고 3 2 2 5 4" xfId="29473" xr:uid="{00000000-0005-0000-0000-000033730000}"/>
    <cellStyle name="년_★ 0911 2차면접최종보고 3 2 2 5 5" xfId="29474" xr:uid="{00000000-0005-0000-0000-000034730000}"/>
    <cellStyle name="년_★ 0911 2차면접최종보고 3 2 2 6" xfId="29475" xr:uid="{00000000-0005-0000-0000-000035730000}"/>
    <cellStyle name="년_★ 0911 2차면접최종보고 3 2 2 6 2" xfId="29476" xr:uid="{00000000-0005-0000-0000-000036730000}"/>
    <cellStyle name="년_★ 0911 2차면접최종보고 3 2 2 6 3" xfId="29477" xr:uid="{00000000-0005-0000-0000-000037730000}"/>
    <cellStyle name="년_★ 0911 2차면접최종보고 3 2 2 6 4" xfId="29478" xr:uid="{00000000-0005-0000-0000-000038730000}"/>
    <cellStyle name="년_★ 0911 2차면접최종보고 3 2 2 6 5" xfId="29479" xr:uid="{00000000-0005-0000-0000-000039730000}"/>
    <cellStyle name="년_★ 0911 2차면접최종보고 3 2 2 7" xfId="29480" xr:uid="{00000000-0005-0000-0000-00003A730000}"/>
    <cellStyle name="년_★ 0911 2차면접최종보고 3 2 2 7 2" xfId="29481" xr:uid="{00000000-0005-0000-0000-00003B730000}"/>
    <cellStyle name="년_★ 0911 2차면접최종보고 3 2 2 7 3" xfId="29482" xr:uid="{00000000-0005-0000-0000-00003C730000}"/>
    <cellStyle name="년_★ 0911 2차면접최종보고 3 2 2 7 4" xfId="29483" xr:uid="{00000000-0005-0000-0000-00003D730000}"/>
    <cellStyle name="년_★ 0911 2차면접최종보고 3 2 2 7 5" xfId="29484" xr:uid="{00000000-0005-0000-0000-00003E730000}"/>
    <cellStyle name="년_★ 0911 2차면접최종보고 3 2 2 8" xfId="29485" xr:uid="{00000000-0005-0000-0000-00003F730000}"/>
    <cellStyle name="년_★ 0911 2차면접최종보고 3 2 2 9" xfId="29486" xr:uid="{00000000-0005-0000-0000-000040730000}"/>
    <cellStyle name="년_★ 0911 2차면접최종보고 3 2 3" xfId="29487" xr:uid="{00000000-0005-0000-0000-000041730000}"/>
    <cellStyle name="년_★ 0911 2차면접최종보고 3 2 3 10" xfId="29488" xr:uid="{00000000-0005-0000-0000-000042730000}"/>
    <cellStyle name="년_★ 0911 2차면접최종보고 3 2 3 11" xfId="29489" xr:uid="{00000000-0005-0000-0000-000043730000}"/>
    <cellStyle name="년_★ 0911 2차면접최종보고 3 2 3 2" xfId="29490" xr:uid="{00000000-0005-0000-0000-000044730000}"/>
    <cellStyle name="년_★ 0911 2차면접최종보고 3 2 3 2 2" xfId="29491" xr:uid="{00000000-0005-0000-0000-000045730000}"/>
    <cellStyle name="년_★ 0911 2차면접최종보고 3 2 3 2 2 2" xfId="29492" xr:uid="{00000000-0005-0000-0000-000046730000}"/>
    <cellStyle name="년_★ 0911 2차면접최종보고 3 2 3 2 2 3" xfId="29493" xr:uid="{00000000-0005-0000-0000-000047730000}"/>
    <cellStyle name="년_★ 0911 2차면접최종보고 3 2 3 2 2 4" xfId="29494" xr:uid="{00000000-0005-0000-0000-000048730000}"/>
    <cellStyle name="년_★ 0911 2차면접최종보고 3 2 3 2 2 5" xfId="29495" xr:uid="{00000000-0005-0000-0000-000049730000}"/>
    <cellStyle name="년_★ 0911 2차면접최종보고 3 2 3 2 3" xfId="29496" xr:uid="{00000000-0005-0000-0000-00004A730000}"/>
    <cellStyle name="년_★ 0911 2차면접최종보고 3 2 3 2 3 2" xfId="29497" xr:uid="{00000000-0005-0000-0000-00004B730000}"/>
    <cellStyle name="년_★ 0911 2차면접최종보고 3 2 3 2 3 3" xfId="29498" xr:uid="{00000000-0005-0000-0000-00004C730000}"/>
    <cellStyle name="년_★ 0911 2차면접최종보고 3 2 3 2 3 4" xfId="29499" xr:uid="{00000000-0005-0000-0000-00004D730000}"/>
    <cellStyle name="년_★ 0911 2차면접최종보고 3 2 3 2 3 5" xfId="29500" xr:uid="{00000000-0005-0000-0000-00004E730000}"/>
    <cellStyle name="년_★ 0911 2차면접최종보고 3 2 3 2 4" xfId="29501" xr:uid="{00000000-0005-0000-0000-00004F730000}"/>
    <cellStyle name="년_★ 0911 2차면접최종보고 3 2 3 2 4 2" xfId="29502" xr:uid="{00000000-0005-0000-0000-000050730000}"/>
    <cellStyle name="년_★ 0911 2차면접최종보고 3 2 3 2 4 3" xfId="29503" xr:uid="{00000000-0005-0000-0000-000051730000}"/>
    <cellStyle name="년_★ 0911 2차면접최종보고 3 2 3 2 4 4" xfId="29504" xr:uid="{00000000-0005-0000-0000-000052730000}"/>
    <cellStyle name="년_★ 0911 2차면접최종보고 3 2 3 2 4 5" xfId="29505" xr:uid="{00000000-0005-0000-0000-000053730000}"/>
    <cellStyle name="년_★ 0911 2차면접최종보고 3 2 3 2 5" xfId="29506" xr:uid="{00000000-0005-0000-0000-000054730000}"/>
    <cellStyle name="년_★ 0911 2차면접최종보고 3 2 3 2 6" xfId="29507" xr:uid="{00000000-0005-0000-0000-000055730000}"/>
    <cellStyle name="년_★ 0911 2차면접최종보고 3 2 3 2 7" xfId="29508" xr:uid="{00000000-0005-0000-0000-000056730000}"/>
    <cellStyle name="년_★ 0911 2차면접최종보고 3 2 3 2 8" xfId="29509" xr:uid="{00000000-0005-0000-0000-000057730000}"/>
    <cellStyle name="년_★ 0911 2차면접최종보고 3 2 3 3" xfId="29510" xr:uid="{00000000-0005-0000-0000-000058730000}"/>
    <cellStyle name="년_★ 0911 2차면접최종보고 3 2 3 3 2" xfId="29511" xr:uid="{00000000-0005-0000-0000-000059730000}"/>
    <cellStyle name="년_★ 0911 2차면접최종보고 3 2 3 3 2 2" xfId="29512" xr:uid="{00000000-0005-0000-0000-00005A730000}"/>
    <cellStyle name="년_★ 0911 2차면접최종보고 3 2 3 3 2 3" xfId="29513" xr:uid="{00000000-0005-0000-0000-00005B730000}"/>
    <cellStyle name="년_★ 0911 2차면접최종보고 3 2 3 3 2 4" xfId="29514" xr:uid="{00000000-0005-0000-0000-00005C730000}"/>
    <cellStyle name="년_★ 0911 2차면접최종보고 3 2 3 3 2 5" xfId="29515" xr:uid="{00000000-0005-0000-0000-00005D730000}"/>
    <cellStyle name="년_★ 0911 2차면접최종보고 3 2 3 3 3" xfId="29516" xr:uid="{00000000-0005-0000-0000-00005E730000}"/>
    <cellStyle name="년_★ 0911 2차면접최종보고 3 2 3 3 3 2" xfId="29517" xr:uid="{00000000-0005-0000-0000-00005F730000}"/>
    <cellStyle name="년_★ 0911 2차면접최종보고 3 2 3 3 3 3" xfId="29518" xr:uid="{00000000-0005-0000-0000-000060730000}"/>
    <cellStyle name="년_★ 0911 2차면접최종보고 3 2 3 3 3 4" xfId="29519" xr:uid="{00000000-0005-0000-0000-000061730000}"/>
    <cellStyle name="년_★ 0911 2차면접최종보고 3 2 3 3 3 5" xfId="29520" xr:uid="{00000000-0005-0000-0000-000062730000}"/>
    <cellStyle name="년_★ 0911 2차면접최종보고 3 2 3 3 4" xfId="29521" xr:uid="{00000000-0005-0000-0000-000063730000}"/>
    <cellStyle name="년_★ 0911 2차면접최종보고 3 2 3 3 4 2" xfId="29522" xr:uid="{00000000-0005-0000-0000-000064730000}"/>
    <cellStyle name="년_★ 0911 2차면접최종보고 3 2 3 3 4 3" xfId="29523" xr:uid="{00000000-0005-0000-0000-000065730000}"/>
    <cellStyle name="년_★ 0911 2차면접최종보고 3 2 3 3 4 4" xfId="29524" xr:uid="{00000000-0005-0000-0000-000066730000}"/>
    <cellStyle name="년_★ 0911 2차면접최종보고 3 2 3 3 4 5" xfId="29525" xr:uid="{00000000-0005-0000-0000-000067730000}"/>
    <cellStyle name="년_★ 0911 2차면접최종보고 3 2 3 3 5" xfId="29526" xr:uid="{00000000-0005-0000-0000-000068730000}"/>
    <cellStyle name="년_★ 0911 2차면접최종보고 3 2 3 3 6" xfId="29527" xr:uid="{00000000-0005-0000-0000-000069730000}"/>
    <cellStyle name="년_★ 0911 2차면접최종보고 3 2 3 3 7" xfId="29528" xr:uid="{00000000-0005-0000-0000-00006A730000}"/>
    <cellStyle name="년_★ 0911 2차면접최종보고 3 2 3 3 8" xfId="29529" xr:uid="{00000000-0005-0000-0000-00006B730000}"/>
    <cellStyle name="년_★ 0911 2차면접최종보고 3 2 3 4" xfId="29530" xr:uid="{00000000-0005-0000-0000-00006C730000}"/>
    <cellStyle name="년_★ 0911 2차면접최종보고 3 2 3 4 2" xfId="29531" xr:uid="{00000000-0005-0000-0000-00006D730000}"/>
    <cellStyle name="년_★ 0911 2차면접최종보고 3 2 3 4 2 2" xfId="29532" xr:uid="{00000000-0005-0000-0000-00006E730000}"/>
    <cellStyle name="년_★ 0911 2차면접최종보고 3 2 3 4 2 3" xfId="29533" xr:uid="{00000000-0005-0000-0000-00006F730000}"/>
    <cellStyle name="년_★ 0911 2차면접최종보고 3 2 3 4 2 4" xfId="29534" xr:uid="{00000000-0005-0000-0000-000070730000}"/>
    <cellStyle name="년_★ 0911 2차면접최종보고 3 2 3 4 2 5" xfId="29535" xr:uid="{00000000-0005-0000-0000-000071730000}"/>
    <cellStyle name="년_★ 0911 2차면접최종보고 3 2 3 4 3" xfId="29536" xr:uid="{00000000-0005-0000-0000-000072730000}"/>
    <cellStyle name="년_★ 0911 2차면접최종보고 3 2 3 4 3 2" xfId="29537" xr:uid="{00000000-0005-0000-0000-000073730000}"/>
    <cellStyle name="년_★ 0911 2차면접최종보고 3 2 3 4 3 3" xfId="29538" xr:uid="{00000000-0005-0000-0000-000074730000}"/>
    <cellStyle name="년_★ 0911 2차면접최종보고 3 2 3 4 3 4" xfId="29539" xr:uid="{00000000-0005-0000-0000-000075730000}"/>
    <cellStyle name="년_★ 0911 2차면접최종보고 3 2 3 4 3 5" xfId="29540" xr:uid="{00000000-0005-0000-0000-000076730000}"/>
    <cellStyle name="년_★ 0911 2차면접최종보고 3 2 3 4 4" xfId="29541" xr:uid="{00000000-0005-0000-0000-000077730000}"/>
    <cellStyle name="년_★ 0911 2차면접최종보고 3 2 3 4 4 2" xfId="29542" xr:uid="{00000000-0005-0000-0000-000078730000}"/>
    <cellStyle name="년_★ 0911 2차면접최종보고 3 2 3 4 4 3" xfId="29543" xr:uid="{00000000-0005-0000-0000-000079730000}"/>
    <cellStyle name="년_★ 0911 2차면접최종보고 3 2 3 4 4 4" xfId="29544" xr:uid="{00000000-0005-0000-0000-00007A730000}"/>
    <cellStyle name="년_★ 0911 2차면접최종보고 3 2 3 4 4 5" xfId="29545" xr:uid="{00000000-0005-0000-0000-00007B730000}"/>
    <cellStyle name="년_★ 0911 2차면접최종보고 3 2 3 4 5" xfId="29546" xr:uid="{00000000-0005-0000-0000-00007C730000}"/>
    <cellStyle name="년_★ 0911 2차면접최종보고 3 2 3 4 6" xfId="29547" xr:uid="{00000000-0005-0000-0000-00007D730000}"/>
    <cellStyle name="년_★ 0911 2차면접최종보고 3 2 3 4 7" xfId="29548" xr:uid="{00000000-0005-0000-0000-00007E730000}"/>
    <cellStyle name="년_★ 0911 2차면접최종보고 3 2 3 4 8" xfId="29549" xr:uid="{00000000-0005-0000-0000-00007F730000}"/>
    <cellStyle name="년_★ 0911 2차면접최종보고 3 2 3 5" xfId="29550" xr:uid="{00000000-0005-0000-0000-000080730000}"/>
    <cellStyle name="년_★ 0911 2차면접최종보고 3 2 3 5 2" xfId="29551" xr:uid="{00000000-0005-0000-0000-000081730000}"/>
    <cellStyle name="년_★ 0911 2차면접최종보고 3 2 3 5 3" xfId="29552" xr:uid="{00000000-0005-0000-0000-000082730000}"/>
    <cellStyle name="년_★ 0911 2차면접최종보고 3 2 3 5 4" xfId="29553" xr:uid="{00000000-0005-0000-0000-000083730000}"/>
    <cellStyle name="년_★ 0911 2차면접최종보고 3 2 3 5 5" xfId="29554" xr:uid="{00000000-0005-0000-0000-000084730000}"/>
    <cellStyle name="년_★ 0911 2차면접최종보고 3 2 3 6" xfId="29555" xr:uid="{00000000-0005-0000-0000-000085730000}"/>
    <cellStyle name="년_★ 0911 2차면접최종보고 3 2 3 6 2" xfId="29556" xr:uid="{00000000-0005-0000-0000-000086730000}"/>
    <cellStyle name="년_★ 0911 2차면접최종보고 3 2 3 6 3" xfId="29557" xr:uid="{00000000-0005-0000-0000-000087730000}"/>
    <cellStyle name="년_★ 0911 2차면접최종보고 3 2 3 6 4" xfId="29558" xr:uid="{00000000-0005-0000-0000-000088730000}"/>
    <cellStyle name="년_★ 0911 2차면접최종보고 3 2 3 6 5" xfId="29559" xr:uid="{00000000-0005-0000-0000-000089730000}"/>
    <cellStyle name="년_★ 0911 2차면접최종보고 3 2 3 7" xfId="29560" xr:uid="{00000000-0005-0000-0000-00008A730000}"/>
    <cellStyle name="년_★ 0911 2차면접최종보고 3 2 3 7 2" xfId="29561" xr:uid="{00000000-0005-0000-0000-00008B730000}"/>
    <cellStyle name="년_★ 0911 2차면접최종보고 3 2 3 7 3" xfId="29562" xr:uid="{00000000-0005-0000-0000-00008C730000}"/>
    <cellStyle name="년_★ 0911 2차면접최종보고 3 2 3 7 4" xfId="29563" xr:uid="{00000000-0005-0000-0000-00008D730000}"/>
    <cellStyle name="년_★ 0911 2차면접최종보고 3 2 3 7 5" xfId="29564" xr:uid="{00000000-0005-0000-0000-00008E730000}"/>
    <cellStyle name="년_★ 0911 2차면접최종보고 3 2 3 8" xfId="29565" xr:uid="{00000000-0005-0000-0000-00008F730000}"/>
    <cellStyle name="년_★ 0911 2차면접최종보고 3 2 3 9" xfId="29566" xr:uid="{00000000-0005-0000-0000-000090730000}"/>
    <cellStyle name="년_★ 0911 2차면접최종보고 3 2 4" xfId="29567" xr:uid="{00000000-0005-0000-0000-000091730000}"/>
    <cellStyle name="년_★ 0911 2차면접최종보고 3 2 4 2" xfId="29568" xr:uid="{00000000-0005-0000-0000-000092730000}"/>
    <cellStyle name="년_★ 0911 2차면접최종보고 3 2 4 2 2" xfId="29569" xr:uid="{00000000-0005-0000-0000-000093730000}"/>
    <cellStyle name="년_★ 0911 2차면접최종보고 3 2 4 2 3" xfId="29570" xr:uid="{00000000-0005-0000-0000-000094730000}"/>
    <cellStyle name="년_★ 0911 2차면접최종보고 3 2 4 2 4" xfId="29571" xr:uid="{00000000-0005-0000-0000-000095730000}"/>
    <cellStyle name="년_★ 0911 2차면접최종보고 3 2 4 2 5" xfId="29572" xr:uid="{00000000-0005-0000-0000-000096730000}"/>
    <cellStyle name="년_★ 0911 2차면접최종보고 3 2 4 3" xfId="29573" xr:uid="{00000000-0005-0000-0000-000097730000}"/>
    <cellStyle name="년_★ 0911 2차면접최종보고 3 2 4 3 2" xfId="29574" xr:uid="{00000000-0005-0000-0000-000098730000}"/>
    <cellStyle name="년_★ 0911 2차면접최종보고 3 2 4 3 3" xfId="29575" xr:uid="{00000000-0005-0000-0000-000099730000}"/>
    <cellStyle name="년_★ 0911 2차면접최종보고 3 2 4 3 4" xfId="29576" xr:uid="{00000000-0005-0000-0000-00009A730000}"/>
    <cellStyle name="년_★ 0911 2차면접최종보고 3 2 4 3 5" xfId="29577" xr:uid="{00000000-0005-0000-0000-00009B730000}"/>
    <cellStyle name="년_★ 0911 2차면접최종보고 3 2 4 4" xfId="29578" xr:uid="{00000000-0005-0000-0000-00009C730000}"/>
    <cellStyle name="년_★ 0911 2차면접최종보고 3 2 4 4 2" xfId="29579" xr:uid="{00000000-0005-0000-0000-00009D730000}"/>
    <cellStyle name="년_★ 0911 2차면접최종보고 3 2 4 4 3" xfId="29580" xr:uid="{00000000-0005-0000-0000-00009E730000}"/>
    <cellStyle name="년_★ 0911 2차면접최종보고 3 2 4 4 4" xfId="29581" xr:uid="{00000000-0005-0000-0000-00009F730000}"/>
    <cellStyle name="년_★ 0911 2차면접최종보고 3 2 4 4 5" xfId="29582" xr:uid="{00000000-0005-0000-0000-0000A0730000}"/>
    <cellStyle name="년_★ 0911 2차면접최종보고 3 2 4 5" xfId="29583" xr:uid="{00000000-0005-0000-0000-0000A1730000}"/>
    <cellStyle name="년_★ 0911 2차면접최종보고 3 2 4 6" xfId="29584" xr:uid="{00000000-0005-0000-0000-0000A2730000}"/>
    <cellStyle name="년_★ 0911 2차면접최종보고 3 2 4 7" xfId="29585" xr:uid="{00000000-0005-0000-0000-0000A3730000}"/>
    <cellStyle name="년_★ 0911 2차면접최종보고 3 2 4 8" xfId="29586" xr:uid="{00000000-0005-0000-0000-0000A4730000}"/>
    <cellStyle name="년_★ 0911 2차면접최종보고 3 2 5" xfId="29587" xr:uid="{00000000-0005-0000-0000-0000A5730000}"/>
    <cellStyle name="년_★ 0911 2차면접최종보고 3 2 5 2" xfId="29588" xr:uid="{00000000-0005-0000-0000-0000A6730000}"/>
    <cellStyle name="년_★ 0911 2차면접최종보고 3 2 5 2 2" xfId="29589" xr:uid="{00000000-0005-0000-0000-0000A7730000}"/>
    <cellStyle name="년_★ 0911 2차면접최종보고 3 2 5 2 3" xfId="29590" xr:uid="{00000000-0005-0000-0000-0000A8730000}"/>
    <cellStyle name="년_★ 0911 2차면접최종보고 3 2 5 2 4" xfId="29591" xr:uid="{00000000-0005-0000-0000-0000A9730000}"/>
    <cellStyle name="년_★ 0911 2차면접최종보고 3 2 5 2 5" xfId="29592" xr:uid="{00000000-0005-0000-0000-0000AA730000}"/>
    <cellStyle name="년_★ 0911 2차면접최종보고 3 2 5 3" xfId="29593" xr:uid="{00000000-0005-0000-0000-0000AB730000}"/>
    <cellStyle name="년_★ 0911 2차면접최종보고 3 2 5 3 2" xfId="29594" xr:uid="{00000000-0005-0000-0000-0000AC730000}"/>
    <cellStyle name="년_★ 0911 2차면접최종보고 3 2 5 3 3" xfId="29595" xr:uid="{00000000-0005-0000-0000-0000AD730000}"/>
    <cellStyle name="년_★ 0911 2차면접최종보고 3 2 5 3 4" xfId="29596" xr:uid="{00000000-0005-0000-0000-0000AE730000}"/>
    <cellStyle name="년_★ 0911 2차면접최종보고 3 2 5 3 5" xfId="29597" xr:uid="{00000000-0005-0000-0000-0000AF730000}"/>
    <cellStyle name="년_★ 0911 2차면접최종보고 3 2 5 4" xfId="29598" xr:uid="{00000000-0005-0000-0000-0000B0730000}"/>
    <cellStyle name="년_★ 0911 2차면접최종보고 3 2 5 4 2" xfId="29599" xr:uid="{00000000-0005-0000-0000-0000B1730000}"/>
    <cellStyle name="년_★ 0911 2차면접최종보고 3 2 5 4 3" xfId="29600" xr:uid="{00000000-0005-0000-0000-0000B2730000}"/>
    <cellStyle name="년_★ 0911 2차면접최종보고 3 2 5 4 4" xfId="29601" xr:uid="{00000000-0005-0000-0000-0000B3730000}"/>
    <cellStyle name="년_★ 0911 2차면접최종보고 3 2 5 4 5" xfId="29602" xr:uid="{00000000-0005-0000-0000-0000B4730000}"/>
    <cellStyle name="년_★ 0911 2차면접최종보고 3 2 5 5" xfId="29603" xr:uid="{00000000-0005-0000-0000-0000B5730000}"/>
    <cellStyle name="년_★ 0911 2차면접최종보고 3 2 5 6" xfId="29604" xr:uid="{00000000-0005-0000-0000-0000B6730000}"/>
    <cellStyle name="년_★ 0911 2차면접최종보고 3 2 5 7" xfId="29605" xr:uid="{00000000-0005-0000-0000-0000B7730000}"/>
    <cellStyle name="년_★ 0911 2차면접최종보고 3 2 5 8" xfId="29606" xr:uid="{00000000-0005-0000-0000-0000B8730000}"/>
    <cellStyle name="년_★ 0911 2차면접최종보고 3 2 6" xfId="29607" xr:uid="{00000000-0005-0000-0000-0000B9730000}"/>
    <cellStyle name="년_★ 0911 2차면접최종보고 3 2 6 2" xfId="29608" xr:uid="{00000000-0005-0000-0000-0000BA730000}"/>
    <cellStyle name="년_★ 0911 2차면접최종보고 3 2 6 2 2" xfId="29609" xr:uid="{00000000-0005-0000-0000-0000BB730000}"/>
    <cellStyle name="년_★ 0911 2차면접최종보고 3 2 6 2 3" xfId="29610" xr:uid="{00000000-0005-0000-0000-0000BC730000}"/>
    <cellStyle name="년_★ 0911 2차면접최종보고 3 2 6 2 4" xfId="29611" xr:uid="{00000000-0005-0000-0000-0000BD730000}"/>
    <cellStyle name="년_★ 0911 2차면접최종보고 3 2 6 2 5" xfId="29612" xr:uid="{00000000-0005-0000-0000-0000BE730000}"/>
    <cellStyle name="년_★ 0911 2차면접최종보고 3 2 6 3" xfId="29613" xr:uid="{00000000-0005-0000-0000-0000BF730000}"/>
    <cellStyle name="년_★ 0911 2차면접최종보고 3 2 6 3 2" xfId="29614" xr:uid="{00000000-0005-0000-0000-0000C0730000}"/>
    <cellStyle name="년_★ 0911 2차면접최종보고 3 2 6 3 3" xfId="29615" xr:uid="{00000000-0005-0000-0000-0000C1730000}"/>
    <cellStyle name="년_★ 0911 2차면접최종보고 3 2 6 3 4" xfId="29616" xr:uid="{00000000-0005-0000-0000-0000C2730000}"/>
    <cellStyle name="년_★ 0911 2차면접최종보고 3 2 6 3 5" xfId="29617" xr:uid="{00000000-0005-0000-0000-0000C3730000}"/>
    <cellStyle name="년_★ 0911 2차면접최종보고 3 2 6 4" xfId="29618" xr:uid="{00000000-0005-0000-0000-0000C4730000}"/>
    <cellStyle name="년_★ 0911 2차면접최종보고 3 2 6 4 2" xfId="29619" xr:uid="{00000000-0005-0000-0000-0000C5730000}"/>
    <cellStyle name="년_★ 0911 2차면접최종보고 3 2 6 4 3" xfId="29620" xr:uid="{00000000-0005-0000-0000-0000C6730000}"/>
    <cellStyle name="년_★ 0911 2차면접최종보고 3 2 6 4 4" xfId="29621" xr:uid="{00000000-0005-0000-0000-0000C7730000}"/>
    <cellStyle name="년_★ 0911 2차면접최종보고 3 2 6 4 5" xfId="29622" xr:uid="{00000000-0005-0000-0000-0000C8730000}"/>
    <cellStyle name="년_★ 0911 2차면접최종보고 3 2 6 5" xfId="29623" xr:uid="{00000000-0005-0000-0000-0000C9730000}"/>
    <cellStyle name="년_★ 0911 2차면접최종보고 3 2 6 6" xfId="29624" xr:uid="{00000000-0005-0000-0000-0000CA730000}"/>
    <cellStyle name="년_★ 0911 2차면접최종보고 3 2 6 7" xfId="29625" xr:uid="{00000000-0005-0000-0000-0000CB730000}"/>
    <cellStyle name="년_★ 0911 2차면접최종보고 3 2 6 8" xfId="29626" xr:uid="{00000000-0005-0000-0000-0000CC730000}"/>
    <cellStyle name="년_★ 0911 2차면접최종보고 3 2 7" xfId="29627" xr:uid="{00000000-0005-0000-0000-0000CD730000}"/>
    <cellStyle name="년_★ 0911 2차면접최종보고 3 2 7 2" xfId="29628" xr:uid="{00000000-0005-0000-0000-0000CE730000}"/>
    <cellStyle name="년_★ 0911 2차면접최종보고 3 2 7 3" xfId="29629" xr:uid="{00000000-0005-0000-0000-0000CF730000}"/>
    <cellStyle name="년_★ 0911 2차면접최종보고 3 2 7 4" xfId="29630" xr:uid="{00000000-0005-0000-0000-0000D0730000}"/>
    <cellStyle name="년_★ 0911 2차면접최종보고 3 2 7 5" xfId="29631" xr:uid="{00000000-0005-0000-0000-0000D1730000}"/>
    <cellStyle name="년_★ 0911 2차면접최종보고 3 2 8" xfId="29632" xr:uid="{00000000-0005-0000-0000-0000D2730000}"/>
    <cellStyle name="년_★ 0911 2차면접최종보고 3 2 8 2" xfId="29633" xr:uid="{00000000-0005-0000-0000-0000D3730000}"/>
    <cellStyle name="년_★ 0911 2차면접최종보고 3 2 8 3" xfId="29634" xr:uid="{00000000-0005-0000-0000-0000D4730000}"/>
    <cellStyle name="년_★ 0911 2차면접최종보고 3 2 8 4" xfId="29635" xr:uid="{00000000-0005-0000-0000-0000D5730000}"/>
    <cellStyle name="년_★ 0911 2차면접최종보고 3 2 8 5" xfId="29636" xr:uid="{00000000-0005-0000-0000-0000D6730000}"/>
    <cellStyle name="년_★ 0911 2차면접최종보고 3 2 9" xfId="29637" xr:uid="{00000000-0005-0000-0000-0000D7730000}"/>
    <cellStyle name="년_★ 0911 2차면접최종보고 3 2 9 2" xfId="29638" xr:uid="{00000000-0005-0000-0000-0000D8730000}"/>
    <cellStyle name="년_★ 0911 2차면접최종보고 3 2 9 3" xfId="29639" xr:uid="{00000000-0005-0000-0000-0000D9730000}"/>
    <cellStyle name="년_★ 0911 2차면접최종보고 3 2 9 4" xfId="29640" xr:uid="{00000000-0005-0000-0000-0000DA730000}"/>
    <cellStyle name="년_★ 0911 2차면접최종보고 3 2 9 5" xfId="29641" xr:uid="{00000000-0005-0000-0000-0000DB730000}"/>
    <cellStyle name="년_★ 0911 2차면접최종보고 3 3" xfId="29642" xr:uid="{00000000-0005-0000-0000-0000DC730000}"/>
    <cellStyle name="년_★ 0911 2차면접최종보고 3 3 10" xfId="29643" xr:uid="{00000000-0005-0000-0000-0000DD730000}"/>
    <cellStyle name="년_★ 0911 2차면접최종보고 3 3 11" xfId="29644" xr:uid="{00000000-0005-0000-0000-0000DE730000}"/>
    <cellStyle name="년_★ 0911 2차면접최종보고 3 3 2" xfId="29645" xr:uid="{00000000-0005-0000-0000-0000DF730000}"/>
    <cellStyle name="년_★ 0911 2차면접최종보고 3 3 2 2" xfId="29646" xr:uid="{00000000-0005-0000-0000-0000E0730000}"/>
    <cellStyle name="년_★ 0911 2차면접최종보고 3 3 2 2 2" xfId="29647" xr:uid="{00000000-0005-0000-0000-0000E1730000}"/>
    <cellStyle name="년_★ 0911 2차면접최종보고 3 3 2 2 3" xfId="29648" xr:uid="{00000000-0005-0000-0000-0000E2730000}"/>
    <cellStyle name="년_★ 0911 2차면접최종보고 3 3 2 2 4" xfId="29649" xr:uid="{00000000-0005-0000-0000-0000E3730000}"/>
    <cellStyle name="년_★ 0911 2차면접최종보고 3 3 2 2 5" xfId="29650" xr:uid="{00000000-0005-0000-0000-0000E4730000}"/>
    <cellStyle name="년_★ 0911 2차면접최종보고 3 3 2 3" xfId="29651" xr:uid="{00000000-0005-0000-0000-0000E5730000}"/>
    <cellStyle name="년_★ 0911 2차면접최종보고 3 3 2 3 2" xfId="29652" xr:uid="{00000000-0005-0000-0000-0000E6730000}"/>
    <cellStyle name="년_★ 0911 2차면접최종보고 3 3 2 3 3" xfId="29653" xr:uid="{00000000-0005-0000-0000-0000E7730000}"/>
    <cellStyle name="년_★ 0911 2차면접최종보고 3 3 2 3 4" xfId="29654" xr:uid="{00000000-0005-0000-0000-0000E8730000}"/>
    <cellStyle name="년_★ 0911 2차면접최종보고 3 3 2 3 5" xfId="29655" xr:uid="{00000000-0005-0000-0000-0000E9730000}"/>
    <cellStyle name="년_★ 0911 2차면접최종보고 3 3 2 4" xfId="29656" xr:uid="{00000000-0005-0000-0000-0000EA730000}"/>
    <cellStyle name="년_★ 0911 2차면접최종보고 3 3 2 4 2" xfId="29657" xr:uid="{00000000-0005-0000-0000-0000EB730000}"/>
    <cellStyle name="년_★ 0911 2차면접최종보고 3 3 2 4 3" xfId="29658" xr:uid="{00000000-0005-0000-0000-0000EC730000}"/>
    <cellStyle name="년_★ 0911 2차면접최종보고 3 3 2 4 4" xfId="29659" xr:uid="{00000000-0005-0000-0000-0000ED730000}"/>
    <cellStyle name="년_★ 0911 2차면접최종보고 3 3 2 4 5" xfId="29660" xr:uid="{00000000-0005-0000-0000-0000EE730000}"/>
    <cellStyle name="년_★ 0911 2차면접최종보고 3 3 2 5" xfId="29661" xr:uid="{00000000-0005-0000-0000-0000EF730000}"/>
    <cellStyle name="년_★ 0911 2차면접최종보고 3 3 2 6" xfId="29662" xr:uid="{00000000-0005-0000-0000-0000F0730000}"/>
    <cellStyle name="년_★ 0911 2차면접최종보고 3 3 2 7" xfId="29663" xr:uid="{00000000-0005-0000-0000-0000F1730000}"/>
    <cellStyle name="년_★ 0911 2차면접최종보고 3 3 2 8" xfId="29664" xr:uid="{00000000-0005-0000-0000-0000F2730000}"/>
    <cellStyle name="년_★ 0911 2차면접최종보고 3 3 3" xfId="29665" xr:uid="{00000000-0005-0000-0000-0000F3730000}"/>
    <cellStyle name="년_★ 0911 2차면접최종보고 3 3 3 2" xfId="29666" xr:uid="{00000000-0005-0000-0000-0000F4730000}"/>
    <cellStyle name="년_★ 0911 2차면접최종보고 3 3 3 2 2" xfId="29667" xr:uid="{00000000-0005-0000-0000-0000F5730000}"/>
    <cellStyle name="년_★ 0911 2차면접최종보고 3 3 3 2 3" xfId="29668" xr:uid="{00000000-0005-0000-0000-0000F6730000}"/>
    <cellStyle name="년_★ 0911 2차면접최종보고 3 3 3 2 4" xfId="29669" xr:uid="{00000000-0005-0000-0000-0000F7730000}"/>
    <cellStyle name="년_★ 0911 2차면접최종보고 3 3 3 2 5" xfId="29670" xr:uid="{00000000-0005-0000-0000-0000F8730000}"/>
    <cellStyle name="년_★ 0911 2차면접최종보고 3 3 3 3" xfId="29671" xr:uid="{00000000-0005-0000-0000-0000F9730000}"/>
    <cellStyle name="년_★ 0911 2차면접최종보고 3 3 3 3 2" xfId="29672" xr:uid="{00000000-0005-0000-0000-0000FA730000}"/>
    <cellStyle name="년_★ 0911 2차면접최종보고 3 3 3 3 3" xfId="29673" xr:uid="{00000000-0005-0000-0000-0000FB730000}"/>
    <cellStyle name="년_★ 0911 2차면접최종보고 3 3 3 3 4" xfId="29674" xr:uid="{00000000-0005-0000-0000-0000FC730000}"/>
    <cellStyle name="년_★ 0911 2차면접최종보고 3 3 3 3 5" xfId="29675" xr:uid="{00000000-0005-0000-0000-0000FD730000}"/>
    <cellStyle name="년_★ 0911 2차면접최종보고 3 3 3 4" xfId="29676" xr:uid="{00000000-0005-0000-0000-0000FE730000}"/>
    <cellStyle name="년_★ 0911 2차면접최종보고 3 3 3 4 2" xfId="29677" xr:uid="{00000000-0005-0000-0000-0000FF730000}"/>
    <cellStyle name="년_★ 0911 2차면접최종보고 3 3 3 4 3" xfId="29678" xr:uid="{00000000-0005-0000-0000-000000740000}"/>
    <cellStyle name="년_★ 0911 2차면접최종보고 3 3 3 4 4" xfId="29679" xr:uid="{00000000-0005-0000-0000-000001740000}"/>
    <cellStyle name="년_★ 0911 2차면접최종보고 3 3 3 4 5" xfId="29680" xr:uid="{00000000-0005-0000-0000-000002740000}"/>
    <cellStyle name="년_★ 0911 2차면접최종보고 3 3 3 5" xfId="29681" xr:uid="{00000000-0005-0000-0000-000003740000}"/>
    <cellStyle name="년_★ 0911 2차면접최종보고 3 3 3 6" xfId="29682" xr:uid="{00000000-0005-0000-0000-000004740000}"/>
    <cellStyle name="년_★ 0911 2차면접최종보고 3 3 3 7" xfId="29683" xr:uid="{00000000-0005-0000-0000-000005740000}"/>
    <cellStyle name="년_★ 0911 2차면접최종보고 3 3 3 8" xfId="29684" xr:uid="{00000000-0005-0000-0000-000006740000}"/>
    <cellStyle name="년_★ 0911 2차면접최종보고 3 3 4" xfId="29685" xr:uid="{00000000-0005-0000-0000-000007740000}"/>
    <cellStyle name="년_★ 0911 2차면접최종보고 3 3 4 2" xfId="29686" xr:uid="{00000000-0005-0000-0000-000008740000}"/>
    <cellStyle name="년_★ 0911 2차면접최종보고 3 3 4 2 2" xfId="29687" xr:uid="{00000000-0005-0000-0000-000009740000}"/>
    <cellStyle name="년_★ 0911 2차면접최종보고 3 3 4 2 3" xfId="29688" xr:uid="{00000000-0005-0000-0000-00000A740000}"/>
    <cellStyle name="년_★ 0911 2차면접최종보고 3 3 4 2 4" xfId="29689" xr:uid="{00000000-0005-0000-0000-00000B740000}"/>
    <cellStyle name="년_★ 0911 2차면접최종보고 3 3 4 2 5" xfId="29690" xr:uid="{00000000-0005-0000-0000-00000C740000}"/>
    <cellStyle name="년_★ 0911 2차면접최종보고 3 3 4 3" xfId="29691" xr:uid="{00000000-0005-0000-0000-00000D740000}"/>
    <cellStyle name="년_★ 0911 2차면접최종보고 3 3 4 3 2" xfId="29692" xr:uid="{00000000-0005-0000-0000-00000E740000}"/>
    <cellStyle name="년_★ 0911 2차면접최종보고 3 3 4 3 3" xfId="29693" xr:uid="{00000000-0005-0000-0000-00000F740000}"/>
    <cellStyle name="년_★ 0911 2차면접최종보고 3 3 4 3 4" xfId="29694" xr:uid="{00000000-0005-0000-0000-000010740000}"/>
    <cellStyle name="년_★ 0911 2차면접최종보고 3 3 4 3 5" xfId="29695" xr:uid="{00000000-0005-0000-0000-000011740000}"/>
    <cellStyle name="년_★ 0911 2차면접최종보고 3 3 4 4" xfId="29696" xr:uid="{00000000-0005-0000-0000-000012740000}"/>
    <cellStyle name="년_★ 0911 2차면접최종보고 3 3 4 4 2" xfId="29697" xr:uid="{00000000-0005-0000-0000-000013740000}"/>
    <cellStyle name="년_★ 0911 2차면접최종보고 3 3 4 4 3" xfId="29698" xr:uid="{00000000-0005-0000-0000-000014740000}"/>
    <cellStyle name="년_★ 0911 2차면접최종보고 3 3 4 4 4" xfId="29699" xr:uid="{00000000-0005-0000-0000-000015740000}"/>
    <cellStyle name="년_★ 0911 2차면접최종보고 3 3 4 4 5" xfId="29700" xr:uid="{00000000-0005-0000-0000-000016740000}"/>
    <cellStyle name="년_★ 0911 2차면접최종보고 3 3 4 5" xfId="29701" xr:uid="{00000000-0005-0000-0000-000017740000}"/>
    <cellStyle name="년_★ 0911 2차면접최종보고 3 3 4 6" xfId="29702" xr:uid="{00000000-0005-0000-0000-000018740000}"/>
    <cellStyle name="년_★ 0911 2차면접최종보고 3 3 4 7" xfId="29703" xr:uid="{00000000-0005-0000-0000-000019740000}"/>
    <cellStyle name="년_★ 0911 2차면접최종보고 3 3 4 8" xfId="29704" xr:uid="{00000000-0005-0000-0000-00001A740000}"/>
    <cellStyle name="년_★ 0911 2차면접최종보고 3 3 5" xfId="29705" xr:uid="{00000000-0005-0000-0000-00001B740000}"/>
    <cellStyle name="년_★ 0911 2차면접최종보고 3 3 5 2" xfId="29706" xr:uid="{00000000-0005-0000-0000-00001C740000}"/>
    <cellStyle name="년_★ 0911 2차면접최종보고 3 3 5 3" xfId="29707" xr:uid="{00000000-0005-0000-0000-00001D740000}"/>
    <cellStyle name="년_★ 0911 2차면접최종보고 3 3 5 4" xfId="29708" xr:uid="{00000000-0005-0000-0000-00001E740000}"/>
    <cellStyle name="년_★ 0911 2차면접최종보고 3 3 5 5" xfId="29709" xr:uid="{00000000-0005-0000-0000-00001F740000}"/>
    <cellStyle name="년_★ 0911 2차면접최종보고 3 3 6" xfId="29710" xr:uid="{00000000-0005-0000-0000-000020740000}"/>
    <cellStyle name="년_★ 0911 2차면접최종보고 3 3 6 2" xfId="29711" xr:uid="{00000000-0005-0000-0000-000021740000}"/>
    <cellStyle name="년_★ 0911 2차면접최종보고 3 3 6 3" xfId="29712" xr:uid="{00000000-0005-0000-0000-000022740000}"/>
    <cellStyle name="년_★ 0911 2차면접최종보고 3 3 6 4" xfId="29713" xr:uid="{00000000-0005-0000-0000-000023740000}"/>
    <cellStyle name="년_★ 0911 2차면접최종보고 3 3 6 5" xfId="29714" xr:uid="{00000000-0005-0000-0000-000024740000}"/>
    <cellStyle name="년_★ 0911 2차면접최종보고 3 3 7" xfId="29715" xr:uid="{00000000-0005-0000-0000-000025740000}"/>
    <cellStyle name="년_★ 0911 2차면접최종보고 3 3 7 2" xfId="29716" xr:uid="{00000000-0005-0000-0000-000026740000}"/>
    <cellStyle name="년_★ 0911 2차면접최종보고 3 3 7 3" xfId="29717" xr:uid="{00000000-0005-0000-0000-000027740000}"/>
    <cellStyle name="년_★ 0911 2차면접최종보고 3 3 7 4" xfId="29718" xr:uid="{00000000-0005-0000-0000-000028740000}"/>
    <cellStyle name="년_★ 0911 2차면접최종보고 3 3 7 5" xfId="29719" xr:uid="{00000000-0005-0000-0000-000029740000}"/>
    <cellStyle name="년_★ 0911 2차면접최종보고 3 3 8" xfId="29720" xr:uid="{00000000-0005-0000-0000-00002A740000}"/>
    <cellStyle name="년_★ 0911 2차면접최종보고 3 3 9" xfId="29721" xr:uid="{00000000-0005-0000-0000-00002B740000}"/>
    <cellStyle name="년_★ 0911 2차면접최종보고 3 4" xfId="29722" xr:uid="{00000000-0005-0000-0000-00002C740000}"/>
    <cellStyle name="년_★ 0911 2차면접최종보고 3 4 10" xfId="29723" xr:uid="{00000000-0005-0000-0000-00002D740000}"/>
    <cellStyle name="년_★ 0911 2차면접최종보고 3 4 11" xfId="29724" xr:uid="{00000000-0005-0000-0000-00002E740000}"/>
    <cellStyle name="년_★ 0911 2차면접최종보고 3 4 2" xfId="29725" xr:uid="{00000000-0005-0000-0000-00002F740000}"/>
    <cellStyle name="년_★ 0911 2차면접최종보고 3 4 2 2" xfId="29726" xr:uid="{00000000-0005-0000-0000-000030740000}"/>
    <cellStyle name="년_★ 0911 2차면접최종보고 3 4 2 2 2" xfId="29727" xr:uid="{00000000-0005-0000-0000-000031740000}"/>
    <cellStyle name="년_★ 0911 2차면접최종보고 3 4 2 2 3" xfId="29728" xr:uid="{00000000-0005-0000-0000-000032740000}"/>
    <cellStyle name="년_★ 0911 2차면접최종보고 3 4 2 2 4" xfId="29729" xr:uid="{00000000-0005-0000-0000-000033740000}"/>
    <cellStyle name="년_★ 0911 2차면접최종보고 3 4 2 2 5" xfId="29730" xr:uid="{00000000-0005-0000-0000-000034740000}"/>
    <cellStyle name="년_★ 0911 2차면접최종보고 3 4 2 3" xfId="29731" xr:uid="{00000000-0005-0000-0000-000035740000}"/>
    <cellStyle name="년_★ 0911 2차면접최종보고 3 4 2 3 2" xfId="29732" xr:uid="{00000000-0005-0000-0000-000036740000}"/>
    <cellStyle name="년_★ 0911 2차면접최종보고 3 4 2 3 3" xfId="29733" xr:uid="{00000000-0005-0000-0000-000037740000}"/>
    <cellStyle name="년_★ 0911 2차면접최종보고 3 4 2 3 4" xfId="29734" xr:uid="{00000000-0005-0000-0000-000038740000}"/>
    <cellStyle name="년_★ 0911 2차면접최종보고 3 4 2 3 5" xfId="29735" xr:uid="{00000000-0005-0000-0000-000039740000}"/>
    <cellStyle name="년_★ 0911 2차면접최종보고 3 4 2 4" xfId="29736" xr:uid="{00000000-0005-0000-0000-00003A740000}"/>
    <cellStyle name="년_★ 0911 2차면접최종보고 3 4 2 4 2" xfId="29737" xr:uid="{00000000-0005-0000-0000-00003B740000}"/>
    <cellStyle name="년_★ 0911 2차면접최종보고 3 4 2 4 3" xfId="29738" xr:uid="{00000000-0005-0000-0000-00003C740000}"/>
    <cellStyle name="년_★ 0911 2차면접최종보고 3 4 2 4 4" xfId="29739" xr:uid="{00000000-0005-0000-0000-00003D740000}"/>
    <cellStyle name="년_★ 0911 2차면접최종보고 3 4 2 4 5" xfId="29740" xr:uid="{00000000-0005-0000-0000-00003E740000}"/>
    <cellStyle name="년_★ 0911 2차면접최종보고 3 4 2 5" xfId="29741" xr:uid="{00000000-0005-0000-0000-00003F740000}"/>
    <cellStyle name="년_★ 0911 2차면접최종보고 3 4 2 6" xfId="29742" xr:uid="{00000000-0005-0000-0000-000040740000}"/>
    <cellStyle name="년_★ 0911 2차면접최종보고 3 4 2 7" xfId="29743" xr:uid="{00000000-0005-0000-0000-000041740000}"/>
    <cellStyle name="년_★ 0911 2차면접최종보고 3 4 2 8" xfId="29744" xr:uid="{00000000-0005-0000-0000-000042740000}"/>
    <cellStyle name="년_★ 0911 2차면접최종보고 3 4 3" xfId="29745" xr:uid="{00000000-0005-0000-0000-000043740000}"/>
    <cellStyle name="년_★ 0911 2차면접최종보고 3 4 3 2" xfId="29746" xr:uid="{00000000-0005-0000-0000-000044740000}"/>
    <cellStyle name="년_★ 0911 2차면접최종보고 3 4 3 2 2" xfId="29747" xr:uid="{00000000-0005-0000-0000-000045740000}"/>
    <cellStyle name="년_★ 0911 2차면접최종보고 3 4 3 2 3" xfId="29748" xr:uid="{00000000-0005-0000-0000-000046740000}"/>
    <cellStyle name="년_★ 0911 2차면접최종보고 3 4 3 2 4" xfId="29749" xr:uid="{00000000-0005-0000-0000-000047740000}"/>
    <cellStyle name="년_★ 0911 2차면접최종보고 3 4 3 2 5" xfId="29750" xr:uid="{00000000-0005-0000-0000-000048740000}"/>
    <cellStyle name="년_★ 0911 2차면접최종보고 3 4 3 3" xfId="29751" xr:uid="{00000000-0005-0000-0000-000049740000}"/>
    <cellStyle name="년_★ 0911 2차면접최종보고 3 4 3 3 2" xfId="29752" xr:uid="{00000000-0005-0000-0000-00004A740000}"/>
    <cellStyle name="년_★ 0911 2차면접최종보고 3 4 3 3 3" xfId="29753" xr:uid="{00000000-0005-0000-0000-00004B740000}"/>
    <cellStyle name="년_★ 0911 2차면접최종보고 3 4 3 3 4" xfId="29754" xr:uid="{00000000-0005-0000-0000-00004C740000}"/>
    <cellStyle name="년_★ 0911 2차면접최종보고 3 4 3 3 5" xfId="29755" xr:uid="{00000000-0005-0000-0000-00004D740000}"/>
    <cellStyle name="년_★ 0911 2차면접최종보고 3 4 3 4" xfId="29756" xr:uid="{00000000-0005-0000-0000-00004E740000}"/>
    <cellStyle name="년_★ 0911 2차면접최종보고 3 4 3 4 2" xfId="29757" xr:uid="{00000000-0005-0000-0000-00004F740000}"/>
    <cellStyle name="년_★ 0911 2차면접최종보고 3 4 3 4 3" xfId="29758" xr:uid="{00000000-0005-0000-0000-000050740000}"/>
    <cellStyle name="년_★ 0911 2차면접최종보고 3 4 3 4 4" xfId="29759" xr:uid="{00000000-0005-0000-0000-000051740000}"/>
    <cellStyle name="년_★ 0911 2차면접최종보고 3 4 3 4 5" xfId="29760" xr:uid="{00000000-0005-0000-0000-000052740000}"/>
    <cellStyle name="년_★ 0911 2차면접최종보고 3 4 3 5" xfId="29761" xr:uid="{00000000-0005-0000-0000-000053740000}"/>
    <cellStyle name="년_★ 0911 2차면접최종보고 3 4 3 6" xfId="29762" xr:uid="{00000000-0005-0000-0000-000054740000}"/>
    <cellStyle name="년_★ 0911 2차면접최종보고 3 4 3 7" xfId="29763" xr:uid="{00000000-0005-0000-0000-000055740000}"/>
    <cellStyle name="년_★ 0911 2차면접최종보고 3 4 3 8" xfId="29764" xr:uid="{00000000-0005-0000-0000-000056740000}"/>
    <cellStyle name="년_★ 0911 2차면접최종보고 3 4 4" xfId="29765" xr:uid="{00000000-0005-0000-0000-000057740000}"/>
    <cellStyle name="년_★ 0911 2차면접최종보고 3 4 4 2" xfId="29766" xr:uid="{00000000-0005-0000-0000-000058740000}"/>
    <cellStyle name="년_★ 0911 2차면접최종보고 3 4 4 2 2" xfId="29767" xr:uid="{00000000-0005-0000-0000-000059740000}"/>
    <cellStyle name="년_★ 0911 2차면접최종보고 3 4 4 2 3" xfId="29768" xr:uid="{00000000-0005-0000-0000-00005A740000}"/>
    <cellStyle name="년_★ 0911 2차면접최종보고 3 4 4 2 4" xfId="29769" xr:uid="{00000000-0005-0000-0000-00005B740000}"/>
    <cellStyle name="년_★ 0911 2차면접최종보고 3 4 4 2 5" xfId="29770" xr:uid="{00000000-0005-0000-0000-00005C740000}"/>
    <cellStyle name="년_★ 0911 2차면접최종보고 3 4 4 3" xfId="29771" xr:uid="{00000000-0005-0000-0000-00005D740000}"/>
    <cellStyle name="년_★ 0911 2차면접최종보고 3 4 4 3 2" xfId="29772" xr:uid="{00000000-0005-0000-0000-00005E740000}"/>
    <cellStyle name="년_★ 0911 2차면접최종보고 3 4 4 3 3" xfId="29773" xr:uid="{00000000-0005-0000-0000-00005F740000}"/>
    <cellStyle name="년_★ 0911 2차면접최종보고 3 4 4 3 4" xfId="29774" xr:uid="{00000000-0005-0000-0000-000060740000}"/>
    <cellStyle name="년_★ 0911 2차면접최종보고 3 4 4 3 5" xfId="29775" xr:uid="{00000000-0005-0000-0000-000061740000}"/>
    <cellStyle name="년_★ 0911 2차면접최종보고 3 4 4 4" xfId="29776" xr:uid="{00000000-0005-0000-0000-000062740000}"/>
    <cellStyle name="년_★ 0911 2차면접최종보고 3 4 4 4 2" xfId="29777" xr:uid="{00000000-0005-0000-0000-000063740000}"/>
    <cellStyle name="년_★ 0911 2차면접최종보고 3 4 4 4 3" xfId="29778" xr:uid="{00000000-0005-0000-0000-000064740000}"/>
    <cellStyle name="년_★ 0911 2차면접최종보고 3 4 4 4 4" xfId="29779" xr:uid="{00000000-0005-0000-0000-000065740000}"/>
    <cellStyle name="년_★ 0911 2차면접최종보고 3 4 4 4 5" xfId="29780" xr:uid="{00000000-0005-0000-0000-000066740000}"/>
    <cellStyle name="년_★ 0911 2차면접최종보고 3 4 4 5" xfId="29781" xr:uid="{00000000-0005-0000-0000-000067740000}"/>
    <cellStyle name="년_★ 0911 2차면접최종보고 3 4 4 6" xfId="29782" xr:uid="{00000000-0005-0000-0000-000068740000}"/>
    <cellStyle name="년_★ 0911 2차면접최종보고 3 4 4 7" xfId="29783" xr:uid="{00000000-0005-0000-0000-000069740000}"/>
    <cellStyle name="년_★ 0911 2차면접최종보고 3 4 4 8" xfId="29784" xr:uid="{00000000-0005-0000-0000-00006A740000}"/>
    <cellStyle name="년_★ 0911 2차면접최종보고 3 4 5" xfId="29785" xr:uid="{00000000-0005-0000-0000-00006B740000}"/>
    <cellStyle name="년_★ 0911 2차면접최종보고 3 4 5 2" xfId="29786" xr:uid="{00000000-0005-0000-0000-00006C740000}"/>
    <cellStyle name="년_★ 0911 2차면접최종보고 3 4 5 3" xfId="29787" xr:uid="{00000000-0005-0000-0000-00006D740000}"/>
    <cellStyle name="년_★ 0911 2차면접최종보고 3 4 5 4" xfId="29788" xr:uid="{00000000-0005-0000-0000-00006E740000}"/>
    <cellStyle name="년_★ 0911 2차면접최종보고 3 4 5 5" xfId="29789" xr:uid="{00000000-0005-0000-0000-00006F740000}"/>
    <cellStyle name="년_★ 0911 2차면접최종보고 3 4 6" xfId="29790" xr:uid="{00000000-0005-0000-0000-000070740000}"/>
    <cellStyle name="년_★ 0911 2차면접최종보고 3 4 6 2" xfId="29791" xr:uid="{00000000-0005-0000-0000-000071740000}"/>
    <cellStyle name="년_★ 0911 2차면접최종보고 3 4 6 3" xfId="29792" xr:uid="{00000000-0005-0000-0000-000072740000}"/>
    <cellStyle name="년_★ 0911 2차면접최종보고 3 4 6 4" xfId="29793" xr:uid="{00000000-0005-0000-0000-000073740000}"/>
    <cellStyle name="년_★ 0911 2차면접최종보고 3 4 6 5" xfId="29794" xr:uid="{00000000-0005-0000-0000-000074740000}"/>
    <cellStyle name="년_★ 0911 2차면접최종보고 3 4 7" xfId="29795" xr:uid="{00000000-0005-0000-0000-000075740000}"/>
    <cellStyle name="년_★ 0911 2차면접최종보고 3 4 7 2" xfId="29796" xr:uid="{00000000-0005-0000-0000-000076740000}"/>
    <cellStyle name="년_★ 0911 2차면접최종보고 3 4 7 3" xfId="29797" xr:uid="{00000000-0005-0000-0000-000077740000}"/>
    <cellStyle name="년_★ 0911 2차면접최종보고 3 4 7 4" xfId="29798" xr:uid="{00000000-0005-0000-0000-000078740000}"/>
    <cellStyle name="년_★ 0911 2차면접최종보고 3 4 7 5" xfId="29799" xr:uid="{00000000-0005-0000-0000-000079740000}"/>
    <cellStyle name="년_★ 0911 2차면접최종보고 3 4 8" xfId="29800" xr:uid="{00000000-0005-0000-0000-00007A740000}"/>
    <cellStyle name="년_★ 0911 2차면접최종보고 3 4 9" xfId="29801" xr:uid="{00000000-0005-0000-0000-00007B740000}"/>
    <cellStyle name="년_★ 0911 2차면접최종보고 3 5" xfId="29802" xr:uid="{00000000-0005-0000-0000-00007C740000}"/>
    <cellStyle name="년_★ 0911 2차면접최종보고 3 5 10" xfId="29803" xr:uid="{00000000-0005-0000-0000-00007D740000}"/>
    <cellStyle name="년_★ 0911 2차면접최종보고 3 5 11" xfId="29804" xr:uid="{00000000-0005-0000-0000-00007E740000}"/>
    <cellStyle name="년_★ 0911 2차면접최종보고 3 5 2" xfId="29805" xr:uid="{00000000-0005-0000-0000-00007F740000}"/>
    <cellStyle name="년_★ 0911 2차면접최종보고 3 5 2 2" xfId="29806" xr:uid="{00000000-0005-0000-0000-000080740000}"/>
    <cellStyle name="년_★ 0911 2차면접최종보고 3 5 2 2 2" xfId="29807" xr:uid="{00000000-0005-0000-0000-000081740000}"/>
    <cellStyle name="년_★ 0911 2차면접최종보고 3 5 2 2 3" xfId="29808" xr:uid="{00000000-0005-0000-0000-000082740000}"/>
    <cellStyle name="년_★ 0911 2차면접최종보고 3 5 2 2 4" xfId="29809" xr:uid="{00000000-0005-0000-0000-000083740000}"/>
    <cellStyle name="년_★ 0911 2차면접최종보고 3 5 2 2 5" xfId="29810" xr:uid="{00000000-0005-0000-0000-000084740000}"/>
    <cellStyle name="년_★ 0911 2차면접최종보고 3 5 2 3" xfId="29811" xr:uid="{00000000-0005-0000-0000-000085740000}"/>
    <cellStyle name="년_★ 0911 2차면접최종보고 3 5 2 3 2" xfId="29812" xr:uid="{00000000-0005-0000-0000-000086740000}"/>
    <cellStyle name="년_★ 0911 2차면접최종보고 3 5 2 3 3" xfId="29813" xr:uid="{00000000-0005-0000-0000-000087740000}"/>
    <cellStyle name="년_★ 0911 2차면접최종보고 3 5 2 3 4" xfId="29814" xr:uid="{00000000-0005-0000-0000-000088740000}"/>
    <cellStyle name="년_★ 0911 2차면접최종보고 3 5 2 3 5" xfId="29815" xr:uid="{00000000-0005-0000-0000-000089740000}"/>
    <cellStyle name="년_★ 0911 2차면접최종보고 3 5 2 4" xfId="29816" xr:uid="{00000000-0005-0000-0000-00008A740000}"/>
    <cellStyle name="년_★ 0911 2차면접최종보고 3 5 2 4 2" xfId="29817" xr:uid="{00000000-0005-0000-0000-00008B740000}"/>
    <cellStyle name="년_★ 0911 2차면접최종보고 3 5 2 4 3" xfId="29818" xr:uid="{00000000-0005-0000-0000-00008C740000}"/>
    <cellStyle name="년_★ 0911 2차면접최종보고 3 5 2 4 4" xfId="29819" xr:uid="{00000000-0005-0000-0000-00008D740000}"/>
    <cellStyle name="년_★ 0911 2차면접최종보고 3 5 2 4 5" xfId="29820" xr:uid="{00000000-0005-0000-0000-00008E740000}"/>
    <cellStyle name="년_★ 0911 2차면접최종보고 3 5 2 5" xfId="29821" xr:uid="{00000000-0005-0000-0000-00008F740000}"/>
    <cellStyle name="년_★ 0911 2차면접최종보고 3 5 2 6" xfId="29822" xr:uid="{00000000-0005-0000-0000-000090740000}"/>
    <cellStyle name="년_★ 0911 2차면접최종보고 3 5 2 7" xfId="29823" xr:uid="{00000000-0005-0000-0000-000091740000}"/>
    <cellStyle name="년_★ 0911 2차면접최종보고 3 5 2 8" xfId="29824" xr:uid="{00000000-0005-0000-0000-000092740000}"/>
    <cellStyle name="년_★ 0911 2차면접최종보고 3 5 3" xfId="29825" xr:uid="{00000000-0005-0000-0000-000093740000}"/>
    <cellStyle name="년_★ 0911 2차면접최종보고 3 5 3 2" xfId="29826" xr:uid="{00000000-0005-0000-0000-000094740000}"/>
    <cellStyle name="년_★ 0911 2차면접최종보고 3 5 3 2 2" xfId="29827" xr:uid="{00000000-0005-0000-0000-000095740000}"/>
    <cellStyle name="년_★ 0911 2차면접최종보고 3 5 3 2 3" xfId="29828" xr:uid="{00000000-0005-0000-0000-000096740000}"/>
    <cellStyle name="년_★ 0911 2차면접최종보고 3 5 3 2 4" xfId="29829" xr:uid="{00000000-0005-0000-0000-000097740000}"/>
    <cellStyle name="년_★ 0911 2차면접최종보고 3 5 3 2 5" xfId="29830" xr:uid="{00000000-0005-0000-0000-000098740000}"/>
    <cellStyle name="년_★ 0911 2차면접최종보고 3 5 3 3" xfId="29831" xr:uid="{00000000-0005-0000-0000-000099740000}"/>
    <cellStyle name="년_★ 0911 2차면접최종보고 3 5 3 3 2" xfId="29832" xr:uid="{00000000-0005-0000-0000-00009A740000}"/>
    <cellStyle name="년_★ 0911 2차면접최종보고 3 5 3 3 3" xfId="29833" xr:uid="{00000000-0005-0000-0000-00009B740000}"/>
    <cellStyle name="년_★ 0911 2차면접최종보고 3 5 3 3 4" xfId="29834" xr:uid="{00000000-0005-0000-0000-00009C740000}"/>
    <cellStyle name="년_★ 0911 2차면접최종보고 3 5 3 3 5" xfId="29835" xr:uid="{00000000-0005-0000-0000-00009D740000}"/>
    <cellStyle name="년_★ 0911 2차면접최종보고 3 5 3 4" xfId="29836" xr:uid="{00000000-0005-0000-0000-00009E740000}"/>
    <cellStyle name="년_★ 0911 2차면접최종보고 3 5 3 4 2" xfId="29837" xr:uid="{00000000-0005-0000-0000-00009F740000}"/>
    <cellStyle name="년_★ 0911 2차면접최종보고 3 5 3 4 3" xfId="29838" xr:uid="{00000000-0005-0000-0000-0000A0740000}"/>
    <cellStyle name="년_★ 0911 2차면접최종보고 3 5 3 4 4" xfId="29839" xr:uid="{00000000-0005-0000-0000-0000A1740000}"/>
    <cellStyle name="년_★ 0911 2차면접최종보고 3 5 3 4 5" xfId="29840" xr:uid="{00000000-0005-0000-0000-0000A2740000}"/>
    <cellStyle name="년_★ 0911 2차면접최종보고 3 5 3 5" xfId="29841" xr:uid="{00000000-0005-0000-0000-0000A3740000}"/>
    <cellStyle name="년_★ 0911 2차면접최종보고 3 5 3 6" xfId="29842" xr:uid="{00000000-0005-0000-0000-0000A4740000}"/>
    <cellStyle name="년_★ 0911 2차면접최종보고 3 5 3 7" xfId="29843" xr:uid="{00000000-0005-0000-0000-0000A5740000}"/>
    <cellStyle name="년_★ 0911 2차면접최종보고 3 5 3 8" xfId="29844" xr:uid="{00000000-0005-0000-0000-0000A6740000}"/>
    <cellStyle name="년_★ 0911 2차면접최종보고 3 5 4" xfId="29845" xr:uid="{00000000-0005-0000-0000-0000A7740000}"/>
    <cellStyle name="년_★ 0911 2차면접최종보고 3 5 4 2" xfId="29846" xr:uid="{00000000-0005-0000-0000-0000A8740000}"/>
    <cellStyle name="년_★ 0911 2차면접최종보고 3 5 4 2 2" xfId="29847" xr:uid="{00000000-0005-0000-0000-0000A9740000}"/>
    <cellStyle name="년_★ 0911 2차면접최종보고 3 5 4 2 3" xfId="29848" xr:uid="{00000000-0005-0000-0000-0000AA740000}"/>
    <cellStyle name="년_★ 0911 2차면접최종보고 3 5 4 2 4" xfId="29849" xr:uid="{00000000-0005-0000-0000-0000AB740000}"/>
    <cellStyle name="년_★ 0911 2차면접최종보고 3 5 4 2 5" xfId="29850" xr:uid="{00000000-0005-0000-0000-0000AC740000}"/>
    <cellStyle name="년_★ 0911 2차면접최종보고 3 5 4 3" xfId="29851" xr:uid="{00000000-0005-0000-0000-0000AD740000}"/>
    <cellStyle name="년_★ 0911 2차면접최종보고 3 5 4 3 2" xfId="29852" xr:uid="{00000000-0005-0000-0000-0000AE740000}"/>
    <cellStyle name="년_★ 0911 2차면접최종보고 3 5 4 3 3" xfId="29853" xr:uid="{00000000-0005-0000-0000-0000AF740000}"/>
    <cellStyle name="년_★ 0911 2차면접최종보고 3 5 4 3 4" xfId="29854" xr:uid="{00000000-0005-0000-0000-0000B0740000}"/>
    <cellStyle name="년_★ 0911 2차면접최종보고 3 5 4 3 5" xfId="29855" xr:uid="{00000000-0005-0000-0000-0000B1740000}"/>
    <cellStyle name="년_★ 0911 2차면접최종보고 3 5 4 4" xfId="29856" xr:uid="{00000000-0005-0000-0000-0000B2740000}"/>
    <cellStyle name="년_★ 0911 2차면접최종보고 3 5 4 4 2" xfId="29857" xr:uid="{00000000-0005-0000-0000-0000B3740000}"/>
    <cellStyle name="년_★ 0911 2차면접최종보고 3 5 4 4 3" xfId="29858" xr:uid="{00000000-0005-0000-0000-0000B4740000}"/>
    <cellStyle name="년_★ 0911 2차면접최종보고 3 5 4 4 4" xfId="29859" xr:uid="{00000000-0005-0000-0000-0000B5740000}"/>
    <cellStyle name="년_★ 0911 2차면접최종보고 3 5 4 4 5" xfId="29860" xr:uid="{00000000-0005-0000-0000-0000B6740000}"/>
    <cellStyle name="년_★ 0911 2차면접최종보고 3 5 4 5" xfId="29861" xr:uid="{00000000-0005-0000-0000-0000B7740000}"/>
    <cellStyle name="년_★ 0911 2차면접최종보고 3 5 4 6" xfId="29862" xr:uid="{00000000-0005-0000-0000-0000B8740000}"/>
    <cellStyle name="년_★ 0911 2차면접최종보고 3 5 4 7" xfId="29863" xr:uid="{00000000-0005-0000-0000-0000B9740000}"/>
    <cellStyle name="년_★ 0911 2차면접최종보고 3 5 4 8" xfId="29864" xr:uid="{00000000-0005-0000-0000-0000BA740000}"/>
    <cellStyle name="년_★ 0911 2차면접최종보고 3 5 5" xfId="29865" xr:uid="{00000000-0005-0000-0000-0000BB740000}"/>
    <cellStyle name="년_★ 0911 2차면접최종보고 3 5 5 2" xfId="29866" xr:uid="{00000000-0005-0000-0000-0000BC740000}"/>
    <cellStyle name="년_★ 0911 2차면접최종보고 3 5 5 3" xfId="29867" xr:uid="{00000000-0005-0000-0000-0000BD740000}"/>
    <cellStyle name="년_★ 0911 2차면접최종보고 3 5 5 4" xfId="29868" xr:uid="{00000000-0005-0000-0000-0000BE740000}"/>
    <cellStyle name="년_★ 0911 2차면접최종보고 3 5 5 5" xfId="29869" xr:uid="{00000000-0005-0000-0000-0000BF740000}"/>
    <cellStyle name="년_★ 0911 2차면접최종보고 3 5 6" xfId="29870" xr:uid="{00000000-0005-0000-0000-0000C0740000}"/>
    <cellStyle name="년_★ 0911 2차면접최종보고 3 5 6 2" xfId="29871" xr:uid="{00000000-0005-0000-0000-0000C1740000}"/>
    <cellStyle name="년_★ 0911 2차면접최종보고 3 5 6 3" xfId="29872" xr:uid="{00000000-0005-0000-0000-0000C2740000}"/>
    <cellStyle name="년_★ 0911 2차면접최종보고 3 5 6 4" xfId="29873" xr:uid="{00000000-0005-0000-0000-0000C3740000}"/>
    <cellStyle name="년_★ 0911 2차면접최종보고 3 5 6 5" xfId="29874" xr:uid="{00000000-0005-0000-0000-0000C4740000}"/>
    <cellStyle name="년_★ 0911 2차면접최종보고 3 5 7" xfId="29875" xr:uid="{00000000-0005-0000-0000-0000C5740000}"/>
    <cellStyle name="년_★ 0911 2차면접최종보고 3 5 7 2" xfId="29876" xr:uid="{00000000-0005-0000-0000-0000C6740000}"/>
    <cellStyle name="년_★ 0911 2차면접최종보고 3 5 7 3" xfId="29877" xr:uid="{00000000-0005-0000-0000-0000C7740000}"/>
    <cellStyle name="년_★ 0911 2차면접최종보고 3 5 7 4" xfId="29878" xr:uid="{00000000-0005-0000-0000-0000C8740000}"/>
    <cellStyle name="년_★ 0911 2차면접최종보고 3 5 7 5" xfId="29879" xr:uid="{00000000-0005-0000-0000-0000C9740000}"/>
    <cellStyle name="년_★ 0911 2차면접최종보고 3 5 8" xfId="29880" xr:uid="{00000000-0005-0000-0000-0000CA740000}"/>
    <cellStyle name="년_★ 0911 2차면접최종보고 3 5 9" xfId="29881" xr:uid="{00000000-0005-0000-0000-0000CB740000}"/>
    <cellStyle name="년_★ 0911 2차면접최종보고 3 6" xfId="29882" xr:uid="{00000000-0005-0000-0000-0000CC740000}"/>
    <cellStyle name="년_★ 0911 2차면접최종보고 3 6 2" xfId="29883" xr:uid="{00000000-0005-0000-0000-0000CD740000}"/>
    <cellStyle name="년_★ 0911 2차면접최종보고 3 6 2 2" xfId="29884" xr:uid="{00000000-0005-0000-0000-0000CE740000}"/>
    <cellStyle name="년_★ 0911 2차면접최종보고 3 6 2 3" xfId="29885" xr:uid="{00000000-0005-0000-0000-0000CF740000}"/>
    <cellStyle name="년_★ 0911 2차면접최종보고 3 6 2 4" xfId="29886" xr:uid="{00000000-0005-0000-0000-0000D0740000}"/>
    <cellStyle name="년_★ 0911 2차면접최종보고 3 6 2 5" xfId="29887" xr:uid="{00000000-0005-0000-0000-0000D1740000}"/>
    <cellStyle name="년_★ 0911 2차면접최종보고 3 6 3" xfId="29888" xr:uid="{00000000-0005-0000-0000-0000D2740000}"/>
    <cellStyle name="년_★ 0911 2차면접최종보고 3 6 3 2" xfId="29889" xr:uid="{00000000-0005-0000-0000-0000D3740000}"/>
    <cellStyle name="년_★ 0911 2차면접최종보고 3 6 3 3" xfId="29890" xr:uid="{00000000-0005-0000-0000-0000D4740000}"/>
    <cellStyle name="년_★ 0911 2차면접최종보고 3 6 3 4" xfId="29891" xr:uid="{00000000-0005-0000-0000-0000D5740000}"/>
    <cellStyle name="년_★ 0911 2차면접최종보고 3 6 3 5" xfId="29892" xr:uid="{00000000-0005-0000-0000-0000D6740000}"/>
    <cellStyle name="년_★ 0911 2차면접최종보고 3 6 4" xfId="29893" xr:uid="{00000000-0005-0000-0000-0000D7740000}"/>
    <cellStyle name="년_★ 0911 2차면접최종보고 3 6 4 2" xfId="29894" xr:uid="{00000000-0005-0000-0000-0000D8740000}"/>
    <cellStyle name="년_★ 0911 2차면접최종보고 3 6 4 3" xfId="29895" xr:uid="{00000000-0005-0000-0000-0000D9740000}"/>
    <cellStyle name="년_★ 0911 2차면접최종보고 3 6 4 4" xfId="29896" xr:uid="{00000000-0005-0000-0000-0000DA740000}"/>
    <cellStyle name="년_★ 0911 2차면접최종보고 3 6 4 5" xfId="29897" xr:uid="{00000000-0005-0000-0000-0000DB740000}"/>
    <cellStyle name="년_★ 0911 2차면접최종보고 3 6 5" xfId="29898" xr:uid="{00000000-0005-0000-0000-0000DC740000}"/>
    <cellStyle name="년_★ 0911 2차면접최종보고 3 6 6" xfId="29899" xr:uid="{00000000-0005-0000-0000-0000DD740000}"/>
    <cellStyle name="년_★ 0911 2차면접최종보고 3 6 7" xfId="29900" xr:uid="{00000000-0005-0000-0000-0000DE740000}"/>
    <cellStyle name="년_★ 0911 2차면접최종보고 3 6 8" xfId="29901" xr:uid="{00000000-0005-0000-0000-0000DF740000}"/>
    <cellStyle name="년_★ 0911 2차면접최종보고 3 7" xfId="29902" xr:uid="{00000000-0005-0000-0000-0000E0740000}"/>
    <cellStyle name="년_★ 0911 2차면접최종보고 3 7 2" xfId="29903" xr:uid="{00000000-0005-0000-0000-0000E1740000}"/>
    <cellStyle name="년_★ 0911 2차면접최종보고 3 7 2 2" xfId="29904" xr:uid="{00000000-0005-0000-0000-0000E2740000}"/>
    <cellStyle name="년_★ 0911 2차면접최종보고 3 7 2 3" xfId="29905" xr:uid="{00000000-0005-0000-0000-0000E3740000}"/>
    <cellStyle name="년_★ 0911 2차면접최종보고 3 7 2 4" xfId="29906" xr:uid="{00000000-0005-0000-0000-0000E4740000}"/>
    <cellStyle name="년_★ 0911 2차면접최종보고 3 7 2 5" xfId="29907" xr:uid="{00000000-0005-0000-0000-0000E5740000}"/>
    <cellStyle name="년_★ 0911 2차면접최종보고 3 7 3" xfId="29908" xr:uid="{00000000-0005-0000-0000-0000E6740000}"/>
    <cellStyle name="년_★ 0911 2차면접최종보고 3 7 3 2" xfId="29909" xr:uid="{00000000-0005-0000-0000-0000E7740000}"/>
    <cellStyle name="년_★ 0911 2차면접최종보고 3 7 3 3" xfId="29910" xr:uid="{00000000-0005-0000-0000-0000E8740000}"/>
    <cellStyle name="년_★ 0911 2차면접최종보고 3 7 3 4" xfId="29911" xr:uid="{00000000-0005-0000-0000-0000E9740000}"/>
    <cellStyle name="년_★ 0911 2차면접최종보고 3 7 3 5" xfId="29912" xr:uid="{00000000-0005-0000-0000-0000EA740000}"/>
    <cellStyle name="년_★ 0911 2차면접최종보고 3 7 4" xfId="29913" xr:uid="{00000000-0005-0000-0000-0000EB740000}"/>
    <cellStyle name="년_★ 0911 2차면접최종보고 3 7 4 2" xfId="29914" xr:uid="{00000000-0005-0000-0000-0000EC740000}"/>
    <cellStyle name="년_★ 0911 2차면접최종보고 3 7 4 3" xfId="29915" xr:uid="{00000000-0005-0000-0000-0000ED740000}"/>
    <cellStyle name="년_★ 0911 2차면접최종보고 3 7 4 4" xfId="29916" xr:uid="{00000000-0005-0000-0000-0000EE740000}"/>
    <cellStyle name="년_★ 0911 2차면접최종보고 3 7 4 5" xfId="29917" xr:uid="{00000000-0005-0000-0000-0000EF740000}"/>
    <cellStyle name="년_★ 0911 2차면접최종보고 3 7 5" xfId="29918" xr:uid="{00000000-0005-0000-0000-0000F0740000}"/>
    <cellStyle name="년_★ 0911 2차면접최종보고 3 7 6" xfId="29919" xr:uid="{00000000-0005-0000-0000-0000F1740000}"/>
    <cellStyle name="년_★ 0911 2차면접최종보고 3 7 7" xfId="29920" xr:uid="{00000000-0005-0000-0000-0000F2740000}"/>
    <cellStyle name="년_★ 0911 2차면접최종보고 3 7 8" xfId="29921" xr:uid="{00000000-0005-0000-0000-0000F3740000}"/>
    <cellStyle name="년_★ 0911 2차면접최종보고 3 8" xfId="29922" xr:uid="{00000000-0005-0000-0000-0000F4740000}"/>
    <cellStyle name="년_★ 0911 2차면접최종보고 3 8 2" xfId="29923" xr:uid="{00000000-0005-0000-0000-0000F5740000}"/>
    <cellStyle name="년_★ 0911 2차면접최종보고 3 8 3" xfId="29924" xr:uid="{00000000-0005-0000-0000-0000F6740000}"/>
    <cellStyle name="년_★ 0911 2차면접최종보고 3 8 4" xfId="29925" xr:uid="{00000000-0005-0000-0000-0000F7740000}"/>
    <cellStyle name="년_★ 0911 2차면접최종보고 3 8 5" xfId="29926" xr:uid="{00000000-0005-0000-0000-0000F8740000}"/>
    <cellStyle name="년_★ 0911 2차면접최종보고 3 9" xfId="29927" xr:uid="{00000000-0005-0000-0000-0000F9740000}"/>
    <cellStyle name="년_★ 0911 2차면접최종보고 4" xfId="29928" xr:uid="{00000000-0005-0000-0000-0000FA740000}"/>
    <cellStyle name="년_★ 0911 2차면접최종보고 4 10" xfId="29929" xr:uid="{00000000-0005-0000-0000-0000FB740000}"/>
    <cellStyle name="년_★ 0911 2차면접최종보고 4 11" xfId="29930" xr:uid="{00000000-0005-0000-0000-0000FC740000}"/>
    <cellStyle name="년_★ 0911 2차면접최종보고 4 12" xfId="29931" xr:uid="{00000000-0005-0000-0000-0000FD740000}"/>
    <cellStyle name="년_★ 0911 2차면접최종보고 4 13" xfId="29932" xr:uid="{00000000-0005-0000-0000-0000FE740000}"/>
    <cellStyle name="년_★ 0911 2차면접최종보고 4 2" xfId="29933" xr:uid="{00000000-0005-0000-0000-0000FF740000}"/>
    <cellStyle name="년_★ 0911 2차면접최종보고 4 2 10" xfId="29934" xr:uid="{00000000-0005-0000-0000-000000750000}"/>
    <cellStyle name="년_★ 0911 2차면접최종보고 4 2 11" xfId="29935" xr:uid="{00000000-0005-0000-0000-000001750000}"/>
    <cellStyle name="년_★ 0911 2차면접최종보고 4 2 2" xfId="29936" xr:uid="{00000000-0005-0000-0000-000002750000}"/>
    <cellStyle name="년_★ 0911 2차면접최종보고 4 2 2 2" xfId="29937" xr:uid="{00000000-0005-0000-0000-000003750000}"/>
    <cellStyle name="년_★ 0911 2차면접최종보고 4 2 2 2 2" xfId="29938" xr:uid="{00000000-0005-0000-0000-000004750000}"/>
    <cellStyle name="년_★ 0911 2차면접최종보고 4 2 2 2 3" xfId="29939" xr:uid="{00000000-0005-0000-0000-000005750000}"/>
    <cellStyle name="년_★ 0911 2차면접최종보고 4 2 2 2 4" xfId="29940" xr:uid="{00000000-0005-0000-0000-000006750000}"/>
    <cellStyle name="년_★ 0911 2차면접최종보고 4 2 2 2 5" xfId="29941" xr:uid="{00000000-0005-0000-0000-000007750000}"/>
    <cellStyle name="년_★ 0911 2차면접최종보고 4 2 2 3" xfId="29942" xr:uid="{00000000-0005-0000-0000-000008750000}"/>
    <cellStyle name="년_★ 0911 2차면접최종보고 4 2 2 3 2" xfId="29943" xr:uid="{00000000-0005-0000-0000-000009750000}"/>
    <cellStyle name="년_★ 0911 2차면접최종보고 4 2 2 3 3" xfId="29944" xr:uid="{00000000-0005-0000-0000-00000A750000}"/>
    <cellStyle name="년_★ 0911 2차면접최종보고 4 2 2 3 4" xfId="29945" xr:uid="{00000000-0005-0000-0000-00000B750000}"/>
    <cellStyle name="년_★ 0911 2차면접최종보고 4 2 2 3 5" xfId="29946" xr:uid="{00000000-0005-0000-0000-00000C750000}"/>
    <cellStyle name="년_★ 0911 2차면접최종보고 4 2 2 4" xfId="29947" xr:uid="{00000000-0005-0000-0000-00000D750000}"/>
    <cellStyle name="년_★ 0911 2차면접최종보고 4 2 2 4 2" xfId="29948" xr:uid="{00000000-0005-0000-0000-00000E750000}"/>
    <cellStyle name="년_★ 0911 2차면접최종보고 4 2 2 4 3" xfId="29949" xr:uid="{00000000-0005-0000-0000-00000F750000}"/>
    <cellStyle name="년_★ 0911 2차면접최종보고 4 2 2 4 4" xfId="29950" xr:uid="{00000000-0005-0000-0000-000010750000}"/>
    <cellStyle name="년_★ 0911 2차면접최종보고 4 2 2 4 5" xfId="29951" xr:uid="{00000000-0005-0000-0000-000011750000}"/>
    <cellStyle name="년_★ 0911 2차면접최종보고 4 2 2 5" xfId="29952" xr:uid="{00000000-0005-0000-0000-000012750000}"/>
    <cellStyle name="년_★ 0911 2차면접최종보고 4 2 2 6" xfId="29953" xr:uid="{00000000-0005-0000-0000-000013750000}"/>
    <cellStyle name="년_★ 0911 2차면접최종보고 4 2 2 7" xfId="29954" xr:uid="{00000000-0005-0000-0000-000014750000}"/>
    <cellStyle name="년_★ 0911 2차면접최종보고 4 2 2 8" xfId="29955" xr:uid="{00000000-0005-0000-0000-000015750000}"/>
    <cellStyle name="년_★ 0911 2차면접최종보고 4 2 3" xfId="29956" xr:uid="{00000000-0005-0000-0000-000016750000}"/>
    <cellStyle name="년_★ 0911 2차면접최종보고 4 2 3 2" xfId="29957" xr:uid="{00000000-0005-0000-0000-000017750000}"/>
    <cellStyle name="년_★ 0911 2차면접최종보고 4 2 3 2 2" xfId="29958" xr:uid="{00000000-0005-0000-0000-000018750000}"/>
    <cellStyle name="년_★ 0911 2차면접최종보고 4 2 3 2 3" xfId="29959" xr:uid="{00000000-0005-0000-0000-000019750000}"/>
    <cellStyle name="년_★ 0911 2차면접최종보고 4 2 3 2 4" xfId="29960" xr:uid="{00000000-0005-0000-0000-00001A750000}"/>
    <cellStyle name="년_★ 0911 2차면접최종보고 4 2 3 2 5" xfId="29961" xr:uid="{00000000-0005-0000-0000-00001B750000}"/>
    <cellStyle name="년_★ 0911 2차면접최종보고 4 2 3 3" xfId="29962" xr:uid="{00000000-0005-0000-0000-00001C750000}"/>
    <cellStyle name="년_★ 0911 2차면접최종보고 4 2 3 3 2" xfId="29963" xr:uid="{00000000-0005-0000-0000-00001D750000}"/>
    <cellStyle name="년_★ 0911 2차면접최종보고 4 2 3 3 3" xfId="29964" xr:uid="{00000000-0005-0000-0000-00001E750000}"/>
    <cellStyle name="년_★ 0911 2차면접최종보고 4 2 3 3 4" xfId="29965" xr:uid="{00000000-0005-0000-0000-00001F750000}"/>
    <cellStyle name="년_★ 0911 2차면접최종보고 4 2 3 3 5" xfId="29966" xr:uid="{00000000-0005-0000-0000-000020750000}"/>
    <cellStyle name="년_★ 0911 2차면접최종보고 4 2 3 4" xfId="29967" xr:uid="{00000000-0005-0000-0000-000021750000}"/>
    <cellStyle name="년_★ 0911 2차면접최종보고 4 2 3 4 2" xfId="29968" xr:uid="{00000000-0005-0000-0000-000022750000}"/>
    <cellStyle name="년_★ 0911 2차면접최종보고 4 2 3 4 3" xfId="29969" xr:uid="{00000000-0005-0000-0000-000023750000}"/>
    <cellStyle name="년_★ 0911 2차면접최종보고 4 2 3 4 4" xfId="29970" xr:uid="{00000000-0005-0000-0000-000024750000}"/>
    <cellStyle name="년_★ 0911 2차면접최종보고 4 2 3 4 5" xfId="29971" xr:uid="{00000000-0005-0000-0000-000025750000}"/>
    <cellStyle name="년_★ 0911 2차면접최종보고 4 2 3 5" xfId="29972" xr:uid="{00000000-0005-0000-0000-000026750000}"/>
    <cellStyle name="년_★ 0911 2차면접최종보고 4 2 3 6" xfId="29973" xr:uid="{00000000-0005-0000-0000-000027750000}"/>
    <cellStyle name="년_★ 0911 2차면접최종보고 4 2 3 7" xfId="29974" xr:uid="{00000000-0005-0000-0000-000028750000}"/>
    <cellStyle name="년_★ 0911 2차면접최종보고 4 2 3 8" xfId="29975" xr:uid="{00000000-0005-0000-0000-000029750000}"/>
    <cellStyle name="년_★ 0911 2차면접최종보고 4 2 4" xfId="29976" xr:uid="{00000000-0005-0000-0000-00002A750000}"/>
    <cellStyle name="년_★ 0911 2차면접최종보고 4 2 4 2" xfId="29977" xr:uid="{00000000-0005-0000-0000-00002B750000}"/>
    <cellStyle name="년_★ 0911 2차면접최종보고 4 2 4 2 2" xfId="29978" xr:uid="{00000000-0005-0000-0000-00002C750000}"/>
    <cellStyle name="년_★ 0911 2차면접최종보고 4 2 4 2 3" xfId="29979" xr:uid="{00000000-0005-0000-0000-00002D750000}"/>
    <cellStyle name="년_★ 0911 2차면접최종보고 4 2 4 2 4" xfId="29980" xr:uid="{00000000-0005-0000-0000-00002E750000}"/>
    <cellStyle name="년_★ 0911 2차면접최종보고 4 2 4 2 5" xfId="29981" xr:uid="{00000000-0005-0000-0000-00002F750000}"/>
    <cellStyle name="년_★ 0911 2차면접최종보고 4 2 4 3" xfId="29982" xr:uid="{00000000-0005-0000-0000-000030750000}"/>
    <cellStyle name="년_★ 0911 2차면접최종보고 4 2 4 3 2" xfId="29983" xr:uid="{00000000-0005-0000-0000-000031750000}"/>
    <cellStyle name="년_★ 0911 2차면접최종보고 4 2 4 3 3" xfId="29984" xr:uid="{00000000-0005-0000-0000-000032750000}"/>
    <cellStyle name="년_★ 0911 2차면접최종보고 4 2 4 3 4" xfId="29985" xr:uid="{00000000-0005-0000-0000-000033750000}"/>
    <cellStyle name="년_★ 0911 2차면접최종보고 4 2 4 3 5" xfId="29986" xr:uid="{00000000-0005-0000-0000-000034750000}"/>
    <cellStyle name="년_★ 0911 2차면접최종보고 4 2 4 4" xfId="29987" xr:uid="{00000000-0005-0000-0000-000035750000}"/>
    <cellStyle name="년_★ 0911 2차면접최종보고 4 2 4 4 2" xfId="29988" xr:uid="{00000000-0005-0000-0000-000036750000}"/>
    <cellStyle name="년_★ 0911 2차면접최종보고 4 2 4 4 3" xfId="29989" xr:uid="{00000000-0005-0000-0000-000037750000}"/>
    <cellStyle name="년_★ 0911 2차면접최종보고 4 2 4 4 4" xfId="29990" xr:uid="{00000000-0005-0000-0000-000038750000}"/>
    <cellStyle name="년_★ 0911 2차면접최종보고 4 2 4 4 5" xfId="29991" xr:uid="{00000000-0005-0000-0000-000039750000}"/>
    <cellStyle name="년_★ 0911 2차면접최종보고 4 2 4 5" xfId="29992" xr:uid="{00000000-0005-0000-0000-00003A750000}"/>
    <cellStyle name="년_★ 0911 2차면접최종보고 4 2 4 6" xfId="29993" xr:uid="{00000000-0005-0000-0000-00003B750000}"/>
    <cellStyle name="년_★ 0911 2차면접최종보고 4 2 4 7" xfId="29994" xr:uid="{00000000-0005-0000-0000-00003C750000}"/>
    <cellStyle name="년_★ 0911 2차면접최종보고 4 2 4 8" xfId="29995" xr:uid="{00000000-0005-0000-0000-00003D750000}"/>
    <cellStyle name="년_★ 0911 2차면접최종보고 4 2 5" xfId="29996" xr:uid="{00000000-0005-0000-0000-00003E750000}"/>
    <cellStyle name="년_★ 0911 2차면접최종보고 4 2 5 2" xfId="29997" xr:uid="{00000000-0005-0000-0000-00003F750000}"/>
    <cellStyle name="년_★ 0911 2차면접최종보고 4 2 5 3" xfId="29998" xr:uid="{00000000-0005-0000-0000-000040750000}"/>
    <cellStyle name="년_★ 0911 2차면접최종보고 4 2 5 4" xfId="29999" xr:uid="{00000000-0005-0000-0000-000041750000}"/>
    <cellStyle name="년_★ 0911 2차면접최종보고 4 2 5 5" xfId="30000" xr:uid="{00000000-0005-0000-0000-000042750000}"/>
    <cellStyle name="년_★ 0911 2차면접최종보고 4 2 6" xfId="30001" xr:uid="{00000000-0005-0000-0000-000043750000}"/>
    <cellStyle name="년_★ 0911 2차면접최종보고 4 2 6 2" xfId="30002" xr:uid="{00000000-0005-0000-0000-000044750000}"/>
    <cellStyle name="년_★ 0911 2차면접최종보고 4 2 6 3" xfId="30003" xr:uid="{00000000-0005-0000-0000-000045750000}"/>
    <cellStyle name="년_★ 0911 2차면접최종보고 4 2 6 4" xfId="30004" xr:uid="{00000000-0005-0000-0000-000046750000}"/>
    <cellStyle name="년_★ 0911 2차면접최종보고 4 2 6 5" xfId="30005" xr:uid="{00000000-0005-0000-0000-000047750000}"/>
    <cellStyle name="년_★ 0911 2차면접최종보고 4 2 7" xfId="30006" xr:uid="{00000000-0005-0000-0000-000048750000}"/>
    <cellStyle name="년_★ 0911 2차면접최종보고 4 2 7 2" xfId="30007" xr:uid="{00000000-0005-0000-0000-000049750000}"/>
    <cellStyle name="년_★ 0911 2차면접최종보고 4 2 7 3" xfId="30008" xr:uid="{00000000-0005-0000-0000-00004A750000}"/>
    <cellStyle name="년_★ 0911 2차면접최종보고 4 2 7 4" xfId="30009" xr:uid="{00000000-0005-0000-0000-00004B750000}"/>
    <cellStyle name="년_★ 0911 2차면접최종보고 4 2 7 5" xfId="30010" xr:uid="{00000000-0005-0000-0000-00004C750000}"/>
    <cellStyle name="년_★ 0911 2차면접최종보고 4 2 8" xfId="30011" xr:uid="{00000000-0005-0000-0000-00004D750000}"/>
    <cellStyle name="년_★ 0911 2차면접최종보고 4 2 9" xfId="30012" xr:uid="{00000000-0005-0000-0000-00004E750000}"/>
    <cellStyle name="년_★ 0911 2차면접최종보고 4 3" xfId="30013" xr:uid="{00000000-0005-0000-0000-00004F750000}"/>
    <cellStyle name="년_★ 0911 2차면접최종보고 4 3 10" xfId="30014" xr:uid="{00000000-0005-0000-0000-000050750000}"/>
    <cellStyle name="년_★ 0911 2차면접최종보고 4 3 11" xfId="30015" xr:uid="{00000000-0005-0000-0000-000051750000}"/>
    <cellStyle name="년_★ 0911 2차면접최종보고 4 3 2" xfId="30016" xr:uid="{00000000-0005-0000-0000-000052750000}"/>
    <cellStyle name="년_★ 0911 2차면접최종보고 4 3 2 2" xfId="30017" xr:uid="{00000000-0005-0000-0000-000053750000}"/>
    <cellStyle name="년_★ 0911 2차면접최종보고 4 3 2 2 2" xfId="30018" xr:uid="{00000000-0005-0000-0000-000054750000}"/>
    <cellStyle name="년_★ 0911 2차면접최종보고 4 3 2 2 3" xfId="30019" xr:uid="{00000000-0005-0000-0000-000055750000}"/>
    <cellStyle name="년_★ 0911 2차면접최종보고 4 3 2 2 4" xfId="30020" xr:uid="{00000000-0005-0000-0000-000056750000}"/>
    <cellStyle name="년_★ 0911 2차면접최종보고 4 3 2 2 5" xfId="30021" xr:uid="{00000000-0005-0000-0000-000057750000}"/>
    <cellStyle name="년_★ 0911 2차면접최종보고 4 3 2 3" xfId="30022" xr:uid="{00000000-0005-0000-0000-000058750000}"/>
    <cellStyle name="년_★ 0911 2차면접최종보고 4 3 2 3 2" xfId="30023" xr:uid="{00000000-0005-0000-0000-000059750000}"/>
    <cellStyle name="년_★ 0911 2차면접최종보고 4 3 2 3 3" xfId="30024" xr:uid="{00000000-0005-0000-0000-00005A750000}"/>
    <cellStyle name="년_★ 0911 2차면접최종보고 4 3 2 3 4" xfId="30025" xr:uid="{00000000-0005-0000-0000-00005B750000}"/>
    <cellStyle name="년_★ 0911 2차면접최종보고 4 3 2 3 5" xfId="30026" xr:uid="{00000000-0005-0000-0000-00005C750000}"/>
    <cellStyle name="년_★ 0911 2차면접최종보고 4 3 2 4" xfId="30027" xr:uid="{00000000-0005-0000-0000-00005D750000}"/>
    <cellStyle name="년_★ 0911 2차면접최종보고 4 3 2 4 2" xfId="30028" xr:uid="{00000000-0005-0000-0000-00005E750000}"/>
    <cellStyle name="년_★ 0911 2차면접최종보고 4 3 2 4 3" xfId="30029" xr:uid="{00000000-0005-0000-0000-00005F750000}"/>
    <cellStyle name="년_★ 0911 2차면접최종보고 4 3 2 4 4" xfId="30030" xr:uid="{00000000-0005-0000-0000-000060750000}"/>
    <cellStyle name="년_★ 0911 2차면접최종보고 4 3 2 4 5" xfId="30031" xr:uid="{00000000-0005-0000-0000-000061750000}"/>
    <cellStyle name="년_★ 0911 2차면접최종보고 4 3 2 5" xfId="30032" xr:uid="{00000000-0005-0000-0000-000062750000}"/>
    <cellStyle name="년_★ 0911 2차면접최종보고 4 3 2 6" xfId="30033" xr:uid="{00000000-0005-0000-0000-000063750000}"/>
    <cellStyle name="년_★ 0911 2차면접최종보고 4 3 2 7" xfId="30034" xr:uid="{00000000-0005-0000-0000-000064750000}"/>
    <cellStyle name="년_★ 0911 2차면접최종보고 4 3 2 8" xfId="30035" xr:uid="{00000000-0005-0000-0000-000065750000}"/>
    <cellStyle name="년_★ 0911 2차면접최종보고 4 3 3" xfId="30036" xr:uid="{00000000-0005-0000-0000-000066750000}"/>
    <cellStyle name="년_★ 0911 2차면접최종보고 4 3 3 2" xfId="30037" xr:uid="{00000000-0005-0000-0000-000067750000}"/>
    <cellStyle name="년_★ 0911 2차면접최종보고 4 3 3 2 2" xfId="30038" xr:uid="{00000000-0005-0000-0000-000068750000}"/>
    <cellStyle name="년_★ 0911 2차면접최종보고 4 3 3 2 3" xfId="30039" xr:uid="{00000000-0005-0000-0000-000069750000}"/>
    <cellStyle name="년_★ 0911 2차면접최종보고 4 3 3 2 4" xfId="30040" xr:uid="{00000000-0005-0000-0000-00006A750000}"/>
    <cellStyle name="년_★ 0911 2차면접최종보고 4 3 3 2 5" xfId="30041" xr:uid="{00000000-0005-0000-0000-00006B750000}"/>
    <cellStyle name="년_★ 0911 2차면접최종보고 4 3 3 3" xfId="30042" xr:uid="{00000000-0005-0000-0000-00006C750000}"/>
    <cellStyle name="년_★ 0911 2차면접최종보고 4 3 3 3 2" xfId="30043" xr:uid="{00000000-0005-0000-0000-00006D750000}"/>
    <cellStyle name="년_★ 0911 2차면접최종보고 4 3 3 3 3" xfId="30044" xr:uid="{00000000-0005-0000-0000-00006E750000}"/>
    <cellStyle name="년_★ 0911 2차면접최종보고 4 3 3 3 4" xfId="30045" xr:uid="{00000000-0005-0000-0000-00006F750000}"/>
    <cellStyle name="년_★ 0911 2차면접최종보고 4 3 3 3 5" xfId="30046" xr:uid="{00000000-0005-0000-0000-000070750000}"/>
    <cellStyle name="년_★ 0911 2차면접최종보고 4 3 3 4" xfId="30047" xr:uid="{00000000-0005-0000-0000-000071750000}"/>
    <cellStyle name="년_★ 0911 2차면접최종보고 4 3 3 4 2" xfId="30048" xr:uid="{00000000-0005-0000-0000-000072750000}"/>
    <cellStyle name="년_★ 0911 2차면접최종보고 4 3 3 4 3" xfId="30049" xr:uid="{00000000-0005-0000-0000-000073750000}"/>
    <cellStyle name="년_★ 0911 2차면접최종보고 4 3 3 4 4" xfId="30050" xr:uid="{00000000-0005-0000-0000-000074750000}"/>
    <cellStyle name="년_★ 0911 2차면접최종보고 4 3 3 4 5" xfId="30051" xr:uid="{00000000-0005-0000-0000-000075750000}"/>
    <cellStyle name="년_★ 0911 2차면접최종보고 4 3 3 5" xfId="30052" xr:uid="{00000000-0005-0000-0000-000076750000}"/>
    <cellStyle name="년_★ 0911 2차면접최종보고 4 3 3 6" xfId="30053" xr:uid="{00000000-0005-0000-0000-000077750000}"/>
    <cellStyle name="년_★ 0911 2차면접최종보고 4 3 3 7" xfId="30054" xr:uid="{00000000-0005-0000-0000-000078750000}"/>
    <cellStyle name="년_★ 0911 2차면접최종보고 4 3 3 8" xfId="30055" xr:uid="{00000000-0005-0000-0000-000079750000}"/>
    <cellStyle name="년_★ 0911 2차면접최종보고 4 3 4" xfId="30056" xr:uid="{00000000-0005-0000-0000-00007A750000}"/>
    <cellStyle name="년_★ 0911 2차면접최종보고 4 3 4 2" xfId="30057" xr:uid="{00000000-0005-0000-0000-00007B750000}"/>
    <cellStyle name="년_★ 0911 2차면접최종보고 4 3 4 2 2" xfId="30058" xr:uid="{00000000-0005-0000-0000-00007C750000}"/>
    <cellStyle name="년_★ 0911 2차면접최종보고 4 3 4 2 3" xfId="30059" xr:uid="{00000000-0005-0000-0000-00007D750000}"/>
    <cellStyle name="년_★ 0911 2차면접최종보고 4 3 4 2 4" xfId="30060" xr:uid="{00000000-0005-0000-0000-00007E750000}"/>
    <cellStyle name="년_★ 0911 2차면접최종보고 4 3 4 2 5" xfId="30061" xr:uid="{00000000-0005-0000-0000-00007F750000}"/>
    <cellStyle name="년_★ 0911 2차면접최종보고 4 3 4 3" xfId="30062" xr:uid="{00000000-0005-0000-0000-000080750000}"/>
    <cellStyle name="년_★ 0911 2차면접최종보고 4 3 4 3 2" xfId="30063" xr:uid="{00000000-0005-0000-0000-000081750000}"/>
    <cellStyle name="년_★ 0911 2차면접최종보고 4 3 4 3 3" xfId="30064" xr:uid="{00000000-0005-0000-0000-000082750000}"/>
    <cellStyle name="년_★ 0911 2차면접최종보고 4 3 4 3 4" xfId="30065" xr:uid="{00000000-0005-0000-0000-000083750000}"/>
    <cellStyle name="년_★ 0911 2차면접최종보고 4 3 4 3 5" xfId="30066" xr:uid="{00000000-0005-0000-0000-000084750000}"/>
    <cellStyle name="년_★ 0911 2차면접최종보고 4 3 4 4" xfId="30067" xr:uid="{00000000-0005-0000-0000-000085750000}"/>
    <cellStyle name="년_★ 0911 2차면접최종보고 4 3 4 4 2" xfId="30068" xr:uid="{00000000-0005-0000-0000-000086750000}"/>
    <cellStyle name="년_★ 0911 2차면접최종보고 4 3 4 4 3" xfId="30069" xr:uid="{00000000-0005-0000-0000-000087750000}"/>
    <cellStyle name="년_★ 0911 2차면접최종보고 4 3 4 4 4" xfId="30070" xr:uid="{00000000-0005-0000-0000-000088750000}"/>
    <cellStyle name="년_★ 0911 2차면접최종보고 4 3 4 4 5" xfId="30071" xr:uid="{00000000-0005-0000-0000-000089750000}"/>
    <cellStyle name="년_★ 0911 2차면접최종보고 4 3 4 5" xfId="30072" xr:uid="{00000000-0005-0000-0000-00008A750000}"/>
    <cellStyle name="년_★ 0911 2차면접최종보고 4 3 4 6" xfId="30073" xr:uid="{00000000-0005-0000-0000-00008B750000}"/>
    <cellStyle name="년_★ 0911 2차면접최종보고 4 3 4 7" xfId="30074" xr:uid="{00000000-0005-0000-0000-00008C750000}"/>
    <cellStyle name="년_★ 0911 2차면접최종보고 4 3 4 8" xfId="30075" xr:uid="{00000000-0005-0000-0000-00008D750000}"/>
    <cellStyle name="년_★ 0911 2차면접최종보고 4 3 5" xfId="30076" xr:uid="{00000000-0005-0000-0000-00008E750000}"/>
    <cellStyle name="년_★ 0911 2차면접최종보고 4 3 5 2" xfId="30077" xr:uid="{00000000-0005-0000-0000-00008F750000}"/>
    <cellStyle name="년_★ 0911 2차면접최종보고 4 3 5 3" xfId="30078" xr:uid="{00000000-0005-0000-0000-000090750000}"/>
    <cellStyle name="년_★ 0911 2차면접최종보고 4 3 5 4" xfId="30079" xr:uid="{00000000-0005-0000-0000-000091750000}"/>
    <cellStyle name="년_★ 0911 2차면접최종보고 4 3 5 5" xfId="30080" xr:uid="{00000000-0005-0000-0000-000092750000}"/>
    <cellStyle name="년_★ 0911 2차면접최종보고 4 3 6" xfId="30081" xr:uid="{00000000-0005-0000-0000-000093750000}"/>
    <cellStyle name="년_★ 0911 2차면접최종보고 4 3 6 2" xfId="30082" xr:uid="{00000000-0005-0000-0000-000094750000}"/>
    <cellStyle name="년_★ 0911 2차면접최종보고 4 3 6 3" xfId="30083" xr:uid="{00000000-0005-0000-0000-000095750000}"/>
    <cellStyle name="년_★ 0911 2차면접최종보고 4 3 6 4" xfId="30084" xr:uid="{00000000-0005-0000-0000-000096750000}"/>
    <cellStyle name="년_★ 0911 2차면접최종보고 4 3 6 5" xfId="30085" xr:uid="{00000000-0005-0000-0000-000097750000}"/>
    <cellStyle name="년_★ 0911 2차면접최종보고 4 3 7" xfId="30086" xr:uid="{00000000-0005-0000-0000-000098750000}"/>
    <cellStyle name="년_★ 0911 2차면접최종보고 4 3 7 2" xfId="30087" xr:uid="{00000000-0005-0000-0000-000099750000}"/>
    <cellStyle name="년_★ 0911 2차면접최종보고 4 3 7 3" xfId="30088" xr:uid="{00000000-0005-0000-0000-00009A750000}"/>
    <cellStyle name="년_★ 0911 2차면접최종보고 4 3 7 4" xfId="30089" xr:uid="{00000000-0005-0000-0000-00009B750000}"/>
    <cellStyle name="년_★ 0911 2차면접최종보고 4 3 7 5" xfId="30090" xr:uid="{00000000-0005-0000-0000-00009C750000}"/>
    <cellStyle name="년_★ 0911 2차면접최종보고 4 3 8" xfId="30091" xr:uid="{00000000-0005-0000-0000-00009D750000}"/>
    <cellStyle name="년_★ 0911 2차면접최종보고 4 3 9" xfId="30092" xr:uid="{00000000-0005-0000-0000-00009E750000}"/>
    <cellStyle name="년_★ 0911 2차면접최종보고 4 4" xfId="30093" xr:uid="{00000000-0005-0000-0000-00009F750000}"/>
    <cellStyle name="년_★ 0911 2차면접최종보고 4 4 2" xfId="30094" xr:uid="{00000000-0005-0000-0000-0000A0750000}"/>
    <cellStyle name="년_★ 0911 2차면접최종보고 4 4 2 2" xfId="30095" xr:uid="{00000000-0005-0000-0000-0000A1750000}"/>
    <cellStyle name="년_★ 0911 2차면접최종보고 4 4 2 3" xfId="30096" xr:uid="{00000000-0005-0000-0000-0000A2750000}"/>
    <cellStyle name="년_★ 0911 2차면접최종보고 4 4 2 4" xfId="30097" xr:uid="{00000000-0005-0000-0000-0000A3750000}"/>
    <cellStyle name="년_★ 0911 2차면접최종보고 4 4 2 5" xfId="30098" xr:uid="{00000000-0005-0000-0000-0000A4750000}"/>
    <cellStyle name="년_★ 0911 2차면접최종보고 4 4 3" xfId="30099" xr:uid="{00000000-0005-0000-0000-0000A5750000}"/>
    <cellStyle name="년_★ 0911 2차면접최종보고 4 4 3 2" xfId="30100" xr:uid="{00000000-0005-0000-0000-0000A6750000}"/>
    <cellStyle name="년_★ 0911 2차면접최종보고 4 4 3 3" xfId="30101" xr:uid="{00000000-0005-0000-0000-0000A7750000}"/>
    <cellStyle name="년_★ 0911 2차면접최종보고 4 4 3 4" xfId="30102" xr:uid="{00000000-0005-0000-0000-0000A8750000}"/>
    <cellStyle name="년_★ 0911 2차면접최종보고 4 4 3 5" xfId="30103" xr:uid="{00000000-0005-0000-0000-0000A9750000}"/>
    <cellStyle name="년_★ 0911 2차면접최종보고 4 4 4" xfId="30104" xr:uid="{00000000-0005-0000-0000-0000AA750000}"/>
    <cellStyle name="년_★ 0911 2차면접최종보고 4 4 4 2" xfId="30105" xr:uid="{00000000-0005-0000-0000-0000AB750000}"/>
    <cellStyle name="년_★ 0911 2차면접최종보고 4 4 4 3" xfId="30106" xr:uid="{00000000-0005-0000-0000-0000AC750000}"/>
    <cellStyle name="년_★ 0911 2차면접최종보고 4 4 4 4" xfId="30107" xr:uid="{00000000-0005-0000-0000-0000AD750000}"/>
    <cellStyle name="년_★ 0911 2차면접최종보고 4 4 4 5" xfId="30108" xr:uid="{00000000-0005-0000-0000-0000AE750000}"/>
    <cellStyle name="년_★ 0911 2차면접최종보고 4 4 5" xfId="30109" xr:uid="{00000000-0005-0000-0000-0000AF750000}"/>
    <cellStyle name="년_★ 0911 2차면접최종보고 4 4 6" xfId="30110" xr:uid="{00000000-0005-0000-0000-0000B0750000}"/>
    <cellStyle name="년_★ 0911 2차면접최종보고 4 4 7" xfId="30111" xr:uid="{00000000-0005-0000-0000-0000B1750000}"/>
    <cellStyle name="년_★ 0911 2차면접최종보고 4 4 8" xfId="30112" xr:uid="{00000000-0005-0000-0000-0000B2750000}"/>
    <cellStyle name="년_★ 0911 2차면접최종보고 4 5" xfId="30113" xr:uid="{00000000-0005-0000-0000-0000B3750000}"/>
    <cellStyle name="년_★ 0911 2차면접최종보고 4 5 2" xfId="30114" xr:uid="{00000000-0005-0000-0000-0000B4750000}"/>
    <cellStyle name="년_★ 0911 2차면접최종보고 4 5 2 2" xfId="30115" xr:uid="{00000000-0005-0000-0000-0000B5750000}"/>
    <cellStyle name="년_★ 0911 2차면접최종보고 4 5 2 3" xfId="30116" xr:uid="{00000000-0005-0000-0000-0000B6750000}"/>
    <cellStyle name="년_★ 0911 2차면접최종보고 4 5 2 4" xfId="30117" xr:uid="{00000000-0005-0000-0000-0000B7750000}"/>
    <cellStyle name="년_★ 0911 2차면접최종보고 4 5 2 5" xfId="30118" xr:uid="{00000000-0005-0000-0000-0000B8750000}"/>
    <cellStyle name="년_★ 0911 2차면접최종보고 4 5 3" xfId="30119" xr:uid="{00000000-0005-0000-0000-0000B9750000}"/>
    <cellStyle name="년_★ 0911 2차면접최종보고 4 5 3 2" xfId="30120" xr:uid="{00000000-0005-0000-0000-0000BA750000}"/>
    <cellStyle name="년_★ 0911 2차면접최종보고 4 5 3 3" xfId="30121" xr:uid="{00000000-0005-0000-0000-0000BB750000}"/>
    <cellStyle name="년_★ 0911 2차면접최종보고 4 5 3 4" xfId="30122" xr:uid="{00000000-0005-0000-0000-0000BC750000}"/>
    <cellStyle name="년_★ 0911 2차면접최종보고 4 5 3 5" xfId="30123" xr:uid="{00000000-0005-0000-0000-0000BD750000}"/>
    <cellStyle name="년_★ 0911 2차면접최종보고 4 5 4" xfId="30124" xr:uid="{00000000-0005-0000-0000-0000BE750000}"/>
    <cellStyle name="년_★ 0911 2차면접최종보고 4 5 4 2" xfId="30125" xr:uid="{00000000-0005-0000-0000-0000BF750000}"/>
    <cellStyle name="년_★ 0911 2차면접최종보고 4 5 4 3" xfId="30126" xr:uid="{00000000-0005-0000-0000-0000C0750000}"/>
    <cellStyle name="년_★ 0911 2차면접최종보고 4 5 4 4" xfId="30127" xr:uid="{00000000-0005-0000-0000-0000C1750000}"/>
    <cellStyle name="년_★ 0911 2차면접최종보고 4 5 4 5" xfId="30128" xr:uid="{00000000-0005-0000-0000-0000C2750000}"/>
    <cellStyle name="년_★ 0911 2차면접최종보고 4 5 5" xfId="30129" xr:uid="{00000000-0005-0000-0000-0000C3750000}"/>
    <cellStyle name="년_★ 0911 2차면접최종보고 4 5 6" xfId="30130" xr:uid="{00000000-0005-0000-0000-0000C4750000}"/>
    <cellStyle name="년_★ 0911 2차면접최종보고 4 5 7" xfId="30131" xr:uid="{00000000-0005-0000-0000-0000C5750000}"/>
    <cellStyle name="년_★ 0911 2차면접최종보고 4 5 8" xfId="30132" xr:uid="{00000000-0005-0000-0000-0000C6750000}"/>
    <cellStyle name="년_★ 0911 2차면접최종보고 4 6" xfId="30133" xr:uid="{00000000-0005-0000-0000-0000C7750000}"/>
    <cellStyle name="년_★ 0911 2차면접최종보고 4 6 2" xfId="30134" xr:uid="{00000000-0005-0000-0000-0000C8750000}"/>
    <cellStyle name="년_★ 0911 2차면접최종보고 4 6 2 2" xfId="30135" xr:uid="{00000000-0005-0000-0000-0000C9750000}"/>
    <cellStyle name="년_★ 0911 2차면접최종보고 4 6 2 3" xfId="30136" xr:uid="{00000000-0005-0000-0000-0000CA750000}"/>
    <cellStyle name="년_★ 0911 2차면접최종보고 4 6 2 4" xfId="30137" xr:uid="{00000000-0005-0000-0000-0000CB750000}"/>
    <cellStyle name="년_★ 0911 2차면접최종보고 4 6 2 5" xfId="30138" xr:uid="{00000000-0005-0000-0000-0000CC750000}"/>
    <cellStyle name="년_★ 0911 2차면접최종보고 4 6 3" xfId="30139" xr:uid="{00000000-0005-0000-0000-0000CD750000}"/>
    <cellStyle name="년_★ 0911 2차면접최종보고 4 6 3 2" xfId="30140" xr:uid="{00000000-0005-0000-0000-0000CE750000}"/>
    <cellStyle name="년_★ 0911 2차면접최종보고 4 6 3 3" xfId="30141" xr:uid="{00000000-0005-0000-0000-0000CF750000}"/>
    <cellStyle name="년_★ 0911 2차면접최종보고 4 6 3 4" xfId="30142" xr:uid="{00000000-0005-0000-0000-0000D0750000}"/>
    <cellStyle name="년_★ 0911 2차면접최종보고 4 6 3 5" xfId="30143" xr:uid="{00000000-0005-0000-0000-0000D1750000}"/>
    <cellStyle name="년_★ 0911 2차면접최종보고 4 6 4" xfId="30144" xr:uid="{00000000-0005-0000-0000-0000D2750000}"/>
    <cellStyle name="년_★ 0911 2차면접최종보고 4 6 4 2" xfId="30145" xr:uid="{00000000-0005-0000-0000-0000D3750000}"/>
    <cellStyle name="년_★ 0911 2차면접최종보고 4 6 4 3" xfId="30146" xr:uid="{00000000-0005-0000-0000-0000D4750000}"/>
    <cellStyle name="년_★ 0911 2차면접최종보고 4 6 4 4" xfId="30147" xr:uid="{00000000-0005-0000-0000-0000D5750000}"/>
    <cellStyle name="년_★ 0911 2차면접최종보고 4 6 4 5" xfId="30148" xr:uid="{00000000-0005-0000-0000-0000D6750000}"/>
    <cellStyle name="년_★ 0911 2차면접최종보고 4 6 5" xfId="30149" xr:uid="{00000000-0005-0000-0000-0000D7750000}"/>
    <cellStyle name="년_★ 0911 2차면접최종보고 4 6 6" xfId="30150" xr:uid="{00000000-0005-0000-0000-0000D8750000}"/>
    <cellStyle name="년_★ 0911 2차면접최종보고 4 6 7" xfId="30151" xr:uid="{00000000-0005-0000-0000-0000D9750000}"/>
    <cellStyle name="년_★ 0911 2차면접최종보고 4 6 8" xfId="30152" xr:uid="{00000000-0005-0000-0000-0000DA750000}"/>
    <cellStyle name="년_★ 0911 2차면접최종보고 4 7" xfId="30153" xr:uid="{00000000-0005-0000-0000-0000DB750000}"/>
    <cellStyle name="년_★ 0911 2차면접최종보고 4 7 2" xfId="30154" xr:uid="{00000000-0005-0000-0000-0000DC750000}"/>
    <cellStyle name="년_★ 0911 2차면접최종보고 4 7 3" xfId="30155" xr:uid="{00000000-0005-0000-0000-0000DD750000}"/>
    <cellStyle name="년_★ 0911 2차면접최종보고 4 7 4" xfId="30156" xr:uid="{00000000-0005-0000-0000-0000DE750000}"/>
    <cellStyle name="년_★ 0911 2차면접최종보고 4 7 5" xfId="30157" xr:uid="{00000000-0005-0000-0000-0000DF750000}"/>
    <cellStyle name="년_★ 0911 2차면접최종보고 4 8" xfId="30158" xr:uid="{00000000-0005-0000-0000-0000E0750000}"/>
    <cellStyle name="년_★ 0911 2차면접최종보고 4 8 2" xfId="30159" xr:uid="{00000000-0005-0000-0000-0000E1750000}"/>
    <cellStyle name="년_★ 0911 2차면접최종보고 4 8 3" xfId="30160" xr:uid="{00000000-0005-0000-0000-0000E2750000}"/>
    <cellStyle name="년_★ 0911 2차면접최종보고 4 8 4" xfId="30161" xr:uid="{00000000-0005-0000-0000-0000E3750000}"/>
    <cellStyle name="년_★ 0911 2차면접최종보고 4 8 5" xfId="30162" xr:uid="{00000000-0005-0000-0000-0000E4750000}"/>
    <cellStyle name="년_★ 0911 2차면접최종보고 4 9" xfId="30163" xr:uid="{00000000-0005-0000-0000-0000E5750000}"/>
    <cellStyle name="년_★ 0911 2차면접최종보고 4 9 2" xfId="30164" xr:uid="{00000000-0005-0000-0000-0000E6750000}"/>
    <cellStyle name="년_★ 0911 2차면접최종보고 4 9 3" xfId="30165" xr:uid="{00000000-0005-0000-0000-0000E7750000}"/>
    <cellStyle name="년_★ 0911 2차면접최종보고 4 9 4" xfId="30166" xr:uid="{00000000-0005-0000-0000-0000E8750000}"/>
    <cellStyle name="년_★ 0911 2차면접최종보고 4 9 5" xfId="30167" xr:uid="{00000000-0005-0000-0000-0000E9750000}"/>
    <cellStyle name="년_★ 0911 2차면접최종보고 5" xfId="30168" xr:uid="{00000000-0005-0000-0000-0000EA750000}"/>
    <cellStyle name="년_★ 0911 2차면접최종보고 5 10" xfId="30169" xr:uid="{00000000-0005-0000-0000-0000EB750000}"/>
    <cellStyle name="년_★ 0911 2차면접최종보고 5 11" xfId="30170" xr:uid="{00000000-0005-0000-0000-0000EC750000}"/>
    <cellStyle name="년_★ 0911 2차면접최종보고 5 2" xfId="30171" xr:uid="{00000000-0005-0000-0000-0000ED750000}"/>
    <cellStyle name="년_★ 0911 2차면접최종보고 5 2 2" xfId="30172" xr:uid="{00000000-0005-0000-0000-0000EE750000}"/>
    <cellStyle name="년_★ 0911 2차면접최종보고 5 2 2 2" xfId="30173" xr:uid="{00000000-0005-0000-0000-0000EF750000}"/>
    <cellStyle name="년_★ 0911 2차면접최종보고 5 2 2 3" xfId="30174" xr:uid="{00000000-0005-0000-0000-0000F0750000}"/>
    <cellStyle name="년_★ 0911 2차면접최종보고 5 2 2 4" xfId="30175" xr:uid="{00000000-0005-0000-0000-0000F1750000}"/>
    <cellStyle name="년_★ 0911 2차면접최종보고 5 2 2 5" xfId="30176" xr:uid="{00000000-0005-0000-0000-0000F2750000}"/>
    <cellStyle name="년_★ 0911 2차면접최종보고 5 2 3" xfId="30177" xr:uid="{00000000-0005-0000-0000-0000F3750000}"/>
    <cellStyle name="년_★ 0911 2차면접최종보고 5 2 3 2" xfId="30178" xr:uid="{00000000-0005-0000-0000-0000F4750000}"/>
    <cellStyle name="년_★ 0911 2차면접최종보고 5 2 3 3" xfId="30179" xr:uid="{00000000-0005-0000-0000-0000F5750000}"/>
    <cellStyle name="년_★ 0911 2차면접최종보고 5 2 3 4" xfId="30180" xr:uid="{00000000-0005-0000-0000-0000F6750000}"/>
    <cellStyle name="년_★ 0911 2차면접최종보고 5 2 3 5" xfId="30181" xr:uid="{00000000-0005-0000-0000-0000F7750000}"/>
    <cellStyle name="년_★ 0911 2차면접최종보고 5 2 4" xfId="30182" xr:uid="{00000000-0005-0000-0000-0000F8750000}"/>
    <cellStyle name="년_★ 0911 2차면접최종보고 5 2 4 2" xfId="30183" xr:uid="{00000000-0005-0000-0000-0000F9750000}"/>
    <cellStyle name="년_★ 0911 2차면접최종보고 5 2 4 3" xfId="30184" xr:uid="{00000000-0005-0000-0000-0000FA750000}"/>
    <cellStyle name="년_★ 0911 2차면접최종보고 5 2 4 4" xfId="30185" xr:uid="{00000000-0005-0000-0000-0000FB750000}"/>
    <cellStyle name="년_★ 0911 2차면접최종보고 5 2 4 5" xfId="30186" xr:uid="{00000000-0005-0000-0000-0000FC750000}"/>
    <cellStyle name="년_★ 0911 2차면접최종보고 5 2 5" xfId="30187" xr:uid="{00000000-0005-0000-0000-0000FD750000}"/>
    <cellStyle name="년_★ 0911 2차면접최종보고 5 2 6" xfId="30188" xr:uid="{00000000-0005-0000-0000-0000FE750000}"/>
    <cellStyle name="년_★ 0911 2차면접최종보고 5 2 7" xfId="30189" xr:uid="{00000000-0005-0000-0000-0000FF750000}"/>
    <cellStyle name="년_★ 0911 2차면접최종보고 5 2 8" xfId="30190" xr:uid="{00000000-0005-0000-0000-000000760000}"/>
    <cellStyle name="년_★ 0911 2차면접최종보고 5 3" xfId="30191" xr:uid="{00000000-0005-0000-0000-000001760000}"/>
    <cellStyle name="년_★ 0911 2차면접최종보고 5 3 2" xfId="30192" xr:uid="{00000000-0005-0000-0000-000002760000}"/>
    <cellStyle name="년_★ 0911 2차면접최종보고 5 3 2 2" xfId="30193" xr:uid="{00000000-0005-0000-0000-000003760000}"/>
    <cellStyle name="년_★ 0911 2차면접최종보고 5 3 2 3" xfId="30194" xr:uid="{00000000-0005-0000-0000-000004760000}"/>
    <cellStyle name="년_★ 0911 2차면접최종보고 5 3 2 4" xfId="30195" xr:uid="{00000000-0005-0000-0000-000005760000}"/>
    <cellStyle name="년_★ 0911 2차면접최종보고 5 3 2 5" xfId="30196" xr:uid="{00000000-0005-0000-0000-000006760000}"/>
    <cellStyle name="년_★ 0911 2차면접최종보고 5 3 3" xfId="30197" xr:uid="{00000000-0005-0000-0000-000007760000}"/>
    <cellStyle name="년_★ 0911 2차면접최종보고 5 3 3 2" xfId="30198" xr:uid="{00000000-0005-0000-0000-000008760000}"/>
    <cellStyle name="년_★ 0911 2차면접최종보고 5 3 3 3" xfId="30199" xr:uid="{00000000-0005-0000-0000-000009760000}"/>
    <cellStyle name="년_★ 0911 2차면접최종보고 5 3 3 4" xfId="30200" xr:uid="{00000000-0005-0000-0000-00000A760000}"/>
    <cellStyle name="년_★ 0911 2차면접최종보고 5 3 3 5" xfId="30201" xr:uid="{00000000-0005-0000-0000-00000B760000}"/>
    <cellStyle name="년_★ 0911 2차면접최종보고 5 3 4" xfId="30202" xr:uid="{00000000-0005-0000-0000-00000C760000}"/>
    <cellStyle name="년_★ 0911 2차면접최종보고 5 3 4 2" xfId="30203" xr:uid="{00000000-0005-0000-0000-00000D760000}"/>
    <cellStyle name="년_★ 0911 2차면접최종보고 5 3 4 3" xfId="30204" xr:uid="{00000000-0005-0000-0000-00000E760000}"/>
    <cellStyle name="년_★ 0911 2차면접최종보고 5 3 4 4" xfId="30205" xr:uid="{00000000-0005-0000-0000-00000F760000}"/>
    <cellStyle name="년_★ 0911 2차면접최종보고 5 3 4 5" xfId="30206" xr:uid="{00000000-0005-0000-0000-000010760000}"/>
    <cellStyle name="년_★ 0911 2차면접최종보고 5 3 5" xfId="30207" xr:uid="{00000000-0005-0000-0000-000011760000}"/>
    <cellStyle name="년_★ 0911 2차면접최종보고 5 3 6" xfId="30208" xr:uid="{00000000-0005-0000-0000-000012760000}"/>
    <cellStyle name="년_★ 0911 2차면접최종보고 5 3 7" xfId="30209" xr:uid="{00000000-0005-0000-0000-000013760000}"/>
    <cellStyle name="년_★ 0911 2차면접최종보고 5 3 8" xfId="30210" xr:uid="{00000000-0005-0000-0000-000014760000}"/>
    <cellStyle name="년_★ 0911 2차면접최종보고 5 4" xfId="30211" xr:uid="{00000000-0005-0000-0000-000015760000}"/>
    <cellStyle name="년_★ 0911 2차면접최종보고 5 4 2" xfId="30212" xr:uid="{00000000-0005-0000-0000-000016760000}"/>
    <cellStyle name="년_★ 0911 2차면접최종보고 5 4 2 2" xfId="30213" xr:uid="{00000000-0005-0000-0000-000017760000}"/>
    <cellStyle name="년_★ 0911 2차면접최종보고 5 4 2 3" xfId="30214" xr:uid="{00000000-0005-0000-0000-000018760000}"/>
    <cellStyle name="년_★ 0911 2차면접최종보고 5 4 2 4" xfId="30215" xr:uid="{00000000-0005-0000-0000-000019760000}"/>
    <cellStyle name="년_★ 0911 2차면접최종보고 5 4 2 5" xfId="30216" xr:uid="{00000000-0005-0000-0000-00001A760000}"/>
    <cellStyle name="년_★ 0911 2차면접최종보고 5 4 3" xfId="30217" xr:uid="{00000000-0005-0000-0000-00001B760000}"/>
    <cellStyle name="년_★ 0911 2차면접최종보고 5 4 3 2" xfId="30218" xr:uid="{00000000-0005-0000-0000-00001C760000}"/>
    <cellStyle name="년_★ 0911 2차면접최종보고 5 4 3 3" xfId="30219" xr:uid="{00000000-0005-0000-0000-00001D760000}"/>
    <cellStyle name="년_★ 0911 2차면접최종보고 5 4 3 4" xfId="30220" xr:uid="{00000000-0005-0000-0000-00001E760000}"/>
    <cellStyle name="년_★ 0911 2차면접최종보고 5 4 3 5" xfId="30221" xr:uid="{00000000-0005-0000-0000-00001F760000}"/>
    <cellStyle name="년_★ 0911 2차면접최종보고 5 4 4" xfId="30222" xr:uid="{00000000-0005-0000-0000-000020760000}"/>
    <cellStyle name="년_★ 0911 2차면접최종보고 5 4 4 2" xfId="30223" xr:uid="{00000000-0005-0000-0000-000021760000}"/>
    <cellStyle name="년_★ 0911 2차면접최종보고 5 4 4 3" xfId="30224" xr:uid="{00000000-0005-0000-0000-000022760000}"/>
    <cellStyle name="년_★ 0911 2차면접최종보고 5 4 4 4" xfId="30225" xr:uid="{00000000-0005-0000-0000-000023760000}"/>
    <cellStyle name="년_★ 0911 2차면접최종보고 5 4 4 5" xfId="30226" xr:uid="{00000000-0005-0000-0000-000024760000}"/>
    <cellStyle name="년_★ 0911 2차면접최종보고 5 4 5" xfId="30227" xr:uid="{00000000-0005-0000-0000-000025760000}"/>
    <cellStyle name="년_★ 0911 2차면접최종보고 5 4 6" xfId="30228" xr:uid="{00000000-0005-0000-0000-000026760000}"/>
    <cellStyle name="년_★ 0911 2차면접최종보고 5 4 7" xfId="30229" xr:uid="{00000000-0005-0000-0000-000027760000}"/>
    <cellStyle name="년_★ 0911 2차면접최종보고 5 4 8" xfId="30230" xr:uid="{00000000-0005-0000-0000-000028760000}"/>
    <cellStyle name="년_★ 0911 2차면접최종보고 5 5" xfId="30231" xr:uid="{00000000-0005-0000-0000-000029760000}"/>
    <cellStyle name="년_★ 0911 2차면접최종보고 5 5 2" xfId="30232" xr:uid="{00000000-0005-0000-0000-00002A760000}"/>
    <cellStyle name="년_★ 0911 2차면접최종보고 5 5 3" xfId="30233" xr:uid="{00000000-0005-0000-0000-00002B760000}"/>
    <cellStyle name="년_★ 0911 2차면접최종보고 5 5 4" xfId="30234" xr:uid="{00000000-0005-0000-0000-00002C760000}"/>
    <cellStyle name="년_★ 0911 2차면접최종보고 5 5 5" xfId="30235" xr:uid="{00000000-0005-0000-0000-00002D760000}"/>
    <cellStyle name="년_★ 0911 2차면접최종보고 5 6" xfId="30236" xr:uid="{00000000-0005-0000-0000-00002E760000}"/>
    <cellStyle name="년_★ 0911 2차면접최종보고 5 6 2" xfId="30237" xr:uid="{00000000-0005-0000-0000-00002F760000}"/>
    <cellStyle name="년_★ 0911 2차면접최종보고 5 6 3" xfId="30238" xr:uid="{00000000-0005-0000-0000-000030760000}"/>
    <cellStyle name="년_★ 0911 2차면접최종보고 5 6 4" xfId="30239" xr:uid="{00000000-0005-0000-0000-000031760000}"/>
    <cellStyle name="년_★ 0911 2차면접최종보고 5 6 5" xfId="30240" xr:uid="{00000000-0005-0000-0000-000032760000}"/>
    <cellStyle name="년_★ 0911 2차면접최종보고 5 7" xfId="30241" xr:uid="{00000000-0005-0000-0000-000033760000}"/>
    <cellStyle name="년_★ 0911 2차면접최종보고 5 7 2" xfId="30242" xr:uid="{00000000-0005-0000-0000-000034760000}"/>
    <cellStyle name="년_★ 0911 2차면접최종보고 5 7 3" xfId="30243" xr:uid="{00000000-0005-0000-0000-000035760000}"/>
    <cellStyle name="년_★ 0911 2차면접최종보고 5 7 4" xfId="30244" xr:uid="{00000000-0005-0000-0000-000036760000}"/>
    <cellStyle name="년_★ 0911 2차면접최종보고 5 7 5" xfId="30245" xr:uid="{00000000-0005-0000-0000-000037760000}"/>
    <cellStyle name="년_★ 0911 2차면접최종보고 5 8" xfId="30246" xr:uid="{00000000-0005-0000-0000-000038760000}"/>
    <cellStyle name="년_★ 0911 2차면접최종보고 5 9" xfId="30247" xr:uid="{00000000-0005-0000-0000-000039760000}"/>
    <cellStyle name="년_★ 0911 2차면접최종보고 6" xfId="30248" xr:uid="{00000000-0005-0000-0000-00003A760000}"/>
    <cellStyle name="년_★ 0911 2차면접최종보고 6 10" xfId="30249" xr:uid="{00000000-0005-0000-0000-00003B760000}"/>
    <cellStyle name="년_★ 0911 2차면접최종보고 6 11" xfId="30250" xr:uid="{00000000-0005-0000-0000-00003C760000}"/>
    <cellStyle name="년_★ 0911 2차면접최종보고 6 2" xfId="30251" xr:uid="{00000000-0005-0000-0000-00003D760000}"/>
    <cellStyle name="년_★ 0911 2차면접최종보고 6 2 2" xfId="30252" xr:uid="{00000000-0005-0000-0000-00003E760000}"/>
    <cellStyle name="년_★ 0911 2차면접최종보고 6 2 2 2" xfId="30253" xr:uid="{00000000-0005-0000-0000-00003F760000}"/>
    <cellStyle name="년_★ 0911 2차면접최종보고 6 2 2 3" xfId="30254" xr:uid="{00000000-0005-0000-0000-000040760000}"/>
    <cellStyle name="년_★ 0911 2차면접최종보고 6 2 2 4" xfId="30255" xr:uid="{00000000-0005-0000-0000-000041760000}"/>
    <cellStyle name="년_★ 0911 2차면접최종보고 6 2 2 5" xfId="30256" xr:uid="{00000000-0005-0000-0000-000042760000}"/>
    <cellStyle name="년_★ 0911 2차면접최종보고 6 2 3" xfId="30257" xr:uid="{00000000-0005-0000-0000-000043760000}"/>
    <cellStyle name="년_★ 0911 2차면접최종보고 6 2 3 2" xfId="30258" xr:uid="{00000000-0005-0000-0000-000044760000}"/>
    <cellStyle name="년_★ 0911 2차면접최종보고 6 2 3 3" xfId="30259" xr:uid="{00000000-0005-0000-0000-000045760000}"/>
    <cellStyle name="년_★ 0911 2차면접최종보고 6 2 3 4" xfId="30260" xr:uid="{00000000-0005-0000-0000-000046760000}"/>
    <cellStyle name="년_★ 0911 2차면접최종보고 6 2 3 5" xfId="30261" xr:uid="{00000000-0005-0000-0000-000047760000}"/>
    <cellStyle name="년_★ 0911 2차면접최종보고 6 2 4" xfId="30262" xr:uid="{00000000-0005-0000-0000-000048760000}"/>
    <cellStyle name="년_★ 0911 2차면접최종보고 6 2 4 2" xfId="30263" xr:uid="{00000000-0005-0000-0000-000049760000}"/>
    <cellStyle name="년_★ 0911 2차면접최종보고 6 2 4 3" xfId="30264" xr:uid="{00000000-0005-0000-0000-00004A760000}"/>
    <cellStyle name="년_★ 0911 2차면접최종보고 6 2 4 4" xfId="30265" xr:uid="{00000000-0005-0000-0000-00004B760000}"/>
    <cellStyle name="년_★ 0911 2차면접최종보고 6 2 4 5" xfId="30266" xr:uid="{00000000-0005-0000-0000-00004C760000}"/>
    <cellStyle name="년_★ 0911 2차면접최종보고 6 2 5" xfId="30267" xr:uid="{00000000-0005-0000-0000-00004D760000}"/>
    <cellStyle name="년_★ 0911 2차면접최종보고 6 2 6" xfId="30268" xr:uid="{00000000-0005-0000-0000-00004E760000}"/>
    <cellStyle name="년_★ 0911 2차면접최종보고 6 2 7" xfId="30269" xr:uid="{00000000-0005-0000-0000-00004F760000}"/>
    <cellStyle name="년_★ 0911 2차면접최종보고 6 2 8" xfId="30270" xr:uid="{00000000-0005-0000-0000-000050760000}"/>
    <cellStyle name="년_★ 0911 2차면접최종보고 6 3" xfId="30271" xr:uid="{00000000-0005-0000-0000-000051760000}"/>
    <cellStyle name="년_★ 0911 2차면접최종보고 6 3 2" xfId="30272" xr:uid="{00000000-0005-0000-0000-000052760000}"/>
    <cellStyle name="년_★ 0911 2차면접최종보고 6 3 2 2" xfId="30273" xr:uid="{00000000-0005-0000-0000-000053760000}"/>
    <cellStyle name="년_★ 0911 2차면접최종보고 6 3 2 3" xfId="30274" xr:uid="{00000000-0005-0000-0000-000054760000}"/>
    <cellStyle name="년_★ 0911 2차면접최종보고 6 3 2 4" xfId="30275" xr:uid="{00000000-0005-0000-0000-000055760000}"/>
    <cellStyle name="년_★ 0911 2차면접최종보고 6 3 2 5" xfId="30276" xr:uid="{00000000-0005-0000-0000-000056760000}"/>
    <cellStyle name="년_★ 0911 2차면접최종보고 6 3 3" xfId="30277" xr:uid="{00000000-0005-0000-0000-000057760000}"/>
    <cellStyle name="년_★ 0911 2차면접최종보고 6 3 3 2" xfId="30278" xr:uid="{00000000-0005-0000-0000-000058760000}"/>
    <cellStyle name="년_★ 0911 2차면접최종보고 6 3 3 3" xfId="30279" xr:uid="{00000000-0005-0000-0000-000059760000}"/>
    <cellStyle name="년_★ 0911 2차면접최종보고 6 3 3 4" xfId="30280" xr:uid="{00000000-0005-0000-0000-00005A760000}"/>
    <cellStyle name="년_★ 0911 2차면접최종보고 6 3 3 5" xfId="30281" xr:uid="{00000000-0005-0000-0000-00005B760000}"/>
    <cellStyle name="년_★ 0911 2차면접최종보고 6 3 4" xfId="30282" xr:uid="{00000000-0005-0000-0000-00005C760000}"/>
    <cellStyle name="년_★ 0911 2차면접최종보고 6 3 4 2" xfId="30283" xr:uid="{00000000-0005-0000-0000-00005D760000}"/>
    <cellStyle name="년_★ 0911 2차면접최종보고 6 3 4 3" xfId="30284" xr:uid="{00000000-0005-0000-0000-00005E760000}"/>
    <cellStyle name="년_★ 0911 2차면접최종보고 6 3 4 4" xfId="30285" xr:uid="{00000000-0005-0000-0000-00005F760000}"/>
    <cellStyle name="년_★ 0911 2차면접최종보고 6 3 4 5" xfId="30286" xr:uid="{00000000-0005-0000-0000-000060760000}"/>
    <cellStyle name="년_★ 0911 2차면접최종보고 6 3 5" xfId="30287" xr:uid="{00000000-0005-0000-0000-000061760000}"/>
    <cellStyle name="년_★ 0911 2차면접최종보고 6 3 6" xfId="30288" xr:uid="{00000000-0005-0000-0000-000062760000}"/>
    <cellStyle name="년_★ 0911 2차면접최종보고 6 3 7" xfId="30289" xr:uid="{00000000-0005-0000-0000-000063760000}"/>
    <cellStyle name="년_★ 0911 2차면접최종보고 6 3 8" xfId="30290" xr:uid="{00000000-0005-0000-0000-000064760000}"/>
    <cellStyle name="년_★ 0911 2차면접최종보고 6 4" xfId="30291" xr:uid="{00000000-0005-0000-0000-000065760000}"/>
    <cellStyle name="년_★ 0911 2차면접최종보고 6 4 2" xfId="30292" xr:uid="{00000000-0005-0000-0000-000066760000}"/>
    <cellStyle name="년_★ 0911 2차면접최종보고 6 4 2 2" xfId="30293" xr:uid="{00000000-0005-0000-0000-000067760000}"/>
    <cellStyle name="년_★ 0911 2차면접최종보고 6 4 2 3" xfId="30294" xr:uid="{00000000-0005-0000-0000-000068760000}"/>
    <cellStyle name="년_★ 0911 2차면접최종보고 6 4 2 4" xfId="30295" xr:uid="{00000000-0005-0000-0000-000069760000}"/>
    <cellStyle name="년_★ 0911 2차면접최종보고 6 4 2 5" xfId="30296" xr:uid="{00000000-0005-0000-0000-00006A760000}"/>
    <cellStyle name="년_★ 0911 2차면접최종보고 6 4 3" xfId="30297" xr:uid="{00000000-0005-0000-0000-00006B760000}"/>
    <cellStyle name="년_★ 0911 2차면접최종보고 6 4 3 2" xfId="30298" xr:uid="{00000000-0005-0000-0000-00006C760000}"/>
    <cellStyle name="년_★ 0911 2차면접최종보고 6 4 3 3" xfId="30299" xr:uid="{00000000-0005-0000-0000-00006D760000}"/>
    <cellStyle name="년_★ 0911 2차면접최종보고 6 4 3 4" xfId="30300" xr:uid="{00000000-0005-0000-0000-00006E760000}"/>
    <cellStyle name="년_★ 0911 2차면접최종보고 6 4 3 5" xfId="30301" xr:uid="{00000000-0005-0000-0000-00006F760000}"/>
    <cellStyle name="년_★ 0911 2차면접최종보고 6 4 4" xfId="30302" xr:uid="{00000000-0005-0000-0000-000070760000}"/>
    <cellStyle name="년_★ 0911 2차면접최종보고 6 4 4 2" xfId="30303" xr:uid="{00000000-0005-0000-0000-000071760000}"/>
    <cellStyle name="년_★ 0911 2차면접최종보고 6 4 4 3" xfId="30304" xr:uid="{00000000-0005-0000-0000-000072760000}"/>
    <cellStyle name="년_★ 0911 2차면접최종보고 6 4 4 4" xfId="30305" xr:uid="{00000000-0005-0000-0000-000073760000}"/>
    <cellStyle name="년_★ 0911 2차면접최종보고 6 4 4 5" xfId="30306" xr:uid="{00000000-0005-0000-0000-000074760000}"/>
    <cellStyle name="년_★ 0911 2차면접최종보고 6 4 5" xfId="30307" xr:uid="{00000000-0005-0000-0000-000075760000}"/>
    <cellStyle name="년_★ 0911 2차면접최종보고 6 4 6" xfId="30308" xr:uid="{00000000-0005-0000-0000-000076760000}"/>
    <cellStyle name="년_★ 0911 2차면접최종보고 6 4 7" xfId="30309" xr:uid="{00000000-0005-0000-0000-000077760000}"/>
    <cellStyle name="년_★ 0911 2차면접최종보고 6 4 8" xfId="30310" xr:uid="{00000000-0005-0000-0000-000078760000}"/>
    <cellStyle name="년_★ 0911 2차면접최종보고 6 5" xfId="30311" xr:uid="{00000000-0005-0000-0000-000079760000}"/>
    <cellStyle name="년_★ 0911 2차면접최종보고 6 5 2" xfId="30312" xr:uid="{00000000-0005-0000-0000-00007A760000}"/>
    <cellStyle name="년_★ 0911 2차면접최종보고 6 5 3" xfId="30313" xr:uid="{00000000-0005-0000-0000-00007B760000}"/>
    <cellStyle name="년_★ 0911 2차면접최종보고 6 5 4" xfId="30314" xr:uid="{00000000-0005-0000-0000-00007C760000}"/>
    <cellStyle name="년_★ 0911 2차면접최종보고 6 5 5" xfId="30315" xr:uid="{00000000-0005-0000-0000-00007D760000}"/>
    <cellStyle name="년_★ 0911 2차면접최종보고 6 6" xfId="30316" xr:uid="{00000000-0005-0000-0000-00007E760000}"/>
    <cellStyle name="년_★ 0911 2차면접최종보고 6 6 2" xfId="30317" xr:uid="{00000000-0005-0000-0000-00007F760000}"/>
    <cellStyle name="년_★ 0911 2차면접최종보고 6 6 3" xfId="30318" xr:uid="{00000000-0005-0000-0000-000080760000}"/>
    <cellStyle name="년_★ 0911 2차면접최종보고 6 6 4" xfId="30319" xr:uid="{00000000-0005-0000-0000-000081760000}"/>
    <cellStyle name="년_★ 0911 2차면접최종보고 6 6 5" xfId="30320" xr:uid="{00000000-0005-0000-0000-000082760000}"/>
    <cellStyle name="년_★ 0911 2차면접최종보고 6 7" xfId="30321" xr:uid="{00000000-0005-0000-0000-000083760000}"/>
    <cellStyle name="년_★ 0911 2차면접최종보고 6 7 2" xfId="30322" xr:uid="{00000000-0005-0000-0000-000084760000}"/>
    <cellStyle name="년_★ 0911 2차면접최종보고 6 7 3" xfId="30323" xr:uid="{00000000-0005-0000-0000-000085760000}"/>
    <cellStyle name="년_★ 0911 2차면접최종보고 6 7 4" xfId="30324" xr:uid="{00000000-0005-0000-0000-000086760000}"/>
    <cellStyle name="년_★ 0911 2차면접최종보고 6 7 5" xfId="30325" xr:uid="{00000000-0005-0000-0000-000087760000}"/>
    <cellStyle name="년_★ 0911 2차면접최종보고 6 8" xfId="30326" xr:uid="{00000000-0005-0000-0000-000088760000}"/>
    <cellStyle name="년_★ 0911 2차면접최종보고 6 9" xfId="30327" xr:uid="{00000000-0005-0000-0000-000089760000}"/>
    <cellStyle name="년_★ 0911 2차면접최종보고 7" xfId="30328" xr:uid="{00000000-0005-0000-0000-00008A760000}"/>
    <cellStyle name="년_★ 0911 2차면접최종보고 7 2" xfId="30329" xr:uid="{00000000-0005-0000-0000-00008B760000}"/>
    <cellStyle name="년_★ 0911 2차면접최종보고 7 2 2" xfId="30330" xr:uid="{00000000-0005-0000-0000-00008C760000}"/>
    <cellStyle name="년_★ 0911 2차면접최종보고 7 2 3" xfId="30331" xr:uid="{00000000-0005-0000-0000-00008D760000}"/>
    <cellStyle name="년_★ 0911 2차면접최종보고 7 2 4" xfId="30332" xr:uid="{00000000-0005-0000-0000-00008E760000}"/>
    <cellStyle name="년_★ 0911 2차면접최종보고 7 2 5" xfId="30333" xr:uid="{00000000-0005-0000-0000-00008F760000}"/>
    <cellStyle name="년_★ 0911 2차면접최종보고 7 3" xfId="30334" xr:uid="{00000000-0005-0000-0000-000090760000}"/>
    <cellStyle name="년_★ 0911 2차면접최종보고 7 3 2" xfId="30335" xr:uid="{00000000-0005-0000-0000-000091760000}"/>
    <cellStyle name="년_★ 0911 2차면접최종보고 7 3 3" xfId="30336" xr:uid="{00000000-0005-0000-0000-000092760000}"/>
    <cellStyle name="년_★ 0911 2차면접최종보고 7 3 4" xfId="30337" xr:uid="{00000000-0005-0000-0000-000093760000}"/>
    <cellStyle name="년_★ 0911 2차면접최종보고 7 3 5" xfId="30338" xr:uid="{00000000-0005-0000-0000-000094760000}"/>
    <cellStyle name="년_★ 0911 2차면접최종보고 7 4" xfId="30339" xr:uid="{00000000-0005-0000-0000-000095760000}"/>
    <cellStyle name="년_★ 0911 2차면접최종보고 7 4 2" xfId="30340" xr:uid="{00000000-0005-0000-0000-000096760000}"/>
    <cellStyle name="년_★ 0911 2차면접최종보고 7 4 3" xfId="30341" xr:uid="{00000000-0005-0000-0000-000097760000}"/>
    <cellStyle name="년_★ 0911 2차면접최종보고 7 4 4" xfId="30342" xr:uid="{00000000-0005-0000-0000-000098760000}"/>
    <cellStyle name="년_★ 0911 2차면접최종보고 7 4 5" xfId="30343" xr:uid="{00000000-0005-0000-0000-000099760000}"/>
    <cellStyle name="년_★ 0911 2차면접최종보고 7 5" xfId="30344" xr:uid="{00000000-0005-0000-0000-00009A760000}"/>
    <cellStyle name="년_★ 0911 2차면접최종보고 7 6" xfId="30345" xr:uid="{00000000-0005-0000-0000-00009B760000}"/>
    <cellStyle name="년_★ 0911 2차면접최종보고 7 7" xfId="30346" xr:uid="{00000000-0005-0000-0000-00009C760000}"/>
    <cellStyle name="년_★ 0911 2차면접최종보고 7 8" xfId="30347" xr:uid="{00000000-0005-0000-0000-00009D760000}"/>
    <cellStyle name="년_★ 0911 2차면접최종보고 8" xfId="30348" xr:uid="{00000000-0005-0000-0000-00009E760000}"/>
    <cellStyle name="년_★ 0911 2차면접최종보고 8 2" xfId="30349" xr:uid="{00000000-0005-0000-0000-00009F760000}"/>
    <cellStyle name="년_★ 0911 2차면접최종보고 8 2 2" xfId="30350" xr:uid="{00000000-0005-0000-0000-0000A0760000}"/>
    <cellStyle name="년_★ 0911 2차면접최종보고 8 2 3" xfId="30351" xr:uid="{00000000-0005-0000-0000-0000A1760000}"/>
    <cellStyle name="년_★ 0911 2차면접최종보고 8 2 4" xfId="30352" xr:uid="{00000000-0005-0000-0000-0000A2760000}"/>
    <cellStyle name="년_★ 0911 2차면접최종보고 8 2 5" xfId="30353" xr:uid="{00000000-0005-0000-0000-0000A3760000}"/>
    <cellStyle name="년_★ 0911 2차면접최종보고 8 3" xfId="30354" xr:uid="{00000000-0005-0000-0000-0000A4760000}"/>
    <cellStyle name="년_★ 0911 2차면접최종보고 8 3 2" xfId="30355" xr:uid="{00000000-0005-0000-0000-0000A5760000}"/>
    <cellStyle name="년_★ 0911 2차면접최종보고 8 3 3" xfId="30356" xr:uid="{00000000-0005-0000-0000-0000A6760000}"/>
    <cellStyle name="년_★ 0911 2차면접최종보고 8 3 4" xfId="30357" xr:uid="{00000000-0005-0000-0000-0000A7760000}"/>
    <cellStyle name="년_★ 0911 2차면접최종보고 8 3 5" xfId="30358" xr:uid="{00000000-0005-0000-0000-0000A8760000}"/>
    <cellStyle name="년_★ 0911 2차면접최종보고 8 4" xfId="30359" xr:uid="{00000000-0005-0000-0000-0000A9760000}"/>
    <cellStyle name="년_★ 0911 2차면접최종보고 8 4 2" xfId="30360" xr:uid="{00000000-0005-0000-0000-0000AA760000}"/>
    <cellStyle name="년_★ 0911 2차면접최종보고 8 4 3" xfId="30361" xr:uid="{00000000-0005-0000-0000-0000AB760000}"/>
    <cellStyle name="년_★ 0911 2차면접최종보고 8 4 4" xfId="30362" xr:uid="{00000000-0005-0000-0000-0000AC760000}"/>
    <cellStyle name="년_★ 0911 2차면접최종보고 8 4 5" xfId="30363" xr:uid="{00000000-0005-0000-0000-0000AD760000}"/>
    <cellStyle name="년_★ 0911 2차면접최종보고 8 5" xfId="30364" xr:uid="{00000000-0005-0000-0000-0000AE760000}"/>
    <cellStyle name="년_★ 0911 2차면접최종보고 8 6" xfId="30365" xr:uid="{00000000-0005-0000-0000-0000AF760000}"/>
    <cellStyle name="년_★ 0911 2차면접최종보고 8 7" xfId="30366" xr:uid="{00000000-0005-0000-0000-0000B0760000}"/>
    <cellStyle name="년_★ 0911 2차면접최종보고 8 8" xfId="30367" xr:uid="{00000000-0005-0000-0000-0000B1760000}"/>
    <cellStyle name="년_★ 0911 2차면접최종보고 9" xfId="30368" xr:uid="{00000000-0005-0000-0000-0000B2760000}"/>
    <cellStyle name="년_★ 0911 2차면접최종보고 9 2" xfId="30369" xr:uid="{00000000-0005-0000-0000-0000B3760000}"/>
    <cellStyle name="년_★ 0911 2차면접최종보고 9 2 2" xfId="30370" xr:uid="{00000000-0005-0000-0000-0000B4760000}"/>
    <cellStyle name="년_★ 0911 2차면접최종보고 9 2 3" xfId="30371" xr:uid="{00000000-0005-0000-0000-0000B5760000}"/>
    <cellStyle name="년_★ 0911 2차면접최종보고 9 2 4" xfId="30372" xr:uid="{00000000-0005-0000-0000-0000B6760000}"/>
    <cellStyle name="년_★ 0911 2차면접최종보고 9 2 5" xfId="30373" xr:uid="{00000000-0005-0000-0000-0000B7760000}"/>
    <cellStyle name="년_★ 0911 2차면접최종보고 9 3" xfId="30374" xr:uid="{00000000-0005-0000-0000-0000B8760000}"/>
    <cellStyle name="년_★ 0911 2차면접최종보고 9 3 2" xfId="30375" xr:uid="{00000000-0005-0000-0000-0000B9760000}"/>
    <cellStyle name="년_★ 0911 2차면접최종보고 9 3 3" xfId="30376" xr:uid="{00000000-0005-0000-0000-0000BA760000}"/>
    <cellStyle name="년_★ 0911 2차면접최종보고 9 3 4" xfId="30377" xr:uid="{00000000-0005-0000-0000-0000BB760000}"/>
    <cellStyle name="년_★ 0911 2차면접최종보고 9 3 5" xfId="30378" xr:uid="{00000000-0005-0000-0000-0000BC760000}"/>
    <cellStyle name="년_★ 0911 2차면접최종보고 9 4" xfId="30379" xr:uid="{00000000-0005-0000-0000-0000BD760000}"/>
    <cellStyle name="년_★ 0911 2차면접최종보고 9 4 2" xfId="30380" xr:uid="{00000000-0005-0000-0000-0000BE760000}"/>
    <cellStyle name="년_★ 0911 2차면접최종보고 9 4 3" xfId="30381" xr:uid="{00000000-0005-0000-0000-0000BF760000}"/>
    <cellStyle name="년_★ 0911 2차면접최종보고 9 4 4" xfId="30382" xr:uid="{00000000-0005-0000-0000-0000C0760000}"/>
    <cellStyle name="년_★ 0911 2차면접최종보고 9 4 5" xfId="30383" xr:uid="{00000000-0005-0000-0000-0000C1760000}"/>
    <cellStyle name="년_★ 0911 2차면접최종보고 9 5" xfId="30384" xr:uid="{00000000-0005-0000-0000-0000C2760000}"/>
    <cellStyle name="년_★ 0911 2차면접최종보고 9 6" xfId="30385" xr:uid="{00000000-0005-0000-0000-0000C3760000}"/>
    <cellStyle name="년_★ 0911 2차면접최종보고 9 7" xfId="30386" xr:uid="{00000000-0005-0000-0000-0000C4760000}"/>
    <cellStyle name="년_★ 0911 2차면접최종보고 9 8" xfId="30387" xr:uid="{00000000-0005-0000-0000-0000C5760000}"/>
    <cellStyle name="년_★ 0911 2차면접최종보고_★ 2009년도 사무직-사무전문직 급여인상안(작성)" xfId="30388" xr:uid="{00000000-0005-0000-0000-0000C6760000}"/>
    <cellStyle name="년_★ 0911 2차면접최종보고_★ 2009년도 사무직-사무전문직 급여인상안(작성) 10" xfId="30389" xr:uid="{00000000-0005-0000-0000-0000C7760000}"/>
    <cellStyle name="년_★ 0911 2차면접최종보고_★ 2009년도 사무직-사무전문직 급여인상안(작성) 2" xfId="30390" xr:uid="{00000000-0005-0000-0000-0000C8760000}"/>
    <cellStyle name="년_★ 0911 2차면접최종보고_★ 2009년도 사무직-사무전문직 급여인상안(작성) 2 2" xfId="30391" xr:uid="{00000000-0005-0000-0000-0000C9760000}"/>
    <cellStyle name="년_★ 0911 2차면접최종보고_★ 2009년도 사무직-사무전문직 급여인상안(작성) 2 2 10" xfId="30392" xr:uid="{00000000-0005-0000-0000-0000CA760000}"/>
    <cellStyle name="년_★ 0911 2차면접최종보고_★ 2009년도 사무직-사무전문직 급여인상안(작성) 2 2 11" xfId="30393" xr:uid="{00000000-0005-0000-0000-0000CB760000}"/>
    <cellStyle name="년_★ 0911 2차면접최종보고_★ 2009년도 사무직-사무전문직 급여인상안(작성) 2 2 12" xfId="30394" xr:uid="{00000000-0005-0000-0000-0000CC760000}"/>
    <cellStyle name="년_★ 0911 2차면접최종보고_★ 2009년도 사무직-사무전문직 급여인상안(작성) 2 2 2" xfId="30395" xr:uid="{00000000-0005-0000-0000-0000CD760000}"/>
    <cellStyle name="년_★ 0911 2차면접최종보고_★ 2009년도 사무직-사무전문직 급여인상안(작성) 2 2 2 10" xfId="30396" xr:uid="{00000000-0005-0000-0000-0000CE760000}"/>
    <cellStyle name="년_★ 0911 2차면접최종보고_★ 2009년도 사무직-사무전문직 급여인상안(작성) 2 2 2 11" xfId="30397" xr:uid="{00000000-0005-0000-0000-0000CF760000}"/>
    <cellStyle name="년_★ 0911 2차면접최종보고_★ 2009년도 사무직-사무전문직 급여인상안(작성) 2 2 2 12" xfId="30398" xr:uid="{00000000-0005-0000-0000-0000D0760000}"/>
    <cellStyle name="년_★ 0911 2차면접최종보고_★ 2009년도 사무직-사무전문직 급여인상안(작성) 2 2 2 13" xfId="30399" xr:uid="{00000000-0005-0000-0000-0000D1760000}"/>
    <cellStyle name="년_★ 0911 2차면접최종보고_★ 2009년도 사무직-사무전문직 급여인상안(작성) 2 2 2 2" xfId="30400" xr:uid="{00000000-0005-0000-0000-0000D2760000}"/>
    <cellStyle name="년_★ 0911 2차면접최종보고_★ 2009년도 사무직-사무전문직 급여인상안(작성) 2 2 2 2 10" xfId="30401" xr:uid="{00000000-0005-0000-0000-0000D3760000}"/>
    <cellStyle name="년_★ 0911 2차면접최종보고_★ 2009년도 사무직-사무전문직 급여인상안(작성) 2 2 2 2 11" xfId="30402" xr:uid="{00000000-0005-0000-0000-0000D4760000}"/>
    <cellStyle name="년_★ 0911 2차면접최종보고_★ 2009년도 사무직-사무전문직 급여인상안(작성) 2 2 2 2 2" xfId="30403" xr:uid="{00000000-0005-0000-0000-0000D5760000}"/>
    <cellStyle name="년_★ 0911 2차면접최종보고_★ 2009년도 사무직-사무전문직 급여인상안(작성) 2 2 2 2 2 2" xfId="30404" xr:uid="{00000000-0005-0000-0000-0000D6760000}"/>
    <cellStyle name="년_★ 0911 2차면접최종보고_★ 2009년도 사무직-사무전문직 급여인상안(작성) 2 2 2 2 2 2 2" xfId="30405" xr:uid="{00000000-0005-0000-0000-0000D7760000}"/>
    <cellStyle name="년_★ 0911 2차면접최종보고_★ 2009년도 사무직-사무전문직 급여인상안(작성) 2 2 2 2 2 2 3" xfId="30406" xr:uid="{00000000-0005-0000-0000-0000D8760000}"/>
    <cellStyle name="년_★ 0911 2차면접최종보고_★ 2009년도 사무직-사무전문직 급여인상안(작성) 2 2 2 2 2 2 4" xfId="30407" xr:uid="{00000000-0005-0000-0000-0000D9760000}"/>
    <cellStyle name="년_★ 0911 2차면접최종보고_★ 2009년도 사무직-사무전문직 급여인상안(작성) 2 2 2 2 2 2 5" xfId="30408" xr:uid="{00000000-0005-0000-0000-0000DA760000}"/>
    <cellStyle name="년_★ 0911 2차면접최종보고_★ 2009년도 사무직-사무전문직 급여인상안(작성) 2 2 2 2 2 3" xfId="30409" xr:uid="{00000000-0005-0000-0000-0000DB760000}"/>
    <cellStyle name="년_★ 0911 2차면접최종보고_★ 2009년도 사무직-사무전문직 급여인상안(작성) 2 2 2 2 2 3 2" xfId="30410" xr:uid="{00000000-0005-0000-0000-0000DC760000}"/>
    <cellStyle name="년_★ 0911 2차면접최종보고_★ 2009년도 사무직-사무전문직 급여인상안(작성) 2 2 2 2 2 3 3" xfId="30411" xr:uid="{00000000-0005-0000-0000-0000DD760000}"/>
    <cellStyle name="년_★ 0911 2차면접최종보고_★ 2009년도 사무직-사무전문직 급여인상안(작성) 2 2 2 2 2 3 4" xfId="30412" xr:uid="{00000000-0005-0000-0000-0000DE760000}"/>
    <cellStyle name="년_★ 0911 2차면접최종보고_★ 2009년도 사무직-사무전문직 급여인상안(작성) 2 2 2 2 2 3 5" xfId="30413" xr:uid="{00000000-0005-0000-0000-0000DF760000}"/>
    <cellStyle name="년_★ 0911 2차면접최종보고_★ 2009년도 사무직-사무전문직 급여인상안(작성) 2 2 2 2 2 4" xfId="30414" xr:uid="{00000000-0005-0000-0000-0000E0760000}"/>
    <cellStyle name="년_★ 0911 2차면접최종보고_★ 2009년도 사무직-사무전문직 급여인상안(작성) 2 2 2 2 2 4 2" xfId="30415" xr:uid="{00000000-0005-0000-0000-0000E1760000}"/>
    <cellStyle name="년_★ 0911 2차면접최종보고_★ 2009년도 사무직-사무전문직 급여인상안(작성) 2 2 2 2 2 4 3" xfId="30416" xr:uid="{00000000-0005-0000-0000-0000E2760000}"/>
    <cellStyle name="년_★ 0911 2차면접최종보고_★ 2009년도 사무직-사무전문직 급여인상안(작성) 2 2 2 2 2 4 4" xfId="30417" xr:uid="{00000000-0005-0000-0000-0000E3760000}"/>
    <cellStyle name="년_★ 0911 2차면접최종보고_★ 2009년도 사무직-사무전문직 급여인상안(작성) 2 2 2 2 2 4 5" xfId="30418" xr:uid="{00000000-0005-0000-0000-0000E4760000}"/>
    <cellStyle name="년_★ 0911 2차면접최종보고_★ 2009년도 사무직-사무전문직 급여인상안(작성) 2 2 2 2 2 5" xfId="30419" xr:uid="{00000000-0005-0000-0000-0000E5760000}"/>
    <cellStyle name="년_★ 0911 2차면접최종보고_★ 2009년도 사무직-사무전문직 급여인상안(작성) 2 2 2 2 2 6" xfId="30420" xr:uid="{00000000-0005-0000-0000-0000E6760000}"/>
    <cellStyle name="년_★ 0911 2차면접최종보고_★ 2009년도 사무직-사무전문직 급여인상안(작성) 2 2 2 2 2 7" xfId="30421" xr:uid="{00000000-0005-0000-0000-0000E7760000}"/>
    <cellStyle name="년_★ 0911 2차면접최종보고_★ 2009년도 사무직-사무전문직 급여인상안(작성) 2 2 2 2 2 8" xfId="30422" xr:uid="{00000000-0005-0000-0000-0000E8760000}"/>
    <cellStyle name="년_★ 0911 2차면접최종보고_★ 2009년도 사무직-사무전문직 급여인상안(작성) 2 2 2 2 3" xfId="30423" xr:uid="{00000000-0005-0000-0000-0000E9760000}"/>
    <cellStyle name="년_★ 0911 2차면접최종보고_★ 2009년도 사무직-사무전문직 급여인상안(작성) 2 2 2 2 3 2" xfId="30424" xr:uid="{00000000-0005-0000-0000-0000EA760000}"/>
    <cellStyle name="년_★ 0911 2차면접최종보고_★ 2009년도 사무직-사무전문직 급여인상안(작성) 2 2 2 2 3 2 2" xfId="30425" xr:uid="{00000000-0005-0000-0000-0000EB760000}"/>
    <cellStyle name="년_★ 0911 2차면접최종보고_★ 2009년도 사무직-사무전문직 급여인상안(작성) 2 2 2 2 3 2 3" xfId="30426" xr:uid="{00000000-0005-0000-0000-0000EC760000}"/>
    <cellStyle name="년_★ 0911 2차면접최종보고_★ 2009년도 사무직-사무전문직 급여인상안(작성) 2 2 2 2 3 2 4" xfId="30427" xr:uid="{00000000-0005-0000-0000-0000ED760000}"/>
    <cellStyle name="년_★ 0911 2차면접최종보고_★ 2009년도 사무직-사무전문직 급여인상안(작성) 2 2 2 2 3 2 5" xfId="30428" xr:uid="{00000000-0005-0000-0000-0000EE760000}"/>
    <cellStyle name="년_★ 0911 2차면접최종보고_★ 2009년도 사무직-사무전문직 급여인상안(작성) 2 2 2 2 3 3" xfId="30429" xr:uid="{00000000-0005-0000-0000-0000EF760000}"/>
    <cellStyle name="년_★ 0911 2차면접최종보고_★ 2009년도 사무직-사무전문직 급여인상안(작성) 2 2 2 2 3 3 2" xfId="30430" xr:uid="{00000000-0005-0000-0000-0000F0760000}"/>
    <cellStyle name="년_★ 0911 2차면접최종보고_★ 2009년도 사무직-사무전문직 급여인상안(작성) 2 2 2 2 3 3 3" xfId="30431" xr:uid="{00000000-0005-0000-0000-0000F1760000}"/>
    <cellStyle name="년_★ 0911 2차면접최종보고_★ 2009년도 사무직-사무전문직 급여인상안(작성) 2 2 2 2 3 3 4" xfId="30432" xr:uid="{00000000-0005-0000-0000-0000F2760000}"/>
    <cellStyle name="년_★ 0911 2차면접최종보고_★ 2009년도 사무직-사무전문직 급여인상안(작성) 2 2 2 2 3 3 5" xfId="30433" xr:uid="{00000000-0005-0000-0000-0000F3760000}"/>
    <cellStyle name="년_★ 0911 2차면접최종보고_★ 2009년도 사무직-사무전문직 급여인상안(작성) 2 2 2 2 3 4" xfId="30434" xr:uid="{00000000-0005-0000-0000-0000F4760000}"/>
    <cellStyle name="년_★ 0911 2차면접최종보고_★ 2009년도 사무직-사무전문직 급여인상안(작성) 2 2 2 2 3 4 2" xfId="30435" xr:uid="{00000000-0005-0000-0000-0000F5760000}"/>
    <cellStyle name="년_★ 0911 2차면접최종보고_★ 2009년도 사무직-사무전문직 급여인상안(작성) 2 2 2 2 3 4 3" xfId="30436" xr:uid="{00000000-0005-0000-0000-0000F6760000}"/>
    <cellStyle name="년_★ 0911 2차면접최종보고_★ 2009년도 사무직-사무전문직 급여인상안(작성) 2 2 2 2 3 4 4" xfId="30437" xr:uid="{00000000-0005-0000-0000-0000F7760000}"/>
    <cellStyle name="년_★ 0911 2차면접최종보고_★ 2009년도 사무직-사무전문직 급여인상안(작성) 2 2 2 2 3 4 5" xfId="30438" xr:uid="{00000000-0005-0000-0000-0000F8760000}"/>
    <cellStyle name="년_★ 0911 2차면접최종보고_★ 2009년도 사무직-사무전문직 급여인상안(작성) 2 2 2 2 3 5" xfId="30439" xr:uid="{00000000-0005-0000-0000-0000F9760000}"/>
    <cellStyle name="년_★ 0911 2차면접최종보고_★ 2009년도 사무직-사무전문직 급여인상안(작성) 2 2 2 2 3 6" xfId="30440" xr:uid="{00000000-0005-0000-0000-0000FA760000}"/>
    <cellStyle name="년_★ 0911 2차면접최종보고_★ 2009년도 사무직-사무전문직 급여인상안(작성) 2 2 2 2 3 7" xfId="30441" xr:uid="{00000000-0005-0000-0000-0000FB760000}"/>
    <cellStyle name="년_★ 0911 2차면접최종보고_★ 2009년도 사무직-사무전문직 급여인상안(작성) 2 2 2 2 3 8" xfId="30442" xr:uid="{00000000-0005-0000-0000-0000FC760000}"/>
    <cellStyle name="년_★ 0911 2차면접최종보고_★ 2009년도 사무직-사무전문직 급여인상안(작성) 2 2 2 2 4" xfId="30443" xr:uid="{00000000-0005-0000-0000-0000FD760000}"/>
    <cellStyle name="년_★ 0911 2차면접최종보고_★ 2009년도 사무직-사무전문직 급여인상안(작성) 2 2 2 2 4 2" xfId="30444" xr:uid="{00000000-0005-0000-0000-0000FE760000}"/>
    <cellStyle name="년_★ 0911 2차면접최종보고_★ 2009년도 사무직-사무전문직 급여인상안(작성) 2 2 2 2 4 2 2" xfId="30445" xr:uid="{00000000-0005-0000-0000-0000FF760000}"/>
    <cellStyle name="년_★ 0911 2차면접최종보고_★ 2009년도 사무직-사무전문직 급여인상안(작성) 2 2 2 2 4 2 3" xfId="30446" xr:uid="{00000000-0005-0000-0000-000000770000}"/>
    <cellStyle name="년_★ 0911 2차면접최종보고_★ 2009년도 사무직-사무전문직 급여인상안(작성) 2 2 2 2 4 2 4" xfId="30447" xr:uid="{00000000-0005-0000-0000-000001770000}"/>
    <cellStyle name="년_★ 0911 2차면접최종보고_★ 2009년도 사무직-사무전문직 급여인상안(작성) 2 2 2 2 4 2 5" xfId="30448" xr:uid="{00000000-0005-0000-0000-000002770000}"/>
    <cellStyle name="년_★ 0911 2차면접최종보고_★ 2009년도 사무직-사무전문직 급여인상안(작성) 2 2 2 2 4 3" xfId="30449" xr:uid="{00000000-0005-0000-0000-000003770000}"/>
    <cellStyle name="년_★ 0911 2차면접최종보고_★ 2009년도 사무직-사무전문직 급여인상안(작성) 2 2 2 2 4 3 2" xfId="30450" xr:uid="{00000000-0005-0000-0000-000004770000}"/>
    <cellStyle name="년_★ 0911 2차면접최종보고_★ 2009년도 사무직-사무전문직 급여인상안(작성) 2 2 2 2 4 3 3" xfId="30451" xr:uid="{00000000-0005-0000-0000-000005770000}"/>
    <cellStyle name="년_★ 0911 2차면접최종보고_★ 2009년도 사무직-사무전문직 급여인상안(작성) 2 2 2 2 4 3 4" xfId="30452" xr:uid="{00000000-0005-0000-0000-000006770000}"/>
    <cellStyle name="년_★ 0911 2차면접최종보고_★ 2009년도 사무직-사무전문직 급여인상안(작성) 2 2 2 2 4 3 5" xfId="30453" xr:uid="{00000000-0005-0000-0000-000007770000}"/>
    <cellStyle name="년_★ 0911 2차면접최종보고_★ 2009년도 사무직-사무전문직 급여인상안(작성) 2 2 2 2 4 4" xfId="30454" xr:uid="{00000000-0005-0000-0000-000008770000}"/>
    <cellStyle name="년_★ 0911 2차면접최종보고_★ 2009년도 사무직-사무전문직 급여인상안(작성) 2 2 2 2 4 4 2" xfId="30455" xr:uid="{00000000-0005-0000-0000-000009770000}"/>
    <cellStyle name="년_★ 0911 2차면접최종보고_★ 2009년도 사무직-사무전문직 급여인상안(작성) 2 2 2 2 4 4 3" xfId="30456" xr:uid="{00000000-0005-0000-0000-00000A770000}"/>
    <cellStyle name="년_★ 0911 2차면접최종보고_★ 2009년도 사무직-사무전문직 급여인상안(작성) 2 2 2 2 4 4 4" xfId="30457" xr:uid="{00000000-0005-0000-0000-00000B770000}"/>
    <cellStyle name="년_★ 0911 2차면접최종보고_★ 2009년도 사무직-사무전문직 급여인상안(작성) 2 2 2 2 4 4 5" xfId="30458" xr:uid="{00000000-0005-0000-0000-00000C770000}"/>
    <cellStyle name="년_★ 0911 2차면접최종보고_★ 2009년도 사무직-사무전문직 급여인상안(작성) 2 2 2 2 4 5" xfId="30459" xr:uid="{00000000-0005-0000-0000-00000D770000}"/>
    <cellStyle name="년_★ 0911 2차면접최종보고_★ 2009년도 사무직-사무전문직 급여인상안(작성) 2 2 2 2 4 6" xfId="30460" xr:uid="{00000000-0005-0000-0000-00000E770000}"/>
    <cellStyle name="년_★ 0911 2차면접최종보고_★ 2009년도 사무직-사무전문직 급여인상안(작성) 2 2 2 2 4 7" xfId="30461" xr:uid="{00000000-0005-0000-0000-00000F770000}"/>
    <cellStyle name="년_★ 0911 2차면접최종보고_★ 2009년도 사무직-사무전문직 급여인상안(작성) 2 2 2 2 4 8" xfId="30462" xr:uid="{00000000-0005-0000-0000-000010770000}"/>
    <cellStyle name="년_★ 0911 2차면접최종보고_★ 2009년도 사무직-사무전문직 급여인상안(작성) 2 2 2 2 5" xfId="30463" xr:uid="{00000000-0005-0000-0000-000011770000}"/>
    <cellStyle name="년_★ 0911 2차면접최종보고_★ 2009년도 사무직-사무전문직 급여인상안(작성) 2 2 2 2 5 2" xfId="30464" xr:uid="{00000000-0005-0000-0000-000012770000}"/>
    <cellStyle name="년_★ 0911 2차면접최종보고_★ 2009년도 사무직-사무전문직 급여인상안(작성) 2 2 2 2 5 3" xfId="30465" xr:uid="{00000000-0005-0000-0000-000013770000}"/>
    <cellStyle name="년_★ 0911 2차면접최종보고_★ 2009년도 사무직-사무전문직 급여인상안(작성) 2 2 2 2 5 4" xfId="30466" xr:uid="{00000000-0005-0000-0000-000014770000}"/>
    <cellStyle name="년_★ 0911 2차면접최종보고_★ 2009년도 사무직-사무전문직 급여인상안(작성) 2 2 2 2 5 5" xfId="30467" xr:uid="{00000000-0005-0000-0000-000015770000}"/>
    <cellStyle name="년_★ 0911 2차면접최종보고_★ 2009년도 사무직-사무전문직 급여인상안(작성) 2 2 2 2 6" xfId="30468" xr:uid="{00000000-0005-0000-0000-000016770000}"/>
    <cellStyle name="년_★ 0911 2차면접최종보고_★ 2009년도 사무직-사무전문직 급여인상안(작성) 2 2 2 2 6 2" xfId="30469" xr:uid="{00000000-0005-0000-0000-000017770000}"/>
    <cellStyle name="년_★ 0911 2차면접최종보고_★ 2009년도 사무직-사무전문직 급여인상안(작성) 2 2 2 2 6 3" xfId="30470" xr:uid="{00000000-0005-0000-0000-000018770000}"/>
    <cellStyle name="년_★ 0911 2차면접최종보고_★ 2009년도 사무직-사무전문직 급여인상안(작성) 2 2 2 2 6 4" xfId="30471" xr:uid="{00000000-0005-0000-0000-000019770000}"/>
    <cellStyle name="년_★ 0911 2차면접최종보고_★ 2009년도 사무직-사무전문직 급여인상안(작성) 2 2 2 2 6 5" xfId="30472" xr:uid="{00000000-0005-0000-0000-00001A770000}"/>
    <cellStyle name="년_★ 0911 2차면접최종보고_★ 2009년도 사무직-사무전문직 급여인상안(작성) 2 2 2 2 7" xfId="30473" xr:uid="{00000000-0005-0000-0000-00001B770000}"/>
    <cellStyle name="년_★ 0911 2차면접최종보고_★ 2009년도 사무직-사무전문직 급여인상안(작성) 2 2 2 2 7 2" xfId="30474" xr:uid="{00000000-0005-0000-0000-00001C770000}"/>
    <cellStyle name="년_★ 0911 2차면접최종보고_★ 2009년도 사무직-사무전문직 급여인상안(작성) 2 2 2 2 7 3" xfId="30475" xr:uid="{00000000-0005-0000-0000-00001D770000}"/>
    <cellStyle name="년_★ 0911 2차면접최종보고_★ 2009년도 사무직-사무전문직 급여인상안(작성) 2 2 2 2 7 4" xfId="30476" xr:uid="{00000000-0005-0000-0000-00001E770000}"/>
    <cellStyle name="년_★ 0911 2차면접최종보고_★ 2009년도 사무직-사무전문직 급여인상안(작성) 2 2 2 2 7 5" xfId="30477" xr:uid="{00000000-0005-0000-0000-00001F770000}"/>
    <cellStyle name="년_★ 0911 2차면접최종보고_★ 2009년도 사무직-사무전문직 급여인상안(작성) 2 2 2 2 8" xfId="30478" xr:uid="{00000000-0005-0000-0000-000020770000}"/>
    <cellStyle name="년_★ 0911 2차면접최종보고_★ 2009년도 사무직-사무전문직 급여인상안(작성) 2 2 2 2 9" xfId="30479" xr:uid="{00000000-0005-0000-0000-000021770000}"/>
    <cellStyle name="년_★ 0911 2차면접최종보고_★ 2009년도 사무직-사무전문직 급여인상안(작성) 2 2 2 3" xfId="30480" xr:uid="{00000000-0005-0000-0000-000022770000}"/>
    <cellStyle name="년_★ 0911 2차면접최종보고_★ 2009년도 사무직-사무전문직 급여인상안(작성) 2 2 2 3 10" xfId="30481" xr:uid="{00000000-0005-0000-0000-000023770000}"/>
    <cellStyle name="년_★ 0911 2차면접최종보고_★ 2009년도 사무직-사무전문직 급여인상안(작성) 2 2 2 3 11" xfId="30482" xr:uid="{00000000-0005-0000-0000-000024770000}"/>
    <cellStyle name="년_★ 0911 2차면접최종보고_★ 2009년도 사무직-사무전문직 급여인상안(작성) 2 2 2 3 2" xfId="30483" xr:uid="{00000000-0005-0000-0000-000025770000}"/>
    <cellStyle name="년_★ 0911 2차면접최종보고_★ 2009년도 사무직-사무전문직 급여인상안(작성) 2 2 2 3 2 2" xfId="30484" xr:uid="{00000000-0005-0000-0000-000026770000}"/>
    <cellStyle name="년_★ 0911 2차면접최종보고_★ 2009년도 사무직-사무전문직 급여인상안(작성) 2 2 2 3 2 2 2" xfId="30485" xr:uid="{00000000-0005-0000-0000-000027770000}"/>
    <cellStyle name="년_★ 0911 2차면접최종보고_★ 2009년도 사무직-사무전문직 급여인상안(작성) 2 2 2 3 2 2 3" xfId="30486" xr:uid="{00000000-0005-0000-0000-000028770000}"/>
    <cellStyle name="년_★ 0911 2차면접최종보고_★ 2009년도 사무직-사무전문직 급여인상안(작성) 2 2 2 3 2 2 4" xfId="30487" xr:uid="{00000000-0005-0000-0000-000029770000}"/>
    <cellStyle name="년_★ 0911 2차면접최종보고_★ 2009년도 사무직-사무전문직 급여인상안(작성) 2 2 2 3 2 2 5" xfId="30488" xr:uid="{00000000-0005-0000-0000-00002A770000}"/>
    <cellStyle name="년_★ 0911 2차면접최종보고_★ 2009년도 사무직-사무전문직 급여인상안(작성) 2 2 2 3 2 3" xfId="30489" xr:uid="{00000000-0005-0000-0000-00002B770000}"/>
    <cellStyle name="년_★ 0911 2차면접최종보고_★ 2009년도 사무직-사무전문직 급여인상안(작성) 2 2 2 3 2 3 2" xfId="30490" xr:uid="{00000000-0005-0000-0000-00002C770000}"/>
    <cellStyle name="년_★ 0911 2차면접최종보고_★ 2009년도 사무직-사무전문직 급여인상안(작성) 2 2 2 3 2 3 3" xfId="30491" xr:uid="{00000000-0005-0000-0000-00002D770000}"/>
    <cellStyle name="년_★ 0911 2차면접최종보고_★ 2009년도 사무직-사무전문직 급여인상안(작성) 2 2 2 3 2 3 4" xfId="30492" xr:uid="{00000000-0005-0000-0000-00002E770000}"/>
    <cellStyle name="년_★ 0911 2차면접최종보고_★ 2009년도 사무직-사무전문직 급여인상안(작성) 2 2 2 3 2 3 5" xfId="30493" xr:uid="{00000000-0005-0000-0000-00002F770000}"/>
    <cellStyle name="년_★ 0911 2차면접최종보고_★ 2009년도 사무직-사무전문직 급여인상안(작성) 2 2 2 3 2 4" xfId="30494" xr:uid="{00000000-0005-0000-0000-000030770000}"/>
    <cellStyle name="년_★ 0911 2차면접최종보고_★ 2009년도 사무직-사무전문직 급여인상안(작성) 2 2 2 3 2 4 2" xfId="30495" xr:uid="{00000000-0005-0000-0000-000031770000}"/>
    <cellStyle name="년_★ 0911 2차면접최종보고_★ 2009년도 사무직-사무전문직 급여인상안(작성) 2 2 2 3 2 4 3" xfId="30496" xr:uid="{00000000-0005-0000-0000-000032770000}"/>
    <cellStyle name="년_★ 0911 2차면접최종보고_★ 2009년도 사무직-사무전문직 급여인상안(작성) 2 2 2 3 2 4 4" xfId="30497" xr:uid="{00000000-0005-0000-0000-000033770000}"/>
    <cellStyle name="년_★ 0911 2차면접최종보고_★ 2009년도 사무직-사무전문직 급여인상안(작성) 2 2 2 3 2 4 5" xfId="30498" xr:uid="{00000000-0005-0000-0000-000034770000}"/>
    <cellStyle name="년_★ 0911 2차면접최종보고_★ 2009년도 사무직-사무전문직 급여인상안(작성) 2 2 2 3 2 5" xfId="30499" xr:uid="{00000000-0005-0000-0000-000035770000}"/>
    <cellStyle name="년_★ 0911 2차면접최종보고_★ 2009년도 사무직-사무전문직 급여인상안(작성) 2 2 2 3 2 6" xfId="30500" xr:uid="{00000000-0005-0000-0000-000036770000}"/>
    <cellStyle name="년_★ 0911 2차면접최종보고_★ 2009년도 사무직-사무전문직 급여인상안(작성) 2 2 2 3 2 7" xfId="30501" xr:uid="{00000000-0005-0000-0000-000037770000}"/>
    <cellStyle name="년_★ 0911 2차면접최종보고_★ 2009년도 사무직-사무전문직 급여인상안(작성) 2 2 2 3 2 8" xfId="30502" xr:uid="{00000000-0005-0000-0000-000038770000}"/>
    <cellStyle name="년_★ 0911 2차면접최종보고_★ 2009년도 사무직-사무전문직 급여인상안(작성) 2 2 2 3 3" xfId="30503" xr:uid="{00000000-0005-0000-0000-000039770000}"/>
    <cellStyle name="년_★ 0911 2차면접최종보고_★ 2009년도 사무직-사무전문직 급여인상안(작성) 2 2 2 3 3 2" xfId="30504" xr:uid="{00000000-0005-0000-0000-00003A770000}"/>
    <cellStyle name="년_★ 0911 2차면접최종보고_★ 2009년도 사무직-사무전문직 급여인상안(작성) 2 2 2 3 3 2 2" xfId="30505" xr:uid="{00000000-0005-0000-0000-00003B770000}"/>
    <cellStyle name="년_★ 0911 2차면접최종보고_★ 2009년도 사무직-사무전문직 급여인상안(작성) 2 2 2 3 3 2 3" xfId="30506" xr:uid="{00000000-0005-0000-0000-00003C770000}"/>
    <cellStyle name="년_★ 0911 2차면접최종보고_★ 2009년도 사무직-사무전문직 급여인상안(작성) 2 2 2 3 3 2 4" xfId="30507" xr:uid="{00000000-0005-0000-0000-00003D770000}"/>
    <cellStyle name="년_★ 0911 2차면접최종보고_★ 2009년도 사무직-사무전문직 급여인상안(작성) 2 2 2 3 3 2 5" xfId="30508" xr:uid="{00000000-0005-0000-0000-00003E770000}"/>
    <cellStyle name="년_★ 0911 2차면접최종보고_★ 2009년도 사무직-사무전문직 급여인상안(작성) 2 2 2 3 3 3" xfId="30509" xr:uid="{00000000-0005-0000-0000-00003F770000}"/>
    <cellStyle name="년_★ 0911 2차면접최종보고_★ 2009년도 사무직-사무전문직 급여인상안(작성) 2 2 2 3 3 3 2" xfId="30510" xr:uid="{00000000-0005-0000-0000-000040770000}"/>
    <cellStyle name="년_★ 0911 2차면접최종보고_★ 2009년도 사무직-사무전문직 급여인상안(작성) 2 2 2 3 3 3 3" xfId="30511" xr:uid="{00000000-0005-0000-0000-000041770000}"/>
    <cellStyle name="년_★ 0911 2차면접최종보고_★ 2009년도 사무직-사무전문직 급여인상안(작성) 2 2 2 3 3 3 4" xfId="30512" xr:uid="{00000000-0005-0000-0000-000042770000}"/>
    <cellStyle name="년_★ 0911 2차면접최종보고_★ 2009년도 사무직-사무전문직 급여인상안(작성) 2 2 2 3 3 3 5" xfId="30513" xr:uid="{00000000-0005-0000-0000-000043770000}"/>
    <cellStyle name="년_★ 0911 2차면접최종보고_★ 2009년도 사무직-사무전문직 급여인상안(작성) 2 2 2 3 3 4" xfId="30514" xr:uid="{00000000-0005-0000-0000-000044770000}"/>
    <cellStyle name="년_★ 0911 2차면접최종보고_★ 2009년도 사무직-사무전문직 급여인상안(작성) 2 2 2 3 3 4 2" xfId="30515" xr:uid="{00000000-0005-0000-0000-000045770000}"/>
    <cellStyle name="년_★ 0911 2차면접최종보고_★ 2009년도 사무직-사무전문직 급여인상안(작성) 2 2 2 3 3 4 3" xfId="30516" xr:uid="{00000000-0005-0000-0000-000046770000}"/>
    <cellStyle name="년_★ 0911 2차면접최종보고_★ 2009년도 사무직-사무전문직 급여인상안(작성) 2 2 2 3 3 4 4" xfId="30517" xr:uid="{00000000-0005-0000-0000-000047770000}"/>
    <cellStyle name="년_★ 0911 2차면접최종보고_★ 2009년도 사무직-사무전문직 급여인상안(작성) 2 2 2 3 3 4 5" xfId="30518" xr:uid="{00000000-0005-0000-0000-000048770000}"/>
    <cellStyle name="년_★ 0911 2차면접최종보고_★ 2009년도 사무직-사무전문직 급여인상안(작성) 2 2 2 3 3 5" xfId="30519" xr:uid="{00000000-0005-0000-0000-000049770000}"/>
    <cellStyle name="년_★ 0911 2차면접최종보고_★ 2009년도 사무직-사무전문직 급여인상안(작성) 2 2 2 3 3 6" xfId="30520" xr:uid="{00000000-0005-0000-0000-00004A770000}"/>
    <cellStyle name="년_★ 0911 2차면접최종보고_★ 2009년도 사무직-사무전문직 급여인상안(작성) 2 2 2 3 3 7" xfId="30521" xr:uid="{00000000-0005-0000-0000-00004B770000}"/>
    <cellStyle name="년_★ 0911 2차면접최종보고_★ 2009년도 사무직-사무전문직 급여인상안(작성) 2 2 2 3 3 8" xfId="30522" xr:uid="{00000000-0005-0000-0000-00004C770000}"/>
    <cellStyle name="년_★ 0911 2차면접최종보고_★ 2009년도 사무직-사무전문직 급여인상안(작성) 2 2 2 3 4" xfId="30523" xr:uid="{00000000-0005-0000-0000-00004D770000}"/>
    <cellStyle name="년_★ 0911 2차면접최종보고_★ 2009년도 사무직-사무전문직 급여인상안(작성) 2 2 2 3 4 2" xfId="30524" xr:uid="{00000000-0005-0000-0000-00004E770000}"/>
    <cellStyle name="년_★ 0911 2차면접최종보고_★ 2009년도 사무직-사무전문직 급여인상안(작성) 2 2 2 3 4 2 2" xfId="30525" xr:uid="{00000000-0005-0000-0000-00004F770000}"/>
    <cellStyle name="년_★ 0911 2차면접최종보고_★ 2009년도 사무직-사무전문직 급여인상안(작성) 2 2 2 3 4 2 3" xfId="30526" xr:uid="{00000000-0005-0000-0000-000050770000}"/>
    <cellStyle name="년_★ 0911 2차면접최종보고_★ 2009년도 사무직-사무전문직 급여인상안(작성) 2 2 2 3 4 2 4" xfId="30527" xr:uid="{00000000-0005-0000-0000-000051770000}"/>
    <cellStyle name="년_★ 0911 2차면접최종보고_★ 2009년도 사무직-사무전문직 급여인상안(작성) 2 2 2 3 4 2 5" xfId="30528" xr:uid="{00000000-0005-0000-0000-000052770000}"/>
    <cellStyle name="년_★ 0911 2차면접최종보고_★ 2009년도 사무직-사무전문직 급여인상안(작성) 2 2 2 3 4 3" xfId="30529" xr:uid="{00000000-0005-0000-0000-000053770000}"/>
    <cellStyle name="년_★ 0911 2차면접최종보고_★ 2009년도 사무직-사무전문직 급여인상안(작성) 2 2 2 3 4 3 2" xfId="30530" xr:uid="{00000000-0005-0000-0000-000054770000}"/>
    <cellStyle name="년_★ 0911 2차면접최종보고_★ 2009년도 사무직-사무전문직 급여인상안(작성) 2 2 2 3 4 3 3" xfId="30531" xr:uid="{00000000-0005-0000-0000-000055770000}"/>
    <cellStyle name="년_★ 0911 2차면접최종보고_★ 2009년도 사무직-사무전문직 급여인상안(작성) 2 2 2 3 4 3 4" xfId="30532" xr:uid="{00000000-0005-0000-0000-000056770000}"/>
    <cellStyle name="년_★ 0911 2차면접최종보고_★ 2009년도 사무직-사무전문직 급여인상안(작성) 2 2 2 3 4 3 5" xfId="30533" xr:uid="{00000000-0005-0000-0000-000057770000}"/>
    <cellStyle name="년_★ 0911 2차면접최종보고_★ 2009년도 사무직-사무전문직 급여인상안(작성) 2 2 2 3 4 4" xfId="30534" xr:uid="{00000000-0005-0000-0000-000058770000}"/>
    <cellStyle name="년_★ 0911 2차면접최종보고_★ 2009년도 사무직-사무전문직 급여인상안(작성) 2 2 2 3 4 4 2" xfId="30535" xr:uid="{00000000-0005-0000-0000-000059770000}"/>
    <cellStyle name="년_★ 0911 2차면접최종보고_★ 2009년도 사무직-사무전문직 급여인상안(작성) 2 2 2 3 4 4 3" xfId="30536" xr:uid="{00000000-0005-0000-0000-00005A770000}"/>
    <cellStyle name="년_★ 0911 2차면접최종보고_★ 2009년도 사무직-사무전문직 급여인상안(작성) 2 2 2 3 4 4 4" xfId="30537" xr:uid="{00000000-0005-0000-0000-00005B770000}"/>
    <cellStyle name="년_★ 0911 2차면접최종보고_★ 2009년도 사무직-사무전문직 급여인상안(작성) 2 2 2 3 4 4 5" xfId="30538" xr:uid="{00000000-0005-0000-0000-00005C770000}"/>
    <cellStyle name="년_★ 0911 2차면접최종보고_★ 2009년도 사무직-사무전문직 급여인상안(작성) 2 2 2 3 4 5" xfId="30539" xr:uid="{00000000-0005-0000-0000-00005D770000}"/>
    <cellStyle name="년_★ 0911 2차면접최종보고_★ 2009년도 사무직-사무전문직 급여인상안(작성) 2 2 2 3 4 6" xfId="30540" xr:uid="{00000000-0005-0000-0000-00005E770000}"/>
    <cellStyle name="년_★ 0911 2차면접최종보고_★ 2009년도 사무직-사무전문직 급여인상안(작성) 2 2 2 3 4 7" xfId="30541" xr:uid="{00000000-0005-0000-0000-00005F770000}"/>
    <cellStyle name="년_★ 0911 2차면접최종보고_★ 2009년도 사무직-사무전문직 급여인상안(작성) 2 2 2 3 4 8" xfId="30542" xr:uid="{00000000-0005-0000-0000-000060770000}"/>
    <cellStyle name="년_★ 0911 2차면접최종보고_★ 2009년도 사무직-사무전문직 급여인상안(작성) 2 2 2 3 5" xfId="30543" xr:uid="{00000000-0005-0000-0000-000061770000}"/>
    <cellStyle name="년_★ 0911 2차면접최종보고_★ 2009년도 사무직-사무전문직 급여인상안(작성) 2 2 2 3 5 2" xfId="30544" xr:uid="{00000000-0005-0000-0000-000062770000}"/>
    <cellStyle name="년_★ 0911 2차면접최종보고_★ 2009년도 사무직-사무전문직 급여인상안(작성) 2 2 2 3 5 3" xfId="30545" xr:uid="{00000000-0005-0000-0000-000063770000}"/>
    <cellStyle name="년_★ 0911 2차면접최종보고_★ 2009년도 사무직-사무전문직 급여인상안(작성) 2 2 2 3 5 4" xfId="30546" xr:uid="{00000000-0005-0000-0000-000064770000}"/>
    <cellStyle name="년_★ 0911 2차면접최종보고_★ 2009년도 사무직-사무전문직 급여인상안(작성) 2 2 2 3 5 5" xfId="30547" xr:uid="{00000000-0005-0000-0000-000065770000}"/>
    <cellStyle name="년_★ 0911 2차면접최종보고_★ 2009년도 사무직-사무전문직 급여인상안(작성) 2 2 2 3 6" xfId="30548" xr:uid="{00000000-0005-0000-0000-000066770000}"/>
    <cellStyle name="년_★ 0911 2차면접최종보고_★ 2009년도 사무직-사무전문직 급여인상안(작성) 2 2 2 3 6 2" xfId="30549" xr:uid="{00000000-0005-0000-0000-000067770000}"/>
    <cellStyle name="년_★ 0911 2차면접최종보고_★ 2009년도 사무직-사무전문직 급여인상안(작성) 2 2 2 3 6 3" xfId="30550" xr:uid="{00000000-0005-0000-0000-000068770000}"/>
    <cellStyle name="년_★ 0911 2차면접최종보고_★ 2009년도 사무직-사무전문직 급여인상안(작성) 2 2 2 3 6 4" xfId="30551" xr:uid="{00000000-0005-0000-0000-000069770000}"/>
    <cellStyle name="년_★ 0911 2차면접최종보고_★ 2009년도 사무직-사무전문직 급여인상안(작성) 2 2 2 3 6 5" xfId="30552" xr:uid="{00000000-0005-0000-0000-00006A770000}"/>
    <cellStyle name="년_★ 0911 2차면접최종보고_★ 2009년도 사무직-사무전문직 급여인상안(작성) 2 2 2 3 7" xfId="30553" xr:uid="{00000000-0005-0000-0000-00006B770000}"/>
    <cellStyle name="년_★ 0911 2차면접최종보고_★ 2009년도 사무직-사무전문직 급여인상안(작성) 2 2 2 3 7 2" xfId="30554" xr:uid="{00000000-0005-0000-0000-00006C770000}"/>
    <cellStyle name="년_★ 0911 2차면접최종보고_★ 2009년도 사무직-사무전문직 급여인상안(작성) 2 2 2 3 7 3" xfId="30555" xr:uid="{00000000-0005-0000-0000-00006D770000}"/>
    <cellStyle name="년_★ 0911 2차면접최종보고_★ 2009년도 사무직-사무전문직 급여인상안(작성) 2 2 2 3 7 4" xfId="30556" xr:uid="{00000000-0005-0000-0000-00006E770000}"/>
    <cellStyle name="년_★ 0911 2차면접최종보고_★ 2009년도 사무직-사무전문직 급여인상안(작성) 2 2 2 3 7 5" xfId="30557" xr:uid="{00000000-0005-0000-0000-00006F770000}"/>
    <cellStyle name="년_★ 0911 2차면접최종보고_★ 2009년도 사무직-사무전문직 급여인상안(작성) 2 2 2 3 8" xfId="30558" xr:uid="{00000000-0005-0000-0000-000070770000}"/>
    <cellStyle name="년_★ 0911 2차면접최종보고_★ 2009년도 사무직-사무전문직 급여인상안(작성) 2 2 2 3 9" xfId="30559" xr:uid="{00000000-0005-0000-0000-000071770000}"/>
    <cellStyle name="년_★ 0911 2차면접최종보고_★ 2009년도 사무직-사무전문직 급여인상안(작성) 2 2 2 4" xfId="30560" xr:uid="{00000000-0005-0000-0000-000072770000}"/>
    <cellStyle name="년_★ 0911 2차면접최종보고_★ 2009년도 사무직-사무전문직 급여인상안(작성) 2 2 2 4 2" xfId="30561" xr:uid="{00000000-0005-0000-0000-000073770000}"/>
    <cellStyle name="년_★ 0911 2차면접최종보고_★ 2009년도 사무직-사무전문직 급여인상안(작성) 2 2 2 4 2 2" xfId="30562" xr:uid="{00000000-0005-0000-0000-000074770000}"/>
    <cellStyle name="년_★ 0911 2차면접최종보고_★ 2009년도 사무직-사무전문직 급여인상안(작성) 2 2 2 4 2 3" xfId="30563" xr:uid="{00000000-0005-0000-0000-000075770000}"/>
    <cellStyle name="년_★ 0911 2차면접최종보고_★ 2009년도 사무직-사무전문직 급여인상안(작성) 2 2 2 4 2 4" xfId="30564" xr:uid="{00000000-0005-0000-0000-000076770000}"/>
    <cellStyle name="년_★ 0911 2차면접최종보고_★ 2009년도 사무직-사무전문직 급여인상안(작성) 2 2 2 4 2 5" xfId="30565" xr:uid="{00000000-0005-0000-0000-000077770000}"/>
    <cellStyle name="년_★ 0911 2차면접최종보고_★ 2009년도 사무직-사무전문직 급여인상안(작성) 2 2 2 4 3" xfId="30566" xr:uid="{00000000-0005-0000-0000-000078770000}"/>
    <cellStyle name="년_★ 0911 2차면접최종보고_★ 2009년도 사무직-사무전문직 급여인상안(작성) 2 2 2 4 3 2" xfId="30567" xr:uid="{00000000-0005-0000-0000-000079770000}"/>
    <cellStyle name="년_★ 0911 2차면접최종보고_★ 2009년도 사무직-사무전문직 급여인상안(작성) 2 2 2 4 3 3" xfId="30568" xr:uid="{00000000-0005-0000-0000-00007A770000}"/>
    <cellStyle name="년_★ 0911 2차면접최종보고_★ 2009년도 사무직-사무전문직 급여인상안(작성) 2 2 2 4 3 4" xfId="30569" xr:uid="{00000000-0005-0000-0000-00007B770000}"/>
    <cellStyle name="년_★ 0911 2차면접최종보고_★ 2009년도 사무직-사무전문직 급여인상안(작성) 2 2 2 4 3 5" xfId="30570" xr:uid="{00000000-0005-0000-0000-00007C770000}"/>
    <cellStyle name="년_★ 0911 2차면접최종보고_★ 2009년도 사무직-사무전문직 급여인상안(작성) 2 2 2 4 4" xfId="30571" xr:uid="{00000000-0005-0000-0000-00007D770000}"/>
    <cellStyle name="년_★ 0911 2차면접최종보고_★ 2009년도 사무직-사무전문직 급여인상안(작성) 2 2 2 4 4 2" xfId="30572" xr:uid="{00000000-0005-0000-0000-00007E770000}"/>
    <cellStyle name="년_★ 0911 2차면접최종보고_★ 2009년도 사무직-사무전문직 급여인상안(작성) 2 2 2 4 4 3" xfId="30573" xr:uid="{00000000-0005-0000-0000-00007F770000}"/>
    <cellStyle name="년_★ 0911 2차면접최종보고_★ 2009년도 사무직-사무전문직 급여인상안(작성) 2 2 2 4 4 4" xfId="30574" xr:uid="{00000000-0005-0000-0000-000080770000}"/>
    <cellStyle name="년_★ 0911 2차면접최종보고_★ 2009년도 사무직-사무전문직 급여인상안(작성) 2 2 2 4 4 5" xfId="30575" xr:uid="{00000000-0005-0000-0000-000081770000}"/>
    <cellStyle name="년_★ 0911 2차면접최종보고_★ 2009년도 사무직-사무전문직 급여인상안(작성) 2 2 2 4 5" xfId="30576" xr:uid="{00000000-0005-0000-0000-000082770000}"/>
    <cellStyle name="년_★ 0911 2차면접최종보고_★ 2009년도 사무직-사무전문직 급여인상안(작성) 2 2 2 4 6" xfId="30577" xr:uid="{00000000-0005-0000-0000-000083770000}"/>
    <cellStyle name="년_★ 0911 2차면접최종보고_★ 2009년도 사무직-사무전문직 급여인상안(작성) 2 2 2 4 7" xfId="30578" xr:uid="{00000000-0005-0000-0000-000084770000}"/>
    <cellStyle name="년_★ 0911 2차면접최종보고_★ 2009년도 사무직-사무전문직 급여인상안(작성) 2 2 2 4 8" xfId="30579" xr:uid="{00000000-0005-0000-0000-000085770000}"/>
    <cellStyle name="년_★ 0911 2차면접최종보고_★ 2009년도 사무직-사무전문직 급여인상안(작성) 2 2 2 5" xfId="30580" xr:uid="{00000000-0005-0000-0000-000086770000}"/>
    <cellStyle name="년_★ 0911 2차면접최종보고_★ 2009년도 사무직-사무전문직 급여인상안(작성) 2 2 2 5 2" xfId="30581" xr:uid="{00000000-0005-0000-0000-000087770000}"/>
    <cellStyle name="년_★ 0911 2차면접최종보고_★ 2009년도 사무직-사무전문직 급여인상안(작성) 2 2 2 5 2 2" xfId="30582" xr:uid="{00000000-0005-0000-0000-000088770000}"/>
    <cellStyle name="년_★ 0911 2차면접최종보고_★ 2009년도 사무직-사무전문직 급여인상안(작성) 2 2 2 5 2 3" xfId="30583" xr:uid="{00000000-0005-0000-0000-000089770000}"/>
    <cellStyle name="년_★ 0911 2차면접최종보고_★ 2009년도 사무직-사무전문직 급여인상안(작성) 2 2 2 5 2 4" xfId="30584" xr:uid="{00000000-0005-0000-0000-00008A770000}"/>
    <cellStyle name="년_★ 0911 2차면접최종보고_★ 2009년도 사무직-사무전문직 급여인상안(작성) 2 2 2 5 2 5" xfId="30585" xr:uid="{00000000-0005-0000-0000-00008B770000}"/>
    <cellStyle name="년_★ 0911 2차면접최종보고_★ 2009년도 사무직-사무전문직 급여인상안(작성) 2 2 2 5 3" xfId="30586" xr:uid="{00000000-0005-0000-0000-00008C770000}"/>
    <cellStyle name="년_★ 0911 2차면접최종보고_★ 2009년도 사무직-사무전문직 급여인상안(작성) 2 2 2 5 3 2" xfId="30587" xr:uid="{00000000-0005-0000-0000-00008D770000}"/>
    <cellStyle name="년_★ 0911 2차면접최종보고_★ 2009년도 사무직-사무전문직 급여인상안(작성) 2 2 2 5 3 3" xfId="30588" xr:uid="{00000000-0005-0000-0000-00008E770000}"/>
    <cellStyle name="년_★ 0911 2차면접최종보고_★ 2009년도 사무직-사무전문직 급여인상안(작성) 2 2 2 5 3 4" xfId="30589" xr:uid="{00000000-0005-0000-0000-00008F770000}"/>
    <cellStyle name="년_★ 0911 2차면접최종보고_★ 2009년도 사무직-사무전문직 급여인상안(작성) 2 2 2 5 3 5" xfId="30590" xr:uid="{00000000-0005-0000-0000-000090770000}"/>
    <cellStyle name="년_★ 0911 2차면접최종보고_★ 2009년도 사무직-사무전문직 급여인상안(작성) 2 2 2 5 4" xfId="30591" xr:uid="{00000000-0005-0000-0000-000091770000}"/>
    <cellStyle name="년_★ 0911 2차면접최종보고_★ 2009년도 사무직-사무전문직 급여인상안(작성) 2 2 2 5 4 2" xfId="30592" xr:uid="{00000000-0005-0000-0000-000092770000}"/>
    <cellStyle name="년_★ 0911 2차면접최종보고_★ 2009년도 사무직-사무전문직 급여인상안(작성) 2 2 2 5 4 3" xfId="30593" xr:uid="{00000000-0005-0000-0000-000093770000}"/>
    <cellStyle name="년_★ 0911 2차면접최종보고_★ 2009년도 사무직-사무전문직 급여인상안(작성) 2 2 2 5 4 4" xfId="30594" xr:uid="{00000000-0005-0000-0000-000094770000}"/>
    <cellStyle name="년_★ 0911 2차면접최종보고_★ 2009년도 사무직-사무전문직 급여인상안(작성) 2 2 2 5 4 5" xfId="30595" xr:uid="{00000000-0005-0000-0000-000095770000}"/>
    <cellStyle name="년_★ 0911 2차면접최종보고_★ 2009년도 사무직-사무전문직 급여인상안(작성) 2 2 2 5 5" xfId="30596" xr:uid="{00000000-0005-0000-0000-000096770000}"/>
    <cellStyle name="년_★ 0911 2차면접최종보고_★ 2009년도 사무직-사무전문직 급여인상안(작성) 2 2 2 5 6" xfId="30597" xr:uid="{00000000-0005-0000-0000-000097770000}"/>
    <cellStyle name="년_★ 0911 2차면접최종보고_★ 2009년도 사무직-사무전문직 급여인상안(작성) 2 2 2 5 7" xfId="30598" xr:uid="{00000000-0005-0000-0000-000098770000}"/>
    <cellStyle name="년_★ 0911 2차면접최종보고_★ 2009년도 사무직-사무전문직 급여인상안(작성) 2 2 2 5 8" xfId="30599" xr:uid="{00000000-0005-0000-0000-000099770000}"/>
    <cellStyle name="년_★ 0911 2차면접최종보고_★ 2009년도 사무직-사무전문직 급여인상안(작성) 2 2 2 6" xfId="30600" xr:uid="{00000000-0005-0000-0000-00009A770000}"/>
    <cellStyle name="년_★ 0911 2차면접최종보고_★ 2009년도 사무직-사무전문직 급여인상안(작성) 2 2 2 6 2" xfId="30601" xr:uid="{00000000-0005-0000-0000-00009B770000}"/>
    <cellStyle name="년_★ 0911 2차면접최종보고_★ 2009년도 사무직-사무전문직 급여인상안(작성) 2 2 2 6 2 2" xfId="30602" xr:uid="{00000000-0005-0000-0000-00009C770000}"/>
    <cellStyle name="년_★ 0911 2차면접최종보고_★ 2009년도 사무직-사무전문직 급여인상안(작성) 2 2 2 6 2 3" xfId="30603" xr:uid="{00000000-0005-0000-0000-00009D770000}"/>
    <cellStyle name="년_★ 0911 2차면접최종보고_★ 2009년도 사무직-사무전문직 급여인상안(작성) 2 2 2 6 2 4" xfId="30604" xr:uid="{00000000-0005-0000-0000-00009E770000}"/>
    <cellStyle name="년_★ 0911 2차면접최종보고_★ 2009년도 사무직-사무전문직 급여인상안(작성) 2 2 2 6 2 5" xfId="30605" xr:uid="{00000000-0005-0000-0000-00009F770000}"/>
    <cellStyle name="년_★ 0911 2차면접최종보고_★ 2009년도 사무직-사무전문직 급여인상안(작성) 2 2 2 6 3" xfId="30606" xr:uid="{00000000-0005-0000-0000-0000A0770000}"/>
    <cellStyle name="년_★ 0911 2차면접최종보고_★ 2009년도 사무직-사무전문직 급여인상안(작성) 2 2 2 6 3 2" xfId="30607" xr:uid="{00000000-0005-0000-0000-0000A1770000}"/>
    <cellStyle name="년_★ 0911 2차면접최종보고_★ 2009년도 사무직-사무전문직 급여인상안(작성) 2 2 2 6 3 3" xfId="30608" xr:uid="{00000000-0005-0000-0000-0000A2770000}"/>
    <cellStyle name="년_★ 0911 2차면접최종보고_★ 2009년도 사무직-사무전문직 급여인상안(작성) 2 2 2 6 3 4" xfId="30609" xr:uid="{00000000-0005-0000-0000-0000A3770000}"/>
    <cellStyle name="년_★ 0911 2차면접최종보고_★ 2009년도 사무직-사무전문직 급여인상안(작성) 2 2 2 6 3 5" xfId="30610" xr:uid="{00000000-0005-0000-0000-0000A4770000}"/>
    <cellStyle name="년_★ 0911 2차면접최종보고_★ 2009년도 사무직-사무전문직 급여인상안(작성) 2 2 2 6 4" xfId="30611" xr:uid="{00000000-0005-0000-0000-0000A5770000}"/>
    <cellStyle name="년_★ 0911 2차면접최종보고_★ 2009년도 사무직-사무전문직 급여인상안(작성) 2 2 2 6 4 2" xfId="30612" xr:uid="{00000000-0005-0000-0000-0000A6770000}"/>
    <cellStyle name="년_★ 0911 2차면접최종보고_★ 2009년도 사무직-사무전문직 급여인상안(작성) 2 2 2 6 4 3" xfId="30613" xr:uid="{00000000-0005-0000-0000-0000A7770000}"/>
    <cellStyle name="년_★ 0911 2차면접최종보고_★ 2009년도 사무직-사무전문직 급여인상안(작성) 2 2 2 6 4 4" xfId="30614" xr:uid="{00000000-0005-0000-0000-0000A8770000}"/>
    <cellStyle name="년_★ 0911 2차면접최종보고_★ 2009년도 사무직-사무전문직 급여인상안(작성) 2 2 2 6 4 5" xfId="30615" xr:uid="{00000000-0005-0000-0000-0000A9770000}"/>
    <cellStyle name="년_★ 0911 2차면접최종보고_★ 2009년도 사무직-사무전문직 급여인상안(작성) 2 2 2 6 5" xfId="30616" xr:uid="{00000000-0005-0000-0000-0000AA770000}"/>
    <cellStyle name="년_★ 0911 2차면접최종보고_★ 2009년도 사무직-사무전문직 급여인상안(작성) 2 2 2 6 6" xfId="30617" xr:uid="{00000000-0005-0000-0000-0000AB770000}"/>
    <cellStyle name="년_★ 0911 2차면접최종보고_★ 2009년도 사무직-사무전문직 급여인상안(작성) 2 2 2 6 7" xfId="30618" xr:uid="{00000000-0005-0000-0000-0000AC770000}"/>
    <cellStyle name="년_★ 0911 2차면접최종보고_★ 2009년도 사무직-사무전문직 급여인상안(작성) 2 2 2 6 8" xfId="30619" xr:uid="{00000000-0005-0000-0000-0000AD770000}"/>
    <cellStyle name="년_★ 0911 2차면접최종보고_★ 2009년도 사무직-사무전문직 급여인상안(작성) 2 2 2 7" xfId="30620" xr:uid="{00000000-0005-0000-0000-0000AE770000}"/>
    <cellStyle name="년_★ 0911 2차면접최종보고_★ 2009년도 사무직-사무전문직 급여인상안(작성) 2 2 2 7 2" xfId="30621" xr:uid="{00000000-0005-0000-0000-0000AF770000}"/>
    <cellStyle name="년_★ 0911 2차면접최종보고_★ 2009년도 사무직-사무전문직 급여인상안(작성) 2 2 2 7 3" xfId="30622" xr:uid="{00000000-0005-0000-0000-0000B0770000}"/>
    <cellStyle name="년_★ 0911 2차면접최종보고_★ 2009년도 사무직-사무전문직 급여인상안(작성) 2 2 2 7 4" xfId="30623" xr:uid="{00000000-0005-0000-0000-0000B1770000}"/>
    <cellStyle name="년_★ 0911 2차면접최종보고_★ 2009년도 사무직-사무전문직 급여인상안(작성) 2 2 2 7 5" xfId="30624" xr:uid="{00000000-0005-0000-0000-0000B2770000}"/>
    <cellStyle name="년_★ 0911 2차면접최종보고_★ 2009년도 사무직-사무전문직 급여인상안(작성) 2 2 2 8" xfId="30625" xr:uid="{00000000-0005-0000-0000-0000B3770000}"/>
    <cellStyle name="년_★ 0911 2차면접최종보고_★ 2009년도 사무직-사무전문직 급여인상안(작성) 2 2 2 8 2" xfId="30626" xr:uid="{00000000-0005-0000-0000-0000B4770000}"/>
    <cellStyle name="년_★ 0911 2차면접최종보고_★ 2009년도 사무직-사무전문직 급여인상안(작성) 2 2 2 8 3" xfId="30627" xr:uid="{00000000-0005-0000-0000-0000B5770000}"/>
    <cellStyle name="년_★ 0911 2차면접최종보고_★ 2009년도 사무직-사무전문직 급여인상안(작성) 2 2 2 8 4" xfId="30628" xr:uid="{00000000-0005-0000-0000-0000B6770000}"/>
    <cellStyle name="년_★ 0911 2차면접최종보고_★ 2009년도 사무직-사무전문직 급여인상안(작성) 2 2 2 8 5" xfId="30629" xr:uid="{00000000-0005-0000-0000-0000B7770000}"/>
    <cellStyle name="년_★ 0911 2차면접최종보고_★ 2009년도 사무직-사무전문직 급여인상안(작성) 2 2 2 9" xfId="30630" xr:uid="{00000000-0005-0000-0000-0000B8770000}"/>
    <cellStyle name="년_★ 0911 2차면접최종보고_★ 2009년도 사무직-사무전문직 급여인상안(작성) 2 2 2 9 2" xfId="30631" xr:uid="{00000000-0005-0000-0000-0000B9770000}"/>
    <cellStyle name="년_★ 0911 2차면접최종보고_★ 2009년도 사무직-사무전문직 급여인상안(작성) 2 2 2 9 3" xfId="30632" xr:uid="{00000000-0005-0000-0000-0000BA770000}"/>
    <cellStyle name="년_★ 0911 2차면접최종보고_★ 2009년도 사무직-사무전문직 급여인상안(작성) 2 2 2 9 4" xfId="30633" xr:uid="{00000000-0005-0000-0000-0000BB770000}"/>
    <cellStyle name="년_★ 0911 2차면접최종보고_★ 2009년도 사무직-사무전문직 급여인상안(작성) 2 2 2 9 5" xfId="30634" xr:uid="{00000000-0005-0000-0000-0000BC770000}"/>
    <cellStyle name="년_★ 0911 2차면접최종보고_★ 2009년도 사무직-사무전문직 급여인상안(작성) 2 2 3" xfId="30635" xr:uid="{00000000-0005-0000-0000-0000BD770000}"/>
    <cellStyle name="년_★ 0911 2차면접최종보고_★ 2009년도 사무직-사무전문직 급여인상안(작성) 2 2 3 10" xfId="30636" xr:uid="{00000000-0005-0000-0000-0000BE770000}"/>
    <cellStyle name="년_★ 0911 2차면접최종보고_★ 2009년도 사무직-사무전문직 급여인상안(작성) 2 2 3 11" xfId="30637" xr:uid="{00000000-0005-0000-0000-0000BF770000}"/>
    <cellStyle name="년_★ 0911 2차면접최종보고_★ 2009년도 사무직-사무전문직 급여인상안(작성) 2 2 3 2" xfId="30638" xr:uid="{00000000-0005-0000-0000-0000C0770000}"/>
    <cellStyle name="년_★ 0911 2차면접최종보고_★ 2009년도 사무직-사무전문직 급여인상안(작성) 2 2 3 2 2" xfId="30639" xr:uid="{00000000-0005-0000-0000-0000C1770000}"/>
    <cellStyle name="년_★ 0911 2차면접최종보고_★ 2009년도 사무직-사무전문직 급여인상안(작성) 2 2 3 2 2 2" xfId="30640" xr:uid="{00000000-0005-0000-0000-0000C2770000}"/>
    <cellStyle name="년_★ 0911 2차면접최종보고_★ 2009년도 사무직-사무전문직 급여인상안(작성) 2 2 3 2 2 3" xfId="30641" xr:uid="{00000000-0005-0000-0000-0000C3770000}"/>
    <cellStyle name="년_★ 0911 2차면접최종보고_★ 2009년도 사무직-사무전문직 급여인상안(작성) 2 2 3 2 2 4" xfId="30642" xr:uid="{00000000-0005-0000-0000-0000C4770000}"/>
    <cellStyle name="년_★ 0911 2차면접최종보고_★ 2009년도 사무직-사무전문직 급여인상안(작성) 2 2 3 2 2 5" xfId="30643" xr:uid="{00000000-0005-0000-0000-0000C5770000}"/>
    <cellStyle name="년_★ 0911 2차면접최종보고_★ 2009년도 사무직-사무전문직 급여인상안(작성) 2 2 3 2 3" xfId="30644" xr:uid="{00000000-0005-0000-0000-0000C6770000}"/>
    <cellStyle name="년_★ 0911 2차면접최종보고_★ 2009년도 사무직-사무전문직 급여인상안(작성) 2 2 3 2 3 2" xfId="30645" xr:uid="{00000000-0005-0000-0000-0000C7770000}"/>
    <cellStyle name="년_★ 0911 2차면접최종보고_★ 2009년도 사무직-사무전문직 급여인상안(작성) 2 2 3 2 3 3" xfId="30646" xr:uid="{00000000-0005-0000-0000-0000C8770000}"/>
    <cellStyle name="년_★ 0911 2차면접최종보고_★ 2009년도 사무직-사무전문직 급여인상안(작성) 2 2 3 2 3 4" xfId="30647" xr:uid="{00000000-0005-0000-0000-0000C9770000}"/>
    <cellStyle name="년_★ 0911 2차면접최종보고_★ 2009년도 사무직-사무전문직 급여인상안(작성) 2 2 3 2 3 5" xfId="30648" xr:uid="{00000000-0005-0000-0000-0000CA770000}"/>
    <cellStyle name="년_★ 0911 2차면접최종보고_★ 2009년도 사무직-사무전문직 급여인상안(작성) 2 2 3 2 4" xfId="30649" xr:uid="{00000000-0005-0000-0000-0000CB770000}"/>
    <cellStyle name="년_★ 0911 2차면접최종보고_★ 2009년도 사무직-사무전문직 급여인상안(작성) 2 2 3 2 4 2" xfId="30650" xr:uid="{00000000-0005-0000-0000-0000CC770000}"/>
    <cellStyle name="년_★ 0911 2차면접최종보고_★ 2009년도 사무직-사무전문직 급여인상안(작성) 2 2 3 2 4 3" xfId="30651" xr:uid="{00000000-0005-0000-0000-0000CD770000}"/>
    <cellStyle name="년_★ 0911 2차면접최종보고_★ 2009년도 사무직-사무전문직 급여인상안(작성) 2 2 3 2 4 4" xfId="30652" xr:uid="{00000000-0005-0000-0000-0000CE770000}"/>
    <cellStyle name="년_★ 0911 2차면접최종보고_★ 2009년도 사무직-사무전문직 급여인상안(작성) 2 2 3 2 4 5" xfId="30653" xr:uid="{00000000-0005-0000-0000-0000CF770000}"/>
    <cellStyle name="년_★ 0911 2차면접최종보고_★ 2009년도 사무직-사무전문직 급여인상안(작성) 2 2 3 2 5" xfId="30654" xr:uid="{00000000-0005-0000-0000-0000D0770000}"/>
    <cellStyle name="년_★ 0911 2차면접최종보고_★ 2009년도 사무직-사무전문직 급여인상안(작성) 2 2 3 2 6" xfId="30655" xr:uid="{00000000-0005-0000-0000-0000D1770000}"/>
    <cellStyle name="년_★ 0911 2차면접최종보고_★ 2009년도 사무직-사무전문직 급여인상안(작성) 2 2 3 2 7" xfId="30656" xr:uid="{00000000-0005-0000-0000-0000D2770000}"/>
    <cellStyle name="년_★ 0911 2차면접최종보고_★ 2009년도 사무직-사무전문직 급여인상안(작성) 2 2 3 2 8" xfId="30657" xr:uid="{00000000-0005-0000-0000-0000D3770000}"/>
    <cellStyle name="년_★ 0911 2차면접최종보고_★ 2009년도 사무직-사무전문직 급여인상안(작성) 2 2 3 3" xfId="30658" xr:uid="{00000000-0005-0000-0000-0000D4770000}"/>
    <cellStyle name="년_★ 0911 2차면접최종보고_★ 2009년도 사무직-사무전문직 급여인상안(작성) 2 2 3 3 2" xfId="30659" xr:uid="{00000000-0005-0000-0000-0000D5770000}"/>
    <cellStyle name="년_★ 0911 2차면접최종보고_★ 2009년도 사무직-사무전문직 급여인상안(작성) 2 2 3 3 2 2" xfId="30660" xr:uid="{00000000-0005-0000-0000-0000D6770000}"/>
    <cellStyle name="년_★ 0911 2차면접최종보고_★ 2009년도 사무직-사무전문직 급여인상안(작성) 2 2 3 3 2 3" xfId="30661" xr:uid="{00000000-0005-0000-0000-0000D7770000}"/>
    <cellStyle name="년_★ 0911 2차면접최종보고_★ 2009년도 사무직-사무전문직 급여인상안(작성) 2 2 3 3 2 4" xfId="30662" xr:uid="{00000000-0005-0000-0000-0000D8770000}"/>
    <cellStyle name="년_★ 0911 2차면접최종보고_★ 2009년도 사무직-사무전문직 급여인상안(작성) 2 2 3 3 2 5" xfId="30663" xr:uid="{00000000-0005-0000-0000-0000D9770000}"/>
    <cellStyle name="년_★ 0911 2차면접최종보고_★ 2009년도 사무직-사무전문직 급여인상안(작성) 2 2 3 3 3" xfId="30664" xr:uid="{00000000-0005-0000-0000-0000DA770000}"/>
    <cellStyle name="년_★ 0911 2차면접최종보고_★ 2009년도 사무직-사무전문직 급여인상안(작성) 2 2 3 3 3 2" xfId="30665" xr:uid="{00000000-0005-0000-0000-0000DB770000}"/>
    <cellStyle name="년_★ 0911 2차면접최종보고_★ 2009년도 사무직-사무전문직 급여인상안(작성) 2 2 3 3 3 3" xfId="30666" xr:uid="{00000000-0005-0000-0000-0000DC770000}"/>
    <cellStyle name="년_★ 0911 2차면접최종보고_★ 2009년도 사무직-사무전문직 급여인상안(작성) 2 2 3 3 3 4" xfId="30667" xr:uid="{00000000-0005-0000-0000-0000DD770000}"/>
    <cellStyle name="년_★ 0911 2차면접최종보고_★ 2009년도 사무직-사무전문직 급여인상안(작성) 2 2 3 3 3 5" xfId="30668" xr:uid="{00000000-0005-0000-0000-0000DE770000}"/>
    <cellStyle name="년_★ 0911 2차면접최종보고_★ 2009년도 사무직-사무전문직 급여인상안(작성) 2 2 3 3 4" xfId="30669" xr:uid="{00000000-0005-0000-0000-0000DF770000}"/>
    <cellStyle name="년_★ 0911 2차면접최종보고_★ 2009년도 사무직-사무전문직 급여인상안(작성) 2 2 3 3 4 2" xfId="30670" xr:uid="{00000000-0005-0000-0000-0000E0770000}"/>
    <cellStyle name="년_★ 0911 2차면접최종보고_★ 2009년도 사무직-사무전문직 급여인상안(작성) 2 2 3 3 4 3" xfId="30671" xr:uid="{00000000-0005-0000-0000-0000E1770000}"/>
    <cellStyle name="년_★ 0911 2차면접최종보고_★ 2009년도 사무직-사무전문직 급여인상안(작성) 2 2 3 3 4 4" xfId="30672" xr:uid="{00000000-0005-0000-0000-0000E2770000}"/>
    <cellStyle name="년_★ 0911 2차면접최종보고_★ 2009년도 사무직-사무전문직 급여인상안(작성) 2 2 3 3 4 5" xfId="30673" xr:uid="{00000000-0005-0000-0000-0000E3770000}"/>
    <cellStyle name="년_★ 0911 2차면접최종보고_★ 2009년도 사무직-사무전문직 급여인상안(작성) 2 2 3 3 5" xfId="30674" xr:uid="{00000000-0005-0000-0000-0000E4770000}"/>
    <cellStyle name="년_★ 0911 2차면접최종보고_★ 2009년도 사무직-사무전문직 급여인상안(작성) 2 2 3 3 6" xfId="30675" xr:uid="{00000000-0005-0000-0000-0000E5770000}"/>
    <cellStyle name="년_★ 0911 2차면접최종보고_★ 2009년도 사무직-사무전문직 급여인상안(작성) 2 2 3 3 7" xfId="30676" xr:uid="{00000000-0005-0000-0000-0000E6770000}"/>
    <cellStyle name="년_★ 0911 2차면접최종보고_★ 2009년도 사무직-사무전문직 급여인상안(작성) 2 2 3 3 8" xfId="30677" xr:uid="{00000000-0005-0000-0000-0000E7770000}"/>
    <cellStyle name="년_★ 0911 2차면접최종보고_★ 2009년도 사무직-사무전문직 급여인상안(작성) 2 2 3 4" xfId="30678" xr:uid="{00000000-0005-0000-0000-0000E8770000}"/>
    <cellStyle name="년_★ 0911 2차면접최종보고_★ 2009년도 사무직-사무전문직 급여인상안(작성) 2 2 3 4 2" xfId="30679" xr:uid="{00000000-0005-0000-0000-0000E9770000}"/>
    <cellStyle name="년_★ 0911 2차면접최종보고_★ 2009년도 사무직-사무전문직 급여인상안(작성) 2 2 3 4 2 2" xfId="30680" xr:uid="{00000000-0005-0000-0000-0000EA770000}"/>
    <cellStyle name="년_★ 0911 2차면접최종보고_★ 2009년도 사무직-사무전문직 급여인상안(작성) 2 2 3 4 2 3" xfId="30681" xr:uid="{00000000-0005-0000-0000-0000EB770000}"/>
    <cellStyle name="년_★ 0911 2차면접최종보고_★ 2009년도 사무직-사무전문직 급여인상안(작성) 2 2 3 4 2 4" xfId="30682" xr:uid="{00000000-0005-0000-0000-0000EC770000}"/>
    <cellStyle name="년_★ 0911 2차면접최종보고_★ 2009년도 사무직-사무전문직 급여인상안(작성) 2 2 3 4 2 5" xfId="30683" xr:uid="{00000000-0005-0000-0000-0000ED770000}"/>
    <cellStyle name="년_★ 0911 2차면접최종보고_★ 2009년도 사무직-사무전문직 급여인상안(작성) 2 2 3 4 3" xfId="30684" xr:uid="{00000000-0005-0000-0000-0000EE770000}"/>
    <cellStyle name="년_★ 0911 2차면접최종보고_★ 2009년도 사무직-사무전문직 급여인상안(작성) 2 2 3 4 3 2" xfId="30685" xr:uid="{00000000-0005-0000-0000-0000EF770000}"/>
    <cellStyle name="년_★ 0911 2차면접최종보고_★ 2009년도 사무직-사무전문직 급여인상안(작성) 2 2 3 4 3 3" xfId="30686" xr:uid="{00000000-0005-0000-0000-0000F0770000}"/>
    <cellStyle name="년_★ 0911 2차면접최종보고_★ 2009년도 사무직-사무전문직 급여인상안(작성) 2 2 3 4 3 4" xfId="30687" xr:uid="{00000000-0005-0000-0000-0000F1770000}"/>
    <cellStyle name="년_★ 0911 2차면접최종보고_★ 2009년도 사무직-사무전문직 급여인상안(작성) 2 2 3 4 3 5" xfId="30688" xr:uid="{00000000-0005-0000-0000-0000F2770000}"/>
    <cellStyle name="년_★ 0911 2차면접최종보고_★ 2009년도 사무직-사무전문직 급여인상안(작성) 2 2 3 4 4" xfId="30689" xr:uid="{00000000-0005-0000-0000-0000F3770000}"/>
    <cellStyle name="년_★ 0911 2차면접최종보고_★ 2009년도 사무직-사무전문직 급여인상안(작성) 2 2 3 4 4 2" xfId="30690" xr:uid="{00000000-0005-0000-0000-0000F4770000}"/>
    <cellStyle name="년_★ 0911 2차면접최종보고_★ 2009년도 사무직-사무전문직 급여인상안(작성) 2 2 3 4 4 3" xfId="30691" xr:uid="{00000000-0005-0000-0000-0000F5770000}"/>
    <cellStyle name="년_★ 0911 2차면접최종보고_★ 2009년도 사무직-사무전문직 급여인상안(작성) 2 2 3 4 4 4" xfId="30692" xr:uid="{00000000-0005-0000-0000-0000F6770000}"/>
    <cellStyle name="년_★ 0911 2차면접최종보고_★ 2009년도 사무직-사무전문직 급여인상안(작성) 2 2 3 4 4 5" xfId="30693" xr:uid="{00000000-0005-0000-0000-0000F7770000}"/>
    <cellStyle name="년_★ 0911 2차면접최종보고_★ 2009년도 사무직-사무전문직 급여인상안(작성) 2 2 3 4 5" xfId="30694" xr:uid="{00000000-0005-0000-0000-0000F8770000}"/>
    <cellStyle name="년_★ 0911 2차면접최종보고_★ 2009년도 사무직-사무전문직 급여인상안(작성) 2 2 3 4 6" xfId="30695" xr:uid="{00000000-0005-0000-0000-0000F9770000}"/>
    <cellStyle name="년_★ 0911 2차면접최종보고_★ 2009년도 사무직-사무전문직 급여인상안(작성) 2 2 3 4 7" xfId="30696" xr:uid="{00000000-0005-0000-0000-0000FA770000}"/>
    <cellStyle name="년_★ 0911 2차면접최종보고_★ 2009년도 사무직-사무전문직 급여인상안(작성) 2 2 3 4 8" xfId="30697" xr:uid="{00000000-0005-0000-0000-0000FB770000}"/>
    <cellStyle name="년_★ 0911 2차면접최종보고_★ 2009년도 사무직-사무전문직 급여인상안(작성) 2 2 3 5" xfId="30698" xr:uid="{00000000-0005-0000-0000-0000FC770000}"/>
    <cellStyle name="년_★ 0911 2차면접최종보고_★ 2009년도 사무직-사무전문직 급여인상안(작성) 2 2 3 5 2" xfId="30699" xr:uid="{00000000-0005-0000-0000-0000FD770000}"/>
    <cellStyle name="년_★ 0911 2차면접최종보고_★ 2009년도 사무직-사무전문직 급여인상안(작성) 2 2 3 5 3" xfId="30700" xr:uid="{00000000-0005-0000-0000-0000FE770000}"/>
    <cellStyle name="년_★ 0911 2차면접최종보고_★ 2009년도 사무직-사무전문직 급여인상안(작성) 2 2 3 5 4" xfId="30701" xr:uid="{00000000-0005-0000-0000-0000FF770000}"/>
    <cellStyle name="년_★ 0911 2차면접최종보고_★ 2009년도 사무직-사무전문직 급여인상안(작성) 2 2 3 5 5" xfId="30702" xr:uid="{00000000-0005-0000-0000-000000780000}"/>
    <cellStyle name="년_★ 0911 2차면접최종보고_★ 2009년도 사무직-사무전문직 급여인상안(작성) 2 2 3 6" xfId="30703" xr:uid="{00000000-0005-0000-0000-000001780000}"/>
    <cellStyle name="년_★ 0911 2차면접최종보고_★ 2009년도 사무직-사무전문직 급여인상안(작성) 2 2 3 6 2" xfId="30704" xr:uid="{00000000-0005-0000-0000-000002780000}"/>
    <cellStyle name="년_★ 0911 2차면접최종보고_★ 2009년도 사무직-사무전문직 급여인상안(작성) 2 2 3 6 3" xfId="30705" xr:uid="{00000000-0005-0000-0000-000003780000}"/>
    <cellStyle name="년_★ 0911 2차면접최종보고_★ 2009년도 사무직-사무전문직 급여인상안(작성) 2 2 3 6 4" xfId="30706" xr:uid="{00000000-0005-0000-0000-000004780000}"/>
    <cellStyle name="년_★ 0911 2차면접최종보고_★ 2009년도 사무직-사무전문직 급여인상안(작성) 2 2 3 6 5" xfId="30707" xr:uid="{00000000-0005-0000-0000-000005780000}"/>
    <cellStyle name="년_★ 0911 2차면접최종보고_★ 2009년도 사무직-사무전문직 급여인상안(작성) 2 2 3 7" xfId="30708" xr:uid="{00000000-0005-0000-0000-000006780000}"/>
    <cellStyle name="년_★ 0911 2차면접최종보고_★ 2009년도 사무직-사무전문직 급여인상안(작성) 2 2 3 7 2" xfId="30709" xr:uid="{00000000-0005-0000-0000-000007780000}"/>
    <cellStyle name="년_★ 0911 2차면접최종보고_★ 2009년도 사무직-사무전문직 급여인상안(작성) 2 2 3 7 3" xfId="30710" xr:uid="{00000000-0005-0000-0000-000008780000}"/>
    <cellStyle name="년_★ 0911 2차면접최종보고_★ 2009년도 사무직-사무전문직 급여인상안(작성) 2 2 3 7 4" xfId="30711" xr:uid="{00000000-0005-0000-0000-000009780000}"/>
    <cellStyle name="년_★ 0911 2차면접최종보고_★ 2009년도 사무직-사무전문직 급여인상안(작성) 2 2 3 7 5" xfId="30712" xr:uid="{00000000-0005-0000-0000-00000A780000}"/>
    <cellStyle name="년_★ 0911 2차면접최종보고_★ 2009년도 사무직-사무전문직 급여인상안(작성) 2 2 3 8" xfId="30713" xr:uid="{00000000-0005-0000-0000-00000B780000}"/>
    <cellStyle name="년_★ 0911 2차면접최종보고_★ 2009년도 사무직-사무전문직 급여인상안(작성) 2 2 3 9" xfId="30714" xr:uid="{00000000-0005-0000-0000-00000C780000}"/>
    <cellStyle name="년_★ 0911 2차면접최종보고_★ 2009년도 사무직-사무전문직 급여인상안(작성) 2 2 4" xfId="30715" xr:uid="{00000000-0005-0000-0000-00000D780000}"/>
    <cellStyle name="년_★ 0911 2차면접최종보고_★ 2009년도 사무직-사무전문직 급여인상안(작성) 2 2 4 10" xfId="30716" xr:uid="{00000000-0005-0000-0000-00000E780000}"/>
    <cellStyle name="년_★ 0911 2차면접최종보고_★ 2009년도 사무직-사무전문직 급여인상안(작성) 2 2 4 11" xfId="30717" xr:uid="{00000000-0005-0000-0000-00000F780000}"/>
    <cellStyle name="년_★ 0911 2차면접최종보고_★ 2009년도 사무직-사무전문직 급여인상안(작성) 2 2 4 2" xfId="30718" xr:uid="{00000000-0005-0000-0000-000010780000}"/>
    <cellStyle name="년_★ 0911 2차면접최종보고_★ 2009년도 사무직-사무전문직 급여인상안(작성) 2 2 4 2 2" xfId="30719" xr:uid="{00000000-0005-0000-0000-000011780000}"/>
    <cellStyle name="년_★ 0911 2차면접최종보고_★ 2009년도 사무직-사무전문직 급여인상안(작성) 2 2 4 2 2 2" xfId="30720" xr:uid="{00000000-0005-0000-0000-000012780000}"/>
    <cellStyle name="년_★ 0911 2차면접최종보고_★ 2009년도 사무직-사무전문직 급여인상안(작성) 2 2 4 2 2 3" xfId="30721" xr:uid="{00000000-0005-0000-0000-000013780000}"/>
    <cellStyle name="년_★ 0911 2차면접최종보고_★ 2009년도 사무직-사무전문직 급여인상안(작성) 2 2 4 2 2 4" xfId="30722" xr:uid="{00000000-0005-0000-0000-000014780000}"/>
    <cellStyle name="년_★ 0911 2차면접최종보고_★ 2009년도 사무직-사무전문직 급여인상안(작성) 2 2 4 2 2 5" xfId="30723" xr:uid="{00000000-0005-0000-0000-000015780000}"/>
    <cellStyle name="년_★ 0911 2차면접최종보고_★ 2009년도 사무직-사무전문직 급여인상안(작성) 2 2 4 2 3" xfId="30724" xr:uid="{00000000-0005-0000-0000-000016780000}"/>
    <cellStyle name="년_★ 0911 2차면접최종보고_★ 2009년도 사무직-사무전문직 급여인상안(작성) 2 2 4 2 3 2" xfId="30725" xr:uid="{00000000-0005-0000-0000-000017780000}"/>
    <cellStyle name="년_★ 0911 2차면접최종보고_★ 2009년도 사무직-사무전문직 급여인상안(작성) 2 2 4 2 3 3" xfId="30726" xr:uid="{00000000-0005-0000-0000-000018780000}"/>
    <cellStyle name="년_★ 0911 2차면접최종보고_★ 2009년도 사무직-사무전문직 급여인상안(작성) 2 2 4 2 3 4" xfId="30727" xr:uid="{00000000-0005-0000-0000-000019780000}"/>
    <cellStyle name="년_★ 0911 2차면접최종보고_★ 2009년도 사무직-사무전문직 급여인상안(작성) 2 2 4 2 3 5" xfId="30728" xr:uid="{00000000-0005-0000-0000-00001A780000}"/>
    <cellStyle name="년_★ 0911 2차면접최종보고_★ 2009년도 사무직-사무전문직 급여인상안(작성) 2 2 4 2 4" xfId="30729" xr:uid="{00000000-0005-0000-0000-00001B780000}"/>
    <cellStyle name="년_★ 0911 2차면접최종보고_★ 2009년도 사무직-사무전문직 급여인상안(작성) 2 2 4 2 4 2" xfId="30730" xr:uid="{00000000-0005-0000-0000-00001C780000}"/>
    <cellStyle name="년_★ 0911 2차면접최종보고_★ 2009년도 사무직-사무전문직 급여인상안(작성) 2 2 4 2 4 3" xfId="30731" xr:uid="{00000000-0005-0000-0000-00001D780000}"/>
    <cellStyle name="년_★ 0911 2차면접최종보고_★ 2009년도 사무직-사무전문직 급여인상안(작성) 2 2 4 2 4 4" xfId="30732" xr:uid="{00000000-0005-0000-0000-00001E780000}"/>
    <cellStyle name="년_★ 0911 2차면접최종보고_★ 2009년도 사무직-사무전문직 급여인상안(작성) 2 2 4 2 4 5" xfId="30733" xr:uid="{00000000-0005-0000-0000-00001F780000}"/>
    <cellStyle name="년_★ 0911 2차면접최종보고_★ 2009년도 사무직-사무전문직 급여인상안(작성) 2 2 4 2 5" xfId="30734" xr:uid="{00000000-0005-0000-0000-000020780000}"/>
    <cellStyle name="년_★ 0911 2차면접최종보고_★ 2009년도 사무직-사무전문직 급여인상안(작성) 2 2 4 2 6" xfId="30735" xr:uid="{00000000-0005-0000-0000-000021780000}"/>
    <cellStyle name="년_★ 0911 2차면접최종보고_★ 2009년도 사무직-사무전문직 급여인상안(작성) 2 2 4 2 7" xfId="30736" xr:uid="{00000000-0005-0000-0000-000022780000}"/>
    <cellStyle name="년_★ 0911 2차면접최종보고_★ 2009년도 사무직-사무전문직 급여인상안(작성) 2 2 4 2 8" xfId="30737" xr:uid="{00000000-0005-0000-0000-000023780000}"/>
    <cellStyle name="년_★ 0911 2차면접최종보고_★ 2009년도 사무직-사무전문직 급여인상안(작성) 2 2 4 3" xfId="30738" xr:uid="{00000000-0005-0000-0000-000024780000}"/>
    <cellStyle name="년_★ 0911 2차면접최종보고_★ 2009년도 사무직-사무전문직 급여인상안(작성) 2 2 4 3 2" xfId="30739" xr:uid="{00000000-0005-0000-0000-000025780000}"/>
    <cellStyle name="년_★ 0911 2차면접최종보고_★ 2009년도 사무직-사무전문직 급여인상안(작성) 2 2 4 3 2 2" xfId="30740" xr:uid="{00000000-0005-0000-0000-000026780000}"/>
    <cellStyle name="년_★ 0911 2차면접최종보고_★ 2009년도 사무직-사무전문직 급여인상안(작성) 2 2 4 3 2 3" xfId="30741" xr:uid="{00000000-0005-0000-0000-000027780000}"/>
    <cellStyle name="년_★ 0911 2차면접최종보고_★ 2009년도 사무직-사무전문직 급여인상안(작성) 2 2 4 3 2 4" xfId="30742" xr:uid="{00000000-0005-0000-0000-000028780000}"/>
    <cellStyle name="년_★ 0911 2차면접최종보고_★ 2009년도 사무직-사무전문직 급여인상안(작성) 2 2 4 3 2 5" xfId="30743" xr:uid="{00000000-0005-0000-0000-000029780000}"/>
    <cellStyle name="년_★ 0911 2차면접최종보고_★ 2009년도 사무직-사무전문직 급여인상안(작성) 2 2 4 3 3" xfId="30744" xr:uid="{00000000-0005-0000-0000-00002A780000}"/>
    <cellStyle name="년_★ 0911 2차면접최종보고_★ 2009년도 사무직-사무전문직 급여인상안(작성) 2 2 4 3 3 2" xfId="30745" xr:uid="{00000000-0005-0000-0000-00002B780000}"/>
    <cellStyle name="년_★ 0911 2차면접최종보고_★ 2009년도 사무직-사무전문직 급여인상안(작성) 2 2 4 3 3 3" xfId="30746" xr:uid="{00000000-0005-0000-0000-00002C780000}"/>
    <cellStyle name="년_★ 0911 2차면접최종보고_★ 2009년도 사무직-사무전문직 급여인상안(작성) 2 2 4 3 3 4" xfId="30747" xr:uid="{00000000-0005-0000-0000-00002D780000}"/>
    <cellStyle name="년_★ 0911 2차면접최종보고_★ 2009년도 사무직-사무전문직 급여인상안(작성) 2 2 4 3 3 5" xfId="30748" xr:uid="{00000000-0005-0000-0000-00002E780000}"/>
    <cellStyle name="년_★ 0911 2차면접최종보고_★ 2009년도 사무직-사무전문직 급여인상안(작성) 2 2 4 3 4" xfId="30749" xr:uid="{00000000-0005-0000-0000-00002F780000}"/>
    <cellStyle name="년_★ 0911 2차면접최종보고_★ 2009년도 사무직-사무전문직 급여인상안(작성) 2 2 4 3 4 2" xfId="30750" xr:uid="{00000000-0005-0000-0000-000030780000}"/>
    <cellStyle name="년_★ 0911 2차면접최종보고_★ 2009년도 사무직-사무전문직 급여인상안(작성) 2 2 4 3 4 3" xfId="30751" xr:uid="{00000000-0005-0000-0000-000031780000}"/>
    <cellStyle name="년_★ 0911 2차면접최종보고_★ 2009년도 사무직-사무전문직 급여인상안(작성) 2 2 4 3 4 4" xfId="30752" xr:uid="{00000000-0005-0000-0000-000032780000}"/>
    <cellStyle name="년_★ 0911 2차면접최종보고_★ 2009년도 사무직-사무전문직 급여인상안(작성) 2 2 4 3 4 5" xfId="30753" xr:uid="{00000000-0005-0000-0000-000033780000}"/>
    <cellStyle name="년_★ 0911 2차면접최종보고_★ 2009년도 사무직-사무전문직 급여인상안(작성) 2 2 4 3 5" xfId="30754" xr:uid="{00000000-0005-0000-0000-000034780000}"/>
    <cellStyle name="년_★ 0911 2차면접최종보고_★ 2009년도 사무직-사무전문직 급여인상안(작성) 2 2 4 3 6" xfId="30755" xr:uid="{00000000-0005-0000-0000-000035780000}"/>
    <cellStyle name="년_★ 0911 2차면접최종보고_★ 2009년도 사무직-사무전문직 급여인상안(작성) 2 2 4 3 7" xfId="30756" xr:uid="{00000000-0005-0000-0000-000036780000}"/>
    <cellStyle name="년_★ 0911 2차면접최종보고_★ 2009년도 사무직-사무전문직 급여인상안(작성) 2 2 4 3 8" xfId="30757" xr:uid="{00000000-0005-0000-0000-000037780000}"/>
    <cellStyle name="년_★ 0911 2차면접최종보고_★ 2009년도 사무직-사무전문직 급여인상안(작성) 2 2 4 4" xfId="30758" xr:uid="{00000000-0005-0000-0000-000038780000}"/>
    <cellStyle name="년_★ 0911 2차면접최종보고_★ 2009년도 사무직-사무전문직 급여인상안(작성) 2 2 4 4 2" xfId="30759" xr:uid="{00000000-0005-0000-0000-000039780000}"/>
    <cellStyle name="년_★ 0911 2차면접최종보고_★ 2009년도 사무직-사무전문직 급여인상안(작성) 2 2 4 4 2 2" xfId="30760" xr:uid="{00000000-0005-0000-0000-00003A780000}"/>
    <cellStyle name="년_★ 0911 2차면접최종보고_★ 2009년도 사무직-사무전문직 급여인상안(작성) 2 2 4 4 2 3" xfId="30761" xr:uid="{00000000-0005-0000-0000-00003B780000}"/>
    <cellStyle name="년_★ 0911 2차면접최종보고_★ 2009년도 사무직-사무전문직 급여인상안(작성) 2 2 4 4 2 4" xfId="30762" xr:uid="{00000000-0005-0000-0000-00003C780000}"/>
    <cellStyle name="년_★ 0911 2차면접최종보고_★ 2009년도 사무직-사무전문직 급여인상안(작성) 2 2 4 4 2 5" xfId="30763" xr:uid="{00000000-0005-0000-0000-00003D780000}"/>
    <cellStyle name="년_★ 0911 2차면접최종보고_★ 2009년도 사무직-사무전문직 급여인상안(작성) 2 2 4 4 3" xfId="30764" xr:uid="{00000000-0005-0000-0000-00003E780000}"/>
    <cellStyle name="년_★ 0911 2차면접최종보고_★ 2009년도 사무직-사무전문직 급여인상안(작성) 2 2 4 4 3 2" xfId="30765" xr:uid="{00000000-0005-0000-0000-00003F780000}"/>
    <cellStyle name="년_★ 0911 2차면접최종보고_★ 2009년도 사무직-사무전문직 급여인상안(작성) 2 2 4 4 3 3" xfId="30766" xr:uid="{00000000-0005-0000-0000-000040780000}"/>
    <cellStyle name="년_★ 0911 2차면접최종보고_★ 2009년도 사무직-사무전문직 급여인상안(작성) 2 2 4 4 3 4" xfId="30767" xr:uid="{00000000-0005-0000-0000-000041780000}"/>
    <cellStyle name="년_★ 0911 2차면접최종보고_★ 2009년도 사무직-사무전문직 급여인상안(작성) 2 2 4 4 3 5" xfId="30768" xr:uid="{00000000-0005-0000-0000-000042780000}"/>
    <cellStyle name="년_★ 0911 2차면접최종보고_★ 2009년도 사무직-사무전문직 급여인상안(작성) 2 2 4 4 4" xfId="30769" xr:uid="{00000000-0005-0000-0000-000043780000}"/>
    <cellStyle name="년_★ 0911 2차면접최종보고_★ 2009년도 사무직-사무전문직 급여인상안(작성) 2 2 4 4 4 2" xfId="30770" xr:uid="{00000000-0005-0000-0000-000044780000}"/>
    <cellStyle name="년_★ 0911 2차면접최종보고_★ 2009년도 사무직-사무전문직 급여인상안(작성) 2 2 4 4 4 3" xfId="30771" xr:uid="{00000000-0005-0000-0000-000045780000}"/>
    <cellStyle name="년_★ 0911 2차면접최종보고_★ 2009년도 사무직-사무전문직 급여인상안(작성) 2 2 4 4 4 4" xfId="30772" xr:uid="{00000000-0005-0000-0000-000046780000}"/>
    <cellStyle name="년_★ 0911 2차면접최종보고_★ 2009년도 사무직-사무전문직 급여인상안(작성) 2 2 4 4 4 5" xfId="30773" xr:uid="{00000000-0005-0000-0000-000047780000}"/>
    <cellStyle name="년_★ 0911 2차면접최종보고_★ 2009년도 사무직-사무전문직 급여인상안(작성) 2 2 4 4 5" xfId="30774" xr:uid="{00000000-0005-0000-0000-000048780000}"/>
    <cellStyle name="년_★ 0911 2차면접최종보고_★ 2009년도 사무직-사무전문직 급여인상안(작성) 2 2 4 4 6" xfId="30775" xr:uid="{00000000-0005-0000-0000-000049780000}"/>
    <cellStyle name="년_★ 0911 2차면접최종보고_★ 2009년도 사무직-사무전문직 급여인상안(작성) 2 2 4 4 7" xfId="30776" xr:uid="{00000000-0005-0000-0000-00004A780000}"/>
    <cellStyle name="년_★ 0911 2차면접최종보고_★ 2009년도 사무직-사무전문직 급여인상안(작성) 2 2 4 4 8" xfId="30777" xr:uid="{00000000-0005-0000-0000-00004B780000}"/>
    <cellStyle name="년_★ 0911 2차면접최종보고_★ 2009년도 사무직-사무전문직 급여인상안(작성) 2 2 4 5" xfId="30778" xr:uid="{00000000-0005-0000-0000-00004C780000}"/>
    <cellStyle name="년_★ 0911 2차면접최종보고_★ 2009년도 사무직-사무전문직 급여인상안(작성) 2 2 4 5 2" xfId="30779" xr:uid="{00000000-0005-0000-0000-00004D780000}"/>
    <cellStyle name="년_★ 0911 2차면접최종보고_★ 2009년도 사무직-사무전문직 급여인상안(작성) 2 2 4 5 3" xfId="30780" xr:uid="{00000000-0005-0000-0000-00004E780000}"/>
    <cellStyle name="년_★ 0911 2차면접최종보고_★ 2009년도 사무직-사무전문직 급여인상안(작성) 2 2 4 5 4" xfId="30781" xr:uid="{00000000-0005-0000-0000-00004F780000}"/>
    <cellStyle name="년_★ 0911 2차면접최종보고_★ 2009년도 사무직-사무전문직 급여인상안(작성) 2 2 4 5 5" xfId="30782" xr:uid="{00000000-0005-0000-0000-000050780000}"/>
    <cellStyle name="년_★ 0911 2차면접최종보고_★ 2009년도 사무직-사무전문직 급여인상안(작성) 2 2 4 6" xfId="30783" xr:uid="{00000000-0005-0000-0000-000051780000}"/>
    <cellStyle name="년_★ 0911 2차면접최종보고_★ 2009년도 사무직-사무전문직 급여인상안(작성) 2 2 4 6 2" xfId="30784" xr:uid="{00000000-0005-0000-0000-000052780000}"/>
    <cellStyle name="년_★ 0911 2차면접최종보고_★ 2009년도 사무직-사무전문직 급여인상안(작성) 2 2 4 6 3" xfId="30785" xr:uid="{00000000-0005-0000-0000-000053780000}"/>
    <cellStyle name="년_★ 0911 2차면접최종보고_★ 2009년도 사무직-사무전문직 급여인상안(작성) 2 2 4 6 4" xfId="30786" xr:uid="{00000000-0005-0000-0000-000054780000}"/>
    <cellStyle name="년_★ 0911 2차면접최종보고_★ 2009년도 사무직-사무전문직 급여인상안(작성) 2 2 4 6 5" xfId="30787" xr:uid="{00000000-0005-0000-0000-000055780000}"/>
    <cellStyle name="년_★ 0911 2차면접최종보고_★ 2009년도 사무직-사무전문직 급여인상안(작성) 2 2 4 7" xfId="30788" xr:uid="{00000000-0005-0000-0000-000056780000}"/>
    <cellStyle name="년_★ 0911 2차면접최종보고_★ 2009년도 사무직-사무전문직 급여인상안(작성) 2 2 4 7 2" xfId="30789" xr:uid="{00000000-0005-0000-0000-000057780000}"/>
    <cellStyle name="년_★ 0911 2차면접최종보고_★ 2009년도 사무직-사무전문직 급여인상안(작성) 2 2 4 7 3" xfId="30790" xr:uid="{00000000-0005-0000-0000-000058780000}"/>
    <cellStyle name="년_★ 0911 2차면접최종보고_★ 2009년도 사무직-사무전문직 급여인상안(작성) 2 2 4 7 4" xfId="30791" xr:uid="{00000000-0005-0000-0000-000059780000}"/>
    <cellStyle name="년_★ 0911 2차면접최종보고_★ 2009년도 사무직-사무전문직 급여인상안(작성) 2 2 4 7 5" xfId="30792" xr:uid="{00000000-0005-0000-0000-00005A780000}"/>
    <cellStyle name="년_★ 0911 2차면접최종보고_★ 2009년도 사무직-사무전문직 급여인상안(작성) 2 2 4 8" xfId="30793" xr:uid="{00000000-0005-0000-0000-00005B780000}"/>
    <cellStyle name="년_★ 0911 2차면접최종보고_★ 2009년도 사무직-사무전문직 급여인상안(작성) 2 2 4 9" xfId="30794" xr:uid="{00000000-0005-0000-0000-00005C780000}"/>
    <cellStyle name="년_★ 0911 2차면접최종보고_★ 2009년도 사무직-사무전문직 급여인상안(작성) 2 2 5" xfId="30795" xr:uid="{00000000-0005-0000-0000-00005D780000}"/>
    <cellStyle name="년_★ 0911 2차면접최종보고_★ 2009년도 사무직-사무전문직 급여인상안(작성) 2 2 5 10" xfId="30796" xr:uid="{00000000-0005-0000-0000-00005E780000}"/>
    <cellStyle name="년_★ 0911 2차면접최종보고_★ 2009년도 사무직-사무전문직 급여인상안(작성) 2 2 5 11" xfId="30797" xr:uid="{00000000-0005-0000-0000-00005F780000}"/>
    <cellStyle name="년_★ 0911 2차면접최종보고_★ 2009년도 사무직-사무전문직 급여인상안(작성) 2 2 5 2" xfId="30798" xr:uid="{00000000-0005-0000-0000-000060780000}"/>
    <cellStyle name="년_★ 0911 2차면접최종보고_★ 2009년도 사무직-사무전문직 급여인상안(작성) 2 2 5 2 2" xfId="30799" xr:uid="{00000000-0005-0000-0000-000061780000}"/>
    <cellStyle name="년_★ 0911 2차면접최종보고_★ 2009년도 사무직-사무전문직 급여인상안(작성) 2 2 5 2 2 2" xfId="30800" xr:uid="{00000000-0005-0000-0000-000062780000}"/>
    <cellStyle name="년_★ 0911 2차면접최종보고_★ 2009년도 사무직-사무전문직 급여인상안(작성) 2 2 5 2 2 3" xfId="30801" xr:uid="{00000000-0005-0000-0000-000063780000}"/>
    <cellStyle name="년_★ 0911 2차면접최종보고_★ 2009년도 사무직-사무전문직 급여인상안(작성) 2 2 5 2 2 4" xfId="30802" xr:uid="{00000000-0005-0000-0000-000064780000}"/>
    <cellStyle name="년_★ 0911 2차면접최종보고_★ 2009년도 사무직-사무전문직 급여인상안(작성) 2 2 5 2 2 5" xfId="30803" xr:uid="{00000000-0005-0000-0000-000065780000}"/>
    <cellStyle name="년_★ 0911 2차면접최종보고_★ 2009년도 사무직-사무전문직 급여인상안(작성) 2 2 5 2 3" xfId="30804" xr:uid="{00000000-0005-0000-0000-000066780000}"/>
    <cellStyle name="년_★ 0911 2차면접최종보고_★ 2009년도 사무직-사무전문직 급여인상안(작성) 2 2 5 2 3 2" xfId="30805" xr:uid="{00000000-0005-0000-0000-000067780000}"/>
    <cellStyle name="년_★ 0911 2차면접최종보고_★ 2009년도 사무직-사무전문직 급여인상안(작성) 2 2 5 2 3 3" xfId="30806" xr:uid="{00000000-0005-0000-0000-000068780000}"/>
    <cellStyle name="년_★ 0911 2차면접최종보고_★ 2009년도 사무직-사무전문직 급여인상안(작성) 2 2 5 2 3 4" xfId="30807" xr:uid="{00000000-0005-0000-0000-000069780000}"/>
    <cellStyle name="년_★ 0911 2차면접최종보고_★ 2009년도 사무직-사무전문직 급여인상안(작성) 2 2 5 2 3 5" xfId="30808" xr:uid="{00000000-0005-0000-0000-00006A780000}"/>
    <cellStyle name="년_★ 0911 2차면접최종보고_★ 2009년도 사무직-사무전문직 급여인상안(작성) 2 2 5 2 4" xfId="30809" xr:uid="{00000000-0005-0000-0000-00006B780000}"/>
    <cellStyle name="년_★ 0911 2차면접최종보고_★ 2009년도 사무직-사무전문직 급여인상안(작성) 2 2 5 2 4 2" xfId="30810" xr:uid="{00000000-0005-0000-0000-00006C780000}"/>
    <cellStyle name="년_★ 0911 2차면접최종보고_★ 2009년도 사무직-사무전문직 급여인상안(작성) 2 2 5 2 4 3" xfId="30811" xr:uid="{00000000-0005-0000-0000-00006D780000}"/>
    <cellStyle name="년_★ 0911 2차면접최종보고_★ 2009년도 사무직-사무전문직 급여인상안(작성) 2 2 5 2 4 4" xfId="30812" xr:uid="{00000000-0005-0000-0000-00006E780000}"/>
    <cellStyle name="년_★ 0911 2차면접최종보고_★ 2009년도 사무직-사무전문직 급여인상안(작성) 2 2 5 2 4 5" xfId="30813" xr:uid="{00000000-0005-0000-0000-00006F780000}"/>
    <cellStyle name="년_★ 0911 2차면접최종보고_★ 2009년도 사무직-사무전문직 급여인상안(작성) 2 2 5 2 5" xfId="30814" xr:uid="{00000000-0005-0000-0000-000070780000}"/>
    <cellStyle name="년_★ 0911 2차면접최종보고_★ 2009년도 사무직-사무전문직 급여인상안(작성) 2 2 5 2 6" xfId="30815" xr:uid="{00000000-0005-0000-0000-000071780000}"/>
    <cellStyle name="년_★ 0911 2차면접최종보고_★ 2009년도 사무직-사무전문직 급여인상안(작성) 2 2 5 2 7" xfId="30816" xr:uid="{00000000-0005-0000-0000-000072780000}"/>
    <cellStyle name="년_★ 0911 2차면접최종보고_★ 2009년도 사무직-사무전문직 급여인상안(작성) 2 2 5 2 8" xfId="30817" xr:uid="{00000000-0005-0000-0000-000073780000}"/>
    <cellStyle name="년_★ 0911 2차면접최종보고_★ 2009년도 사무직-사무전문직 급여인상안(작성) 2 2 5 3" xfId="30818" xr:uid="{00000000-0005-0000-0000-000074780000}"/>
    <cellStyle name="년_★ 0911 2차면접최종보고_★ 2009년도 사무직-사무전문직 급여인상안(작성) 2 2 5 3 2" xfId="30819" xr:uid="{00000000-0005-0000-0000-000075780000}"/>
    <cellStyle name="년_★ 0911 2차면접최종보고_★ 2009년도 사무직-사무전문직 급여인상안(작성) 2 2 5 3 2 2" xfId="30820" xr:uid="{00000000-0005-0000-0000-000076780000}"/>
    <cellStyle name="년_★ 0911 2차면접최종보고_★ 2009년도 사무직-사무전문직 급여인상안(작성) 2 2 5 3 2 3" xfId="30821" xr:uid="{00000000-0005-0000-0000-000077780000}"/>
    <cellStyle name="년_★ 0911 2차면접최종보고_★ 2009년도 사무직-사무전문직 급여인상안(작성) 2 2 5 3 2 4" xfId="30822" xr:uid="{00000000-0005-0000-0000-000078780000}"/>
    <cellStyle name="년_★ 0911 2차면접최종보고_★ 2009년도 사무직-사무전문직 급여인상안(작성) 2 2 5 3 2 5" xfId="30823" xr:uid="{00000000-0005-0000-0000-000079780000}"/>
    <cellStyle name="년_★ 0911 2차면접최종보고_★ 2009년도 사무직-사무전문직 급여인상안(작성) 2 2 5 3 3" xfId="30824" xr:uid="{00000000-0005-0000-0000-00007A780000}"/>
    <cellStyle name="년_★ 0911 2차면접최종보고_★ 2009년도 사무직-사무전문직 급여인상안(작성) 2 2 5 3 3 2" xfId="30825" xr:uid="{00000000-0005-0000-0000-00007B780000}"/>
    <cellStyle name="년_★ 0911 2차면접최종보고_★ 2009년도 사무직-사무전문직 급여인상안(작성) 2 2 5 3 3 3" xfId="30826" xr:uid="{00000000-0005-0000-0000-00007C780000}"/>
    <cellStyle name="년_★ 0911 2차면접최종보고_★ 2009년도 사무직-사무전문직 급여인상안(작성) 2 2 5 3 3 4" xfId="30827" xr:uid="{00000000-0005-0000-0000-00007D780000}"/>
    <cellStyle name="년_★ 0911 2차면접최종보고_★ 2009년도 사무직-사무전문직 급여인상안(작성) 2 2 5 3 3 5" xfId="30828" xr:uid="{00000000-0005-0000-0000-00007E780000}"/>
    <cellStyle name="년_★ 0911 2차면접최종보고_★ 2009년도 사무직-사무전문직 급여인상안(작성) 2 2 5 3 4" xfId="30829" xr:uid="{00000000-0005-0000-0000-00007F780000}"/>
    <cellStyle name="년_★ 0911 2차면접최종보고_★ 2009년도 사무직-사무전문직 급여인상안(작성) 2 2 5 3 4 2" xfId="30830" xr:uid="{00000000-0005-0000-0000-000080780000}"/>
    <cellStyle name="년_★ 0911 2차면접최종보고_★ 2009년도 사무직-사무전문직 급여인상안(작성) 2 2 5 3 4 3" xfId="30831" xr:uid="{00000000-0005-0000-0000-000081780000}"/>
    <cellStyle name="년_★ 0911 2차면접최종보고_★ 2009년도 사무직-사무전문직 급여인상안(작성) 2 2 5 3 4 4" xfId="30832" xr:uid="{00000000-0005-0000-0000-000082780000}"/>
    <cellStyle name="년_★ 0911 2차면접최종보고_★ 2009년도 사무직-사무전문직 급여인상안(작성) 2 2 5 3 4 5" xfId="30833" xr:uid="{00000000-0005-0000-0000-000083780000}"/>
    <cellStyle name="년_★ 0911 2차면접최종보고_★ 2009년도 사무직-사무전문직 급여인상안(작성) 2 2 5 3 5" xfId="30834" xr:uid="{00000000-0005-0000-0000-000084780000}"/>
    <cellStyle name="년_★ 0911 2차면접최종보고_★ 2009년도 사무직-사무전문직 급여인상안(작성) 2 2 5 3 6" xfId="30835" xr:uid="{00000000-0005-0000-0000-000085780000}"/>
    <cellStyle name="년_★ 0911 2차면접최종보고_★ 2009년도 사무직-사무전문직 급여인상안(작성) 2 2 5 3 7" xfId="30836" xr:uid="{00000000-0005-0000-0000-000086780000}"/>
    <cellStyle name="년_★ 0911 2차면접최종보고_★ 2009년도 사무직-사무전문직 급여인상안(작성) 2 2 5 3 8" xfId="30837" xr:uid="{00000000-0005-0000-0000-000087780000}"/>
    <cellStyle name="년_★ 0911 2차면접최종보고_★ 2009년도 사무직-사무전문직 급여인상안(작성) 2 2 5 4" xfId="30838" xr:uid="{00000000-0005-0000-0000-000088780000}"/>
    <cellStyle name="년_★ 0911 2차면접최종보고_★ 2009년도 사무직-사무전문직 급여인상안(작성) 2 2 5 4 2" xfId="30839" xr:uid="{00000000-0005-0000-0000-000089780000}"/>
    <cellStyle name="년_★ 0911 2차면접최종보고_★ 2009년도 사무직-사무전문직 급여인상안(작성) 2 2 5 4 2 2" xfId="30840" xr:uid="{00000000-0005-0000-0000-00008A780000}"/>
    <cellStyle name="년_★ 0911 2차면접최종보고_★ 2009년도 사무직-사무전문직 급여인상안(작성) 2 2 5 4 2 3" xfId="30841" xr:uid="{00000000-0005-0000-0000-00008B780000}"/>
    <cellStyle name="년_★ 0911 2차면접최종보고_★ 2009년도 사무직-사무전문직 급여인상안(작성) 2 2 5 4 2 4" xfId="30842" xr:uid="{00000000-0005-0000-0000-00008C780000}"/>
    <cellStyle name="년_★ 0911 2차면접최종보고_★ 2009년도 사무직-사무전문직 급여인상안(작성) 2 2 5 4 2 5" xfId="30843" xr:uid="{00000000-0005-0000-0000-00008D780000}"/>
    <cellStyle name="년_★ 0911 2차면접최종보고_★ 2009년도 사무직-사무전문직 급여인상안(작성) 2 2 5 4 3" xfId="30844" xr:uid="{00000000-0005-0000-0000-00008E780000}"/>
    <cellStyle name="년_★ 0911 2차면접최종보고_★ 2009년도 사무직-사무전문직 급여인상안(작성) 2 2 5 4 3 2" xfId="30845" xr:uid="{00000000-0005-0000-0000-00008F780000}"/>
    <cellStyle name="년_★ 0911 2차면접최종보고_★ 2009년도 사무직-사무전문직 급여인상안(작성) 2 2 5 4 3 3" xfId="30846" xr:uid="{00000000-0005-0000-0000-000090780000}"/>
    <cellStyle name="년_★ 0911 2차면접최종보고_★ 2009년도 사무직-사무전문직 급여인상안(작성) 2 2 5 4 3 4" xfId="30847" xr:uid="{00000000-0005-0000-0000-000091780000}"/>
    <cellStyle name="년_★ 0911 2차면접최종보고_★ 2009년도 사무직-사무전문직 급여인상안(작성) 2 2 5 4 3 5" xfId="30848" xr:uid="{00000000-0005-0000-0000-000092780000}"/>
    <cellStyle name="년_★ 0911 2차면접최종보고_★ 2009년도 사무직-사무전문직 급여인상안(작성) 2 2 5 4 4" xfId="30849" xr:uid="{00000000-0005-0000-0000-000093780000}"/>
    <cellStyle name="년_★ 0911 2차면접최종보고_★ 2009년도 사무직-사무전문직 급여인상안(작성) 2 2 5 4 4 2" xfId="30850" xr:uid="{00000000-0005-0000-0000-000094780000}"/>
    <cellStyle name="년_★ 0911 2차면접최종보고_★ 2009년도 사무직-사무전문직 급여인상안(작성) 2 2 5 4 4 3" xfId="30851" xr:uid="{00000000-0005-0000-0000-000095780000}"/>
    <cellStyle name="년_★ 0911 2차면접최종보고_★ 2009년도 사무직-사무전문직 급여인상안(작성) 2 2 5 4 4 4" xfId="30852" xr:uid="{00000000-0005-0000-0000-000096780000}"/>
    <cellStyle name="년_★ 0911 2차면접최종보고_★ 2009년도 사무직-사무전문직 급여인상안(작성) 2 2 5 4 4 5" xfId="30853" xr:uid="{00000000-0005-0000-0000-000097780000}"/>
    <cellStyle name="년_★ 0911 2차면접최종보고_★ 2009년도 사무직-사무전문직 급여인상안(작성) 2 2 5 4 5" xfId="30854" xr:uid="{00000000-0005-0000-0000-000098780000}"/>
    <cellStyle name="년_★ 0911 2차면접최종보고_★ 2009년도 사무직-사무전문직 급여인상안(작성) 2 2 5 4 6" xfId="30855" xr:uid="{00000000-0005-0000-0000-000099780000}"/>
    <cellStyle name="년_★ 0911 2차면접최종보고_★ 2009년도 사무직-사무전문직 급여인상안(작성) 2 2 5 4 7" xfId="30856" xr:uid="{00000000-0005-0000-0000-00009A780000}"/>
    <cellStyle name="년_★ 0911 2차면접최종보고_★ 2009년도 사무직-사무전문직 급여인상안(작성) 2 2 5 4 8" xfId="30857" xr:uid="{00000000-0005-0000-0000-00009B780000}"/>
    <cellStyle name="년_★ 0911 2차면접최종보고_★ 2009년도 사무직-사무전문직 급여인상안(작성) 2 2 5 5" xfId="30858" xr:uid="{00000000-0005-0000-0000-00009C780000}"/>
    <cellStyle name="년_★ 0911 2차면접최종보고_★ 2009년도 사무직-사무전문직 급여인상안(작성) 2 2 5 5 2" xfId="30859" xr:uid="{00000000-0005-0000-0000-00009D780000}"/>
    <cellStyle name="년_★ 0911 2차면접최종보고_★ 2009년도 사무직-사무전문직 급여인상안(작성) 2 2 5 5 3" xfId="30860" xr:uid="{00000000-0005-0000-0000-00009E780000}"/>
    <cellStyle name="년_★ 0911 2차면접최종보고_★ 2009년도 사무직-사무전문직 급여인상안(작성) 2 2 5 5 4" xfId="30861" xr:uid="{00000000-0005-0000-0000-00009F780000}"/>
    <cellStyle name="년_★ 0911 2차면접최종보고_★ 2009년도 사무직-사무전문직 급여인상안(작성) 2 2 5 5 5" xfId="30862" xr:uid="{00000000-0005-0000-0000-0000A0780000}"/>
    <cellStyle name="년_★ 0911 2차면접최종보고_★ 2009년도 사무직-사무전문직 급여인상안(작성) 2 2 5 6" xfId="30863" xr:uid="{00000000-0005-0000-0000-0000A1780000}"/>
    <cellStyle name="년_★ 0911 2차면접최종보고_★ 2009년도 사무직-사무전문직 급여인상안(작성) 2 2 5 6 2" xfId="30864" xr:uid="{00000000-0005-0000-0000-0000A2780000}"/>
    <cellStyle name="년_★ 0911 2차면접최종보고_★ 2009년도 사무직-사무전문직 급여인상안(작성) 2 2 5 6 3" xfId="30865" xr:uid="{00000000-0005-0000-0000-0000A3780000}"/>
    <cellStyle name="년_★ 0911 2차면접최종보고_★ 2009년도 사무직-사무전문직 급여인상안(작성) 2 2 5 6 4" xfId="30866" xr:uid="{00000000-0005-0000-0000-0000A4780000}"/>
    <cellStyle name="년_★ 0911 2차면접최종보고_★ 2009년도 사무직-사무전문직 급여인상안(작성) 2 2 5 6 5" xfId="30867" xr:uid="{00000000-0005-0000-0000-0000A5780000}"/>
    <cellStyle name="년_★ 0911 2차면접최종보고_★ 2009년도 사무직-사무전문직 급여인상안(작성) 2 2 5 7" xfId="30868" xr:uid="{00000000-0005-0000-0000-0000A6780000}"/>
    <cellStyle name="년_★ 0911 2차면접최종보고_★ 2009년도 사무직-사무전문직 급여인상안(작성) 2 2 5 7 2" xfId="30869" xr:uid="{00000000-0005-0000-0000-0000A7780000}"/>
    <cellStyle name="년_★ 0911 2차면접최종보고_★ 2009년도 사무직-사무전문직 급여인상안(작성) 2 2 5 7 3" xfId="30870" xr:uid="{00000000-0005-0000-0000-0000A8780000}"/>
    <cellStyle name="년_★ 0911 2차면접최종보고_★ 2009년도 사무직-사무전문직 급여인상안(작성) 2 2 5 7 4" xfId="30871" xr:uid="{00000000-0005-0000-0000-0000A9780000}"/>
    <cellStyle name="년_★ 0911 2차면접최종보고_★ 2009년도 사무직-사무전문직 급여인상안(작성) 2 2 5 7 5" xfId="30872" xr:uid="{00000000-0005-0000-0000-0000AA780000}"/>
    <cellStyle name="년_★ 0911 2차면접최종보고_★ 2009년도 사무직-사무전문직 급여인상안(작성) 2 2 5 8" xfId="30873" xr:uid="{00000000-0005-0000-0000-0000AB780000}"/>
    <cellStyle name="년_★ 0911 2차면접최종보고_★ 2009년도 사무직-사무전문직 급여인상안(작성) 2 2 5 9" xfId="30874" xr:uid="{00000000-0005-0000-0000-0000AC780000}"/>
    <cellStyle name="년_★ 0911 2차면접최종보고_★ 2009년도 사무직-사무전문직 급여인상안(작성) 2 2 6" xfId="30875" xr:uid="{00000000-0005-0000-0000-0000AD780000}"/>
    <cellStyle name="년_★ 0911 2차면접최종보고_★ 2009년도 사무직-사무전문직 급여인상안(작성) 2 2 6 2" xfId="30876" xr:uid="{00000000-0005-0000-0000-0000AE780000}"/>
    <cellStyle name="년_★ 0911 2차면접최종보고_★ 2009년도 사무직-사무전문직 급여인상안(작성) 2 2 6 2 2" xfId="30877" xr:uid="{00000000-0005-0000-0000-0000AF780000}"/>
    <cellStyle name="년_★ 0911 2차면접최종보고_★ 2009년도 사무직-사무전문직 급여인상안(작성) 2 2 6 2 3" xfId="30878" xr:uid="{00000000-0005-0000-0000-0000B0780000}"/>
    <cellStyle name="년_★ 0911 2차면접최종보고_★ 2009년도 사무직-사무전문직 급여인상안(작성) 2 2 6 2 4" xfId="30879" xr:uid="{00000000-0005-0000-0000-0000B1780000}"/>
    <cellStyle name="년_★ 0911 2차면접최종보고_★ 2009년도 사무직-사무전문직 급여인상안(작성) 2 2 6 2 5" xfId="30880" xr:uid="{00000000-0005-0000-0000-0000B2780000}"/>
    <cellStyle name="년_★ 0911 2차면접최종보고_★ 2009년도 사무직-사무전문직 급여인상안(작성) 2 2 6 3" xfId="30881" xr:uid="{00000000-0005-0000-0000-0000B3780000}"/>
    <cellStyle name="년_★ 0911 2차면접최종보고_★ 2009년도 사무직-사무전문직 급여인상안(작성) 2 2 6 3 2" xfId="30882" xr:uid="{00000000-0005-0000-0000-0000B4780000}"/>
    <cellStyle name="년_★ 0911 2차면접최종보고_★ 2009년도 사무직-사무전문직 급여인상안(작성) 2 2 6 3 3" xfId="30883" xr:uid="{00000000-0005-0000-0000-0000B5780000}"/>
    <cellStyle name="년_★ 0911 2차면접최종보고_★ 2009년도 사무직-사무전문직 급여인상안(작성) 2 2 6 3 4" xfId="30884" xr:uid="{00000000-0005-0000-0000-0000B6780000}"/>
    <cellStyle name="년_★ 0911 2차면접최종보고_★ 2009년도 사무직-사무전문직 급여인상안(작성) 2 2 6 3 5" xfId="30885" xr:uid="{00000000-0005-0000-0000-0000B7780000}"/>
    <cellStyle name="년_★ 0911 2차면접최종보고_★ 2009년도 사무직-사무전문직 급여인상안(작성) 2 2 6 4" xfId="30886" xr:uid="{00000000-0005-0000-0000-0000B8780000}"/>
    <cellStyle name="년_★ 0911 2차면접최종보고_★ 2009년도 사무직-사무전문직 급여인상안(작성) 2 2 6 4 2" xfId="30887" xr:uid="{00000000-0005-0000-0000-0000B9780000}"/>
    <cellStyle name="년_★ 0911 2차면접최종보고_★ 2009년도 사무직-사무전문직 급여인상안(작성) 2 2 6 4 3" xfId="30888" xr:uid="{00000000-0005-0000-0000-0000BA780000}"/>
    <cellStyle name="년_★ 0911 2차면접최종보고_★ 2009년도 사무직-사무전문직 급여인상안(작성) 2 2 6 4 4" xfId="30889" xr:uid="{00000000-0005-0000-0000-0000BB780000}"/>
    <cellStyle name="년_★ 0911 2차면접최종보고_★ 2009년도 사무직-사무전문직 급여인상안(작성) 2 2 6 4 5" xfId="30890" xr:uid="{00000000-0005-0000-0000-0000BC780000}"/>
    <cellStyle name="년_★ 0911 2차면접최종보고_★ 2009년도 사무직-사무전문직 급여인상안(작성) 2 2 6 5" xfId="30891" xr:uid="{00000000-0005-0000-0000-0000BD780000}"/>
    <cellStyle name="년_★ 0911 2차면접최종보고_★ 2009년도 사무직-사무전문직 급여인상안(작성) 2 2 6 6" xfId="30892" xr:uid="{00000000-0005-0000-0000-0000BE780000}"/>
    <cellStyle name="년_★ 0911 2차면접최종보고_★ 2009년도 사무직-사무전문직 급여인상안(작성) 2 2 6 7" xfId="30893" xr:uid="{00000000-0005-0000-0000-0000BF780000}"/>
    <cellStyle name="년_★ 0911 2차면접최종보고_★ 2009년도 사무직-사무전문직 급여인상안(작성) 2 2 6 8" xfId="30894" xr:uid="{00000000-0005-0000-0000-0000C0780000}"/>
    <cellStyle name="년_★ 0911 2차면접최종보고_★ 2009년도 사무직-사무전문직 급여인상안(작성) 2 2 7" xfId="30895" xr:uid="{00000000-0005-0000-0000-0000C1780000}"/>
    <cellStyle name="년_★ 0911 2차면접최종보고_★ 2009년도 사무직-사무전문직 급여인상안(작성) 2 2 7 2" xfId="30896" xr:uid="{00000000-0005-0000-0000-0000C2780000}"/>
    <cellStyle name="년_★ 0911 2차면접최종보고_★ 2009년도 사무직-사무전문직 급여인상안(작성) 2 2 7 2 2" xfId="30897" xr:uid="{00000000-0005-0000-0000-0000C3780000}"/>
    <cellStyle name="년_★ 0911 2차면접최종보고_★ 2009년도 사무직-사무전문직 급여인상안(작성) 2 2 7 2 3" xfId="30898" xr:uid="{00000000-0005-0000-0000-0000C4780000}"/>
    <cellStyle name="년_★ 0911 2차면접최종보고_★ 2009년도 사무직-사무전문직 급여인상안(작성) 2 2 7 2 4" xfId="30899" xr:uid="{00000000-0005-0000-0000-0000C5780000}"/>
    <cellStyle name="년_★ 0911 2차면접최종보고_★ 2009년도 사무직-사무전문직 급여인상안(작성) 2 2 7 2 5" xfId="30900" xr:uid="{00000000-0005-0000-0000-0000C6780000}"/>
    <cellStyle name="년_★ 0911 2차면접최종보고_★ 2009년도 사무직-사무전문직 급여인상안(작성) 2 2 7 3" xfId="30901" xr:uid="{00000000-0005-0000-0000-0000C7780000}"/>
    <cellStyle name="년_★ 0911 2차면접최종보고_★ 2009년도 사무직-사무전문직 급여인상안(작성) 2 2 7 3 2" xfId="30902" xr:uid="{00000000-0005-0000-0000-0000C8780000}"/>
    <cellStyle name="년_★ 0911 2차면접최종보고_★ 2009년도 사무직-사무전문직 급여인상안(작성) 2 2 7 3 3" xfId="30903" xr:uid="{00000000-0005-0000-0000-0000C9780000}"/>
    <cellStyle name="년_★ 0911 2차면접최종보고_★ 2009년도 사무직-사무전문직 급여인상안(작성) 2 2 7 3 4" xfId="30904" xr:uid="{00000000-0005-0000-0000-0000CA780000}"/>
    <cellStyle name="년_★ 0911 2차면접최종보고_★ 2009년도 사무직-사무전문직 급여인상안(작성) 2 2 7 3 5" xfId="30905" xr:uid="{00000000-0005-0000-0000-0000CB780000}"/>
    <cellStyle name="년_★ 0911 2차면접최종보고_★ 2009년도 사무직-사무전문직 급여인상안(작성) 2 2 7 4" xfId="30906" xr:uid="{00000000-0005-0000-0000-0000CC780000}"/>
    <cellStyle name="년_★ 0911 2차면접최종보고_★ 2009년도 사무직-사무전문직 급여인상안(작성) 2 2 7 4 2" xfId="30907" xr:uid="{00000000-0005-0000-0000-0000CD780000}"/>
    <cellStyle name="년_★ 0911 2차면접최종보고_★ 2009년도 사무직-사무전문직 급여인상안(작성) 2 2 7 4 3" xfId="30908" xr:uid="{00000000-0005-0000-0000-0000CE780000}"/>
    <cellStyle name="년_★ 0911 2차면접최종보고_★ 2009년도 사무직-사무전문직 급여인상안(작성) 2 2 7 4 4" xfId="30909" xr:uid="{00000000-0005-0000-0000-0000CF780000}"/>
    <cellStyle name="년_★ 0911 2차면접최종보고_★ 2009년도 사무직-사무전문직 급여인상안(작성) 2 2 7 4 5" xfId="30910" xr:uid="{00000000-0005-0000-0000-0000D0780000}"/>
    <cellStyle name="년_★ 0911 2차면접최종보고_★ 2009년도 사무직-사무전문직 급여인상안(작성) 2 2 7 5" xfId="30911" xr:uid="{00000000-0005-0000-0000-0000D1780000}"/>
    <cellStyle name="년_★ 0911 2차면접최종보고_★ 2009년도 사무직-사무전문직 급여인상안(작성) 2 2 7 6" xfId="30912" xr:uid="{00000000-0005-0000-0000-0000D2780000}"/>
    <cellStyle name="년_★ 0911 2차면접최종보고_★ 2009년도 사무직-사무전문직 급여인상안(작성) 2 2 7 7" xfId="30913" xr:uid="{00000000-0005-0000-0000-0000D3780000}"/>
    <cellStyle name="년_★ 0911 2차면접최종보고_★ 2009년도 사무직-사무전문직 급여인상안(작성) 2 2 7 8" xfId="30914" xr:uid="{00000000-0005-0000-0000-0000D4780000}"/>
    <cellStyle name="년_★ 0911 2차면접최종보고_★ 2009년도 사무직-사무전문직 급여인상안(작성) 2 2 8" xfId="30915" xr:uid="{00000000-0005-0000-0000-0000D5780000}"/>
    <cellStyle name="년_★ 0911 2차면접최종보고_★ 2009년도 사무직-사무전문직 급여인상안(작성) 2 2 8 2" xfId="30916" xr:uid="{00000000-0005-0000-0000-0000D6780000}"/>
    <cellStyle name="년_★ 0911 2차면접최종보고_★ 2009년도 사무직-사무전문직 급여인상안(작성) 2 2 8 3" xfId="30917" xr:uid="{00000000-0005-0000-0000-0000D7780000}"/>
    <cellStyle name="년_★ 0911 2차면접최종보고_★ 2009년도 사무직-사무전문직 급여인상안(작성) 2 2 8 4" xfId="30918" xr:uid="{00000000-0005-0000-0000-0000D8780000}"/>
    <cellStyle name="년_★ 0911 2차면접최종보고_★ 2009년도 사무직-사무전문직 급여인상안(작성) 2 2 8 5" xfId="30919" xr:uid="{00000000-0005-0000-0000-0000D9780000}"/>
    <cellStyle name="년_★ 0911 2차면접최종보고_★ 2009년도 사무직-사무전문직 급여인상안(작성) 2 2 9" xfId="30920" xr:uid="{00000000-0005-0000-0000-0000DA780000}"/>
    <cellStyle name="년_★ 0911 2차면접최종보고_★ 2009년도 사무직-사무전문직 급여인상안(작성) 2 3" xfId="30921" xr:uid="{00000000-0005-0000-0000-0000DB780000}"/>
    <cellStyle name="년_★ 0911 2차면접최종보고_★ 2009년도 사무직-사무전문직 급여인상안(작성) 2 3 10" xfId="30922" xr:uid="{00000000-0005-0000-0000-0000DC780000}"/>
    <cellStyle name="년_★ 0911 2차면접최종보고_★ 2009년도 사무직-사무전문직 급여인상안(작성) 2 3 11" xfId="30923" xr:uid="{00000000-0005-0000-0000-0000DD780000}"/>
    <cellStyle name="년_★ 0911 2차면접최종보고_★ 2009년도 사무직-사무전문직 급여인상안(작성) 2 3 12" xfId="30924" xr:uid="{00000000-0005-0000-0000-0000DE780000}"/>
    <cellStyle name="년_★ 0911 2차면접최종보고_★ 2009년도 사무직-사무전문직 급여인상안(작성) 2 3 13" xfId="30925" xr:uid="{00000000-0005-0000-0000-0000DF780000}"/>
    <cellStyle name="년_★ 0911 2차면접최종보고_★ 2009년도 사무직-사무전문직 급여인상안(작성) 2 3 2" xfId="30926" xr:uid="{00000000-0005-0000-0000-0000E0780000}"/>
    <cellStyle name="년_★ 0911 2차면접최종보고_★ 2009년도 사무직-사무전문직 급여인상안(작성) 2 3 2 10" xfId="30927" xr:uid="{00000000-0005-0000-0000-0000E1780000}"/>
    <cellStyle name="년_★ 0911 2차면접최종보고_★ 2009년도 사무직-사무전문직 급여인상안(작성) 2 3 2 11" xfId="30928" xr:uid="{00000000-0005-0000-0000-0000E2780000}"/>
    <cellStyle name="년_★ 0911 2차면접최종보고_★ 2009년도 사무직-사무전문직 급여인상안(작성) 2 3 2 2" xfId="30929" xr:uid="{00000000-0005-0000-0000-0000E3780000}"/>
    <cellStyle name="년_★ 0911 2차면접최종보고_★ 2009년도 사무직-사무전문직 급여인상안(작성) 2 3 2 2 2" xfId="30930" xr:uid="{00000000-0005-0000-0000-0000E4780000}"/>
    <cellStyle name="년_★ 0911 2차면접최종보고_★ 2009년도 사무직-사무전문직 급여인상안(작성) 2 3 2 2 2 2" xfId="30931" xr:uid="{00000000-0005-0000-0000-0000E5780000}"/>
    <cellStyle name="년_★ 0911 2차면접최종보고_★ 2009년도 사무직-사무전문직 급여인상안(작성) 2 3 2 2 2 3" xfId="30932" xr:uid="{00000000-0005-0000-0000-0000E6780000}"/>
    <cellStyle name="년_★ 0911 2차면접최종보고_★ 2009년도 사무직-사무전문직 급여인상안(작성) 2 3 2 2 2 4" xfId="30933" xr:uid="{00000000-0005-0000-0000-0000E7780000}"/>
    <cellStyle name="년_★ 0911 2차면접최종보고_★ 2009년도 사무직-사무전문직 급여인상안(작성) 2 3 2 2 2 5" xfId="30934" xr:uid="{00000000-0005-0000-0000-0000E8780000}"/>
    <cellStyle name="년_★ 0911 2차면접최종보고_★ 2009년도 사무직-사무전문직 급여인상안(작성) 2 3 2 2 3" xfId="30935" xr:uid="{00000000-0005-0000-0000-0000E9780000}"/>
    <cellStyle name="년_★ 0911 2차면접최종보고_★ 2009년도 사무직-사무전문직 급여인상안(작성) 2 3 2 2 3 2" xfId="30936" xr:uid="{00000000-0005-0000-0000-0000EA780000}"/>
    <cellStyle name="년_★ 0911 2차면접최종보고_★ 2009년도 사무직-사무전문직 급여인상안(작성) 2 3 2 2 3 3" xfId="30937" xr:uid="{00000000-0005-0000-0000-0000EB780000}"/>
    <cellStyle name="년_★ 0911 2차면접최종보고_★ 2009년도 사무직-사무전문직 급여인상안(작성) 2 3 2 2 3 4" xfId="30938" xr:uid="{00000000-0005-0000-0000-0000EC780000}"/>
    <cellStyle name="년_★ 0911 2차면접최종보고_★ 2009년도 사무직-사무전문직 급여인상안(작성) 2 3 2 2 3 5" xfId="30939" xr:uid="{00000000-0005-0000-0000-0000ED780000}"/>
    <cellStyle name="년_★ 0911 2차면접최종보고_★ 2009년도 사무직-사무전문직 급여인상안(작성) 2 3 2 2 4" xfId="30940" xr:uid="{00000000-0005-0000-0000-0000EE780000}"/>
    <cellStyle name="년_★ 0911 2차면접최종보고_★ 2009년도 사무직-사무전문직 급여인상안(작성) 2 3 2 2 4 2" xfId="30941" xr:uid="{00000000-0005-0000-0000-0000EF780000}"/>
    <cellStyle name="년_★ 0911 2차면접최종보고_★ 2009년도 사무직-사무전문직 급여인상안(작성) 2 3 2 2 4 3" xfId="30942" xr:uid="{00000000-0005-0000-0000-0000F0780000}"/>
    <cellStyle name="년_★ 0911 2차면접최종보고_★ 2009년도 사무직-사무전문직 급여인상안(작성) 2 3 2 2 4 4" xfId="30943" xr:uid="{00000000-0005-0000-0000-0000F1780000}"/>
    <cellStyle name="년_★ 0911 2차면접최종보고_★ 2009년도 사무직-사무전문직 급여인상안(작성) 2 3 2 2 4 5" xfId="30944" xr:uid="{00000000-0005-0000-0000-0000F2780000}"/>
    <cellStyle name="년_★ 0911 2차면접최종보고_★ 2009년도 사무직-사무전문직 급여인상안(작성) 2 3 2 2 5" xfId="30945" xr:uid="{00000000-0005-0000-0000-0000F3780000}"/>
    <cellStyle name="년_★ 0911 2차면접최종보고_★ 2009년도 사무직-사무전문직 급여인상안(작성) 2 3 2 2 6" xfId="30946" xr:uid="{00000000-0005-0000-0000-0000F4780000}"/>
    <cellStyle name="년_★ 0911 2차면접최종보고_★ 2009년도 사무직-사무전문직 급여인상안(작성) 2 3 2 2 7" xfId="30947" xr:uid="{00000000-0005-0000-0000-0000F5780000}"/>
    <cellStyle name="년_★ 0911 2차면접최종보고_★ 2009년도 사무직-사무전문직 급여인상안(작성) 2 3 2 2 8" xfId="30948" xr:uid="{00000000-0005-0000-0000-0000F6780000}"/>
    <cellStyle name="년_★ 0911 2차면접최종보고_★ 2009년도 사무직-사무전문직 급여인상안(작성) 2 3 2 3" xfId="30949" xr:uid="{00000000-0005-0000-0000-0000F7780000}"/>
    <cellStyle name="년_★ 0911 2차면접최종보고_★ 2009년도 사무직-사무전문직 급여인상안(작성) 2 3 2 3 2" xfId="30950" xr:uid="{00000000-0005-0000-0000-0000F8780000}"/>
    <cellStyle name="년_★ 0911 2차면접최종보고_★ 2009년도 사무직-사무전문직 급여인상안(작성) 2 3 2 3 2 2" xfId="30951" xr:uid="{00000000-0005-0000-0000-0000F9780000}"/>
    <cellStyle name="년_★ 0911 2차면접최종보고_★ 2009년도 사무직-사무전문직 급여인상안(작성) 2 3 2 3 2 3" xfId="30952" xr:uid="{00000000-0005-0000-0000-0000FA780000}"/>
    <cellStyle name="년_★ 0911 2차면접최종보고_★ 2009년도 사무직-사무전문직 급여인상안(작성) 2 3 2 3 2 4" xfId="30953" xr:uid="{00000000-0005-0000-0000-0000FB780000}"/>
    <cellStyle name="년_★ 0911 2차면접최종보고_★ 2009년도 사무직-사무전문직 급여인상안(작성) 2 3 2 3 2 5" xfId="30954" xr:uid="{00000000-0005-0000-0000-0000FC780000}"/>
    <cellStyle name="년_★ 0911 2차면접최종보고_★ 2009년도 사무직-사무전문직 급여인상안(작성) 2 3 2 3 3" xfId="30955" xr:uid="{00000000-0005-0000-0000-0000FD780000}"/>
    <cellStyle name="년_★ 0911 2차면접최종보고_★ 2009년도 사무직-사무전문직 급여인상안(작성) 2 3 2 3 3 2" xfId="30956" xr:uid="{00000000-0005-0000-0000-0000FE780000}"/>
    <cellStyle name="년_★ 0911 2차면접최종보고_★ 2009년도 사무직-사무전문직 급여인상안(작성) 2 3 2 3 3 3" xfId="30957" xr:uid="{00000000-0005-0000-0000-0000FF780000}"/>
    <cellStyle name="년_★ 0911 2차면접최종보고_★ 2009년도 사무직-사무전문직 급여인상안(작성) 2 3 2 3 3 4" xfId="30958" xr:uid="{00000000-0005-0000-0000-000000790000}"/>
    <cellStyle name="년_★ 0911 2차면접최종보고_★ 2009년도 사무직-사무전문직 급여인상안(작성) 2 3 2 3 3 5" xfId="30959" xr:uid="{00000000-0005-0000-0000-000001790000}"/>
    <cellStyle name="년_★ 0911 2차면접최종보고_★ 2009년도 사무직-사무전문직 급여인상안(작성) 2 3 2 3 4" xfId="30960" xr:uid="{00000000-0005-0000-0000-000002790000}"/>
    <cellStyle name="년_★ 0911 2차면접최종보고_★ 2009년도 사무직-사무전문직 급여인상안(작성) 2 3 2 3 4 2" xfId="30961" xr:uid="{00000000-0005-0000-0000-000003790000}"/>
    <cellStyle name="년_★ 0911 2차면접최종보고_★ 2009년도 사무직-사무전문직 급여인상안(작성) 2 3 2 3 4 3" xfId="30962" xr:uid="{00000000-0005-0000-0000-000004790000}"/>
    <cellStyle name="년_★ 0911 2차면접최종보고_★ 2009년도 사무직-사무전문직 급여인상안(작성) 2 3 2 3 4 4" xfId="30963" xr:uid="{00000000-0005-0000-0000-000005790000}"/>
    <cellStyle name="년_★ 0911 2차면접최종보고_★ 2009년도 사무직-사무전문직 급여인상안(작성) 2 3 2 3 4 5" xfId="30964" xr:uid="{00000000-0005-0000-0000-000006790000}"/>
    <cellStyle name="년_★ 0911 2차면접최종보고_★ 2009년도 사무직-사무전문직 급여인상안(작성) 2 3 2 3 5" xfId="30965" xr:uid="{00000000-0005-0000-0000-000007790000}"/>
    <cellStyle name="년_★ 0911 2차면접최종보고_★ 2009년도 사무직-사무전문직 급여인상안(작성) 2 3 2 3 6" xfId="30966" xr:uid="{00000000-0005-0000-0000-000008790000}"/>
    <cellStyle name="년_★ 0911 2차면접최종보고_★ 2009년도 사무직-사무전문직 급여인상안(작성) 2 3 2 3 7" xfId="30967" xr:uid="{00000000-0005-0000-0000-000009790000}"/>
    <cellStyle name="년_★ 0911 2차면접최종보고_★ 2009년도 사무직-사무전문직 급여인상안(작성) 2 3 2 3 8" xfId="30968" xr:uid="{00000000-0005-0000-0000-00000A790000}"/>
    <cellStyle name="년_★ 0911 2차면접최종보고_★ 2009년도 사무직-사무전문직 급여인상안(작성) 2 3 2 4" xfId="30969" xr:uid="{00000000-0005-0000-0000-00000B790000}"/>
    <cellStyle name="년_★ 0911 2차면접최종보고_★ 2009년도 사무직-사무전문직 급여인상안(작성) 2 3 2 4 2" xfId="30970" xr:uid="{00000000-0005-0000-0000-00000C790000}"/>
    <cellStyle name="년_★ 0911 2차면접최종보고_★ 2009년도 사무직-사무전문직 급여인상안(작성) 2 3 2 4 2 2" xfId="30971" xr:uid="{00000000-0005-0000-0000-00000D790000}"/>
    <cellStyle name="년_★ 0911 2차면접최종보고_★ 2009년도 사무직-사무전문직 급여인상안(작성) 2 3 2 4 2 3" xfId="30972" xr:uid="{00000000-0005-0000-0000-00000E790000}"/>
    <cellStyle name="년_★ 0911 2차면접최종보고_★ 2009년도 사무직-사무전문직 급여인상안(작성) 2 3 2 4 2 4" xfId="30973" xr:uid="{00000000-0005-0000-0000-00000F790000}"/>
    <cellStyle name="년_★ 0911 2차면접최종보고_★ 2009년도 사무직-사무전문직 급여인상안(작성) 2 3 2 4 2 5" xfId="30974" xr:uid="{00000000-0005-0000-0000-000010790000}"/>
    <cellStyle name="년_★ 0911 2차면접최종보고_★ 2009년도 사무직-사무전문직 급여인상안(작성) 2 3 2 4 3" xfId="30975" xr:uid="{00000000-0005-0000-0000-000011790000}"/>
    <cellStyle name="년_★ 0911 2차면접최종보고_★ 2009년도 사무직-사무전문직 급여인상안(작성) 2 3 2 4 3 2" xfId="30976" xr:uid="{00000000-0005-0000-0000-000012790000}"/>
    <cellStyle name="년_★ 0911 2차면접최종보고_★ 2009년도 사무직-사무전문직 급여인상안(작성) 2 3 2 4 3 3" xfId="30977" xr:uid="{00000000-0005-0000-0000-000013790000}"/>
    <cellStyle name="년_★ 0911 2차면접최종보고_★ 2009년도 사무직-사무전문직 급여인상안(작성) 2 3 2 4 3 4" xfId="30978" xr:uid="{00000000-0005-0000-0000-000014790000}"/>
    <cellStyle name="년_★ 0911 2차면접최종보고_★ 2009년도 사무직-사무전문직 급여인상안(작성) 2 3 2 4 3 5" xfId="30979" xr:uid="{00000000-0005-0000-0000-000015790000}"/>
    <cellStyle name="년_★ 0911 2차면접최종보고_★ 2009년도 사무직-사무전문직 급여인상안(작성) 2 3 2 4 4" xfId="30980" xr:uid="{00000000-0005-0000-0000-000016790000}"/>
    <cellStyle name="년_★ 0911 2차면접최종보고_★ 2009년도 사무직-사무전문직 급여인상안(작성) 2 3 2 4 4 2" xfId="30981" xr:uid="{00000000-0005-0000-0000-000017790000}"/>
    <cellStyle name="년_★ 0911 2차면접최종보고_★ 2009년도 사무직-사무전문직 급여인상안(작성) 2 3 2 4 4 3" xfId="30982" xr:uid="{00000000-0005-0000-0000-000018790000}"/>
    <cellStyle name="년_★ 0911 2차면접최종보고_★ 2009년도 사무직-사무전문직 급여인상안(작성) 2 3 2 4 4 4" xfId="30983" xr:uid="{00000000-0005-0000-0000-000019790000}"/>
    <cellStyle name="년_★ 0911 2차면접최종보고_★ 2009년도 사무직-사무전문직 급여인상안(작성) 2 3 2 4 4 5" xfId="30984" xr:uid="{00000000-0005-0000-0000-00001A790000}"/>
    <cellStyle name="년_★ 0911 2차면접최종보고_★ 2009년도 사무직-사무전문직 급여인상안(작성) 2 3 2 4 5" xfId="30985" xr:uid="{00000000-0005-0000-0000-00001B790000}"/>
    <cellStyle name="년_★ 0911 2차면접최종보고_★ 2009년도 사무직-사무전문직 급여인상안(작성) 2 3 2 4 6" xfId="30986" xr:uid="{00000000-0005-0000-0000-00001C790000}"/>
    <cellStyle name="년_★ 0911 2차면접최종보고_★ 2009년도 사무직-사무전문직 급여인상안(작성) 2 3 2 4 7" xfId="30987" xr:uid="{00000000-0005-0000-0000-00001D790000}"/>
    <cellStyle name="년_★ 0911 2차면접최종보고_★ 2009년도 사무직-사무전문직 급여인상안(작성) 2 3 2 4 8" xfId="30988" xr:uid="{00000000-0005-0000-0000-00001E790000}"/>
    <cellStyle name="년_★ 0911 2차면접최종보고_★ 2009년도 사무직-사무전문직 급여인상안(작성) 2 3 2 5" xfId="30989" xr:uid="{00000000-0005-0000-0000-00001F790000}"/>
    <cellStyle name="년_★ 0911 2차면접최종보고_★ 2009년도 사무직-사무전문직 급여인상안(작성) 2 3 2 5 2" xfId="30990" xr:uid="{00000000-0005-0000-0000-000020790000}"/>
    <cellStyle name="년_★ 0911 2차면접최종보고_★ 2009년도 사무직-사무전문직 급여인상안(작성) 2 3 2 5 3" xfId="30991" xr:uid="{00000000-0005-0000-0000-000021790000}"/>
    <cellStyle name="년_★ 0911 2차면접최종보고_★ 2009년도 사무직-사무전문직 급여인상안(작성) 2 3 2 5 4" xfId="30992" xr:uid="{00000000-0005-0000-0000-000022790000}"/>
    <cellStyle name="년_★ 0911 2차면접최종보고_★ 2009년도 사무직-사무전문직 급여인상안(작성) 2 3 2 5 5" xfId="30993" xr:uid="{00000000-0005-0000-0000-000023790000}"/>
    <cellStyle name="년_★ 0911 2차면접최종보고_★ 2009년도 사무직-사무전문직 급여인상안(작성) 2 3 2 6" xfId="30994" xr:uid="{00000000-0005-0000-0000-000024790000}"/>
    <cellStyle name="년_★ 0911 2차면접최종보고_★ 2009년도 사무직-사무전문직 급여인상안(작성) 2 3 2 6 2" xfId="30995" xr:uid="{00000000-0005-0000-0000-000025790000}"/>
    <cellStyle name="년_★ 0911 2차면접최종보고_★ 2009년도 사무직-사무전문직 급여인상안(작성) 2 3 2 6 3" xfId="30996" xr:uid="{00000000-0005-0000-0000-000026790000}"/>
    <cellStyle name="년_★ 0911 2차면접최종보고_★ 2009년도 사무직-사무전문직 급여인상안(작성) 2 3 2 6 4" xfId="30997" xr:uid="{00000000-0005-0000-0000-000027790000}"/>
    <cellStyle name="년_★ 0911 2차면접최종보고_★ 2009년도 사무직-사무전문직 급여인상안(작성) 2 3 2 6 5" xfId="30998" xr:uid="{00000000-0005-0000-0000-000028790000}"/>
    <cellStyle name="년_★ 0911 2차면접최종보고_★ 2009년도 사무직-사무전문직 급여인상안(작성) 2 3 2 7" xfId="30999" xr:uid="{00000000-0005-0000-0000-000029790000}"/>
    <cellStyle name="년_★ 0911 2차면접최종보고_★ 2009년도 사무직-사무전문직 급여인상안(작성) 2 3 2 7 2" xfId="31000" xr:uid="{00000000-0005-0000-0000-00002A790000}"/>
    <cellStyle name="년_★ 0911 2차면접최종보고_★ 2009년도 사무직-사무전문직 급여인상안(작성) 2 3 2 7 3" xfId="31001" xr:uid="{00000000-0005-0000-0000-00002B790000}"/>
    <cellStyle name="년_★ 0911 2차면접최종보고_★ 2009년도 사무직-사무전문직 급여인상안(작성) 2 3 2 7 4" xfId="31002" xr:uid="{00000000-0005-0000-0000-00002C790000}"/>
    <cellStyle name="년_★ 0911 2차면접최종보고_★ 2009년도 사무직-사무전문직 급여인상안(작성) 2 3 2 7 5" xfId="31003" xr:uid="{00000000-0005-0000-0000-00002D790000}"/>
    <cellStyle name="년_★ 0911 2차면접최종보고_★ 2009년도 사무직-사무전문직 급여인상안(작성) 2 3 2 8" xfId="31004" xr:uid="{00000000-0005-0000-0000-00002E790000}"/>
    <cellStyle name="년_★ 0911 2차면접최종보고_★ 2009년도 사무직-사무전문직 급여인상안(작성) 2 3 2 9" xfId="31005" xr:uid="{00000000-0005-0000-0000-00002F790000}"/>
    <cellStyle name="년_★ 0911 2차면접최종보고_★ 2009년도 사무직-사무전문직 급여인상안(작성) 2 3 3" xfId="31006" xr:uid="{00000000-0005-0000-0000-000030790000}"/>
    <cellStyle name="년_★ 0911 2차면접최종보고_★ 2009년도 사무직-사무전문직 급여인상안(작성) 2 3 3 10" xfId="31007" xr:uid="{00000000-0005-0000-0000-000031790000}"/>
    <cellStyle name="년_★ 0911 2차면접최종보고_★ 2009년도 사무직-사무전문직 급여인상안(작성) 2 3 3 11" xfId="31008" xr:uid="{00000000-0005-0000-0000-000032790000}"/>
    <cellStyle name="년_★ 0911 2차면접최종보고_★ 2009년도 사무직-사무전문직 급여인상안(작성) 2 3 3 2" xfId="31009" xr:uid="{00000000-0005-0000-0000-000033790000}"/>
    <cellStyle name="년_★ 0911 2차면접최종보고_★ 2009년도 사무직-사무전문직 급여인상안(작성) 2 3 3 2 2" xfId="31010" xr:uid="{00000000-0005-0000-0000-000034790000}"/>
    <cellStyle name="년_★ 0911 2차면접최종보고_★ 2009년도 사무직-사무전문직 급여인상안(작성) 2 3 3 2 2 2" xfId="31011" xr:uid="{00000000-0005-0000-0000-000035790000}"/>
    <cellStyle name="년_★ 0911 2차면접최종보고_★ 2009년도 사무직-사무전문직 급여인상안(작성) 2 3 3 2 2 3" xfId="31012" xr:uid="{00000000-0005-0000-0000-000036790000}"/>
    <cellStyle name="년_★ 0911 2차면접최종보고_★ 2009년도 사무직-사무전문직 급여인상안(작성) 2 3 3 2 2 4" xfId="31013" xr:uid="{00000000-0005-0000-0000-000037790000}"/>
    <cellStyle name="년_★ 0911 2차면접최종보고_★ 2009년도 사무직-사무전문직 급여인상안(작성) 2 3 3 2 2 5" xfId="31014" xr:uid="{00000000-0005-0000-0000-000038790000}"/>
    <cellStyle name="년_★ 0911 2차면접최종보고_★ 2009년도 사무직-사무전문직 급여인상안(작성) 2 3 3 2 3" xfId="31015" xr:uid="{00000000-0005-0000-0000-000039790000}"/>
    <cellStyle name="년_★ 0911 2차면접최종보고_★ 2009년도 사무직-사무전문직 급여인상안(작성) 2 3 3 2 3 2" xfId="31016" xr:uid="{00000000-0005-0000-0000-00003A790000}"/>
    <cellStyle name="년_★ 0911 2차면접최종보고_★ 2009년도 사무직-사무전문직 급여인상안(작성) 2 3 3 2 3 3" xfId="31017" xr:uid="{00000000-0005-0000-0000-00003B790000}"/>
    <cellStyle name="년_★ 0911 2차면접최종보고_★ 2009년도 사무직-사무전문직 급여인상안(작성) 2 3 3 2 3 4" xfId="31018" xr:uid="{00000000-0005-0000-0000-00003C790000}"/>
    <cellStyle name="년_★ 0911 2차면접최종보고_★ 2009년도 사무직-사무전문직 급여인상안(작성) 2 3 3 2 3 5" xfId="31019" xr:uid="{00000000-0005-0000-0000-00003D790000}"/>
    <cellStyle name="년_★ 0911 2차면접최종보고_★ 2009년도 사무직-사무전문직 급여인상안(작성) 2 3 3 2 4" xfId="31020" xr:uid="{00000000-0005-0000-0000-00003E790000}"/>
    <cellStyle name="년_★ 0911 2차면접최종보고_★ 2009년도 사무직-사무전문직 급여인상안(작성) 2 3 3 2 4 2" xfId="31021" xr:uid="{00000000-0005-0000-0000-00003F790000}"/>
    <cellStyle name="년_★ 0911 2차면접최종보고_★ 2009년도 사무직-사무전문직 급여인상안(작성) 2 3 3 2 4 3" xfId="31022" xr:uid="{00000000-0005-0000-0000-000040790000}"/>
    <cellStyle name="년_★ 0911 2차면접최종보고_★ 2009년도 사무직-사무전문직 급여인상안(작성) 2 3 3 2 4 4" xfId="31023" xr:uid="{00000000-0005-0000-0000-000041790000}"/>
    <cellStyle name="년_★ 0911 2차면접최종보고_★ 2009년도 사무직-사무전문직 급여인상안(작성) 2 3 3 2 4 5" xfId="31024" xr:uid="{00000000-0005-0000-0000-000042790000}"/>
    <cellStyle name="년_★ 0911 2차면접최종보고_★ 2009년도 사무직-사무전문직 급여인상안(작성) 2 3 3 2 5" xfId="31025" xr:uid="{00000000-0005-0000-0000-000043790000}"/>
    <cellStyle name="년_★ 0911 2차면접최종보고_★ 2009년도 사무직-사무전문직 급여인상안(작성) 2 3 3 2 6" xfId="31026" xr:uid="{00000000-0005-0000-0000-000044790000}"/>
    <cellStyle name="년_★ 0911 2차면접최종보고_★ 2009년도 사무직-사무전문직 급여인상안(작성) 2 3 3 2 7" xfId="31027" xr:uid="{00000000-0005-0000-0000-000045790000}"/>
    <cellStyle name="년_★ 0911 2차면접최종보고_★ 2009년도 사무직-사무전문직 급여인상안(작성) 2 3 3 2 8" xfId="31028" xr:uid="{00000000-0005-0000-0000-000046790000}"/>
    <cellStyle name="년_★ 0911 2차면접최종보고_★ 2009년도 사무직-사무전문직 급여인상안(작성) 2 3 3 3" xfId="31029" xr:uid="{00000000-0005-0000-0000-000047790000}"/>
    <cellStyle name="년_★ 0911 2차면접최종보고_★ 2009년도 사무직-사무전문직 급여인상안(작성) 2 3 3 3 2" xfId="31030" xr:uid="{00000000-0005-0000-0000-000048790000}"/>
    <cellStyle name="년_★ 0911 2차면접최종보고_★ 2009년도 사무직-사무전문직 급여인상안(작성) 2 3 3 3 2 2" xfId="31031" xr:uid="{00000000-0005-0000-0000-000049790000}"/>
    <cellStyle name="년_★ 0911 2차면접최종보고_★ 2009년도 사무직-사무전문직 급여인상안(작성) 2 3 3 3 2 3" xfId="31032" xr:uid="{00000000-0005-0000-0000-00004A790000}"/>
    <cellStyle name="년_★ 0911 2차면접최종보고_★ 2009년도 사무직-사무전문직 급여인상안(작성) 2 3 3 3 2 4" xfId="31033" xr:uid="{00000000-0005-0000-0000-00004B790000}"/>
    <cellStyle name="년_★ 0911 2차면접최종보고_★ 2009년도 사무직-사무전문직 급여인상안(작성) 2 3 3 3 2 5" xfId="31034" xr:uid="{00000000-0005-0000-0000-00004C790000}"/>
    <cellStyle name="년_★ 0911 2차면접최종보고_★ 2009년도 사무직-사무전문직 급여인상안(작성) 2 3 3 3 3" xfId="31035" xr:uid="{00000000-0005-0000-0000-00004D790000}"/>
    <cellStyle name="년_★ 0911 2차면접최종보고_★ 2009년도 사무직-사무전문직 급여인상안(작성) 2 3 3 3 3 2" xfId="31036" xr:uid="{00000000-0005-0000-0000-00004E790000}"/>
    <cellStyle name="년_★ 0911 2차면접최종보고_★ 2009년도 사무직-사무전문직 급여인상안(작성) 2 3 3 3 3 3" xfId="31037" xr:uid="{00000000-0005-0000-0000-00004F790000}"/>
    <cellStyle name="년_★ 0911 2차면접최종보고_★ 2009년도 사무직-사무전문직 급여인상안(작성) 2 3 3 3 3 4" xfId="31038" xr:uid="{00000000-0005-0000-0000-000050790000}"/>
    <cellStyle name="년_★ 0911 2차면접최종보고_★ 2009년도 사무직-사무전문직 급여인상안(작성) 2 3 3 3 3 5" xfId="31039" xr:uid="{00000000-0005-0000-0000-000051790000}"/>
    <cellStyle name="년_★ 0911 2차면접최종보고_★ 2009년도 사무직-사무전문직 급여인상안(작성) 2 3 3 3 4" xfId="31040" xr:uid="{00000000-0005-0000-0000-000052790000}"/>
    <cellStyle name="년_★ 0911 2차면접최종보고_★ 2009년도 사무직-사무전문직 급여인상안(작성) 2 3 3 3 4 2" xfId="31041" xr:uid="{00000000-0005-0000-0000-000053790000}"/>
    <cellStyle name="년_★ 0911 2차면접최종보고_★ 2009년도 사무직-사무전문직 급여인상안(작성) 2 3 3 3 4 3" xfId="31042" xr:uid="{00000000-0005-0000-0000-000054790000}"/>
    <cellStyle name="년_★ 0911 2차면접최종보고_★ 2009년도 사무직-사무전문직 급여인상안(작성) 2 3 3 3 4 4" xfId="31043" xr:uid="{00000000-0005-0000-0000-000055790000}"/>
    <cellStyle name="년_★ 0911 2차면접최종보고_★ 2009년도 사무직-사무전문직 급여인상안(작성) 2 3 3 3 4 5" xfId="31044" xr:uid="{00000000-0005-0000-0000-000056790000}"/>
    <cellStyle name="년_★ 0911 2차면접최종보고_★ 2009년도 사무직-사무전문직 급여인상안(작성) 2 3 3 3 5" xfId="31045" xr:uid="{00000000-0005-0000-0000-000057790000}"/>
    <cellStyle name="년_★ 0911 2차면접최종보고_★ 2009년도 사무직-사무전문직 급여인상안(작성) 2 3 3 3 6" xfId="31046" xr:uid="{00000000-0005-0000-0000-000058790000}"/>
    <cellStyle name="년_★ 0911 2차면접최종보고_★ 2009년도 사무직-사무전문직 급여인상안(작성) 2 3 3 3 7" xfId="31047" xr:uid="{00000000-0005-0000-0000-000059790000}"/>
    <cellStyle name="년_★ 0911 2차면접최종보고_★ 2009년도 사무직-사무전문직 급여인상안(작성) 2 3 3 3 8" xfId="31048" xr:uid="{00000000-0005-0000-0000-00005A790000}"/>
    <cellStyle name="년_★ 0911 2차면접최종보고_★ 2009년도 사무직-사무전문직 급여인상안(작성) 2 3 3 4" xfId="31049" xr:uid="{00000000-0005-0000-0000-00005B790000}"/>
    <cellStyle name="년_★ 0911 2차면접최종보고_★ 2009년도 사무직-사무전문직 급여인상안(작성) 2 3 3 4 2" xfId="31050" xr:uid="{00000000-0005-0000-0000-00005C790000}"/>
    <cellStyle name="년_★ 0911 2차면접최종보고_★ 2009년도 사무직-사무전문직 급여인상안(작성) 2 3 3 4 2 2" xfId="31051" xr:uid="{00000000-0005-0000-0000-00005D790000}"/>
    <cellStyle name="년_★ 0911 2차면접최종보고_★ 2009년도 사무직-사무전문직 급여인상안(작성) 2 3 3 4 2 3" xfId="31052" xr:uid="{00000000-0005-0000-0000-00005E790000}"/>
    <cellStyle name="년_★ 0911 2차면접최종보고_★ 2009년도 사무직-사무전문직 급여인상안(작성) 2 3 3 4 2 4" xfId="31053" xr:uid="{00000000-0005-0000-0000-00005F790000}"/>
    <cellStyle name="년_★ 0911 2차면접최종보고_★ 2009년도 사무직-사무전문직 급여인상안(작성) 2 3 3 4 2 5" xfId="31054" xr:uid="{00000000-0005-0000-0000-000060790000}"/>
    <cellStyle name="년_★ 0911 2차면접최종보고_★ 2009년도 사무직-사무전문직 급여인상안(작성) 2 3 3 4 3" xfId="31055" xr:uid="{00000000-0005-0000-0000-000061790000}"/>
    <cellStyle name="년_★ 0911 2차면접최종보고_★ 2009년도 사무직-사무전문직 급여인상안(작성) 2 3 3 4 3 2" xfId="31056" xr:uid="{00000000-0005-0000-0000-000062790000}"/>
    <cellStyle name="년_★ 0911 2차면접최종보고_★ 2009년도 사무직-사무전문직 급여인상안(작성) 2 3 3 4 3 3" xfId="31057" xr:uid="{00000000-0005-0000-0000-000063790000}"/>
    <cellStyle name="년_★ 0911 2차면접최종보고_★ 2009년도 사무직-사무전문직 급여인상안(작성) 2 3 3 4 3 4" xfId="31058" xr:uid="{00000000-0005-0000-0000-000064790000}"/>
    <cellStyle name="년_★ 0911 2차면접최종보고_★ 2009년도 사무직-사무전문직 급여인상안(작성) 2 3 3 4 3 5" xfId="31059" xr:uid="{00000000-0005-0000-0000-000065790000}"/>
    <cellStyle name="년_★ 0911 2차면접최종보고_★ 2009년도 사무직-사무전문직 급여인상안(작성) 2 3 3 4 4" xfId="31060" xr:uid="{00000000-0005-0000-0000-000066790000}"/>
    <cellStyle name="년_★ 0911 2차면접최종보고_★ 2009년도 사무직-사무전문직 급여인상안(작성) 2 3 3 4 4 2" xfId="31061" xr:uid="{00000000-0005-0000-0000-000067790000}"/>
    <cellStyle name="년_★ 0911 2차면접최종보고_★ 2009년도 사무직-사무전문직 급여인상안(작성) 2 3 3 4 4 3" xfId="31062" xr:uid="{00000000-0005-0000-0000-000068790000}"/>
    <cellStyle name="년_★ 0911 2차면접최종보고_★ 2009년도 사무직-사무전문직 급여인상안(작성) 2 3 3 4 4 4" xfId="31063" xr:uid="{00000000-0005-0000-0000-000069790000}"/>
    <cellStyle name="년_★ 0911 2차면접최종보고_★ 2009년도 사무직-사무전문직 급여인상안(작성) 2 3 3 4 4 5" xfId="31064" xr:uid="{00000000-0005-0000-0000-00006A790000}"/>
    <cellStyle name="년_★ 0911 2차면접최종보고_★ 2009년도 사무직-사무전문직 급여인상안(작성) 2 3 3 4 5" xfId="31065" xr:uid="{00000000-0005-0000-0000-00006B790000}"/>
    <cellStyle name="년_★ 0911 2차면접최종보고_★ 2009년도 사무직-사무전문직 급여인상안(작성) 2 3 3 4 6" xfId="31066" xr:uid="{00000000-0005-0000-0000-00006C790000}"/>
    <cellStyle name="년_★ 0911 2차면접최종보고_★ 2009년도 사무직-사무전문직 급여인상안(작성) 2 3 3 4 7" xfId="31067" xr:uid="{00000000-0005-0000-0000-00006D790000}"/>
    <cellStyle name="년_★ 0911 2차면접최종보고_★ 2009년도 사무직-사무전문직 급여인상안(작성) 2 3 3 4 8" xfId="31068" xr:uid="{00000000-0005-0000-0000-00006E790000}"/>
    <cellStyle name="년_★ 0911 2차면접최종보고_★ 2009년도 사무직-사무전문직 급여인상안(작성) 2 3 3 5" xfId="31069" xr:uid="{00000000-0005-0000-0000-00006F790000}"/>
    <cellStyle name="년_★ 0911 2차면접최종보고_★ 2009년도 사무직-사무전문직 급여인상안(작성) 2 3 3 5 2" xfId="31070" xr:uid="{00000000-0005-0000-0000-000070790000}"/>
    <cellStyle name="년_★ 0911 2차면접최종보고_★ 2009년도 사무직-사무전문직 급여인상안(작성) 2 3 3 5 3" xfId="31071" xr:uid="{00000000-0005-0000-0000-000071790000}"/>
    <cellStyle name="년_★ 0911 2차면접최종보고_★ 2009년도 사무직-사무전문직 급여인상안(작성) 2 3 3 5 4" xfId="31072" xr:uid="{00000000-0005-0000-0000-000072790000}"/>
    <cellStyle name="년_★ 0911 2차면접최종보고_★ 2009년도 사무직-사무전문직 급여인상안(작성) 2 3 3 5 5" xfId="31073" xr:uid="{00000000-0005-0000-0000-000073790000}"/>
    <cellStyle name="년_★ 0911 2차면접최종보고_★ 2009년도 사무직-사무전문직 급여인상안(작성) 2 3 3 6" xfId="31074" xr:uid="{00000000-0005-0000-0000-000074790000}"/>
    <cellStyle name="년_★ 0911 2차면접최종보고_★ 2009년도 사무직-사무전문직 급여인상안(작성) 2 3 3 6 2" xfId="31075" xr:uid="{00000000-0005-0000-0000-000075790000}"/>
    <cellStyle name="년_★ 0911 2차면접최종보고_★ 2009년도 사무직-사무전문직 급여인상안(작성) 2 3 3 6 3" xfId="31076" xr:uid="{00000000-0005-0000-0000-000076790000}"/>
    <cellStyle name="년_★ 0911 2차면접최종보고_★ 2009년도 사무직-사무전문직 급여인상안(작성) 2 3 3 6 4" xfId="31077" xr:uid="{00000000-0005-0000-0000-000077790000}"/>
    <cellStyle name="년_★ 0911 2차면접최종보고_★ 2009년도 사무직-사무전문직 급여인상안(작성) 2 3 3 6 5" xfId="31078" xr:uid="{00000000-0005-0000-0000-000078790000}"/>
    <cellStyle name="년_★ 0911 2차면접최종보고_★ 2009년도 사무직-사무전문직 급여인상안(작성) 2 3 3 7" xfId="31079" xr:uid="{00000000-0005-0000-0000-000079790000}"/>
    <cellStyle name="년_★ 0911 2차면접최종보고_★ 2009년도 사무직-사무전문직 급여인상안(작성) 2 3 3 7 2" xfId="31080" xr:uid="{00000000-0005-0000-0000-00007A790000}"/>
    <cellStyle name="년_★ 0911 2차면접최종보고_★ 2009년도 사무직-사무전문직 급여인상안(작성) 2 3 3 7 3" xfId="31081" xr:uid="{00000000-0005-0000-0000-00007B790000}"/>
    <cellStyle name="년_★ 0911 2차면접최종보고_★ 2009년도 사무직-사무전문직 급여인상안(작성) 2 3 3 7 4" xfId="31082" xr:uid="{00000000-0005-0000-0000-00007C790000}"/>
    <cellStyle name="년_★ 0911 2차면접최종보고_★ 2009년도 사무직-사무전문직 급여인상안(작성) 2 3 3 7 5" xfId="31083" xr:uid="{00000000-0005-0000-0000-00007D790000}"/>
    <cellStyle name="년_★ 0911 2차면접최종보고_★ 2009년도 사무직-사무전문직 급여인상안(작성) 2 3 3 8" xfId="31084" xr:uid="{00000000-0005-0000-0000-00007E790000}"/>
    <cellStyle name="년_★ 0911 2차면접최종보고_★ 2009년도 사무직-사무전문직 급여인상안(작성) 2 3 3 9" xfId="31085" xr:uid="{00000000-0005-0000-0000-00007F790000}"/>
    <cellStyle name="년_★ 0911 2차면접최종보고_★ 2009년도 사무직-사무전문직 급여인상안(작성) 2 3 4" xfId="31086" xr:uid="{00000000-0005-0000-0000-000080790000}"/>
    <cellStyle name="년_★ 0911 2차면접최종보고_★ 2009년도 사무직-사무전문직 급여인상안(작성) 2 3 4 2" xfId="31087" xr:uid="{00000000-0005-0000-0000-000081790000}"/>
    <cellStyle name="년_★ 0911 2차면접최종보고_★ 2009년도 사무직-사무전문직 급여인상안(작성) 2 3 4 2 2" xfId="31088" xr:uid="{00000000-0005-0000-0000-000082790000}"/>
    <cellStyle name="년_★ 0911 2차면접최종보고_★ 2009년도 사무직-사무전문직 급여인상안(작성) 2 3 4 2 3" xfId="31089" xr:uid="{00000000-0005-0000-0000-000083790000}"/>
    <cellStyle name="년_★ 0911 2차면접최종보고_★ 2009년도 사무직-사무전문직 급여인상안(작성) 2 3 4 2 4" xfId="31090" xr:uid="{00000000-0005-0000-0000-000084790000}"/>
    <cellStyle name="년_★ 0911 2차면접최종보고_★ 2009년도 사무직-사무전문직 급여인상안(작성) 2 3 4 2 5" xfId="31091" xr:uid="{00000000-0005-0000-0000-000085790000}"/>
    <cellStyle name="년_★ 0911 2차면접최종보고_★ 2009년도 사무직-사무전문직 급여인상안(작성) 2 3 4 3" xfId="31092" xr:uid="{00000000-0005-0000-0000-000086790000}"/>
    <cellStyle name="년_★ 0911 2차면접최종보고_★ 2009년도 사무직-사무전문직 급여인상안(작성) 2 3 4 3 2" xfId="31093" xr:uid="{00000000-0005-0000-0000-000087790000}"/>
    <cellStyle name="년_★ 0911 2차면접최종보고_★ 2009년도 사무직-사무전문직 급여인상안(작성) 2 3 4 3 3" xfId="31094" xr:uid="{00000000-0005-0000-0000-000088790000}"/>
    <cellStyle name="년_★ 0911 2차면접최종보고_★ 2009년도 사무직-사무전문직 급여인상안(작성) 2 3 4 3 4" xfId="31095" xr:uid="{00000000-0005-0000-0000-000089790000}"/>
    <cellStyle name="년_★ 0911 2차면접최종보고_★ 2009년도 사무직-사무전문직 급여인상안(작성) 2 3 4 3 5" xfId="31096" xr:uid="{00000000-0005-0000-0000-00008A790000}"/>
    <cellStyle name="년_★ 0911 2차면접최종보고_★ 2009년도 사무직-사무전문직 급여인상안(작성) 2 3 4 4" xfId="31097" xr:uid="{00000000-0005-0000-0000-00008B790000}"/>
    <cellStyle name="년_★ 0911 2차면접최종보고_★ 2009년도 사무직-사무전문직 급여인상안(작성) 2 3 4 4 2" xfId="31098" xr:uid="{00000000-0005-0000-0000-00008C790000}"/>
    <cellStyle name="년_★ 0911 2차면접최종보고_★ 2009년도 사무직-사무전문직 급여인상안(작성) 2 3 4 4 3" xfId="31099" xr:uid="{00000000-0005-0000-0000-00008D790000}"/>
    <cellStyle name="년_★ 0911 2차면접최종보고_★ 2009년도 사무직-사무전문직 급여인상안(작성) 2 3 4 4 4" xfId="31100" xr:uid="{00000000-0005-0000-0000-00008E790000}"/>
    <cellStyle name="년_★ 0911 2차면접최종보고_★ 2009년도 사무직-사무전문직 급여인상안(작성) 2 3 4 4 5" xfId="31101" xr:uid="{00000000-0005-0000-0000-00008F790000}"/>
    <cellStyle name="년_★ 0911 2차면접최종보고_★ 2009년도 사무직-사무전문직 급여인상안(작성) 2 3 4 5" xfId="31102" xr:uid="{00000000-0005-0000-0000-000090790000}"/>
    <cellStyle name="년_★ 0911 2차면접최종보고_★ 2009년도 사무직-사무전문직 급여인상안(작성) 2 3 4 6" xfId="31103" xr:uid="{00000000-0005-0000-0000-000091790000}"/>
    <cellStyle name="년_★ 0911 2차면접최종보고_★ 2009년도 사무직-사무전문직 급여인상안(작성) 2 3 4 7" xfId="31104" xr:uid="{00000000-0005-0000-0000-000092790000}"/>
    <cellStyle name="년_★ 0911 2차면접최종보고_★ 2009년도 사무직-사무전문직 급여인상안(작성) 2 3 4 8" xfId="31105" xr:uid="{00000000-0005-0000-0000-000093790000}"/>
    <cellStyle name="년_★ 0911 2차면접최종보고_★ 2009년도 사무직-사무전문직 급여인상안(작성) 2 3 5" xfId="31106" xr:uid="{00000000-0005-0000-0000-000094790000}"/>
    <cellStyle name="년_★ 0911 2차면접최종보고_★ 2009년도 사무직-사무전문직 급여인상안(작성) 2 3 5 2" xfId="31107" xr:uid="{00000000-0005-0000-0000-000095790000}"/>
    <cellStyle name="년_★ 0911 2차면접최종보고_★ 2009년도 사무직-사무전문직 급여인상안(작성) 2 3 5 2 2" xfId="31108" xr:uid="{00000000-0005-0000-0000-000096790000}"/>
    <cellStyle name="년_★ 0911 2차면접최종보고_★ 2009년도 사무직-사무전문직 급여인상안(작성) 2 3 5 2 3" xfId="31109" xr:uid="{00000000-0005-0000-0000-000097790000}"/>
    <cellStyle name="년_★ 0911 2차면접최종보고_★ 2009년도 사무직-사무전문직 급여인상안(작성) 2 3 5 2 4" xfId="31110" xr:uid="{00000000-0005-0000-0000-000098790000}"/>
    <cellStyle name="년_★ 0911 2차면접최종보고_★ 2009년도 사무직-사무전문직 급여인상안(작성) 2 3 5 2 5" xfId="31111" xr:uid="{00000000-0005-0000-0000-000099790000}"/>
    <cellStyle name="년_★ 0911 2차면접최종보고_★ 2009년도 사무직-사무전문직 급여인상안(작성) 2 3 5 3" xfId="31112" xr:uid="{00000000-0005-0000-0000-00009A790000}"/>
    <cellStyle name="년_★ 0911 2차면접최종보고_★ 2009년도 사무직-사무전문직 급여인상안(작성) 2 3 5 3 2" xfId="31113" xr:uid="{00000000-0005-0000-0000-00009B790000}"/>
    <cellStyle name="년_★ 0911 2차면접최종보고_★ 2009년도 사무직-사무전문직 급여인상안(작성) 2 3 5 3 3" xfId="31114" xr:uid="{00000000-0005-0000-0000-00009C790000}"/>
    <cellStyle name="년_★ 0911 2차면접최종보고_★ 2009년도 사무직-사무전문직 급여인상안(작성) 2 3 5 3 4" xfId="31115" xr:uid="{00000000-0005-0000-0000-00009D790000}"/>
    <cellStyle name="년_★ 0911 2차면접최종보고_★ 2009년도 사무직-사무전문직 급여인상안(작성) 2 3 5 3 5" xfId="31116" xr:uid="{00000000-0005-0000-0000-00009E790000}"/>
    <cellStyle name="년_★ 0911 2차면접최종보고_★ 2009년도 사무직-사무전문직 급여인상안(작성) 2 3 5 4" xfId="31117" xr:uid="{00000000-0005-0000-0000-00009F790000}"/>
    <cellStyle name="년_★ 0911 2차면접최종보고_★ 2009년도 사무직-사무전문직 급여인상안(작성) 2 3 5 4 2" xfId="31118" xr:uid="{00000000-0005-0000-0000-0000A0790000}"/>
    <cellStyle name="년_★ 0911 2차면접최종보고_★ 2009년도 사무직-사무전문직 급여인상안(작성) 2 3 5 4 3" xfId="31119" xr:uid="{00000000-0005-0000-0000-0000A1790000}"/>
    <cellStyle name="년_★ 0911 2차면접최종보고_★ 2009년도 사무직-사무전문직 급여인상안(작성) 2 3 5 4 4" xfId="31120" xr:uid="{00000000-0005-0000-0000-0000A2790000}"/>
    <cellStyle name="년_★ 0911 2차면접최종보고_★ 2009년도 사무직-사무전문직 급여인상안(작성) 2 3 5 4 5" xfId="31121" xr:uid="{00000000-0005-0000-0000-0000A3790000}"/>
    <cellStyle name="년_★ 0911 2차면접최종보고_★ 2009년도 사무직-사무전문직 급여인상안(작성) 2 3 5 5" xfId="31122" xr:uid="{00000000-0005-0000-0000-0000A4790000}"/>
    <cellStyle name="년_★ 0911 2차면접최종보고_★ 2009년도 사무직-사무전문직 급여인상안(작성) 2 3 5 6" xfId="31123" xr:uid="{00000000-0005-0000-0000-0000A5790000}"/>
    <cellStyle name="년_★ 0911 2차면접최종보고_★ 2009년도 사무직-사무전문직 급여인상안(작성) 2 3 5 7" xfId="31124" xr:uid="{00000000-0005-0000-0000-0000A6790000}"/>
    <cellStyle name="년_★ 0911 2차면접최종보고_★ 2009년도 사무직-사무전문직 급여인상안(작성) 2 3 5 8" xfId="31125" xr:uid="{00000000-0005-0000-0000-0000A7790000}"/>
    <cellStyle name="년_★ 0911 2차면접최종보고_★ 2009년도 사무직-사무전문직 급여인상안(작성) 2 3 6" xfId="31126" xr:uid="{00000000-0005-0000-0000-0000A8790000}"/>
    <cellStyle name="년_★ 0911 2차면접최종보고_★ 2009년도 사무직-사무전문직 급여인상안(작성) 2 3 6 2" xfId="31127" xr:uid="{00000000-0005-0000-0000-0000A9790000}"/>
    <cellStyle name="년_★ 0911 2차면접최종보고_★ 2009년도 사무직-사무전문직 급여인상안(작성) 2 3 6 2 2" xfId="31128" xr:uid="{00000000-0005-0000-0000-0000AA790000}"/>
    <cellStyle name="년_★ 0911 2차면접최종보고_★ 2009년도 사무직-사무전문직 급여인상안(작성) 2 3 6 2 3" xfId="31129" xr:uid="{00000000-0005-0000-0000-0000AB790000}"/>
    <cellStyle name="년_★ 0911 2차면접최종보고_★ 2009년도 사무직-사무전문직 급여인상안(작성) 2 3 6 2 4" xfId="31130" xr:uid="{00000000-0005-0000-0000-0000AC790000}"/>
    <cellStyle name="년_★ 0911 2차면접최종보고_★ 2009년도 사무직-사무전문직 급여인상안(작성) 2 3 6 2 5" xfId="31131" xr:uid="{00000000-0005-0000-0000-0000AD790000}"/>
    <cellStyle name="년_★ 0911 2차면접최종보고_★ 2009년도 사무직-사무전문직 급여인상안(작성) 2 3 6 3" xfId="31132" xr:uid="{00000000-0005-0000-0000-0000AE790000}"/>
    <cellStyle name="년_★ 0911 2차면접최종보고_★ 2009년도 사무직-사무전문직 급여인상안(작성) 2 3 6 3 2" xfId="31133" xr:uid="{00000000-0005-0000-0000-0000AF790000}"/>
    <cellStyle name="년_★ 0911 2차면접최종보고_★ 2009년도 사무직-사무전문직 급여인상안(작성) 2 3 6 3 3" xfId="31134" xr:uid="{00000000-0005-0000-0000-0000B0790000}"/>
    <cellStyle name="년_★ 0911 2차면접최종보고_★ 2009년도 사무직-사무전문직 급여인상안(작성) 2 3 6 3 4" xfId="31135" xr:uid="{00000000-0005-0000-0000-0000B1790000}"/>
    <cellStyle name="년_★ 0911 2차면접최종보고_★ 2009년도 사무직-사무전문직 급여인상안(작성) 2 3 6 3 5" xfId="31136" xr:uid="{00000000-0005-0000-0000-0000B2790000}"/>
    <cellStyle name="년_★ 0911 2차면접최종보고_★ 2009년도 사무직-사무전문직 급여인상안(작성) 2 3 6 4" xfId="31137" xr:uid="{00000000-0005-0000-0000-0000B3790000}"/>
    <cellStyle name="년_★ 0911 2차면접최종보고_★ 2009년도 사무직-사무전문직 급여인상안(작성) 2 3 6 4 2" xfId="31138" xr:uid="{00000000-0005-0000-0000-0000B4790000}"/>
    <cellStyle name="년_★ 0911 2차면접최종보고_★ 2009년도 사무직-사무전문직 급여인상안(작성) 2 3 6 4 3" xfId="31139" xr:uid="{00000000-0005-0000-0000-0000B5790000}"/>
    <cellStyle name="년_★ 0911 2차면접최종보고_★ 2009년도 사무직-사무전문직 급여인상안(작성) 2 3 6 4 4" xfId="31140" xr:uid="{00000000-0005-0000-0000-0000B6790000}"/>
    <cellStyle name="년_★ 0911 2차면접최종보고_★ 2009년도 사무직-사무전문직 급여인상안(작성) 2 3 6 4 5" xfId="31141" xr:uid="{00000000-0005-0000-0000-0000B7790000}"/>
    <cellStyle name="년_★ 0911 2차면접최종보고_★ 2009년도 사무직-사무전문직 급여인상안(작성) 2 3 6 5" xfId="31142" xr:uid="{00000000-0005-0000-0000-0000B8790000}"/>
    <cellStyle name="년_★ 0911 2차면접최종보고_★ 2009년도 사무직-사무전문직 급여인상안(작성) 2 3 6 6" xfId="31143" xr:uid="{00000000-0005-0000-0000-0000B9790000}"/>
    <cellStyle name="년_★ 0911 2차면접최종보고_★ 2009년도 사무직-사무전문직 급여인상안(작성) 2 3 6 7" xfId="31144" xr:uid="{00000000-0005-0000-0000-0000BA790000}"/>
    <cellStyle name="년_★ 0911 2차면접최종보고_★ 2009년도 사무직-사무전문직 급여인상안(작성) 2 3 6 8" xfId="31145" xr:uid="{00000000-0005-0000-0000-0000BB790000}"/>
    <cellStyle name="년_★ 0911 2차면접최종보고_★ 2009년도 사무직-사무전문직 급여인상안(작성) 2 3 7" xfId="31146" xr:uid="{00000000-0005-0000-0000-0000BC790000}"/>
    <cellStyle name="년_★ 0911 2차면접최종보고_★ 2009년도 사무직-사무전문직 급여인상안(작성) 2 3 7 2" xfId="31147" xr:uid="{00000000-0005-0000-0000-0000BD790000}"/>
    <cellStyle name="년_★ 0911 2차면접최종보고_★ 2009년도 사무직-사무전문직 급여인상안(작성) 2 3 7 3" xfId="31148" xr:uid="{00000000-0005-0000-0000-0000BE790000}"/>
    <cellStyle name="년_★ 0911 2차면접최종보고_★ 2009년도 사무직-사무전문직 급여인상안(작성) 2 3 7 4" xfId="31149" xr:uid="{00000000-0005-0000-0000-0000BF790000}"/>
    <cellStyle name="년_★ 0911 2차면접최종보고_★ 2009년도 사무직-사무전문직 급여인상안(작성) 2 3 7 5" xfId="31150" xr:uid="{00000000-0005-0000-0000-0000C0790000}"/>
    <cellStyle name="년_★ 0911 2차면접최종보고_★ 2009년도 사무직-사무전문직 급여인상안(작성) 2 3 8" xfId="31151" xr:uid="{00000000-0005-0000-0000-0000C1790000}"/>
    <cellStyle name="년_★ 0911 2차면접최종보고_★ 2009년도 사무직-사무전문직 급여인상안(작성) 2 3 8 2" xfId="31152" xr:uid="{00000000-0005-0000-0000-0000C2790000}"/>
    <cellStyle name="년_★ 0911 2차면접최종보고_★ 2009년도 사무직-사무전문직 급여인상안(작성) 2 3 8 3" xfId="31153" xr:uid="{00000000-0005-0000-0000-0000C3790000}"/>
    <cellStyle name="년_★ 0911 2차면접최종보고_★ 2009년도 사무직-사무전문직 급여인상안(작성) 2 3 8 4" xfId="31154" xr:uid="{00000000-0005-0000-0000-0000C4790000}"/>
    <cellStyle name="년_★ 0911 2차면접최종보고_★ 2009년도 사무직-사무전문직 급여인상안(작성) 2 3 8 5" xfId="31155" xr:uid="{00000000-0005-0000-0000-0000C5790000}"/>
    <cellStyle name="년_★ 0911 2차면접최종보고_★ 2009년도 사무직-사무전문직 급여인상안(작성) 2 3 9" xfId="31156" xr:uid="{00000000-0005-0000-0000-0000C6790000}"/>
    <cellStyle name="년_★ 0911 2차면접최종보고_★ 2009년도 사무직-사무전문직 급여인상안(작성) 2 3 9 2" xfId="31157" xr:uid="{00000000-0005-0000-0000-0000C7790000}"/>
    <cellStyle name="년_★ 0911 2차면접최종보고_★ 2009년도 사무직-사무전문직 급여인상안(작성) 2 3 9 3" xfId="31158" xr:uid="{00000000-0005-0000-0000-0000C8790000}"/>
    <cellStyle name="년_★ 0911 2차면접최종보고_★ 2009년도 사무직-사무전문직 급여인상안(작성) 2 3 9 4" xfId="31159" xr:uid="{00000000-0005-0000-0000-0000C9790000}"/>
    <cellStyle name="년_★ 0911 2차면접최종보고_★ 2009년도 사무직-사무전문직 급여인상안(작성) 2 3 9 5" xfId="31160" xr:uid="{00000000-0005-0000-0000-0000CA790000}"/>
    <cellStyle name="년_★ 0911 2차면접최종보고_★ 2009년도 사무직-사무전문직 급여인상안(작성) 2 4" xfId="31161" xr:uid="{00000000-0005-0000-0000-0000CB790000}"/>
    <cellStyle name="년_★ 0911 2차면접최종보고_★ 2009년도 사무직-사무전문직 급여인상안(작성) 2 4 10" xfId="31162" xr:uid="{00000000-0005-0000-0000-0000CC790000}"/>
    <cellStyle name="년_★ 0911 2차면접최종보고_★ 2009년도 사무직-사무전문직 급여인상안(작성) 2 4 11" xfId="31163" xr:uid="{00000000-0005-0000-0000-0000CD790000}"/>
    <cellStyle name="년_★ 0911 2차면접최종보고_★ 2009년도 사무직-사무전문직 급여인상안(작성) 2 4 2" xfId="31164" xr:uid="{00000000-0005-0000-0000-0000CE790000}"/>
    <cellStyle name="년_★ 0911 2차면접최종보고_★ 2009년도 사무직-사무전문직 급여인상안(작성) 2 4 2 2" xfId="31165" xr:uid="{00000000-0005-0000-0000-0000CF790000}"/>
    <cellStyle name="년_★ 0911 2차면접최종보고_★ 2009년도 사무직-사무전문직 급여인상안(작성) 2 4 2 2 2" xfId="31166" xr:uid="{00000000-0005-0000-0000-0000D0790000}"/>
    <cellStyle name="년_★ 0911 2차면접최종보고_★ 2009년도 사무직-사무전문직 급여인상안(작성) 2 4 2 2 3" xfId="31167" xr:uid="{00000000-0005-0000-0000-0000D1790000}"/>
    <cellStyle name="년_★ 0911 2차면접최종보고_★ 2009년도 사무직-사무전문직 급여인상안(작성) 2 4 2 2 4" xfId="31168" xr:uid="{00000000-0005-0000-0000-0000D2790000}"/>
    <cellStyle name="년_★ 0911 2차면접최종보고_★ 2009년도 사무직-사무전문직 급여인상안(작성) 2 4 2 2 5" xfId="31169" xr:uid="{00000000-0005-0000-0000-0000D3790000}"/>
    <cellStyle name="년_★ 0911 2차면접최종보고_★ 2009년도 사무직-사무전문직 급여인상안(작성) 2 4 2 3" xfId="31170" xr:uid="{00000000-0005-0000-0000-0000D4790000}"/>
    <cellStyle name="년_★ 0911 2차면접최종보고_★ 2009년도 사무직-사무전문직 급여인상안(작성) 2 4 2 3 2" xfId="31171" xr:uid="{00000000-0005-0000-0000-0000D5790000}"/>
    <cellStyle name="년_★ 0911 2차면접최종보고_★ 2009년도 사무직-사무전문직 급여인상안(작성) 2 4 2 3 3" xfId="31172" xr:uid="{00000000-0005-0000-0000-0000D6790000}"/>
    <cellStyle name="년_★ 0911 2차면접최종보고_★ 2009년도 사무직-사무전문직 급여인상안(작성) 2 4 2 3 4" xfId="31173" xr:uid="{00000000-0005-0000-0000-0000D7790000}"/>
    <cellStyle name="년_★ 0911 2차면접최종보고_★ 2009년도 사무직-사무전문직 급여인상안(작성) 2 4 2 3 5" xfId="31174" xr:uid="{00000000-0005-0000-0000-0000D8790000}"/>
    <cellStyle name="년_★ 0911 2차면접최종보고_★ 2009년도 사무직-사무전문직 급여인상안(작성) 2 4 2 4" xfId="31175" xr:uid="{00000000-0005-0000-0000-0000D9790000}"/>
    <cellStyle name="년_★ 0911 2차면접최종보고_★ 2009년도 사무직-사무전문직 급여인상안(작성) 2 4 2 4 2" xfId="31176" xr:uid="{00000000-0005-0000-0000-0000DA790000}"/>
    <cellStyle name="년_★ 0911 2차면접최종보고_★ 2009년도 사무직-사무전문직 급여인상안(작성) 2 4 2 4 3" xfId="31177" xr:uid="{00000000-0005-0000-0000-0000DB790000}"/>
    <cellStyle name="년_★ 0911 2차면접최종보고_★ 2009년도 사무직-사무전문직 급여인상안(작성) 2 4 2 4 4" xfId="31178" xr:uid="{00000000-0005-0000-0000-0000DC790000}"/>
    <cellStyle name="년_★ 0911 2차면접최종보고_★ 2009년도 사무직-사무전문직 급여인상안(작성) 2 4 2 4 5" xfId="31179" xr:uid="{00000000-0005-0000-0000-0000DD790000}"/>
    <cellStyle name="년_★ 0911 2차면접최종보고_★ 2009년도 사무직-사무전문직 급여인상안(작성) 2 4 2 5" xfId="31180" xr:uid="{00000000-0005-0000-0000-0000DE790000}"/>
    <cellStyle name="년_★ 0911 2차면접최종보고_★ 2009년도 사무직-사무전문직 급여인상안(작성) 2 4 2 6" xfId="31181" xr:uid="{00000000-0005-0000-0000-0000DF790000}"/>
    <cellStyle name="년_★ 0911 2차면접최종보고_★ 2009년도 사무직-사무전문직 급여인상안(작성) 2 4 2 7" xfId="31182" xr:uid="{00000000-0005-0000-0000-0000E0790000}"/>
    <cellStyle name="년_★ 0911 2차면접최종보고_★ 2009년도 사무직-사무전문직 급여인상안(작성) 2 4 2 8" xfId="31183" xr:uid="{00000000-0005-0000-0000-0000E1790000}"/>
    <cellStyle name="년_★ 0911 2차면접최종보고_★ 2009년도 사무직-사무전문직 급여인상안(작성) 2 4 3" xfId="31184" xr:uid="{00000000-0005-0000-0000-0000E2790000}"/>
    <cellStyle name="년_★ 0911 2차면접최종보고_★ 2009년도 사무직-사무전문직 급여인상안(작성) 2 4 3 2" xfId="31185" xr:uid="{00000000-0005-0000-0000-0000E3790000}"/>
    <cellStyle name="년_★ 0911 2차면접최종보고_★ 2009년도 사무직-사무전문직 급여인상안(작성) 2 4 3 2 2" xfId="31186" xr:uid="{00000000-0005-0000-0000-0000E4790000}"/>
    <cellStyle name="년_★ 0911 2차면접최종보고_★ 2009년도 사무직-사무전문직 급여인상안(작성) 2 4 3 2 3" xfId="31187" xr:uid="{00000000-0005-0000-0000-0000E5790000}"/>
    <cellStyle name="년_★ 0911 2차면접최종보고_★ 2009년도 사무직-사무전문직 급여인상안(작성) 2 4 3 2 4" xfId="31188" xr:uid="{00000000-0005-0000-0000-0000E6790000}"/>
    <cellStyle name="년_★ 0911 2차면접최종보고_★ 2009년도 사무직-사무전문직 급여인상안(작성) 2 4 3 2 5" xfId="31189" xr:uid="{00000000-0005-0000-0000-0000E7790000}"/>
    <cellStyle name="년_★ 0911 2차면접최종보고_★ 2009년도 사무직-사무전문직 급여인상안(작성) 2 4 3 3" xfId="31190" xr:uid="{00000000-0005-0000-0000-0000E8790000}"/>
    <cellStyle name="년_★ 0911 2차면접최종보고_★ 2009년도 사무직-사무전문직 급여인상안(작성) 2 4 3 3 2" xfId="31191" xr:uid="{00000000-0005-0000-0000-0000E9790000}"/>
    <cellStyle name="년_★ 0911 2차면접최종보고_★ 2009년도 사무직-사무전문직 급여인상안(작성) 2 4 3 3 3" xfId="31192" xr:uid="{00000000-0005-0000-0000-0000EA790000}"/>
    <cellStyle name="년_★ 0911 2차면접최종보고_★ 2009년도 사무직-사무전문직 급여인상안(작성) 2 4 3 3 4" xfId="31193" xr:uid="{00000000-0005-0000-0000-0000EB790000}"/>
    <cellStyle name="년_★ 0911 2차면접최종보고_★ 2009년도 사무직-사무전문직 급여인상안(작성) 2 4 3 3 5" xfId="31194" xr:uid="{00000000-0005-0000-0000-0000EC790000}"/>
    <cellStyle name="년_★ 0911 2차면접최종보고_★ 2009년도 사무직-사무전문직 급여인상안(작성) 2 4 3 4" xfId="31195" xr:uid="{00000000-0005-0000-0000-0000ED790000}"/>
    <cellStyle name="년_★ 0911 2차면접최종보고_★ 2009년도 사무직-사무전문직 급여인상안(작성) 2 4 3 4 2" xfId="31196" xr:uid="{00000000-0005-0000-0000-0000EE790000}"/>
    <cellStyle name="년_★ 0911 2차면접최종보고_★ 2009년도 사무직-사무전문직 급여인상안(작성) 2 4 3 4 3" xfId="31197" xr:uid="{00000000-0005-0000-0000-0000EF790000}"/>
    <cellStyle name="년_★ 0911 2차면접최종보고_★ 2009년도 사무직-사무전문직 급여인상안(작성) 2 4 3 4 4" xfId="31198" xr:uid="{00000000-0005-0000-0000-0000F0790000}"/>
    <cellStyle name="년_★ 0911 2차면접최종보고_★ 2009년도 사무직-사무전문직 급여인상안(작성) 2 4 3 4 5" xfId="31199" xr:uid="{00000000-0005-0000-0000-0000F1790000}"/>
    <cellStyle name="년_★ 0911 2차면접최종보고_★ 2009년도 사무직-사무전문직 급여인상안(작성) 2 4 3 5" xfId="31200" xr:uid="{00000000-0005-0000-0000-0000F2790000}"/>
    <cellStyle name="년_★ 0911 2차면접최종보고_★ 2009년도 사무직-사무전문직 급여인상안(작성) 2 4 3 6" xfId="31201" xr:uid="{00000000-0005-0000-0000-0000F3790000}"/>
    <cellStyle name="년_★ 0911 2차면접최종보고_★ 2009년도 사무직-사무전문직 급여인상안(작성) 2 4 3 7" xfId="31202" xr:uid="{00000000-0005-0000-0000-0000F4790000}"/>
    <cellStyle name="년_★ 0911 2차면접최종보고_★ 2009년도 사무직-사무전문직 급여인상안(작성) 2 4 3 8" xfId="31203" xr:uid="{00000000-0005-0000-0000-0000F5790000}"/>
    <cellStyle name="년_★ 0911 2차면접최종보고_★ 2009년도 사무직-사무전문직 급여인상안(작성) 2 4 4" xfId="31204" xr:uid="{00000000-0005-0000-0000-0000F6790000}"/>
    <cellStyle name="년_★ 0911 2차면접최종보고_★ 2009년도 사무직-사무전문직 급여인상안(작성) 2 4 4 2" xfId="31205" xr:uid="{00000000-0005-0000-0000-0000F7790000}"/>
    <cellStyle name="년_★ 0911 2차면접최종보고_★ 2009년도 사무직-사무전문직 급여인상안(작성) 2 4 4 2 2" xfId="31206" xr:uid="{00000000-0005-0000-0000-0000F8790000}"/>
    <cellStyle name="년_★ 0911 2차면접최종보고_★ 2009년도 사무직-사무전문직 급여인상안(작성) 2 4 4 2 3" xfId="31207" xr:uid="{00000000-0005-0000-0000-0000F9790000}"/>
    <cellStyle name="년_★ 0911 2차면접최종보고_★ 2009년도 사무직-사무전문직 급여인상안(작성) 2 4 4 2 4" xfId="31208" xr:uid="{00000000-0005-0000-0000-0000FA790000}"/>
    <cellStyle name="년_★ 0911 2차면접최종보고_★ 2009년도 사무직-사무전문직 급여인상안(작성) 2 4 4 2 5" xfId="31209" xr:uid="{00000000-0005-0000-0000-0000FB790000}"/>
    <cellStyle name="년_★ 0911 2차면접최종보고_★ 2009년도 사무직-사무전문직 급여인상안(작성) 2 4 4 3" xfId="31210" xr:uid="{00000000-0005-0000-0000-0000FC790000}"/>
    <cellStyle name="년_★ 0911 2차면접최종보고_★ 2009년도 사무직-사무전문직 급여인상안(작성) 2 4 4 3 2" xfId="31211" xr:uid="{00000000-0005-0000-0000-0000FD790000}"/>
    <cellStyle name="년_★ 0911 2차면접최종보고_★ 2009년도 사무직-사무전문직 급여인상안(작성) 2 4 4 3 3" xfId="31212" xr:uid="{00000000-0005-0000-0000-0000FE790000}"/>
    <cellStyle name="년_★ 0911 2차면접최종보고_★ 2009년도 사무직-사무전문직 급여인상안(작성) 2 4 4 3 4" xfId="31213" xr:uid="{00000000-0005-0000-0000-0000FF790000}"/>
    <cellStyle name="년_★ 0911 2차면접최종보고_★ 2009년도 사무직-사무전문직 급여인상안(작성) 2 4 4 3 5" xfId="31214" xr:uid="{00000000-0005-0000-0000-0000007A0000}"/>
    <cellStyle name="년_★ 0911 2차면접최종보고_★ 2009년도 사무직-사무전문직 급여인상안(작성) 2 4 4 4" xfId="31215" xr:uid="{00000000-0005-0000-0000-0000017A0000}"/>
    <cellStyle name="년_★ 0911 2차면접최종보고_★ 2009년도 사무직-사무전문직 급여인상안(작성) 2 4 4 4 2" xfId="31216" xr:uid="{00000000-0005-0000-0000-0000027A0000}"/>
    <cellStyle name="년_★ 0911 2차면접최종보고_★ 2009년도 사무직-사무전문직 급여인상안(작성) 2 4 4 4 3" xfId="31217" xr:uid="{00000000-0005-0000-0000-0000037A0000}"/>
    <cellStyle name="년_★ 0911 2차면접최종보고_★ 2009년도 사무직-사무전문직 급여인상안(작성) 2 4 4 4 4" xfId="31218" xr:uid="{00000000-0005-0000-0000-0000047A0000}"/>
    <cellStyle name="년_★ 0911 2차면접최종보고_★ 2009년도 사무직-사무전문직 급여인상안(작성) 2 4 4 4 5" xfId="31219" xr:uid="{00000000-0005-0000-0000-0000057A0000}"/>
    <cellStyle name="년_★ 0911 2차면접최종보고_★ 2009년도 사무직-사무전문직 급여인상안(작성) 2 4 4 5" xfId="31220" xr:uid="{00000000-0005-0000-0000-0000067A0000}"/>
    <cellStyle name="년_★ 0911 2차면접최종보고_★ 2009년도 사무직-사무전문직 급여인상안(작성) 2 4 4 6" xfId="31221" xr:uid="{00000000-0005-0000-0000-0000077A0000}"/>
    <cellStyle name="년_★ 0911 2차면접최종보고_★ 2009년도 사무직-사무전문직 급여인상안(작성) 2 4 4 7" xfId="31222" xr:uid="{00000000-0005-0000-0000-0000087A0000}"/>
    <cellStyle name="년_★ 0911 2차면접최종보고_★ 2009년도 사무직-사무전문직 급여인상안(작성) 2 4 4 8" xfId="31223" xr:uid="{00000000-0005-0000-0000-0000097A0000}"/>
    <cellStyle name="년_★ 0911 2차면접최종보고_★ 2009년도 사무직-사무전문직 급여인상안(작성) 2 4 5" xfId="31224" xr:uid="{00000000-0005-0000-0000-00000A7A0000}"/>
    <cellStyle name="년_★ 0911 2차면접최종보고_★ 2009년도 사무직-사무전문직 급여인상안(작성) 2 4 5 2" xfId="31225" xr:uid="{00000000-0005-0000-0000-00000B7A0000}"/>
    <cellStyle name="년_★ 0911 2차면접최종보고_★ 2009년도 사무직-사무전문직 급여인상안(작성) 2 4 5 3" xfId="31226" xr:uid="{00000000-0005-0000-0000-00000C7A0000}"/>
    <cellStyle name="년_★ 0911 2차면접최종보고_★ 2009년도 사무직-사무전문직 급여인상안(작성) 2 4 5 4" xfId="31227" xr:uid="{00000000-0005-0000-0000-00000D7A0000}"/>
    <cellStyle name="년_★ 0911 2차면접최종보고_★ 2009년도 사무직-사무전문직 급여인상안(작성) 2 4 5 5" xfId="31228" xr:uid="{00000000-0005-0000-0000-00000E7A0000}"/>
    <cellStyle name="년_★ 0911 2차면접최종보고_★ 2009년도 사무직-사무전문직 급여인상안(작성) 2 4 6" xfId="31229" xr:uid="{00000000-0005-0000-0000-00000F7A0000}"/>
    <cellStyle name="년_★ 0911 2차면접최종보고_★ 2009년도 사무직-사무전문직 급여인상안(작성) 2 4 6 2" xfId="31230" xr:uid="{00000000-0005-0000-0000-0000107A0000}"/>
    <cellStyle name="년_★ 0911 2차면접최종보고_★ 2009년도 사무직-사무전문직 급여인상안(작성) 2 4 6 3" xfId="31231" xr:uid="{00000000-0005-0000-0000-0000117A0000}"/>
    <cellStyle name="년_★ 0911 2차면접최종보고_★ 2009년도 사무직-사무전문직 급여인상안(작성) 2 4 6 4" xfId="31232" xr:uid="{00000000-0005-0000-0000-0000127A0000}"/>
    <cellStyle name="년_★ 0911 2차면접최종보고_★ 2009년도 사무직-사무전문직 급여인상안(작성) 2 4 6 5" xfId="31233" xr:uid="{00000000-0005-0000-0000-0000137A0000}"/>
    <cellStyle name="년_★ 0911 2차면접최종보고_★ 2009년도 사무직-사무전문직 급여인상안(작성) 2 4 7" xfId="31234" xr:uid="{00000000-0005-0000-0000-0000147A0000}"/>
    <cellStyle name="년_★ 0911 2차면접최종보고_★ 2009년도 사무직-사무전문직 급여인상안(작성) 2 4 7 2" xfId="31235" xr:uid="{00000000-0005-0000-0000-0000157A0000}"/>
    <cellStyle name="년_★ 0911 2차면접최종보고_★ 2009년도 사무직-사무전문직 급여인상안(작성) 2 4 7 3" xfId="31236" xr:uid="{00000000-0005-0000-0000-0000167A0000}"/>
    <cellStyle name="년_★ 0911 2차면접최종보고_★ 2009년도 사무직-사무전문직 급여인상안(작성) 2 4 7 4" xfId="31237" xr:uid="{00000000-0005-0000-0000-0000177A0000}"/>
    <cellStyle name="년_★ 0911 2차면접최종보고_★ 2009년도 사무직-사무전문직 급여인상안(작성) 2 4 7 5" xfId="31238" xr:uid="{00000000-0005-0000-0000-0000187A0000}"/>
    <cellStyle name="년_★ 0911 2차면접최종보고_★ 2009년도 사무직-사무전문직 급여인상안(작성) 2 4 8" xfId="31239" xr:uid="{00000000-0005-0000-0000-0000197A0000}"/>
    <cellStyle name="년_★ 0911 2차면접최종보고_★ 2009년도 사무직-사무전문직 급여인상안(작성) 2 4 9" xfId="31240" xr:uid="{00000000-0005-0000-0000-00001A7A0000}"/>
    <cellStyle name="년_★ 0911 2차면접최종보고_★ 2009년도 사무직-사무전문직 급여인상안(작성) 2 5" xfId="31241" xr:uid="{00000000-0005-0000-0000-00001B7A0000}"/>
    <cellStyle name="년_★ 0911 2차면접최종보고_★ 2009년도 사무직-사무전문직 급여인상안(작성) 2 5 10" xfId="31242" xr:uid="{00000000-0005-0000-0000-00001C7A0000}"/>
    <cellStyle name="년_★ 0911 2차면접최종보고_★ 2009년도 사무직-사무전문직 급여인상안(작성) 2 5 11" xfId="31243" xr:uid="{00000000-0005-0000-0000-00001D7A0000}"/>
    <cellStyle name="년_★ 0911 2차면접최종보고_★ 2009년도 사무직-사무전문직 급여인상안(작성) 2 5 2" xfId="31244" xr:uid="{00000000-0005-0000-0000-00001E7A0000}"/>
    <cellStyle name="년_★ 0911 2차면접최종보고_★ 2009년도 사무직-사무전문직 급여인상안(작성) 2 5 2 2" xfId="31245" xr:uid="{00000000-0005-0000-0000-00001F7A0000}"/>
    <cellStyle name="년_★ 0911 2차면접최종보고_★ 2009년도 사무직-사무전문직 급여인상안(작성) 2 5 2 2 2" xfId="31246" xr:uid="{00000000-0005-0000-0000-0000207A0000}"/>
    <cellStyle name="년_★ 0911 2차면접최종보고_★ 2009년도 사무직-사무전문직 급여인상안(작성) 2 5 2 2 3" xfId="31247" xr:uid="{00000000-0005-0000-0000-0000217A0000}"/>
    <cellStyle name="년_★ 0911 2차면접최종보고_★ 2009년도 사무직-사무전문직 급여인상안(작성) 2 5 2 2 4" xfId="31248" xr:uid="{00000000-0005-0000-0000-0000227A0000}"/>
    <cellStyle name="년_★ 0911 2차면접최종보고_★ 2009년도 사무직-사무전문직 급여인상안(작성) 2 5 2 2 5" xfId="31249" xr:uid="{00000000-0005-0000-0000-0000237A0000}"/>
    <cellStyle name="년_★ 0911 2차면접최종보고_★ 2009년도 사무직-사무전문직 급여인상안(작성) 2 5 2 3" xfId="31250" xr:uid="{00000000-0005-0000-0000-0000247A0000}"/>
    <cellStyle name="년_★ 0911 2차면접최종보고_★ 2009년도 사무직-사무전문직 급여인상안(작성) 2 5 2 3 2" xfId="31251" xr:uid="{00000000-0005-0000-0000-0000257A0000}"/>
    <cellStyle name="년_★ 0911 2차면접최종보고_★ 2009년도 사무직-사무전문직 급여인상안(작성) 2 5 2 3 3" xfId="31252" xr:uid="{00000000-0005-0000-0000-0000267A0000}"/>
    <cellStyle name="년_★ 0911 2차면접최종보고_★ 2009년도 사무직-사무전문직 급여인상안(작성) 2 5 2 3 4" xfId="31253" xr:uid="{00000000-0005-0000-0000-0000277A0000}"/>
    <cellStyle name="년_★ 0911 2차면접최종보고_★ 2009년도 사무직-사무전문직 급여인상안(작성) 2 5 2 3 5" xfId="31254" xr:uid="{00000000-0005-0000-0000-0000287A0000}"/>
    <cellStyle name="년_★ 0911 2차면접최종보고_★ 2009년도 사무직-사무전문직 급여인상안(작성) 2 5 2 4" xfId="31255" xr:uid="{00000000-0005-0000-0000-0000297A0000}"/>
    <cellStyle name="년_★ 0911 2차면접최종보고_★ 2009년도 사무직-사무전문직 급여인상안(작성) 2 5 2 4 2" xfId="31256" xr:uid="{00000000-0005-0000-0000-00002A7A0000}"/>
    <cellStyle name="년_★ 0911 2차면접최종보고_★ 2009년도 사무직-사무전문직 급여인상안(작성) 2 5 2 4 3" xfId="31257" xr:uid="{00000000-0005-0000-0000-00002B7A0000}"/>
    <cellStyle name="년_★ 0911 2차면접최종보고_★ 2009년도 사무직-사무전문직 급여인상안(작성) 2 5 2 4 4" xfId="31258" xr:uid="{00000000-0005-0000-0000-00002C7A0000}"/>
    <cellStyle name="년_★ 0911 2차면접최종보고_★ 2009년도 사무직-사무전문직 급여인상안(작성) 2 5 2 4 5" xfId="31259" xr:uid="{00000000-0005-0000-0000-00002D7A0000}"/>
    <cellStyle name="년_★ 0911 2차면접최종보고_★ 2009년도 사무직-사무전문직 급여인상안(작성) 2 5 2 5" xfId="31260" xr:uid="{00000000-0005-0000-0000-00002E7A0000}"/>
    <cellStyle name="년_★ 0911 2차면접최종보고_★ 2009년도 사무직-사무전문직 급여인상안(작성) 2 5 2 6" xfId="31261" xr:uid="{00000000-0005-0000-0000-00002F7A0000}"/>
    <cellStyle name="년_★ 0911 2차면접최종보고_★ 2009년도 사무직-사무전문직 급여인상안(작성) 2 5 2 7" xfId="31262" xr:uid="{00000000-0005-0000-0000-0000307A0000}"/>
    <cellStyle name="년_★ 0911 2차면접최종보고_★ 2009년도 사무직-사무전문직 급여인상안(작성) 2 5 2 8" xfId="31263" xr:uid="{00000000-0005-0000-0000-0000317A0000}"/>
    <cellStyle name="년_★ 0911 2차면접최종보고_★ 2009년도 사무직-사무전문직 급여인상안(작성) 2 5 3" xfId="31264" xr:uid="{00000000-0005-0000-0000-0000327A0000}"/>
    <cellStyle name="년_★ 0911 2차면접최종보고_★ 2009년도 사무직-사무전문직 급여인상안(작성) 2 5 3 2" xfId="31265" xr:uid="{00000000-0005-0000-0000-0000337A0000}"/>
    <cellStyle name="년_★ 0911 2차면접최종보고_★ 2009년도 사무직-사무전문직 급여인상안(작성) 2 5 3 2 2" xfId="31266" xr:uid="{00000000-0005-0000-0000-0000347A0000}"/>
    <cellStyle name="년_★ 0911 2차면접최종보고_★ 2009년도 사무직-사무전문직 급여인상안(작성) 2 5 3 2 3" xfId="31267" xr:uid="{00000000-0005-0000-0000-0000357A0000}"/>
    <cellStyle name="년_★ 0911 2차면접최종보고_★ 2009년도 사무직-사무전문직 급여인상안(작성) 2 5 3 2 4" xfId="31268" xr:uid="{00000000-0005-0000-0000-0000367A0000}"/>
    <cellStyle name="년_★ 0911 2차면접최종보고_★ 2009년도 사무직-사무전문직 급여인상안(작성) 2 5 3 2 5" xfId="31269" xr:uid="{00000000-0005-0000-0000-0000377A0000}"/>
    <cellStyle name="년_★ 0911 2차면접최종보고_★ 2009년도 사무직-사무전문직 급여인상안(작성) 2 5 3 3" xfId="31270" xr:uid="{00000000-0005-0000-0000-0000387A0000}"/>
    <cellStyle name="년_★ 0911 2차면접최종보고_★ 2009년도 사무직-사무전문직 급여인상안(작성) 2 5 3 3 2" xfId="31271" xr:uid="{00000000-0005-0000-0000-0000397A0000}"/>
    <cellStyle name="년_★ 0911 2차면접최종보고_★ 2009년도 사무직-사무전문직 급여인상안(작성) 2 5 3 3 3" xfId="31272" xr:uid="{00000000-0005-0000-0000-00003A7A0000}"/>
    <cellStyle name="년_★ 0911 2차면접최종보고_★ 2009년도 사무직-사무전문직 급여인상안(작성) 2 5 3 3 4" xfId="31273" xr:uid="{00000000-0005-0000-0000-00003B7A0000}"/>
    <cellStyle name="년_★ 0911 2차면접최종보고_★ 2009년도 사무직-사무전문직 급여인상안(작성) 2 5 3 3 5" xfId="31274" xr:uid="{00000000-0005-0000-0000-00003C7A0000}"/>
    <cellStyle name="년_★ 0911 2차면접최종보고_★ 2009년도 사무직-사무전문직 급여인상안(작성) 2 5 3 4" xfId="31275" xr:uid="{00000000-0005-0000-0000-00003D7A0000}"/>
    <cellStyle name="년_★ 0911 2차면접최종보고_★ 2009년도 사무직-사무전문직 급여인상안(작성) 2 5 3 4 2" xfId="31276" xr:uid="{00000000-0005-0000-0000-00003E7A0000}"/>
    <cellStyle name="년_★ 0911 2차면접최종보고_★ 2009년도 사무직-사무전문직 급여인상안(작성) 2 5 3 4 3" xfId="31277" xr:uid="{00000000-0005-0000-0000-00003F7A0000}"/>
    <cellStyle name="년_★ 0911 2차면접최종보고_★ 2009년도 사무직-사무전문직 급여인상안(작성) 2 5 3 4 4" xfId="31278" xr:uid="{00000000-0005-0000-0000-0000407A0000}"/>
    <cellStyle name="년_★ 0911 2차면접최종보고_★ 2009년도 사무직-사무전문직 급여인상안(작성) 2 5 3 4 5" xfId="31279" xr:uid="{00000000-0005-0000-0000-0000417A0000}"/>
    <cellStyle name="년_★ 0911 2차면접최종보고_★ 2009년도 사무직-사무전문직 급여인상안(작성) 2 5 3 5" xfId="31280" xr:uid="{00000000-0005-0000-0000-0000427A0000}"/>
    <cellStyle name="년_★ 0911 2차면접최종보고_★ 2009년도 사무직-사무전문직 급여인상안(작성) 2 5 3 6" xfId="31281" xr:uid="{00000000-0005-0000-0000-0000437A0000}"/>
    <cellStyle name="년_★ 0911 2차면접최종보고_★ 2009년도 사무직-사무전문직 급여인상안(작성) 2 5 3 7" xfId="31282" xr:uid="{00000000-0005-0000-0000-0000447A0000}"/>
    <cellStyle name="년_★ 0911 2차면접최종보고_★ 2009년도 사무직-사무전문직 급여인상안(작성) 2 5 3 8" xfId="31283" xr:uid="{00000000-0005-0000-0000-0000457A0000}"/>
    <cellStyle name="년_★ 0911 2차면접최종보고_★ 2009년도 사무직-사무전문직 급여인상안(작성) 2 5 4" xfId="31284" xr:uid="{00000000-0005-0000-0000-0000467A0000}"/>
    <cellStyle name="년_★ 0911 2차면접최종보고_★ 2009년도 사무직-사무전문직 급여인상안(작성) 2 5 4 2" xfId="31285" xr:uid="{00000000-0005-0000-0000-0000477A0000}"/>
    <cellStyle name="년_★ 0911 2차면접최종보고_★ 2009년도 사무직-사무전문직 급여인상안(작성) 2 5 4 2 2" xfId="31286" xr:uid="{00000000-0005-0000-0000-0000487A0000}"/>
    <cellStyle name="년_★ 0911 2차면접최종보고_★ 2009년도 사무직-사무전문직 급여인상안(작성) 2 5 4 2 3" xfId="31287" xr:uid="{00000000-0005-0000-0000-0000497A0000}"/>
    <cellStyle name="년_★ 0911 2차면접최종보고_★ 2009년도 사무직-사무전문직 급여인상안(작성) 2 5 4 2 4" xfId="31288" xr:uid="{00000000-0005-0000-0000-00004A7A0000}"/>
    <cellStyle name="년_★ 0911 2차면접최종보고_★ 2009년도 사무직-사무전문직 급여인상안(작성) 2 5 4 2 5" xfId="31289" xr:uid="{00000000-0005-0000-0000-00004B7A0000}"/>
    <cellStyle name="년_★ 0911 2차면접최종보고_★ 2009년도 사무직-사무전문직 급여인상안(작성) 2 5 4 3" xfId="31290" xr:uid="{00000000-0005-0000-0000-00004C7A0000}"/>
    <cellStyle name="년_★ 0911 2차면접최종보고_★ 2009년도 사무직-사무전문직 급여인상안(작성) 2 5 4 3 2" xfId="31291" xr:uid="{00000000-0005-0000-0000-00004D7A0000}"/>
    <cellStyle name="년_★ 0911 2차면접최종보고_★ 2009년도 사무직-사무전문직 급여인상안(작성) 2 5 4 3 3" xfId="31292" xr:uid="{00000000-0005-0000-0000-00004E7A0000}"/>
    <cellStyle name="년_★ 0911 2차면접최종보고_★ 2009년도 사무직-사무전문직 급여인상안(작성) 2 5 4 3 4" xfId="31293" xr:uid="{00000000-0005-0000-0000-00004F7A0000}"/>
    <cellStyle name="년_★ 0911 2차면접최종보고_★ 2009년도 사무직-사무전문직 급여인상안(작성) 2 5 4 3 5" xfId="31294" xr:uid="{00000000-0005-0000-0000-0000507A0000}"/>
    <cellStyle name="년_★ 0911 2차면접최종보고_★ 2009년도 사무직-사무전문직 급여인상안(작성) 2 5 4 4" xfId="31295" xr:uid="{00000000-0005-0000-0000-0000517A0000}"/>
    <cellStyle name="년_★ 0911 2차면접최종보고_★ 2009년도 사무직-사무전문직 급여인상안(작성) 2 5 4 4 2" xfId="31296" xr:uid="{00000000-0005-0000-0000-0000527A0000}"/>
    <cellStyle name="년_★ 0911 2차면접최종보고_★ 2009년도 사무직-사무전문직 급여인상안(작성) 2 5 4 4 3" xfId="31297" xr:uid="{00000000-0005-0000-0000-0000537A0000}"/>
    <cellStyle name="년_★ 0911 2차면접최종보고_★ 2009년도 사무직-사무전문직 급여인상안(작성) 2 5 4 4 4" xfId="31298" xr:uid="{00000000-0005-0000-0000-0000547A0000}"/>
    <cellStyle name="년_★ 0911 2차면접최종보고_★ 2009년도 사무직-사무전문직 급여인상안(작성) 2 5 4 4 5" xfId="31299" xr:uid="{00000000-0005-0000-0000-0000557A0000}"/>
    <cellStyle name="년_★ 0911 2차면접최종보고_★ 2009년도 사무직-사무전문직 급여인상안(작성) 2 5 4 5" xfId="31300" xr:uid="{00000000-0005-0000-0000-0000567A0000}"/>
    <cellStyle name="년_★ 0911 2차면접최종보고_★ 2009년도 사무직-사무전문직 급여인상안(작성) 2 5 4 6" xfId="31301" xr:uid="{00000000-0005-0000-0000-0000577A0000}"/>
    <cellStyle name="년_★ 0911 2차면접최종보고_★ 2009년도 사무직-사무전문직 급여인상안(작성) 2 5 4 7" xfId="31302" xr:uid="{00000000-0005-0000-0000-0000587A0000}"/>
    <cellStyle name="년_★ 0911 2차면접최종보고_★ 2009년도 사무직-사무전문직 급여인상안(작성) 2 5 4 8" xfId="31303" xr:uid="{00000000-0005-0000-0000-0000597A0000}"/>
    <cellStyle name="년_★ 0911 2차면접최종보고_★ 2009년도 사무직-사무전문직 급여인상안(작성) 2 5 5" xfId="31304" xr:uid="{00000000-0005-0000-0000-00005A7A0000}"/>
    <cellStyle name="년_★ 0911 2차면접최종보고_★ 2009년도 사무직-사무전문직 급여인상안(작성) 2 5 5 2" xfId="31305" xr:uid="{00000000-0005-0000-0000-00005B7A0000}"/>
    <cellStyle name="년_★ 0911 2차면접최종보고_★ 2009년도 사무직-사무전문직 급여인상안(작성) 2 5 5 3" xfId="31306" xr:uid="{00000000-0005-0000-0000-00005C7A0000}"/>
    <cellStyle name="년_★ 0911 2차면접최종보고_★ 2009년도 사무직-사무전문직 급여인상안(작성) 2 5 5 4" xfId="31307" xr:uid="{00000000-0005-0000-0000-00005D7A0000}"/>
    <cellStyle name="년_★ 0911 2차면접최종보고_★ 2009년도 사무직-사무전문직 급여인상안(작성) 2 5 5 5" xfId="31308" xr:uid="{00000000-0005-0000-0000-00005E7A0000}"/>
    <cellStyle name="년_★ 0911 2차면접최종보고_★ 2009년도 사무직-사무전문직 급여인상안(작성) 2 5 6" xfId="31309" xr:uid="{00000000-0005-0000-0000-00005F7A0000}"/>
    <cellStyle name="년_★ 0911 2차면접최종보고_★ 2009년도 사무직-사무전문직 급여인상안(작성) 2 5 6 2" xfId="31310" xr:uid="{00000000-0005-0000-0000-0000607A0000}"/>
    <cellStyle name="년_★ 0911 2차면접최종보고_★ 2009년도 사무직-사무전문직 급여인상안(작성) 2 5 6 3" xfId="31311" xr:uid="{00000000-0005-0000-0000-0000617A0000}"/>
    <cellStyle name="년_★ 0911 2차면접최종보고_★ 2009년도 사무직-사무전문직 급여인상안(작성) 2 5 6 4" xfId="31312" xr:uid="{00000000-0005-0000-0000-0000627A0000}"/>
    <cellStyle name="년_★ 0911 2차면접최종보고_★ 2009년도 사무직-사무전문직 급여인상안(작성) 2 5 6 5" xfId="31313" xr:uid="{00000000-0005-0000-0000-0000637A0000}"/>
    <cellStyle name="년_★ 0911 2차면접최종보고_★ 2009년도 사무직-사무전문직 급여인상안(작성) 2 5 7" xfId="31314" xr:uid="{00000000-0005-0000-0000-0000647A0000}"/>
    <cellStyle name="년_★ 0911 2차면접최종보고_★ 2009년도 사무직-사무전문직 급여인상안(작성) 2 5 7 2" xfId="31315" xr:uid="{00000000-0005-0000-0000-0000657A0000}"/>
    <cellStyle name="년_★ 0911 2차면접최종보고_★ 2009년도 사무직-사무전문직 급여인상안(작성) 2 5 7 3" xfId="31316" xr:uid="{00000000-0005-0000-0000-0000667A0000}"/>
    <cellStyle name="년_★ 0911 2차면접최종보고_★ 2009년도 사무직-사무전문직 급여인상안(작성) 2 5 7 4" xfId="31317" xr:uid="{00000000-0005-0000-0000-0000677A0000}"/>
    <cellStyle name="년_★ 0911 2차면접최종보고_★ 2009년도 사무직-사무전문직 급여인상안(작성) 2 5 7 5" xfId="31318" xr:uid="{00000000-0005-0000-0000-0000687A0000}"/>
    <cellStyle name="년_★ 0911 2차면접최종보고_★ 2009년도 사무직-사무전문직 급여인상안(작성) 2 5 8" xfId="31319" xr:uid="{00000000-0005-0000-0000-0000697A0000}"/>
    <cellStyle name="년_★ 0911 2차면접최종보고_★ 2009년도 사무직-사무전문직 급여인상안(작성) 2 5 9" xfId="31320" xr:uid="{00000000-0005-0000-0000-00006A7A0000}"/>
    <cellStyle name="년_★ 0911 2차면접최종보고_★ 2009년도 사무직-사무전문직 급여인상안(작성) 2 6" xfId="31321" xr:uid="{00000000-0005-0000-0000-00006B7A0000}"/>
    <cellStyle name="년_★ 0911 2차면접최종보고_★ 2009년도 사무직-사무전문직 급여인상안(작성) 2 6 2" xfId="31322" xr:uid="{00000000-0005-0000-0000-00006C7A0000}"/>
    <cellStyle name="년_★ 0911 2차면접최종보고_★ 2009년도 사무직-사무전문직 급여인상안(작성) 2 6 2 2" xfId="31323" xr:uid="{00000000-0005-0000-0000-00006D7A0000}"/>
    <cellStyle name="년_★ 0911 2차면접최종보고_★ 2009년도 사무직-사무전문직 급여인상안(작성) 2 6 2 3" xfId="31324" xr:uid="{00000000-0005-0000-0000-00006E7A0000}"/>
    <cellStyle name="년_★ 0911 2차면접최종보고_★ 2009년도 사무직-사무전문직 급여인상안(작성) 2 6 2 4" xfId="31325" xr:uid="{00000000-0005-0000-0000-00006F7A0000}"/>
    <cellStyle name="년_★ 0911 2차면접최종보고_★ 2009년도 사무직-사무전문직 급여인상안(작성) 2 6 2 5" xfId="31326" xr:uid="{00000000-0005-0000-0000-0000707A0000}"/>
    <cellStyle name="년_★ 0911 2차면접최종보고_★ 2009년도 사무직-사무전문직 급여인상안(작성) 2 6 3" xfId="31327" xr:uid="{00000000-0005-0000-0000-0000717A0000}"/>
    <cellStyle name="년_★ 0911 2차면접최종보고_★ 2009년도 사무직-사무전문직 급여인상안(작성) 2 6 3 2" xfId="31328" xr:uid="{00000000-0005-0000-0000-0000727A0000}"/>
    <cellStyle name="년_★ 0911 2차면접최종보고_★ 2009년도 사무직-사무전문직 급여인상안(작성) 2 6 3 3" xfId="31329" xr:uid="{00000000-0005-0000-0000-0000737A0000}"/>
    <cellStyle name="년_★ 0911 2차면접최종보고_★ 2009년도 사무직-사무전문직 급여인상안(작성) 2 6 3 4" xfId="31330" xr:uid="{00000000-0005-0000-0000-0000747A0000}"/>
    <cellStyle name="년_★ 0911 2차면접최종보고_★ 2009년도 사무직-사무전문직 급여인상안(작성) 2 6 3 5" xfId="31331" xr:uid="{00000000-0005-0000-0000-0000757A0000}"/>
    <cellStyle name="년_★ 0911 2차면접최종보고_★ 2009년도 사무직-사무전문직 급여인상안(작성) 2 6 4" xfId="31332" xr:uid="{00000000-0005-0000-0000-0000767A0000}"/>
    <cellStyle name="년_★ 0911 2차면접최종보고_★ 2009년도 사무직-사무전문직 급여인상안(작성) 2 6 4 2" xfId="31333" xr:uid="{00000000-0005-0000-0000-0000777A0000}"/>
    <cellStyle name="년_★ 0911 2차면접최종보고_★ 2009년도 사무직-사무전문직 급여인상안(작성) 2 6 4 3" xfId="31334" xr:uid="{00000000-0005-0000-0000-0000787A0000}"/>
    <cellStyle name="년_★ 0911 2차면접최종보고_★ 2009년도 사무직-사무전문직 급여인상안(작성) 2 6 4 4" xfId="31335" xr:uid="{00000000-0005-0000-0000-0000797A0000}"/>
    <cellStyle name="년_★ 0911 2차면접최종보고_★ 2009년도 사무직-사무전문직 급여인상안(작성) 2 6 4 5" xfId="31336" xr:uid="{00000000-0005-0000-0000-00007A7A0000}"/>
    <cellStyle name="년_★ 0911 2차면접최종보고_★ 2009년도 사무직-사무전문직 급여인상안(작성) 2 6 5" xfId="31337" xr:uid="{00000000-0005-0000-0000-00007B7A0000}"/>
    <cellStyle name="년_★ 0911 2차면접최종보고_★ 2009년도 사무직-사무전문직 급여인상안(작성) 2 6 6" xfId="31338" xr:uid="{00000000-0005-0000-0000-00007C7A0000}"/>
    <cellStyle name="년_★ 0911 2차면접최종보고_★ 2009년도 사무직-사무전문직 급여인상안(작성) 2 6 7" xfId="31339" xr:uid="{00000000-0005-0000-0000-00007D7A0000}"/>
    <cellStyle name="년_★ 0911 2차면접최종보고_★ 2009년도 사무직-사무전문직 급여인상안(작성) 2 6 8" xfId="31340" xr:uid="{00000000-0005-0000-0000-00007E7A0000}"/>
    <cellStyle name="년_★ 0911 2차면접최종보고_★ 2009년도 사무직-사무전문직 급여인상안(작성) 2 7" xfId="31341" xr:uid="{00000000-0005-0000-0000-00007F7A0000}"/>
    <cellStyle name="년_★ 0911 2차면접최종보고_★ 2009년도 사무직-사무전문직 급여인상안(작성) 2 7 2" xfId="31342" xr:uid="{00000000-0005-0000-0000-0000807A0000}"/>
    <cellStyle name="년_★ 0911 2차면접최종보고_★ 2009년도 사무직-사무전문직 급여인상안(작성) 2 7 2 2" xfId="31343" xr:uid="{00000000-0005-0000-0000-0000817A0000}"/>
    <cellStyle name="년_★ 0911 2차면접최종보고_★ 2009년도 사무직-사무전문직 급여인상안(작성) 2 7 2 3" xfId="31344" xr:uid="{00000000-0005-0000-0000-0000827A0000}"/>
    <cellStyle name="년_★ 0911 2차면접최종보고_★ 2009년도 사무직-사무전문직 급여인상안(작성) 2 7 2 4" xfId="31345" xr:uid="{00000000-0005-0000-0000-0000837A0000}"/>
    <cellStyle name="년_★ 0911 2차면접최종보고_★ 2009년도 사무직-사무전문직 급여인상안(작성) 2 7 2 5" xfId="31346" xr:uid="{00000000-0005-0000-0000-0000847A0000}"/>
    <cellStyle name="년_★ 0911 2차면접최종보고_★ 2009년도 사무직-사무전문직 급여인상안(작성) 2 7 3" xfId="31347" xr:uid="{00000000-0005-0000-0000-0000857A0000}"/>
    <cellStyle name="년_★ 0911 2차면접최종보고_★ 2009년도 사무직-사무전문직 급여인상안(작성) 2 7 3 2" xfId="31348" xr:uid="{00000000-0005-0000-0000-0000867A0000}"/>
    <cellStyle name="년_★ 0911 2차면접최종보고_★ 2009년도 사무직-사무전문직 급여인상안(작성) 2 7 3 3" xfId="31349" xr:uid="{00000000-0005-0000-0000-0000877A0000}"/>
    <cellStyle name="년_★ 0911 2차면접최종보고_★ 2009년도 사무직-사무전문직 급여인상안(작성) 2 7 3 4" xfId="31350" xr:uid="{00000000-0005-0000-0000-0000887A0000}"/>
    <cellStyle name="년_★ 0911 2차면접최종보고_★ 2009년도 사무직-사무전문직 급여인상안(작성) 2 7 3 5" xfId="31351" xr:uid="{00000000-0005-0000-0000-0000897A0000}"/>
    <cellStyle name="년_★ 0911 2차면접최종보고_★ 2009년도 사무직-사무전문직 급여인상안(작성) 2 7 4" xfId="31352" xr:uid="{00000000-0005-0000-0000-00008A7A0000}"/>
    <cellStyle name="년_★ 0911 2차면접최종보고_★ 2009년도 사무직-사무전문직 급여인상안(작성) 2 7 4 2" xfId="31353" xr:uid="{00000000-0005-0000-0000-00008B7A0000}"/>
    <cellStyle name="년_★ 0911 2차면접최종보고_★ 2009년도 사무직-사무전문직 급여인상안(작성) 2 7 4 3" xfId="31354" xr:uid="{00000000-0005-0000-0000-00008C7A0000}"/>
    <cellStyle name="년_★ 0911 2차면접최종보고_★ 2009년도 사무직-사무전문직 급여인상안(작성) 2 7 4 4" xfId="31355" xr:uid="{00000000-0005-0000-0000-00008D7A0000}"/>
    <cellStyle name="년_★ 0911 2차면접최종보고_★ 2009년도 사무직-사무전문직 급여인상안(작성) 2 7 4 5" xfId="31356" xr:uid="{00000000-0005-0000-0000-00008E7A0000}"/>
    <cellStyle name="년_★ 0911 2차면접최종보고_★ 2009년도 사무직-사무전문직 급여인상안(작성) 2 7 5" xfId="31357" xr:uid="{00000000-0005-0000-0000-00008F7A0000}"/>
    <cellStyle name="년_★ 0911 2차면접최종보고_★ 2009년도 사무직-사무전문직 급여인상안(작성) 2 7 6" xfId="31358" xr:uid="{00000000-0005-0000-0000-0000907A0000}"/>
    <cellStyle name="년_★ 0911 2차면접최종보고_★ 2009년도 사무직-사무전문직 급여인상안(작성) 2 7 7" xfId="31359" xr:uid="{00000000-0005-0000-0000-0000917A0000}"/>
    <cellStyle name="년_★ 0911 2차면접최종보고_★ 2009년도 사무직-사무전문직 급여인상안(작성) 2 7 8" xfId="31360" xr:uid="{00000000-0005-0000-0000-0000927A0000}"/>
    <cellStyle name="년_★ 0911 2차면접최종보고_★ 2009년도 사무직-사무전문직 급여인상안(작성) 2 8" xfId="31361" xr:uid="{00000000-0005-0000-0000-0000937A0000}"/>
    <cellStyle name="년_★ 0911 2차면접최종보고_★ 2009년도 사무직-사무전문직 급여인상안(작성) 2 8 2" xfId="31362" xr:uid="{00000000-0005-0000-0000-0000947A0000}"/>
    <cellStyle name="년_★ 0911 2차면접최종보고_★ 2009년도 사무직-사무전문직 급여인상안(작성) 2 8 2 2" xfId="31363" xr:uid="{00000000-0005-0000-0000-0000957A0000}"/>
    <cellStyle name="년_★ 0911 2차면접최종보고_★ 2009년도 사무직-사무전문직 급여인상안(작성) 2 8 2 3" xfId="31364" xr:uid="{00000000-0005-0000-0000-0000967A0000}"/>
    <cellStyle name="년_★ 0911 2차면접최종보고_★ 2009년도 사무직-사무전문직 급여인상안(작성) 2 8 2 4" xfId="31365" xr:uid="{00000000-0005-0000-0000-0000977A0000}"/>
    <cellStyle name="년_★ 0911 2차면접최종보고_★ 2009년도 사무직-사무전문직 급여인상안(작성) 2 8 2 5" xfId="31366" xr:uid="{00000000-0005-0000-0000-0000987A0000}"/>
    <cellStyle name="년_★ 0911 2차면접최종보고_★ 2009년도 사무직-사무전문직 급여인상안(작성) 2 8 3" xfId="31367" xr:uid="{00000000-0005-0000-0000-0000997A0000}"/>
    <cellStyle name="년_★ 0911 2차면접최종보고_★ 2009년도 사무직-사무전문직 급여인상안(작성) 2 8 3 2" xfId="31368" xr:uid="{00000000-0005-0000-0000-00009A7A0000}"/>
    <cellStyle name="년_★ 0911 2차면접최종보고_★ 2009년도 사무직-사무전문직 급여인상안(작성) 2 8 3 3" xfId="31369" xr:uid="{00000000-0005-0000-0000-00009B7A0000}"/>
    <cellStyle name="년_★ 0911 2차면접최종보고_★ 2009년도 사무직-사무전문직 급여인상안(작성) 2 8 3 4" xfId="31370" xr:uid="{00000000-0005-0000-0000-00009C7A0000}"/>
    <cellStyle name="년_★ 0911 2차면접최종보고_★ 2009년도 사무직-사무전문직 급여인상안(작성) 2 8 3 5" xfId="31371" xr:uid="{00000000-0005-0000-0000-00009D7A0000}"/>
    <cellStyle name="년_★ 0911 2차면접최종보고_★ 2009년도 사무직-사무전문직 급여인상안(작성) 2 8 4" xfId="31372" xr:uid="{00000000-0005-0000-0000-00009E7A0000}"/>
    <cellStyle name="년_★ 0911 2차면접최종보고_★ 2009년도 사무직-사무전문직 급여인상안(작성) 2 8 4 2" xfId="31373" xr:uid="{00000000-0005-0000-0000-00009F7A0000}"/>
    <cellStyle name="년_★ 0911 2차면접최종보고_★ 2009년도 사무직-사무전문직 급여인상안(작성) 2 8 4 3" xfId="31374" xr:uid="{00000000-0005-0000-0000-0000A07A0000}"/>
    <cellStyle name="년_★ 0911 2차면접최종보고_★ 2009년도 사무직-사무전문직 급여인상안(작성) 2 8 4 4" xfId="31375" xr:uid="{00000000-0005-0000-0000-0000A17A0000}"/>
    <cellStyle name="년_★ 0911 2차면접최종보고_★ 2009년도 사무직-사무전문직 급여인상안(작성) 2 8 4 5" xfId="31376" xr:uid="{00000000-0005-0000-0000-0000A27A0000}"/>
    <cellStyle name="년_★ 0911 2차면접최종보고_★ 2009년도 사무직-사무전문직 급여인상안(작성) 2 8 5" xfId="31377" xr:uid="{00000000-0005-0000-0000-0000A37A0000}"/>
    <cellStyle name="년_★ 0911 2차면접최종보고_★ 2009년도 사무직-사무전문직 급여인상안(작성) 2 8 6" xfId="31378" xr:uid="{00000000-0005-0000-0000-0000A47A0000}"/>
    <cellStyle name="년_★ 0911 2차면접최종보고_★ 2009년도 사무직-사무전문직 급여인상안(작성) 2 8 7" xfId="31379" xr:uid="{00000000-0005-0000-0000-0000A57A0000}"/>
    <cellStyle name="년_★ 0911 2차면접최종보고_★ 2009년도 사무직-사무전문직 급여인상안(작성) 2 8 8" xfId="31380" xr:uid="{00000000-0005-0000-0000-0000A67A0000}"/>
    <cellStyle name="년_★ 0911 2차면접최종보고_★ 2009년도 사무직-사무전문직 급여인상안(작성) 2 9" xfId="31381" xr:uid="{00000000-0005-0000-0000-0000A77A0000}"/>
    <cellStyle name="년_★ 0911 2차면접최종보고_★ 2009년도 사무직-사무전문직 급여인상안(작성) 3" xfId="31382" xr:uid="{00000000-0005-0000-0000-0000A87A0000}"/>
    <cellStyle name="년_★ 0911 2차면접최종보고_★ 2009년도 사무직-사무전문직 급여인상안(작성) 3 10" xfId="31383" xr:uid="{00000000-0005-0000-0000-0000A97A0000}"/>
    <cellStyle name="년_★ 0911 2차면접최종보고_★ 2009년도 사무직-사무전문직 급여인상안(작성) 3 11" xfId="31384" xr:uid="{00000000-0005-0000-0000-0000AA7A0000}"/>
    <cellStyle name="년_★ 0911 2차면접최종보고_★ 2009년도 사무직-사무전문직 급여인상안(작성) 3 12" xfId="31385" xr:uid="{00000000-0005-0000-0000-0000AB7A0000}"/>
    <cellStyle name="년_★ 0911 2차면접최종보고_★ 2009년도 사무직-사무전문직 급여인상안(작성) 3 2" xfId="31386" xr:uid="{00000000-0005-0000-0000-0000AC7A0000}"/>
    <cellStyle name="년_★ 0911 2차면접최종보고_★ 2009년도 사무직-사무전문직 급여인상안(작성) 3 2 10" xfId="31387" xr:uid="{00000000-0005-0000-0000-0000AD7A0000}"/>
    <cellStyle name="년_★ 0911 2차면접최종보고_★ 2009년도 사무직-사무전문직 급여인상안(작성) 3 2 11" xfId="31388" xr:uid="{00000000-0005-0000-0000-0000AE7A0000}"/>
    <cellStyle name="년_★ 0911 2차면접최종보고_★ 2009년도 사무직-사무전문직 급여인상안(작성) 3 2 12" xfId="31389" xr:uid="{00000000-0005-0000-0000-0000AF7A0000}"/>
    <cellStyle name="년_★ 0911 2차면접최종보고_★ 2009년도 사무직-사무전문직 급여인상안(작성) 3 2 13" xfId="31390" xr:uid="{00000000-0005-0000-0000-0000B07A0000}"/>
    <cellStyle name="년_★ 0911 2차면접최종보고_★ 2009년도 사무직-사무전문직 급여인상안(작성) 3 2 2" xfId="31391" xr:uid="{00000000-0005-0000-0000-0000B17A0000}"/>
    <cellStyle name="년_★ 0911 2차면접최종보고_★ 2009년도 사무직-사무전문직 급여인상안(작성) 3 2 2 10" xfId="31392" xr:uid="{00000000-0005-0000-0000-0000B27A0000}"/>
    <cellStyle name="년_★ 0911 2차면접최종보고_★ 2009년도 사무직-사무전문직 급여인상안(작성) 3 2 2 11" xfId="31393" xr:uid="{00000000-0005-0000-0000-0000B37A0000}"/>
    <cellStyle name="년_★ 0911 2차면접최종보고_★ 2009년도 사무직-사무전문직 급여인상안(작성) 3 2 2 2" xfId="31394" xr:uid="{00000000-0005-0000-0000-0000B47A0000}"/>
    <cellStyle name="년_★ 0911 2차면접최종보고_★ 2009년도 사무직-사무전문직 급여인상안(작성) 3 2 2 2 2" xfId="31395" xr:uid="{00000000-0005-0000-0000-0000B57A0000}"/>
    <cellStyle name="년_★ 0911 2차면접최종보고_★ 2009년도 사무직-사무전문직 급여인상안(작성) 3 2 2 2 2 2" xfId="31396" xr:uid="{00000000-0005-0000-0000-0000B67A0000}"/>
    <cellStyle name="년_★ 0911 2차면접최종보고_★ 2009년도 사무직-사무전문직 급여인상안(작성) 3 2 2 2 2 3" xfId="31397" xr:uid="{00000000-0005-0000-0000-0000B77A0000}"/>
    <cellStyle name="년_★ 0911 2차면접최종보고_★ 2009년도 사무직-사무전문직 급여인상안(작성) 3 2 2 2 2 4" xfId="31398" xr:uid="{00000000-0005-0000-0000-0000B87A0000}"/>
    <cellStyle name="년_★ 0911 2차면접최종보고_★ 2009년도 사무직-사무전문직 급여인상안(작성) 3 2 2 2 2 5" xfId="31399" xr:uid="{00000000-0005-0000-0000-0000B97A0000}"/>
    <cellStyle name="년_★ 0911 2차면접최종보고_★ 2009년도 사무직-사무전문직 급여인상안(작성) 3 2 2 2 3" xfId="31400" xr:uid="{00000000-0005-0000-0000-0000BA7A0000}"/>
    <cellStyle name="년_★ 0911 2차면접최종보고_★ 2009년도 사무직-사무전문직 급여인상안(작성) 3 2 2 2 3 2" xfId="31401" xr:uid="{00000000-0005-0000-0000-0000BB7A0000}"/>
    <cellStyle name="년_★ 0911 2차면접최종보고_★ 2009년도 사무직-사무전문직 급여인상안(작성) 3 2 2 2 3 3" xfId="31402" xr:uid="{00000000-0005-0000-0000-0000BC7A0000}"/>
    <cellStyle name="년_★ 0911 2차면접최종보고_★ 2009년도 사무직-사무전문직 급여인상안(작성) 3 2 2 2 3 4" xfId="31403" xr:uid="{00000000-0005-0000-0000-0000BD7A0000}"/>
    <cellStyle name="년_★ 0911 2차면접최종보고_★ 2009년도 사무직-사무전문직 급여인상안(작성) 3 2 2 2 3 5" xfId="31404" xr:uid="{00000000-0005-0000-0000-0000BE7A0000}"/>
    <cellStyle name="년_★ 0911 2차면접최종보고_★ 2009년도 사무직-사무전문직 급여인상안(작성) 3 2 2 2 4" xfId="31405" xr:uid="{00000000-0005-0000-0000-0000BF7A0000}"/>
    <cellStyle name="년_★ 0911 2차면접최종보고_★ 2009년도 사무직-사무전문직 급여인상안(작성) 3 2 2 2 4 2" xfId="31406" xr:uid="{00000000-0005-0000-0000-0000C07A0000}"/>
    <cellStyle name="년_★ 0911 2차면접최종보고_★ 2009년도 사무직-사무전문직 급여인상안(작성) 3 2 2 2 4 3" xfId="31407" xr:uid="{00000000-0005-0000-0000-0000C17A0000}"/>
    <cellStyle name="년_★ 0911 2차면접최종보고_★ 2009년도 사무직-사무전문직 급여인상안(작성) 3 2 2 2 4 4" xfId="31408" xr:uid="{00000000-0005-0000-0000-0000C27A0000}"/>
    <cellStyle name="년_★ 0911 2차면접최종보고_★ 2009년도 사무직-사무전문직 급여인상안(작성) 3 2 2 2 4 5" xfId="31409" xr:uid="{00000000-0005-0000-0000-0000C37A0000}"/>
    <cellStyle name="년_★ 0911 2차면접최종보고_★ 2009년도 사무직-사무전문직 급여인상안(작성) 3 2 2 2 5" xfId="31410" xr:uid="{00000000-0005-0000-0000-0000C47A0000}"/>
    <cellStyle name="년_★ 0911 2차면접최종보고_★ 2009년도 사무직-사무전문직 급여인상안(작성) 3 2 2 2 6" xfId="31411" xr:uid="{00000000-0005-0000-0000-0000C57A0000}"/>
    <cellStyle name="년_★ 0911 2차면접최종보고_★ 2009년도 사무직-사무전문직 급여인상안(작성) 3 2 2 2 7" xfId="31412" xr:uid="{00000000-0005-0000-0000-0000C67A0000}"/>
    <cellStyle name="년_★ 0911 2차면접최종보고_★ 2009년도 사무직-사무전문직 급여인상안(작성) 3 2 2 2 8" xfId="31413" xr:uid="{00000000-0005-0000-0000-0000C77A0000}"/>
    <cellStyle name="년_★ 0911 2차면접최종보고_★ 2009년도 사무직-사무전문직 급여인상안(작성) 3 2 2 3" xfId="31414" xr:uid="{00000000-0005-0000-0000-0000C87A0000}"/>
    <cellStyle name="년_★ 0911 2차면접최종보고_★ 2009년도 사무직-사무전문직 급여인상안(작성) 3 2 2 3 2" xfId="31415" xr:uid="{00000000-0005-0000-0000-0000C97A0000}"/>
    <cellStyle name="년_★ 0911 2차면접최종보고_★ 2009년도 사무직-사무전문직 급여인상안(작성) 3 2 2 3 2 2" xfId="31416" xr:uid="{00000000-0005-0000-0000-0000CA7A0000}"/>
    <cellStyle name="년_★ 0911 2차면접최종보고_★ 2009년도 사무직-사무전문직 급여인상안(작성) 3 2 2 3 2 3" xfId="31417" xr:uid="{00000000-0005-0000-0000-0000CB7A0000}"/>
    <cellStyle name="년_★ 0911 2차면접최종보고_★ 2009년도 사무직-사무전문직 급여인상안(작성) 3 2 2 3 2 4" xfId="31418" xr:uid="{00000000-0005-0000-0000-0000CC7A0000}"/>
    <cellStyle name="년_★ 0911 2차면접최종보고_★ 2009년도 사무직-사무전문직 급여인상안(작성) 3 2 2 3 2 5" xfId="31419" xr:uid="{00000000-0005-0000-0000-0000CD7A0000}"/>
    <cellStyle name="년_★ 0911 2차면접최종보고_★ 2009년도 사무직-사무전문직 급여인상안(작성) 3 2 2 3 3" xfId="31420" xr:uid="{00000000-0005-0000-0000-0000CE7A0000}"/>
    <cellStyle name="년_★ 0911 2차면접최종보고_★ 2009년도 사무직-사무전문직 급여인상안(작성) 3 2 2 3 3 2" xfId="31421" xr:uid="{00000000-0005-0000-0000-0000CF7A0000}"/>
    <cellStyle name="년_★ 0911 2차면접최종보고_★ 2009년도 사무직-사무전문직 급여인상안(작성) 3 2 2 3 3 3" xfId="31422" xr:uid="{00000000-0005-0000-0000-0000D07A0000}"/>
    <cellStyle name="년_★ 0911 2차면접최종보고_★ 2009년도 사무직-사무전문직 급여인상안(작성) 3 2 2 3 3 4" xfId="31423" xr:uid="{00000000-0005-0000-0000-0000D17A0000}"/>
    <cellStyle name="년_★ 0911 2차면접최종보고_★ 2009년도 사무직-사무전문직 급여인상안(작성) 3 2 2 3 3 5" xfId="31424" xr:uid="{00000000-0005-0000-0000-0000D27A0000}"/>
    <cellStyle name="년_★ 0911 2차면접최종보고_★ 2009년도 사무직-사무전문직 급여인상안(작성) 3 2 2 3 4" xfId="31425" xr:uid="{00000000-0005-0000-0000-0000D37A0000}"/>
    <cellStyle name="년_★ 0911 2차면접최종보고_★ 2009년도 사무직-사무전문직 급여인상안(작성) 3 2 2 3 4 2" xfId="31426" xr:uid="{00000000-0005-0000-0000-0000D47A0000}"/>
    <cellStyle name="년_★ 0911 2차면접최종보고_★ 2009년도 사무직-사무전문직 급여인상안(작성) 3 2 2 3 4 3" xfId="31427" xr:uid="{00000000-0005-0000-0000-0000D57A0000}"/>
    <cellStyle name="년_★ 0911 2차면접최종보고_★ 2009년도 사무직-사무전문직 급여인상안(작성) 3 2 2 3 4 4" xfId="31428" xr:uid="{00000000-0005-0000-0000-0000D67A0000}"/>
    <cellStyle name="년_★ 0911 2차면접최종보고_★ 2009년도 사무직-사무전문직 급여인상안(작성) 3 2 2 3 4 5" xfId="31429" xr:uid="{00000000-0005-0000-0000-0000D77A0000}"/>
    <cellStyle name="년_★ 0911 2차면접최종보고_★ 2009년도 사무직-사무전문직 급여인상안(작성) 3 2 2 3 5" xfId="31430" xr:uid="{00000000-0005-0000-0000-0000D87A0000}"/>
    <cellStyle name="년_★ 0911 2차면접최종보고_★ 2009년도 사무직-사무전문직 급여인상안(작성) 3 2 2 3 6" xfId="31431" xr:uid="{00000000-0005-0000-0000-0000D97A0000}"/>
    <cellStyle name="년_★ 0911 2차면접최종보고_★ 2009년도 사무직-사무전문직 급여인상안(작성) 3 2 2 3 7" xfId="31432" xr:uid="{00000000-0005-0000-0000-0000DA7A0000}"/>
    <cellStyle name="년_★ 0911 2차면접최종보고_★ 2009년도 사무직-사무전문직 급여인상안(작성) 3 2 2 3 8" xfId="31433" xr:uid="{00000000-0005-0000-0000-0000DB7A0000}"/>
    <cellStyle name="년_★ 0911 2차면접최종보고_★ 2009년도 사무직-사무전문직 급여인상안(작성) 3 2 2 4" xfId="31434" xr:uid="{00000000-0005-0000-0000-0000DC7A0000}"/>
    <cellStyle name="년_★ 0911 2차면접최종보고_★ 2009년도 사무직-사무전문직 급여인상안(작성) 3 2 2 4 2" xfId="31435" xr:uid="{00000000-0005-0000-0000-0000DD7A0000}"/>
    <cellStyle name="년_★ 0911 2차면접최종보고_★ 2009년도 사무직-사무전문직 급여인상안(작성) 3 2 2 4 2 2" xfId="31436" xr:uid="{00000000-0005-0000-0000-0000DE7A0000}"/>
    <cellStyle name="년_★ 0911 2차면접최종보고_★ 2009년도 사무직-사무전문직 급여인상안(작성) 3 2 2 4 2 3" xfId="31437" xr:uid="{00000000-0005-0000-0000-0000DF7A0000}"/>
    <cellStyle name="년_★ 0911 2차면접최종보고_★ 2009년도 사무직-사무전문직 급여인상안(작성) 3 2 2 4 2 4" xfId="31438" xr:uid="{00000000-0005-0000-0000-0000E07A0000}"/>
    <cellStyle name="년_★ 0911 2차면접최종보고_★ 2009년도 사무직-사무전문직 급여인상안(작성) 3 2 2 4 2 5" xfId="31439" xr:uid="{00000000-0005-0000-0000-0000E17A0000}"/>
    <cellStyle name="년_★ 0911 2차면접최종보고_★ 2009년도 사무직-사무전문직 급여인상안(작성) 3 2 2 4 3" xfId="31440" xr:uid="{00000000-0005-0000-0000-0000E27A0000}"/>
    <cellStyle name="년_★ 0911 2차면접최종보고_★ 2009년도 사무직-사무전문직 급여인상안(작성) 3 2 2 4 3 2" xfId="31441" xr:uid="{00000000-0005-0000-0000-0000E37A0000}"/>
    <cellStyle name="년_★ 0911 2차면접최종보고_★ 2009년도 사무직-사무전문직 급여인상안(작성) 3 2 2 4 3 3" xfId="31442" xr:uid="{00000000-0005-0000-0000-0000E47A0000}"/>
    <cellStyle name="년_★ 0911 2차면접최종보고_★ 2009년도 사무직-사무전문직 급여인상안(작성) 3 2 2 4 3 4" xfId="31443" xr:uid="{00000000-0005-0000-0000-0000E57A0000}"/>
    <cellStyle name="년_★ 0911 2차면접최종보고_★ 2009년도 사무직-사무전문직 급여인상안(작성) 3 2 2 4 3 5" xfId="31444" xr:uid="{00000000-0005-0000-0000-0000E67A0000}"/>
    <cellStyle name="년_★ 0911 2차면접최종보고_★ 2009년도 사무직-사무전문직 급여인상안(작성) 3 2 2 4 4" xfId="31445" xr:uid="{00000000-0005-0000-0000-0000E77A0000}"/>
    <cellStyle name="년_★ 0911 2차면접최종보고_★ 2009년도 사무직-사무전문직 급여인상안(작성) 3 2 2 4 4 2" xfId="31446" xr:uid="{00000000-0005-0000-0000-0000E87A0000}"/>
    <cellStyle name="년_★ 0911 2차면접최종보고_★ 2009년도 사무직-사무전문직 급여인상안(작성) 3 2 2 4 4 3" xfId="31447" xr:uid="{00000000-0005-0000-0000-0000E97A0000}"/>
    <cellStyle name="년_★ 0911 2차면접최종보고_★ 2009년도 사무직-사무전문직 급여인상안(작성) 3 2 2 4 4 4" xfId="31448" xr:uid="{00000000-0005-0000-0000-0000EA7A0000}"/>
    <cellStyle name="년_★ 0911 2차면접최종보고_★ 2009년도 사무직-사무전문직 급여인상안(작성) 3 2 2 4 4 5" xfId="31449" xr:uid="{00000000-0005-0000-0000-0000EB7A0000}"/>
    <cellStyle name="년_★ 0911 2차면접최종보고_★ 2009년도 사무직-사무전문직 급여인상안(작성) 3 2 2 4 5" xfId="31450" xr:uid="{00000000-0005-0000-0000-0000EC7A0000}"/>
    <cellStyle name="년_★ 0911 2차면접최종보고_★ 2009년도 사무직-사무전문직 급여인상안(작성) 3 2 2 4 6" xfId="31451" xr:uid="{00000000-0005-0000-0000-0000ED7A0000}"/>
    <cellStyle name="년_★ 0911 2차면접최종보고_★ 2009년도 사무직-사무전문직 급여인상안(작성) 3 2 2 4 7" xfId="31452" xr:uid="{00000000-0005-0000-0000-0000EE7A0000}"/>
    <cellStyle name="년_★ 0911 2차면접최종보고_★ 2009년도 사무직-사무전문직 급여인상안(작성) 3 2 2 4 8" xfId="31453" xr:uid="{00000000-0005-0000-0000-0000EF7A0000}"/>
    <cellStyle name="년_★ 0911 2차면접최종보고_★ 2009년도 사무직-사무전문직 급여인상안(작성) 3 2 2 5" xfId="31454" xr:uid="{00000000-0005-0000-0000-0000F07A0000}"/>
    <cellStyle name="년_★ 0911 2차면접최종보고_★ 2009년도 사무직-사무전문직 급여인상안(작성) 3 2 2 5 2" xfId="31455" xr:uid="{00000000-0005-0000-0000-0000F17A0000}"/>
    <cellStyle name="년_★ 0911 2차면접최종보고_★ 2009년도 사무직-사무전문직 급여인상안(작성) 3 2 2 5 3" xfId="31456" xr:uid="{00000000-0005-0000-0000-0000F27A0000}"/>
    <cellStyle name="년_★ 0911 2차면접최종보고_★ 2009년도 사무직-사무전문직 급여인상안(작성) 3 2 2 5 4" xfId="31457" xr:uid="{00000000-0005-0000-0000-0000F37A0000}"/>
    <cellStyle name="년_★ 0911 2차면접최종보고_★ 2009년도 사무직-사무전문직 급여인상안(작성) 3 2 2 5 5" xfId="31458" xr:uid="{00000000-0005-0000-0000-0000F47A0000}"/>
    <cellStyle name="년_★ 0911 2차면접최종보고_★ 2009년도 사무직-사무전문직 급여인상안(작성) 3 2 2 6" xfId="31459" xr:uid="{00000000-0005-0000-0000-0000F57A0000}"/>
    <cellStyle name="년_★ 0911 2차면접최종보고_★ 2009년도 사무직-사무전문직 급여인상안(작성) 3 2 2 6 2" xfId="31460" xr:uid="{00000000-0005-0000-0000-0000F67A0000}"/>
    <cellStyle name="년_★ 0911 2차면접최종보고_★ 2009년도 사무직-사무전문직 급여인상안(작성) 3 2 2 6 3" xfId="31461" xr:uid="{00000000-0005-0000-0000-0000F77A0000}"/>
    <cellStyle name="년_★ 0911 2차면접최종보고_★ 2009년도 사무직-사무전문직 급여인상안(작성) 3 2 2 6 4" xfId="31462" xr:uid="{00000000-0005-0000-0000-0000F87A0000}"/>
    <cellStyle name="년_★ 0911 2차면접최종보고_★ 2009년도 사무직-사무전문직 급여인상안(작성) 3 2 2 6 5" xfId="31463" xr:uid="{00000000-0005-0000-0000-0000F97A0000}"/>
    <cellStyle name="년_★ 0911 2차면접최종보고_★ 2009년도 사무직-사무전문직 급여인상안(작성) 3 2 2 7" xfId="31464" xr:uid="{00000000-0005-0000-0000-0000FA7A0000}"/>
    <cellStyle name="년_★ 0911 2차면접최종보고_★ 2009년도 사무직-사무전문직 급여인상안(작성) 3 2 2 7 2" xfId="31465" xr:uid="{00000000-0005-0000-0000-0000FB7A0000}"/>
    <cellStyle name="년_★ 0911 2차면접최종보고_★ 2009년도 사무직-사무전문직 급여인상안(작성) 3 2 2 7 3" xfId="31466" xr:uid="{00000000-0005-0000-0000-0000FC7A0000}"/>
    <cellStyle name="년_★ 0911 2차면접최종보고_★ 2009년도 사무직-사무전문직 급여인상안(작성) 3 2 2 7 4" xfId="31467" xr:uid="{00000000-0005-0000-0000-0000FD7A0000}"/>
    <cellStyle name="년_★ 0911 2차면접최종보고_★ 2009년도 사무직-사무전문직 급여인상안(작성) 3 2 2 7 5" xfId="31468" xr:uid="{00000000-0005-0000-0000-0000FE7A0000}"/>
    <cellStyle name="년_★ 0911 2차면접최종보고_★ 2009년도 사무직-사무전문직 급여인상안(작성) 3 2 2 8" xfId="31469" xr:uid="{00000000-0005-0000-0000-0000FF7A0000}"/>
    <cellStyle name="년_★ 0911 2차면접최종보고_★ 2009년도 사무직-사무전문직 급여인상안(작성) 3 2 2 9" xfId="31470" xr:uid="{00000000-0005-0000-0000-0000007B0000}"/>
    <cellStyle name="년_★ 0911 2차면접최종보고_★ 2009년도 사무직-사무전문직 급여인상안(작성) 3 2 3" xfId="31471" xr:uid="{00000000-0005-0000-0000-0000017B0000}"/>
    <cellStyle name="년_★ 0911 2차면접최종보고_★ 2009년도 사무직-사무전문직 급여인상안(작성) 3 2 3 10" xfId="31472" xr:uid="{00000000-0005-0000-0000-0000027B0000}"/>
    <cellStyle name="년_★ 0911 2차면접최종보고_★ 2009년도 사무직-사무전문직 급여인상안(작성) 3 2 3 11" xfId="31473" xr:uid="{00000000-0005-0000-0000-0000037B0000}"/>
    <cellStyle name="년_★ 0911 2차면접최종보고_★ 2009년도 사무직-사무전문직 급여인상안(작성) 3 2 3 2" xfId="31474" xr:uid="{00000000-0005-0000-0000-0000047B0000}"/>
    <cellStyle name="년_★ 0911 2차면접최종보고_★ 2009년도 사무직-사무전문직 급여인상안(작성) 3 2 3 2 2" xfId="31475" xr:uid="{00000000-0005-0000-0000-0000057B0000}"/>
    <cellStyle name="년_★ 0911 2차면접최종보고_★ 2009년도 사무직-사무전문직 급여인상안(작성) 3 2 3 2 2 2" xfId="31476" xr:uid="{00000000-0005-0000-0000-0000067B0000}"/>
    <cellStyle name="년_★ 0911 2차면접최종보고_★ 2009년도 사무직-사무전문직 급여인상안(작성) 3 2 3 2 2 3" xfId="31477" xr:uid="{00000000-0005-0000-0000-0000077B0000}"/>
    <cellStyle name="년_★ 0911 2차면접최종보고_★ 2009년도 사무직-사무전문직 급여인상안(작성) 3 2 3 2 2 4" xfId="31478" xr:uid="{00000000-0005-0000-0000-0000087B0000}"/>
    <cellStyle name="년_★ 0911 2차면접최종보고_★ 2009년도 사무직-사무전문직 급여인상안(작성) 3 2 3 2 2 5" xfId="31479" xr:uid="{00000000-0005-0000-0000-0000097B0000}"/>
    <cellStyle name="년_★ 0911 2차면접최종보고_★ 2009년도 사무직-사무전문직 급여인상안(작성) 3 2 3 2 3" xfId="31480" xr:uid="{00000000-0005-0000-0000-00000A7B0000}"/>
    <cellStyle name="년_★ 0911 2차면접최종보고_★ 2009년도 사무직-사무전문직 급여인상안(작성) 3 2 3 2 3 2" xfId="31481" xr:uid="{00000000-0005-0000-0000-00000B7B0000}"/>
    <cellStyle name="년_★ 0911 2차면접최종보고_★ 2009년도 사무직-사무전문직 급여인상안(작성) 3 2 3 2 3 3" xfId="31482" xr:uid="{00000000-0005-0000-0000-00000C7B0000}"/>
    <cellStyle name="년_★ 0911 2차면접최종보고_★ 2009년도 사무직-사무전문직 급여인상안(작성) 3 2 3 2 3 4" xfId="31483" xr:uid="{00000000-0005-0000-0000-00000D7B0000}"/>
    <cellStyle name="년_★ 0911 2차면접최종보고_★ 2009년도 사무직-사무전문직 급여인상안(작성) 3 2 3 2 3 5" xfId="31484" xr:uid="{00000000-0005-0000-0000-00000E7B0000}"/>
    <cellStyle name="년_★ 0911 2차면접최종보고_★ 2009년도 사무직-사무전문직 급여인상안(작성) 3 2 3 2 4" xfId="31485" xr:uid="{00000000-0005-0000-0000-00000F7B0000}"/>
    <cellStyle name="년_★ 0911 2차면접최종보고_★ 2009년도 사무직-사무전문직 급여인상안(작성) 3 2 3 2 4 2" xfId="31486" xr:uid="{00000000-0005-0000-0000-0000107B0000}"/>
    <cellStyle name="년_★ 0911 2차면접최종보고_★ 2009년도 사무직-사무전문직 급여인상안(작성) 3 2 3 2 4 3" xfId="31487" xr:uid="{00000000-0005-0000-0000-0000117B0000}"/>
    <cellStyle name="년_★ 0911 2차면접최종보고_★ 2009년도 사무직-사무전문직 급여인상안(작성) 3 2 3 2 4 4" xfId="31488" xr:uid="{00000000-0005-0000-0000-0000127B0000}"/>
    <cellStyle name="년_★ 0911 2차면접최종보고_★ 2009년도 사무직-사무전문직 급여인상안(작성) 3 2 3 2 4 5" xfId="31489" xr:uid="{00000000-0005-0000-0000-0000137B0000}"/>
    <cellStyle name="년_★ 0911 2차면접최종보고_★ 2009년도 사무직-사무전문직 급여인상안(작성) 3 2 3 2 5" xfId="31490" xr:uid="{00000000-0005-0000-0000-0000147B0000}"/>
    <cellStyle name="년_★ 0911 2차면접최종보고_★ 2009년도 사무직-사무전문직 급여인상안(작성) 3 2 3 2 6" xfId="31491" xr:uid="{00000000-0005-0000-0000-0000157B0000}"/>
    <cellStyle name="년_★ 0911 2차면접최종보고_★ 2009년도 사무직-사무전문직 급여인상안(작성) 3 2 3 2 7" xfId="31492" xr:uid="{00000000-0005-0000-0000-0000167B0000}"/>
    <cellStyle name="년_★ 0911 2차면접최종보고_★ 2009년도 사무직-사무전문직 급여인상안(작성) 3 2 3 2 8" xfId="31493" xr:uid="{00000000-0005-0000-0000-0000177B0000}"/>
    <cellStyle name="년_★ 0911 2차면접최종보고_★ 2009년도 사무직-사무전문직 급여인상안(작성) 3 2 3 3" xfId="31494" xr:uid="{00000000-0005-0000-0000-0000187B0000}"/>
    <cellStyle name="년_★ 0911 2차면접최종보고_★ 2009년도 사무직-사무전문직 급여인상안(작성) 3 2 3 3 2" xfId="31495" xr:uid="{00000000-0005-0000-0000-0000197B0000}"/>
    <cellStyle name="년_★ 0911 2차면접최종보고_★ 2009년도 사무직-사무전문직 급여인상안(작성) 3 2 3 3 2 2" xfId="31496" xr:uid="{00000000-0005-0000-0000-00001A7B0000}"/>
    <cellStyle name="년_★ 0911 2차면접최종보고_★ 2009년도 사무직-사무전문직 급여인상안(작성) 3 2 3 3 2 3" xfId="31497" xr:uid="{00000000-0005-0000-0000-00001B7B0000}"/>
    <cellStyle name="년_★ 0911 2차면접최종보고_★ 2009년도 사무직-사무전문직 급여인상안(작성) 3 2 3 3 2 4" xfId="31498" xr:uid="{00000000-0005-0000-0000-00001C7B0000}"/>
    <cellStyle name="년_★ 0911 2차면접최종보고_★ 2009년도 사무직-사무전문직 급여인상안(작성) 3 2 3 3 2 5" xfId="31499" xr:uid="{00000000-0005-0000-0000-00001D7B0000}"/>
    <cellStyle name="년_★ 0911 2차면접최종보고_★ 2009년도 사무직-사무전문직 급여인상안(작성) 3 2 3 3 3" xfId="31500" xr:uid="{00000000-0005-0000-0000-00001E7B0000}"/>
    <cellStyle name="년_★ 0911 2차면접최종보고_★ 2009년도 사무직-사무전문직 급여인상안(작성) 3 2 3 3 3 2" xfId="31501" xr:uid="{00000000-0005-0000-0000-00001F7B0000}"/>
    <cellStyle name="년_★ 0911 2차면접최종보고_★ 2009년도 사무직-사무전문직 급여인상안(작성) 3 2 3 3 3 3" xfId="31502" xr:uid="{00000000-0005-0000-0000-0000207B0000}"/>
    <cellStyle name="년_★ 0911 2차면접최종보고_★ 2009년도 사무직-사무전문직 급여인상안(작성) 3 2 3 3 3 4" xfId="31503" xr:uid="{00000000-0005-0000-0000-0000217B0000}"/>
    <cellStyle name="년_★ 0911 2차면접최종보고_★ 2009년도 사무직-사무전문직 급여인상안(작성) 3 2 3 3 3 5" xfId="31504" xr:uid="{00000000-0005-0000-0000-0000227B0000}"/>
    <cellStyle name="년_★ 0911 2차면접최종보고_★ 2009년도 사무직-사무전문직 급여인상안(작성) 3 2 3 3 4" xfId="31505" xr:uid="{00000000-0005-0000-0000-0000237B0000}"/>
    <cellStyle name="년_★ 0911 2차면접최종보고_★ 2009년도 사무직-사무전문직 급여인상안(작성) 3 2 3 3 4 2" xfId="31506" xr:uid="{00000000-0005-0000-0000-0000247B0000}"/>
    <cellStyle name="년_★ 0911 2차면접최종보고_★ 2009년도 사무직-사무전문직 급여인상안(작성) 3 2 3 3 4 3" xfId="31507" xr:uid="{00000000-0005-0000-0000-0000257B0000}"/>
    <cellStyle name="년_★ 0911 2차면접최종보고_★ 2009년도 사무직-사무전문직 급여인상안(작성) 3 2 3 3 4 4" xfId="31508" xr:uid="{00000000-0005-0000-0000-0000267B0000}"/>
    <cellStyle name="년_★ 0911 2차면접최종보고_★ 2009년도 사무직-사무전문직 급여인상안(작성) 3 2 3 3 4 5" xfId="31509" xr:uid="{00000000-0005-0000-0000-0000277B0000}"/>
    <cellStyle name="년_★ 0911 2차면접최종보고_★ 2009년도 사무직-사무전문직 급여인상안(작성) 3 2 3 3 5" xfId="31510" xr:uid="{00000000-0005-0000-0000-0000287B0000}"/>
    <cellStyle name="년_★ 0911 2차면접최종보고_★ 2009년도 사무직-사무전문직 급여인상안(작성) 3 2 3 3 6" xfId="31511" xr:uid="{00000000-0005-0000-0000-0000297B0000}"/>
    <cellStyle name="년_★ 0911 2차면접최종보고_★ 2009년도 사무직-사무전문직 급여인상안(작성) 3 2 3 3 7" xfId="31512" xr:uid="{00000000-0005-0000-0000-00002A7B0000}"/>
    <cellStyle name="년_★ 0911 2차면접최종보고_★ 2009년도 사무직-사무전문직 급여인상안(작성) 3 2 3 3 8" xfId="31513" xr:uid="{00000000-0005-0000-0000-00002B7B0000}"/>
    <cellStyle name="년_★ 0911 2차면접최종보고_★ 2009년도 사무직-사무전문직 급여인상안(작성) 3 2 3 4" xfId="31514" xr:uid="{00000000-0005-0000-0000-00002C7B0000}"/>
    <cellStyle name="년_★ 0911 2차면접최종보고_★ 2009년도 사무직-사무전문직 급여인상안(작성) 3 2 3 4 2" xfId="31515" xr:uid="{00000000-0005-0000-0000-00002D7B0000}"/>
    <cellStyle name="년_★ 0911 2차면접최종보고_★ 2009년도 사무직-사무전문직 급여인상안(작성) 3 2 3 4 2 2" xfId="31516" xr:uid="{00000000-0005-0000-0000-00002E7B0000}"/>
    <cellStyle name="년_★ 0911 2차면접최종보고_★ 2009년도 사무직-사무전문직 급여인상안(작성) 3 2 3 4 2 3" xfId="31517" xr:uid="{00000000-0005-0000-0000-00002F7B0000}"/>
    <cellStyle name="년_★ 0911 2차면접최종보고_★ 2009년도 사무직-사무전문직 급여인상안(작성) 3 2 3 4 2 4" xfId="31518" xr:uid="{00000000-0005-0000-0000-0000307B0000}"/>
    <cellStyle name="년_★ 0911 2차면접최종보고_★ 2009년도 사무직-사무전문직 급여인상안(작성) 3 2 3 4 2 5" xfId="31519" xr:uid="{00000000-0005-0000-0000-0000317B0000}"/>
    <cellStyle name="년_★ 0911 2차면접최종보고_★ 2009년도 사무직-사무전문직 급여인상안(작성) 3 2 3 4 3" xfId="31520" xr:uid="{00000000-0005-0000-0000-0000327B0000}"/>
    <cellStyle name="년_★ 0911 2차면접최종보고_★ 2009년도 사무직-사무전문직 급여인상안(작성) 3 2 3 4 3 2" xfId="31521" xr:uid="{00000000-0005-0000-0000-0000337B0000}"/>
    <cellStyle name="년_★ 0911 2차면접최종보고_★ 2009년도 사무직-사무전문직 급여인상안(작성) 3 2 3 4 3 3" xfId="31522" xr:uid="{00000000-0005-0000-0000-0000347B0000}"/>
    <cellStyle name="년_★ 0911 2차면접최종보고_★ 2009년도 사무직-사무전문직 급여인상안(작성) 3 2 3 4 3 4" xfId="31523" xr:uid="{00000000-0005-0000-0000-0000357B0000}"/>
    <cellStyle name="년_★ 0911 2차면접최종보고_★ 2009년도 사무직-사무전문직 급여인상안(작성) 3 2 3 4 3 5" xfId="31524" xr:uid="{00000000-0005-0000-0000-0000367B0000}"/>
    <cellStyle name="년_★ 0911 2차면접최종보고_★ 2009년도 사무직-사무전문직 급여인상안(작성) 3 2 3 4 4" xfId="31525" xr:uid="{00000000-0005-0000-0000-0000377B0000}"/>
    <cellStyle name="년_★ 0911 2차면접최종보고_★ 2009년도 사무직-사무전문직 급여인상안(작성) 3 2 3 4 4 2" xfId="31526" xr:uid="{00000000-0005-0000-0000-0000387B0000}"/>
    <cellStyle name="년_★ 0911 2차면접최종보고_★ 2009년도 사무직-사무전문직 급여인상안(작성) 3 2 3 4 4 3" xfId="31527" xr:uid="{00000000-0005-0000-0000-0000397B0000}"/>
    <cellStyle name="년_★ 0911 2차면접최종보고_★ 2009년도 사무직-사무전문직 급여인상안(작성) 3 2 3 4 4 4" xfId="31528" xr:uid="{00000000-0005-0000-0000-00003A7B0000}"/>
    <cellStyle name="년_★ 0911 2차면접최종보고_★ 2009년도 사무직-사무전문직 급여인상안(작성) 3 2 3 4 4 5" xfId="31529" xr:uid="{00000000-0005-0000-0000-00003B7B0000}"/>
    <cellStyle name="년_★ 0911 2차면접최종보고_★ 2009년도 사무직-사무전문직 급여인상안(작성) 3 2 3 4 5" xfId="31530" xr:uid="{00000000-0005-0000-0000-00003C7B0000}"/>
    <cellStyle name="년_★ 0911 2차면접최종보고_★ 2009년도 사무직-사무전문직 급여인상안(작성) 3 2 3 4 6" xfId="31531" xr:uid="{00000000-0005-0000-0000-00003D7B0000}"/>
    <cellStyle name="년_★ 0911 2차면접최종보고_★ 2009년도 사무직-사무전문직 급여인상안(작성) 3 2 3 4 7" xfId="31532" xr:uid="{00000000-0005-0000-0000-00003E7B0000}"/>
    <cellStyle name="년_★ 0911 2차면접최종보고_★ 2009년도 사무직-사무전문직 급여인상안(작성) 3 2 3 4 8" xfId="31533" xr:uid="{00000000-0005-0000-0000-00003F7B0000}"/>
    <cellStyle name="년_★ 0911 2차면접최종보고_★ 2009년도 사무직-사무전문직 급여인상안(작성) 3 2 3 5" xfId="31534" xr:uid="{00000000-0005-0000-0000-0000407B0000}"/>
    <cellStyle name="년_★ 0911 2차면접최종보고_★ 2009년도 사무직-사무전문직 급여인상안(작성) 3 2 3 5 2" xfId="31535" xr:uid="{00000000-0005-0000-0000-0000417B0000}"/>
    <cellStyle name="년_★ 0911 2차면접최종보고_★ 2009년도 사무직-사무전문직 급여인상안(작성) 3 2 3 5 3" xfId="31536" xr:uid="{00000000-0005-0000-0000-0000427B0000}"/>
    <cellStyle name="년_★ 0911 2차면접최종보고_★ 2009년도 사무직-사무전문직 급여인상안(작성) 3 2 3 5 4" xfId="31537" xr:uid="{00000000-0005-0000-0000-0000437B0000}"/>
    <cellStyle name="년_★ 0911 2차면접최종보고_★ 2009년도 사무직-사무전문직 급여인상안(작성) 3 2 3 5 5" xfId="31538" xr:uid="{00000000-0005-0000-0000-0000447B0000}"/>
    <cellStyle name="년_★ 0911 2차면접최종보고_★ 2009년도 사무직-사무전문직 급여인상안(작성) 3 2 3 6" xfId="31539" xr:uid="{00000000-0005-0000-0000-0000457B0000}"/>
    <cellStyle name="년_★ 0911 2차면접최종보고_★ 2009년도 사무직-사무전문직 급여인상안(작성) 3 2 3 6 2" xfId="31540" xr:uid="{00000000-0005-0000-0000-0000467B0000}"/>
    <cellStyle name="년_★ 0911 2차면접최종보고_★ 2009년도 사무직-사무전문직 급여인상안(작성) 3 2 3 6 3" xfId="31541" xr:uid="{00000000-0005-0000-0000-0000477B0000}"/>
    <cellStyle name="년_★ 0911 2차면접최종보고_★ 2009년도 사무직-사무전문직 급여인상안(작성) 3 2 3 6 4" xfId="31542" xr:uid="{00000000-0005-0000-0000-0000487B0000}"/>
    <cellStyle name="년_★ 0911 2차면접최종보고_★ 2009년도 사무직-사무전문직 급여인상안(작성) 3 2 3 6 5" xfId="31543" xr:uid="{00000000-0005-0000-0000-0000497B0000}"/>
    <cellStyle name="년_★ 0911 2차면접최종보고_★ 2009년도 사무직-사무전문직 급여인상안(작성) 3 2 3 7" xfId="31544" xr:uid="{00000000-0005-0000-0000-00004A7B0000}"/>
    <cellStyle name="년_★ 0911 2차면접최종보고_★ 2009년도 사무직-사무전문직 급여인상안(작성) 3 2 3 7 2" xfId="31545" xr:uid="{00000000-0005-0000-0000-00004B7B0000}"/>
    <cellStyle name="년_★ 0911 2차면접최종보고_★ 2009년도 사무직-사무전문직 급여인상안(작성) 3 2 3 7 3" xfId="31546" xr:uid="{00000000-0005-0000-0000-00004C7B0000}"/>
    <cellStyle name="년_★ 0911 2차면접최종보고_★ 2009년도 사무직-사무전문직 급여인상안(작성) 3 2 3 7 4" xfId="31547" xr:uid="{00000000-0005-0000-0000-00004D7B0000}"/>
    <cellStyle name="년_★ 0911 2차면접최종보고_★ 2009년도 사무직-사무전문직 급여인상안(작성) 3 2 3 7 5" xfId="31548" xr:uid="{00000000-0005-0000-0000-00004E7B0000}"/>
    <cellStyle name="년_★ 0911 2차면접최종보고_★ 2009년도 사무직-사무전문직 급여인상안(작성) 3 2 3 8" xfId="31549" xr:uid="{00000000-0005-0000-0000-00004F7B0000}"/>
    <cellStyle name="년_★ 0911 2차면접최종보고_★ 2009년도 사무직-사무전문직 급여인상안(작성) 3 2 3 9" xfId="31550" xr:uid="{00000000-0005-0000-0000-0000507B0000}"/>
    <cellStyle name="년_★ 0911 2차면접최종보고_★ 2009년도 사무직-사무전문직 급여인상안(작성) 3 2 4" xfId="31551" xr:uid="{00000000-0005-0000-0000-0000517B0000}"/>
    <cellStyle name="년_★ 0911 2차면접최종보고_★ 2009년도 사무직-사무전문직 급여인상안(작성) 3 2 4 2" xfId="31552" xr:uid="{00000000-0005-0000-0000-0000527B0000}"/>
    <cellStyle name="년_★ 0911 2차면접최종보고_★ 2009년도 사무직-사무전문직 급여인상안(작성) 3 2 4 2 2" xfId="31553" xr:uid="{00000000-0005-0000-0000-0000537B0000}"/>
    <cellStyle name="년_★ 0911 2차면접최종보고_★ 2009년도 사무직-사무전문직 급여인상안(작성) 3 2 4 2 3" xfId="31554" xr:uid="{00000000-0005-0000-0000-0000547B0000}"/>
    <cellStyle name="년_★ 0911 2차면접최종보고_★ 2009년도 사무직-사무전문직 급여인상안(작성) 3 2 4 2 4" xfId="31555" xr:uid="{00000000-0005-0000-0000-0000557B0000}"/>
    <cellStyle name="년_★ 0911 2차면접최종보고_★ 2009년도 사무직-사무전문직 급여인상안(작성) 3 2 4 2 5" xfId="31556" xr:uid="{00000000-0005-0000-0000-0000567B0000}"/>
    <cellStyle name="년_★ 0911 2차면접최종보고_★ 2009년도 사무직-사무전문직 급여인상안(작성) 3 2 4 3" xfId="31557" xr:uid="{00000000-0005-0000-0000-0000577B0000}"/>
    <cellStyle name="년_★ 0911 2차면접최종보고_★ 2009년도 사무직-사무전문직 급여인상안(작성) 3 2 4 3 2" xfId="31558" xr:uid="{00000000-0005-0000-0000-0000587B0000}"/>
    <cellStyle name="년_★ 0911 2차면접최종보고_★ 2009년도 사무직-사무전문직 급여인상안(작성) 3 2 4 3 3" xfId="31559" xr:uid="{00000000-0005-0000-0000-0000597B0000}"/>
    <cellStyle name="년_★ 0911 2차면접최종보고_★ 2009년도 사무직-사무전문직 급여인상안(작성) 3 2 4 3 4" xfId="31560" xr:uid="{00000000-0005-0000-0000-00005A7B0000}"/>
    <cellStyle name="년_★ 0911 2차면접최종보고_★ 2009년도 사무직-사무전문직 급여인상안(작성) 3 2 4 3 5" xfId="31561" xr:uid="{00000000-0005-0000-0000-00005B7B0000}"/>
    <cellStyle name="년_★ 0911 2차면접최종보고_★ 2009년도 사무직-사무전문직 급여인상안(작성) 3 2 4 4" xfId="31562" xr:uid="{00000000-0005-0000-0000-00005C7B0000}"/>
    <cellStyle name="년_★ 0911 2차면접최종보고_★ 2009년도 사무직-사무전문직 급여인상안(작성) 3 2 4 4 2" xfId="31563" xr:uid="{00000000-0005-0000-0000-00005D7B0000}"/>
    <cellStyle name="년_★ 0911 2차면접최종보고_★ 2009년도 사무직-사무전문직 급여인상안(작성) 3 2 4 4 3" xfId="31564" xr:uid="{00000000-0005-0000-0000-00005E7B0000}"/>
    <cellStyle name="년_★ 0911 2차면접최종보고_★ 2009년도 사무직-사무전문직 급여인상안(작성) 3 2 4 4 4" xfId="31565" xr:uid="{00000000-0005-0000-0000-00005F7B0000}"/>
    <cellStyle name="년_★ 0911 2차면접최종보고_★ 2009년도 사무직-사무전문직 급여인상안(작성) 3 2 4 4 5" xfId="31566" xr:uid="{00000000-0005-0000-0000-0000607B0000}"/>
    <cellStyle name="년_★ 0911 2차면접최종보고_★ 2009년도 사무직-사무전문직 급여인상안(작성) 3 2 4 5" xfId="31567" xr:uid="{00000000-0005-0000-0000-0000617B0000}"/>
    <cellStyle name="년_★ 0911 2차면접최종보고_★ 2009년도 사무직-사무전문직 급여인상안(작성) 3 2 4 6" xfId="31568" xr:uid="{00000000-0005-0000-0000-0000627B0000}"/>
    <cellStyle name="년_★ 0911 2차면접최종보고_★ 2009년도 사무직-사무전문직 급여인상안(작성) 3 2 4 7" xfId="31569" xr:uid="{00000000-0005-0000-0000-0000637B0000}"/>
    <cellStyle name="년_★ 0911 2차면접최종보고_★ 2009년도 사무직-사무전문직 급여인상안(작성) 3 2 4 8" xfId="31570" xr:uid="{00000000-0005-0000-0000-0000647B0000}"/>
    <cellStyle name="년_★ 0911 2차면접최종보고_★ 2009년도 사무직-사무전문직 급여인상안(작성) 3 2 5" xfId="31571" xr:uid="{00000000-0005-0000-0000-0000657B0000}"/>
    <cellStyle name="년_★ 0911 2차면접최종보고_★ 2009년도 사무직-사무전문직 급여인상안(작성) 3 2 5 2" xfId="31572" xr:uid="{00000000-0005-0000-0000-0000667B0000}"/>
    <cellStyle name="년_★ 0911 2차면접최종보고_★ 2009년도 사무직-사무전문직 급여인상안(작성) 3 2 5 2 2" xfId="31573" xr:uid="{00000000-0005-0000-0000-0000677B0000}"/>
    <cellStyle name="년_★ 0911 2차면접최종보고_★ 2009년도 사무직-사무전문직 급여인상안(작성) 3 2 5 2 3" xfId="31574" xr:uid="{00000000-0005-0000-0000-0000687B0000}"/>
    <cellStyle name="년_★ 0911 2차면접최종보고_★ 2009년도 사무직-사무전문직 급여인상안(작성) 3 2 5 2 4" xfId="31575" xr:uid="{00000000-0005-0000-0000-0000697B0000}"/>
    <cellStyle name="년_★ 0911 2차면접최종보고_★ 2009년도 사무직-사무전문직 급여인상안(작성) 3 2 5 2 5" xfId="31576" xr:uid="{00000000-0005-0000-0000-00006A7B0000}"/>
    <cellStyle name="년_★ 0911 2차면접최종보고_★ 2009년도 사무직-사무전문직 급여인상안(작성) 3 2 5 3" xfId="31577" xr:uid="{00000000-0005-0000-0000-00006B7B0000}"/>
    <cellStyle name="년_★ 0911 2차면접최종보고_★ 2009년도 사무직-사무전문직 급여인상안(작성) 3 2 5 3 2" xfId="31578" xr:uid="{00000000-0005-0000-0000-00006C7B0000}"/>
    <cellStyle name="년_★ 0911 2차면접최종보고_★ 2009년도 사무직-사무전문직 급여인상안(작성) 3 2 5 3 3" xfId="31579" xr:uid="{00000000-0005-0000-0000-00006D7B0000}"/>
    <cellStyle name="년_★ 0911 2차면접최종보고_★ 2009년도 사무직-사무전문직 급여인상안(작성) 3 2 5 3 4" xfId="31580" xr:uid="{00000000-0005-0000-0000-00006E7B0000}"/>
    <cellStyle name="년_★ 0911 2차면접최종보고_★ 2009년도 사무직-사무전문직 급여인상안(작성) 3 2 5 3 5" xfId="31581" xr:uid="{00000000-0005-0000-0000-00006F7B0000}"/>
    <cellStyle name="년_★ 0911 2차면접최종보고_★ 2009년도 사무직-사무전문직 급여인상안(작성) 3 2 5 4" xfId="31582" xr:uid="{00000000-0005-0000-0000-0000707B0000}"/>
    <cellStyle name="년_★ 0911 2차면접최종보고_★ 2009년도 사무직-사무전문직 급여인상안(작성) 3 2 5 4 2" xfId="31583" xr:uid="{00000000-0005-0000-0000-0000717B0000}"/>
    <cellStyle name="년_★ 0911 2차면접최종보고_★ 2009년도 사무직-사무전문직 급여인상안(작성) 3 2 5 4 3" xfId="31584" xr:uid="{00000000-0005-0000-0000-0000727B0000}"/>
    <cellStyle name="년_★ 0911 2차면접최종보고_★ 2009년도 사무직-사무전문직 급여인상안(작성) 3 2 5 4 4" xfId="31585" xr:uid="{00000000-0005-0000-0000-0000737B0000}"/>
    <cellStyle name="년_★ 0911 2차면접최종보고_★ 2009년도 사무직-사무전문직 급여인상안(작성) 3 2 5 4 5" xfId="31586" xr:uid="{00000000-0005-0000-0000-0000747B0000}"/>
    <cellStyle name="년_★ 0911 2차면접최종보고_★ 2009년도 사무직-사무전문직 급여인상안(작성) 3 2 5 5" xfId="31587" xr:uid="{00000000-0005-0000-0000-0000757B0000}"/>
    <cellStyle name="년_★ 0911 2차면접최종보고_★ 2009년도 사무직-사무전문직 급여인상안(작성) 3 2 5 6" xfId="31588" xr:uid="{00000000-0005-0000-0000-0000767B0000}"/>
    <cellStyle name="년_★ 0911 2차면접최종보고_★ 2009년도 사무직-사무전문직 급여인상안(작성) 3 2 5 7" xfId="31589" xr:uid="{00000000-0005-0000-0000-0000777B0000}"/>
    <cellStyle name="년_★ 0911 2차면접최종보고_★ 2009년도 사무직-사무전문직 급여인상안(작성) 3 2 5 8" xfId="31590" xr:uid="{00000000-0005-0000-0000-0000787B0000}"/>
    <cellStyle name="년_★ 0911 2차면접최종보고_★ 2009년도 사무직-사무전문직 급여인상안(작성) 3 2 6" xfId="31591" xr:uid="{00000000-0005-0000-0000-0000797B0000}"/>
    <cellStyle name="년_★ 0911 2차면접최종보고_★ 2009년도 사무직-사무전문직 급여인상안(작성) 3 2 6 2" xfId="31592" xr:uid="{00000000-0005-0000-0000-00007A7B0000}"/>
    <cellStyle name="년_★ 0911 2차면접최종보고_★ 2009년도 사무직-사무전문직 급여인상안(작성) 3 2 6 2 2" xfId="31593" xr:uid="{00000000-0005-0000-0000-00007B7B0000}"/>
    <cellStyle name="년_★ 0911 2차면접최종보고_★ 2009년도 사무직-사무전문직 급여인상안(작성) 3 2 6 2 3" xfId="31594" xr:uid="{00000000-0005-0000-0000-00007C7B0000}"/>
    <cellStyle name="년_★ 0911 2차면접최종보고_★ 2009년도 사무직-사무전문직 급여인상안(작성) 3 2 6 2 4" xfId="31595" xr:uid="{00000000-0005-0000-0000-00007D7B0000}"/>
    <cellStyle name="년_★ 0911 2차면접최종보고_★ 2009년도 사무직-사무전문직 급여인상안(작성) 3 2 6 2 5" xfId="31596" xr:uid="{00000000-0005-0000-0000-00007E7B0000}"/>
    <cellStyle name="년_★ 0911 2차면접최종보고_★ 2009년도 사무직-사무전문직 급여인상안(작성) 3 2 6 3" xfId="31597" xr:uid="{00000000-0005-0000-0000-00007F7B0000}"/>
    <cellStyle name="년_★ 0911 2차면접최종보고_★ 2009년도 사무직-사무전문직 급여인상안(작성) 3 2 6 3 2" xfId="31598" xr:uid="{00000000-0005-0000-0000-0000807B0000}"/>
    <cellStyle name="년_★ 0911 2차면접최종보고_★ 2009년도 사무직-사무전문직 급여인상안(작성) 3 2 6 3 3" xfId="31599" xr:uid="{00000000-0005-0000-0000-0000817B0000}"/>
    <cellStyle name="년_★ 0911 2차면접최종보고_★ 2009년도 사무직-사무전문직 급여인상안(작성) 3 2 6 3 4" xfId="31600" xr:uid="{00000000-0005-0000-0000-0000827B0000}"/>
    <cellStyle name="년_★ 0911 2차면접최종보고_★ 2009년도 사무직-사무전문직 급여인상안(작성) 3 2 6 3 5" xfId="31601" xr:uid="{00000000-0005-0000-0000-0000837B0000}"/>
    <cellStyle name="년_★ 0911 2차면접최종보고_★ 2009년도 사무직-사무전문직 급여인상안(작성) 3 2 6 4" xfId="31602" xr:uid="{00000000-0005-0000-0000-0000847B0000}"/>
    <cellStyle name="년_★ 0911 2차면접최종보고_★ 2009년도 사무직-사무전문직 급여인상안(작성) 3 2 6 4 2" xfId="31603" xr:uid="{00000000-0005-0000-0000-0000857B0000}"/>
    <cellStyle name="년_★ 0911 2차면접최종보고_★ 2009년도 사무직-사무전문직 급여인상안(작성) 3 2 6 4 3" xfId="31604" xr:uid="{00000000-0005-0000-0000-0000867B0000}"/>
    <cellStyle name="년_★ 0911 2차면접최종보고_★ 2009년도 사무직-사무전문직 급여인상안(작성) 3 2 6 4 4" xfId="31605" xr:uid="{00000000-0005-0000-0000-0000877B0000}"/>
    <cellStyle name="년_★ 0911 2차면접최종보고_★ 2009년도 사무직-사무전문직 급여인상안(작성) 3 2 6 4 5" xfId="31606" xr:uid="{00000000-0005-0000-0000-0000887B0000}"/>
    <cellStyle name="년_★ 0911 2차면접최종보고_★ 2009년도 사무직-사무전문직 급여인상안(작성) 3 2 6 5" xfId="31607" xr:uid="{00000000-0005-0000-0000-0000897B0000}"/>
    <cellStyle name="년_★ 0911 2차면접최종보고_★ 2009년도 사무직-사무전문직 급여인상안(작성) 3 2 6 6" xfId="31608" xr:uid="{00000000-0005-0000-0000-00008A7B0000}"/>
    <cellStyle name="년_★ 0911 2차면접최종보고_★ 2009년도 사무직-사무전문직 급여인상안(작성) 3 2 6 7" xfId="31609" xr:uid="{00000000-0005-0000-0000-00008B7B0000}"/>
    <cellStyle name="년_★ 0911 2차면접최종보고_★ 2009년도 사무직-사무전문직 급여인상안(작성) 3 2 6 8" xfId="31610" xr:uid="{00000000-0005-0000-0000-00008C7B0000}"/>
    <cellStyle name="년_★ 0911 2차면접최종보고_★ 2009년도 사무직-사무전문직 급여인상안(작성) 3 2 7" xfId="31611" xr:uid="{00000000-0005-0000-0000-00008D7B0000}"/>
    <cellStyle name="년_★ 0911 2차면접최종보고_★ 2009년도 사무직-사무전문직 급여인상안(작성) 3 2 7 2" xfId="31612" xr:uid="{00000000-0005-0000-0000-00008E7B0000}"/>
    <cellStyle name="년_★ 0911 2차면접최종보고_★ 2009년도 사무직-사무전문직 급여인상안(작성) 3 2 7 3" xfId="31613" xr:uid="{00000000-0005-0000-0000-00008F7B0000}"/>
    <cellStyle name="년_★ 0911 2차면접최종보고_★ 2009년도 사무직-사무전문직 급여인상안(작성) 3 2 7 4" xfId="31614" xr:uid="{00000000-0005-0000-0000-0000907B0000}"/>
    <cellStyle name="년_★ 0911 2차면접최종보고_★ 2009년도 사무직-사무전문직 급여인상안(작성) 3 2 7 5" xfId="31615" xr:uid="{00000000-0005-0000-0000-0000917B0000}"/>
    <cellStyle name="년_★ 0911 2차면접최종보고_★ 2009년도 사무직-사무전문직 급여인상안(작성) 3 2 8" xfId="31616" xr:uid="{00000000-0005-0000-0000-0000927B0000}"/>
    <cellStyle name="년_★ 0911 2차면접최종보고_★ 2009년도 사무직-사무전문직 급여인상안(작성) 3 2 8 2" xfId="31617" xr:uid="{00000000-0005-0000-0000-0000937B0000}"/>
    <cellStyle name="년_★ 0911 2차면접최종보고_★ 2009년도 사무직-사무전문직 급여인상안(작성) 3 2 8 3" xfId="31618" xr:uid="{00000000-0005-0000-0000-0000947B0000}"/>
    <cellStyle name="년_★ 0911 2차면접최종보고_★ 2009년도 사무직-사무전문직 급여인상안(작성) 3 2 8 4" xfId="31619" xr:uid="{00000000-0005-0000-0000-0000957B0000}"/>
    <cellStyle name="년_★ 0911 2차면접최종보고_★ 2009년도 사무직-사무전문직 급여인상안(작성) 3 2 8 5" xfId="31620" xr:uid="{00000000-0005-0000-0000-0000967B0000}"/>
    <cellStyle name="년_★ 0911 2차면접최종보고_★ 2009년도 사무직-사무전문직 급여인상안(작성) 3 2 9" xfId="31621" xr:uid="{00000000-0005-0000-0000-0000977B0000}"/>
    <cellStyle name="년_★ 0911 2차면접최종보고_★ 2009년도 사무직-사무전문직 급여인상안(작성) 3 2 9 2" xfId="31622" xr:uid="{00000000-0005-0000-0000-0000987B0000}"/>
    <cellStyle name="년_★ 0911 2차면접최종보고_★ 2009년도 사무직-사무전문직 급여인상안(작성) 3 2 9 3" xfId="31623" xr:uid="{00000000-0005-0000-0000-0000997B0000}"/>
    <cellStyle name="년_★ 0911 2차면접최종보고_★ 2009년도 사무직-사무전문직 급여인상안(작성) 3 2 9 4" xfId="31624" xr:uid="{00000000-0005-0000-0000-00009A7B0000}"/>
    <cellStyle name="년_★ 0911 2차면접최종보고_★ 2009년도 사무직-사무전문직 급여인상안(작성) 3 2 9 5" xfId="31625" xr:uid="{00000000-0005-0000-0000-00009B7B0000}"/>
    <cellStyle name="년_★ 0911 2차면접최종보고_★ 2009년도 사무직-사무전문직 급여인상안(작성) 3 3" xfId="31626" xr:uid="{00000000-0005-0000-0000-00009C7B0000}"/>
    <cellStyle name="년_★ 0911 2차면접최종보고_★ 2009년도 사무직-사무전문직 급여인상안(작성) 3 3 10" xfId="31627" xr:uid="{00000000-0005-0000-0000-00009D7B0000}"/>
    <cellStyle name="년_★ 0911 2차면접최종보고_★ 2009년도 사무직-사무전문직 급여인상안(작성) 3 3 11" xfId="31628" xr:uid="{00000000-0005-0000-0000-00009E7B0000}"/>
    <cellStyle name="년_★ 0911 2차면접최종보고_★ 2009년도 사무직-사무전문직 급여인상안(작성) 3 3 2" xfId="31629" xr:uid="{00000000-0005-0000-0000-00009F7B0000}"/>
    <cellStyle name="년_★ 0911 2차면접최종보고_★ 2009년도 사무직-사무전문직 급여인상안(작성) 3 3 2 2" xfId="31630" xr:uid="{00000000-0005-0000-0000-0000A07B0000}"/>
    <cellStyle name="년_★ 0911 2차면접최종보고_★ 2009년도 사무직-사무전문직 급여인상안(작성) 3 3 2 2 2" xfId="31631" xr:uid="{00000000-0005-0000-0000-0000A17B0000}"/>
    <cellStyle name="년_★ 0911 2차면접최종보고_★ 2009년도 사무직-사무전문직 급여인상안(작성) 3 3 2 2 3" xfId="31632" xr:uid="{00000000-0005-0000-0000-0000A27B0000}"/>
    <cellStyle name="년_★ 0911 2차면접최종보고_★ 2009년도 사무직-사무전문직 급여인상안(작성) 3 3 2 2 4" xfId="31633" xr:uid="{00000000-0005-0000-0000-0000A37B0000}"/>
    <cellStyle name="년_★ 0911 2차면접최종보고_★ 2009년도 사무직-사무전문직 급여인상안(작성) 3 3 2 2 5" xfId="31634" xr:uid="{00000000-0005-0000-0000-0000A47B0000}"/>
    <cellStyle name="년_★ 0911 2차면접최종보고_★ 2009년도 사무직-사무전문직 급여인상안(작성) 3 3 2 3" xfId="31635" xr:uid="{00000000-0005-0000-0000-0000A57B0000}"/>
    <cellStyle name="년_★ 0911 2차면접최종보고_★ 2009년도 사무직-사무전문직 급여인상안(작성) 3 3 2 3 2" xfId="31636" xr:uid="{00000000-0005-0000-0000-0000A67B0000}"/>
    <cellStyle name="년_★ 0911 2차면접최종보고_★ 2009년도 사무직-사무전문직 급여인상안(작성) 3 3 2 3 3" xfId="31637" xr:uid="{00000000-0005-0000-0000-0000A77B0000}"/>
    <cellStyle name="년_★ 0911 2차면접최종보고_★ 2009년도 사무직-사무전문직 급여인상안(작성) 3 3 2 3 4" xfId="31638" xr:uid="{00000000-0005-0000-0000-0000A87B0000}"/>
    <cellStyle name="년_★ 0911 2차면접최종보고_★ 2009년도 사무직-사무전문직 급여인상안(작성) 3 3 2 3 5" xfId="31639" xr:uid="{00000000-0005-0000-0000-0000A97B0000}"/>
    <cellStyle name="년_★ 0911 2차면접최종보고_★ 2009년도 사무직-사무전문직 급여인상안(작성) 3 3 2 4" xfId="31640" xr:uid="{00000000-0005-0000-0000-0000AA7B0000}"/>
    <cellStyle name="년_★ 0911 2차면접최종보고_★ 2009년도 사무직-사무전문직 급여인상안(작성) 3 3 2 4 2" xfId="31641" xr:uid="{00000000-0005-0000-0000-0000AB7B0000}"/>
    <cellStyle name="년_★ 0911 2차면접최종보고_★ 2009년도 사무직-사무전문직 급여인상안(작성) 3 3 2 4 3" xfId="31642" xr:uid="{00000000-0005-0000-0000-0000AC7B0000}"/>
    <cellStyle name="년_★ 0911 2차면접최종보고_★ 2009년도 사무직-사무전문직 급여인상안(작성) 3 3 2 4 4" xfId="31643" xr:uid="{00000000-0005-0000-0000-0000AD7B0000}"/>
    <cellStyle name="년_★ 0911 2차면접최종보고_★ 2009년도 사무직-사무전문직 급여인상안(작성) 3 3 2 4 5" xfId="31644" xr:uid="{00000000-0005-0000-0000-0000AE7B0000}"/>
    <cellStyle name="년_★ 0911 2차면접최종보고_★ 2009년도 사무직-사무전문직 급여인상안(작성) 3 3 2 5" xfId="31645" xr:uid="{00000000-0005-0000-0000-0000AF7B0000}"/>
    <cellStyle name="년_★ 0911 2차면접최종보고_★ 2009년도 사무직-사무전문직 급여인상안(작성) 3 3 2 6" xfId="31646" xr:uid="{00000000-0005-0000-0000-0000B07B0000}"/>
    <cellStyle name="년_★ 0911 2차면접최종보고_★ 2009년도 사무직-사무전문직 급여인상안(작성) 3 3 2 7" xfId="31647" xr:uid="{00000000-0005-0000-0000-0000B17B0000}"/>
    <cellStyle name="년_★ 0911 2차면접최종보고_★ 2009년도 사무직-사무전문직 급여인상안(작성) 3 3 2 8" xfId="31648" xr:uid="{00000000-0005-0000-0000-0000B27B0000}"/>
    <cellStyle name="년_★ 0911 2차면접최종보고_★ 2009년도 사무직-사무전문직 급여인상안(작성) 3 3 3" xfId="31649" xr:uid="{00000000-0005-0000-0000-0000B37B0000}"/>
    <cellStyle name="년_★ 0911 2차면접최종보고_★ 2009년도 사무직-사무전문직 급여인상안(작성) 3 3 3 2" xfId="31650" xr:uid="{00000000-0005-0000-0000-0000B47B0000}"/>
    <cellStyle name="년_★ 0911 2차면접최종보고_★ 2009년도 사무직-사무전문직 급여인상안(작성) 3 3 3 2 2" xfId="31651" xr:uid="{00000000-0005-0000-0000-0000B57B0000}"/>
    <cellStyle name="년_★ 0911 2차면접최종보고_★ 2009년도 사무직-사무전문직 급여인상안(작성) 3 3 3 2 3" xfId="31652" xr:uid="{00000000-0005-0000-0000-0000B67B0000}"/>
    <cellStyle name="년_★ 0911 2차면접최종보고_★ 2009년도 사무직-사무전문직 급여인상안(작성) 3 3 3 2 4" xfId="31653" xr:uid="{00000000-0005-0000-0000-0000B77B0000}"/>
    <cellStyle name="년_★ 0911 2차면접최종보고_★ 2009년도 사무직-사무전문직 급여인상안(작성) 3 3 3 2 5" xfId="31654" xr:uid="{00000000-0005-0000-0000-0000B87B0000}"/>
    <cellStyle name="년_★ 0911 2차면접최종보고_★ 2009년도 사무직-사무전문직 급여인상안(작성) 3 3 3 3" xfId="31655" xr:uid="{00000000-0005-0000-0000-0000B97B0000}"/>
    <cellStyle name="년_★ 0911 2차면접최종보고_★ 2009년도 사무직-사무전문직 급여인상안(작성) 3 3 3 3 2" xfId="31656" xr:uid="{00000000-0005-0000-0000-0000BA7B0000}"/>
    <cellStyle name="년_★ 0911 2차면접최종보고_★ 2009년도 사무직-사무전문직 급여인상안(작성) 3 3 3 3 3" xfId="31657" xr:uid="{00000000-0005-0000-0000-0000BB7B0000}"/>
    <cellStyle name="년_★ 0911 2차면접최종보고_★ 2009년도 사무직-사무전문직 급여인상안(작성) 3 3 3 3 4" xfId="31658" xr:uid="{00000000-0005-0000-0000-0000BC7B0000}"/>
    <cellStyle name="년_★ 0911 2차면접최종보고_★ 2009년도 사무직-사무전문직 급여인상안(작성) 3 3 3 3 5" xfId="31659" xr:uid="{00000000-0005-0000-0000-0000BD7B0000}"/>
    <cellStyle name="년_★ 0911 2차면접최종보고_★ 2009년도 사무직-사무전문직 급여인상안(작성) 3 3 3 4" xfId="31660" xr:uid="{00000000-0005-0000-0000-0000BE7B0000}"/>
    <cellStyle name="년_★ 0911 2차면접최종보고_★ 2009년도 사무직-사무전문직 급여인상안(작성) 3 3 3 4 2" xfId="31661" xr:uid="{00000000-0005-0000-0000-0000BF7B0000}"/>
    <cellStyle name="년_★ 0911 2차면접최종보고_★ 2009년도 사무직-사무전문직 급여인상안(작성) 3 3 3 4 3" xfId="31662" xr:uid="{00000000-0005-0000-0000-0000C07B0000}"/>
    <cellStyle name="년_★ 0911 2차면접최종보고_★ 2009년도 사무직-사무전문직 급여인상안(작성) 3 3 3 4 4" xfId="31663" xr:uid="{00000000-0005-0000-0000-0000C17B0000}"/>
    <cellStyle name="년_★ 0911 2차면접최종보고_★ 2009년도 사무직-사무전문직 급여인상안(작성) 3 3 3 4 5" xfId="31664" xr:uid="{00000000-0005-0000-0000-0000C27B0000}"/>
    <cellStyle name="년_★ 0911 2차면접최종보고_★ 2009년도 사무직-사무전문직 급여인상안(작성) 3 3 3 5" xfId="31665" xr:uid="{00000000-0005-0000-0000-0000C37B0000}"/>
    <cellStyle name="년_★ 0911 2차면접최종보고_★ 2009년도 사무직-사무전문직 급여인상안(작성) 3 3 3 6" xfId="31666" xr:uid="{00000000-0005-0000-0000-0000C47B0000}"/>
    <cellStyle name="년_★ 0911 2차면접최종보고_★ 2009년도 사무직-사무전문직 급여인상안(작성) 3 3 3 7" xfId="31667" xr:uid="{00000000-0005-0000-0000-0000C57B0000}"/>
    <cellStyle name="년_★ 0911 2차면접최종보고_★ 2009년도 사무직-사무전문직 급여인상안(작성) 3 3 3 8" xfId="31668" xr:uid="{00000000-0005-0000-0000-0000C67B0000}"/>
    <cellStyle name="년_★ 0911 2차면접최종보고_★ 2009년도 사무직-사무전문직 급여인상안(작성) 3 3 4" xfId="31669" xr:uid="{00000000-0005-0000-0000-0000C77B0000}"/>
    <cellStyle name="년_★ 0911 2차면접최종보고_★ 2009년도 사무직-사무전문직 급여인상안(작성) 3 3 4 2" xfId="31670" xr:uid="{00000000-0005-0000-0000-0000C87B0000}"/>
    <cellStyle name="년_★ 0911 2차면접최종보고_★ 2009년도 사무직-사무전문직 급여인상안(작성) 3 3 4 2 2" xfId="31671" xr:uid="{00000000-0005-0000-0000-0000C97B0000}"/>
    <cellStyle name="년_★ 0911 2차면접최종보고_★ 2009년도 사무직-사무전문직 급여인상안(작성) 3 3 4 2 3" xfId="31672" xr:uid="{00000000-0005-0000-0000-0000CA7B0000}"/>
    <cellStyle name="년_★ 0911 2차면접최종보고_★ 2009년도 사무직-사무전문직 급여인상안(작성) 3 3 4 2 4" xfId="31673" xr:uid="{00000000-0005-0000-0000-0000CB7B0000}"/>
    <cellStyle name="년_★ 0911 2차면접최종보고_★ 2009년도 사무직-사무전문직 급여인상안(작성) 3 3 4 2 5" xfId="31674" xr:uid="{00000000-0005-0000-0000-0000CC7B0000}"/>
    <cellStyle name="년_★ 0911 2차면접최종보고_★ 2009년도 사무직-사무전문직 급여인상안(작성) 3 3 4 3" xfId="31675" xr:uid="{00000000-0005-0000-0000-0000CD7B0000}"/>
    <cellStyle name="년_★ 0911 2차면접최종보고_★ 2009년도 사무직-사무전문직 급여인상안(작성) 3 3 4 3 2" xfId="31676" xr:uid="{00000000-0005-0000-0000-0000CE7B0000}"/>
    <cellStyle name="년_★ 0911 2차면접최종보고_★ 2009년도 사무직-사무전문직 급여인상안(작성) 3 3 4 3 3" xfId="31677" xr:uid="{00000000-0005-0000-0000-0000CF7B0000}"/>
    <cellStyle name="년_★ 0911 2차면접최종보고_★ 2009년도 사무직-사무전문직 급여인상안(작성) 3 3 4 3 4" xfId="31678" xr:uid="{00000000-0005-0000-0000-0000D07B0000}"/>
    <cellStyle name="년_★ 0911 2차면접최종보고_★ 2009년도 사무직-사무전문직 급여인상안(작성) 3 3 4 3 5" xfId="31679" xr:uid="{00000000-0005-0000-0000-0000D17B0000}"/>
    <cellStyle name="년_★ 0911 2차면접최종보고_★ 2009년도 사무직-사무전문직 급여인상안(작성) 3 3 4 4" xfId="31680" xr:uid="{00000000-0005-0000-0000-0000D27B0000}"/>
    <cellStyle name="년_★ 0911 2차면접최종보고_★ 2009년도 사무직-사무전문직 급여인상안(작성) 3 3 4 4 2" xfId="31681" xr:uid="{00000000-0005-0000-0000-0000D37B0000}"/>
    <cellStyle name="년_★ 0911 2차면접최종보고_★ 2009년도 사무직-사무전문직 급여인상안(작성) 3 3 4 4 3" xfId="31682" xr:uid="{00000000-0005-0000-0000-0000D47B0000}"/>
    <cellStyle name="년_★ 0911 2차면접최종보고_★ 2009년도 사무직-사무전문직 급여인상안(작성) 3 3 4 4 4" xfId="31683" xr:uid="{00000000-0005-0000-0000-0000D57B0000}"/>
    <cellStyle name="년_★ 0911 2차면접최종보고_★ 2009년도 사무직-사무전문직 급여인상안(작성) 3 3 4 4 5" xfId="31684" xr:uid="{00000000-0005-0000-0000-0000D67B0000}"/>
    <cellStyle name="년_★ 0911 2차면접최종보고_★ 2009년도 사무직-사무전문직 급여인상안(작성) 3 3 4 5" xfId="31685" xr:uid="{00000000-0005-0000-0000-0000D77B0000}"/>
    <cellStyle name="년_★ 0911 2차면접최종보고_★ 2009년도 사무직-사무전문직 급여인상안(작성) 3 3 4 6" xfId="31686" xr:uid="{00000000-0005-0000-0000-0000D87B0000}"/>
    <cellStyle name="년_★ 0911 2차면접최종보고_★ 2009년도 사무직-사무전문직 급여인상안(작성) 3 3 4 7" xfId="31687" xr:uid="{00000000-0005-0000-0000-0000D97B0000}"/>
    <cellStyle name="년_★ 0911 2차면접최종보고_★ 2009년도 사무직-사무전문직 급여인상안(작성) 3 3 4 8" xfId="31688" xr:uid="{00000000-0005-0000-0000-0000DA7B0000}"/>
    <cellStyle name="년_★ 0911 2차면접최종보고_★ 2009년도 사무직-사무전문직 급여인상안(작성) 3 3 5" xfId="31689" xr:uid="{00000000-0005-0000-0000-0000DB7B0000}"/>
    <cellStyle name="년_★ 0911 2차면접최종보고_★ 2009년도 사무직-사무전문직 급여인상안(작성) 3 3 5 2" xfId="31690" xr:uid="{00000000-0005-0000-0000-0000DC7B0000}"/>
    <cellStyle name="년_★ 0911 2차면접최종보고_★ 2009년도 사무직-사무전문직 급여인상안(작성) 3 3 5 3" xfId="31691" xr:uid="{00000000-0005-0000-0000-0000DD7B0000}"/>
    <cellStyle name="년_★ 0911 2차면접최종보고_★ 2009년도 사무직-사무전문직 급여인상안(작성) 3 3 5 4" xfId="31692" xr:uid="{00000000-0005-0000-0000-0000DE7B0000}"/>
    <cellStyle name="년_★ 0911 2차면접최종보고_★ 2009년도 사무직-사무전문직 급여인상안(작성) 3 3 5 5" xfId="31693" xr:uid="{00000000-0005-0000-0000-0000DF7B0000}"/>
    <cellStyle name="년_★ 0911 2차면접최종보고_★ 2009년도 사무직-사무전문직 급여인상안(작성) 3 3 6" xfId="31694" xr:uid="{00000000-0005-0000-0000-0000E07B0000}"/>
    <cellStyle name="년_★ 0911 2차면접최종보고_★ 2009년도 사무직-사무전문직 급여인상안(작성) 3 3 6 2" xfId="31695" xr:uid="{00000000-0005-0000-0000-0000E17B0000}"/>
    <cellStyle name="년_★ 0911 2차면접최종보고_★ 2009년도 사무직-사무전문직 급여인상안(작성) 3 3 6 3" xfId="31696" xr:uid="{00000000-0005-0000-0000-0000E27B0000}"/>
    <cellStyle name="년_★ 0911 2차면접최종보고_★ 2009년도 사무직-사무전문직 급여인상안(작성) 3 3 6 4" xfId="31697" xr:uid="{00000000-0005-0000-0000-0000E37B0000}"/>
    <cellStyle name="년_★ 0911 2차면접최종보고_★ 2009년도 사무직-사무전문직 급여인상안(작성) 3 3 6 5" xfId="31698" xr:uid="{00000000-0005-0000-0000-0000E47B0000}"/>
    <cellStyle name="년_★ 0911 2차면접최종보고_★ 2009년도 사무직-사무전문직 급여인상안(작성) 3 3 7" xfId="31699" xr:uid="{00000000-0005-0000-0000-0000E57B0000}"/>
    <cellStyle name="년_★ 0911 2차면접최종보고_★ 2009년도 사무직-사무전문직 급여인상안(작성) 3 3 7 2" xfId="31700" xr:uid="{00000000-0005-0000-0000-0000E67B0000}"/>
    <cellStyle name="년_★ 0911 2차면접최종보고_★ 2009년도 사무직-사무전문직 급여인상안(작성) 3 3 7 3" xfId="31701" xr:uid="{00000000-0005-0000-0000-0000E77B0000}"/>
    <cellStyle name="년_★ 0911 2차면접최종보고_★ 2009년도 사무직-사무전문직 급여인상안(작성) 3 3 7 4" xfId="31702" xr:uid="{00000000-0005-0000-0000-0000E87B0000}"/>
    <cellStyle name="년_★ 0911 2차면접최종보고_★ 2009년도 사무직-사무전문직 급여인상안(작성) 3 3 7 5" xfId="31703" xr:uid="{00000000-0005-0000-0000-0000E97B0000}"/>
    <cellStyle name="년_★ 0911 2차면접최종보고_★ 2009년도 사무직-사무전문직 급여인상안(작성) 3 3 8" xfId="31704" xr:uid="{00000000-0005-0000-0000-0000EA7B0000}"/>
    <cellStyle name="년_★ 0911 2차면접최종보고_★ 2009년도 사무직-사무전문직 급여인상안(작성) 3 3 9" xfId="31705" xr:uid="{00000000-0005-0000-0000-0000EB7B0000}"/>
    <cellStyle name="년_★ 0911 2차면접최종보고_★ 2009년도 사무직-사무전문직 급여인상안(작성) 3 4" xfId="31706" xr:uid="{00000000-0005-0000-0000-0000EC7B0000}"/>
    <cellStyle name="년_★ 0911 2차면접최종보고_★ 2009년도 사무직-사무전문직 급여인상안(작성) 3 4 10" xfId="31707" xr:uid="{00000000-0005-0000-0000-0000ED7B0000}"/>
    <cellStyle name="년_★ 0911 2차면접최종보고_★ 2009년도 사무직-사무전문직 급여인상안(작성) 3 4 11" xfId="31708" xr:uid="{00000000-0005-0000-0000-0000EE7B0000}"/>
    <cellStyle name="년_★ 0911 2차면접최종보고_★ 2009년도 사무직-사무전문직 급여인상안(작성) 3 4 2" xfId="31709" xr:uid="{00000000-0005-0000-0000-0000EF7B0000}"/>
    <cellStyle name="년_★ 0911 2차면접최종보고_★ 2009년도 사무직-사무전문직 급여인상안(작성) 3 4 2 2" xfId="31710" xr:uid="{00000000-0005-0000-0000-0000F07B0000}"/>
    <cellStyle name="년_★ 0911 2차면접최종보고_★ 2009년도 사무직-사무전문직 급여인상안(작성) 3 4 2 2 2" xfId="31711" xr:uid="{00000000-0005-0000-0000-0000F17B0000}"/>
    <cellStyle name="년_★ 0911 2차면접최종보고_★ 2009년도 사무직-사무전문직 급여인상안(작성) 3 4 2 2 3" xfId="31712" xr:uid="{00000000-0005-0000-0000-0000F27B0000}"/>
    <cellStyle name="년_★ 0911 2차면접최종보고_★ 2009년도 사무직-사무전문직 급여인상안(작성) 3 4 2 2 4" xfId="31713" xr:uid="{00000000-0005-0000-0000-0000F37B0000}"/>
    <cellStyle name="년_★ 0911 2차면접최종보고_★ 2009년도 사무직-사무전문직 급여인상안(작성) 3 4 2 2 5" xfId="31714" xr:uid="{00000000-0005-0000-0000-0000F47B0000}"/>
    <cellStyle name="년_★ 0911 2차면접최종보고_★ 2009년도 사무직-사무전문직 급여인상안(작성) 3 4 2 3" xfId="31715" xr:uid="{00000000-0005-0000-0000-0000F57B0000}"/>
    <cellStyle name="년_★ 0911 2차면접최종보고_★ 2009년도 사무직-사무전문직 급여인상안(작성) 3 4 2 3 2" xfId="31716" xr:uid="{00000000-0005-0000-0000-0000F67B0000}"/>
    <cellStyle name="년_★ 0911 2차면접최종보고_★ 2009년도 사무직-사무전문직 급여인상안(작성) 3 4 2 3 3" xfId="31717" xr:uid="{00000000-0005-0000-0000-0000F77B0000}"/>
    <cellStyle name="년_★ 0911 2차면접최종보고_★ 2009년도 사무직-사무전문직 급여인상안(작성) 3 4 2 3 4" xfId="31718" xr:uid="{00000000-0005-0000-0000-0000F87B0000}"/>
    <cellStyle name="년_★ 0911 2차면접최종보고_★ 2009년도 사무직-사무전문직 급여인상안(작성) 3 4 2 3 5" xfId="31719" xr:uid="{00000000-0005-0000-0000-0000F97B0000}"/>
    <cellStyle name="년_★ 0911 2차면접최종보고_★ 2009년도 사무직-사무전문직 급여인상안(작성) 3 4 2 4" xfId="31720" xr:uid="{00000000-0005-0000-0000-0000FA7B0000}"/>
    <cellStyle name="년_★ 0911 2차면접최종보고_★ 2009년도 사무직-사무전문직 급여인상안(작성) 3 4 2 4 2" xfId="31721" xr:uid="{00000000-0005-0000-0000-0000FB7B0000}"/>
    <cellStyle name="년_★ 0911 2차면접최종보고_★ 2009년도 사무직-사무전문직 급여인상안(작성) 3 4 2 4 3" xfId="31722" xr:uid="{00000000-0005-0000-0000-0000FC7B0000}"/>
    <cellStyle name="년_★ 0911 2차면접최종보고_★ 2009년도 사무직-사무전문직 급여인상안(작성) 3 4 2 4 4" xfId="31723" xr:uid="{00000000-0005-0000-0000-0000FD7B0000}"/>
    <cellStyle name="년_★ 0911 2차면접최종보고_★ 2009년도 사무직-사무전문직 급여인상안(작성) 3 4 2 4 5" xfId="31724" xr:uid="{00000000-0005-0000-0000-0000FE7B0000}"/>
    <cellStyle name="년_★ 0911 2차면접최종보고_★ 2009년도 사무직-사무전문직 급여인상안(작성) 3 4 2 5" xfId="31725" xr:uid="{00000000-0005-0000-0000-0000FF7B0000}"/>
    <cellStyle name="년_★ 0911 2차면접최종보고_★ 2009년도 사무직-사무전문직 급여인상안(작성) 3 4 2 6" xfId="31726" xr:uid="{00000000-0005-0000-0000-0000007C0000}"/>
    <cellStyle name="년_★ 0911 2차면접최종보고_★ 2009년도 사무직-사무전문직 급여인상안(작성) 3 4 2 7" xfId="31727" xr:uid="{00000000-0005-0000-0000-0000017C0000}"/>
    <cellStyle name="년_★ 0911 2차면접최종보고_★ 2009년도 사무직-사무전문직 급여인상안(작성) 3 4 2 8" xfId="31728" xr:uid="{00000000-0005-0000-0000-0000027C0000}"/>
    <cellStyle name="년_★ 0911 2차면접최종보고_★ 2009년도 사무직-사무전문직 급여인상안(작성) 3 4 3" xfId="31729" xr:uid="{00000000-0005-0000-0000-0000037C0000}"/>
    <cellStyle name="년_★ 0911 2차면접최종보고_★ 2009년도 사무직-사무전문직 급여인상안(작성) 3 4 3 2" xfId="31730" xr:uid="{00000000-0005-0000-0000-0000047C0000}"/>
    <cellStyle name="년_★ 0911 2차면접최종보고_★ 2009년도 사무직-사무전문직 급여인상안(작성) 3 4 3 2 2" xfId="31731" xr:uid="{00000000-0005-0000-0000-0000057C0000}"/>
    <cellStyle name="년_★ 0911 2차면접최종보고_★ 2009년도 사무직-사무전문직 급여인상안(작성) 3 4 3 2 3" xfId="31732" xr:uid="{00000000-0005-0000-0000-0000067C0000}"/>
    <cellStyle name="년_★ 0911 2차면접최종보고_★ 2009년도 사무직-사무전문직 급여인상안(작성) 3 4 3 2 4" xfId="31733" xr:uid="{00000000-0005-0000-0000-0000077C0000}"/>
    <cellStyle name="년_★ 0911 2차면접최종보고_★ 2009년도 사무직-사무전문직 급여인상안(작성) 3 4 3 2 5" xfId="31734" xr:uid="{00000000-0005-0000-0000-0000087C0000}"/>
    <cellStyle name="년_★ 0911 2차면접최종보고_★ 2009년도 사무직-사무전문직 급여인상안(작성) 3 4 3 3" xfId="31735" xr:uid="{00000000-0005-0000-0000-0000097C0000}"/>
    <cellStyle name="년_★ 0911 2차면접최종보고_★ 2009년도 사무직-사무전문직 급여인상안(작성) 3 4 3 3 2" xfId="31736" xr:uid="{00000000-0005-0000-0000-00000A7C0000}"/>
    <cellStyle name="년_★ 0911 2차면접최종보고_★ 2009년도 사무직-사무전문직 급여인상안(작성) 3 4 3 3 3" xfId="31737" xr:uid="{00000000-0005-0000-0000-00000B7C0000}"/>
    <cellStyle name="년_★ 0911 2차면접최종보고_★ 2009년도 사무직-사무전문직 급여인상안(작성) 3 4 3 3 4" xfId="31738" xr:uid="{00000000-0005-0000-0000-00000C7C0000}"/>
    <cellStyle name="년_★ 0911 2차면접최종보고_★ 2009년도 사무직-사무전문직 급여인상안(작성) 3 4 3 3 5" xfId="31739" xr:uid="{00000000-0005-0000-0000-00000D7C0000}"/>
    <cellStyle name="년_★ 0911 2차면접최종보고_★ 2009년도 사무직-사무전문직 급여인상안(작성) 3 4 3 4" xfId="31740" xr:uid="{00000000-0005-0000-0000-00000E7C0000}"/>
    <cellStyle name="년_★ 0911 2차면접최종보고_★ 2009년도 사무직-사무전문직 급여인상안(작성) 3 4 3 4 2" xfId="31741" xr:uid="{00000000-0005-0000-0000-00000F7C0000}"/>
    <cellStyle name="년_★ 0911 2차면접최종보고_★ 2009년도 사무직-사무전문직 급여인상안(작성) 3 4 3 4 3" xfId="31742" xr:uid="{00000000-0005-0000-0000-0000107C0000}"/>
    <cellStyle name="년_★ 0911 2차면접최종보고_★ 2009년도 사무직-사무전문직 급여인상안(작성) 3 4 3 4 4" xfId="31743" xr:uid="{00000000-0005-0000-0000-0000117C0000}"/>
    <cellStyle name="년_★ 0911 2차면접최종보고_★ 2009년도 사무직-사무전문직 급여인상안(작성) 3 4 3 4 5" xfId="31744" xr:uid="{00000000-0005-0000-0000-0000127C0000}"/>
    <cellStyle name="년_★ 0911 2차면접최종보고_★ 2009년도 사무직-사무전문직 급여인상안(작성) 3 4 3 5" xfId="31745" xr:uid="{00000000-0005-0000-0000-0000137C0000}"/>
    <cellStyle name="년_★ 0911 2차면접최종보고_★ 2009년도 사무직-사무전문직 급여인상안(작성) 3 4 3 6" xfId="31746" xr:uid="{00000000-0005-0000-0000-0000147C0000}"/>
    <cellStyle name="년_★ 0911 2차면접최종보고_★ 2009년도 사무직-사무전문직 급여인상안(작성) 3 4 3 7" xfId="31747" xr:uid="{00000000-0005-0000-0000-0000157C0000}"/>
    <cellStyle name="년_★ 0911 2차면접최종보고_★ 2009년도 사무직-사무전문직 급여인상안(작성) 3 4 3 8" xfId="31748" xr:uid="{00000000-0005-0000-0000-0000167C0000}"/>
    <cellStyle name="년_★ 0911 2차면접최종보고_★ 2009년도 사무직-사무전문직 급여인상안(작성) 3 4 4" xfId="31749" xr:uid="{00000000-0005-0000-0000-0000177C0000}"/>
    <cellStyle name="년_★ 0911 2차면접최종보고_★ 2009년도 사무직-사무전문직 급여인상안(작성) 3 4 4 2" xfId="31750" xr:uid="{00000000-0005-0000-0000-0000187C0000}"/>
    <cellStyle name="년_★ 0911 2차면접최종보고_★ 2009년도 사무직-사무전문직 급여인상안(작성) 3 4 4 2 2" xfId="31751" xr:uid="{00000000-0005-0000-0000-0000197C0000}"/>
    <cellStyle name="년_★ 0911 2차면접최종보고_★ 2009년도 사무직-사무전문직 급여인상안(작성) 3 4 4 2 3" xfId="31752" xr:uid="{00000000-0005-0000-0000-00001A7C0000}"/>
    <cellStyle name="년_★ 0911 2차면접최종보고_★ 2009년도 사무직-사무전문직 급여인상안(작성) 3 4 4 2 4" xfId="31753" xr:uid="{00000000-0005-0000-0000-00001B7C0000}"/>
    <cellStyle name="년_★ 0911 2차면접최종보고_★ 2009년도 사무직-사무전문직 급여인상안(작성) 3 4 4 2 5" xfId="31754" xr:uid="{00000000-0005-0000-0000-00001C7C0000}"/>
    <cellStyle name="년_★ 0911 2차면접최종보고_★ 2009년도 사무직-사무전문직 급여인상안(작성) 3 4 4 3" xfId="31755" xr:uid="{00000000-0005-0000-0000-00001D7C0000}"/>
    <cellStyle name="년_★ 0911 2차면접최종보고_★ 2009년도 사무직-사무전문직 급여인상안(작성) 3 4 4 3 2" xfId="31756" xr:uid="{00000000-0005-0000-0000-00001E7C0000}"/>
    <cellStyle name="년_★ 0911 2차면접최종보고_★ 2009년도 사무직-사무전문직 급여인상안(작성) 3 4 4 3 3" xfId="31757" xr:uid="{00000000-0005-0000-0000-00001F7C0000}"/>
    <cellStyle name="년_★ 0911 2차면접최종보고_★ 2009년도 사무직-사무전문직 급여인상안(작성) 3 4 4 3 4" xfId="31758" xr:uid="{00000000-0005-0000-0000-0000207C0000}"/>
    <cellStyle name="년_★ 0911 2차면접최종보고_★ 2009년도 사무직-사무전문직 급여인상안(작성) 3 4 4 3 5" xfId="31759" xr:uid="{00000000-0005-0000-0000-0000217C0000}"/>
    <cellStyle name="년_★ 0911 2차면접최종보고_★ 2009년도 사무직-사무전문직 급여인상안(작성) 3 4 4 4" xfId="31760" xr:uid="{00000000-0005-0000-0000-0000227C0000}"/>
    <cellStyle name="년_★ 0911 2차면접최종보고_★ 2009년도 사무직-사무전문직 급여인상안(작성) 3 4 4 4 2" xfId="31761" xr:uid="{00000000-0005-0000-0000-0000237C0000}"/>
    <cellStyle name="년_★ 0911 2차면접최종보고_★ 2009년도 사무직-사무전문직 급여인상안(작성) 3 4 4 4 3" xfId="31762" xr:uid="{00000000-0005-0000-0000-0000247C0000}"/>
    <cellStyle name="년_★ 0911 2차면접최종보고_★ 2009년도 사무직-사무전문직 급여인상안(작성) 3 4 4 4 4" xfId="31763" xr:uid="{00000000-0005-0000-0000-0000257C0000}"/>
    <cellStyle name="년_★ 0911 2차면접최종보고_★ 2009년도 사무직-사무전문직 급여인상안(작성) 3 4 4 4 5" xfId="31764" xr:uid="{00000000-0005-0000-0000-0000267C0000}"/>
    <cellStyle name="년_★ 0911 2차면접최종보고_★ 2009년도 사무직-사무전문직 급여인상안(작성) 3 4 4 5" xfId="31765" xr:uid="{00000000-0005-0000-0000-0000277C0000}"/>
    <cellStyle name="년_★ 0911 2차면접최종보고_★ 2009년도 사무직-사무전문직 급여인상안(작성) 3 4 4 6" xfId="31766" xr:uid="{00000000-0005-0000-0000-0000287C0000}"/>
    <cellStyle name="년_★ 0911 2차면접최종보고_★ 2009년도 사무직-사무전문직 급여인상안(작성) 3 4 4 7" xfId="31767" xr:uid="{00000000-0005-0000-0000-0000297C0000}"/>
    <cellStyle name="년_★ 0911 2차면접최종보고_★ 2009년도 사무직-사무전문직 급여인상안(작성) 3 4 4 8" xfId="31768" xr:uid="{00000000-0005-0000-0000-00002A7C0000}"/>
    <cellStyle name="년_★ 0911 2차면접최종보고_★ 2009년도 사무직-사무전문직 급여인상안(작성) 3 4 5" xfId="31769" xr:uid="{00000000-0005-0000-0000-00002B7C0000}"/>
    <cellStyle name="년_★ 0911 2차면접최종보고_★ 2009년도 사무직-사무전문직 급여인상안(작성) 3 4 5 2" xfId="31770" xr:uid="{00000000-0005-0000-0000-00002C7C0000}"/>
    <cellStyle name="년_★ 0911 2차면접최종보고_★ 2009년도 사무직-사무전문직 급여인상안(작성) 3 4 5 3" xfId="31771" xr:uid="{00000000-0005-0000-0000-00002D7C0000}"/>
    <cellStyle name="년_★ 0911 2차면접최종보고_★ 2009년도 사무직-사무전문직 급여인상안(작성) 3 4 5 4" xfId="31772" xr:uid="{00000000-0005-0000-0000-00002E7C0000}"/>
    <cellStyle name="년_★ 0911 2차면접최종보고_★ 2009년도 사무직-사무전문직 급여인상안(작성) 3 4 5 5" xfId="31773" xr:uid="{00000000-0005-0000-0000-00002F7C0000}"/>
    <cellStyle name="년_★ 0911 2차면접최종보고_★ 2009년도 사무직-사무전문직 급여인상안(작성) 3 4 6" xfId="31774" xr:uid="{00000000-0005-0000-0000-0000307C0000}"/>
    <cellStyle name="년_★ 0911 2차면접최종보고_★ 2009년도 사무직-사무전문직 급여인상안(작성) 3 4 6 2" xfId="31775" xr:uid="{00000000-0005-0000-0000-0000317C0000}"/>
    <cellStyle name="년_★ 0911 2차면접최종보고_★ 2009년도 사무직-사무전문직 급여인상안(작성) 3 4 6 3" xfId="31776" xr:uid="{00000000-0005-0000-0000-0000327C0000}"/>
    <cellStyle name="년_★ 0911 2차면접최종보고_★ 2009년도 사무직-사무전문직 급여인상안(작성) 3 4 6 4" xfId="31777" xr:uid="{00000000-0005-0000-0000-0000337C0000}"/>
    <cellStyle name="년_★ 0911 2차면접최종보고_★ 2009년도 사무직-사무전문직 급여인상안(작성) 3 4 6 5" xfId="31778" xr:uid="{00000000-0005-0000-0000-0000347C0000}"/>
    <cellStyle name="년_★ 0911 2차면접최종보고_★ 2009년도 사무직-사무전문직 급여인상안(작성) 3 4 7" xfId="31779" xr:uid="{00000000-0005-0000-0000-0000357C0000}"/>
    <cellStyle name="년_★ 0911 2차면접최종보고_★ 2009년도 사무직-사무전문직 급여인상안(작성) 3 4 7 2" xfId="31780" xr:uid="{00000000-0005-0000-0000-0000367C0000}"/>
    <cellStyle name="년_★ 0911 2차면접최종보고_★ 2009년도 사무직-사무전문직 급여인상안(작성) 3 4 7 3" xfId="31781" xr:uid="{00000000-0005-0000-0000-0000377C0000}"/>
    <cellStyle name="년_★ 0911 2차면접최종보고_★ 2009년도 사무직-사무전문직 급여인상안(작성) 3 4 7 4" xfId="31782" xr:uid="{00000000-0005-0000-0000-0000387C0000}"/>
    <cellStyle name="년_★ 0911 2차면접최종보고_★ 2009년도 사무직-사무전문직 급여인상안(작성) 3 4 7 5" xfId="31783" xr:uid="{00000000-0005-0000-0000-0000397C0000}"/>
    <cellStyle name="년_★ 0911 2차면접최종보고_★ 2009년도 사무직-사무전문직 급여인상안(작성) 3 4 8" xfId="31784" xr:uid="{00000000-0005-0000-0000-00003A7C0000}"/>
    <cellStyle name="년_★ 0911 2차면접최종보고_★ 2009년도 사무직-사무전문직 급여인상안(작성) 3 4 9" xfId="31785" xr:uid="{00000000-0005-0000-0000-00003B7C0000}"/>
    <cellStyle name="년_★ 0911 2차면접최종보고_★ 2009년도 사무직-사무전문직 급여인상안(작성) 3 5" xfId="31786" xr:uid="{00000000-0005-0000-0000-00003C7C0000}"/>
    <cellStyle name="년_★ 0911 2차면접최종보고_★ 2009년도 사무직-사무전문직 급여인상안(작성) 3 5 10" xfId="31787" xr:uid="{00000000-0005-0000-0000-00003D7C0000}"/>
    <cellStyle name="년_★ 0911 2차면접최종보고_★ 2009년도 사무직-사무전문직 급여인상안(작성) 3 5 11" xfId="31788" xr:uid="{00000000-0005-0000-0000-00003E7C0000}"/>
    <cellStyle name="년_★ 0911 2차면접최종보고_★ 2009년도 사무직-사무전문직 급여인상안(작성) 3 5 2" xfId="31789" xr:uid="{00000000-0005-0000-0000-00003F7C0000}"/>
    <cellStyle name="년_★ 0911 2차면접최종보고_★ 2009년도 사무직-사무전문직 급여인상안(작성) 3 5 2 2" xfId="31790" xr:uid="{00000000-0005-0000-0000-0000407C0000}"/>
    <cellStyle name="년_★ 0911 2차면접최종보고_★ 2009년도 사무직-사무전문직 급여인상안(작성) 3 5 2 2 2" xfId="31791" xr:uid="{00000000-0005-0000-0000-0000417C0000}"/>
    <cellStyle name="년_★ 0911 2차면접최종보고_★ 2009년도 사무직-사무전문직 급여인상안(작성) 3 5 2 2 3" xfId="31792" xr:uid="{00000000-0005-0000-0000-0000427C0000}"/>
    <cellStyle name="년_★ 0911 2차면접최종보고_★ 2009년도 사무직-사무전문직 급여인상안(작성) 3 5 2 2 4" xfId="31793" xr:uid="{00000000-0005-0000-0000-0000437C0000}"/>
    <cellStyle name="년_★ 0911 2차면접최종보고_★ 2009년도 사무직-사무전문직 급여인상안(작성) 3 5 2 2 5" xfId="31794" xr:uid="{00000000-0005-0000-0000-0000447C0000}"/>
    <cellStyle name="년_★ 0911 2차면접최종보고_★ 2009년도 사무직-사무전문직 급여인상안(작성) 3 5 2 3" xfId="31795" xr:uid="{00000000-0005-0000-0000-0000457C0000}"/>
    <cellStyle name="년_★ 0911 2차면접최종보고_★ 2009년도 사무직-사무전문직 급여인상안(작성) 3 5 2 3 2" xfId="31796" xr:uid="{00000000-0005-0000-0000-0000467C0000}"/>
    <cellStyle name="년_★ 0911 2차면접최종보고_★ 2009년도 사무직-사무전문직 급여인상안(작성) 3 5 2 3 3" xfId="31797" xr:uid="{00000000-0005-0000-0000-0000477C0000}"/>
    <cellStyle name="년_★ 0911 2차면접최종보고_★ 2009년도 사무직-사무전문직 급여인상안(작성) 3 5 2 3 4" xfId="31798" xr:uid="{00000000-0005-0000-0000-0000487C0000}"/>
    <cellStyle name="년_★ 0911 2차면접최종보고_★ 2009년도 사무직-사무전문직 급여인상안(작성) 3 5 2 3 5" xfId="31799" xr:uid="{00000000-0005-0000-0000-0000497C0000}"/>
    <cellStyle name="년_★ 0911 2차면접최종보고_★ 2009년도 사무직-사무전문직 급여인상안(작성) 3 5 2 4" xfId="31800" xr:uid="{00000000-0005-0000-0000-00004A7C0000}"/>
    <cellStyle name="년_★ 0911 2차면접최종보고_★ 2009년도 사무직-사무전문직 급여인상안(작성) 3 5 2 4 2" xfId="31801" xr:uid="{00000000-0005-0000-0000-00004B7C0000}"/>
    <cellStyle name="년_★ 0911 2차면접최종보고_★ 2009년도 사무직-사무전문직 급여인상안(작성) 3 5 2 4 3" xfId="31802" xr:uid="{00000000-0005-0000-0000-00004C7C0000}"/>
    <cellStyle name="년_★ 0911 2차면접최종보고_★ 2009년도 사무직-사무전문직 급여인상안(작성) 3 5 2 4 4" xfId="31803" xr:uid="{00000000-0005-0000-0000-00004D7C0000}"/>
    <cellStyle name="년_★ 0911 2차면접최종보고_★ 2009년도 사무직-사무전문직 급여인상안(작성) 3 5 2 4 5" xfId="31804" xr:uid="{00000000-0005-0000-0000-00004E7C0000}"/>
    <cellStyle name="년_★ 0911 2차면접최종보고_★ 2009년도 사무직-사무전문직 급여인상안(작성) 3 5 2 5" xfId="31805" xr:uid="{00000000-0005-0000-0000-00004F7C0000}"/>
    <cellStyle name="년_★ 0911 2차면접최종보고_★ 2009년도 사무직-사무전문직 급여인상안(작성) 3 5 2 6" xfId="31806" xr:uid="{00000000-0005-0000-0000-0000507C0000}"/>
    <cellStyle name="년_★ 0911 2차면접최종보고_★ 2009년도 사무직-사무전문직 급여인상안(작성) 3 5 2 7" xfId="31807" xr:uid="{00000000-0005-0000-0000-0000517C0000}"/>
    <cellStyle name="년_★ 0911 2차면접최종보고_★ 2009년도 사무직-사무전문직 급여인상안(작성) 3 5 2 8" xfId="31808" xr:uid="{00000000-0005-0000-0000-0000527C0000}"/>
    <cellStyle name="년_★ 0911 2차면접최종보고_★ 2009년도 사무직-사무전문직 급여인상안(작성) 3 5 3" xfId="31809" xr:uid="{00000000-0005-0000-0000-0000537C0000}"/>
    <cellStyle name="년_★ 0911 2차면접최종보고_★ 2009년도 사무직-사무전문직 급여인상안(작성) 3 5 3 2" xfId="31810" xr:uid="{00000000-0005-0000-0000-0000547C0000}"/>
    <cellStyle name="년_★ 0911 2차면접최종보고_★ 2009년도 사무직-사무전문직 급여인상안(작성) 3 5 3 2 2" xfId="31811" xr:uid="{00000000-0005-0000-0000-0000557C0000}"/>
    <cellStyle name="년_★ 0911 2차면접최종보고_★ 2009년도 사무직-사무전문직 급여인상안(작성) 3 5 3 2 3" xfId="31812" xr:uid="{00000000-0005-0000-0000-0000567C0000}"/>
    <cellStyle name="년_★ 0911 2차면접최종보고_★ 2009년도 사무직-사무전문직 급여인상안(작성) 3 5 3 2 4" xfId="31813" xr:uid="{00000000-0005-0000-0000-0000577C0000}"/>
    <cellStyle name="년_★ 0911 2차면접최종보고_★ 2009년도 사무직-사무전문직 급여인상안(작성) 3 5 3 2 5" xfId="31814" xr:uid="{00000000-0005-0000-0000-0000587C0000}"/>
    <cellStyle name="년_★ 0911 2차면접최종보고_★ 2009년도 사무직-사무전문직 급여인상안(작성) 3 5 3 3" xfId="31815" xr:uid="{00000000-0005-0000-0000-0000597C0000}"/>
    <cellStyle name="년_★ 0911 2차면접최종보고_★ 2009년도 사무직-사무전문직 급여인상안(작성) 3 5 3 3 2" xfId="31816" xr:uid="{00000000-0005-0000-0000-00005A7C0000}"/>
    <cellStyle name="년_★ 0911 2차면접최종보고_★ 2009년도 사무직-사무전문직 급여인상안(작성) 3 5 3 3 3" xfId="31817" xr:uid="{00000000-0005-0000-0000-00005B7C0000}"/>
    <cellStyle name="년_★ 0911 2차면접최종보고_★ 2009년도 사무직-사무전문직 급여인상안(작성) 3 5 3 3 4" xfId="31818" xr:uid="{00000000-0005-0000-0000-00005C7C0000}"/>
    <cellStyle name="년_★ 0911 2차면접최종보고_★ 2009년도 사무직-사무전문직 급여인상안(작성) 3 5 3 3 5" xfId="31819" xr:uid="{00000000-0005-0000-0000-00005D7C0000}"/>
    <cellStyle name="년_★ 0911 2차면접최종보고_★ 2009년도 사무직-사무전문직 급여인상안(작성) 3 5 3 4" xfId="31820" xr:uid="{00000000-0005-0000-0000-00005E7C0000}"/>
    <cellStyle name="년_★ 0911 2차면접최종보고_★ 2009년도 사무직-사무전문직 급여인상안(작성) 3 5 3 4 2" xfId="31821" xr:uid="{00000000-0005-0000-0000-00005F7C0000}"/>
    <cellStyle name="년_★ 0911 2차면접최종보고_★ 2009년도 사무직-사무전문직 급여인상안(작성) 3 5 3 4 3" xfId="31822" xr:uid="{00000000-0005-0000-0000-0000607C0000}"/>
    <cellStyle name="년_★ 0911 2차면접최종보고_★ 2009년도 사무직-사무전문직 급여인상안(작성) 3 5 3 4 4" xfId="31823" xr:uid="{00000000-0005-0000-0000-0000617C0000}"/>
    <cellStyle name="년_★ 0911 2차면접최종보고_★ 2009년도 사무직-사무전문직 급여인상안(작성) 3 5 3 4 5" xfId="31824" xr:uid="{00000000-0005-0000-0000-0000627C0000}"/>
    <cellStyle name="년_★ 0911 2차면접최종보고_★ 2009년도 사무직-사무전문직 급여인상안(작성) 3 5 3 5" xfId="31825" xr:uid="{00000000-0005-0000-0000-0000637C0000}"/>
    <cellStyle name="년_★ 0911 2차면접최종보고_★ 2009년도 사무직-사무전문직 급여인상안(작성) 3 5 3 6" xfId="31826" xr:uid="{00000000-0005-0000-0000-0000647C0000}"/>
    <cellStyle name="년_★ 0911 2차면접최종보고_★ 2009년도 사무직-사무전문직 급여인상안(작성) 3 5 3 7" xfId="31827" xr:uid="{00000000-0005-0000-0000-0000657C0000}"/>
    <cellStyle name="년_★ 0911 2차면접최종보고_★ 2009년도 사무직-사무전문직 급여인상안(작성) 3 5 3 8" xfId="31828" xr:uid="{00000000-0005-0000-0000-0000667C0000}"/>
    <cellStyle name="년_★ 0911 2차면접최종보고_★ 2009년도 사무직-사무전문직 급여인상안(작성) 3 5 4" xfId="31829" xr:uid="{00000000-0005-0000-0000-0000677C0000}"/>
    <cellStyle name="년_★ 0911 2차면접최종보고_★ 2009년도 사무직-사무전문직 급여인상안(작성) 3 5 4 2" xfId="31830" xr:uid="{00000000-0005-0000-0000-0000687C0000}"/>
    <cellStyle name="년_★ 0911 2차면접최종보고_★ 2009년도 사무직-사무전문직 급여인상안(작성) 3 5 4 2 2" xfId="31831" xr:uid="{00000000-0005-0000-0000-0000697C0000}"/>
    <cellStyle name="년_★ 0911 2차면접최종보고_★ 2009년도 사무직-사무전문직 급여인상안(작성) 3 5 4 2 3" xfId="31832" xr:uid="{00000000-0005-0000-0000-00006A7C0000}"/>
    <cellStyle name="년_★ 0911 2차면접최종보고_★ 2009년도 사무직-사무전문직 급여인상안(작성) 3 5 4 2 4" xfId="31833" xr:uid="{00000000-0005-0000-0000-00006B7C0000}"/>
    <cellStyle name="년_★ 0911 2차면접최종보고_★ 2009년도 사무직-사무전문직 급여인상안(작성) 3 5 4 2 5" xfId="31834" xr:uid="{00000000-0005-0000-0000-00006C7C0000}"/>
    <cellStyle name="년_★ 0911 2차면접최종보고_★ 2009년도 사무직-사무전문직 급여인상안(작성) 3 5 4 3" xfId="31835" xr:uid="{00000000-0005-0000-0000-00006D7C0000}"/>
    <cellStyle name="년_★ 0911 2차면접최종보고_★ 2009년도 사무직-사무전문직 급여인상안(작성) 3 5 4 3 2" xfId="31836" xr:uid="{00000000-0005-0000-0000-00006E7C0000}"/>
    <cellStyle name="년_★ 0911 2차면접최종보고_★ 2009년도 사무직-사무전문직 급여인상안(작성) 3 5 4 3 3" xfId="31837" xr:uid="{00000000-0005-0000-0000-00006F7C0000}"/>
    <cellStyle name="년_★ 0911 2차면접최종보고_★ 2009년도 사무직-사무전문직 급여인상안(작성) 3 5 4 3 4" xfId="31838" xr:uid="{00000000-0005-0000-0000-0000707C0000}"/>
    <cellStyle name="년_★ 0911 2차면접최종보고_★ 2009년도 사무직-사무전문직 급여인상안(작성) 3 5 4 3 5" xfId="31839" xr:uid="{00000000-0005-0000-0000-0000717C0000}"/>
    <cellStyle name="년_★ 0911 2차면접최종보고_★ 2009년도 사무직-사무전문직 급여인상안(작성) 3 5 4 4" xfId="31840" xr:uid="{00000000-0005-0000-0000-0000727C0000}"/>
    <cellStyle name="년_★ 0911 2차면접최종보고_★ 2009년도 사무직-사무전문직 급여인상안(작성) 3 5 4 4 2" xfId="31841" xr:uid="{00000000-0005-0000-0000-0000737C0000}"/>
    <cellStyle name="년_★ 0911 2차면접최종보고_★ 2009년도 사무직-사무전문직 급여인상안(작성) 3 5 4 4 3" xfId="31842" xr:uid="{00000000-0005-0000-0000-0000747C0000}"/>
    <cellStyle name="년_★ 0911 2차면접최종보고_★ 2009년도 사무직-사무전문직 급여인상안(작성) 3 5 4 4 4" xfId="31843" xr:uid="{00000000-0005-0000-0000-0000757C0000}"/>
    <cellStyle name="년_★ 0911 2차면접최종보고_★ 2009년도 사무직-사무전문직 급여인상안(작성) 3 5 4 4 5" xfId="31844" xr:uid="{00000000-0005-0000-0000-0000767C0000}"/>
    <cellStyle name="년_★ 0911 2차면접최종보고_★ 2009년도 사무직-사무전문직 급여인상안(작성) 3 5 4 5" xfId="31845" xr:uid="{00000000-0005-0000-0000-0000777C0000}"/>
    <cellStyle name="년_★ 0911 2차면접최종보고_★ 2009년도 사무직-사무전문직 급여인상안(작성) 3 5 4 6" xfId="31846" xr:uid="{00000000-0005-0000-0000-0000787C0000}"/>
    <cellStyle name="년_★ 0911 2차면접최종보고_★ 2009년도 사무직-사무전문직 급여인상안(작성) 3 5 4 7" xfId="31847" xr:uid="{00000000-0005-0000-0000-0000797C0000}"/>
    <cellStyle name="년_★ 0911 2차면접최종보고_★ 2009년도 사무직-사무전문직 급여인상안(작성) 3 5 4 8" xfId="31848" xr:uid="{00000000-0005-0000-0000-00007A7C0000}"/>
    <cellStyle name="년_★ 0911 2차면접최종보고_★ 2009년도 사무직-사무전문직 급여인상안(작성) 3 5 5" xfId="31849" xr:uid="{00000000-0005-0000-0000-00007B7C0000}"/>
    <cellStyle name="년_★ 0911 2차면접최종보고_★ 2009년도 사무직-사무전문직 급여인상안(작성) 3 5 5 2" xfId="31850" xr:uid="{00000000-0005-0000-0000-00007C7C0000}"/>
    <cellStyle name="년_★ 0911 2차면접최종보고_★ 2009년도 사무직-사무전문직 급여인상안(작성) 3 5 5 3" xfId="31851" xr:uid="{00000000-0005-0000-0000-00007D7C0000}"/>
    <cellStyle name="년_★ 0911 2차면접최종보고_★ 2009년도 사무직-사무전문직 급여인상안(작성) 3 5 5 4" xfId="31852" xr:uid="{00000000-0005-0000-0000-00007E7C0000}"/>
    <cellStyle name="년_★ 0911 2차면접최종보고_★ 2009년도 사무직-사무전문직 급여인상안(작성) 3 5 5 5" xfId="31853" xr:uid="{00000000-0005-0000-0000-00007F7C0000}"/>
    <cellStyle name="년_★ 0911 2차면접최종보고_★ 2009년도 사무직-사무전문직 급여인상안(작성) 3 5 6" xfId="31854" xr:uid="{00000000-0005-0000-0000-0000807C0000}"/>
    <cellStyle name="년_★ 0911 2차면접최종보고_★ 2009년도 사무직-사무전문직 급여인상안(작성) 3 5 6 2" xfId="31855" xr:uid="{00000000-0005-0000-0000-0000817C0000}"/>
    <cellStyle name="년_★ 0911 2차면접최종보고_★ 2009년도 사무직-사무전문직 급여인상안(작성) 3 5 6 3" xfId="31856" xr:uid="{00000000-0005-0000-0000-0000827C0000}"/>
    <cellStyle name="년_★ 0911 2차면접최종보고_★ 2009년도 사무직-사무전문직 급여인상안(작성) 3 5 6 4" xfId="31857" xr:uid="{00000000-0005-0000-0000-0000837C0000}"/>
    <cellStyle name="년_★ 0911 2차면접최종보고_★ 2009년도 사무직-사무전문직 급여인상안(작성) 3 5 6 5" xfId="31858" xr:uid="{00000000-0005-0000-0000-0000847C0000}"/>
    <cellStyle name="년_★ 0911 2차면접최종보고_★ 2009년도 사무직-사무전문직 급여인상안(작성) 3 5 7" xfId="31859" xr:uid="{00000000-0005-0000-0000-0000857C0000}"/>
    <cellStyle name="년_★ 0911 2차면접최종보고_★ 2009년도 사무직-사무전문직 급여인상안(작성) 3 5 7 2" xfId="31860" xr:uid="{00000000-0005-0000-0000-0000867C0000}"/>
    <cellStyle name="년_★ 0911 2차면접최종보고_★ 2009년도 사무직-사무전문직 급여인상안(작성) 3 5 7 3" xfId="31861" xr:uid="{00000000-0005-0000-0000-0000877C0000}"/>
    <cellStyle name="년_★ 0911 2차면접최종보고_★ 2009년도 사무직-사무전문직 급여인상안(작성) 3 5 7 4" xfId="31862" xr:uid="{00000000-0005-0000-0000-0000887C0000}"/>
    <cellStyle name="년_★ 0911 2차면접최종보고_★ 2009년도 사무직-사무전문직 급여인상안(작성) 3 5 7 5" xfId="31863" xr:uid="{00000000-0005-0000-0000-0000897C0000}"/>
    <cellStyle name="년_★ 0911 2차면접최종보고_★ 2009년도 사무직-사무전문직 급여인상안(작성) 3 5 8" xfId="31864" xr:uid="{00000000-0005-0000-0000-00008A7C0000}"/>
    <cellStyle name="년_★ 0911 2차면접최종보고_★ 2009년도 사무직-사무전문직 급여인상안(작성) 3 5 9" xfId="31865" xr:uid="{00000000-0005-0000-0000-00008B7C0000}"/>
    <cellStyle name="년_★ 0911 2차면접최종보고_★ 2009년도 사무직-사무전문직 급여인상안(작성) 3 6" xfId="31866" xr:uid="{00000000-0005-0000-0000-00008C7C0000}"/>
    <cellStyle name="년_★ 0911 2차면접최종보고_★ 2009년도 사무직-사무전문직 급여인상안(작성) 3 6 2" xfId="31867" xr:uid="{00000000-0005-0000-0000-00008D7C0000}"/>
    <cellStyle name="년_★ 0911 2차면접최종보고_★ 2009년도 사무직-사무전문직 급여인상안(작성) 3 6 2 2" xfId="31868" xr:uid="{00000000-0005-0000-0000-00008E7C0000}"/>
    <cellStyle name="년_★ 0911 2차면접최종보고_★ 2009년도 사무직-사무전문직 급여인상안(작성) 3 6 2 3" xfId="31869" xr:uid="{00000000-0005-0000-0000-00008F7C0000}"/>
    <cellStyle name="년_★ 0911 2차면접최종보고_★ 2009년도 사무직-사무전문직 급여인상안(작성) 3 6 2 4" xfId="31870" xr:uid="{00000000-0005-0000-0000-0000907C0000}"/>
    <cellStyle name="년_★ 0911 2차면접최종보고_★ 2009년도 사무직-사무전문직 급여인상안(작성) 3 6 2 5" xfId="31871" xr:uid="{00000000-0005-0000-0000-0000917C0000}"/>
    <cellStyle name="년_★ 0911 2차면접최종보고_★ 2009년도 사무직-사무전문직 급여인상안(작성) 3 6 3" xfId="31872" xr:uid="{00000000-0005-0000-0000-0000927C0000}"/>
    <cellStyle name="년_★ 0911 2차면접최종보고_★ 2009년도 사무직-사무전문직 급여인상안(작성) 3 6 3 2" xfId="31873" xr:uid="{00000000-0005-0000-0000-0000937C0000}"/>
    <cellStyle name="년_★ 0911 2차면접최종보고_★ 2009년도 사무직-사무전문직 급여인상안(작성) 3 6 3 3" xfId="31874" xr:uid="{00000000-0005-0000-0000-0000947C0000}"/>
    <cellStyle name="년_★ 0911 2차면접최종보고_★ 2009년도 사무직-사무전문직 급여인상안(작성) 3 6 3 4" xfId="31875" xr:uid="{00000000-0005-0000-0000-0000957C0000}"/>
    <cellStyle name="년_★ 0911 2차면접최종보고_★ 2009년도 사무직-사무전문직 급여인상안(작성) 3 6 3 5" xfId="31876" xr:uid="{00000000-0005-0000-0000-0000967C0000}"/>
    <cellStyle name="년_★ 0911 2차면접최종보고_★ 2009년도 사무직-사무전문직 급여인상안(작성) 3 6 4" xfId="31877" xr:uid="{00000000-0005-0000-0000-0000977C0000}"/>
    <cellStyle name="년_★ 0911 2차면접최종보고_★ 2009년도 사무직-사무전문직 급여인상안(작성) 3 6 4 2" xfId="31878" xr:uid="{00000000-0005-0000-0000-0000987C0000}"/>
    <cellStyle name="년_★ 0911 2차면접최종보고_★ 2009년도 사무직-사무전문직 급여인상안(작성) 3 6 4 3" xfId="31879" xr:uid="{00000000-0005-0000-0000-0000997C0000}"/>
    <cellStyle name="년_★ 0911 2차면접최종보고_★ 2009년도 사무직-사무전문직 급여인상안(작성) 3 6 4 4" xfId="31880" xr:uid="{00000000-0005-0000-0000-00009A7C0000}"/>
    <cellStyle name="년_★ 0911 2차면접최종보고_★ 2009년도 사무직-사무전문직 급여인상안(작성) 3 6 4 5" xfId="31881" xr:uid="{00000000-0005-0000-0000-00009B7C0000}"/>
    <cellStyle name="년_★ 0911 2차면접최종보고_★ 2009년도 사무직-사무전문직 급여인상안(작성) 3 6 5" xfId="31882" xr:uid="{00000000-0005-0000-0000-00009C7C0000}"/>
    <cellStyle name="년_★ 0911 2차면접최종보고_★ 2009년도 사무직-사무전문직 급여인상안(작성) 3 6 6" xfId="31883" xr:uid="{00000000-0005-0000-0000-00009D7C0000}"/>
    <cellStyle name="년_★ 0911 2차면접최종보고_★ 2009년도 사무직-사무전문직 급여인상안(작성) 3 6 7" xfId="31884" xr:uid="{00000000-0005-0000-0000-00009E7C0000}"/>
    <cellStyle name="년_★ 0911 2차면접최종보고_★ 2009년도 사무직-사무전문직 급여인상안(작성) 3 6 8" xfId="31885" xr:uid="{00000000-0005-0000-0000-00009F7C0000}"/>
    <cellStyle name="년_★ 0911 2차면접최종보고_★ 2009년도 사무직-사무전문직 급여인상안(작성) 3 7" xfId="31886" xr:uid="{00000000-0005-0000-0000-0000A07C0000}"/>
    <cellStyle name="년_★ 0911 2차면접최종보고_★ 2009년도 사무직-사무전문직 급여인상안(작성) 3 7 2" xfId="31887" xr:uid="{00000000-0005-0000-0000-0000A17C0000}"/>
    <cellStyle name="년_★ 0911 2차면접최종보고_★ 2009년도 사무직-사무전문직 급여인상안(작성) 3 7 2 2" xfId="31888" xr:uid="{00000000-0005-0000-0000-0000A27C0000}"/>
    <cellStyle name="년_★ 0911 2차면접최종보고_★ 2009년도 사무직-사무전문직 급여인상안(작성) 3 7 2 3" xfId="31889" xr:uid="{00000000-0005-0000-0000-0000A37C0000}"/>
    <cellStyle name="년_★ 0911 2차면접최종보고_★ 2009년도 사무직-사무전문직 급여인상안(작성) 3 7 2 4" xfId="31890" xr:uid="{00000000-0005-0000-0000-0000A47C0000}"/>
    <cellStyle name="년_★ 0911 2차면접최종보고_★ 2009년도 사무직-사무전문직 급여인상안(작성) 3 7 2 5" xfId="31891" xr:uid="{00000000-0005-0000-0000-0000A57C0000}"/>
    <cellStyle name="년_★ 0911 2차면접최종보고_★ 2009년도 사무직-사무전문직 급여인상안(작성) 3 7 3" xfId="31892" xr:uid="{00000000-0005-0000-0000-0000A67C0000}"/>
    <cellStyle name="년_★ 0911 2차면접최종보고_★ 2009년도 사무직-사무전문직 급여인상안(작성) 3 7 3 2" xfId="31893" xr:uid="{00000000-0005-0000-0000-0000A77C0000}"/>
    <cellStyle name="년_★ 0911 2차면접최종보고_★ 2009년도 사무직-사무전문직 급여인상안(작성) 3 7 3 3" xfId="31894" xr:uid="{00000000-0005-0000-0000-0000A87C0000}"/>
    <cellStyle name="년_★ 0911 2차면접최종보고_★ 2009년도 사무직-사무전문직 급여인상안(작성) 3 7 3 4" xfId="31895" xr:uid="{00000000-0005-0000-0000-0000A97C0000}"/>
    <cellStyle name="년_★ 0911 2차면접최종보고_★ 2009년도 사무직-사무전문직 급여인상안(작성) 3 7 3 5" xfId="31896" xr:uid="{00000000-0005-0000-0000-0000AA7C0000}"/>
    <cellStyle name="년_★ 0911 2차면접최종보고_★ 2009년도 사무직-사무전문직 급여인상안(작성) 3 7 4" xfId="31897" xr:uid="{00000000-0005-0000-0000-0000AB7C0000}"/>
    <cellStyle name="년_★ 0911 2차면접최종보고_★ 2009년도 사무직-사무전문직 급여인상안(작성) 3 7 4 2" xfId="31898" xr:uid="{00000000-0005-0000-0000-0000AC7C0000}"/>
    <cellStyle name="년_★ 0911 2차면접최종보고_★ 2009년도 사무직-사무전문직 급여인상안(작성) 3 7 4 3" xfId="31899" xr:uid="{00000000-0005-0000-0000-0000AD7C0000}"/>
    <cellStyle name="년_★ 0911 2차면접최종보고_★ 2009년도 사무직-사무전문직 급여인상안(작성) 3 7 4 4" xfId="31900" xr:uid="{00000000-0005-0000-0000-0000AE7C0000}"/>
    <cellStyle name="년_★ 0911 2차면접최종보고_★ 2009년도 사무직-사무전문직 급여인상안(작성) 3 7 4 5" xfId="31901" xr:uid="{00000000-0005-0000-0000-0000AF7C0000}"/>
    <cellStyle name="년_★ 0911 2차면접최종보고_★ 2009년도 사무직-사무전문직 급여인상안(작성) 3 7 5" xfId="31902" xr:uid="{00000000-0005-0000-0000-0000B07C0000}"/>
    <cellStyle name="년_★ 0911 2차면접최종보고_★ 2009년도 사무직-사무전문직 급여인상안(작성) 3 7 6" xfId="31903" xr:uid="{00000000-0005-0000-0000-0000B17C0000}"/>
    <cellStyle name="년_★ 0911 2차면접최종보고_★ 2009년도 사무직-사무전문직 급여인상안(작성) 3 7 7" xfId="31904" xr:uid="{00000000-0005-0000-0000-0000B27C0000}"/>
    <cellStyle name="년_★ 0911 2차면접최종보고_★ 2009년도 사무직-사무전문직 급여인상안(작성) 3 7 8" xfId="31905" xr:uid="{00000000-0005-0000-0000-0000B37C0000}"/>
    <cellStyle name="년_★ 0911 2차면접최종보고_★ 2009년도 사무직-사무전문직 급여인상안(작성) 3 8" xfId="31906" xr:uid="{00000000-0005-0000-0000-0000B47C0000}"/>
    <cellStyle name="년_★ 0911 2차면접최종보고_★ 2009년도 사무직-사무전문직 급여인상안(작성) 3 8 2" xfId="31907" xr:uid="{00000000-0005-0000-0000-0000B57C0000}"/>
    <cellStyle name="년_★ 0911 2차면접최종보고_★ 2009년도 사무직-사무전문직 급여인상안(작성) 3 8 3" xfId="31908" xr:uid="{00000000-0005-0000-0000-0000B67C0000}"/>
    <cellStyle name="년_★ 0911 2차면접최종보고_★ 2009년도 사무직-사무전문직 급여인상안(작성) 3 8 4" xfId="31909" xr:uid="{00000000-0005-0000-0000-0000B77C0000}"/>
    <cellStyle name="년_★ 0911 2차면접최종보고_★ 2009년도 사무직-사무전문직 급여인상안(작성) 3 8 5" xfId="31910" xr:uid="{00000000-0005-0000-0000-0000B87C0000}"/>
    <cellStyle name="년_★ 0911 2차면접최종보고_★ 2009년도 사무직-사무전문직 급여인상안(작성) 3 9" xfId="31911" xr:uid="{00000000-0005-0000-0000-0000B97C0000}"/>
    <cellStyle name="년_★ 0911 2차면접최종보고_★ 2009년도 사무직-사무전문직 급여인상안(작성) 4" xfId="31912" xr:uid="{00000000-0005-0000-0000-0000BA7C0000}"/>
    <cellStyle name="년_★ 0911 2차면접최종보고_★ 2009년도 사무직-사무전문직 급여인상안(작성) 4 10" xfId="31913" xr:uid="{00000000-0005-0000-0000-0000BB7C0000}"/>
    <cellStyle name="년_★ 0911 2차면접최종보고_★ 2009년도 사무직-사무전문직 급여인상안(작성) 4 11" xfId="31914" xr:uid="{00000000-0005-0000-0000-0000BC7C0000}"/>
    <cellStyle name="년_★ 0911 2차면접최종보고_★ 2009년도 사무직-사무전문직 급여인상안(작성) 4 12" xfId="31915" xr:uid="{00000000-0005-0000-0000-0000BD7C0000}"/>
    <cellStyle name="년_★ 0911 2차면접최종보고_★ 2009년도 사무직-사무전문직 급여인상안(작성) 4 13" xfId="31916" xr:uid="{00000000-0005-0000-0000-0000BE7C0000}"/>
    <cellStyle name="년_★ 0911 2차면접최종보고_★ 2009년도 사무직-사무전문직 급여인상안(작성) 4 2" xfId="31917" xr:uid="{00000000-0005-0000-0000-0000BF7C0000}"/>
    <cellStyle name="년_★ 0911 2차면접최종보고_★ 2009년도 사무직-사무전문직 급여인상안(작성) 4 2 10" xfId="31918" xr:uid="{00000000-0005-0000-0000-0000C07C0000}"/>
    <cellStyle name="년_★ 0911 2차면접최종보고_★ 2009년도 사무직-사무전문직 급여인상안(작성) 4 2 11" xfId="31919" xr:uid="{00000000-0005-0000-0000-0000C17C0000}"/>
    <cellStyle name="년_★ 0911 2차면접최종보고_★ 2009년도 사무직-사무전문직 급여인상안(작성) 4 2 2" xfId="31920" xr:uid="{00000000-0005-0000-0000-0000C27C0000}"/>
    <cellStyle name="년_★ 0911 2차면접최종보고_★ 2009년도 사무직-사무전문직 급여인상안(작성) 4 2 2 2" xfId="31921" xr:uid="{00000000-0005-0000-0000-0000C37C0000}"/>
    <cellStyle name="년_★ 0911 2차면접최종보고_★ 2009년도 사무직-사무전문직 급여인상안(작성) 4 2 2 2 2" xfId="31922" xr:uid="{00000000-0005-0000-0000-0000C47C0000}"/>
    <cellStyle name="년_★ 0911 2차면접최종보고_★ 2009년도 사무직-사무전문직 급여인상안(작성) 4 2 2 2 3" xfId="31923" xr:uid="{00000000-0005-0000-0000-0000C57C0000}"/>
    <cellStyle name="년_★ 0911 2차면접최종보고_★ 2009년도 사무직-사무전문직 급여인상안(작성) 4 2 2 2 4" xfId="31924" xr:uid="{00000000-0005-0000-0000-0000C67C0000}"/>
    <cellStyle name="년_★ 0911 2차면접최종보고_★ 2009년도 사무직-사무전문직 급여인상안(작성) 4 2 2 2 5" xfId="31925" xr:uid="{00000000-0005-0000-0000-0000C77C0000}"/>
    <cellStyle name="년_★ 0911 2차면접최종보고_★ 2009년도 사무직-사무전문직 급여인상안(작성) 4 2 2 3" xfId="31926" xr:uid="{00000000-0005-0000-0000-0000C87C0000}"/>
    <cellStyle name="년_★ 0911 2차면접최종보고_★ 2009년도 사무직-사무전문직 급여인상안(작성) 4 2 2 3 2" xfId="31927" xr:uid="{00000000-0005-0000-0000-0000C97C0000}"/>
    <cellStyle name="년_★ 0911 2차면접최종보고_★ 2009년도 사무직-사무전문직 급여인상안(작성) 4 2 2 3 3" xfId="31928" xr:uid="{00000000-0005-0000-0000-0000CA7C0000}"/>
    <cellStyle name="년_★ 0911 2차면접최종보고_★ 2009년도 사무직-사무전문직 급여인상안(작성) 4 2 2 3 4" xfId="31929" xr:uid="{00000000-0005-0000-0000-0000CB7C0000}"/>
    <cellStyle name="년_★ 0911 2차면접최종보고_★ 2009년도 사무직-사무전문직 급여인상안(작성) 4 2 2 3 5" xfId="31930" xr:uid="{00000000-0005-0000-0000-0000CC7C0000}"/>
    <cellStyle name="년_★ 0911 2차면접최종보고_★ 2009년도 사무직-사무전문직 급여인상안(작성) 4 2 2 4" xfId="31931" xr:uid="{00000000-0005-0000-0000-0000CD7C0000}"/>
    <cellStyle name="년_★ 0911 2차면접최종보고_★ 2009년도 사무직-사무전문직 급여인상안(작성) 4 2 2 4 2" xfId="31932" xr:uid="{00000000-0005-0000-0000-0000CE7C0000}"/>
    <cellStyle name="년_★ 0911 2차면접최종보고_★ 2009년도 사무직-사무전문직 급여인상안(작성) 4 2 2 4 3" xfId="31933" xr:uid="{00000000-0005-0000-0000-0000CF7C0000}"/>
    <cellStyle name="년_★ 0911 2차면접최종보고_★ 2009년도 사무직-사무전문직 급여인상안(작성) 4 2 2 4 4" xfId="31934" xr:uid="{00000000-0005-0000-0000-0000D07C0000}"/>
    <cellStyle name="년_★ 0911 2차면접최종보고_★ 2009년도 사무직-사무전문직 급여인상안(작성) 4 2 2 4 5" xfId="31935" xr:uid="{00000000-0005-0000-0000-0000D17C0000}"/>
    <cellStyle name="년_★ 0911 2차면접최종보고_★ 2009년도 사무직-사무전문직 급여인상안(작성) 4 2 2 5" xfId="31936" xr:uid="{00000000-0005-0000-0000-0000D27C0000}"/>
    <cellStyle name="년_★ 0911 2차면접최종보고_★ 2009년도 사무직-사무전문직 급여인상안(작성) 4 2 2 6" xfId="31937" xr:uid="{00000000-0005-0000-0000-0000D37C0000}"/>
    <cellStyle name="년_★ 0911 2차면접최종보고_★ 2009년도 사무직-사무전문직 급여인상안(작성) 4 2 2 7" xfId="31938" xr:uid="{00000000-0005-0000-0000-0000D47C0000}"/>
    <cellStyle name="년_★ 0911 2차면접최종보고_★ 2009년도 사무직-사무전문직 급여인상안(작성) 4 2 2 8" xfId="31939" xr:uid="{00000000-0005-0000-0000-0000D57C0000}"/>
    <cellStyle name="년_★ 0911 2차면접최종보고_★ 2009년도 사무직-사무전문직 급여인상안(작성) 4 2 3" xfId="31940" xr:uid="{00000000-0005-0000-0000-0000D67C0000}"/>
    <cellStyle name="년_★ 0911 2차면접최종보고_★ 2009년도 사무직-사무전문직 급여인상안(작성) 4 2 3 2" xfId="31941" xr:uid="{00000000-0005-0000-0000-0000D77C0000}"/>
    <cellStyle name="년_★ 0911 2차면접최종보고_★ 2009년도 사무직-사무전문직 급여인상안(작성) 4 2 3 2 2" xfId="31942" xr:uid="{00000000-0005-0000-0000-0000D87C0000}"/>
    <cellStyle name="년_★ 0911 2차면접최종보고_★ 2009년도 사무직-사무전문직 급여인상안(작성) 4 2 3 2 3" xfId="31943" xr:uid="{00000000-0005-0000-0000-0000D97C0000}"/>
    <cellStyle name="년_★ 0911 2차면접최종보고_★ 2009년도 사무직-사무전문직 급여인상안(작성) 4 2 3 2 4" xfId="31944" xr:uid="{00000000-0005-0000-0000-0000DA7C0000}"/>
    <cellStyle name="년_★ 0911 2차면접최종보고_★ 2009년도 사무직-사무전문직 급여인상안(작성) 4 2 3 2 5" xfId="31945" xr:uid="{00000000-0005-0000-0000-0000DB7C0000}"/>
    <cellStyle name="년_★ 0911 2차면접최종보고_★ 2009년도 사무직-사무전문직 급여인상안(작성) 4 2 3 3" xfId="31946" xr:uid="{00000000-0005-0000-0000-0000DC7C0000}"/>
    <cellStyle name="년_★ 0911 2차면접최종보고_★ 2009년도 사무직-사무전문직 급여인상안(작성) 4 2 3 3 2" xfId="31947" xr:uid="{00000000-0005-0000-0000-0000DD7C0000}"/>
    <cellStyle name="년_★ 0911 2차면접최종보고_★ 2009년도 사무직-사무전문직 급여인상안(작성) 4 2 3 3 3" xfId="31948" xr:uid="{00000000-0005-0000-0000-0000DE7C0000}"/>
    <cellStyle name="년_★ 0911 2차면접최종보고_★ 2009년도 사무직-사무전문직 급여인상안(작성) 4 2 3 3 4" xfId="31949" xr:uid="{00000000-0005-0000-0000-0000DF7C0000}"/>
    <cellStyle name="년_★ 0911 2차면접최종보고_★ 2009년도 사무직-사무전문직 급여인상안(작성) 4 2 3 3 5" xfId="31950" xr:uid="{00000000-0005-0000-0000-0000E07C0000}"/>
    <cellStyle name="년_★ 0911 2차면접최종보고_★ 2009년도 사무직-사무전문직 급여인상안(작성) 4 2 3 4" xfId="31951" xr:uid="{00000000-0005-0000-0000-0000E17C0000}"/>
    <cellStyle name="년_★ 0911 2차면접최종보고_★ 2009년도 사무직-사무전문직 급여인상안(작성) 4 2 3 4 2" xfId="31952" xr:uid="{00000000-0005-0000-0000-0000E27C0000}"/>
    <cellStyle name="년_★ 0911 2차면접최종보고_★ 2009년도 사무직-사무전문직 급여인상안(작성) 4 2 3 4 3" xfId="31953" xr:uid="{00000000-0005-0000-0000-0000E37C0000}"/>
    <cellStyle name="년_★ 0911 2차면접최종보고_★ 2009년도 사무직-사무전문직 급여인상안(작성) 4 2 3 4 4" xfId="31954" xr:uid="{00000000-0005-0000-0000-0000E47C0000}"/>
    <cellStyle name="년_★ 0911 2차면접최종보고_★ 2009년도 사무직-사무전문직 급여인상안(작성) 4 2 3 4 5" xfId="31955" xr:uid="{00000000-0005-0000-0000-0000E57C0000}"/>
    <cellStyle name="년_★ 0911 2차면접최종보고_★ 2009년도 사무직-사무전문직 급여인상안(작성) 4 2 3 5" xfId="31956" xr:uid="{00000000-0005-0000-0000-0000E67C0000}"/>
    <cellStyle name="년_★ 0911 2차면접최종보고_★ 2009년도 사무직-사무전문직 급여인상안(작성) 4 2 3 6" xfId="31957" xr:uid="{00000000-0005-0000-0000-0000E77C0000}"/>
    <cellStyle name="년_★ 0911 2차면접최종보고_★ 2009년도 사무직-사무전문직 급여인상안(작성) 4 2 3 7" xfId="31958" xr:uid="{00000000-0005-0000-0000-0000E87C0000}"/>
    <cellStyle name="년_★ 0911 2차면접최종보고_★ 2009년도 사무직-사무전문직 급여인상안(작성) 4 2 3 8" xfId="31959" xr:uid="{00000000-0005-0000-0000-0000E97C0000}"/>
    <cellStyle name="년_★ 0911 2차면접최종보고_★ 2009년도 사무직-사무전문직 급여인상안(작성) 4 2 4" xfId="31960" xr:uid="{00000000-0005-0000-0000-0000EA7C0000}"/>
    <cellStyle name="년_★ 0911 2차면접최종보고_★ 2009년도 사무직-사무전문직 급여인상안(작성) 4 2 4 2" xfId="31961" xr:uid="{00000000-0005-0000-0000-0000EB7C0000}"/>
    <cellStyle name="년_★ 0911 2차면접최종보고_★ 2009년도 사무직-사무전문직 급여인상안(작성) 4 2 4 2 2" xfId="31962" xr:uid="{00000000-0005-0000-0000-0000EC7C0000}"/>
    <cellStyle name="년_★ 0911 2차면접최종보고_★ 2009년도 사무직-사무전문직 급여인상안(작성) 4 2 4 2 3" xfId="31963" xr:uid="{00000000-0005-0000-0000-0000ED7C0000}"/>
    <cellStyle name="년_★ 0911 2차면접최종보고_★ 2009년도 사무직-사무전문직 급여인상안(작성) 4 2 4 2 4" xfId="31964" xr:uid="{00000000-0005-0000-0000-0000EE7C0000}"/>
    <cellStyle name="년_★ 0911 2차면접최종보고_★ 2009년도 사무직-사무전문직 급여인상안(작성) 4 2 4 2 5" xfId="31965" xr:uid="{00000000-0005-0000-0000-0000EF7C0000}"/>
    <cellStyle name="년_★ 0911 2차면접최종보고_★ 2009년도 사무직-사무전문직 급여인상안(작성) 4 2 4 3" xfId="31966" xr:uid="{00000000-0005-0000-0000-0000F07C0000}"/>
    <cellStyle name="년_★ 0911 2차면접최종보고_★ 2009년도 사무직-사무전문직 급여인상안(작성) 4 2 4 3 2" xfId="31967" xr:uid="{00000000-0005-0000-0000-0000F17C0000}"/>
    <cellStyle name="년_★ 0911 2차면접최종보고_★ 2009년도 사무직-사무전문직 급여인상안(작성) 4 2 4 3 3" xfId="31968" xr:uid="{00000000-0005-0000-0000-0000F27C0000}"/>
    <cellStyle name="년_★ 0911 2차면접최종보고_★ 2009년도 사무직-사무전문직 급여인상안(작성) 4 2 4 3 4" xfId="31969" xr:uid="{00000000-0005-0000-0000-0000F37C0000}"/>
    <cellStyle name="년_★ 0911 2차면접최종보고_★ 2009년도 사무직-사무전문직 급여인상안(작성) 4 2 4 3 5" xfId="31970" xr:uid="{00000000-0005-0000-0000-0000F47C0000}"/>
    <cellStyle name="년_★ 0911 2차면접최종보고_★ 2009년도 사무직-사무전문직 급여인상안(작성) 4 2 4 4" xfId="31971" xr:uid="{00000000-0005-0000-0000-0000F57C0000}"/>
    <cellStyle name="년_★ 0911 2차면접최종보고_★ 2009년도 사무직-사무전문직 급여인상안(작성) 4 2 4 4 2" xfId="31972" xr:uid="{00000000-0005-0000-0000-0000F67C0000}"/>
    <cellStyle name="년_★ 0911 2차면접최종보고_★ 2009년도 사무직-사무전문직 급여인상안(작성) 4 2 4 4 3" xfId="31973" xr:uid="{00000000-0005-0000-0000-0000F77C0000}"/>
    <cellStyle name="년_★ 0911 2차면접최종보고_★ 2009년도 사무직-사무전문직 급여인상안(작성) 4 2 4 4 4" xfId="31974" xr:uid="{00000000-0005-0000-0000-0000F87C0000}"/>
    <cellStyle name="년_★ 0911 2차면접최종보고_★ 2009년도 사무직-사무전문직 급여인상안(작성) 4 2 4 4 5" xfId="31975" xr:uid="{00000000-0005-0000-0000-0000F97C0000}"/>
    <cellStyle name="년_★ 0911 2차면접최종보고_★ 2009년도 사무직-사무전문직 급여인상안(작성) 4 2 4 5" xfId="31976" xr:uid="{00000000-0005-0000-0000-0000FA7C0000}"/>
    <cellStyle name="년_★ 0911 2차면접최종보고_★ 2009년도 사무직-사무전문직 급여인상안(작성) 4 2 4 6" xfId="31977" xr:uid="{00000000-0005-0000-0000-0000FB7C0000}"/>
    <cellStyle name="년_★ 0911 2차면접최종보고_★ 2009년도 사무직-사무전문직 급여인상안(작성) 4 2 4 7" xfId="31978" xr:uid="{00000000-0005-0000-0000-0000FC7C0000}"/>
    <cellStyle name="년_★ 0911 2차면접최종보고_★ 2009년도 사무직-사무전문직 급여인상안(작성) 4 2 4 8" xfId="31979" xr:uid="{00000000-0005-0000-0000-0000FD7C0000}"/>
    <cellStyle name="년_★ 0911 2차면접최종보고_★ 2009년도 사무직-사무전문직 급여인상안(작성) 4 2 5" xfId="31980" xr:uid="{00000000-0005-0000-0000-0000FE7C0000}"/>
    <cellStyle name="년_★ 0911 2차면접최종보고_★ 2009년도 사무직-사무전문직 급여인상안(작성) 4 2 5 2" xfId="31981" xr:uid="{00000000-0005-0000-0000-0000FF7C0000}"/>
    <cellStyle name="년_★ 0911 2차면접최종보고_★ 2009년도 사무직-사무전문직 급여인상안(작성) 4 2 5 3" xfId="31982" xr:uid="{00000000-0005-0000-0000-0000007D0000}"/>
    <cellStyle name="년_★ 0911 2차면접최종보고_★ 2009년도 사무직-사무전문직 급여인상안(작성) 4 2 5 4" xfId="31983" xr:uid="{00000000-0005-0000-0000-0000017D0000}"/>
    <cellStyle name="년_★ 0911 2차면접최종보고_★ 2009년도 사무직-사무전문직 급여인상안(작성) 4 2 5 5" xfId="31984" xr:uid="{00000000-0005-0000-0000-0000027D0000}"/>
    <cellStyle name="년_★ 0911 2차면접최종보고_★ 2009년도 사무직-사무전문직 급여인상안(작성) 4 2 6" xfId="31985" xr:uid="{00000000-0005-0000-0000-0000037D0000}"/>
    <cellStyle name="년_★ 0911 2차면접최종보고_★ 2009년도 사무직-사무전문직 급여인상안(작성) 4 2 6 2" xfId="31986" xr:uid="{00000000-0005-0000-0000-0000047D0000}"/>
    <cellStyle name="년_★ 0911 2차면접최종보고_★ 2009년도 사무직-사무전문직 급여인상안(작성) 4 2 6 3" xfId="31987" xr:uid="{00000000-0005-0000-0000-0000057D0000}"/>
    <cellStyle name="년_★ 0911 2차면접최종보고_★ 2009년도 사무직-사무전문직 급여인상안(작성) 4 2 6 4" xfId="31988" xr:uid="{00000000-0005-0000-0000-0000067D0000}"/>
    <cellStyle name="년_★ 0911 2차면접최종보고_★ 2009년도 사무직-사무전문직 급여인상안(작성) 4 2 6 5" xfId="31989" xr:uid="{00000000-0005-0000-0000-0000077D0000}"/>
    <cellStyle name="년_★ 0911 2차면접최종보고_★ 2009년도 사무직-사무전문직 급여인상안(작성) 4 2 7" xfId="31990" xr:uid="{00000000-0005-0000-0000-0000087D0000}"/>
    <cellStyle name="년_★ 0911 2차면접최종보고_★ 2009년도 사무직-사무전문직 급여인상안(작성) 4 2 7 2" xfId="31991" xr:uid="{00000000-0005-0000-0000-0000097D0000}"/>
    <cellStyle name="년_★ 0911 2차면접최종보고_★ 2009년도 사무직-사무전문직 급여인상안(작성) 4 2 7 3" xfId="31992" xr:uid="{00000000-0005-0000-0000-00000A7D0000}"/>
    <cellStyle name="년_★ 0911 2차면접최종보고_★ 2009년도 사무직-사무전문직 급여인상안(작성) 4 2 7 4" xfId="31993" xr:uid="{00000000-0005-0000-0000-00000B7D0000}"/>
    <cellStyle name="년_★ 0911 2차면접최종보고_★ 2009년도 사무직-사무전문직 급여인상안(작성) 4 2 7 5" xfId="31994" xr:uid="{00000000-0005-0000-0000-00000C7D0000}"/>
    <cellStyle name="년_★ 0911 2차면접최종보고_★ 2009년도 사무직-사무전문직 급여인상안(작성) 4 2 8" xfId="31995" xr:uid="{00000000-0005-0000-0000-00000D7D0000}"/>
    <cellStyle name="년_★ 0911 2차면접최종보고_★ 2009년도 사무직-사무전문직 급여인상안(작성) 4 2 9" xfId="31996" xr:uid="{00000000-0005-0000-0000-00000E7D0000}"/>
    <cellStyle name="년_★ 0911 2차면접최종보고_★ 2009년도 사무직-사무전문직 급여인상안(작성) 4 3" xfId="31997" xr:uid="{00000000-0005-0000-0000-00000F7D0000}"/>
    <cellStyle name="년_★ 0911 2차면접최종보고_★ 2009년도 사무직-사무전문직 급여인상안(작성) 4 3 10" xfId="31998" xr:uid="{00000000-0005-0000-0000-0000107D0000}"/>
    <cellStyle name="년_★ 0911 2차면접최종보고_★ 2009년도 사무직-사무전문직 급여인상안(작성) 4 3 11" xfId="31999" xr:uid="{00000000-0005-0000-0000-0000117D0000}"/>
    <cellStyle name="년_★ 0911 2차면접최종보고_★ 2009년도 사무직-사무전문직 급여인상안(작성) 4 3 2" xfId="32000" xr:uid="{00000000-0005-0000-0000-0000127D0000}"/>
    <cellStyle name="년_★ 0911 2차면접최종보고_★ 2009년도 사무직-사무전문직 급여인상안(작성) 4 3 2 2" xfId="32001" xr:uid="{00000000-0005-0000-0000-0000137D0000}"/>
    <cellStyle name="년_★ 0911 2차면접최종보고_★ 2009년도 사무직-사무전문직 급여인상안(작성) 4 3 2 2 2" xfId="32002" xr:uid="{00000000-0005-0000-0000-0000147D0000}"/>
    <cellStyle name="년_★ 0911 2차면접최종보고_★ 2009년도 사무직-사무전문직 급여인상안(작성) 4 3 2 2 3" xfId="32003" xr:uid="{00000000-0005-0000-0000-0000157D0000}"/>
    <cellStyle name="년_★ 0911 2차면접최종보고_★ 2009년도 사무직-사무전문직 급여인상안(작성) 4 3 2 2 4" xfId="32004" xr:uid="{00000000-0005-0000-0000-0000167D0000}"/>
    <cellStyle name="년_★ 0911 2차면접최종보고_★ 2009년도 사무직-사무전문직 급여인상안(작성) 4 3 2 2 5" xfId="32005" xr:uid="{00000000-0005-0000-0000-0000177D0000}"/>
    <cellStyle name="년_★ 0911 2차면접최종보고_★ 2009년도 사무직-사무전문직 급여인상안(작성) 4 3 2 3" xfId="32006" xr:uid="{00000000-0005-0000-0000-0000187D0000}"/>
    <cellStyle name="년_★ 0911 2차면접최종보고_★ 2009년도 사무직-사무전문직 급여인상안(작성) 4 3 2 3 2" xfId="32007" xr:uid="{00000000-0005-0000-0000-0000197D0000}"/>
    <cellStyle name="년_★ 0911 2차면접최종보고_★ 2009년도 사무직-사무전문직 급여인상안(작성) 4 3 2 3 3" xfId="32008" xr:uid="{00000000-0005-0000-0000-00001A7D0000}"/>
    <cellStyle name="년_★ 0911 2차면접최종보고_★ 2009년도 사무직-사무전문직 급여인상안(작성) 4 3 2 3 4" xfId="32009" xr:uid="{00000000-0005-0000-0000-00001B7D0000}"/>
    <cellStyle name="년_★ 0911 2차면접최종보고_★ 2009년도 사무직-사무전문직 급여인상안(작성) 4 3 2 3 5" xfId="32010" xr:uid="{00000000-0005-0000-0000-00001C7D0000}"/>
    <cellStyle name="년_★ 0911 2차면접최종보고_★ 2009년도 사무직-사무전문직 급여인상안(작성) 4 3 2 4" xfId="32011" xr:uid="{00000000-0005-0000-0000-00001D7D0000}"/>
    <cellStyle name="년_★ 0911 2차면접최종보고_★ 2009년도 사무직-사무전문직 급여인상안(작성) 4 3 2 4 2" xfId="32012" xr:uid="{00000000-0005-0000-0000-00001E7D0000}"/>
    <cellStyle name="년_★ 0911 2차면접최종보고_★ 2009년도 사무직-사무전문직 급여인상안(작성) 4 3 2 4 3" xfId="32013" xr:uid="{00000000-0005-0000-0000-00001F7D0000}"/>
    <cellStyle name="년_★ 0911 2차면접최종보고_★ 2009년도 사무직-사무전문직 급여인상안(작성) 4 3 2 4 4" xfId="32014" xr:uid="{00000000-0005-0000-0000-0000207D0000}"/>
    <cellStyle name="년_★ 0911 2차면접최종보고_★ 2009년도 사무직-사무전문직 급여인상안(작성) 4 3 2 4 5" xfId="32015" xr:uid="{00000000-0005-0000-0000-0000217D0000}"/>
    <cellStyle name="년_★ 0911 2차면접최종보고_★ 2009년도 사무직-사무전문직 급여인상안(작성) 4 3 2 5" xfId="32016" xr:uid="{00000000-0005-0000-0000-0000227D0000}"/>
    <cellStyle name="년_★ 0911 2차면접최종보고_★ 2009년도 사무직-사무전문직 급여인상안(작성) 4 3 2 6" xfId="32017" xr:uid="{00000000-0005-0000-0000-0000237D0000}"/>
    <cellStyle name="년_★ 0911 2차면접최종보고_★ 2009년도 사무직-사무전문직 급여인상안(작성) 4 3 2 7" xfId="32018" xr:uid="{00000000-0005-0000-0000-0000247D0000}"/>
    <cellStyle name="년_★ 0911 2차면접최종보고_★ 2009년도 사무직-사무전문직 급여인상안(작성) 4 3 2 8" xfId="32019" xr:uid="{00000000-0005-0000-0000-0000257D0000}"/>
    <cellStyle name="년_★ 0911 2차면접최종보고_★ 2009년도 사무직-사무전문직 급여인상안(작성) 4 3 3" xfId="32020" xr:uid="{00000000-0005-0000-0000-0000267D0000}"/>
    <cellStyle name="년_★ 0911 2차면접최종보고_★ 2009년도 사무직-사무전문직 급여인상안(작성) 4 3 3 2" xfId="32021" xr:uid="{00000000-0005-0000-0000-0000277D0000}"/>
    <cellStyle name="년_★ 0911 2차면접최종보고_★ 2009년도 사무직-사무전문직 급여인상안(작성) 4 3 3 2 2" xfId="32022" xr:uid="{00000000-0005-0000-0000-0000287D0000}"/>
    <cellStyle name="년_★ 0911 2차면접최종보고_★ 2009년도 사무직-사무전문직 급여인상안(작성) 4 3 3 2 3" xfId="32023" xr:uid="{00000000-0005-0000-0000-0000297D0000}"/>
    <cellStyle name="년_★ 0911 2차면접최종보고_★ 2009년도 사무직-사무전문직 급여인상안(작성) 4 3 3 2 4" xfId="32024" xr:uid="{00000000-0005-0000-0000-00002A7D0000}"/>
    <cellStyle name="년_★ 0911 2차면접최종보고_★ 2009년도 사무직-사무전문직 급여인상안(작성) 4 3 3 2 5" xfId="32025" xr:uid="{00000000-0005-0000-0000-00002B7D0000}"/>
    <cellStyle name="년_★ 0911 2차면접최종보고_★ 2009년도 사무직-사무전문직 급여인상안(작성) 4 3 3 3" xfId="32026" xr:uid="{00000000-0005-0000-0000-00002C7D0000}"/>
    <cellStyle name="년_★ 0911 2차면접최종보고_★ 2009년도 사무직-사무전문직 급여인상안(작성) 4 3 3 3 2" xfId="32027" xr:uid="{00000000-0005-0000-0000-00002D7D0000}"/>
    <cellStyle name="년_★ 0911 2차면접최종보고_★ 2009년도 사무직-사무전문직 급여인상안(작성) 4 3 3 3 3" xfId="32028" xr:uid="{00000000-0005-0000-0000-00002E7D0000}"/>
    <cellStyle name="년_★ 0911 2차면접최종보고_★ 2009년도 사무직-사무전문직 급여인상안(작성) 4 3 3 3 4" xfId="32029" xr:uid="{00000000-0005-0000-0000-00002F7D0000}"/>
    <cellStyle name="년_★ 0911 2차면접최종보고_★ 2009년도 사무직-사무전문직 급여인상안(작성) 4 3 3 3 5" xfId="32030" xr:uid="{00000000-0005-0000-0000-0000307D0000}"/>
    <cellStyle name="년_★ 0911 2차면접최종보고_★ 2009년도 사무직-사무전문직 급여인상안(작성) 4 3 3 4" xfId="32031" xr:uid="{00000000-0005-0000-0000-0000317D0000}"/>
    <cellStyle name="년_★ 0911 2차면접최종보고_★ 2009년도 사무직-사무전문직 급여인상안(작성) 4 3 3 4 2" xfId="32032" xr:uid="{00000000-0005-0000-0000-0000327D0000}"/>
    <cellStyle name="년_★ 0911 2차면접최종보고_★ 2009년도 사무직-사무전문직 급여인상안(작성) 4 3 3 4 3" xfId="32033" xr:uid="{00000000-0005-0000-0000-0000337D0000}"/>
    <cellStyle name="년_★ 0911 2차면접최종보고_★ 2009년도 사무직-사무전문직 급여인상안(작성) 4 3 3 4 4" xfId="32034" xr:uid="{00000000-0005-0000-0000-0000347D0000}"/>
    <cellStyle name="년_★ 0911 2차면접최종보고_★ 2009년도 사무직-사무전문직 급여인상안(작성) 4 3 3 4 5" xfId="32035" xr:uid="{00000000-0005-0000-0000-0000357D0000}"/>
    <cellStyle name="년_★ 0911 2차면접최종보고_★ 2009년도 사무직-사무전문직 급여인상안(작성) 4 3 3 5" xfId="32036" xr:uid="{00000000-0005-0000-0000-0000367D0000}"/>
    <cellStyle name="년_★ 0911 2차면접최종보고_★ 2009년도 사무직-사무전문직 급여인상안(작성) 4 3 3 6" xfId="32037" xr:uid="{00000000-0005-0000-0000-0000377D0000}"/>
    <cellStyle name="년_★ 0911 2차면접최종보고_★ 2009년도 사무직-사무전문직 급여인상안(작성) 4 3 3 7" xfId="32038" xr:uid="{00000000-0005-0000-0000-0000387D0000}"/>
    <cellStyle name="년_★ 0911 2차면접최종보고_★ 2009년도 사무직-사무전문직 급여인상안(작성) 4 3 3 8" xfId="32039" xr:uid="{00000000-0005-0000-0000-0000397D0000}"/>
    <cellStyle name="년_★ 0911 2차면접최종보고_★ 2009년도 사무직-사무전문직 급여인상안(작성) 4 3 4" xfId="32040" xr:uid="{00000000-0005-0000-0000-00003A7D0000}"/>
    <cellStyle name="년_★ 0911 2차면접최종보고_★ 2009년도 사무직-사무전문직 급여인상안(작성) 4 3 4 2" xfId="32041" xr:uid="{00000000-0005-0000-0000-00003B7D0000}"/>
    <cellStyle name="년_★ 0911 2차면접최종보고_★ 2009년도 사무직-사무전문직 급여인상안(작성) 4 3 4 2 2" xfId="32042" xr:uid="{00000000-0005-0000-0000-00003C7D0000}"/>
    <cellStyle name="년_★ 0911 2차면접최종보고_★ 2009년도 사무직-사무전문직 급여인상안(작성) 4 3 4 2 3" xfId="32043" xr:uid="{00000000-0005-0000-0000-00003D7D0000}"/>
    <cellStyle name="년_★ 0911 2차면접최종보고_★ 2009년도 사무직-사무전문직 급여인상안(작성) 4 3 4 2 4" xfId="32044" xr:uid="{00000000-0005-0000-0000-00003E7D0000}"/>
    <cellStyle name="년_★ 0911 2차면접최종보고_★ 2009년도 사무직-사무전문직 급여인상안(작성) 4 3 4 2 5" xfId="32045" xr:uid="{00000000-0005-0000-0000-00003F7D0000}"/>
    <cellStyle name="년_★ 0911 2차면접최종보고_★ 2009년도 사무직-사무전문직 급여인상안(작성) 4 3 4 3" xfId="32046" xr:uid="{00000000-0005-0000-0000-0000407D0000}"/>
    <cellStyle name="년_★ 0911 2차면접최종보고_★ 2009년도 사무직-사무전문직 급여인상안(작성) 4 3 4 3 2" xfId="32047" xr:uid="{00000000-0005-0000-0000-0000417D0000}"/>
    <cellStyle name="년_★ 0911 2차면접최종보고_★ 2009년도 사무직-사무전문직 급여인상안(작성) 4 3 4 3 3" xfId="32048" xr:uid="{00000000-0005-0000-0000-0000427D0000}"/>
    <cellStyle name="년_★ 0911 2차면접최종보고_★ 2009년도 사무직-사무전문직 급여인상안(작성) 4 3 4 3 4" xfId="32049" xr:uid="{00000000-0005-0000-0000-0000437D0000}"/>
    <cellStyle name="년_★ 0911 2차면접최종보고_★ 2009년도 사무직-사무전문직 급여인상안(작성) 4 3 4 3 5" xfId="32050" xr:uid="{00000000-0005-0000-0000-0000447D0000}"/>
    <cellStyle name="년_★ 0911 2차면접최종보고_★ 2009년도 사무직-사무전문직 급여인상안(작성) 4 3 4 4" xfId="32051" xr:uid="{00000000-0005-0000-0000-0000457D0000}"/>
    <cellStyle name="년_★ 0911 2차면접최종보고_★ 2009년도 사무직-사무전문직 급여인상안(작성) 4 3 4 4 2" xfId="32052" xr:uid="{00000000-0005-0000-0000-0000467D0000}"/>
    <cellStyle name="년_★ 0911 2차면접최종보고_★ 2009년도 사무직-사무전문직 급여인상안(작성) 4 3 4 4 3" xfId="32053" xr:uid="{00000000-0005-0000-0000-0000477D0000}"/>
    <cellStyle name="년_★ 0911 2차면접최종보고_★ 2009년도 사무직-사무전문직 급여인상안(작성) 4 3 4 4 4" xfId="32054" xr:uid="{00000000-0005-0000-0000-0000487D0000}"/>
    <cellStyle name="년_★ 0911 2차면접최종보고_★ 2009년도 사무직-사무전문직 급여인상안(작성) 4 3 4 4 5" xfId="32055" xr:uid="{00000000-0005-0000-0000-0000497D0000}"/>
    <cellStyle name="년_★ 0911 2차면접최종보고_★ 2009년도 사무직-사무전문직 급여인상안(작성) 4 3 4 5" xfId="32056" xr:uid="{00000000-0005-0000-0000-00004A7D0000}"/>
    <cellStyle name="년_★ 0911 2차면접최종보고_★ 2009년도 사무직-사무전문직 급여인상안(작성) 4 3 4 6" xfId="32057" xr:uid="{00000000-0005-0000-0000-00004B7D0000}"/>
    <cellStyle name="년_★ 0911 2차면접최종보고_★ 2009년도 사무직-사무전문직 급여인상안(작성) 4 3 4 7" xfId="32058" xr:uid="{00000000-0005-0000-0000-00004C7D0000}"/>
    <cellStyle name="년_★ 0911 2차면접최종보고_★ 2009년도 사무직-사무전문직 급여인상안(작성) 4 3 4 8" xfId="32059" xr:uid="{00000000-0005-0000-0000-00004D7D0000}"/>
    <cellStyle name="년_★ 0911 2차면접최종보고_★ 2009년도 사무직-사무전문직 급여인상안(작성) 4 3 5" xfId="32060" xr:uid="{00000000-0005-0000-0000-00004E7D0000}"/>
    <cellStyle name="년_★ 0911 2차면접최종보고_★ 2009년도 사무직-사무전문직 급여인상안(작성) 4 3 5 2" xfId="32061" xr:uid="{00000000-0005-0000-0000-00004F7D0000}"/>
    <cellStyle name="년_★ 0911 2차면접최종보고_★ 2009년도 사무직-사무전문직 급여인상안(작성) 4 3 5 3" xfId="32062" xr:uid="{00000000-0005-0000-0000-0000507D0000}"/>
    <cellStyle name="년_★ 0911 2차면접최종보고_★ 2009년도 사무직-사무전문직 급여인상안(작성) 4 3 5 4" xfId="32063" xr:uid="{00000000-0005-0000-0000-0000517D0000}"/>
    <cellStyle name="년_★ 0911 2차면접최종보고_★ 2009년도 사무직-사무전문직 급여인상안(작성) 4 3 5 5" xfId="32064" xr:uid="{00000000-0005-0000-0000-0000527D0000}"/>
    <cellStyle name="년_★ 0911 2차면접최종보고_★ 2009년도 사무직-사무전문직 급여인상안(작성) 4 3 6" xfId="32065" xr:uid="{00000000-0005-0000-0000-0000537D0000}"/>
    <cellStyle name="년_★ 0911 2차면접최종보고_★ 2009년도 사무직-사무전문직 급여인상안(작성) 4 3 6 2" xfId="32066" xr:uid="{00000000-0005-0000-0000-0000547D0000}"/>
    <cellStyle name="년_★ 0911 2차면접최종보고_★ 2009년도 사무직-사무전문직 급여인상안(작성) 4 3 6 3" xfId="32067" xr:uid="{00000000-0005-0000-0000-0000557D0000}"/>
    <cellStyle name="년_★ 0911 2차면접최종보고_★ 2009년도 사무직-사무전문직 급여인상안(작성) 4 3 6 4" xfId="32068" xr:uid="{00000000-0005-0000-0000-0000567D0000}"/>
    <cellStyle name="년_★ 0911 2차면접최종보고_★ 2009년도 사무직-사무전문직 급여인상안(작성) 4 3 6 5" xfId="32069" xr:uid="{00000000-0005-0000-0000-0000577D0000}"/>
    <cellStyle name="년_★ 0911 2차면접최종보고_★ 2009년도 사무직-사무전문직 급여인상안(작성) 4 3 7" xfId="32070" xr:uid="{00000000-0005-0000-0000-0000587D0000}"/>
    <cellStyle name="년_★ 0911 2차면접최종보고_★ 2009년도 사무직-사무전문직 급여인상안(작성) 4 3 7 2" xfId="32071" xr:uid="{00000000-0005-0000-0000-0000597D0000}"/>
    <cellStyle name="년_★ 0911 2차면접최종보고_★ 2009년도 사무직-사무전문직 급여인상안(작성) 4 3 7 3" xfId="32072" xr:uid="{00000000-0005-0000-0000-00005A7D0000}"/>
    <cellStyle name="년_★ 0911 2차면접최종보고_★ 2009년도 사무직-사무전문직 급여인상안(작성) 4 3 7 4" xfId="32073" xr:uid="{00000000-0005-0000-0000-00005B7D0000}"/>
    <cellStyle name="년_★ 0911 2차면접최종보고_★ 2009년도 사무직-사무전문직 급여인상안(작성) 4 3 7 5" xfId="32074" xr:uid="{00000000-0005-0000-0000-00005C7D0000}"/>
    <cellStyle name="년_★ 0911 2차면접최종보고_★ 2009년도 사무직-사무전문직 급여인상안(작성) 4 3 8" xfId="32075" xr:uid="{00000000-0005-0000-0000-00005D7D0000}"/>
    <cellStyle name="년_★ 0911 2차면접최종보고_★ 2009년도 사무직-사무전문직 급여인상안(작성) 4 3 9" xfId="32076" xr:uid="{00000000-0005-0000-0000-00005E7D0000}"/>
    <cellStyle name="년_★ 0911 2차면접최종보고_★ 2009년도 사무직-사무전문직 급여인상안(작성) 4 4" xfId="32077" xr:uid="{00000000-0005-0000-0000-00005F7D0000}"/>
    <cellStyle name="년_★ 0911 2차면접최종보고_★ 2009년도 사무직-사무전문직 급여인상안(작성) 4 4 2" xfId="32078" xr:uid="{00000000-0005-0000-0000-0000607D0000}"/>
    <cellStyle name="년_★ 0911 2차면접최종보고_★ 2009년도 사무직-사무전문직 급여인상안(작성) 4 4 2 2" xfId="32079" xr:uid="{00000000-0005-0000-0000-0000617D0000}"/>
    <cellStyle name="년_★ 0911 2차면접최종보고_★ 2009년도 사무직-사무전문직 급여인상안(작성) 4 4 2 3" xfId="32080" xr:uid="{00000000-0005-0000-0000-0000627D0000}"/>
    <cellStyle name="년_★ 0911 2차면접최종보고_★ 2009년도 사무직-사무전문직 급여인상안(작성) 4 4 2 4" xfId="32081" xr:uid="{00000000-0005-0000-0000-0000637D0000}"/>
    <cellStyle name="년_★ 0911 2차면접최종보고_★ 2009년도 사무직-사무전문직 급여인상안(작성) 4 4 2 5" xfId="32082" xr:uid="{00000000-0005-0000-0000-0000647D0000}"/>
    <cellStyle name="년_★ 0911 2차면접최종보고_★ 2009년도 사무직-사무전문직 급여인상안(작성) 4 4 3" xfId="32083" xr:uid="{00000000-0005-0000-0000-0000657D0000}"/>
    <cellStyle name="년_★ 0911 2차면접최종보고_★ 2009년도 사무직-사무전문직 급여인상안(작성) 4 4 3 2" xfId="32084" xr:uid="{00000000-0005-0000-0000-0000667D0000}"/>
    <cellStyle name="년_★ 0911 2차면접최종보고_★ 2009년도 사무직-사무전문직 급여인상안(작성) 4 4 3 3" xfId="32085" xr:uid="{00000000-0005-0000-0000-0000677D0000}"/>
    <cellStyle name="년_★ 0911 2차면접최종보고_★ 2009년도 사무직-사무전문직 급여인상안(작성) 4 4 3 4" xfId="32086" xr:uid="{00000000-0005-0000-0000-0000687D0000}"/>
    <cellStyle name="년_★ 0911 2차면접최종보고_★ 2009년도 사무직-사무전문직 급여인상안(작성) 4 4 3 5" xfId="32087" xr:uid="{00000000-0005-0000-0000-0000697D0000}"/>
    <cellStyle name="년_★ 0911 2차면접최종보고_★ 2009년도 사무직-사무전문직 급여인상안(작성) 4 4 4" xfId="32088" xr:uid="{00000000-0005-0000-0000-00006A7D0000}"/>
    <cellStyle name="년_★ 0911 2차면접최종보고_★ 2009년도 사무직-사무전문직 급여인상안(작성) 4 4 4 2" xfId="32089" xr:uid="{00000000-0005-0000-0000-00006B7D0000}"/>
    <cellStyle name="년_★ 0911 2차면접최종보고_★ 2009년도 사무직-사무전문직 급여인상안(작성) 4 4 4 3" xfId="32090" xr:uid="{00000000-0005-0000-0000-00006C7D0000}"/>
    <cellStyle name="년_★ 0911 2차면접최종보고_★ 2009년도 사무직-사무전문직 급여인상안(작성) 4 4 4 4" xfId="32091" xr:uid="{00000000-0005-0000-0000-00006D7D0000}"/>
    <cellStyle name="년_★ 0911 2차면접최종보고_★ 2009년도 사무직-사무전문직 급여인상안(작성) 4 4 4 5" xfId="32092" xr:uid="{00000000-0005-0000-0000-00006E7D0000}"/>
    <cellStyle name="년_★ 0911 2차면접최종보고_★ 2009년도 사무직-사무전문직 급여인상안(작성) 4 4 5" xfId="32093" xr:uid="{00000000-0005-0000-0000-00006F7D0000}"/>
    <cellStyle name="년_★ 0911 2차면접최종보고_★ 2009년도 사무직-사무전문직 급여인상안(작성) 4 4 6" xfId="32094" xr:uid="{00000000-0005-0000-0000-0000707D0000}"/>
    <cellStyle name="년_★ 0911 2차면접최종보고_★ 2009년도 사무직-사무전문직 급여인상안(작성) 4 4 7" xfId="32095" xr:uid="{00000000-0005-0000-0000-0000717D0000}"/>
    <cellStyle name="년_★ 0911 2차면접최종보고_★ 2009년도 사무직-사무전문직 급여인상안(작성) 4 4 8" xfId="32096" xr:uid="{00000000-0005-0000-0000-0000727D0000}"/>
    <cellStyle name="년_★ 0911 2차면접최종보고_★ 2009년도 사무직-사무전문직 급여인상안(작성) 4 5" xfId="32097" xr:uid="{00000000-0005-0000-0000-0000737D0000}"/>
    <cellStyle name="년_★ 0911 2차면접최종보고_★ 2009년도 사무직-사무전문직 급여인상안(작성) 4 5 2" xfId="32098" xr:uid="{00000000-0005-0000-0000-0000747D0000}"/>
    <cellStyle name="년_★ 0911 2차면접최종보고_★ 2009년도 사무직-사무전문직 급여인상안(작성) 4 5 2 2" xfId="32099" xr:uid="{00000000-0005-0000-0000-0000757D0000}"/>
    <cellStyle name="년_★ 0911 2차면접최종보고_★ 2009년도 사무직-사무전문직 급여인상안(작성) 4 5 2 3" xfId="32100" xr:uid="{00000000-0005-0000-0000-0000767D0000}"/>
    <cellStyle name="년_★ 0911 2차면접최종보고_★ 2009년도 사무직-사무전문직 급여인상안(작성) 4 5 2 4" xfId="32101" xr:uid="{00000000-0005-0000-0000-0000777D0000}"/>
    <cellStyle name="년_★ 0911 2차면접최종보고_★ 2009년도 사무직-사무전문직 급여인상안(작성) 4 5 2 5" xfId="32102" xr:uid="{00000000-0005-0000-0000-0000787D0000}"/>
    <cellStyle name="년_★ 0911 2차면접최종보고_★ 2009년도 사무직-사무전문직 급여인상안(작성) 4 5 3" xfId="32103" xr:uid="{00000000-0005-0000-0000-0000797D0000}"/>
    <cellStyle name="년_★ 0911 2차면접최종보고_★ 2009년도 사무직-사무전문직 급여인상안(작성) 4 5 3 2" xfId="32104" xr:uid="{00000000-0005-0000-0000-00007A7D0000}"/>
    <cellStyle name="년_★ 0911 2차면접최종보고_★ 2009년도 사무직-사무전문직 급여인상안(작성) 4 5 3 3" xfId="32105" xr:uid="{00000000-0005-0000-0000-00007B7D0000}"/>
    <cellStyle name="년_★ 0911 2차면접최종보고_★ 2009년도 사무직-사무전문직 급여인상안(작성) 4 5 3 4" xfId="32106" xr:uid="{00000000-0005-0000-0000-00007C7D0000}"/>
    <cellStyle name="년_★ 0911 2차면접최종보고_★ 2009년도 사무직-사무전문직 급여인상안(작성) 4 5 3 5" xfId="32107" xr:uid="{00000000-0005-0000-0000-00007D7D0000}"/>
    <cellStyle name="년_★ 0911 2차면접최종보고_★ 2009년도 사무직-사무전문직 급여인상안(작성) 4 5 4" xfId="32108" xr:uid="{00000000-0005-0000-0000-00007E7D0000}"/>
    <cellStyle name="년_★ 0911 2차면접최종보고_★ 2009년도 사무직-사무전문직 급여인상안(작성) 4 5 4 2" xfId="32109" xr:uid="{00000000-0005-0000-0000-00007F7D0000}"/>
    <cellStyle name="년_★ 0911 2차면접최종보고_★ 2009년도 사무직-사무전문직 급여인상안(작성) 4 5 4 3" xfId="32110" xr:uid="{00000000-0005-0000-0000-0000807D0000}"/>
    <cellStyle name="년_★ 0911 2차면접최종보고_★ 2009년도 사무직-사무전문직 급여인상안(작성) 4 5 4 4" xfId="32111" xr:uid="{00000000-0005-0000-0000-0000817D0000}"/>
    <cellStyle name="년_★ 0911 2차면접최종보고_★ 2009년도 사무직-사무전문직 급여인상안(작성) 4 5 4 5" xfId="32112" xr:uid="{00000000-0005-0000-0000-0000827D0000}"/>
    <cellStyle name="년_★ 0911 2차면접최종보고_★ 2009년도 사무직-사무전문직 급여인상안(작성) 4 5 5" xfId="32113" xr:uid="{00000000-0005-0000-0000-0000837D0000}"/>
    <cellStyle name="년_★ 0911 2차면접최종보고_★ 2009년도 사무직-사무전문직 급여인상안(작성) 4 5 6" xfId="32114" xr:uid="{00000000-0005-0000-0000-0000847D0000}"/>
    <cellStyle name="년_★ 0911 2차면접최종보고_★ 2009년도 사무직-사무전문직 급여인상안(작성) 4 5 7" xfId="32115" xr:uid="{00000000-0005-0000-0000-0000857D0000}"/>
    <cellStyle name="년_★ 0911 2차면접최종보고_★ 2009년도 사무직-사무전문직 급여인상안(작성) 4 5 8" xfId="32116" xr:uid="{00000000-0005-0000-0000-0000867D0000}"/>
    <cellStyle name="년_★ 0911 2차면접최종보고_★ 2009년도 사무직-사무전문직 급여인상안(작성) 4 6" xfId="32117" xr:uid="{00000000-0005-0000-0000-0000877D0000}"/>
    <cellStyle name="년_★ 0911 2차면접최종보고_★ 2009년도 사무직-사무전문직 급여인상안(작성) 4 6 2" xfId="32118" xr:uid="{00000000-0005-0000-0000-0000887D0000}"/>
    <cellStyle name="년_★ 0911 2차면접최종보고_★ 2009년도 사무직-사무전문직 급여인상안(작성) 4 6 2 2" xfId="32119" xr:uid="{00000000-0005-0000-0000-0000897D0000}"/>
    <cellStyle name="년_★ 0911 2차면접최종보고_★ 2009년도 사무직-사무전문직 급여인상안(작성) 4 6 2 3" xfId="32120" xr:uid="{00000000-0005-0000-0000-00008A7D0000}"/>
    <cellStyle name="년_★ 0911 2차면접최종보고_★ 2009년도 사무직-사무전문직 급여인상안(작성) 4 6 2 4" xfId="32121" xr:uid="{00000000-0005-0000-0000-00008B7D0000}"/>
    <cellStyle name="년_★ 0911 2차면접최종보고_★ 2009년도 사무직-사무전문직 급여인상안(작성) 4 6 2 5" xfId="32122" xr:uid="{00000000-0005-0000-0000-00008C7D0000}"/>
    <cellStyle name="년_★ 0911 2차면접최종보고_★ 2009년도 사무직-사무전문직 급여인상안(작성) 4 6 3" xfId="32123" xr:uid="{00000000-0005-0000-0000-00008D7D0000}"/>
    <cellStyle name="년_★ 0911 2차면접최종보고_★ 2009년도 사무직-사무전문직 급여인상안(작성) 4 6 3 2" xfId="32124" xr:uid="{00000000-0005-0000-0000-00008E7D0000}"/>
    <cellStyle name="년_★ 0911 2차면접최종보고_★ 2009년도 사무직-사무전문직 급여인상안(작성) 4 6 3 3" xfId="32125" xr:uid="{00000000-0005-0000-0000-00008F7D0000}"/>
    <cellStyle name="년_★ 0911 2차면접최종보고_★ 2009년도 사무직-사무전문직 급여인상안(작성) 4 6 3 4" xfId="32126" xr:uid="{00000000-0005-0000-0000-0000907D0000}"/>
    <cellStyle name="년_★ 0911 2차면접최종보고_★ 2009년도 사무직-사무전문직 급여인상안(작성) 4 6 3 5" xfId="32127" xr:uid="{00000000-0005-0000-0000-0000917D0000}"/>
    <cellStyle name="년_★ 0911 2차면접최종보고_★ 2009년도 사무직-사무전문직 급여인상안(작성) 4 6 4" xfId="32128" xr:uid="{00000000-0005-0000-0000-0000927D0000}"/>
    <cellStyle name="년_★ 0911 2차면접최종보고_★ 2009년도 사무직-사무전문직 급여인상안(작성) 4 6 4 2" xfId="32129" xr:uid="{00000000-0005-0000-0000-0000937D0000}"/>
    <cellStyle name="년_★ 0911 2차면접최종보고_★ 2009년도 사무직-사무전문직 급여인상안(작성) 4 6 4 3" xfId="32130" xr:uid="{00000000-0005-0000-0000-0000947D0000}"/>
    <cellStyle name="년_★ 0911 2차면접최종보고_★ 2009년도 사무직-사무전문직 급여인상안(작성) 4 6 4 4" xfId="32131" xr:uid="{00000000-0005-0000-0000-0000957D0000}"/>
    <cellStyle name="년_★ 0911 2차면접최종보고_★ 2009년도 사무직-사무전문직 급여인상안(작성) 4 6 4 5" xfId="32132" xr:uid="{00000000-0005-0000-0000-0000967D0000}"/>
    <cellStyle name="년_★ 0911 2차면접최종보고_★ 2009년도 사무직-사무전문직 급여인상안(작성) 4 6 5" xfId="32133" xr:uid="{00000000-0005-0000-0000-0000977D0000}"/>
    <cellStyle name="년_★ 0911 2차면접최종보고_★ 2009년도 사무직-사무전문직 급여인상안(작성) 4 6 6" xfId="32134" xr:uid="{00000000-0005-0000-0000-0000987D0000}"/>
    <cellStyle name="년_★ 0911 2차면접최종보고_★ 2009년도 사무직-사무전문직 급여인상안(작성) 4 6 7" xfId="32135" xr:uid="{00000000-0005-0000-0000-0000997D0000}"/>
    <cellStyle name="년_★ 0911 2차면접최종보고_★ 2009년도 사무직-사무전문직 급여인상안(작성) 4 6 8" xfId="32136" xr:uid="{00000000-0005-0000-0000-00009A7D0000}"/>
    <cellStyle name="년_★ 0911 2차면접최종보고_★ 2009년도 사무직-사무전문직 급여인상안(작성) 4 7" xfId="32137" xr:uid="{00000000-0005-0000-0000-00009B7D0000}"/>
    <cellStyle name="년_★ 0911 2차면접최종보고_★ 2009년도 사무직-사무전문직 급여인상안(작성) 4 7 2" xfId="32138" xr:uid="{00000000-0005-0000-0000-00009C7D0000}"/>
    <cellStyle name="년_★ 0911 2차면접최종보고_★ 2009년도 사무직-사무전문직 급여인상안(작성) 4 7 3" xfId="32139" xr:uid="{00000000-0005-0000-0000-00009D7D0000}"/>
    <cellStyle name="년_★ 0911 2차면접최종보고_★ 2009년도 사무직-사무전문직 급여인상안(작성) 4 7 4" xfId="32140" xr:uid="{00000000-0005-0000-0000-00009E7D0000}"/>
    <cellStyle name="년_★ 0911 2차면접최종보고_★ 2009년도 사무직-사무전문직 급여인상안(작성) 4 7 5" xfId="32141" xr:uid="{00000000-0005-0000-0000-00009F7D0000}"/>
    <cellStyle name="년_★ 0911 2차면접최종보고_★ 2009년도 사무직-사무전문직 급여인상안(작성) 4 8" xfId="32142" xr:uid="{00000000-0005-0000-0000-0000A07D0000}"/>
    <cellStyle name="년_★ 0911 2차면접최종보고_★ 2009년도 사무직-사무전문직 급여인상안(작성) 4 8 2" xfId="32143" xr:uid="{00000000-0005-0000-0000-0000A17D0000}"/>
    <cellStyle name="년_★ 0911 2차면접최종보고_★ 2009년도 사무직-사무전문직 급여인상안(작성) 4 8 3" xfId="32144" xr:uid="{00000000-0005-0000-0000-0000A27D0000}"/>
    <cellStyle name="년_★ 0911 2차면접최종보고_★ 2009년도 사무직-사무전문직 급여인상안(작성) 4 8 4" xfId="32145" xr:uid="{00000000-0005-0000-0000-0000A37D0000}"/>
    <cellStyle name="년_★ 0911 2차면접최종보고_★ 2009년도 사무직-사무전문직 급여인상안(작성) 4 8 5" xfId="32146" xr:uid="{00000000-0005-0000-0000-0000A47D0000}"/>
    <cellStyle name="년_★ 0911 2차면접최종보고_★ 2009년도 사무직-사무전문직 급여인상안(작성) 4 9" xfId="32147" xr:uid="{00000000-0005-0000-0000-0000A57D0000}"/>
    <cellStyle name="년_★ 0911 2차면접최종보고_★ 2009년도 사무직-사무전문직 급여인상안(작성) 4 9 2" xfId="32148" xr:uid="{00000000-0005-0000-0000-0000A67D0000}"/>
    <cellStyle name="년_★ 0911 2차면접최종보고_★ 2009년도 사무직-사무전문직 급여인상안(작성) 4 9 3" xfId="32149" xr:uid="{00000000-0005-0000-0000-0000A77D0000}"/>
    <cellStyle name="년_★ 0911 2차면접최종보고_★ 2009년도 사무직-사무전문직 급여인상안(작성) 4 9 4" xfId="32150" xr:uid="{00000000-0005-0000-0000-0000A87D0000}"/>
    <cellStyle name="년_★ 0911 2차면접최종보고_★ 2009년도 사무직-사무전문직 급여인상안(작성) 4 9 5" xfId="32151" xr:uid="{00000000-0005-0000-0000-0000A97D0000}"/>
    <cellStyle name="년_★ 0911 2차면접최종보고_★ 2009년도 사무직-사무전문직 급여인상안(작성) 5" xfId="32152" xr:uid="{00000000-0005-0000-0000-0000AA7D0000}"/>
    <cellStyle name="년_★ 0911 2차면접최종보고_★ 2009년도 사무직-사무전문직 급여인상안(작성) 5 10" xfId="32153" xr:uid="{00000000-0005-0000-0000-0000AB7D0000}"/>
    <cellStyle name="년_★ 0911 2차면접최종보고_★ 2009년도 사무직-사무전문직 급여인상안(작성) 5 11" xfId="32154" xr:uid="{00000000-0005-0000-0000-0000AC7D0000}"/>
    <cellStyle name="년_★ 0911 2차면접최종보고_★ 2009년도 사무직-사무전문직 급여인상안(작성) 5 2" xfId="32155" xr:uid="{00000000-0005-0000-0000-0000AD7D0000}"/>
    <cellStyle name="년_★ 0911 2차면접최종보고_★ 2009년도 사무직-사무전문직 급여인상안(작성) 5 2 2" xfId="32156" xr:uid="{00000000-0005-0000-0000-0000AE7D0000}"/>
    <cellStyle name="년_★ 0911 2차면접최종보고_★ 2009년도 사무직-사무전문직 급여인상안(작성) 5 2 2 2" xfId="32157" xr:uid="{00000000-0005-0000-0000-0000AF7D0000}"/>
    <cellStyle name="년_★ 0911 2차면접최종보고_★ 2009년도 사무직-사무전문직 급여인상안(작성) 5 2 2 3" xfId="32158" xr:uid="{00000000-0005-0000-0000-0000B07D0000}"/>
    <cellStyle name="년_★ 0911 2차면접최종보고_★ 2009년도 사무직-사무전문직 급여인상안(작성) 5 2 2 4" xfId="32159" xr:uid="{00000000-0005-0000-0000-0000B17D0000}"/>
    <cellStyle name="년_★ 0911 2차면접최종보고_★ 2009년도 사무직-사무전문직 급여인상안(작성) 5 2 2 5" xfId="32160" xr:uid="{00000000-0005-0000-0000-0000B27D0000}"/>
    <cellStyle name="년_★ 0911 2차면접최종보고_★ 2009년도 사무직-사무전문직 급여인상안(작성) 5 2 3" xfId="32161" xr:uid="{00000000-0005-0000-0000-0000B37D0000}"/>
    <cellStyle name="년_★ 0911 2차면접최종보고_★ 2009년도 사무직-사무전문직 급여인상안(작성) 5 2 3 2" xfId="32162" xr:uid="{00000000-0005-0000-0000-0000B47D0000}"/>
    <cellStyle name="년_★ 0911 2차면접최종보고_★ 2009년도 사무직-사무전문직 급여인상안(작성) 5 2 3 3" xfId="32163" xr:uid="{00000000-0005-0000-0000-0000B57D0000}"/>
    <cellStyle name="년_★ 0911 2차면접최종보고_★ 2009년도 사무직-사무전문직 급여인상안(작성) 5 2 3 4" xfId="32164" xr:uid="{00000000-0005-0000-0000-0000B67D0000}"/>
    <cellStyle name="년_★ 0911 2차면접최종보고_★ 2009년도 사무직-사무전문직 급여인상안(작성) 5 2 3 5" xfId="32165" xr:uid="{00000000-0005-0000-0000-0000B77D0000}"/>
    <cellStyle name="년_★ 0911 2차면접최종보고_★ 2009년도 사무직-사무전문직 급여인상안(작성) 5 2 4" xfId="32166" xr:uid="{00000000-0005-0000-0000-0000B87D0000}"/>
    <cellStyle name="년_★ 0911 2차면접최종보고_★ 2009년도 사무직-사무전문직 급여인상안(작성) 5 2 4 2" xfId="32167" xr:uid="{00000000-0005-0000-0000-0000B97D0000}"/>
    <cellStyle name="년_★ 0911 2차면접최종보고_★ 2009년도 사무직-사무전문직 급여인상안(작성) 5 2 4 3" xfId="32168" xr:uid="{00000000-0005-0000-0000-0000BA7D0000}"/>
    <cellStyle name="년_★ 0911 2차면접최종보고_★ 2009년도 사무직-사무전문직 급여인상안(작성) 5 2 4 4" xfId="32169" xr:uid="{00000000-0005-0000-0000-0000BB7D0000}"/>
    <cellStyle name="년_★ 0911 2차면접최종보고_★ 2009년도 사무직-사무전문직 급여인상안(작성) 5 2 4 5" xfId="32170" xr:uid="{00000000-0005-0000-0000-0000BC7D0000}"/>
    <cellStyle name="년_★ 0911 2차면접최종보고_★ 2009년도 사무직-사무전문직 급여인상안(작성) 5 2 5" xfId="32171" xr:uid="{00000000-0005-0000-0000-0000BD7D0000}"/>
    <cellStyle name="년_★ 0911 2차면접최종보고_★ 2009년도 사무직-사무전문직 급여인상안(작성) 5 2 6" xfId="32172" xr:uid="{00000000-0005-0000-0000-0000BE7D0000}"/>
    <cellStyle name="년_★ 0911 2차면접최종보고_★ 2009년도 사무직-사무전문직 급여인상안(작성) 5 2 7" xfId="32173" xr:uid="{00000000-0005-0000-0000-0000BF7D0000}"/>
    <cellStyle name="년_★ 0911 2차면접최종보고_★ 2009년도 사무직-사무전문직 급여인상안(작성) 5 2 8" xfId="32174" xr:uid="{00000000-0005-0000-0000-0000C07D0000}"/>
    <cellStyle name="년_★ 0911 2차면접최종보고_★ 2009년도 사무직-사무전문직 급여인상안(작성) 5 3" xfId="32175" xr:uid="{00000000-0005-0000-0000-0000C17D0000}"/>
    <cellStyle name="년_★ 0911 2차면접최종보고_★ 2009년도 사무직-사무전문직 급여인상안(작성) 5 3 2" xfId="32176" xr:uid="{00000000-0005-0000-0000-0000C27D0000}"/>
    <cellStyle name="년_★ 0911 2차면접최종보고_★ 2009년도 사무직-사무전문직 급여인상안(작성) 5 3 2 2" xfId="32177" xr:uid="{00000000-0005-0000-0000-0000C37D0000}"/>
    <cellStyle name="년_★ 0911 2차면접최종보고_★ 2009년도 사무직-사무전문직 급여인상안(작성) 5 3 2 3" xfId="32178" xr:uid="{00000000-0005-0000-0000-0000C47D0000}"/>
    <cellStyle name="년_★ 0911 2차면접최종보고_★ 2009년도 사무직-사무전문직 급여인상안(작성) 5 3 2 4" xfId="32179" xr:uid="{00000000-0005-0000-0000-0000C57D0000}"/>
    <cellStyle name="년_★ 0911 2차면접최종보고_★ 2009년도 사무직-사무전문직 급여인상안(작성) 5 3 2 5" xfId="32180" xr:uid="{00000000-0005-0000-0000-0000C67D0000}"/>
    <cellStyle name="년_★ 0911 2차면접최종보고_★ 2009년도 사무직-사무전문직 급여인상안(작성) 5 3 3" xfId="32181" xr:uid="{00000000-0005-0000-0000-0000C77D0000}"/>
    <cellStyle name="년_★ 0911 2차면접최종보고_★ 2009년도 사무직-사무전문직 급여인상안(작성) 5 3 3 2" xfId="32182" xr:uid="{00000000-0005-0000-0000-0000C87D0000}"/>
    <cellStyle name="년_★ 0911 2차면접최종보고_★ 2009년도 사무직-사무전문직 급여인상안(작성) 5 3 3 3" xfId="32183" xr:uid="{00000000-0005-0000-0000-0000C97D0000}"/>
    <cellStyle name="년_★ 0911 2차면접최종보고_★ 2009년도 사무직-사무전문직 급여인상안(작성) 5 3 3 4" xfId="32184" xr:uid="{00000000-0005-0000-0000-0000CA7D0000}"/>
    <cellStyle name="년_★ 0911 2차면접최종보고_★ 2009년도 사무직-사무전문직 급여인상안(작성) 5 3 3 5" xfId="32185" xr:uid="{00000000-0005-0000-0000-0000CB7D0000}"/>
    <cellStyle name="년_★ 0911 2차면접최종보고_★ 2009년도 사무직-사무전문직 급여인상안(작성) 5 3 4" xfId="32186" xr:uid="{00000000-0005-0000-0000-0000CC7D0000}"/>
    <cellStyle name="년_★ 0911 2차면접최종보고_★ 2009년도 사무직-사무전문직 급여인상안(작성) 5 3 4 2" xfId="32187" xr:uid="{00000000-0005-0000-0000-0000CD7D0000}"/>
    <cellStyle name="년_★ 0911 2차면접최종보고_★ 2009년도 사무직-사무전문직 급여인상안(작성) 5 3 4 3" xfId="32188" xr:uid="{00000000-0005-0000-0000-0000CE7D0000}"/>
    <cellStyle name="년_★ 0911 2차면접최종보고_★ 2009년도 사무직-사무전문직 급여인상안(작성) 5 3 4 4" xfId="32189" xr:uid="{00000000-0005-0000-0000-0000CF7D0000}"/>
    <cellStyle name="년_★ 0911 2차면접최종보고_★ 2009년도 사무직-사무전문직 급여인상안(작성) 5 3 4 5" xfId="32190" xr:uid="{00000000-0005-0000-0000-0000D07D0000}"/>
    <cellStyle name="년_★ 0911 2차면접최종보고_★ 2009년도 사무직-사무전문직 급여인상안(작성) 5 3 5" xfId="32191" xr:uid="{00000000-0005-0000-0000-0000D17D0000}"/>
    <cellStyle name="년_★ 0911 2차면접최종보고_★ 2009년도 사무직-사무전문직 급여인상안(작성) 5 3 6" xfId="32192" xr:uid="{00000000-0005-0000-0000-0000D27D0000}"/>
    <cellStyle name="년_★ 0911 2차면접최종보고_★ 2009년도 사무직-사무전문직 급여인상안(작성) 5 3 7" xfId="32193" xr:uid="{00000000-0005-0000-0000-0000D37D0000}"/>
    <cellStyle name="년_★ 0911 2차면접최종보고_★ 2009년도 사무직-사무전문직 급여인상안(작성) 5 3 8" xfId="32194" xr:uid="{00000000-0005-0000-0000-0000D47D0000}"/>
    <cellStyle name="년_★ 0911 2차면접최종보고_★ 2009년도 사무직-사무전문직 급여인상안(작성) 5 4" xfId="32195" xr:uid="{00000000-0005-0000-0000-0000D57D0000}"/>
    <cellStyle name="년_★ 0911 2차면접최종보고_★ 2009년도 사무직-사무전문직 급여인상안(작성) 5 4 2" xfId="32196" xr:uid="{00000000-0005-0000-0000-0000D67D0000}"/>
    <cellStyle name="년_★ 0911 2차면접최종보고_★ 2009년도 사무직-사무전문직 급여인상안(작성) 5 4 2 2" xfId="32197" xr:uid="{00000000-0005-0000-0000-0000D77D0000}"/>
    <cellStyle name="년_★ 0911 2차면접최종보고_★ 2009년도 사무직-사무전문직 급여인상안(작성) 5 4 2 3" xfId="32198" xr:uid="{00000000-0005-0000-0000-0000D87D0000}"/>
    <cellStyle name="년_★ 0911 2차면접최종보고_★ 2009년도 사무직-사무전문직 급여인상안(작성) 5 4 2 4" xfId="32199" xr:uid="{00000000-0005-0000-0000-0000D97D0000}"/>
    <cellStyle name="년_★ 0911 2차면접최종보고_★ 2009년도 사무직-사무전문직 급여인상안(작성) 5 4 2 5" xfId="32200" xr:uid="{00000000-0005-0000-0000-0000DA7D0000}"/>
    <cellStyle name="년_★ 0911 2차면접최종보고_★ 2009년도 사무직-사무전문직 급여인상안(작성) 5 4 3" xfId="32201" xr:uid="{00000000-0005-0000-0000-0000DB7D0000}"/>
    <cellStyle name="년_★ 0911 2차면접최종보고_★ 2009년도 사무직-사무전문직 급여인상안(작성) 5 4 3 2" xfId="32202" xr:uid="{00000000-0005-0000-0000-0000DC7D0000}"/>
    <cellStyle name="년_★ 0911 2차면접최종보고_★ 2009년도 사무직-사무전문직 급여인상안(작성) 5 4 3 3" xfId="32203" xr:uid="{00000000-0005-0000-0000-0000DD7D0000}"/>
    <cellStyle name="년_★ 0911 2차면접최종보고_★ 2009년도 사무직-사무전문직 급여인상안(작성) 5 4 3 4" xfId="32204" xr:uid="{00000000-0005-0000-0000-0000DE7D0000}"/>
    <cellStyle name="년_★ 0911 2차면접최종보고_★ 2009년도 사무직-사무전문직 급여인상안(작성) 5 4 3 5" xfId="32205" xr:uid="{00000000-0005-0000-0000-0000DF7D0000}"/>
    <cellStyle name="년_★ 0911 2차면접최종보고_★ 2009년도 사무직-사무전문직 급여인상안(작성) 5 4 4" xfId="32206" xr:uid="{00000000-0005-0000-0000-0000E07D0000}"/>
    <cellStyle name="년_★ 0911 2차면접최종보고_★ 2009년도 사무직-사무전문직 급여인상안(작성) 5 4 4 2" xfId="32207" xr:uid="{00000000-0005-0000-0000-0000E17D0000}"/>
    <cellStyle name="년_★ 0911 2차면접최종보고_★ 2009년도 사무직-사무전문직 급여인상안(작성) 5 4 4 3" xfId="32208" xr:uid="{00000000-0005-0000-0000-0000E27D0000}"/>
    <cellStyle name="년_★ 0911 2차면접최종보고_★ 2009년도 사무직-사무전문직 급여인상안(작성) 5 4 4 4" xfId="32209" xr:uid="{00000000-0005-0000-0000-0000E37D0000}"/>
    <cellStyle name="년_★ 0911 2차면접최종보고_★ 2009년도 사무직-사무전문직 급여인상안(작성) 5 4 4 5" xfId="32210" xr:uid="{00000000-0005-0000-0000-0000E47D0000}"/>
    <cellStyle name="년_★ 0911 2차면접최종보고_★ 2009년도 사무직-사무전문직 급여인상안(작성) 5 4 5" xfId="32211" xr:uid="{00000000-0005-0000-0000-0000E57D0000}"/>
    <cellStyle name="년_★ 0911 2차면접최종보고_★ 2009년도 사무직-사무전문직 급여인상안(작성) 5 4 6" xfId="32212" xr:uid="{00000000-0005-0000-0000-0000E67D0000}"/>
    <cellStyle name="년_★ 0911 2차면접최종보고_★ 2009년도 사무직-사무전문직 급여인상안(작성) 5 4 7" xfId="32213" xr:uid="{00000000-0005-0000-0000-0000E77D0000}"/>
    <cellStyle name="년_★ 0911 2차면접최종보고_★ 2009년도 사무직-사무전문직 급여인상안(작성) 5 4 8" xfId="32214" xr:uid="{00000000-0005-0000-0000-0000E87D0000}"/>
    <cellStyle name="년_★ 0911 2차면접최종보고_★ 2009년도 사무직-사무전문직 급여인상안(작성) 5 5" xfId="32215" xr:uid="{00000000-0005-0000-0000-0000E97D0000}"/>
    <cellStyle name="년_★ 0911 2차면접최종보고_★ 2009년도 사무직-사무전문직 급여인상안(작성) 5 5 2" xfId="32216" xr:uid="{00000000-0005-0000-0000-0000EA7D0000}"/>
    <cellStyle name="년_★ 0911 2차면접최종보고_★ 2009년도 사무직-사무전문직 급여인상안(작성) 5 5 3" xfId="32217" xr:uid="{00000000-0005-0000-0000-0000EB7D0000}"/>
    <cellStyle name="년_★ 0911 2차면접최종보고_★ 2009년도 사무직-사무전문직 급여인상안(작성) 5 5 4" xfId="32218" xr:uid="{00000000-0005-0000-0000-0000EC7D0000}"/>
    <cellStyle name="년_★ 0911 2차면접최종보고_★ 2009년도 사무직-사무전문직 급여인상안(작성) 5 5 5" xfId="32219" xr:uid="{00000000-0005-0000-0000-0000ED7D0000}"/>
    <cellStyle name="년_★ 0911 2차면접최종보고_★ 2009년도 사무직-사무전문직 급여인상안(작성) 5 6" xfId="32220" xr:uid="{00000000-0005-0000-0000-0000EE7D0000}"/>
    <cellStyle name="년_★ 0911 2차면접최종보고_★ 2009년도 사무직-사무전문직 급여인상안(작성) 5 6 2" xfId="32221" xr:uid="{00000000-0005-0000-0000-0000EF7D0000}"/>
    <cellStyle name="년_★ 0911 2차면접최종보고_★ 2009년도 사무직-사무전문직 급여인상안(작성) 5 6 3" xfId="32222" xr:uid="{00000000-0005-0000-0000-0000F07D0000}"/>
    <cellStyle name="년_★ 0911 2차면접최종보고_★ 2009년도 사무직-사무전문직 급여인상안(작성) 5 6 4" xfId="32223" xr:uid="{00000000-0005-0000-0000-0000F17D0000}"/>
    <cellStyle name="년_★ 0911 2차면접최종보고_★ 2009년도 사무직-사무전문직 급여인상안(작성) 5 6 5" xfId="32224" xr:uid="{00000000-0005-0000-0000-0000F27D0000}"/>
    <cellStyle name="년_★ 0911 2차면접최종보고_★ 2009년도 사무직-사무전문직 급여인상안(작성) 5 7" xfId="32225" xr:uid="{00000000-0005-0000-0000-0000F37D0000}"/>
    <cellStyle name="년_★ 0911 2차면접최종보고_★ 2009년도 사무직-사무전문직 급여인상안(작성) 5 7 2" xfId="32226" xr:uid="{00000000-0005-0000-0000-0000F47D0000}"/>
    <cellStyle name="년_★ 0911 2차면접최종보고_★ 2009년도 사무직-사무전문직 급여인상안(작성) 5 7 3" xfId="32227" xr:uid="{00000000-0005-0000-0000-0000F57D0000}"/>
    <cellStyle name="년_★ 0911 2차면접최종보고_★ 2009년도 사무직-사무전문직 급여인상안(작성) 5 7 4" xfId="32228" xr:uid="{00000000-0005-0000-0000-0000F67D0000}"/>
    <cellStyle name="년_★ 0911 2차면접최종보고_★ 2009년도 사무직-사무전문직 급여인상안(작성) 5 7 5" xfId="32229" xr:uid="{00000000-0005-0000-0000-0000F77D0000}"/>
    <cellStyle name="년_★ 0911 2차면접최종보고_★ 2009년도 사무직-사무전문직 급여인상안(작성) 5 8" xfId="32230" xr:uid="{00000000-0005-0000-0000-0000F87D0000}"/>
    <cellStyle name="년_★ 0911 2차면접최종보고_★ 2009년도 사무직-사무전문직 급여인상안(작성) 5 9" xfId="32231" xr:uid="{00000000-0005-0000-0000-0000F97D0000}"/>
    <cellStyle name="년_★ 0911 2차면접최종보고_★ 2009년도 사무직-사무전문직 급여인상안(작성) 6" xfId="32232" xr:uid="{00000000-0005-0000-0000-0000FA7D0000}"/>
    <cellStyle name="년_★ 0911 2차면접최종보고_★ 2009년도 사무직-사무전문직 급여인상안(작성) 6 10" xfId="32233" xr:uid="{00000000-0005-0000-0000-0000FB7D0000}"/>
    <cellStyle name="년_★ 0911 2차면접최종보고_★ 2009년도 사무직-사무전문직 급여인상안(작성) 6 11" xfId="32234" xr:uid="{00000000-0005-0000-0000-0000FC7D0000}"/>
    <cellStyle name="년_★ 0911 2차면접최종보고_★ 2009년도 사무직-사무전문직 급여인상안(작성) 6 2" xfId="32235" xr:uid="{00000000-0005-0000-0000-0000FD7D0000}"/>
    <cellStyle name="년_★ 0911 2차면접최종보고_★ 2009년도 사무직-사무전문직 급여인상안(작성) 6 2 2" xfId="32236" xr:uid="{00000000-0005-0000-0000-0000FE7D0000}"/>
    <cellStyle name="년_★ 0911 2차면접최종보고_★ 2009년도 사무직-사무전문직 급여인상안(작성) 6 2 2 2" xfId="32237" xr:uid="{00000000-0005-0000-0000-0000FF7D0000}"/>
    <cellStyle name="년_★ 0911 2차면접최종보고_★ 2009년도 사무직-사무전문직 급여인상안(작성) 6 2 2 3" xfId="32238" xr:uid="{00000000-0005-0000-0000-0000007E0000}"/>
    <cellStyle name="년_★ 0911 2차면접최종보고_★ 2009년도 사무직-사무전문직 급여인상안(작성) 6 2 2 4" xfId="32239" xr:uid="{00000000-0005-0000-0000-0000017E0000}"/>
    <cellStyle name="년_★ 0911 2차면접최종보고_★ 2009년도 사무직-사무전문직 급여인상안(작성) 6 2 2 5" xfId="32240" xr:uid="{00000000-0005-0000-0000-0000027E0000}"/>
    <cellStyle name="년_★ 0911 2차면접최종보고_★ 2009년도 사무직-사무전문직 급여인상안(작성) 6 2 3" xfId="32241" xr:uid="{00000000-0005-0000-0000-0000037E0000}"/>
    <cellStyle name="년_★ 0911 2차면접최종보고_★ 2009년도 사무직-사무전문직 급여인상안(작성) 6 2 3 2" xfId="32242" xr:uid="{00000000-0005-0000-0000-0000047E0000}"/>
    <cellStyle name="년_★ 0911 2차면접최종보고_★ 2009년도 사무직-사무전문직 급여인상안(작성) 6 2 3 3" xfId="32243" xr:uid="{00000000-0005-0000-0000-0000057E0000}"/>
    <cellStyle name="년_★ 0911 2차면접최종보고_★ 2009년도 사무직-사무전문직 급여인상안(작성) 6 2 3 4" xfId="32244" xr:uid="{00000000-0005-0000-0000-0000067E0000}"/>
    <cellStyle name="년_★ 0911 2차면접최종보고_★ 2009년도 사무직-사무전문직 급여인상안(작성) 6 2 3 5" xfId="32245" xr:uid="{00000000-0005-0000-0000-0000077E0000}"/>
    <cellStyle name="년_★ 0911 2차면접최종보고_★ 2009년도 사무직-사무전문직 급여인상안(작성) 6 2 4" xfId="32246" xr:uid="{00000000-0005-0000-0000-0000087E0000}"/>
    <cellStyle name="년_★ 0911 2차면접최종보고_★ 2009년도 사무직-사무전문직 급여인상안(작성) 6 2 4 2" xfId="32247" xr:uid="{00000000-0005-0000-0000-0000097E0000}"/>
    <cellStyle name="년_★ 0911 2차면접최종보고_★ 2009년도 사무직-사무전문직 급여인상안(작성) 6 2 4 3" xfId="32248" xr:uid="{00000000-0005-0000-0000-00000A7E0000}"/>
    <cellStyle name="년_★ 0911 2차면접최종보고_★ 2009년도 사무직-사무전문직 급여인상안(작성) 6 2 4 4" xfId="32249" xr:uid="{00000000-0005-0000-0000-00000B7E0000}"/>
    <cellStyle name="년_★ 0911 2차면접최종보고_★ 2009년도 사무직-사무전문직 급여인상안(작성) 6 2 4 5" xfId="32250" xr:uid="{00000000-0005-0000-0000-00000C7E0000}"/>
    <cellStyle name="년_★ 0911 2차면접최종보고_★ 2009년도 사무직-사무전문직 급여인상안(작성) 6 2 5" xfId="32251" xr:uid="{00000000-0005-0000-0000-00000D7E0000}"/>
    <cellStyle name="년_★ 0911 2차면접최종보고_★ 2009년도 사무직-사무전문직 급여인상안(작성) 6 2 6" xfId="32252" xr:uid="{00000000-0005-0000-0000-00000E7E0000}"/>
    <cellStyle name="년_★ 0911 2차면접최종보고_★ 2009년도 사무직-사무전문직 급여인상안(작성) 6 2 7" xfId="32253" xr:uid="{00000000-0005-0000-0000-00000F7E0000}"/>
    <cellStyle name="년_★ 0911 2차면접최종보고_★ 2009년도 사무직-사무전문직 급여인상안(작성) 6 2 8" xfId="32254" xr:uid="{00000000-0005-0000-0000-0000107E0000}"/>
    <cellStyle name="년_★ 0911 2차면접최종보고_★ 2009년도 사무직-사무전문직 급여인상안(작성) 6 3" xfId="32255" xr:uid="{00000000-0005-0000-0000-0000117E0000}"/>
    <cellStyle name="년_★ 0911 2차면접최종보고_★ 2009년도 사무직-사무전문직 급여인상안(작성) 6 3 2" xfId="32256" xr:uid="{00000000-0005-0000-0000-0000127E0000}"/>
    <cellStyle name="년_★ 0911 2차면접최종보고_★ 2009년도 사무직-사무전문직 급여인상안(작성) 6 3 2 2" xfId="32257" xr:uid="{00000000-0005-0000-0000-0000137E0000}"/>
    <cellStyle name="년_★ 0911 2차면접최종보고_★ 2009년도 사무직-사무전문직 급여인상안(작성) 6 3 2 3" xfId="32258" xr:uid="{00000000-0005-0000-0000-0000147E0000}"/>
    <cellStyle name="년_★ 0911 2차면접최종보고_★ 2009년도 사무직-사무전문직 급여인상안(작성) 6 3 2 4" xfId="32259" xr:uid="{00000000-0005-0000-0000-0000157E0000}"/>
    <cellStyle name="년_★ 0911 2차면접최종보고_★ 2009년도 사무직-사무전문직 급여인상안(작성) 6 3 2 5" xfId="32260" xr:uid="{00000000-0005-0000-0000-0000167E0000}"/>
    <cellStyle name="년_★ 0911 2차면접최종보고_★ 2009년도 사무직-사무전문직 급여인상안(작성) 6 3 3" xfId="32261" xr:uid="{00000000-0005-0000-0000-0000177E0000}"/>
    <cellStyle name="년_★ 0911 2차면접최종보고_★ 2009년도 사무직-사무전문직 급여인상안(작성) 6 3 3 2" xfId="32262" xr:uid="{00000000-0005-0000-0000-0000187E0000}"/>
    <cellStyle name="년_★ 0911 2차면접최종보고_★ 2009년도 사무직-사무전문직 급여인상안(작성) 6 3 3 3" xfId="32263" xr:uid="{00000000-0005-0000-0000-0000197E0000}"/>
    <cellStyle name="년_★ 0911 2차면접최종보고_★ 2009년도 사무직-사무전문직 급여인상안(작성) 6 3 3 4" xfId="32264" xr:uid="{00000000-0005-0000-0000-00001A7E0000}"/>
    <cellStyle name="년_★ 0911 2차면접최종보고_★ 2009년도 사무직-사무전문직 급여인상안(작성) 6 3 3 5" xfId="32265" xr:uid="{00000000-0005-0000-0000-00001B7E0000}"/>
    <cellStyle name="년_★ 0911 2차면접최종보고_★ 2009년도 사무직-사무전문직 급여인상안(작성) 6 3 4" xfId="32266" xr:uid="{00000000-0005-0000-0000-00001C7E0000}"/>
    <cellStyle name="년_★ 0911 2차면접최종보고_★ 2009년도 사무직-사무전문직 급여인상안(작성) 6 3 4 2" xfId="32267" xr:uid="{00000000-0005-0000-0000-00001D7E0000}"/>
    <cellStyle name="년_★ 0911 2차면접최종보고_★ 2009년도 사무직-사무전문직 급여인상안(작성) 6 3 4 3" xfId="32268" xr:uid="{00000000-0005-0000-0000-00001E7E0000}"/>
    <cellStyle name="년_★ 0911 2차면접최종보고_★ 2009년도 사무직-사무전문직 급여인상안(작성) 6 3 4 4" xfId="32269" xr:uid="{00000000-0005-0000-0000-00001F7E0000}"/>
    <cellStyle name="년_★ 0911 2차면접최종보고_★ 2009년도 사무직-사무전문직 급여인상안(작성) 6 3 4 5" xfId="32270" xr:uid="{00000000-0005-0000-0000-0000207E0000}"/>
    <cellStyle name="년_★ 0911 2차면접최종보고_★ 2009년도 사무직-사무전문직 급여인상안(작성) 6 3 5" xfId="32271" xr:uid="{00000000-0005-0000-0000-0000217E0000}"/>
    <cellStyle name="년_★ 0911 2차면접최종보고_★ 2009년도 사무직-사무전문직 급여인상안(작성) 6 3 6" xfId="32272" xr:uid="{00000000-0005-0000-0000-0000227E0000}"/>
    <cellStyle name="년_★ 0911 2차면접최종보고_★ 2009년도 사무직-사무전문직 급여인상안(작성) 6 3 7" xfId="32273" xr:uid="{00000000-0005-0000-0000-0000237E0000}"/>
    <cellStyle name="년_★ 0911 2차면접최종보고_★ 2009년도 사무직-사무전문직 급여인상안(작성) 6 3 8" xfId="32274" xr:uid="{00000000-0005-0000-0000-0000247E0000}"/>
    <cellStyle name="년_★ 0911 2차면접최종보고_★ 2009년도 사무직-사무전문직 급여인상안(작성) 6 4" xfId="32275" xr:uid="{00000000-0005-0000-0000-0000257E0000}"/>
    <cellStyle name="년_★ 0911 2차면접최종보고_★ 2009년도 사무직-사무전문직 급여인상안(작성) 6 4 2" xfId="32276" xr:uid="{00000000-0005-0000-0000-0000267E0000}"/>
    <cellStyle name="년_★ 0911 2차면접최종보고_★ 2009년도 사무직-사무전문직 급여인상안(작성) 6 4 2 2" xfId="32277" xr:uid="{00000000-0005-0000-0000-0000277E0000}"/>
    <cellStyle name="년_★ 0911 2차면접최종보고_★ 2009년도 사무직-사무전문직 급여인상안(작성) 6 4 2 3" xfId="32278" xr:uid="{00000000-0005-0000-0000-0000287E0000}"/>
    <cellStyle name="년_★ 0911 2차면접최종보고_★ 2009년도 사무직-사무전문직 급여인상안(작성) 6 4 2 4" xfId="32279" xr:uid="{00000000-0005-0000-0000-0000297E0000}"/>
    <cellStyle name="년_★ 0911 2차면접최종보고_★ 2009년도 사무직-사무전문직 급여인상안(작성) 6 4 2 5" xfId="32280" xr:uid="{00000000-0005-0000-0000-00002A7E0000}"/>
    <cellStyle name="년_★ 0911 2차면접최종보고_★ 2009년도 사무직-사무전문직 급여인상안(작성) 6 4 3" xfId="32281" xr:uid="{00000000-0005-0000-0000-00002B7E0000}"/>
    <cellStyle name="년_★ 0911 2차면접최종보고_★ 2009년도 사무직-사무전문직 급여인상안(작성) 6 4 3 2" xfId="32282" xr:uid="{00000000-0005-0000-0000-00002C7E0000}"/>
    <cellStyle name="년_★ 0911 2차면접최종보고_★ 2009년도 사무직-사무전문직 급여인상안(작성) 6 4 3 3" xfId="32283" xr:uid="{00000000-0005-0000-0000-00002D7E0000}"/>
    <cellStyle name="년_★ 0911 2차면접최종보고_★ 2009년도 사무직-사무전문직 급여인상안(작성) 6 4 3 4" xfId="32284" xr:uid="{00000000-0005-0000-0000-00002E7E0000}"/>
    <cellStyle name="년_★ 0911 2차면접최종보고_★ 2009년도 사무직-사무전문직 급여인상안(작성) 6 4 3 5" xfId="32285" xr:uid="{00000000-0005-0000-0000-00002F7E0000}"/>
    <cellStyle name="년_★ 0911 2차면접최종보고_★ 2009년도 사무직-사무전문직 급여인상안(작성) 6 4 4" xfId="32286" xr:uid="{00000000-0005-0000-0000-0000307E0000}"/>
    <cellStyle name="년_★ 0911 2차면접최종보고_★ 2009년도 사무직-사무전문직 급여인상안(작성) 6 4 4 2" xfId="32287" xr:uid="{00000000-0005-0000-0000-0000317E0000}"/>
    <cellStyle name="년_★ 0911 2차면접최종보고_★ 2009년도 사무직-사무전문직 급여인상안(작성) 6 4 4 3" xfId="32288" xr:uid="{00000000-0005-0000-0000-0000327E0000}"/>
    <cellStyle name="년_★ 0911 2차면접최종보고_★ 2009년도 사무직-사무전문직 급여인상안(작성) 6 4 4 4" xfId="32289" xr:uid="{00000000-0005-0000-0000-0000337E0000}"/>
    <cellStyle name="년_★ 0911 2차면접최종보고_★ 2009년도 사무직-사무전문직 급여인상안(작성) 6 4 4 5" xfId="32290" xr:uid="{00000000-0005-0000-0000-0000347E0000}"/>
    <cellStyle name="년_★ 0911 2차면접최종보고_★ 2009년도 사무직-사무전문직 급여인상안(작성) 6 4 5" xfId="32291" xr:uid="{00000000-0005-0000-0000-0000357E0000}"/>
    <cellStyle name="년_★ 0911 2차면접최종보고_★ 2009년도 사무직-사무전문직 급여인상안(작성) 6 4 6" xfId="32292" xr:uid="{00000000-0005-0000-0000-0000367E0000}"/>
    <cellStyle name="년_★ 0911 2차면접최종보고_★ 2009년도 사무직-사무전문직 급여인상안(작성) 6 4 7" xfId="32293" xr:uid="{00000000-0005-0000-0000-0000377E0000}"/>
    <cellStyle name="년_★ 0911 2차면접최종보고_★ 2009년도 사무직-사무전문직 급여인상안(작성) 6 4 8" xfId="32294" xr:uid="{00000000-0005-0000-0000-0000387E0000}"/>
    <cellStyle name="년_★ 0911 2차면접최종보고_★ 2009년도 사무직-사무전문직 급여인상안(작성) 6 5" xfId="32295" xr:uid="{00000000-0005-0000-0000-0000397E0000}"/>
    <cellStyle name="년_★ 0911 2차면접최종보고_★ 2009년도 사무직-사무전문직 급여인상안(작성) 6 5 2" xfId="32296" xr:uid="{00000000-0005-0000-0000-00003A7E0000}"/>
    <cellStyle name="년_★ 0911 2차면접최종보고_★ 2009년도 사무직-사무전문직 급여인상안(작성) 6 5 3" xfId="32297" xr:uid="{00000000-0005-0000-0000-00003B7E0000}"/>
    <cellStyle name="년_★ 0911 2차면접최종보고_★ 2009년도 사무직-사무전문직 급여인상안(작성) 6 5 4" xfId="32298" xr:uid="{00000000-0005-0000-0000-00003C7E0000}"/>
    <cellStyle name="년_★ 0911 2차면접최종보고_★ 2009년도 사무직-사무전문직 급여인상안(작성) 6 5 5" xfId="32299" xr:uid="{00000000-0005-0000-0000-00003D7E0000}"/>
    <cellStyle name="년_★ 0911 2차면접최종보고_★ 2009년도 사무직-사무전문직 급여인상안(작성) 6 6" xfId="32300" xr:uid="{00000000-0005-0000-0000-00003E7E0000}"/>
    <cellStyle name="년_★ 0911 2차면접최종보고_★ 2009년도 사무직-사무전문직 급여인상안(작성) 6 6 2" xfId="32301" xr:uid="{00000000-0005-0000-0000-00003F7E0000}"/>
    <cellStyle name="년_★ 0911 2차면접최종보고_★ 2009년도 사무직-사무전문직 급여인상안(작성) 6 6 3" xfId="32302" xr:uid="{00000000-0005-0000-0000-0000407E0000}"/>
    <cellStyle name="년_★ 0911 2차면접최종보고_★ 2009년도 사무직-사무전문직 급여인상안(작성) 6 6 4" xfId="32303" xr:uid="{00000000-0005-0000-0000-0000417E0000}"/>
    <cellStyle name="년_★ 0911 2차면접최종보고_★ 2009년도 사무직-사무전문직 급여인상안(작성) 6 6 5" xfId="32304" xr:uid="{00000000-0005-0000-0000-0000427E0000}"/>
    <cellStyle name="년_★ 0911 2차면접최종보고_★ 2009년도 사무직-사무전문직 급여인상안(작성) 6 7" xfId="32305" xr:uid="{00000000-0005-0000-0000-0000437E0000}"/>
    <cellStyle name="년_★ 0911 2차면접최종보고_★ 2009년도 사무직-사무전문직 급여인상안(작성) 6 7 2" xfId="32306" xr:uid="{00000000-0005-0000-0000-0000447E0000}"/>
    <cellStyle name="년_★ 0911 2차면접최종보고_★ 2009년도 사무직-사무전문직 급여인상안(작성) 6 7 3" xfId="32307" xr:uid="{00000000-0005-0000-0000-0000457E0000}"/>
    <cellStyle name="년_★ 0911 2차면접최종보고_★ 2009년도 사무직-사무전문직 급여인상안(작성) 6 7 4" xfId="32308" xr:uid="{00000000-0005-0000-0000-0000467E0000}"/>
    <cellStyle name="년_★ 0911 2차면접최종보고_★ 2009년도 사무직-사무전문직 급여인상안(작성) 6 7 5" xfId="32309" xr:uid="{00000000-0005-0000-0000-0000477E0000}"/>
    <cellStyle name="년_★ 0911 2차면접최종보고_★ 2009년도 사무직-사무전문직 급여인상안(작성) 6 8" xfId="32310" xr:uid="{00000000-0005-0000-0000-0000487E0000}"/>
    <cellStyle name="년_★ 0911 2차면접최종보고_★ 2009년도 사무직-사무전문직 급여인상안(작성) 6 9" xfId="32311" xr:uid="{00000000-0005-0000-0000-0000497E0000}"/>
    <cellStyle name="년_★ 0911 2차면접최종보고_★ 2009년도 사무직-사무전문직 급여인상안(작성) 7" xfId="32312" xr:uid="{00000000-0005-0000-0000-00004A7E0000}"/>
    <cellStyle name="년_★ 0911 2차면접최종보고_★ 2009년도 사무직-사무전문직 급여인상안(작성) 7 2" xfId="32313" xr:uid="{00000000-0005-0000-0000-00004B7E0000}"/>
    <cellStyle name="년_★ 0911 2차면접최종보고_★ 2009년도 사무직-사무전문직 급여인상안(작성) 7 2 2" xfId="32314" xr:uid="{00000000-0005-0000-0000-00004C7E0000}"/>
    <cellStyle name="년_★ 0911 2차면접최종보고_★ 2009년도 사무직-사무전문직 급여인상안(작성) 7 2 3" xfId="32315" xr:uid="{00000000-0005-0000-0000-00004D7E0000}"/>
    <cellStyle name="년_★ 0911 2차면접최종보고_★ 2009년도 사무직-사무전문직 급여인상안(작성) 7 2 4" xfId="32316" xr:uid="{00000000-0005-0000-0000-00004E7E0000}"/>
    <cellStyle name="년_★ 0911 2차면접최종보고_★ 2009년도 사무직-사무전문직 급여인상안(작성) 7 2 5" xfId="32317" xr:uid="{00000000-0005-0000-0000-00004F7E0000}"/>
    <cellStyle name="년_★ 0911 2차면접최종보고_★ 2009년도 사무직-사무전문직 급여인상안(작성) 7 3" xfId="32318" xr:uid="{00000000-0005-0000-0000-0000507E0000}"/>
    <cellStyle name="년_★ 0911 2차면접최종보고_★ 2009년도 사무직-사무전문직 급여인상안(작성) 7 3 2" xfId="32319" xr:uid="{00000000-0005-0000-0000-0000517E0000}"/>
    <cellStyle name="년_★ 0911 2차면접최종보고_★ 2009년도 사무직-사무전문직 급여인상안(작성) 7 3 3" xfId="32320" xr:uid="{00000000-0005-0000-0000-0000527E0000}"/>
    <cellStyle name="년_★ 0911 2차면접최종보고_★ 2009년도 사무직-사무전문직 급여인상안(작성) 7 3 4" xfId="32321" xr:uid="{00000000-0005-0000-0000-0000537E0000}"/>
    <cellStyle name="년_★ 0911 2차면접최종보고_★ 2009년도 사무직-사무전문직 급여인상안(작성) 7 3 5" xfId="32322" xr:uid="{00000000-0005-0000-0000-0000547E0000}"/>
    <cellStyle name="년_★ 0911 2차면접최종보고_★ 2009년도 사무직-사무전문직 급여인상안(작성) 7 4" xfId="32323" xr:uid="{00000000-0005-0000-0000-0000557E0000}"/>
    <cellStyle name="년_★ 0911 2차면접최종보고_★ 2009년도 사무직-사무전문직 급여인상안(작성) 7 4 2" xfId="32324" xr:uid="{00000000-0005-0000-0000-0000567E0000}"/>
    <cellStyle name="년_★ 0911 2차면접최종보고_★ 2009년도 사무직-사무전문직 급여인상안(작성) 7 4 3" xfId="32325" xr:uid="{00000000-0005-0000-0000-0000577E0000}"/>
    <cellStyle name="년_★ 0911 2차면접최종보고_★ 2009년도 사무직-사무전문직 급여인상안(작성) 7 4 4" xfId="32326" xr:uid="{00000000-0005-0000-0000-0000587E0000}"/>
    <cellStyle name="년_★ 0911 2차면접최종보고_★ 2009년도 사무직-사무전문직 급여인상안(작성) 7 4 5" xfId="32327" xr:uid="{00000000-0005-0000-0000-0000597E0000}"/>
    <cellStyle name="년_★ 0911 2차면접최종보고_★ 2009년도 사무직-사무전문직 급여인상안(작성) 7 5" xfId="32328" xr:uid="{00000000-0005-0000-0000-00005A7E0000}"/>
    <cellStyle name="년_★ 0911 2차면접최종보고_★ 2009년도 사무직-사무전문직 급여인상안(작성) 7 6" xfId="32329" xr:uid="{00000000-0005-0000-0000-00005B7E0000}"/>
    <cellStyle name="년_★ 0911 2차면접최종보고_★ 2009년도 사무직-사무전문직 급여인상안(작성) 7 7" xfId="32330" xr:uid="{00000000-0005-0000-0000-00005C7E0000}"/>
    <cellStyle name="년_★ 0911 2차면접최종보고_★ 2009년도 사무직-사무전문직 급여인상안(작성) 7 8" xfId="32331" xr:uid="{00000000-0005-0000-0000-00005D7E0000}"/>
    <cellStyle name="년_★ 0911 2차면접최종보고_★ 2009년도 사무직-사무전문직 급여인상안(작성) 8" xfId="32332" xr:uid="{00000000-0005-0000-0000-00005E7E0000}"/>
    <cellStyle name="년_★ 0911 2차면접최종보고_★ 2009년도 사무직-사무전문직 급여인상안(작성) 8 2" xfId="32333" xr:uid="{00000000-0005-0000-0000-00005F7E0000}"/>
    <cellStyle name="년_★ 0911 2차면접최종보고_★ 2009년도 사무직-사무전문직 급여인상안(작성) 8 2 2" xfId="32334" xr:uid="{00000000-0005-0000-0000-0000607E0000}"/>
    <cellStyle name="년_★ 0911 2차면접최종보고_★ 2009년도 사무직-사무전문직 급여인상안(작성) 8 2 3" xfId="32335" xr:uid="{00000000-0005-0000-0000-0000617E0000}"/>
    <cellStyle name="년_★ 0911 2차면접최종보고_★ 2009년도 사무직-사무전문직 급여인상안(작성) 8 2 4" xfId="32336" xr:uid="{00000000-0005-0000-0000-0000627E0000}"/>
    <cellStyle name="년_★ 0911 2차면접최종보고_★ 2009년도 사무직-사무전문직 급여인상안(작성) 8 2 5" xfId="32337" xr:uid="{00000000-0005-0000-0000-0000637E0000}"/>
    <cellStyle name="년_★ 0911 2차면접최종보고_★ 2009년도 사무직-사무전문직 급여인상안(작성) 8 3" xfId="32338" xr:uid="{00000000-0005-0000-0000-0000647E0000}"/>
    <cellStyle name="년_★ 0911 2차면접최종보고_★ 2009년도 사무직-사무전문직 급여인상안(작성) 8 3 2" xfId="32339" xr:uid="{00000000-0005-0000-0000-0000657E0000}"/>
    <cellStyle name="년_★ 0911 2차면접최종보고_★ 2009년도 사무직-사무전문직 급여인상안(작성) 8 3 3" xfId="32340" xr:uid="{00000000-0005-0000-0000-0000667E0000}"/>
    <cellStyle name="년_★ 0911 2차면접최종보고_★ 2009년도 사무직-사무전문직 급여인상안(작성) 8 3 4" xfId="32341" xr:uid="{00000000-0005-0000-0000-0000677E0000}"/>
    <cellStyle name="년_★ 0911 2차면접최종보고_★ 2009년도 사무직-사무전문직 급여인상안(작성) 8 3 5" xfId="32342" xr:uid="{00000000-0005-0000-0000-0000687E0000}"/>
    <cellStyle name="년_★ 0911 2차면접최종보고_★ 2009년도 사무직-사무전문직 급여인상안(작성) 8 4" xfId="32343" xr:uid="{00000000-0005-0000-0000-0000697E0000}"/>
    <cellStyle name="년_★ 0911 2차면접최종보고_★ 2009년도 사무직-사무전문직 급여인상안(작성) 8 4 2" xfId="32344" xr:uid="{00000000-0005-0000-0000-00006A7E0000}"/>
    <cellStyle name="년_★ 0911 2차면접최종보고_★ 2009년도 사무직-사무전문직 급여인상안(작성) 8 4 3" xfId="32345" xr:uid="{00000000-0005-0000-0000-00006B7E0000}"/>
    <cellStyle name="년_★ 0911 2차면접최종보고_★ 2009년도 사무직-사무전문직 급여인상안(작성) 8 4 4" xfId="32346" xr:uid="{00000000-0005-0000-0000-00006C7E0000}"/>
    <cellStyle name="년_★ 0911 2차면접최종보고_★ 2009년도 사무직-사무전문직 급여인상안(작성) 8 4 5" xfId="32347" xr:uid="{00000000-0005-0000-0000-00006D7E0000}"/>
    <cellStyle name="년_★ 0911 2차면접최종보고_★ 2009년도 사무직-사무전문직 급여인상안(작성) 8 5" xfId="32348" xr:uid="{00000000-0005-0000-0000-00006E7E0000}"/>
    <cellStyle name="년_★ 0911 2차면접최종보고_★ 2009년도 사무직-사무전문직 급여인상안(작성) 8 6" xfId="32349" xr:uid="{00000000-0005-0000-0000-00006F7E0000}"/>
    <cellStyle name="년_★ 0911 2차면접최종보고_★ 2009년도 사무직-사무전문직 급여인상안(작성) 8 7" xfId="32350" xr:uid="{00000000-0005-0000-0000-0000707E0000}"/>
    <cellStyle name="년_★ 0911 2차면접최종보고_★ 2009년도 사무직-사무전문직 급여인상안(작성) 8 8" xfId="32351" xr:uid="{00000000-0005-0000-0000-0000717E0000}"/>
    <cellStyle name="년_★ 0911 2차면접최종보고_★ 2009년도 사무직-사무전문직 급여인상안(작성) 9" xfId="32352" xr:uid="{00000000-0005-0000-0000-0000727E0000}"/>
    <cellStyle name="년_★ 0911 2차면접최종보고_★ 2009년도 사무직-사무전문직 급여인상안(작성) 9 2" xfId="32353" xr:uid="{00000000-0005-0000-0000-0000737E0000}"/>
    <cellStyle name="년_★ 0911 2차면접최종보고_★ 2009년도 사무직-사무전문직 급여인상안(작성) 9 2 2" xfId="32354" xr:uid="{00000000-0005-0000-0000-0000747E0000}"/>
    <cellStyle name="년_★ 0911 2차면접최종보고_★ 2009년도 사무직-사무전문직 급여인상안(작성) 9 2 3" xfId="32355" xr:uid="{00000000-0005-0000-0000-0000757E0000}"/>
    <cellStyle name="년_★ 0911 2차면접최종보고_★ 2009년도 사무직-사무전문직 급여인상안(작성) 9 2 4" xfId="32356" xr:uid="{00000000-0005-0000-0000-0000767E0000}"/>
    <cellStyle name="년_★ 0911 2차면접최종보고_★ 2009년도 사무직-사무전문직 급여인상안(작성) 9 2 5" xfId="32357" xr:uid="{00000000-0005-0000-0000-0000777E0000}"/>
    <cellStyle name="년_★ 0911 2차면접최종보고_★ 2009년도 사무직-사무전문직 급여인상안(작성) 9 3" xfId="32358" xr:uid="{00000000-0005-0000-0000-0000787E0000}"/>
    <cellStyle name="년_★ 0911 2차면접최종보고_★ 2009년도 사무직-사무전문직 급여인상안(작성) 9 3 2" xfId="32359" xr:uid="{00000000-0005-0000-0000-0000797E0000}"/>
    <cellStyle name="년_★ 0911 2차면접최종보고_★ 2009년도 사무직-사무전문직 급여인상안(작성) 9 3 3" xfId="32360" xr:uid="{00000000-0005-0000-0000-00007A7E0000}"/>
    <cellStyle name="년_★ 0911 2차면접최종보고_★ 2009년도 사무직-사무전문직 급여인상안(작성) 9 3 4" xfId="32361" xr:uid="{00000000-0005-0000-0000-00007B7E0000}"/>
    <cellStyle name="년_★ 0911 2차면접최종보고_★ 2009년도 사무직-사무전문직 급여인상안(작성) 9 3 5" xfId="32362" xr:uid="{00000000-0005-0000-0000-00007C7E0000}"/>
    <cellStyle name="년_★ 0911 2차면접최종보고_★ 2009년도 사무직-사무전문직 급여인상안(작성) 9 4" xfId="32363" xr:uid="{00000000-0005-0000-0000-00007D7E0000}"/>
    <cellStyle name="년_★ 0911 2차면접최종보고_★ 2009년도 사무직-사무전문직 급여인상안(작성) 9 4 2" xfId="32364" xr:uid="{00000000-0005-0000-0000-00007E7E0000}"/>
    <cellStyle name="년_★ 0911 2차면접최종보고_★ 2009년도 사무직-사무전문직 급여인상안(작성) 9 4 3" xfId="32365" xr:uid="{00000000-0005-0000-0000-00007F7E0000}"/>
    <cellStyle name="년_★ 0911 2차면접최종보고_★ 2009년도 사무직-사무전문직 급여인상안(작성) 9 4 4" xfId="32366" xr:uid="{00000000-0005-0000-0000-0000807E0000}"/>
    <cellStyle name="년_★ 0911 2차면접최종보고_★ 2009년도 사무직-사무전문직 급여인상안(작성) 9 4 5" xfId="32367" xr:uid="{00000000-0005-0000-0000-0000817E0000}"/>
    <cellStyle name="년_★ 0911 2차면접최종보고_★ 2009년도 사무직-사무전문직 급여인상안(작성) 9 5" xfId="32368" xr:uid="{00000000-0005-0000-0000-0000827E0000}"/>
    <cellStyle name="년_★ 0911 2차면접최종보고_★ 2009년도 사무직-사무전문직 급여인상안(작성) 9 6" xfId="32369" xr:uid="{00000000-0005-0000-0000-0000837E0000}"/>
    <cellStyle name="년_★ 0911 2차면접최종보고_★ 2009년도 사무직-사무전문직 급여인상안(작성) 9 7" xfId="32370" xr:uid="{00000000-0005-0000-0000-0000847E0000}"/>
    <cellStyle name="년_★ 0911 2차면접최종보고_★ 2009년도 사무직-사무전문직 급여인상안(작성) 9 8" xfId="32371" xr:uid="{00000000-0005-0000-0000-0000857E0000}"/>
    <cellStyle name="년_★ 0911 2차면접최종보고_★ 2010년도 사무직-사무전문직 급여인상안(작성)" xfId="32372" xr:uid="{00000000-0005-0000-0000-0000867E0000}"/>
    <cellStyle name="년_★ 0911 2차면접최종보고_★ 2010년도 사무직-사무전문직 급여인상안(작성) 10" xfId="32373" xr:uid="{00000000-0005-0000-0000-0000877E0000}"/>
    <cellStyle name="년_★ 0911 2차면접최종보고_★ 2010년도 사무직-사무전문직 급여인상안(작성) 2" xfId="32374" xr:uid="{00000000-0005-0000-0000-0000887E0000}"/>
    <cellStyle name="년_★ 0911 2차면접최종보고_★ 2010년도 사무직-사무전문직 급여인상안(작성) 2 2" xfId="32375" xr:uid="{00000000-0005-0000-0000-0000897E0000}"/>
    <cellStyle name="년_★ 0911 2차면접최종보고_★ 2010년도 사무직-사무전문직 급여인상안(작성) 2 2 10" xfId="32376" xr:uid="{00000000-0005-0000-0000-00008A7E0000}"/>
    <cellStyle name="년_★ 0911 2차면접최종보고_★ 2010년도 사무직-사무전문직 급여인상안(작성) 2 2 11" xfId="32377" xr:uid="{00000000-0005-0000-0000-00008B7E0000}"/>
    <cellStyle name="년_★ 0911 2차면접최종보고_★ 2010년도 사무직-사무전문직 급여인상안(작성) 2 2 12" xfId="32378" xr:uid="{00000000-0005-0000-0000-00008C7E0000}"/>
    <cellStyle name="년_★ 0911 2차면접최종보고_★ 2010년도 사무직-사무전문직 급여인상안(작성) 2 2 2" xfId="32379" xr:uid="{00000000-0005-0000-0000-00008D7E0000}"/>
    <cellStyle name="년_★ 0911 2차면접최종보고_★ 2010년도 사무직-사무전문직 급여인상안(작성) 2 2 2 10" xfId="32380" xr:uid="{00000000-0005-0000-0000-00008E7E0000}"/>
    <cellStyle name="년_★ 0911 2차면접최종보고_★ 2010년도 사무직-사무전문직 급여인상안(작성) 2 2 2 11" xfId="32381" xr:uid="{00000000-0005-0000-0000-00008F7E0000}"/>
    <cellStyle name="년_★ 0911 2차면접최종보고_★ 2010년도 사무직-사무전문직 급여인상안(작성) 2 2 2 12" xfId="32382" xr:uid="{00000000-0005-0000-0000-0000907E0000}"/>
    <cellStyle name="년_★ 0911 2차면접최종보고_★ 2010년도 사무직-사무전문직 급여인상안(작성) 2 2 2 13" xfId="32383" xr:uid="{00000000-0005-0000-0000-0000917E0000}"/>
    <cellStyle name="년_★ 0911 2차면접최종보고_★ 2010년도 사무직-사무전문직 급여인상안(작성) 2 2 2 2" xfId="32384" xr:uid="{00000000-0005-0000-0000-0000927E0000}"/>
    <cellStyle name="년_★ 0911 2차면접최종보고_★ 2010년도 사무직-사무전문직 급여인상안(작성) 2 2 2 2 10" xfId="32385" xr:uid="{00000000-0005-0000-0000-0000937E0000}"/>
    <cellStyle name="년_★ 0911 2차면접최종보고_★ 2010년도 사무직-사무전문직 급여인상안(작성) 2 2 2 2 11" xfId="32386" xr:uid="{00000000-0005-0000-0000-0000947E0000}"/>
    <cellStyle name="년_★ 0911 2차면접최종보고_★ 2010년도 사무직-사무전문직 급여인상안(작성) 2 2 2 2 2" xfId="32387" xr:uid="{00000000-0005-0000-0000-0000957E0000}"/>
    <cellStyle name="년_★ 0911 2차면접최종보고_★ 2010년도 사무직-사무전문직 급여인상안(작성) 2 2 2 2 2 2" xfId="32388" xr:uid="{00000000-0005-0000-0000-0000967E0000}"/>
    <cellStyle name="년_★ 0911 2차면접최종보고_★ 2010년도 사무직-사무전문직 급여인상안(작성) 2 2 2 2 2 2 2" xfId="32389" xr:uid="{00000000-0005-0000-0000-0000977E0000}"/>
    <cellStyle name="년_★ 0911 2차면접최종보고_★ 2010년도 사무직-사무전문직 급여인상안(작성) 2 2 2 2 2 2 3" xfId="32390" xr:uid="{00000000-0005-0000-0000-0000987E0000}"/>
    <cellStyle name="년_★ 0911 2차면접최종보고_★ 2010년도 사무직-사무전문직 급여인상안(작성) 2 2 2 2 2 2 4" xfId="32391" xr:uid="{00000000-0005-0000-0000-0000997E0000}"/>
    <cellStyle name="년_★ 0911 2차면접최종보고_★ 2010년도 사무직-사무전문직 급여인상안(작성) 2 2 2 2 2 2 5" xfId="32392" xr:uid="{00000000-0005-0000-0000-00009A7E0000}"/>
    <cellStyle name="년_★ 0911 2차면접최종보고_★ 2010년도 사무직-사무전문직 급여인상안(작성) 2 2 2 2 2 3" xfId="32393" xr:uid="{00000000-0005-0000-0000-00009B7E0000}"/>
    <cellStyle name="년_★ 0911 2차면접최종보고_★ 2010년도 사무직-사무전문직 급여인상안(작성) 2 2 2 2 2 3 2" xfId="32394" xr:uid="{00000000-0005-0000-0000-00009C7E0000}"/>
    <cellStyle name="년_★ 0911 2차면접최종보고_★ 2010년도 사무직-사무전문직 급여인상안(작성) 2 2 2 2 2 3 3" xfId="32395" xr:uid="{00000000-0005-0000-0000-00009D7E0000}"/>
    <cellStyle name="년_★ 0911 2차면접최종보고_★ 2010년도 사무직-사무전문직 급여인상안(작성) 2 2 2 2 2 3 4" xfId="32396" xr:uid="{00000000-0005-0000-0000-00009E7E0000}"/>
    <cellStyle name="년_★ 0911 2차면접최종보고_★ 2010년도 사무직-사무전문직 급여인상안(작성) 2 2 2 2 2 3 5" xfId="32397" xr:uid="{00000000-0005-0000-0000-00009F7E0000}"/>
    <cellStyle name="년_★ 0911 2차면접최종보고_★ 2010년도 사무직-사무전문직 급여인상안(작성) 2 2 2 2 2 4" xfId="32398" xr:uid="{00000000-0005-0000-0000-0000A07E0000}"/>
    <cellStyle name="년_★ 0911 2차면접최종보고_★ 2010년도 사무직-사무전문직 급여인상안(작성) 2 2 2 2 2 4 2" xfId="32399" xr:uid="{00000000-0005-0000-0000-0000A17E0000}"/>
    <cellStyle name="년_★ 0911 2차면접최종보고_★ 2010년도 사무직-사무전문직 급여인상안(작성) 2 2 2 2 2 4 3" xfId="32400" xr:uid="{00000000-0005-0000-0000-0000A27E0000}"/>
    <cellStyle name="년_★ 0911 2차면접최종보고_★ 2010년도 사무직-사무전문직 급여인상안(작성) 2 2 2 2 2 4 4" xfId="32401" xr:uid="{00000000-0005-0000-0000-0000A37E0000}"/>
    <cellStyle name="년_★ 0911 2차면접최종보고_★ 2010년도 사무직-사무전문직 급여인상안(작성) 2 2 2 2 2 4 5" xfId="32402" xr:uid="{00000000-0005-0000-0000-0000A47E0000}"/>
    <cellStyle name="년_★ 0911 2차면접최종보고_★ 2010년도 사무직-사무전문직 급여인상안(작성) 2 2 2 2 2 5" xfId="32403" xr:uid="{00000000-0005-0000-0000-0000A57E0000}"/>
    <cellStyle name="년_★ 0911 2차면접최종보고_★ 2010년도 사무직-사무전문직 급여인상안(작성) 2 2 2 2 2 6" xfId="32404" xr:uid="{00000000-0005-0000-0000-0000A67E0000}"/>
    <cellStyle name="년_★ 0911 2차면접최종보고_★ 2010년도 사무직-사무전문직 급여인상안(작성) 2 2 2 2 2 7" xfId="32405" xr:uid="{00000000-0005-0000-0000-0000A77E0000}"/>
    <cellStyle name="년_★ 0911 2차면접최종보고_★ 2010년도 사무직-사무전문직 급여인상안(작성) 2 2 2 2 2 8" xfId="32406" xr:uid="{00000000-0005-0000-0000-0000A87E0000}"/>
    <cellStyle name="년_★ 0911 2차면접최종보고_★ 2010년도 사무직-사무전문직 급여인상안(작성) 2 2 2 2 3" xfId="32407" xr:uid="{00000000-0005-0000-0000-0000A97E0000}"/>
    <cellStyle name="년_★ 0911 2차면접최종보고_★ 2010년도 사무직-사무전문직 급여인상안(작성) 2 2 2 2 3 2" xfId="32408" xr:uid="{00000000-0005-0000-0000-0000AA7E0000}"/>
    <cellStyle name="년_★ 0911 2차면접최종보고_★ 2010년도 사무직-사무전문직 급여인상안(작성) 2 2 2 2 3 2 2" xfId="32409" xr:uid="{00000000-0005-0000-0000-0000AB7E0000}"/>
    <cellStyle name="년_★ 0911 2차면접최종보고_★ 2010년도 사무직-사무전문직 급여인상안(작성) 2 2 2 2 3 2 3" xfId="32410" xr:uid="{00000000-0005-0000-0000-0000AC7E0000}"/>
    <cellStyle name="년_★ 0911 2차면접최종보고_★ 2010년도 사무직-사무전문직 급여인상안(작성) 2 2 2 2 3 2 4" xfId="32411" xr:uid="{00000000-0005-0000-0000-0000AD7E0000}"/>
    <cellStyle name="년_★ 0911 2차면접최종보고_★ 2010년도 사무직-사무전문직 급여인상안(작성) 2 2 2 2 3 2 5" xfId="32412" xr:uid="{00000000-0005-0000-0000-0000AE7E0000}"/>
    <cellStyle name="년_★ 0911 2차면접최종보고_★ 2010년도 사무직-사무전문직 급여인상안(작성) 2 2 2 2 3 3" xfId="32413" xr:uid="{00000000-0005-0000-0000-0000AF7E0000}"/>
    <cellStyle name="년_★ 0911 2차면접최종보고_★ 2010년도 사무직-사무전문직 급여인상안(작성) 2 2 2 2 3 3 2" xfId="32414" xr:uid="{00000000-0005-0000-0000-0000B07E0000}"/>
    <cellStyle name="년_★ 0911 2차면접최종보고_★ 2010년도 사무직-사무전문직 급여인상안(작성) 2 2 2 2 3 3 3" xfId="32415" xr:uid="{00000000-0005-0000-0000-0000B17E0000}"/>
    <cellStyle name="년_★ 0911 2차면접최종보고_★ 2010년도 사무직-사무전문직 급여인상안(작성) 2 2 2 2 3 3 4" xfId="32416" xr:uid="{00000000-0005-0000-0000-0000B27E0000}"/>
    <cellStyle name="년_★ 0911 2차면접최종보고_★ 2010년도 사무직-사무전문직 급여인상안(작성) 2 2 2 2 3 3 5" xfId="32417" xr:uid="{00000000-0005-0000-0000-0000B37E0000}"/>
    <cellStyle name="년_★ 0911 2차면접최종보고_★ 2010년도 사무직-사무전문직 급여인상안(작성) 2 2 2 2 3 4" xfId="32418" xr:uid="{00000000-0005-0000-0000-0000B47E0000}"/>
    <cellStyle name="년_★ 0911 2차면접최종보고_★ 2010년도 사무직-사무전문직 급여인상안(작성) 2 2 2 2 3 4 2" xfId="32419" xr:uid="{00000000-0005-0000-0000-0000B57E0000}"/>
    <cellStyle name="년_★ 0911 2차면접최종보고_★ 2010년도 사무직-사무전문직 급여인상안(작성) 2 2 2 2 3 4 3" xfId="32420" xr:uid="{00000000-0005-0000-0000-0000B67E0000}"/>
    <cellStyle name="년_★ 0911 2차면접최종보고_★ 2010년도 사무직-사무전문직 급여인상안(작성) 2 2 2 2 3 4 4" xfId="32421" xr:uid="{00000000-0005-0000-0000-0000B77E0000}"/>
    <cellStyle name="년_★ 0911 2차면접최종보고_★ 2010년도 사무직-사무전문직 급여인상안(작성) 2 2 2 2 3 4 5" xfId="32422" xr:uid="{00000000-0005-0000-0000-0000B87E0000}"/>
    <cellStyle name="년_★ 0911 2차면접최종보고_★ 2010년도 사무직-사무전문직 급여인상안(작성) 2 2 2 2 3 5" xfId="32423" xr:uid="{00000000-0005-0000-0000-0000B97E0000}"/>
    <cellStyle name="년_★ 0911 2차면접최종보고_★ 2010년도 사무직-사무전문직 급여인상안(작성) 2 2 2 2 3 6" xfId="32424" xr:uid="{00000000-0005-0000-0000-0000BA7E0000}"/>
    <cellStyle name="년_★ 0911 2차면접최종보고_★ 2010년도 사무직-사무전문직 급여인상안(작성) 2 2 2 2 3 7" xfId="32425" xr:uid="{00000000-0005-0000-0000-0000BB7E0000}"/>
    <cellStyle name="년_★ 0911 2차면접최종보고_★ 2010년도 사무직-사무전문직 급여인상안(작성) 2 2 2 2 3 8" xfId="32426" xr:uid="{00000000-0005-0000-0000-0000BC7E0000}"/>
    <cellStyle name="년_★ 0911 2차면접최종보고_★ 2010년도 사무직-사무전문직 급여인상안(작성) 2 2 2 2 4" xfId="32427" xr:uid="{00000000-0005-0000-0000-0000BD7E0000}"/>
    <cellStyle name="년_★ 0911 2차면접최종보고_★ 2010년도 사무직-사무전문직 급여인상안(작성) 2 2 2 2 4 2" xfId="32428" xr:uid="{00000000-0005-0000-0000-0000BE7E0000}"/>
    <cellStyle name="년_★ 0911 2차면접최종보고_★ 2010년도 사무직-사무전문직 급여인상안(작성) 2 2 2 2 4 2 2" xfId="32429" xr:uid="{00000000-0005-0000-0000-0000BF7E0000}"/>
    <cellStyle name="년_★ 0911 2차면접최종보고_★ 2010년도 사무직-사무전문직 급여인상안(작성) 2 2 2 2 4 2 3" xfId="32430" xr:uid="{00000000-0005-0000-0000-0000C07E0000}"/>
    <cellStyle name="년_★ 0911 2차면접최종보고_★ 2010년도 사무직-사무전문직 급여인상안(작성) 2 2 2 2 4 2 4" xfId="32431" xr:uid="{00000000-0005-0000-0000-0000C17E0000}"/>
    <cellStyle name="년_★ 0911 2차면접최종보고_★ 2010년도 사무직-사무전문직 급여인상안(작성) 2 2 2 2 4 2 5" xfId="32432" xr:uid="{00000000-0005-0000-0000-0000C27E0000}"/>
    <cellStyle name="년_★ 0911 2차면접최종보고_★ 2010년도 사무직-사무전문직 급여인상안(작성) 2 2 2 2 4 3" xfId="32433" xr:uid="{00000000-0005-0000-0000-0000C37E0000}"/>
    <cellStyle name="년_★ 0911 2차면접최종보고_★ 2010년도 사무직-사무전문직 급여인상안(작성) 2 2 2 2 4 3 2" xfId="32434" xr:uid="{00000000-0005-0000-0000-0000C47E0000}"/>
    <cellStyle name="년_★ 0911 2차면접최종보고_★ 2010년도 사무직-사무전문직 급여인상안(작성) 2 2 2 2 4 3 3" xfId="32435" xr:uid="{00000000-0005-0000-0000-0000C57E0000}"/>
    <cellStyle name="년_★ 0911 2차면접최종보고_★ 2010년도 사무직-사무전문직 급여인상안(작성) 2 2 2 2 4 3 4" xfId="32436" xr:uid="{00000000-0005-0000-0000-0000C67E0000}"/>
    <cellStyle name="년_★ 0911 2차면접최종보고_★ 2010년도 사무직-사무전문직 급여인상안(작성) 2 2 2 2 4 3 5" xfId="32437" xr:uid="{00000000-0005-0000-0000-0000C77E0000}"/>
    <cellStyle name="년_★ 0911 2차면접최종보고_★ 2010년도 사무직-사무전문직 급여인상안(작성) 2 2 2 2 4 4" xfId="32438" xr:uid="{00000000-0005-0000-0000-0000C87E0000}"/>
    <cellStyle name="년_★ 0911 2차면접최종보고_★ 2010년도 사무직-사무전문직 급여인상안(작성) 2 2 2 2 4 4 2" xfId="32439" xr:uid="{00000000-0005-0000-0000-0000C97E0000}"/>
    <cellStyle name="년_★ 0911 2차면접최종보고_★ 2010년도 사무직-사무전문직 급여인상안(작성) 2 2 2 2 4 4 3" xfId="32440" xr:uid="{00000000-0005-0000-0000-0000CA7E0000}"/>
    <cellStyle name="년_★ 0911 2차면접최종보고_★ 2010년도 사무직-사무전문직 급여인상안(작성) 2 2 2 2 4 4 4" xfId="32441" xr:uid="{00000000-0005-0000-0000-0000CB7E0000}"/>
    <cellStyle name="년_★ 0911 2차면접최종보고_★ 2010년도 사무직-사무전문직 급여인상안(작성) 2 2 2 2 4 4 5" xfId="32442" xr:uid="{00000000-0005-0000-0000-0000CC7E0000}"/>
    <cellStyle name="년_★ 0911 2차면접최종보고_★ 2010년도 사무직-사무전문직 급여인상안(작성) 2 2 2 2 4 5" xfId="32443" xr:uid="{00000000-0005-0000-0000-0000CD7E0000}"/>
    <cellStyle name="년_★ 0911 2차면접최종보고_★ 2010년도 사무직-사무전문직 급여인상안(작성) 2 2 2 2 4 6" xfId="32444" xr:uid="{00000000-0005-0000-0000-0000CE7E0000}"/>
    <cellStyle name="년_★ 0911 2차면접최종보고_★ 2010년도 사무직-사무전문직 급여인상안(작성) 2 2 2 2 4 7" xfId="32445" xr:uid="{00000000-0005-0000-0000-0000CF7E0000}"/>
    <cellStyle name="년_★ 0911 2차면접최종보고_★ 2010년도 사무직-사무전문직 급여인상안(작성) 2 2 2 2 4 8" xfId="32446" xr:uid="{00000000-0005-0000-0000-0000D07E0000}"/>
    <cellStyle name="년_★ 0911 2차면접최종보고_★ 2010년도 사무직-사무전문직 급여인상안(작성) 2 2 2 2 5" xfId="32447" xr:uid="{00000000-0005-0000-0000-0000D17E0000}"/>
    <cellStyle name="년_★ 0911 2차면접최종보고_★ 2010년도 사무직-사무전문직 급여인상안(작성) 2 2 2 2 5 2" xfId="32448" xr:uid="{00000000-0005-0000-0000-0000D27E0000}"/>
    <cellStyle name="년_★ 0911 2차면접최종보고_★ 2010년도 사무직-사무전문직 급여인상안(작성) 2 2 2 2 5 3" xfId="32449" xr:uid="{00000000-0005-0000-0000-0000D37E0000}"/>
    <cellStyle name="년_★ 0911 2차면접최종보고_★ 2010년도 사무직-사무전문직 급여인상안(작성) 2 2 2 2 5 4" xfId="32450" xr:uid="{00000000-0005-0000-0000-0000D47E0000}"/>
    <cellStyle name="년_★ 0911 2차면접최종보고_★ 2010년도 사무직-사무전문직 급여인상안(작성) 2 2 2 2 5 5" xfId="32451" xr:uid="{00000000-0005-0000-0000-0000D57E0000}"/>
    <cellStyle name="년_★ 0911 2차면접최종보고_★ 2010년도 사무직-사무전문직 급여인상안(작성) 2 2 2 2 6" xfId="32452" xr:uid="{00000000-0005-0000-0000-0000D67E0000}"/>
    <cellStyle name="년_★ 0911 2차면접최종보고_★ 2010년도 사무직-사무전문직 급여인상안(작성) 2 2 2 2 6 2" xfId="32453" xr:uid="{00000000-0005-0000-0000-0000D77E0000}"/>
    <cellStyle name="년_★ 0911 2차면접최종보고_★ 2010년도 사무직-사무전문직 급여인상안(작성) 2 2 2 2 6 3" xfId="32454" xr:uid="{00000000-0005-0000-0000-0000D87E0000}"/>
    <cellStyle name="년_★ 0911 2차면접최종보고_★ 2010년도 사무직-사무전문직 급여인상안(작성) 2 2 2 2 6 4" xfId="32455" xr:uid="{00000000-0005-0000-0000-0000D97E0000}"/>
    <cellStyle name="년_★ 0911 2차면접최종보고_★ 2010년도 사무직-사무전문직 급여인상안(작성) 2 2 2 2 6 5" xfId="32456" xr:uid="{00000000-0005-0000-0000-0000DA7E0000}"/>
    <cellStyle name="년_★ 0911 2차면접최종보고_★ 2010년도 사무직-사무전문직 급여인상안(작성) 2 2 2 2 7" xfId="32457" xr:uid="{00000000-0005-0000-0000-0000DB7E0000}"/>
    <cellStyle name="년_★ 0911 2차면접최종보고_★ 2010년도 사무직-사무전문직 급여인상안(작성) 2 2 2 2 7 2" xfId="32458" xr:uid="{00000000-0005-0000-0000-0000DC7E0000}"/>
    <cellStyle name="년_★ 0911 2차면접최종보고_★ 2010년도 사무직-사무전문직 급여인상안(작성) 2 2 2 2 7 3" xfId="32459" xr:uid="{00000000-0005-0000-0000-0000DD7E0000}"/>
    <cellStyle name="년_★ 0911 2차면접최종보고_★ 2010년도 사무직-사무전문직 급여인상안(작성) 2 2 2 2 7 4" xfId="32460" xr:uid="{00000000-0005-0000-0000-0000DE7E0000}"/>
    <cellStyle name="년_★ 0911 2차면접최종보고_★ 2010년도 사무직-사무전문직 급여인상안(작성) 2 2 2 2 7 5" xfId="32461" xr:uid="{00000000-0005-0000-0000-0000DF7E0000}"/>
    <cellStyle name="년_★ 0911 2차면접최종보고_★ 2010년도 사무직-사무전문직 급여인상안(작성) 2 2 2 2 8" xfId="32462" xr:uid="{00000000-0005-0000-0000-0000E07E0000}"/>
    <cellStyle name="년_★ 0911 2차면접최종보고_★ 2010년도 사무직-사무전문직 급여인상안(작성) 2 2 2 2 9" xfId="32463" xr:uid="{00000000-0005-0000-0000-0000E17E0000}"/>
    <cellStyle name="년_★ 0911 2차면접최종보고_★ 2010년도 사무직-사무전문직 급여인상안(작성) 2 2 2 3" xfId="32464" xr:uid="{00000000-0005-0000-0000-0000E27E0000}"/>
    <cellStyle name="년_★ 0911 2차면접최종보고_★ 2010년도 사무직-사무전문직 급여인상안(작성) 2 2 2 3 10" xfId="32465" xr:uid="{00000000-0005-0000-0000-0000E37E0000}"/>
    <cellStyle name="년_★ 0911 2차면접최종보고_★ 2010년도 사무직-사무전문직 급여인상안(작성) 2 2 2 3 11" xfId="32466" xr:uid="{00000000-0005-0000-0000-0000E47E0000}"/>
    <cellStyle name="년_★ 0911 2차면접최종보고_★ 2010년도 사무직-사무전문직 급여인상안(작성) 2 2 2 3 2" xfId="32467" xr:uid="{00000000-0005-0000-0000-0000E57E0000}"/>
    <cellStyle name="년_★ 0911 2차면접최종보고_★ 2010년도 사무직-사무전문직 급여인상안(작성) 2 2 2 3 2 2" xfId="32468" xr:uid="{00000000-0005-0000-0000-0000E67E0000}"/>
    <cellStyle name="년_★ 0911 2차면접최종보고_★ 2010년도 사무직-사무전문직 급여인상안(작성) 2 2 2 3 2 2 2" xfId="32469" xr:uid="{00000000-0005-0000-0000-0000E77E0000}"/>
    <cellStyle name="년_★ 0911 2차면접최종보고_★ 2010년도 사무직-사무전문직 급여인상안(작성) 2 2 2 3 2 2 3" xfId="32470" xr:uid="{00000000-0005-0000-0000-0000E87E0000}"/>
    <cellStyle name="년_★ 0911 2차면접최종보고_★ 2010년도 사무직-사무전문직 급여인상안(작성) 2 2 2 3 2 2 4" xfId="32471" xr:uid="{00000000-0005-0000-0000-0000E97E0000}"/>
    <cellStyle name="년_★ 0911 2차면접최종보고_★ 2010년도 사무직-사무전문직 급여인상안(작성) 2 2 2 3 2 2 5" xfId="32472" xr:uid="{00000000-0005-0000-0000-0000EA7E0000}"/>
    <cellStyle name="년_★ 0911 2차면접최종보고_★ 2010년도 사무직-사무전문직 급여인상안(작성) 2 2 2 3 2 3" xfId="32473" xr:uid="{00000000-0005-0000-0000-0000EB7E0000}"/>
    <cellStyle name="년_★ 0911 2차면접최종보고_★ 2010년도 사무직-사무전문직 급여인상안(작성) 2 2 2 3 2 3 2" xfId="32474" xr:uid="{00000000-0005-0000-0000-0000EC7E0000}"/>
    <cellStyle name="년_★ 0911 2차면접최종보고_★ 2010년도 사무직-사무전문직 급여인상안(작성) 2 2 2 3 2 3 3" xfId="32475" xr:uid="{00000000-0005-0000-0000-0000ED7E0000}"/>
    <cellStyle name="년_★ 0911 2차면접최종보고_★ 2010년도 사무직-사무전문직 급여인상안(작성) 2 2 2 3 2 3 4" xfId="32476" xr:uid="{00000000-0005-0000-0000-0000EE7E0000}"/>
    <cellStyle name="년_★ 0911 2차면접최종보고_★ 2010년도 사무직-사무전문직 급여인상안(작성) 2 2 2 3 2 3 5" xfId="32477" xr:uid="{00000000-0005-0000-0000-0000EF7E0000}"/>
    <cellStyle name="년_★ 0911 2차면접최종보고_★ 2010년도 사무직-사무전문직 급여인상안(작성) 2 2 2 3 2 4" xfId="32478" xr:uid="{00000000-0005-0000-0000-0000F07E0000}"/>
    <cellStyle name="년_★ 0911 2차면접최종보고_★ 2010년도 사무직-사무전문직 급여인상안(작성) 2 2 2 3 2 4 2" xfId="32479" xr:uid="{00000000-0005-0000-0000-0000F17E0000}"/>
    <cellStyle name="년_★ 0911 2차면접최종보고_★ 2010년도 사무직-사무전문직 급여인상안(작성) 2 2 2 3 2 4 3" xfId="32480" xr:uid="{00000000-0005-0000-0000-0000F27E0000}"/>
    <cellStyle name="년_★ 0911 2차면접최종보고_★ 2010년도 사무직-사무전문직 급여인상안(작성) 2 2 2 3 2 4 4" xfId="32481" xr:uid="{00000000-0005-0000-0000-0000F37E0000}"/>
    <cellStyle name="년_★ 0911 2차면접최종보고_★ 2010년도 사무직-사무전문직 급여인상안(작성) 2 2 2 3 2 4 5" xfId="32482" xr:uid="{00000000-0005-0000-0000-0000F47E0000}"/>
    <cellStyle name="년_★ 0911 2차면접최종보고_★ 2010년도 사무직-사무전문직 급여인상안(작성) 2 2 2 3 2 5" xfId="32483" xr:uid="{00000000-0005-0000-0000-0000F57E0000}"/>
    <cellStyle name="년_★ 0911 2차면접최종보고_★ 2010년도 사무직-사무전문직 급여인상안(작성) 2 2 2 3 2 6" xfId="32484" xr:uid="{00000000-0005-0000-0000-0000F67E0000}"/>
    <cellStyle name="년_★ 0911 2차면접최종보고_★ 2010년도 사무직-사무전문직 급여인상안(작성) 2 2 2 3 2 7" xfId="32485" xr:uid="{00000000-0005-0000-0000-0000F77E0000}"/>
    <cellStyle name="년_★ 0911 2차면접최종보고_★ 2010년도 사무직-사무전문직 급여인상안(작성) 2 2 2 3 2 8" xfId="32486" xr:uid="{00000000-0005-0000-0000-0000F87E0000}"/>
    <cellStyle name="년_★ 0911 2차면접최종보고_★ 2010년도 사무직-사무전문직 급여인상안(작성) 2 2 2 3 3" xfId="32487" xr:uid="{00000000-0005-0000-0000-0000F97E0000}"/>
    <cellStyle name="년_★ 0911 2차면접최종보고_★ 2010년도 사무직-사무전문직 급여인상안(작성) 2 2 2 3 3 2" xfId="32488" xr:uid="{00000000-0005-0000-0000-0000FA7E0000}"/>
    <cellStyle name="년_★ 0911 2차면접최종보고_★ 2010년도 사무직-사무전문직 급여인상안(작성) 2 2 2 3 3 2 2" xfId="32489" xr:uid="{00000000-0005-0000-0000-0000FB7E0000}"/>
    <cellStyle name="년_★ 0911 2차면접최종보고_★ 2010년도 사무직-사무전문직 급여인상안(작성) 2 2 2 3 3 2 3" xfId="32490" xr:uid="{00000000-0005-0000-0000-0000FC7E0000}"/>
    <cellStyle name="년_★ 0911 2차면접최종보고_★ 2010년도 사무직-사무전문직 급여인상안(작성) 2 2 2 3 3 2 4" xfId="32491" xr:uid="{00000000-0005-0000-0000-0000FD7E0000}"/>
    <cellStyle name="년_★ 0911 2차면접최종보고_★ 2010년도 사무직-사무전문직 급여인상안(작성) 2 2 2 3 3 2 5" xfId="32492" xr:uid="{00000000-0005-0000-0000-0000FE7E0000}"/>
    <cellStyle name="년_★ 0911 2차면접최종보고_★ 2010년도 사무직-사무전문직 급여인상안(작성) 2 2 2 3 3 3" xfId="32493" xr:uid="{00000000-0005-0000-0000-0000FF7E0000}"/>
    <cellStyle name="년_★ 0911 2차면접최종보고_★ 2010년도 사무직-사무전문직 급여인상안(작성) 2 2 2 3 3 3 2" xfId="32494" xr:uid="{00000000-0005-0000-0000-0000007F0000}"/>
    <cellStyle name="년_★ 0911 2차면접최종보고_★ 2010년도 사무직-사무전문직 급여인상안(작성) 2 2 2 3 3 3 3" xfId="32495" xr:uid="{00000000-0005-0000-0000-0000017F0000}"/>
    <cellStyle name="년_★ 0911 2차면접최종보고_★ 2010년도 사무직-사무전문직 급여인상안(작성) 2 2 2 3 3 3 4" xfId="32496" xr:uid="{00000000-0005-0000-0000-0000027F0000}"/>
    <cellStyle name="년_★ 0911 2차면접최종보고_★ 2010년도 사무직-사무전문직 급여인상안(작성) 2 2 2 3 3 3 5" xfId="32497" xr:uid="{00000000-0005-0000-0000-0000037F0000}"/>
    <cellStyle name="년_★ 0911 2차면접최종보고_★ 2010년도 사무직-사무전문직 급여인상안(작성) 2 2 2 3 3 4" xfId="32498" xr:uid="{00000000-0005-0000-0000-0000047F0000}"/>
    <cellStyle name="년_★ 0911 2차면접최종보고_★ 2010년도 사무직-사무전문직 급여인상안(작성) 2 2 2 3 3 4 2" xfId="32499" xr:uid="{00000000-0005-0000-0000-0000057F0000}"/>
    <cellStyle name="년_★ 0911 2차면접최종보고_★ 2010년도 사무직-사무전문직 급여인상안(작성) 2 2 2 3 3 4 3" xfId="32500" xr:uid="{00000000-0005-0000-0000-0000067F0000}"/>
    <cellStyle name="년_★ 0911 2차면접최종보고_★ 2010년도 사무직-사무전문직 급여인상안(작성) 2 2 2 3 3 4 4" xfId="32501" xr:uid="{00000000-0005-0000-0000-0000077F0000}"/>
    <cellStyle name="년_★ 0911 2차면접최종보고_★ 2010년도 사무직-사무전문직 급여인상안(작성) 2 2 2 3 3 4 5" xfId="32502" xr:uid="{00000000-0005-0000-0000-0000087F0000}"/>
    <cellStyle name="년_★ 0911 2차면접최종보고_★ 2010년도 사무직-사무전문직 급여인상안(작성) 2 2 2 3 3 5" xfId="32503" xr:uid="{00000000-0005-0000-0000-0000097F0000}"/>
    <cellStyle name="년_★ 0911 2차면접최종보고_★ 2010년도 사무직-사무전문직 급여인상안(작성) 2 2 2 3 3 6" xfId="32504" xr:uid="{00000000-0005-0000-0000-00000A7F0000}"/>
    <cellStyle name="년_★ 0911 2차면접최종보고_★ 2010년도 사무직-사무전문직 급여인상안(작성) 2 2 2 3 3 7" xfId="32505" xr:uid="{00000000-0005-0000-0000-00000B7F0000}"/>
    <cellStyle name="년_★ 0911 2차면접최종보고_★ 2010년도 사무직-사무전문직 급여인상안(작성) 2 2 2 3 3 8" xfId="32506" xr:uid="{00000000-0005-0000-0000-00000C7F0000}"/>
    <cellStyle name="년_★ 0911 2차면접최종보고_★ 2010년도 사무직-사무전문직 급여인상안(작성) 2 2 2 3 4" xfId="32507" xr:uid="{00000000-0005-0000-0000-00000D7F0000}"/>
    <cellStyle name="년_★ 0911 2차면접최종보고_★ 2010년도 사무직-사무전문직 급여인상안(작성) 2 2 2 3 4 2" xfId="32508" xr:uid="{00000000-0005-0000-0000-00000E7F0000}"/>
    <cellStyle name="년_★ 0911 2차면접최종보고_★ 2010년도 사무직-사무전문직 급여인상안(작성) 2 2 2 3 4 2 2" xfId="32509" xr:uid="{00000000-0005-0000-0000-00000F7F0000}"/>
    <cellStyle name="년_★ 0911 2차면접최종보고_★ 2010년도 사무직-사무전문직 급여인상안(작성) 2 2 2 3 4 2 3" xfId="32510" xr:uid="{00000000-0005-0000-0000-0000107F0000}"/>
    <cellStyle name="년_★ 0911 2차면접최종보고_★ 2010년도 사무직-사무전문직 급여인상안(작성) 2 2 2 3 4 2 4" xfId="32511" xr:uid="{00000000-0005-0000-0000-0000117F0000}"/>
    <cellStyle name="년_★ 0911 2차면접최종보고_★ 2010년도 사무직-사무전문직 급여인상안(작성) 2 2 2 3 4 2 5" xfId="32512" xr:uid="{00000000-0005-0000-0000-0000127F0000}"/>
    <cellStyle name="년_★ 0911 2차면접최종보고_★ 2010년도 사무직-사무전문직 급여인상안(작성) 2 2 2 3 4 3" xfId="32513" xr:uid="{00000000-0005-0000-0000-0000137F0000}"/>
    <cellStyle name="년_★ 0911 2차면접최종보고_★ 2010년도 사무직-사무전문직 급여인상안(작성) 2 2 2 3 4 3 2" xfId="32514" xr:uid="{00000000-0005-0000-0000-0000147F0000}"/>
    <cellStyle name="년_★ 0911 2차면접최종보고_★ 2010년도 사무직-사무전문직 급여인상안(작성) 2 2 2 3 4 3 3" xfId="32515" xr:uid="{00000000-0005-0000-0000-0000157F0000}"/>
    <cellStyle name="년_★ 0911 2차면접최종보고_★ 2010년도 사무직-사무전문직 급여인상안(작성) 2 2 2 3 4 3 4" xfId="32516" xr:uid="{00000000-0005-0000-0000-0000167F0000}"/>
    <cellStyle name="년_★ 0911 2차면접최종보고_★ 2010년도 사무직-사무전문직 급여인상안(작성) 2 2 2 3 4 3 5" xfId="32517" xr:uid="{00000000-0005-0000-0000-0000177F0000}"/>
    <cellStyle name="년_★ 0911 2차면접최종보고_★ 2010년도 사무직-사무전문직 급여인상안(작성) 2 2 2 3 4 4" xfId="32518" xr:uid="{00000000-0005-0000-0000-0000187F0000}"/>
    <cellStyle name="년_★ 0911 2차면접최종보고_★ 2010년도 사무직-사무전문직 급여인상안(작성) 2 2 2 3 4 4 2" xfId="32519" xr:uid="{00000000-0005-0000-0000-0000197F0000}"/>
    <cellStyle name="년_★ 0911 2차면접최종보고_★ 2010년도 사무직-사무전문직 급여인상안(작성) 2 2 2 3 4 4 3" xfId="32520" xr:uid="{00000000-0005-0000-0000-00001A7F0000}"/>
    <cellStyle name="년_★ 0911 2차면접최종보고_★ 2010년도 사무직-사무전문직 급여인상안(작성) 2 2 2 3 4 4 4" xfId="32521" xr:uid="{00000000-0005-0000-0000-00001B7F0000}"/>
    <cellStyle name="년_★ 0911 2차면접최종보고_★ 2010년도 사무직-사무전문직 급여인상안(작성) 2 2 2 3 4 4 5" xfId="32522" xr:uid="{00000000-0005-0000-0000-00001C7F0000}"/>
    <cellStyle name="년_★ 0911 2차면접최종보고_★ 2010년도 사무직-사무전문직 급여인상안(작성) 2 2 2 3 4 5" xfId="32523" xr:uid="{00000000-0005-0000-0000-00001D7F0000}"/>
    <cellStyle name="년_★ 0911 2차면접최종보고_★ 2010년도 사무직-사무전문직 급여인상안(작성) 2 2 2 3 4 6" xfId="32524" xr:uid="{00000000-0005-0000-0000-00001E7F0000}"/>
    <cellStyle name="년_★ 0911 2차면접최종보고_★ 2010년도 사무직-사무전문직 급여인상안(작성) 2 2 2 3 4 7" xfId="32525" xr:uid="{00000000-0005-0000-0000-00001F7F0000}"/>
    <cellStyle name="년_★ 0911 2차면접최종보고_★ 2010년도 사무직-사무전문직 급여인상안(작성) 2 2 2 3 4 8" xfId="32526" xr:uid="{00000000-0005-0000-0000-0000207F0000}"/>
    <cellStyle name="년_★ 0911 2차면접최종보고_★ 2010년도 사무직-사무전문직 급여인상안(작성) 2 2 2 3 5" xfId="32527" xr:uid="{00000000-0005-0000-0000-0000217F0000}"/>
    <cellStyle name="년_★ 0911 2차면접최종보고_★ 2010년도 사무직-사무전문직 급여인상안(작성) 2 2 2 3 5 2" xfId="32528" xr:uid="{00000000-0005-0000-0000-0000227F0000}"/>
    <cellStyle name="년_★ 0911 2차면접최종보고_★ 2010년도 사무직-사무전문직 급여인상안(작성) 2 2 2 3 5 3" xfId="32529" xr:uid="{00000000-0005-0000-0000-0000237F0000}"/>
    <cellStyle name="년_★ 0911 2차면접최종보고_★ 2010년도 사무직-사무전문직 급여인상안(작성) 2 2 2 3 5 4" xfId="32530" xr:uid="{00000000-0005-0000-0000-0000247F0000}"/>
    <cellStyle name="년_★ 0911 2차면접최종보고_★ 2010년도 사무직-사무전문직 급여인상안(작성) 2 2 2 3 5 5" xfId="32531" xr:uid="{00000000-0005-0000-0000-0000257F0000}"/>
    <cellStyle name="년_★ 0911 2차면접최종보고_★ 2010년도 사무직-사무전문직 급여인상안(작성) 2 2 2 3 6" xfId="32532" xr:uid="{00000000-0005-0000-0000-0000267F0000}"/>
    <cellStyle name="년_★ 0911 2차면접최종보고_★ 2010년도 사무직-사무전문직 급여인상안(작성) 2 2 2 3 6 2" xfId="32533" xr:uid="{00000000-0005-0000-0000-0000277F0000}"/>
    <cellStyle name="년_★ 0911 2차면접최종보고_★ 2010년도 사무직-사무전문직 급여인상안(작성) 2 2 2 3 6 3" xfId="32534" xr:uid="{00000000-0005-0000-0000-0000287F0000}"/>
    <cellStyle name="년_★ 0911 2차면접최종보고_★ 2010년도 사무직-사무전문직 급여인상안(작성) 2 2 2 3 6 4" xfId="32535" xr:uid="{00000000-0005-0000-0000-0000297F0000}"/>
    <cellStyle name="년_★ 0911 2차면접최종보고_★ 2010년도 사무직-사무전문직 급여인상안(작성) 2 2 2 3 6 5" xfId="32536" xr:uid="{00000000-0005-0000-0000-00002A7F0000}"/>
    <cellStyle name="년_★ 0911 2차면접최종보고_★ 2010년도 사무직-사무전문직 급여인상안(작성) 2 2 2 3 7" xfId="32537" xr:uid="{00000000-0005-0000-0000-00002B7F0000}"/>
    <cellStyle name="년_★ 0911 2차면접최종보고_★ 2010년도 사무직-사무전문직 급여인상안(작성) 2 2 2 3 7 2" xfId="32538" xr:uid="{00000000-0005-0000-0000-00002C7F0000}"/>
    <cellStyle name="년_★ 0911 2차면접최종보고_★ 2010년도 사무직-사무전문직 급여인상안(작성) 2 2 2 3 7 3" xfId="32539" xr:uid="{00000000-0005-0000-0000-00002D7F0000}"/>
    <cellStyle name="년_★ 0911 2차면접최종보고_★ 2010년도 사무직-사무전문직 급여인상안(작성) 2 2 2 3 7 4" xfId="32540" xr:uid="{00000000-0005-0000-0000-00002E7F0000}"/>
    <cellStyle name="년_★ 0911 2차면접최종보고_★ 2010년도 사무직-사무전문직 급여인상안(작성) 2 2 2 3 7 5" xfId="32541" xr:uid="{00000000-0005-0000-0000-00002F7F0000}"/>
    <cellStyle name="년_★ 0911 2차면접최종보고_★ 2010년도 사무직-사무전문직 급여인상안(작성) 2 2 2 3 8" xfId="32542" xr:uid="{00000000-0005-0000-0000-0000307F0000}"/>
    <cellStyle name="년_★ 0911 2차면접최종보고_★ 2010년도 사무직-사무전문직 급여인상안(작성) 2 2 2 3 9" xfId="32543" xr:uid="{00000000-0005-0000-0000-0000317F0000}"/>
    <cellStyle name="년_★ 0911 2차면접최종보고_★ 2010년도 사무직-사무전문직 급여인상안(작성) 2 2 2 4" xfId="32544" xr:uid="{00000000-0005-0000-0000-0000327F0000}"/>
    <cellStyle name="년_★ 0911 2차면접최종보고_★ 2010년도 사무직-사무전문직 급여인상안(작성) 2 2 2 4 2" xfId="32545" xr:uid="{00000000-0005-0000-0000-0000337F0000}"/>
    <cellStyle name="년_★ 0911 2차면접최종보고_★ 2010년도 사무직-사무전문직 급여인상안(작성) 2 2 2 4 2 2" xfId="32546" xr:uid="{00000000-0005-0000-0000-0000347F0000}"/>
    <cellStyle name="년_★ 0911 2차면접최종보고_★ 2010년도 사무직-사무전문직 급여인상안(작성) 2 2 2 4 2 3" xfId="32547" xr:uid="{00000000-0005-0000-0000-0000357F0000}"/>
    <cellStyle name="년_★ 0911 2차면접최종보고_★ 2010년도 사무직-사무전문직 급여인상안(작성) 2 2 2 4 2 4" xfId="32548" xr:uid="{00000000-0005-0000-0000-0000367F0000}"/>
    <cellStyle name="년_★ 0911 2차면접최종보고_★ 2010년도 사무직-사무전문직 급여인상안(작성) 2 2 2 4 2 5" xfId="32549" xr:uid="{00000000-0005-0000-0000-0000377F0000}"/>
    <cellStyle name="년_★ 0911 2차면접최종보고_★ 2010년도 사무직-사무전문직 급여인상안(작성) 2 2 2 4 3" xfId="32550" xr:uid="{00000000-0005-0000-0000-0000387F0000}"/>
    <cellStyle name="년_★ 0911 2차면접최종보고_★ 2010년도 사무직-사무전문직 급여인상안(작성) 2 2 2 4 3 2" xfId="32551" xr:uid="{00000000-0005-0000-0000-0000397F0000}"/>
    <cellStyle name="년_★ 0911 2차면접최종보고_★ 2010년도 사무직-사무전문직 급여인상안(작성) 2 2 2 4 3 3" xfId="32552" xr:uid="{00000000-0005-0000-0000-00003A7F0000}"/>
    <cellStyle name="년_★ 0911 2차면접최종보고_★ 2010년도 사무직-사무전문직 급여인상안(작성) 2 2 2 4 3 4" xfId="32553" xr:uid="{00000000-0005-0000-0000-00003B7F0000}"/>
    <cellStyle name="년_★ 0911 2차면접최종보고_★ 2010년도 사무직-사무전문직 급여인상안(작성) 2 2 2 4 3 5" xfId="32554" xr:uid="{00000000-0005-0000-0000-00003C7F0000}"/>
    <cellStyle name="년_★ 0911 2차면접최종보고_★ 2010년도 사무직-사무전문직 급여인상안(작성) 2 2 2 4 4" xfId="32555" xr:uid="{00000000-0005-0000-0000-00003D7F0000}"/>
    <cellStyle name="년_★ 0911 2차면접최종보고_★ 2010년도 사무직-사무전문직 급여인상안(작성) 2 2 2 4 4 2" xfId="32556" xr:uid="{00000000-0005-0000-0000-00003E7F0000}"/>
    <cellStyle name="년_★ 0911 2차면접최종보고_★ 2010년도 사무직-사무전문직 급여인상안(작성) 2 2 2 4 4 3" xfId="32557" xr:uid="{00000000-0005-0000-0000-00003F7F0000}"/>
    <cellStyle name="년_★ 0911 2차면접최종보고_★ 2010년도 사무직-사무전문직 급여인상안(작성) 2 2 2 4 4 4" xfId="32558" xr:uid="{00000000-0005-0000-0000-0000407F0000}"/>
    <cellStyle name="년_★ 0911 2차면접최종보고_★ 2010년도 사무직-사무전문직 급여인상안(작성) 2 2 2 4 4 5" xfId="32559" xr:uid="{00000000-0005-0000-0000-0000417F0000}"/>
    <cellStyle name="년_★ 0911 2차면접최종보고_★ 2010년도 사무직-사무전문직 급여인상안(작성) 2 2 2 4 5" xfId="32560" xr:uid="{00000000-0005-0000-0000-0000427F0000}"/>
    <cellStyle name="년_★ 0911 2차면접최종보고_★ 2010년도 사무직-사무전문직 급여인상안(작성) 2 2 2 4 6" xfId="32561" xr:uid="{00000000-0005-0000-0000-0000437F0000}"/>
    <cellStyle name="년_★ 0911 2차면접최종보고_★ 2010년도 사무직-사무전문직 급여인상안(작성) 2 2 2 4 7" xfId="32562" xr:uid="{00000000-0005-0000-0000-0000447F0000}"/>
    <cellStyle name="년_★ 0911 2차면접최종보고_★ 2010년도 사무직-사무전문직 급여인상안(작성) 2 2 2 4 8" xfId="32563" xr:uid="{00000000-0005-0000-0000-0000457F0000}"/>
    <cellStyle name="년_★ 0911 2차면접최종보고_★ 2010년도 사무직-사무전문직 급여인상안(작성) 2 2 2 5" xfId="32564" xr:uid="{00000000-0005-0000-0000-0000467F0000}"/>
    <cellStyle name="년_★ 0911 2차면접최종보고_★ 2010년도 사무직-사무전문직 급여인상안(작성) 2 2 2 5 2" xfId="32565" xr:uid="{00000000-0005-0000-0000-0000477F0000}"/>
    <cellStyle name="년_★ 0911 2차면접최종보고_★ 2010년도 사무직-사무전문직 급여인상안(작성) 2 2 2 5 2 2" xfId="32566" xr:uid="{00000000-0005-0000-0000-0000487F0000}"/>
    <cellStyle name="년_★ 0911 2차면접최종보고_★ 2010년도 사무직-사무전문직 급여인상안(작성) 2 2 2 5 2 3" xfId="32567" xr:uid="{00000000-0005-0000-0000-0000497F0000}"/>
    <cellStyle name="년_★ 0911 2차면접최종보고_★ 2010년도 사무직-사무전문직 급여인상안(작성) 2 2 2 5 2 4" xfId="32568" xr:uid="{00000000-0005-0000-0000-00004A7F0000}"/>
    <cellStyle name="년_★ 0911 2차면접최종보고_★ 2010년도 사무직-사무전문직 급여인상안(작성) 2 2 2 5 2 5" xfId="32569" xr:uid="{00000000-0005-0000-0000-00004B7F0000}"/>
    <cellStyle name="년_★ 0911 2차면접최종보고_★ 2010년도 사무직-사무전문직 급여인상안(작성) 2 2 2 5 3" xfId="32570" xr:uid="{00000000-0005-0000-0000-00004C7F0000}"/>
    <cellStyle name="년_★ 0911 2차면접최종보고_★ 2010년도 사무직-사무전문직 급여인상안(작성) 2 2 2 5 3 2" xfId="32571" xr:uid="{00000000-0005-0000-0000-00004D7F0000}"/>
    <cellStyle name="년_★ 0911 2차면접최종보고_★ 2010년도 사무직-사무전문직 급여인상안(작성) 2 2 2 5 3 3" xfId="32572" xr:uid="{00000000-0005-0000-0000-00004E7F0000}"/>
    <cellStyle name="년_★ 0911 2차면접최종보고_★ 2010년도 사무직-사무전문직 급여인상안(작성) 2 2 2 5 3 4" xfId="32573" xr:uid="{00000000-0005-0000-0000-00004F7F0000}"/>
    <cellStyle name="년_★ 0911 2차면접최종보고_★ 2010년도 사무직-사무전문직 급여인상안(작성) 2 2 2 5 3 5" xfId="32574" xr:uid="{00000000-0005-0000-0000-0000507F0000}"/>
    <cellStyle name="년_★ 0911 2차면접최종보고_★ 2010년도 사무직-사무전문직 급여인상안(작성) 2 2 2 5 4" xfId="32575" xr:uid="{00000000-0005-0000-0000-0000517F0000}"/>
    <cellStyle name="년_★ 0911 2차면접최종보고_★ 2010년도 사무직-사무전문직 급여인상안(작성) 2 2 2 5 4 2" xfId="32576" xr:uid="{00000000-0005-0000-0000-0000527F0000}"/>
    <cellStyle name="년_★ 0911 2차면접최종보고_★ 2010년도 사무직-사무전문직 급여인상안(작성) 2 2 2 5 4 3" xfId="32577" xr:uid="{00000000-0005-0000-0000-0000537F0000}"/>
    <cellStyle name="년_★ 0911 2차면접최종보고_★ 2010년도 사무직-사무전문직 급여인상안(작성) 2 2 2 5 4 4" xfId="32578" xr:uid="{00000000-0005-0000-0000-0000547F0000}"/>
    <cellStyle name="년_★ 0911 2차면접최종보고_★ 2010년도 사무직-사무전문직 급여인상안(작성) 2 2 2 5 4 5" xfId="32579" xr:uid="{00000000-0005-0000-0000-0000557F0000}"/>
    <cellStyle name="년_★ 0911 2차면접최종보고_★ 2010년도 사무직-사무전문직 급여인상안(작성) 2 2 2 5 5" xfId="32580" xr:uid="{00000000-0005-0000-0000-0000567F0000}"/>
    <cellStyle name="년_★ 0911 2차면접최종보고_★ 2010년도 사무직-사무전문직 급여인상안(작성) 2 2 2 5 6" xfId="32581" xr:uid="{00000000-0005-0000-0000-0000577F0000}"/>
    <cellStyle name="년_★ 0911 2차면접최종보고_★ 2010년도 사무직-사무전문직 급여인상안(작성) 2 2 2 5 7" xfId="32582" xr:uid="{00000000-0005-0000-0000-0000587F0000}"/>
    <cellStyle name="년_★ 0911 2차면접최종보고_★ 2010년도 사무직-사무전문직 급여인상안(작성) 2 2 2 5 8" xfId="32583" xr:uid="{00000000-0005-0000-0000-0000597F0000}"/>
    <cellStyle name="년_★ 0911 2차면접최종보고_★ 2010년도 사무직-사무전문직 급여인상안(작성) 2 2 2 6" xfId="32584" xr:uid="{00000000-0005-0000-0000-00005A7F0000}"/>
    <cellStyle name="년_★ 0911 2차면접최종보고_★ 2010년도 사무직-사무전문직 급여인상안(작성) 2 2 2 6 2" xfId="32585" xr:uid="{00000000-0005-0000-0000-00005B7F0000}"/>
    <cellStyle name="년_★ 0911 2차면접최종보고_★ 2010년도 사무직-사무전문직 급여인상안(작성) 2 2 2 6 2 2" xfId="32586" xr:uid="{00000000-0005-0000-0000-00005C7F0000}"/>
    <cellStyle name="년_★ 0911 2차면접최종보고_★ 2010년도 사무직-사무전문직 급여인상안(작성) 2 2 2 6 2 3" xfId="32587" xr:uid="{00000000-0005-0000-0000-00005D7F0000}"/>
    <cellStyle name="년_★ 0911 2차면접최종보고_★ 2010년도 사무직-사무전문직 급여인상안(작성) 2 2 2 6 2 4" xfId="32588" xr:uid="{00000000-0005-0000-0000-00005E7F0000}"/>
    <cellStyle name="년_★ 0911 2차면접최종보고_★ 2010년도 사무직-사무전문직 급여인상안(작성) 2 2 2 6 2 5" xfId="32589" xr:uid="{00000000-0005-0000-0000-00005F7F0000}"/>
    <cellStyle name="년_★ 0911 2차면접최종보고_★ 2010년도 사무직-사무전문직 급여인상안(작성) 2 2 2 6 3" xfId="32590" xr:uid="{00000000-0005-0000-0000-0000607F0000}"/>
    <cellStyle name="년_★ 0911 2차면접최종보고_★ 2010년도 사무직-사무전문직 급여인상안(작성) 2 2 2 6 3 2" xfId="32591" xr:uid="{00000000-0005-0000-0000-0000617F0000}"/>
    <cellStyle name="년_★ 0911 2차면접최종보고_★ 2010년도 사무직-사무전문직 급여인상안(작성) 2 2 2 6 3 3" xfId="32592" xr:uid="{00000000-0005-0000-0000-0000627F0000}"/>
    <cellStyle name="년_★ 0911 2차면접최종보고_★ 2010년도 사무직-사무전문직 급여인상안(작성) 2 2 2 6 3 4" xfId="32593" xr:uid="{00000000-0005-0000-0000-0000637F0000}"/>
    <cellStyle name="년_★ 0911 2차면접최종보고_★ 2010년도 사무직-사무전문직 급여인상안(작성) 2 2 2 6 3 5" xfId="32594" xr:uid="{00000000-0005-0000-0000-0000647F0000}"/>
    <cellStyle name="년_★ 0911 2차면접최종보고_★ 2010년도 사무직-사무전문직 급여인상안(작성) 2 2 2 6 4" xfId="32595" xr:uid="{00000000-0005-0000-0000-0000657F0000}"/>
    <cellStyle name="년_★ 0911 2차면접최종보고_★ 2010년도 사무직-사무전문직 급여인상안(작성) 2 2 2 6 4 2" xfId="32596" xr:uid="{00000000-0005-0000-0000-0000667F0000}"/>
    <cellStyle name="년_★ 0911 2차면접최종보고_★ 2010년도 사무직-사무전문직 급여인상안(작성) 2 2 2 6 4 3" xfId="32597" xr:uid="{00000000-0005-0000-0000-0000677F0000}"/>
    <cellStyle name="년_★ 0911 2차면접최종보고_★ 2010년도 사무직-사무전문직 급여인상안(작성) 2 2 2 6 4 4" xfId="32598" xr:uid="{00000000-0005-0000-0000-0000687F0000}"/>
    <cellStyle name="년_★ 0911 2차면접최종보고_★ 2010년도 사무직-사무전문직 급여인상안(작성) 2 2 2 6 4 5" xfId="32599" xr:uid="{00000000-0005-0000-0000-0000697F0000}"/>
    <cellStyle name="년_★ 0911 2차면접최종보고_★ 2010년도 사무직-사무전문직 급여인상안(작성) 2 2 2 6 5" xfId="32600" xr:uid="{00000000-0005-0000-0000-00006A7F0000}"/>
    <cellStyle name="년_★ 0911 2차면접최종보고_★ 2010년도 사무직-사무전문직 급여인상안(작성) 2 2 2 6 6" xfId="32601" xr:uid="{00000000-0005-0000-0000-00006B7F0000}"/>
    <cellStyle name="년_★ 0911 2차면접최종보고_★ 2010년도 사무직-사무전문직 급여인상안(작성) 2 2 2 6 7" xfId="32602" xr:uid="{00000000-0005-0000-0000-00006C7F0000}"/>
    <cellStyle name="년_★ 0911 2차면접최종보고_★ 2010년도 사무직-사무전문직 급여인상안(작성) 2 2 2 6 8" xfId="32603" xr:uid="{00000000-0005-0000-0000-00006D7F0000}"/>
    <cellStyle name="년_★ 0911 2차면접최종보고_★ 2010년도 사무직-사무전문직 급여인상안(작성) 2 2 2 7" xfId="32604" xr:uid="{00000000-0005-0000-0000-00006E7F0000}"/>
    <cellStyle name="년_★ 0911 2차면접최종보고_★ 2010년도 사무직-사무전문직 급여인상안(작성) 2 2 2 7 2" xfId="32605" xr:uid="{00000000-0005-0000-0000-00006F7F0000}"/>
    <cellStyle name="년_★ 0911 2차면접최종보고_★ 2010년도 사무직-사무전문직 급여인상안(작성) 2 2 2 7 3" xfId="32606" xr:uid="{00000000-0005-0000-0000-0000707F0000}"/>
    <cellStyle name="년_★ 0911 2차면접최종보고_★ 2010년도 사무직-사무전문직 급여인상안(작성) 2 2 2 7 4" xfId="32607" xr:uid="{00000000-0005-0000-0000-0000717F0000}"/>
    <cellStyle name="년_★ 0911 2차면접최종보고_★ 2010년도 사무직-사무전문직 급여인상안(작성) 2 2 2 7 5" xfId="32608" xr:uid="{00000000-0005-0000-0000-0000727F0000}"/>
    <cellStyle name="년_★ 0911 2차면접최종보고_★ 2010년도 사무직-사무전문직 급여인상안(작성) 2 2 2 8" xfId="32609" xr:uid="{00000000-0005-0000-0000-0000737F0000}"/>
    <cellStyle name="년_★ 0911 2차면접최종보고_★ 2010년도 사무직-사무전문직 급여인상안(작성) 2 2 2 8 2" xfId="32610" xr:uid="{00000000-0005-0000-0000-0000747F0000}"/>
    <cellStyle name="년_★ 0911 2차면접최종보고_★ 2010년도 사무직-사무전문직 급여인상안(작성) 2 2 2 8 3" xfId="32611" xr:uid="{00000000-0005-0000-0000-0000757F0000}"/>
    <cellStyle name="년_★ 0911 2차면접최종보고_★ 2010년도 사무직-사무전문직 급여인상안(작성) 2 2 2 8 4" xfId="32612" xr:uid="{00000000-0005-0000-0000-0000767F0000}"/>
    <cellStyle name="년_★ 0911 2차면접최종보고_★ 2010년도 사무직-사무전문직 급여인상안(작성) 2 2 2 8 5" xfId="32613" xr:uid="{00000000-0005-0000-0000-0000777F0000}"/>
    <cellStyle name="년_★ 0911 2차면접최종보고_★ 2010년도 사무직-사무전문직 급여인상안(작성) 2 2 2 9" xfId="32614" xr:uid="{00000000-0005-0000-0000-0000787F0000}"/>
    <cellStyle name="년_★ 0911 2차면접최종보고_★ 2010년도 사무직-사무전문직 급여인상안(작성) 2 2 2 9 2" xfId="32615" xr:uid="{00000000-0005-0000-0000-0000797F0000}"/>
    <cellStyle name="년_★ 0911 2차면접최종보고_★ 2010년도 사무직-사무전문직 급여인상안(작성) 2 2 2 9 3" xfId="32616" xr:uid="{00000000-0005-0000-0000-00007A7F0000}"/>
    <cellStyle name="년_★ 0911 2차면접최종보고_★ 2010년도 사무직-사무전문직 급여인상안(작성) 2 2 2 9 4" xfId="32617" xr:uid="{00000000-0005-0000-0000-00007B7F0000}"/>
    <cellStyle name="년_★ 0911 2차면접최종보고_★ 2010년도 사무직-사무전문직 급여인상안(작성) 2 2 2 9 5" xfId="32618" xr:uid="{00000000-0005-0000-0000-00007C7F0000}"/>
    <cellStyle name="년_★ 0911 2차면접최종보고_★ 2010년도 사무직-사무전문직 급여인상안(작성) 2 2 3" xfId="32619" xr:uid="{00000000-0005-0000-0000-00007D7F0000}"/>
    <cellStyle name="년_★ 0911 2차면접최종보고_★ 2010년도 사무직-사무전문직 급여인상안(작성) 2 2 3 10" xfId="32620" xr:uid="{00000000-0005-0000-0000-00007E7F0000}"/>
    <cellStyle name="년_★ 0911 2차면접최종보고_★ 2010년도 사무직-사무전문직 급여인상안(작성) 2 2 3 11" xfId="32621" xr:uid="{00000000-0005-0000-0000-00007F7F0000}"/>
    <cellStyle name="년_★ 0911 2차면접최종보고_★ 2010년도 사무직-사무전문직 급여인상안(작성) 2 2 3 2" xfId="32622" xr:uid="{00000000-0005-0000-0000-0000807F0000}"/>
    <cellStyle name="년_★ 0911 2차면접최종보고_★ 2010년도 사무직-사무전문직 급여인상안(작성) 2 2 3 2 2" xfId="32623" xr:uid="{00000000-0005-0000-0000-0000817F0000}"/>
    <cellStyle name="년_★ 0911 2차면접최종보고_★ 2010년도 사무직-사무전문직 급여인상안(작성) 2 2 3 2 2 2" xfId="32624" xr:uid="{00000000-0005-0000-0000-0000827F0000}"/>
    <cellStyle name="년_★ 0911 2차면접최종보고_★ 2010년도 사무직-사무전문직 급여인상안(작성) 2 2 3 2 2 3" xfId="32625" xr:uid="{00000000-0005-0000-0000-0000837F0000}"/>
    <cellStyle name="년_★ 0911 2차면접최종보고_★ 2010년도 사무직-사무전문직 급여인상안(작성) 2 2 3 2 2 4" xfId="32626" xr:uid="{00000000-0005-0000-0000-0000847F0000}"/>
    <cellStyle name="년_★ 0911 2차면접최종보고_★ 2010년도 사무직-사무전문직 급여인상안(작성) 2 2 3 2 2 5" xfId="32627" xr:uid="{00000000-0005-0000-0000-0000857F0000}"/>
    <cellStyle name="년_★ 0911 2차면접최종보고_★ 2010년도 사무직-사무전문직 급여인상안(작성) 2 2 3 2 3" xfId="32628" xr:uid="{00000000-0005-0000-0000-0000867F0000}"/>
    <cellStyle name="년_★ 0911 2차면접최종보고_★ 2010년도 사무직-사무전문직 급여인상안(작성) 2 2 3 2 3 2" xfId="32629" xr:uid="{00000000-0005-0000-0000-0000877F0000}"/>
    <cellStyle name="년_★ 0911 2차면접최종보고_★ 2010년도 사무직-사무전문직 급여인상안(작성) 2 2 3 2 3 3" xfId="32630" xr:uid="{00000000-0005-0000-0000-0000887F0000}"/>
    <cellStyle name="년_★ 0911 2차면접최종보고_★ 2010년도 사무직-사무전문직 급여인상안(작성) 2 2 3 2 3 4" xfId="32631" xr:uid="{00000000-0005-0000-0000-0000897F0000}"/>
    <cellStyle name="년_★ 0911 2차면접최종보고_★ 2010년도 사무직-사무전문직 급여인상안(작성) 2 2 3 2 3 5" xfId="32632" xr:uid="{00000000-0005-0000-0000-00008A7F0000}"/>
    <cellStyle name="년_★ 0911 2차면접최종보고_★ 2010년도 사무직-사무전문직 급여인상안(작성) 2 2 3 2 4" xfId="32633" xr:uid="{00000000-0005-0000-0000-00008B7F0000}"/>
    <cellStyle name="년_★ 0911 2차면접최종보고_★ 2010년도 사무직-사무전문직 급여인상안(작성) 2 2 3 2 4 2" xfId="32634" xr:uid="{00000000-0005-0000-0000-00008C7F0000}"/>
    <cellStyle name="년_★ 0911 2차면접최종보고_★ 2010년도 사무직-사무전문직 급여인상안(작성) 2 2 3 2 4 3" xfId="32635" xr:uid="{00000000-0005-0000-0000-00008D7F0000}"/>
    <cellStyle name="년_★ 0911 2차면접최종보고_★ 2010년도 사무직-사무전문직 급여인상안(작성) 2 2 3 2 4 4" xfId="32636" xr:uid="{00000000-0005-0000-0000-00008E7F0000}"/>
    <cellStyle name="년_★ 0911 2차면접최종보고_★ 2010년도 사무직-사무전문직 급여인상안(작성) 2 2 3 2 4 5" xfId="32637" xr:uid="{00000000-0005-0000-0000-00008F7F0000}"/>
    <cellStyle name="년_★ 0911 2차면접최종보고_★ 2010년도 사무직-사무전문직 급여인상안(작성) 2 2 3 2 5" xfId="32638" xr:uid="{00000000-0005-0000-0000-0000907F0000}"/>
    <cellStyle name="년_★ 0911 2차면접최종보고_★ 2010년도 사무직-사무전문직 급여인상안(작성) 2 2 3 2 6" xfId="32639" xr:uid="{00000000-0005-0000-0000-0000917F0000}"/>
    <cellStyle name="년_★ 0911 2차면접최종보고_★ 2010년도 사무직-사무전문직 급여인상안(작성) 2 2 3 2 7" xfId="32640" xr:uid="{00000000-0005-0000-0000-0000927F0000}"/>
    <cellStyle name="년_★ 0911 2차면접최종보고_★ 2010년도 사무직-사무전문직 급여인상안(작성) 2 2 3 2 8" xfId="32641" xr:uid="{00000000-0005-0000-0000-0000937F0000}"/>
    <cellStyle name="년_★ 0911 2차면접최종보고_★ 2010년도 사무직-사무전문직 급여인상안(작성) 2 2 3 3" xfId="32642" xr:uid="{00000000-0005-0000-0000-0000947F0000}"/>
    <cellStyle name="년_★ 0911 2차면접최종보고_★ 2010년도 사무직-사무전문직 급여인상안(작성) 2 2 3 3 2" xfId="32643" xr:uid="{00000000-0005-0000-0000-0000957F0000}"/>
    <cellStyle name="년_★ 0911 2차면접최종보고_★ 2010년도 사무직-사무전문직 급여인상안(작성) 2 2 3 3 2 2" xfId="32644" xr:uid="{00000000-0005-0000-0000-0000967F0000}"/>
    <cellStyle name="년_★ 0911 2차면접최종보고_★ 2010년도 사무직-사무전문직 급여인상안(작성) 2 2 3 3 2 3" xfId="32645" xr:uid="{00000000-0005-0000-0000-0000977F0000}"/>
    <cellStyle name="년_★ 0911 2차면접최종보고_★ 2010년도 사무직-사무전문직 급여인상안(작성) 2 2 3 3 2 4" xfId="32646" xr:uid="{00000000-0005-0000-0000-0000987F0000}"/>
    <cellStyle name="년_★ 0911 2차면접최종보고_★ 2010년도 사무직-사무전문직 급여인상안(작성) 2 2 3 3 2 5" xfId="32647" xr:uid="{00000000-0005-0000-0000-0000997F0000}"/>
    <cellStyle name="년_★ 0911 2차면접최종보고_★ 2010년도 사무직-사무전문직 급여인상안(작성) 2 2 3 3 3" xfId="32648" xr:uid="{00000000-0005-0000-0000-00009A7F0000}"/>
    <cellStyle name="년_★ 0911 2차면접최종보고_★ 2010년도 사무직-사무전문직 급여인상안(작성) 2 2 3 3 3 2" xfId="32649" xr:uid="{00000000-0005-0000-0000-00009B7F0000}"/>
    <cellStyle name="년_★ 0911 2차면접최종보고_★ 2010년도 사무직-사무전문직 급여인상안(작성) 2 2 3 3 3 3" xfId="32650" xr:uid="{00000000-0005-0000-0000-00009C7F0000}"/>
    <cellStyle name="년_★ 0911 2차면접최종보고_★ 2010년도 사무직-사무전문직 급여인상안(작성) 2 2 3 3 3 4" xfId="32651" xr:uid="{00000000-0005-0000-0000-00009D7F0000}"/>
    <cellStyle name="년_★ 0911 2차면접최종보고_★ 2010년도 사무직-사무전문직 급여인상안(작성) 2 2 3 3 3 5" xfId="32652" xr:uid="{00000000-0005-0000-0000-00009E7F0000}"/>
    <cellStyle name="년_★ 0911 2차면접최종보고_★ 2010년도 사무직-사무전문직 급여인상안(작성) 2 2 3 3 4" xfId="32653" xr:uid="{00000000-0005-0000-0000-00009F7F0000}"/>
    <cellStyle name="년_★ 0911 2차면접최종보고_★ 2010년도 사무직-사무전문직 급여인상안(작성) 2 2 3 3 4 2" xfId="32654" xr:uid="{00000000-0005-0000-0000-0000A07F0000}"/>
    <cellStyle name="년_★ 0911 2차면접최종보고_★ 2010년도 사무직-사무전문직 급여인상안(작성) 2 2 3 3 4 3" xfId="32655" xr:uid="{00000000-0005-0000-0000-0000A17F0000}"/>
    <cellStyle name="년_★ 0911 2차면접최종보고_★ 2010년도 사무직-사무전문직 급여인상안(작성) 2 2 3 3 4 4" xfId="32656" xr:uid="{00000000-0005-0000-0000-0000A27F0000}"/>
    <cellStyle name="년_★ 0911 2차면접최종보고_★ 2010년도 사무직-사무전문직 급여인상안(작성) 2 2 3 3 4 5" xfId="32657" xr:uid="{00000000-0005-0000-0000-0000A37F0000}"/>
    <cellStyle name="년_★ 0911 2차면접최종보고_★ 2010년도 사무직-사무전문직 급여인상안(작성) 2 2 3 3 5" xfId="32658" xr:uid="{00000000-0005-0000-0000-0000A47F0000}"/>
    <cellStyle name="년_★ 0911 2차면접최종보고_★ 2010년도 사무직-사무전문직 급여인상안(작성) 2 2 3 3 6" xfId="32659" xr:uid="{00000000-0005-0000-0000-0000A57F0000}"/>
    <cellStyle name="년_★ 0911 2차면접최종보고_★ 2010년도 사무직-사무전문직 급여인상안(작성) 2 2 3 3 7" xfId="32660" xr:uid="{00000000-0005-0000-0000-0000A67F0000}"/>
    <cellStyle name="년_★ 0911 2차면접최종보고_★ 2010년도 사무직-사무전문직 급여인상안(작성) 2 2 3 3 8" xfId="32661" xr:uid="{00000000-0005-0000-0000-0000A77F0000}"/>
    <cellStyle name="년_★ 0911 2차면접최종보고_★ 2010년도 사무직-사무전문직 급여인상안(작성) 2 2 3 4" xfId="32662" xr:uid="{00000000-0005-0000-0000-0000A87F0000}"/>
    <cellStyle name="년_★ 0911 2차면접최종보고_★ 2010년도 사무직-사무전문직 급여인상안(작성) 2 2 3 4 2" xfId="32663" xr:uid="{00000000-0005-0000-0000-0000A97F0000}"/>
    <cellStyle name="년_★ 0911 2차면접최종보고_★ 2010년도 사무직-사무전문직 급여인상안(작성) 2 2 3 4 2 2" xfId="32664" xr:uid="{00000000-0005-0000-0000-0000AA7F0000}"/>
    <cellStyle name="년_★ 0911 2차면접최종보고_★ 2010년도 사무직-사무전문직 급여인상안(작성) 2 2 3 4 2 3" xfId="32665" xr:uid="{00000000-0005-0000-0000-0000AB7F0000}"/>
    <cellStyle name="년_★ 0911 2차면접최종보고_★ 2010년도 사무직-사무전문직 급여인상안(작성) 2 2 3 4 2 4" xfId="32666" xr:uid="{00000000-0005-0000-0000-0000AC7F0000}"/>
    <cellStyle name="년_★ 0911 2차면접최종보고_★ 2010년도 사무직-사무전문직 급여인상안(작성) 2 2 3 4 2 5" xfId="32667" xr:uid="{00000000-0005-0000-0000-0000AD7F0000}"/>
    <cellStyle name="년_★ 0911 2차면접최종보고_★ 2010년도 사무직-사무전문직 급여인상안(작성) 2 2 3 4 3" xfId="32668" xr:uid="{00000000-0005-0000-0000-0000AE7F0000}"/>
    <cellStyle name="년_★ 0911 2차면접최종보고_★ 2010년도 사무직-사무전문직 급여인상안(작성) 2 2 3 4 3 2" xfId="32669" xr:uid="{00000000-0005-0000-0000-0000AF7F0000}"/>
    <cellStyle name="년_★ 0911 2차면접최종보고_★ 2010년도 사무직-사무전문직 급여인상안(작성) 2 2 3 4 3 3" xfId="32670" xr:uid="{00000000-0005-0000-0000-0000B07F0000}"/>
    <cellStyle name="년_★ 0911 2차면접최종보고_★ 2010년도 사무직-사무전문직 급여인상안(작성) 2 2 3 4 3 4" xfId="32671" xr:uid="{00000000-0005-0000-0000-0000B17F0000}"/>
    <cellStyle name="년_★ 0911 2차면접최종보고_★ 2010년도 사무직-사무전문직 급여인상안(작성) 2 2 3 4 3 5" xfId="32672" xr:uid="{00000000-0005-0000-0000-0000B27F0000}"/>
    <cellStyle name="년_★ 0911 2차면접최종보고_★ 2010년도 사무직-사무전문직 급여인상안(작성) 2 2 3 4 4" xfId="32673" xr:uid="{00000000-0005-0000-0000-0000B37F0000}"/>
    <cellStyle name="년_★ 0911 2차면접최종보고_★ 2010년도 사무직-사무전문직 급여인상안(작성) 2 2 3 4 4 2" xfId="32674" xr:uid="{00000000-0005-0000-0000-0000B47F0000}"/>
    <cellStyle name="년_★ 0911 2차면접최종보고_★ 2010년도 사무직-사무전문직 급여인상안(작성) 2 2 3 4 4 3" xfId="32675" xr:uid="{00000000-0005-0000-0000-0000B57F0000}"/>
    <cellStyle name="년_★ 0911 2차면접최종보고_★ 2010년도 사무직-사무전문직 급여인상안(작성) 2 2 3 4 4 4" xfId="32676" xr:uid="{00000000-0005-0000-0000-0000B67F0000}"/>
    <cellStyle name="년_★ 0911 2차면접최종보고_★ 2010년도 사무직-사무전문직 급여인상안(작성) 2 2 3 4 4 5" xfId="32677" xr:uid="{00000000-0005-0000-0000-0000B77F0000}"/>
    <cellStyle name="년_★ 0911 2차면접최종보고_★ 2010년도 사무직-사무전문직 급여인상안(작성) 2 2 3 4 5" xfId="32678" xr:uid="{00000000-0005-0000-0000-0000B87F0000}"/>
    <cellStyle name="년_★ 0911 2차면접최종보고_★ 2010년도 사무직-사무전문직 급여인상안(작성) 2 2 3 4 6" xfId="32679" xr:uid="{00000000-0005-0000-0000-0000B97F0000}"/>
    <cellStyle name="년_★ 0911 2차면접최종보고_★ 2010년도 사무직-사무전문직 급여인상안(작성) 2 2 3 4 7" xfId="32680" xr:uid="{00000000-0005-0000-0000-0000BA7F0000}"/>
    <cellStyle name="년_★ 0911 2차면접최종보고_★ 2010년도 사무직-사무전문직 급여인상안(작성) 2 2 3 4 8" xfId="32681" xr:uid="{00000000-0005-0000-0000-0000BB7F0000}"/>
    <cellStyle name="년_★ 0911 2차면접최종보고_★ 2010년도 사무직-사무전문직 급여인상안(작성) 2 2 3 5" xfId="32682" xr:uid="{00000000-0005-0000-0000-0000BC7F0000}"/>
    <cellStyle name="년_★ 0911 2차면접최종보고_★ 2010년도 사무직-사무전문직 급여인상안(작성) 2 2 3 5 2" xfId="32683" xr:uid="{00000000-0005-0000-0000-0000BD7F0000}"/>
    <cellStyle name="년_★ 0911 2차면접최종보고_★ 2010년도 사무직-사무전문직 급여인상안(작성) 2 2 3 5 3" xfId="32684" xr:uid="{00000000-0005-0000-0000-0000BE7F0000}"/>
    <cellStyle name="년_★ 0911 2차면접최종보고_★ 2010년도 사무직-사무전문직 급여인상안(작성) 2 2 3 5 4" xfId="32685" xr:uid="{00000000-0005-0000-0000-0000BF7F0000}"/>
    <cellStyle name="년_★ 0911 2차면접최종보고_★ 2010년도 사무직-사무전문직 급여인상안(작성) 2 2 3 5 5" xfId="32686" xr:uid="{00000000-0005-0000-0000-0000C07F0000}"/>
    <cellStyle name="년_★ 0911 2차면접최종보고_★ 2010년도 사무직-사무전문직 급여인상안(작성) 2 2 3 6" xfId="32687" xr:uid="{00000000-0005-0000-0000-0000C17F0000}"/>
    <cellStyle name="년_★ 0911 2차면접최종보고_★ 2010년도 사무직-사무전문직 급여인상안(작성) 2 2 3 6 2" xfId="32688" xr:uid="{00000000-0005-0000-0000-0000C27F0000}"/>
    <cellStyle name="년_★ 0911 2차면접최종보고_★ 2010년도 사무직-사무전문직 급여인상안(작성) 2 2 3 6 3" xfId="32689" xr:uid="{00000000-0005-0000-0000-0000C37F0000}"/>
    <cellStyle name="년_★ 0911 2차면접최종보고_★ 2010년도 사무직-사무전문직 급여인상안(작성) 2 2 3 6 4" xfId="32690" xr:uid="{00000000-0005-0000-0000-0000C47F0000}"/>
    <cellStyle name="년_★ 0911 2차면접최종보고_★ 2010년도 사무직-사무전문직 급여인상안(작성) 2 2 3 6 5" xfId="32691" xr:uid="{00000000-0005-0000-0000-0000C57F0000}"/>
    <cellStyle name="년_★ 0911 2차면접최종보고_★ 2010년도 사무직-사무전문직 급여인상안(작성) 2 2 3 7" xfId="32692" xr:uid="{00000000-0005-0000-0000-0000C67F0000}"/>
    <cellStyle name="년_★ 0911 2차면접최종보고_★ 2010년도 사무직-사무전문직 급여인상안(작성) 2 2 3 7 2" xfId="32693" xr:uid="{00000000-0005-0000-0000-0000C77F0000}"/>
    <cellStyle name="년_★ 0911 2차면접최종보고_★ 2010년도 사무직-사무전문직 급여인상안(작성) 2 2 3 7 3" xfId="32694" xr:uid="{00000000-0005-0000-0000-0000C87F0000}"/>
    <cellStyle name="년_★ 0911 2차면접최종보고_★ 2010년도 사무직-사무전문직 급여인상안(작성) 2 2 3 7 4" xfId="32695" xr:uid="{00000000-0005-0000-0000-0000C97F0000}"/>
    <cellStyle name="년_★ 0911 2차면접최종보고_★ 2010년도 사무직-사무전문직 급여인상안(작성) 2 2 3 7 5" xfId="32696" xr:uid="{00000000-0005-0000-0000-0000CA7F0000}"/>
    <cellStyle name="년_★ 0911 2차면접최종보고_★ 2010년도 사무직-사무전문직 급여인상안(작성) 2 2 3 8" xfId="32697" xr:uid="{00000000-0005-0000-0000-0000CB7F0000}"/>
    <cellStyle name="년_★ 0911 2차면접최종보고_★ 2010년도 사무직-사무전문직 급여인상안(작성) 2 2 3 9" xfId="32698" xr:uid="{00000000-0005-0000-0000-0000CC7F0000}"/>
    <cellStyle name="년_★ 0911 2차면접최종보고_★ 2010년도 사무직-사무전문직 급여인상안(작성) 2 2 4" xfId="32699" xr:uid="{00000000-0005-0000-0000-0000CD7F0000}"/>
    <cellStyle name="년_★ 0911 2차면접최종보고_★ 2010년도 사무직-사무전문직 급여인상안(작성) 2 2 4 10" xfId="32700" xr:uid="{00000000-0005-0000-0000-0000CE7F0000}"/>
    <cellStyle name="년_★ 0911 2차면접최종보고_★ 2010년도 사무직-사무전문직 급여인상안(작성) 2 2 4 11" xfId="32701" xr:uid="{00000000-0005-0000-0000-0000CF7F0000}"/>
    <cellStyle name="년_★ 0911 2차면접최종보고_★ 2010년도 사무직-사무전문직 급여인상안(작성) 2 2 4 2" xfId="32702" xr:uid="{00000000-0005-0000-0000-0000D07F0000}"/>
    <cellStyle name="년_★ 0911 2차면접최종보고_★ 2010년도 사무직-사무전문직 급여인상안(작성) 2 2 4 2 2" xfId="32703" xr:uid="{00000000-0005-0000-0000-0000D17F0000}"/>
    <cellStyle name="년_★ 0911 2차면접최종보고_★ 2010년도 사무직-사무전문직 급여인상안(작성) 2 2 4 2 2 2" xfId="32704" xr:uid="{00000000-0005-0000-0000-0000D27F0000}"/>
    <cellStyle name="년_★ 0911 2차면접최종보고_★ 2010년도 사무직-사무전문직 급여인상안(작성) 2 2 4 2 2 3" xfId="32705" xr:uid="{00000000-0005-0000-0000-0000D37F0000}"/>
    <cellStyle name="년_★ 0911 2차면접최종보고_★ 2010년도 사무직-사무전문직 급여인상안(작성) 2 2 4 2 2 4" xfId="32706" xr:uid="{00000000-0005-0000-0000-0000D47F0000}"/>
    <cellStyle name="년_★ 0911 2차면접최종보고_★ 2010년도 사무직-사무전문직 급여인상안(작성) 2 2 4 2 2 5" xfId="32707" xr:uid="{00000000-0005-0000-0000-0000D57F0000}"/>
    <cellStyle name="년_★ 0911 2차면접최종보고_★ 2010년도 사무직-사무전문직 급여인상안(작성) 2 2 4 2 3" xfId="32708" xr:uid="{00000000-0005-0000-0000-0000D67F0000}"/>
    <cellStyle name="년_★ 0911 2차면접최종보고_★ 2010년도 사무직-사무전문직 급여인상안(작성) 2 2 4 2 3 2" xfId="32709" xr:uid="{00000000-0005-0000-0000-0000D77F0000}"/>
    <cellStyle name="년_★ 0911 2차면접최종보고_★ 2010년도 사무직-사무전문직 급여인상안(작성) 2 2 4 2 3 3" xfId="32710" xr:uid="{00000000-0005-0000-0000-0000D87F0000}"/>
    <cellStyle name="년_★ 0911 2차면접최종보고_★ 2010년도 사무직-사무전문직 급여인상안(작성) 2 2 4 2 3 4" xfId="32711" xr:uid="{00000000-0005-0000-0000-0000D97F0000}"/>
    <cellStyle name="년_★ 0911 2차면접최종보고_★ 2010년도 사무직-사무전문직 급여인상안(작성) 2 2 4 2 3 5" xfId="32712" xr:uid="{00000000-0005-0000-0000-0000DA7F0000}"/>
    <cellStyle name="년_★ 0911 2차면접최종보고_★ 2010년도 사무직-사무전문직 급여인상안(작성) 2 2 4 2 4" xfId="32713" xr:uid="{00000000-0005-0000-0000-0000DB7F0000}"/>
    <cellStyle name="년_★ 0911 2차면접최종보고_★ 2010년도 사무직-사무전문직 급여인상안(작성) 2 2 4 2 4 2" xfId="32714" xr:uid="{00000000-0005-0000-0000-0000DC7F0000}"/>
    <cellStyle name="년_★ 0911 2차면접최종보고_★ 2010년도 사무직-사무전문직 급여인상안(작성) 2 2 4 2 4 3" xfId="32715" xr:uid="{00000000-0005-0000-0000-0000DD7F0000}"/>
    <cellStyle name="년_★ 0911 2차면접최종보고_★ 2010년도 사무직-사무전문직 급여인상안(작성) 2 2 4 2 4 4" xfId="32716" xr:uid="{00000000-0005-0000-0000-0000DE7F0000}"/>
    <cellStyle name="년_★ 0911 2차면접최종보고_★ 2010년도 사무직-사무전문직 급여인상안(작성) 2 2 4 2 4 5" xfId="32717" xr:uid="{00000000-0005-0000-0000-0000DF7F0000}"/>
    <cellStyle name="년_★ 0911 2차면접최종보고_★ 2010년도 사무직-사무전문직 급여인상안(작성) 2 2 4 2 5" xfId="32718" xr:uid="{00000000-0005-0000-0000-0000E07F0000}"/>
    <cellStyle name="년_★ 0911 2차면접최종보고_★ 2010년도 사무직-사무전문직 급여인상안(작성) 2 2 4 2 6" xfId="32719" xr:uid="{00000000-0005-0000-0000-0000E17F0000}"/>
    <cellStyle name="년_★ 0911 2차면접최종보고_★ 2010년도 사무직-사무전문직 급여인상안(작성) 2 2 4 2 7" xfId="32720" xr:uid="{00000000-0005-0000-0000-0000E27F0000}"/>
    <cellStyle name="년_★ 0911 2차면접최종보고_★ 2010년도 사무직-사무전문직 급여인상안(작성) 2 2 4 2 8" xfId="32721" xr:uid="{00000000-0005-0000-0000-0000E37F0000}"/>
    <cellStyle name="년_★ 0911 2차면접최종보고_★ 2010년도 사무직-사무전문직 급여인상안(작성) 2 2 4 3" xfId="32722" xr:uid="{00000000-0005-0000-0000-0000E47F0000}"/>
    <cellStyle name="년_★ 0911 2차면접최종보고_★ 2010년도 사무직-사무전문직 급여인상안(작성) 2 2 4 3 2" xfId="32723" xr:uid="{00000000-0005-0000-0000-0000E57F0000}"/>
    <cellStyle name="년_★ 0911 2차면접최종보고_★ 2010년도 사무직-사무전문직 급여인상안(작성) 2 2 4 3 2 2" xfId="32724" xr:uid="{00000000-0005-0000-0000-0000E67F0000}"/>
    <cellStyle name="년_★ 0911 2차면접최종보고_★ 2010년도 사무직-사무전문직 급여인상안(작성) 2 2 4 3 2 3" xfId="32725" xr:uid="{00000000-0005-0000-0000-0000E77F0000}"/>
    <cellStyle name="년_★ 0911 2차면접최종보고_★ 2010년도 사무직-사무전문직 급여인상안(작성) 2 2 4 3 2 4" xfId="32726" xr:uid="{00000000-0005-0000-0000-0000E87F0000}"/>
    <cellStyle name="년_★ 0911 2차면접최종보고_★ 2010년도 사무직-사무전문직 급여인상안(작성) 2 2 4 3 2 5" xfId="32727" xr:uid="{00000000-0005-0000-0000-0000E97F0000}"/>
    <cellStyle name="년_★ 0911 2차면접최종보고_★ 2010년도 사무직-사무전문직 급여인상안(작성) 2 2 4 3 3" xfId="32728" xr:uid="{00000000-0005-0000-0000-0000EA7F0000}"/>
    <cellStyle name="년_★ 0911 2차면접최종보고_★ 2010년도 사무직-사무전문직 급여인상안(작성) 2 2 4 3 3 2" xfId="32729" xr:uid="{00000000-0005-0000-0000-0000EB7F0000}"/>
    <cellStyle name="년_★ 0911 2차면접최종보고_★ 2010년도 사무직-사무전문직 급여인상안(작성) 2 2 4 3 3 3" xfId="32730" xr:uid="{00000000-0005-0000-0000-0000EC7F0000}"/>
    <cellStyle name="년_★ 0911 2차면접최종보고_★ 2010년도 사무직-사무전문직 급여인상안(작성) 2 2 4 3 3 4" xfId="32731" xr:uid="{00000000-0005-0000-0000-0000ED7F0000}"/>
    <cellStyle name="년_★ 0911 2차면접최종보고_★ 2010년도 사무직-사무전문직 급여인상안(작성) 2 2 4 3 3 5" xfId="32732" xr:uid="{00000000-0005-0000-0000-0000EE7F0000}"/>
    <cellStyle name="년_★ 0911 2차면접최종보고_★ 2010년도 사무직-사무전문직 급여인상안(작성) 2 2 4 3 4" xfId="32733" xr:uid="{00000000-0005-0000-0000-0000EF7F0000}"/>
    <cellStyle name="년_★ 0911 2차면접최종보고_★ 2010년도 사무직-사무전문직 급여인상안(작성) 2 2 4 3 4 2" xfId="32734" xr:uid="{00000000-0005-0000-0000-0000F07F0000}"/>
    <cellStyle name="년_★ 0911 2차면접최종보고_★ 2010년도 사무직-사무전문직 급여인상안(작성) 2 2 4 3 4 3" xfId="32735" xr:uid="{00000000-0005-0000-0000-0000F17F0000}"/>
    <cellStyle name="년_★ 0911 2차면접최종보고_★ 2010년도 사무직-사무전문직 급여인상안(작성) 2 2 4 3 4 4" xfId="32736" xr:uid="{00000000-0005-0000-0000-0000F27F0000}"/>
    <cellStyle name="년_★ 0911 2차면접최종보고_★ 2010년도 사무직-사무전문직 급여인상안(작성) 2 2 4 3 4 5" xfId="32737" xr:uid="{00000000-0005-0000-0000-0000F37F0000}"/>
    <cellStyle name="년_★ 0911 2차면접최종보고_★ 2010년도 사무직-사무전문직 급여인상안(작성) 2 2 4 3 5" xfId="32738" xr:uid="{00000000-0005-0000-0000-0000F47F0000}"/>
    <cellStyle name="년_★ 0911 2차면접최종보고_★ 2010년도 사무직-사무전문직 급여인상안(작성) 2 2 4 3 6" xfId="32739" xr:uid="{00000000-0005-0000-0000-0000F57F0000}"/>
    <cellStyle name="년_★ 0911 2차면접최종보고_★ 2010년도 사무직-사무전문직 급여인상안(작성) 2 2 4 3 7" xfId="32740" xr:uid="{00000000-0005-0000-0000-0000F67F0000}"/>
    <cellStyle name="년_★ 0911 2차면접최종보고_★ 2010년도 사무직-사무전문직 급여인상안(작성) 2 2 4 3 8" xfId="32741" xr:uid="{00000000-0005-0000-0000-0000F77F0000}"/>
    <cellStyle name="년_★ 0911 2차면접최종보고_★ 2010년도 사무직-사무전문직 급여인상안(작성) 2 2 4 4" xfId="32742" xr:uid="{00000000-0005-0000-0000-0000F87F0000}"/>
    <cellStyle name="년_★ 0911 2차면접최종보고_★ 2010년도 사무직-사무전문직 급여인상안(작성) 2 2 4 4 2" xfId="32743" xr:uid="{00000000-0005-0000-0000-0000F97F0000}"/>
    <cellStyle name="년_★ 0911 2차면접최종보고_★ 2010년도 사무직-사무전문직 급여인상안(작성) 2 2 4 4 2 2" xfId="32744" xr:uid="{00000000-0005-0000-0000-0000FA7F0000}"/>
    <cellStyle name="년_★ 0911 2차면접최종보고_★ 2010년도 사무직-사무전문직 급여인상안(작성) 2 2 4 4 2 3" xfId="32745" xr:uid="{00000000-0005-0000-0000-0000FB7F0000}"/>
    <cellStyle name="년_★ 0911 2차면접최종보고_★ 2010년도 사무직-사무전문직 급여인상안(작성) 2 2 4 4 2 4" xfId="32746" xr:uid="{00000000-0005-0000-0000-0000FC7F0000}"/>
    <cellStyle name="년_★ 0911 2차면접최종보고_★ 2010년도 사무직-사무전문직 급여인상안(작성) 2 2 4 4 2 5" xfId="32747" xr:uid="{00000000-0005-0000-0000-0000FD7F0000}"/>
    <cellStyle name="년_★ 0911 2차면접최종보고_★ 2010년도 사무직-사무전문직 급여인상안(작성) 2 2 4 4 3" xfId="32748" xr:uid="{00000000-0005-0000-0000-0000FE7F0000}"/>
    <cellStyle name="년_★ 0911 2차면접최종보고_★ 2010년도 사무직-사무전문직 급여인상안(작성) 2 2 4 4 3 2" xfId="32749" xr:uid="{00000000-0005-0000-0000-0000FF7F0000}"/>
    <cellStyle name="년_★ 0911 2차면접최종보고_★ 2010년도 사무직-사무전문직 급여인상안(작성) 2 2 4 4 3 3" xfId="32750" xr:uid="{00000000-0005-0000-0000-000000800000}"/>
    <cellStyle name="년_★ 0911 2차면접최종보고_★ 2010년도 사무직-사무전문직 급여인상안(작성) 2 2 4 4 3 4" xfId="32751" xr:uid="{00000000-0005-0000-0000-000001800000}"/>
    <cellStyle name="년_★ 0911 2차면접최종보고_★ 2010년도 사무직-사무전문직 급여인상안(작성) 2 2 4 4 3 5" xfId="32752" xr:uid="{00000000-0005-0000-0000-000002800000}"/>
    <cellStyle name="년_★ 0911 2차면접최종보고_★ 2010년도 사무직-사무전문직 급여인상안(작성) 2 2 4 4 4" xfId="32753" xr:uid="{00000000-0005-0000-0000-000003800000}"/>
    <cellStyle name="년_★ 0911 2차면접최종보고_★ 2010년도 사무직-사무전문직 급여인상안(작성) 2 2 4 4 4 2" xfId="32754" xr:uid="{00000000-0005-0000-0000-000004800000}"/>
    <cellStyle name="년_★ 0911 2차면접최종보고_★ 2010년도 사무직-사무전문직 급여인상안(작성) 2 2 4 4 4 3" xfId="32755" xr:uid="{00000000-0005-0000-0000-000005800000}"/>
    <cellStyle name="년_★ 0911 2차면접최종보고_★ 2010년도 사무직-사무전문직 급여인상안(작성) 2 2 4 4 4 4" xfId="32756" xr:uid="{00000000-0005-0000-0000-000006800000}"/>
    <cellStyle name="년_★ 0911 2차면접최종보고_★ 2010년도 사무직-사무전문직 급여인상안(작성) 2 2 4 4 4 5" xfId="32757" xr:uid="{00000000-0005-0000-0000-000007800000}"/>
    <cellStyle name="년_★ 0911 2차면접최종보고_★ 2010년도 사무직-사무전문직 급여인상안(작성) 2 2 4 4 5" xfId="32758" xr:uid="{00000000-0005-0000-0000-000008800000}"/>
    <cellStyle name="년_★ 0911 2차면접최종보고_★ 2010년도 사무직-사무전문직 급여인상안(작성) 2 2 4 4 6" xfId="32759" xr:uid="{00000000-0005-0000-0000-000009800000}"/>
    <cellStyle name="년_★ 0911 2차면접최종보고_★ 2010년도 사무직-사무전문직 급여인상안(작성) 2 2 4 4 7" xfId="32760" xr:uid="{00000000-0005-0000-0000-00000A800000}"/>
    <cellStyle name="년_★ 0911 2차면접최종보고_★ 2010년도 사무직-사무전문직 급여인상안(작성) 2 2 4 4 8" xfId="32761" xr:uid="{00000000-0005-0000-0000-00000B800000}"/>
    <cellStyle name="년_★ 0911 2차면접최종보고_★ 2010년도 사무직-사무전문직 급여인상안(작성) 2 2 4 5" xfId="32762" xr:uid="{00000000-0005-0000-0000-00000C800000}"/>
    <cellStyle name="년_★ 0911 2차면접최종보고_★ 2010년도 사무직-사무전문직 급여인상안(작성) 2 2 4 5 2" xfId="32763" xr:uid="{00000000-0005-0000-0000-00000D800000}"/>
    <cellStyle name="년_★ 0911 2차면접최종보고_★ 2010년도 사무직-사무전문직 급여인상안(작성) 2 2 4 5 3" xfId="32764" xr:uid="{00000000-0005-0000-0000-00000E800000}"/>
    <cellStyle name="년_★ 0911 2차면접최종보고_★ 2010년도 사무직-사무전문직 급여인상안(작성) 2 2 4 5 4" xfId="32765" xr:uid="{00000000-0005-0000-0000-00000F800000}"/>
    <cellStyle name="년_★ 0911 2차면접최종보고_★ 2010년도 사무직-사무전문직 급여인상안(작성) 2 2 4 5 5" xfId="32766" xr:uid="{00000000-0005-0000-0000-000010800000}"/>
    <cellStyle name="년_★ 0911 2차면접최종보고_★ 2010년도 사무직-사무전문직 급여인상안(작성) 2 2 4 6" xfId="32767" xr:uid="{00000000-0005-0000-0000-000011800000}"/>
    <cellStyle name="년_★ 0911 2차면접최종보고_★ 2010년도 사무직-사무전문직 급여인상안(작성) 2 2 4 6 2" xfId="32768" xr:uid="{00000000-0005-0000-0000-000012800000}"/>
    <cellStyle name="년_★ 0911 2차면접최종보고_★ 2010년도 사무직-사무전문직 급여인상안(작성) 2 2 4 6 3" xfId="32769" xr:uid="{00000000-0005-0000-0000-000013800000}"/>
    <cellStyle name="년_★ 0911 2차면접최종보고_★ 2010년도 사무직-사무전문직 급여인상안(작성) 2 2 4 6 4" xfId="32770" xr:uid="{00000000-0005-0000-0000-000014800000}"/>
    <cellStyle name="년_★ 0911 2차면접최종보고_★ 2010년도 사무직-사무전문직 급여인상안(작성) 2 2 4 6 5" xfId="32771" xr:uid="{00000000-0005-0000-0000-000015800000}"/>
    <cellStyle name="년_★ 0911 2차면접최종보고_★ 2010년도 사무직-사무전문직 급여인상안(작성) 2 2 4 7" xfId="32772" xr:uid="{00000000-0005-0000-0000-000016800000}"/>
    <cellStyle name="년_★ 0911 2차면접최종보고_★ 2010년도 사무직-사무전문직 급여인상안(작성) 2 2 4 7 2" xfId="32773" xr:uid="{00000000-0005-0000-0000-000017800000}"/>
    <cellStyle name="년_★ 0911 2차면접최종보고_★ 2010년도 사무직-사무전문직 급여인상안(작성) 2 2 4 7 3" xfId="32774" xr:uid="{00000000-0005-0000-0000-000018800000}"/>
    <cellStyle name="년_★ 0911 2차면접최종보고_★ 2010년도 사무직-사무전문직 급여인상안(작성) 2 2 4 7 4" xfId="32775" xr:uid="{00000000-0005-0000-0000-000019800000}"/>
    <cellStyle name="년_★ 0911 2차면접최종보고_★ 2010년도 사무직-사무전문직 급여인상안(작성) 2 2 4 7 5" xfId="32776" xr:uid="{00000000-0005-0000-0000-00001A800000}"/>
    <cellStyle name="년_★ 0911 2차면접최종보고_★ 2010년도 사무직-사무전문직 급여인상안(작성) 2 2 4 8" xfId="32777" xr:uid="{00000000-0005-0000-0000-00001B800000}"/>
    <cellStyle name="년_★ 0911 2차면접최종보고_★ 2010년도 사무직-사무전문직 급여인상안(작성) 2 2 4 9" xfId="32778" xr:uid="{00000000-0005-0000-0000-00001C800000}"/>
    <cellStyle name="년_★ 0911 2차면접최종보고_★ 2010년도 사무직-사무전문직 급여인상안(작성) 2 2 5" xfId="32779" xr:uid="{00000000-0005-0000-0000-00001D800000}"/>
    <cellStyle name="년_★ 0911 2차면접최종보고_★ 2010년도 사무직-사무전문직 급여인상안(작성) 2 2 5 10" xfId="32780" xr:uid="{00000000-0005-0000-0000-00001E800000}"/>
    <cellStyle name="년_★ 0911 2차면접최종보고_★ 2010년도 사무직-사무전문직 급여인상안(작성) 2 2 5 11" xfId="32781" xr:uid="{00000000-0005-0000-0000-00001F800000}"/>
    <cellStyle name="년_★ 0911 2차면접최종보고_★ 2010년도 사무직-사무전문직 급여인상안(작성) 2 2 5 2" xfId="32782" xr:uid="{00000000-0005-0000-0000-000020800000}"/>
    <cellStyle name="년_★ 0911 2차면접최종보고_★ 2010년도 사무직-사무전문직 급여인상안(작성) 2 2 5 2 2" xfId="32783" xr:uid="{00000000-0005-0000-0000-000021800000}"/>
    <cellStyle name="년_★ 0911 2차면접최종보고_★ 2010년도 사무직-사무전문직 급여인상안(작성) 2 2 5 2 2 2" xfId="32784" xr:uid="{00000000-0005-0000-0000-000022800000}"/>
    <cellStyle name="년_★ 0911 2차면접최종보고_★ 2010년도 사무직-사무전문직 급여인상안(작성) 2 2 5 2 2 3" xfId="32785" xr:uid="{00000000-0005-0000-0000-000023800000}"/>
    <cellStyle name="년_★ 0911 2차면접최종보고_★ 2010년도 사무직-사무전문직 급여인상안(작성) 2 2 5 2 2 4" xfId="32786" xr:uid="{00000000-0005-0000-0000-000024800000}"/>
    <cellStyle name="년_★ 0911 2차면접최종보고_★ 2010년도 사무직-사무전문직 급여인상안(작성) 2 2 5 2 2 5" xfId="32787" xr:uid="{00000000-0005-0000-0000-000025800000}"/>
    <cellStyle name="년_★ 0911 2차면접최종보고_★ 2010년도 사무직-사무전문직 급여인상안(작성) 2 2 5 2 3" xfId="32788" xr:uid="{00000000-0005-0000-0000-000026800000}"/>
    <cellStyle name="년_★ 0911 2차면접최종보고_★ 2010년도 사무직-사무전문직 급여인상안(작성) 2 2 5 2 3 2" xfId="32789" xr:uid="{00000000-0005-0000-0000-000027800000}"/>
    <cellStyle name="년_★ 0911 2차면접최종보고_★ 2010년도 사무직-사무전문직 급여인상안(작성) 2 2 5 2 3 3" xfId="32790" xr:uid="{00000000-0005-0000-0000-000028800000}"/>
    <cellStyle name="년_★ 0911 2차면접최종보고_★ 2010년도 사무직-사무전문직 급여인상안(작성) 2 2 5 2 3 4" xfId="32791" xr:uid="{00000000-0005-0000-0000-000029800000}"/>
    <cellStyle name="년_★ 0911 2차면접최종보고_★ 2010년도 사무직-사무전문직 급여인상안(작성) 2 2 5 2 3 5" xfId="32792" xr:uid="{00000000-0005-0000-0000-00002A800000}"/>
    <cellStyle name="년_★ 0911 2차면접최종보고_★ 2010년도 사무직-사무전문직 급여인상안(작성) 2 2 5 2 4" xfId="32793" xr:uid="{00000000-0005-0000-0000-00002B800000}"/>
    <cellStyle name="년_★ 0911 2차면접최종보고_★ 2010년도 사무직-사무전문직 급여인상안(작성) 2 2 5 2 4 2" xfId="32794" xr:uid="{00000000-0005-0000-0000-00002C800000}"/>
    <cellStyle name="년_★ 0911 2차면접최종보고_★ 2010년도 사무직-사무전문직 급여인상안(작성) 2 2 5 2 4 3" xfId="32795" xr:uid="{00000000-0005-0000-0000-00002D800000}"/>
    <cellStyle name="년_★ 0911 2차면접최종보고_★ 2010년도 사무직-사무전문직 급여인상안(작성) 2 2 5 2 4 4" xfId="32796" xr:uid="{00000000-0005-0000-0000-00002E800000}"/>
    <cellStyle name="년_★ 0911 2차면접최종보고_★ 2010년도 사무직-사무전문직 급여인상안(작성) 2 2 5 2 4 5" xfId="32797" xr:uid="{00000000-0005-0000-0000-00002F800000}"/>
    <cellStyle name="년_★ 0911 2차면접최종보고_★ 2010년도 사무직-사무전문직 급여인상안(작성) 2 2 5 2 5" xfId="32798" xr:uid="{00000000-0005-0000-0000-000030800000}"/>
    <cellStyle name="년_★ 0911 2차면접최종보고_★ 2010년도 사무직-사무전문직 급여인상안(작성) 2 2 5 2 6" xfId="32799" xr:uid="{00000000-0005-0000-0000-000031800000}"/>
    <cellStyle name="년_★ 0911 2차면접최종보고_★ 2010년도 사무직-사무전문직 급여인상안(작성) 2 2 5 2 7" xfId="32800" xr:uid="{00000000-0005-0000-0000-000032800000}"/>
    <cellStyle name="년_★ 0911 2차면접최종보고_★ 2010년도 사무직-사무전문직 급여인상안(작성) 2 2 5 2 8" xfId="32801" xr:uid="{00000000-0005-0000-0000-000033800000}"/>
    <cellStyle name="년_★ 0911 2차면접최종보고_★ 2010년도 사무직-사무전문직 급여인상안(작성) 2 2 5 3" xfId="32802" xr:uid="{00000000-0005-0000-0000-000034800000}"/>
    <cellStyle name="년_★ 0911 2차면접최종보고_★ 2010년도 사무직-사무전문직 급여인상안(작성) 2 2 5 3 2" xfId="32803" xr:uid="{00000000-0005-0000-0000-000035800000}"/>
    <cellStyle name="년_★ 0911 2차면접최종보고_★ 2010년도 사무직-사무전문직 급여인상안(작성) 2 2 5 3 2 2" xfId="32804" xr:uid="{00000000-0005-0000-0000-000036800000}"/>
    <cellStyle name="년_★ 0911 2차면접최종보고_★ 2010년도 사무직-사무전문직 급여인상안(작성) 2 2 5 3 2 3" xfId="32805" xr:uid="{00000000-0005-0000-0000-000037800000}"/>
    <cellStyle name="년_★ 0911 2차면접최종보고_★ 2010년도 사무직-사무전문직 급여인상안(작성) 2 2 5 3 2 4" xfId="32806" xr:uid="{00000000-0005-0000-0000-000038800000}"/>
    <cellStyle name="년_★ 0911 2차면접최종보고_★ 2010년도 사무직-사무전문직 급여인상안(작성) 2 2 5 3 2 5" xfId="32807" xr:uid="{00000000-0005-0000-0000-000039800000}"/>
    <cellStyle name="년_★ 0911 2차면접최종보고_★ 2010년도 사무직-사무전문직 급여인상안(작성) 2 2 5 3 3" xfId="32808" xr:uid="{00000000-0005-0000-0000-00003A800000}"/>
    <cellStyle name="년_★ 0911 2차면접최종보고_★ 2010년도 사무직-사무전문직 급여인상안(작성) 2 2 5 3 3 2" xfId="32809" xr:uid="{00000000-0005-0000-0000-00003B800000}"/>
    <cellStyle name="년_★ 0911 2차면접최종보고_★ 2010년도 사무직-사무전문직 급여인상안(작성) 2 2 5 3 3 3" xfId="32810" xr:uid="{00000000-0005-0000-0000-00003C800000}"/>
    <cellStyle name="년_★ 0911 2차면접최종보고_★ 2010년도 사무직-사무전문직 급여인상안(작성) 2 2 5 3 3 4" xfId="32811" xr:uid="{00000000-0005-0000-0000-00003D800000}"/>
    <cellStyle name="년_★ 0911 2차면접최종보고_★ 2010년도 사무직-사무전문직 급여인상안(작성) 2 2 5 3 3 5" xfId="32812" xr:uid="{00000000-0005-0000-0000-00003E800000}"/>
    <cellStyle name="년_★ 0911 2차면접최종보고_★ 2010년도 사무직-사무전문직 급여인상안(작성) 2 2 5 3 4" xfId="32813" xr:uid="{00000000-0005-0000-0000-00003F800000}"/>
    <cellStyle name="년_★ 0911 2차면접최종보고_★ 2010년도 사무직-사무전문직 급여인상안(작성) 2 2 5 3 4 2" xfId="32814" xr:uid="{00000000-0005-0000-0000-000040800000}"/>
    <cellStyle name="년_★ 0911 2차면접최종보고_★ 2010년도 사무직-사무전문직 급여인상안(작성) 2 2 5 3 4 3" xfId="32815" xr:uid="{00000000-0005-0000-0000-000041800000}"/>
    <cellStyle name="년_★ 0911 2차면접최종보고_★ 2010년도 사무직-사무전문직 급여인상안(작성) 2 2 5 3 4 4" xfId="32816" xr:uid="{00000000-0005-0000-0000-000042800000}"/>
    <cellStyle name="년_★ 0911 2차면접최종보고_★ 2010년도 사무직-사무전문직 급여인상안(작성) 2 2 5 3 4 5" xfId="32817" xr:uid="{00000000-0005-0000-0000-000043800000}"/>
    <cellStyle name="년_★ 0911 2차면접최종보고_★ 2010년도 사무직-사무전문직 급여인상안(작성) 2 2 5 3 5" xfId="32818" xr:uid="{00000000-0005-0000-0000-000044800000}"/>
    <cellStyle name="년_★ 0911 2차면접최종보고_★ 2010년도 사무직-사무전문직 급여인상안(작성) 2 2 5 3 6" xfId="32819" xr:uid="{00000000-0005-0000-0000-000045800000}"/>
    <cellStyle name="년_★ 0911 2차면접최종보고_★ 2010년도 사무직-사무전문직 급여인상안(작성) 2 2 5 3 7" xfId="32820" xr:uid="{00000000-0005-0000-0000-000046800000}"/>
    <cellStyle name="년_★ 0911 2차면접최종보고_★ 2010년도 사무직-사무전문직 급여인상안(작성) 2 2 5 3 8" xfId="32821" xr:uid="{00000000-0005-0000-0000-000047800000}"/>
    <cellStyle name="년_★ 0911 2차면접최종보고_★ 2010년도 사무직-사무전문직 급여인상안(작성) 2 2 5 4" xfId="32822" xr:uid="{00000000-0005-0000-0000-000048800000}"/>
    <cellStyle name="년_★ 0911 2차면접최종보고_★ 2010년도 사무직-사무전문직 급여인상안(작성) 2 2 5 4 2" xfId="32823" xr:uid="{00000000-0005-0000-0000-000049800000}"/>
    <cellStyle name="년_★ 0911 2차면접최종보고_★ 2010년도 사무직-사무전문직 급여인상안(작성) 2 2 5 4 2 2" xfId="32824" xr:uid="{00000000-0005-0000-0000-00004A800000}"/>
    <cellStyle name="년_★ 0911 2차면접최종보고_★ 2010년도 사무직-사무전문직 급여인상안(작성) 2 2 5 4 2 3" xfId="32825" xr:uid="{00000000-0005-0000-0000-00004B800000}"/>
    <cellStyle name="년_★ 0911 2차면접최종보고_★ 2010년도 사무직-사무전문직 급여인상안(작성) 2 2 5 4 2 4" xfId="32826" xr:uid="{00000000-0005-0000-0000-00004C800000}"/>
    <cellStyle name="년_★ 0911 2차면접최종보고_★ 2010년도 사무직-사무전문직 급여인상안(작성) 2 2 5 4 2 5" xfId="32827" xr:uid="{00000000-0005-0000-0000-00004D800000}"/>
    <cellStyle name="년_★ 0911 2차면접최종보고_★ 2010년도 사무직-사무전문직 급여인상안(작성) 2 2 5 4 3" xfId="32828" xr:uid="{00000000-0005-0000-0000-00004E800000}"/>
    <cellStyle name="년_★ 0911 2차면접최종보고_★ 2010년도 사무직-사무전문직 급여인상안(작성) 2 2 5 4 3 2" xfId="32829" xr:uid="{00000000-0005-0000-0000-00004F800000}"/>
    <cellStyle name="년_★ 0911 2차면접최종보고_★ 2010년도 사무직-사무전문직 급여인상안(작성) 2 2 5 4 3 3" xfId="32830" xr:uid="{00000000-0005-0000-0000-000050800000}"/>
    <cellStyle name="년_★ 0911 2차면접최종보고_★ 2010년도 사무직-사무전문직 급여인상안(작성) 2 2 5 4 3 4" xfId="32831" xr:uid="{00000000-0005-0000-0000-000051800000}"/>
    <cellStyle name="년_★ 0911 2차면접최종보고_★ 2010년도 사무직-사무전문직 급여인상안(작성) 2 2 5 4 3 5" xfId="32832" xr:uid="{00000000-0005-0000-0000-000052800000}"/>
    <cellStyle name="년_★ 0911 2차면접최종보고_★ 2010년도 사무직-사무전문직 급여인상안(작성) 2 2 5 4 4" xfId="32833" xr:uid="{00000000-0005-0000-0000-000053800000}"/>
    <cellStyle name="년_★ 0911 2차면접최종보고_★ 2010년도 사무직-사무전문직 급여인상안(작성) 2 2 5 4 4 2" xfId="32834" xr:uid="{00000000-0005-0000-0000-000054800000}"/>
    <cellStyle name="년_★ 0911 2차면접최종보고_★ 2010년도 사무직-사무전문직 급여인상안(작성) 2 2 5 4 4 3" xfId="32835" xr:uid="{00000000-0005-0000-0000-000055800000}"/>
    <cellStyle name="년_★ 0911 2차면접최종보고_★ 2010년도 사무직-사무전문직 급여인상안(작성) 2 2 5 4 4 4" xfId="32836" xr:uid="{00000000-0005-0000-0000-000056800000}"/>
    <cellStyle name="년_★ 0911 2차면접최종보고_★ 2010년도 사무직-사무전문직 급여인상안(작성) 2 2 5 4 4 5" xfId="32837" xr:uid="{00000000-0005-0000-0000-000057800000}"/>
    <cellStyle name="년_★ 0911 2차면접최종보고_★ 2010년도 사무직-사무전문직 급여인상안(작성) 2 2 5 4 5" xfId="32838" xr:uid="{00000000-0005-0000-0000-000058800000}"/>
    <cellStyle name="년_★ 0911 2차면접최종보고_★ 2010년도 사무직-사무전문직 급여인상안(작성) 2 2 5 4 6" xfId="32839" xr:uid="{00000000-0005-0000-0000-000059800000}"/>
    <cellStyle name="년_★ 0911 2차면접최종보고_★ 2010년도 사무직-사무전문직 급여인상안(작성) 2 2 5 4 7" xfId="32840" xr:uid="{00000000-0005-0000-0000-00005A800000}"/>
    <cellStyle name="년_★ 0911 2차면접최종보고_★ 2010년도 사무직-사무전문직 급여인상안(작성) 2 2 5 4 8" xfId="32841" xr:uid="{00000000-0005-0000-0000-00005B800000}"/>
    <cellStyle name="년_★ 0911 2차면접최종보고_★ 2010년도 사무직-사무전문직 급여인상안(작성) 2 2 5 5" xfId="32842" xr:uid="{00000000-0005-0000-0000-00005C800000}"/>
    <cellStyle name="년_★ 0911 2차면접최종보고_★ 2010년도 사무직-사무전문직 급여인상안(작성) 2 2 5 5 2" xfId="32843" xr:uid="{00000000-0005-0000-0000-00005D800000}"/>
    <cellStyle name="년_★ 0911 2차면접최종보고_★ 2010년도 사무직-사무전문직 급여인상안(작성) 2 2 5 5 3" xfId="32844" xr:uid="{00000000-0005-0000-0000-00005E800000}"/>
    <cellStyle name="년_★ 0911 2차면접최종보고_★ 2010년도 사무직-사무전문직 급여인상안(작성) 2 2 5 5 4" xfId="32845" xr:uid="{00000000-0005-0000-0000-00005F800000}"/>
    <cellStyle name="년_★ 0911 2차면접최종보고_★ 2010년도 사무직-사무전문직 급여인상안(작성) 2 2 5 5 5" xfId="32846" xr:uid="{00000000-0005-0000-0000-000060800000}"/>
    <cellStyle name="년_★ 0911 2차면접최종보고_★ 2010년도 사무직-사무전문직 급여인상안(작성) 2 2 5 6" xfId="32847" xr:uid="{00000000-0005-0000-0000-000061800000}"/>
    <cellStyle name="년_★ 0911 2차면접최종보고_★ 2010년도 사무직-사무전문직 급여인상안(작성) 2 2 5 6 2" xfId="32848" xr:uid="{00000000-0005-0000-0000-000062800000}"/>
    <cellStyle name="년_★ 0911 2차면접최종보고_★ 2010년도 사무직-사무전문직 급여인상안(작성) 2 2 5 6 3" xfId="32849" xr:uid="{00000000-0005-0000-0000-000063800000}"/>
    <cellStyle name="년_★ 0911 2차면접최종보고_★ 2010년도 사무직-사무전문직 급여인상안(작성) 2 2 5 6 4" xfId="32850" xr:uid="{00000000-0005-0000-0000-000064800000}"/>
    <cellStyle name="년_★ 0911 2차면접최종보고_★ 2010년도 사무직-사무전문직 급여인상안(작성) 2 2 5 6 5" xfId="32851" xr:uid="{00000000-0005-0000-0000-000065800000}"/>
    <cellStyle name="년_★ 0911 2차면접최종보고_★ 2010년도 사무직-사무전문직 급여인상안(작성) 2 2 5 7" xfId="32852" xr:uid="{00000000-0005-0000-0000-000066800000}"/>
    <cellStyle name="년_★ 0911 2차면접최종보고_★ 2010년도 사무직-사무전문직 급여인상안(작성) 2 2 5 7 2" xfId="32853" xr:uid="{00000000-0005-0000-0000-000067800000}"/>
    <cellStyle name="년_★ 0911 2차면접최종보고_★ 2010년도 사무직-사무전문직 급여인상안(작성) 2 2 5 7 3" xfId="32854" xr:uid="{00000000-0005-0000-0000-000068800000}"/>
    <cellStyle name="년_★ 0911 2차면접최종보고_★ 2010년도 사무직-사무전문직 급여인상안(작성) 2 2 5 7 4" xfId="32855" xr:uid="{00000000-0005-0000-0000-000069800000}"/>
    <cellStyle name="년_★ 0911 2차면접최종보고_★ 2010년도 사무직-사무전문직 급여인상안(작성) 2 2 5 7 5" xfId="32856" xr:uid="{00000000-0005-0000-0000-00006A800000}"/>
    <cellStyle name="년_★ 0911 2차면접최종보고_★ 2010년도 사무직-사무전문직 급여인상안(작성) 2 2 5 8" xfId="32857" xr:uid="{00000000-0005-0000-0000-00006B800000}"/>
    <cellStyle name="년_★ 0911 2차면접최종보고_★ 2010년도 사무직-사무전문직 급여인상안(작성) 2 2 5 9" xfId="32858" xr:uid="{00000000-0005-0000-0000-00006C800000}"/>
    <cellStyle name="년_★ 0911 2차면접최종보고_★ 2010년도 사무직-사무전문직 급여인상안(작성) 2 2 6" xfId="32859" xr:uid="{00000000-0005-0000-0000-00006D800000}"/>
    <cellStyle name="년_★ 0911 2차면접최종보고_★ 2010년도 사무직-사무전문직 급여인상안(작성) 2 2 6 2" xfId="32860" xr:uid="{00000000-0005-0000-0000-00006E800000}"/>
    <cellStyle name="년_★ 0911 2차면접최종보고_★ 2010년도 사무직-사무전문직 급여인상안(작성) 2 2 6 2 2" xfId="32861" xr:uid="{00000000-0005-0000-0000-00006F800000}"/>
    <cellStyle name="년_★ 0911 2차면접최종보고_★ 2010년도 사무직-사무전문직 급여인상안(작성) 2 2 6 2 3" xfId="32862" xr:uid="{00000000-0005-0000-0000-000070800000}"/>
    <cellStyle name="년_★ 0911 2차면접최종보고_★ 2010년도 사무직-사무전문직 급여인상안(작성) 2 2 6 2 4" xfId="32863" xr:uid="{00000000-0005-0000-0000-000071800000}"/>
    <cellStyle name="년_★ 0911 2차면접최종보고_★ 2010년도 사무직-사무전문직 급여인상안(작성) 2 2 6 2 5" xfId="32864" xr:uid="{00000000-0005-0000-0000-000072800000}"/>
    <cellStyle name="년_★ 0911 2차면접최종보고_★ 2010년도 사무직-사무전문직 급여인상안(작성) 2 2 6 3" xfId="32865" xr:uid="{00000000-0005-0000-0000-000073800000}"/>
    <cellStyle name="년_★ 0911 2차면접최종보고_★ 2010년도 사무직-사무전문직 급여인상안(작성) 2 2 6 3 2" xfId="32866" xr:uid="{00000000-0005-0000-0000-000074800000}"/>
    <cellStyle name="년_★ 0911 2차면접최종보고_★ 2010년도 사무직-사무전문직 급여인상안(작성) 2 2 6 3 3" xfId="32867" xr:uid="{00000000-0005-0000-0000-000075800000}"/>
    <cellStyle name="년_★ 0911 2차면접최종보고_★ 2010년도 사무직-사무전문직 급여인상안(작성) 2 2 6 3 4" xfId="32868" xr:uid="{00000000-0005-0000-0000-000076800000}"/>
    <cellStyle name="년_★ 0911 2차면접최종보고_★ 2010년도 사무직-사무전문직 급여인상안(작성) 2 2 6 3 5" xfId="32869" xr:uid="{00000000-0005-0000-0000-000077800000}"/>
    <cellStyle name="년_★ 0911 2차면접최종보고_★ 2010년도 사무직-사무전문직 급여인상안(작성) 2 2 6 4" xfId="32870" xr:uid="{00000000-0005-0000-0000-000078800000}"/>
    <cellStyle name="년_★ 0911 2차면접최종보고_★ 2010년도 사무직-사무전문직 급여인상안(작성) 2 2 6 4 2" xfId="32871" xr:uid="{00000000-0005-0000-0000-000079800000}"/>
    <cellStyle name="년_★ 0911 2차면접최종보고_★ 2010년도 사무직-사무전문직 급여인상안(작성) 2 2 6 4 3" xfId="32872" xr:uid="{00000000-0005-0000-0000-00007A800000}"/>
    <cellStyle name="년_★ 0911 2차면접최종보고_★ 2010년도 사무직-사무전문직 급여인상안(작성) 2 2 6 4 4" xfId="32873" xr:uid="{00000000-0005-0000-0000-00007B800000}"/>
    <cellStyle name="년_★ 0911 2차면접최종보고_★ 2010년도 사무직-사무전문직 급여인상안(작성) 2 2 6 4 5" xfId="32874" xr:uid="{00000000-0005-0000-0000-00007C800000}"/>
    <cellStyle name="년_★ 0911 2차면접최종보고_★ 2010년도 사무직-사무전문직 급여인상안(작성) 2 2 6 5" xfId="32875" xr:uid="{00000000-0005-0000-0000-00007D800000}"/>
    <cellStyle name="년_★ 0911 2차면접최종보고_★ 2010년도 사무직-사무전문직 급여인상안(작성) 2 2 6 6" xfId="32876" xr:uid="{00000000-0005-0000-0000-00007E800000}"/>
    <cellStyle name="년_★ 0911 2차면접최종보고_★ 2010년도 사무직-사무전문직 급여인상안(작성) 2 2 6 7" xfId="32877" xr:uid="{00000000-0005-0000-0000-00007F800000}"/>
    <cellStyle name="년_★ 0911 2차면접최종보고_★ 2010년도 사무직-사무전문직 급여인상안(작성) 2 2 6 8" xfId="32878" xr:uid="{00000000-0005-0000-0000-000080800000}"/>
    <cellStyle name="년_★ 0911 2차면접최종보고_★ 2010년도 사무직-사무전문직 급여인상안(작성) 2 2 7" xfId="32879" xr:uid="{00000000-0005-0000-0000-000081800000}"/>
    <cellStyle name="년_★ 0911 2차면접최종보고_★ 2010년도 사무직-사무전문직 급여인상안(작성) 2 2 7 2" xfId="32880" xr:uid="{00000000-0005-0000-0000-000082800000}"/>
    <cellStyle name="년_★ 0911 2차면접최종보고_★ 2010년도 사무직-사무전문직 급여인상안(작성) 2 2 7 2 2" xfId="32881" xr:uid="{00000000-0005-0000-0000-000083800000}"/>
    <cellStyle name="년_★ 0911 2차면접최종보고_★ 2010년도 사무직-사무전문직 급여인상안(작성) 2 2 7 2 3" xfId="32882" xr:uid="{00000000-0005-0000-0000-000084800000}"/>
    <cellStyle name="년_★ 0911 2차면접최종보고_★ 2010년도 사무직-사무전문직 급여인상안(작성) 2 2 7 2 4" xfId="32883" xr:uid="{00000000-0005-0000-0000-000085800000}"/>
    <cellStyle name="년_★ 0911 2차면접최종보고_★ 2010년도 사무직-사무전문직 급여인상안(작성) 2 2 7 2 5" xfId="32884" xr:uid="{00000000-0005-0000-0000-000086800000}"/>
    <cellStyle name="년_★ 0911 2차면접최종보고_★ 2010년도 사무직-사무전문직 급여인상안(작성) 2 2 7 3" xfId="32885" xr:uid="{00000000-0005-0000-0000-000087800000}"/>
    <cellStyle name="년_★ 0911 2차면접최종보고_★ 2010년도 사무직-사무전문직 급여인상안(작성) 2 2 7 3 2" xfId="32886" xr:uid="{00000000-0005-0000-0000-000088800000}"/>
    <cellStyle name="년_★ 0911 2차면접최종보고_★ 2010년도 사무직-사무전문직 급여인상안(작성) 2 2 7 3 3" xfId="32887" xr:uid="{00000000-0005-0000-0000-000089800000}"/>
    <cellStyle name="년_★ 0911 2차면접최종보고_★ 2010년도 사무직-사무전문직 급여인상안(작성) 2 2 7 3 4" xfId="32888" xr:uid="{00000000-0005-0000-0000-00008A800000}"/>
    <cellStyle name="년_★ 0911 2차면접최종보고_★ 2010년도 사무직-사무전문직 급여인상안(작성) 2 2 7 3 5" xfId="32889" xr:uid="{00000000-0005-0000-0000-00008B800000}"/>
    <cellStyle name="년_★ 0911 2차면접최종보고_★ 2010년도 사무직-사무전문직 급여인상안(작성) 2 2 7 4" xfId="32890" xr:uid="{00000000-0005-0000-0000-00008C800000}"/>
    <cellStyle name="년_★ 0911 2차면접최종보고_★ 2010년도 사무직-사무전문직 급여인상안(작성) 2 2 7 4 2" xfId="32891" xr:uid="{00000000-0005-0000-0000-00008D800000}"/>
    <cellStyle name="년_★ 0911 2차면접최종보고_★ 2010년도 사무직-사무전문직 급여인상안(작성) 2 2 7 4 3" xfId="32892" xr:uid="{00000000-0005-0000-0000-00008E800000}"/>
    <cellStyle name="년_★ 0911 2차면접최종보고_★ 2010년도 사무직-사무전문직 급여인상안(작성) 2 2 7 4 4" xfId="32893" xr:uid="{00000000-0005-0000-0000-00008F800000}"/>
    <cellStyle name="년_★ 0911 2차면접최종보고_★ 2010년도 사무직-사무전문직 급여인상안(작성) 2 2 7 4 5" xfId="32894" xr:uid="{00000000-0005-0000-0000-000090800000}"/>
    <cellStyle name="년_★ 0911 2차면접최종보고_★ 2010년도 사무직-사무전문직 급여인상안(작성) 2 2 7 5" xfId="32895" xr:uid="{00000000-0005-0000-0000-000091800000}"/>
    <cellStyle name="년_★ 0911 2차면접최종보고_★ 2010년도 사무직-사무전문직 급여인상안(작성) 2 2 7 6" xfId="32896" xr:uid="{00000000-0005-0000-0000-000092800000}"/>
    <cellStyle name="년_★ 0911 2차면접최종보고_★ 2010년도 사무직-사무전문직 급여인상안(작성) 2 2 7 7" xfId="32897" xr:uid="{00000000-0005-0000-0000-000093800000}"/>
    <cellStyle name="년_★ 0911 2차면접최종보고_★ 2010년도 사무직-사무전문직 급여인상안(작성) 2 2 7 8" xfId="32898" xr:uid="{00000000-0005-0000-0000-000094800000}"/>
    <cellStyle name="년_★ 0911 2차면접최종보고_★ 2010년도 사무직-사무전문직 급여인상안(작성) 2 2 8" xfId="32899" xr:uid="{00000000-0005-0000-0000-000095800000}"/>
    <cellStyle name="년_★ 0911 2차면접최종보고_★ 2010년도 사무직-사무전문직 급여인상안(작성) 2 2 8 2" xfId="32900" xr:uid="{00000000-0005-0000-0000-000096800000}"/>
    <cellStyle name="년_★ 0911 2차면접최종보고_★ 2010년도 사무직-사무전문직 급여인상안(작성) 2 2 8 3" xfId="32901" xr:uid="{00000000-0005-0000-0000-000097800000}"/>
    <cellStyle name="년_★ 0911 2차면접최종보고_★ 2010년도 사무직-사무전문직 급여인상안(작성) 2 2 8 4" xfId="32902" xr:uid="{00000000-0005-0000-0000-000098800000}"/>
    <cellStyle name="년_★ 0911 2차면접최종보고_★ 2010년도 사무직-사무전문직 급여인상안(작성) 2 2 8 5" xfId="32903" xr:uid="{00000000-0005-0000-0000-000099800000}"/>
    <cellStyle name="년_★ 0911 2차면접최종보고_★ 2010년도 사무직-사무전문직 급여인상안(작성) 2 2 9" xfId="32904" xr:uid="{00000000-0005-0000-0000-00009A800000}"/>
    <cellStyle name="년_★ 0911 2차면접최종보고_★ 2010년도 사무직-사무전문직 급여인상안(작성) 2 3" xfId="32905" xr:uid="{00000000-0005-0000-0000-00009B800000}"/>
    <cellStyle name="년_★ 0911 2차면접최종보고_★ 2010년도 사무직-사무전문직 급여인상안(작성) 2 3 10" xfId="32906" xr:uid="{00000000-0005-0000-0000-00009C800000}"/>
    <cellStyle name="년_★ 0911 2차면접최종보고_★ 2010년도 사무직-사무전문직 급여인상안(작성) 2 3 11" xfId="32907" xr:uid="{00000000-0005-0000-0000-00009D800000}"/>
    <cellStyle name="년_★ 0911 2차면접최종보고_★ 2010년도 사무직-사무전문직 급여인상안(작성) 2 3 12" xfId="32908" xr:uid="{00000000-0005-0000-0000-00009E800000}"/>
    <cellStyle name="년_★ 0911 2차면접최종보고_★ 2010년도 사무직-사무전문직 급여인상안(작성) 2 3 13" xfId="32909" xr:uid="{00000000-0005-0000-0000-00009F800000}"/>
    <cellStyle name="년_★ 0911 2차면접최종보고_★ 2010년도 사무직-사무전문직 급여인상안(작성) 2 3 2" xfId="32910" xr:uid="{00000000-0005-0000-0000-0000A0800000}"/>
    <cellStyle name="년_★ 0911 2차면접최종보고_★ 2010년도 사무직-사무전문직 급여인상안(작성) 2 3 2 10" xfId="32911" xr:uid="{00000000-0005-0000-0000-0000A1800000}"/>
    <cellStyle name="년_★ 0911 2차면접최종보고_★ 2010년도 사무직-사무전문직 급여인상안(작성) 2 3 2 11" xfId="32912" xr:uid="{00000000-0005-0000-0000-0000A2800000}"/>
    <cellStyle name="년_★ 0911 2차면접최종보고_★ 2010년도 사무직-사무전문직 급여인상안(작성) 2 3 2 2" xfId="32913" xr:uid="{00000000-0005-0000-0000-0000A3800000}"/>
    <cellStyle name="년_★ 0911 2차면접최종보고_★ 2010년도 사무직-사무전문직 급여인상안(작성) 2 3 2 2 2" xfId="32914" xr:uid="{00000000-0005-0000-0000-0000A4800000}"/>
    <cellStyle name="년_★ 0911 2차면접최종보고_★ 2010년도 사무직-사무전문직 급여인상안(작성) 2 3 2 2 2 2" xfId="32915" xr:uid="{00000000-0005-0000-0000-0000A5800000}"/>
    <cellStyle name="년_★ 0911 2차면접최종보고_★ 2010년도 사무직-사무전문직 급여인상안(작성) 2 3 2 2 2 3" xfId="32916" xr:uid="{00000000-0005-0000-0000-0000A6800000}"/>
    <cellStyle name="년_★ 0911 2차면접최종보고_★ 2010년도 사무직-사무전문직 급여인상안(작성) 2 3 2 2 2 4" xfId="32917" xr:uid="{00000000-0005-0000-0000-0000A7800000}"/>
    <cellStyle name="년_★ 0911 2차면접최종보고_★ 2010년도 사무직-사무전문직 급여인상안(작성) 2 3 2 2 2 5" xfId="32918" xr:uid="{00000000-0005-0000-0000-0000A8800000}"/>
    <cellStyle name="년_★ 0911 2차면접최종보고_★ 2010년도 사무직-사무전문직 급여인상안(작성) 2 3 2 2 3" xfId="32919" xr:uid="{00000000-0005-0000-0000-0000A9800000}"/>
    <cellStyle name="년_★ 0911 2차면접최종보고_★ 2010년도 사무직-사무전문직 급여인상안(작성) 2 3 2 2 3 2" xfId="32920" xr:uid="{00000000-0005-0000-0000-0000AA800000}"/>
    <cellStyle name="년_★ 0911 2차면접최종보고_★ 2010년도 사무직-사무전문직 급여인상안(작성) 2 3 2 2 3 3" xfId="32921" xr:uid="{00000000-0005-0000-0000-0000AB800000}"/>
    <cellStyle name="년_★ 0911 2차면접최종보고_★ 2010년도 사무직-사무전문직 급여인상안(작성) 2 3 2 2 3 4" xfId="32922" xr:uid="{00000000-0005-0000-0000-0000AC800000}"/>
    <cellStyle name="년_★ 0911 2차면접최종보고_★ 2010년도 사무직-사무전문직 급여인상안(작성) 2 3 2 2 3 5" xfId="32923" xr:uid="{00000000-0005-0000-0000-0000AD800000}"/>
    <cellStyle name="년_★ 0911 2차면접최종보고_★ 2010년도 사무직-사무전문직 급여인상안(작성) 2 3 2 2 4" xfId="32924" xr:uid="{00000000-0005-0000-0000-0000AE800000}"/>
    <cellStyle name="년_★ 0911 2차면접최종보고_★ 2010년도 사무직-사무전문직 급여인상안(작성) 2 3 2 2 4 2" xfId="32925" xr:uid="{00000000-0005-0000-0000-0000AF800000}"/>
    <cellStyle name="년_★ 0911 2차면접최종보고_★ 2010년도 사무직-사무전문직 급여인상안(작성) 2 3 2 2 4 3" xfId="32926" xr:uid="{00000000-0005-0000-0000-0000B0800000}"/>
    <cellStyle name="년_★ 0911 2차면접최종보고_★ 2010년도 사무직-사무전문직 급여인상안(작성) 2 3 2 2 4 4" xfId="32927" xr:uid="{00000000-0005-0000-0000-0000B1800000}"/>
    <cellStyle name="년_★ 0911 2차면접최종보고_★ 2010년도 사무직-사무전문직 급여인상안(작성) 2 3 2 2 4 5" xfId="32928" xr:uid="{00000000-0005-0000-0000-0000B2800000}"/>
    <cellStyle name="년_★ 0911 2차면접최종보고_★ 2010년도 사무직-사무전문직 급여인상안(작성) 2 3 2 2 5" xfId="32929" xr:uid="{00000000-0005-0000-0000-0000B3800000}"/>
    <cellStyle name="년_★ 0911 2차면접최종보고_★ 2010년도 사무직-사무전문직 급여인상안(작성) 2 3 2 2 6" xfId="32930" xr:uid="{00000000-0005-0000-0000-0000B4800000}"/>
    <cellStyle name="년_★ 0911 2차면접최종보고_★ 2010년도 사무직-사무전문직 급여인상안(작성) 2 3 2 2 7" xfId="32931" xr:uid="{00000000-0005-0000-0000-0000B5800000}"/>
    <cellStyle name="년_★ 0911 2차면접최종보고_★ 2010년도 사무직-사무전문직 급여인상안(작성) 2 3 2 2 8" xfId="32932" xr:uid="{00000000-0005-0000-0000-0000B6800000}"/>
    <cellStyle name="년_★ 0911 2차면접최종보고_★ 2010년도 사무직-사무전문직 급여인상안(작성) 2 3 2 3" xfId="32933" xr:uid="{00000000-0005-0000-0000-0000B7800000}"/>
    <cellStyle name="년_★ 0911 2차면접최종보고_★ 2010년도 사무직-사무전문직 급여인상안(작성) 2 3 2 3 2" xfId="32934" xr:uid="{00000000-0005-0000-0000-0000B8800000}"/>
    <cellStyle name="년_★ 0911 2차면접최종보고_★ 2010년도 사무직-사무전문직 급여인상안(작성) 2 3 2 3 2 2" xfId="32935" xr:uid="{00000000-0005-0000-0000-0000B9800000}"/>
    <cellStyle name="년_★ 0911 2차면접최종보고_★ 2010년도 사무직-사무전문직 급여인상안(작성) 2 3 2 3 2 3" xfId="32936" xr:uid="{00000000-0005-0000-0000-0000BA800000}"/>
    <cellStyle name="년_★ 0911 2차면접최종보고_★ 2010년도 사무직-사무전문직 급여인상안(작성) 2 3 2 3 2 4" xfId="32937" xr:uid="{00000000-0005-0000-0000-0000BB800000}"/>
    <cellStyle name="년_★ 0911 2차면접최종보고_★ 2010년도 사무직-사무전문직 급여인상안(작성) 2 3 2 3 2 5" xfId="32938" xr:uid="{00000000-0005-0000-0000-0000BC800000}"/>
    <cellStyle name="년_★ 0911 2차면접최종보고_★ 2010년도 사무직-사무전문직 급여인상안(작성) 2 3 2 3 3" xfId="32939" xr:uid="{00000000-0005-0000-0000-0000BD800000}"/>
    <cellStyle name="년_★ 0911 2차면접최종보고_★ 2010년도 사무직-사무전문직 급여인상안(작성) 2 3 2 3 3 2" xfId="32940" xr:uid="{00000000-0005-0000-0000-0000BE800000}"/>
    <cellStyle name="년_★ 0911 2차면접최종보고_★ 2010년도 사무직-사무전문직 급여인상안(작성) 2 3 2 3 3 3" xfId="32941" xr:uid="{00000000-0005-0000-0000-0000BF800000}"/>
    <cellStyle name="년_★ 0911 2차면접최종보고_★ 2010년도 사무직-사무전문직 급여인상안(작성) 2 3 2 3 3 4" xfId="32942" xr:uid="{00000000-0005-0000-0000-0000C0800000}"/>
    <cellStyle name="년_★ 0911 2차면접최종보고_★ 2010년도 사무직-사무전문직 급여인상안(작성) 2 3 2 3 3 5" xfId="32943" xr:uid="{00000000-0005-0000-0000-0000C1800000}"/>
    <cellStyle name="년_★ 0911 2차면접최종보고_★ 2010년도 사무직-사무전문직 급여인상안(작성) 2 3 2 3 4" xfId="32944" xr:uid="{00000000-0005-0000-0000-0000C2800000}"/>
    <cellStyle name="년_★ 0911 2차면접최종보고_★ 2010년도 사무직-사무전문직 급여인상안(작성) 2 3 2 3 4 2" xfId="32945" xr:uid="{00000000-0005-0000-0000-0000C3800000}"/>
    <cellStyle name="년_★ 0911 2차면접최종보고_★ 2010년도 사무직-사무전문직 급여인상안(작성) 2 3 2 3 4 3" xfId="32946" xr:uid="{00000000-0005-0000-0000-0000C4800000}"/>
    <cellStyle name="년_★ 0911 2차면접최종보고_★ 2010년도 사무직-사무전문직 급여인상안(작성) 2 3 2 3 4 4" xfId="32947" xr:uid="{00000000-0005-0000-0000-0000C5800000}"/>
    <cellStyle name="년_★ 0911 2차면접최종보고_★ 2010년도 사무직-사무전문직 급여인상안(작성) 2 3 2 3 4 5" xfId="32948" xr:uid="{00000000-0005-0000-0000-0000C6800000}"/>
    <cellStyle name="년_★ 0911 2차면접최종보고_★ 2010년도 사무직-사무전문직 급여인상안(작성) 2 3 2 3 5" xfId="32949" xr:uid="{00000000-0005-0000-0000-0000C7800000}"/>
    <cellStyle name="년_★ 0911 2차면접최종보고_★ 2010년도 사무직-사무전문직 급여인상안(작성) 2 3 2 3 6" xfId="32950" xr:uid="{00000000-0005-0000-0000-0000C8800000}"/>
    <cellStyle name="년_★ 0911 2차면접최종보고_★ 2010년도 사무직-사무전문직 급여인상안(작성) 2 3 2 3 7" xfId="32951" xr:uid="{00000000-0005-0000-0000-0000C9800000}"/>
    <cellStyle name="년_★ 0911 2차면접최종보고_★ 2010년도 사무직-사무전문직 급여인상안(작성) 2 3 2 3 8" xfId="32952" xr:uid="{00000000-0005-0000-0000-0000CA800000}"/>
    <cellStyle name="년_★ 0911 2차면접최종보고_★ 2010년도 사무직-사무전문직 급여인상안(작성) 2 3 2 4" xfId="32953" xr:uid="{00000000-0005-0000-0000-0000CB800000}"/>
    <cellStyle name="년_★ 0911 2차면접최종보고_★ 2010년도 사무직-사무전문직 급여인상안(작성) 2 3 2 4 2" xfId="32954" xr:uid="{00000000-0005-0000-0000-0000CC800000}"/>
    <cellStyle name="년_★ 0911 2차면접최종보고_★ 2010년도 사무직-사무전문직 급여인상안(작성) 2 3 2 4 2 2" xfId="32955" xr:uid="{00000000-0005-0000-0000-0000CD800000}"/>
    <cellStyle name="년_★ 0911 2차면접최종보고_★ 2010년도 사무직-사무전문직 급여인상안(작성) 2 3 2 4 2 3" xfId="32956" xr:uid="{00000000-0005-0000-0000-0000CE800000}"/>
    <cellStyle name="년_★ 0911 2차면접최종보고_★ 2010년도 사무직-사무전문직 급여인상안(작성) 2 3 2 4 2 4" xfId="32957" xr:uid="{00000000-0005-0000-0000-0000CF800000}"/>
    <cellStyle name="년_★ 0911 2차면접최종보고_★ 2010년도 사무직-사무전문직 급여인상안(작성) 2 3 2 4 2 5" xfId="32958" xr:uid="{00000000-0005-0000-0000-0000D0800000}"/>
    <cellStyle name="년_★ 0911 2차면접최종보고_★ 2010년도 사무직-사무전문직 급여인상안(작성) 2 3 2 4 3" xfId="32959" xr:uid="{00000000-0005-0000-0000-0000D1800000}"/>
    <cellStyle name="년_★ 0911 2차면접최종보고_★ 2010년도 사무직-사무전문직 급여인상안(작성) 2 3 2 4 3 2" xfId="32960" xr:uid="{00000000-0005-0000-0000-0000D2800000}"/>
    <cellStyle name="년_★ 0911 2차면접최종보고_★ 2010년도 사무직-사무전문직 급여인상안(작성) 2 3 2 4 3 3" xfId="32961" xr:uid="{00000000-0005-0000-0000-0000D3800000}"/>
    <cellStyle name="년_★ 0911 2차면접최종보고_★ 2010년도 사무직-사무전문직 급여인상안(작성) 2 3 2 4 3 4" xfId="32962" xr:uid="{00000000-0005-0000-0000-0000D4800000}"/>
    <cellStyle name="년_★ 0911 2차면접최종보고_★ 2010년도 사무직-사무전문직 급여인상안(작성) 2 3 2 4 3 5" xfId="32963" xr:uid="{00000000-0005-0000-0000-0000D5800000}"/>
    <cellStyle name="년_★ 0911 2차면접최종보고_★ 2010년도 사무직-사무전문직 급여인상안(작성) 2 3 2 4 4" xfId="32964" xr:uid="{00000000-0005-0000-0000-0000D6800000}"/>
    <cellStyle name="년_★ 0911 2차면접최종보고_★ 2010년도 사무직-사무전문직 급여인상안(작성) 2 3 2 4 4 2" xfId="32965" xr:uid="{00000000-0005-0000-0000-0000D7800000}"/>
    <cellStyle name="년_★ 0911 2차면접최종보고_★ 2010년도 사무직-사무전문직 급여인상안(작성) 2 3 2 4 4 3" xfId="32966" xr:uid="{00000000-0005-0000-0000-0000D8800000}"/>
    <cellStyle name="년_★ 0911 2차면접최종보고_★ 2010년도 사무직-사무전문직 급여인상안(작성) 2 3 2 4 4 4" xfId="32967" xr:uid="{00000000-0005-0000-0000-0000D9800000}"/>
    <cellStyle name="년_★ 0911 2차면접최종보고_★ 2010년도 사무직-사무전문직 급여인상안(작성) 2 3 2 4 4 5" xfId="32968" xr:uid="{00000000-0005-0000-0000-0000DA800000}"/>
    <cellStyle name="년_★ 0911 2차면접최종보고_★ 2010년도 사무직-사무전문직 급여인상안(작성) 2 3 2 4 5" xfId="32969" xr:uid="{00000000-0005-0000-0000-0000DB800000}"/>
    <cellStyle name="년_★ 0911 2차면접최종보고_★ 2010년도 사무직-사무전문직 급여인상안(작성) 2 3 2 4 6" xfId="32970" xr:uid="{00000000-0005-0000-0000-0000DC800000}"/>
    <cellStyle name="년_★ 0911 2차면접최종보고_★ 2010년도 사무직-사무전문직 급여인상안(작성) 2 3 2 4 7" xfId="32971" xr:uid="{00000000-0005-0000-0000-0000DD800000}"/>
    <cellStyle name="년_★ 0911 2차면접최종보고_★ 2010년도 사무직-사무전문직 급여인상안(작성) 2 3 2 4 8" xfId="32972" xr:uid="{00000000-0005-0000-0000-0000DE800000}"/>
    <cellStyle name="년_★ 0911 2차면접최종보고_★ 2010년도 사무직-사무전문직 급여인상안(작성) 2 3 2 5" xfId="32973" xr:uid="{00000000-0005-0000-0000-0000DF800000}"/>
    <cellStyle name="년_★ 0911 2차면접최종보고_★ 2010년도 사무직-사무전문직 급여인상안(작성) 2 3 2 5 2" xfId="32974" xr:uid="{00000000-0005-0000-0000-0000E0800000}"/>
    <cellStyle name="년_★ 0911 2차면접최종보고_★ 2010년도 사무직-사무전문직 급여인상안(작성) 2 3 2 5 3" xfId="32975" xr:uid="{00000000-0005-0000-0000-0000E1800000}"/>
    <cellStyle name="년_★ 0911 2차면접최종보고_★ 2010년도 사무직-사무전문직 급여인상안(작성) 2 3 2 5 4" xfId="32976" xr:uid="{00000000-0005-0000-0000-0000E2800000}"/>
    <cellStyle name="년_★ 0911 2차면접최종보고_★ 2010년도 사무직-사무전문직 급여인상안(작성) 2 3 2 5 5" xfId="32977" xr:uid="{00000000-0005-0000-0000-0000E3800000}"/>
    <cellStyle name="년_★ 0911 2차면접최종보고_★ 2010년도 사무직-사무전문직 급여인상안(작성) 2 3 2 6" xfId="32978" xr:uid="{00000000-0005-0000-0000-0000E4800000}"/>
    <cellStyle name="년_★ 0911 2차면접최종보고_★ 2010년도 사무직-사무전문직 급여인상안(작성) 2 3 2 6 2" xfId="32979" xr:uid="{00000000-0005-0000-0000-0000E5800000}"/>
    <cellStyle name="년_★ 0911 2차면접최종보고_★ 2010년도 사무직-사무전문직 급여인상안(작성) 2 3 2 6 3" xfId="32980" xr:uid="{00000000-0005-0000-0000-0000E6800000}"/>
    <cellStyle name="년_★ 0911 2차면접최종보고_★ 2010년도 사무직-사무전문직 급여인상안(작성) 2 3 2 6 4" xfId="32981" xr:uid="{00000000-0005-0000-0000-0000E7800000}"/>
    <cellStyle name="년_★ 0911 2차면접최종보고_★ 2010년도 사무직-사무전문직 급여인상안(작성) 2 3 2 6 5" xfId="32982" xr:uid="{00000000-0005-0000-0000-0000E8800000}"/>
    <cellStyle name="년_★ 0911 2차면접최종보고_★ 2010년도 사무직-사무전문직 급여인상안(작성) 2 3 2 7" xfId="32983" xr:uid="{00000000-0005-0000-0000-0000E9800000}"/>
    <cellStyle name="년_★ 0911 2차면접최종보고_★ 2010년도 사무직-사무전문직 급여인상안(작성) 2 3 2 7 2" xfId="32984" xr:uid="{00000000-0005-0000-0000-0000EA800000}"/>
    <cellStyle name="년_★ 0911 2차면접최종보고_★ 2010년도 사무직-사무전문직 급여인상안(작성) 2 3 2 7 3" xfId="32985" xr:uid="{00000000-0005-0000-0000-0000EB800000}"/>
    <cellStyle name="년_★ 0911 2차면접최종보고_★ 2010년도 사무직-사무전문직 급여인상안(작성) 2 3 2 7 4" xfId="32986" xr:uid="{00000000-0005-0000-0000-0000EC800000}"/>
    <cellStyle name="년_★ 0911 2차면접최종보고_★ 2010년도 사무직-사무전문직 급여인상안(작성) 2 3 2 7 5" xfId="32987" xr:uid="{00000000-0005-0000-0000-0000ED800000}"/>
    <cellStyle name="년_★ 0911 2차면접최종보고_★ 2010년도 사무직-사무전문직 급여인상안(작성) 2 3 2 8" xfId="32988" xr:uid="{00000000-0005-0000-0000-0000EE800000}"/>
    <cellStyle name="년_★ 0911 2차면접최종보고_★ 2010년도 사무직-사무전문직 급여인상안(작성) 2 3 2 9" xfId="32989" xr:uid="{00000000-0005-0000-0000-0000EF800000}"/>
    <cellStyle name="년_★ 0911 2차면접최종보고_★ 2010년도 사무직-사무전문직 급여인상안(작성) 2 3 3" xfId="32990" xr:uid="{00000000-0005-0000-0000-0000F0800000}"/>
    <cellStyle name="년_★ 0911 2차면접최종보고_★ 2010년도 사무직-사무전문직 급여인상안(작성) 2 3 3 10" xfId="32991" xr:uid="{00000000-0005-0000-0000-0000F1800000}"/>
    <cellStyle name="년_★ 0911 2차면접최종보고_★ 2010년도 사무직-사무전문직 급여인상안(작성) 2 3 3 11" xfId="32992" xr:uid="{00000000-0005-0000-0000-0000F2800000}"/>
    <cellStyle name="년_★ 0911 2차면접최종보고_★ 2010년도 사무직-사무전문직 급여인상안(작성) 2 3 3 2" xfId="32993" xr:uid="{00000000-0005-0000-0000-0000F3800000}"/>
    <cellStyle name="년_★ 0911 2차면접최종보고_★ 2010년도 사무직-사무전문직 급여인상안(작성) 2 3 3 2 2" xfId="32994" xr:uid="{00000000-0005-0000-0000-0000F4800000}"/>
    <cellStyle name="년_★ 0911 2차면접최종보고_★ 2010년도 사무직-사무전문직 급여인상안(작성) 2 3 3 2 2 2" xfId="32995" xr:uid="{00000000-0005-0000-0000-0000F5800000}"/>
    <cellStyle name="년_★ 0911 2차면접최종보고_★ 2010년도 사무직-사무전문직 급여인상안(작성) 2 3 3 2 2 3" xfId="32996" xr:uid="{00000000-0005-0000-0000-0000F6800000}"/>
    <cellStyle name="년_★ 0911 2차면접최종보고_★ 2010년도 사무직-사무전문직 급여인상안(작성) 2 3 3 2 2 4" xfId="32997" xr:uid="{00000000-0005-0000-0000-0000F7800000}"/>
    <cellStyle name="년_★ 0911 2차면접최종보고_★ 2010년도 사무직-사무전문직 급여인상안(작성) 2 3 3 2 2 5" xfId="32998" xr:uid="{00000000-0005-0000-0000-0000F8800000}"/>
    <cellStyle name="년_★ 0911 2차면접최종보고_★ 2010년도 사무직-사무전문직 급여인상안(작성) 2 3 3 2 3" xfId="32999" xr:uid="{00000000-0005-0000-0000-0000F9800000}"/>
    <cellStyle name="년_★ 0911 2차면접최종보고_★ 2010년도 사무직-사무전문직 급여인상안(작성) 2 3 3 2 3 2" xfId="33000" xr:uid="{00000000-0005-0000-0000-0000FA800000}"/>
    <cellStyle name="년_★ 0911 2차면접최종보고_★ 2010년도 사무직-사무전문직 급여인상안(작성) 2 3 3 2 3 3" xfId="33001" xr:uid="{00000000-0005-0000-0000-0000FB800000}"/>
    <cellStyle name="년_★ 0911 2차면접최종보고_★ 2010년도 사무직-사무전문직 급여인상안(작성) 2 3 3 2 3 4" xfId="33002" xr:uid="{00000000-0005-0000-0000-0000FC800000}"/>
    <cellStyle name="년_★ 0911 2차면접최종보고_★ 2010년도 사무직-사무전문직 급여인상안(작성) 2 3 3 2 3 5" xfId="33003" xr:uid="{00000000-0005-0000-0000-0000FD800000}"/>
    <cellStyle name="년_★ 0911 2차면접최종보고_★ 2010년도 사무직-사무전문직 급여인상안(작성) 2 3 3 2 4" xfId="33004" xr:uid="{00000000-0005-0000-0000-0000FE800000}"/>
    <cellStyle name="년_★ 0911 2차면접최종보고_★ 2010년도 사무직-사무전문직 급여인상안(작성) 2 3 3 2 4 2" xfId="33005" xr:uid="{00000000-0005-0000-0000-0000FF800000}"/>
    <cellStyle name="년_★ 0911 2차면접최종보고_★ 2010년도 사무직-사무전문직 급여인상안(작성) 2 3 3 2 4 3" xfId="33006" xr:uid="{00000000-0005-0000-0000-000000810000}"/>
    <cellStyle name="년_★ 0911 2차면접최종보고_★ 2010년도 사무직-사무전문직 급여인상안(작성) 2 3 3 2 4 4" xfId="33007" xr:uid="{00000000-0005-0000-0000-000001810000}"/>
    <cellStyle name="년_★ 0911 2차면접최종보고_★ 2010년도 사무직-사무전문직 급여인상안(작성) 2 3 3 2 4 5" xfId="33008" xr:uid="{00000000-0005-0000-0000-000002810000}"/>
    <cellStyle name="년_★ 0911 2차면접최종보고_★ 2010년도 사무직-사무전문직 급여인상안(작성) 2 3 3 2 5" xfId="33009" xr:uid="{00000000-0005-0000-0000-000003810000}"/>
    <cellStyle name="년_★ 0911 2차면접최종보고_★ 2010년도 사무직-사무전문직 급여인상안(작성) 2 3 3 2 6" xfId="33010" xr:uid="{00000000-0005-0000-0000-000004810000}"/>
    <cellStyle name="년_★ 0911 2차면접최종보고_★ 2010년도 사무직-사무전문직 급여인상안(작성) 2 3 3 2 7" xfId="33011" xr:uid="{00000000-0005-0000-0000-000005810000}"/>
    <cellStyle name="년_★ 0911 2차면접최종보고_★ 2010년도 사무직-사무전문직 급여인상안(작성) 2 3 3 2 8" xfId="33012" xr:uid="{00000000-0005-0000-0000-000006810000}"/>
    <cellStyle name="년_★ 0911 2차면접최종보고_★ 2010년도 사무직-사무전문직 급여인상안(작성) 2 3 3 3" xfId="33013" xr:uid="{00000000-0005-0000-0000-000007810000}"/>
    <cellStyle name="년_★ 0911 2차면접최종보고_★ 2010년도 사무직-사무전문직 급여인상안(작성) 2 3 3 3 2" xfId="33014" xr:uid="{00000000-0005-0000-0000-000008810000}"/>
    <cellStyle name="년_★ 0911 2차면접최종보고_★ 2010년도 사무직-사무전문직 급여인상안(작성) 2 3 3 3 2 2" xfId="33015" xr:uid="{00000000-0005-0000-0000-000009810000}"/>
    <cellStyle name="년_★ 0911 2차면접최종보고_★ 2010년도 사무직-사무전문직 급여인상안(작성) 2 3 3 3 2 3" xfId="33016" xr:uid="{00000000-0005-0000-0000-00000A810000}"/>
    <cellStyle name="년_★ 0911 2차면접최종보고_★ 2010년도 사무직-사무전문직 급여인상안(작성) 2 3 3 3 2 4" xfId="33017" xr:uid="{00000000-0005-0000-0000-00000B810000}"/>
    <cellStyle name="년_★ 0911 2차면접최종보고_★ 2010년도 사무직-사무전문직 급여인상안(작성) 2 3 3 3 2 5" xfId="33018" xr:uid="{00000000-0005-0000-0000-00000C810000}"/>
    <cellStyle name="년_★ 0911 2차면접최종보고_★ 2010년도 사무직-사무전문직 급여인상안(작성) 2 3 3 3 3" xfId="33019" xr:uid="{00000000-0005-0000-0000-00000D810000}"/>
    <cellStyle name="년_★ 0911 2차면접최종보고_★ 2010년도 사무직-사무전문직 급여인상안(작성) 2 3 3 3 3 2" xfId="33020" xr:uid="{00000000-0005-0000-0000-00000E810000}"/>
    <cellStyle name="년_★ 0911 2차면접최종보고_★ 2010년도 사무직-사무전문직 급여인상안(작성) 2 3 3 3 3 3" xfId="33021" xr:uid="{00000000-0005-0000-0000-00000F810000}"/>
    <cellStyle name="년_★ 0911 2차면접최종보고_★ 2010년도 사무직-사무전문직 급여인상안(작성) 2 3 3 3 3 4" xfId="33022" xr:uid="{00000000-0005-0000-0000-000010810000}"/>
    <cellStyle name="년_★ 0911 2차면접최종보고_★ 2010년도 사무직-사무전문직 급여인상안(작성) 2 3 3 3 3 5" xfId="33023" xr:uid="{00000000-0005-0000-0000-000011810000}"/>
    <cellStyle name="년_★ 0911 2차면접최종보고_★ 2010년도 사무직-사무전문직 급여인상안(작성) 2 3 3 3 4" xfId="33024" xr:uid="{00000000-0005-0000-0000-000012810000}"/>
    <cellStyle name="년_★ 0911 2차면접최종보고_★ 2010년도 사무직-사무전문직 급여인상안(작성) 2 3 3 3 4 2" xfId="33025" xr:uid="{00000000-0005-0000-0000-000013810000}"/>
    <cellStyle name="년_★ 0911 2차면접최종보고_★ 2010년도 사무직-사무전문직 급여인상안(작성) 2 3 3 3 4 3" xfId="33026" xr:uid="{00000000-0005-0000-0000-000014810000}"/>
    <cellStyle name="년_★ 0911 2차면접최종보고_★ 2010년도 사무직-사무전문직 급여인상안(작성) 2 3 3 3 4 4" xfId="33027" xr:uid="{00000000-0005-0000-0000-000015810000}"/>
    <cellStyle name="년_★ 0911 2차면접최종보고_★ 2010년도 사무직-사무전문직 급여인상안(작성) 2 3 3 3 4 5" xfId="33028" xr:uid="{00000000-0005-0000-0000-000016810000}"/>
    <cellStyle name="년_★ 0911 2차면접최종보고_★ 2010년도 사무직-사무전문직 급여인상안(작성) 2 3 3 3 5" xfId="33029" xr:uid="{00000000-0005-0000-0000-000017810000}"/>
    <cellStyle name="년_★ 0911 2차면접최종보고_★ 2010년도 사무직-사무전문직 급여인상안(작성) 2 3 3 3 6" xfId="33030" xr:uid="{00000000-0005-0000-0000-000018810000}"/>
    <cellStyle name="년_★ 0911 2차면접최종보고_★ 2010년도 사무직-사무전문직 급여인상안(작성) 2 3 3 3 7" xfId="33031" xr:uid="{00000000-0005-0000-0000-000019810000}"/>
    <cellStyle name="년_★ 0911 2차면접최종보고_★ 2010년도 사무직-사무전문직 급여인상안(작성) 2 3 3 3 8" xfId="33032" xr:uid="{00000000-0005-0000-0000-00001A810000}"/>
    <cellStyle name="년_★ 0911 2차면접최종보고_★ 2010년도 사무직-사무전문직 급여인상안(작성) 2 3 3 4" xfId="33033" xr:uid="{00000000-0005-0000-0000-00001B810000}"/>
    <cellStyle name="년_★ 0911 2차면접최종보고_★ 2010년도 사무직-사무전문직 급여인상안(작성) 2 3 3 4 2" xfId="33034" xr:uid="{00000000-0005-0000-0000-00001C810000}"/>
    <cellStyle name="년_★ 0911 2차면접최종보고_★ 2010년도 사무직-사무전문직 급여인상안(작성) 2 3 3 4 2 2" xfId="33035" xr:uid="{00000000-0005-0000-0000-00001D810000}"/>
    <cellStyle name="년_★ 0911 2차면접최종보고_★ 2010년도 사무직-사무전문직 급여인상안(작성) 2 3 3 4 2 3" xfId="33036" xr:uid="{00000000-0005-0000-0000-00001E810000}"/>
    <cellStyle name="년_★ 0911 2차면접최종보고_★ 2010년도 사무직-사무전문직 급여인상안(작성) 2 3 3 4 2 4" xfId="33037" xr:uid="{00000000-0005-0000-0000-00001F810000}"/>
    <cellStyle name="년_★ 0911 2차면접최종보고_★ 2010년도 사무직-사무전문직 급여인상안(작성) 2 3 3 4 2 5" xfId="33038" xr:uid="{00000000-0005-0000-0000-000020810000}"/>
    <cellStyle name="년_★ 0911 2차면접최종보고_★ 2010년도 사무직-사무전문직 급여인상안(작성) 2 3 3 4 3" xfId="33039" xr:uid="{00000000-0005-0000-0000-000021810000}"/>
    <cellStyle name="년_★ 0911 2차면접최종보고_★ 2010년도 사무직-사무전문직 급여인상안(작성) 2 3 3 4 3 2" xfId="33040" xr:uid="{00000000-0005-0000-0000-000022810000}"/>
    <cellStyle name="년_★ 0911 2차면접최종보고_★ 2010년도 사무직-사무전문직 급여인상안(작성) 2 3 3 4 3 3" xfId="33041" xr:uid="{00000000-0005-0000-0000-000023810000}"/>
    <cellStyle name="년_★ 0911 2차면접최종보고_★ 2010년도 사무직-사무전문직 급여인상안(작성) 2 3 3 4 3 4" xfId="33042" xr:uid="{00000000-0005-0000-0000-000024810000}"/>
    <cellStyle name="년_★ 0911 2차면접최종보고_★ 2010년도 사무직-사무전문직 급여인상안(작성) 2 3 3 4 3 5" xfId="33043" xr:uid="{00000000-0005-0000-0000-000025810000}"/>
    <cellStyle name="년_★ 0911 2차면접최종보고_★ 2010년도 사무직-사무전문직 급여인상안(작성) 2 3 3 4 4" xfId="33044" xr:uid="{00000000-0005-0000-0000-000026810000}"/>
    <cellStyle name="년_★ 0911 2차면접최종보고_★ 2010년도 사무직-사무전문직 급여인상안(작성) 2 3 3 4 4 2" xfId="33045" xr:uid="{00000000-0005-0000-0000-000027810000}"/>
    <cellStyle name="년_★ 0911 2차면접최종보고_★ 2010년도 사무직-사무전문직 급여인상안(작성) 2 3 3 4 4 3" xfId="33046" xr:uid="{00000000-0005-0000-0000-000028810000}"/>
    <cellStyle name="년_★ 0911 2차면접최종보고_★ 2010년도 사무직-사무전문직 급여인상안(작성) 2 3 3 4 4 4" xfId="33047" xr:uid="{00000000-0005-0000-0000-000029810000}"/>
    <cellStyle name="년_★ 0911 2차면접최종보고_★ 2010년도 사무직-사무전문직 급여인상안(작성) 2 3 3 4 4 5" xfId="33048" xr:uid="{00000000-0005-0000-0000-00002A810000}"/>
    <cellStyle name="년_★ 0911 2차면접최종보고_★ 2010년도 사무직-사무전문직 급여인상안(작성) 2 3 3 4 5" xfId="33049" xr:uid="{00000000-0005-0000-0000-00002B810000}"/>
    <cellStyle name="년_★ 0911 2차면접최종보고_★ 2010년도 사무직-사무전문직 급여인상안(작성) 2 3 3 4 6" xfId="33050" xr:uid="{00000000-0005-0000-0000-00002C810000}"/>
    <cellStyle name="년_★ 0911 2차면접최종보고_★ 2010년도 사무직-사무전문직 급여인상안(작성) 2 3 3 4 7" xfId="33051" xr:uid="{00000000-0005-0000-0000-00002D810000}"/>
    <cellStyle name="년_★ 0911 2차면접최종보고_★ 2010년도 사무직-사무전문직 급여인상안(작성) 2 3 3 4 8" xfId="33052" xr:uid="{00000000-0005-0000-0000-00002E810000}"/>
    <cellStyle name="년_★ 0911 2차면접최종보고_★ 2010년도 사무직-사무전문직 급여인상안(작성) 2 3 3 5" xfId="33053" xr:uid="{00000000-0005-0000-0000-00002F810000}"/>
    <cellStyle name="년_★ 0911 2차면접최종보고_★ 2010년도 사무직-사무전문직 급여인상안(작성) 2 3 3 5 2" xfId="33054" xr:uid="{00000000-0005-0000-0000-000030810000}"/>
    <cellStyle name="년_★ 0911 2차면접최종보고_★ 2010년도 사무직-사무전문직 급여인상안(작성) 2 3 3 5 3" xfId="33055" xr:uid="{00000000-0005-0000-0000-000031810000}"/>
    <cellStyle name="년_★ 0911 2차면접최종보고_★ 2010년도 사무직-사무전문직 급여인상안(작성) 2 3 3 5 4" xfId="33056" xr:uid="{00000000-0005-0000-0000-000032810000}"/>
    <cellStyle name="년_★ 0911 2차면접최종보고_★ 2010년도 사무직-사무전문직 급여인상안(작성) 2 3 3 5 5" xfId="33057" xr:uid="{00000000-0005-0000-0000-000033810000}"/>
    <cellStyle name="년_★ 0911 2차면접최종보고_★ 2010년도 사무직-사무전문직 급여인상안(작성) 2 3 3 6" xfId="33058" xr:uid="{00000000-0005-0000-0000-000034810000}"/>
    <cellStyle name="년_★ 0911 2차면접최종보고_★ 2010년도 사무직-사무전문직 급여인상안(작성) 2 3 3 6 2" xfId="33059" xr:uid="{00000000-0005-0000-0000-000035810000}"/>
    <cellStyle name="년_★ 0911 2차면접최종보고_★ 2010년도 사무직-사무전문직 급여인상안(작성) 2 3 3 6 3" xfId="33060" xr:uid="{00000000-0005-0000-0000-000036810000}"/>
    <cellStyle name="년_★ 0911 2차면접최종보고_★ 2010년도 사무직-사무전문직 급여인상안(작성) 2 3 3 6 4" xfId="33061" xr:uid="{00000000-0005-0000-0000-000037810000}"/>
    <cellStyle name="년_★ 0911 2차면접최종보고_★ 2010년도 사무직-사무전문직 급여인상안(작성) 2 3 3 6 5" xfId="33062" xr:uid="{00000000-0005-0000-0000-000038810000}"/>
    <cellStyle name="년_★ 0911 2차면접최종보고_★ 2010년도 사무직-사무전문직 급여인상안(작성) 2 3 3 7" xfId="33063" xr:uid="{00000000-0005-0000-0000-000039810000}"/>
    <cellStyle name="년_★ 0911 2차면접최종보고_★ 2010년도 사무직-사무전문직 급여인상안(작성) 2 3 3 7 2" xfId="33064" xr:uid="{00000000-0005-0000-0000-00003A810000}"/>
    <cellStyle name="년_★ 0911 2차면접최종보고_★ 2010년도 사무직-사무전문직 급여인상안(작성) 2 3 3 7 3" xfId="33065" xr:uid="{00000000-0005-0000-0000-00003B810000}"/>
    <cellStyle name="년_★ 0911 2차면접최종보고_★ 2010년도 사무직-사무전문직 급여인상안(작성) 2 3 3 7 4" xfId="33066" xr:uid="{00000000-0005-0000-0000-00003C810000}"/>
    <cellStyle name="년_★ 0911 2차면접최종보고_★ 2010년도 사무직-사무전문직 급여인상안(작성) 2 3 3 7 5" xfId="33067" xr:uid="{00000000-0005-0000-0000-00003D810000}"/>
    <cellStyle name="년_★ 0911 2차면접최종보고_★ 2010년도 사무직-사무전문직 급여인상안(작성) 2 3 3 8" xfId="33068" xr:uid="{00000000-0005-0000-0000-00003E810000}"/>
    <cellStyle name="년_★ 0911 2차면접최종보고_★ 2010년도 사무직-사무전문직 급여인상안(작성) 2 3 3 9" xfId="33069" xr:uid="{00000000-0005-0000-0000-00003F810000}"/>
    <cellStyle name="년_★ 0911 2차면접최종보고_★ 2010년도 사무직-사무전문직 급여인상안(작성) 2 3 4" xfId="33070" xr:uid="{00000000-0005-0000-0000-000040810000}"/>
    <cellStyle name="년_★ 0911 2차면접최종보고_★ 2010년도 사무직-사무전문직 급여인상안(작성) 2 3 4 2" xfId="33071" xr:uid="{00000000-0005-0000-0000-000041810000}"/>
    <cellStyle name="년_★ 0911 2차면접최종보고_★ 2010년도 사무직-사무전문직 급여인상안(작성) 2 3 4 2 2" xfId="33072" xr:uid="{00000000-0005-0000-0000-000042810000}"/>
    <cellStyle name="년_★ 0911 2차면접최종보고_★ 2010년도 사무직-사무전문직 급여인상안(작성) 2 3 4 2 3" xfId="33073" xr:uid="{00000000-0005-0000-0000-000043810000}"/>
    <cellStyle name="년_★ 0911 2차면접최종보고_★ 2010년도 사무직-사무전문직 급여인상안(작성) 2 3 4 2 4" xfId="33074" xr:uid="{00000000-0005-0000-0000-000044810000}"/>
    <cellStyle name="년_★ 0911 2차면접최종보고_★ 2010년도 사무직-사무전문직 급여인상안(작성) 2 3 4 2 5" xfId="33075" xr:uid="{00000000-0005-0000-0000-000045810000}"/>
    <cellStyle name="년_★ 0911 2차면접최종보고_★ 2010년도 사무직-사무전문직 급여인상안(작성) 2 3 4 3" xfId="33076" xr:uid="{00000000-0005-0000-0000-000046810000}"/>
    <cellStyle name="년_★ 0911 2차면접최종보고_★ 2010년도 사무직-사무전문직 급여인상안(작성) 2 3 4 3 2" xfId="33077" xr:uid="{00000000-0005-0000-0000-000047810000}"/>
    <cellStyle name="년_★ 0911 2차면접최종보고_★ 2010년도 사무직-사무전문직 급여인상안(작성) 2 3 4 3 3" xfId="33078" xr:uid="{00000000-0005-0000-0000-000048810000}"/>
    <cellStyle name="년_★ 0911 2차면접최종보고_★ 2010년도 사무직-사무전문직 급여인상안(작성) 2 3 4 3 4" xfId="33079" xr:uid="{00000000-0005-0000-0000-000049810000}"/>
    <cellStyle name="년_★ 0911 2차면접최종보고_★ 2010년도 사무직-사무전문직 급여인상안(작성) 2 3 4 3 5" xfId="33080" xr:uid="{00000000-0005-0000-0000-00004A810000}"/>
    <cellStyle name="년_★ 0911 2차면접최종보고_★ 2010년도 사무직-사무전문직 급여인상안(작성) 2 3 4 4" xfId="33081" xr:uid="{00000000-0005-0000-0000-00004B810000}"/>
    <cellStyle name="년_★ 0911 2차면접최종보고_★ 2010년도 사무직-사무전문직 급여인상안(작성) 2 3 4 4 2" xfId="33082" xr:uid="{00000000-0005-0000-0000-00004C810000}"/>
    <cellStyle name="년_★ 0911 2차면접최종보고_★ 2010년도 사무직-사무전문직 급여인상안(작성) 2 3 4 4 3" xfId="33083" xr:uid="{00000000-0005-0000-0000-00004D810000}"/>
    <cellStyle name="년_★ 0911 2차면접최종보고_★ 2010년도 사무직-사무전문직 급여인상안(작성) 2 3 4 4 4" xfId="33084" xr:uid="{00000000-0005-0000-0000-00004E810000}"/>
    <cellStyle name="년_★ 0911 2차면접최종보고_★ 2010년도 사무직-사무전문직 급여인상안(작성) 2 3 4 4 5" xfId="33085" xr:uid="{00000000-0005-0000-0000-00004F810000}"/>
    <cellStyle name="년_★ 0911 2차면접최종보고_★ 2010년도 사무직-사무전문직 급여인상안(작성) 2 3 4 5" xfId="33086" xr:uid="{00000000-0005-0000-0000-000050810000}"/>
    <cellStyle name="년_★ 0911 2차면접최종보고_★ 2010년도 사무직-사무전문직 급여인상안(작성) 2 3 4 6" xfId="33087" xr:uid="{00000000-0005-0000-0000-000051810000}"/>
    <cellStyle name="년_★ 0911 2차면접최종보고_★ 2010년도 사무직-사무전문직 급여인상안(작성) 2 3 4 7" xfId="33088" xr:uid="{00000000-0005-0000-0000-000052810000}"/>
    <cellStyle name="년_★ 0911 2차면접최종보고_★ 2010년도 사무직-사무전문직 급여인상안(작성) 2 3 4 8" xfId="33089" xr:uid="{00000000-0005-0000-0000-000053810000}"/>
    <cellStyle name="년_★ 0911 2차면접최종보고_★ 2010년도 사무직-사무전문직 급여인상안(작성) 2 3 5" xfId="33090" xr:uid="{00000000-0005-0000-0000-000054810000}"/>
    <cellStyle name="년_★ 0911 2차면접최종보고_★ 2010년도 사무직-사무전문직 급여인상안(작성) 2 3 5 2" xfId="33091" xr:uid="{00000000-0005-0000-0000-000055810000}"/>
    <cellStyle name="년_★ 0911 2차면접최종보고_★ 2010년도 사무직-사무전문직 급여인상안(작성) 2 3 5 2 2" xfId="33092" xr:uid="{00000000-0005-0000-0000-000056810000}"/>
    <cellStyle name="년_★ 0911 2차면접최종보고_★ 2010년도 사무직-사무전문직 급여인상안(작성) 2 3 5 2 3" xfId="33093" xr:uid="{00000000-0005-0000-0000-000057810000}"/>
    <cellStyle name="년_★ 0911 2차면접최종보고_★ 2010년도 사무직-사무전문직 급여인상안(작성) 2 3 5 2 4" xfId="33094" xr:uid="{00000000-0005-0000-0000-000058810000}"/>
    <cellStyle name="년_★ 0911 2차면접최종보고_★ 2010년도 사무직-사무전문직 급여인상안(작성) 2 3 5 2 5" xfId="33095" xr:uid="{00000000-0005-0000-0000-000059810000}"/>
    <cellStyle name="년_★ 0911 2차면접최종보고_★ 2010년도 사무직-사무전문직 급여인상안(작성) 2 3 5 3" xfId="33096" xr:uid="{00000000-0005-0000-0000-00005A810000}"/>
    <cellStyle name="년_★ 0911 2차면접최종보고_★ 2010년도 사무직-사무전문직 급여인상안(작성) 2 3 5 3 2" xfId="33097" xr:uid="{00000000-0005-0000-0000-00005B810000}"/>
    <cellStyle name="년_★ 0911 2차면접최종보고_★ 2010년도 사무직-사무전문직 급여인상안(작성) 2 3 5 3 3" xfId="33098" xr:uid="{00000000-0005-0000-0000-00005C810000}"/>
    <cellStyle name="년_★ 0911 2차면접최종보고_★ 2010년도 사무직-사무전문직 급여인상안(작성) 2 3 5 3 4" xfId="33099" xr:uid="{00000000-0005-0000-0000-00005D810000}"/>
    <cellStyle name="년_★ 0911 2차면접최종보고_★ 2010년도 사무직-사무전문직 급여인상안(작성) 2 3 5 3 5" xfId="33100" xr:uid="{00000000-0005-0000-0000-00005E810000}"/>
    <cellStyle name="년_★ 0911 2차면접최종보고_★ 2010년도 사무직-사무전문직 급여인상안(작성) 2 3 5 4" xfId="33101" xr:uid="{00000000-0005-0000-0000-00005F810000}"/>
    <cellStyle name="년_★ 0911 2차면접최종보고_★ 2010년도 사무직-사무전문직 급여인상안(작성) 2 3 5 4 2" xfId="33102" xr:uid="{00000000-0005-0000-0000-000060810000}"/>
    <cellStyle name="년_★ 0911 2차면접최종보고_★ 2010년도 사무직-사무전문직 급여인상안(작성) 2 3 5 4 3" xfId="33103" xr:uid="{00000000-0005-0000-0000-000061810000}"/>
    <cellStyle name="년_★ 0911 2차면접최종보고_★ 2010년도 사무직-사무전문직 급여인상안(작성) 2 3 5 4 4" xfId="33104" xr:uid="{00000000-0005-0000-0000-000062810000}"/>
    <cellStyle name="년_★ 0911 2차면접최종보고_★ 2010년도 사무직-사무전문직 급여인상안(작성) 2 3 5 4 5" xfId="33105" xr:uid="{00000000-0005-0000-0000-000063810000}"/>
    <cellStyle name="년_★ 0911 2차면접최종보고_★ 2010년도 사무직-사무전문직 급여인상안(작성) 2 3 5 5" xfId="33106" xr:uid="{00000000-0005-0000-0000-000064810000}"/>
    <cellStyle name="년_★ 0911 2차면접최종보고_★ 2010년도 사무직-사무전문직 급여인상안(작성) 2 3 5 6" xfId="33107" xr:uid="{00000000-0005-0000-0000-000065810000}"/>
    <cellStyle name="년_★ 0911 2차면접최종보고_★ 2010년도 사무직-사무전문직 급여인상안(작성) 2 3 5 7" xfId="33108" xr:uid="{00000000-0005-0000-0000-000066810000}"/>
    <cellStyle name="년_★ 0911 2차면접최종보고_★ 2010년도 사무직-사무전문직 급여인상안(작성) 2 3 5 8" xfId="33109" xr:uid="{00000000-0005-0000-0000-000067810000}"/>
    <cellStyle name="년_★ 0911 2차면접최종보고_★ 2010년도 사무직-사무전문직 급여인상안(작성) 2 3 6" xfId="33110" xr:uid="{00000000-0005-0000-0000-000068810000}"/>
    <cellStyle name="년_★ 0911 2차면접최종보고_★ 2010년도 사무직-사무전문직 급여인상안(작성) 2 3 6 2" xfId="33111" xr:uid="{00000000-0005-0000-0000-000069810000}"/>
    <cellStyle name="년_★ 0911 2차면접최종보고_★ 2010년도 사무직-사무전문직 급여인상안(작성) 2 3 6 2 2" xfId="33112" xr:uid="{00000000-0005-0000-0000-00006A810000}"/>
    <cellStyle name="년_★ 0911 2차면접최종보고_★ 2010년도 사무직-사무전문직 급여인상안(작성) 2 3 6 2 3" xfId="33113" xr:uid="{00000000-0005-0000-0000-00006B810000}"/>
    <cellStyle name="년_★ 0911 2차면접최종보고_★ 2010년도 사무직-사무전문직 급여인상안(작성) 2 3 6 2 4" xfId="33114" xr:uid="{00000000-0005-0000-0000-00006C810000}"/>
    <cellStyle name="년_★ 0911 2차면접최종보고_★ 2010년도 사무직-사무전문직 급여인상안(작성) 2 3 6 2 5" xfId="33115" xr:uid="{00000000-0005-0000-0000-00006D810000}"/>
    <cellStyle name="년_★ 0911 2차면접최종보고_★ 2010년도 사무직-사무전문직 급여인상안(작성) 2 3 6 3" xfId="33116" xr:uid="{00000000-0005-0000-0000-00006E810000}"/>
    <cellStyle name="년_★ 0911 2차면접최종보고_★ 2010년도 사무직-사무전문직 급여인상안(작성) 2 3 6 3 2" xfId="33117" xr:uid="{00000000-0005-0000-0000-00006F810000}"/>
    <cellStyle name="년_★ 0911 2차면접최종보고_★ 2010년도 사무직-사무전문직 급여인상안(작성) 2 3 6 3 3" xfId="33118" xr:uid="{00000000-0005-0000-0000-000070810000}"/>
    <cellStyle name="년_★ 0911 2차면접최종보고_★ 2010년도 사무직-사무전문직 급여인상안(작성) 2 3 6 3 4" xfId="33119" xr:uid="{00000000-0005-0000-0000-000071810000}"/>
    <cellStyle name="년_★ 0911 2차면접최종보고_★ 2010년도 사무직-사무전문직 급여인상안(작성) 2 3 6 3 5" xfId="33120" xr:uid="{00000000-0005-0000-0000-000072810000}"/>
    <cellStyle name="년_★ 0911 2차면접최종보고_★ 2010년도 사무직-사무전문직 급여인상안(작성) 2 3 6 4" xfId="33121" xr:uid="{00000000-0005-0000-0000-000073810000}"/>
    <cellStyle name="년_★ 0911 2차면접최종보고_★ 2010년도 사무직-사무전문직 급여인상안(작성) 2 3 6 4 2" xfId="33122" xr:uid="{00000000-0005-0000-0000-000074810000}"/>
    <cellStyle name="년_★ 0911 2차면접최종보고_★ 2010년도 사무직-사무전문직 급여인상안(작성) 2 3 6 4 3" xfId="33123" xr:uid="{00000000-0005-0000-0000-000075810000}"/>
    <cellStyle name="년_★ 0911 2차면접최종보고_★ 2010년도 사무직-사무전문직 급여인상안(작성) 2 3 6 4 4" xfId="33124" xr:uid="{00000000-0005-0000-0000-000076810000}"/>
    <cellStyle name="년_★ 0911 2차면접최종보고_★ 2010년도 사무직-사무전문직 급여인상안(작성) 2 3 6 4 5" xfId="33125" xr:uid="{00000000-0005-0000-0000-000077810000}"/>
    <cellStyle name="년_★ 0911 2차면접최종보고_★ 2010년도 사무직-사무전문직 급여인상안(작성) 2 3 6 5" xfId="33126" xr:uid="{00000000-0005-0000-0000-000078810000}"/>
    <cellStyle name="년_★ 0911 2차면접최종보고_★ 2010년도 사무직-사무전문직 급여인상안(작성) 2 3 6 6" xfId="33127" xr:uid="{00000000-0005-0000-0000-000079810000}"/>
    <cellStyle name="년_★ 0911 2차면접최종보고_★ 2010년도 사무직-사무전문직 급여인상안(작성) 2 3 6 7" xfId="33128" xr:uid="{00000000-0005-0000-0000-00007A810000}"/>
    <cellStyle name="년_★ 0911 2차면접최종보고_★ 2010년도 사무직-사무전문직 급여인상안(작성) 2 3 6 8" xfId="33129" xr:uid="{00000000-0005-0000-0000-00007B810000}"/>
    <cellStyle name="년_★ 0911 2차면접최종보고_★ 2010년도 사무직-사무전문직 급여인상안(작성) 2 3 7" xfId="33130" xr:uid="{00000000-0005-0000-0000-00007C810000}"/>
    <cellStyle name="년_★ 0911 2차면접최종보고_★ 2010년도 사무직-사무전문직 급여인상안(작성) 2 3 7 2" xfId="33131" xr:uid="{00000000-0005-0000-0000-00007D810000}"/>
    <cellStyle name="년_★ 0911 2차면접최종보고_★ 2010년도 사무직-사무전문직 급여인상안(작성) 2 3 7 3" xfId="33132" xr:uid="{00000000-0005-0000-0000-00007E810000}"/>
    <cellStyle name="년_★ 0911 2차면접최종보고_★ 2010년도 사무직-사무전문직 급여인상안(작성) 2 3 7 4" xfId="33133" xr:uid="{00000000-0005-0000-0000-00007F810000}"/>
    <cellStyle name="년_★ 0911 2차면접최종보고_★ 2010년도 사무직-사무전문직 급여인상안(작성) 2 3 7 5" xfId="33134" xr:uid="{00000000-0005-0000-0000-000080810000}"/>
    <cellStyle name="년_★ 0911 2차면접최종보고_★ 2010년도 사무직-사무전문직 급여인상안(작성) 2 3 8" xfId="33135" xr:uid="{00000000-0005-0000-0000-000081810000}"/>
    <cellStyle name="년_★ 0911 2차면접최종보고_★ 2010년도 사무직-사무전문직 급여인상안(작성) 2 3 8 2" xfId="33136" xr:uid="{00000000-0005-0000-0000-000082810000}"/>
    <cellStyle name="년_★ 0911 2차면접최종보고_★ 2010년도 사무직-사무전문직 급여인상안(작성) 2 3 8 3" xfId="33137" xr:uid="{00000000-0005-0000-0000-000083810000}"/>
    <cellStyle name="년_★ 0911 2차면접최종보고_★ 2010년도 사무직-사무전문직 급여인상안(작성) 2 3 8 4" xfId="33138" xr:uid="{00000000-0005-0000-0000-000084810000}"/>
    <cellStyle name="년_★ 0911 2차면접최종보고_★ 2010년도 사무직-사무전문직 급여인상안(작성) 2 3 8 5" xfId="33139" xr:uid="{00000000-0005-0000-0000-000085810000}"/>
    <cellStyle name="년_★ 0911 2차면접최종보고_★ 2010년도 사무직-사무전문직 급여인상안(작성) 2 3 9" xfId="33140" xr:uid="{00000000-0005-0000-0000-000086810000}"/>
    <cellStyle name="년_★ 0911 2차면접최종보고_★ 2010년도 사무직-사무전문직 급여인상안(작성) 2 3 9 2" xfId="33141" xr:uid="{00000000-0005-0000-0000-000087810000}"/>
    <cellStyle name="년_★ 0911 2차면접최종보고_★ 2010년도 사무직-사무전문직 급여인상안(작성) 2 3 9 3" xfId="33142" xr:uid="{00000000-0005-0000-0000-000088810000}"/>
    <cellStyle name="년_★ 0911 2차면접최종보고_★ 2010년도 사무직-사무전문직 급여인상안(작성) 2 3 9 4" xfId="33143" xr:uid="{00000000-0005-0000-0000-000089810000}"/>
    <cellStyle name="년_★ 0911 2차면접최종보고_★ 2010년도 사무직-사무전문직 급여인상안(작성) 2 3 9 5" xfId="33144" xr:uid="{00000000-0005-0000-0000-00008A810000}"/>
    <cellStyle name="년_★ 0911 2차면접최종보고_★ 2010년도 사무직-사무전문직 급여인상안(작성) 2 4" xfId="33145" xr:uid="{00000000-0005-0000-0000-00008B810000}"/>
    <cellStyle name="년_★ 0911 2차면접최종보고_★ 2010년도 사무직-사무전문직 급여인상안(작성) 2 4 10" xfId="33146" xr:uid="{00000000-0005-0000-0000-00008C810000}"/>
    <cellStyle name="년_★ 0911 2차면접최종보고_★ 2010년도 사무직-사무전문직 급여인상안(작성) 2 4 11" xfId="33147" xr:uid="{00000000-0005-0000-0000-00008D810000}"/>
    <cellStyle name="년_★ 0911 2차면접최종보고_★ 2010년도 사무직-사무전문직 급여인상안(작성) 2 4 2" xfId="33148" xr:uid="{00000000-0005-0000-0000-00008E810000}"/>
    <cellStyle name="년_★ 0911 2차면접최종보고_★ 2010년도 사무직-사무전문직 급여인상안(작성) 2 4 2 2" xfId="33149" xr:uid="{00000000-0005-0000-0000-00008F810000}"/>
    <cellStyle name="년_★ 0911 2차면접최종보고_★ 2010년도 사무직-사무전문직 급여인상안(작성) 2 4 2 2 2" xfId="33150" xr:uid="{00000000-0005-0000-0000-000090810000}"/>
    <cellStyle name="년_★ 0911 2차면접최종보고_★ 2010년도 사무직-사무전문직 급여인상안(작성) 2 4 2 2 3" xfId="33151" xr:uid="{00000000-0005-0000-0000-000091810000}"/>
    <cellStyle name="년_★ 0911 2차면접최종보고_★ 2010년도 사무직-사무전문직 급여인상안(작성) 2 4 2 2 4" xfId="33152" xr:uid="{00000000-0005-0000-0000-000092810000}"/>
    <cellStyle name="년_★ 0911 2차면접최종보고_★ 2010년도 사무직-사무전문직 급여인상안(작성) 2 4 2 2 5" xfId="33153" xr:uid="{00000000-0005-0000-0000-000093810000}"/>
    <cellStyle name="년_★ 0911 2차면접최종보고_★ 2010년도 사무직-사무전문직 급여인상안(작성) 2 4 2 3" xfId="33154" xr:uid="{00000000-0005-0000-0000-000094810000}"/>
    <cellStyle name="년_★ 0911 2차면접최종보고_★ 2010년도 사무직-사무전문직 급여인상안(작성) 2 4 2 3 2" xfId="33155" xr:uid="{00000000-0005-0000-0000-000095810000}"/>
    <cellStyle name="년_★ 0911 2차면접최종보고_★ 2010년도 사무직-사무전문직 급여인상안(작성) 2 4 2 3 3" xfId="33156" xr:uid="{00000000-0005-0000-0000-000096810000}"/>
    <cellStyle name="년_★ 0911 2차면접최종보고_★ 2010년도 사무직-사무전문직 급여인상안(작성) 2 4 2 3 4" xfId="33157" xr:uid="{00000000-0005-0000-0000-000097810000}"/>
    <cellStyle name="년_★ 0911 2차면접최종보고_★ 2010년도 사무직-사무전문직 급여인상안(작성) 2 4 2 3 5" xfId="33158" xr:uid="{00000000-0005-0000-0000-000098810000}"/>
    <cellStyle name="년_★ 0911 2차면접최종보고_★ 2010년도 사무직-사무전문직 급여인상안(작성) 2 4 2 4" xfId="33159" xr:uid="{00000000-0005-0000-0000-000099810000}"/>
    <cellStyle name="년_★ 0911 2차면접최종보고_★ 2010년도 사무직-사무전문직 급여인상안(작성) 2 4 2 4 2" xfId="33160" xr:uid="{00000000-0005-0000-0000-00009A810000}"/>
    <cellStyle name="년_★ 0911 2차면접최종보고_★ 2010년도 사무직-사무전문직 급여인상안(작성) 2 4 2 4 3" xfId="33161" xr:uid="{00000000-0005-0000-0000-00009B810000}"/>
    <cellStyle name="년_★ 0911 2차면접최종보고_★ 2010년도 사무직-사무전문직 급여인상안(작성) 2 4 2 4 4" xfId="33162" xr:uid="{00000000-0005-0000-0000-00009C810000}"/>
    <cellStyle name="년_★ 0911 2차면접최종보고_★ 2010년도 사무직-사무전문직 급여인상안(작성) 2 4 2 4 5" xfId="33163" xr:uid="{00000000-0005-0000-0000-00009D810000}"/>
    <cellStyle name="년_★ 0911 2차면접최종보고_★ 2010년도 사무직-사무전문직 급여인상안(작성) 2 4 2 5" xfId="33164" xr:uid="{00000000-0005-0000-0000-00009E810000}"/>
    <cellStyle name="년_★ 0911 2차면접최종보고_★ 2010년도 사무직-사무전문직 급여인상안(작성) 2 4 2 6" xfId="33165" xr:uid="{00000000-0005-0000-0000-00009F810000}"/>
    <cellStyle name="년_★ 0911 2차면접최종보고_★ 2010년도 사무직-사무전문직 급여인상안(작성) 2 4 2 7" xfId="33166" xr:uid="{00000000-0005-0000-0000-0000A0810000}"/>
    <cellStyle name="년_★ 0911 2차면접최종보고_★ 2010년도 사무직-사무전문직 급여인상안(작성) 2 4 2 8" xfId="33167" xr:uid="{00000000-0005-0000-0000-0000A1810000}"/>
    <cellStyle name="년_★ 0911 2차면접최종보고_★ 2010년도 사무직-사무전문직 급여인상안(작성) 2 4 3" xfId="33168" xr:uid="{00000000-0005-0000-0000-0000A2810000}"/>
    <cellStyle name="년_★ 0911 2차면접최종보고_★ 2010년도 사무직-사무전문직 급여인상안(작성) 2 4 3 2" xfId="33169" xr:uid="{00000000-0005-0000-0000-0000A3810000}"/>
    <cellStyle name="년_★ 0911 2차면접최종보고_★ 2010년도 사무직-사무전문직 급여인상안(작성) 2 4 3 2 2" xfId="33170" xr:uid="{00000000-0005-0000-0000-0000A4810000}"/>
    <cellStyle name="년_★ 0911 2차면접최종보고_★ 2010년도 사무직-사무전문직 급여인상안(작성) 2 4 3 2 3" xfId="33171" xr:uid="{00000000-0005-0000-0000-0000A5810000}"/>
    <cellStyle name="년_★ 0911 2차면접최종보고_★ 2010년도 사무직-사무전문직 급여인상안(작성) 2 4 3 2 4" xfId="33172" xr:uid="{00000000-0005-0000-0000-0000A6810000}"/>
    <cellStyle name="년_★ 0911 2차면접최종보고_★ 2010년도 사무직-사무전문직 급여인상안(작성) 2 4 3 2 5" xfId="33173" xr:uid="{00000000-0005-0000-0000-0000A7810000}"/>
    <cellStyle name="년_★ 0911 2차면접최종보고_★ 2010년도 사무직-사무전문직 급여인상안(작성) 2 4 3 3" xfId="33174" xr:uid="{00000000-0005-0000-0000-0000A8810000}"/>
    <cellStyle name="년_★ 0911 2차면접최종보고_★ 2010년도 사무직-사무전문직 급여인상안(작성) 2 4 3 3 2" xfId="33175" xr:uid="{00000000-0005-0000-0000-0000A9810000}"/>
    <cellStyle name="년_★ 0911 2차면접최종보고_★ 2010년도 사무직-사무전문직 급여인상안(작성) 2 4 3 3 3" xfId="33176" xr:uid="{00000000-0005-0000-0000-0000AA810000}"/>
    <cellStyle name="년_★ 0911 2차면접최종보고_★ 2010년도 사무직-사무전문직 급여인상안(작성) 2 4 3 3 4" xfId="33177" xr:uid="{00000000-0005-0000-0000-0000AB810000}"/>
    <cellStyle name="년_★ 0911 2차면접최종보고_★ 2010년도 사무직-사무전문직 급여인상안(작성) 2 4 3 3 5" xfId="33178" xr:uid="{00000000-0005-0000-0000-0000AC810000}"/>
    <cellStyle name="년_★ 0911 2차면접최종보고_★ 2010년도 사무직-사무전문직 급여인상안(작성) 2 4 3 4" xfId="33179" xr:uid="{00000000-0005-0000-0000-0000AD810000}"/>
    <cellStyle name="년_★ 0911 2차면접최종보고_★ 2010년도 사무직-사무전문직 급여인상안(작성) 2 4 3 4 2" xfId="33180" xr:uid="{00000000-0005-0000-0000-0000AE810000}"/>
    <cellStyle name="년_★ 0911 2차면접최종보고_★ 2010년도 사무직-사무전문직 급여인상안(작성) 2 4 3 4 3" xfId="33181" xr:uid="{00000000-0005-0000-0000-0000AF810000}"/>
    <cellStyle name="년_★ 0911 2차면접최종보고_★ 2010년도 사무직-사무전문직 급여인상안(작성) 2 4 3 4 4" xfId="33182" xr:uid="{00000000-0005-0000-0000-0000B0810000}"/>
    <cellStyle name="년_★ 0911 2차면접최종보고_★ 2010년도 사무직-사무전문직 급여인상안(작성) 2 4 3 4 5" xfId="33183" xr:uid="{00000000-0005-0000-0000-0000B1810000}"/>
    <cellStyle name="년_★ 0911 2차면접최종보고_★ 2010년도 사무직-사무전문직 급여인상안(작성) 2 4 3 5" xfId="33184" xr:uid="{00000000-0005-0000-0000-0000B2810000}"/>
    <cellStyle name="년_★ 0911 2차면접최종보고_★ 2010년도 사무직-사무전문직 급여인상안(작성) 2 4 3 6" xfId="33185" xr:uid="{00000000-0005-0000-0000-0000B3810000}"/>
    <cellStyle name="년_★ 0911 2차면접최종보고_★ 2010년도 사무직-사무전문직 급여인상안(작성) 2 4 3 7" xfId="33186" xr:uid="{00000000-0005-0000-0000-0000B4810000}"/>
    <cellStyle name="년_★ 0911 2차면접최종보고_★ 2010년도 사무직-사무전문직 급여인상안(작성) 2 4 3 8" xfId="33187" xr:uid="{00000000-0005-0000-0000-0000B5810000}"/>
    <cellStyle name="년_★ 0911 2차면접최종보고_★ 2010년도 사무직-사무전문직 급여인상안(작성) 2 4 4" xfId="33188" xr:uid="{00000000-0005-0000-0000-0000B6810000}"/>
    <cellStyle name="년_★ 0911 2차면접최종보고_★ 2010년도 사무직-사무전문직 급여인상안(작성) 2 4 4 2" xfId="33189" xr:uid="{00000000-0005-0000-0000-0000B7810000}"/>
    <cellStyle name="년_★ 0911 2차면접최종보고_★ 2010년도 사무직-사무전문직 급여인상안(작성) 2 4 4 2 2" xfId="33190" xr:uid="{00000000-0005-0000-0000-0000B8810000}"/>
    <cellStyle name="년_★ 0911 2차면접최종보고_★ 2010년도 사무직-사무전문직 급여인상안(작성) 2 4 4 2 3" xfId="33191" xr:uid="{00000000-0005-0000-0000-0000B9810000}"/>
    <cellStyle name="년_★ 0911 2차면접최종보고_★ 2010년도 사무직-사무전문직 급여인상안(작성) 2 4 4 2 4" xfId="33192" xr:uid="{00000000-0005-0000-0000-0000BA810000}"/>
    <cellStyle name="년_★ 0911 2차면접최종보고_★ 2010년도 사무직-사무전문직 급여인상안(작성) 2 4 4 2 5" xfId="33193" xr:uid="{00000000-0005-0000-0000-0000BB810000}"/>
    <cellStyle name="년_★ 0911 2차면접최종보고_★ 2010년도 사무직-사무전문직 급여인상안(작성) 2 4 4 3" xfId="33194" xr:uid="{00000000-0005-0000-0000-0000BC810000}"/>
    <cellStyle name="년_★ 0911 2차면접최종보고_★ 2010년도 사무직-사무전문직 급여인상안(작성) 2 4 4 3 2" xfId="33195" xr:uid="{00000000-0005-0000-0000-0000BD810000}"/>
    <cellStyle name="년_★ 0911 2차면접최종보고_★ 2010년도 사무직-사무전문직 급여인상안(작성) 2 4 4 3 3" xfId="33196" xr:uid="{00000000-0005-0000-0000-0000BE810000}"/>
    <cellStyle name="년_★ 0911 2차면접최종보고_★ 2010년도 사무직-사무전문직 급여인상안(작성) 2 4 4 3 4" xfId="33197" xr:uid="{00000000-0005-0000-0000-0000BF810000}"/>
    <cellStyle name="년_★ 0911 2차면접최종보고_★ 2010년도 사무직-사무전문직 급여인상안(작성) 2 4 4 3 5" xfId="33198" xr:uid="{00000000-0005-0000-0000-0000C0810000}"/>
    <cellStyle name="년_★ 0911 2차면접최종보고_★ 2010년도 사무직-사무전문직 급여인상안(작성) 2 4 4 4" xfId="33199" xr:uid="{00000000-0005-0000-0000-0000C1810000}"/>
    <cellStyle name="년_★ 0911 2차면접최종보고_★ 2010년도 사무직-사무전문직 급여인상안(작성) 2 4 4 4 2" xfId="33200" xr:uid="{00000000-0005-0000-0000-0000C2810000}"/>
    <cellStyle name="년_★ 0911 2차면접최종보고_★ 2010년도 사무직-사무전문직 급여인상안(작성) 2 4 4 4 3" xfId="33201" xr:uid="{00000000-0005-0000-0000-0000C3810000}"/>
    <cellStyle name="년_★ 0911 2차면접최종보고_★ 2010년도 사무직-사무전문직 급여인상안(작성) 2 4 4 4 4" xfId="33202" xr:uid="{00000000-0005-0000-0000-0000C4810000}"/>
    <cellStyle name="년_★ 0911 2차면접최종보고_★ 2010년도 사무직-사무전문직 급여인상안(작성) 2 4 4 4 5" xfId="33203" xr:uid="{00000000-0005-0000-0000-0000C5810000}"/>
    <cellStyle name="년_★ 0911 2차면접최종보고_★ 2010년도 사무직-사무전문직 급여인상안(작성) 2 4 4 5" xfId="33204" xr:uid="{00000000-0005-0000-0000-0000C6810000}"/>
    <cellStyle name="년_★ 0911 2차면접최종보고_★ 2010년도 사무직-사무전문직 급여인상안(작성) 2 4 4 6" xfId="33205" xr:uid="{00000000-0005-0000-0000-0000C7810000}"/>
    <cellStyle name="년_★ 0911 2차면접최종보고_★ 2010년도 사무직-사무전문직 급여인상안(작성) 2 4 4 7" xfId="33206" xr:uid="{00000000-0005-0000-0000-0000C8810000}"/>
    <cellStyle name="년_★ 0911 2차면접최종보고_★ 2010년도 사무직-사무전문직 급여인상안(작성) 2 4 4 8" xfId="33207" xr:uid="{00000000-0005-0000-0000-0000C9810000}"/>
    <cellStyle name="년_★ 0911 2차면접최종보고_★ 2010년도 사무직-사무전문직 급여인상안(작성) 2 4 5" xfId="33208" xr:uid="{00000000-0005-0000-0000-0000CA810000}"/>
    <cellStyle name="년_★ 0911 2차면접최종보고_★ 2010년도 사무직-사무전문직 급여인상안(작성) 2 4 5 2" xfId="33209" xr:uid="{00000000-0005-0000-0000-0000CB810000}"/>
    <cellStyle name="년_★ 0911 2차면접최종보고_★ 2010년도 사무직-사무전문직 급여인상안(작성) 2 4 5 3" xfId="33210" xr:uid="{00000000-0005-0000-0000-0000CC810000}"/>
    <cellStyle name="년_★ 0911 2차면접최종보고_★ 2010년도 사무직-사무전문직 급여인상안(작성) 2 4 5 4" xfId="33211" xr:uid="{00000000-0005-0000-0000-0000CD810000}"/>
    <cellStyle name="년_★ 0911 2차면접최종보고_★ 2010년도 사무직-사무전문직 급여인상안(작성) 2 4 5 5" xfId="33212" xr:uid="{00000000-0005-0000-0000-0000CE810000}"/>
    <cellStyle name="년_★ 0911 2차면접최종보고_★ 2010년도 사무직-사무전문직 급여인상안(작성) 2 4 6" xfId="33213" xr:uid="{00000000-0005-0000-0000-0000CF810000}"/>
    <cellStyle name="년_★ 0911 2차면접최종보고_★ 2010년도 사무직-사무전문직 급여인상안(작성) 2 4 6 2" xfId="33214" xr:uid="{00000000-0005-0000-0000-0000D0810000}"/>
    <cellStyle name="년_★ 0911 2차면접최종보고_★ 2010년도 사무직-사무전문직 급여인상안(작성) 2 4 6 3" xfId="33215" xr:uid="{00000000-0005-0000-0000-0000D1810000}"/>
    <cellStyle name="년_★ 0911 2차면접최종보고_★ 2010년도 사무직-사무전문직 급여인상안(작성) 2 4 6 4" xfId="33216" xr:uid="{00000000-0005-0000-0000-0000D2810000}"/>
    <cellStyle name="년_★ 0911 2차면접최종보고_★ 2010년도 사무직-사무전문직 급여인상안(작성) 2 4 6 5" xfId="33217" xr:uid="{00000000-0005-0000-0000-0000D3810000}"/>
    <cellStyle name="년_★ 0911 2차면접최종보고_★ 2010년도 사무직-사무전문직 급여인상안(작성) 2 4 7" xfId="33218" xr:uid="{00000000-0005-0000-0000-0000D4810000}"/>
    <cellStyle name="년_★ 0911 2차면접최종보고_★ 2010년도 사무직-사무전문직 급여인상안(작성) 2 4 7 2" xfId="33219" xr:uid="{00000000-0005-0000-0000-0000D5810000}"/>
    <cellStyle name="년_★ 0911 2차면접최종보고_★ 2010년도 사무직-사무전문직 급여인상안(작성) 2 4 7 3" xfId="33220" xr:uid="{00000000-0005-0000-0000-0000D6810000}"/>
    <cellStyle name="년_★ 0911 2차면접최종보고_★ 2010년도 사무직-사무전문직 급여인상안(작성) 2 4 7 4" xfId="33221" xr:uid="{00000000-0005-0000-0000-0000D7810000}"/>
    <cellStyle name="년_★ 0911 2차면접최종보고_★ 2010년도 사무직-사무전문직 급여인상안(작성) 2 4 7 5" xfId="33222" xr:uid="{00000000-0005-0000-0000-0000D8810000}"/>
    <cellStyle name="년_★ 0911 2차면접최종보고_★ 2010년도 사무직-사무전문직 급여인상안(작성) 2 4 8" xfId="33223" xr:uid="{00000000-0005-0000-0000-0000D9810000}"/>
    <cellStyle name="년_★ 0911 2차면접최종보고_★ 2010년도 사무직-사무전문직 급여인상안(작성) 2 4 9" xfId="33224" xr:uid="{00000000-0005-0000-0000-0000DA810000}"/>
    <cellStyle name="년_★ 0911 2차면접최종보고_★ 2010년도 사무직-사무전문직 급여인상안(작성) 2 5" xfId="33225" xr:uid="{00000000-0005-0000-0000-0000DB810000}"/>
    <cellStyle name="년_★ 0911 2차면접최종보고_★ 2010년도 사무직-사무전문직 급여인상안(작성) 2 5 10" xfId="33226" xr:uid="{00000000-0005-0000-0000-0000DC810000}"/>
    <cellStyle name="년_★ 0911 2차면접최종보고_★ 2010년도 사무직-사무전문직 급여인상안(작성) 2 5 11" xfId="33227" xr:uid="{00000000-0005-0000-0000-0000DD810000}"/>
    <cellStyle name="년_★ 0911 2차면접최종보고_★ 2010년도 사무직-사무전문직 급여인상안(작성) 2 5 2" xfId="33228" xr:uid="{00000000-0005-0000-0000-0000DE810000}"/>
    <cellStyle name="년_★ 0911 2차면접최종보고_★ 2010년도 사무직-사무전문직 급여인상안(작성) 2 5 2 2" xfId="33229" xr:uid="{00000000-0005-0000-0000-0000DF810000}"/>
    <cellStyle name="년_★ 0911 2차면접최종보고_★ 2010년도 사무직-사무전문직 급여인상안(작성) 2 5 2 2 2" xfId="33230" xr:uid="{00000000-0005-0000-0000-0000E0810000}"/>
    <cellStyle name="년_★ 0911 2차면접최종보고_★ 2010년도 사무직-사무전문직 급여인상안(작성) 2 5 2 2 3" xfId="33231" xr:uid="{00000000-0005-0000-0000-0000E1810000}"/>
    <cellStyle name="년_★ 0911 2차면접최종보고_★ 2010년도 사무직-사무전문직 급여인상안(작성) 2 5 2 2 4" xfId="33232" xr:uid="{00000000-0005-0000-0000-0000E2810000}"/>
    <cellStyle name="년_★ 0911 2차면접최종보고_★ 2010년도 사무직-사무전문직 급여인상안(작성) 2 5 2 2 5" xfId="33233" xr:uid="{00000000-0005-0000-0000-0000E3810000}"/>
    <cellStyle name="년_★ 0911 2차면접최종보고_★ 2010년도 사무직-사무전문직 급여인상안(작성) 2 5 2 3" xfId="33234" xr:uid="{00000000-0005-0000-0000-0000E4810000}"/>
    <cellStyle name="년_★ 0911 2차면접최종보고_★ 2010년도 사무직-사무전문직 급여인상안(작성) 2 5 2 3 2" xfId="33235" xr:uid="{00000000-0005-0000-0000-0000E5810000}"/>
    <cellStyle name="년_★ 0911 2차면접최종보고_★ 2010년도 사무직-사무전문직 급여인상안(작성) 2 5 2 3 3" xfId="33236" xr:uid="{00000000-0005-0000-0000-0000E6810000}"/>
    <cellStyle name="년_★ 0911 2차면접최종보고_★ 2010년도 사무직-사무전문직 급여인상안(작성) 2 5 2 3 4" xfId="33237" xr:uid="{00000000-0005-0000-0000-0000E7810000}"/>
    <cellStyle name="년_★ 0911 2차면접최종보고_★ 2010년도 사무직-사무전문직 급여인상안(작성) 2 5 2 3 5" xfId="33238" xr:uid="{00000000-0005-0000-0000-0000E8810000}"/>
    <cellStyle name="년_★ 0911 2차면접최종보고_★ 2010년도 사무직-사무전문직 급여인상안(작성) 2 5 2 4" xfId="33239" xr:uid="{00000000-0005-0000-0000-0000E9810000}"/>
    <cellStyle name="년_★ 0911 2차면접최종보고_★ 2010년도 사무직-사무전문직 급여인상안(작성) 2 5 2 4 2" xfId="33240" xr:uid="{00000000-0005-0000-0000-0000EA810000}"/>
    <cellStyle name="년_★ 0911 2차면접최종보고_★ 2010년도 사무직-사무전문직 급여인상안(작성) 2 5 2 4 3" xfId="33241" xr:uid="{00000000-0005-0000-0000-0000EB810000}"/>
    <cellStyle name="년_★ 0911 2차면접최종보고_★ 2010년도 사무직-사무전문직 급여인상안(작성) 2 5 2 4 4" xfId="33242" xr:uid="{00000000-0005-0000-0000-0000EC810000}"/>
    <cellStyle name="년_★ 0911 2차면접최종보고_★ 2010년도 사무직-사무전문직 급여인상안(작성) 2 5 2 4 5" xfId="33243" xr:uid="{00000000-0005-0000-0000-0000ED810000}"/>
    <cellStyle name="년_★ 0911 2차면접최종보고_★ 2010년도 사무직-사무전문직 급여인상안(작성) 2 5 2 5" xfId="33244" xr:uid="{00000000-0005-0000-0000-0000EE810000}"/>
    <cellStyle name="년_★ 0911 2차면접최종보고_★ 2010년도 사무직-사무전문직 급여인상안(작성) 2 5 2 6" xfId="33245" xr:uid="{00000000-0005-0000-0000-0000EF810000}"/>
    <cellStyle name="년_★ 0911 2차면접최종보고_★ 2010년도 사무직-사무전문직 급여인상안(작성) 2 5 2 7" xfId="33246" xr:uid="{00000000-0005-0000-0000-0000F0810000}"/>
    <cellStyle name="년_★ 0911 2차면접최종보고_★ 2010년도 사무직-사무전문직 급여인상안(작성) 2 5 2 8" xfId="33247" xr:uid="{00000000-0005-0000-0000-0000F1810000}"/>
    <cellStyle name="년_★ 0911 2차면접최종보고_★ 2010년도 사무직-사무전문직 급여인상안(작성) 2 5 3" xfId="33248" xr:uid="{00000000-0005-0000-0000-0000F2810000}"/>
    <cellStyle name="년_★ 0911 2차면접최종보고_★ 2010년도 사무직-사무전문직 급여인상안(작성) 2 5 3 2" xfId="33249" xr:uid="{00000000-0005-0000-0000-0000F3810000}"/>
    <cellStyle name="년_★ 0911 2차면접최종보고_★ 2010년도 사무직-사무전문직 급여인상안(작성) 2 5 3 2 2" xfId="33250" xr:uid="{00000000-0005-0000-0000-0000F4810000}"/>
    <cellStyle name="년_★ 0911 2차면접최종보고_★ 2010년도 사무직-사무전문직 급여인상안(작성) 2 5 3 2 3" xfId="33251" xr:uid="{00000000-0005-0000-0000-0000F5810000}"/>
    <cellStyle name="년_★ 0911 2차면접최종보고_★ 2010년도 사무직-사무전문직 급여인상안(작성) 2 5 3 2 4" xfId="33252" xr:uid="{00000000-0005-0000-0000-0000F6810000}"/>
    <cellStyle name="년_★ 0911 2차면접최종보고_★ 2010년도 사무직-사무전문직 급여인상안(작성) 2 5 3 2 5" xfId="33253" xr:uid="{00000000-0005-0000-0000-0000F7810000}"/>
    <cellStyle name="년_★ 0911 2차면접최종보고_★ 2010년도 사무직-사무전문직 급여인상안(작성) 2 5 3 3" xfId="33254" xr:uid="{00000000-0005-0000-0000-0000F8810000}"/>
    <cellStyle name="년_★ 0911 2차면접최종보고_★ 2010년도 사무직-사무전문직 급여인상안(작성) 2 5 3 3 2" xfId="33255" xr:uid="{00000000-0005-0000-0000-0000F9810000}"/>
    <cellStyle name="년_★ 0911 2차면접최종보고_★ 2010년도 사무직-사무전문직 급여인상안(작성) 2 5 3 3 3" xfId="33256" xr:uid="{00000000-0005-0000-0000-0000FA810000}"/>
    <cellStyle name="년_★ 0911 2차면접최종보고_★ 2010년도 사무직-사무전문직 급여인상안(작성) 2 5 3 3 4" xfId="33257" xr:uid="{00000000-0005-0000-0000-0000FB810000}"/>
    <cellStyle name="년_★ 0911 2차면접최종보고_★ 2010년도 사무직-사무전문직 급여인상안(작성) 2 5 3 3 5" xfId="33258" xr:uid="{00000000-0005-0000-0000-0000FC810000}"/>
    <cellStyle name="년_★ 0911 2차면접최종보고_★ 2010년도 사무직-사무전문직 급여인상안(작성) 2 5 3 4" xfId="33259" xr:uid="{00000000-0005-0000-0000-0000FD810000}"/>
    <cellStyle name="년_★ 0911 2차면접최종보고_★ 2010년도 사무직-사무전문직 급여인상안(작성) 2 5 3 4 2" xfId="33260" xr:uid="{00000000-0005-0000-0000-0000FE810000}"/>
    <cellStyle name="년_★ 0911 2차면접최종보고_★ 2010년도 사무직-사무전문직 급여인상안(작성) 2 5 3 4 3" xfId="33261" xr:uid="{00000000-0005-0000-0000-0000FF810000}"/>
    <cellStyle name="년_★ 0911 2차면접최종보고_★ 2010년도 사무직-사무전문직 급여인상안(작성) 2 5 3 4 4" xfId="33262" xr:uid="{00000000-0005-0000-0000-000000820000}"/>
    <cellStyle name="년_★ 0911 2차면접최종보고_★ 2010년도 사무직-사무전문직 급여인상안(작성) 2 5 3 4 5" xfId="33263" xr:uid="{00000000-0005-0000-0000-000001820000}"/>
    <cellStyle name="년_★ 0911 2차면접최종보고_★ 2010년도 사무직-사무전문직 급여인상안(작성) 2 5 3 5" xfId="33264" xr:uid="{00000000-0005-0000-0000-000002820000}"/>
    <cellStyle name="년_★ 0911 2차면접최종보고_★ 2010년도 사무직-사무전문직 급여인상안(작성) 2 5 3 6" xfId="33265" xr:uid="{00000000-0005-0000-0000-000003820000}"/>
    <cellStyle name="년_★ 0911 2차면접최종보고_★ 2010년도 사무직-사무전문직 급여인상안(작성) 2 5 3 7" xfId="33266" xr:uid="{00000000-0005-0000-0000-000004820000}"/>
    <cellStyle name="년_★ 0911 2차면접최종보고_★ 2010년도 사무직-사무전문직 급여인상안(작성) 2 5 3 8" xfId="33267" xr:uid="{00000000-0005-0000-0000-000005820000}"/>
    <cellStyle name="년_★ 0911 2차면접최종보고_★ 2010년도 사무직-사무전문직 급여인상안(작성) 2 5 4" xfId="33268" xr:uid="{00000000-0005-0000-0000-000006820000}"/>
    <cellStyle name="년_★ 0911 2차면접최종보고_★ 2010년도 사무직-사무전문직 급여인상안(작성) 2 5 4 2" xfId="33269" xr:uid="{00000000-0005-0000-0000-000007820000}"/>
    <cellStyle name="년_★ 0911 2차면접최종보고_★ 2010년도 사무직-사무전문직 급여인상안(작성) 2 5 4 2 2" xfId="33270" xr:uid="{00000000-0005-0000-0000-000008820000}"/>
    <cellStyle name="년_★ 0911 2차면접최종보고_★ 2010년도 사무직-사무전문직 급여인상안(작성) 2 5 4 2 3" xfId="33271" xr:uid="{00000000-0005-0000-0000-000009820000}"/>
    <cellStyle name="년_★ 0911 2차면접최종보고_★ 2010년도 사무직-사무전문직 급여인상안(작성) 2 5 4 2 4" xfId="33272" xr:uid="{00000000-0005-0000-0000-00000A820000}"/>
    <cellStyle name="년_★ 0911 2차면접최종보고_★ 2010년도 사무직-사무전문직 급여인상안(작성) 2 5 4 2 5" xfId="33273" xr:uid="{00000000-0005-0000-0000-00000B820000}"/>
    <cellStyle name="년_★ 0911 2차면접최종보고_★ 2010년도 사무직-사무전문직 급여인상안(작성) 2 5 4 3" xfId="33274" xr:uid="{00000000-0005-0000-0000-00000C820000}"/>
    <cellStyle name="년_★ 0911 2차면접최종보고_★ 2010년도 사무직-사무전문직 급여인상안(작성) 2 5 4 3 2" xfId="33275" xr:uid="{00000000-0005-0000-0000-00000D820000}"/>
    <cellStyle name="년_★ 0911 2차면접최종보고_★ 2010년도 사무직-사무전문직 급여인상안(작성) 2 5 4 3 3" xfId="33276" xr:uid="{00000000-0005-0000-0000-00000E820000}"/>
    <cellStyle name="년_★ 0911 2차면접최종보고_★ 2010년도 사무직-사무전문직 급여인상안(작성) 2 5 4 3 4" xfId="33277" xr:uid="{00000000-0005-0000-0000-00000F820000}"/>
    <cellStyle name="년_★ 0911 2차면접최종보고_★ 2010년도 사무직-사무전문직 급여인상안(작성) 2 5 4 3 5" xfId="33278" xr:uid="{00000000-0005-0000-0000-000010820000}"/>
    <cellStyle name="년_★ 0911 2차면접최종보고_★ 2010년도 사무직-사무전문직 급여인상안(작성) 2 5 4 4" xfId="33279" xr:uid="{00000000-0005-0000-0000-000011820000}"/>
    <cellStyle name="년_★ 0911 2차면접최종보고_★ 2010년도 사무직-사무전문직 급여인상안(작성) 2 5 4 4 2" xfId="33280" xr:uid="{00000000-0005-0000-0000-000012820000}"/>
    <cellStyle name="년_★ 0911 2차면접최종보고_★ 2010년도 사무직-사무전문직 급여인상안(작성) 2 5 4 4 3" xfId="33281" xr:uid="{00000000-0005-0000-0000-000013820000}"/>
    <cellStyle name="년_★ 0911 2차면접최종보고_★ 2010년도 사무직-사무전문직 급여인상안(작성) 2 5 4 4 4" xfId="33282" xr:uid="{00000000-0005-0000-0000-000014820000}"/>
    <cellStyle name="년_★ 0911 2차면접최종보고_★ 2010년도 사무직-사무전문직 급여인상안(작성) 2 5 4 4 5" xfId="33283" xr:uid="{00000000-0005-0000-0000-000015820000}"/>
    <cellStyle name="년_★ 0911 2차면접최종보고_★ 2010년도 사무직-사무전문직 급여인상안(작성) 2 5 4 5" xfId="33284" xr:uid="{00000000-0005-0000-0000-000016820000}"/>
    <cellStyle name="년_★ 0911 2차면접최종보고_★ 2010년도 사무직-사무전문직 급여인상안(작성) 2 5 4 6" xfId="33285" xr:uid="{00000000-0005-0000-0000-000017820000}"/>
    <cellStyle name="년_★ 0911 2차면접최종보고_★ 2010년도 사무직-사무전문직 급여인상안(작성) 2 5 4 7" xfId="33286" xr:uid="{00000000-0005-0000-0000-000018820000}"/>
    <cellStyle name="년_★ 0911 2차면접최종보고_★ 2010년도 사무직-사무전문직 급여인상안(작성) 2 5 4 8" xfId="33287" xr:uid="{00000000-0005-0000-0000-000019820000}"/>
    <cellStyle name="년_★ 0911 2차면접최종보고_★ 2010년도 사무직-사무전문직 급여인상안(작성) 2 5 5" xfId="33288" xr:uid="{00000000-0005-0000-0000-00001A820000}"/>
    <cellStyle name="년_★ 0911 2차면접최종보고_★ 2010년도 사무직-사무전문직 급여인상안(작성) 2 5 5 2" xfId="33289" xr:uid="{00000000-0005-0000-0000-00001B820000}"/>
    <cellStyle name="년_★ 0911 2차면접최종보고_★ 2010년도 사무직-사무전문직 급여인상안(작성) 2 5 5 3" xfId="33290" xr:uid="{00000000-0005-0000-0000-00001C820000}"/>
    <cellStyle name="년_★ 0911 2차면접최종보고_★ 2010년도 사무직-사무전문직 급여인상안(작성) 2 5 5 4" xfId="33291" xr:uid="{00000000-0005-0000-0000-00001D820000}"/>
    <cellStyle name="년_★ 0911 2차면접최종보고_★ 2010년도 사무직-사무전문직 급여인상안(작성) 2 5 5 5" xfId="33292" xr:uid="{00000000-0005-0000-0000-00001E820000}"/>
    <cellStyle name="년_★ 0911 2차면접최종보고_★ 2010년도 사무직-사무전문직 급여인상안(작성) 2 5 6" xfId="33293" xr:uid="{00000000-0005-0000-0000-00001F820000}"/>
    <cellStyle name="년_★ 0911 2차면접최종보고_★ 2010년도 사무직-사무전문직 급여인상안(작성) 2 5 6 2" xfId="33294" xr:uid="{00000000-0005-0000-0000-000020820000}"/>
    <cellStyle name="년_★ 0911 2차면접최종보고_★ 2010년도 사무직-사무전문직 급여인상안(작성) 2 5 6 3" xfId="33295" xr:uid="{00000000-0005-0000-0000-000021820000}"/>
    <cellStyle name="년_★ 0911 2차면접최종보고_★ 2010년도 사무직-사무전문직 급여인상안(작성) 2 5 6 4" xfId="33296" xr:uid="{00000000-0005-0000-0000-000022820000}"/>
    <cellStyle name="년_★ 0911 2차면접최종보고_★ 2010년도 사무직-사무전문직 급여인상안(작성) 2 5 6 5" xfId="33297" xr:uid="{00000000-0005-0000-0000-000023820000}"/>
    <cellStyle name="년_★ 0911 2차면접최종보고_★ 2010년도 사무직-사무전문직 급여인상안(작성) 2 5 7" xfId="33298" xr:uid="{00000000-0005-0000-0000-000024820000}"/>
    <cellStyle name="년_★ 0911 2차면접최종보고_★ 2010년도 사무직-사무전문직 급여인상안(작성) 2 5 7 2" xfId="33299" xr:uid="{00000000-0005-0000-0000-000025820000}"/>
    <cellStyle name="년_★ 0911 2차면접최종보고_★ 2010년도 사무직-사무전문직 급여인상안(작성) 2 5 7 3" xfId="33300" xr:uid="{00000000-0005-0000-0000-000026820000}"/>
    <cellStyle name="년_★ 0911 2차면접최종보고_★ 2010년도 사무직-사무전문직 급여인상안(작성) 2 5 7 4" xfId="33301" xr:uid="{00000000-0005-0000-0000-000027820000}"/>
    <cellStyle name="년_★ 0911 2차면접최종보고_★ 2010년도 사무직-사무전문직 급여인상안(작성) 2 5 7 5" xfId="33302" xr:uid="{00000000-0005-0000-0000-000028820000}"/>
    <cellStyle name="년_★ 0911 2차면접최종보고_★ 2010년도 사무직-사무전문직 급여인상안(작성) 2 5 8" xfId="33303" xr:uid="{00000000-0005-0000-0000-000029820000}"/>
    <cellStyle name="년_★ 0911 2차면접최종보고_★ 2010년도 사무직-사무전문직 급여인상안(작성) 2 5 9" xfId="33304" xr:uid="{00000000-0005-0000-0000-00002A820000}"/>
    <cellStyle name="년_★ 0911 2차면접최종보고_★ 2010년도 사무직-사무전문직 급여인상안(작성) 2 6" xfId="33305" xr:uid="{00000000-0005-0000-0000-00002B820000}"/>
    <cellStyle name="년_★ 0911 2차면접최종보고_★ 2010년도 사무직-사무전문직 급여인상안(작성) 2 6 2" xfId="33306" xr:uid="{00000000-0005-0000-0000-00002C820000}"/>
    <cellStyle name="년_★ 0911 2차면접최종보고_★ 2010년도 사무직-사무전문직 급여인상안(작성) 2 6 2 2" xfId="33307" xr:uid="{00000000-0005-0000-0000-00002D820000}"/>
    <cellStyle name="년_★ 0911 2차면접최종보고_★ 2010년도 사무직-사무전문직 급여인상안(작성) 2 6 2 3" xfId="33308" xr:uid="{00000000-0005-0000-0000-00002E820000}"/>
    <cellStyle name="년_★ 0911 2차면접최종보고_★ 2010년도 사무직-사무전문직 급여인상안(작성) 2 6 2 4" xfId="33309" xr:uid="{00000000-0005-0000-0000-00002F820000}"/>
    <cellStyle name="년_★ 0911 2차면접최종보고_★ 2010년도 사무직-사무전문직 급여인상안(작성) 2 6 2 5" xfId="33310" xr:uid="{00000000-0005-0000-0000-000030820000}"/>
    <cellStyle name="년_★ 0911 2차면접최종보고_★ 2010년도 사무직-사무전문직 급여인상안(작성) 2 6 3" xfId="33311" xr:uid="{00000000-0005-0000-0000-000031820000}"/>
    <cellStyle name="년_★ 0911 2차면접최종보고_★ 2010년도 사무직-사무전문직 급여인상안(작성) 2 6 3 2" xfId="33312" xr:uid="{00000000-0005-0000-0000-000032820000}"/>
    <cellStyle name="년_★ 0911 2차면접최종보고_★ 2010년도 사무직-사무전문직 급여인상안(작성) 2 6 3 3" xfId="33313" xr:uid="{00000000-0005-0000-0000-000033820000}"/>
    <cellStyle name="년_★ 0911 2차면접최종보고_★ 2010년도 사무직-사무전문직 급여인상안(작성) 2 6 3 4" xfId="33314" xr:uid="{00000000-0005-0000-0000-000034820000}"/>
    <cellStyle name="년_★ 0911 2차면접최종보고_★ 2010년도 사무직-사무전문직 급여인상안(작성) 2 6 3 5" xfId="33315" xr:uid="{00000000-0005-0000-0000-000035820000}"/>
    <cellStyle name="년_★ 0911 2차면접최종보고_★ 2010년도 사무직-사무전문직 급여인상안(작성) 2 6 4" xfId="33316" xr:uid="{00000000-0005-0000-0000-000036820000}"/>
    <cellStyle name="년_★ 0911 2차면접최종보고_★ 2010년도 사무직-사무전문직 급여인상안(작성) 2 6 4 2" xfId="33317" xr:uid="{00000000-0005-0000-0000-000037820000}"/>
    <cellStyle name="년_★ 0911 2차면접최종보고_★ 2010년도 사무직-사무전문직 급여인상안(작성) 2 6 4 3" xfId="33318" xr:uid="{00000000-0005-0000-0000-000038820000}"/>
    <cellStyle name="년_★ 0911 2차면접최종보고_★ 2010년도 사무직-사무전문직 급여인상안(작성) 2 6 4 4" xfId="33319" xr:uid="{00000000-0005-0000-0000-000039820000}"/>
    <cellStyle name="년_★ 0911 2차면접최종보고_★ 2010년도 사무직-사무전문직 급여인상안(작성) 2 6 4 5" xfId="33320" xr:uid="{00000000-0005-0000-0000-00003A820000}"/>
    <cellStyle name="년_★ 0911 2차면접최종보고_★ 2010년도 사무직-사무전문직 급여인상안(작성) 2 6 5" xfId="33321" xr:uid="{00000000-0005-0000-0000-00003B820000}"/>
    <cellStyle name="년_★ 0911 2차면접최종보고_★ 2010년도 사무직-사무전문직 급여인상안(작성) 2 6 6" xfId="33322" xr:uid="{00000000-0005-0000-0000-00003C820000}"/>
    <cellStyle name="년_★ 0911 2차면접최종보고_★ 2010년도 사무직-사무전문직 급여인상안(작성) 2 6 7" xfId="33323" xr:uid="{00000000-0005-0000-0000-00003D820000}"/>
    <cellStyle name="년_★ 0911 2차면접최종보고_★ 2010년도 사무직-사무전문직 급여인상안(작성) 2 6 8" xfId="33324" xr:uid="{00000000-0005-0000-0000-00003E820000}"/>
    <cellStyle name="년_★ 0911 2차면접최종보고_★ 2010년도 사무직-사무전문직 급여인상안(작성) 2 7" xfId="33325" xr:uid="{00000000-0005-0000-0000-00003F820000}"/>
    <cellStyle name="년_★ 0911 2차면접최종보고_★ 2010년도 사무직-사무전문직 급여인상안(작성) 2 7 2" xfId="33326" xr:uid="{00000000-0005-0000-0000-000040820000}"/>
    <cellStyle name="년_★ 0911 2차면접최종보고_★ 2010년도 사무직-사무전문직 급여인상안(작성) 2 7 2 2" xfId="33327" xr:uid="{00000000-0005-0000-0000-000041820000}"/>
    <cellStyle name="년_★ 0911 2차면접최종보고_★ 2010년도 사무직-사무전문직 급여인상안(작성) 2 7 2 3" xfId="33328" xr:uid="{00000000-0005-0000-0000-000042820000}"/>
    <cellStyle name="년_★ 0911 2차면접최종보고_★ 2010년도 사무직-사무전문직 급여인상안(작성) 2 7 2 4" xfId="33329" xr:uid="{00000000-0005-0000-0000-000043820000}"/>
    <cellStyle name="년_★ 0911 2차면접최종보고_★ 2010년도 사무직-사무전문직 급여인상안(작성) 2 7 2 5" xfId="33330" xr:uid="{00000000-0005-0000-0000-000044820000}"/>
    <cellStyle name="년_★ 0911 2차면접최종보고_★ 2010년도 사무직-사무전문직 급여인상안(작성) 2 7 3" xfId="33331" xr:uid="{00000000-0005-0000-0000-000045820000}"/>
    <cellStyle name="년_★ 0911 2차면접최종보고_★ 2010년도 사무직-사무전문직 급여인상안(작성) 2 7 3 2" xfId="33332" xr:uid="{00000000-0005-0000-0000-000046820000}"/>
    <cellStyle name="년_★ 0911 2차면접최종보고_★ 2010년도 사무직-사무전문직 급여인상안(작성) 2 7 3 3" xfId="33333" xr:uid="{00000000-0005-0000-0000-000047820000}"/>
    <cellStyle name="년_★ 0911 2차면접최종보고_★ 2010년도 사무직-사무전문직 급여인상안(작성) 2 7 3 4" xfId="33334" xr:uid="{00000000-0005-0000-0000-000048820000}"/>
    <cellStyle name="년_★ 0911 2차면접최종보고_★ 2010년도 사무직-사무전문직 급여인상안(작성) 2 7 3 5" xfId="33335" xr:uid="{00000000-0005-0000-0000-000049820000}"/>
    <cellStyle name="년_★ 0911 2차면접최종보고_★ 2010년도 사무직-사무전문직 급여인상안(작성) 2 7 4" xfId="33336" xr:uid="{00000000-0005-0000-0000-00004A820000}"/>
    <cellStyle name="년_★ 0911 2차면접최종보고_★ 2010년도 사무직-사무전문직 급여인상안(작성) 2 7 4 2" xfId="33337" xr:uid="{00000000-0005-0000-0000-00004B820000}"/>
    <cellStyle name="년_★ 0911 2차면접최종보고_★ 2010년도 사무직-사무전문직 급여인상안(작성) 2 7 4 3" xfId="33338" xr:uid="{00000000-0005-0000-0000-00004C820000}"/>
    <cellStyle name="년_★ 0911 2차면접최종보고_★ 2010년도 사무직-사무전문직 급여인상안(작성) 2 7 4 4" xfId="33339" xr:uid="{00000000-0005-0000-0000-00004D820000}"/>
    <cellStyle name="년_★ 0911 2차면접최종보고_★ 2010년도 사무직-사무전문직 급여인상안(작성) 2 7 4 5" xfId="33340" xr:uid="{00000000-0005-0000-0000-00004E820000}"/>
    <cellStyle name="년_★ 0911 2차면접최종보고_★ 2010년도 사무직-사무전문직 급여인상안(작성) 2 7 5" xfId="33341" xr:uid="{00000000-0005-0000-0000-00004F820000}"/>
    <cellStyle name="년_★ 0911 2차면접최종보고_★ 2010년도 사무직-사무전문직 급여인상안(작성) 2 7 6" xfId="33342" xr:uid="{00000000-0005-0000-0000-000050820000}"/>
    <cellStyle name="년_★ 0911 2차면접최종보고_★ 2010년도 사무직-사무전문직 급여인상안(작성) 2 7 7" xfId="33343" xr:uid="{00000000-0005-0000-0000-000051820000}"/>
    <cellStyle name="년_★ 0911 2차면접최종보고_★ 2010년도 사무직-사무전문직 급여인상안(작성) 2 7 8" xfId="33344" xr:uid="{00000000-0005-0000-0000-000052820000}"/>
    <cellStyle name="년_★ 0911 2차면접최종보고_★ 2010년도 사무직-사무전문직 급여인상안(작성) 2 8" xfId="33345" xr:uid="{00000000-0005-0000-0000-000053820000}"/>
    <cellStyle name="년_★ 0911 2차면접최종보고_★ 2010년도 사무직-사무전문직 급여인상안(작성) 2 8 2" xfId="33346" xr:uid="{00000000-0005-0000-0000-000054820000}"/>
    <cellStyle name="년_★ 0911 2차면접최종보고_★ 2010년도 사무직-사무전문직 급여인상안(작성) 2 8 2 2" xfId="33347" xr:uid="{00000000-0005-0000-0000-000055820000}"/>
    <cellStyle name="년_★ 0911 2차면접최종보고_★ 2010년도 사무직-사무전문직 급여인상안(작성) 2 8 2 3" xfId="33348" xr:uid="{00000000-0005-0000-0000-000056820000}"/>
    <cellStyle name="년_★ 0911 2차면접최종보고_★ 2010년도 사무직-사무전문직 급여인상안(작성) 2 8 2 4" xfId="33349" xr:uid="{00000000-0005-0000-0000-000057820000}"/>
    <cellStyle name="년_★ 0911 2차면접최종보고_★ 2010년도 사무직-사무전문직 급여인상안(작성) 2 8 2 5" xfId="33350" xr:uid="{00000000-0005-0000-0000-000058820000}"/>
    <cellStyle name="년_★ 0911 2차면접최종보고_★ 2010년도 사무직-사무전문직 급여인상안(작성) 2 8 3" xfId="33351" xr:uid="{00000000-0005-0000-0000-000059820000}"/>
    <cellStyle name="년_★ 0911 2차면접최종보고_★ 2010년도 사무직-사무전문직 급여인상안(작성) 2 8 3 2" xfId="33352" xr:uid="{00000000-0005-0000-0000-00005A820000}"/>
    <cellStyle name="년_★ 0911 2차면접최종보고_★ 2010년도 사무직-사무전문직 급여인상안(작성) 2 8 3 3" xfId="33353" xr:uid="{00000000-0005-0000-0000-00005B820000}"/>
    <cellStyle name="년_★ 0911 2차면접최종보고_★ 2010년도 사무직-사무전문직 급여인상안(작성) 2 8 3 4" xfId="33354" xr:uid="{00000000-0005-0000-0000-00005C820000}"/>
    <cellStyle name="년_★ 0911 2차면접최종보고_★ 2010년도 사무직-사무전문직 급여인상안(작성) 2 8 3 5" xfId="33355" xr:uid="{00000000-0005-0000-0000-00005D820000}"/>
    <cellStyle name="년_★ 0911 2차면접최종보고_★ 2010년도 사무직-사무전문직 급여인상안(작성) 2 8 4" xfId="33356" xr:uid="{00000000-0005-0000-0000-00005E820000}"/>
    <cellStyle name="년_★ 0911 2차면접최종보고_★ 2010년도 사무직-사무전문직 급여인상안(작성) 2 8 4 2" xfId="33357" xr:uid="{00000000-0005-0000-0000-00005F820000}"/>
    <cellStyle name="년_★ 0911 2차면접최종보고_★ 2010년도 사무직-사무전문직 급여인상안(작성) 2 8 4 3" xfId="33358" xr:uid="{00000000-0005-0000-0000-000060820000}"/>
    <cellStyle name="년_★ 0911 2차면접최종보고_★ 2010년도 사무직-사무전문직 급여인상안(작성) 2 8 4 4" xfId="33359" xr:uid="{00000000-0005-0000-0000-000061820000}"/>
    <cellStyle name="년_★ 0911 2차면접최종보고_★ 2010년도 사무직-사무전문직 급여인상안(작성) 2 8 4 5" xfId="33360" xr:uid="{00000000-0005-0000-0000-000062820000}"/>
    <cellStyle name="년_★ 0911 2차면접최종보고_★ 2010년도 사무직-사무전문직 급여인상안(작성) 2 8 5" xfId="33361" xr:uid="{00000000-0005-0000-0000-000063820000}"/>
    <cellStyle name="년_★ 0911 2차면접최종보고_★ 2010년도 사무직-사무전문직 급여인상안(작성) 2 8 6" xfId="33362" xr:uid="{00000000-0005-0000-0000-000064820000}"/>
    <cellStyle name="년_★ 0911 2차면접최종보고_★ 2010년도 사무직-사무전문직 급여인상안(작성) 2 8 7" xfId="33363" xr:uid="{00000000-0005-0000-0000-000065820000}"/>
    <cellStyle name="년_★ 0911 2차면접최종보고_★ 2010년도 사무직-사무전문직 급여인상안(작성) 2 8 8" xfId="33364" xr:uid="{00000000-0005-0000-0000-000066820000}"/>
    <cellStyle name="년_★ 0911 2차면접최종보고_★ 2010년도 사무직-사무전문직 급여인상안(작성) 2 9" xfId="33365" xr:uid="{00000000-0005-0000-0000-000067820000}"/>
    <cellStyle name="년_★ 0911 2차면접최종보고_★ 2010년도 사무직-사무전문직 급여인상안(작성) 3" xfId="33366" xr:uid="{00000000-0005-0000-0000-000068820000}"/>
    <cellStyle name="년_★ 0911 2차면접최종보고_★ 2010년도 사무직-사무전문직 급여인상안(작성) 3 10" xfId="33367" xr:uid="{00000000-0005-0000-0000-000069820000}"/>
    <cellStyle name="년_★ 0911 2차면접최종보고_★ 2010년도 사무직-사무전문직 급여인상안(작성) 3 11" xfId="33368" xr:uid="{00000000-0005-0000-0000-00006A820000}"/>
    <cellStyle name="년_★ 0911 2차면접최종보고_★ 2010년도 사무직-사무전문직 급여인상안(작성) 3 12" xfId="33369" xr:uid="{00000000-0005-0000-0000-00006B820000}"/>
    <cellStyle name="년_★ 0911 2차면접최종보고_★ 2010년도 사무직-사무전문직 급여인상안(작성) 3 2" xfId="33370" xr:uid="{00000000-0005-0000-0000-00006C820000}"/>
    <cellStyle name="년_★ 0911 2차면접최종보고_★ 2010년도 사무직-사무전문직 급여인상안(작성) 3 2 10" xfId="33371" xr:uid="{00000000-0005-0000-0000-00006D820000}"/>
    <cellStyle name="년_★ 0911 2차면접최종보고_★ 2010년도 사무직-사무전문직 급여인상안(작성) 3 2 11" xfId="33372" xr:uid="{00000000-0005-0000-0000-00006E820000}"/>
    <cellStyle name="년_★ 0911 2차면접최종보고_★ 2010년도 사무직-사무전문직 급여인상안(작성) 3 2 12" xfId="33373" xr:uid="{00000000-0005-0000-0000-00006F820000}"/>
    <cellStyle name="년_★ 0911 2차면접최종보고_★ 2010년도 사무직-사무전문직 급여인상안(작성) 3 2 13" xfId="33374" xr:uid="{00000000-0005-0000-0000-000070820000}"/>
    <cellStyle name="년_★ 0911 2차면접최종보고_★ 2010년도 사무직-사무전문직 급여인상안(작성) 3 2 2" xfId="33375" xr:uid="{00000000-0005-0000-0000-000071820000}"/>
    <cellStyle name="년_★ 0911 2차면접최종보고_★ 2010년도 사무직-사무전문직 급여인상안(작성) 3 2 2 10" xfId="33376" xr:uid="{00000000-0005-0000-0000-000072820000}"/>
    <cellStyle name="년_★ 0911 2차면접최종보고_★ 2010년도 사무직-사무전문직 급여인상안(작성) 3 2 2 11" xfId="33377" xr:uid="{00000000-0005-0000-0000-000073820000}"/>
    <cellStyle name="년_★ 0911 2차면접최종보고_★ 2010년도 사무직-사무전문직 급여인상안(작성) 3 2 2 2" xfId="33378" xr:uid="{00000000-0005-0000-0000-000074820000}"/>
    <cellStyle name="년_★ 0911 2차면접최종보고_★ 2010년도 사무직-사무전문직 급여인상안(작성) 3 2 2 2 2" xfId="33379" xr:uid="{00000000-0005-0000-0000-000075820000}"/>
    <cellStyle name="년_★ 0911 2차면접최종보고_★ 2010년도 사무직-사무전문직 급여인상안(작성) 3 2 2 2 2 2" xfId="33380" xr:uid="{00000000-0005-0000-0000-000076820000}"/>
    <cellStyle name="년_★ 0911 2차면접최종보고_★ 2010년도 사무직-사무전문직 급여인상안(작성) 3 2 2 2 2 3" xfId="33381" xr:uid="{00000000-0005-0000-0000-000077820000}"/>
    <cellStyle name="년_★ 0911 2차면접최종보고_★ 2010년도 사무직-사무전문직 급여인상안(작성) 3 2 2 2 2 4" xfId="33382" xr:uid="{00000000-0005-0000-0000-000078820000}"/>
    <cellStyle name="년_★ 0911 2차면접최종보고_★ 2010년도 사무직-사무전문직 급여인상안(작성) 3 2 2 2 2 5" xfId="33383" xr:uid="{00000000-0005-0000-0000-000079820000}"/>
    <cellStyle name="년_★ 0911 2차면접최종보고_★ 2010년도 사무직-사무전문직 급여인상안(작성) 3 2 2 2 3" xfId="33384" xr:uid="{00000000-0005-0000-0000-00007A820000}"/>
    <cellStyle name="년_★ 0911 2차면접최종보고_★ 2010년도 사무직-사무전문직 급여인상안(작성) 3 2 2 2 3 2" xfId="33385" xr:uid="{00000000-0005-0000-0000-00007B820000}"/>
    <cellStyle name="년_★ 0911 2차면접최종보고_★ 2010년도 사무직-사무전문직 급여인상안(작성) 3 2 2 2 3 3" xfId="33386" xr:uid="{00000000-0005-0000-0000-00007C820000}"/>
    <cellStyle name="년_★ 0911 2차면접최종보고_★ 2010년도 사무직-사무전문직 급여인상안(작성) 3 2 2 2 3 4" xfId="33387" xr:uid="{00000000-0005-0000-0000-00007D820000}"/>
    <cellStyle name="년_★ 0911 2차면접최종보고_★ 2010년도 사무직-사무전문직 급여인상안(작성) 3 2 2 2 3 5" xfId="33388" xr:uid="{00000000-0005-0000-0000-00007E820000}"/>
    <cellStyle name="년_★ 0911 2차면접최종보고_★ 2010년도 사무직-사무전문직 급여인상안(작성) 3 2 2 2 4" xfId="33389" xr:uid="{00000000-0005-0000-0000-00007F820000}"/>
    <cellStyle name="년_★ 0911 2차면접최종보고_★ 2010년도 사무직-사무전문직 급여인상안(작성) 3 2 2 2 4 2" xfId="33390" xr:uid="{00000000-0005-0000-0000-000080820000}"/>
    <cellStyle name="년_★ 0911 2차면접최종보고_★ 2010년도 사무직-사무전문직 급여인상안(작성) 3 2 2 2 4 3" xfId="33391" xr:uid="{00000000-0005-0000-0000-000081820000}"/>
    <cellStyle name="년_★ 0911 2차면접최종보고_★ 2010년도 사무직-사무전문직 급여인상안(작성) 3 2 2 2 4 4" xfId="33392" xr:uid="{00000000-0005-0000-0000-000082820000}"/>
    <cellStyle name="년_★ 0911 2차면접최종보고_★ 2010년도 사무직-사무전문직 급여인상안(작성) 3 2 2 2 4 5" xfId="33393" xr:uid="{00000000-0005-0000-0000-000083820000}"/>
    <cellStyle name="년_★ 0911 2차면접최종보고_★ 2010년도 사무직-사무전문직 급여인상안(작성) 3 2 2 2 5" xfId="33394" xr:uid="{00000000-0005-0000-0000-000084820000}"/>
    <cellStyle name="년_★ 0911 2차면접최종보고_★ 2010년도 사무직-사무전문직 급여인상안(작성) 3 2 2 2 6" xfId="33395" xr:uid="{00000000-0005-0000-0000-000085820000}"/>
    <cellStyle name="년_★ 0911 2차면접최종보고_★ 2010년도 사무직-사무전문직 급여인상안(작성) 3 2 2 2 7" xfId="33396" xr:uid="{00000000-0005-0000-0000-000086820000}"/>
    <cellStyle name="년_★ 0911 2차면접최종보고_★ 2010년도 사무직-사무전문직 급여인상안(작성) 3 2 2 2 8" xfId="33397" xr:uid="{00000000-0005-0000-0000-000087820000}"/>
    <cellStyle name="년_★ 0911 2차면접최종보고_★ 2010년도 사무직-사무전문직 급여인상안(작성) 3 2 2 3" xfId="33398" xr:uid="{00000000-0005-0000-0000-000088820000}"/>
    <cellStyle name="년_★ 0911 2차면접최종보고_★ 2010년도 사무직-사무전문직 급여인상안(작성) 3 2 2 3 2" xfId="33399" xr:uid="{00000000-0005-0000-0000-000089820000}"/>
    <cellStyle name="년_★ 0911 2차면접최종보고_★ 2010년도 사무직-사무전문직 급여인상안(작성) 3 2 2 3 2 2" xfId="33400" xr:uid="{00000000-0005-0000-0000-00008A820000}"/>
    <cellStyle name="년_★ 0911 2차면접최종보고_★ 2010년도 사무직-사무전문직 급여인상안(작성) 3 2 2 3 2 3" xfId="33401" xr:uid="{00000000-0005-0000-0000-00008B820000}"/>
    <cellStyle name="년_★ 0911 2차면접최종보고_★ 2010년도 사무직-사무전문직 급여인상안(작성) 3 2 2 3 2 4" xfId="33402" xr:uid="{00000000-0005-0000-0000-00008C820000}"/>
    <cellStyle name="년_★ 0911 2차면접최종보고_★ 2010년도 사무직-사무전문직 급여인상안(작성) 3 2 2 3 2 5" xfId="33403" xr:uid="{00000000-0005-0000-0000-00008D820000}"/>
    <cellStyle name="년_★ 0911 2차면접최종보고_★ 2010년도 사무직-사무전문직 급여인상안(작성) 3 2 2 3 3" xfId="33404" xr:uid="{00000000-0005-0000-0000-00008E820000}"/>
    <cellStyle name="년_★ 0911 2차면접최종보고_★ 2010년도 사무직-사무전문직 급여인상안(작성) 3 2 2 3 3 2" xfId="33405" xr:uid="{00000000-0005-0000-0000-00008F820000}"/>
    <cellStyle name="년_★ 0911 2차면접최종보고_★ 2010년도 사무직-사무전문직 급여인상안(작성) 3 2 2 3 3 3" xfId="33406" xr:uid="{00000000-0005-0000-0000-000090820000}"/>
    <cellStyle name="년_★ 0911 2차면접최종보고_★ 2010년도 사무직-사무전문직 급여인상안(작성) 3 2 2 3 3 4" xfId="33407" xr:uid="{00000000-0005-0000-0000-000091820000}"/>
    <cellStyle name="년_★ 0911 2차면접최종보고_★ 2010년도 사무직-사무전문직 급여인상안(작성) 3 2 2 3 3 5" xfId="33408" xr:uid="{00000000-0005-0000-0000-000092820000}"/>
    <cellStyle name="년_★ 0911 2차면접최종보고_★ 2010년도 사무직-사무전문직 급여인상안(작성) 3 2 2 3 4" xfId="33409" xr:uid="{00000000-0005-0000-0000-000093820000}"/>
    <cellStyle name="년_★ 0911 2차면접최종보고_★ 2010년도 사무직-사무전문직 급여인상안(작성) 3 2 2 3 4 2" xfId="33410" xr:uid="{00000000-0005-0000-0000-000094820000}"/>
    <cellStyle name="년_★ 0911 2차면접최종보고_★ 2010년도 사무직-사무전문직 급여인상안(작성) 3 2 2 3 4 3" xfId="33411" xr:uid="{00000000-0005-0000-0000-000095820000}"/>
    <cellStyle name="년_★ 0911 2차면접최종보고_★ 2010년도 사무직-사무전문직 급여인상안(작성) 3 2 2 3 4 4" xfId="33412" xr:uid="{00000000-0005-0000-0000-000096820000}"/>
    <cellStyle name="년_★ 0911 2차면접최종보고_★ 2010년도 사무직-사무전문직 급여인상안(작성) 3 2 2 3 4 5" xfId="33413" xr:uid="{00000000-0005-0000-0000-000097820000}"/>
    <cellStyle name="년_★ 0911 2차면접최종보고_★ 2010년도 사무직-사무전문직 급여인상안(작성) 3 2 2 3 5" xfId="33414" xr:uid="{00000000-0005-0000-0000-000098820000}"/>
    <cellStyle name="년_★ 0911 2차면접최종보고_★ 2010년도 사무직-사무전문직 급여인상안(작성) 3 2 2 3 6" xfId="33415" xr:uid="{00000000-0005-0000-0000-000099820000}"/>
    <cellStyle name="년_★ 0911 2차면접최종보고_★ 2010년도 사무직-사무전문직 급여인상안(작성) 3 2 2 3 7" xfId="33416" xr:uid="{00000000-0005-0000-0000-00009A820000}"/>
    <cellStyle name="년_★ 0911 2차면접최종보고_★ 2010년도 사무직-사무전문직 급여인상안(작성) 3 2 2 3 8" xfId="33417" xr:uid="{00000000-0005-0000-0000-00009B820000}"/>
    <cellStyle name="년_★ 0911 2차면접최종보고_★ 2010년도 사무직-사무전문직 급여인상안(작성) 3 2 2 4" xfId="33418" xr:uid="{00000000-0005-0000-0000-00009C820000}"/>
    <cellStyle name="년_★ 0911 2차면접최종보고_★ 2010년도 사무직-사무전문직 급여인상안(작성) 3 2 2 4 2" xfId="33419" xr:uid="{00000000-0005-0000-0000-00009D820000}"/>
    <cellStyle name="년_★ 0911 2차면접최종보고_★ 2010년도 사무직-사무전문직 급여인상안(작성) 3 2 2 4 2 2" xfId="33420" xr:uid="{00000000-0005-0000-0000-00009E820000}"/>
    <cellStyle name="년_★ 0911 2차면접최종보고_★ 2010년도 사무직-사무전문직 급여인상안(작성) 3 2 2 4 2 3" xfId="33421" xr:uid="{00000000-0005-0000-0000-00009F820000}"/>
    <cellStyle name="년_★ 0911 2차면접최종보고_★ 2010년도 사무직-사무전문직 급여인상안(작성) 3 2 2 4 2 4" xfId="33422" xr:uid="{00000000-0005-0000-0000-0000A0820000}"/>
    <cellStyle name="년_★ 0911 2차면접최종보고_★ 2010년도 사무직-사무전문직 급여인상안(작성) 3 2 2 4 2 5" xfId="33423" xr:uid="{00000000-0005-0000-0000-0000A1820000}"/>
    <cellStyle name="년_★ 0911 2차면접최종보고_★ 2010년도 사무직-사무전문직 급여인상안(작성) 3 2 2 4 3" xfId="33424" xr:uid="{00000000-0005-0000-0000-0000A2820000}"/>
    <cellStyle name="년_★ 0911 2차면접최종보고_★ 2010년도 사무직-사무전문직 급여인상안(작성) 3 2 2 4 3 2" xfId="33425" xr:uid="{00000000-0005-0000-0000-0000A3820000}"/>
    <cellStyle name="년_★ 0911 2차면접최종보고_★ 2010년도 사무직-사무전문직 급여인상안(작성) 3 2 2 4 3 3" xfId="33426" xr:uid="{00000000-0005-0000-0000-0000A4820000}"/>
    <cellStyle name="년_★ 0911 2차면접최종보고_★ 2010년도 사무직-사무전문직 급여인상안(작성) 3 2 2 4 3 4" xfId="33427" xr:uid="{00000000-0005-0000-0000-0000A5820000}"/>
    <cellStyle name="년_★ 0911 2차면접최종보고_★ 2010년도 사무직-사무전문직 급여인상안(작성) 3 2 2 4 3 5" xfId="33428" xr:uid="{00000000-0005-0000-0000-0000A6820000}"/>
    <cellStyle name="년_★ 0911 2차면접최종보고_★ 2010년도 사무직-사무전문직 급여인상안(작성) 3 2 2 4 4" xfId="33429" xr:uid="{00000000-0005-0000-0000-0000A7820000}"/>
    <cellStyle name="년_★ 0911 2차면접최종보고_★ 2010년도 사무직-사무전문직 급여인상안(작성) 3 2 2 4 4 2" xfId="33430" xr:uid="{00000000-0005-0000-0000-0000A8820000}"/>
    <cellStyle name="년_★ 0911 2차면접최종보고_★ 2010년도 사무직-사무전문직 급여인상안(작성) 3 2 2 4 4 3" xfId="33431" xr:uid="{00000000-0005-0000-0000-0000A9820000}"/>
    <cellStyle name="년_★ 0911 2차면접최종보고_★ 2010년도 사무직-사무전문직 급여인상안(작성) 3 2 2 4 4 4" xfId="33432" xr:uid="{00000000-0005-0000-0000-0000AA820000}"/>
    <cellStyle name="년_★ 0911 2차면접최종보고_★ 2010년도 사무직-사무전문직 급여인상안(작성) 3 2 2 4 4 5" xfId="33433" xr:uid="{00000000-0005-0000-0000-0000AB820000}"/>
    <cellStyle name="년_★ 0911 2차면접최종보고_★ 2010년도 사무직-사무전문직 급여인상안(작성) 3 2 2 4 5" xfId="33434" xr:uid="{00000000-0005-0000-0000-0000AC820000}"/>
    <cellStyle name="년_★ 0911 2차면접최종보고_★ 2010년도 사무직-사무전문직 급여인상안(작성) 3 2 2 4 6" xfId="33435" xr:uid="{00000000-0005-0000-0000-0000AD820000}"/>
    <cellStyle name="년_★ 0911 2차면접최종보고_★ 2010년도 사무직-사무전문직 급여인상안(작성) 3 2 2 4 7" xfId="33436" xr:uid="{00000000-0005-0000-0000-0000AE820000}"/>
    <cellStyle name="년_★ 0911 2차면접최종보고_★ 2010년도 사무직-사무전문직 급여인상안(작성) 3 2 2 4 8" xfId="33437" xr:uid="{00000000-0005-0000-0000-0000AF820000}"/>
    <cellStyle name="년_★ 0911 2차면접최종보고_★ 2010년도 사무직-사무전문직 급여인상안(작성) 3 2 2 5" xfId="33438" xr:uid="{00000000-0005-0000-0000-0000B0820000}"/>
    <cellStyle name="년_★ 0911 2차면접최종보고_★ 2010년도 사무직-사무전문직 급여인상안(작성) 3 2 2 5 2" xfId="33439" xr:uid="{00000000-0005-0000-0000-0000B1820000}"/>
    <cellStyle name="년_★ 0911 2차면접최종보고_★ 2010년도 사무직-사무전문직 급여인상안(작성) 3 2 2 5 3" xfId="33440" xr:uid="{00000000-0005-0000-0000-0000B2820000}"/>
    <cellStyle name="년_★ 0911 2차면접최종보고_★ 2010년도 사무직-사무전문직 급여인상안(작성) 3 2 2 5 4" xfId="33441" xr:uid="{00000000-0005-0000-0000-0000B3820000}"/>
    <cellStyle name="년_★ 0911 2차면접최종보고_★ 2010년도 사무직-사무전문직 급여인상안(작성) 3 2 2 5 5" xfId="33442" xr:uid="{00000000-0005-0000-0000-0000B4820000}"/>
    <cellStyle name="년_★ 0911 2차면접최종보고_★ 2010년도 사무직-사무전문직 급여인상안(작성) 3 2 2 6" xfId="33443" xr:uid="{00000000-0005-0000-0000-0000B5820000}"/>
    <cellStyle name="년_★ 0911 2차면접최종보고_★ 2010년도 사무직-사무전문직 급여인상안(작성) 3 2 2 6 2" xfId="33444" xr:uid="{00000000-0005-0000-0000-0000B6820000}"/>
    <cellStyle name="년_★ 0911 2차면접최종보고_★ 2010년도 사무직-사무전문직 급여인상안(작성) 3 2 2 6 3" xfId="33445" xr:uid="{00000000-0005-0000-0000-0000B7820000}"/>
    <cellStyle name="년_★ 0911 2차면접최종보고_★ 2010년도 사무직-사무전문직 급여인상안(작성) 3 2 2 6 4" xfId="33446" xr:uid="{00000000-0005-0000-0000-0000B8820000}"/>
    <cellStyle name="년_★ 0911 2차면접최종보고_★ 2010년도 사무직-사무전문직 급여인상안(작성) 3 2 2 6 5" xfId="33447" xr:uid="{00000000-0005-0000-0000-0000B9820000}"/>
    <cellStyle name="년_★ 0911 2차면접최종보고_★ 2010년도 사무직-사무전문직 급여인상안(작성) 3 2 2 7" xfId="33448" xr:uid="{00000000-0005-0000-0000-0000BA820000}"/>
    <cellStyle name="년_★ 0911 2차면접최종보고_★ 2010년도 사무직-사무전문직 급여인상안(작성) 3 2 2 7 2" xfId="33449" xr:uid="{00000000-0005-0000-0000-0000BB820000}"/>
    <cellStyle name="년_★ 0911 2차면접최종보고_★ 2010년도 사무직-사무전문직 급여인상안(작성) 3 2 2 7 3" xfId="33450" xr:uid="{00000000-0005-0000-0000-0000BC820000}"/>
    <cellStyle name="년_★ 0911 2차면접최종보고_★ 2010년도 사무직-사무전문직 급여인상안(작성) 3 2 2 7 4" xfId="33451" xr:uid="{00000000-0005-0000-0000-0000BD820000}"/>
    <cellStyle name="년_★ 0911 2차면접최종보고_★ 2010년도 사무직-사무전문직 급여인상안(작성) 3 2 2 7 5" xfId="33452" xr:uid="{00000000-0005-0000-0000-0000BE820000}"/>
    <cellStyle name="년_★ 0911 2차면접최종보고_★ 2010년도 사무직-사무전문직 급여인상안(작성) 3 2 2 8" xfId="33453" xr:uid="{00000000-0005-0000-0000-0000BF820000}"/>
    <cellStyle name="년_★ 0911 2차면접최종보고_★ 2010년도 사무직-사무전문직 급여인상안(작성) 3 2 2 9" xfId="33454" xr:uid="{00000000-0005-0000-0000-0000C0820000}"/>
    <cellStyle name="년_★ 0911 2차면접최종보고_★ 2010년도 사무직-사무전문직 급여인상안(작성) 3 2 3" xfId="33455" xr:uid="{00000000-0005-0000-0000-0000C1820000}"/>
    <cellStyle name="년_★ 0911 2차면접최종보고_★ 2010년도 사무직-사무전문직 급여인상안(작성) 3 2 3 10" xfId="33456" xr:uid="{00000000-0005-0000-0000-0000C2820000}"/>
    <cellStyle name="년_★ 0911 2차면접최종보고_★ 2010년도 사무직-사무전문직 급여인상안(작성) 3 2 3 11" xfId="33457" xr:uid="{00000000-0005-0000-0000-0000C3820000}"/>
    <cellStyle name="년_★ 0911 2차면접최종보고_★ 2010년도 사무직-사무전문직 급여인상안(작성) 3 2 3 2" xfId="33458" xr:uid="{00000000-0005-0000-0000-0000C4820000}"/>
    <cellStyle name="년_★ 0911 2차면접최종보고_★ 2010년도 사무직-사무전문직 급여인상안(작성) 3 2 3 2 2" xfId="33459" xr:uid="{00000000-0005-0000-0000-0000C5820000}"/>
    <cellStyle name="년_★ 0911 2차면접최종보고_★ 2010년도 사무직-사무전문직 급여인상안(작성) 3 2 3 2 2 2" xfId="33460" xr:uid="{00000000-0005-0000-0000-0000C6820000}"/>
    <cellStyle name="년_★ 0911 2차면접최종보고_★ 2010년도 사무직-사무전문직 급여인상안(작성) 3 2 3 2 2 3" xfId="33461" xr:uid="{00000000-0005-0000-0000-0000C7820000}"/>
    <cellStyle name="년_★ 0911 2차면접최종보고_★ 2010년도 사무직-사무전문직 급여인상안(작성) 3 2 3 2 2 4" xfId="33462" xr:uid="{00000000-0005-0000-0000-0000C8820000}"/>
    <cellStyle name="년_★ 0911 2차면접최종보고_★ 2010년도 사무직-사무전문직 급여인상안(작성) 3 2 3 2 2 5" xfId="33463" xr:uid="{00000000-0005-0000-0000-0000C9820000}"/>
    <cellStyle name="년_★ 0911 2차면접최종보고_★ 2010년도 사무직-사무전문직 급여인상안(작성) 3 2 3 2 3" xfId="33464" xr:uid="{00000000-0005-0000-0000-0000CA820000}"/>
    <cellStyle name="년_★ 0911 2차면접최종보고_★ 2010년도 사무직-사무전문직 급여인상안(작성) 3 2 3 2 3 2" xfId="33465" xr:uid="{00000000-0005-0000-0000-0000CB820000}"/>
    <cellStyle name="년_★ 0911 2차면접최종보고_★ 2010년도 사무직-사무전문직 급여인상안(작성) 3 2 3 2 3 3" xfId="33466" xr:uid="{00000000-0005-0000-0000-0000CC820000}"/>
    <cellStyle name="년_★ 0911 2차면접최종보고_★ 2010년도 사무직-사무전문직 급여인상안(작성) 3 2 3 2 3 4" xfId="33467" xr:uid="{00000000-0005-0000-0000-0000CD820000}"/>
    <cellStyle name="년_★ 0911 2차면접최종보고_★ 2010년도 사무직-사무전문직 급여인상안(작성) 3 2 3 2 3 5" xfId="33468" xr:uid="{00000000-0005-0000-0000-0000CE820000}"/>
    <cellStyle name="년_★ 0911 2차면접최종보고_★ 2010년도 사무직-사무전문직 급여인상안(작성) 3 2 3 2 4" xfId="33469" xr:uid="{00000000-0005-0000-0000-0000CF820000}"/>
    <cellStyle name="년_★ 0911 2차면접최종보고_★ 2010년도 사무직-사무전문직 급여인상안(작성) 3 2 3 2 4 2" xfId="33470" xr:uid="{00000000-0005-0000-0000-0000D0820000}"/>
    <cellStyle name="년_★ 0911 2차면접최종보고_★ 2010년도 사무직-사무전문직 급여인상안(작성) 3 2 3 2 4 3" xfId="33471" xr:uid="{00000000-0005-0000-0000-0000D1820000}"/>
    <cellStyle name="년_★ 0911 2차면접최종보고_★ 2010년도 사무직-사무전문직 급여인상안(작성) 3 2 3 2 4 4" xfId="33472" xr:uid="{00000000-0005-0000-0000-0000D2820000}"/>
    <cellStyle name="년_★ 0911 2차면접최종보고_★ 2010년도 사무직-사무전문직 급여인상안(작성) 3 2 3 2 4 5" xfId="33473" xr:uid="{00000000-0005-0000-0000-0000D3820000}"/>
    <cellStyle name="년_★ 0911 2차면접최종보고_★ 2010년도 사무직-사무전문직 급여인상안(작성) 3 2 3 2 5" xfId="33474" xr:uid="{00000000-0005-0000-0000-0000D4820000}"/>
    <cellStyle name="년_★ 0911 2차면접최종보고_★ 2010년도 사무직-사무전문직 급여인상안(작성) 3 2 3 2 6" xfId="33475" xr:uid="{00000000-0005-0000-0000-0000D5820000}"/>
    <cellStyle name="년_★ 0911 2차면접최종보고_★ 2010년도 사무직-사무전문직 급여인상안(작성) 3 2 3 2 7" xfId="33476" xr:uid="{00000000-0005-0000-0000-0000D6820000}"/>
    <cellStyle name="년_★ 0911 2차면접최종보고_★ 2010년도 사무직-사무전문직 급여인상안(작성) 3 2 3 2 8" xfId="33477" xr:uid="{00000000-0005-0000-0000-0000D7820000}"/>
    <cellStyle name="년_★ 0911 2차면접최종보고_★ 2010년도 사무직-사무전문직 급여인상안(작성) 3 2 3 3" xfId="33478" xr:uid="{00000000-0005-0000-0000-0000D8820000}"/>
    <cellStyle name="년_★ 0911 2차면접최종보고_★ 2010년도 사무직-사무전문직 급여인상안(작성) 3 2 3 3 2" xfId="33479" xr:uid="{00000000-0005-0000-0000-0000D9820000}"/>
    <cellStyle name="년_★ 0911 2차면접최종보고_★ 2010년도 사무직-사무전문직 급여인상안(작성) 3 2 3 3 2 2" xfId="33480" xr:uid="{00000000-0005-0000-0000-0000DA820000}"/>
    <cellStyle name="년_★ 0911 2차면접최종보고_★ 2010년도 사무직-사무전문직 급여인상안(작성) 3 2 3 3 2 3" xfId="33481" xr:uid="{00000000-0005-0000-0000-0000DB820000}"/>
    <cellStyle name="년_★ 0911 2차면접최종보고_★ 2010년도 사무직-사무전문직 급여인상안(작성) 3 2 3 3 2 4" xfId="33482" xr:uid="{00000000-0005-0000-0000-0000DC820000}"/>
    <cellStyle name="년_★ 0911 2차면접최종보고_★ 2010년도 사무직-사무전문직 급여인상안(작성) 3 2 3 3 2 5" xfId="33483" xr:uid="{00000000-0005-0000-0000-0000DD820000}"/>
    <cellStyle name="년_★ 0911 2차면접최종보고_★ 2010년도 사무직-사무전문직 급여인상안(작성) 3 2 3 3 3" xfId="33484" xr:uid="{00000000-0005-0000-0000-0000DE820000}"/>
    <cellStyle name="년_★ 0911 2차면접최종보고_★ 2010년도 사무직-사무전문직 급여인상안(작성) 3 2 3 3 3 2" xfId="33485" xr:uid="{00000000-0005-0000-0000-0000DF820000}"/>
    <cellStyle name="년_★ 0911 2차면접최종보고_★ 2010년도 사무직-사무전문직 급여인상안(작성) 3 2 3 3 3 3" xfId="33486" xr:uid="{00000000-0005-0000-0000-0000E0820000}"/>
    <cellStyle name="년_★ 0911 2차면접최종보고_★ 2010년도 사무직-사무전문직 급여인상안(작성) 3 2 3 3 3 4" xfId="33487" xr:uid="{00000000-0005-0000-0000-0000E1820000}"/>
    <cellStyle name="년_★ 0911 2차면접최종보고_★ 2010년도 사무직-사무전문직 급여인상안(작성) 3 2 3 3 3 5" xfId="33488" xr:uid="{00000000-0005-0000-0000-0000E2820000}"/>
    <cellStyle name="년_★ 0911 2차면접최종보고_★ 2010년도 사무직-사무전문직 급여인상안(작성) 3 2 3 3 4" xfId="33489" xr:uid="{00000000-0005-0000-0000-0000E3820000}"/>
    <cellStyle name="년_★ 0911 2차면접최종보고_★ 2010년도 사무직-사무전문직 급여인상안(작성) 3 2 3 3 4 2" xfId="33490" xr:uid="{00000000-0005-0000-0000-0000E4820000}"/>
    <cellStyle name="년_★ 0911 2차면접최종보고_★ 2010년도 사무직-사무전문직 급여인상안(작성) 3 2 3 3 4 3" xfId="33491" xr:uid="{00000000-0005-0000-0000-0000E5820000}"/>
    <cellStyle name="년_★ 0911 2차면접최종보고_★ 2010년도 사무직-사무전문직 급여인상안(작성) 3 2 3 3 4 4" xfId="33492" xr:uid="{00000000-0005-0000-0000-0000E6820000}"/>
    <cellStyle name="년_★ 0911 2차면접최종보고_★ 2010년도 사무직-사무전문직 급여인상안(작성) 3 2 3 3 4 5" xfId="33493" xr:uid="{00000000-0005-0000-0000-0000E7820000}"/>
    <cellStyle name="년_★ 0911 2차면접최종보고_★ 2010년도 사무직-사무전문직 급여인상안(작성) 3 2 3 3 5" xfId="33494" xr:uid="{00000000-0005-0000-0000-0000E8820000}"/>
    <cellStyle name="년_★ 0911 2차면접최종보고_★ 2010년도 사무직-사무전문직 급여인상안(작성) 3 2 3 3 6" xfId="33495" xr:uid="{00000000-0005-0000-0000-0000E9820000}"/>
    <cellStyle name="년_★ 0911 2차면접최종보고_★ 2010년도 사무직-사무전문직 급여인상안(작성) 3 2 3 3 7" xfId="33496" xr:uid="{00000000-0005-0000-0000-0000EA820000}"/>
    <cellStyle name="년_★ 0911 2차면접최종보고_★ 2010년도 사무직-사무전문직 급여인상안(작성) 3 2 3 3 8" xfId="33497" xr:uid="{00000000-0005-0000-0000-0000EB820000}"/>
    <cellStyle name="년_★ 0911 2차면접최종보고_★ 2010년도 사무직-사무전문직 급여인상안(작성) 3 2 3 4" xfId="33498" xr:uid="{00000000-0005-0000-0000-0000EC820000}"/>
    <cellStyle name="년_★ 0911 2차면접최종보고_★ 2010년도 사무직-사무전문직 급여인상안(작성) 3 2 3 4 2" xfId="33499" xr:uid="{00000000-0005-0000-0000-0000ED820000}"/>
    <cellStyle name="년_★ 0911 2차면접최종보고_★ 2010년도 사무직-사무전문직 급여인상안(작성) 3 2 3 4 2 2" xfId="33500" xr:uid="{00000000-0005-0000-0000-0000EE820000}"/>
    <cellStyle name="년_★ 0911 2차면접최종보고_★ 2010년도 사무직-사무전문직 급여인상안(작성) 3 2 3 4 2 3" xfId="33501" xr:uid="{00000000-0005-0000-0000-0000EF820000}"/>
    <cellStyle name="년_★ 0911 2차면접최종보고_★ 2010년도 사무직-사무전문직 급여인상안(작성) 3 2 3 4 2 4" xfId="33502" xr:uid="{00000000-0005-0000-0000-0000F0820000}"/>
    <cellStyle name="년_★ 0911 2차면접최종보고_★ 2010년도 사무직-사무전문직 급여인상안(작성) 3 2 3 4 2 5" xfId="33503" xr:uid="{00000000-0005-0000-0000-0000F1820000}"/>
    <cellStyle name="년_★ 0911 2차면접최종보고_★ 2010년도 사무직-사무전문직 급여인상안(작성) 3 2 3 4 3" xfId="33504" xr:uid="{00000000-0005-0000-0000-0000F2820000}"/>
    <cellStyle name="년_★ 0911 2차면접최종보고_★ 2010년도 사무직-사무전문직 급여인상안(작성) 3 2 3 4 3 2" xfId="33505" xr:uid="{00000000-0005-0000-0000-0000F3820000}"/>
    <cellStyle name="년_★ 0911 2차면접최종보고_★ 2010년도 사무직-사무전문직 급여인상안(작성) 3 2 3 4 3 3" xfId="33506" xr:uid="{00000000-0005-0000-0000-0000F4820000}"/>
    <cellStyle name="년_★ 0911 2차면접최종보고_★ 2010년도 사무직-사무전문직 급여인상안(작성) 3 2 3 4 3 4" xfId="33507" xr:uid="{00000000-0005-0000-0000-0000F5820000}"/>
    <cellStyle name="년_★ 0911 2차면접최종보고_★ 2010년도 사무직-사무전문직 급여인상안(작성) 3 2 3 4 3 5" xfId="33508" xr:uid="{00000000-0005-0000-0000-0000F6820000}"/>
    <cellStyle name="년_★ 0911 2차면접최종보고_★ 2010년도 사무직-사무전문직 급여인상안(작성) 3 2 3 4 4" xfId="33509" xr:uid="{00000000-0005-0000-0000-0000F7820000}"/>
    <cellStyle name="년_★ 0911 2차면접최종보고_★ 2010년도 사무직-사무전문직 급여인상안(작성) 3 2 3 4 4 2" xfId="33510" xr:uid="{00000000-0005-0000-0000-0000F8820000}"/>
    <cellStyle name="년_★ 0911 2차면접최종보고_★ 2010년도 사무직-사무전문직 급여인상안(작성) 3 2 3 4 4 3" xfId="33511" xr:uid="{00000000-0005-0000-0000-0000F9820000}"/>
    <cellStyle name="년_★ 0911 2차면접최종보고_★ 2010년도 사무직-사무전문직 급여인상안(작성) 3 2 3 4 4 4" xfId="33512" xr:uid="{00000000-0005-0000-0000-0000FA820000}"/>
    <cellStyle name="년_★ 0911 2차면접최종보고_★ 2010년도 사무직-사무전문직 급여인상안(작성) 3 2 3 4 4 5" xfId="33513" xr:uid="{00000000-0005-0000-0000-0000FB820000}"/>
    <cellStyle name="년_★ 0911 2차면접최종보고_★ 2010년도 사무직-사무전문직 급여인상안(작성) 3 2 3 4 5" xfId="33514" xr:uid="{00000000-0005-0000-0000-0000FC820000}"/>
    <cellStyle name="년_★ 0911 2차면접최종보고_★ 2010년도 사무직-사무전문직 급여인상안(작성) 3 2 3 4 6" xfId="33515" xr:uid="{00000000-0005-0000-0000-0000FD820000}"/>
    <cellStyle name="년_★ 0911 2차면접최종보고_★ 2010년도 사무직-사무전문직 급여인상안(작성) 3 2 3 4 7" xfId="33516" xr:uid="{00000000-0005-0000-0000-0000FE820000}"/>
    <cellStyle name="년_★ 0911 2차면접최종보고_★ 2010년도 사무직-사무전문직 급여인상안(작성) 3 2 3 4 8" xfId="33517" xr:uid="{00000000-0005-0000-0000-0000FF820000}"/>
    <cellStyle name="년_★ 0911 2차면접최종보고_★ 2010년도 사무직-사무전문직 급여인상안(작성) 3 2 3 5" xfId="33518" xr:uid="{00000000-0005-0000-0000-000000830000}"/>
    <cellStyle name="년_★ 0911 2차면접최종보고_★ 2010년도 사무직-사무전문직 급여인상안(작성) 3 2 3 5 2" xfId="33519" xr:uid="{00000000-0005-0000-0000-000001830000}"/>
    <cellStyle name="년_★ 0911 2차면접최종보고_★ 2010년도 사무직-사무전문직 급여인상안(작성) 3 2 3 5 3" xfId="33520" xr:uid="{00000000-0005-0000-0000-000002830000}"/>
    <cellStyle name="년_★ 0911 2차면접최종보고_★ 2010년도 사무직-사무전문직 급여인상안(작성) 3 2 3 5 4" xfId="33521" xr:uid="{00000000-0005-0000-0000-000003830000}"/>
    <cellStyle name="년_★ 0911 2차면접최종보고_★ 2010년도 사무직-사무전문직 급여인상안(작성) 3 2 3 5 5" xfId="33522" xr:uid="{00000000-0005-0000-0000-000004830000}"/>
    <cellStyle name="년_★ 0911 2차면접최종보고_★ 2010년도 사무직-사무전문직 급여인상안(작성) 3 2 3 6" xfId="33523" xr:uid="{00000000-0005-0000-0000-000005830000}"/>
    <cellStyle name="년_★ 0911 2차면접최종보고_★ 2010년도 사무직-사무전문직 급여인상안(작성) 3 2 3 6 2" xfId="33524" xr:uid="{00000000-0005-0000-0000-000006830000}"/>
    <cellStyle name="년_★ 0911 2차면접최종보고_★ 2010년도 사무직-사무전문직 급여인상안(작성) 3 2 3 6 3" xfId="33525" xr:uid="{00000000-0005-0000-0000-000007830000}"/>
    <cellStyle name="년_★ 0911 2차면접최종보고_★ 2010년도 사무직-사무전문직 급여인상안(작성) 3 2 3 6 4" xfId="33526" xr:uid="{00000000-0005-0000-0000-000008830000}"/>
    <cellStyle name="년_★ 0911 2차면접최종보고_★ 2010년도 사무직-사무전문직 급여인상안(작성) 3 2 3 6 5" xfId="33527" xr:uid="{00000000-0005-0000-0000-000009830000}"/>
    <cellStyle name="년_★ 0911 2차면접최종보고_★ 2010년도 사무직-사무전문직 급여인상안(작성) 3 2 3 7" xfId="33528" xr:uid="{00000000-0005-0000-0000-00000A830000}"/>
    <cellStyle name="년_★ 0911 2차면접최종보고_★ 2010년도 사무직-사무전문직 급여인상안(작성) 3 2 3 7 2" xfId="33529" xr:uid="{00000000-0005-0000-0000-00000B830000}"/>
    <cellStyle name="년_★ 0911 2차면접최종보고_★ 2010년도 사무직-사무전문직 급여인상안(작성) 3 2 3 7 3" xfId="33530" xr:uid="{00000000-0005-0000-0000-00000C830000}"/>
    <cellStyle name="년_★ 0911 2차면접최종보고_★ 2010년도 사무직-사무전문직 급여인상안(작성) 3 2 3 7 4" xfId="33531" xr:uid="{00000000-0005-0000-0000-00000D830000}"/>
    <cellStyle name="년_★ 0911 2차면접최종보고_★ 2010년도 사무직-사무전문직 급여인상안(작성) 3 2 3 7 5" xfId="33532" xr:uid="{00000000-0005-0000-0000-00000E830000}"/>
    <cellStyle name="년_★ 0911 2차면접최종보고_★ 2010년도 사무직-사무전문직 급여인상안(작성) 3 2 3 8" xfId="33533" xr:uid="{00000000-0005-0000-0000-00000F830000}"/>
    <cellStyle name="년_★ 0911 2차면접최종보고_★ 2010년도 사무직-사무전문직 급여인상안(작성) 3 2 3 9" xfId="33534" xr:uid="{00000000-0005-0000-0000-000010830000}"/>
    <cellStyle name="년_★ 0911 2차면접최종보고_★ 2010년도 사무직-사무전문직 급여인상안(작성) 3 2 4" xfId="33535" xr:uid="{00000000-0005-0000-0000-000011830000}"/>
    <cellStyle name="년_★ 0911 2차면접최종보고_★ 2010년도 사무직-사무전문직 급여인상안(작성) 3 2 4 2" xfId="33536" xr:uid="{00000000-0005-0000-0000-000012830000}"/>
    <cellStyle name="년_★ 0911 2차면접최종보고_★ 2010년도 사무직-사무전문직 급여인상안(작성) 3 2 4 2 2" xfId="33537" xr:uid="{00000000-0005-0000-0000-000013830000}"/>
    <cellStyle name="년_★ 0911 2차면접최종보고_★ 2010년도 사무직-사무전문직 급여인상안(작성) 3 2 4 2 3" xfId="33538" xr:uid="{00000000-0005-0000-0000-000014830000}"/>
    <cellStyle name="년_★ 0911 2차면접최종보고_★ 2010년도 사무직-사무전문직 급여인상안(작성) 3 2 4 2 4" xfId="33539" xr:uid="{00000000-0005-0000-0000-000015830000}"/>
    <cellStyle name="년_★ 0911 2차면접최종보고_★ 2010년도 사무직-사무전문직 급여인상안(작성) 3 2 4 2 5" xfId="33540" xr:uid="{00000000-0005-0000-0000-000016830000}"/>
    <cellStyle name="년_★ 0911 2차면접최종보고_★ 2010년도 사무직-사무전문직 급여인상안(작성) 3 2 4 3" xfId="33541" xr:uid="{00000000-0005-0000-0000-000017830000}"/>
    <cellStyle name="년_★ 0911 2차면접최종보고_★ 2010년도 사무직-사무전문직 급여인상안(작성) 3 2 4 3 2" xfId="33542" xr:uid="{00000000-0005-0000-0000-000018830000}"/>
    <cellStyle name="년_★ 0911 2차면접최종보고_★ 2010년도 사무직-사무전문직 급여인상안(작성) 3 2 4 3 3" xfId="33543" xr:uid="{00000000-0005-0000-0000-000019830000}"/>
    <cellStyle name="년_★ 0911 2차면접최종보고_★ 2010년도 사무직-사무전문직 급여인상안(작성) 3 2 4 3 4" xfId="33544" xr:uid="{00000000-0005-0000-0000-00001A830000}"/>
    <cellStyle name="년_★ 0911 2차면접최종보고_★ 2010년도 사무직-사무전문직 급여인상안(작성) 3 2 4 3 5" xfId="33545" xr:uid="{00000000-0005-0000-0000-00001B830000}"/>
    <cellStyle name="년_★ 0911 2차면접최종보고_★ 2010년도 사무직-사무전문직 급여인상안(작성) 3 2 4 4" xfId="33546" xr:uid="{00000000-0005-0000-0000-00001C830000}"/>
    <cellStyle name="년_★ 0911 2차면접최종보고_★ 2010년도 사무직-사무전문직 급여인상안(작성) 3 2 4 4 2" xfId="33547" xr:uid="{00000000-0005-0000-0000-00001D830000}"/>
    <cellStyle name="년_★ 0911 2차면접최종보고_★ 2010년도 사무직-사무전문직 급여인상안(작성) 3 2 4 4 3" xfId="33548" xr:uid="{00000000-0005-0000-0000-00001E830000}"/>
    <cellStyle name="년_★ 0911 2차면접최종보고_★ 2010년도 사무직-사무전문직 급여인상안(작성) 3 2 4 4 4" xfId="33549" xr:uid="{00000000-0005-0000-0000-00001F830000}"/>
    <cellStyle name="년_★ 0911 2차면접최종보고_★ 2010년도 사무직-사무전문직 급여인상안(작성) 3 2 4 4 5" xfId="33550" xr:uid="{00000000-0005-0000-0000-000020830000}"/>
    <cellStyle name="년_★ 0911 2차면접최종보고_★ 2010년도 사무직-사무전문직 급여인상안(작성) 3 2 4 5" xfId="33551" xr:uid="{00000000-0005-0000-0000-000021830000}"/>
    <cellStyle name="년_★ 0911 2차면접최종보고_★ 2010년도 사무직-사무전문직 급여인상안(작성) 3 2 4 6" xfId="33552" xr:uid="{00000000-0005-0000-0000-000022830000}"/>
    <cellStyle name="년_★ 0911 2차면접최종보고_★ 2010년도 사무직-사무전문직 급여인상안(작성) 3 2 4 7" xfId="33553" xr:uid="{00000000-0005-0000-0000-000023830000}"/>
    <cellStyle name="년_★ 0911 2차면접최종보고_★ 2010년도 사무직-사무전문직 급여인상안(작성) 3 2 4 8" xfId="33554" xr:uid="{00000000-0005-0000-0000-000024830000}"/>
    <cellStyle name="년_★ 0911 2차면접최종보고_★ 2010년도 사무직-사무전문직 급여인상안(작성) 3 2 5" xfId="33555" xr:uid="{00000000-0005-0000-0000-000025830000}"/>
    <cellStyle name="년_★ 0911 2차면접최종보고_★ 2010년도 사무직-사무전문직 급여인상안(작성) 3 2 5 2" xfId="33556" xr:uid="{00000000-0005-0000-0000-000026830000}"/>
    <cellStyle name="년_★ 0911 2차면접최종보고_★ 2010년도 사무직-사무전문직 급여인상안(작성) 3 2 5 2 2" xfId="33557" xr:uid="{00000000-0005-0000-0000-000027830000}"/>
    <cellStyle name="년_★ 0911 2차면접최종보고_★ 2010년도 사무직-사무전문직 급여인상안(작성) 3 2 5 2 3" xfId="33558" xr:uid="{00000000-0005-0000-0000-000028830000}"/>
    <cellStyle name="년_★ 0911 2차면접최종보고_★ 2010년도 사무직-사무전문직 급여인상안(작성) 3 2 5 2 4" xfId="33559" xr:uid="{00000000-0005-0000-0000-000029830000}"/>
    <cellStyle name="년_★ 0911 2차면접최종보고_★ 2010년도 사무직-사무전문직 급여인상안(작성) 3 2 5 2 5" xfId="33560" xr:uid="{00000000-0005-0000-0000-00002A830000}"/>
    <cellStyle name="년_★ 0911 2차면접최종보고_★ 2010년도 사무직-사무전문직 급여인상안(작성) 3 2 5 3" xfId="33561" xr:uid="{00000000-0005-0000-0000-00002B830000}"/>
    <cellStyle name="년_★ 0911 2차면접최종보고_★ 2010년도 사무직-사무전문직 급여인상안(작성) 3 2 5 3 2" xfId="33562" xr:uid="{00000000-0005-0000-0000-00002C830000}"/>
    <cellStyle name="년_★ 0911 2차면접최종보고_★ 2010년도 사무직-사무전문직 급여인상안(작성) 3 2 5 3 3" xfId="33563" xr:uid="{00000000-0005-0000-0000-00002D830000}"/>
    <cellStyle name="년_★ 0911 2차면접최종보고_★ 2010년도 사무직-사무전문직 급여인상안(작성) 3 2 5 3 4" xfId="33564" xr:uid="{00000000-0005-0000-0000-00002E830000}"/>
    <cellStyle name="년_★ 0911 2차면접최종보고_★ 2010년도 사무직-사무전문직 급여인상안(작성) 3 2 5 3 5" xfId="33565" xr:uid="{00000000-0005-0000-0000-00002F830000}"/>
    <cellStyle name="년_★ 0911 2차면접최종보고_★ 2010년도 사무직-사무전문직 급여인상안(작성) 3 2 5 4" xfId="33566" xr:uid="{00000000-0005-0000-0000-000030830000}"/>
    <cellStyle name="년_★ 0911 2차면접최종보고_★ 2010년도 사무직-사무전문직 급여인상안(작성) 3 2 5 4 2" xfId="33567" xr:uid="{00000000-0005-0000-0000-000031830000}"/>
    <cellStyle name="년_★ 0911 2차면접최종보고_★ 2010년도 사무직-사무전문직 급여인상안(작성) 3 2 5 4 3" xfId="33568" xr:uid="{00000000-0005-0000-0000-000032830000}"/>
    <cellStyle name="년_★ 0911 2차면접최종보고_★ 2010년도 사무직-사무전문직 급여인상안(작성) 3 2 5 4 4" xfId="33569" xr:uid="{00000000-0005-0000-0000-000033830000}"/>
    <cellStyle name="년_★ 0911 2차면접최종보고_★ 2010년도 사무직-사무전문직 급여인상안(작성) 3 2 5 4 5" xfId="33570" xr:uid="{00000000-0005-0000-0000-000034830000}"/>
    <cellStyle name="년_★ 0911 2차면접최종보고_★ 2010년도 사무직-사무전문직 급여인상안(작성) 3 2 5 5" xfId="33571" xr:uid="{00000000-0005-0000-0000-000035830000}"/>
    <cellStyle name="년_★ 0911 2차면접최종보고_★ 2010년도 사무직-사무전문직 급여인상안(작성) 3 2 5 6" xfId="33572" xr:uid="{00000000-0005-0000-0000-000036830000}"/>
    <cellStyle name="년_★ 0911 2차면접최종보고_★ 2010년도 사무직-사무전문직 급여인상안(작성) 3 2 5 7" xfId="33573" xr:uid="{00000000-0005-0000-0000-000037830000}"/>
    <cellStyle name="년_★ 0911 2차면접최종보고_★ 2010년도 사무직-사무전문직 급여인상안(작성) 3 2 5 8" xfId="33574" xr:uid="{00000000-0005-0000-0000-000038830000}"/>
    <cellStyle name="년_★ 0911 2차면접최종보고_★ 2010년도 사무직-사무전문직 급여인상안(작성) 3 2 6" xfId="33575" xr:uid="{00000000-0005-0000-0000-000039830000}"/>
    <cellStyle name="년_★ 0911 2차면접최종보고_★ 2010년도 사무직-사무전문직 급여인상안(작성) 3 2 6 2" xfId="33576" xr:uid="{00000000-0005-0000-0000-00003A830000}"/>
    <cellStyle name="년_★ 0911 2차면접최종보고_★ 2010년도 사무직-사무전문직 급여인상안(작성) 3 2 6 2 2" xfId="33577" xr:uid="{00000000-0005-0000-0000-00003B830000}"/>
    <cellStyle name="년_★ 0911 2차면접최종보고_★ 2010년도 사무직-사무전문직 급여인상안(작성) 3 2 6 2 3" xfId="33578" xr:uid="{00000000-0005-0000-0000-00003C830000}"/>
    <cellStyle name="년_★ 0911 2차면접최종보고_★ 2010년도 사무직-사무전문직 급여인상안(작성) 3 2 6 2 4" xfId="33579" xr:uid="{00000000-0005-0000-0000-00003D830000}"/>
    <cellStyle name="년_★ 0911 2차면접최종보고_★ 2010년도 사무직-사무전문직 급여인상안(작성) 3 2 6 2 5" xfId="33580" xr:uid="{00000000-0005-0000-0000-00003E830000}"/>
    <cellStyle name="년_★ 0911 2차면접최종보고_★ 2010년도 사무직-사무전문직 급여인상안(작성) 3 2 6 3" xfId="33581" xr:uid="{00000000-0005-0000-0000-00003F830000}"/>
    <cellStyle name="년_★ 0911 2차면접최종보고_★ 2010년도 사무직-사무전문직 급여인상안(작성) 3 2 6 3 2" xfId="33582" xr:uid="{00000000-0005-0000-0000-000040830000}"/>
    <cellStyle name="년_★ 0911 2차면접최종보고_★ 2010년도 사무직-사무전문직 급여인상안(작성) 3 2 6 3 3" xfId="33583" xr:uid="{00000000-0005-0000-0000-000041830000}"/>
    <cellStyle name="년_★ 0911 2차면접최종보고_★ 2010년도 사무직-사무전문직 급여인상안(작성) 3 2 6 3 4" xfId="33584" xr:uid="{00000000-0005-0000-0000-000042830000}"/>
    <cellStyle name="년_★ 0911 2차면접최종보고_★ 2010년도 사무직-사무전문직 급여인상안(작성) 3 2 6 3 5" xfId="33585" xr:uid="{00000000-0005-0000-0000-000043830000}"/>
    <cellStyle name="년_★ 0911 2차면접최종보고_★ 2010년도 사무직-사무전문직 급여인상안(작성) 3 2 6 4" xfId="33586" xr:uid="{00000000-0005-0000-0000-000044830000}"/>
    <cellStyle name="년_★ 0911 2차면접최종보고_★ 2010년도 사무직-사무전문직 급여인상안(작성) 3 2 6 4 2" xfId="33587" xr:uid="{00000000-0005-0000-0000-000045830000}"/>
    <cellStyle name="년_★ 0911 2차면접최종보고_★ 2010년도 사무직-사무전문직 급여인상안(작성) 3 2 6 4 3" xfId="33588" xr:uid="{00000000-0005-0000-0000-000046830000}"/>
    <cellStyle name="년_★ 0911 2차면접최종보고_★ 2010년도 사무직-사무전문직 급여인상안(작성) 3 2 6 4 4" xfId="33589" xr:uid="{00000000-0005-0000-0000-000047830000}"/>
    <cellStyle name="년_★ 0911 2차면접최종보고_★ 2010년도 사무직-사무전문직 급여인상안(작성) 3 2 6 4 5" xfId="33590" xr:uid="{00000000-0005-0000-0000-000048830000}"/>
    <cellStyle name="년_★ 0911 2차면접최종보고_★ 2010년도 사무직-사무전문직 급여인상안(작성) 3 2 6 5" xfId="33591" xr:uid="{00000000-0005-0000-0000-000049830000}"/>
    <cellStyle name="년_★ 0911 2차면접최종보고_★ 2010년도 사무직-사무전문직 급여인상안(작성) 3 2 6 6" xfId="33592" xr:uid="{00000000-0005-0000-0000-00004A830000}"/>
    <cellStyle name="년_★ 0911 2차면접최종보고_★ 2010년도 사무직-사무전문직 급여인상안(작성) 3 2 6 7" xfId="33593" xr:uid="{00000000-0005-0000-0000-00004B830000}"/>
    <cellStyle name="년_★ 0911 2차면접최종보고_★ 2010년도 사무직-사무전문직 급여인상안(작성) 3 2 6 8" xfId="33594" xr:uid="{00000000-0005-0000-0000-00004C830000}"/>
    <cellStyle name="년_★ 0911 2차면접최종보고_★ 2010년도 사무직-사무전문직 급여인상안(작성) 3 2 7" xfId="33595" xr:uid="{00000000-0005-0000-0000-00004D830000}"/>
    <cellStyle name="년_★ 0911 2차면접최종보고_★ 2010년도 사무직-사무전문직 급여인상안(작성) 3 2 7 2" xfId="33596" xr:uid="{00000000-0005-0000-0000-00004E830000}"/>
    <cellStyle name="년_★ 0911 2차면접최종보고_★ 2010년도 사무직-사무전문직 급여인상안(작성) 3 2 7 3" xfId="33597" xr:uid="{00000000-0005-0000-0000-00004F830000}"/>
    <cellStyle name="년_★ 0911 2차면접최종보고_★ 2010년도 사무직-사무전문직 급여인상안(작성) 3 2 7 4" xfId="33598" xr:uid="{00000000-0005-0000-0000-000050830000}"/>
    <cellStyle name="년_★ 0911 2차면접최종보고_★ 2010년도 사무직-사무전문직 급여인상안(작성) 3 2 7 5" xfId="33599" xr:uid="{00000000-0005-0000-0000-000051830000}"/>
    <cellStyle name="년_★ 0911 2차면접최종보고_★ 2010년도 사무직-사무전문직 급여인상안(작성) 3 2 8" xfId="33600" xr:uid="{00000000-0005-0000-0000-000052830000}"/>
    <cellStyle name="년_★ 0911 2차면접최종보고_★ 2010년도 사무직-사무전문직 급여인상안(작성) 3 2 8 2" xfId="33601" xr:uid="{00000000-0005-0000-0000-000053830000}"/>
    <cellStyle name="년_★ 0911 2차면접최종보고_★ 2010년도 사무직-사무전문직 급여인상안(작성) 3 2 8 3" xfId="33602" xr:uid="{00000000-0005-0000-0000-000054830000}"/>
    <cellStyle name="년_★ 0911 2차면접최종보고_★ 2010년도 사무직-사무전문직 급여인상안(작성) 3 2 8 4" xfId="33603" xr:uid="{00000000-0005-0000-0000-000055830000}"/>
    <cellStyle name="년_★ 0911 2차면접최종보고_★ 2010년도 사무직-사무전문직 급여인상안(작성) 3 2 8 5" xfId="33604" xr:uid="{00000000-0005-0000-0000-000056830000}"/>
    <cellStyle name="년_★ 0911 2차면접최종보고_★ 2010년도 사무직-사무전문직 급여인상안(작성) 3 2 9" xfId="33605" xr:uid="{00000000-0005-0000-0000-000057830000}"/>
    <cellStyle name="년_★ 0911 2차면접최종보고_★ 2010년도 사무직-사무전문직 급여인상안(작성) 3 2 9 2" xfId="33606" xr:uid="{00000000-0005-0000-0000-000058830000}"/>
    <cellStyle name="년_★ 0911 2차면접최종보고_★ 2010년도 사무직-사무전문직 급여인상안(작성) 3 2 9 3" xfId="33607" xr:uid="{00000000-0005-0000-0000-000059830000}"/>
    <cellStyle name="년_★ 0911 2차면접최종보고_★ 2010년도 사무직-사무전문직 급여인상안(작성) 3 2 9 4" xfId="33608" xr:uid="{00000000-0005-0000-0000-00005A830000}"/>
    <cellStyle name="년_★ 0911 2차면접최종보고_★ 2010년도 사무직-사무전문직 급여인상안(작성) 3 2 9 5" xfId="33609" xr:uid="{00000000-0005-0000-0000-00005B830000}"/>
    <cellStyle name="년_★ 0911 2차면접최종보고_★ 2010년도 사무직-사무전문직 급여인상안(작성) 3 3" xfId="33610" xr:uid="{00000000-0005-0000-0000-00005C830000}"/>
    <cellStyle name="년_★ 0911 2차면접최종보고_★ 2010년도 사무직-사무전문직 급여인상안(작성) 3 3 10" xfId="33611" xr:uid="{00000000-0005-0000-0000-00005D830000}"/>
    <cellStyle name="년_★ 0911 2차면접최종보고_★ 2010년도 사무직-사무전문직 급여인상안(작성) 3 3 11" xfId="33612" xr:uid="{00000000-0005-0000-0000-00005E830000}"/>
    <cellStyle name="년_★ 0911 2차면접최종보고_★ 2010년도 사무직-사무전문직 급여인상안(작성) 3 3 2" xfId="33613" xr:uid="{00000000-0005-0000-0000-00005F830000}"/>
    <cellStyle name="년_★ 0911 2차면접최종보고_★ 2010년도 사무직-사무전문직 급여인상안(작성) 3 3 2 2" xfId="33614" xr:uid="{00000000-0005-0000-0000-000060830000}"/>
    <cellStyle name="년_★ 0911 2차면접최종보고_★ 2010년도 사무직-사무전문직 급여인상안(작성) 3 3 2 2 2" xfId="33615" xr:uid="{00000000-0005-0000-0000-000061830000}"/>
    <cellStyle name="년_★ 0911 2차면접최종보고_★ 2010년도 사무직-사무전문직 급여인상안(작성) 3 3 2 2 3" xfId="33616" xr:uid="{00000000-0005-0000-0000-000062830000}"/>
    <cellStyle name="년_★ 0911 2차면접최종보고_★ 2010년도 사무직-사무전문직 급여인상안(작성) 3 3 2 2 4" xfId="33617" xr:uid="{00000000-0005-0000-0000-000063830000}"/>
    <cellStyle name="년_★ 0911 2차면접최종보고_★ 2010년도 사무직-사무전문직 급여인상안(작성) 3 3 2 2 5" xfId="33618" xr:uid="{00000000-0005-0000-0000-000064830000}"/>
    <cellStyle name="년_★ 0911 2차면접최종보고_★ 2010년도 사무직-사무전문직 급여인상안(작성) 3 3 2 3" xfId="33619" xr:uid="{00000000-0005-0000-0000-000065830000}"/>
    <cellStyle name="년_★ 0911 2차면접최종보고_★ 2010년도 사무직-사무전문직 급여인상안(작성) 3 3 2 3 2" xfId="33620" xr:uid="{00000000-0005-0000-0000-000066830000}"/>
    <cellStyle name="년_★ 0911 2차면접최종보고_★ 2010년도 사무직-사무전문직 급여인상안(작성) 3 3 2 3 3" xfId="33621" xr:uid="{00000000-0005-0000-0000-000067830000}"/>
    <cellStyle name="년_★ 0911 2차면접최종보고_★ 2010년도 사무직-사무전문직 급여인상안(작성) 3 3 2 3 4" xfId="33622" xr:uid="{00000000-0005-0000-0000-000068830000}"/>
    <cellStyle name="년_★ 0911 2차면접최종보고_★ 2010년도 사무직-사무전문직 급여인상안(작성) 3 3 2 3 5" xfId="33623" xr:uid="{00000000-0005-0000-0000-000069830000}"/>
    <cellStyle name="년_★ 0911 2차면접최종보고_★ 2010년도 사무직-사무전문직 급여인상안(작성) 3 3 2 4" xfId="33624" xr:uid="{00000000-0005-0000-0000-00006A830000}"/>
    <cellStyle name="년_★ 0911 2차면접최종보고_★ 2010년도 사무직-사무전문직 급여인상안(작성) 3 3 2 4 2" xfId="33625" xr:uid="{00000000-0005-0000-0000-00006B830000}"/>
    <cellStyle name="년_★ 0911 2차면접최종보고_★ 2010년도 사무직-사무전문직 급여인상안(작성) 3 3 2 4 3" xfId="33626" xr:uid="{00000000-0005-0000-0000-00006C830000}"/>
    <cellStyle name="년_★ 0911 2차면접최종보고_★ 2010년도 사무직-사무전문직 급여인상안(작성) 3 3 2 4 4" xfId="33627" xr:uid="{00000000-0005-0000-0000-00006D830000}"/>
    <cellStyle name="년_★ 0911 2차면접최종보고_★ 2010년도 사무직-사무전문직 급여인상안(작성) 3 3 2 4 5" xfId="33628" xr:uid="{00000000-0005-0000-0000-00006E830000}"/>
    <cellStyle name="년_★ 0911 2차면접최종보고_★ 2010년도 사무직-사무전문직 급여인상안(작성) 3 3 2 5" xfId="33629" xr:uid="{00000000-0005-0000-0000-00006F830000}"/>
    <cellStyle name="년_★ 0911 2차면접최종보고_★ 2010년도 사무직-사무전문직 급여인상안(작성) 3 3 2 6" xfId="33630" xr:uid="{00000000-0005-0000-0000-000070830000}"/>
    <cellStyle name="년_★ 0911 2차면접최종보고_★ 2010년도 사무직-사무전문직 급여인상안(작성) 3 3 2 7" xfId="33631" xr:uid="{00000000-0005-0000-0000-000071830000}"/>
    <cellStyle name="년_★ 0911 2차면접최종보고_★ 2010년도 사무직-사무전문직 급여인상안(작성) 3 3 2 8" xfId="33632" xr:uid="{00000000-0005-0000-0000-000072830000}"/>
    <cellStyle name="년_★ 0911 2차면접최종보고_★ 2010년도 사무직-사무전문직 급여인상안(작성) 3 3 3" xfId="33633" xr:uid="{00000000-0005-0000-0000-000073830000}"/>
    <cellStyle name="년_★ 0911 2차면접최종보고_★ 2010년도 사무직-사무전문직 급여인상안(작성) 3 3 3 2" xfId="33634" xr:uid="{00000000-0005-0000-0000-000074830000}"/>
    <cellStyle name="년_★ 0911 2차면접최종보고_★ 2010년도 사무직-사무전문직 급여인상안(작성) 3 3 3 2 2" xfId="33635" xr:uid="{00000000-0005-0000-0000-000075830000}"/>
    <cellStyle name="년_★ 0911 2차면접최종보고_★ 2010년도 사무직-사무전문직 급여인상안(작성) 3 3 3 2 3" xfId="33636" xr:uid="{00000000-0005-0000-0000-000076830000}"/>
    <cellStyle name="년_★ 0911 2차면접최종보고_★ 2010년도 사무직-사무전문직 급여인상안(작성) 3 3 3 2 4" xfId="33637" xr:uid="{00000000-0005-0000-0000-000077830000}"/>
    <cellStyle name="년_★ 0911 2차면접최종보고_★ 2010년도 사무직-사무전문직 급여인상안(작성) 3 3 3 2 5" xfId="33638" xr:uid="{00000000-0005-0000-0000-000078830000}"/>
    <cellStyle name="년_★ 0911 2차면접최종보고_★ 2010년도 사무직-사무전문직 급여인상안(작성) 3 3 3 3" xfId="33639" xr:uid="{00000000-0005-0000-0000-000079830000}"/>
    <cellStyle name="년_★ 0911 2차면접최종보고_★ 2010년도 사무직-사무전문직 급여인상안(작성) 3 3 3 3 2" xfId="33640" xr:uid="{00000000-0005-0000-0000-00007A830000}"/>
    <cellStyle name="년_★ 0911 2차면접최종보고_★ 2010년도 사무직-사무전문직 급여인상안(작성) 3 3 3 3 3" xfId="33641" xr:uid="{00000000-0005-0000-0000-00007B830000}"/>
    <cellStyle name="년_★ 0911 2차면접최종보고_★ 2010년도 사무직-사무전문직 급여인상안(작성) 3 3 3 3 4" xfId="33642" xr:uid="{00000000-0005-0000-0000-00007C830000}"/>
    <cellStyle name="년_★ 0911 2차면접최종보고_★ 2010년도 사무직-사무전문직 급여인상안(작성) 3 3 3 3 5" xfId="33643" xr:uid="{00000000-0005-0000-0000-00007D830000}"/>
    <cellStyle name="년_★ 0911 2차면접최종보고_★ 2010년도 사무직-사무전문직 급여인상안(작성) 3 3 3 4" xfId="33644" xr:uid="{00000000-0005-0000-0000-00007E830000}"/>
    <cellStyle name="년_★ 0911 2차면접최종보고_★ 2010년도 사무직-사무전문직 급여인상안(작성) 3 3 3 4 2" xfId="33645" xr:uid="{00000000-0005-0000-0000-00007F830000}"/>
    <cellStyle name="년_★ 0911 2차면접최종보고_★ 2010년도 사무직-사무전문직 급여인상안(작성) 3 3 3 4 3" xfId="33646" xr:uid="{00000000-0005-0000-0000-000080830000}"/>
    <cellStyle name="년_★ 0911 2차면접최종보고_★ 2010년도 사무직-사무전문직 급여인상안(작성) 3 3 3 4 4" xfId="33647" xr:uid="{00000000-0005-0000-0000-000081830000}"/>
    <cellStyle name="년_★ 0911 2차면접최종보고_★ 2010년도 사무직-사무전문직 급여인상안(작성) 3 3 3 4 5" xfId="33648" xr:uid="{00000000-0005-0000-0000-000082830000}"/>
    <cellStyle name="년_★ 0911 2차면접최종보고_★ 2010년도 사무직-사무전문직 급여인상안(작성) 3 3 3 5" xfId="33649" xr:uid="{00000000-0005-0000-0000-000083830000}"/>
    <cellStyle name="년_★ 0911 2차면접최종보고_★ 2010년도 사무직-사무전문직 급여인상안(작성) 3 3 3 6" xfId="33650" xr:uid="{00000000-0005-0000-0000-000084830000}"/>
    <cellStyle name="년_★ 0911 2차면접최종보고_★ 2010년도 사무직-사무전문직 급여인상안(작성) 3 3 3 7" xfId="33651" xr:uid="{00000000-0005-0000-0000-000085830000}"/>
    <cellStyle name="년_★ 0911 2차면접최종보고_★ 2010년도 사무직-사무전문직 급여인상안(작성) 3 3 3 8" xfId="33652" xr:uid="{00000000-0005-0000-0000-000086830000}"/>
    <cellStyle name="년_★ 0911 2차면접최종보고_★ 2010년도 사무직-사무전문직 급여인상안(작성) 3 3 4" xfId="33653" xr:uid="{00000000-0005-0000-0000-000087830000}"/>
    <cellStyle name="년_★ 0911 2차면접최종보고_★ 2010년도 사무직-사무전문직 급여인상안(작성) 3 3 4 2" xfId="33654" xr:uid="{00000000-0005-0000-0000-000088830000}"/>
    <cellStyle name="년_★ 0911 2차면접최종보고_★ 2010년도 사무직-사무전문직 급여인상안(작성) 3 3 4 2 2" xfId="33655" xr:uid="{00000000-0005-0000-0000-000089830000}"/>
    <cellStyle name="년_★ 0911 2차면접최종보고_★ 2010년도 사무직-사무전문직 급여인상안(작성) 3 3 4 2 3" xfId="33656" xr:uid="{00000000-0005-0000-0000-00008A830000}"/>
    <cellStyle name="년_★ 0911 2차면접최종보고_★ 2010년도 사무직-사무전문직 급여인상안(작성) 3 3 4 2 4" xfId="33657" xr:uid="{00000000-0005-0000-0000-00008B830000}"/>
    <cellStyle name="년_★ 0911 2차면접최종보고_★ 2010년도 사무직-사무전문직 급여인상안(작성) 3 3 4 2 5" xfId="33658" xr:uid="{00000000-0005-0000-0000-00008C830000}"/>
    <cellStyle name="년_★ 0911 2차면접최종보고_★ 2010년도 사무직-사무전문직 급여인상안(작성) 3 3 4 3" xfId="33659" xr:uid="{00000000-0005-0000-0000-00008D830000}"/>
    <cellStyle name="년_★ 0911 2차면접최종보고_★ 2010년도 사무직-사무전문직 급여인상안(작성) 3 3 4 3 2" xfId="33660" xr:uid="{00000000-0005-0000-0000-00008E830000}"/>
    <cellStyle name="년_★ 0911 2차면접최종보고_★ 2010년도 사무직-사무전문직 급여인상안(작성) 3 3 4 3 3" xfId="33661" xr:uid="{00000000-0005-0000-0000-00008F830000}"/>
    <cellStyle name="년_★ 0911 2차면접최종보고_★ 2010년도 사무직-사무전문직 급여인상안(작성) 3 3 4 3 4" xfId="33662" xr:uid="{00000000-0005-0000-0000-000090830000}"/>
    <cellStyle name="년_★ 0911 2차면접최종보고_★ 2010년도 사무직-사무전문직 급여인상안(작성) 3 3 4 3 5" xfId="33663" xr:uid="{00000000-0005-0000-0000-000091830000}"/>
    <cellStyle name="년_★ 0911 2차면접최종보고_★ 2010년도 사무직-사무전문직 급여인상안(작성) 3 3 4 4" xfId="33664" xr:uid="{00000000-0005-0000-0000-000092830000}"/>
    <cellStyle name="년_★ 0911 2차면접최종보고_★ 2010년도 사무직-사무전문직 급여인상안(작성) 3 3 4 4 2" xfId="33665" xr:uid="{00000000-0005-0000-0000-000093830000}"/>
    <cellStyle name="년_★ 0911 2차면접최종보고_★ 2010년도 사무직-사무전문직 급여인상안(작성) 3 3 4 4 3" xfId="33666" xr:uid="{00000000-0005-0000-0000-000094830000}"/>
    <cellStyle name="년_★ 0911 2차면접최종보고_★ 2010년도 사무직-사무전문직 급여인상안(작성) 3 3 4 4 4" xfId="33667" xr:uid="{00000000-0005-0000-0000-000095830000}"/>
    <cellStyle name="년_★ 0911 2차면접최종보고_★ 2010년도 사무직-사무전문직 급여인상안(작성) 3 3 4 4 5" xfId="33668" xr:uid="{00000000-0005-0000-0000-000096830000}"/>
    <cellStyle name="년_★ 0911 2차면접최종보고_★ 2010년도 사무직-사무전문직 급여인상안(작성) 3 3 4 5" xfId="33669" xr:uid="{00000000-0005-0000-0000-000097830000}"/>
    <cellStyle name="년_★ 0911 2차면접최종보고_★ 2010년도 사무직-사무전문직 급여인상안(작성) 3 3 4 6" xfId="33670" xr:uid="{00000000-0005-0000-0000-000098830000}"/>
    <cellStyle name="년_★ 0911 2차면접최종보고_★ 2010년도 사무직-사무전문직 급여인상안(작성) 3 3 4 7" xfId="33671" xr:uid="{00000000-0005-0000-0000-000099830000}"/>
    <cellStyle name="년_★ 0911 2차면접최종보고_★ 2010년도 사무직-사무전문직 급여인상안(작성) 3 3 4 8" xfId="33672" xr:uid="{00000000-0005-0000-0000-00009A830000}"/>
    <cellStyle name="년_★ 0911 2차면접최종보고_★ 2010년도 사무직-사무전문직 급여인상안(작성) 3 3 5" xfId="33673" xr:uid="{00000000-0005-0000-0000-00009B830000}"/>
    <cellStyle name="년_★ 0911 2차면접최종보고_★ 2010년도 사무직-사무전문직 급여인상안(작성) 3 3 5 2" xfId="33674" xr:uid="{00000000-0005-0000-0000-00009C830000}"/>
    <cellStyle name="년_★ 0911 2차면접최종보고_★ 2010년도 사무직-사무전문직 급여인상안(작성) 3 3 5 3" xfId="33675" xr:uid="{00000000-0005-0000-0000-00009D830000}"/>
    <cellStyle name="년_★ 0911 2차면접최종보고_★ 2010년도 사무직-사무전문직 급여인상안(작성) 3 3 5 4" xfId="33676" xr:uid="{00000000-0005-0000-0000-00009E830000}"/>
    <cellStyle name="년_★ 0911 2차면접최종보고_★ 2010년도 사무직-사무전문직 급여인상안(작성) 3 3 5 5" xfId="33677" xr:uid="{00000000-0005-0000-0000-00009F830000}"/>
    <cellStyle name="년_★ 0911 2차면접최종보고_★ 2010년도 사무직-사무전문직 급여인상안(작성) 3 3 6" xfId="33678" xr:uid="{00000000-0005-0000-0000-0000A0830000}"/>
    <cellStyle name="년_★ 0911 2차면접최종보고_★ 2010년도 사무직-사무전문직 급여인상안(작성) 3 3 6 2" xfId="33679" xr:uid="{00000000-0005-0000-0000-0000A1830000}"/>
    <cellStyle name="년_★ 0911 2차면접최종보고_★ 2010년도 사무직-사무전문직 급여인상안(작성) 3 3 6 3" xfId="33680" xr:uid="{00000000-0005-0000-0000-0000A2830000}"/>
    <cellStyle name="년_★ 0911 2차면접최종보고_★ 2010년도 사무직-사무전문직 급여인상안(작성) 3 3 6 4" xfId="33681" xr:uid="{00000000-0005-0000-0000-0000A3830000}"/>
    <cellStyle name="년_★ 0911 2차면접최종보고_★ 2010년도 사무직-사무전문직 급여인상안(작성) 3 3 6 5" xfId="33682" xr:uid="{00000000-0005-0000-0000-0000A4830000}"/>
    <cellStyle name="년_★ 0911 2차면접최종보고_★ 2010년도 사무직-사무전문직 급여인상안(작성) 3 3 7" xfId="33683" xr:uid="{00000000-0005-0000-0000-0000A5830000}"/>
    <cellStyle name="년_★ 0911 2차면접최종보고_★ 2010년도 사무직-사무전문직 급여인상안(작성) 3 3 7 2" xfId="33684" xr:uid="{00000000-0005-0000-0000-0000A6830000}"/>
    <cellStyle name="년_★ 0911 2차면접최종보고_★ 2010년도 사무직-사무전문직 급여인상안(작성) 3 3 7 3" xfId="33685" xr:uid="{00000000-0005-0000-0000-0000A7830000}"/>
    <cellStyle name="년_★ 0911 2차면접최종보고_★ 2010년도 사무직-사무전문직 급여인상안(작성) 3 3 7 4" xfId="33686" xr:uid="{00000000-0005-0000-0000-0000A8830000}"/>
    <cellStyle name="년_★ 0911 2차면접최종보고_★ 2010년도 사무직-사무전문직 급여인상안(작성) 3 3 7 5" xfId="33687" xr:uid="{00000000-0005-0000-0000-0000A9830000}"/>
    <cellStyle name="년_★ 0911 2차면접최종보고_★ 2010년도 사무직-사무전문직 급여인상안(작성) 3 3 8" xfId="33688" xr:uid="{00000000-0005-0000-0000-0000AA830000}"/>
    <cellStyle name="년_★ 0911 2차면접최종보고_★ 2010년도 사무직-사무전문직 급여인상안(작성) 3 3 9" xfId="33689" xr:uid="{00000000-0005-0000-0000-0000AB830000}"/>
    <cellStyle name="년_★ 0911 2차면접최종보고_★ 2010년도 사무직-사무전문직 급여인상안(작성) 3 4" xfId="33690" xr:uid="{00000000-0005-0000-0000-0000AC830000}"/>
    <cellStyle name="년_★ 0911 2차면접최종보고_★ 2010년도 사무직-사무전문직 급여인상안(작성) 3 4 10" xfId="33691" xr:uid="{00000000-0005-0000-0000-0000AD830000}"/>
    <cellStyle name="년_★ 0911 2차면접최종보고_★ 2010년도 사무직-사무전문직 급여인상안(작성) 3 4 11" xfId="33692" xr:uid="{00000000-0005-0000-0000-0000AE830000}"/>
    <cellStyle name="년_★ 0911 2차면접최종보고_★ 2010년도 사무직-사무전문직 급여인상안(작성) 3 4 2" xfId="33693" xr:uid="{00000000-0005-0000-0000-0000AF830000}"/>
    <cellStyle name="년_★ 0911 2차면접최종보고_★ 2010년도 사무직-사무전문직 급여인상안(작성) 3 4 2 2" xfId="33694" xr:uid="{00000000-0005-0000-0000-0000B0830000}"/>
    <cellStyle name="년_★ 0911 2차면접최종보고_★ 2010년도 사무직-사무전문직 급여인상안(작성) 3 4 2 2 2" xfId="33695" xr:uid="{00000000-0005-0000-0000-0000B1830000}"/>
    <cellStyle name="년_★ 0911 2차면접최종보고_★ 2010년도 사무직-사무전문직 급여인상안(작성) 3 4 2 2 3" xfId="33696" xr:uid="{00000000-0005-0000-0000-0000B2830000}"/>
    <cellStyle name="년_★ 0911 2차면접최종보고_★ 2010년도 사무직-사무전문직 급여인상안(작성) 3 4 2 2 4" xfId="33697" xr:uid="{00000000-0005-0000-0000-0000B3830000}"/>
    <cellStyle name="년_★ 0911 2차면접최종보고_★ 2010년도 사무직-사무전문직 급여인상안(작성) 3 4 2 2 5" xfId="33698" xr:uid="{00000000-0005-0000-0000-0000B4830000}"/>
    <cellStyle name="년_★ 0911 2차면접최종보고_★ 2010년도 사무직-사무전문직 급여인상안(작성) 3 4 2 3" xfId="33699" xr:uid="{00000000-0005-0000-0000-0000B5830000}"/>
    <cellStyle name="년_★ 0911 2차면접최종보고_★ 2010년도 사무직-사무전문직 급여인상안(작성) 3 4 2 3 2" xfId="33700" xr:uid="{00000000-0005-0000-0000-0000B6830000}"/>
    <cellStyle name="년_★ 0911 2차면접최종보고_★ 2010년도 사무직-사무전문직 급여인상안(작성) 3 4 2 3 3" xfId="33701" xr:uid="{00000000-0005-0000-0000-0000B7830000}"/>
    <cellStyle name="년_★ 0911 2차면접최종보고_★ 2010년도 사무직-사무전문직 급여인상안(작성) 3 4 2 3 4" xfId="33702" xr:uid="{00000000-0005-0000-0000-0000B8830000}"/>
    <cellStyle name="년_★ 0911 2차면접최종보고_★ 2010년도 사무직-사무전문직 급여인상안(작성) 3 4 2 3 5" xfId="33703" xr:uid="{00000000-0005-0000-0000-0000B9830000}"/>
    <cellStyle name="년_★ 0911 2차면접최종보고_★ 2010년도 사무직-사무전문직 급여인상안(작성) 3 4 2 4" xfId="33704" xr:uid="{00000000-0005-0000-0000-0000BA830000}"/>
    <cellStyle name="년_★ 0911 2차면접최종보고_★ 2010년도 사무직-사무전문직 급여인상안(작성) 3 4 2 4 2" xfId="33705" xr:uid="{00000000-0005-0000-0000-0000BB830000}"/>
    <cellStyle name="년_★ 0911 2차면접최종보고_★ 2010년도 사무직-사무전문직 급여인상안(작성) 3 4 2 4 3" xfId="33706" xr:uid="{00000000-0005-0000-0000-0000BC830000}"/>
    <cellStyle name="년_★ 0911 2차면접최종보고_★ 2010년도 사무직-사무전문직 급여인상안(작성) 3 4 2 4 4" xfId="33707" xr:uid="{00000000-0005-0000-0000-0000BD830000}"/>
    <cellStyle name="년_★ 0911 2차면접최종보고_★ 2010년도 사무직-사무전문직 급여인상안(작성) 3 4 2 4 5" xfId="33708" xr:uid="{00000000-0005-0000-0000-0000BE830000}"/>
    <cellStyle name="년_★ 0911 2차면접최종보고_★ 2010년도 사무직-사무전문직 급여인상안(작성) 3 4 2 5" xfId="33709" xr:uid="{00000000-0005-0000-0000-0000BF830000}"/>
    <cellStyle name="년_★ 0911 2차면접최종보고_★ 2010년도 사무직-사무전문직 급여인상안(작성) 3 4 2 6" xfId="33710" xr:uid="{00000000-0005-0000-0000-0000C0830000}"/>
    <cellStyle name="년_★ 0911 2차면접최종보고_★ 2010년도 사무직-사무전문직 급여인상안(작성) 3 4 2 7" xfId="33711" xr:uid="{00000000-0005-0000-0000-0000C1830000}"/>
    <cellStyle name="년_★ 0911 2차면접최종보고_★ 2010년도 사무직-사무전문직 급여인상안(작성) 3 4 2 8" xfId="33712" xr:uid="{00000000-0005-0000-0000-0000C2830000}"/>
    <cellStyle name="년_★ 0911 2차면접최종보고_★ 2010년도 사무직-사무전문직 급여인상안(작성) 3 4 3" xfId="33713" xr:uid="{00000000-0005-0000-0000-0000C3830000}"/>
    <cellStyle name="년_★ 0911 2차면접최종보고_★ 2010년도 사무직-사무전문직 급여인상안(작성) 3 4 3 2" xfId="33714" xr:uid="{00000000-0005-0000-0000-0000C4830000}"/>
    <cellStyle name="년_★ 0911 2차면접최종보고_★ 2010년도 사무직-사무전문직 급여인상안(작성) 3 4 3 2 2" xfId="33715" xr:uid="{00000000-0005-0000-0000-0000C5830000}"/>
    <cellStyle name="년_★ 0911 2차면접최종보고_★ 2010년도 사무직-사무전문직 급여인상안(작성) 3 4 3 2 3" xfId="33716" xr:uid="{00000000-0005-0000-0000-0000C6830000}"/>
    <cellStyle name="년_★ 0911 2차면접최종보고_★ 2010년도 사무직-사무전문직 급여인상안(작성) 3 4 3 2 4" xfId="33717" xr:uid="{00000000-0005-0000-0000-0000C7830000}"/>
    <cellStyle name="년_★ 0911 2차면접최종보고_★ 2010년도 사무직-사무전문직 급여인상안(작성) 3 4 3 2 5" xfId="33718" xr:uid="{00000000-0005-0000-0000-0000C8830000}"/>
    <cellStyle name="년_★ 0911 2차면접최종보고_★ 2010년도 사무직-사무전문직 급여인상안(작성) 3 4 3 3" xfId="33719" xr:uid="{00000000-0005-0000-0000-0000C9830000}"/>
    <cellStyle name="년_★ 0911 2차면접최종보고_★ 2010년도 사무직-사무전문직 급여인상안(작성) 3 4 3 3 2" xfId="33720" xr:uid="{00000000-0005-0000-0000-0000CA830000}"/>
    <cellStyle name="년_★ 0911 2차면접최종보고_★ 2010년도 사무직-사무전문직 급여인상안(작성) 3 4 3 3 3" xfId="33721" xr:uid="{00000000-0005-0000-0000-0000CB830000}"/>
    <cellStyle name="년_★ 0911 2차면접최종보고_★ 2010년도 사무직-사무전문직 급여인상안(작성) 3 4 3 3 4" xfId="33722" xr:uid="{00000000-0005-0000-0000-0000CC830000}"/>
    <cellStyle name="년_★ 0911 2차면접최종보고_★ 2010년도 사무직-사무전문직 급여인상안(작성) 3 4 3 3 5" xfId="33723" xr:uid="{00000000-0005-0000-0000-0000CD830000}"/>
    <cellStyle name="년_★ 0911 2차면접최종보고_★ 2010년도 사무직-사무전문직 급여인상안(작성) 3 4 3 4" xfId="33724" xr:uid="{00000000-0005-0000-0000-0000CE830000}"/>
    <cellStyle name="년_★ 0911 2차면접최종보고_★ 2010년도 사무직-사무전문직 급여인상안(작성) 3 4 3 4 2" xfId="33725" xr:uid="{00000000-0005-0000-0000-0000CF830000}"/>
    <cellStyle name="년_★ 0911 2차면접최종보고_★ 2010년도 사무직-사무전문직 급여인상안(작성) 3 4 3 4 3" xfId="33726" xr:uid="{00000000-0005-0000-0000-0000D0830000}"/>
    <cellStyle name="년_★ 0911 2차면접최종보고_★ 2010년도 사무직-사무전문직 급여인상안(작성) 3 4 3 4 4" xfId="33727" xr:uid="{00000000-0005-0000-0000-0000D1830000}"/>
    <cellStyle name="년_★ 0911 2차면접최종보고_★ 2010년도 사무직-사무전문직 급여인상안(작성) 3 4 3 4 5" xfId="33728" xr:uid="{00000000-0005-0000-0000-0000D2830000}"/>
    <cellStyle name="년_★ 0911 2차면접최종보고_★ 2010년도 사무직-사무전문직 급여인상안(작성) 3 4 3 5" xfId="33729" xr:uid="{00000000-0005-0000-0000-0000D3830000}"/>
    <cellStyle name="년_★ 0911 2차면접최종보고_★ 2010년도 사무직-사무전문직 급여인상안(작성) 3 4 3 6" xfId="33730" xr:uid="{00000000-0005-0000-0000-0000D4830000}"/>
    <cellStyle name="년_★ 0911 2차면접최종보고_★ 2010년도 사무직-사무전문직 급여인상안(작성) 3 4 3 7" xfId="33731" xr:uid="{00000000-0005-0000-0000-0000D5830000}"/>
    <cellStyle name="년_★ 0911 2차면접최종보고_★ 2010년도 사무직-사무전문직 급여인상안(작성) 3 4 3 8" xfId="33732" xr:uid="{00000000-0005-0000-0000-0000D6830000}"/>
    <cellStyle name="년_★ 0911 2차면접최종보고_★ 2010년도 사무직-사무전문직 급여인상안(작성) 3 4 4" xfId="33733" xr:uid="{00000000-0005-0000-0000-0000D7830000}"/>
    <cellStyle name="년_★ 0911 2차면접최종보고_★ 2010년도 사무직-사무전문직 급여인상안(작성) 3 4 4 2" xfId="33734" xr:uid="{00000000-0005-0000-0000-0000D8830000}"/>
    <cellStyle name="년_★ 0911 2차면접최종보고_★ 2010년도 사무직-사무전문직 급여인상안(작성) 3 4 4 2 2" xfId="33735" xr:uid="{00000000-0005-0000-0000-0000D9830000}"/>
    <cellStyle name="년_★ 0911 2차면접최종보고_★ 2010년도 사무직-사무전문직 급여인상안(작성) 3 4 4 2 3" xfId="33736" xr:uid="{00000000-0005-0000-0000-0000DA830000}"/>
    <cellStyle name="년_★ 0911 2차면접최종보고_★ 2010년도 사무직-사무전문직 급여인상안(작성) 3 4 4 2 4" xfId="33737" xr:uid="{00000000-0005-0000-0000-0000DB830000}"/>
    <cellStyle name="년_★ 0911 2차면접최종보고_★ 2010년도 사무직-사무전문직 급여인상안(작성) 3 4 4 2 5" xfId="33738" xr:uid="{00000000-0005-0000-0000-0000DC830000}"/>
    <cellStyle name="년_★ 0911 2차면접최종보고_★ 2010년도 사무직-사무전문직 급여인상안(작성) 3 4 4 3" xfId="33739" xr:uid="{00000000-0005-0000-0000-0000DD830000}"/>
    <cellStyle name="년_★ 0911 2차면접최종보고_★ 2010년도 사무직-사무전문직 급여인상안(작성) 3 4 4 3 2" xfId="33740" xr:uid="{00000000-0005-0000-0000-0000DE830000}"/>
    <cellStyle name="년_★ 0911 2차면접최종보고_★ 2010년도 사무직-사무전문직 급여인상안(작성) 3 4 4 3 3" xfId="33741" xr:uid="{00000000-0005-0000-0000-0000DF830000}"/>
    <cellStyle name="년_★ 0911 2차면접최종보고_★ 2010년도 사무직-사무전문직 급여인상안(작성) 3 4 4 3 4" xfId="33742" xr:uid="{00000000-0005-0000-0000-0000E0830000}"/>
    <cellStyle name="년_★ 0911 2차면접최종보고_★ 2010년도 사무직-사무전문직 급여인상안(작성) 3 4 4 3 5" xfId="33743" xr:uid="{00000000-0005-0000-0000-0000E1830000}"/>
    <cellStyle name="년_★ 0911 2차면접최종보고_★ 2010년도 사무직-사무전문직 급여인상안(작성) 3 4 4 4" xfId="33744" xr:uid="{00000000-0005-0000-0000-0000E2830000}"/>
    <cellStyle name="년_★ 0911 2차면접최종보고_★ 2010년도 사무직-사무전문직 급여인상안(작성) 3 4 4 4 2" xfId="33745" xr:uid="{00000000-0005-0000-0000-0000E3830000}"/>
    <cellStyle name="년_★ 0911 2차면접최종보고_★ 2010년도 사무직-사무전문직 급여인상안(작성) 3 4 4 4 3" xfId="33746" xr:uid="{00000000-0005-0000-0000-0000E4830000}"/>
    <cellStyle name="년_★ 0911 2차면접최종보고_★ 2010년도 사무직-사무전문직 급여인상안(작성) 3 4 4 4 4" xfId="33747" xr:uid="{00000000-0005-0000-0000-0000E5830000}"/>
    <cellStyle name="년_★ 0911 2차면접최종보고_★ 2010년도 사무직-사무전문직 급여인상안(작성) 3 4 4 4 5" xfId="33748" xr:uid="{00000000-0005-0000-0000-0000E6830000}"/>
    <cellStyle name="년_★ 0911 2차면접최종보고_★ 2010년도 사무직-사무전문직 급여인상안(작성) 3 4 4 5" xfId="33749" xr:uid="{00000000-0005-0000-0000-0000E7830000}"/>
    <cellStyle name="년_★ 0911 2차면접최종보고_★ 2010년도 사무직-사무전문직 급여인상안(작성) 3 4 4 6" xfId="33750" xr:uid="{00000000-0005-0000-0000-0000E8830000}"/>
    <cellStyle name="년_★ 0911 2차면접최종보고_★ 2010년도 사무직-사무전문직 급여인상안(작성) 3 4 4 7" xfId="33751" xr:uid="{00000000-0005-0000-0000-0000E9830000}"/>
    <cellStyle name="년_★ 0911 2차면접최종보고_★ 2010년도 사무직-사무전문직 급여인상안(작성) 3 4 4 8" xfId="33752" xr:uid="{00000000-0005-0000-0000-0000EA830000}"/>
    <cellStyle name="년_★ 0911 2차면접최종보고_★ 2010년도 사무직-사무전문직 급여인상안(작성) 3 4 5" xfId="33753" xr:uid="{00000000-0005-0000-0000-0000EB830000}"/>
    <cellStyle name="년_★ 0911 2차면접최종보고_★ 2010년도 사무직-사무전문직 급여인상안(작성) 3 4 5 2" xfId="33754" xr:uid="{00000000-0005-0000-0000-0000EC830000}"/>
    <cellStyle name="년_★ 0911 2차면접최종보고_★ 2010년도 사무직-사무전문직 급여인상안(작성) 3 4 5 3" xfId="33755" xr:uid="{00000000-0005-0000-0000-0000ED830000}"/>
    <cellStyle name="년_★ 0911 2차면접최종보고_★ 2010년도 사무직-사무전문직 급여인상안(작성) 3 4 5 4" xfId="33756" xr:uid="{00000000-0005-0000-0000-0000EE830000}"/>
    <cellStyle name="년_★ 0911 2차면접최종보고_★ 2010년도 사무직-사무전문직 급여인상안(작성) 3 4 5 5" xfId="33757" xr:uid="{00000000-0005-0000-0000-0000EF830000}"/>
    <cellStyle name="년_★ 0911 2차면접최종보고_★ 2010년도 사무직-사무전문직 급여인상안(작성) 3 4 6" xfId="33758" xr:uid="{00000000-0005-0000-0000-0000F0830000}"/>
    <cellStyle name="년_★ 0911 2차면접최종보고_★ 2010년도 사무직-사무전문직 급여인상안(작성) 3 4 6 2" xfId="33759" xr:uid="{00000000-0005-0000-0000-0000F1830000}"/>
    <cellStyle name="년_★ 0911 2차면접최종보고_★ 2010년도 사무직-사무전문직 급여인상안(작성) 3 4 6 3" xfId="33760" xr:uid="{00000000-0005-0000-0000-0000F2830000}"/>
    <cellStyle name="년_★ 0911 2차면접최종보고_★ 2010년도 사무직-사무전문직 급여인상안(작성) 3 4 6 4" xfId="33761" xr:uid="{00000000-0005-0000-0000-0000F3830000}"/>
    <cellStyle name="년_★ 0911 2차면접최종보고_★ 2010년도 사무직-사무전문직 급여인상안(작성) 3 4 6 5" xfId="33762" xr:uid="{00000000-0005-0000-0000-0000F4830000}"/>
    <cellStyle name="년_★ 0911 2차면접최종보고_★ 2010년도 사무직-사무전문직 급여인상안(작성) 3 4 7" xfId="33763" xr:uid="{00000000-0005-0000-0000-0000F5830000}"/>
    <cellStyle name="년_★ 0911 2차면접최종보고_★ 2010년도 사무직-사무전문직 급여인상안(작성) 3 4 7 2" xfId="33764" xr:uid="{00000000-0005-0000-0000-0000F6830000}"/>
    <cellStyle name="년_★ 0911 2차면접최종보고_★ 2010년도 사무직-사무전문직 급여인상안(작성) 3 4 7 3" xfId="33765" xr:uid="{00000000-0005-0000-0000-0000F7830000}"/>
    <cellStyle name="년_★ 0911 2차면접최종보고_★ 2010년도 사무직-사무전문직 급여인상안(작성) 3 4 7 4" xfId="33766" xr:uid="{00000000-0005-0000-0000-0000F8830000}"/>
    <cellStyle name="년_★ 0911 2차면접최종보고_★ 2010년도 사무직-사무전문직 급여인상안(작성) 3 4 7 5" xfId="33767" xr:uid="{00000000-0005-0000-0000-0000F9830000}"/>
    <cellStyle name="년_★ 0911 2차면접최종보고_★ 2010년도 사무직-사무전문직 급여인상안(작성) 3 4 8" xfId="33768" xr:uid="{00000000-0005-0000-0000-0000FA830000}"/>
    <cellStyle name="년_★ 0911 2차면접최종보고_★ 2010년도 사무직-사무전문직 급여인상안(작성) 3 4 9" xfId="33769" xr:uid="{00000000-0005-0000-0000-0000FB830000}"/>
    <cellStyle name="년_★ 0911 2차면접최종보고_★ 2010년도 사무직-사무전문직 급여인상안(작성) 3 5" xfId="33770" xr:uid="{00000000-0005-0000-0000-0000FC830000}"/>
    <cellStyle name="년_★ 0911 2차면접최종보고_★ 2010년도 사무직-사무전문직 급여인상안(작성) 3 5 10" xfId="33771" xr:uid="{00000000-0005-0000-0000-0000FD830000}"/>
    <cellStyle name="년_★ 0911 2차면접최종보고_★ 2010년도 사무직-사무전문직 급여인상안(작성) 3 5 11" xfId="33772" xr:uid="{00000000-0005-0000-0000-0000FE830000}"/>
    <cellStyle name="년_★ 0911 2차면접최종보고_★ 2010년도 사무직-사무전문직 급여인상안(작성) 3 5 2" xfId="33773" xr:uid="{00000000-0005-0000-0000-0000FF830000}"/>
    <cellStyle name="년_★ 0911 2차면접최종보고_★ 2010년도 사무직-사무전문직 급여인상안(작성) 3 5 2 2" xfId="33774" xr:uid="{00000000-0005-0000-0000-000000840000}"/>
    <cellStyle name="년_★ 0911 2차면접최종보고_★ 2010년도 사무직-사무전문직 급여인상안(작성) 3 5 2 2 2" xfId="33775" xr:uid="{00000000-0005-0000-0000-000001840000}"/>
    <cellStyle name="년_★ 0911 2차면접최종보고_★ 2010년도 사무직-사무전문직 급여인상안(작성) 3 5 2 2 3" xfId="33776" xr:uid="{00000000-0005-0000-0000-000002840000}"/>
    <cellStyle name="년_★ 0911 2차면접최종보고_★ 2010년도 사무직-사무전문직 급여인상안(작성) 3 5 2 2 4" xfId="33777" xr:uid="{00000000-0005-0000-0000-000003840000}"/>
    <cellStyle name="년_★ 0911 2차면접최종보고_★ 2010년도 사무직-사무전문직 급여인상안(작성) 3 5 2 2 5" xfId="33778" xr:uid="{00000000-0005-0000-0000-000004840000}"/>
    <cellStyle name="년_★ 0911 2차면접최종보고_★ 2010년도 사무직-사무전문직 급여인상안(작성) 3 5 2 3" xfId="33779" xr:uid="{00000000-0005-0000-0000-000005840000}"/>
    <cellStyle name="년_★ 0911 2차면접최종보고_★ 2010년도 사무직-사무전문직 급여인상안(작성) 3 5 2 3 2" xfId="33780" xr:uid="{00000000-0005-0000-0000-000006840000}"/>
    <cellStyle name="년_★ 0911 2차면접최종보고_★ 2010년도 사무직-사무전문직 급여인상안(작성) 3 5 2 3 3" xfId="33781" xr:uid="{00000000-0005-0000-0000-000007840000}"/>
    <cellStyle name="년_★ 0911 2차면접최종보고_★ 2010년도 사무직-사무전문직 급여인상안(작성) 3 5 2 3 4" xfId="33782" xr:uid="{00000000-0005-0000-0000-000008840000}"/>
    <cellStyle name="년_★ 0911 2차면접최종보고_★ 2010년도 사무직-사무전문직 급여인상안(작성) 3 5 2 3 5" xfId="33783" xr:uid="{00000000-0005-0000-0000-000009840000}"/>
    <cellStyle name="년_★ 0911 2차면접최종보고_★ 2010년도 사무직-사무전문직 급여인상안(작성) 3 5 2 4" xfId="33784" xr:uid="{00000000-0005-0000-0000-00000A840000}"/>
    <cellStyle name="년_★ 0911 2차면접최종보고_★ 2010년도 사무직-사무전문직 급여인상안(작성) 3 5 2 4 2" xfId="33785" xr:uid="{00000000-0005-0000-0000-00000B840000}"/>
    <cellStyle name="년_★ 0911 2차면접최종보고_★ 2010년도 사무직-사무전문직 급여인상안(작성) 3 5 2 4 3" xfId="33786" xr:uid="{00000000-0005-0000-0000-00000C840000}"/>
    <cellStyle name="년_★ 0911 2차면접최종보고_★ 2010년도 사무직-사무전문직 급여인상안(작성) 3 5 2 4 4" xfId="33787" xr:uid="{00000000-0005-0000-0000-00000D840000}"/>
    <cellStyle name="년_★ 0911 2차면접최종보고_★ 2010년도 사무직-사무전문직 급여인상안(작성) 3 5 2 4 5" xfId="33788" xr:uid="{00000000-0005-0000-0000-00000E840000}"/>
    <cellStyle name="년_★ 0911 2차면접최종보고_★ 2010년도 사무직-사무전문직 급여인상안(작성) 3 5 2 5" xfId="33789" xr:uid="{00000000-0005-0000-0000-00000F840000}"/>
    <cellStyle name="년_★ 0911 2차면접최종보고_★ 2010년도 사무직-사무전문직 급여인상안(작성) 3 5 2 6" xfId="33790" xr:uid="{00000000-0005-0000-0000-000010840000}"/>
    <cellStyle name="년_★ 0911 2차면접최종보고_★ 2010년도 사무직-사무전문직 급여인상안(작성) 3 5 2 7" xfId="33791" xr:uid="{00000000-0005-0000-0000-000011840000}"/>
    <cellStyle name="년_★ 0911 2차면접최종보고_★ 2010년도 사무직-사무전문직 급여인상안(작성) 3 5 2 8" xfId="33792" xr:uid="{00000000-0005-0000-0000-000012840000}"/>
    <cellStyle name="년_★ 0911 2차면접최종보고_★ 2010년도 사무직-사무전문직 급여인상안(작성) 3 5 3" xfId="33793" xr:uid="{00000000-0005-0000-0000-000013840000}"/>
    <cellStyle name="년_★ 0911 2차면접최종보고_★ 2010년도 사무직-사무전문직 급여인상안(작성) 3 5 3 2" xfId="33794" xr:uid="{00000000-0005-0000-0000-000014840000}"/>
    <cellStyle name="년_★ 0911 2차면접최종보고_★ 2010년도 사무직-사무전문직 급여인상안(작성) 3 5 3 2 2" xfId="33795" xr:uid="{00000000-0005-0000-0000-000015840000}"/>
    <cellStyle name="년_★ 0911 2차면접최종보고_★ 2010년도 사무직-사무전문직 급여인상안(작성) 3 5 3 2 3" xfId="33796" xr:uid="{00000000-0005-0000-0000-000016840000}"/>
    <cellStyle name="년_★ 0911 2차면접최종보고_★ 2010년도 사무직-사무전문직 급여인상안(작성) 3 5 3 2 4" xfId="33797" xr:uid="{00000000-0005-0000-0000-000017840000}"/>
    <cellStyle name="년_★ 0911 2차면접최종보고_★ 2010년도 사무직-사무전문직 급여인상안(작성) 3 5 3 2 5" xfId="33798" xr:uid="{00000000-0005-0000-0000-000018840000}"/>
    <cellStyle name="년_★ 0911 2차면접최종보고_★ 2010년도 사무직-사무전문직 급여인상안(작성) 3 5 3 3" xfId="33799" xr:uid="{00000000-0005-0000-0000-000019840000}"/>
    <cellStyle name="년_★ 0911 2차면접최종보고_★ 2010년도 사무직-사무전문직 급여인상안(작성) 3 5 3 3 2" xfId="33800" xr:uid="{00000000-0005-0000-0000-00001A840000}"/>
    <cellStyle name="년_★ 0911 2차면접최종보고_★ 2010년도 사무직-사무전문직 급여인상안(작성) 3 5 3 3 3" xfId="33801" xr:uid="{00000000-0005-0000-0000-00001B840000}"/>
    <cellStyle name="년_★ 0911 2차면접최종보고_★ 2010년도 사무직-사무전문직 급여인상안(작성) 3 5 3 3 4" xfId="33802" xr:uid="{00000000-0005-0000-0000-00001C840000}"/>
    <cellStyle name="년_★ 0911 2차면접최종보고_★ 2010년도 사무직-사무전문직 급여인상안(작성) 3 5 3 3 5" xfId="33803" xr:uid="{00000000-0005-0000-0000-00001D840000}"/>
    <cellStyle name="년_★ 0911 2차면접최종보고_★ 2010년도 사무직-사무전문직 급여인상안(작성) 3 5 3 4" xfId="33804" xr:uid="{00000000-0005-0000-0000-00001E840000}"/>
    <cellStyle name="년_★ 0911 2차면접최종보고_★ 2010년도 사무직-사무전문직 급여인상안(작성) 3 5 3 4 2" xfId="33805" xr:uid="{00000000-0005-0000-0000-00001F840000}"/>
    <cellStyle name="년_★ 0911 2차면접최종보고_★ 2010년도 사무직-사무전문직 급여인상안(작성) 3 5 3 4 3" xfId="33806" xr:uid="{00000000-0005-0000-0000-000020840000}"/>
    <cellStyle name="년_★ 0911 2차면접최종보고_★ 2010년도 사무직-사무전문직 급여인상안(작성) 3 5 3 4 4" xfId="33807" xr:uid="{00000000-0005-0000-0000-000021840000}"/>
    <cellStyle name="년_★ 0911 2차면접최종보고_★ 2010년도 사무직-사무전문직 급여인상안(작성) 3 5 3 4 5" xfId="33808" xr:uid="{00000000-0005-0000-0000-000022840000}"/>
    <cellStyle name="년_★ 0911 2차면접최종보고_★ 2010년도 사무직-사무전문직 급여인상안(작성) 3 5 3 5" xfId="33809" xr:uid="{00000000-0005-0000-0000-000023840000}"/>
    <cellStyle name="년_★ 0911 2차면접최종보고_★ 2010년도 사무직-사무전문직 급여인상안(작성) 3 5 3 6" xfId="33810" xr:uid="{00000000-0005-0000-0000-000024840000}"/>
    <cellStyle name="년_★ 0911 2차면접최종보고_★ 2010년도 사무직-사무전문직 급여인상안(작성) 3 5 3 7" xfId="33811" xr:uid="{00000000-0005-0000-0000-000025840000}"/>
    <cellStyle name="년_★ 0911 2차면접최종보고_★ 2010년도 사무직-사무전문직 급여인상안(작성) 3 5 3 8" xfId="33812" xr:uid="{00000000-0005-0000-0000-000026840000}"/>
    <cellStyle name="년_★ 0911 2차면접최종보고_★ 2010년도 사무직-사무전문직 급여인상안(작성) 3 5 4" xfId="33813" xr:uid="{00000000-0005-0000-0000-000027840000}"/>
    <cellStyle name="년_★ 0911 2차면접최종보고_★ 2010년도 사무직-사무전문직 급여인상안(작성) 3 5 4 2" xfId="33814" xr:uid="{00000000-0005-0000-0000-000028840000}"/>
    <cellStyle name="년_★ 0911 2차면접최종보고_★ 2010년도 사무직-사무전문직 급여인상안(작성) 3 5 4 2 2" xfId="33815" xr:uid="{00000000-0005-0000-0000-000029840000}"/>
    <cellStyle name="년_★ 0911 2차면접최종보고_★ 2010년도 사무직-사무전문직 급여인상안(작성) 3 5 4 2 3" xfId="33816" xr:uid="{00000000-0005-0000-0000-00002A840000}"/>
    <cellStyle name="년_★ 0911 2차면접최종보고_★ 2010년도 사무직-사무전문직 급여인상안(작성) 3 5 4 2 4" xfId="33817" xr:uid="{00000000-0005-0000-0000-00002B840000}"/>
    <cellStyle name="년_★ 0911 2차면접최종보고_★ 2010년도 사무직-사무전문직 급여인상안(작성) 3 5 4 2 5" xfId="33818" xr:uid="{00000000-0005-0000-0000-00002C840000}"/>
    <cellStyle name="년_★ 0911 2차면접최종보고_★ 2010년도 사무직-사무전문직 급여인상안(작성) 3 5 4 3" xfId="33819" xr:uid="{00000000-0005-0000-0000-00002D840000}"/>
    <cellStyle name="년_★ 0911 2차면접최종보고_★ 2010년도 사무직-사무전문직 급여인상안(작성) 3 5 4 3 2" xfId="33820" xr:uid="{00000000-0005-0000-0000-00002E840000}"/>
    <cellStyle name="년_★ 0911 2차면접최종보고_★ 2010년도 사무직-사무전문직 급여인상안(작성) 3 5 4 3 3" xfId="33821" xr:uid="{00000000-0005-0000-0000-00002F840000}"/>
    <cellStyle name="년_★ 0911 2차면접최종보고_★ 2010년도 사무직-사무전문직 급여인상안(작성) 3 5 4 3 4" xfId="33822" xr:uid="{00000000-0005-0000-0000-000030840000}"/>
    <cellStyle name="년_★ 0911 2차면접최종보고_★ 2010년도 사무직-사무전문직 급여인상안(작성) 3 5 4 3 5" xfId="33823" xr:uid="{00000000-0005-0000-0000-000031840000}"/>
    <cellStyle name="년_★ 0911 2차면접최종보고_★ 2010년도 사무직-사무전문직 급여인상안(작성) 3 5 4 4" xfId="33824" xr:uid="{00000000-0005-0000-0000-000032840000}"/>
    <cellStyle name="년_★ 0911 2차면접최종보고_★ 2010년도 사무직-사무전문직 급여인상안(작성) 3 5 4 4 2" xfId="33825" xr:uid="{00000000-0005-0000-0000-000033840000}"/>
    <cellStyle name="년_★ 0911 2차면접최종보고_★ 2010년도 사무직-사무전문직 급여인상안(작성) 3 5 4 4 3" xfId="33826" xr:uid="{00000000-0005-0000-0000-000034840000}"/>
    <cellStyle name="년_★ 0911 2차면접최종보고_★ 2010년도 사무직-사무전문직 급여인상안(작성) 3 5 4 4 4" xfId="33827" xr:uid="{00000000-0005-0000-0000-000035840000}"/>
    <cellStyle name="년_★ 0911 2차면접최종보고_★ 2010년도 사무직-사무전문직 급여인상안(작성) 3 5 4 4 5" xfId="33828" xr:uid="{00000000-0005-0000-0000-000036840000}"/>
    <cellStyle name="년_★ 0911 2차면접최종보고_★ 2010년도 사무직-사무전문직 급여인상안(작성) 3 5 4 5" xfId="33829" xr:uid="{00000000-0005-0000-0000-000037840000}"/>
    <cellStyle name="년_★ 0911 2차면접최종보고_★ 2010년도 사무직-사무전문직 급여인상안(작성) 3 5 4 6" xfId="33830" xr:uid="{00000000-0005-0000-0000-000038840000}"/>
    <cellStyle name="년_★ 0911 2차면접최종보고_★ 2010년도 사무직-사무전문직 급여인상안(작성) 3 5 4 7" xfId="33831" xr:uid="{00000000-0005-0000-0000-000039840000}"/>
    <cellStyle name="년_★ 0911 2차면접최종보고_★ 2010년도 사무직-사무전문직 급여인상안(작성) 3 5 4 8" xfId="33832" xr:uid="{00000000-0005-0000-0000-00003A840000}"/>
    <cellStyle name="년_★ 0911 2차면접최종보고_★ 2010년도 사무직-사무전문직 급여인상안(작성) 3 5 5" xfId="33833" xr:uid="{00000000-0005-0000-0000-00003B840000}"/>
    <cellStyle name="년_★ 0911 2차면접최종보고_★ 2010년도 사무직-사무전문직 급여인상안(작성) 3 5 5 2" xfId="33834" xr:uid="{00000000-0005-0000-0000-00003C840000}"/>
    <cellStyle name="년_★ 0911 2차면접최종보고_★ 2010년도 사무직-사무전문직 급여인상안(작성) 3 5 5 3" xfId="33835" xr:uid="{00000000-0005-0000-0000-00003D840000}"/>
    <cellStyle name="년_★ 0911 2차면접최종보고_★ 2010년도 사무직-사무전문직 급여인상안(작성) 3 5 5 4" xfId="33836" xr:uid="{00000000-0005-0000-0000-00003E840000}"/>
    <cellStyle name="년_★ 0911 2차면접최종보고_★ 2010년도 사무직-사무전문직 급여인상안(작성) 3 5 5 5" xfId="33837" xr:uid="{00000000-0005-0000-0000-00003F840000}"/>
    <cellStyle name="년_★ 0911 2차면접최종보고_★ 2010년도 사무직-사무전문직 급여인상안(작성) 3 5 6" xfId="33838" xr:uid="{00000000-0005-0000-0000-000040840000}"/>
    <cellStyle name="년_★ 0911 2차면접최종보고_★ 2010년도 사무직-사무전문직 급여인상안(작성) 3 5 6 2" xfId="33839" xr:uid="{00000000-0005-0000-0000-000041840000}"/>
    <cellStyle name="년_★ 0911 2차면접최종보고_★ 2010년도 사무직-사무전문직 급여인상안(작성) 3 5 6 3" xfId="33840" xr:uid="{00000000-0005-0000-0000-000042840000}"/>
    <cellStyle name="년_★ 0911 2차면접최종보고_★ 2010년도 사무직-사무전문직 급여인상안(작성) 3 5 6 4" xfId="33841" xr:uid="{00000000-0005-0000-0000-000043840000}"/>
    <cellStyle name="년_★ 0911 2차면접최종보고_★ 2010년도 사무직-사무전문직 급여인상안(작성) 3 5 6 5" xfId="33842" xr:uid="{00000000-0005-0000-0000-000044840000}"/>
    <cellStyle name="년_★ 0911 2차면접최종보고_★ 2010년도 사무직-사무전문직 급여인상안(작성) 3 5 7" xfId="33843" xr:uid="{00000000-0005-0000-0000-000045840000}"/>
    <cellStyle name="년_★ 0911 2차면접최종보고_★ 2010년도 사무직-사무전문직 급여인상안(작성) 3 5 7 2" xfId="33844" xr:uid="{00000000-0005-0000-0000-000046840000}"/>
    <cellStyle name="년_★ 0911 2차면접최종보고_★ 2010년도 사무직-사무전문직 급여인상안(작성) 3 5 7 3" xfId="33845" xr:uid="{00000000-0005-0000-0000-000047840000}"/>
    <cellStyle name="년_★ 0911 2차면접최종보고_★ 2010년도 사무직-사무전문직 급여인상안(작성) 3 5 7 4" xfId="33846" xr:uid="{00000000-0005-0000-0000-000048840000}"/>
    <cellStyle name="년_★ 0911 2차면접최종보고_★ 2010년도 사무직-사무전문직 급여인상안(작성) 3 5 7 5" xfId="33847" xr:uid="{00000000-0005-0000-0000-000049840000}"/>
    <cellStyle name="년_★ 0911 2차면접최종보고_★ 2010년도 사무직-사무전문직 급여인상안(작성) 3 5 8" xfId="33848" xr:uid="{00000000-0005-0000-0000-00004A840000}"/>
    <cellStyle name="년_★ 0911 2차면접최종보고_★ 2010년도 사무직-사무전문직 급여인상안(작성) 3 5 9" xfId="33849" xr:uid="{00000000-0005-0000-0000-00004B840000}"/>
    <cellStyle name="년_★ 0911 2차면접최종보고_★ 2010년도 사무직-사무전문직 급여인상안(작성) 3 6" xfId="33850" xr:uid="{00000000-0005-0000-0000-00004C840000}"/>
    <cellStyle name="년_★ 0911 2차면접최종보고_★ 2010년도 사무직-사무전문직 급여인상안(작성) 3 6 2" xfId="33851" xr:uid="{00000000-0005-0000-0000-00004D840000}"/>
    <cellStyle name="년_★ 0911 2차면접최종보고_★ 2010년도 사무직-사무전문직 급여인상안(작성) 3 6 2 2" xfId="33852" xr:uid="{00000000-0005-0000-0000-00004E840000}"/>
    <cellStyle name="년_★ 0911 2차면접최종보고_★ 2010년도 사무직-사무전문직 급여인상안(작성) 3 6 2 3" xfId="33853" xr:uid="{00000000-0005-0000-0000-00004F840000}"/>
    <cellStyle name="년_★ 0911 2차면접최종보고_★ 2010년도 사무직-사무전문직 급여인상안(작성) 3 6 2 4" xfId="33854" xr:uid="{00000000-0005-0000-0000-000050840000}"/>
    <cellStyle name="년_★ 0911 2차면접최종보고_★ 2010년도 사무직-사무전문직 급여인상안(작성) 3 6 2 5" xfId="33855" xr:uid="{00000000-0005-0000-0000-000051840000}"/>
    <cellStyle name="년_★ 0911 2차면접최종보고_★ 2010년도 사무직-사무전문직 급여인상안(작성) 3 6 3" xfId="33856" xr:uid="{00000000-0005-0000-0000-000052840000}"/>
    <cellStyle name="년_★ 0911 2차면접최종보고_★ 2010년도 사무직-사무전문직 급여인상안(작성) 3 6 3 2" xfId="33857" xr:uid="{00000000-0005-0000-0000-000053840000}"/>
    <cellStyle name="년_★ 0911 2차면접최종보고_★ 2010년도 사무직-사무전문직 급여인상안(작성) 3 6 3 3" xfId="33858" xr:uid="{00000000-0005-0000-0000-000054840000}"/>
    <cellStyle name="년_★ 0911 2차면접최종보고_★ 2010년도 사무직-사무전문직 급여인상안(작성) 3 6 3 4" xfId="33859" xr:uid="{00000000-0005-0000-0000-000055840000}"/>
    <cellStyle name="년_★ 0911 2차면접최종보고_★ 2010년도 사무직-사무전문직 급여인상안(작성) 3 6 3 5" xfId="33860" xr:uid="{00000000-0005-0000-0000-000056840000}"/>
    <cellStyle name="년_★ 0911 2차면접최종보고_★ 2010년도 사무직-사무전문직 급여인상안(작성) 3 6 4" xfId="33861" xr:uid="{00000000-0005-0000-0000-000057840000}"/>
    <cellStyle name="년_★ 0911 2차면접최종보고_★ 2010년도 사무직-사무전문직 급여인상안(작성) 3 6 4 2" xfId="33862" xr:uid="{00000000-0005-0000-0000-000058840000}"/>
    <cellStyle name="년_★ 0911 2차면접최종보고_★ 2010년도 사무직-사무전문직 급여인상안(작성) 3 6 4 3" xfId="33863" xr:uid="{00000000-0005-0000-0000-000059840000}"/>
    <cellStyle name="년_★ 0911 2차면접최종보고_★ 2010년도 사무직-사무전문직 급여인상안(작성) 3 6 4 4" xfId="33864" xr:uid="{00000000-0005-0000-0000-00005A840000}"/>
    <cellStyle name="년_★ 0911 2차면접최종보고_★ 2010년도 사무직-사무전문직 급여인상안(작성) 3 6 4 5" xfId="33865" xr:uid="{00000000-0005-0000-0000-00005B840000}"/>
    <cellStyle name="년_★ 0911 2차면접최종보고_★ 2010년도 사무직-사무전문직 급여인상안(작성) 3 6 5" xfId="33866" xr:uid="{00000000-0005-0000-0000-00005C840000}"/>
    <cellStyle name="년_★ 0911 2차면접최종보고_★ 2010년도 사무직-사무전문직 급여인상안(작성) 3 6 6" xfId="33867" xr:uid="{00000000-0005-0000-0000-00005D840000}"/>
    <cellStyle name="년_★ 0911 2차면접최종보고_★ 2010년도 사무직-사무전문직 급여인상안(작성) 3 6 7" xfId="33868" xr:uid="{00000000-0005-0000-0000-00005E840000}"/>
    <cellStyle name="년_★ 0911 2차면접최종보고_★ 2010년도 사무직-사무전문직 급여인상안(작성) 3 6 8" xfId="33869" xr:uid="{00000000-0005-0000-0000-00005F840000}"/>
    <cellStyle name="년_★ 0911 2차면접최종보고_★ 2010년도 사무직-사무전문직 급여인상안(작성) 3 7" xfId="33870" xr:uid="{00000000-0005-0000-0000-000060840000}"/>
    <cellStyle name="년_★ 0911 2차면접최종보고_★ 2010년도 사무직-사무전문직 급여인상안(작성) 3 7 2" xfId="33871" xr:uid="{00000000-0005-0000-0000-000061840000}"/>
    <cellStyle name="년_★ 0911 2차면접최종보고_★ 2010년도 사무직-사무전문직 급여인상안(작성) 3 7 2 2" xfId="33872" xr:uid="{00000000-0005-0000-0000-000062840000}"/>
    <cellStyle name="년_★ 0911 2차면접최종보고_★ 2010년도 사무직-사무전문직 급여인상안(작성) 3 7 2 3" xfId="33873" xr:uid="{00000000-0005-0000-0000-000063840000}"/>
    <cellStyle name="년_★ 0911 2차면접최종보고_★ 2010년도 사무직-사무전문직 급여인상안(작성) 3 7 2 4" xfId="33874" xr:uid="{00000000-0005-0000-0000-000064840000}"/>
    <cellStyle name="년_★ 0911 2차면접최종보고_★ 2010년도 사무직-사무전문직 급여인상안(작성) 3 7 2 5" xfId="33875" xr:uid="{00000000-0005-0000-0000-000065840000}"/>
    <cellStyle name="년_★ 0911 2차면접최종보고_★ 2010년도 사무직-사무전문직 급여인상안(작성) 3 7 3" xfId="33876" xr:uid="{00000000-0005-0000-0000-000066840000}"/>
    <cellStyle name="년_★ 0911 2차면접최종보고_★ 2010년도 사무직-사무전문직 급여인상안(작성) 3 7 3 2" xfId="33877" xr:uid="{00000000-0005-0000-0000-000067840000}"/>
    <cellStyle name="년_★ 0911 2차면접최종보고_★ 2010년도 사무직-사무전문직 급여인상안(작성) 3 7 3 3" xfId="33878" xr:uid="{00000000-0005-0000-0000-000068840000}"/>
    <cellStyle name="년_★ 0911 2차면접최종보고_★ 2010년도 사무직-사무전문직 급여인상안(작성) 3 7 3 4" xfId="33879" xr:uid="{00000000-0005-0000-0000-000069840000}"/>
    <cellStyle name="년_★ 0911 2차면접최종보고_★ 2010년도 사무직-사무전문직 급여인상안(작성) 3 7 3 5" xfId="33880" xr:uid="{00000000-0005-0000-0000-00006A840000}"/>
    <cellStyle name="년_★ 0911 2차면접최종보고_★ 2010년도 사무직-사무전문직 급여인상안(작성) 3 7 4" xfId="33881" xr:uid="{00000000-0005-0000-0000-00006B840000}"/>
    <cellStyle name="년_★ 0911 2차면접최종보고_★ 2010년도 사무직-사무전문직 급여인상안(작성) 3 7 4 2" xfId="33882" xr:uid="{00000000-0005-0000-0000-00006C840000}"/>
    <cellStyle name="년_★ 0911 2차면접최종보고_★ 2010년도 사무직-사무전문직 급여인상안(작성) 3 7 4 3" xfId="33883" xr:uid="{00000000-0005-0000-0000-00006D840000}"/>
    <cellStyle name="년_★ 0911 2차면접최종보고_★ 2010년도 사무직-사무전문직 급여인상안(작성) 3 7 4 4" xfId="33884" xr:uid="{00000000-0005-0000-0000-00006E840000}"/>
    <cellStyle name="년_★ 0911 2차면접최종보고_★ 2010년도 사무직-사무전문직 급여인상안(작성) 3 7 4 5" xfId="33885" xr:uid="{00000000-0005-0000-0000-00006F840000}"/>
    <cellStyle name="년_★ 0911 2차면접최종보고_★ 2010년도 사무직-사무전문직 급여인상안(작성) 3 7 5" xfId="33886" xr:uid="{00000000-0005-0000-0000-000070840000}"/>
    <cellStyle name="년_★ 0911 2차면접최종보고_★ 2010년도 사무직-사무전문직 급여인상안(작성) 3 7 6" xfId="33887" xr:uid="{00000000-0005-0000-0000-000071840000}"/>
    <cellStyle name="년_★ 0911 2차면접최종보고_★ 2010년도 사무직-사무전문직 급여인상안(작성) 3 7 7" xfId="33888" xr:uid="{00000000-0005-0000-0000-000072840000}"/>
    <cellStyle name="년_★ 0911 2차면접최종보고_★ 2010년도 사무직-사무전문직 급여인상안(작성) 3 7 8" xfId="33889" xr:uid="{00000000-0005-0000-0000-000073840000}"/>
    <cellStyle name="년_★ 0911 2차면접최종보고_★ 2010년도 사무직-사무전문직 급여인상안(작성) 3 8" xfId="33890" xr:uid="{00000000-0005-0000-0000-000074840000}"/>
    <cellStyle name="년_★ 0911 2차면접최종보고_★ 2010년도 사무직-사무전문직 급여인상안(작성) 3 8 2" xfId="33891" xr:uid="{00000000-0005-0000-0000-000075840000}"/>
    <cellStyle name="년_★ 0911 2차면접최종보고_★ 2010년도 사무직-사무전문직 급여인상안(작성) 3 8 3" xfId="33892" xr:uid="{00000000-0005-0000-0000-000076840000}"/>
    <cellStyle name="년_★ 0911 2차면접최종보고_★ 2010년도 사무직-사무전문직 급여인상안(작성) 3 8 4" xfId="33893" xr:uid="{00000000-0005-0000-0000-000077840000}"/>
    <cellStyle name="년_★ 0911 2차면접최종보고_★ 2010년도 사무직-사무전문직 급여인상안(작성) 3 8 5" xfId="33894" xr:uid="{00000000-0005-0000-0000-000078840000}"/>
    <cellStyle name="년_★ 0911 2차면접최종보고_★ 2010년도 사무직-사무전문직 급여인상안(작성) 3 9" xfId="33895" xr:uid="{00000000-0005-0000-0000-000079840000}"/>
    <cellStyle name="년_★ 0911 2차면접최종보고_★ 2010년도 사무직-사무전문직 급여인상안(작성) 4" xfId="33896" xr:uid="{00000000-0005-0000-0000-00007A840000}"/>
    <cellStyle name="년_★ 0911 2차면접최종보고_★ 2010년도 사무직-사무전문직 급여인상안(작성) 4 10" xfId="33897" xr:uid="{00000000-0005-0000-0000-00007B840000}"/>
    <cellStyle name="년_★ 0911 2차면접최종보고_★ 2010년도 사무직-사무전문직 급여인상안(작성) 4 11" xfId="33898" xr:uid="{00000000-0005-0000-0000-00007C840000}"/>
    <cellStyle name="년_★ 0911 2차면접최종보고_★ 2010년도 사무직-사무전문직 급여인상안(작성) 4 12" xfId="33899" xr:uid="{00000000-0005-0000-0000-00007D840000}"/>
    <cellStyle name="년_★ 0911 2차면접최종보고_★ 2010년도 사무직-사무전문직 급여인상안(작성) 4 13" xfId="33900" xr:uid="{00000000-0005-0000-0000-00007E840000}"/>
    <cellStyle name="년_★ 0911 2차면접최종보고_★ 2010년도 사무직-사무전문직 급여인상안(작성) 4 2" xfId="33901" xr:uid="{00000000-0005-0000-0000-00007F840000}"/>
    <cellStyle name="년_★ 0911 2차면접최종보고_★ 2010년도 사무직-사무전문직 급여인상안(작성) 4 2 10" xfId="33902" xr:uid="{00000000-0005-0000-0000-000080840000}"/>
    <cellStyle name="년_★ 0911 2차면접최종보고_★ 2010년도 사무직-사무전문직 급여인상안(작성) 4 2 11" xfId="33903" xr:uid="{00000000-0005-0000-0000-000081840000}"/>
    <cellStyle name="년_★ 0911 2차면접최종보고_★ 2010년도 사무직-사무전문직 급여인상안(작성) 4 2 2" xfId="33904" xr:uid="{00000000-0005-0000-0000-000082840000}"/>
    <cellStyle name="년_★ 0911 2차면접최종보고_★ 2010년도 사무직-사무전문직 급여인상안(작성) 4 2 2 2" xfId="33905" xr:uid="{00000000-0005-0000-0000-000083840000}"/>
    <cellStyle name="년_★ 0911 2차면접최종보고_★ 2010년도 사무직-사무전문직 급여인상안(작성) 4 2 2 2 2" xfId="33906" xr:uid="{00000000-0005-0000-0000-000084840000}"/>
    <cellStyle name="년_★ 0911 2차면접최종보고_★ 2010년도 사무직-사무전문직 급여인상안(작성) 4 2 2 2 3" xfId="33907" xr:uid="{00000000-0005-0000-0000-000085840000}"/>
    <cellStyle name="년_★ 0911 2차면접최종보고_★ 2010년도 사무직-사무전문직 급여인상안(작성) 4 2 2 2 4" xfId="33908" xr:uid="{00000000-0005-0000-0000-000086840000}"/>
    <cellStyle name="년_★ 0911 2차면접최종보고_★ 2010년도 사무직-사무전문직 급여인상안(작성) 4 2 2 2 5" xfId="33909" xr:uid="{00000000-0005-0000-0000-000087840000}"/>
    <cellStyle name="년_★ 0911 2차면접최종보고_★ 2010년도 사무직-사무전문직 급여인상안(작성) 4 2 2 3" xfId="33910" xr:uid="{00000000-0005-0000-0000-000088840000}"/>
    <cellStyle name="년_★ 0911 2차면접최종보고_★ 2010년도 사무직-사무전문직 급여인상안(작성) 4 2 2 3 2" xfId="33911" xr:uid="{00000000-0005-0000-0000-000089840000}"/>
    <cellStyle name="년_★ 0911 2차면접최종보고_★ 2010년도 사무직-사무전문직 급여인상안(작성) 4 2 2 3 3" xfId="33912" xr:uid="{00000000-0005-0000-0000-00008A840000}"/>
    <cellStyle name="년_★ 0911 2차면접최종보고_★ 2010년도 사무직-사무전문직 급여인상안(작성) 4 2 2 3 4" xfId="33913" xr:uid="{00000000-0005-0000-0000-00008B840000}"/>
    <cellStyle name="년_★ 0911 2차면접최종보고_★ 2010년도 사무직-사무전문직 급여인상안(작성) 4 2 2 3 5" xfId="33914" xr:uid="{00000000-0005-0000-0000-00008C840000}"/>
    <cellStyle name="년_★ 0911 2차면접최종보고_★ 2010년도 사무직-사무전문직 급여인상안(작성) 4 2 2 4" xfId="33915" xr:uid="{00000000-0005-0000-0000-00008D840000}"/>
    <cellStyle name="년_★ 0911 2차면접최종보고_★ 2010년도 사무직-사무전문직 급여인상안(작성) 4 2 2 4 2" xfId="33916" xr:uid="{00000000-0005-0000-0000-00008E840000}"/>
    <cellStyle name="년_★ 0911 2차면접최종보고_★ 2010년도 사무직-사무전문직 급여인상안(작성) 4 2 2 4 3" xfId="33917" xr:uid="{00000000-0005-0000-0000-00008F840000}"/>
    <cellStyle name="년_★ 0911 2차면접최종보고_★ 2010년도 사무직-사무전문직 급여인상안(작성) 4 2 2 4 4" xfId="33918" xr:uid="{00000000-0005-0000-0000-000090840000}"/>
    <cellStyle name="년_★ 0911 2차면접최종보고_★ 2010년도 사무직-사무전문직 급여인상안(작성) 4 2 2 4 5" xfId="33919" xr:uid="{00000000-0005-0000-0000-000091840000}"/>
    <cellStyle name="년_★ 0911 2차면접최종보고_★ 2010년도 사무직-사무전문직 급여인상안(작성) 4 2 2 5" xfId="33920" xr:uid="{00000000-0005-0000-0000-000092840000}"/>
    <cellStyle name="년_★ 0911 2차면접최종보고_★ 2010년도 사무직-사무전문직 급여인상안(작성) 4 2 2 6" xfId="33921" xr:uid="{00000000-0005-0000-0000-000093840000}"/>
    <cellStyle name="년_★ 0911 2차면접최종보고_★ 2010년도 사무직-사무전문직 급여인상안(작성) 4 2 2 7" xfId="33922" xr:uid="{00000000-0005-0000-0000-000094840000}"/>
    <cellStyle name="년_★ 0911 2차면접최종보고_★ 2010년도 사무직-사무전문직 급여인상안(작성) 4 2 2 8" xfId="33923" xr:uid="{00000000-0005-0000-0000-000095840000}"/>
    <cellStyle name="년_★ 0911 2차면접최종보고_★ 2010년도 사무직-사무전문직 급여인상안(작성) 4 2 3" xfId="33924" xr:uid="{00000000-0005-0000-0000-000096840000}"/>
    <cellStyle name="년_★ 0911 2차면접최종보고_★ 2010년도 사무직-사무전문직 급여인상안(작성) 4 2 3 2" xfId="33925" xr:uid="{00000000-0005-0000-0000-000097840000}"/>
    <cellStyle name="년_★ 0911 2차면접최종보고_★ 2010년도 사무직-사무전문직 급여인상안(작성) 4 2 3 2 2" xfId="33926" xr:uid="{00000000-0005-0000-0000-000098840000}"/>
    <cellStyle name="년_★ 0911 2차면접최종보고_★ 2010년도 사무직-사무전문직 급여인상안(작성) 4 2 3 2 3" xfId="33927" xr:uid="{00000000-0005-0000-0000-000099840000}"/>
    <cellStyle name="년_★ 0911 2차면접최종보고_★ 2010년도 사무직-사무전문직 급여인상안(작성) 4 2 3 2 4" xfId="33928" xr:uid="{00000000-0005-0000-0000-00009A840000}"/>
    <cellStyle name="년_★ 0911 2차면접최종보고_★ 2010년도 사무직-사무전문직 급여인상안(작성) 4 2 3 2 5" xfId="33929" xr:uid="{00000000-0005-0000-0000-00009B840000}"/>
    <cellStyle name="년_★ 0911 2차면접최종보고_★ 2010년도 사무직-사무전문직 급여인상안(작성) 4 2 3 3" xfId="33930" xr:uid="{00000000-0005-0000-0000-00009C840000}"/>
    <cellStyle name="년_★ 0911 2차면접최종보고_★ 2010년도 사무직-사무전문직 급여인상안(작성) 4 2 3 3 2" xfId="33931" xr:uid="{00000000-0005-0000-0000-00009D840000}"/>
    <cellStyle name="년_★ 0911 2차면접최종보고_★ 2010년도 사무직-사무전문직 급여인상안(작성) 4 2 3 3 3" xfId="33932" xr:uid="{00000000-0005-0000-0000-00009E840000}"/>
    <cellStyle name="년_★ 0911 2차면접최종보고_★ 2010년도 사무직-사무전문직 급여인상안(작성) 4 2 3 3 4" xfId="33933" xr:uid="{00000000-0005-0000-0000-00009F840000}"/>
    <cellStyle name="년_★ 0911 2차면접최종보고_★ 2010년도 사무직-사무전문직 급여인상안(작성) 4 2 3 3 5" xfId="33934" xr:uid="{00000000-0005-0000-0000-0000A0840000}"/>
    <cellStyle name="년_★ 0911 2차면접최종보고_★ 2010년도 사무직-사무전문직 급여인상안(작성) 4 2 3 4" xfId="33935" xr:uid="{00000000-0005-0000-0000-0000A1840000}"/>
    <cellStyle name="년_★ 0911 2차면접최종보고_★ 2010년도 사무직-사무전문직 급여인상안(작성) 4 2 3 4 2" xfId="33936" xr:uid="{00000000-0005-0000-0000-0000A2840000}"/>
    <cellStyle name="년_★ 0911 2차면접최종보고_★ 2010년도 사무직-사무전문직 급여인상안(작성) 4 2 3 4 3" xfId="33937" xr:uid="{00000000-0005-0000-0000-0000A3840000}"/>
    <cellStyle name="년_★ 0911 2차면접최종보고_★ 2010년도 사무직-사무전문직 급여인상안(작성) 4 2 3 4 4" xfId="33938" xr:uid="{00000000-0005-0000-0000-0000A4840000}"/>
    <cellStyle name="년_★ 0911 2차면접최종보고_★ 2010년도 사무직-사무전문직 급여인상안(작성) 4 2 3 4 5" xfId="33939" xr:uid="{00000000-0005-0000-0000-0000A5840000}"/>
    <cellStyle name="년_★ 0911 2차면접최종보고_★ 2010년도 사무직-사무전문직 급여인상안(작성) 4 2 3 5" xfId="33940" xr:uid="{00000000-0005-0000-0000-0000A6840000}"/>
    <cellStyle name="년_★ 0911 2차면접최종보고_★ 2010년도 사무직-사무전문직 급여인상안(작성) 4 2 3 6" xfId="33941" xr:uid="{00000000-0005-0000-0000-0000A7840000}"/>
    <cellStyle name="년_★ 0911 2차면접최종보고_★ 2010년도 사무직-사무전문직 급여인상안(작성) 4 2 3 7" xfId="33942" xr:uid="{00000000-0005-0000-0000-0000A8840000}"/>
    <cellStyle name="년_★ 0911 2차면접최종보고_★ 2010년도 사무직-사무전문직 급여인상안(작성) 4 2 3 8" xfId="33943" xr:uid="{00000000-0005-0000-0000-0000A9840000}"/>
    <cellStyle name="년_★ 0911 2차면접최종보고_★ 2010년도 사무직-사무전문직 급여인상안(작성) 4 2 4" xfId="33944" xr:uid="{00000000-0005-0000-0000-0000AA840000}"/>
    <cellStyle name="년_★ 0911 2차면접최종보고_★ 2010년도 사무직-사무전문직 급여인상안(작성) 4 2 4 2" xfId="33945" xr:uid="{00000000-0005-0000-0000-0000AB840000}"/>
    <cellStyle name="년_★ 0911 2차면접최종보고_★ 2010년도 사무직-사무전문직 급여인상안(작성) 4 2 4 2 2" xfId="33946" xr:uid="{00000000-0005-0000-0000-0000AC840000}"/>
    <cellStyle name="년_★ 0911 2차면접최종보고_★ 2010년도 사무직-사무전문직 급여인상안(작성) 4 2 4 2 3" xfId="33947" xr:uid="{00000000-0005-0000-0000-0000AD840000}"/>
    <cellStyle name="년_★ 0911 2차면접최종보고_★ 2010년도 사무직-사무전문직 급여인상안(작성) 4 2 4 2 4" xfId="33948" xr:uid="{00000000-0005-0000-0000-0000AE840000}"/>
    <cellStyle name="년_★ 0911 2차면접최종보고_★ 2010년도 사무직-사무전문직 급여인상안(작성) 4 2 4 2 5" xfId="33949" xr:uid="{00000000-0005-0000-0000-0000AF840000}"/>
    <cellStyle name="년_★ 0911 2차면접최종보고_★ 2010년도 사무직-사무전문직 급여인상안(작성) 4 2 4 3" xfId="33950" xr:uid="{00000000-0005-0000-0000-0000B0840000}"/>
    <cellStyle name="년_★ 0911 2차면접최종보고_★ 2010년도 사무직-사무전문직 급여인상안(작성) 4 2 4 3 2" xfId="33951" xr:uid="{00000000-0005-0000-0000-0000B1840000}"/>
    <cellStyle name="년_★ 0911 2차면접최종보고_★ 2010년도 사무직-사무전문직 급여인상안(작성) 4 2 4 3 3" xfId="33952" xr:uid="{00000000-0005-0000-0000-0000B2840000}"/>
    <cellStyle name="년_★ 0911 2차면접최종보고_★ 2010년도 사무직-사무전문직 급여인상안(작성) 4 2 4 3 4" xfId="33953" xr:uid="{00000000-0005-0000-0000-0000B3840000}"/>
    <cellStyle name="년_★ 0911 2차면접최종보고_★ 2010년도 사무직-사무전문직 급여인상안(작성) 4 2 4 3 5" xfId="33954" xr:uid="{00000000-0005-0000-0000-0000B4840000}"/>
    <cellStyle name="년_★ 0911 2차면접최종보고_★ 2010년도 사무직-사무전문직 급여인상안(작성) 4 2 4 4" xfId="33955" xr:uid="{00000000-0005-0000-0000-0000B5840000}"/>
    <cellStyle name="년_★ 0911 2차면접최종보고_★ 2010년도 사무직-사무전문직 급여인상안(작성) 4 2 4 4 2" xfId="33956" xr:uid="{00000000-0005-0000-0000-0000B6840000}"/>
    <cellStyle name="년_★ 0911 2차면접최종보고_★ 2010년도 사무직-사무전문직 급여인상안(작성) 4 2 4 4 3" xfId="33957" xr:uid="{00000000-0005-0000-0000-0000B7840000}"/>
    <cellStyle name="년_★ 0911 2차면접최종보고_★ 2010년도 사무직-사무전문직 급여인상안(작성) 4 2 4 4 4" xfId="33958" xr:uid="{00000000-0005-0000-0000-0000B8840000}"/>
    <cellStyle name="년_★ 0911 2차면접최종보고_★ 2010년도 사무직-사무전문직 급여인상안(작성) 4 2 4 4 5" xfId="33959" xr:uid="{00000000-0005-0000-0000-0000B9840000}"/>
    <cellStyle name="년_★ 0911 2차면접최종보고_★ 2010년도 사무직-사무전문직 급여인상안(작성) 4 2 4 5" xfId="33960" xr:uid="{00000000-0005-0000-0000-0000BA840000}"/>
    <cellStyle name="년_★ 0911 2차면접최종보고_★ 2010년도 사무직-사무전문직 급여인상안(작성) 4 2 4 6" xfId="33961" xr:uid="{00000000-0005-0000-0000-0000BB840000}"/>
    <cellStyle name="년_★ 0911 2차면접최종보고_★ 2010년도 사무직-사무전문직 급여인상안(작성) 4 2 4 7" xfId="33962" xr:uid="{00000000-0005-0000-0000-0000BC840000}"/>
    <cellStyle name="년_★ 0911 2차면접최종보고_★ 2010년도 사무직-사무전문직 급여인상안(작성) 4 2 4 8" xfId="33963" xr:uid="{00000000-0005-0000-0000-0000BD840000}"/>
    <cellStyle name="년_★ 0911 2차면접최종보고_★ 2010년도 사무직-사무전문직 급여인상안(작성) 4 2 5" xfId="33964" xr:uid="{00000000-0005-0000-0000-0000BE840000}"/>
    <cellStyle name="년_★ 0911 2차면접최종보고_★ 2010년도 사무직-사무전문직 급여인상안(작성) 4 2 5 2" xfId="33965" xr:uid="{00000000-0005-0000-0000-0000BF840000}"/>
    <cellStyle name="년_★ 0911 2차면접최종보고_★ 2010년도 사무직-사무전문직 급여인상안(작성) 4 2 5 3" xfId="33966" xr:uid="{00000000-0005-0000-0000-0000C0840000}"/>
    <cellStyle name="년_★ 0911 2차면접최종보고_★ 2010년도 사무직-사무전문직 급여인상안(작성) 4 2 5 4" xfId="33967" xr:uid="{00000000-0005-0000-0000-0000C1840000}"/>
    <cellStyle name="년_★ 0911 2차면접최종보고_★ 2010년도 사무직-사무전문직 급여인상안(작성) 4 2 5 5" xfId="33968" xr:uid="{00000000-0005-0000-0000-0000C2840000}"/>
    <cellStyle name="년_★ 0911 2차면접최종보고_★ 2010년도 사무직-사무전문직 급여인상안(작성) 4 2 6" xfId="33969" xr:uid="{00000000-0005-0000-0000-0000C3840000}"/>
    <cellStyle name="년_★ 0911 2차면접최종보고_★ 2010년도 사무직-사무전문직 급여인상안(작성) 4 2 6 2" xfId="33970" xr:uid="{00000000-0005-0000-0000-0000C4840000}"/>
    <cellStyle name="년_★ 0911 2차면접최종보고_★ 2010년도 사무직-사무전문직 급여인상안(작성) 4 2 6 3" xfId="33971" xr:uid="{00000000-0005-0000-0000-0000C5840000}"/>
    <cellStyle name="년_★ 0911 2차면접최종보고_★ 2010년도 사무직-사무전문직 급여인상안(작성) 4 2 6 4" xfId="33972" xr:uid="{00000000-0005-0000-0000-0000C6840000}"/>
    <cellStyle name="년_★ 0911 2차면접최종보고_★ 2010년도 사무직-사무전문직 급여인상안(작성) 4 2 6 5" xfId="33973" xr:uid="{00000000-0005-0000-0000-0000C7840000}"/>
    <cellStyle name="년_★ 0911 2차면접최종보고_★ 2010년도 사무직-사무전문직 급여인상안(작성) 4 2 7" xfId="33974" xr:uid="{00000000-0005-0000-0000-0000C8840000}"/>
    <cellStyle name="년_★ 0911 2차면접최종보고_★ 2010년도 사무직-사무전문직 급여인상안(작성) 4 2 7 2" xfId="33975" xr:uid="{00000000-0005-0000-0000-0000C9840000}"/>
    <cellStyle name="년_★ 0911 2차면접최종보고_★ 2010년도 사무직-사무전문직 급여인상안(작성) 4 2 7 3" xfId="33976" xr:uid="{00000000-0005-0000-0000-0000CA840000}"/>
    <cellStyle name="년_★ 0911 2차면접최종보고_★ 2010년도 사무직-사무전문직 급여인상안(작성) 4 2 7 4" xfId="33977" xr:uid="{00000000-0005-0000-0000-0000CB840000}"/>
    <cellStyle name="년_★ 0911 2차면접최종보고_★ 2010년도 사무직-사무전문직 급여인상안(작성) 4 2 7 5" xfId="33978" xr:uid="{00000000-0005-0000-0000-0000CC840000}"/>
    <cellStyle name="년_★ 0911 2차면접최종보고_★ 2010년도 사무직-사무전문직 급여인상안(작성) 4 2 8" xfId="33979" xr:uid="{00000000-0005-0000-0000-0000CD840000}"/>
    <cellStyle name="년_★ 0911 2차면접최종보고_★ 2010년도 사무직-사무전문직 급여인상안(작성) 4 2 9" xfId="33980" xr:uid="{00000000-0005-0000-0000-0000CE840000}"/>
    <cellStyle name="년_★ 0911 2차면접최종보고_★ 2010년도 사무직-사무전문직 급여인상안(작성) 4 3" xfId="33981" xr:uid="{00000000-0005-0000-0000-0000CF840000}"/>
    <cellStyle name="년_★ 0911 2차면접최종보고_★ 2010년도 사무직-사무전문직 급여인상안(작성) 4 3 10" xfId="33982" xr:uid="{00000000-0005-0000-0000-0000D0840000}"/>
    <cellStyle name="년_★ 0911 2차면접최종보고_★ 2010년도 사무직-사무전문직 급여인상안(작성) 4 3 11" xfId="33983" xr:uid="{00000000-0005-0000-0000-0000D1840000}"/>
    <cellStyle name="년_★ 0911 2차면접최종보고_★ 2010년도 사무직-사무전문직 급여인상안(작성) 4 3 2" xfId="33984" xr:uid="{00000000-0005-0000-0000-0000D2840000}"/>
    <cellStyle name="년_★ 0911 2차면접최종보고_★ 2010년도 사무직-사무전문직 급여인상안(작성) 4 3 2 2" xfId="33985" xr:uid="{00000000-0005-0000-0000-0000D3840000}"/>
    <cellStyle name="년_★ 0911 2차면접최종보고_★ 2010년도 사무직-사무전문직 급여인상안(작성) 4 3 2 2 2" xfId="33986" xr:uid="{00000000-0005-0000-0000-0000D4840000}"/>
    <cellStyle name="년_★ 0911 2차면접최종보고_★ 2010년도 사무직-사무전문직 급여인상안(작성) 4 3 2 2 3" xfId="33987" xr:uid="{00000000-0005-0000-0000-0000D5840000}"/>
    <cellStyle name="년_★ 0911 2차면접최종보고_★ 2010년도 사무직-사무전문직 급여인상안(작성) 4 3 2 2 4" xfId="33988" xr:uid="{00000000-0005-0000-0000-0000D6840000}"/>
    <cellStyle name="년_★ 0911 2차면접최종보고_★ 2010년도 사무직-사무전문직 급여인상안(작성) 4 3 2 2 5" xfId="33989" xr:uid="{00000000-0005-0000-0000-0000D7840000}"/>
    <cellStyle name="년_★ 0911 2차면접최종보고_★ 2010년도 사무직-사무전문직 급여인상안(작성) 4 3 2 3" xfId="33990" xr:uid="{00000000-0005-0000-0000-0000D8840000}"/>
    <cellStyle name="년_★ 0911 2차면접최종보고_★ 2010년도 사무직-사무전문직 급여인상안(작성) 4 3 2 3 2" xfId="33991" xr:uid="{00000000-0005-0000-0000-0000D9840000}"/>
    <cellStyle name="년_★ 0911 2차면접최종보고_★ 2010년도 사무직-사무전문직 급여인상안(작성) 4 3 2 3 3" xfId="33992" xr:uid="{00000000-0005-0000-0000-0000DA840000}"/>
    <cellStyle name="년_★ 0911 2차면접최종보고_★ 2010년도 사무직-사무전문직 급여인상안(작성) 4 3 2 3 4" xfId="33993" xr:uid="{00000000-0005-0000-0000-0000DB840000}"/>
    <cellStyle name="년_★ 0911 2차면접최종보고_★ 2010년도 사무직-사무전문직 급여인상안(작성) 4 3 2 3 5" xfId="33994" xr:uid="{00000000-0005-0000-0000-0000DC840000}"/>
    <cellStyle name="년_★ 0911 2차면접최종보고_★ 2010년도 사무직-사무전문직 급여인상안(작성) 4 3 2 4" xfId="33995" xr:uid="{00000000-0005-0000-0000-0000DD840000}"/>
    <cellStyle name="년_★ 0911 2차면접최종보고_★ 2010년도 사무직-사무전문직 급여인상안(작성) 4 3 2 4 2" xfId="33996" xr:uid="{00000000-0005-0000-0000-0000DE840000}"/>
    <cellStyle name="년_★ 0911 2차면접최종보고_★ 2010년도 사무직-사무전문직 급여인상안(작성) 4 3 2 4 3" xfId="33997" xr:uid="{00000000-0005-0000-0000-0000DF840000}"/>
    <cellStyle name="년_★ 0911 2차면접최종보고_★ 2010년도 사무직-사무전문직 급여인상안(작성) 4 3 2 4 4" xfId="33998" xr:uid="{00000000-0005-0000-0000-0000E0840000}"/>
    <cellStyle name="년_★ 0911 2차면접최종보고_★ 2010년도 사무직-사무전문직 급여인상안(작성) 4 3 2 4 5" xfId="33999" xr:uid="{00000000-0005-0000-0000-0000E1840000}"/>
    <cellStyle name="년_★ 0911 2차면접최종보고_★ 2010년도 사무직-사무전문직 급여인상안(작성) 4 3 2 5" xfId="34000" xr:uid="{00000000-0005-0000-0000-0000E2840000}"/>
    <cellStyle name="년_★ 0911 2차면접최종보고_★ 2010년도 사무직-사무전문직 급여인상안(작성) 4 3 2 6" xfId="34001" xr:uid="{00000000-0005-0000-0000-0000E3840000}"/>
    <cellStyle name="년_★ 0911 2차면접최종보고_★ 2010년도 사무직-사무전문직 급여인상안(작성) 4 3 2 7" xfId="34002" xr:uid="{00000000-0005-0000-0000-0000E4840000}"/>
    <cellStyle name="년_★ 0911 2차면접최종보고_★ 2010년도 사무직-사무전문직 급여인상안(작성) 4 3 2 8" xfId="34003" xr:uid="{00000000-0005-0000-0000-0000E5840000}"/>
    <cellStyle name="년_★ 0911 2차면접최종보고_★ 2010년도 사무직-사무전문직 급여인상안(작성) 4 3 3" xfId="34004" xr:uid="{00000000-0005-0000-0000-0000E6840000}"/>
    <cellStyle name="년_★ 0911 2차면접최종보고_★ 2010년도 사무직-사무전문직 급여인상안(작성) 4 3 3 2" xfId="34005" xr:uid="{00000000-0005-0000-0000-0000E7840000}"/>
    <cellStyle name="년_★ 0911 2차면접최종보고_★ 2010년도 사무직-사무전문직 급여인상안(작성) 4 3 3 2 2" xfId="34006" xr:uid="{00000000-0005-0000-0000-0000E8840000}"/>
    <cellStyle name="년_★ 0911 2차면접최종보고_★ 2010년도 사무직-사무전문직 급여인상안(작성) 4 3 3 2 3" xfId="34007" xr:uid="{00000000-0005-0000-0000-0000E9840000}"/>
    <cellStyle name="년_★ 0911 2차면접최종보고_★ 2010년도 사무직-사무전문직 급여인상안(작성) 4 3 3 2 4" xfId="34008" xr:uid="{00000000-0005-0000-0000-0000EA840000}"/>
    <cellStyle name="년_★ 0911 2차면접최종보고_★ 2010년도 사무직-사무전문직 급여인상안(작성) 4 3 3 2 5" xfId="34009" xr:uid="{00000000-0005-0000-0000-0000EB840000}"/>
    <cellStyle name="년_★ 0911 2차면접최종보고_★ 2010년도 사무직-사무전문직 급여인상안(작성) 4 3 3 3" xfId="34010" xr:uid="{00000000-0005-0000-0000-0000EC840000}"/>
    <cellStyle name="년_★ 0911 2차면접최종보고_★ 2010년도 사무직-사무전문직 급여인상안(작성) 4 3 3 3 2" xfId="34011" xr:uid="{00000000-0005-0000-0000-0000ED840000}"/>
    <cellStyle name="년_★ 0911 2차면접최종보고_★ 2010년도 사무직-사무전문직 급여인상안(작성) 4 3 3 3 3" xfId="34012" xr:uid="{00000000-0005-0000-0000-0000EE840000}"/>
    <cellStyle name="년_★ 0911 2차면접최종보고_★ 2010년도 사무직-사무전문직 급여인상안(작성) 4 3 3 3 4" xfId="34013" xr:uid="{00000000-0005-0000-0000-0000EF840000}"/>
    <cellStyle name="년_★ 0911 2차면접최종보고_★ 2010년도 사무직-사무전문직 급여인상안(작성) 4 3 3 3 5" xfId="34014" xr:uid="{00000000-0005-0000-0000-0000F0840000}"/>
    <cellStyle name="년_★ 0911 2차면접최종보고_★ 2010년도 사무직-사무전문직 급여인상안(작성) 4 3 3 4" xfId="34015" xr:uid="{00000000-0005-0000-0000-0000F1840000}"/>
    <cellStyle name="년_★ 0911 2차면접최종보고_★ 2010년도 사무직-사무전문직 급여인상안(작성) 4 3 3 4 2" xfId="34016" xr:uid="{00000000-0005-0000-0000-0000F2840000}"/>
    <cellStyle name="년_★ 0911 2차면접최종보고_★ 2010년도 사무직-사무전문직 급여인상안(작성) 4 3 3 4 3" xfId="34017" xr:uid="{00000000-0005-0000-0000-0000F3840000}"/>
    <cellStyle name="년_★ 0911 2차면접최종보고_★ 2010년도 사무직-사무전문직 급여인상안(작성) 4 3 3 4 4" xfId="34018" xr:uid="{00000000-0005-0000-0000-0000F4840000}"/>
    <cellStyle name="년_★ 0911 2차면접최종보고_★ 2010년도 사무직-사무전문직 급여인상안(작성) 4 3 3 4 5" xfId="34019" xr:uid="{00000000-0005-0000-0000-0000F5840000}"/>
    <cellStyle name="년_★ 0911 2차면접최종보고_★ 2010년도 사무직-사무전문직 급여인상안(작성) 4 3 3 5" xfId="34020" xr:uid="{00000000-0005-0000-0000-0000F6840000}"/>
    <cellStyle name="년_★ 0911 2차면접최종보고_★ 2010년도 사무직-사무전문직 급여인상안(작성) 4 3 3 6" xfId="34021" xr:uid="{00000000-0005-0000-0000-0000F7840000}"/>
    <cellStyle name="년_★ 0911 2차면접최종보고_★ 2010년도 사무직-사무전문직 급여인상안(작성) 4 3 3 7" xfId="34022" xr:uid="{00000000-0005-0000-0000-0000F8840000}"/>
    <cellStyle name="년_★ 0911 2차면접최종보고_★ 2010년도 사무직-사무전문직 급여인상안(작성) 4 3 3 8" xfId="34023" xr:uid="{00000000-0005-0000-0000-0000F9840000}"/>
    <cellStyle name="년_★ 0911 2차면접최종보고_★ 2010년도 사무직-사무전문직 급여인상안(작성) 4 3 4" xfId="34024" xr:uid="{00000000-0005-0000-0000-0000FA840000}"/>
    <cellStyle name="년_★ 0911 2차면접최종보고_★ 2010년도 사무직-사무전문직 급여인상안(작성) 4 3 4 2" xfId="34025" xr:uid="{00000000-0005-0000-0000-0000FB840000}"/>
    <cellStyle name="년_★ 0911 2차면접최종보고_★ 2010년도 사무직-사무전문직 급여인상안(작성) 4 3 4 2 2" xfId="34026" xr:uid="{00000000-0005-0000-0000-0000FC840000}"/>
    <cellStyle name="년_★ 0911 2차면접최종보고_★ 2010년도 사무직-사무전문직 급여인상안(작성) 4 3 4 2 3" xfId="34027" xr:uid="{00000000-0005-0000-0000-0000FD840000}"/>
    <cellStyle name="년_★ 0911 2차면접최종보고_★ 2010년도 사무직-사무전문직 급여인상안(작성) 4 3 4 2 4" xfId="34028" xr:uid="{00000000-0005-0000-0000-0000FE840000}"/>
    <cellStyle name="년_★ 0911 2차면접최종보고_★ 2010년도 사무직-사무전문직 급여인상안(작성) 4 3 4 2 5" xfId="34029" xr:uid="{00000000-0005-0000-0000-0000FF840000}"/>
    <cellStyle name="년_★ 0911 2차면접최종보고_★ 2010년도 사무직-사무전문직 급여인상안(작성) 4 3 4 3" xfId="34030" xr:uid="{00000000-0005-0000-0000-000000850000}"/>
    <cellStyle name="년_★ 0911 2차면접최종보고_★ 2010년도 사무직-사무전문직 급여인상안(작성) 4 3 4 3 2" xfId="34031" xr:uid="{00000000-0005-0000-0000-000001850000}"/>
    <cellStyle name="년_★ 0911 2차면접최종보고_★ 2010년도 사무직-사무전문직 급여인상안(작성) 4 3 4 3 3" xfId="34032" xr:uid="{00000000-0005-0000-0000-000002850000}"/>
    <cellStyle name="년_★ 0911 2차면접최종보고_★ 2010년도 사무직-사무전문직 급여인상안(작성) 4 3 4 3 4" xfId="34033" xr:uid="{00000000-0005-0000-0000-000003850000}"/>
    <cellStyle name="년_★ 0911 2차면접최종보고_★ 2010년도 사무직-사무전문직 급여인상안(작성) 4 3 4 3 5" xfId="34034" xr:uid="{00000000-0005-0000-0000-000004850000}"/>
    <cellStyle name="년_★ 0911 2차면접최종보고_★ 2010년도 사무직-사무전문직 급여인상안(작성) 4 3 4 4" xfId="34035" xr:uid="{00000000-0005-0000-0000-000005850000}"/>
    <cellStyle name="년_★ 0911 2차면접최종보고_★ 2010년도 사무직-사무전문직 급여인상안(작성) 4 3 4 4 2" xfId="34036" xr:uid="{00000000-0005-0000-0000-000006850000}"/>
    <cellStyle name="년_★ 0911 2차면접최종보고_★ 2010년도 사무직-사무전문직 급여인상안(작성) 4 3 4 4 3" xfId="34037" xr:uid="{00000000-0005-0000-0000-000007850000}"/>
    <cellStyle name="년_★ 0911 2차면접최종보고_★ 2010년도 사무직-사무전문직 급여인상안(작성) 4 3 4 4 4" xfId="34038" xr:uid="{00000000-0005-0000-0000-000008850000}"/>
    <cellStyle name="년_★ 0911 2차면접최종보고_★ 2010년도 사무직-사무전문직 급여인상안(작성) 4 3 4 4 5" xfId="34039" xr:uid="{00000000-0005-0000-0000-000009850000}"/>
    <cellStyle name="년_★ 0911 2차면접최종보고_★ 2010년도 사무직-사무전문직 급여인상안(작성) 4 3 4 5" xfId="34040" xr:uid="{00000000-0005-0000-0000-00000A850000}"/>
    <cellStyle name="년_★ 0911 2차면접최종보고_★ 2010년도 사무직-사무전문직 급여인상안(작성) 4 3 4 6" xfId="34041" xr:uid="{00000000-0005-0000-0000-00000B850000}"/>
    <cellStyle name="년_★ 0911 2차면접최종보고_★ 2010년도 사무직-사무전문직 급여인상안(작성) 4 3 4 7" xfId="34042" xr:uid="{00000000-0005-0000-0000-00000C850000}"/>
    <cellStyle name="년_★ 0911 2차면접최종보고_★ 2010년도 사무직-사무전문직 급여인상안(작성) 4 3 4 8" xfId="34043" xr:uid="{00000000-0005-0000-0000-00000D850000}"/>
    <cellStyle name="년_★ 0911 2차면접최종보고_★ 2010년도 사무직-사무전문직 급여인상안(작성) 4 3 5" xfId="34044" xr:uid="{00000000-0005-0000-0000-00000E850000}"/>
    <cellStyle name="년_★ 0911 2차면접최종보고_★ 2010년도 사무직-사무전문직 급여인상안(작성) 4 3 5 2" xfId="34045" xr:uid="{00000000-0005-0000-0000-00000F850000}"/>
    <cellStyle name="년_★ 0911 2차면접최종보고_★ 2010년도 사무직-사무전문직 급여인상안(작성) 4 3 5 3" xfId="34046" xr:uid="{00000000-0005-0000-0000-000010850000}"/>
    <cellStyle name="년_★ 0911 2차면접최종보고_★ 2010년도 사무직-사무전문직 급여인상안(작성) 4 3 5 4" xfId="34047" xr:uid="{00000000-0005-0000-0000-000011850000}"/>
    <cellStyle name="년_★ 0911 2차면접최종보고_★ 2010년도 사무직-사무전문직 급여인상안(작성) 4 3 5 5" xfId="34048" xr:uid="{00000000-0005-0000-0000-000012850000}"/>
    <cellStyle name="년_★ 0911 2차면접최종보고_★ 2010년도 사무직-사무전문직 급여인상안(작성) 4 3 6" xfId="34049" xr:uid="{00000000-0005-0000-0000-000013850000}"/>
    <cellStyle name="년_★ 0911 2차면접최종보고_★ 2010년도 사무직-사무전문직 급여인상안(작성) 4 3 6 2" xfId="34050" xr:uid="{00000000-0005-0000-0000-000014850000}"/>
    <cellStyle name="년_★ 0911 2차면접최종보고_★ 2010년도 사무직-사무전문직 급여인상안(작성) 4 3 6 3" xfId="34051" xr:uid="{00000000-0005-0000-0000-000015850000}"/>
    <cellStyle name="년_★ 0911 2차면접최종보고_★ 2010년도 사무직-사무전문직 급여인상안(작성) 4 3 6 4" xfId="34052" xr:uid="{00000000-0005-0000-0000-000016850000}"/>
    <cellStyle name="년_★ 0911 2차면접최종보고_★ 2010년도 사무직-사무전문직 급여인상안(작성) 4 3 6 5" xfId="34053" xr:uid="{00000000-0005-0000-0000-000017850000}"/>
    <cellStyle name="년_★ 0911 2차면접최종보고_★ 2010년도 사무직-사무전문직 급여인상안(작성) 4 3 7" xfId="34054" xr:uid="{00000000-0005-0000-0000-000018850000}"/>
    <cellStyle name="년_★ 0911 2차면접최종보고_★ 2010년도 사무직-사무전문직 급여인상안(작성) 4 3 7 2" xfId="34055" xr:uid="{00000000-0005-0000-0000-000019850000}"/>
    <cellStyle name="년_★ 0911 2차면접최종보고_★ 2010년도 사무직-사무전문직 급여인상안(작성) 4 3 7 3" xfId="34056" xr:uid="{00000000-0005-0000-0000-00001A850000}"/>
    <cellStyle name="년_★ 0911 2차면접최종보고_★ 2010년도 사무직-사무전문직 급여인상안(작성) 4 3 7 4" xfId="34057" xr:uid="{00000000-0005-0000-0000-00001B850000}"/>
    <cellStyle name="년_★ 0911 2차면접최종보고_★ 2010년도 사무직-사무전문직 급여인상안(작성) 4 3 7 5" xfId="34058" xr:uid="{00000000-0005-0000-0000-00001C850000}"/>
    <cellStyle name="년_★ 0911 2차면접최종보고_★ 2010년도 사무직-사무전문직 급여인상안(작성) 4 3 8" xfId="34059" xr:uid="{00000000-0005-0000-0000-00001D850000}"/>
    <cellStyle name="년_★ 0911 2차면접최종보고_★ 2010년도 사무직-사무전문직 급여인상안(작성) 4 3 9" xfId="34060" xr:uid="{00000000-0005-0000-0000-00001E850000}"/>
    <cellStyle name="년_★ 0911 2차면접최종보고_★ 2010년도 사무직-사무전문직 급여인상안(작성) 4 4" xfId="34061" xr:uid="{00000000-0005-0000-0000-00001F850000}"/>
    <cellStyle name="년_★ 0911 2차면접최종보고_★ 2010년도 사무직-사무전문직 급여인상안(작성) 4 4 2" xfId="34062" xr:uid="{00000000-0005-0000-0000-000020850000}"/>
    <cellStyle name="년_★ 0911 2차면접최종보고_★ 2010년도 사무직-사무전문직 급여인상안(작성) 4 4 2 2" xfId="34063" xr:uid="{00000000-0005-0000-0000-000021850000}"/>
    <cellStyle name="년_★ 0911 2차면접최종보고_★ 2010년도 사무직-사무전문직 급여인상안(작성) 4 4 2 3" xfId="34064" xr:uid="{00000000-0005-0000-0000-000022850000}"/>
    <cellStyle name="년_★ 0911 2차면접최종보고_★ 2010년도 사무직-사무전문직 급여인상안(작성) 4 4 2 4" xfId="34065" xr:uid="{00000000-0005-0000-0000-000023850000}"/>
    <cellStyle name="년_★ 0911 2차면접최종보고_★ 2010년도 사무직-사무전문직 급여인상안(작성) 4 4 2 5" xfId="34066" xr:uid="{00000000-0005-0000-0000-000024850000}"/>
    <cellStyle name="년_★ 0911 2차면접최종보고_★ 2010년도 사무직-사무전문직 급여인상안(작성) 4 4 3" xfId="34067" xr:uid="{00000000-0005-0000-0000-000025850000}"/>
    <cellStyle name="년_★ 0911 2차면접최종보고_★ 2010년도 사무직-사무전문직 급여인상안(작성) 4 4 3 2" xfId="34068" xr:uid="{00000000-0005-0000-0000-000026850000}"/>
    <cellStyle name="년_★ 0911 2차면접최종보고_★ 2010년도 사무직-사무전문직 급여인상안(작성) 4 4 3 3" xfId="34069" xr:uid="{00000000-0005-0000-0000-000027850000}"/>
    <cellStyle name="년_★ 0911 2차면접최종보고_★ 2010년도 사무직-사무전문직 급여인상안(작성) 4 4 3 4" xfId="34070" xr:uid="{00000000-0005-0000-0000-000028850000}"/>
    <cellStyle name="년_★ 0911 2차면접최종보고_★ 2010년도 사무직-사무전문직 급여인상안(작성) 4 4 3 5" xfId="34071" xr:uid="{00000000-0005-0000-0000-000029850000}"/>
    <cellStyle name="년_★ 0911 2차면접최종보고_★ 2010년도 사무직-사무전문직 급여인상안(작성) 4 4 4" xfId="34072" xr:uid="{00000000-0005-0000-0000-00002A850000}"/>
    <cellStyle name="년_★ 0911 2차면접최종보고_★ 2010년도 사무직-사무전문직 급여인상안(작성) 4 4 4 2" xfId="34073" xr:uid="{00000000-0005-0000-0000-00002B850000}"/>
    <cellStyle name="년_★ 0911 2차면접최종보고_★ 2010년도 사무직-사무전문직 급여인상안(작성) 4 4 4 3" xfId="34074" xr:uid="{00000000-0005-0000-0000-00002C850000}"/>
    <cellStyle name="년_★ 0911 2차면접최종보고_★ 2010년도 사무직-사무전문직 급여인상안(작성) 4 4 4 4" xfId="34075" xr:uid="{00000000-0005-0000-0000-00002D850000}"/>
    <cellStyle name="년_★ 0911 2차면접최종보고_★ 2010년도 사무직-사무전문직 급여인상안(작성) 4 4 4 5" xfId="34076" xr:uid="{00000000-0005-0000-0000-00002E850000}"/>
    <cellStyle name="년_★ 0911 2차면접최종보고_★ 2010년도 사무직-사무전문직 급여인상안(작성) 4 4 5" xfId="34077" xr:uid="{00000000-0005-0000-0000-00002F850000}"/>
    <cellStyle name="년_★ 0911 2차면접최종보고_★ 2010년도 사무직-사무전문직 급여인상안(작성) 4 4 6" xfId="34078" xr:uid="{00000000-0005-0000-0000-000030850000}"/>
    <cellStyle name="년_★ 0911 2차면접최종보고_★ 2010년도 사무직-사무전문직 급여인상안(작성) 4 4 7" xfId="34079" xr:uid="{00000000-0005-0000-0000-000031850000}"/>
    <cellStyle name="년_★ 0911 2차면접최종보고_★ 2010년도 사무직-사무전문직 급여인상안(작성) 4 4 8" xfId="34080" xr:uid="{00000000-0005-0000-0000-000032850000}"/>
    <cellStyle name="년_★ 0911 2차면접최종보고_★ 2010년도 사무직-사무전문직 급여인상안(작성) 4 5" xfId="34081" xr:uid="{00000000-0005-0000-0000-000033850000}"/>
    <cellStyle name="년_★ 0911 2차면접최종보고_★ 2010년도 사무직-사무전문직 급여인상안(작성) 4 5 2" xfId="34082" xr:uid="{00000000-0005-0000-0000-000034850000}"/>
    <cellStyle name="년_★ 0911 2차면접최종보고_★ 2010년도 사무직-사무전문직 급여인상안(작성) 4 5 2 2" xfId="34083" xr:uid="{00000000-0005-0000-0000-000035850000}"/>
    <cellStyle name="년_★ 0911 2차면접최종보고_★ 2010년도 사무직-사무전문직 급여인상안(작성) 4 5 2 3" xfId="34084" xr:uid="{00000000-0005-0000-0000-000036850000}"/>
    <cellStyle name="년_★ 0911 2차면접최종보고_★ 2010년도 사무직-사무전문직 급여인상안(작성) 4 5 2 4" xfId="34085" xr:uid="{00000000-0005-0000-0000-000037850000}"/>
    <cellStyle name="년_★ 0911 2차면접최종보고_★ 2010년도 사무직-사무전문직 급여인상안(작성) 4 5 2 5" xfId="34086" xr:uid="{00000000-0005-0000-0000-000038850000}"/>
    <cellStyle name="년_★ 0911 2차면접최종보고_★ 2010년도 사무직-사무전문직 급여인상안(작성) 4 5 3" xfId="34087" xr:uid="{00000000-0005-0000-0000-000039850000}"/>
    <cellStyle name="년_★ 0911 2차면접최종보고_★ 2010년도 사무직-사무전문직 급여인상안(작성) 4 5 3 2" xfId="34088" xr:uid="{00000000-0005-0000-0000-00003A850000}"/>
    <cellStyle name="년_★ 0911 2차면접최종보고_★ 2010년도 사무직-사무전문직 급여인상안(작성) 4 5 3 3" xfId="34089" xr:uid="{00000000-0005-0000-0000-00003B850000}"/>
    <cellStyle name="년_★ 0911 2차면접최종보고_★ 2010년도 사무직-사무전문직 급여인상안(작성) 4 5 3 4" xfId="34090" xr:uid="{00000000-0005-0000-0000-00003C850000}"/>
    <cellStyle name="년_★ 0911 2차면접최종보고_★ 2010년도 사무직-사무전문직 급여인상안(작성) 4 5 3 5" xfId="34091" xr:uid="{00000000-0005-0000-0000-00003D850000}"/>
    <cellStyle name="년_★ 0911 2차면접최종보고_★ 2010년도 사무직-사무전문직 급여인상안(작성) 4 5 4" xfId="34092" xr:uid="{00000000-0005-0000-0000-00003E850000}"/>
    <cellStyle name="년_★ 0911 2차면접최종보고_★ 2010년도 사무직-사무전문직 급여인상안(작성) 4 5 4 2" xfId="34093" xr:uid="{00000000-0005-0000-0000-00003F850000}"/>
    <cellStyle name="년_★ 0911 2차면접최종보고_★ 2010년도 사무직-사무전문직 급여인상안(작성) 4 5 4 3" xfId="34094" xr:uid="{00000000-0005-0000-0000-000040850000}"/>
    <cellStyle name="년_★ 0911 2차면접최종보고_★ 2010년도 사무직-사무전문직 급여인상안(작성) 4 5 4 4" xfId="34095" xr:uid="{00000000-0005-0000-0000-000041850000}"/>
    <cellStyle name="년_★ 0911 2차면접최종보고_★ 2010년도 사무직-사무전문직 급여인상안(작성) 4 5 4 5" xfId="34096" xr:uid="{00000000-0005-0000-0000-000042850000}"/>
    <cellStyle name="년_★ 0911 2차면접최종보고_★ 2010년도 사무직-사무전문직 급여인상안(작성) 4 5 5" xfId="34097" xr:uid="{00000000-0005-0000-0000-000043850000}"/>
    <cellStyle name="년_★ 0911 2차면접최종보고_★ 2010년도 사무직-사무전문직 급여인상안(작성) 4 5 6" xfId="34098" xr:uid="{00000000-0005-0000-0000-000044850000}"/>
    <cellStyle name="년_★ 0911 2차면접최종보고_★ 2010년도 사무직-사무전문직 급여인상안(작성) 4 5 7" xfId="34099" xr:uid="{00000000-0005-0000-0000-000045850000}"/>
    <cellStyle name="년_★ 0911 2차면접최종보고_★ 2010년도 사무직-사무전문직 급여인상안(작성) 4 5 8" xfId="34100" xr:uid="{00000000-0005-0000-0000-000046850000}"/>
    <cellStyle name="년_★ 0911 2차면접최종보고_★ 2010년도 사무직-사무전문직 급여인상안(작성) 4 6" xfId="34101" xr:uid="{00000000-0005-0000-0000-000047850000}"/>
    <cellStyle name="년_★ 0911 2차면접최종보고_★ 2010년도 사무직-사무전문직 급여인상안(작성) 4 6 2" xfId="34102" xr:uid="{00000000-0005-0000-0000-000048850000}"/>
    <cellStyle name="년_★ 0911 2차면접최종보고_★ 2010년도 사무직-사무전문직 급여인상안(작성) 4 6 2 2" xfId="34103" xr:uid="{00000000-0005-0000-0000-000049850000}"/>
    <cellStyle name="년_★ 0911 2차면접최종보고_★ 2010년도 사무직-사무전문직 급여인상안(작성) 4 6 2 3" xfId="34104" xr:uid="{00000000-0005-0000-0000-00004A850000}"/>
    <cellStyle name="년_★ 0911 2차면접최종보고_★ 2010년도 사무직-사무전문직 급여인상안(작성) 4 6 2 4" xfId="34105" xr:uid="{00000000-0005-0000-0000-00004B850000}"/>
    <cellStyle name="년_★ 0911 2차면접최종보고_★ 2010년도 사무직-사무전문직 급여인상안(작성) 4 6 2 5" xfId="34106" xr:uid="{00000000-0005-0000-0000-00004C850000}"/>
    <cellStyle name="년_★ 0911 2차면접최종보고_★ 2010년도 사무직-사무전문직 급여인상안(작성) 4 6 3" xfId="34107" xr:uid="{00000000-0005-0000-0000-00004D850000}"/>
    <cellStyle name="년_★ 0911 2차면접최종보고_★ 2010년도 사무직-사무전문직 급여인상안(작성) 4 6 3 2" xfId="34108" xr:uid="{00000000-0005-0000-0000-00004E850000}"/>
    <cellStyle name="년_★ 0911 2차면접최종보고_★ 2010년도 사무직-사무전문직 급여인상안(작성) 4 6 3 3" xfId="34109" xr:uid="{00000000-0005-0000-0000-00004F850000}"/>
    <cellStyle name="년_★ 0911 2차면접최종보고_★ 2010년도 사무직-사무전문직 급여인상안(작성) 4 6 3 4" xfId="34110" xr:uid="{00000000-0005-0000-0000-000050850000}"/>
    <cellStyle name="년_★ 0911 2차면접최종보고_★ 2010년도 사무직-사무전문직 급여인상안(작성) 4 6 3 5" xfId="34111" xr:uid="{00000000-0005-0000-0000-000051850000}"/>
    <cellStyle name="년_★ 0911 2차면접최종보고_★ 2010년도 사무직-사무전문직 급여인상안(작성) 4 6 4" xfId="34112" xr:uid="{00000000-0005-0000-0000-000052850000}"/>
    <cellStyle name="년_★ 0911 2차면접최종보고_★ 2010년도 사무직-사무전문직 급여인상안(작성) 4 6 4 2" xfId="34113" xr:uid="{00000000-0005-0000-0000-000053850000}"/>
    <cellStyle name="년_★ 0911 2차면접최종보고_★ 2010년도 사무직-사무전문직 급여인상안(작성) 4 6 4 3" xfId="34114" xr:uid="{00000000-0005-0000-0000-000054850000}"/>
    <cellStyle name="년_★ 0911 2차면접최종보고_★ 2010년도 사무직-사무전문직 급여인상안(작성) 4 6 4 4" xfId="34115" xr:uid="{00000000-0005-0000-0000-000055850000}"/>
    <cellStyle name="년_★ 0911 2차면접최종보고_★ 2010년도 사무직-사무전문직 급여인상안(작성) 4 6 4 5" xfId="34116" xr:uid="{00000000-0005-0000-0000-000056850000}"/>
    <cellStyle name="년_★ 0911 2차면접최종보고_★ 2010년도 사무직-사무전문직 급여인상안(작성) 4 6 5" xfId="34117" xr:uid="{00000000-0005-0000-0000-000057850000}"/>
    <cellStyle name="년_★ 0911 2차면접최종보고_★ 2010년도 사무직-사무전문직 급여인상안(작성) 4 6 6" xfId="34118" xr:uid="{00000000-0005-0000-0000-000058850000}"/>
    <cellStyle name="년_★ 0911 2차면접최종보고_★ 2010년도 사무직-사무전문직 급여인상안(작성) 4 6 7" xfId="34119" xr:uid="{00000000-0005-0000-0000-000059850000}"/>
    <cellStyle name="년_★ 0911 2차면접최종보고_★ 2010년도 사무직-사무전문직 급여인상안(작성) 4 6 8" xfId="34120" xr:uid="{00000000-0005-0000-0000-00005A850000}"/>
    <cellStyle name="년_★ 0911 2차면접최종보고_★ 2010년도 사무직-사무전문직 급여인상안(작성) 4 7" xfId="34121" xr:uid="{00000000-0005-0000-0000-00005B850000}"/>
    <cellStyle name="년_★ 0911 2차면접최종보고_★ 2010년도 사무직-사무전문직 급여인상안(작성) 4 7 2" xfId="34122" xr:uid="{00000000-0005-0000-0000-00005C850000}"/>
    <cellStyle name="년_★ 0911 2차면접최종보고_★ 2010년도 사무직-사무전문직 급여인상안(작성) 4 7 3" xfId="34123" xr:uid="{00000000-0005-0000-0000-00005D850000}"/>
    <cellStyle name="년_★ 0911 2차면접최종보고_★ 2010년도 사무직-사무전문직 급여인상안(작성) 4 7 4" xfId="34124" xr:uid="{00000000-0005-0000-0000-00005E850000}"/>
    <cellStyle name="년_★ 0911 2차면접최종보고_★ 2010년도 사무직-사무전문직 급여인상안(작성) 4 7 5" xfId="34125" xr:uid="{00000000-0005-0000-0000-00005F850000}"/>
    <cellStyle name="년_★ 0911 2차면접최종보고_★ 2010년도 사무직-사무전문직 급여인상안(작성) 4 8" xfId="34126" xr:uid="{00000000-0005-0000-0000-000060850000}"/>
    <cellStyle name="년_★ 0911 2차면접최종보고_★ 2010년도 사무직-사무전문직 급여인상안(작성) 4 8 2" xfId="34127" xr:uid="{00000000-0005-0000-0000-000061850000}"/>
    <cellStyle name="년_★ 0911 2차면접최종보고_★ 2010년도 사무직-사무전문직 급여인상안(작성) 4 8 3" xfId="34128" xr:uid="{00000000-0005-0000-0000-000062850000}"/>
    <cellStyle name="년_★ 0911 2차면접최종보고_★ 2010년도 사무직-사무전문직 급여인상안(작성) 4 8 4" xfId="34129" xr:uid="{00000000-0005-0000-0000-000063850000}"/>
    <cellStyle name="년_★ 0911 2차면접최종보고_★ 2010년도 사무직-사무전문직 급여인상안(작성) 4 8 5" xfId="34130" xr:uid="{00000000-0005-0000-0000-000064850000}"/>
    <cellStyle name="년_★ 0911 2차면접최종보고_★ 2010년도 사무직-사무전문직 급여인상안(작성) 4 9" xfId="34131" xr:uid="{00000000-0005-0000-0000-000065850000}"/>
    <cellStyle name="년_★ 0911 2차면접최종보고_★ 2010년도 사무직-사무전문직 급여인상안(작성) 4 9 2" xfId="34132" xr:uid="{00000000-0005-0000-0000-000066850000}"/>
    <cellStyle name="년_★ 0911 2차면접최종보고_★ 2010년도 사무직-사무전문직 급여인상안(작성) 4 9 3" xfId="34133" xr:uid="{00000000-0005-0000-0000-000067850000}"/>
    <cellStyle name="년_★ 0911 2차면접최종보고_★ 2010년도 사무직-사무전문직 급여인상안(작성) 4 9 4" xfId="34134" xr:uid="{00000000-0005-0000-0000-000068850000}"/>
    <cellStyle name="년_★ 0911 2차면접최종보고_★ 2010년도 사무직-사무전문직 급여인상안(작성) 4 9 5" xfId="34135" xr:uid="{00000000-0005-0000-0000-000069850000}"/>
    <cellStyle name="년_★ 0911 2차면접최종보고_★ 2010년도 사무직-사무전문직 급여인상안(작성) 5" xfId="34136" xr:uid="{00000000-0005-0000-0000-00006A850000}"/>
    <cellStyle name="년_★ 0911 2차면접최종보고_★ 2010년도 사무직-사무전문직 급여인상안(작성) 5 10" xfId="34137" xr:uid="{00000000-0005-0000-0000-00006B850000}"/>
    <cellStyle name="년_★ 0911 2차면접최종보고_★ 2010년도 사무직-사무전문직 급여인상안(작성) 5 11" xfId="34138" xr:uid="{00000000-0005-0000-0000-00006C850000}"/>
    <cellStyle name="년_★ 0911 2차면접최종보고_★ 2010년도 사무직-사무전문직 급여인상안(작성) 5 2" xfId="34139" xr:uid="{00000000-0005-0000-0000-00006D850000}"/>
    <cellStyle name="년_★ 0911 2차면접최종보고_★ 2010년도 사무직-사무전문직 급여인상안(작성) 5 2 2" xfId="34140" xr:uid="{00000000-0005-0000-0000-00006E850000}"/>
    <cellStyle name="년_★ 0911 2차면접최종보고_★ 2010년도 사무직-사무전문직 급여인상안(작성) 5 2 2 2" xfId="34141" xr:uid="{00000000-0005-0000-0000-00006F850000}"/>
    <cellStyle name="년_★ 0911 2차면접최종보고_★ 2010년도 사무직-사무전문직 급여인상안(작성) 5 2 2 3" xfId="34142" xr:uid="{00000000-0005-0000-0000-000070850000}"/>
    <cellStyle name="년_★ 0911 2차면접최종보고_★ 2010년도 사무직-사무전문직 급여인상안(작성) 5 2 2 4" xfId="34143" xr:uid="{00000000-0005-0000-0000-000071850000}"/>
    <cellStyle name="년_★ 0911 2차면접최종보고_★ 2010년도 사무직-사무전문직 급여인상안(작성) 5 2 2 5" xfId="34144" xr:uid="{00000000-0005-0000-0000-000072850000}"/>
    <cellStyle name="년_★ 0911 2차면접최종보고_★ 2010년도 사무직-사무전문직 급여인상안(작성) 5 2 3" xfId="34145" xr:uid="{00000000-0005-0000-0000-000073850000}"/>
    <cellStyle name="년_★ 0911 2차면접최종보고_★ 2010년도 사무직-사무전문직 급여인상안(작성) 5 2 3 2" xfId="34146" xr:uid="{00000000-0005-0000-0000-000074850000}"/>
    <cellStyle name="년_★ 0911 2차면접최종보고_★ 2010년도 사무직-사무전문직 급여인상안(작성) 5 2 3 3" xfId="34147" xr:uid="{00000000-0005-0000-0000-000075850000}"/>
    <cellStyle name="년_★ 0911 2차면접최종보고_★ 2010년도 사무직-사무전문직 급여인상안(작성) 5 2 3 4" xfId="34148" xr:uid="{00000000-0005-0000-0000-000076850000}"/>
    <cellStyle name="년_★ 0911 2차면접최종보고_★ 2010년도 사무직-사무전문직 급여인상안(작성) 5 2 3 5" xfId="34149" xr:uid="{00000000-0005-0000-0000-000077850000}"/>
    <cellStyle name="년_★ 0911 2차면접최종보고_★ 2010년도 사무직-사무전문직 급여인상안(작성) 5 2 4" xfId="34150" xr:uid="{00000000-0005-0000-0000-000078850000}"/>
    <cellStyle name="년_★ 0911 2차면접최종보고_★ 2010년도 사무직-사무전문직 급여인상안(작성) 5 2 4 2" xfId="34151" xr:uid="{00000000-0005-0000-0000-000079850000}"/>
    <cellStyle name="년_★ 0911 2차면접최종보고_★ 2010년도 사무직-사무전문직 급여인상안(작성) 5 2 4 3" xfId="34152" xr:uid="{00000000-0005-0000-0000-00007A850000}"/>
    <cellStyle name="년_★ 0911 2차면접최종보고_★ 2010년도 사무직-사무전문직 급여인상안(작성) 5 2 4 4" xfId="34153" xr:uid="{00000000-0005-0000-0000-00007B850000}"/>
    <cellStyle name="년_★ 0911 2차면접최종보고_★ 2010년도 사무직-사무전문직 급여인상안(작성) 5 2 4 5" xfId="34154" xr:uid="{00000000-0005-0000-0000-00007C850000}"/>
    <cellStyle name="년_★ 0911 2차면접최종보고_★ 2010년도 사무직-사무전문직 급여인상안(작성) 5 2 5" xfId="34155" xr:uid="{00000000-0005-0000-0000-00007D850000}"/>
    <cellStyle name="년_★ 0911 2차면접최종보고_★ 2010년도 사무직-사무전문직 급여인상안(작성) 5 2 6" xfId="34156" xr:uid="{00000000-0005-0000-0000-00007E850000}"/>
    <cellStyle name="년_★ 0911 2차면접최종보고_★ 2010년도 사무직-사무전문직 급여인상안(작성) 5 2 7" xfId="34157" xr:uid="{00000000-0005-0000-0000-00007F850000}"/>
    <cellStyle name="년_★ 0911 2차면접최종보고_★ 2010년도 사무직-사무전문직 급여인상안(작성) 5 2 8" xfId="34158" xr:uid="{00000000-0005-0000-0000-000080850000}"/>
    <cellStyle name="년_★ 0911 2차면접최종보고_★ 2010년도 사무직-사무전문직 급여인상안(작성) 5 3" xfId="34159" xr:uid="{00000000-0005-0000-0000-000081850000}"/>
    <cellStyle name="년_★ 0911 2차면접최종보고_★ 2010년도 사무직-사무전문직 급여인상안(작성) 5 3 2" xfId="34160" xr:uid="{00000000-0005-0000-0000-000082850000}"/>
    <cellStyle name="년_★ 0911 2차면접최종보고_★ 2010년도 사무직-사무전문직 급여인상안(작성) 5 3 2 2" xfId="34161" xr:uid="{00000000-0005-0000-0000-000083850000}"/>
    <cellStyle name="년_★ 0911 2차면접최종보고_★ 2010년도 사무직-사무전문직 급여인상안(작성) 5 3 2 3" xfId="34162" xr:uid="{00000000-0005-0000-0000-000084850000}"/>
    <cellStyle name="년_★ 0911 2차면접최종보고_★ 2010년도 사무직-사무전문직 급여인상안(작성) 5 3 2 4" xfId="34163" xr:uid="{00000000-0005-0000-0000-000085850000}"/>
    <cellStyle name="년_★ 0911 2차면접최종보고_★ 2010년도 사무직-사무전문직 급여인상안(작성) 5 3 2 5" xfId="34164" xr:uid="{00000000-0005-0000-0000-000086850000}"/>
    <cellStyle name="년_★ 0911 2차면접최종보고_★ 2010년도 사무직-사무전문직 급여인상안(작성) 5 3 3" xfId="34165" xr:uid="{00000000-0005-0000-0000-000087850000}"/>
    <cellStyle name="년_★ 0911 2차면접최종보고_★ 2010년도 사무직-사무전문직 급여인상안(작성) 5 3 3 2" xfId="34166" xr:uid="{00000000-0005-0000-0000-000088850000}"/>
    <cellStyle name="년_★ 0911 2차면접최종보고_★ 2010년도 사무직-사무전문직 급여인상안(작성) 5 3 3 3" xfId="34167" xr:uid="{00000000-0005-0000-0000-000089850000}"/>
    <cellStyle name="년_★ 0911 2차면접최종보고_★ 2010년도 사무직-사무전문직 급여인상안(작성) 5 3 3 4" xfId="34168" xr:uid="{00000000-0005-0000-0000-00008A850000}"/>
    <cellStyle name="년_★ 0911 2차면접최종보고_★ 2010년도 사무직-사무전문직 급여인상안(작성) 5 3 3 5" xfId="34169" xr:uid="{00000000-0005-0000-0000-00008B850000}"/>
    <cellStyle name="년_★ 0911 2차면접최종보고_★ 2010년도 사무직-사무전문직 급여인상안(작성) 5 3 4" xfId="34170" xr:uid="{00000000-0005-0000-0000-00008C850000}"/>
    <cellStyle name="년_★ 0911 2차면접최종보고_★ 2010년도 사무직-사무전문직 급여인상안(작성) 5 3 4 2" xfId="34171" xr:uid="{00000000-0005-0000-0000-00008D850000}"/>
    <cellStyle name="년_★ 0911 2차면접최종보고_★ 2010년도 사무직-사무전문직 급여인상안(작성) 5 3 4 3" xfId="34172" xr:uid="{00000000-0005-0000-0000-00008E850000}"/>
    <cellStyle name="년_★ 0911 2차면접최종보고_★ 2010년도 사무직-사무전문직 급여인상안(작성) 5 3 4 4" xfId="34173" xr:uid="{00000000-0005-0000-0000-00008F850000}"/>
    <cellStyle name="년_★ 0911 2차면접최종보고_★ 2010년도 사무직-사무전문직 급여인상안(작성) 5 3 4 5" xfId="34174" xr:uid="{00000000-0005-0000-0000-000090850000}"/>
    <cellStyle name="년_★ 0911 2차면접최종보고_★ 2010년도 사무직-사무전문직 급여인상안(작성) 5 3 5" xfId="34175" xr:uid="{00000000-0005-0000-0000-000091850000}"/>
    <cellStyle name="년_★ 0911 2차면접최종보고_★ 2010년도 사무직-사무전문직 급여인상안(작성) 5 3 6" xfId="34176" xr:uid="{00000000-0005-0000-0000-000092850000}"/>
    <cellStyle name="년_★ 0911 2차면접최종보고_★ 2010년도 사무직-사무전문직 급여인상안(작성) 5 3 7" xfId="34177" xr:uid="{00000000-0005-0000-0000-000093850000}"/>
    <cellStyle name="년_★ 0911 2차면접최종보고_★ 2010년도 사무직-사무전문직 급여인상안(작성) 5 3 8" xfId="34178" xr:uid="{00000000-0005-0000-0000-000094850000}"/>
    <cellStyle name="년_★ 0911 2차면접최종보고_★ 2010년도 사무직-사무전문직 급여인상안(작성) 5 4" xfId="34179" xr:uid="{00000000-0005-0000-0000-000095850000}"/>
    <cellStyle name="년_★ 0911 2차면접최종보고_★ 2010년도 사무직-사무전문직 급여인상안(작성) 5 4 2" xfId="34180" xr:uid="{00000000-0005-0000-0000-000096850000}"/>
    <cellStyle name="년_★ 0911 2차면접최종보고_★ 2010년도 사무직-사무전문직 급여인상안(작성) 5 4 2 2" xfId="34181" xr:uid="{00000000-0005-0000-0000-000097850000}"/>
    <cellStyle name="년_★ 0911 2차면접최종보고_★ 2010년도 사무직-사무전문직 급여인상안(작성) 5 4 2 3" xfId="34182" xr:uid="{00000000-0005-0000-0000-000098850000}"/>
    <cellStyle name="년_★ 0911 2차면접최종보고_★ 2010년도 사무직-사무전문직 급여인상안(작성) 5 4 2 4" xfId="34183" xr:uid="{00000000-0005-0000-0000-000099850000}"/>
    <cellStyle name="년_★ 0911 2차면접최종보고_★ 2010년도 사무직-사무전문직 급여인상안(작성) 5 4 2 5" xfId="34184" xr:uid="{00000000-0005-0000-0000-00009A850000}"/>
    <cellStyle name="년_★ 0911 2차면접최종보고_★ 2010년도 사무직-사무전문직 급여인상안(작성) 5 4 3" xfId="34185" xr:uid="{00000000-0005-0000-0000-00009B850000}"/>
    <cellStyle name="년_★ 0911 2차면접최종보고_★ 2010년도 사무직-사무전문직 급여인상안(작성) 5 4 3 2" xfId="34186" xr:uid="{00000000-0005-0000-0000-00009C850000}"/>
    <cellStyle name="년_★ 0911 2차면접최종보고_★ 2010년도 사무직-사무전문직 급여인상안(작성) 5 4 3 3" xfId="34187" xr:uid="{00000000-0005-0000-0000-00009D850000}"/>
    <cellStyle name="년_★ 0911 2차면접최종보고_★ 2010년도 사무직-사무전문직 급여인상안(작성) 5 4 3 4" xfId="34188" xr:uid="{00000000-0005-0000-0000-00009E850000}"/>
    <cellStyle name="년_★ 0911 2차면접최종보고_★ 2010년도 사무직-사무전문직 급여인상안(작성) 5 4 3 5" xfId="34189" xr:uid="{00000000-0005-0000-0000-00009F850000}"/>
    <cellStyle name="년_★ 0911 2차면접최종보고_★ 2010년도 사무직-사무전문직 급여인상안(작성) 5 4 4" xfId="34190" xr:uid="{00000000-0005-0000-0000-0000A0850000}"/>
    <cellStyle name="년_★ 0911 2차면접최종보고_★ 2010년도 사무직-사무전문직 급여인상안(작성) 5 4 4 2" xfId="34191" xr:uid="{00000000-0005-0000-0000-0000A1850000}"/>
    <cellStyle name="년_★ 0911 2차면접최종보고_★ 2010년도 사무직-사무전문직 급여인상안(작성) 5 4 4 3" xfId="34192" xr:uid="{00000000-0005-0000-0000-0000A2850000}"/>
    <cellStyle name="년_★ 0911 2차면접최종보고_★ 2010년도 사무직-사무전문직 급여인상안(작성) 5 4 4 4" xfId="34193" xr:uid="{00000000-0005-0000-0000-0000A3850000}"/>
    <cellStyle name="년_★ 0911 2차면접최종보고_★ 2010년도 사무직-사무전문직 급여인상안(작성) 5 4 4 5" xfId="34194" xr:uid="{00000000-0005-0000-0000-0000A4850000}"/>
    <cellStyle name="년_★ 0911 2차면접최종보고_★ 2010년도 사무직-사무전문직 급여인상안(작성) 5 4 5" xfId="34195" xr:uid="{00000000-0005-0000-0000-0000A5850000}"/>
    <cellStyle name="년_★ 0911 2차면접최종보고_★ 2010년도 사무직-사무전문직 급여인상안(작성) 5 4 6" xfId="34196" xr:uid="{00000000-0005-0000-0000-0000A6850000}"/>
    <cellStyle name="년_★ 0911 2차면접최종보고_★ 2010년도 사무직-사무전문직 급여인상안(작성) 5 4 7" xfId="34197" xr:uid="{00000000-0005-0000-0000-0000A7850000}"/>
    <cellStyle name="년_★ 0911 2차면접최종보고_★ 2010년도 사무직-사무전문직 급여인상안(작성) 5 4 8" xfId="34198" xr:uid="{00000000-0005-0000-0000-0000A8850000}"/>
    <cellStyle name="년_★ 0911 2차면접최종보고_★ 2010년도 사무직-사무전문직 급여인상안(작성) 5 5" xfId="34199" xr:uid="{00000000-0005-0000-0000-0000A9850000}"/>
    <cellStyle name="년_★ 0911 2차면접최종보고_★ 2010년도 사무직-사무전문직 급여인상안(작성) 5 5 2" xfId="34200" xr:uid="{00000000-0005-0000-0000-0000AA850000}"/>
    <cellStyle name="년_★ 0911 2차면접최종보고_★ 2010년도 사무직-사무전문직 급여인상안(작성) 5 5 3" xfId="34201" xr:uid="{00000000-0005-0000-0000-0000AB850000}"/>
    <cellStyle name="년_★ 0911 2차면접최종보고_★ 2010년도 사무직-사무전문직 급여인상안(작성) 5 5 4" xfId="34202" xr:uid="{00000000-0005-0000-0000-0000AC850000}"/>
    <cellStyle name="년_★ 0911 2차면접최종보고_★ 2010년도 사무직-사무전문직 급여인상안(작성) 5 5 5" xfId="34203" xr:uid="{00000000-0005-0000-0000-0000AD850000}"/>
    <cellStyle name="년_★ 0911 2차면접최종보고_★ 2010년도 사무직-사무전문직 급여인상안(작성) 5 6" xfId="34204" xr:uid="{00000000-0005-0000-0000-0000AE850000}"/>
    <cellStyle name="년_★ 0911 2차면접최종보고_★ 2010년도 사무직-사무전문직 급여인상안(작성) 5 6 2" xfId="34205" xr:uid="{00000000-0005-0000-0000-0000AF850000}"/>
    <cellStyle name="년_★ 0911 2차면접최종보고_★ 2010년도 사무직-사무전문직 급여인상안(작성) 5 6 3" xfId="34206" xr:uid="{00000000-0005-0000-0000-0000B0850000}"/>
    <cellStyle name="년_★ 0911 2차면접최종보고_★ 2010년도 사무직-사무전문직 급여인상안(작성) 5 6 4" xfId="34207" xr:uid="{00000000-0005-0000-0000-0000B1850000}"/>
    <cellStyle name="년_★ 0911 2차면접최종보고_★ 2010년도 사무직-사무전문직 급여인상안(작성) 5 6 5" xfId="34208" xr:uid="{00000000-0005-0000-0000-0000B2850000}"/>
    <cellStyle name="년_★ 0911 2차면접최종보고_★ 2010년도 사무직-사무전문직 급여인상안(작성) 5 7" xfId="34209" xr:uid="{00000000-0005-0000-0000-0000B3850000}"/>
    <cellStyle name="년_★ 0911 2차면접최종보고_★ 2010년도 사무직-사무전문직 급여인상안(작성) 5 7 2" xfId="34210" xr:uid="{00000000-0005-0000-0000-0000B4850000}"/>
    <cellStyle name="년_★ 0911 2차면접최종보고_★ 2010년도 사무직-사무전문직 급여인상안(작성) 5 7 3" xfId="34211" xr:uid="{00000000-0005-0000-0000-0000B5850000}"/>
    <cellStyle name="년_★ 0911 2차면접최종보고_★ 2010년도 사무직-사무전문직 급여인상안(작성) 5 7 4" xfId="34212" xr:uid="{00000000-0005-0000-0000-0000B6850000}"/>
    <cellStyle name="년_★ 0911 2차면접최종보고_★ 2010년도 사무직-사무전문직 급여인상안(작성) 5 7 5" xfId="34213" xr:uid="{00000000-0005-0000-0000-0000B7850000}"/>
    <cellStyle name="년_★ 0911 2차면접최종보고_★ 2010년도 사무직-사무전문직 급여인상안(작성) 5 8" xfId="34214" xr:uid="{00000000-0005-0000-0000-0000B8850000}"/>
    <cellStyle name="년_★ 0911 2차면접최종보고_★ 2010년도 사무직-사무전문직 급여인상안(작성) 5 9" xfId="34215" xr:uid="{00000000-0005-0000-0000-0000B9850000}"/>
    <cellStyle name="년_★ 0911 2차면접최종보고_★ 2010년도 사무직-사무전문직 급여인상안(작성) 6" xfId="34216" xr:uid="{00000000-0005-0000-0000-0000BA850000}"/>
    <cellStyle name="년_★ 0911 2차면접최종보고_★ 2010년도 사무직-사무전문직 급여인상안(작성) 6 10" xfId="34217" xr:uid="{00000000-0005-0000-0000-0000BB850000}"/>
    <cellStyle name="년_★ 0911 2차면접최종보고_★ 2010년도 사무직-사무전문직 급여인상안(작성) 6 11" xfId="34218" xr:uid="{00000000-0005-0000-0000-0000BC850000}"/>
    <cellStyle name="년_★ 0911 2차면접최종보고_★ 2010년도 사무직-사무전문직 급여인상안(작성) 6 2" xfId="34219" xr:uid="{00000000-0005-0000-0000-0000BD850000}"/>
    <cellStyle name="년_★ 0911 2차면접최종보고_★ 2010년도 사무직-사무전문직 급여인상안(작성) 6 2 2" xfId="34220" xr:uid="{00000000-0005-0000-0000-0000BE850000}"/>
    <cellStyle name="년_★ 0911 2차면접최종보고_★ 2010년도 사무직-사무전문직 급여인상안(작성) 6 2 2 2" xfId="34221" xr:uid="{00000000-0005-0000-0000-0000BF850000}"/>
    <cellStyle name="년_★ 0911 2차면접최종보고_★ 2010년도 사무직-사무전문직 급여인상안(작성) 6 2 2 3" xfId="34222" xr:uid="{00000000-0005-0000-0000-0000C0850000}"/>
    <cellStyle name="년_★ 0911 2차면접최종보고_★ 2010년도 사무직-사무전문직 급여인상안(작성) 6 2 2 4" xfId="34223" xr:uid="{00000000-0005-0000-0000-0000C1850000}"/>
    <cellStyle name="년_★ 0911 2차면접최종보고_★ 2010년도 사무직-사무전문직 급여인상안(작성) 6 2 2 5" xfId="34224" xr:uid="{00000000-0005-0000-0000-0000C2850000}"/>
    <cellStyle name="년_★ 0911 2차면접최종보고_★ 2010년도 사무직-사무전문직 급여인상안(작성) 6 2 3" xfId="34225" xr:uid="{00000000-0005-0000-0000-0000C3850000}"/>
    <cellStyle name="년_★ 0911 2차면접최종보고_★ 2010년도 사무직-사무전문직 급여인상안(작성) 6 2 3 2" xfId="34226" xr:uid="{00000000-0005-0000-0000-0000C4850000}"/>
    <cellStyle name="년_★ 0911 2차면접최종보고_★ 2010년도 사무직-사무전문직 급여인상안(작성) 6 2 3 3" xfId="34227" xr:uid="{00000000-0005-0000-0000-0000C5850000}"/>
    <cellStyle name="년_★ 0911 2차면접최종보고_★ 2010년도 사무직-사무전문직 급여인상안(작성) 6 2 3 4" xfId="34228" xr:uid="{00000000-0005-0000-0000-0000C6850000}"/>
    <cellStyle name="년_★ 0911 2차면접최종보고_★ 2010년도 사무직-사무전문직 급여인상안(작성) 6 2 3 5" xfId="34229" xr:uid="{00000000-0005-0000-0000-0000C7850000}"/>
    <cellStyle name="년_★ 0911 2차면접최종보고_★ 2010년도 사무직-사무전문직 급여인상안(작성) 6 2 4" xfId="34230" xr:uid="{00000000-0005-0000-0000-0000C8850000}"/>
    <cellStyle name="년_★ 0911 2차면접최종보고_★ 2010년도 사무직-사무전문직 급여인상안(작성) 6 2 4 2" xfId="34231" xr:uid="{00000000-0005-0000-0000-0000C9850000}"/>
    <cellStyle name="년_★ 0911 2차면접최종보고_★ 2010년도 사무직-사무전문직 급여인상안(작성) 6 2 4 3" xfId="34232" xr:uid="{00000000-0005-0000-0000-0000CA850000}"/>
    <cellStyle name="년_★ 0911 2차면접최종보고_★ 2010년도 사무직-사무전문직 급여인상안(작성) 6 2 4 4" xfId="34233" xr:uid="{00000000-0005-0000-0000-0000CB850000}"/>
    <cellStyle name="년_★ 0911 2차면접최종보고_★ 2010년도 사무직-사무전문직 급여인상안(작성) 6 2 4 5" xfId="34234" xr:uid="{00000000-0005-0000-0000-0000CC850000}"/>
    <cellStyle name="년_★ 0911 2차면접최종보고_★ 2010년도 사무직-사무전문직 급여인상안(작성) 6 2 5" xfId="34235" xr:uid="{00000000-0005-0000-0000-0000CD850000}"/>
    <cellStyle name="년_★ 0911 2차면접최종보고_★ 2010년도 사무직-사무전문직 급여인상안(작성) 6 2 6" xfId="34236" xr:uid="{00000000-0005-0000-0000-0000CE850000}"/>
    <cellStyle name="년_★ 0911 2차면접최종보고_★ 2010년도 사무직-사무전문직 급여인상안(작성) 6 2 7" xfId="34237" xr:uid="{00000000-0005-0000-0000-0000CF850000}"/>
    <cellStyle name="년_★ 0911 2차면접최종보고_★ 2010년도 사무직-사무전문직 급여인상안(작성) 6 2 8" xfId="34238" xr:uid="{00000000-0005-0000-0000-0000D0850000}"/>
    <cellStyle name="년_★ 0911 2차면접최종보고_★ 2010년도 사무직-사무전문직 급여인상안(작성) 6 3" xfId="34239" xr:uid="{00000000-0005-0000-0000-0000D1850000}"/>
    <cellStyle name="년_★ 0911 2차면접최종보고_★ 2010년도 사무직-사무전문직 급여인상안(작성) 6 3 2" xfId="34240" xr:uid="{00000000-0005-0000-0000-0000D2850000}"/>
    <cellStyle name="년_★ 0911 2차면접최종보고_★ 2010년도 사무직-사무전문직 급여인상안(작성) 6 3 2 2" xfId="34241" xr:uid="{00000000-0005-0000-0000-0000D3850000}"/>
    <cellStyle name="년_★ 0911 2차면접최종보고_★ 2010년도 사무직-사무전문직 급여인상안(작성) 6 3 2 3" xfId="34242" xr:uid="{00000000-0005-0000-0000-0000D4850000}"/>
    <cellStyle name="년_★ 0911 2차면접최종보고_★ 2010년도 사무직-사무전문직 급여인상안(작성) 6 3 2 4" xfId="34243" xr:uid="{00000000-0005-0000-0000-0000D5850000}"/>
    <cellStyle name="년_★ 0911 2차면접최종보고_★ 2010년도 사무직-사무전문직 급여인상안(작성) 6 3 2 5" xfId="34244" xr:uid="{00000000-0005-0000-0000-0000D6850000}"/>
    <cellStyle name="년_★ 0911 2차면접최종보고_★ 2010년도 사무직-사무전문직 급여인상안(작성) 6 3 3" xfId="34245" xr:uid="{00000000-0005-0000-0000-0000D7850000}"/>
    <cellStyle name="년_★ 0911 2차면접최종보고_★ 2010년도 사무직-사무전문직 급여인상안(작성) 6 3 3 2" xfId="34246" xr:uid="{00000000-0005-0000-0000-0000D8850000}"/>
    <cellStyle name="년_★ 0911 2차면접최종보고_★ 2010년도 사무직-사무전문직 급여인상안(작성) 6 3 3 3" xfId="34247" xr:uid="{00000000-0005-0000-0000-0000D9850000}"/>
    <cellStyle name="년_★ 0911 2차면접최종보고_★ 2010년도 사무직-사무전문직 급여인상안(작성) 6 3 3 4" xfId="34248" xr:uid="{00000000-0005-0000-0000-0000DA850000}"/>
    <cellStyle name="년_★ 0911 2차면접최종보고_★ 2010년도 사무직-사무전문직 급여인상안(작성) 6 3 3 5" xfId="34249" xr:uid="{00000000-0005-0000-0000-0000DB850000}"/>
    <cellStyle name="년_★ 0911 2차면접최종보고_★ 2010년도 사무직-사무전문직 급여인상안(작성) 6 3 4" xfId="34250" xr:uid="{00000000-0005-0000-0000-0000DC850000}"/>
    <cellStyle name="년_★ 0911 2차면접최종보고_★ 2010년도 사무직-사무전문직 급여인상안(작성) 6 3 4 2" xfId="34251" xr:uid="{00000000-0005-0000-0000-0000DD850000}"/>
    <cellStyle name="년_★ 0911 2차면접최종보고_★ 2010년도 사무직-사무전문직 급여인상안(작성) 6 3 4 3" xfId="34252" xr:uid="{00000000-0005-0000-0000-0000DE850000}"/>
    <cellStyle name="년_★ 0911 2차면접최종보고_★ 2010년도 사무직-사무전문직 급여인상안(작성) 6 3 4 4" xfId="34253" xr:uid="{00000000-0005-0000-0000-0000DF850000}"/>
    <cellStyle name="년_★ 0911 2차면접최종보고_★ 2010년도 사무직-사무전문직 급여인상안(작성) 6 3 4 5" xfId="34254" xr:uid="{00000000-0005-0000-0000-0000E0850000}"/>
    <cellStyle name="년_★ 0911 2차면접최종보고_★ 2010년도 사무직-사무전문직 급여인상안(작성) 6 3 5" xfId="34255" xr:uid="{00000000-0005-0000-0000-0000E1850000}"/>
    <cellStyle name="년_★ 0911 2차면접최종보고_★ 2010년도 사무직-사무전문직 급여인상안(작성) 6 3 6" xfId="34256" xr:uid="{00000000-0005-0000-0000-0000E2850000}"/>
    <cellStyle name="년_★ 0911 2차면접최종보고_★ 2010년도 사무직-사무전문직 급여인상안(작성) 6 3 7" xfId="34257" xr:uid="{00000000-0005-0000-0000-0000E3850000}"/>
    <cellStyle name="년_★ 0911 2차면접최종보고_★ 2010년도 사무직-사무전문직 급여인상안(작성) 6 3 8" xfId="34258" xr:uid="{00000000-0005-0000-0000-0000E4850000}"/>
    <cellStyle name="년_★ 0911 2차면접최종보고_★ 2010년도 사무직-사무전문직 급여인상안(작성) 6 4" xfId="34259" xr:uid="{00000000-0005-0000-0000-0000E5850000}"/>
    <cellStyle name="년_★ 0911 2차면접최종보고_★ 2010년도 사무직-사무전문직 급여인상안(작성) 6 4 2" xfId="34260" xr:uid="{00000000-0005-0000-0000-0000E6850000}"/>
    <cellStyle name="년_★ 0911 2차면접최종보고_★ 2010년도 사무직-사무전문직 급여인상안(작성) 6 4 2 2" xfId="34261" xr:uid="{00000000-0005-0000-0000-0000E7850000}"/>
    <cellStyle name="년_★ 0911 2차면접최종보고_★ 2010년도 사무직-사무전문직 급여인상안(작성) 6 4 2 3" xfId="34262" xr:uid="{00000000-0005-0000-0000-0000E8850000}"/>
    <cellStyle name="년_★ 0911 2차면접최종보고_★ 2010년도 사무직-사무전문직 급여인상안(작성) 6 4 2 4" xfId="34263" xr:uid="{00000000-0005-0000-0000-0000E9850000}"/>
    <cellStyle name="년_★ 0911 2차면접최종보고_★ 2010년도 사무직-사무전문직 급여인상안(작성) 6 4 2 5" xfId="34264" xr:uid="{00000000-0005-0000-0000-0000EA850000}"/>
    <cellStyle name="년_★ 0911 2차면접최종보고_★ 2010년도 사무직-사무전문직 급여인상안(작성) 6 4 3" xfId="34265" xr:uid="{00000000-0005-0000-0000-0000EB850000}"/>
    <cellStyle name="년_★ 0911 2차면접최종보고_★ 2010년도 사무직-사무전문직 급여인상안(작성) 6 4 3 2" xfId="34266" xr:uid="{00000000-0005-0000-0000-0000EC850000}"/>
    <cellStyle name="년_★ 0911 2차면접최종보고_★ 2010년도 사무직-사무전문직 급여인상안(작성) 6 4 3 3" xfId="34267" xr:uid="{00000000-0005-0000-0000-0000ED850000}"/>
    <cellStyle name="년_★ 0911 2차면접최종보고_★ 2010년도 사무직-사무전문직 급여인상안(작성) 6 4 3 4" xfId="34268" xr:uid="{00000000-0005-0000-0000-0000EE850000}"/>
    <cellStyle name="년_★ 0911 2차면접최종보고_★ 2010년도 사무직-사무전문직 급여인상안(작성) 6 4 3 5" xfId="34269" xr:uid="{00000000-0005-0000-0000-0000EF850000}"/>
    <cellStyle name="년_★ 0911 2차면접최종보고_★ 2010년도 사무직-사무전문직 급여인상안(작성) 6 4 4" xfId="34270" xr:uid="{00000000-0005-0000-0000-0000F0850000}"/>
    <cellStyle name="년_★ 0911 2차면접최종보고_★ 2010년도 사무직-사무전문직 급여인상안(작성) 6 4 4 2" xfId="34271" xr:uid="{00000000-0005-0000-0000-0000F1850000}"/>
    <cellStyle name="년_★ 0911 2차면접최종보고_★ 2010년도 사무직-사무전문직 급여인상안(작성) 6 4 4 3" xfId="34272" xr:uid="{00000000-0005-0000-0000-0000F2850000}"/>
    <cellStyle name="년_★ 0911 2차면접최종보고_★ 2010년도 사무직-사무전문직 급여인상안(작성) 6 4 4 4" xfId="34273" xr:uid="{00000000-0005-0000-0000-0000F3850000}"/>
    <cellStyle name="년_★ 0911 2차면접최종보고_★ 2010년도 사무직-사무전문직 급여인상안(작성) 6 4 4 5" xfId="34274" xr:uid="{00000000-0005-0000-0000-0000F4850000}"/>
    <cellStyle name="년_★ 0911 2차면접최종보고_★ 2010년도 사무직-사무전문직 급여인상안(작성) 6 4 5" xfId="34275" xr:uid="{00000000-0005-0000-0000-0000F5850000}"/>
    <cellStyle name="년_★ 0911 2차면접최종보고_★ 2010년도 사무직-사무전문직 급여인상안(작성) 6 4 6" xfId="34276" xr:uid="{00000000-0005-0000-0000-0000F6850000}"/>
    <cellStyle name="년_★ 0911 2차면접최종보고_★ 2010년도 사무직-사무전문직 급여인상안(작성) 6 4 7" xfId="34277" xr:uid="{00000000-0005-0000-0000-0000F7850000}"/>
    <cellStyle name="년_★ 0911 2차면접최종보고_★ 2010년도 사무직-사무전문직 급여인상안(작성) 6 4 8" xfId="34278" xr:uid="{00000000-0005-0000-0000-0000F8850000}"/>
    <cellStyle name="년_★ 0911 2차면접최종보고_★ 2010년도 사무직-사무전문직 급여인상안(작성) 6 5" xfId="34279" xr:uid="{00000000-0005-0000-0000-0000F9850000}"/>
    <cellStyle name="년_★ 0911 2차면접최종보고_★ 2010년도 사무직-사무전문직 급여인상안(작성) 6 5 2" xfId="34280" xr:uid="{00000000-0005-0000-0000-0000FA850000}"/>
    <cellStyle name="년_★ 0911 2차면접최종보고_★ 2010년도 사무직-사무전문직 급여인상안(작성) 6 5 3" xfId="34281" xr:uid="{00000000-0005-0000-0000-0000FB850000}"/>
    <cellStyle name="년_★ 0911 2차면접최종보고_★ 2010년도 사무직-사무전문직 급여인상안(작성) 6 5 4" xfId="34282" xr:uid="{00000000-0005-0000-0000-0000FC850000}"/>
    <cellStyle name="년_★ 0911 2차면접최종보고_★ 2010년도 사무직-사무전문직 급여인상안(작성) 6 5 5" xfId="34283" xr:uid="{00000000-0005-0000-0000-0000FD850000}"/>
    <cellStyle name="년_★ 0911 2차면접최종보고_★ 2010년도 사무직-사무전문직 급여인상안(작성) 6 6" xfId="34284" xr:uid="{00000000-0005-0000-0000-0000FE850000}"/>
    <cellStyle name="년_★ 0911 2차면접최종보고_★ 2010년도 사무직-사무전문직 급여인상안(작성) 6 6 2" xfId="34285" xr:uid="{00000000-0005-0000-0000-0000FF850000}"/>
    <cellStyle name="년_★ 0911 2차면접최종보고_★ 2010년도 사무직-사무전문직 급여인상안(작성) 6 6 3" xfId="34286" xr:uid="{00000000-0005-0000-0000-000000860000}"/>
    <cellStyle name="년_★ 0911 2차면접최종보고_★ 2010년도 사무직-사무전문직 급여인상안(작성) 6 6 4" xfId="34287" xr:uid="{00000000-0005-0000-0000-000001860000}"/>
    <cellStyle name="년_★ 0911 2차면접최종보고_★ 2010년도 사무직-사무전문직 급여인상안(작성) 6 6 5" xfId="34288" xr:uid="{00000000-0005-0000-0000-000002860000}"/>
    <cellStyle name="년_★ 0911 2차면접최종보고_★ 2010년도 사무직-사무전문직 급여인상안(작성) 6 7" xfId="34289" xr:uid="{00000000-0005-0000-0000-000003860000}"/>
    <cellStyle name="년_★ 0911 2차면접최종보고_★ 2010년도 사무직-사무전문직 급여인상안(작성) 6 7 2" xfId="34290" xr:uid="{00000000-0005-0000-0000-000004860000}"/>
    <cellStyle name="년_★ 0911 2차면접최종보고_★ 2010년도 사무직-사무전문직 급여인상안(작성) 6 7 3" xfId="34291" xr:uid="{00000000-0005-0000-0000-000005860000}"/>
    <cellStyle name="년_★ 0911 2차면접최종보고_★ 2010년도 사무직-사무전문직 급여인상안(작성) 6 7 4" xfId="34292" xr:uid="{00000000-0005-0000-0000-000006860000}"/>
    <cellStyle name="년_★ 0911 2차면접최종보고_★ 2010년도 사무직-사무전문직 급여인상안(작성) 6 7 5" xfId="34293" xr:uid="{00000000-0005-0000-0000-000007860000}"/>
    <cellStyle name="년_★ 0911 2차면접최종보고_★ 2010년도 사무직-사무전문직 급여인상안(작성) 6 8" xfId="34294" xr:uid="{00000000-0005-0000-0000-000008860000}"/>
    <cellStyle name="년_★ 0911 2차면접최종보고_★ 2010년도 사무직-사무전문직 급여인상안(작성) 6 9" xfId="34295" xr:uid="{00000000-0005-0000-0000-000009860000}"/>
    <cellStyle name="년_★ 0911 2차면접최종보고_★ 2010년도 사무직-사무전문직 급여인상안(작성) 7" xfId="34296" xr:uid="{00000000-0005-0000-0000-00000A860000}"/>
    <cellStyle name="년_★ 0911 2차면접최종보고_★ 2010년도 사무직-사무전문직 급여인상안(작성) 7 2" xfId="34297" xr:uid="{00000000-0005-0000-0000-00000B860000}"/>
    <cellStyle name="년_★ 0911 2차면접최종보고_★ 2010년도 사무직-사무전문직 급여인상안(작성) 7 2 2" xfId="34298" xr:uid="{00000000-0005-0000-0000-00000C860000}"/>
    <cellStyle name="년_★ 0911 2차면접최종보고_★ 2010년도 사무직-사무전문직 급여인상안(작성) 7 2 3" xfId="34299" xr:uid="{00000000-0005-0000-0000-00000D860000}"/>
    <cellStyle name="년_★ 0911 2차면접최종보고_★ 2010년도 사무직-사무전문직 급여인상안(작성) 7 2 4" xfId="34300" xr:uid="{00000000-0005-0000-0000-00000E860000}"/>
    <cellStyle name="년_★ 0911 2차면접최종보고_★ 2010년도 사무직-사무전문직 급여인상안(작성) 7 2 5" xfId="34301" xr:uid="{00000000-0005-0000-0000-00000F860000}"/>
    <cellStyle name="년_★ 0911 2차면접최종보고_★ 2010년도 사무직-사무전문직 급여인상안(작성) 7 3" xfId="34302" xr:uid="{00000000-0005-0000-0000-000010860000}"/>
    <cellStyle name="년_★ 0911 2차면접최종보고_★ 2010년도 사무직-사무전문직 급여인상안(작성) 7 3 2" xfId="34303" xr:uid="{00000000-0005-0000-0000-000011860000}"/>
    <cellStyle name="년_★ 0911 2차면접최종보고_★ 2010년도 사무직-사무전문직 급여인상안(작성) 7 3 3" xfId="34304" xr:uid="{00000000-0005-0000-0000-000012860000}"/>
    <cellStyle name="년_★ 0911 2차면접최종보고_★ 2010년도 사무직-사무전문직 급여인상안(작성) 7 3 4" xfId="34305" xr:uid="{00000000-0005-0000-0000-000013860000}"/>
    <cellStyle name="년_★ 0911 2차면접최종보고_★ 2010년도 사무직-사무전문직 급여인상안(작성) 7 3 5" xfId="34306" xr:uid="{00000000-0005-0000-0000-000014860000}"/>
    <cellStyle name="년_★ 0911 2차면접최종보고_★ 2010년도 사무직-사무전문직 급여인상안(작성) 7 4" xfId="34307" xr:uid="{00000000-0005-0000-0000-000015860000}"/>
    <cellStyle name="년_★ 0911 2차면접최종보고_★ 2010년도 사무직-사무전문직 급여인상안(작성) 7 4 2" xfId="34308" xr:uid="{00000000-0005-0000-0000-000016860000}"/>
    <cellStyle name="년_★ 0911 2차면접최종보고_★ 2010년도 사무직-사무전문직 급여인상안(작성) 7 4 3" xfId="34309" xr:uid="{00000000-0005-0000-0000-000017860000}"/>
    <cellStyle name="년_★ 0911 2차면접최종보고_★ 2010년도 사무직-사무전문직 급여인상안(작성) 7 4 4" xfId="34310" xr:uid="{00000000-0005-0000-0000-000018860000}"/>
    <cellStyle name="년_★ 0911 2차면접최종보고_★ 2010년도 사무직-사무전문직 급여인상안(작성) 7 4 5" xfId="34311" xr:uid="{00000000-0005-0000-0000-000019860000}"/>
    <cellStyle name="년_★ 0911 2차면접최종보고_★ 2010년도 사무직-사무전문직 급여인상안(작성) 7 5" xfId="34312" xr:uid="{00000000-0005-0000-0000-00001A860000}"/>
    <cellStyle name="년_★ 0911 2차면접최종보고_★ 2010년도 사무직-사무전문직 급여인상안(작성) 7 6" xfId="34313" xr:uid="{00000000-0005-0000-0000-00001B860000}"/>
    <cellStyle name="년_★ 0911 2차면접최종보고_★ 2010년도 사무직-사무전문직 급여인상안(작성) 7 7" xfId="34314" xr:uid="{00000000-0005-0000-0000-00001C860000}"/>
    <cellStyle name="년_★ 0911 2차면접최종보고_★ 2010년도 사무직-사무전문직 급여인상안(작성) 7 8" xfId="34315" xr:uid="{00000000-0005-0000-0000-00001D860000}"/>
    <cellStyle name="년_★ 0911 2차면접최종보고_★ 2010년도 사무직-사무전문직 급여인상안(작성) 8" xfId="34316" xr:uid="{00000000-0005-0000-0000-00001E860000}"/>
    <cellStyle name="년_★ 0911 2차면접최종보고_★ 2010년도 사무직-사무전문직 급여인상안(작성) 8 2" xfId="34317" xr:uid="{00000000-0005-0000-0000-00001F860000}"/>
    <cellStyle name="년_★ 0911 2차면접최종보고_★ 2010년도 사무직-사무전문직 급여인상안(작성) 8 2 2" xfId="34318" xr:uid="{00000000-0005-0000-0000-000020860000}"/>
    <cellStyle name="년_★ 0911 2차면접최종보고_★ 2010년도 사무직-사무전문직 급여인상안(작성) 8 2 3" xfId="34319" xr:uid="{00000000-0005-0000-0000-000021860000}"/>
    <cellStyle name="년_★ 0911 2차면접최종보고_★ 2010년도 사무직-사무전문직 급여인상안(작성) 8 2 4" xfId="34320" xr:uid="{00000000-0005-0000-0000-000022860000}"/>
    <cellStyle name="년_★ 0911 2차면접최종보고_★ 2010년도 사무직-사무전문직 급여인상안(작성) 8 2 5" xfId="34321" xr:uid="{00000000-0005-0000-0000-000023860000}"/>
    <cellStyle name="년_★ 0911 2차면접최종보고_★ 2010년도 사무직-사무전문직 급여인상안(작성) 8 3" xfId="34322" xr:uid="{00000000-0005-0000-0000-000024860000}"/>
    <cellStyle name="년_★ 0911 2차면접최종보고_★ 2010년도 사무직-사무전문직 급여인상안(작성) 8 3 2" xfId="34323" xr:uid="{00000000-0005-0000-0000-000025860000}"/>
    <cellStyle name="년_★ 0911 2차면접최종보고_★ 2010년도 사무직-사무전문직 급여인상안(작성) 8 3 3" xfId="34324" xr:uid="{00000000-0005-0000-0000-000026860000}"/>
    <cellStyle name="년_★ 0911 2차면접최종보고_★ 2010년도 사무직-사무전문직 급여인상안(작성) 8 3 4" xfId="34325" xr:uid="{00000000-0005-0000-0000-000027860000}"/>
    <cellStyle name="년_★ 0911 2차면접최종보고_★ 2010년도 사무직-사무전문직 급여인상안(작성) 8 3 5" xfId="34326" xr:uid="{00000000-0005-0000-0000-000028860000}"/>
    <cellStyle name="년_★ 0911 2차면접최종보고_★ 2010년도 사무직-사무전문직 급여인상안(작성) 8 4" xfId="34327" xr:uid="{00000000-0005-0000-0000-000029860000}"/>
    <cellStyle name="년_★ 0911 2차면접최종보고_★ 2010년도 사무직-사무전문직 급여인상안(작성) 8 4 2" xfId="34328" xr:uid="{00000000-0005-0000-0000-00002A860000}"/>
    <cellStyle name="년_★ 0911 2차면접최종보고_★ 2010년도 사무직-사무전문직 급여인상안(작성) 8 4 3" xfId="34329" xr:uid="{00000000-0005-0000-0000-00002B860000}"/>
    <cellStyle name="년_★ 0911 2차면접최종보고_★ 2010년도 사무직-사무전문직 급여인상안(작성) 8 4 4" xfId="34330" xr:uid="{00000000-0005-0000-0000-00002C860000}"/>
    <cellStyle name="년_★ 0911 2차면접최종보고_★ 2010년도 사무직-사무전문직 급여인상안(작성) 8 4 5" xfId="34331" xr:uid="{00000000-0005-0000-0000-00002D860000}"/>
    <cellStyle name="년_★ 0911 2차면접최종보고_★ 2010년도 사무직-사무전문직 급여인상안(작성) 8 5" xfId="34332" xr:uid="{00000000-0005-0000-0000-00002E860000}"/>
    <cellStyle name="년_★ 0911 2차면접최종보고_★ 2010년도 사무직-사무전문직 급여인상안(작성) 8 6" xfId="34333" xr:uid="{00000000-0005-0000-0000-00002F860000}"/>
    <cellStyle name="년_★ 0911 2차면접최종보고_★ 2010년도 사무직-사무전문직 급여인상안(작성) 8 7" xfId="34334" xr:uid="{00000000-0005-0000-0000-000030860000}"/>
    <cellStyle name="년_★ 0911 2차면접최종보고_★ 2010년도 사무직-사무전문직 급여인상안(작성) 8 8" xfId="34335" xr:uid="{00000000-0005-0000-0000-000031860000}"/>
    <cellStyle name="년_★ 0911 2차면접최종보고_★ 2010년도 사무직-사무전문직 급여인상안(작성) 9" xfId="34336" xr:uid="{00000000-0005-0000-0000-000032860000}"/>
    <cellStyle name="년_★ 0911 2차면접최종보고_★ 2010년도 사무직-사무전문직 급여인상안(작성) 9 2" xfId="34337" xr:uid="{00000000-0005-0000-0000-000033860000}"/>
    <cellStyle name="년_★ 0911 2차면접최종보고_★ 2010년도 사무직-사무전문직 급여인상안(작성) 9 2 2" xfId="34338" xr:uid="{00000000-0005-0000-0000-000034860000}"/>
    <cellStyle name="년_★ 0911 2차면접최종보고_★ 2010년도 사무직-사무전문직 급여인상안(작성) 9 2 3" xfId="34339" xr:uid="{00000000-0005-0000-0000-000035860000}"/>
    <cellStyle name="년_★ 0911 2차면접최종보고_★ 2010년도 사무직-사무전문직 급여인상안(작성) 9 2 4" xfId="34340" xr:uid="{00000000-0005-0000-0000-000036860000}"/>
    <cellStyle name="년_★ 0911 2차면접최종보고_★ 2010년도 사무직-사무전문직 급여인상안(작성) 9 2 5" xfId="34341" xr:uid="{00000000-0005-0000-0000-000037860000}"/>
    <cellStyle name="년_★ 0911 2차면접최종보고_★ 2010년도 사무직-사무전문직 급여인상안(작성) 9 3" xfId="34342" xr:uid="{00000000-0005-0000-0000-000038860000}"/>
    <cellStyle name="년_★ 0911 2차면접최종보고_★ 2010년도 사무직-사무전문직 급여인상안(작성) 9 3 2" xfId="34343" xr:uid="{00000000-0005-0000-0000-000039860000}"/>
    <cellStyle name="년_★ 0911 2차면접최종보고_★ 2010년도 사무직-사무전문직 급여인상안(작성) 9 3 3" xfId="34344" xr:uid="{00000000-0005-0000-0000-00003A860000}"/>
    <cellStyle name="년_★ 0911 2차면접최종보고_★ 2010년도 사무직-사무전문직 급여인상안(작성) 9 3 4" xfId="34345" xr:uid="{00000000-0005-0000-0000-00003B860000}"/>
    <cellStyle name="년_★ 0911 2차면접최종보고_★ 2010년도 사무직-사무전문직 급여인상안(작성) 9 3 5" xfId="34346" xr:uid="{00000000-0005-0000-0000-00003C860000}"/>
    <cellStyle name="년_★ 0911 2차면접최종보고_★ 2010년도 사무직-사무전문직 급여인상안(작성) 9 4" xfId="34347" xr:uid="{00000000-0005-0000-0000-00003D860000}"/>
    <cellStyle name="년_★ 0911 2차면접최종보고_★ 2010년도 사무직-사무전문직 급여인상안(작성) 9 4 2" xfId="34348" xr:uid="{00000000-0005-0000-0000-00003E860000}"/>
    <cellStyle name="년_★ 0911 2차면접최종보고_★ 2010년도 사무직-사무전문직 급여인상안(작성) 9 4 3" xfId="34349" xr:uid="{00000000-0005-0000-0000-00003F860000}"/>
    <cellStyle name="년_★ 0911 2차면접최종보고_★ 2010년도 사무직-사무전문직 급여인상안(작성) 9 4 4" xfId="34350" xr:uid="{00000000-0005-0000-0000-000040860000}"/>
    <cellStyle name="년_★ 0911 2차면접최종보고_★ 2010년도 사무직-사무전문직 급여인상안(작성) 9 4 5" xfId="34351" xr:uid="{00000000-0005-0000-0000-000041860000}"/>
    <cellStyle name="년_★ 0911 2차면접최종보고_★ 2010년도 사무직-사무전문직 급여인상안(작성) 9 5" xfId="34352" xr:uid="{00000000-0005-0000-0000-000042860000}"/>
    <cellStyle name="년_★ 0911 2차면접최종보고_★ 2010년도 사무직-사무전문직 급여인상안(작성) 9 6" xfId="34353" xr:uid="{00000000-0005-0000-0000-000043860000}"/>
    <cellStyle name="년_★ 0911 2차면접최종보고_★ 2010년도 사무직-사무전문직 급여인상안(작성) 9 7" xfId="34354" xr:uid="{00000000-0005-0000-0000-000044860000}"/>
    <cellStyle name="년_★ 0911 2차면접최종보고_★ 2010년도 사무직-사무전문직 급여인상안(작성) 9 8" xfId="34355" xr:uid="{00000000-0005-0000-0000-000045860000}"/>
    <cellStyle name="년_★ 0911 2차면접최종보고_사무직10년단가(연월차수당)" xfId="34356" xr:uid="{00000000-0005-0000-0000-000046860000}"/>
    <cellStyle name="년_★ 0911 2차면접최종보고_사무직10년단가(연월차수당) 10" xfId="34357" xr:uid="{00000000-0005-0000-0000-000047860000}"/>
    <cellStyle name="년_★ 0911 2차면접최종보고_사무직10년단가(연월차수당) 2" xfId="34358" xr:uid="{00000000-0005-0000-0000-000048860000}"/>
    <cellStyle name="년_★ 0911 2차면접최종보고_사무직10년단가(연월차수당) 2 2" xfId="34359" xr:uid="{00000000-0005-0000-0000-000049860000}"/>
    <cellStyle name="년_★ 0911 2차면접최종보고_사무직10년단가(연월차수당) 2 2 10" xfId="34360" xr:uid="{00000000-0005-0000-0000-00004A860000}"/>
    <cellStyle name="년_★ 0911 2차면접최종보고_사무직10년단가(연월차수당) 2 2 11" xfId="34361" xr:uid="{00000000-0005-0000-0000-00004B860000}"/>
    <cellStyle name="년_★ 0911 2차면접최종보고_사무직10년단가(연월차수당) 2 2 12" xfId="34362" xr:uid="{00000000-0005-0000-0000-00004C860000}"/>
    <cellStyle name="년_★ 0911 2차면접최종보고_사무직10년단가(연월차수당) 2 2 2" xfId="34363" xr:uid="{00000000-0005-0000-0000-00004D860000}"/>
    <cellStyle name="년_★ 0911 2차면접최종보고_사무직10년단가(연월차수당) 2 2 2 10" xfId="34364" xr:uid="{00000000-0005-0000-0000-00004E860000}"/>
    <cellStyle name="년_★ 0911 2차면접최종보고_사무직10년단가(연월차수당) 2 2 2 11" xfId="34365" xr:uid="{00000000-0005-0000-0000-00004F860000}"/>
    <cellStyle name="년_★ 0911 2차면접최종보고_사무직10년단가(연월차수당) 2 2 2 12" xfId="34366" xr:uid="{00000000-0005-0000-0000-000050860000}"/>
    <cellStyle name="년_★ 0911 2차면접최종보고_사무직10년단가(연월차수당) 2 2 2 13" xfId="34367" xr:uid="{00000000-0005-0000-0000-000051860000}"/>
    <cellStyle name="년_★ 0911 2차면접최종보고_사무직10년단가(연월차수당) 2 2 2 2" xfId="34368" xr:uid="{00000000-0005-0000-0000-000052860000}"/>
    <cellStyle name="년_★ 0911 2차면접최종보고_사무직10년단가(연월차수당) 2 2 2 2 10" xfId="34369" xr:uid="{00000000-0005-0000-0000-000053860000}"/>
    <cellStyle name="년_★ 0911 2차면접최종보고_사무직10년단가(연월차수당) 2 2 2 2 11" xfId="34370" xr:uid="{00000000-0005-0000-0000-000054860000}"/>
    <cellStyle name="년_★ 0911 2차면접최종보고_사무직10년단가(연월차수당) 2 2 2 2 2" xfId="34371" xr:uid="{00000000-0005-0000-0000-000055860000}"/>
    <cellStyle name="년_★ 0911 2차면접최종보고_사무직10년단가(연월차수당) 2 2 2 2 2 2" xfId="34372" xr:uid="{00000000-0005-0000-0000-000056860000}"/>
    <cellStyle name="년_★ 0911 2차면접최종보고_사무직10년단가(연월차수당) 2 2 2 2 2 2 2" xfId="34373" xr:uid="{00000000-0005-0000-0000-000057860000}"/>
    <cellStyle name="년_★ 0911 2차면접최종보고_사무직10년단가(연월차수당) 2 2 2 2 2 2 3" xfId="34374" xr:uid="{00000000-0005-0000-0000-000058860000}"/>
    <cellStyle name="년_★ 0911 2차면접최종보고_사무직10년단가(연월차수당) 2 2 2 2 2 2 4" xfId="34375" xr:uid="{00000000-0005-0000-0000-000059860000}"/>
    <cellStyle name="년_★ 0911 2차면접최종보고_사무직10년단가(연월차수당) 2 2 2 2 2 2 5" xfId="34376" xr:uid="{00000000-0005-0000-0000-00005A860000}"/>
    <cellStyle name="년_★ 0911 2차면접최종보고_사무직10년단가(연월차수당) 2 2 2 2 2 3" xfId="34377" xr:uid="{00000000-0005-0000-0000-00005B860000}"/>
    <cellStyle name="년_★ 0911 2차면접최종보고_사무직10년단가(연월차수당) 2 2 2 2 2 3 2" xfId="34378" xr:uid="{00000000-0005-0000-0000-00005C860000}"/>
    <cellStyle name="년_★ 0911 2차면접최종보고_사무직10년단가(연월차수당) 2 2 2 2 2 3 3" xfId="34379" xr:uid="{00000000-0005-0000-0000-00005D860000}"/>
    <cellStyle name="년_★ 0911 2차면접최종보고_사무직10년단가(연월차수당) 2 2 2 2 2 3 4" xfId="34380" xr:uid="{00000000-0005-0000-0000-00005E860000}"/>
    <cellStyle name="년_★ 0911 2차면접최종보고_사무직10년단가(연월차수당) 2 2 2 2 2 3 5" xfId="34381" xr:uid="{00000000-0005-0000-0000-00005F860000}"/>
    <cellStyle name="년_★ 0911 2차면접최종보고_사무직10년단가(연월차수당) 2 2 2 2 2 4" xfId="34382" xr:uid="{00000000-0005-0000-0000-000060860000}"/>
    <cellStyle name="년_★ 0911 2차면접최종보고_사무직10년단가(연월차수당) 2 2 2 2 2 4 2" xfId="34383" xr:uid="{00000000-0005-0000-0000-000061860000}"/>
    <cellStyle name="년_★ 0911 2차면접최종보고_사무직10년단가(연월차수당) 2 2 2 2 2 4 3" xfId="34384" xr:uid="{00000000-0005-0000-0000-000062860000}"/>
    <cellStyle name="년_★ 0911 2차면접최종보고_사무직10년단가(연월차수당) 2 2 2 2 2 4 4" xfId="34385" xr:uid="{00000000-0005-0000-0000-000063860000}"/>
    <cellStyle name="년_★ 0911 2차면접최종보고_사무직10년단가(연월차수당) 2 2 2 2 2 4 5" xfId="34386" xr:uid="{00000000-0005-0000-0000-000064860000}"/>
    <cellStyle name="년_★ 0911 2차면접최종보고_사무직10년단가(연월차수당) 2 2 2 2 2 5" xfId="34387" xr:uid="{00000000-0005-0000-0000-000065860000}"/>
    <cellStyle name="년_★ 0911 2차면접최종보고_사무직10년단가(연월차수당) 2 2 2 2 2 6" xfId="34388" xr:uid="{00000000-0005-0000-0000-000066860000}"/>
    <cellStyle name="년_★ 0911 2차면접최종보고_사무직10년단가(연월차수당) 2 2 2 2 2 7" xfId="34389" xr:uid="{00000000-0005-0000-0000-000067860000}"/>
    <cellStyle name="년_★ 0911 2차면접최종보고_사무직10년단가(연월차수당) 2 2 2 2 2 8" xfId="34390" xr:uid="{00000000-0005-0000-0000-000068860000}"/>
    <cellStyle name="년_★ 0911 2차면접최종보고_사무직10년단가(연월차수당) 2 2 2 2 3" xfId="34391" xr:uid="{00000000-0005-0000-0000-000069860000}"/>
    <cellStyle name="년_★ 0911 2차면접최종보고_사무직10년단가(연월차수당) 2 2 2 2 3 2" xfId="34392" xr:uid="{00000000-0005-0000-0000-00006A860000}"/>
    <cellStyle name="년_★ 0911 2차면접최종보고_사무직10년단가(연월차수당) 2 2 2 2 3 2 2" xfId="34393" xr:uid="{00000000-0005-0000-0000-00006B860000}"/>
    <cellStyle name="년_★ 0911 2차면접최종보고_사무직10년단가(연월차수당) 2 2 2 2 3 2 3" xfId="34394" xr:uid="{00000000-0005-0000-0000-00006C860000}"/>
    <cellStyle name="년_★ 0911 2차면접최종보고_사무직10년단가(연월차수당) 2 2 2 2 3 2 4" xfId="34395" xr:uid="{00000000-0005-0000-0000-00006D860000}"/>
    <cellStyle name="년_★ 0911 2차면접최종보고_사무직10년단가(연월차수당) 2 2 2 2 3 2 5" xfId="34396" xr:uid="{00000000-0005-0000-0000-00006E860000}"/>
    <cellStyle name="년_★ 0911 2차면접최종보고_사무직10년단가(연월차수당) 2 2 2 2 3 3" xfId="34397" xr:uid="{00000000-0005-0000-0000-00006F860000}"/>
    <cellStyle name="년_★ 0911 2차면접최종보고_사무직10년단가(연월차수당) 2 2 2 2 3 3 2" xfId="34398" xr:uid="{00000000-0005-0000-0000-000070860000}"/>
    <cellStyle name="년_★ 0911 2차면접최종보고_사무직10년단가(연월차수당) 2 2 2 2 3 3 3" xfId="34399" xr:uid="{00000000-0005-0000-0000-000071860000}"/>
    <cellStyle name="년_★ 0911 2차면접최종보고_사무직10년단가(연월차수당) 2 2 2 2 3 3 4" xfId="34400" xr:uid="{00000000-0005-0000-0000-000072860000}"/>
    <cellStyle name="년_★ 0911 2차면접최종보고_사무직10년단가(연월차수당) 2 2 2 2 3 3 5" xfId="34401" xr:uid="{00000000-0005-0000-0000-000073860000}"/>
    <cellStyle name="년_★ 0911 2차면접최종보고_사무직10년단가(연월차수당) 2 2 2 2 3 4" xfId="34402" xr:uid="{00000000-0005-0000-0000-000074860000}"/>
    <cellStyle name="년_★ 0911 2차면접최종보고_사무직10년단가(연월차수당) 2 2 2 2 3 4 2" xfId="34403" xr:uid="{00000000-0005-0000-0000-000075860000}"/>
    <cellStyle name="년_★ 0911 2차면접최종보고_사무직10년단가(연월차수당) 2 2 2 2 3 4 3" xfId="34404" xr:uid="{00000000-0005-0000-0000-000076860000}"/>
    <cellStyle name="년_★ 0911 2차면접최종보고_사무직10년단가(연월차수당) 2 2 2 2 3 4 4" xfId="34405" xr:uid="{00000000-0005-0000-0000-000077860000}"/>
    <cellStyle name="년_★ 0911 2차면접최종보고_사무직10년단가(연월차수당) 2 2 2 2 3 4 5" xfId="34406" xr:uid="{00000000-0005-0000-0000-000078860000}"/>
    <cellStyle name="년_★ 0911 2차면접최종보고_사무직10년단가(연월차수당) 2 2 2 2 3 5" xfId="34407" xr:uid="{00000000-0005-0000-0000-000079860000}"/>
    <cellStyle name="년_★ 0911 2차면접최종보고_사무직10년단가(연월차수당) 2 2 2 2 3 6" xfId="34408" xr:uid="{00000000-0005-0000-0000-00007A860000}"/>
    <cellStyle name="년_★ 0911 2차면접최종보고_사무직10년단가(연월차수당) 2 2 2 2 3 7" xfId="34409" xr:uid="{00000000-0005-0000-0000-00007B860000}"/>
    <cellStyle name="년_★ 0911 2차면접최종보고_사무직10년단가(연월차수당) 2 2 2 2 3 8" xfId="34410" xr:uid="{00000000-0005-0000-0000-00007C860000}"/>
    <cellStyle name="년_★ 0911 2차면접최종보고_사무직10년단가(연월차수당) 2 2 2 2 4" xfId="34411" xr:uid="{00000000-0005-0000-0000-00007D860000}"/>
    <cellStyle name="년_★ 0911 2차면접최종보고_사무직10년단가(연월차수당) 2 2 2 2 4 2" xfId="34412" xr:uid="{00000000-0005-0000-0000-00007E860000}"/>
    <cellStyle name="년_★ 0911 2차면접최종보고_사무직10년단가(연월차수당) 2 2 2 2 4 2 2" xfId="34413" xr:uid="{00000000-0005-0000-0000-00007F860000}"/>
    <cellStyle name="년_★ 0911 2차면접최종보고_사무직10년단가(연월차수당) 2 2 2 2 4 2 3" xfId="34414" xr:uid="{00000000-0005-0000-0000-000080860000}"/>
    <cellStyle name="년_★ 0911 2차면접최종보고_사무직10년단가(연월차수당) 2 2 2 2 4 2 4" xfId="34415" xr:uid="{00000000-0005-0000-0000-000081860000}"/>
    <cellStyle name="년_★ 0911 2차면접최종보고_사무직10년단가(연월차수당) 2 2 2 2 4 2 5" xfId="34416" xr:uid="{00000000-0005-0000-0000-000082860000}"/>
    <cellStyle name="년_★ 0911 2차면접최종보고_사무직10년단가(연월차수당) 2 2 2 2 4 3" xfId="34417" xr:uid="{00000000-0005-0000-0000-000083860000}"/>
    <cellStyle name="년_★ 0911 2차면접최종보고_사무직10년단가(연월차수당) 2 2 2 2 4 3 2" xfId="34418" xr:uid="{00000000-0005-0000-0000-000084860000}"/>
    <cellStyle name="년_★ 0911 2차면접최종보고_사무직10년단가(연월차수당) 2 2 2 2 4 3 3" xfId="34419" xr:uid="{00000000-0005-0000-0000-000085860000}"/>
    <cellStyle name="년_★ 0911 2차면접최종보고_사무직10년단가(연월차수당) 2 2 2 2 4 3 4" xfId="34420" xr:uid="{00000000-0005-0000-0000-000086860000}"/>
    <cellStyle name="년_★ 0911 2차면접최종보고_사무직10년단가(연월차수당) 2 2 2 2 4 3 5" xfId="34421" xr:uid="{00000000-0005-0000-0000-000087860000}"/>
    <cellStyle name="년_★ 0911 2차면접최종보고_사무직10년단가(연월차수당) 2 2 2 2 4 4" xfId="34422" xr:uid="{00000000-0005-0000-0000-000088860000}"/>
    <cellStyle name="년_★ 0911 2차면접최종보고_사무직10년단가(연월차수당) 2 2 2 2 4 4 2" xfId="34423" xr:uid="{00000000-0005-0000-0000-000089860000}"/>
    <cellStyle name="년_★ 0911 2차면접최종보고_사무직10년단가(연월차수당) 2 2 2 2 4 4 3" xfId="34424" xr:uid="{00000000-0005-0000-0000-00008A860000}"/>
    <cellStyle name="년_★ 0911 2차면접최종보고_사무직10년단가(연월차수당) 2 2 2 2 4 4 4" xfId="34425" xr:uid="{00000000-0005-0000-0000-00008B860000}"/>
    <cellStyle name="년_★ 0911 2차면접최종보고_사무직10년단가(연월차수당) 2 2 2 2 4 4 5" xfId="34426" xr:uid="{00000000-0005-0000-0000-00008C860000}"/>
    <cellStyle name="년_★ 0911 2차면접최종보고_사무직10년단가(연월차수당) 2 2 2 2 4 5" xfId="34427" xr:uid="{00000000-0005-0000-0000-00008D860000}"/>
    <cellStyle name="년_★ 0911 2차면접최종보고_사무직10년단가(연월차수당) 2 2 2 2 4 6" xfId="34428" xr:uid="{00000000-0005-0000-0000-00008E860000}"/>
    <cellStyle name="년_★ 0911 2차면접최종보고_사무직10년단가(연월차수당) 2 2 2 2 4 7" xfId="34429" xr:uid="{00000000-0005-0000-0000-00008F860000}"/>
    <cellStyle name="년_★ 0911 2차면접최종보고_사무직10년단가(연월차수당) 2 2 2 2 4 8" xfId="34430" xr:uid="{00000000-0005-0000-0000-000090860000}"/>
    <cellStyle name="년_★ 0911 2차면접최종보고_사무직10년단가(연월차수당) 2 2 2 2 5" xfId="34431" xr:uid="{00000000-0005-0000-0000-000091860000}"/>
    <cellStyle name="년_★ 0911 2차면접최종보고_사무직10년단가(연월차수당) 2 2 2 2 5 2" xfId="34432" xr:uid="{00000000-0005-0000-0000-000092860000}"/>
    <cellStyle name="년_★ 0911 2차면접최종보고_사무직10년단가(연월차수당) 2 2 2 2 5 3" xfId="34433" xr:uid="{00000000-0005-0000-0000-000093860000}"/>
    <cellStyle name="년_★ 0911 2차면접최종보고_사무직10년단가(연월차수당) 2 2 2 2 5 4" xfId="34434" xr:uid="{00000000-0005-0000-0000-000094860000}"/>
    <cellStyle name="년_★ 0911 2차면접최종보고_사무직10년단가(연월차수당) 2 2 2 2 5 5" xfId="34435" xr:uid="{00000000-0005-0000-0000-000095860000}"/>
    <cellStyle name="년_★ 0911 2차면접최종보고_사무직10년단가(연월차수당) 2 2 2 2 6" xfId="34436" xr:uid="{00000000-0005-0000-0000-000096860000}"/>
    <cellStyle name="년_★ 0911 2차면접최종보고_사무직10년단가(연월차수당) 2 2 2 2 6 2" xfId="34437" xr:uid="{00000000-0005-0000-0000-000097860000}"/>
    <cellStyle name="년_★ 0911 2차면접최종보고_사무직10년단가(연월차수당) 2 2 2 2 6 3" xfId="34438" xr:uid="{00000000-0005-0000-0000-000098860000}"/>
    <cellStyle name="년_★ 0911 2차면접최종보고_사무직10년단가(연월차수당) 2 2 2 2 6 4" xfId="34439" xr:uid="{00000000-0005-0000-0000-000099860000}"/>
    <cellStyle name="년_★ 0911 2차면접최종보고_사무직10년단가(연월차수당) 2 2 2 2 6 5" xfId="34440" xr:uid="{00000000-0005-0000-0000-00009A860000}"/>
    <cellStyle name="년_★ 0911 2차면접최종보고_사무직10년단가(연월차수당) 2 2 2 2 7" xfId="34441" xr:uid="{00000000-0005-0000-0000-00009B860000}"/>
    <cellStyle name="년_★ 0911 2차면접최종보고_사무직10년단가(연월차수당) 2 2 2 2 7 2" xfId="34442" xr:uid="{00000000-0005-0000-0000-00009C860000}"/>
    <cellStyle name="년_★ 0911 2차면접최종보고_사무직10년단가(연월차수당) 2 2 2 2 7 3" xfId="34443" xr:uid="{00000000-0005-0000-0000-00009D860000}"/>
    <cellStyle name="년_★ 0911 2차면접최종보고_사무직10년단가(연월차수당) 2 2 2 2 7 4" xfId="34444" xr:uid="{00000000-0005-0000-0000-00009E860000}"/>
    <cellStyle name="년_★ 0911 2차면접최종보고_사무직10년단가(연월차수당) 2 2 2 2 7 5" xfId="34445" xr:uid="{00000000-0005-0000-0000-00009F860000}"/>
    <cellStyle name="년_★ 0911 2차면접최종보고_사무직10년단가(연월차수당) 2 2 2 2 8" xfId="34446" xr:uid="{00000000-0005-0000-0000-0000A0860000}"/>
    <cellStyle name="년_★ 0911 2차면접최종보고_사무직10년단가(연월차수당) 2 2 2 2 9" xfId="34447" xr:uid="{00000000-0005-0000-0000-0000A1860000}"/>
    <cellStyle name="년_★ 0911 2차면접최종보고_사무직10년단가(연월차수당) 2 2 2 3" xfId="34448" xr:uid="{00000000-0005-0000-0000-0000A2860000}"/>
    <cellStyle name="년_★ 0911 2차면접최종보고_사무직10년단가(연월차수당) 2 2 2 3 10" xfId="34449" xr:uid="{00000000-0005-0000-0000-0000A3860000}"/>
    <cellStyle name="년_★ 0911 2차면접최종보고_사무직10년단가(연월차수당) 2 2 2 3 11" xfId="34450" xr:uid="{00000000-0005-0000-0000-0000A4860000}"/>
    <cellStyle name="년_★ 0911 2차면접최종보고_사무직10년단가(연월차수당) 2 2 2 3 2" xfId="34451" xr:uid="{00000000-0005-0000-0000-0000A5860000}"/>
    <cellStyle name="년_★ 0911 2차면접최종보고_사무직10년단가(연월차수당) 2 2 2 3 2 2" xfId="34452" xr:uid="{00000000-0005-0000-0000-0000A6860000}"/>
    <cellStyle name="년_★ 0911 2차면접최종보고_사무직10년단가(연월차수당) 2 2 2 3 2 2 2" xfId="34453" xr:uid="{00000000-0005-0000-0000-0000A7860000}"/>
    <cellStyle name="년_★ 0911 2차면접최종보고_사무직10년단가(연월차수당) 2 2 2 3 2 2 3" xfId="34454" xr:uid="{00000000-0005-0000-0000-0000A8860000}"/>
    <cellStyle name="년_★ 0911 2차면접최종보고_사무직10년단가(연월차수당) 2 2 2 3 2 2 4" xfId="34455" xr:uid="{00000000-0005-0000-0000-0000A9860000}"/>
    <cellStyle name="년_★ 0911 2차면접최종보고_사무직10년단가(연월차수당) 2 2 2 3 2 2 5" xfId="34456" xr:uid="{00000000-0005-0000-0000-0000AA860000}"/>
    <cellStyle name="년_★ 0911 2차면접최종보고_사무직10년단가(연월차수당) 2 2 2 3 2 3" xfId="34457" xr:uid="{00000000-0005-0000-0000-0000AB860000}"/>
    <cellStyle name="년_★ 0911 2차면접최종보고_사무직10년단가(연월차수당) 2 2 2 3 2 3 2" xfId="34458" xr:uid="{00000000-0005-0000-0000-0000AC860000}"/>
    <cellStyle name="년_★ 0911 2차면접최종보고_사무직10년단가(연월차수당) 2 2 2 3 2 3 3" xfId="34459" xr:uid="{00000000-0005-0000-0000-0000AD860000}"/>
    <cellStyle name="년_★ 0911 2차면접최종보고_사무직10년단가(연월차수당) 2 2 2 3 2 3 4" xfId="34460" xr:uid="{00000000-0005-0000-0000-0000AE860000}"/>
    <cellStyle name="년_★ 0911 2차면접최종보고_사무직10년단가(연월차수당) 2 2 2 3 2 3 5" xfId="34461" xr:uid="{00000000-0005-0000-0000-0000AF860000}"/>
    <cellStyle name="년_★ 0911 2차면접최종보고_사무직10년단가(연월차수당) 2 2 2 3 2 4" xfId="34462" xr:uid="{00000000-0005-0000-0000-0000B0860000}"/>
    <cellStyle name="년_★ 0911 2차면접최종보고_사무직10년단가(연월차수당) 2 2 2 3 2 4 2" xfId="34463" xr:uid="{00000000-0005-0000-0000-0000B1860000}"/>
    <cellStyle name="년_★ 0911 2차면접최종보고_사무직10년단가(연월차수당) 2 2 2 3 2 4 3" xfId="34464" xr:uid="{00000000-0005-0000-0000-0000B2860000}"/>
    <cellStyle name="년_★ 0911 2차면접최종보고_사무직10년단가(연월차수당) 2 2 2 3 2 4 4" xfId="34465" xr:uid="{00000000-0005-0000-0000-0000B3860000}"/>
    <cellStyle name="년_★ 0911 2차면접최종보고_사무직10년단가(연월차수당) 2 2 2 3 2 4 5" xfId="34466" xr:uid="{00000000-0005-0000-0000-0000B4860000}"/>
    <cellStyle name="년_★ 0911 2차면접최종보고_사무직10년단가(연월차수당) 2 2 2 3 2 5" xfId="34467" xr:uid="{00000000-0005-0000-0000-0000B5860000}"/>
    <cellStyle name="년_★ 0911 2차면접최종보고_사무직10년단가(연월차수당) 2 2 2 3 2 6" xfId="34468" xr:uid="{00000000-0005-0000-0000-0000B6860000}"/>
    <cellStyle name="년_★ 0911 2차면접최종보고_사무직10년단가(연월차수당) 2 2 2 3 2 7" xfId="34469" xr:uid="{00000000-0005-0000-0000-0000B7860000}"/>
    <cellStyle name="년_★ 0911 2차면접최종보고_사무직10년단가(연월차수당) 2 2 2 3 2 8" xfId="34470" xr:uid="{00000000-0005-0000-0000-0000B8860000}"/>
    <cellStyle name="년_★ 0911 2차면접최종보고_사무직10년단가(연월차수당) 2 2 2 3 3" xfId="34471" xr:uid="{00000000-0005-0000-0000-0000B9860000}"/>
    <cellStyle name="년_★ 0911 2차면접최종보고_사무직10년단가(연월차수당) 2 2 2 3 3 2" xfId="34472" xr:uid="{00000000-0005-0000-0000-0000BA860000}"/>
    <cellStyle name="년_★ 0911 2차면접최종보고_사무직10년단가(연월차수당) 2 2 2 3 3 2 2" xfId="34473" xr:uid="{00000000-0005-0000-0000-0000BB860000}"/>
    <cellStyle name="년_★ 0911 2차면접최종보고_사무직10년단가(연월차수당) 2 2 2 3 3 2 3" xfId="34474" xr:uid="{00000000-0005-0000-0000-0000BC860000}"/>
    <cellStyle name="년_★ 0911 2차면접최종보고_사무직10년단가(연월차수당) 2 2 2 3 3 2 4" xfId="34475" xr:uid="{00000000-0005-0000-0000-0000BD860000}"/>
    <cellStyle name="년_★ 0911 2차면접최종보고_사무직10년단가(연월차수당) 2 2 2 3 3 2 5" xfId="34476" xr:uid="{00000000-0005-0000-0000-0000BE860000}"/>
    <cellStyle name="년_★ 0911 2차면접최종보고_사무직10년단가(연월차수당) 2 2 2 3 3 3" xfId="34477" xr:uid="{00000000-0005-0000-0000-0000BF860000}"/>
    <cellStyle name="년_★ 0911 2차면접최종보고_사무직10년단가(연월차수당) 2 2 2 3 3 3 2" xfId="34478" xr:uid="{00000000-0005-0000-0000-0000C0860000}"/>
    <cellStyle name="년_★ 0911 2차면접최종보고_사무직10년단가(연월차수당) 2 2 2 3 3 3 3" xfId="34479" xr:uid="{00000000-0005-0000-0000-0000C1860000}"/>
    <cellStyle name="년_★ 0911 2차면접최종보고_사무직10년단가(연월차수당) 2 2 2 3 3 3 4" xfId="34480" xr:uid="{00000000-0005-0000-0000-0000C2860000}"/>
    <cellStyle name="년_★ 0911 2차면접최종보고_사무직10년단가(연월차수당) 2 2 2 3 3 3 5" xfId="34481" xr:uid="{00000000-0005-0000-0000-0000C3860000}"/>
    <cellStyle name="년_★ 0911 2차면접최종보고_사무직10년단가(연월차수당) 2 2 2 3 3 4" xfId="34482" xr:uid="{00000000-0005-0000-0000-0000C4860000}"/>
    <cellStyle name="년_★ 0911 2차면접최종보고_사무직10년단가(연월차수당) 2 2 2 3 3 4 2" xfId="34483" xr:uid="{00000000-0005-0000-0000-0000C5860000}"/>
    <cellStyle name="년_★ 0911 2차면접최종보고_사무직10년단가(연월차수당) 2 2 2 3 3 4 3" xfId="34484" xr:uid="{00000000-0005-0000-0000-0000C6860000}"/>
    <cellStyle name="년_★ 0911 2차면접최종보고_사무직10년단가(연월차수당) 2 2 2 3 3 4 4" xfId="34485" xr:uid="{00000000-0005-0000-0000-0000C7860000}"/>
    <cellStyle name="년_★ 0911 2차면접최종보고_사무직10년단가(연월차수당) 2 2 2 3 3 4 5" xfId="34486" xr:uid="{00000000-0005-0000-0000-0000C8860000}"/>
    <cellStyle name="년_★ 0911 2차면접최종보고_사무직10년단가(연월차수당) 2 2 2 3 3 5" xfId="34487" xr:uid="{00000000-0005-0000-0000-0000C9860000}"/>
    <cellStyle name="년_★ 0911 2차면접최종보고_사무직10년단가(연월차수당) 2 2 2 3 3 6" xfId="34488" xr:uid="{00000000-0005-0000-0000-0000CA860000}"/>
    <cellStyle name="년_★ 0911 2차면접최종보고_사무직10년단가(연월차수당) 2 2 2 3 3 7" xfId="34489" xr:uid="{00000000-0005-0000-0000-0000CB860000}"/>
    <cellStyle name="년_★ 0911 2차면접최종보고_사무직10년단가(연월차수당) 2 2 2 3 3 8" xfId="34490" xr:uid="{00000000-0005-0000-0000-0000CC860000}"/>
    <cellStyle name="년_★ 0911 2차면접최종보고_사무직10년단가(연월차수당) 2 2 2 3 4" xfId="34491" xr:uid="{00000000-0005-0000-0000-0000CD860000}"/>
    <cellStyle name="년_★ 0911 2차면접최종보고_사무직10년단가(연월차수당) 2 2 2 3 4 2" xfId="34492" xr:uid="{00000000-0005-0000-0000-0000CE860000}"/>
    <cellStyle name="년_★ 0911 2차면접최종보고_사무직10년단가(연월차수당) 2 2 2 3 4 2 2" xfId="34493" xr:uid="{00000000-0005-0000-0000-0000CF860000}"/>
    <cellStyle name="년_★ 0911 2차면접최종보고_사무직10년단가(연월차수당) 2 2 2 3 4 2 3" xfId="34494" xr:uid="{00000000-0005-0000-0000-0000D0860000}"/>
    <cellStyle name="년_★ 0911 2차면접최종보고_사무직10년단가(연월차수당) 2 2 2 3 4 2 4" xfId="34495" xr:uid="{00000000-0005-0000-0000-0000D1860000}"/>
    <cellStyle name="년_★ 0911 2차면접최종보고_사무직10년단가(연월차수당) 2 2 2 3 4 2 5" xfId="34496" xr:uid="{00000000-0005-0000-0000-0000D2860000}"/>
    <cellStyle name="년_★ 0911 2차면접최종보고_사무직10년단가(연월차수당) 2 2 2 3 4 3" xfId="34497" xr:uid="{00000000-0005-0000-0000-0000D3860000}"/>
    <cellStyle name="년_★ 0911 2차면접최종보고_사무직10년단가(연월차수당) 2 2 2 3 4 3 2" xfId="34498" xr:uid="{00000000-0005-0000-0000-0000D4860000}"/>
    <cellStyle name="년_★ 0911 2차면접최종보고_사무직10년단가(연월차수당) 2 2 2 3 4 3 3" xfId="34499" xr:uid="{00000000-0005-0000-0000-0000D5860000}"/>
    <cellStyle name="년_★ 0911 2차면접최종보고_사무직10년단가(연월차수당) 2 2 2 3 4 3 4" xfId="34500" xr:uid="{00000000-0005-0000-0000-0000D6860000}"/>
    <cellStyle name="년_★ 0911 2차면접최종보고_사무직10년단가(연월차수당) 2 2 2 3 4 3 5" xfId="34501" xr:uid="{00000000-0005-0000-0000-0000D7860000}"/>
    <cellStyle name="년_★ 0911 2차면접최종보고_사무직10년단가(연월차수당) 2 2 2 3 4 4" xfId="34502" xr:uid="{00000000-0005-0000-0000-0000D8860000}"/>
    <cellStyle name="년_★ 0911 2차면접최종보고_사무직10년단가(연월차수당) 2 2 2 3 4 4 2" xfId="34503" xr:uid="{00000000-0005-0000-0000-0000D9860000}"/>
    <cellStyle name="년_★ 0911 2차면접최종보고_사무직10년단가(연월차수당) 2 2 2 3 4 4 3" xfId="34504" xr:uid="{00000000-0005-0000-0000-0000DA860000}"/>
    <cellStyle name="년_★ 0911 2차면접최종보고_사무직10년단가(연월차수당) 2 2 2 3 4 4 4" xfId="34505" xr:uid="{00000000-0005-0000-0000-0000DB860000}"/>
    <cellStyle name="년_★ 0911 2차면접최종보고_사무직10년단가(연월차수당) 2 2 2 3 4 4 5" xfId="34506" xr:uid="{00000000-0005-0000-0000-0000DC860000}"/>
    <cellStyle name="년_★ 0911 2차면접최종보고_사무직10년단가(연월차수당) 2 2 2 3 4 5" xfId="34507" xr:uid="{00000000-0005-0000-0000-0000DD860000}"/>
    <cellStyle name="년_★ 0911 2차면접최종보고_사무직10년단가(연월차수당) 2 2 2 3 4 6" xfId="34508" xr:uid="{00000000-0005-0000-0000-0000DE860000}"/>
    <cellStyle name="년_★ 0911 2차면접최종보고_사무직10년단가(연월차수당) 2 2 2 3 4 7" xfId="34509" xr:uid="{00000000-0005-0000-0000-0000DF860000}"/>
    <cellStyle name="년_★ 0911 2차면접최종보고_사무직10년단가(연월차수당) 2 2 2 3 4 8" xfId="34510" xr:uid="{00000000-0005-0000-0000-0000E0860000}"/>
    <cellStyle name="년_★ 0911 2차면접최종보고_사무직10년단가(연월차수당) 2 2 2 3 5" xfId="34511" xr:uid="{00000000-0005-0000-0000-0000E1860000}"/>
    <cellStyle name="년_★ 0911 2차면접최종보고_사무직10년단가(연월차수당) 2 2 2 3 5 2" xfId="34512" xr:uid="{00000000-0005-0000-0000-0000E2860000}"/>
    <cellStyle name="년_★ 0911 2차면접최종보고_사무직10년단가(연월차수당) 2 2 2 3 5 3" xfId="34513" xr:uid="{00000000-0005-0000-0000-0000E3860000}"/>
    <cellStyle name="년_★ 0911 2차면접최종보고_사무직10년단가(연월차수당) 2 2 2 3 5 4" xfId="34514" xr:uid="{00000000-0005-0000-0000-0000E4860000}"/>
    <cellStyle name="년_★ 0911 2차면접최종보고_사무직10년단가(연월차수당) 2 2 2 3 5 5" xfId="34515" xr:uid="{00000000-0005-0000-0000-0000E5860000}"/>
    <cellStyle name="년_★ 0911 2차면접최종보고_사무직10년단가(연월차수당) 2 2 2 3 6" xfId="34516" xr:uid="{00000000-0005-0000-0000-0000E6860000}"/>
    <cellStyle name="년_★ 0911 2차면접최종보고_사무직10년단가(연월차수당) 2 2 2 3 6 2" xfId="34517" xr:uid="{00000000-0005-0000-0000-0000E7860000}"/>
    <cellStyle name="년_★ 0911 2차면접최종보고_사무직10년단가(연월차수당) 2 2 2 3 6 3" xfId="34518" xr:uid="{00000000-0005-0000-0000-0000E8860000}"/>
    <cellStyle name="년_★ 0911 2차면접최종보고_사무직10년단가(연월차수당) 2 2 2 3 6 4" xfId="34519" xr:uid="{00000000-0005-0000-0000-0000E9860000}"/>
    <cellStyle name="년_★ 0911 2차면접최종보고_사무직10년단가(연월차수당) 2 2 2 3 6 5" xfId="34520" xr:uid="{00000000-0005-0000-0000-0000EA860000}"/>
    <cellStyle name="년_★ 0911 2차면접최종보고_사무직10년단가(연월차수당) 2 2 2 3 7" xfId="34521" xr:uid="{00000000-0005-0000-0000-0000EB860000}"/>
    <cellStyle name="년_★ 0911 2차면접최종보고_사무직10년단가(연월차수당) 2 2 2 3 7 2" xfId="34522" xr:uid="{00000000-0005-0000-0000-0000EC860000}"/>
    <cellStyle name="년_★ 0911 2차면접최종보고_사무직10년단가(연월차수당) 2 2 2 3 7 3" xfId="34523" xr:uid="{00000000-0005-0000-0000-0000ED860000}"/>
    <cellStyle name="년_★ 0911 2차면접최종보고_사무직10년단가(연월차수당) 2 2 2 3 7 4" xfId="34524" xr:uid="{00000000-0005-0000-0000-0000EE860000}"/>
    <cellStyle name="년_★ 0911 2차면접최종보고_사무직10년단가(연월차수당) 2 2 2 3 7 5" xfId="34525" xr:uid="{00000000-0005-0000-0000-0000EF860000}"/>
    <cellStyle name="년_★ 0911 2차면접최종보고_사무직10년단가(연월차수당) 2 2 2 3 8" xfId="34526" xr:uid="{00000000-0005-0000-0000-0000F0860000}"/>
    <cellStyle name="년_★ 0911 2차면접최종보고_사무직10년단가(연월차수당) 2 2 2 3 9" xfId="34527" xr:uid="{00000000-0005-0000-0000-0000F1860000}"/>
    <cellStyle name="년_★ 0911 2차면접최종보고_사무직10년단가(연월차수당) 2 2 2 4" xfId="34528" xr:uid="{00000000-0005-0000-0000-0000F2860000}"/>
    <cellStyle name="년_★ 0911 2차면접최종보고_사무직10년단가(연월차수당) 2 2 2 4 2" xfId="34529" xr:uid="{00000000-0005-0000-0000-0000F3860000}"/>
    <cellStyle name="년_★ 0911 2차면접최종보고_사무직10년단가(연월차수당) 2 2 2 4 2 2" xfId="34530" xr:uid="{00000000-0005-0000-0000-0000F4860000}"/>
    <cellStyle name="년_★ 0911 2차면접최종보고_사무직10년단가(연월차수당) 2 2 2 4 2 3" xfId="34531" xr:uid="{00000000-0005-0000-0000-0000F5860000}"/>
    <cellStyle name="년_★ 0911 2차면접최종보고_사무직10년단가(연월차수당) 2 2 2 4 2 4" xfId="34532" xr:uid="{00000000-0005-0000-0000-0000F6860000}"/>
    <cellStyle name="년_★ 0911 2차면접최종보고_사무직10년단가(연월차수당) 2 2 2 4 2 5" xfId="34533" xr:uid="{00000000-0005-0000-0000-0000F7860000}"/>
    <cellStyle name="년_★ 0911 2차면접최종보고_사무직10년단가(연월차수당) 2 2 2 4 3" xfId="34534" xr:uid="{00000000-0005-0000-0000-0000F8860000}"/>
    <cellStyle name="년_★ 0911 2차면접최종보고_사무직10년단가(연월차수당) 2 2 2 4 3 2" xfId="34535" xr:uid="{00000000-0005-0000-0000-0000F9860000}"/>
    <cellStyle name="년_★ 0911 2차면접최종보고_사무직10년단가(연월차수당) 2 2 2 4 3 3" xfId="34536" xr:uid="{00000000-0005-0000-0000-0000FA860000}"/>
    <cellStyle name="년_★ 0911 2차면접최종보고_사무직10년단가(연월차수당) 2 2 2 4 3 4" xfId="34537" xr:uid="{00000000-0005-0000-0000-0000FB860000}"/>
    <cellStyle name="년_★ 0911 2차면접최종보고_사무직10년단가(연월차수당) 2 2 2 4 3 5" xfId="34538" xr:uid="{00000000-0005-0000-0000-0000FC860000}"/>
    <cellStyle name="년_★ 0911 2차면접최종보고_사무직10년단가(연월차수당) 2 2 2 4 4" xfId="34539" xr:uid="{00000000-0005-0000-0000-0000FD860000}"/>
    <cellStyle name="년_★ 0911 2차면접최종보고_사무직10년단가(연월차수당) 2 2 2 4 4 2" xfId="34540" xr:uid="{00000000-0005-0000-0000-0000FE860000}"/>
    <cellStyle name="년_★ 0911 2차면접최종보고_사무직10년단가(연월차수당) 2 2 2 4 4 3" xfId="34541" xr:uid="{00000000-0005-0000-0000-0000FF860000}"/>
    <cellStyle name="년_★ 0911 2차면접최종보고_사무직10년단가(연월차수당) 2 2 2 4 4 4" xfId="34542" xr:uid="{00000000-0005-0000-0000-000000870000}"/>
    <cellStyle name="년_★ 0911 2차면접최종보고_사무직10년단가(연월차수당) 2 2 2 4 4 5" xfId="34543" xr:uid="{00000000-0005-0000-0000-000001870000}"/>
    <cellStyle name="년_★ 0911 2차면접최종보고_사무직10년단가(연월차수당) 2 2 2 4 5" xfId="34544" xr:uid="{00000000-0005-0000-0000-000002870000}"/>
    <cellStyle name="년_★ 0911 2차면접최종보고_사무직10년단가(연월차수당) 2 2 2 4 6" xfId="34545" xr:uid="{00000000-0005-0000-0000-000003870000}"/>
    <cellStyle name="년_★ 0911 2차면접최종보고_사무직10년단가(연월차수당) 2 2 2 4 7" xfId="34546" xr:uid="{00000000-0005-0000-0000-000004870000}"/>
    <cellStyle name="년_★ 0911 2차면접최종보고_사무직10년단가(연월차수당) 2 2 2 4 8" xfId="34547" xr:uid="{00000000-0005-0000-0000-000005870000}"/>
    <cellStyle name="년_★ 0911 2차면접최종보고_사무직10년단가(연월차수당) 2 2 2 5" xfId="34548" xr:uid="{00000000-0005-0000-0000-000006870000}"/>
    <cellStyle name="년_★ 0911 2차면접최종보고_사무직10년단가(연월차수당) 2 2 2 5 2" xfId="34549" xr:uid="{00000000-0005-0000-0000-000007870000}"/>
    <cellStyle name="년_★ 0911 2차면접최종보고_사무직10년단가(연월차수당) 2 2 2 5 2 2" xfId="34550" xr:uid="{00000000-0005-0000-0000-000008870000}"/>
    <cellStyle name="년_★ 0911 2차면접최종보고_사무직10년단가(연월차수당) 2 2 2 5 2 3" xfId="34551" xr:uid="{00000000-0005-0000-0000-000009870000}"/>
    <cellStyle name="년_★ 0911 2차면접최종보고_사무직10년단가(연월차수당) 2 2 2 5 2 4" xfId="34552" xr:uid="{00000000-0005-0000-0000-00000A870000}"/>
    <cellStyle name="년_★ 0911 2차면접최종보고_사무직10년단가(연월차수당) 2 2 2 5 2 5" xfId="34553" xr:uid="{00000000-0005-0000-0000-00000B870000}"/>
    <cellStyle name="년_★ 0911 2차면접최종보고_사무직10년단가(연월차수당) 2 2 2 5 3" xfId="34554" xr:uid="{00000000-0005-0000-0000-00000C870000}"/>
    <cellStyle name="년_★ 0911 2차면접최종보고_사무직10년단가(연월차수당) 2 2 2 5 3 2" xfId="34555" xr:uid="{00000000-0005-0000-0000-00000D870000}"/>
    <cellStyle name="년_★ 0911 2차면접최종보고_사무직10년단가(연월차수당) 2 2 2 5 3 3" xfId="34556" xr:uid="{00000000-0005-0000-0000-00000E870000}"/>
    <cellStyle name="년_★ 0911 2차면접최종보고_사무직10년단가(연월차수당) 2 2 2 5 3 4" xfId="34557" xr:uid="{00000000-0005-0000-0000-00000F870000}"/>
    <cellStyle name="년_★ 0911 2차면접최종보고_사무직10년단가(연월차수당) 2 2 2 5 3 5" xfId="34558" xr:uid="{00000000-0005-0000-0000-000010870000}"/>
    <cellStyle name="년_★ 0911 2차면접최종보고_사무직10년단가(연월차수당) 2 2 2 5 4" xfId="34559" xr:uid="{00000000-0005-0000-0000-000011870000}"/>
    <cellStyle name="년_★ 0911 2차면접최종보고_사무직10년단가(연월차수당) 2 2 2 5 4 2" xfId="34560" xr:uid="{00000000-0005-0000-0000-000012870000}"/>
    <cellStyle name="년_★ 0911 2차면접최종보고_사무직10년단가(연월차수당) 2 2 2 5 4 3" xfId="34561" xr:uid="{00000000-0005-0000-0000-000013870000}"/>
    <cellStyle name="년_★ 0911 2차면접최종보고_사무직10년단가(연월차수당) 2 2 2 5 4 4" xfId="34562" xr:uid="{00000000-0005-0000-0000-000014870000}"/>
    <cellStyle name="년_★ 0911 2차면접최종보고_사무직10년단가(연월차수당) 2 2 2 5 4 5" xfId="34563" xr:uid="{00000000-0005-0000-0000-000015870000}"/>
    <cellStyle name="년_★ 0911 2차면접최종보고_사무직10년단가(연월차수당) 2 2 2 5 5" xfId="34564" xr:uid="{00000000-0005-0000-0000-000016870000}"/>
    <cellStyle name="년_★ 0911 2차면접최종보고_사무직10년단가(연월차수당) 2 2 2 5 6" xfId="34565" xr:uid="{00000000-0005-0000-0000-000017870000}"/>
    <cellStyle name="년_★ 0911 2차면접최종보고_사무직10년단가(연월차수당) 2 2 2 5 7" xfId="34566" xr:uid="{00000000-0005-0000-0000-000018870000}"/>
    <cellStyle name="년_★ 0911 2차면접최종보고_사무직10년단가(연월차수당) 2 2 2 5 8" xfId="34567" xr:uid="{00000000-0005-0000-0000-000019870000}"/>
    <cellStyle name="년_★ 0911 2차면접최종보고_사무직10년단가(연월차수당) 2 2 2 6" xfId="34568" xr:uid="{00000000-0005-0000-0000-00001A870000}"/>
    <cellStyle name="년_★ 0911 2차면접최종보고_사무직10년단가(연월차수당) 2 2 2 6 2" xfId="34569" xr:uid="{00000000-0005-0000-0000-00001B870000}"/>
    <cellStyle name="년_★ 0911 2차면접최종보고_사무직10년단가(연월차수당) 2 2 2 6 2 2" xfId="34570" xr:uid="{00000000-0005-0000-0000-00001C870000}"/>
    <cellStyle name="년_★ 0911 2차면접최종보고_사무직10년단가(연월차수당) 2 2 2 6 2 3" xfId="34571" xr:uid="{00000000-0005-0000-0000-00001D870000}"/>
    <cellStyle name="년_★ 0911 2차면접최종보고_사무직10년단가(연월차수당) 2 2 2 6 2 4" xfId="34572" xr:uid="{00000000-0005-0000-0000-00001E870000}"/>
    <cellStyle name="년_★ 0911 2차면접최종보고_사무직10년단가(연월차수당) 2 2 2 6 2 5" xfId="34573" xr:uid="{00000000-0005-0000-0000-00001F870000}"/>
    <cellStyle name="년_★ 0911 2차면접최종보고_사무직10년단가(연월차수당) 2 2 2 6 3" xfId="34574" xr:uid="{00000000-0005-0000-0000-000020870000}"/>
    <cellStyle name="년_★ 0911 2차면접최종보고_사무직10년단가(연월차수당) 2 2 2 6 3 2" xfId="34575" xr:uid="{00000000-0005-0000-0000-000021870000}"/>
    <cellStyle name="년_★ 0911 2차면접최종보고_사무직10년단가(연월차수당) 2 2 2 6 3 3" xfId="34576" xr:uid="{00000000-0005-0000-0000-000022870000}"/>
    <cellStyle name="년_★ 0911 2차면접최종보고_사무직10년단가(연월차수당) 2 2 2 6 3 4" xfId="34577" xr:uid="{00000000-0005-0000-0000-000023870000}"/>
    <cellStyle name="년_★ 0911 2차면접최종보고_사무직10년단가(연월차수당) 2 2 2 6 3 5" xfId="34578" xr:uid="{00000000-0005-0000-0000-000024870000}"/>
    <cellStyle name="년_★ 0911 2차면접최종보고_사무직10년단가(연월차수당) 2 2 2 6 4" xfId="34579" xr:uid="{00000000-0005-0000-0000-000025870000}"/>
    <cellStyle name="년_★ 0911 2차면접최종보고_사무직10년단가(연월차수당) 2 2 2 6 4 2" xfId="34580" xr:uid="{00000000-0005-0000-0000-000026870000}"/>
    <cellStyle name="년_★ 0911 2차면접최종보고_사무직10년단가(연월차수당) 2 2 2 6 4 3" xfId="34581" xr:uid="{00000000-0005-0000-0000-000027870000}"/>
    <cellStyle name="년_★ 0911 2차면접최종보고_사무직10년단가(연월차수당) 2 2 2 6 4 4" xfId="34582" xr:uid="{00000000-0005-0000-0000-000028870000}"/>
    <cellStyle name="년_★ 0911 2차면접최종보고_사무직10년단가(연월차수당) 2 2 2 6 4 5" xfId="34583" xr:uid="{00000000-0005-0000-0000-000029870000}"/>
    <cellStyle name="년_★ 0911 2차면접최종보고_사무직10년단가(연월차수당) 2 2 2 6 5" xfId="34584" xr:uid="{00000000-0005-0000-0000-00002A870000}"/>
    <cellStyle name="년_★ 0911 2차면접최종보고_사무직10년단가(연월차수당) 2 2 2 6 6" xfId="34585" xr:uid="{00000000-0005-0000-0000-00002B870000}"/>
    <cellStyle name="년_★ 0911 2차면접최종보고_사무직10년단가(연월차수당) 2 2 2 6 7" xfId="34586" xr:uid="{00000000-0005-0000-0000-00002C870000}"/>
    <cellStyle name="년_★ 0911 2차면접최종보고_사무직10년단가(연월차수당) 2 2 2 6 8" xfId="34587" xr:uid="{00000000-0005-0000-0000-00002D870000}"/>
    <cellStyle name="년_★ 0911 2차면접최종보고_사무직10년단가(연월차수당) 2 2 2 7" xfId="34588" xr:uid="{00000000-0005-0000-0000-00002E870000}"/>
    <cellStyle name="년_★ 0911 2차면접최종보고_사무직10년단가(연월차수당) 2 2 2 7 2" xfId="34589" xr:uid="{00000000-0005-0000-0000-00002F870000}"/>
    <cellStyle name="년_★ 0911 2차면접최종보고_사무직10년단가(연월차수당) 2 2 2 7 3" xfId="34590" xr:uid="{00000000-0005-0000-0000-000030870000}"/>
    <cellStyle name="년_★ 0911 2차면접최종보고_사무직10년단가(연월차수당) 2 2 2 7 4" xfId="34591" xr:uid="{00000000-0005-0000-0000-000031870000}"/>
    <cellStyle name="년_★ 0911 2차면접최종보고_사무직10년단가(연월차수당) 2 2 2 7 5" xfId="34592" xr:uid="{00000000-0005-0000-0000-000032870000}"/>
    <cellStyle name="년_★ 0911 2차면접최종보고_사무직10년단가(연월차수당) 2 2 2 8" xfId="34593" xr:uid="{00000000-0005-0000-0000-000033870000}"/>
    <cellStyle name="년_★ 0911 2차면접최종보고_사무직10년단가(연월차수당) 2 2 2 8 2" xfId="34594" xr:uid="{00000000-0005-0000-0000-000034870000}"/>
    <cellStyle name="년_★ 0911 2차면접최종보고_사무직10년단가(연월차수당) 2 2 2 8 3" xfId="34595" xr:uid="{00000000-0005-0000-0000-000035870000}"/>
    <cellStyle name="년_★ 0911 2차면접최종보고_사무직10년단가(연월차수당) 2 2 2 8 4" xfId="34596" xr:uid="{00000000-0005-0000-0000-000036870000}"/>
    <cellStyle name="년_★ 0911 2차면접최종보고_사무직10년단가(연월차수당) 2 2 2 8 5" xfId="34597" xr:uid="{00000000-0005-0000-0000-000037870000}"/>
    <cellStyle name="년_★ 0911 2차면접최종보고_사무직10년단가(연월차수당) 2 2 2 9" xfId="34598" xr:uid="{00000000-0005-0000-0000-000038870000}"/>
    <cellStyle name="년_★ 0911 2차면접최종보고_사무직10년단가(연월차수당) 2 2 2 9 2" xfId="34599" xr:uid="{00000000-0005-0000-0000-000039870000}"/>
    <cellStyle name="년_★ 0911 2차면접최종보고_사무직10년단가(연월차수당) 2 2 2 9 3" xfId="34600" xr:uid="{00000000-0005-0000-0000-00003A870000}"/>
    <cellStyle name="년_★ 0911 2차면접최종보고_사무직10년단가(연월차수당) 2 2 2 9 4" xfId="34601" xr:uid="{00000000-0005-0000-0000-00003B870000}"/>
    <cellStyle name="년_★ 0911 2차면접최종보고_사무직10년단가(연월차수당) 2 2 2 9 5" xfId="34602" xr:uid="{00000000-0005-0000-0000-00003C870000}"/>
    <cellStyle name="년_★ 0911 2차면접최종보고_사무직10년단가(연월차수당) 2 2 3" xfId="34603" xr:uid="{00000000-0005-0000-0000-00003D870000}"/>
    <cellStyle name="년_★ 0911 2차면접최종보고_사무직10년단가(연월차수당) 2 2 3 10" xfId="34604" xr:uid="{00000000-0005-0000-0000-00003E870000}"/>
    <cellStyle name="년_★ 0911 2차면접최종보고_사무직10년단가(연월차수당) 2 2 3 11" xfId="34605" xr:uid="{00000000-0005-0000-0000-00003F870000}"/>
    <cellStyle name="년_★ 0911 2차면접최종보고_사무직10년단가(연월차수당) 2 2 3 2" xfId="34606" xr:uid="{00000000-0005-0000-0000-000040870000}"/>
    <cellStyle name="년_★ 0911 2차면접최종보고_사무직10년단가(연월차수당) 2 2 3 2 2" xfId="34607" xr:uid="{00000000-0005-0000-0000-000041870000}"/>
    <cellStyle name="년_★ 0911 2차면접최종보고_사무직10년단가(연월차수당) 2 2 3 2 2 2" xfId="34608" xr:uid="{00000000-0005-0000-0000-000042870000}"/>
    <cellStyle name="년_★ 0911 2차면접최종보고_사무직10년단가(연월차수당) 2 2 3 2 2 3" xfId="34609" xr:uid="{00000000-0005-0000-0000-000043870000}"/>
    <cellStyle name="년_★ 0911 2차면접최종보고_사무직10년단가(연월차수당) 2 2 3 2 2 4" xfId="34610" xr:uid="{00000000-0005-0000-0000-000044870000}"/>
    <cellStyle name="년_★ 0911 2차면접최종보고_사무직10년단가(연월차수당) 2 2 3 2 2 5" xfId="34611" xr:uid="{00000000-0005-0000-0000-000045870000}"/>
    <cellStyle name="년_★ 0911 2차면접최종보고_사무직10년단가(연월차수당) 2 2 3 2 3" xfId="34612" xr:uid="{00000000-0005-0000-0000-000046870000}"/>
    <cellStyle name="년_★ 0911 2차면접최종보고_사무직10년단가(연월차수당) 2 2 3 2 3 2" xfId="34613" xr:uid="{00000000-0005-0000-0000-000047870000}"/>
    <cellStyle name="년_★ 0911 2차면접최종보고_사무직10년단가(연월차수당) 2 2 3 2 3 3" xfId="34614" xr:uid="{00000000-0005-0000-0000-000048870000}"/>
    <cellStyle name="년_★ 0911 2차면접최종보고_사무직10년단가(연월차수당) 2 2 3 2 3 4" xfId="34615" xr:uid="{00000000-0005-0000-0000-000049870000}"/>
    <cellStyle name="년_★ 0911 2차면접최종보고_사무직10년단가(연월차수당) 2 2 3 2 3 5" xfId="34616" xr:uid="{00000000-0005-0000-0000-00004A870000}"/>
    <cellStyle name="년_★ 0911 2차면접최종보고_사무직10년단가(연월차수당) 2 2 3 2 4" xfId="34617" xr:uid="{00000000-0005-0000-0000-00004B870000}"/>
    <cellStyle name="년_★ 0911 2차면접최종보고_사무직10년단가(연월차수당) 2 2 3 2 4 2" xfId="34618" xr:uid="{00000000-0005-0000-0000-00004C870000}"/>
    <cellStyle name="년_★ 0911 2차면접최종보고_사무직10년단가(연월차수당) 2 2 3 2 4 3" xfId="34619" xr:uid="{00000000-0005-0000-0000-00004D870000}"/>
    <cellStyle name="년_★ 0911 2차면접최종보고_사무직10년단가(연월차수당) 2 2 3 2 4 4" xfId="34620" xr:uid="{00000000-0005-0000-0000-00004E870000}"/>
    <cellStyle name="년_★ 0911 2차면접최종보고_사무직10년단가(연월차수당) 2 2 3 2 4 5" xfId="34621" xr:uid="{00000000-0005-0000-0000-00004F870000}"/>
    <cellStyle name="년_★ 0911 2차면접최종보고_사무직10년단가(연월차수당) 2 2 3 2 5" xfId="34622" xr:uid="{00000000-0005-0000-0000-000050870000}"/>
    <cellStyle name="년_★ 0911 2차면접최종보고_사무직10년단가(연월차수당) 2 2 3 2 6" xfId="34623" xr:uid="{00000000-0005-0000-0000-000051870000}"/>
    <cellStyle name="년_★ 0911 2차면접최종보고_사무직10년단가(연월차수당) 2 2 3 2 7" xfId="34624" xr:uid="{00000000-0005-0000-0000-000052870000}"/>
    <cellStyle name="년_★ 0911 2차면접최종보고_사무직10년단가(연월차수당) 2 2 3 2 8" xfId="34625" xr:uid="{00000000-0005-0000-0000-000053870000}"/>
    <cellStyle name="년_★ 0911 2차면접최종보고_사무직10년단가(연월차수당) 2 2 3 3" xfId="34626" xr:uid="{00000000-0005-0000-0000-000054870000}"/>
    <cellStyle name="년_★ 0911 2차면접최종보고_사무직10년단가(연월차수당) 2 2 3 3 2" xfId="34627" xr:uid="{00000000-0005-0000-0000-000055870000}"/>
    <cellStyle name="년_★ 0911 2차면접최종보고_사무직10년단가(연월차수당) 2 2 3 3 2 2" xfId="34628" xr:uid="{00000000-0005-0000-0000-000056870000}"/>
    <cellStyle name="년_★ 0911 2차면접최종보고_사무직10년단가(연월차수당) 2 2 3 3 2 3" xfId="34629" xr:uid="{00000000-0005-0000-0000-000057870000}"/>
    <cellStyle name="년_★ 0911 2차면접최종보고_사무직10년단가(연월차수당) 2 2 3 3 2 4" xfId="34630" xr:uid="{00000000-0005-0000-0000-000058870000}"/>
    <cellStyle name="년_★ 0911 2차면접최종보고_사무직10년단가(연월차수당) 2 2 3 3 2 5" xfId="34631" xr:uid="{00000000-0005-0000-0000-000059870000}"/>
    <cellStyle name="년_★ 0911 2차면접최종보고_사무직10년단가(연월차수당) 2 2 3 3 3" xfId="34632" xr:uid="{00000000-0005-0000-0000-00005A870000}"/>
    <cellStyle name="년_★ 0911 2차면접최종보고_사무직10년단가(연월차수당) 2 2 3 3 3 2" xfId="34633" xr:uid="{00000000-0005-0000-0000-00005B870000}"/>
    <cellStyle name="년_★ 0911 2차면접최종보고_사무직10년단가(연월차수당) 2 2 3 3 3 3" xfId="34634" xr:uid="{00000000-0005-0000-0000-00005C870000}"/>
    <cellStyle name="년_★ 0911 2차면접최종보고_사무직10년단가(연월차수당) 2 2 3 3 3 4" xfId="34635" xr:uid="{00000000-0005-0000-0000-00005D870000}"/>
    <cellStyle name="년_★ 0911 2차면접최종보고_사무직10년단가(연월차수당) 2 2 3 3 3 5" xfId="34636" xr:uid="{00000000-0005-0000-0000-00005E870000}"/>
    <cellStyle name="년_★ 0911 2차면접최종보고_사무직10년단가(연월차수당) 2 2 3 3 4" xfId="34637" xr:uid="{00000000-0005-0000-0000-00005F870000}"/>
    <cellStyle name="년_★ 0911 2차면접최종보고_사무직10년단가(연월차수당) 2 2 3 3 4 2" xfId="34638" xr:uid="{00000000-0005-0000-0000-000060870000}"/>
    <cellStyle name="년_★ 0911 2차면접최종보고_사무직10년단가(연월차수당) 2 2 3 3 4 3" xfId="34639" xr:uid="{00000000-0005-0000-0000-000061870000}"/>
    <cellStyle name="년_★ 0911 2차면접최종보고_사무직10년단가(연월차수당) 2 2 3 3 4 4" xfId="34640" xr:uid="{00000000-0005-0000-0000-000062870000}"/>
    <cellStyle name="년_★ 0911 2차면접최종보고_사무직10년단가(연월차수당) 2 2 3 3 4 5" xfId="34641" xr:uid="{00000000-0005-0000-0000-000063870000}"/>
    <cellStyle name="년_★ 0911 2차면접최종보고_사무직10년단가(연월차수당) 2 2 3 3 5" xfId="34642" xr:uid="{00000000-0005-0000-0000-000064870000}"/>
    <cellStyle name="년_★ 0911 2차면접최종보고_사무직10년단가(연월차수당) 2 2 3 3 6" xfId="34643" xr:uid="{00000000-0005-0000-0000-000065870000}"/>
    <cellStyle name="년_★ 0911 2차면접최종보고_사무직10년단가(연월차수당) 2 2 3 3 7" xfId="34644" xr:uid="{00000000-0005-0000-0000-000066870000}"/>
    <cellStyle name="년_★ 0911 2차면접최종보고_사무직10년단가(연월차수당) 2 2 3 3 8" xfId="34645" xr:uid="{00000000-0005-0000-0000-000067870000}"/>
    <cellStyle name="년_★ 0911 2차면접최종보고_사무직10년단가(연월차수당) 2 2 3 4" xfId="34646" xr:uid="{00000000-0005-0000-0000-000068870000}"/>
    <cellStyle name="년_★ 0911 2차면접최종보고_사무직10년단가(연월차수당) 2 2 3 4 2" xfId="34647" xr:uid="{00000000-0005-0000-0000-000069870000}"/>
    <cellStyle name="년_★ 0911 2차면접최종보고_사무직10년단가(연월차수당) 2 2 3 4 2 2" xfId="34648" xr:uid="{00000000-0005-0000-0000-00006A870000}"/>
    <cellStyle name="년_★ 0911 2차면접최종보고_사무직10년단가(연월차수당) 2 2 3 4 2 3" xfId="34649" xr:uid="{00000000-0005-0000-0000-00006B870000}"/>
    <cellStyle name="년_★ 0911 2차면접최종보고_사무직10년단가(연월차수당) 2 2 3 4 2 4" xfId="34650" xr:uid="{00000000-0005-0000-0000-00006C870000}"/>
    <cellStyle name="년_★ 0911 2차면접최종보고_사무직10년단가(연월차수당) 2 2 3 4 2 5" xfId="34651" xr:uid="{00000000-0005-0000-0000-00006D870000}"/>
    <cellStyle name="년_★ 0911 2차면접최종보고_사무직10년단가(연월차수당) 2 2 3 4 3" xfId="34652" xr:uid="{00000000-0005-0000-0000-00006E870000}"/>
    <cellStyle name="년_★ 0911 2차면접최종보고_사무직10년단가(연월차수당) 2 2 3 4 3 2" xfId="34653" xr:uid="{00000000-0005-0000-0000-00006F870000}"/>
    <cellStyle name="년_★ 0911 2차면접최종보고_사무직10년단가(연월차수당) 2 2 3 4 3 3" xfId="34654" xr:uid="{00000000-0005-0000-0000-000070870000}"/>
    <cellStyle name="년_★ 0911 2차면접최종보고_사무직10년단가(연월차수당) 2 2 3 4 3 4" xfId="34655" xr:uid="{00000000-0005-0000-0000-000071870000}"/>
    <cellStyle name="년_★ 0911 2차면접최종보고_사무직10년단가(연월차수당) 2 2 3 4 3 5" xfId="34656" xr:uid="{00000000-0005-0000-0000-000072870000}"/>
    <cellStyle name="년_★ 0911 2차면접최종보고_사무직10년단가(연월차수당) 2 2 3 4 4" xfId="34657" xr:uid="{00000000-0005-0000-0000-000073870000}"/>
    <cellStyle name="년_★ 0911 2차면접최종보고_사무직10년단가(연월차수당) 2 2 3 4 4 2" xfId="34658" xr:uid="{00000000-0005-0000-0000-000074870000}"/>
    <cellStyle name="년_★ 0911 2차면접최종보고_사무직10년단가(연월차수당) 2 2 3 4 4 3" xfId="34659" xr:uid="{00000000-0005-0000-0000-000075870000}"/>
    <cellStyle name="년_★ 0911 2차면접최종보고_사무직10년단가(연월차수당) 2 2 3 4 4 4" xfId="34660" xr:uid="{00000000-0005-0000-0000-000076870000}"/>
    <cellStyle name="년_★ 0911 2차면접최종보고_사무직10년단가(연월차수당) 2 2 3 4 4 5" xfId="34661" xr:uid="{00000000-0005-0000-0000-000077870000}"/>
    <cellStyle name="년_★ 0911 2차면접최종보고_사무직10년단가(연월차수당) 2 2 3 4 5" xfId="34662" xr:uid="{00000000-0005-0000-0000-000078870000}"/>
    <cellStyle name="년_★ 0911 2차면접최종보고_사무직10년단가(연월차수당) 2 2 3 4 6" xfId="34663" xr:uid="{00000000-0005-0000-0000-000079870000}"/>
    <cellStyle name="년_★ 0911 2차면접최종보고_사무직10년단가(연월차수당) 2 2 3 4 7" xfId="34664" xr:uid="{00000000-0005-0000-0000-00007A870000}"/>
    <cellStyle name="년_★ 0911 2차면접최종보고_사무직10년단가(연월차수당) 2 2 3 4 8" xfId="34665" xr:uid="{00000000-0005-0000-0000-00007B870000}"/>
    <cellStyle name="년_★ 0911 2차면접최종보고_사무직10년단가(연월차수당) 2 2 3 5" xfId="34666" xr:uid="{00000000-0005-0000-0000-00007C870000}"/>
    <cellStyle name="년_★ 0911 2차면접최종보고_사무직10년단가(연월차수당) 2 2 3 5 2" xfId="34667" xr:uid="{00000000-0005-0000-0000-00007D870000}"/>
    <cellStyle name="년_★ 0911 2차면접최종보고_사무직10년단가(연월차수당) 2 2 3 5 3" xfId="34668" xr:uid="{00000000-0005-0000-0000-00007E870000}"/>
    <cellStyle name="년_★ 0911 2차면접최종보고_사무직10년단가(연월차수당) 2 2 3 5 4" xfId="34669" xr:uid="{00000000-0005-0000-0000-00007F870000}"/>
    <cellStyle name="년_★ 0911 2차면접최종보고_사무직10년단가(연월차수당) 2 2 3 5 5" xfId="34670" xr:uid="{00000000-0005-0000-0000-000080870000}"/>
    <cellStyle name="년_★ 0911 2차면접최종보고_사무직10년단가(연월차수당) 2 2 3 6" xfId="34671" xr:uid="{00000000-0005-0000-0000-000081870000}"/>
    <cellStyle name="년_★ 0911 2차면접최종보고_사무직10년단가(연월차수당) 2 2 3 6 2" xfId="34672" xr:uid="{00000000-0005-0000-0000-000082870000}"/>
    <cellStyle name="년_★ 0911 2차면접최종보고_사무직10년단가(연월차수당) 2 2 3 6 3" xfId="34673" xr:uid="{00000000-0005-0000-0000-000083870000}"/>
    <cellStyle name="년_★ 0911 2차면접최종보고_사무직10년단가(연월차수당) 2 2 3 6 4" xfId="34674" xr:uid="{00000000-0005-0000-0000-000084870000}"/>
    <cellStyle name="년_★ 0911 2차면접최종보고_사무직10년단가(연월차수당) 2 2 3 6 5" xfId="34675" xr:uid="{00000000-0005-0000-0000-000085870000}"/>
    <cellStyle name="년_★ 0911 2차면접최종보고_사무직10년단가(연월차수당) 2 2 3 7" xfId="34676" xr:uid="{00000000-0005-0000-0000-000086870000}"/>
    <cellStyle name="년_★ 0911 2차면접최종보고_사무직10년단가(연월차수당) 2 2 3 7 2" xfId="34677" xr:uid="{00000000-0005-0000-0000-000087870000}"/>
    <cellStyle name="년_★ 0911 2차면접최종보고_사무직10년단가(연월차수당) 2 2 3 7 3" xfId="34678" xr:uid="{00000000-0005-0000-0000-000088870000}"/>
    <cellStyle name="년_★ 0911 2차면접최종보고_사무직10년단가(연월차수당) 2 2 3 7 4" xfId="34679" xr:uid="{00000000-0005-0000-0000-000089870000}"/>
    <cellStyle name="년_★ 0911 2차면접최종보고_사무직10년단가(연월차수당) 2 2 3 7 5" xfId="34680" xr:uid="{00000000-0005-0000-0000-00008A870000}"/>
    <cellStyle name="년_★ 0911 2차면접최종보고_사무직10년단가(연월차수당) 2 2 3 8" xfId="34681" xr:uid="{00000000-0005-0000-0000-00008B870000}"/>
    <cellStyle name="년_★ 0911 2차면접최종보고_사무직10년단가(연월차수당) 2 2 3 9" xfId="34682" xr:uid="{00000000-0005-0000-0000-00008C870000}"/>
    <cellStyle name="년_★ 0911 2차면접최종보고_사무직10년단가(연월차수당) 2 2 4" xfId="34683" xr:uid="{00000000-0005-0000-0000-00008D870000}"/>
    <cellStyle name="년_★ 0911 2차면접최종보고_사무직10년단가(연월차수당) 2 2 4 10" xfId="34684" xr:uid="{00000000-0005-0000-0000-00008E870000}"/>
    <cellStyle name="년_★ 0911 2차면접최종보고_사무직10년단가(연월차수당) 2 2 4 11" xfId="34685" xr:uid="{00000000-0005-0000-0000-00008F870000}"/>
    <cellStyle name="년_★ 0911 2차면접최종보고_사무직10년단가(연월차수당) 2 2 4 2" xfId="34686" xr:uid="{00000000-0005-0000-0000-000090870000}"/>
    <cellStyle name="년_★ 0911 2차면접최종보고_사무직10년단가(연월차수당) 2 2 4 2 2" xfId="34687" xr:uid="{00000000-0005-0000-0000-000091870000}"/>
    <cellStyle name="년_★ 0911 2차면접최종보고_사무직10년단가(연월차수당) 2 2 4 2 2 2" xfId="34688" xr:uid="{00000000-0005-0000-0000-000092870000}"/>
    <cellStyle name="년_★ 0911 2차면접최종보고_사무직10년단가(연월차수당) 2 2 4 2 2 3" xfId="34689" xr:uid="{00000000-0005-0000-0000-000093870000}"/>
    <cellStyle name="년_★ 0911 2차면접최종보고_사무직10년단가(연월차수당) 2 2 4 2 2 4" xfId="34690" xr:uid="{00000000-0005-0000-0000-000094870000}"/>
    <cellStyle name="년_★ 0911 2차면접최종보고_사무직10년단가(연월차수당) 2 2 4 2 2 5" xfId="34691" xr:uid="{00000000-0005-0000-0000-000095870000}"/>
    <cellStyle name="년_★ 0911 2차면접최종보고_사무직10년단가(연월차수당) 2 2 4 2 3" xfId="34692" xr:uid="{00000000-0005-0000-0000-000096870000}"/>
    <cellStyle name="년_★ 0911 2차면접최종보고_사무직10년단가(연월차수당) 2 2 4 2 3 2" xfId="34693" xr:uid="{00000000-0005-0000-0000-000097870000}"/>
    <cellStyle name="년_★ 0911 2차면접최종보고_사무직10년단가(연월차수당) 2 2 4 2 3 3" xfId="34694" xr:uid="{00000000-0005-0000-0000-000098870000}"/>
    <cellStyle name="년_★ 0911 2차면접최종보고_사무직10년단가(연월차수당) 2 2 4 2 3 4" xfId="34695" xr:uid="{00000000-0005-0000-0000-000099870000}"/>
    <cellStyle name="년_★ 0911 2차면접최종보고_사무직10년단가(연월차수당) 2 2 4 2 3 5" xfId="34696" xr:uid="{00000000-0005-0000-0000-00009A870000}"/>
    <cellStyle name="년_★ 0911 2차면접최종보고_사무직10년단가(연월차수당) 2 2 4 2 4" xfId="34697" xr:uid="{00000000-0005-0000-0000-00009B870000}"/>
    <cellStyle name="년_★ 0911 2차면접최종보고_사무직10년단가(연월차수당) 2 2 4 2 4 2" xfId="34698" xr:uid="{00000000-0005-0000-0000-00009C870000}"/>
    <cellStyle name="년_★ 0911 2차면접최종보고_사무직10년단가(연월차수당) 2 2 4 2 4 3" xfId="34699" xr:uid="{00000000-0005-0000-0000-00009D870000}"/>
    <cellStyle name="년_★ 0911 2차면접최종보고_사무직10년단가(연월차수당) 2 2 4 2 4 4" xfId="34700" xr:uid="{00000000-0005-0000-0000-00009E870000}"/>
    <cellStyle name="년_★ 0911 2차면접최종보고_사무직10년단가(연월차수당) 2 2 4 2 4 5" xfId="34701" xr:uid="{00000000-0005-0000-0000-00009F870000}"/>
    <cellStyle name="년_★ 0911 2차면접최종보고_사무직10년단가(연월차수당) 2 2 4 2 5" xfId="34702" xr:uid="{00000000-0005-0000-0000-0000A0870000}"/>
    <cellStyle name="년_★ 0911 2차면접최종보고_사무직10년단가(연월차수당) 2 2 4 2 6" xfId="34703" xr:uid="{00000000-0005-0000-0000-0000A1870000}"/>
    <cellStyle name="년_★ 0911 2차면접최종보고_사무직10년단가(연월차수당) 2 2 4 2 7" xfId="34704" xr:uid="{00000000-0005-0000-0000-0000A2870000}"/>
    <cellStyle name="년_★ 0911 2차면접최종보고_사무직10년단가(연월차수당) 2 2 4 2 8" xfId="34705" xr:uid="{00000000-0005-0000-0000-0000A3870000}"/>
    <cellStyle name="년_★ 0911 2차면접최종보고_사무직10년단가(연월차수당) 2 2 4 3" xfId="34706" xr:uid="{00000000-0005-0000-0000-0000A4870000}"/>
    <cellStyle name="년_★ 0911 2차면접최종보고_사무직10년단가(연월차수당) 2 2 4 3 2" xfId="34707" xr:uid="{00000000-0005-0000-0000-0000A5870000}"/>
    <cellStyle name="년_★ 0911 2차면접최종보고_사무직10년단가(연월차수당) 2 2 4 3 2 2" xfId="34708" xr:uid="{00000000-0005-0000-0000-0000A6870000}"/>
    <cellStyle name="년_★ 0911 2차면접최종보고_사무직10년단가(연월차수당) 2 2 4 3 2 3" xfId="34709" xr:uid="{00000000-0005-0000-0000-0000A7870000}"/>
    <cellStyle name="년_★ 0911 2차면접최종보고_사무직10년단가(연월차수당) 2 2 4 3 2 4" xfId="34710" xr:uid="{00000000-0005-0000-0000-0000A8870000}"/>
    <cellStyle name="년_★ 0911 2차면접최종보고_사무직10년단가(연월차수당) 2 2 4 3 2 5" xfId="34711" xr:uid="{00000000-0005-0000-0000-0000A9870000}"/>
    <cellStyle name="년_★ 0911 2차면접최종보고_사무직10년단가(연월차수당) 2 2 4 3 3" xfId="34712" xr:uid="{00000000-0005-0000-0000-0000AA870000}"/>
    <cellStyle name="년_★ 0911 2차면접최종보고_사무직10년단가(연월차수당) 2 2 4 3 3 2" xfId="34713" xr:uid="{00000000-0005-0000-0000-0000AB870000}"/>
    <cellStyle name="년_★ 0911 2차면접최종보고_사무직10년단가(연월차수당) 2 2 4 3 3 3" xfId="34714" xr:uid="{00000000-0005-0000-0000-0000AC870000}"/>
    <cellStyle name="년_★ 0911 2차면접최종보고_사무직10년단가(연월차수당) 2 2 4 3 3 4" xfId="34715" xr:uid="{00000000-0005-0000-0000-0000AD870000}"/>
    <cellStyle name="년_★ 0911 2차면접최종보고_사무직10년단가(연월차수당) 2 2 4 3 3 5" xfId="34716" xr:uid="{00000000-0005-0000-0000-0000AE870000}"/>
    <cellStyle name="년_★ 0911 2차면접최종보고_사무직10년단가(연월차수당) 2 2 4 3 4" xfId="34717" xr:uid="{00000000-0005-0000-0000-0000AF870000}"/>
    <cellStyle name="년_★ 0911 2차면접최종보고_사무직10년단가(연월차수당) 2 2 4 3 4 2" xfId="34718" xr:uid="{00000000-0005-0000-0000-0000B0870000}"/>
    <cellStyle name="년_★ 0911 2차면접최종보고_사무직10년단가(연월차수당) 2 2 4 3 4 3" xfId="34719" xr:uid="{00000000-0005-0000-0000-0000B1870000}"/>
    <cellStyle name="년_★ 0911 2차면접최종보고_사무직10년단가(연월차수당) 2 2 4 3 4 4" xfId="34720" xr:uid="{00000000-0005-0000-0000-0000B2870000}"/>
    <cellStyle name="년_★ 0911 2차면접최종보고_사무직10년단가(연월차수당) 2 2 4 3 4 5" xfId="34721" xr:uid="{00000000-0005-0000-0000-0000B3870000}"/>
    <cellStyle name="년_★ 0911 2차면접최종보고_사무직10년단가(연월차수당) 2 2 4 3 5" xfId="34722" xr:uid="{00000000-0005-0000-0000-0000B4870000}"/>
    <cellStyle name="년_★ 0911 2차면접최종보고_사무직10년단가(연월차수당) 2 2 4 3 6" xfId="34723" xr:uid="{00000000-0005-0000-0000-0000B5870000}"/>
    <cellStyle name="년_★ 0911 2차면접최종보고_사무직10년단가(연월차수당) 2 2 4 3 7" xfId="34724" xr:uid="{00000000-0005-0000-0000-0000B6870000}"/>
    <cellStyle name="년_★ 0911 2차면접최종보고_사무직10년단가(연월차수당) 2 2 4 3 8" xfId="34725" xr:uid="{00000000-0005-0000-0000-0000B7870000}"/>
    <cellStyle name="년_★ 0911 2차면접최종보고_사무직10년단가(연월차수당) 2 2 4 4" xfId="34726" xr:uid="{00000000-0005-0000-0000-0000B8870000}"/>
    <cellStyle name="년_★ 0911 2차면접최종보고_사무직10년단가(연월차수당) 2 2 4 4 2" xfId="34727" xr:uid="{00000000-0005-0000-0000-0000B9870000}"/>
    <cellStyle name="년_★ 0911 2차면접최종보고_사무직10년단가(연월차수당) 2 2 4 4 2 2" xfId="34728" xr:uid="{00000000-0005-0000-0000-0000BA870000}"/>
    <cellStyle name="년_★ 0911 2차면접최종보고_사무직10년단가(연월차수당) 2 2 4 4 2 3" xfId="34729" xr:uid="{00000000-0005-0000-0000-0000BB870000}"/>
    <cellStyle name="년_★ 0911 2차면접최종보고_사무직10년단가(연월차수당) 2 2 4 4 2 4" xfId="34730" xr:uid="{00000000-0005-0000-0000-0000BC870000}"/>
    <cellStyle name="년_★ 0911 2차면접최종보고_사무직10년단가(연월차수당) 2 2 4 4 2 5" xfId="34731" xr:uid="{00000000-0005-0000-0000-0000BD870000}"/>
    <cellStyle name="년_★ 0911 2차면접최종보고_사무직10년단가(연월차수당) 2 2 4 4 3" xfId="34732" xr:uid="{00000000-0005-0000-0000-0000BE870000}"/>
    <cellStyle name="년_★ 0911 2차면접최종보고_사무직10년단가(연월차수당) 2 2 4 4 3 2" xfId="34733" xr:uid="{00000000-0005-0000-0000-0000BF870000}"/>
    <cellStyle name="년_★ 0911 2차면접최종보고_사무직10년단가(연월차수당) 2 2 4 4 3 3" xfId="34734" xr:uid="{00000000-0005-0000-0000-0000C0870000}"/>
    <cellStyle name="년_★ 0911 2차면접최종보고_사무직10년단가(연월차수당) 2 2 4 4 3 4" xfId="34735" xr:uid="{00000000-0005-0000-0000-0000C1870000}"/>
    <cellStyle name="년_★ 0911 2차면접최종보고_사무직10년단가(연월차수당) 2 2 4 4 3 5" xfId="34736" xr:uid="{00000000-0005-0000-0000-0000C2870000}"/>
    <cellStyle name="년_★ 0911 2차면접최종보고_사무직10년단가(연월차수당) 2 2 4 4 4" xfId="34737" xr:uid="{00000000-0005-0000-0000-0000C3870000}"/>
    <cellStyle name="년_★ 0911 2차면접최종보고_사무직10년단가(연월차수당) 2 2 4 4 4 2" xfId="34738" xr:uid="{00000000-0005-0000-0000-0000C4870000}"/>
    <cellStyle name="년_★ 0911 2차면접최종보고_사무직10년단가(연월차수당) 2 2 4 4 4 3" xfId="34739" xr:uid="{00000000-0005-0000-0000-0000C5870000}"/>
    <cellStyle name="년_★ 0911 2차면접최종보고_사무직10년단가(연월차수당) 2 2 4 4 4 4" xfId="34740" xr:uid="{00000000-0005-0000-0000-0000C6870000}"/>
    <cellStyle name="년_★ 0911 2차면접최종보고_사무직10년단가(연월차수당) 2 2 4 4 4 5" xfId="34741" xr:uid="{00000000-0005-0000-0000-0000C7870000}"/>
    <cellStyle name="년_★ 0911 2차면접최종보고_사무직10년단가(연월차수당) 2 2 4 4 5" xfId="34742" xr:uid="{00000000-0005-0000-0000-0000C8870000}"/>
    <cellStyle name="년_★ 0911 2차면접최종보고_사무직10년단가(연월차수당) 2 2 4 4 6" xfId="34743" xr:uid="{00000000-0005-0000-0000-0000C9870000}"/>
    <cellStyle name="년_★ 0911 2차면접최종보고_사무직10년단가(연월차수당) 2 2 4 4 7" xfId="34744" xr:uid="{00000000-0005-0000-0000-0000CA870000}"/>
    <cellStyle name="년_★ 0911 2차면접최종보고_사무직10년단가(연월차수당) 2 2 4 4 8" xfId="34745" xr:uid="{00000000-0005-0000-0000-0000CB870000}"/>
    <cellStyle name="년_★ 0911 2차면접최종보고_사무직10년단가(연월차수당) 2 2 4 5" xfId="34746" xr:uid="{00000000-0005-0000-0000-0000CC870000}"/>
    <cellStyle name="년_★ 0911 2차면접최종보고_사무직10년단가(연월차수당) 2 2 4 5 2" xfId="34747" xr:uid="{00000000-0005-0000-0000-0000CD870000}"/>
    <cellStyle name="년_★ 0911 2차면접최종보고_사무직10년단가(연월차수당) 2 2 4 5 3" xfId="34748" xr:uid="{00000000-0005-0000-0000-0000CE870000}"/>
    <cellStyle name="년_★ 0911 2차면접최종보고_사무직10년단가(연월차수당) 2 2 4 5 4" xfId="34749" xr:uid="{00000000-0005-0000-0000-0000CF870000}"/>
    <cellStyle name="년_★ 0911 2차면접최종보고_사무직10년단가(연월차수당) 2 2 4 5 5" xfId="34750" xr:uid="{00000000-0005-0000-0000-0000D0870000}"/>
    <cellStyle name="년_★ 0911 2차면접최종보고_사무직10년단가(연월차수당) 2 2 4 6" xfId="34751" xr:uid="{00000000-0005-0000-0000-0000D1870000}"/>
    <cellStyle name="년_★ 0911 2차면접최종보고_사무직10년단가(연월차수당) 2 2 4 6 2" xfId="34752" xr:uid="{00000000-0005-0000-0000-0000D2870000}"/>
    <cellStyle name="년_★ 0911 2차면접최종보고_사무직10년단가(연월차수당) 2 2 4 6 3" xfId="34753" xr:uid="{00000000-0005-0000-0000-0000D3870000}"/>
    <cellStyle name="년_★ 0911 2차면접최종보고_사무직10년단가(연월차수당) 2 2 4 6 4" xfId="34754" xr:uid="{00000000-0005-0000-0000-0000D4870000}"/>
    <cellStyle name="년_★ 0911 2차면접최종보고_사무직10년단가(연월차수당) 2 2 4 6 5" xfId="34755" xr:uid="{00000000-0005-0000-0000-0000D5870000}"/>
    <cellStyle name="년_★ 0911 2차면접최종보고_사무직10년단가(연월차수당) 2 2 4 7" xfId="34756" xr:uid="{00000000-0005-0000-0000-0000D6870000}"/>
    <cellStyle name="년_★ 0911 2차면접최종보고_사무직10년단가(연월차수당) 2 2 4 7 2" xfId="34757" xr:uid="{00000000-0005-0000-0000-0000D7870000}"/>
    <cellStyle name="년_★ 0911 2차면접최종보고_사무직10년단가(연월차수당) 2 2 4 7 3" xfId="34758" xr:uid="{00000000-0005-0000-0000-0000D8870000}"/>
    <cellStyle name="년_★ 0911 2차면접최종보고_사무직10년단가(연월차수당) 2 2 4 7 4" xfId="34759" xr:uid="{00000000-0005-0000-0000-0000D9870000}"/>
    <cellStyle name="년_★ 0911 2차면접최종보고_사무직10년단가(연월차수당) 2 2 4 7 5" xfId="34760" xr:uid="{00000000-0005-0000-0000-0000DA870000}"/>
    <cellStyle name="년_★ 0911 2차면접최종보고_사무직10년단가(연월차수당) 2 2 4 8" xfId="34761" xr:uid="{00000000-0005-0000-0000-0000DB870000}"/>
    <cellStyle name="년_★ 0911 2차면접최종보고_사무직10년단가(연월차수당) 2 2 4 9" xfId="34762" xr:uid="{00000000-0005-0000-0000-0000DC870000}"/>
    <cellStyle name="년_★ 0911 2차면접최종보고_사무직10년단가(연월차수당) 2 2 5" xfId="34763" xr:uid="{00000000-0005-0000-0000-0000DD870000}"/>
    <cellStyle name="년_★ 0911 2차면접최종보고_사무직10년단가(연월차수당) 2 2 5 10" xfId="34764" xr:uid="{00000000-0005-0000-0000-0000DE870000}"/>
    <cellStyle name="년_★ 0911 2차면접최종보고_사무직10년단가(연월차수당) 2 2 5 11" xfId="34765" xr:uid="{00000000-0005-0000-0000-0000DF870000}"/>
    <cellStyle name="년_★ 0911 2차면접최종보고_사무직10년단가(연월차수당) 2 2 5 2" xfId="34766" xr:uid="{00000000-0005-0000-0000-0000E0870000}"/>
    <cellStyle name="년_★ 0911 2차면접최종보고_사무직10년단가(연월차수당) 2 2 5 2 2" xfId="34767" xr:uid="{00000000-0005-0000-0000-0000E1870000}"/>
    <cellStyle name="년_★ 0911 2차면접최종보고_사무직10년단가(연월차수당) 2 2 5 2 2 2" xfId="34768" xr:uid="{00000000-0005-0000-0000-0000E2870000}"/>
    <cellStyle name="년_★ 0911 2차면접최종보고_사무직10년단가(연월차수당) 2 2 5 2 2 3" xfId="34769" xr:uid="{00000000-0005-0000-0000-0000E3870000}"/>
    <cellStyle name="년_★ 0911 2차면접최종보고_사무직10년단가(연월차수당) 2 2 5 2 2 4" xfId="34770" xr:uid="{00000000-0005-0000-0000-0000E4870000}"/>
    <cellStyle name="년_★ 0911 2차면접최종보고_사무직10년단가(연월차수당) 2 2 5 2 2 5" xfId="34771" xr:uid="{00000000-0005-0000-0000-0000E5870000}"/>
    <cellStyle name="년_★ 0911 2차면접최종보고_사무직10년단가(연월차수당) 2 2 5 2 3" xfId="34772" xr:uid="{00000000-0005-0000-0000-0000E6870000}"/>
    <cellStyle name="년_★ 0911 2차면접최종보고_사무직10년단가(연월차수당) 2 2 5 2 3 2" xfId="34773" xr:uid="{00000000-0005-0000-0000-0000E7870000}"/>
    <cellStyle name="년_★ 0911 2차면접최종보고_사무직10년단가(연월차수당) 2 2 5 2 3 3" xfId="34774" xr:uid="{00000000-0005-0000-0000-0000E8870000}"/>
    <cellStyle name="년_★ 0911 2차면접최종보고_사무직10년단가(연월차수당) 2 2 5 2 3 4" xfId="34775" xr:uid="{00000000-0005-0000-0000-0000E9870000}"/>
    <cellStyle name="년_★ 0911 2차면접최종보고_사무직10년단가(연월차수당) 2 2 5 2 3 5" xfId="34776" xr:uid="{00000000-0005-0000-0000-0000EA870000}"/>
    <cellStyle name="년_★ 0911 2차면접최종보고_사무직10년단가(연월차수당) 2 2 5 2 4" xfId="34777" xr:uid="{00000000-0005-0000-0000-0000EB870000}"/>
    <cellStyle name="년_★ 0911 2차면접최종보고_사무직10년단가(연월차수당) 2 2 5 2 4 2" xfId="34778" xr:uid="{00000000-0005-0000-0000-0000EC870000}"/>
    <cellStyle name="년_★ 0911 2차면접최종보고_사무직10년단가(연월차수당) 2 2 5 2 4 3" xfId="34779" xr:uid="{00000000-0005-0000-0000-0000ED870000}"/>
    <cellStyle name="년_★ 0911 2차면접최종보고_사무직10년단가(연월차수당) 2 2 5 2 4 4" xfId="34780" xr:uid="{00000000-0005-0000-0000-0000EE870000}"/>
    <cellStyle name="년_★ 0911 2차면접최종보고_사무직10년단가(연월차수당) 2 2 5 2 4 5" xfId="34781" xr:uid="{00000000-0005-0000-0000-0000EF870000}"/>
    <cellStyle name="년_★ 0911 2차면접최종보고_사무직10년단가(연월차수당) 2 2 5 2 5" xfId="34782" xr:uid="{00000000-0005-0000-0000-0000F0870000}"/>
    <cellStyle name="년_★ 0911 2차면접최종보고_사무직10년단가(연월차수당) 2 2 5 2 6" xfId="34783" xr:uid="{00000000-0005-0000-0000-0000F1870000}"/>
    <cellStyle name="년_★ 0911 2차면접최종보고_사무직10년단가(연월차수당) 2 2 5 2 7" xfId="34784" xr:uid="{00000000-0005-0000-0000-0000F2870000}"/>
    <cellStyle name="년_★ 0911 2차면접최종보고_사무직10년단가(연월차수당) 2 2 5 2 8" xfId="34785" xr:uid="{00000000-0005-0000-0000-0000F3870000}"/>
    <cellStyle name="년_★ 0911 2차면접최종보고_사무직10년단가(연월차수당) 2 2 5 3" xfId="34786" xr:uid="{00000000-0005-0000-0000-0000F4870000}"/>
    <cellStyle name="년_★ 0911 2차면접최종보고_사무직10년단가(연월차수당) 2 2 5 3 2" xfId="34787" xr:uid="{00000000-0005-0000-0000-0000F5870000}"/>
    <cellStyle name="년_★ 0911 2차면접최종보고_사무직10년단가(연월차수당) 2 2 5 3 2 2" xfId="34788" xr:uid="{00000000-0005-0000-0000-0000F6870000}"/>
    <cellStyle name="년_★ 0911 2차면접최종보고_사무직10년단가(연월차수당) 2 2 5 3 2 3" xfId="34789" xr:uid="{00000000-0005-0000-0000-0000F7870000}"/>
    <cellStyle name="년_★ 0911 2차면접최종보고_사무직10년단가(연월차수당) 2 2 5 3 2 4" xfId="34790" xr:uid="{00000000-0005-0000-0000-0000F8870000}"/>
    <cellStyle name="년_★ 0911 2차면접최종보고_사무직10년단가(연월차수당) 2 2 5 3 2 5" xfId="34791" xr:uid="{00000000-0005-0000-0000-0000F9870000}"/>
    <cellStyle name="년_★ 0911 2차면접최종보고_사무직10년단가(연월차수당) 2 2 5 3 3" xfId="34792" xr:uid="{00000000-0005-0000-0000-0000FA870000}"/>
    <cellStyle name="년_★ 0911 2차면접최종보고_사무직10년단가(연월차수당) 2 2 5 3 3 2" xfId="34793" xr:uid="{00000000-0005-0000-0000-0000FB870000}"/>
    <cellStyle name="년_★ 0911 2차면접최종보고_사무직10년단가(연월차수당) 2 2 5 3 3 3" xfId="34794" xr:uid="{00000000-0005-0000-0000-0000FC870000}"/>
    <cellStyle name="년_★ 0911 2차면접최종보고_사무직10년단가(연월차수당) 2 2 5 3 3 4" xfId="34795" xr:uid="{00000000-0005-0000-0000-0000FD870000}"/>
    <cellStyle name="년_★ 0911 2차면접최종보고_사무직10년단가(연월차수당) 2 2 5 3 3 5" xfId="34796" xr:uid="{00000000-0005-0000-0000-0000FE870000}"/>
    <cellStyle name="년_★ 0911 2차면접최종보고_사무직10년단가(연월차수당) 2 2 5 3 4" xfId="34797" xr:uid="{00000000-0005-0000-0000-0000FF870000}"/>
    <cellStyle name="년_★ 0911 2차면접최종보고_사무직10년단가(연월차수당) 2 2 5 3 4 2" xfId="34798" xr:uid="{00000000-0005-0000-0000-000000880000}"/>
    <cellStyle name="년_★ 0911 2차면접최종보고_사무직10년단가(연월차수당) 2 2 5 3 4 3" xfId="34799" xr:uid="{00000000-0005-0000-0000-000001880000}"/>
    <cellStyle name="년_★ 0911 2차면접최종보고_사무직10년단가(연월차수당) 2 2 5 3 4 4" xfId="34800" xr:uid="{00000000-0005-0000-0000-000002880000}"/>
    <cellStyle name="년_★ 0911 2차면접최종보고_사무직10년단가(연월차수당) 2 2 5 3 4 5" xfId="34801" xr:uid="{00000000-0005-0000-0000-000003880000}"/>
    <cellStyle name="년_★ 0911 2차면접최종보고_사무직10년단가(연월차수당) 2 2 5 3 5" xfId="34802" xr:uid="{00000000-0005-0000-0000-000004880000}"/>
    <cellStyle name="년_★ 0911 2차면접최종보고_사무직10년단가(연월차수당) 2 2 5 3 6" xfId="34803" xr:uid="{00000000-0005-0000-0000-000005880000}"/>
    <cellStyle name="년_★ 0911 2차면접최종보고_사무직10년단가(연월차수당) 2 2 5 3 7" xfId="34804" xr:uid="{00000000-0005-0000-0000-000006880000}"/>
    <cellStyle name="년_★ 0911 2차면접최종보고_사무직10년단가(연월차수당) 2 2 5 3 8" xfId="34805" xr:uid="{00000000-0005-0000-0000-000007880000}"/>
    <cellStyle name="년_★ 0911 2차면접최종보고_사무직10년단가(연월차수당) 2 2 5 4" xfId="34806" xr:uid="{00000000-0005-0000-0000-000008880000}"/>
    <cellStyle name="년_★ 0911 2차면접최종보고_사무직10년단가(연월차수당) 2 2 5 4 2" xfId="34807" xr:uid="{00000000-0005-0000-0000-000009880000}"/>
    <cellStyle name="년_★ 0911 2차면접최종보고_사무직10년단가(연월차수당) 2 2 5 4 2 2" xfId="34808" xr:uid="{00000000-0005-0000-0000-00000A880000}"/>
    <cellStyle name="년_★ 0911 2차면접최종보고_사무직10년단가(연월차수당) 2 2 5 4 2 3" xfId="34809" xr:uid="{00000000-0005-0000-0000-00000B880000}"/>
    <cellStyle name="년_★ 0911 2차면접최종보고_사무직10년단가(연월차수당) 2 2 5 4 2 4" xfId="34810" xr:uid="{00000000-0005-0000-0000-00000C880000}"/>
    <cellStyle name="년_★ 0911 2차면접최종보고_사무직10년단가(연월차수당) 2 2 5 4 2 5" xfId="34811" xr:uid="{00000000-0005-0000-0000-00000D880000}"/>
    <cellStyle name="년_★ 0911 2차면접최종보고_사무직10년단가(연월차수당) 2 2 5 4 3" xfId="34812" xr:uid="{00000000-0005-0000-0000-00000E880000}"/>
    <cellStyle name="년_★ 0911 2차면접최종보고_사무직10년단가(연월차수당) 2 2 5 4 3 2" xfId="34813" xr:uid="{00000000-0005-0000-0000-00000F880000}"/>
    <cellStyle name="년_★ 0911 2차면접최종보고_사무직10년단가(연월차수당) 2 2 5 4 3 3" xfId="34814" xr:uid="{00000000-0005-0000-0000-000010880000}"/>
    <cellStyle name="년_★ 0911 2차면접최종보고_사무직10년단가(연월차수당) 2 2 5 4 3 4" xfId="34815" xr:uid="{00000000-0005-0000-0000-000011880000}"/>
    <cellStyle name="년_★ 0911 2차면접최종보고_사무직10년단가(연월차수당) 2 2 5 4 3 5" xfId="34816" xr:uid="{00000000-0005-0000-0000-000012880000}"/>
    <cellStyle name="년_★ 0911 2차면접최종보고_사무직10년단가(연월차수당) 2 2 5 4 4" xfId="34817" xr:uid="{00000000-0005-0000-0000-000013880000}"/>
    <cellStyle name="년_★ 0911 2차면접최종보고_사무직10년단가(연월차수당) 2 2 5 4 4 2" xfId="34818" xr:uid="{00000000-0005-0000-0000-000014880000}"/>
    <cellStyle name="년_★ 0911 2차면접최종보고_사무직10년단가(연월차수당) 2 2 5 4 4 3" xfId="34819" xr:uid="{00000000-0005-0000-0000-000015880000}"/>
    <cellStyle name="년_★ 0911 2차면접최종보고_사무직10년단가(연월차수당) 2 2 5 4 4 4" xfId="34820" xr:uid="{00000000-0005-0000-0000-000016880000}"/>
    <cellStyle name="년_★ 0911 2차면접최종보고_사무직10년단가(연월차수당) 2 2 5 4 4 5" xfId="34821" xr:uid="{00000000-0005-0000-0000-000017880000}"/>
    <cellStyle name="년_★ 0911 2차면접최종보고_사무직10년단가(연월차수당) 2 2 5 4 5" xfId="34822" xr:uid="{00000000-0005-0000-0000-000018880000}"/>
    <cellStyle name="년_★ 0911 2차면접최종보고_사무직10년단가(연월차수당) 2 2 5 4 6" xfId="34823" xr:uid="{00000000-0005-0000-0000-000019880000}"/>
    <cellStyle name="년_★ 0911 2차면접최종보고_사무직10년단가(연월차수당) 2 2 5 4 7" xfId="34824" xr:uid="{00000000-0005-0000-0000-00001A880000}"/>
    <cellStyle name="년_★ 0911 2차면접최종보고_사무직10년단가(연월차수당) 2 2 5 4 8" xfId="34825" xr:uid="{00000000-0005-0000-0000-00001B880000}"/>
    <cellStyle name="년_★ 0911 2차면접최종보고_사무직10년단가(연월차수당) 2 2 5 5" xfId="34826" xr:uid="{00000000-0005-0000-0000-00001C880000}"/>
    <cellStyle name="년_★ 0911 2차면접최종보고_사무직10년단가(연월차수당) 2 2 5 5 2" xfId="34827" xr:uid="{00000000-0005-0000-0000-00001D880000}"/>
    <cellStyle name="년_★ 0911 2차면접최종보고_사무직10년단가(연월차수당) 2 2 5 5 3" xfId="34828" xr:uid="{00000000-0005-0000-0000-00001E880000}"/>
    <cellStyle name="년_★ 0911 2차면접최종보고_사무직10년단가(연월차수당) 2 2 5 5 4" xfId="34829" xr:uid="{00000000-0005-0000-0000-00001F880000}"/>
    <cellStyle name="년_★ 0911 2차면접최종보고_사무직10년단가(연월차수당) 2 2 5 5 5" xfId="34830" xr:uid="{00000000-0005-0000-0000-000020880000}"/>
    <cellStyle name="년_★ 0911 2차면접최종보고_사무직10년단가(연월차수당) 2 2 5 6" xfId="34831" xr:uid="{00000000-0005-0000-0000-000021880000}"/>
    <cellStyle name="년_★ 0911 2차면접최종보고_사무직10년단가(연월차수당) 2 2 5 6 2" xfId="34832" xr:uid="{00000000-0005-0000-0000-000022880000}"/>
    <cellStyle name="년_★ 0911 2차면접최종보고_사무직10년단가(연월차수당) 2 2 5 6 3" xfId="34833" xr:uid="{00000000-0005-0000-0000-000023880000}"/>
    <cellStyle name="년_★ 0911 2차면접최종보고_사무직10년단가(연월차수당) 2 2 5 6 4" xfId="34834" xr:uid="{00000000-0005-0000-0000-000024880000}"/>
    <cellStyle name="년_★ 0911 2차면접최종보고_사무직10년단가(연월차수당) 2 2 5 6 5" xfId="34835" xr:uid="{00000000-0005-0000-0000-000025880000}"/>
    <cellStyle name="년_★ 0911 2차면접최종보고_사무직10년단가(연월차수당) 2 2 5 7" xfId="34836" xr:uid="{00000000-0005-0000-0000-000026880000}"/>
    <cellStyle name="년_★ 0911 2차면접최종보고_사무직10년단가(연월차수당) 2 2 5 7 2" xfId="34837" xr:uid="{00000000-0005-0000-0000-000027880000}"/>
    <cellStyle name="년_★ 0911 2차면접최종보고_사무직10년단가(연월차수당) 2 2 5 7 3" xfId="34838" xr:uid="{00000000-0005-0000-0000-000028880000}"/>
    <cellStyle name="년_★ 0911 2차면접최종보고_사무직10년단가(연월차수당) 2 2 5 7 4" xfId="34839" xr:uid="{00000000-0005-0000-0000-000029880000}"/>
    <cellStyle name="년_★ 0911 2차면접최종보고_사무직10년단가(연월차수당) 2 2 5 7 5" xfId="34840" xr:uid="{00000000-0005-0000-0000-00002A880000}"/>
    <cellStyle name="년_★ 0911 2차면접최종보고_사무직10년단가(연월차수당) 2 2 5 8" xfId="34841" xr:uid="{00000000-0005-0000-0000-00002B880000}"/>
    <cellStyle name="년_★ 0911 2차면접최종보고_사무직10년단가(연월차수당) 2 2 5 9" xfId="34842" xr:uid="{00000000-0005-0000-0000-00002C880000}"/>
    <cellStyle name="년_★ 0911 2차면접최종보고_사무직10년단가(연월차수당) 2 2 6" xfId="34843" xr:uid="{00000000-0005-0000-0000-00002D880000}"/>
    <cellStyle name="년_★ 0911 2차면접최종보고_사무직10년단가(연월차수당) 2 2 6 2" xfId="34844" xr:uid="{00000000-0005-0000-0000-00002E880000}"/>
    <cellStyle name="년_★ 0911 2차면접최종보고_사무직10년단가(연월차수당) 2 2 6 2 2" xfId="34845" xr:uid="{00000000-0005-0000-0000-00002F880000}"/>
    <cellStyle name="년_★ 0911 2차면접최종보고_사무직10년단가(연월차수당) 2 2 6 2 3" xfId="34846" xr:uid="{00000000-0005-0000-0000-000030880000}"/>
    <cellStyle name="년_★ 0911 2차면접최종보고_사무직10년단가(연월차수당) 2 2 6 2 4" xfId="34847" xr:uid="{00000000-0005-0000-0000-000031880000}"/>
    <cellStyle name="년_★ 0911 2차면접최종보고_사무직10년단가(연월차수당) 2 2 6 2 5" xfId="34848" xr:uid="{00000000-0005-0000-0000-000032880000}"/>
    <cellStyle name="년_★ 0911 2차면접최종보고_사무직10년단가(연월차수당) 2 2 6 3" xfId="34849" xr:uid="{00000000-0005-0000-0000-000033880000}"/>
    <cellStyle name="년_★ 0911 2차면접최종보고_사무직10년단가(연월차수당) 2 2 6 3 2" xfId="34850" xr:uid="{00000000-0005-0000-0000-000034880000}"/>
    <cellStyle name="년_★ 0911 2차면접최종보고_사무직10년단가(연월차수당) 2 2 6 3 3" xfId="34851" xr:uid="{00000000-0005-0000-0000-000035880000}"/>
    <cellStyle name="년_★ 0911 2차면접최종보고_사무직10년단가(연월차수당) 2 2 6 3 4" xfId="34852" xr:uid="{00000000-0005-0000-0000-000036880000}"/>
    <cellStyle name="년_★ 0911 2차면접최종보고_사무직10년단가(연월차수당) 2 2 6 3 5" xfId="34853" xr:uid="{00000000-0005-0000-0000-000037880000}"/>
    <cellStyle name="년_★ 0911 2차면접최종보고_사무직10년단가(연월차수당) 2 2 6 4" xfId="34854" xr:uid="{00000000-0005-0000-0000-000038880000}"/>
    <cellStyle name="년_★ 0911 2차면접최종보고_사무직10년단가(연월차수당) 2 2 6 4 2" xfId="34855" xr:uid="{00000000-0005-0000-0000-000039880000}"/>
    <cellStyle name="년_★ 0911 2차면접최종보고_사무직10년단가(연월차수당) 2 2 6 4 3" xfId="34856" xr:uid="{00000000-0005-0000-0000-00003A880000}"/>
    <cellStyle name="년_★ 0911 2차면접최종보고_사무직10년단가(연월차수당) 2 2 6 4 4" xfId="34857" xr:uid="{00000000-0005-0000-0000-00003B880000}"/>
    <cellStyle name="년_★ 0911 2차면접최종보고_사무직10년단가(연월차수당) 2 2 6 4 5" xfId="34858" xr:uid="{00000000-0005-0000-0000-00003C880000}"/>
    <cellStyle name="년_★ 0911 2차면접최종보고_사무직10년단가(연월차수당) 2 2 6 5" xfId="34859" xr:uid="{00000000-0005-0000-0000-00003D880000}"/>
    <cellStyle name="년_★ 0911 2차면접최종보고_사무직10년단가(연월차수당) 2 2 6 6" xfId="34860" xr:uid="{00000000-0005-0000-0000-00003E880000}"/>
    <cellStyle name="년_★ 0911 2차면접최종보고_사무직10년단가(연월차수당) 2 2 6 7" xfId="34861" xr:uid="{00000000-0005-0000-0000-00003F880000}"/>
    <cellStyle name="년_★ 0911 2차면접최종보고_사무직10년단가(연월차수당) 2 2 6 8" xfId="34862" xr:uid="{00000000-0005-0000-0000-000040880000}"/>
    <cellStyle name="년_★ 0911 2차면접최종보고_사무직10년단가(연월차수당) 2 2 7" xfId="34863" xr:uid="{00000000-0005-0000-0000-000041880000}"/>
    <cellStyle name="년_★ 0911 2차면접최종보고_사무직10년단가(연월차수당) 2 2 7 2" xfId="34864" xr:uid="{00000000-0005-0000-0000-000042880000}"/>
    <cellStyle name="년_★ 0911 2차면접최종보고_사무직10년단가(연월차수당) 2 2 7 2 2" xfId="34865" xr:uid="{00000000-0005-0000-0000-000043880000}"/>
    <cellStyle name="년_★ 0911 2차면접최종보고_사무직10년단가(연월차수당) 2 2 7 2 3" xfId="34866" xr:uid="{00000000-0005-0000-0000-000044880000}"/>
    <cellStyle name="년_★ 0911 2차면접최종보고_사무직10년단가(연월차수당) 2 2 7 2 4" xfId="34867" xr:uid="{00000000-0005-0000-0000-000045880000}"/>
    <cellStyle name="년_★ 0911 2차면접최종보고_사무직10년단가(연월차수당) 2 2 7 2 5" xfId="34868" xr:uid="{00000000-0005-0000-0000-000046880000}"/>
    <cellStyle name="년_★ 0911 2차면접최종보고_사무직10년단가(연월차수당) 2 2 7 3" xfId="34869" xr:uid="{00000000-0005-0000-0000-000047880000}"/>
    <cellStyle name="년_★ 0911 2차면접최종보고_사무직10년단가(연월차수당) 2 2 7 3 2" xfId="34870" xr:uid="{00000000-0005-0000-0000-000048880000}"/>
    <cellStyle name="년_★ 0911 2차면접최종보고_사무직10년단가(연월차수당) 2 2 7 3 3" xfId="34871" xr:uid="{00000000-0005-0000-0000-000049880000}"/>
    <cellStyle name="년_★ 0911 2차면접최종보고_사무직10년단가(연월차수당) 2 2 7 3 4" xfId="34872" xr:uid="{00000000-0005-0000-0000-00004A880000}"/>
    <cellStyle name="년_★ 0911 2차면접최종보고_사무직10년단가(연월차수당) 2 2 7 3 5" xfId="34873" xr:uid="{00000000-0005-0000-0000-00004B880000}"/>
    <cellStyle name="년_★ 0911 2차면접최종보고_사무직10년단가(연월차수당) 2 2 7 4" xfId="34874" xr:uid="{00000000-0005-0000-0000-00004C880000}"/>
    <cellStyle name="년_★ 0911 2차면접최종보고_사무직10년단가(연월차수당) 2 2 7 4 2" xfId="34875" xr:uid="{00000000-0005-0000-0000-00004D880000}"/>
    <cellStyle name="년_★ 0911 2차면접최종보고_사무직10년단가(연월차수당) 2 2 7 4 3" xfId="34876" xr:uid="{00000000-0005-0000-0000-00004E880000}"/>
    <cellStyle name="년_★ 0911 2차면접최종보고_사무직10년단가(연월차수당) 2 2 7 4 4" xfId="34877" xr:uid="{00000000-0005-0000-0000-00004F880000}"/>
    <cellStyle name="년_★ 0911 2차면접최종보고_사무직10년단가(연월차수당) 2 2 7 4 5" xfId="34878" xr:uid="{00000000-0005-0000-0000-000050880000}"/>
    <cellStyle name="년_★ 0911 2차면접최종보고_사무직10년단가(연월차수당) 2 2 7 5" xfId="34879" xr:uid="{00000000-0005-0000-0000-000051880000}"/>
    <cellStyle name="년_★ 0911 2차면접최종보고_사무직10년단가(연월차수당) 2 2 7 6" xfId="34880" xr:uid="{00000000-0005-0000-0000-000052880000}"/>
    <cellStyle name="년_★ 0911 2차면접최종보고_사무직10년단가(연월차수당) 2 2 7 7" xfId="34881" xr:uid="{00000000-0005-0000-0000-000053880000}"/>
    <cellStyle name="년_★ 0911 2차면접최종보고_사무직10년단가(연월차수당) 2 2 7 8" xfId="34882" xr:uid="{00000000-0005-0000-0000-000054880000}"/>
    <cellStyle name="년_★ 0911 2차면접최종보고_사무직10년단가(연월차수당) 2 2 8" xfId="34883" xr:uid="{00000000-0005-0000-0000-000055880000}"/>
    <cellStyle name="년_★ 0911 2차면접최종보고_사무직10년단가(연월차수당) 2 2 8 2" xfId="34884" xr:uid="{00000000-0005-0000-0000-000056880000}"/>
    <cellStyle name="년_★ 0911 2차면접최종보고_사무직10년단가(연월차수당) 2 2 8 3" xfId="34885" xr:uid="{00000000-0005-0000-0000-000057880000}"/>
    <cellStyle name="년_★ 0911 2차면접최종보고_사무직10년단가(연월차수당) 2 2 8 4" xfId="34886" xr:uid="{00000000-0005-0000-0000-000058880000}"/>
    <cellStyle name="년_★ 0911 2차면접최종보고_사무직10년단가(연월차수당) 2 2 8 5" xfId="34887" xr:uid="{00000000-0005-0000-0000-000059880000}"/>
    <cellStyle name="년_★ 0911 2차면접최종보고_사무직10년단가(연월차수당) 2 2 9" xfId="34888" xr:uid="{00000000-0005-0000-0000-00005A880000}"/>
    <cellStyle name="년_★ 0911 2차면접최종보고_사무직10년단가(연월차수당) 2 3" xfId="34889" xr:uid="{00000000-0005-0000-0000-00005B880000}"/>
    <cellStyle name="년_★ 0911 2차면접최종보고_사무직10년단가(연월차수당) 2 3 10" xfId="34890" xr:uid="{00000000-0005-0000-0000-00005C880000}"/>
    <cellStyle name="년_★ 0911 2차면접최종보고_사무직10년단가(연월차수당) 2 3 11" xfId="34891" xr:uid="{00000000-0005-0000-0000-00005D880000}"/>
    <cellStyle name="년_★ 0911 2차면접최종보고_사무직10년단가(연월차수당) 2 3 12" xfId="34892" xr:uid="{00000000-0005-0000-0000-00005E880000}"/>
    <cellStyle name="년_★ 0911 2차면접최종보고_사무직10년단가(연월차수당) 2 3 13" xfId="34893" xr:uid="{00000000-0005-0000-0000-00005F880000}"/>
    <cellStyle name="년_★ 0911 2차면접최종보고_사무직10년단가(연월차수당) 2 3 2" xfId="34894" xr:uid="{00000000-0005-0000-0000-000060880000}"/>
    <cellStyle name="년_★ 0911 2차면접최종보고_사무직10년단가(연월차수당) 2 3 2 10" xfId="34895" xr:uid="{00000000-0005-0000-0000-000061880000}"/>
    <cellStyle name="년_★ 0911 2차면접최종보고_사무직10년단가(연월차수당) 2 3 2 11" xfId="34896" xr:uid="{00000000-0005-0000-0000-000062880000}"/>
    <cellStyle name="년_★ 0911 2차면접최종보고_사무직10년단가(연월차수당) 2 3 2 2" xfId="34897" xr:uid="{00000000-0005-0000-0000-000063880000}"/>
    <cellStyle name="년_★ 0911 2차면접최종보고_사무직10년단가(연월차수당) 2 3 2 2 2" xfId="34898" xr:uid="{00000000-0005-0000-0000-000064880000}"/>
    <cellStyle name="년_★ 0911 2차면접최종보고_사무직10년단가(연월차수당) 2 3 2 2 2 2" xfId="34899" xr:uid="{00000000-0005-0000-0000-000065880000}"/>
    <cellStyle name="년_★ 0911 2차면접최종보고_사무직10년단가(연월차수당) 2 3 2 2 2 3" xfId="34900" xr:uid="{00000000-0005-0000-0000-000066880000}"/>
    <cellStyle name="년_★ 0911 2차면접최종보고_사무직10년단가(연월차수당) 2 3 2 2 2 4" xfId="34901" xr:uid="{00000000-0005-0000-0000-000067880000}"/>
    <cellStyle name="년_★ 0911 2차면접최종보고_사무직10년단가(연월차수당) 2 3 2 2 2 5" xfId="34902" xr:uid="{00000000-0005-0000-0000-000068880000}"/>
    <cellStyle name="년_★ 0911 2차면접최종보고_사무직10년단가(연월차수당) 2 3 2 2 3" xfId="34903" xr:uid="{00000000-0005-0000-0000-000069880000}"/>
    <cellStyle name="년_★ 0911 2차면접최종보고_사무직10년단가(연월차수당) 2 3 2 2 3 2" xfId="34904" xr:uid="{00000000-0005-0000-0000-00006A880000}"/>
    <cellStyle name="년_★ 0911 2차면접최종보고_사무직10년단가(연월차수당) 2 3 2 2 3 3" xfId="34905" xr:uid="{00000000-0005-0000-0000-00006B880000}"/>
    <cellStyle name="년_★ 0911 2차면접최종보고_사무직10년단가(연월차수당) 2 3 2 2 3 4" xfId="34906" xr:uid="{00000000-0005-0000-0000-00006C880000}"/>
    <cellStyle name="년_★ 0911 2차면접최종보고_사무직10년단가(연월차수당) 2 3 2 2 3 5" xfId="34907" xr:uid="{00000000-0005-0000-0000-00006D880000}"/>
    <cellStyle name="년_★ 0911 2차면접최종보고_사무직10년단가(연월차수당) 2 3 2 2 4" xfId="34908" xr:uid="{00000000-0005-0000-0000-00006E880000}"/>
    <cellStyle name="년_★ 0911 2차면접최종보고_사무직10년단가(연월차수당) 2 3 2 2 4 2" xfId="34909" xr:uid="{00000000-0005-0000-0000-00006F880000}"/>
    <cellStyle name="년_★ 0911 2차면접최종보고_사무직10년단가(연월차수당) 2 3 2 2 4 3" xfId="34910" xr:uid="{00000000-0005-0000-0000-000070880000}"/>
    <cellStyle name="년_★ 0911 2차면접최종보고_사무직10년단가(연월차수당) 2 3 2 2 4 4" xfId="34911" xr:uid="{00000000-0005-0000-0000-000071880000}"/>
    <cellStyle name="년_★ 0911 2차면접최종보고_사무직10년단가(연월차수당) 2 3 2 2 4 5" xfId="34912" xr:uid="{00000000-0005-0000-0000-000072880000}"/>
    <cellStyle name="년_★ 0911 2차면접최종보고_사무직10년단가(연월차수당) 2 3 2 2 5" xfId="34913" xr:uid="{00000000-0005-0000-0000-000073880000}"/>
    <cellStyle name="년_★ 0911 2차면접최종보고_사무직10년단가(연월차수당) 2 3 2 2 6" xfId="34914" xr:uid="{00000000-0005-0000-0000-000074880000}"/>
    <cellStyle name="년_★ 0911 2차면접최종보고_사무직10년단가(연월차수당) 2 3 2 2 7" xfId="34915" xr:uid="{00000000-0005-0000-0000-000075880000}"/>
    <cellStyle name="년_★ 0911 2차면접최종보고_사무직10년단가(연월차수당) 2 3 2 2 8" xfId="34916" xr:uid="{00000000-0005-0000-0000-000076880000}"/>
    <cellStyle name="년_★ 0911 2차면접최종보고_사무직10년단가(연월차수당) 2 3 2 3" xfId="34917" xr:uid="{00000000-0005-0000-0000-000077880000}"/>
    <cellStyle name="년_★ 0911 2차면접최종보고_사무직10년단가(연월차수당) 2 3 2 3 2" xfId="34918" xr:uid="{00000000-0005-0000-0000-000078880000}"/>
    <cellStyle name="년_★ 0911 2차면접최종보고_사무직10년단가(연월차수당) 2 3 2 3 2 2" xfId="34919" xr:uid="{00000000-0005-0000-0000-000079880000}"/>
    <cellStyle name="년_★ 0911 2차면접최종보고_사무직10년단가(연월차수당) 2 3 2 3 2 3" xfId="34920" xr:uid="{00000000-0005-0000-0000-00007A880000}"/>
    <cellStyle name="년_★ 0911 2차면접최종보고_사무직10년단가(연월차수당) 2 3 2 3 2 4" xfId="34921" xr:uid="{00000000-0005-0000-0000-00007B880000}"/>
    <cellStyle name="년_★ 0911 2차면접최종보고_사무직10년단가(연월차수당) 2 3 2 3 2 5" xfId="34922" xr:uid="{00000000-0005-0000-0000-00007C880000}"/>
    <cellStyle name="년_★ 0911 2차면접최종보고_사무직10년단가(연월차수당) 2 3 2 3 3" xfId="34923" xr:uid="{00000000-0005-0000-0000-00007D880000}"/>
    <cellStyle name="년_★ 0911 2차면접최종보고_사무직10년단가(연월차수당) 2 3 2 3 3 2" xfId="34924" xr:uid="{00000000-0005-0000-0000-00007E880000}"/>
    <cellStyle name="년_★ 0911 2차면접최종보고_사무직10년단가(연월차수당) 2 3 2 3 3 3" xfId="34925" xr:uid="{00000000-0005-0000-0000-00007F880000}"/>
    <cellStyle name="년_★ 0911 2차면접최종보고_사무직10년단가(연월차수당) 2 3 2 3 3 4" xfId="34926" xr:uid="{00000000-0005-0000-0000-000080880000}"/>
    <cellStyle name="년_★ 0911 2차면접최종보고_사무직10년단가(연월차수당) 2 3 2 3 3 5" xfId="34927" xr:uid="{00000000-0005-0000-0000-000081880000}"/>
    <cellStyle name="년_★ 0911 2차면접최종보고_사무직10년단가(연월차수당) 2 3 2 3 4" xfId="34928" xr:uid="{00000000-0005-0000-0000-000082880000}"/>
    <cellStyle name="년_★ 0911 2차면접최종보고_사무직10년단가(연월차수당) 2 3 2 3 4 2" xfId="34929" xr:uid="{00000000-0005-0000-0000-000083880000}"/>
    <cellStyle name="년_★ 0911 2차면접최종보고_사무직10년단가(연월차수당) 2 3 2 3 4 3" xfId="34930" xr:uid="{00000000-0005-0000-0000-000084880000}"/>
    <cellStyle name="년_★ 0911 2차면접최종보고_사무직10년단가(연월차수당) 2 3 2 3 4 4" xfId="34931" xr:uid="{00000000-0005-0000-0000-000085880000}"/>
    <cellStyle name="년_★ 0911 2차면접최종보고_사무직10년단가(연월차수당) 2 3 2 3 4 5" xfId="34932" xr:uid="{00000000-0005-0000-0000-000086880000}"/>
    <cellStyle name="년_★ 0911 2차면접최종보고_사무직10년단가(연월차수당) 2 3 2 3 5" xfId="34933" xr:uid="{00000000-0005-0000-0000-000087880000}"/>
    <cellStyle name="년_★ 0911 2차면접최종보고_사무직10년단가(연월차수당) 2 3 2 3 6" xfId="34934" xr:uid="{00000000-0005-0000-0000-000088880000}"/>
    <cellStyle name="년_★ 0911 2차면접최종보고_사무직10년단가(연월차수당) 2 3 2 3 7" xfId="34935" xr:uid="{00000000-0005-0000-0000-000089880000}"/>
    <cellStyle name="년_★ 0911 2차면접최종보고_사무직10년단가(연월차수당) 2 3 2 3 8" xfId="34936" xr:uid="{00000000-0005-0000-0000-00008A880000}"/>
    <cellStyle name="년_★ 0911 2차면접최종보고_사무직10년단가(연월차수당) 2 3 2 4" xfId="34937" xr:uid="{00000000-0005-0000-0000-00008B880000}"/>
    <cellStyle name="년_★ 0911 2차면접최종보고_사무직10년단가(연월차수당) 2 3 2 4 2" xfId="34938" xr:uid="{00000000-0005-0000-0000-00008C880000}"/>
    <cellStyle name="년_★ 0911 2차면접최종보고_사무직10년단가(연월차수당) 2 3 2 4 2 2" xfId="34939" xr:uid="{00000000-0005-0000-0000-00008D880000}"/>
    <cellStyle name="년_★ 0911 2차면접최종보고_사무직10년단가(연월차수당) 2 3 2 4 2 3" xfId="34940" xr:uid="{00000000-0005-0000-0000-00008E880000}"/>
    <cellStyle name="년_★ 0911 2차면접최종보고_사무직10년단가(연월차수당) 2 3 2 4 2 4" xfId="34941" xr:uid="{00000000-0005-0000-0000-00008F880000}"/>
    <cellStyle name="년_★ 0911 2차면접최종보고_사무직10년단가(연월차수당) 2 3 2 4 2 5" xfId="34942" xr:uid="{00000000-0005-0000-0000-000090880000}"/>
    <cellStyle name="년_★ 0911 2차면접최종보고_사무직10년단가(연월차수당) 2 3 2 4 3" xfId="34943" xr:uid="{00000000-0005-0000-0000-000091880000}"/>
    <cellStyle name="년_★ 0911 2차면접최종보고_사무직10년단가(연월차수당) 2 3 2 4 3 2" xfId="34944" xr:uid="{00000000-0005-0000-0000-000092880000}"/>
    <cellStyle name="년_★ 0911 2차면접최종보고_사무직10년단가(연월차수당) 2 3 2 4 3 3" xfId="34945" xr:uid="{00000000-0005-0000-0000-000093880000}"/>
    <cellStyle name="년_★ 0911 2차면접최종보고_사무직10년단가(연월차수당) 2 3 2 4 3 4" xfId="34946" xr:uid="{00000000-0005-0000-0000-000094880000}"/>
    <cellStyle name="년_★ 0911 2차면접최종보고_사무직10년단가(연월차수당) 2 3 2 4 3 5" xfId="34947" xr:uid="{00000000-0005-0000-0000-000095880000}"/>
    <cellStyle name="년_★ 0911 2차면접최종보고_사무직10년단가(연월차수당) 2 3 2 4 4" xfId="34948" xr:uid="{00000000-0005-0000-0000-000096880000}"/>
    <cellStyle name="년_★ 0911 2차면접최종보고_사무직10년단가(연월차수당) 2 3 2 4 4 2" xfId="34949" xr:uid="{00000000-0005-0000-0000-000097880000}"/>
    <cellStyle name="년_★ 0911 2차면접최종보고_사무직10년단가(연월차수당) 2 3 2 4 4 3" xfId="34950" xr:uid="{00000000-0005-0000-0000-000098880000}"/>
    <cellStyle name="년_★ 0911 2차면접최종보고_사무직10년단가(연월차수당) 2 3 2 4 4 4" xfId="34951" xr:uid="{00000000-0005-0000-0000-000099880000}"/>
    <cellStyle name="년_★ 0911 2차면접최종보고_사무직10년단가(연월차수당) 2 3 2 4 4 5" xfId="34952" xr:uid="{00000000-0005-0000-0000-00009A880000}"/>
    <cellStyle name="년_★ 0911 2차면접최종보고_사무직10년단가(연월차수당) 2 3 2 4 5" xfId="34953" xr:uid="{00000000-0005-0000-0000-00009B880000}"/>
    <cellStyle name="년_★ 0911 2차면접최종보고_사무직10년단가(연월차수당) 2 3 2 4 6" xfId="34954" xr:uid="{00000000-0005-0000-0000-00009C880000}"/>
    <cellStyle name="년_★ 0911 2차면접최종보고_사무직10년단가(연월차수당) 2 3 2 4 7" xfId="34955" xr:uid="{00000000-0005-0000-0000-00009D880000}"/>
    <cellStyle name="년_★ 0911 2차면접최종보고_사무직10년단가(연월차수당) 2 3 2 4 8" xfId="34956" xr:uid="{00000000-0005-0000-0000-00009E880000}"/>
    <cellStyle name="년_★ 0911 2차면접최종보고_사무직10년단가(연월차수당) 2 3 2 5" xfId="34957" xr:uid="{00000000-0005-0000-0000-00009F880000}"/>
    <cellStyle name="년_★ 0911 2차면접최종보고_사무직10년단가(연월차수당) 2 3 2 5 2" xfId="34958" xr:uid="{00000000-0005-0000-0000-0000A0880000}"/>
    <cellStyle name="년_★ 0911 2차면접최종보고_사무직10년단가(연월차수당) 2 3 2 5 3" xfId="34959" xr:uid="{00000000-0005-0000-0000-0000A1880000}"/>
    <cellStyle name="년_★ 0911 2차면접최종보고_사무직10년단가(연월차수당) 2 3 2 5 4" xfId="34960" xr:uid="{00000000-0005-0000-0000-0000A2880000}"/>
    <cellStyle name="년_★ 0911 2차면접최종보고_사무직10년단가(연월차수당) 2 3 2 5 5" xfId="34961" xr:uid="{00000000-0005-0000-0000-0000A3880000}"/>
    <cellStyle name="년_★ 0911 2차면접최종보고_사무직10년단가(연월차수당) 2 3 2 6" xfId="34962" xr:uid="{00000000-0005-0000-0000-0000A4880000}"/>
    <cellStyle name="년_★ 0911 2차면접최종보고_사무직10년단가(연월차수당) 2 3 2 6 2" xfId="34963" xr:uid="{00000000-0005-0000-0000-0000A5880000}"/>
    <cellStyle name="년_★ 0911 2차면접최종보고_사무직10년단가(연월차수당) 2 3 2 6 3" xfId="34964" xr:uid="{00000000-0005-0000-0000-0000A6880000}"/>
    <cellStyle name="년_★ 0911 2차면접최종보고_사무직10년단가(연월차수당) 2 3 2 6 4" xfId="34965" xr:uid="{00000000-0005-0000-0000-0000A7880000}"/>
    <cellStyle name="년_★ 0911 2차면접최종보고_사무직10년단가(연월차수당) 2 3 2 6 5" xfId="34966" xr:uid="{00000000-0005-0000-0000-0000A8880000}"/>
    <cellStyle name="년_★ 0911 2차면접최종보고_사무직10년단가(연월차수당) 2 3 2 7" xfId="34967" xr:uid="{00000000-0005-0000-0000-0000A9880000}"/>
    <cellStyle name="년_★ 0911 2차면접최종보고_사무직10년단가(연월차수당) 2 3 2 7 2" xfId="34968" xr:uid="{00000000-0005-0000-0000-0000AA880000}"/>
    <cellStyle name="년_★ 0911 2차면접최종보고_사무직10년단가(연월차수당) 2 3 2 7 3" xfId="34969" xr:uid="{00000000-0005-0000-0000-0000AB880000}"/>
    <cellStyle name="년_★ 0911 2차면접최종보고_사무직10년단가(연월차수당) 2 3 2 7 4" xfId="34970" xr:uid="{00000000-0005-0000-0000-0000AC880000}"/>
    <cellStyle name="년_★ 0911 2차면접최종보고_사무직10년단가(연월차수당) 2 3 2 7 5" xfId="34971" xr:uid="{00000000-0005-0000-0000-0000AD880000}"/>
    <cellStyle name="년_★ 0911 2차면접최종보고_사무직10년단가(연월차수당) 2 3 2 8" xfId="34972" xr:uid="{00000000-0005-0000-0000-0000AE880000}"/>
    <cellStyle name="년_★ 0911 2차면접최종보고_사무직10년단가(연월차수당) 2 3 2 9" xfId="34973" xr:uid="{00000000-0005-0000-0000-0000AF880000}"/>
    <cellStyle name="년_★ 0911 2차면접최종보고_사무직10년단가(연월차수당) 2 3 3" xfId="34974" xr:uid="{00000000-0005-0000-0000-0000B0880000}"/>
    <cellStyle name="년_★ 0911 2차면접최종보고_사무직10년단가(연월차수당) 2 3 3 10" xfId="34975" xr:uid="{00000000-0005-0000-0000-0000B1880000}"/>
    <cellStyle name="년_★ 0911 2차면접최종보고_사무직10년단가(연월차수당) 2 3 3 11" xfId="34976" xr:uid="{00000000-0005-0000-0000-0000B2880000}"/>
    <cellStyle name="년_★ 0911 2차면접최종보고_사무직10년단가(연월차수당) 2 3 3 2" xfId="34977" xr:uid="{00000000-0005-0000-0000-0000B3880000}"/>
    <cellStyle name="년_★ 0911 2차면접최종보고_사무직10년단가(연월차수당) 2 3 3 2 2" xfId="34978" xr:uid="{00000000-0005-0000-0000-0000B4880000}"/>
    <cellStyle name="년_★ 0911 2차면접최종보고_사무직10년단가(연월차수당) 2 3 3 2 2 2" xfId="34979" xr:uid="{00000000-0005-0000-0000-0000B5880000}"/>
    <cellStyle name="년_★ 0911 2차면접최종보고_사무직10년단가(연월차수당) 2 3 3 2 2 3" xfId="34980" xr:uid="{00000000-0005-0000-0000-0000B6880000}"/>
    <cellStyle name="년_★ 0911 2차면접최종보고_사무직10년단가(연월차수당) 2 3 3 2 2 4" xfId="34981" xr:uid="{00000000-0005-0000-0000-0000B7880000}"/>
    <cellStyle name="년_★ 0911 2차면접최종보고_사무직10년단가(연월차수당) 2 3 3 2 2 5" xfId="34982" xr:uid="{00000000-0005-0000-0000-0000B8880000}"/>
    <cellStyle name="년_★ 0911 2차면접최종보고_사무직10년단가(연월차수당) 2 3 3 2 3" xfId="34983" xr:uid="{00000000-0005-0000-0000-0000B9880000}"/>
    <cellStyle name="년_★ 0911 2차면접최종보고_사무직10년단가(연월차수당) 2 3 3 2 3 2" xfId="34984" xr:uid="{00000000-0005-0000-0000-0000BA880000}"/>
    <cellStyle name="년_★ 0911 2차면접최종보고_사무직10년단가(연월차수당) 2 3 3 2 3 3" xfId="34985" xr:uid="{00000000-0005-0000-0000-0000BB880000}"/>
    <cellStyle name="년_★ 0911 2차면접최종보고_사무직10년단가(연월차수당) 2 3 3 2 3 4" xfId="34986" xr:uid="{00000000-0005-0000-0000-0000BC880000}"/>
    <cellStyle name="년_★ 0911 2차면접최종보고_사무직10년단가(연월차수당) 2 3 3 2 3 5" xfId="34987" xr:uid="{00000000-0005-0000-0000-0000BD880000}"/>
    <cellStyle name="년_★ 0911 2차면접최종보고_사무직10년단가(연월차수당) 2 3 3 2 4" xfId="34988" xr:uid="{00000000-0005-0000-0000-0000BE880000}"/>
    <cellStyle name="년_★ 0911 2차면접최종보고_사무직10년단가(연월차수당) 2 3 3 2 4 2" xfId="34989" xr:uid="{00000000-0005-0000-0000-0000BF880000}"/>
    <cellStyle name="년_★ 0911 2차면접최종보고_사무직10년단가(연월차수당) 2 3 3 2 4 3" xfId="34990" xr:uid="{00000000-0005-0000-0000-0000C0880000}"/>
    <cellStyle name="년_★ 0911 2차면접최종보고_사무직10년단가(연월차수당) 2 3 3 2 4 4" xfId="34991" xr:uid="{00000000-0005-0000-0000-0000C1880000}"/>
    <cellStyle name="년_★ 0911 2차면접최종보고_사무직10년단가(연월차수당) 2 3 3 2 4 5" xfId="34992" xr:uid="{00000000-0005-0000-0000-0000C2880000}"/>
    <cellStyle name="년_★ 0911 2차면접최종보고_사무직10년단가(연월차수당) 2 3 3 2 5" xfId="34993" xr:uid="{00000000-0005-0000-0000-0000C3880000}"/>
    <cellStyle name="년_★ 0911 2차면접최종보고_사무직10년단가(연월차수당) 2 3 3 2 6" xfId="34994" xr:uid="{00000000-0005-0000-0000-0000C4880000}"/>
    <cellStyle name="년_★ 0911 2차면접최종보고_사무직10년단가(연월차수당) 2 3 3 2 7" xfId="34995" xr:uid="{00000000-0005-0000-0000-0000C5880000}"/>
    <cellStyle name="년_★ 0911 2차면접최종보고_사무직10년단가(연월차수당) 2 3 3 2 8" xfId="34996" xr:uid="{00000000-0005-0000-0000-0000C6880000}"/>
    <cellStyle name="년_★ 0911 2차면접최종보고_사무직10년단가(연월차수당) 2 3 3 3" xfId="34997" xr:uid="{00000000-0005-0000-0000-0000C7880000}"/>
    <cellStyle name="년_★ 0911 2차면접최종보고_사무직10년단가(연월차수당) 2 3 3 3 2" xfId="34998" xr:uid="{00000000-0005-0000-0000-0000C8880000}"/>
    <cellStyle name="년_★ 0911 2차면접최종보고_사무직10년단가(연월차수당) 2 3 3 3 2 2" xfId="34999" xr:uid="{00000000-0005-0000-0000-0000C9880000}"/>
    <cellStyle name="년_★ 0911 2차면접최종보고_사무직10년단가(연월차수당) 2 3 3 3 2 3" xfId="35000" xr:uid="{00000000-0005-0000-0000-0000CA880000}"/>
    <cellStyle name="년_★ 0911 2차면접최종보고_사무직10년단가(연월차수당) 2 3 3 3 2 4" xfId="35001" xr:uid="{00000000-0005-0000-0000-0000CB880000}"/>
    <cellStyle name="년_★ 0911 2차면접최종보고_사무직10년단가(연월차수당) 2 3 3 3 2 5" xfId="35002" xr:uid="{00000000-0005-0000-0000-0000CC880000}"/>
    <cellStyle name="년_★ 0911 2차면접최종보고_사무직10년단가(연월차수당) 2 3 3 3 3" xfId="35003" xr:uid="{00000000-0005-0000-0000-0000CD880000}"/>
    <cellStyle name="년_★ 0911 2차면접최종보고_사무직10년단가(연월차수당) 2 3 3 3 3 2" xfId="35004" xr:uid="{00000000-0005-0000-0000-0000CE880000}"/>
    <cellStyle name="년_★ 0911 2차면접최종보고_사무직10년단가(연월차수당) 2 3 3 3 3 3" xfId="35005" xr:uid="{00000000-0005-0000-0000-0000CF880000}"/>
    <cellStyle name="년_★ 0911 2차면접최종보고_사무직10년단가(연월차수당) 2 3 3 3 3 4" xfId="35006" xr:uid="{00000000-0005-0000-0000-0000D0880000}"/>
    <cellStyle name="년_★ 0911 2차면접최종보고_사무직10년단가(연월차수당) 2 3 3 3 3 5" xfId="35007" xr:uid="{00000000-0005-0000-0000-0000D1880000}"/>
    <cellStyle name="년_★ 0911 2차면접최종보고_사무직10년단가(연월차수당) 2 3 3 3 4" xfId="35008" xr:uid="{00000000-0005-0000-0000-0000D2880000}"/>
    <cellStyle name="년_★ 0911 2차면접최종보고_사무직10년단가(연월차수당) 2 3 3 3 4 2" xfId="35009" xr:uid="{00000000-0005-0000-0000-0000D3880000}"/>
    <cellStyle name="년_★ 0911 2차면접최종보고_사무직10년단가(연월차수당) 2 3 3 3 4 3" xfId="35010" xr:uid="{00000000-0005-0000-0000-0000D4880000}"/>
    <cellStyle name="년_★ 0911 2차면접최종보고_사무직10년단가(연월차수당) 2 3 3 3 4 4" xfId="35011" xr:uid="{00000000-0005-0000-0000-0000D5880000}"/>
    <cellStyle name="년_★ 0911 2차면접최종보고_사무직10년단가(연월차수당) 2 3 3 3 4 5" xfId="35012" xr:uid="{00000000-0005-0000-0000-0000D6880000}"/>
    <cellStyle name="년_★ 0911 2차면접최종보고_사무직10년단가(연월차수당) 2 3 3 3 5" xfId="35013" xr:uid="{00000000-0005-0000-0000-0000D7880000}"/>
    <cellStyle name="년_★ 0911 2차면접최종보고_사무직10년단가(연월차수당) 2 3 3 3 6" xfId="35014" xr:uid="{00000000-0005-0000-0000-0000D8880000}"/>
    <cellStyle name="년_★ 0911 2차면접최종보고_사무직10년단가(연월차수당) 2 3 3 3 7" xfId="35015" xr:uid="{00000000-0005-0000-0000-0000D9880000}"/>
    <cellStyle name="년_★ 0911 2차면접최종보고_사무직10년단가(연월차수당) 2 3 3 3 8" xfId="35016" xr:uid="{00000000-0005-0000-0000-0000DA880000}"/>
    <cellStyle name="년_★ 0911 2차면접최종보고_사무직10년단가(연월차수당) 2 3 3 4" xfId="35017" xr:uid="{00000000-0005-0000-0000-0000DB880000}"/>
    <cellStyle name="년_★ 0911 2차면접최종보고_사무직10년단가(연월차수당) 2 3 3 4 2" xfId="35018" xr:uid="{00000000-0005-0000-0000-0000DC880000}"/>
    <cellStyle name="년_★ 0911 2차면접최종보고_사무직10년단가(연월차수당) 2 3 3 4 2 2" xfId="35019" xr:uid="{00000000-0005-0000-0000-0000DD880000}"/>
    <cellStyle name="년_★ 0911 2차면접최종보고_사무직10년단가(연월차수당) 2 3 3 4 2 3" xfId="35020" xr:uid="{00000000-0005-0000-0000-0000DE880000}"/>
    <cellStyle name="년_★ 0911 2차면접최종보고_사무직10년단가(연월차수당) 2 3 3 4 2 4" xfId="35021" xr:uid="{00000000-0005-0000-0000-0000DF880000}"/>
    <cellStyle name="년_★ 0911 2차면접최종보고_사무직10년단가(연월차수당) 2 3 3 4 2 5" xfId="35022" xr:uid="{00000000-0005-0000-0000-0000E0880000}"/>
    <cellStyle name="년_★ 0911 2차면접최종보고_사무직10년단가(연월차수당) 2 3 3 4 3" xfId="35023" xr:uid="{00000000-0005-0000-0000-0000E1880000}"/>
    <cellStyle name="년_★ 0911 2차면접최종보고_사무직10년단가(연월차수당) 2 3 3 4 3 2" xfId="35024" xr:uid="{00000000-0005-0000-0000-0000E2880000}"/>
    <cellStyle name="년_★ 0911 2차면접최종보고_사무직10년단가(연월차수당) 2 3 3 4 3 3" xfId="35025" xr:uid="{00000000-0005-0000-0000-0000E3880000}"/>
    <cellStyle name="년_★ 0911 2차면접최종보고_사무직10년단가(연월차수당) 2 3 3 4 3 4" xfId="35026" xr:uid="{00000000-0005-0000-0000-0000E4880000}"/>
    <cellStyle name="년_★ 0911 2차면접최종보고_사무직10년단가(연월차수당) 2 3 3 4 3 5" xfId="35027" xr:uid="{00000000-0005-0000-0000-0000E5880000}"/>
    <cellStyle name="년_★ 0911 2차면접최종보고_사무직10년단가(연월차수당) 2 3 3 4 4" xfId="35028" xr:uid="{00000000-0005-0000-0000-0000E6880000}"/>
    <cellStyle name="년_★ 0911 2차면접최종보고_사무직10년단가(연월차수당) 2 3 3 4 4 2" xfId="35029" xr:uid="{00000000-0005-0000-0000-0000E7880000}"/>
    <cellStyle name="년_★ 0911 2차면접최종보고_사무직10년단가(연월차수당) 2 3 3 4 4 3" xfId="35030" xr:uid="{00000000-0005-0000-0000-0000E8880000}"/>
    <cellStyle name="년_★ 0911 2차면접최종보고_사무직10년단가(연월차수당) 2 3 3 4 4 4" xfId="35031" xr:uid="{00000000-0005-0000-0000-0000E9880000}"/>
    <cellStyle name="년_★ 0911 2차면접최종보고_사무직10년단가(연월차수당) 2 3 3 4 4 5" xfId="35032" xr:uid="{00000000-0005-0000-0000-0000EA880000}"/>
    <cellStyle name="년_★ 0911 2차면접최종보고_사무직10년단가(연월차수당) 2 3 3 4 5" xfId="35033" xr:uid="{00000000-0005-0000-0000-0000EB880000}"/>
    <cellStyle name="년_★ 0911 2차면접최종보고_사무직10년단가(연월차수당) 2 3 3 4 6" xfId="35034" xr:uid="{00000000-0005-0000-0000-0000EC880000}"/>
    <cellStyle name="년_★ 0911 2차면접최종보고_사무직10년단가(연월차수당) 2 3 3 4 7" xfId="35035" xr:uid="{00000000-0005-0000-0000-0000ED880000}"/>
    <cellStyle name="년_★ 0911 2차면접최종보고_사무직10년단가(연월차수당) 2 3 3 4 8" xfId="35036" xr:uid="{00000000-0005-0000-0000-0000EE880000}"/>
    <cellStyle name="년_★ 0911 2차면접최종보고_사무직10년단가(연월차수당) 2 3 3 5" xfId="35037" xr:uid="{00000000-0005-0000-0000-0000EF880000}"/>
    <cellStyle name="년_★ 0911 2차면접최종보고_사무직10년단가(연월차수당) 2 3 3 5 2" xfId="35038" xr:uid="{00000000-0005-0000-0000-0000F0880000}"/>
    <cellStyle name="년_★ 0911 2차면접최종보고_사무직10년단가(연월차수당) 2 3 3 5 3" xfId="35039" xr:uid="{00000000-0005-0000-0000-0000F1880000}"/>
    <cellStyle name="년_★ 0911 2차면접최종보고_사무직10년단가(연월차수당) 2 3 3 5 4" xfId="35040" xr:uid="{00000000-0005-0000-0000-0000F2880000}"/>
    <cellStyle name="년_★ 0911 2차면접최종보고_사무직10년단가(연월차수당) 2 3 3 5 5" xfId="35041" xr:uid="{00000000-0005-0000-0000-0000F3880000}"/>
    <cellStyle name="년_★ 0911 2차면접최종보고_사무직10년단가(연월차수당) 2 3 3 6" xfId="35042" xr:uid="{00000000-0005-0000-0000-0000F4880000}"/>
    <cellStyle name="년_★ 0911 2차면접최종보고_사무직10년단가(연월차수당) 2 3 3 6 2" xfId="35043" xr:uid="{00000000-0005-0000-0000-0000F5880000}"/>
    <cellStyle name="년_★ 0911 2차면접최종보고_사무직10년단가(연월차수당) 2 3 3 6 3" xfId="35044" xr:uid="{00000000-0005-0000-0000-0000F6880000}"/>
    <cellStyle name="년_★ 0911 2차면접최종보고_사무직10년단가(연월차수당) 2 3 3 6 4" xfId="35045" xr:uid="{00000000-0005-0000-0000-0000F7880000}"/>
    <cellStyle name="년_★ 0911 2차면접최종보고_사무직10년단가(연월차수당) 2 3 3 6 5" xfId="35046" xr:uid="{00000000-0005-0000-0000-0000F8880000}"/>
    <cellStyle name="년_★ 0911 2차면접최종보고_사무직10년단가(연월차수당) 2 3 3 7" xfId="35047" xr:uid="{00000000-0005-0000-0000-0000F9880000}"/>
    <cellStyle name="년_★ 0911 2차면접최종보고_사무직10년단가(연월차수당) 2 3 3 7 2" xfId="35048" xr:uid="{00000000-0005-0000-0000-0000FA880000}"/>
    <cellStyle name="년_★ 0911 2차면접최종보고_사무직10년단가(연월차수당) 2 3 3 7 3" xfId="35049" xr:uid="{00000000-0005-0000-0000-0000FB880000}"/>
    <cellStyle name="년_★ 0911 2차면접최종보고_사무직10년단가(연월차수당) 2 3 3 7 4" xfId="35050" xr:uid="{00000000-0005-0000-0000-0000FC880000}"/>
    <cellStyle name="년_★ 0911 2차면접최종보고_사무직10년단가(연월차수당) 2 3 3 7 5" xfId="35051" xr:uid="{00000000-0005-0000-0000-0000FD880000}"/>
    <cellStyle name="년_★ 0911 2차면접최종보고_사무직10년단가(연월차수당) 2 3 3 8" xfId="35052" xr:uid="{00000000-0005-0000-0000-0000FE880000}"/>
    <cellStyle name="년_★ 0911 2차면접최종보고_사무직10년단가(연월차수당) 2 3 3 9" xfId="35053" xr:uid="{00000000-0005-0000-0000-0000FF880000}"/>
    <cellStyle name="년_★ 0911 2차면접최종보고_사무직10년단가(연월차수당) 2 3 4" xfId="35054" xr:uid="{00000000-0005-0000-0000-000000890000}"/>
    <cellStyle name="년_★ 0911 2차면접최종보고_사무직10년단가(연월차수당) 2 3 4 2" xfId="35055" xr:uid="{00000000-0005-0000-0000-000001890000}"/>
    <cellStyle name="년_★ 0911 2차면접최종보고_사무직10년단가(연월차수당) 2 3 4 2 2" xfId="35056" xr:uid="{00000000-0005-0000-0000-000002890000}"/>
    <cellStyle name="년_★ 0911 2차면접최종보고_사무직10년단가(연월차수당) 2 3 4 2 3" xfId="35057" xr:uid="{00000000-0005-0000-0000-000003890000}"/>
    <cellStyle name="년_★ 0911 2차면접최종보고_사무직10년단가(연월차수당) 2 3 4 2 4" xfId="35058" xr:uid="{00000000-0005-0000-0000-000004890000}"/>
    <cellStyle name="년_★ 0911 2차면접최종보고_사무직10년단가(연월차수당) 2 3 4 2 5" xfId="35059" xr:uid="{00000000-0005-0000-0000-000005890000}"/>
    <cellStyle name="년_★ 0911 2차면접최종보고_사무직10년단가(연월차수당) 2 3 4 3" xfId="35060" xr:uid="{00000000-0005-0000-0000-000006890000}"/>
    <cellStyle name="년_★ 0911 2차면접최종보고_사무직10년단가(연월차수당) 2 3 4 3 2" xfId="35061" xr:uid="{00000000-0005-0000-0000-000007890000}"/>
    <cellStyle name="년_★ 0911 2차면접최종보고_사무직10년단가(연월차수당) 2 3 4 3 3" xfId="35062" xr:uid="{00000000-0005-0000-0000-000008890000}"/>
    <cellStyle name="년_★ 0911 2차면접최종보고_사무직10년단가(연월차수당) 2 3 4 3 4" xfId="35063" xr:uid="{00000000-0005-0000-0000-000009890000}"/>
    <cellStyle name="년_★ 0911 2차면접최종보고_사무직10년단가(연월차수당) 2 3 4 3 5" xfId="35064" xr:uid="{00000000-0005-0000-0000-00000A890000}"/>
    <cellStyle name="년_★ 0911 2차면접최종보고_사무직10년단가(연월차수당) 2 3 4 4" xfId="35065" xr:uid="{00000000-0005-0000-0000-00000B890000}"/>
    <cellStyle name="년_★ 0911 2차면접최종보고_사무직10년단가(연월차수당) 2 3 4 4 2" xfId="35066" xr:uid="{00000000-0005-0000-0000-00000C890000}"/>
    <cellStyle name="년_★ 0911 2차면접최종보고_사무직10년단가(연월차수당) 2 3 4 4 3" xfId="35067" xr:uid="{00000000-0005-0000-0000-00000D890000}"/>
    <cellStyle name="년_★ 0911 2차면접최종보고_사무직10년단가(연월차수당) 2 3 4 4 4" xfId="35068" xr:uid="{00000000-0005-0000-0000-00000E890000}"/>
    <cellStyle name="년_★ 0911 2차면접최종보고_사무직10년단가(연월차수당) 2 3 4 4 5" xfId="35069" xr:uid="{00000000-0005-0000-0000-00000F890000}"/>
    <cellStyle name="년_★ 0911 2차면접최종보고_사무직10년단가(연월차수당) 2 3 4 5" xfId="35070" xr:uid="{00000000-0005-0000-0000-000010890000}"/>
    <cellStyle name="년_★ 0911 2차면접최종보고_사무직10년단가(연월차수당) 2 3 4 6" xfId="35071" xr:uid="{00000000-0005-0000-0000-000011890000}"/>
    <cellStyle name="년_★ 0911 2차면접최종보고_사무직10년단가(연월차수당) 2 3 4 7" xfId="35072" xr:uid="{00000000-0005-0000-0000-000012890000}"/>
    <cellStyle name="년_★ 0911 2차면접최종보고_사무직10년단가(연월차수당) 2 3 4 8" xfId="35073" xr:uid="{00000000-0005-0000-0000-000013890000}"/>
    <cellStyle name="년_★ 0911 2차면접최종보고_사무직10년단가(연월차수당) 2 3 5" xfId="35074" xr:uid="{00000000-0005-0000-0000-000014890000}"/>
    <cellStyle name="년_★ 0911 2차면접최종보고_사무직10년단가(연월차수당) 2 3 5 2" xfId="35075" xr:uid="{00000000-0005-0000-0000-000015890000}"/>
    <cellStyle name="년_★ 0911 2차면접최종보고_사무직10년단가(연월차수당) 2 3 5 2 2" xfId="35076" xr:uid="{00000000-0005-0000-0000-000016890000}"/>
    <cellStyle name="년_★ 0911 2차면접최종보고_사무직10년단가(연월차수당) 2 3 5 2 3" xfId="35077" xr:uid="{00000000-0005-0000-0000-000017890000}"/>
    <cellStyle name="년_★ 0911 2차면접최종보고_사무직10년단가(연월차수당) 2 3 5 2 4" xfId="35078" xr:uid="{00000000-0005-0000-0000-000018890000}"/>
    <cellStyle name="년_★ 0911 2차면접최종보고_사무직10년단가(연월차수당) 2 3 5 2 5" xfId="35079" xr:uid="{00000000-0005-0000-0000-000019890000}"/>
    <cellStyle name="년_★ 0911 2차면접최종보고_사무직10년단가(연월차수당) 2 3 5 3" xfId="35080" xr:uid="{00000000-0005-0000-0000-00001A890000}"/>
    <cellStyle name="년_★ 0911 2차면접최종보고_사무직10년단가(연월차수당) 2 3 5 3 2" xfId="35081" xr:uid="{00000000-0005-0000-0000-00001B890000}"/>
    <cellStyle name="년_★ 0911 2차면접최종보고_사무직10년단가(연월차수당) 2 3 5 3 3" xfId="35082" xr:uid="{00000000-0005-0000-0000-00001C890000}"/>
    <cellStyle name="년_★ 0911 2차면접최종보고_사무직10년단가(연월차수당) 2 3 5 3 4" xfId="35083" xr:uid="{00000000-0005-0000-0000-00001D890000}"/>
    <cellStyle name="년_★ 0911 2차면접최종보고_사무직10년단가(연월차수당) 2 3 5 3 5" xfId="35084" xr:uid="{00000000-0005-0000-0000-00001E890000}"/>
    <cellStyle name="년_★ 0911 2차면접최종보고_사무직10년단가(연월차수당) 2 3 5 4" xfId="35085" xr:uid="{00000000-0005-0000-0000-00001F890000}"/>
    <cellStyle name="년_★ 0911 2차면접최종보고_사무직10년단가(연월차수당) 2 3 5 4 2" xfId="35086" xr:uid="{00000000-0005-0000-0000-000020890000}"/>
    <cellStyle name="년_★ 0911 2차면접최종보고_사무직10년단가(연월차수당) 2 3 5 4 3" xfId="35087" xr:uid="{00000000-0005-0000-0000-000021890000}"/>
    <cellStyle name="년_★ 0911 2차면접최종보고_사무직10년단가(연월차수당) 2 3 5 4 4" xfId="35088" xr:uid="{00000000-0005-0000-0000-000022890000}"/>
    <cellStyle name="년_★ 0911 2차면접최종보고_사무직10년단가(연월차수당) 2 3 5 4 5" xfId="35089" xr:uid="{00000000-0005-0000-0000-000023890000}"/>
    <cellStyle name="년_★ 0911 2차면접최종보고_사무직10년단가(연월차수당) 2 3 5 5" xfId="35090" xr:uid="{00000000-0005-0000-0000-000024890000}"/>
    <cellStyle name="년_★ 0911 2차면접최종보고_사무직10년단가(연월차수당) 2 3 5 6" xfId="35091" xr:uid="{00000000-0005-0000-0000-000025890000}"/>
    <cellStyle name="년_★ 0911 2차면접최종보고_사무직10년단가(연월차수당) 2 3 5 7" xfId="35092" xr:uid="{00000000-0005-0000-0000-000026890000}"/>
    <cellStyle name="년_★ 0911 2차면접최종보고_사무직10년단가(연월차수당) 2 3 5 8" xfId="35093" xr:uid="{00000000-0005-0000-0000-000027890000}"/>
    <cellStyle name="년_★ 0911 2차면접최종보고_사무직10년단가(연월차수당) 2 3 6" xfId="35094" xr:uid="{00000000-0005-0000-0000-000028890000}"/>
    <cellStyle name="년_★ 0911 2차면접최종보고_사무직10년단가(연월차수당) 2 3 6 2" xfId="35095" xr:uid="{00000000-0005-0000-0000-000029890000}"/>
    <cellStyle name="년_★ 0911 2차면접최종보고_사무직10년단가(연월차수당) 2 3 6 2 2" xfId="35096" xr:uid="{00000000-0005-0000-0000-00002A890000}"/>
    <cellStyle name="년_★ 0911 2차면접최종보고_사무직10년단가(연월차수당) 2 3 6 2 3" xfId="35097" xr:uid="{00000000-0005-0000-0000-00002B890000}"/>
    <cellStyle name="년_★ 0911 2차면접최종보고_사무직10년단가(연월차수당) 2 3 6 2 4" xfId="35098" xr:uid="{00000000-0005-0000-0000-00002C890000}"/>
    <cellStyle name="년_★ 0911 2차면접최종보고_사무직10년단가(연월차수당) 2 3 6 2 5" xfId="35099" xr:uid="{00000000-0005-0000-0000-00002D890000}"/>
    <cellStyle name="년_★ 0911 2차면접최종보고_사무직10년단가(연월차수당) 2 3 6 3" xfId="35100" xr:uid="{00000000-0005-0000-0000-00002E890000}"/>
    <cellStyle name="년_★ 0911 2차면접최종보고_사무직10년단가(연월차수당) 2 3 6 3 2" xfId="35101" xr:uid="{00000000-0005-0000-0000-00002F890000}"/>
    <cellStyle name="년_★ 0911 2차면접최종보고_사무직10년단가(연월차수당) 2 3 6 3 3" xfId="35102" xr:uid="{00000000-0005-0000-0000-000030890000}"/>
    <cellStyle name="년_★ 0911 2차면접최종보고_사무직10년단가(연월차수당) 2 3 6 3 4" xfId="35103" xr:uid="{00000000-0005-0000-0000-000031890000}"/>
    <cellStyle name="년_★ 0911 2차면접최종보고_사무직10년단가(연월차수당) 2 3 6 3 5" xfId="35104" xr:uid="{00000000-0005-0000-0000-000032890000}"/>
    <cellStyle name="년_★ 0911 2차면접최종보고_사무직10년단가(연월차수당) 2 3 6 4" xfId="35105" xr:uid="{00000000-0005-0000-0000-000033890000}"/>
    <cellStyle name="년_★ 0911 2차면접최종보고_사무직10년단가(연월차수당) 2 3 6 4 2" xfId="35106" xr:uid="{00000000-0005-0000-0000-000034890000}"/>
    <cellStyle name="년_★ 0911 2차면접최종보고_사무직10년단가(연월차수당) 2 3 6 4 3" xfId="35107" xr:uid="{00000000-0005-0000-0000-000035890000}"/>
    <cellStyle name="년_★ 0911 2차면접최종보고_사무직10년단가(연월차수당) 2 3 6 4 4" xfId="35108" xr:uid="{00000000-0005-0000-0000-000036890000}"/>
    <cellStyle name="년_★ 0911 2차면접최종보고_사무직10년단가(연월차수당) 2 3 6 4 5" xfId="35109" xr:uid="{00000000-0005-0000-0000-000037890000}"/>
    <cellStyle name="년_★ 0911 2차면접최종보고_사무직10년단가(연월차수당) 2 3 6 5" xfId="35110" xr:uid="{00000000-0005-0000-0000-000038890000}"/>
    <cellStyle name="년_★ 0911 2차면접최종보고_사무직10년단가(연월차수당) 2 3 6 6" xfId="35111" xr:uid="{00000000-0005-0000-0000-000039890000}"/>
    <cellStyle name="년_★ 0911 2차면접최종보고_사무직10년단가(연월차수당) 2 3 6 7" xfId="35112" xr:uid="{00000000-0005-0000-0000-00003A890000}"/>
    <cellStyle name="년_★ 0911 2차면접최종보고_사무직10년단가(연월차수당) 2 3 6 8" xfId="35113" xr:uid="{00000000-0005-0000-0000-00003B890000}"/>
    <cellStyle name="년_★ 0911 2차면접최종보고_사무직10년단가(연월차수당) 2 3 7" xfId="35114" xr:uid="{00000000-0005-0000-0000-00003C890000}"/>
    <cellStyle name="년_★ 0911 2차면접최종보고_사무직10년단가(연월차수당) 2 3 7 2" xfId="35115" xr:uid="{00000000-0005-0000-0000-00003D890000}"/>
    <cellStyle name="년_★ 0911 2차면접최종보고_사무직10년단가(연월차수당) 2 3 7 3" xfId="35116" xr:uid="{00000000-0005-0000-0000-00003E890000}"/>
    <cellStyle name="년_★ 0911 2차면접최종보고_사무직10년단가(연월차수당) 2 3 7 4" xfId="35117" xr:uid="{00000000-0005-0000-0000-00003F890000}"/>
    <cellStyle name="년_★ 0911 2차면접최종보고_사무직10년단가(연월차수당) 2 3 7 5" xfId="35118" xr:uid="{00000000-0005-0000-0000-000040890000}"/>
    <cellStyle name="년_★ 0911 2차면접최종보고_사무직10년단가(연월차수당) 2 3 8" xfId="35119" xr:uid="{00000000-0005-0000-0000-000041890000}"/>
    <cellStyle name="년_★ 0911 2차면접최종보고_사무직10년단가(연월차수당) 2 3 8 2" xfId="35120" xr:uid="{00000000-0005-0000-0000-000042890000}"/>
    <cellStyle name="년_★ 0911 2차면접최종보고_사무직10년단가(연월차수당) 2 3 8 3" xfId="35121" xr:uid="{00000000-0005-0000-0000-000043890000}"/>
    <cellStyle name="년_★ 0911 2차면접최종보고_사무직10년단가(연월차수당) 2 3 8 4" xfId="35122" xr:uid="{00000000-0005-0000-0000-000044890000}"/>
    <cellStyle name="년_★ 0911 2차면접최종보고_사무직10년단가(연월차수당) 2 3 8 5" xfId="35123" xr:uid="{00000000-0005-0000-0000-000045890000}"/>
    <cellStyle name="년_★ 0911 2차면접최종보고_사무직10년단가(연월차수당) 2 3 9" xfId="35124" xr:uid="{00000000-0005-0000-0000-000046890000}"/>
    <cellStyle name="년_★ 0911 2차면접최종보고_사무직10년단가(연월차수당) 2 3 9 2" xfId="35125" xr:uid="{00000000-0005-0000-0000-000047890000}"/>
    <cellStyle name="년_★ 0911 2차면접최종보고_사무직10년단가(연월차수당) 2 3 9 3" xfId="35126" xr:uid="{00000000-0005-0000-0000-000048890000}"/>
    <cellStyle name="년_★ 0911 2차면접최종보고_사무직10년단가(연월차수당) 2 3 9 4" xfId="35127" xr:uid="{00000000-0005-0000-0000-000049890000}"/>
    <cellStyle name="년_★ 0911 2차면접최종보고_사무직10년단가(연월차수당) 2 3 9 5" xfId="35128" xr:uid="{00000000-0005-0000-0000-00004A890000}"/>
    <cellStyle name="년_★ 0911 2차면접최종보고_사무직10년단가(연월차수당) 2 4" xfId="35129" xr:uid="{00000000-0005-0000-0000-00004B890000}"/>
    <cellStyle name="년_★ 0911 2차면접최종보고_사무직10년단가(연월차수당) 2 4 10" xfId="35130" xr:uid="{00000000-0005-0000-0000-00004C890000}"/>
    <cellStyle name="년_★ 0911 2차면접최종보고_사무직10년단가(연월차수당) 2 4 11" xfId="35131" xr:uid="{00000000-0005-0000-0000-00004D890000}"/>
    <cellStyle name="년_★ 0911 2차면접최종보고_사무직10년단가(연월차수당) 2 4 2" xfId="35132" xr:uid="{00000000-0005-0000-0000-00004E890000}"/>
    <cellStyle name="년_★ 0911 2차면접최종보고_사무직10년단가(연월차수당) 2 4 2 2" xfId="35133" xr:uid="{00000000-0005-0000-0000-00004F890000}"/>
    <cellStyle name="년_★ 0911 2차면접최종보고_사무직10년단가(연월차수당) 2 4 2 2 2" xfId="35134" xr:uid="{00000000-0005-0000-0000-000050890000}"/>
    <cellStyle name="년_★ 0911 2차면접최종보고_사무직10년단가(연월차수당) 2 4 2 2 3" xfId="35135" xr:uid="{00000000-0005-0000-0000-000051890000}"/>
    <cellStyle name="년_★ 0911 2차면접최종보고_사무직10년단가(연월차수당) 2 4 2 2 4" xfId="35136" xr:uid="{00000000-0005-0000-0000-000052890000}"/>
    <cellStyle name="년_★ 0911 2차면접최종보고_사무직10년단가(연월차수당) 2 4 2 2 5" xfId="35137" xr:uid="{00000000-0005-0000-0000-000053890000}"/>
    <cellStyle name="년_★ 0911 2차면접최종보고_사무직10년단가(연월차수당) 2 4 2 3" xfId="35138" xr:uid="{00000000-0005-0000-0000-000054890000}"/>
    <cellStyle name="년_★ 0911 2차면접최종보고_사무직10년단가(연월차수당) 2 4 2 3 2" xfId="35139" xr:uid="{00000000-0005-0000-0000-000055890000}"/>
    <cellStyle name="년_★ 0911 2차면접최종보고_사무직10년단가(연월차수당) 2 4 2 3 3" xfId="35140" xr:uid="{00000000-0005-0000-0000-000056890000}"/>
    <cellStyle name="년_★ 0911 2차면접최종보고_사무직10년단가(연월차수당) 2 4 2 3 4" xfId="35141" xr:uid="{00000000-0005-0000-0000-000057890000}"/>
    <cellStyle name="년_★ 0911 2차면접최종보고_사무직10년단가(연월차수당) 2 4 2 3 5" xfId="35142" xr:uid="{00000000-0005-0000-0000-000058890000}"/>
    <cellStyle name="년_★ 0911 2차면접최종보고_사무직10년단가(연월차수당) 2 4 2 4" xfId="35143" xr:uid="{00000000-0005-0000-0000-000059890000}"/>
    <cellStyle name="년_★ 0911 2차면접최종보고_사무직10년단가(연월차수당) 2 4 2 4 2" xfId="35144" xr:uid="{00000000-0005-0000-0000-00005A890000}"/>
    <cellStyle name="년_★ 0911 2차면접최종보고_사무직10년단가(연월차수당) 2 4 2 4 3" xfId="35145" xr:uid="{00000000-0005-0000-0000-00005B890000}"/>
    <cellStyle name="년_★ 0911 2차면접최종보고_사무직10년단가(연월차수당) 2 4 2 4 4" xfId="35146" xr:uid="{00000000-0005-0000-0000-00005C890000}"/>
    <cellStyle name="년_★ 0911 2차면접최종보고_사무직10년단가(연월차수당) 2 4 2 4 5" xfId="35147" xr:uid="{00000000-0005-0000-0000-00005D890000}"/>
    <cellStyle name="년_★ 0911 2차면접최종보고_사무직10년단가(연월차수당) 2 4 2 5" xfId="35148" xr:uid="{00000000-0005-0000-0000-00005E890000}"/>
    <cellStyle name="년_★ 0911 2차면접최종보고_사무직10년단가(연월차수당) 2 4 2 6" xfId="35149" xr:uid="{00000000-0005-0000-0000-00005F890000}"/>
    <cellStyle name="년_★ 0911 2차면접최종보고_사무직10년단가(연월차수당) 2 4 2 7" xfId="35150" xr:uid="{00000000-0005-0000-0000-000060890000}"/>
    <cellStyle name="년_★ 0911 2차면접최종보고_사무직10년단가(연월차수당) 2 4 2 8" xfId="35151" xr:uid="{00000000-0005-0000-0000-000061890000}"/>
    <cellStyle name="년_★ 0911 2차면접최종보고_사무직10년단가(연월차수당) 2 4 3" xfId="35152" xr:uid="{00000000-0005-0000-0000-000062890000}"/>
    <cellStyle name="년_★ 0911 2차면접최종보고_사무직10년단가(연월차수당) 2 4 3 2" xfId="35153" xr:uid="{00000000-0005-0000-0000-000063890000}"/>
    <cellStyle name="년_★ 0911 2차면접최종보고_사무직10년단가(연월차수당) 2 4 3 2 2" xfId="35154" xr:uid="{00000000-0005-0000-0000-000064890000}"/>
    <cellStyle name="년_★ 0911 2차면접최종보고_사무직10년단가(연월차수당) 2 4 3 2 3" xfId="35155" xr:uid="{00000000-0005-0000-0000-000065890000}"/>
    <cellStyle name="년_★ 0911 2차면접최종보고_사무직10년단가(연월차수당) 2 4 3 2 4" xfId="35156" xr:uid="{00000000-0005-0000-0000-000066890000}"/>
    <cellStyle name="년_★ 0911 2차면접최종보고_사무직10년단가(연월차수당) 2 4 3 2 5" xfId="35157" xr:uid="{00000000-0005-0000-0000-000067890000}"/>
    <cellStyle name="년_★ 0911 2차면접최종보고_사무직10년단가(연월차수당) 2 4 3 3" xfId="35158" xr:uid="{00000000-0005-0000-0000-000068890000}"/>
    <cellStyle name="년_★ 0911 2차면접최종보고_사무직10년단가(연월차수당) 2 4 3 3 2" xfId="35159" xr:uid="{00000000-0005-0000-0000-000069890000}"/>
    <cellStyle name="년_★ 0911 2차면접최종보고_사무직10년단가(연월차수당) 2 4 3 3 3" xfId="35160" xr:uid="{00000000-0005-0000-0000-00006A890000}"/>
    <cellStyle name="년_★ 0911 2차면접최종보고_사무직10년단가(연월차수당) 2 4 3 3 4" xfId="35161" xr:uid="{00000000-0005-0000-0000-00006B890000}"/>
    <cellStyle name="년_★ 0911 2차면접최종보고_사무직10년단가(연월차수당) 2 4 3 3 5" xfId="35162" xr:uid="{00000000-0005-0000-0000-00006C890000}"/>
    <cellStyle name="년_★ 0911 2차면접최종보고_사무직10년단가(연월차수당) 2 4 3 4" xfId="35163" xr:uid="{00000000-0005-0000-0000-00006D890000}"/>
    <cellStyle name="년_★ 0911 2차면접최종보고_사무직10년단가(연월차수당) 2 4 3 4 2" xfId="35164" xr:uid="{00000000-0005-0000-0000-00006E890000}"/>
    <cellStyle name="년_★ 0911 2차면접최종보고_사무직10년단가(연월차수당) 2 4 3 4 3" xfId="35165" xr:uid="{00000000-0005-0000-0000-00006F890000}"/>
    <cellStyle name="년_★ 0911 2차면접최종보고_사무직10년단가(연월차수당) 2 4 3 4 4" xfId="35166" xr:uid="{00000000-0005-0000-0000-000070890000}"/>
    <cellStyle name="년_★ 0911 2차면접최종보고_사무직10년단가(연월차수당) 2 4 3 4 5" xfId="35167" xr:uid="{00000000-0005-0000-0000-000071890000}"/>
    <cellStyle name="년_★ 0911 2차면접최종보고_사무직10년단가(연월차수당) 2 4 3 5" xfId="35168" xr:uid="{00000000-0005-0000-0000-000072890000}"/>
    <cellStyle name="년_★ 0911 2차면접최종보고_사무직10년단가(연월차수당) 2 4 3 6" xfId="35169" xr:uid="{00000000-0005-0000-0000-000073890000}"/>
    <cellStyle name="년_★ 0911 2차면접최종보고_사무직10년단가(연월차수당) 2 4 3 7" xfId="35170" xr:uid="{00000000-0005-0000-0000-000074890000}"/>
    <cellStyle name="년_★ 0911 2차면접최종보고_사무직10년단가(연월차수당) 2 4 3 8" xfId="35171" xr:uid="{00000000-0005-0000-0000-000075890000}"/>
    <cellStyle name="년_★ 0911 2차면접최종보고_사무직10년단가(연월차수당) 2 4 4" xfId="35172" xr:uid="{00000000-0005-0000-0000-000076890000}"/>
    <cellStyle name="년_★ 0911 2차면접최종보고_사무직10년단가(연월차수당) 2 4 4 2" xfId="35173" xr:uid="{00000000-0005-0000-0000-000077890000}"/>
    <cellStyle name="년_★ 0911 2차면접최종보고_사무직10년단가(연월차수당) 2 4 4 2 2" xfId="35174" xr:uid="{00000000-0005-0000-0000-000078890000}"/>
    <cellStyle name="년_★ 0911 2차면접최종보고_사무직10년단가(연월차수당) 2 4 4 2 3" xfId="35175" xr:uid="{00000000-0005-0000-0000-000079890000}"/>
    <cellStyle name="년_★ 0911 2차면접최종보고_사무직10년단가(연월차수당) 2 4 4 2 4" xfId="35176" xr:uid="{00000000-0005-0000-0000-00007A890000}"/>
    <cellStyle name="년_★ 0911 2차면접최종보고_사무직10년단가(연월차수당) 2 4 4 2 5" xfId="35177" xr:uid="{00000000-0005-0000-0000-00007B890000}"/>
    <cellStyle name="년_★ 0911 2차면접최종보고_사무직10년단가(연월차수당) 2 4 4 3" xfId="35178" xr:uid="{00000000-0005-0000-0000-00007C890000}"/>
    <cellStyle name="년_★ 0911 2차면접최종보고_사무직10년단가(연월차수당) 2 4 4 3 2" xfId="35179" xr:uid="{00000000-0005-0000-0000-00007D890000}"/>
    <cellStyle name="년_★ 0911 2차면접최종보고_사무직10년단가(연월차수당) 2 4 4 3 3" xfId="35180" xr:uid="{00000000-0005-0000-0000-00007E890000}"/>
    <cellStyle name="년_★ 0911 2차면접최종보고_사무직10년단가(연월차수당) 2 4 4 3 4" xfId="35181" xr:uid="{00000000-0005-0000-0000-00007F890000}"/>
    <cellStyle name="년_★ 0911 2차면접최종보고_사무직10년단가(연월차수당) 2 4 4 3 5" xfId="35182" xr:uid="{00000000-0005-0000-0000-000080890000}"/>
    <cellStyle name="년_★ 0911 2차면접최종보고_사무직10년단가(연월차수당) 2 4 4 4" xfId="35183" xr:uid="{00000000-0005-0000-0000-000081890000}"/>
    <cellStyle name="년_★ 0911 2차면접최종보고_사무직10년단가(연월차수당) 2 4 4 4 2" xfId="35184" xr:uid="{00000000-0005-0000-0000-000082890000}"/>
    <cellStyle name="년_★ 0911 2차면접최종보고_사무직10년단가(연월차수당) 2 4 4 4 3" xfId="35185" xr:uid="{00000000-0005-0000-0000-000083890000}"/>
    <cellStyle name="년_★ 0911 2차면접최종보고_사무직10년단가(연월차수당) 2 4 4 4 4" xfId="35186" xr:uid="{00000000-0005-0000-0000-000084890000}"/>
    <cellStyle name="년_★ 0911 2차면접최종보고_사무직10년단가(연월차수당) 2 4 4 4 5" xfId="35187" xr:uid="{00000000-0005-0000-0000-000085890000}"/>
    <cellStyle name="년_★ 0911 2차면접최종보고_사무직10년단가(연월차수당) 2 4 4 5" xfId="35188" xr:uid="{00000000-0005-0000-0000-000086890000}"/>
    <cellStyle name="년_★ 0911 2차면접최종보고_사무직10년단가(연월차수당) 2 4 4 6" xfId="35189" xr:uid="{00000000-0005-0000-0000-000087890000}"/>
    <cellStyle name="년_★ 0911 2차면접최종보고_사무직10년단가(연월차수당) 2 4 4 7" xfId="35190" xr:uid="{00000000-0005-0000-0000-000088890000}"/>
    <cellStyle name="년_★ 0911 2차면접최종보고_사무직10년단가(연월차수당) 2 4 4 8" xfId="35191" xr:uid="{00000000-0005-0000-0000-000089890000}"/>
    <cellStyle name="년_★ 0911 2차면접최종보고_사무직10년단가(연월차수당) 2 4 5" xfId="35192" xr:uid="{00000000-0005-0000-0000-00008A890000}"/>
    <cellStyle name="년_★ 0911 2차면접최종보고_사무직10년단가(연월차수당) 2 4 5 2" xfId="35193" xr:uid="{00000000-0005-0000-0000-00008B890000}"/>
    <cellStyle name="년_★ 0911 2차면접최종보고_사무직10년단가(연월차수당) 2 4 5 3" xfId="35194" xr:uid="{00000000-0005-0000-0000-00008C890000}"/>
    <cellStyle name="년_★ 0911 2차면접최종보고_사무직10년단가(연월차수당) 2 4 5 4" xfId="35195" xr:uid="{00000000-0005-0000-0000-00008D890000}"/>
    <cellStyle name="년_★ 0911 2차면접최종보고_사무직10년단가(연월차수당) 2 4 5 5" xfId="35196" xr:uid="{00000000-0005-0000-0000-00008E890000}"/>
    <cellStyle name="년_★ 0911 2차면접최종보고_사무직10년단가(연월차수당) 2 4 6" xfId="35197" xr:uid="{00000000-0005-0000-0000-00008F890000}"/>
    <cellStyle name="년_★ 0911 2차면접최종보고_사무직10년단가(연월차수당) 2 4 6 2" xfId="35198" xr:uid="{00000000-0005-0000-0000-000090890000}"/>
    <cellStyle name="년_★ 0911 2차면접최종보고_사무직10년단가(연월차수당) 2 4 6 3" xfId="35199" xr:uid="{00000000-0005-0000-0000-000091890000}"/>
    <cellStyle name="년_★ 0911 2차면접최종보고_사무직10년단가(연월차수당) 2 4 6 4" xfId="35200" xr:uid="{00000000-0005-0000-0000-000092890000}"/>
    <cellStyle name="년_★ 0911 2차면접최종보고_사무직10년단가(연월차수당) 2 4 6 5" xfId="35201" xr:uid="{00000000-0005-0000-0000-000093890000}"/>
    <cellStyle name="년_★ 0911 2차면접최종보고_사무직10년단가(연월차수당) 2 4 7" xfId="35202" xr:uid="{00000000-0005-0000-0000-000094890000}"/>
    <cellStyle name="년_★ 0911 2차면접최종보고_사무직10년단가(연월차수당) 2 4 7 2" xfId="35203" xr:uid="{00000000-0005-0000-0000-000095890000}"/>
    <cellStyle name="년_★ 0911 2차면접최종보고_사무직10년단가(연월차수당) 2 4 7 3" xfId="35204" xr:uid="{00000000-0005-0000-0000-000096890000}"/>
    <cellStyle name="년_★ 0911 2차면접최종보고_사무직10년단가(연월차수당) 2 4 7 4" xfId="35205" xr:uid="{00000000-0005-0000-0000-000097890000}"/>
    <cellStyle name="년_★ 0911 2차면접최종보고_사무직10년단가(연월차수당) 2 4 7 5" xfId="35206" xr:uid="{00000000-0005-0000-0000-000098890000}"/>
    <cellStyle name="년_★ 0911 2차면접최종보고_사무직10년단가(연월차수당) 2 4 8" xfId="35207" xr:uid="{00000000-0005-0000-0000-000099890000}"/>
    <cellStyle name="년_★ 0911 2차면접최종보고_사무직10년단가(연월차수당) 2 4 9" xfId="35208" xr:uid="{00000000-0005-0000-0000-00009A890000}"/>
    <cellStyle name="년_★ 0911 2차면접최종보고_사무직10년단가(연월차수당) 2 5" xfId="35209" xr:uid="{00000000-0005-0000-0000-00009B890000}"/>
    <cellStyle name="년_★ 0911 2차면접최종보고_사무직10년단가(연월차수당) 2 5 10" xfId="35210" xr:uid="{00000000-0005-0000-0000-00009C890000}"/>
    <cellStyle name="년_★ 0911 2차면접최종보고_사무직10년단가(연월차수당) 2 5 11" xfId="35211" xr:uid="{00000000-0005-0000-0000-00009D890000}"/>
    <cellStyle name="년_★ 0911 2차면접최종보고_사무직10년단가(연월차수당) 2 5 2" xfId="35212" xr:uid="{00000000-0005-0000-0000-00009E890000}"/>
    <cellStyle name="년_★ 0911 2차면접최종보고_사무직10년단가(연월차수당) 2 5 2 2" xfId="35213" xr:uid="{00000000-0005-0000-0000-00009F890000}"/>
    <cellStyle name="년_★ 0911 2차면접최종보고_사무직10년단가(연월차수당) 2 5 2 2 2" xfId="35214" xr:uid="{00000000-0005-0000-0000-0000A0890000}"/>
    <cellStyle name="년_★ 0911 2차면접최종보고_사무직10년단가(연월차수당) 2 5 2 2 3" xfId="35215" xr:uid="{00000000-0005-0000-0000-0000A1890000}"/>
    <cellStyle name="년_★ 0911 2차면접최종보고_사무직10년단가(연월차수당) 2 5 2 2 4" xfId="35216" xr:uid="{00000000-0005-0000-0000-0000A2890000}"/>
    <cellStyle name="년_★ 0911 2차면접최종보고_사무직10년단가(연월차수당) 2 5 2 2 5" xfId="35217" xr:uid="{00000000-0005-0000-0000-0000A3890000}"/>
    <cellStyle name="년_★ 0911 2차면접최종보고_사무직10년단가(연월차수당) 2 5 2 3" xfId="35218" xr:uid="{00000000-0005-0000-0000-0000A4890000}"/>
    <cellStyle name="년_★ 0911 2차면접최종보고_사무직10년단가(연월차수당) 2 5 2 3 2" xfId="35219" xr:uid="{00000000-0005-0000-0000-0000A5890000}"/>
    <cellStyle name="년_★ 0911 2차면접최종보고_사무직10년단가(연월차수당) 2 5 2 3 3" xfId="35220" xr:uid="{00000000-0005-0000-0000-0000A6890000}"/>
    <cellStyle name="년_★ 0911 2차면접최종보고_사무직10년단가(연월차수당) 2 5 2 3 4" xfId="35221" xr:uid="{00000000-0005-0000-0000-0000A7890000}"/>
    <cellStyle name="년_★ 0911 2차면접최종보고_사무직10년단가(연월차수당) 2 5 2 3 5" xfId="35222" xr:uid="{00000000-0005-0000-0000-0000A8890000}"/>
    <cellStyle name="년_★ 0911 2차면접최종보고_사무직10년단가(연월차수당) 2 5 2 4" xfId="35223" xr:uid="{00000000-0005-0000-0000-0000A9890000}"/>
    <cellStyle name="년_★ 0911 2차면접최종보고_사무직10년단가(연월차수당) 2 5 2 4 2" xfId="35224" xr:uid="{00000000-0005-0000-0000-0000AA890000}"/>
    <cellStyle name="년_★ 0911 2차면접최종보고_사무직10년단가(연월차수당) 2 5 2 4 3" xfId="35225" xr:uid="{00000000-0005-0000-0000-0000AB890000}"/>
    <cellStyle name="년_★ 0911 2차면접최종보고_사무직10년단가(연월차수당) 2 5 2 4 4" xfId="35226" xr:uid="{00000000-0005-0000-0000-0000AC890000}"/>
    <cellStyle name="년_★ 0911 2차면접최종보고_사무직10년단가(연월차수당) 2 5 2 4 5" xfId="35227" xr:uid="{00000000-0005-0000-0000-0000AD890000}"/>
    <cellStyle name="년_★ 0911 2차면접최종보고_사무직10년단가(연월차수당) 2 5 2 5" xfId="35228" xr:uid="{00000000-0005-0000-0000-0000AE890000}"/>
    <cellStyle name="년_★ 0911 2차면접최종보고_사무직10년단가(연월차수당) 2 5 2 6" xfId="35229" xr:uid="{00000000-0005-0000-0000-0000AF890000}"/>
    <cellStyle name="년_★ 0911 2차면접최종보고_사무직10년단가(연월차수당) 2 5 2 7" xfId="35230" xr:uid="{00000000-0005-0000-0000-0000B0890000}"/>
    <cellStyle name="년_★ 0911 2차면접최종보고_사무직10년단가(연월차수당) 2 5 2 8" xfId="35231" xr:uid="{00000000-0005-0000-0000-0000B1890000}"/>
    <cellStyle name="년_★ 0911 2차면접최종보고_사무직10년단가(연월차수당) 2 5 3" xfId="35232" xr:uid="{00000000-0005-0000-0000-0000B2890000}"/>
    <cellStyle name="년_★ 0911 2차면접최종보고_사무직10년단가(연월차수당) 2 5 3 2" xfId="35233" xr:uid="{00000000-0005-0000-0000-0000B3890000}"/>
    <cellStyle name="년_★ 0911 2차면접최종보고_사무직10년단가(연월차수당) 2 5 3 2 2" xfId="35234" xr:uid="{00000000-0005-0000-0000-0000B4890000}"/>
    <cellStyle name="년_★ 0911 2차면접최종보고_사무직10년단가(연월차수당) 2 5 3 2 3" xfId="35235" xr:uid="{00000000-0005-0000-0000-0000B5890000}"/>
    <cellStyle name="년_★ 0911 2차면접최종보고_사무직10년단가(연월차수당) 2 5 3 2 4" xfId="35236" xr:uid="{00000000-0005-0000-0000-0000B6890000}"/>
    <cellStyle name="년_★ 0911 2차면접최종보고_사무직10년단가(연월차수당) 2 5 3 2 5" xfId="35237" xr:uid="{00000000-0005-0000-0000-0000B7890000}"/>
    <cellStyle name="년_★ 0911 2차면접최종보고_사무직10년단가(연월차수당) 2 5 3 3" xfId="35238" xr:uid="{00000000-0005-0000-0000-0000B8890000}"/>
    <cellStyle name="년_★ 0911 2차면접최종보고_사무직10년단가(연월차수당) 2 5 3 3 2" xfId="35239" xr:uid="{00000000-0005-0000-0000-0000B9890000}"/>
    <cellStyle name="년_★ 0911 2차면접최종보고_사무직10년단가(연월차수당) 2 5 3 3 3" xfId="35240" xr:uid="{00000000-0005-0000-0000-0000BA890000}"/>
    <cellStyle name="년_★ 0911 2차면접최종보고_사무직10년단가(연월차수당) 2 5 3 3 4" xfId="35241" xr:uid="{00000000-0005-0000-0000-0000BB890000}"/>
    <cellStyle name="년_★ 0911 2차면접최종보고_사무직10년단가(연월차수당) 2 5 3 3 5" xfId="35242" xr:uid="{00000000-0005-0000-0000-0000BC890000}"/>
    <cellStyle name="년_★ 0911 2차면접최종보고_사무직10년단가(연월차수당) 2 5 3 4" xfId="35243" xr:uid="{00000000-0005-0000-0000-0000BD890000}"/>
    <cellStyle name="년_★ 0911 2차면접최종보고_사무직10년단가(연월차수당) 2 5 3 4 2" xfId="35244" xr:uid="{00000000-0005-0000-0000-0000BE890000}"/>
    <cellStyle name="년_★ 0911 2차면접최종보고_사무직10년단가(연월차수당) 2 5 3 4 3" xfId="35245" xr:uid="{00000000-0005-0000-0000-0000BF890000}"/>
    <cellStyle name="년_★ 0911 2차면접최종보고_사무직10년단가(연월차수당) 2 5 3 4 4" xfId="35246" xr:uid="{00000000-0005-0000-0000-0000C0890000}"/>
    <cellStyle name="년_★ 0911 2차면접최종보고_사무직10년단가(연월차수당) 2 5 3 4 5" xfId="35247" xr:uid="{00000000-0005-0000-0000-0000C1890000}"/>
    <cellStyle name="년_★ 0911 2차면접최종보고_사무직10년단가(연월차수당) 2 5 3 5" xfId="35248" xr:uid="{00000000-0005-0000-0000-0000C2890000}"/>
    <cellStyle name="년_★ 0911 2차면접최종보고_사무직10년단가(연월차수당) 2 5 3 6" xfId="35249" xr:uid="{00000000-0005-0000-0000-0000C3890000}"/>
    <cellStyle name="년_★ 0911 2차면접최종보고_사무직10년단가(연월차수당) 2 5 3 7" xfId="35250" xr:uid="{00000000-0005-0000-0000-0000C4890000}"/>
    <cellStyle name="년_★ 0911 2차면접최종보고_사무직10년단가(연월차수당) 2 5 3 8" xfId="35251" xr:uid="{00000000-0005-0000-0000-0000C5890000}"/>
    <cellStyle name="년_★ 0911 2차면접최종보고_사무직10년단가(연월차수당) 2 5 4" xfId="35252" xr:uid="{00000000-0005-0000-0000-0000C6890000}"/>
    <cellStyle name="년_★ 0911 2차면접최종보고_사무직10년단가(연월차수당) 2 5 4 2" xfId="35253" xr:uid="{00000000-0005-0000-0000-0000C7890000}"/>
    <cellStyle name="년_★ 0911 2차면접최종보고_사무직10년단가(연월차수당) 2 5 4 2 2" xfId="35254" xr:uid="{00000000-0005-0000-0000-0000C8890000}"/>
    <cellStyle name="년_★ 0911 2차면접최종보고_사무직10년단가(연월차수당) 2 5 4 2 3" xfId="35255" xr:uid="{00000000-0005-0000-0000-0000C9890000}"/>
    <cellStyle name="년_★ 0911 2차면접최종보고_사무직10년단가(연월차수당) 2 5 4 2 4" xfId="35256" xr:uid="{00000000-0005-0000-0000-0000CA890000}"/>
    <cellStyle name="년_★ 0911 2차면접최종보고_사무직10년단가(연월차수당) 2 5 4 2 5" xfId="35257" xr:uid="{00000000-0005-0000-0000-0000CB890000}"/>
    <cellStyle name="년_★ 0911 2차면접최종보고_사무직10년단가(연월차수당) 2 5 4 3" xfId="35258" xr:uid="{00000000-0005-0000-0000-0000CC890000}"/>
    <cellStyle name="년_★ 0911 2차면접최종보고_사무직10년단가(연월차수당) 2 5 4 3 2" xfId="35259" xr:uid="{00000000-0005-0000-0000-0000CD890000}"/>
    <cellStyle name="년_★ 0911 2차면접최종보고_사무직10년단가(연월차수당) 2 5 4 3 3" xfId="35260" xr:uid="{00000000-0005-0000-0000-0000CE890000}"/>
    <cellStyle name="년_★ 0911 2차면접최종보고_사무직10년단가(연월차수당) 2 5 4 3 4" xfId="35261" xr:uid="{00000000-0005-0000-0000-0000CF890000}"/>
    <cellStyle name="년_★ 0911 2차면접최종보고_사무직10년단가(연월차수당) 2 5 4 3 5" xfId="35262" xr:uid="{00000000-0005-0000-0000-0000D0890000}"/>
    <cellStyle name="년_★ 0911 2차면접최종보고_사무직10년단가(연월차수당) 2 5 4 4" xfId="35263" xr:uid="{00000000-0005-0000-0000-0000D1890000}"/>
    <cellStyle name="년_★ 0911 2차면접최종보고_사무직10년단가(연월차수당) 2 5 4 4 2" xfId="35264" xr:uid="{00000000-0005-0000-0000-0000D2890000}"/>
    <cellStyle name="년_★ 0911 2차면접최종보고_사무직10년단가(연월차수당) 2 5 4 4 3" xfId="35265" xr:uid="{00000000-0005-0000-0000-0000D3890000}"/>
    <cellStyle name="년_★ 0911 2차면접최종보고_사무직10년단가(연월차수당) 2 5 4 4 4" xfId="35266" xr:uid="{00000000-0005-0000-0000-0000D4890000}"/>
    <cellStyle name="년_★ 0911 2차면접최종보고_사무직10년단가(연월차수당) 2 5 4 4 5" xfId="35267" xr:uid="{00000000-0005-0000-0000-0000D5890000}"/>
    <cellStyle name="년_★ 0911 2차면접최종보고_사무직10년단가(연월차수당) 2 5 4 5" xfId="35268" xr:uid="{00000000-0005-0000-0000-0000D6890000}"/>
    <cellStyle name="년_★ 0911 2차면접최종보고_사무직10년단가(연월차수당) 2 5 4 6" xfId="35269" xr:uid="{00000000-0005-0000-0000-0000D7890000}"/>
    <cellStyle name="년_★ 0911 2차면접최종보고_사무직10년단가(연월차수당) 2 5 4 7" xfId="35270" xr:uid="{00000000-0005-0000-0000-0000D8890000}"/>
    <cellStyle name="년_★ 0911 2차면접최종보고_사무직10년단가(연월차수당) 2 5 4 8" xfId="35271" xr:uid="{00000000-0005-0000-0000-0000D9890000}"/>
    <cellStyle name="년_★ 0911 2차면접최종보고_사무직10년단가(연월차수당) 2 5 5" xfId="35272" xr:uid="{00000000-0005-0000-0000-0000DA890000}"/>
    <cellStyle name="년_★ 0911 2차면접최종보고_사무직10년단가(연월차수당) 2 5 5 2" xfId="35273" xr:uid="{00000000-0005-0000-0000-0000DB890000}"/>
    <cellStyle name="년_★ 0911 2차면접최종보고_사무직10년단가(연월차수당) 2 5 5 3" xfId="35274" xr:uid="{00000000-0005-0000-0000-0000DC890000}"/>
    <cellStyle name="년_★ 0911 2차면접최종보고_사무직10년단가(연월차수당) 2 5 5 4" xfId="35275" xr:uid="{00000000-0005-0000-0000-0000DD890000}"/>
    <cellStyle name="년_★ 0911 2차면접최종보고_사무직10년단가(연월차수당) 2 5 5 5" xfId="35276" xr:uid="{00000000-0005-0000-0000-0000DE890000}"/>
    <cellStyle name="년_★ 0911 2차면접최종보고_사무직10년단가(연월차수당) 2 5 6" xfId="35277" xr:uid="{00000000-0005-0000-0000-0000DF890000}"/>
    <cellStyle name="년_★ 0911 2차면접최종보고_사무직10년단가(연월차수당) 2 5 6 2" xfId="35278" xr:uid="{00000000-0005-0000-0000-0000E0890000}"/>
    <cellStyle name="년_★ 0911 2차면접최종보고_사무직10년단가(연월차수당) 2 5 6 3" xfId="35279" xr:uid="{00000000-0005-0000-0000-0000E1890000}"/>
    <cellStyle name="년_★ 0911 2차면접최종보고_사무직10년단가(연월차수당) 2 5 6 4" xfId="35280" xr:uid="{00000000-0005-0000-0000-0000E2890000}"/>
    <cellStyle name="년_★ 0911 2차면접최종보고_사무직10년단가(연월차수당) 2 5 6 5" xfId="35281" xr:uid="{00000000-0005-0000-0000-0000E3890000}"/>
    <cellStyle name="년_★ 0911 2차면접최종보고_사무직10년단가(연월차수당) 2 5 7" xfId="35282" xr:uid="{00000000-0005-0000-0000-0000E4890000}"/>
    <cellStyle name="년_★ 0911 2차면접최종보고_사무직10년단가(연월차수당) 2 5 7 2" xfId="35283" xr:uid="{00000000-0005-0000-0000-0000E5890000}"/>
    <cellStyle name="년_★ 0911 2차면접최종보고_사무직10년단가(연월차수당) 2 5 7 3" xfId="35284" xr:uid="{00000000-0005-0000-0000-0000E6890000}"/>
    <cellStyle name="년_★ 0911 2차면접최종보고_사무직10년단가(연월차수당) 2 5 7 4" xfId="35285" xr:uid="{00000000-0005-0000-0000-0000E7890000}"/>
    <cellStyle name="년_★ 0911 2차면접최종보고_사무직10년단가(연월차수당) 2 5 7 5" xfId="35286" xr:uid="{00000000-0005-0000-0000-0000E8890000}"/>
    <cellStyle name="년_★ 0911 2차면접최종보고_사무직10년단가(연월차수당) 2 5 8" xfId="35287" xr:uid="{00000000-0005-0000-0000-0000E9890000}"/>
    <cellStyle name="년_★ 0911 2차면접최종보고_사무직10년단가(연월차수당) 2 5 9" xfId="35288" xr:uid="{00000000-0005-0000-0000-0000EA890000}"/>
    <cellStyle name="년_★ 0911 2차면접최종보고_사무직10년단가(연월차수당) 2 6" xfId="35289" xr:uid="{00000000-0005-0000-0000-0000EB890000}"/>
    <cellStyle name="년_★ 0911 2차면접최종보고_사무직10년단가(연월차수당) 2 6 2" xfId="35290" xr:uid="{00000000-0005-0000-0000-0000EC890000}"/>
    <cellStyle name="년_★ 0911 2차면접최종보고_사무직10년단가(연월차수당) 2 6 2 2" xfId="35291" xr:uid="{00000000-0005-0000-0000-0000ED890000}"/>
    <cellStyle name="년_★ 0911 2차면접최종보고_사무직10년단가(연월차수당) 2 6 2 3" xfId="35292" xr:uid="{00000000-0005-0000-0000-0000EE890000}"/>
    <cellStyle name="년_★ 0911 2차면접최종보고_사무직10년단가(연월차수당) 2 6 2 4" xfId="35293" xr:uid="{00000000-0005-0000-0000-0000EF890000}"/>
    <cellStyle name="년_★ 0911 2차면접최종보고_사무직10년단가(연월차수당) 2 6 2 5" xfId="35294" xr:uid="{00000000-0005-0000-0000-0000F0890000}"/>
    <cellStyle name="년_★ 0911 2차면접최종보고_사무직10년단가(연월차수당) 2 6 3" xfId="35295" xr:uid="{00000000-0005-0000-0000-0000F1890000}"/>
    <cellStyle name="년_★ 0911 2차면접최종보고_사무직10년단가(연월차수당) 2 6 3 2" xfId="35296" xr:uid="{00000000-0005-0000-0000-0000F2890000}"/>
    <cellStyle name="년_★ 0911 2차면접최종보고_사무직10년단가(연월차수당) 2 6 3 3" xfId="35297" xr:uid="{00000000-0005-0000-0000-0000F3890000}"/>
    <cellStyle name="년_★ 0911 2차면접최종보고_사무직10년단가(연월차수당) 2 6 3 4" xfId="35298" xr:uid="{00000000-0005-0000-0000-0000F4890000}"/>
    <cellStyle name="년_★ 0911 2차면접최종보고_사무직10년단가(연월차수당) 2 6 3 5" xfId="35299" xr:uid="{00000000-0005-0000-0000-0000F5890000}"/>
    <cellStyle name="년_★ 0911 2차면접최종보고_사무직10년단가(연월차수당) 2 6 4" xfId="35300" xr:uid="{00000000-0005-0000-0000-0000F6890000}"/>
    <cellStyle name="년_★ 0911 2차면접최종보고_사무직10년단가(연월차수당) 2 6 4 2" xfId="35301" xr:uid="{00000000-0005-0000-0000-0000F7890000}"/>
    <cellStyle name="년_★ 0911 2차면접최종보고_사무직10년단가(연월차수당) 2 6 4 3" xfId="35302" xr:uid="{00000000-0005-0000-0000-0000F8890000}"/>
    <cellStyle name="년_★ 0911 2차면접최종보고_사무직10년단가(연월차수당) 2 6 4 4" xfId="35303" xr:uid="{00000000-0005-0000-0000-0000F9890000}"/>
    <cellStyle name="년_★ 0911 2차면접최종보고_사무직10년단가(연월차수당) 2 6 4 5" xfId="35304" xr:uid="{00000000-0005-0000-0000-0000FA890000}"/>
    <cellStyle name="년_★ 0911 2차면접최종보고_사무직10년단가(연월차수당) 2 6 5" xfId="35305" xr:uid="{00000000-0005-0000-0000-0000FB890000}"/>
    <cellStyle name="년_★ 0911 2차면접최종보고_사무직10년단가(연월차수당) 2 6 6" xfId="35306" xr:uid="{00000000-0005-0000-0000-0000FC890000}"/>
    <cellStyle name="년_★ 0911 2차면접최종보고_사무직10년단가(연월차수당) 2 6 7" xfId="35307" xr:uid="{00000000-0005-0000-0000-0000FD890000}"/>
    <cellStyle name="년_★ 0911 2차면접최종보고_사무직10년단가(연월차수당) 2 6 8" xfId="35308" xr:uid="{00000000-0005-0000-0000-0000FE890000}"/>
    <cellStyle name="년_★ 0911 2차면접최종보고_사무직10년단가(연월차수당) 2 7" xfId="35309" xr:uid="{00000000-0005-0000-0000-0000FF890000}"/>
    <cellStyle name="년_★ 0911 2차면접최종보고_사무직10년단가(연월차수당) 2 7 2" xfId="35310" xr:uid="{00000000-0005-0000-0000-0000008A0000}"/>
    <cellStyle name="년_★ 0911 2차면접최종보고_사무직10년단가(연월차수당) 2 7 2 2" xfId="35311" xr:uid="{00000000-0005-0000-0000-0000018A0000}"/>
    <cellStyle name="년_★ 0911 2차면접최종보고_사무직10년단가(연월차수당) 2 7 2 3" xfId="35312" xr:uid="{00000000-0005-0000-0000-0000028A0000}"/>
    <cellStyle name="년_★ 0911 2차면접최종보고_사무직10년단가(연월차수당) 2 7 2 4" xfId="35313" xr:uid="{00000000-0005-0000-0000-0000038A0000}"/>
    <cellStyle name="년_★ 0911 2차면접최종보고_사무직10년단가(연월차수당) 2 7 2 5" xfId="35314" xr:uid="{00000000-0005-0000-0000-0000048A0000}"/>
    <cellStyle name="년_★ 0911 2차면접최종보고_사무직10년단가(연월차수당) 2 7 3" xfId="35315" xr:uid="{00000000-0005-0000-0000-0000058A0000}"/>
    <cellStyle name="년_★ 0911 2차면접최종보고_사무직10년단가(연월차수당) 2 7 3 2" xfId="35316" xr:uid="{00000000-0005-0000-0000-0000068A0000}"/>
    <cellStyle name="년_★ 0911 2차면접최종보고_사무직10년단가(연월차수당) 2 7 3 3" xfId="35317" xr:uid="{00000000-0005-0000-0000-0000078A0000}"/>
    <cellStyle name="년_★ 0911 2차면접최종보고_사무직10년단가(연월차수당) 2 7 3 4" xfId="35318" xr:uid="{00000000-0005-0000-0000-0000088A0000}"/>
    <cellStyle name="년_★ 0911 2차면접최종보고_사무직10년단가(연월차수당) 2 7 3 5" xfId="35319" xr:uid="{00000000-0005-0000-0000-0000098A0000}"/>
    <cellStyle name="년_★ 0911 2차면접최종보고_사무직10년단가(연월차수당) 2 7 4" xfId="35320" xr:uid="{00000000-0005-0000-0000-00000A8A0000}"/>
    <cellStyle name="년_★ 0911 2차면접최종보고_사무직10년단가(연월차수당) 2 7 4 2" xfId="35321" xr:uid="{00000000-0005-0000-0000-00000B8A0000}"/>
    <cellStyle name="년_★ 0911 2차면접최종보고_사무직10년단가(연월차수당) 2 7 4 3" xfId="35322" xr:uid="{00000000-0005-0000-0000-00000C8A0000}"/>
    <cellStyle name="년_★ 0911 2차면접최종보고_사무직10년단가(연월차수당) 2 7 4 4" xfId="35323" xr:uid="{00000000-0005-0000-0000-00000D8A0000}"/>
    <cellStyle name="년_★ 0911 2차면접최종보고_사무직10년단가(연월차수당) 2 7 4 5" xfId="35324" xr:uid="{00000000-0005-0000-0000-00000E8A0000}"/>
    <cellStyle name="년_★ 0911 2차면접최종보고_사무직10년단가(연월차수당) 2 7 5" xfId="35325" xr:uid="{00000000-0005-0000-0000-00000F8A0000}"/>
    <cellStyle name="년_★ 0911 2차면접최종보고_사무직10년단가(연월차수당) 2 7 6" xfId="35326" xr:uid="{00000000-0005-0000-0000-0000108A0000}"/>
    <cellStyle name="년_★ 0911 2차면접최종보고_사무직10년단가(연월차수당) 2 7 7" xfId="35327" xr:uid="{00000000-0005-0000-0000-0000118A0000}"/>
    <cellStyle name="년_★ 0911 2차면접최종보고_사무직10년단가(연월차수당) 2 7 8" xfId="35328" xr:uid="{00000000-0005-0000-0000-0000128A0000}"/>
    <cellStyle name="년_★ 0911 2차면접최종보고_사무직10년단가(연월차수당) 2 8" xfId="35329" xr:uid="{00000000-0005-0000-0000-0000138A0000}"/>
    <cellStyle name="년_★ 0911 2차면접최종보고_사무직10년단가(연월차수당) 2 8 2" xfId="35330" xr:uid="{00000000-0005-0000-0000-0000148A0000}"/>
    <cellStyle name="년_★ 0911 2차면접최종보고_사무직10년단가(연월차수당) 2 8 2 2" xfId="35331" xr:uid="{00000000-0005-0000-0000-0000158A0000}"/>
    <cellStyle name="년_★ 0911 2차면접최종보고_사무직10년단가(연월차수당) 2 8 2 3" xfId="35332" xr:uid="{00000000-0005-0000-0000-0000168A0000}"/>
    <cellStyle name="년_★ 0911 2차면접최종보고_사무직10년단가(연월차수당) 2 8 2 4" xfId="35333" xr:uid="{00000000-0005-0000-0000-0000178A0000}"/>
    <cellStyle name="년_★ 0911 2차면접최종보고_사무직10년단가(연월차수당) 2 8 2 5" xfId="35334" xr:uid="{00000000-0005-0000-0000-0000188A0000}"/>
    <cellStyle name="년_★ 0911 2차면접최종보고_사무직10년단가(연월차수당) 2 8 3" xfId="35335" xr:uid="{00000000-0005-0000-0000-0000198A0000}"/>
    <cellStyle name="년_★ 0911 2차면접최종보고_사무직10년단가(연월차수당) 2 8 3 2" xfId="35336" xr:uid="{00000000-0005-0000-0000-00001A8A0000}"/>
    <cellStyle name="년_★ 0911 2차면접최종보고_사무직10년단가(연월차수당) 2 8 3 3" xfId="35337" xr:uid="{00000000-0005-0000-0000-00001B8A0000}"/>
    <cellStyle name="년_★ 0911 2차면접최종보고_사무직10년단가(연월차수당) 2 8 3 4" xfId="35338" xr:uid="{00000000-0005-0000-0000-00001C8A0000}"/>
    <cellStyle name="년_★ 0911 2차면접최종보고_사무직10년단가(연월차수당) 2 8 3 5" xfId="35339" xr:uid="{00000000-0005-0000-0000-00001D8A0000}"/>
    <cellStyle name="년_★ 0911 2차면접최종보고_사무직10년단가(연월차수당) 2 8 4" xfId="35340" xr:uid="{00000000-0005-0000-0000-00001E8A0000}"/>
    <cellStyle name="년_★ 0911 2차면접최종보고_사무직10년단가(연월차수당) 2 8 4 2" xfId="35341" xr:uid="{00000000-0005-0000-0000-00001F8A0000}"/>
    <cellStyle name="년_★ 0911 2차면접최종보고_사무직10년단가(연월차수당) 2 8 4 3" xfId="35342" xr:uid="{00000000-0005-0000-0000-0000208A0000}"/>
    <cellStyle name="년_★ 0911 2차면접최종보고_사무직10년단가(연월차수당) 2 8 4 4" xfId="35343" xr:uid="{00000000-0005-0000-0000-0000218A0000}"/>
    <cellStyle name="년_★ 0911 2차면접최종보고_사무직10년단가(연월차수당) 2 8 4 5" xfId="35344" xr:uid="{00000000-0005-0000-0000-0000228A0000}"/>
    <cellStyle name="년_★ 0911 2차면접최종보고_사무직10년단가(연월차수당) 2 8 5" xfId="35345" xr:uid="{00000000-0005-0000-0000-0000238A0000}"/>
    <cellStyle name="년_★ 0911 2차면접최종보고_사무직10년단가(연월차수당) 2 8 6" xfId="35346" xr:uid="{00000000-0005-0000-0000-0000248A0000}"/>
    <cellStyle name="년_★ 0911 2차면접최종보고_사무직10년단가(연월차수당) 2 8 7" xfId="35347" xr:uid="{00000000-0005-0000-0000-0000258A0000}"/>
    <cellStyle name="년_★ 0911 2차면접최종보고_사무직10년단가(연월차수당) 2 8 8" xfId="35348" xr:uid="{00000000-0005-0000-0000-0000268A0000}"/>
    <cellStyle name="년_★ 0911 2차면접최종보고_사무직10년단가(연월차수당) 2 9" xfId="35349" xr:uid="{00000000-0005-0000-0000-0000278A0000}"/>
    <cellStyle name="년_★ 0911 2차면접최종보고_사무직10년단가(연월차수당) 3" xfId="35350" xr:uid="{00000000-0005-0000-0000-0000288A0000}"/>
    <cellStyle name="년_★ 0911 2차면접최종보고_사무직10년단가(연월차수당) 3 10" xfId="35351" xr:uid="{00000000-0005-0000-0000-0000298A0000}"/>
    <cellStyle name="년_★ 0911 2차면접최종보고_사무직10년단가(연월차수당) 3 11" xfId="35352" xr:uid="{00000000-0005-0000-0000-00002A8A0000}"/>
    <cellStyle name="년_★ 0911 2차면접최종보고_사무직10년단가(연월차수당) 3 12" xfId="35353" xr:uid="{00000000-0005-0000-0000-00002B8A0000}"/>
    <cellStyle name="년_★ 0911 2차면접최종보고_사무직10년단가(연월차수당) 3 2" xfId="35354" xr:uid="{00000000-0005-0000-0000-00002C8A0000}"/>
    <cellStyle name="년_★ 0911 2차면접최종보고_사무직10년단가(연월차수당) 3 2 10" xfId="35355" xr:uid="{00000000-0005-0000-0000-00002D8A0000}"/>
    <cellStyle name="년_★ 0911 2차면접최종보고_사무직10년단가(연월차수당) 3 2 11" xfId="35356" xr:uid="{00000000-0005-0000-0000-00002E8A0000}"/>
    <cellStyle name="년_★ 0911 2차면접최종보고_사무직10년단가(연월차수당) 3 2 12" xfId="35357" xr:uid="{00000000-0005-0000-0000-00002F8A0000}"/>
    <cellStyle name="년_★ 0911 2차면접최종보고_사무직10년단가(연월차수당) 3 2 13" xfId="35358" xr:uid="{00000000-0005-0000-0000-0000308A0000}"/>
    <cellStyle name="년_★ 0911 2차면접최종보고_사무직10년단가(연월차수당) 3 2 2" xfId="35359" xr:uid="{00000000-0005-0000-0000-0000318A0000}"/>
    <cellStyle name="년_★ 0911 2차면접최종보고_사무직10년단가(연월차수당) 3 2 2 10" xfId="35360" xr:uid="{00000000-0005-0000-0000-0000328A0000}"/>
    <cellStyle name="년_★ 0911 2차면접최종보고_사무직10년단가(연월차수당) 3 2 2 11" xfId="35361" xr:uid="{00000000-0005-0000-0000-0000338A0000}"/>
    <cellStyle name="년_★ 0911 2차면접최종보고_사무직10년단가(연월차수당) 3 2 2 2" xfId="35362" xr:uid="{00000000-0005-0000-0000-0000348A0000}"/>
    <cellStyle name="년_★ 0911 2차면접최종보고_사무직10년단가(연월차수당) 3 2 2 2 2" xfId="35363" xr:uid="{00000000-0005-0000-0000-0000358A0000}"/>
    <cellStyle name="년_★ 0911 2차면접최종보고_사무직10년단가(연월차수당) 3 2 2 2 2 2" xfId="35364" xr:uid="{00000000-0005-0000-0000-0000368A0000}"/>
    <cellStyle name="년_★ 0911 2차면접최종보고_사무직10년단가(연월차수당) 3 2 2 2 2 3" xfId="35365" xr:uid="{00000000-0005-0000-0000-0000378A0000}"/>
    <cellStyle name="년_★ 0911 2차면접최종보고_사무직10년단가(연월차수당) 3 2 2 2 2 4" xfId="35366" xr:uid="{00000000-0005-0000-0000-0000388A0000}"/>
    <cellStyle name="년_★ 0911 2차면접최종보고_사무직10년단가(연월차수당) 3 2 2 2 2 5" xfId="35367" xr:uid="{00000000-0005-0000-0000-0000398A0000}"/>
    <cellStyle name="년_★ 0911 2차면접최종보고_사무직10년단가(연월차수당) 3 2 2 2 3" xfId="35368" xr:uid="{00000000-0005-0000-0000-00003A8A0000}"/>
    <cellStyle name="년_★ 0911 2차면접최종보고_사무직10년단가(연월차수당) 3 2 2 2 3 2" xfId="35369" xr:uid="{00000000-0005-0000-0000-00003B8A0000}"/>
    <cellStyle name="년_★ 0911 2차면접최종보고_사무직10년단가(연월차수당) 3 2 2 2 3 3" xfId="35370" xr:uid="{00000000-0005-0000-0000-00003C8A0000}"/>
    <cellStyle name="년_★ 0911 2차면접최종보고_사무직10년단가(연월차수당) 3 2 2 2 3 4" xfId="35371" xr:uid="{00000000-0005-0000-0000-00003D8A0000}"/>
    <cellStyle name="년_★ 0911 2차면접최종보고_사무직10년단가(연월차수당) 3 2 2 2 3 5" xfId="35372" xr:uid="{00000000-0005-0000-0000-00003E8A0000}"/>
    <cellStyle name="년_★ 0911 2차면접최종보고_사무직10년단가(연월차수당) 3 2 2 2 4" xfId="35373" xr:uid="{00000000-0005-0000-0000-00003F8A0000}"/>
    <cellStyle name="년_★ 0911 2차면접최종보고_사무직10년단가(연월차수당) 3 2 2 2 4 2" xfId="35374" xr:uid="{00000000-0005-0000-0000-0000408A0000}"/>
    <cellStyle name="년_★ 0911 2차면접최종보고_사무직10년단가(연월차수당) 3 2 2 2 4 3" xfId="35375" xr:uid="{00000000-0005-0000-0000-0000418A0000}"/>
    <cellStyle name="년_★ 0911 2차면접최종보고_사무직10년단가(연월차수당) 3 2 2 2 4 4" xfId="35376" xr:uid="{00000000-0005-0000-0000-0000428A0000}"/>
    <cellStyle name="년_★ 0911 2차면접최종보고_사무직10년단가(연월차수당) 3 2 2 2 4 5" xfId="35377" xr:uid="{00000000-0005-0000-0000-0000438A0000}"/>
    <cellStyle name="년_★ 0911 2차면접최종보고_사무직10년단가(연월차수당) 3 2 2 2 5" xfId="35378" xr:uid="{00000000-0005-0000-0000-0000448A0000}"/>
    <cellStyle name="년_★ 0911 2차면접최종보고_사무직10년단가(연월차수당) 3 2 2 2 6" xfId="35379" xr:uid="{00000000-0005-0000-0000-0000458A0000}"/>
    <cellStyle name="년_★ 0911 2차면접최종보고_사무직10년단가(연월차수당) 3 2 2 2 7" xfId="35380" xr:uid="{00000000-0005-0000-0000-0000468A0000}"/>
    <cellStyle name="년_★ 0911 2차면접최종보고_사무직10년단가(연월차수당) 3 2 2 2 8" xfId="35381" xr:uid="{00000000-0005-0000-0000-0000478A0000}"/>
    <cellStyle name="년_★ 0911 2차면접최종보고_사무직10년단가(연월차수당) 3 2 2 3" xfId="35382" xr:uid="{00000000-0005-0000-0000-0000488A0000}"/>
    <cellStyle name="년_★ 0911 2차면접최종보고_사무직10년단가(연월차수당) 3 2 2 3 2" xfId="35383" xr:uid="{00000000-0005-0000-0000-0000498A0000}"/>
    <cellStyle name="년_★ 0911 2차면접최종보고_사무직10년단가(연월차수당) 3 2 2 3 2 2" xfId="35384" xr:uid="{00000000-0005-0000-0000-00004A8A0000}"/>
    <cellStyle name="년_★ 0911 2차면접최종보고_사무직10년단가(연월차수당) 3 2 2 3 2 3" xfId="35385" xr:uid="{00000000-0005-0000-0000-00004B8A0000}"/>
    <cellStyle name="년_★ 0911 2차면접최종보고_사무직10년단가(연월차수당) 3 2 2 3 2 4" xfId="35386" xr:uid="{00000000-0005-0000-0000-00004C8A0000}"/>
    <cellStyle name="년_★ 0911 2차면접최종보고_사무직10년단가(연월차수당) 3 2 2 3 2 5" xfId="35387" xr:uid="{00000000-0005-0000-0000-00004D8A0000}"/>
    <cellStyle name="년_★ 0911 2차면접최종보고_사무직10년단가(연월차수당) 3 2 2 3 3" xfId="35388" xr:uid="{00000000-0005-0000-0000-00004E8A0000}"/>
    <cellStyle name="년_★ 0911 2차면접최종보고_사무직10년단가(연월차수당) 3 2 2 3 3 2" xfId="35389" xr:uid="{00000000-0005-0000-0000-00004F8A0000}"/>
    <cellStyle name="년_★ 0911 2차면접최종보고_사무직10년단가(연월차수당) 3 2 2 3 3 3" xfId="35390" xr:uid="{00000000-0005-0000-0000-0000508A0000}"/>
    <cellStyle name="년_★ 0911 2차면접최종보고_사무직10년단가(연월차수당) 3 2 2 3 3 4" xfId="35391" xr:uid="{00000000-0005-0000-0000-0000518A0000}"/>
    <cellStyle name="년_★ 0911 2차면접최종보고_사무직10년단가(연월차수당) 3 2 2 3 3 5" xfId="35392" xr:uid="{00000000-0005-0000-0000-0000528A0000}"/>
    <cellStyle name="년_★ 0911 2차면접최종보고_사무직10년단가(연월차수당) 3 2 2 3 4" xfId="35393" xr:uid="{00000000-0005-0000-0000-0000538A0000}"/>
    <cellStyle name="년_★ 0911 2차면접최종보고_사무직10년단가(연월차수당) 3 2 2 3 4 2" xfId="35394" xr:uid="{00000000-0005-0000-0000-0000548A0000}"/>
    <cellStyle name="년_★ 0911 2차면접최종보고_사무직10년단가(연월차수당) 3 2 2 3 4 3" xfId="35395" xr:uid="{00000000-0005-0000-0000-0000558A0000}"/>
    <cellStyle name="년_★ 0911 2차면접최종보고_사무직10년단가(연월차수당) 3 2 2 3 4 4" xfId="35396" xr:uid="{00000000-0005-0000-0000-0000568A0000}"/>
    <cellStyle name="년_★ 0911 2차면접최종보고_사무직10년단가(연월차수당) 3 2 2 3 4 5" xfId="35397" xr:uid="{00000000-0005-0000-0000-0000578A0000}"/>
    <cellStyle name="년_★ 0911 2차면접최종보고_사무직10년단가(연월차수당) 3 2 2 3 5" xfId="35398" xr:uid="{00000000-0005-0000-0000-0000588A0000}"/>
    <cellStyle name="년_★ 0911 2차면접최종보고_사무직10년단가(연월차수당) 3 2 2 3 6" xfId="35399" xr:uid="{00000000-0005-0000-0000-0000598A0000}"/>
    <cellStyle name="년_★ 0911 2차면접최종보고_사무직10년단가(연월차수당) 3 2 2 3 7" xfId="35400" xr:uid="{00000000-0005-0000-0000-00005A8A0000}"/>
    <cellStyle name="년_★ 0911 2차면접최종보고_사무직10년단가(연월차수당) 3 2 2 3 8" xfId="35401" xr:uid="{00000000-0005-0000-0000-00005B8A0000}"/>
    <cellStyle name="년_★ 0911 2차면접최종보고_사무직10년단가(연월차수당) 3 2 2 4" xfId="35402" xr:uid="{00000000-0005-0000-0000-00005C8A0000}"/>
    <cellStyle name="년_★ 0911 2차면접최종보고_사무직10년단가(연월차수당) 3 2 2 4 2" xfId="35403" xr:uid="{00000000-0005-0000-0000-00005D8A0000}"/>
    <cellStyle name="년_★ 0911 2차면접최종보고_사무직10년단가(연월차수당) 3 2 2 4 2 2" xfId="35404" xr:uid="{00000000-0005-0000-0000-00005E8A0000}"/>
    <cellStyle name="년_★ 0911 2차면접최종보고_사무직10년단가(연월차수당) 3 2 2 4 2 3" xfId="35405" xr:uid="{00000000-0005-0000-0000-00005F8A0000}"/>
    <cellStyle name="년_★ 0911 2차면접최종보고_사무직10년단가(연월차수당) 3 2 2 4 2 4" xfId="35406" xr:uid="{00000000-0005-0000-0000-0000608A0000}"/>
    <cellStyle name="년_★ 0911 2차면접최종보고_사무직10년단가(연월차수당) 3 2 2 4 2 5" xfId="35407" xr:uid="{00000000-0005-0000-0000-0000618A0000}"/>
    <cellStyle name="년_★ 0911 2차면접최종보고_사무직10년단가(연월차수당) 3 2 2 4 3" xfId="35408" xr:uid="{00000000-0005-0000-0000-0000628A0000}"/>
    <cellStyle name="년_★ 0911 2차면접최종보고_사무직10년단가(연월차수당) 3 2 2 4 3 2" xfId="35409" xr:uid="{00000000-0005-0000-0000-0000638A0000}"/>
    <cellStyle name="년_★ 0911 2차면접최종보고_사무직10년단가(연월차수당) 3 2 2 4 3 3" xfId="35410" xr:uid="{00000000-0005-0000-0000-0000648A0000}"/>
    <cellStyle name="년_★ 0911 2차면접최종보고_사무직10년단가(연월차수당) 3 2 2 4 3 4" xfId="35411" xr:uid="{00000000-0005-0000-0000-0000658A0000}"/>
    <cellStyle name="년_★ 0911 2차면접최종보고_사무직10년단가(연월차수당) 3 2 2 4 3 5" xfId="35412" xr:uid="{00000000-0005-0000-0000-0000668A0000}"/>
    <cellStyle name="년_★ 0911 2차면접최종보고_사무직10년단가(연월차수당) 3 2 2 4 4" xfId="35413" xr:uid="{00000000-0005-0000-0000-0000678A0000}"/>
    <cellStyle name="년_★ 0911 2차면접최종보고_사무직10년단가(연월차수당) 3 2 2 4 4 2" xfId="35414" xr:uid="{00000000-0005-0000-0000-0000688A0000}"/>
    <cellStyle name="년_★ 0911 2차면접최종보고_사무직10년단가(연월차수당) 3 2 2 4 4 3" xfId="35415" xr:uid="{00000000-0005-0000-0000-0000698A0000}"/>
    <cellStyle name="년_★ 0911 2차면접최종보고_사무직10년단가(연월차수당) 3 2 2 4 4 4" xfId="35416" xr:uid="{00000000-0005-0000-0000-00006A8A0000}"/>
    <cellStyle name="년_★ 0911 2차면접최종보고_사무직10년단가(연월차수당) 3 2 2 4 4 5" xfId="35417" xr:uid="{00000000-0005-0000-0000-00006B8A0000}"/>
    <cellStyle name="년_★ 0911 2차면접최종보고_사무직10년단가(연월차수당) 3 2 2 4 5" xfId="35418" xr:uid="{00000000-0005-0000-0000-00006C8A0000}"/>
    <cellStyle name="년_★ 0911 2차면접최종보고_사무직10년단가(연월차수당) 3 2 2 4 6" xfId="35419" xr:uid="{00000000-0005-0000-0000-00006D8A0000}"/>
    <cellStyle name="년_★ 0911 2차면접최종보고_사무직10년단가(연월차수당) 3 2 2 4 7" xfId="35420" xr:uid="{00000000-0005-0000-0000-00006E8A0000}"/>
    <cellStyle name="년_★ 0911 2차면접최종보고_사무직10년단가(연월차수당) 3 2 2 4 8" xfId="35421" xr:uid="{00000000-0005-0000-0000-00006F8A0000}"/>
    <cellStyle name="년_★ 0911 2차면접최종보고_사무직10년단가(연월차수당) 3 2 2 5" xfId="35422" xr:uid="{00000000-0005-0000-0000-0000708A0000}"/>
    <cellStyle name="년_★ 0911 2차면접최종보고_사무직10년단가(연월차수당) 3 2 2 5 2" xfId="35423" xr:uid="{00000000-0005-0000-0000-0000718A0000}"/>
    <cellStyle name="년_★ 0911 2차면접최종보고_사무직10년단가(연월차수당) 3 2 2 5 3" xfId="35424" xr:uid="{00000000-0005-0000-0000-0000728A0000}"/>
    <cellStyle name="년_★ 0911 2차면접최종보고_사무직10년단가(연월차수당) 3 2 2 5 4" xfId="35425" xr:uid="{00000000-0005-0000-0000-0000738A0000}"/>
    <cellStyle name="년_★ 0911 2차면접최종보고_사무직10년단가(연월차수당) 3 2 2 5 5" xfId="35426" xr:uid="{00000000-0005-0000-0000-0000748A0000}"/>
    <cellStyle name="년_★ 0911 2차면접최종보고_사무직10년단가(연월차수당) 3 2 2 6" xfId="35427" xr:uid="{00000000-0005-0000-0000-0000758A0000}"/>
    <cellStyle name="년_★ 0911 2차면접최종보고_사무직10년단가(연월차수당) 3 2 2 6 2" xfId="35428" xr:uid="{00000000-0005-0000-0000-0000768A0000}"/>
    <cellStyle name="년_★ 0911 2차면접최종보고_사무직10년단가(연월차수당) 3 2 2 6 3" xfId="35429" xr:uid="{00000000-0005-0000-0000-0000778A0000}"/>
    <cellStyle name="년_★ 0911 2차면접최종보고_사무직10년단가(연월차수당) 3 2 2 6 4" xfId="35430" xr:uid="{00000000-0005-0000-0000-0000788A0000}"/>
    <cellStyle name="년_★ 0911 2차면접최종보고_사무직10년단가(연월차수당) 3 2 2 6 5" xfId="35431" xr:uid="{00000000-0005-0000-0000-0000798A0000}"/>
    <cellStyle name="년_★ 0911 2차면접최종보고_사무직10년단가(연월차수당) 3 2 2 7" xfId="35432" xr:uid="{00000000-0005-0000-0000-00007A8A0000}"/>
    <cellStyle name="년_★ 0911 2차면접최종보고_사무직10년단가(연월차수당) 3 2 2 7 2" xfId="35433" xr:uid="{00000000-0005-0000-0000-00007B8A0000}"/>
    <cellStyle name="년_★ 0911 2차면접최종보고_사무직10년단가(연월차수당) 3 2 2 7 3" xfId="35434" xr:uid="{00000000-0005-0000-0000-00007C8A0000}"/>
    <cellStyle name="년_★ 0911 2차면접최종보고_사무직10년단가(연월차수당) 3 2 2 7 4" xfId="35435" xr:uid="{00000000-0005-0000-0000-00007D8A0000}"/>
    <cellStyle name="년_★ 0911 2차면접최종보고_사무직10년단가(연월차수당) 3 2 2 7 5" xfId="35436" xr:uid="{00000000-0005-0000-0000-00007E8A0000}"/>
    <cellStyle name="년_★ 0911 2차면접최종보고_사무직10년단가(연월차수당) 3 2 2 8" xfId="35437" xr:uid="{00000000-0005-0000-0000-00007F8A0000}"/>
    <cellStyle name="년_★ 0911 2차면접최종보고_사무직10년단가(연월차수당) 3 2 2 9" xfId="35438" xr:uid="{00000000-0005-0000-0000-0000808A0000}"/>
    <cellStyle name="년_★ 0911 2차면접최종보고_사무직10년단가(연월차수당) 3 2 3" xfId="35439" xr:uid="{00000000-0005-0000-0000-0000818A0000}"/>
    <cellStyle name="년_★ 0911 2차면접최종보고_사무직10년단가(연월차수당) 3 2 3 10" xfId="35440" xr:uid="{00000000-0005-0000-0000-0000828A0000}"/>
    <cellStyle name="년_★ 0911 2차면접최종보고_사무직10년단가(연월차수당) 3 2 3 11" xfId="35441" xr:uid="{00000000-0005-0000-0000-0000838A0000}"/>
    <cellStyle name="년_★ 0911 2차면접최종보고_사무직10년단가(연월차수당) 3 2 3 2" xfId="35442" xr:uid="{00000000-0005-0000-0000-0000848A0000}"/>
    <cellStyle name="년_★ 0911 2차면접최종보고_사무직10년단가(연월차수당) 3 2 3 2 2" xfId="35443" xr:uid="{00000000-0005-0000-0000-0000858A0000}"/>
    <cellStyle name="년_★ 0911 2차면접최종보고_사무직10년단가(연월차수당) 3 2 3 2 2 2" xfId="35444" xr:uid="{00000000-0005-0000-0000-0000868A0000}"/>
    <cellStyle name="년_★ 0911 2차면접최종보고_사무직10년단가(연월차수당) 3 2 3 2 2 3" xfId="35445" xr:uid="{00000000-0005-0000-0000-0000878A0000}"/>
    <cellStyle name="년_★ 0911 2차면접최종보고_사무직10년단가(연월차수당) 3 2 3 2 2 4" xfId="35446" xr:uid="{00000000-0005-0000-0000-0000888A0000}"/>
    <cellStyle name="년_★ 0911 2차면접최종보고_사무직10년단가(연월차수당) 3 2 3 2 2 5" xfId="35447" xr:uid="{00000000-0005-0000-0000-0000898A0000}"/>
    <cellStyle name="년_★ 0911 2차면접최종보고_사무직10년단가(연월차수당) 3 2 3 2 3" xfId="35448" xr:uid="{00000000-0005-0000-0000-00008A8A0000}"/>
    <cellStyle name="년_★ 0911 2차면접최종보고_사무직10년단가(연월차수당) 3 2 3 2 3 2" xfId="35449" xr:uid="{00000000-0005-0000-0000-00008B8A0000}"/>
    <cellStyle name="년_★ 0911 2차면접최종보고_사무직10년단가(연월차수당) 3 2 3 2 3 3" xfId="35450" xr:uid="{00000000-0005-0000-0000-00008C8A0000}"/>
    <cellStyle name="년_★ 0911 2차면접최종보고_사무직10년단가(연월차수당) 3 2 3 2 3 4" xfId="35451" xr:uid="{00000000-0005-0000-0000-00008D8A0000}"/>
    <cellStyle name="년_★ 0911 2차면접최종보고_사무직10년단가(연월차수당) 3 2 3 2 3 5" xfId="35452" xr:uid="{00000000-0005-0000-0000-00008E8A0000}"/>
    <cellStyle name="년_★ 0911 2차면접최종보고_사무직10년단가(연월차수당) 3 2 3 2 4" xfId="35453" xr:uid="{00000000-0005-0000-0000-00008F8A0000}"/>
    <cellStyle name="년_★ 0911 2차면접최종보고_사무직10년단가(연월차수당) 3 2 3 2 4 2" xfId="35454" xr:uid="{00000000-0005-0000-0000-0000908A0000}"/>
    <cellStyle name="년_★ 0911 2차면접최종보고_사무직10년단가(연월차수당) 3 2 3 2 4 3" xfId="35455" xr:uid="{00000000-0005-0000-0000-0000918A0000}"/>
    <cellStyle name="년_★ 0911 2차면접최종보고_사무직10년단가(연월차수당) 3 2 3 2 4 4" xfId="35456" xr:uid="{00000000-0005-0000-0000-0000928A0000}"/>
    <cellStyle name="년_★ 0911 2차면접최종보고_사무직10년단가(연월차수당) 3 2 3 2 4 5" xfId="35457" xr:uid="{00000000-0005-0000-0000-0000938A0000}"/>
    <cellStyle name="년_★ 0911 2차면접최종보고_사무직10년단가(연월차수당) 3 2 3 2 5" xfId="35458" xr:uid="{00000000-0005-0000-0000-0000948A0000}"/>
    <cellStyle name="년_★ 0911 2차면접최종보고_사무직10년단가(연월차수당) 3 2 3 2 6" xfId="35459" xr:uid="{00000000-0005-0000-0000-0000958A0000}"/>
    <cellStyle name="년_★ 0911 2차면접최종보고_사무직10년단가(연월차수당) 3 2 3 2 7" xfId="35460" xr:uid="{00000000-0005-0000-0000-0000968A0000}"/>
    <cellStyle name="년_★ 0911 2차면접최종보고_사무직10년단가(연월차수당) 3 2 3 2 8" xfId="35461" xr:uid="{00000000-0005-0000-0000-0000978A0000}"/>
    <cellStyle name="년_★ 0911 2차면접최종보고_사무직10년단가(연월차수당) 3 2 3 3" xfId="35462" xr:uid="{00000000-0005-0000-0000-0000988A0000}"/>
    <cellStyle name="년_★ 0911 2차면접최종보고_사무직10년단가(연월차수당) 3 2 3 3 2" xfId="35463" xr:uid="{00000000-0005-0000-0000-0000998A0000}"/>
    <cellStyle name="년_★ 0911 2차면접최종보고_사무직10년단가(연월차수당) 3 2 3 3 2 2" xfId="35464" xr:uid="{00000000-0005-0000-0000-00009A8A0000}"/>
    <cellStyle name="년_★ 0911 2차면접최종보고_사무직10년단가(연월차수당) 3 2 3 3 2 3" xfId="35465" xr:uid="{00000000-0005-0000-0000-00009B8A0000}"/>
    <cellStyle name="년_★ 0911 2차면접최종보고_사무직10년단가(연월차수당) 3 2 3 3 2 4" xfId="35466" xr:uid="{00000000-0005-0000-0000-00009C8A0000}"/>
    <cellStyle name="년_★ 0911 2차면접최종보고_사무직10년단가(연월차수당) 3 2 3 3 2 5" xfId="35467" xr:uid="{00000000-0005-0000-0000-00009D8A0000}"/>
    <cellStyle name="년_★ 0911 2차면접최종보고_사무직10년단가(연월차수당) 3 2 3 3 3" xfId="35468" xr:uid="{00000000-0005-0000-0000-00009E8A0000}"/>
    <cellStyle name="년_★ 0911 2차면접최종보고_사무직10년단가(연월차수당) 3 2 3 3 3 2" xfId="35469" xr:uid="{00000000-0005-0000-0000-00009F8A0000}"/>
    <cellStyle name="년_★ 0911 2차면접최종보고_사무직10년단가(연월차수당) 3 2 3 3 3 3" xfId="35470" xr:uid="{00000000-0005-0000-0000-0000A08A0000}"/>
    <cellStyle name="년_★ 0911 2차면접최종보고_사무직10년단가(연월차수당) 3 2 3 3 3 4" xfId="35471" xr:uid="{00000000-0005-0000-0000-0000A18A0000}"/>
    <cellStyle name="년_★ 0911 2차면접최종보고_사무직10년단가(연월차수당) 3 2 3 3 3 5" xfId="35472" xr:uid="{00000000-0005-0000-0000-0000A28A0000}"/>
    <cellStyle name="년_★ 0911 2차면접최종보고_사무직10년단가(연월차수당) 3 2 3 3 4" xfId="35473" xr:uid="{00000000-0005-0000-0000-0000A38A0000}"/>
    <cellStyle name="년_★ 0911 2차면접최종보고_사무직10년단가(연월차수당) 3 2 3 3 4 2" xfId="35474" xr:uid="{00000000-0005-0000-0000-0000A48A0000}"/>
    <cellStyle name="년_★ 0911 2차면접최종보고_사무직10년단가(연월차수당) 3 2 3 3 4 3" xfId="35475" xr:uid="{00000000-0005-0000-0000-0000A58A0000}"/>
    <cellStyle name="년_★ 0911 2차면접최종보고_사무직10년단가(연월차수당) 3 2 3 3 4 4" xfId="35476" xr:uid="{00000000-0005-0000-0000-0000A68A0000}"/>
    <cellStyle name="년_★ 0911 2차면접최종보고_사무직10년단가(연월차수당) 3 2 3 3 4 5" xfId="35477" xr:uid="{00000000-0005-0000-0000-0000A78A0000}"/>
    <cellStyle name="년_★ 0911 2차면접최종보고_사무직10년단가(연월차수당) 3 2 3 3 5" xfId="35478" xr:uid="{00000000-0005-0000-0000-0000A88A0000}"/>
    <cellStyle name="년_★ 0911 2차면접최종보고_사무직10년단가(연월차수당) 3 2 3 3 6" xfId="35479" xr:uid="{00000000-0005-0000-0000-0000A98A0000}"/>
    <cellStyle name="년_★ 0911 2차면접최종보고_사무직10년단가(연월차수당) 3 2 3 3 7" xfId="35480" xr:uid="{00000000-0005-0000-0000-0000AA8A0000}"/>
    <cellStyle name="년_★ 0911 2차면접최종보고_사무직10년단가(연월차수당) 3 2 3 3 8" xfId="35481" xr:uid="{00000000-0005-0000-0000-0000AB8A0000}"/>
    <cellStyle name="년_★ 0911 2차면접최종보고_사무직10년단가(연월차수당) 3 2 3 4" xfId="35482" xr:uid="{00000000-0005-0000-0000-0000AC8A0000}"/>
    <cellStyle name="년_★ 0911 2차면접최종보고_사무직10년단가(연월차수당) 3 2 3 4 2" xfId="35483" xr:uid="{00000000-0005-0000-0000-0000AD8A0000}"/>
    <cellStyle name="년_★ 0911 2차면접최종보고_사무직10년단가(연월차수당) 3 2 3 4 2 2" xfId="35484" xr:uid="{00000000-0005-0000-0000-0000AE8A0000}"/>
    <cellStyle name="년_★ 0911 2차면접최종보고_사무직10년단가(연월차수당) 3 2 3 4 2 3" xfId="35485" xr:uid="{00000000-0005-0000-0000-0000AF8A0000}"/>
    <cellStyle name="년_★ 0911 2차면접최종보고_사무직10년단가(연월차수당) 3 2 3 4 2 4" xfId="35486" xr:uid="{00000000-0005-0000-0000-0000B08A0000}"/>
    <cellStyle name="년_★ 0911 2차면접최종보고_사무직10년단가(연월차수당) 3 2 3 4 2 5" xfId="35487" xr:uid="{00000000-0005-0000-0000-0000B18A0000}"/>
    <cellStyle name="년_★ 0911 2차면접최종보고_사무직10년단가(연월차수당) 3 2 3 4 3" xfId="35488" xr:uid="{00000000-0005-0000-0000-0000B28A0000}"/>
    <cellStyle name="년_★ 0911 2차면접최종보고_사무직10년단가(연월차수당) 3 2 3 4 3 2" xfId="35489" xr:uid="{00000000-0005-0000-0000-0000B38A0000}"/>
    <cellStyle name="년_★ 0911 2차면접최종보고_사무직10년단가(연월차수당) 3 2 3 4 3 3" xfId="35490" xr:uid="{00000000-0005-0000-0000-0000B48A0000}"/>
    <cellStyle name="년_★ 0911 2차면접최종보고_사무직10년단가(연월차수당) 3 2 3 4 3 4" xfId="35491" xr:uid="{00000000-0005-0000-0000-0000B58A0000}"/>
    <cellStyle name="년_★ 0911 2차면접최종보고_사무직10년단가(연월차수당) 3 2 3 4 3 5" xfId="35492" xr:uid="{00000000-0005-0000-0000-0000B68A0000}"/>
    <cellStyle name="년_★ 0911 2차면접최종보고_사무직10년단가(연월차수당) 3 2 3 4 4" xfId="35493" xr:uid="{00000000-0005-0000-0000-0000B78A0000}"/>
    <cellStyle name="년_★ 0911 2차면접최종보고_사무직10년단가(연월차수당) 3 2 3 4 4 2" xfId="35494" xr:uid="{00000000-0005-0000-0000-0000B88A0000}"/>
    <cellStyle name="년_★ 0911 2차면접최종보고_사무직10년단가(연월차수당) 3 2 3 4 4 3" xfId="35495" xr:uid="{00000000-0005-0000-0000-0000B98A0000}"/>
    <cellStyle name="년_★ 0911 2차면접최종보고_사무직10년단가(연월차수당) 3 2 3 4 4 4" xfId="35496" xr:uid="{00000000-0005-0000-0000-0000BA8A0000}"/>
    <cellStyle name="년_★ 0911 2차면접최종보고_사무직10년단가(연월차수당) 3 2 3 4 4 5" xfId="35497" xr:uid="{00000000-0005-0000-0000-0000BB8A0000}"/>
    <cellStyle name="년_★ 0911 2차면접최종보고_사무직10년단가(연월차수당) 3 2 3 4 5" xfId="35498" xr:uid="{00000000-0005-0000-0000-0000BC8A0000}"/>
    <cellStyle name="년_★ 0911 2차면접최종보고_사무직10년단가(연월차수당) 3 2 3 4 6" xfId="35499" xr:uid="{00000000-0005-0000-0000-0000BD8A0000}"/>
    <cellStyle name="년_★ 0911 2차면접최종보고_사무직10년단가(연월차수당) 3 2 3 4 7" xfId="35500" xr:uid="{00000000-0005-0000-0000-0000BE8A0000}"/>
    <cellStyle name="년_★ 0911 2차면접최종보고_사무직10년단가(연월차수당) 3 2 3 4 8" xfId="35501" xr:uid="{00000000-0005-0000-0000-0000BF8A0000}"/>
    <cellStyle name="년_★ 0911 2차면접최종보고_사무직10년단가(연월차수당) 3 2 3 5" xfId="35502" xr:uid="{00000000-0005-0000-0000-0000C08A0000}"/>
    <cellStyle name="년_★ 0911 2차면접최종보고_사무직10년단가(연월차수당) 3 2 3 5 2" xfId="35503" xr:uid="{00000000-0005-0000-0000-0000C18A0000}"/>
    <cellStyle name="년_★ 0911 2차면접최종보고_사무직10년단가(연월차수당) 3 2 3 5 3" xfId="35504" xr:uid="{00000000-0005-0000-0000-0000C28A0000}"/>
    <cellStyle name="년_★ 0911 2차면접최종보고_사무직10년단가(연월차수당) 3 2 3 5 4" xfId="35505" xr:uid="{00000000-0005-0000-0000-0000C38A0000}"/>
    <cellStyle name="년_★ 0911 2차면접최종보고_사무직10년단가(연월차수당) 3 2 3 5 5" xfId="35506" xr:uid="{00000000-0005-0000-0000-0000C48A0000}"/>
    <cellStyle name="년_★ 0911 2차면접최종보고_사무직10년단가(연월차수당) 3 2 3 6" xfId="35507" xr:uid="{00000000-0005-0000-0000-0000C58A0000}"/>
    <cellStyle name="년_★ 0911 2차면접최종보고_사무직10년단가(연월차수당) 3 2 3 6 2" xfId="35508" xr:uid="{00000000-0005-0000-0000-0000C68A0000}"/>
    <cellStyle name="년_★ 0911 2차면접최종보고_사무직10년단가(연월차수당) 3 2 3 6 3" xfId="35509" xr:uid="{00000000-0005-0000-0000-0000C78A0000}"/>
    <cellStyle name="년_★ 0911 2차면접최종보고_사무직10년단가(연월차수당) 3 2 3 6 4" xfId="35510" xr:uid="{00000000-0005-0000-0000-0000C88A0000}"/>
    <cellStyle name="년_★ 0911 2차면접최종보고_사무직10년단가(연월차수당) 3 2 3 6 5" xfId="35511" xr:uid="{00000000-0005-0000-0000-0000C98A0000}"/>
    <cellStyle name="년_★ 0911 2차면접최종보고_사무직10년단가(연월차수당) 3 2 3 7" xfId="35512" xr:uid="{00000000-0005-0000-0000-0000CA8A0000}"/>
    <cellStyle name="년_★ 0911 2차면접최종보고_사무직10년단가(연월차수당) 3 2 3 7 2" xfId="35513" xr:uid="{00000000-0005-0000-0000-0000CB8A0000}"/>
    <cellStyle name="년_★ 0911 2차면접최종보고_사무직10년단가(연월차수당) 3 2 3 7 3" xfId="35514" xr:uid="{00000000-0005-0000-0000-0000CC8A0000}"/>
    <cellStyle name="년_★ 0911 2차면접최종보고_사무직10년단가(연월차수당) 3 2 3 7 4" xfId="35515" xr:uid="{00000000-0005-0000-0000-0000CD8A0000}"/>
    <cellStyle name="년_★ 0911 2차면접최종보고_사무직10년단가(연월차수당) 3 2 3 7 5" xfId="35516" xr:uid="{00000000-0005-0000-0000-0000CE8A0000}"/>
    <cellStyle name="년_★ 0911 2차면접최종보고_사무직10년단가(연월차수당) 3 2 3 8" xfId="35517" xr:uid="{00000000-0005-0000-0000-0000CF8A0000}"/>
    <cellStyle name="년_★ 0911 2차면접최종보고_사무직10년단가(연월차수당) 3 2 3 9" xfId="35518" xr:uid="{00000000-0005-0000-0000-0000D08A0000}"/>
    <cellStyle name="년_★ 0911 2차면접최종보고_사무직10년단가(연월차수당) 3 2 4" xfId="35519" xr:uid="{00000000-0005-0000-0000-0000D18A0000}"/>
    <cellStyle name="년_★ 0911 2차면접최종보고_사무직10년단가(연월차수당) 3 2 4 2" xfId="35520" xr:uid="{00000000-0005-0000-0000-0000D28A0000}"/>
    <cellStyle name="년_★ 0911 2차면접최종보고_사무직10년단가(연월차수당) 3 2 4 2 2" xfId="35521" xr:uid="{00000000-0005-0000-0000-0000D38A0000}"/>
    <cellStyle name="년_★ 0911 2차면접최종보고_사무직10년단가(연월차수당) 3 2 4 2 3" xfId="35522" xr:uid="{00000000-0005-0000-0000-0000D48A0000}"/>
    <cellStyle name="년_★ 0911 2차면접최종보고_사무직10년단가(연월차수당) 3 2 4 2 4" xfId="35523" xr:uid="{00000000-0005-0000-0000-0000D58A0000}"/>
    <cellStyle name="년_★ 0911 2차면접최종보고_사무직10년단가(연월차수당) 3 2 4 2 5" xfId="35524" xr:uid="{00000000-0005-0000-0000-0000D68A0000}"/>
    <cellStyle name="년_★ 0911 2차면접최종보고_사무직10년단가(연월차수당) 3 2 4 3" xfId="35525" xr:uid="{00000000-0005-0000-0000-0000D78A0000}"/>
    <cellStyle name="년_★ 0911 2차면접최종보고_사무직10년단가(연월차수당) 3 2 4 3 2" xfId="35526" xr:uid="{00000000-0005-0000-0000-0000D88A0000}"/>
    <cellStyle name="년_★ 0911 2차면접최종보고_사무직10년단가(연월차수당) 3 2 4 3 3" xfId="35527" xr:uid="{00000000-0005-0000-0000-0000D98A0000}"/>
    <cellStyle name="년_★ 0911 2차면접최종보고_사무직10년단가(연월차수당) 3 2 4 3 4" xfId="35528" xr:uid="{00000000-0005-0000-0000-0000DA8A0000}"/>
    <cellStyle name="년_★ 0911 2차면접최종보고_사무직10년단가(연월차수당) 3 2 4 3 5" xfId="35529" xr:uid="{00000000-0005-0000-0000-0000DB8A0000}"/>
    <cellStyle name="년_★ 0911 2차면접최종보고_사무직10년단가(연월차수당) 3 2 4 4" xfId="35530" xr:uid="{00000000-0005-0000-0000-0000DC8A0000}"/>
    <cellStyle name="년_★ 0911 2차면접최종보고_사무직10년단가(연월차수당) 3 2 4 4 2" xfId="35531" xr:uid="{00000000-0005-0000-0000-0000DD8A0000}"/>
    <cellStyle name="년_★ 0911 2차면접최종보고_사무직10년단가(연월차수당) 3 2 4 4 3" xfId="35532" xr:uid="{00000000-0005-0000-0000-0000DE8A0000}"/>
    <cellStyle name="년_★ 0911 2차면접최종보고_사무직10년단가(연월차수당) 3 2 4 4 4" xfId="35533" xr:uid="{00000000-0005-0000-0000-0000DF8A0000}"/>
    <cellStyle name="년_★ 0911 2차면접최종보고_사무직10년단가(연월차수당) 3 2 4 4 5" xfId="35534" xr:uid="{00000000-0005-0000-0000-0000E08A0000}"/>
    <cellStyle name="년_★ 0911 2차면접최종보고_사무직10년단가(연월차수당) 3 2 4 5" xfId="35535" xr:uid="{00000000-0005-0000-0000-0000E18A0000}"/>
    <cellStyle name="년_★ 0911 2차면접최종보고_사무직10년단가(연월차수당) 3 2 4 6" xfId="35536" xr:uid="{00000000-0005-0000-0000-0000E28A0000}"/>
    <cellStyle name="년_★ 0911 2차면접최종보고_사무직10년단가(연월차수당) 3 2 4 7" xfId="35537" xr:uid="{00000000-0005-0000-0000-0000E38A0000}"/>
    <cellStyle name="년_★ 0911 2차면접최종보고_사무직10년단가(연월차수당) 3 2 4 8" xfId="35538" xr:uid="{00000000-0005-0000-0000-0000E48A0000}"/>
    <cellStyle name="년_★ 0911 2차면접최종보고_사무직10년단가(연월차수당) 3 2 5" xfId="35539" xr:uid="{00000000-0005-0000-0000-0000E58A0000}"/>
    <cellStyle name="년_★ 0911 2차면접최종보고_사무직10년단가(연월차수당) 3 2 5 2" xfId="35540" xr:uid="{00000000-0005-0000-0000-0000E68A0000}"/>
    <cellStyle name="년_★ 0911 2차면접최종보고_사무직10년단가(연월차수당) 3 2 5 2 2" xfId="35541" xr:uid="{00000000-0005-0000-0000-0000E78A0000}"/>
    <cellStyle name="년_★ 0911 2차면접최종보고_사무직10년단가(연월차수당) 3 2 5 2 3" xfId="35542" xr:uid="{00000000-0005-0000-0000-0000E88A0000}"/>
    <cellStyle name="년_★ 0911 2차면접최종보고_사무직10년단가(연월차수당) 3 2 5 2 4" xfId="35543" xr:uid="{00000000-0005-0000-0000-0000E98A0000}"/>
    <cellStyle name="년_★ 0911 2차면접최종보고_사무직10년단가(연월차수당) 3 2 5 2 5" xfId="35544" xr:uid="{00000000-0005-0000-0000-0000EA8A0000}"/>
    <cellStyle name="년_★ 0911 2차면접최종보고_사무직10년단가(연월차수당) 3 2 5 3" xfId="35545" xr:uid="{00000000-0005-0000-0000-0000EB8A0000}"/>
    <cellStyle name="년_★ 0911 2차면접최종보고_사무직10년단가(연월차수당) 3 2 5 3 2" xfId="35546" xr:uid="{00000000-0005-0000-0000-0000EC8A0000}"/>
    <cellStyle name="년_★ 0911 2차면접최종보고_사무직10년단가(연월차수당) 3 2 5 3 3" xfId="35547" xr:uid="{00000000-0005-0000-0000-0000ED8A0000}"/>
    <cellStyle name="년_★ 0911 2차면접최종보고_사무직10년단가(연월차수당) 3 2 5 3 4" xfId="35548" xr:uid="{00000000-0005-0000-0000-0000EE8A0000}"/>
    <cellStyle name="년_★ 0911 2차면접최종보고_사무직10년단가(연월차수당) 3 2 5 3 5" xfId="35549" xr:uid="{00000000-0005-0000-0000-0000EF8A0000}"/>
    <cellStyle name="년_★ 0911 2차면접최종보고_사무직10년단가(연월차수당) 3 2 5 4" xfId="35550" xr:uid="{00000000-0005-0000-0000-0000F08A0000}"/>
    <cellStyle name="년_★ 0911 2차면접최종보고_사무직10년단가(연월차수당) 3 2 5 4 2" xfId="35551" xr:uid="{00000000-0005-0000-0000-0000F18A0000}"/>
    <cellStyle name="년_★ 0911 2차면접최종보고_사무직10년단가(연월차수당) 3 2 5 4 3" xfId="35552" xr:uid="{00000000-0005-0000-0000-0000F28A0000}"/>
    <cellStyle name="년_★ 0911 2차면접최종보고_사무직10년단가(연월차수당) 3 2 5 4 4" xfId="35553" xr:uid="{00000000-0005-0000-0000-0000F38A0000}"/>
    <cellStyle name="년_★ 0911 2차면접최종보고_사무직10년단가(연월차수당) 3 2 5 4 5" xfId="35554" xr:uid="{00000000-0005-0000-0000-0000F48A0000}"/>
    <cellStyle name="년_★ 0911 2차면접최종보고_사무직10년단가(연월차수당) 3 2 5 5" xfId="35555" xr:uid="{00000000-0005-0000-0000-0000F58A0000}"/>
    <cellStyle name="년_★ 0911 2차면접최종보고_사무직10년단가(연월차수당) 3 2 5 6" xfId="35556" xr:uid="{00000000-0005-0000-0000-0000F68A0000}"/>
    <cellStyle name="년_★ 0911 2차면접최종보고_사무직10년단가(연월차수당) 3 2 5 7" xfId="35557" xr:uid="{00000000-0005-0000-0000-0000F78A0000}"/>
    <cellStyle name="년_★ 0911 2차면접최종보고_사무직10년단가(연월차수당) 3 2 5 8" xfId="35558" xr:uid="{00000000-0005-0000-0000-0000F88A0000}"/>
    <cellStyle name="년_★ 0911 2차면접최종보고_사무직10년단가(연월차수당) 3 2 6" xfId="35559" xr:uid="{00000000-0005-0000-0000-0000F98A0000}"/>
    <cellStyle name="년_★ 0911 2차면접최종보고_사무직10년단가(연월차수당) 3 2 6 2" xfId="35560" xr:uid="{00000000-0005-0000-0000-0000FA8A0000}"/>
    <cellStyle name="년_★ 0911 2차면접최종보고_사무직10년단가(연월차수당) 3 2 6 2 2" xfId="35561" xr:uid="{00000000-0005-0000-0000-0000FB8A0000}"/>
    <cellStyle name="년_★ 0911 2차면접최종보고_사무직10년단가(연월차수당) 3 2 6 2 3" xfId="35562" xr:uid="{00000000-0005-0000-0000-0000FC8A0000}"/>
    <cellStyle name="년_★ 0911 2차면접최종보고_사무직10년단가(연월차수당) 3 2 6 2 4" xfId="35563" xr:uid="{00000000-0005-0000-0000-0000FD8A0000}"/>
    <cellStyle name="년_★ 0911 2차면접최종보고_사무직10년단가(연월차수당) 3 2 6 2 5" xfId="35564" xr:uid="{00000000-0005-0000-0000-0000FE8A0000}"/>
    <cellStyle name="년_★ 0911 2차면접최종보고_사무직10년단가(연월차수당) 3 2 6 3" xfId="35565" xr:uid="{00000000-0005-0000-0000-0000FF8A0000}"/>
    <cellStyle name="년_★ 0911 2차면접최종보고_사무직10년단가(연월차수당) 3 2 6 3 2" xfId="35566" xr:uid="{00000000-0005-0000-0000-0000008B0000}"/>
    <cellStyle name="년_★ 0911 2차면접최종보고_사무직10년단가(연월차수당) 3 2 6 3 3" xfId="35567" xr:uid="{00000000-0005-0000-0000-0000018B0000}"/>
    <cellStyle name="년_★ 0911 2차면접최종보고_사무직10년단가(연월차수당) 3 2 6 3 4" xfId="35568" xr:uid="{00000000-0005-0000-0000-0000028B0000}"/>
    <cellStyle name="년_★ 0911 2차면접최종보고_사무직10년단가(연월차수당) 3 2 6 3 5" xfId="35569" xr:uid="{00000000-0005-0000-0000-0000038B0000}"/>
    <cellStyle name="년_★ 0911 2차면접최종보고_사무직10년단가(연월차수당) 3 2 6 4" xfId="35570" xr:uid="{00000000-0005-0000-0000-0000048B0000}"/>
    <cellStyle name="년_★ 0911 2차면접최종보고_사무직10년단가(연월차수당) 3 2 6 4 2" xfId="35571" xr:uid="{00000000-0005-0000-0000-0000058B0000}"/>
    <cellStyle name="년_★ 0911 2차면접최종보고_사무직10년단가(연월차수당) 3 2 6 4 3" xfId="35572" xr:uid="{00000000-0005-0000-0000-0000068B0000}"/>
    <cellStyle name="년_★ 0911 2차면접최종보고_사무직10년단가(연월차수당) 3 2 6 4 4" xfId="35573" xr:uid="{00000000-0005-0000-0000-0000078B0000}"/>
    <cellStyle name="년_★ 0911 2차면접최종보고_사무직10년단가(연월차수당) 3 2 6 4 5" xfId="35574" xr:uid="{00000000-0005-0000-0000-0000088B0000}"/>
    <cellStyle name="년_★ 0911 2차면접최종보고_사무직10년단가(연월차수당) 3 2 6 5" xfId="35575" xr:uid="{00000000-0005-0000-0000-0000098B0000}"/>
    <cellStyle name="년_★ 0911 2차면접최종보고_사무직10년단가(연월차수당) 3 2 6 6" xfId="35576" xr:uid="{00000000-0005-0000-0000-00000A8B0000}"/>
    <cellStyle name="년_★ 0911 2차면접최종보고_사무직10년단가(연월차수당) 3 2 6 7" xfId="35577" xr:uid="{00000000-0005-0000-0000-00000B8B0000}"/>
    <cellStyle name="년_★ 0911 2차면접최종보고_사무직10년단가(연월차수당) 3 2 6 8" xfId="35578" xr:uid="{00000000-0005-0000-0000-00000C8B0000}"/>
    <cellStyle name="년_★ 0911 2차면접최종보고_사무직10년단가(연월차수당) 3 2 7" xfId="35579" xr:uid="{00000000-0005-0000-0000-00000D8B0000}"/>
    <cellStyle name="년_★ 0911 2차면접최종보고_사무직10년단가(연월차수당) 3 2 7 2" xfId="35580" xr:uid="{00000000-0005-0000-0000-00000E8B0000}"/>
    <cellStyle name="년_★ 0911 2차면접최종보고_사무직10년단가(연월차수당) 3 2 7 3" xfId="35581" xr:uid="{00000000-0005-0000-0000-00000F8B0000}"/>
    <cellStyle name="년_★ 0911 2차면접최종보고_사무직10년단가(연월차수당) 3 2 7 4" xfId="35582" xr:uid="{00000000-0005-0000-0000-0000108B0000}"/>
    <cellStyle name="년_★ 0911 2차면접최종보고_사무직10년단가(연월차수당) 3 2 7 5" xfId="35583" xr:uid="{00000000-0005-0000-0000-0000118B0000}"/>
    <cellStyle name="년_★ 0911 2차면접최종보고_사무직10년단가(연월차수당) 3 2 8" xfId="35584" xr:uid="{00000000-0005-0000-0000-0000128B0000}"/>
    <cellStyle name="년_★ 0911 2차면접최종보고_사무직10년단가(연월차수당) 3 2 8 2" xfId="35585" xr:uid="{00000000-0005-0000-0000-0000138B0000}"/>
    <cellStyle name="년_★ 0911 2차면접최종보고_사무직10년단가(연월차수당) 3 2 8 3" xfId="35586" xr:uid="{00000000-0005-0000-0000-0000148B0000}"/>
    <cellStyle name="년_★ 0911 2차면접최종보고_사무직10년단가(연월차수당) 3 2 8 4" xfId="35587" xr:uid="{00000000-0005-0000-0000-0000158B0000}"/>
    <cellStyle name="년_★ 0911 2차면접최종보고_사무직10년단가(연월차수당) 3 2 8 5" xfId="35588" xr:uid="{00000000-0005-0000-0000-0000168B0000}"/>
    <cellStyle name="년_★ 0911 2차면접최종보고_사무직10년단가(연월차수당) 3 2 9" xfId="35589" xr:uid="{00000000-0005-0000-0000-0000178B0000}"/>
    <cellStyle name="년_★ 0911 2차면접최종보고_사무직10년단가(연월차수당) 3 2 9 2" xfId="35590" xr:uid="{00000000-0005-0000-0000-0000188B0000}"/>
    <cellStyle name="년_★ 0911 2차면접최종보고_사무직10년단가(연월차수당) 3 2 9 3" xfId="35591" xr:uid="{00000000-0005-0000-0000-0000198B0000}"/>
    <cellStyle name="년_★ 0911 2차면접최종보고_사무직10년단가(연월차수당) 3 2 9 4" xfId="35592" xr:uid="{00000000-0005-0000-0000-00001A8B0000}"/>
    <cellStyle name="년_★ 0911 2차면접최종보고_사무직10년단가(연월차수당) 3 2 9 5" xfId="35593" xr:uid="{00000000-0005-0000-0000-00001B8B0000}"/>
    <cellStyle name="년_★ 0911 2차면접최종보고_사무직10년단가(연월차수당) 3 3" xfId="35594" xr:uid="{00000000-0005-0000-0000-00001C8B0000}"/>
    <cellStyle name="년_★ 0911 2차면접최종보고_사무직10년단가(연월차수당) 3 3 10" xfId="35595" xr:uid="{00000000-0005-0000-0000-00001D8B0000}"/>
    <cellStyle name="년_★ 0911 2차면접최종보고_사무직10년단가(연월차수당) 3 3 11" xfId="35596" xr:uid="{00000000-0005-0000-0000-00001E8B0000}"/>
    <cellStyle name="년_★ 0911 2차면접최종보고_사무직10년단가(연월차수당) 3 3 2" xfId="35597" xr:uid="{00000000-0005-0000-0000-00001F8B0000}"/>
    <cellStyle name="년_★ 0911 2차면접최종보고_사무직10년단가(연월차수당) 3 3 2 2" xfId="35598" xr:uid="{00000000-0005-0000-0000-0000208B0000}"/>
    <cellStyle name="년_★ 0911 2차면접최종보고_사무직10년단가(연월차수당) 3 3 2 2 2" xfId="35599" xr:uid="{00000000-0005-0000-0000-0000218B0000}"/>
    <cellStyle name="년_★ 0911 2차면접최종보고_사무직10년단가(연월차수당) 3 3 2 2 3" xfId="35600" xr:uid="{00000000-0005-0000-0000-0000228B0000}"/>
    <cellStyle name="년_★ 0911 2차면접최종보고_사무직10년단가(연월차수당) 3 3 2 2 4" xfId="35601" xr:uid="{00000000-0005-0000-0000-0000238B0000}"/>
    <cellStyle name="년_★ 0911 2차면접최종보고_사무직10년단가(연월차수당) 3 3 2 2 5" xfId="35602" xr:uid="{00000000-0005-0000-0000-0000248B0000}"/>
    <cellStyle name="년_★ 0911 2차면접최종보고_사무직10년단가(연월차수당) 3 3 2 3" xfId="35603" xr:uid="{00000000-0005-0000-0000-0000258B0000}"/>
    <cellStyle name="년_★ 0911 2차면접최종보고_사무직10년단가(연월차수당) 3 3 2 3 2" xfId="35604" xr:uid="{00000000-0005-0000-0000-0000268B0000}"/>
    <cellStyle name="년_★ 0911 2차면접최종보고_사무직10년단가(연월차수당) 3 3 2 3 3" xfId="35605" xr:uid="{00000000-0005-0000-0000-0000278B0000}"/>
    <cellStyle name="년_★ 0911 2차면접최종보고_사무직10년단가(연월차수당) 3 3 2 3 4" xfId="35606" xr:uid="{00000000-0005-0000-0000-0000288B0000}"/>
    <cellStyle name="년_★ 0911 2차면접최종보고_사무직10년단가(연월차수당) 3 3 2 3 5" xfId="35607" xr:uid="{00000000-0005-0000-0000-0000298B0000}"/>
    <cellStyle name="년_★ 0911 2차면접최종보고_사무직10년단가(연월차수당) 3 3 2 4" xfId="35608" xr:uid="{00000000-0005-0000-0000-00002A8B0000}"/>
    <cellStyle name="년_★ 0911 2차면접최종보고_사무직10년단가(연월차수당) 3 3 2 4 2" xfId="35609" xr:uid="{00000000-0005-0000-0000-00002B8B0000}"/>
    <cellStyle name="년_★ 0911 2차면접최종보고_사무직10년단가(연월차수당) 3 3 2 4 3" xfId="35610" xr:uid="{00000000-0005-0000-0000-00002C8B0000}"/>
    <cellStyle name="년_★ 0911 2차면접최종보고_사무직10년단가(연월차수당) 3 3 2 4 4" xfId="35611" xr:uid="{00000000-0005-0000-0000-00002D8B0000}"/>
    <cellStyle name="년_★ 0911 2차면접최종보고_사무직10년단가(연월차수당) 3 3 2 4 5" xfId="35612" xr:uid="{00000000-0005-0000-0000-00002E8B0000}"/>
    <cellStyle name="년_★ 0911 2차면접최종보고_사무직10년단가(연월차수당) 3 3 2 5" xfId="35613" xr:uid="{00000000-0005-0000-0000-00002F8B0000}"/>
    <cellStyle name="년_★ 0911 2차면접최종보고_사무직10년단가(연월차수당) 3 3 2 6" xfId="35614" xr:uid="{00000000-0005-0000-0000-0000308B0000}"/>
    <cellStyle name="년_★ 0911 2차면접최종보고_사무직10년단가(연월차수당) 3 3 2 7" xfId="35615" xr:uid="{00000000-0005-0000-0000-0000318B0000}"/>
    <cellStyle name="년_★ 0911 2차면접최종보고_사무직10년단가(연월차수당) 3 3 2 8" xfId="35616" xr:uid="{00000000-0005-0000-0000-0000328B0000}"/>
    <cellStyle name="년_★ 0911 2차면접최종보고_사무직10년단가(연월차수당) 3 3 3" xfId="35617" xr:uid="{00000000-0005-0000-0000-0000338B0000}"/>
    <cellStyle name="년_★ 0911 2차면접최종보고_사무직10년단가(연월차수당) 3 3 3 2" xfId="35618" xr:uid="{00000000-0005-0000-0000-0000348B0000}"/>
    <cellStyle name="년_★ 0911 2차면접최종보고_사무직10년단가(연월차수당) 3 3 3 2 2" xfId="35619" xr:uid="{00000000-0005-0000-0000-0000358B0000}"/>
    <cellStyle name="년_★ 0911 2차면접최종보고_사무직10년단가(연월차수당) 3 3 3 2 3" xfId="35620" xr:uid="{00000000-0005-0000-0000-0000368B0000}"/>
    <cellStyle name="년_★ 0911 2차면접최종보고_사무직10년단가(연월차수당) 3 3 3 2 4" xfId="35621" xr:uid="{00000000-0005-0000-0000-0000378B0000}"/>
    <cellStyle name="년_★ 0911 2차면접최종보고_사무직10년단가(연월차수당) 3 3 3 2 5" xfId="35622" xr:uid="{00000000-0005-0000-0000-0000388B0000}"/>
    <cellStyle name="년_★ 0911 2차면접최종보고_사무직10년단가(연월차수당) 3 3 3 3" xfId="35623" xr:uid="{00000000-0005-0000-0000-0000398B0000}"/>
    <cellStyle name="년_★ 0911 2차면접최종보고_사무직10년단가(연월차수당) 3 3 3 3 2" xfId="35624" xr:uid="{00000000-0005-0000-0000-00003A8B0000}"/>
    <cellStyle name="년_★ 0911 2차면접최종보고_사무직10년단가(연월차수당) 3 3 3 3 3" xfId="35625" xr:uid="{00000000-0005-0000-0000-00003B8B0000}"/>
    <cellStyle name="년_★ 0911 2차면접최종보고_사무직10년단가(연월차수당) 3 3 3 3 4" xfId="35626" xr:uid="{00000000-0005-0000-0000-00003C8B0000}"/>
    <cellStyle name="년_★ 0911 2차면접최종보고_사무직10년단가(연월차수당) 3 3 3 3 5" xfId="35627" xr:uid="{00000000-0005-0000-0000-00003D8B0000}"/>
    <cellStyle name="년_★ 0911 2차면접최종보고_사무직10년단가(연월차수당) 3 3 3 4" xfId="35628" xr:uid="{00000000-0005-0000-0000-00003E8B0000}"/>
    <cellStyle name="년_★ 0911 2차면접최종보고_사무직10년단가(연월차수당) 3 3 3 4 2" xfId="35629" xr:uid="{00000000-0005-0000-0000-00003F8B0000}"/>
    <cellStyle name="년_★ 0911 2차면접최종보고_사무직10년단가(연월차수당) 3 3 3 4 3" xfId="35630" xr:uid="{00000000-0005-0000-0000-0000408B0000}"/>
    <cellStyle name="년_★ 0911 2차면접최종보고_사무직10년단가(연월차수당) 3 3 3 4 4" xfId="35631" xr:uid="{00000000-0005-0000-0000-0000418B0000}"/>
    <cellStyle name="년_★ 0911 2차면접최종보고_사무직10년단가(연월차수당) 3 3 3 4 5" xfId="35632" xr:uid="{00000000-0005-0000-0000-0000428B0000}"/>
    <cellStyle name="년_★ 0911 2차면접최종보고_사무직10년단가(연월차수당) 3 3 3 5" xfId="35633" xr:uid="{00000000-0005-0000-0000-0000438B0000}"/>
    <cellStyle name="년_★ 0911 2차면접최종보고_사무직10년단가(연월차수당) 3 3 3 6" xfId="35634" xr:uid="{00000000-0005-0000-0000-0000448B0000}"/>
    <cellStyle name="년_★ 0911 2차면접최종보고_사무직10년단가(연월차수당) 3 3 3 7" xfId="35635" xr:uid="{00000000-0005-0000-0000-0000458B0000}"/>
    <cellStyle name="년_★ 0911 2차면접최종보고_사무직10년단가(연월차수당) 3 3 3 8" xfId="35636" xr:uid="{00000000-0005-0000-0000-0000468B0000}"/>
    <cellStyle name="년_★ 0911 2차면접최종보고_사무직10년단가(연월차수당) 3 3 4" xfId="35637" xr:uid="{00000000-0005-0000-0000-0000478B0000}"/>
    <cellStyle name="년_★ 0911 2차면접최종보고_사무직10년단가(연월차수당) 3 3 4 2" xfId="35638" xr:uid="{00000000-0005-0000-0000-0000488B0000}"/>
    <cellStyle name="년_★ 0911 2차면접최종보고_사무직10년단가(연월차수당) 3 3 4 2 2" xfId="35639" xr:uid="{00000000-0005-0000-0000-0000498B0000}"/>
    <cellStyle name="년_★ 0911 2차면접최종보고_사무직10년단가(연월차수당) 3 3 4 2 3" xfId="35640" xr:uid="{00000000-0005-0000-0000-00004A8B0000}"/>
    <cellStyle name="년_★ 0911 2차면접최종보고_사무직10년단가(연월차수당) 3 3 4 2 4" xfId="35641" xr:uid="{00000000-0005-0000-0000-00004B8B0000}"/>
    <cellStyle name="년_★ 0911 2차면접최종보고_사무직10년단가(연월차수당) 3 3 4 2 5" xfId="35642" xr:uid="{00000000-0005-0000-0000-00004C8B0000}"/>
    <cellStyle name="년_★ 0911 2차면접최종보고_사무직10년단가(연월차수당) 3 3 4 3" xfId="35643" xr:uid="{00000000-0005-0000-0000-00004D8B0000}"/>
    <cellStyle name="년_★ 0911 2차면접최종보고_사무직10년단가(연월차수당) 3 3 4 3 2" xfId="35644" xr:uid="{00000000-0005-0000-0000-00004E8B0000}"/>
    <cellStyle name="년_★ 0911 2차면접최종보고_사무직10년단가(연월차수당) 3 3 4 3 3" xfId="35645" xr:uid="{00000000-0005-0000-0000-00004F8B0000}"/>
    <cellStyle name="년_★ 0911 2차면접최종보고_사무직10년단가(연월차수당) 3 3 4 3 4" xfId="35646" xr:uid="{00000000-0005-0000-0000-0000508B0000}"/>
    <cellStyle name="년_★ 0911 2차면접최종보고_사무직10년단가(연월차수당) 3 3 4 3 5" xfId="35647" xr:uid="{00000000-0005-0000-0000-0000518B0000}"/>
    <cellStyle name="년_★ 0911 2차면접최종보고_사무직10년단가(연월차수당) 3 3 4 4" xfId="35648" xr:uid="{00000000-0005-0000-0000-0000528B0000}"/>
    <cellStyle name="년_★ 0911 2차면접최종보고_사무직10년단가(연월차수당) 3 3 4 4 2" xfId="35649" xr:uid="{00000000-0005-0000-0000-0000538B0000}"/>
    <cellStyle name="년_★ 0911 2차면접최종보고_사무직10년단가(연월차수당) 3 3 4 4 3" xfId="35650" xr:uid="{00000000-0005-0000-0000-0000548B0000}"/>
    <cellStyle name="년_★ 0911 2차면접최종보고_사무직10년단가(연월차수당) 3 3 4 4 4" xfId="35651" xr:uid="{00000000-0005-0000-0000-0000558B0000}"/>
    <cellStyle name="년_★ 0911 2차면접최종보고_사무직10년단가(연월차수당) 3 3 4 4 5" xfId="35652" xr:uid="{00000000-0005-0000-0000-0000568B0000}"/>
    <cellStyle name="년_★ 0911 2차면접최종보고_사무직10년단가(연월차수당) 3 3 4 5" xfId="35653" xr:uid="{00000000-0005-0000-0000-0000578B0000}"/>
    <cellStyle name="년_★ 0911 2차면접최종보고_사무직10년단가(연월차수당) 3 3 4 6" xfId="35654" xr:uid="{00000000-0005-0000-0000-0000588B0000}"/>
    <cellStyle name="년_★ 0911 2차면접최종보고_사무직10년단가(연월차수당) 3 3 4 7" xfId="35655" xr:uid="{00000000-0005-0000-0000-0000598B0000}"/>
    <cellStyle name="년_★ 0911 2차면접최종보고_사무직10년단가(연월차수당) 3 3 4 8" xfId="35656" xr:uid="{00000000-0005-0000-0000-00005A8B0000}"/>
    <cellStyle name="년_★ 0911 2차면접최종보고_사무직10년단가(연월차수당) 3 3 5" xfId="35657" xr:uid="{00000000-0005-0000-0000-00005B8B0000}"/>
    <cellStyle name="년_★ 0911 2차면접최종보고_사무직10년단가(연월차수당) 3 3 5 2" xfId="35658" xr:uid="{00000000-0005-0000-0000-00005C8B0000}"/>
    <cellStyle name="년_★ 0911 2차면접최종보고_사무직10년단가(연월차수당) 3 3 5 3" xfId="35659" xr:uid="{00000000-0005-0000-0000-00005D8B0000}"/>
    <cellStyle name="년_★ 0911 2차면접최종보고_사무직10년단가(연월차수당) 3 3 5 4" xfId="35660" xr:uid="{00000000-0005-0000-0000-00005E8B0000}"/>
    <cellStyle name="년_★ 0911 2차면접최종보고_사무직10년단가(연월차수당) 3 3 5 5" xfId="35661" xr:uid="{00000000-0005-0000-0000-00005F8B0000}"/>
    <cellStyle name="년_★ 0911 2차면접최종보고_사무직10년단가(연월차수당) 3 3 6" xfId="35662" xr:uid="{00000000-0005-0000-0000-0000608B0000}"/>
    <cellStyle name="년_★ 0911 2차면접최종보고_사무직10년단가(연월차수당) 3 3 6 2" xfId="35663" xr:uid="{00000000-0005-0000-0000-0000618B0000}"/>
    <cellStyle name="년_★ 0911 2차면접최종보고_사무직10년단가(연월차수당) 3 3 6 3" xfId="35664" xr:uid="{00000000-0005-0000-0000-0000628B0000}"/>
    <cellStyle name="년_★ 0911 2차면접최종보고_사무직10년단가(연월차수당) 3 3 6 4" xfId="35665" xr:uid="{00000000-0005-0000-0000-0000638B0000}"/>
    <cellStyle name="년_★ 0911 2차면접최종보고_사무직10년단가(연월차수당) 3 3 6 5" xfId="35666" xr:uid="{00000000-0005-0000-0000-0000648B0000}"/>
    <cellStyle name="년_★ 0911 2차면접최종보고_사무직10년단가(연월차수당) 3 3 7" xfId="35667" xr:uid="{00000000-0005-0000-0000-0000658B0000}"/>
    <cellStyle name="년_★ 0911 2차면접최종보고_사무직10년단가(연월차수당) 3 3 7 2" xfId="35668" xr:uid="{00000000-0005-0000-0000-0000668B0000}"/>
    <cellStyle name="년_★ 0911 2차면접최종보고_사무직10년단가(연월차수당) 3 3 7 3" xfId="35669" xr:uid="{00000000-0005-0000-0000-0000678B0000}"/>
    <cellStyle name="년_★ 0911 2차면접최종보고_사무직10년단가(연월차수당) 3 3 7 4" xfId="35670" xr:uid="{00000000-0005-0000-0000-0000688B0000}"/>
    <cellStyle name="년_★ 0911 2차면접최종보고_사무직10년단가(연월차수당) 3 3 7 5" xfId="35671" xr:uid="{00000000-0005-0000-0000-0000698B0000}"/>
    <cellStyle name="년_★ 0911 2차면접최종보고_사무직10년단가(연월차수당) 3 3 8" xfId="35672" xr:uid="{00000000-0005-0000-0000-00006A8B0000}"/>
    <cellStyle name="년_★ 0911 2차면접최종보고_사무직10년단가(연월차수당) 3 3 9" xfId="35673" xr:uid="{00000000-0005-0000-0000-00006B8B0000}"/>
    <cellStyle name="년_★ 0911 2차면접최종보고_사무직10년단가(연월차수당) 3 4" xfId="35674" xr:uid="{00000000-0005-0000-0000-00006C8B0000}"/>
    <cellStyle name="년_★ 0911 2차면접최종보고_사무직10년단가(연월차수당) 3 4 10" xfId="35675" xr:uid="{00000000-0005-0000-0000-00006D8B0000}"/>
    <cellStyle name="년_★ 0911 2차면접최종보고_사무직10년단가(연월차수당) 3 4 11" xfId="35676" xr:uid="{00000000-0005-0000-0000-00006E8B0000}"/>
    <cellStyle name="년_★ 0911 2차면접최종보고_사무직10년단가(연월차수당) 3 4 2" xfId="35677" xr:uid="{00000000-0005-0000-0000-00006F8B0000}"/>
    <cellStyle name="년_★ 0911 2차면접최종보고_사무직10년단가(연월차수당) 3 4 2 2" xfId="35678" xr:uid="{00000000-0005-0000-0000-0000708B0000}"/>
    <cellStyle name="년_★ 0911 2차면접최종보고_사무직10년단가(연월차수당) 3 4 2 2 2" xfId="35679" xr:uid="{00000000-0005-0000-0000-0000718B0000}"/>
    <cellStyle name="년_★ 0911 2차면접최종보고_사무직10년단가(연월차수당) 3 4 2 2 3" xfId="35680" xr:uid="{00000000-0005-0000-0000-0000728B0000}"/>
    <cellStyle name="년_★ 0911 2차면접최종보고_사무직10년단가(연월차수당) 3 4 2 2 4" xfId="35681" xr:uid="{00000000-0005-0000-0000-0000738B0000}"/>
    <cellStyle name="년_★ 0911 2차면접최종보고_사무직10년단가(연월차수당) 3 4 2 2 5" xfId="35682" xr:uid="{00000000-0005-0000-0000-0000748B0000}"/>
    <cellStyle name="년_★ 0911 2차면접최종보고_사무직10년단가(연월차수당) 3 4 2 3" xfId="35683" xr:uid="{00000000-0005-0000-0000-0000758B0000}"/>
    <cellStyle name="년_★ 0911 2차면접최종보고_사무직10년단가(연월차수당) 3 4 2 3 2" xfId="35684" xr:uid="{00000000-0005-0000-0000-0000768B0000}"/>
    <cellStyle name="년_★ 0911 2차면접최종보고_사무직10년단가(연월차수당) 3 4 2 3 3" xfId="35685" xr:uid="{00000000-0005-0000-0000-0000778B0000}"/>
    <cellStyle name="년_★ 0911 2차면접최종보고_사무직10년단가(연월차수당) 3 4 2 3 4" xfId="35686" xr:uid="{00000000-0005-0000-0000-0000788B0000}"/>
    <cellStyle name="년_★ 0911 2차면접최종보고_사무직10년단가(연월차수당) 3 4 2 3 5" xfId="35687" xr:uid="{00000000-0005-0000-0000-0000798B0000}"/>
    <cellStyle name="년_★ 0911 2차면접최종보고_사무직10년단가(연월차수당) 3 4 2 4" xfId="35688" xr:uid="{00000000-0005-0000-0000-00007A8B0000}"/>
    <cellStyle name="년_★ 0911 2차면접최종보고_사무직10년단가(연월차수당) 3 4 2 4 2" xfId="35689" xr:uid="{00000000-0005-0000-0000-00007B8B0000}"/>
    <cellStyle name="년_★ 0911 2차면접최종보고_사무직10년단가(연월차수당) 3 4 2 4 3" xfId="35690" xr:uid="{00000000-0005-0000-0000-00007C8B0000}"/>
    <cellStyle name="년_★ 0911 2차면접최종보고_사무직10년단가(연월차수당) 3 4 2 4 4" xfId="35691" xr:uid="{00000000-0005-0000-0000-00007D8B0000}"/>
    <cellStyle name="년_★ 0911 2차면접최종보고_사무직10년단가(연월차수당) 3 4 2 4 5" xfId="35692" xr:uid="{00000000-0005-0000-0000-00007E8B0000}"/>
    <cellStyle name="년_★ 0911 2차면접최종보고_사무직10년단가(연월차수당) 3 4 2 5" xfId="35693" xr:uid="{00000000-0005-0000-0000-00007F8B0000}"/>
    <cellStyle name="년_★ 0911 2차면접최종보고_사무직10년단가(연월차수당) 3 4 2 6" xfId="35694" xr:uid="{00000000-0005-0000-0000-0000808B0000}"/>
    <cellStyle name="년_★ 0911 2차면접최종보고_사무직10년단가(연월차수당) 3 4 2 7" xfId="35695" xr:uid="{00000000-0005-0000-0000-0000818B0000}"/>
    <cellStyle name="년_★ 0911 2차면접최종보고_사무직10년단가(연월차수당) 3 4 2 8" xfId="35696" xr:uid="{00000000-0005-0000-0000-0000828B0000}"/>
    <cellStyle name="년_★ 0911 2차면접최종보고_사무직10년단가(연월차수당) 3 4 3" xfId="35697" xr:uid="{00000000-0005-0000-0000-0000838B0000}"/>
    <cellStyle name="년_★ 0911 2차면접최종보고_사무직10년단가(연월차수당) 3 4 3 2" xfId="35698" xr:uid="{00000000-0005-0000-0000-0000848B0000}"/>
    <cellStyle name="년_★ 0911 2차면접최종보고_사무직10년단가(연월차수당) 3 4 3 2 2" xfId="35699" xr:uid="{00000000-0005-0000-0000-0000858B0000}"/>
    <cellStyle name="년_★ 0911 2차면접최종보고_사무직10년단가(연월차수당) 3 4 3 2 3" xfId="35700" xr:uid="{00000000-0005-0000-0000-0000868B0000}"/>
    <cellStyle name="년_★ 0911 2차면접최종보고_사무직10년단가(연월차수당) 3 4 3 2 4" xfId="35701" xr:uid="{00000000-0005-0000-0000-0000878B0000}"/>
    <cellStyle name="년_★ 0911 2차면접최종보고_사무직10년단가(연월차수당) 3 4 3 2 5" xfId="35702" xr:uid="{00000000-0005-0000-0000-0000888B0000}"/>
    <cellStyle name="년_★ 0911 2차면접최종보고_사무직10년단가(연월차수당) 3 4 3 3" xfId="35703" xr:uid="{00000000-0005-0000-0000-0000898B0000}"/>
    <cellStyle name="년_★ 0911 2차면접최종보고_사무직10년단가(연월차수당) 3 4 3 3 2" xfId="35704" xr:uid="{00000000-0005-0000-0000-00008A8B0000}"/>
    <cellStyle name="년_★ 0911 2차면접최종보고_사무직10년단가(연월차수당) 3 4 3 3 3" xfId="35705" xr:uid="{00000000-0005-0000-0000-00008B8B0000}"/>
    <cellStyle name="년_★ 0911 2차면접최종보고_사무직10년단가(연월차수당) 3 4 3 3 4" xfId="35706" xr:uid="{00000000-0005-0000-0000-00008C8B0000}"/>
    <cellStyle name="년_★ 0911 2차면접최종보고_사무직10년단가(연월차수당) 3 4 3 3 5" xfId="35707" xr:uid="{00000000-0005-0000-0000-00008D8B0000}"/>
    <cellStyle name="년_★ 0911 2차면접최종보고_사무직10년단가(연월차수당) 3 4 3 4" xfId="35708" xr:uid="{00000000-0005-0000-0000-00008E8B0000}"/>
    <cellStyle name="년_★ 0911 2차면접최종보고_사무직10년단가(연월차수당) 3 4 3 4 2" xfId="35709" xr:uid="{00000000-0005-0000-0000-00008F8B0000}"/>
    <cellStyle name="년_★ 0911 2차면접최종보고_사무직10년단가(연월차수당) 3 4 3 4 3" xfId="35710" xr:uid="{00000000-0005-0000-0000-0000908B0000}"/>
    <cellStyle name="년_★ 0911 2차면접최종보고_사무직10년단가(연월차수당) 3 4 3 4 4" xfId="35711" xr:uid="{00000000-0005-0000-0000-0000918B0000}"/>
    <cellStyle name="년_★ 0911 2차면접최종보고_사무직10년단가(연월차수당) 3 4 3 4 5" xfId="35712" xr:uid="{00000000-0005-0000-0000-0000928B0000}"/>
    <cellStyle name="년_★ 0911 2차면접최종보고_사무직10년단가(연월차수당) 3 4 3 5" xfId="35713" xr:uid="{00000000-0005-0000-0000-0000938B0000}"/>
    <cellStyle name="년_★ 0911 2차면접최종보고_사무직10년단가(연월차수당) 3 4 3 6" xfId="35714" xr:uid="{00000000-0005-0000-0000-0000948B0000}"/>
    <cellStyle name="년_★ 0911 2차면접최종보고_사무직10년단가(연월차수당) 3 4 3 7" xfId="35715" xr:uid="{00000000-0005-0000-0000-0000958B0000}"/>
    <cellStyle name="년_★ 0911 2차면접최종보고_사무직10년단가(연월차수당) 3 4 3 8" xfId="35716" xr:uid="{00000000-0005-0000-0000-0000968B0000}"/>
    <cellStyle name="년_★ 0911 2차면접최종보고_사무직10년단가(연월차수당) 3 4 4" xfId="35717" xr:uid="{00000000-0005-0000-0000-0000978B0000}"/>
    <cellStyle name="년_★ 0911 2차면접최종보고_사무직10년단가(연월차수당) 3 4 4 2" xfId="35718" xr:uid="{00000000-0005-0000-0000-0000988B0000}"/>
    <cellStyle name="년_★ 0911 2차면접최종보고_사무직10년단가(연월차수당) 3 4 4 2 2" xfId="35719" xr:uid="{00000000-0005-0000-0000-0000998B0000}"/>
    <cellStyle name="년_★ 0911 2차면접최종보고_사무직10년단가(연월차수당) 3 4 4 2 3" xfId="35720" xr:uid="{00000000-0005-0000-0000-00009A8B0000}"/>
    <cellStyle name="년_★ 0911 2차면접최종보고_사무직10년단가(연월차수당) 3 4 4 2 4" xfId="35721" xr:uid="{00000000-0005-0000-0000-00009B8B0000}"/>
    <cellStyle name="년_★ 0911 2차면접최종보고_사무직10년단가(연월차수당) 3 4 4 2 5" xfId="35722" xr:uid="{00000000-0005-0000-0000-00009C8B0000}"/>
    <cellStyle name="년_★ 0911 2차면접최종보고_사무직10년단가(연월차수당) 3 4 4 3" xfId="35723" xr:uid="{00000000-0005-0000-0000-00009D8B0000}"/>
    <cellStyle name="년_★ 0911 2차면접최종보고_사무직10년단가(연월차수당) 3 4 4 3 2" xfId="35724" xr:uid="{00000000-0005-0000-0000-00009E8B0000}"/>
    <cellStyle name="년_★ 0911 2차면접최종보고_사무직10년단가(연월차수당) 3 4 4 3 3" xfId="35725" xr:uid="{00000000-0005-0000-0000-00009F8B0000}"/>
    <cellStyle name="년_★ 0911 2차면접최종보고_사무직10년단가(연월차수당) 3 4 4 3 4" xfId="35726" xr:uid="{00000000-0005-0000-0000-0000A08B0000}"/>
    <cellStyle name="년_★ 0911 2차면접최종보고_사무직10년단가(연월차수당) 3 4 4 3 5" xfId="35727" xr:uid="{00000000-0005-0000-0000-0000A18B0000}"/>
    <cellStyle name="년_★ 0911 2차면접최종보고_사무직10년단가(연월차수당) 3 4 4 4" xfId="35728" xr:uid="{00000000-0005-0000-0000-0000A28B0000}"/>
    <cellStyle name="년_★ 0911 2차면접최종보고_사무직10년단가(연월차수당) 3 4 4 4 2" xfId="35729" xr:uid="{00000000-0005-0000-0000-0000A38B0000}"/>
    <cellStyle name="년_★ 0911 2차면접최종보고_사무직10년단가(연월차수당) 3 4 4 4 3" xfId="35730" xr:uid="{00000000-0005-0000-0000-0000A48B0000}"/>
    <cellStyle name="년_★ 0911 2차면접최종보고_사무직10년단가(연월차수당) 3 4 4 4 4" xfId="35731" xr:uid="{00000000-0005-0000-0000-0000A58B0000}"/>
    <cellStyle name="년_★ 0911 2차면접최종보고_사무직10년단가(연월차수당) 3 4 4 4 5" xfId="35732" xr:uid="{00000000-0005-0000-0000-0000A68B0000}"/>
    <cellStyle name="년_★ 0911 2차면접최종보고_사무직10년단가(연월차수당) 3 4 4 5" xfId="35733" xr:uid="{00000000-0005-0000-0000-0000A78B0000}"/>
    <cellStyle name="년_★ 0911 2차면접최종보고_사무직10년단가(연월차수당) 3 4 4 6" xfId="35734" xr:uid="{00000000-0005-0000-0000-0000A88B0000}"/>
    <cellStyle name="년_★ 0911 2차면접최종보고_사무직10년단가(연월차수당) 3 4 4 7" xfId="35735" xr:uid="{00000000-0005-0000-0000-0000A98B0000}"/>
    <cellStyle name="년_★ 0911 2차면접최종보고_사무직10년단가(연월차수당) 3 4 4 8" xfId="35736" xr:uid="{00000000-0005-0000-0000-0000AA8B0000}"/>
    <cellStyle name="년_★ 0911 2차면접최종보고_사무직10년단가(연월차수당) 3 4 5" xfId="35737" xr:uid="{00000000-0005-0000-0000-0000AB8B0000}"/>
    <cellStyle name="년_★ 0911 2차면접최종보고_사무직10년단가(연월차수당) 3 4 5 2" xfId="35738" xr:uid="{00000000-0005-0000-0000-0000AC8B0000}"/>
    <cellStyle name="년_★ 0911 2차면접최종보고_사무직10년단가(연월차수당) 3 4 5 3" xfId="35739" xr:uid="{00000000-0005-0000-0000-0000AD8B0000}"/>
    <cellStyle name="년_★ 0911 2차면접최종보고_사무직10년단가(연월차수당) 3 4 5 4" xfId="35740" xr:uid="{00000000-0005-0000-0000-0000AE8B0000}"/>
    <cellStyle name="년_★ 0911 2차면접최종보고_사무직10년단가(연월차수당) 3 4 5 5" xfId="35741" xr:uid="{00000000-0005-0000-0000-0000AF8B0000}"/>
    <cellStyle name="년_★ 0911 2차면접최종보고_사무직10년단가(연월차수당) 3 4 6" xfId="35742" xr:uid="{00000000-0005-0000-0000-0000B08B0000}"/>
    <cellStyle name="년_★ 0911 2차면접최종보고_사무직10년단가(연월차수당) 3 4 6 2" xfId="35743" xr:uid="{00000000-0005-0000-0000-0000B18B0000}"/>
    <cellStyle name="년_★ 0911 2차면접최종보고_사무직10년단가(연월차수당) 3 4 6 3" xfId="35744" xr:uid="{00000000-0005-0000-0000-0000B28B0000}"/>
    <cellStyle name="년_★ 0911 2차면접최종보고_사무직10년단가(연월차수당) 3 4 6 4" xfId="35745" xr:uid="{00000000-0005-0000-0000-0000B38B0000}"/>
    <cellStyle name="년_★ 0911 2차면접최종보고_사무직10년단가(연월차수당) 3 4 6 5" xfId="35746" xr:uid="{00000000-0005-0000-0000-0000B48B0000}"/>
    <cellStyle name="년_★ 0911 2차면접최종보고_사무직10년단가(연월차수당) 3 4 7" xfId="35747" xr:uid="{00000000-0005-0000-0000-0000B58B0000}"/>
    <cellStyle name="년_★ 0911 2차면접최종보고_사무직10년단가(연월차수당) 3 4 7 2" xfId="35748" xr:uid="{00000000-0005-0000-0000-0000B68B0000}"/>
    <cellStyle name="년_★ 0911 2차면접최종보고_사무직10년단가(연월차수당) 3 4 7 3" xfId="35749" xr:uid="{00000000-0005-0000-0000-0000B78B0000}"/>
    <cellStyle name="년_★ 0911 2차면접최종보고_사무직10년단가(연월차수당) 3 4 7 4" xfId="35750" xr:uid="{00000000-0005-0000-0000-0000B88B0000}"/>
    <cellStyle name="년_★ 0911 2차면접최종보고_사무직10년단가(연월차수당) 3 4 7 5" xfId="35751" xr:uid="{00000000-0005-0000-0000-0000B98B0000}"/>
    <cellStyle name="년_★ 0911 2차면접최종보고_사무직10년단가(연월차수당) 3 4 8" xfId="35752" xr:uid="{00000000-0005-0000-0000-0000BA8B0000}"/>
    <cellStyle name="년_★ 0911 2차면접최종보고_사무직10년단가(연월차수당) 3 4 9" xfId="35753" xr:uid="{00000000-0005-0000-0000-0000BB8B0000}"/>
    <cellStyle name="년_★ 0911 2차면접최종보고_사무직10년단가(연월차수당) 3 5" xfId="35754" xr:uid="{00000000-0005-0000-0000-0000BC8B0000}"/>
    <cellStyle name="년_★ 0911 2차면접최종보고_사무직10년단가(연월차수당) 3 5 10" xfId="35755" xr:uid="{00000000-0005-0000-0000-0000BD8B0000}"/>
    <cellStyle name="년_★ 0911 2차면접최종보고_사무직10년단가(연월차수당) 3 5 11" xfId="35756" xr:uid="{00000000-0005-0000-0000-0000BE8B0000}"/>
    <cellStyle name="년_★ 0911 2차면접최종보고_사무직10년단가(연월차수당) 3 5 2" xfId="35757" xr:uid="{00000000-0005-0000-0000-0000BF8B0000}"/>
    <cellStyle name="년_★ 0911 2차면접최종보고_사무직10년단가(연월차수당) 3 5 2 2" xfId="35758" xr:uid="{00000000-0005-0000-0000-0000C08B0000}"/>
    <cellStyle name="년_★ 0911 2차면접최종보고_사무직10년단가(연월차수당) 3 5 2 2 2" xfId="35759" xr:uid="{00000000-0005-0000-0000-0000C18B0000}"/>
    <cellStyle name="년_★ 0911 2차면접최종보고_사무직10년단가(연월차수당) 3 5 2 2 3" xfId="35760" xr:uid="{00000000-0005-0000-0000-0000C28B0000}"/>
    <cellStyle name="년_★ 0911 2차면접최종보고_사무직10년단가(연월차수당) 3 5 2 2 4" xfId="35761" xr:uid="{00000000-0005-0000-0000-0000C38B0000}"/>
    <cellStyle name="년_★ 0911 2차면접최종보고_사무직10년단가(연월차수당) 3 5 2 2 5" xfId="35762" xr:uid="{00000000-0005-0000-0000-0000C48B0000}"/>
    <cellStyle name="년_★ 0911 2차면접최종보고_사무직10년단가(연월차수당) 3 5 2 3" xfId="35763" xr:uid="{00000000-0005-0000-0000-0000C58B0000}"/>
    <cellStyle name="년_★ 0911 2차면접최종보고_사무직10년단가(연월차수당) 3 5 2 3 2" xfId="35764" xr:uid="{00000000-0005-0000-0000-0000C68B0000}"/>
    <cellStyle name="년_★ 0911 2차면접최종보고_사무직10년단가(연월차수당) 3 5 2 3 3" xfId="35765" xr:uid="{00000000-0005-0000-0000-0000C78B0000}"/>
    <cellStyle name="년_★ 0911 2차면접최종보고_사무직10년단가(연월차수당) 3 5 2 3 4" xfId="35766" xr:uid="{00000000-0005-0000-0000-0000C88B0000}"/>
    <cellStyle name="년_★ 0911 2차면접최종보고_사무직10년단가(연월차수당) 3 5 2 3 5" xfId="35767" xr:uid="{00000000-0005-0000-0000-0000C98B0000}"/>
    <cellStyle name="년_★ 0911 2차면접최종보고_사무직10년단가(연월차수당) 3 5 2 4" xfId="35768" xr:uid="{00000000-0005-0000-0000-0000CA8B0000}"/>
    <cellStyle name="년_★ 0911 2차면접최종보고_사무직10년단가(연월차수당) 3 5 2 4 2" xfId="35769" xr:uid="{00000000-0005-0000-0000-0000CB8B0000}"/>
    <cellStyle name="년_★ 0911 2차면접최종보고_사무직10년단가(연월차수당) 3 5 2 4 3" xfId="35770" xr:uid="{00000000-0005-0000-0000-0000CC8B0000}"/>
    <cellStyle name="년_★ 0911 2차면접최종보고_사무직10년단가(연월차수당) 3 5 2 4 4" xfId="35771" xr:uid="{00000000-0005-0000-0000-0000CD8B0000}"/>
    <cellStyle name="년_★ 0911 2차면접최종보고_사무직10년단가(연월차수당) 3 5 2 4 5" xfId="35772" xr:uid="{00000000-0005-0000-0000-0000CE8B0000}"/>
    <cellStyle name="년_★ 0911 2차면접최종보고_사무직10년단가(연월차수당) 3 5 2 5" xfId="35773" xr:uid="{00000000-0005-0000-0000-0000CF8B0000}"/>
    <cellStyle name="년_★ 0911 2차면접최종보고_사무직10년단가(연월차수당) 3 5 2 6" xfId="35774" xr:uid="{00000000-0005-0000-0000-0000D08B0000}"/>
    <cellStyle name="년_★ 0911 2차면접최종보고_사무직10년단가(연월차수당) 3 5 2 7" xfId="35775" xr:uid="{00000000-0005-0000-0000-0000D18B0000}"/>
    <cellStyle name="년_★ 0911 2차면접최종보고_사무직10년단가(연월차수당) 3 5 2 8" xfId="35776" xr:uid="{00000000-0005-0000-0000-0000D28B0000}"/>
    <cellStyle name="년_★ 0911 2차면접최종보고_사무직10년단가(연월차수당) 3 5 3" xfId="35777" xr:uid="{00000000-0005-0000-0000-0000D38B0000}"/>
    <cellStyle name="년_★ 0911 2차면접최종보고_사무직10년단가(연월차수당) 3 5 3 2" xfId="35778" xr:uid="{00000000-0005-0000-0000-0000D48B0000}"/>
    <cellStyle name="년_★ 0911 2차면접최종보고_사무직10년단가(연월차수당) 3 5 3 2 2" xfId="35779" xr:uid="{00000000-0005-0000-0000-0000D58B0000}"/>
    <cellStyle name="년_★ 0911 2차면접최종보고_사무직10년단가(연월차수당) 3 5 3 2 3" xfId="35780" xr:uid="{00000000-0005-0000-0000-0000D68B0000}"/>
    <cellStyle name="년_★ 0911 2차면접최종보고_사무직10년단가(연월차수당) 3 5 3 2 4" xfId="35781" xr:uid="{00000000-0005-0000-0000-0000D78B0000}"/>
    <cellStyle name="년_★ 0911 2차면접최종보고_사무직10년단가(연월차수당) 3 5 3 2 5" xfId="35782" xr:uid="{00000000-0005-0000-0000-0000D88B0000}"/>
    <cellStyle name="년_★ 0911 2차면접최종보고_사무직10년단가(연월차수당) 3 5 3 3" xfId="35783" xr:uid="{00000000-0005-0000-0000-0000D98B0000}"/>
    <cellStyle name="년_★ 0911 2차면접최종보고_사무직10년단가(연월차수당) 3 5 3 3 2" xfId="35784" xr:uid="{00000000-0005-0000-0000-0000DA8B0000}"/>
    <cellStyle name="년_★ 0911 2차면접최종보고_사무직10년단가(연월차수당) 3 5 3 3 3" xfId="35785" xr:uid="{00000000-0005-0000-0000-0000DB8B0000}"/>
    <cellStyle name="년_★ 0911 2차면접최종보고_사무직10년단가(연월차수당) 3 5 3 3 4" xfId="35786" xr:uid="{00000000-0005-0000-0000-0000DC8B0000}"/>
    <cellStyle name="년_★ 0911 2차면접최종보고_사무직10년단가(연월차수당) 3 5 3 3 5" xfId="35787" xr:uid="{00000000-0005-0000-0000-0000DD8B0000}"/>
    <cellStyle name="년_★ 0911 2차면접최종보고_사무직10년단가(연월차수당) 3 5 3 4" xfId="35788" xr:uid="{00000000-0005-0000-0000-0000DE8B0000}"/>
    <cellStyle name="년_★ 0911 2차면접최종보고_사무직10년단가(연월차수당) 3 5 3 4 2" xfId="35789" xr:uid="{00000000-0005-0000-0000-0000DF8B0000}"/>
    <cellStyle name="년_★ 0911 2차면접최종보고_사무직10년단가(연월차수당) 3 5 3 4 3" xfId="35790" xr:uid="{00000000-0005-0000-0000-0000E08B0000}"/>
    <cellStyle name="년_★ 0911 2차면접최종보고_사무직10년단가(연월차수당) 3 5 3 4 4" xfId="35791" xr:uid="{00000000-0005-0000-0000-0000E18B0000}"/>
    <cellStyle name="년_★ 0911 2차면접최종보고_사무직10년단가(연월차수당) 3 5 3 4 5" xfId="35792" xr:uid="{00000000-0005-0000-0000-0000E28B0000}"/>
    <cellStyle name="년_★ 0911 2차면접최종보고_사무직10년단가(연월차수당) 3 5 3 5" xfId="35793" xr:uid="{00000000-0005-0000-0000-0000E38B0000}"/>
    <cellStyle name="년_★ 0911 2차면접최종보고_사무직10년단가(연월차수당) 3 5 3 6" xfId="35794" xr:uid="{00000000-0005-0000-0000-0000E48B0000}"/>
    <cellStyle name="년_★ 0911 2차면접최종보고_사무직10년단가(연월차수당) 3 5 3 7" xfId="35795" xr:uid="{00000000-0005-0000-0000-0000E58B0000}"/>
    <cellStyle name="년_★ 0911 2차면접최종보고_사무직10년단가(연월차수당) 3 5 3 8" xfId="35796" xr:uid="{00000000-0005-0000-0000-0000E68B0000}"/>
    <cellStyle name="년_★ 0911 2차면접최종보고_사무직10년단가(연월차수당) 3 5 4" xfId="35797" xr:uid="{00000000-0005-0000-0000-0000E78B0000}"/>
    <cellStyle name="년_★ 0911 2차면접최종보고_사무직10년단가(연월차수당) 3 5 4 2" xfId="35798" xr:uid="{00000000-0005-0000-0000-0000E88B0000}"/>
    <cellStyle name="년_★ 0911 2차면접최종보고_사무직10년단가(연월차수당) 3 5 4 2 2" xfId="35799" xr:uid="{00000000-0005-0000-0000-0000E98B0000}"/>
    <cellStyle name="년_★ 0911 2차면접최종보고_사무직10년단가(연월차수당) 3 5 4 2 3" xfId="35800" xr:uid="{00000000-0005-0000-0000-0000EA8B0000}"/>
    <cellStyle name="년_★ 0911 2차면접최종보고_사무직10년단가(연월차수당) 3 5 4 2 4" xfId="35801" xr:uid="{00000000-0005-0000-0000-0000EB8B0000}"/>
    <cellStyle name="년_★ 0911 2차면접최종보고_사무직10년단가(연월차수당) 3 5 4 2 5" xfId="35802" xr:uid="{00000000-0005-0000-0000-0000EC8B0000}"/>
    <cellStyle name="년_★ 0911 2차면접최종보고_사무직10년단가(연월차수당) 3 5 4 3" xfId="35803" xr:uid="{00000000-0005-0000-0000-0000ED8B0000}"/>
    <cellStyle name="년_★ 0911 2차면접최종보고_사무직10년단가(연월차수당) 3 5 4 3 2" xfId="35804" xr:uid="{00000000-0005-0000-0000-0000EE8B0000}"/>
    <cellStyle name="년_★ 0911 2차면접최종보고_사무직10년단가(연월차수당) 3 5 4 3 3" xfId="35805" xr:uid="{00000000-0005-0000-0000-0000EF8B0000}"/>
    <cellStyle name="년_★ 0911 2차면접최종보고_사무직10년단가(연월차수당) 3 5 4 3 4" xfId="35806" xr:uid="{00000000-0005-0000-0000-0000F08B0000}"/>
    <cellStyle name="년_★ 0911 2차면접최종보고_사무직10년단가(연월차수당) 3 5 4 3 5" xfId="35807" xr:uid="{00000000-0005-0000-0000-0000F18B0000}"/>
    <cellStyle name="년_★ 0911 2차면접최종보고_사무직10년단가(연월차수당) 3 5 4 4" xfId="35808" xr:uid="{00000000-0005-0000-0000-0000F28B0000}"/>
    <cellStyle name="년_★ 0911 2차면접최종보고_사무직10년단가(연월차수당) 3 5 4 4 2" xfId="35809" xr:uid="{00000000-0005-0000-0000-0000F38B0000}"/>
    <cellStyle name="년_★ 0911 2차면접최종보고_사무직10년단가(연월차수당) 3 5 4 4 3" xfId="35810" xr:uid="{00000000-0005-0000-0000-0000F48B0000}"/>
    <cellStyle name="년_★ 0911 2차면접최종보고_사무직10년단가(연월차수당) 3 5 4 4 4" xfId="35811" xr:uid="{00000000-0005-0000-0000-0000F58B0000}"/>
    <cellStyle name="년_★ 0911 2차면접최종보고_사무직10년단가(연월차수당) 3 5 4 4 5" xfId="35812" xr:uid="{00000000-0005-0000-0000-0000F68B0000}"/>
    <cellStyle name="년_★ 0911 2차면접최종보고_사무직10년단가(연월차수당) 3 5 4 5" xfId="35813" xr:uid="{00000000-0005-0000-0000-0000F78B0000}"/>
    <cellStyle name="년_★ 0911 2차면접최종보고_사무직10년단가(연월차수당) 3 5 4 6" xfId="35814" xr:uid="{00000000-0005-0000-0000-0000F88B0000}"/>
    <cellStyle name="년_★ 0911 2차면접최종보고_사무직10년단가(연월차수당) 3 5 4 7" xfId="35815" xr:uid="{00000000-0005-0000-0000-0000F98B0000}"/>
    <cellStyle name="년_★ 0911 2차면접최종보고_사무직10년단가(연월차수당) 3 5 4 8" xfId="35816" xr:uid="{00000000-0005-0000-0000-0000FA8B0000}"/>
    <cellStyle name="년_★ 0911 2차면접최종보고_사무직10년단가(연월차수당) 3 5 5" xfId="35817" xr:uid="{00000000-0005-0000-0000-0000FB8B0000}"/>
    <cellStyle name="년_★ 0911 2차면접최종보고_사무직10년단가(연월차수당) 3 5 5 2" xfId="35818" xr:uid="{00000000-0005-0000-0000-0000FC8B0000}"/>
    <cellStyle name="년_★ 0911 2차면접최종보고_사무직10년단가(연월차수당) 3 5 5 3" xfId="35819" xr:uid="{00000000-0005-0000-0000-0000FD8B0000}"/>
    <cellStyle name="년_★ 0911 2차면접최종보고_사무직10년단가(연월차수당) 3 5 5 4" xfId="35820" xr:uid="{00000000-0005-0000-0000-0000FE8B0000}"/>
    <cellStyle name="년_★ 0911 2차면접최종보고_사무직10년단가(연월차수당) 3 5 5 5" xfId="35821" xr:uid="{00000000-0005-0000-0000-0000FF8B0000}"/>
    <cellStyle name="년_★ 0911 2차면접최종보고_사무직10년단가(연월차수당) 3 5 6" xfId="35822" xr:uid="{00000000-0005-0000-0000-0000008C0000}"/>
    <cellStyle name="년_★ 0911 2차면접최종보고_사무직10년단가(연월차수당) 3 5 6 2" xfId="35823" xr:uid="{00000000-0005-0000-0000-0000018C0000}"/>
    <cellStyle name="년_★ 0911 2차면접최종보고_사무직10년단가(연월차수당) 3 5 6 3" xfId="35824" xr:uid="{00000000-0005-0000-0000-0000028C0000}"/>
    <cellStyle name="년_★ 0911 2차면접최종보고_사무직10년단가(연월차수당) 3 5 6 4" xfId="35825" xr:uid="{00000000-0005-0000-0000-0000038C0000}"/>
    <cellStyle name="년_★ 0911 2차면접최종보고_사무직10년단가(연월차수당) 3 5 6 5" xfId="35826" xr:uid="{00000000-0005-0000-0000-0000048C0000}"/>
    <cellStyle name="년_★ 0911 2차면접최종보고_사무직10년단가(연월차수당) 3 5 7" xfId="35827" xr:uid="{00000000-0005-0000-0000-0000058C0000}"/>
    <cellStyle name="년_★ 0911 2차면접최종보고_사무직10년단가(연월차수당) 3 5 7 2" xfId="35828" xr:uid="{00000000-0005-0000-0000-0000068C0000}"/>
    <cellStyle name="년_★ 0911 2차면접최종보고_사무직10년단가(연월차수당) 3 5 7 3" xfId="35829" xr:uid="{00000000-0005-0000-0000-0000078C0000}"/>
    <cellStyle name="년_★ 0911 2차면접최종보고_사무직10년단가(연월차수당) 3 5 7 4" xfId="35830" xr:uid="{00000000-0005-0000-0000-0000088C0000}"/>
    <cellStyle name="년_★ 0911 2차면접최종보고_사무직10년단가(연월차수당) 3 5 7 5" xfId="35831" xr:uid="{00000000-0005-0000-0000-0000098C0000}"/>
    <cellStyle name="년_★ 0911 2차면접최종보고_사무직10년단가(연월차수당) 3 5 8" xfId="35832" xr:uid="{00000000-0005-0000-0000-00000A8C0000}"/>
    <cellStyle name="년_★ 0911 2차면접최종보고_사무직10년단가(연월차수당) 3 5 9" xfId="35833" xr:uid="{00000000-0005-0000-0000-00000B8C0000}"/>
    <cellStyle name="년_★ 0911 2차면접최종보고_사무직10년단가(연월차수당) 3 6" xfId="35834" xr:uid="{00000000-0005-0000-0000-00000C8C0000}"/>
    <cellStyle name="년_★ 0911 2차면접최종보고_사무직10년단가(연월차수당) 3 6 2" xfId="35835" xr:uid="{00000000-0005-0000-0000-00000D8C0000}"/>
    <cellStyle name="년_★ 0911 2차면접최종보고_사무직10년단가(연월차수당) 3 6 2 2" xfId="35836" xr:uid="{00000000-0005-0000-0000-00000E8C0000}"/>
    <cellStyle name="년_★ 0911 2차면접최종보고_사무직10년단가(연월차수당) 3 6 2 3" xfId="35837" xr:uid="{00000000-0005-0000-0000-00000F8C0000}"/>
    <cellStyle name="년_★ 0911 2차면접최종보고_사무직10년단가(연월차수당) 3 6 2 4" xfId="35838" xr:uid="{00000000-0005-0000-0000-0000108C0000}"/>
    <cellStyle name="년_★ 0911 2차면접최종보고_사무직10년단가(연월차수당) 3 6 2 5" xfId="35839" xr:uid="{00000000-0005-0000-0000-0000118C0000}"/>
    <cellStyle name="년_★ 0911 2차면접최종보고_사무직10년단가(연월차수당) 3 6 3" xfId="35840" xr:uid="{00000000-0005-0000-0000-0000128C0000}"/>
    <cellStyle name="년_★ 0911 2차면접최종보고_사무직10년단가(연월차수당) 3 6 3 2" xfId="35841" xr:uid="{00000000-0005-0000-0000-0000138C0000}"/>
    <cellStyle name="년_★ 0911 2차면접최종보고_사무직10년단가(연월차수당) 3 6 3 3" xfId="35842" xr:uid="{00000000-0005-0000-0000-0000148C0000}"/>
    <cellStyle name="년_★ 0911 2차면접최종보고_사무직10년단가(연월차수당) 3 6 3 4" xfId="35843" xr:uid="{00000000-0005-0000-0000-0000158C0000}"/>
    <cellStyle name="년_★ 0911 2차면접최종보고_사무직10년단가(연월차수당) 3 6 3 5" xfId="35844" xr:uid="{00000000-0005-0000-0000-0000168C0000}"/>
    <cellStyle name="년_★ 0911 2차면접최종보고_사무직10년단가(연월차수당) 3 6 4" xfId="35845" xr:uid="{00000000-0005-0000-0000-0000178C0000}"/>
    <cellStyle name="년_★ 0911 2차면접최종보고_사무직10년단가(연월차수당) 3 6 4 2" xfId="35846" xr:uid="{00000000-0005-0000-0000-0000188C0000}"/>
    <cellStyle name="년_★ 0911 2차면접최종보고_사무직10년단가(연월차수당) 3 6 4 3" xfId="35847" xr:uid="{00000000-0005-0000-0000-0000198C0000}"/>
    <cellStyle name="년_★ 0911 2차면접최종보고_사무직10년단가(연월차수당) 3 6 4 4" xfId="35848" xr:uid="{00000000-0005-0000-0000-00001A8C0000}"/>
    <cellStyle name="년_★ 0911 2차면접최종보고_사무직10년단가(연월차수당) 3 6 4 5" xfId="35849" xr:uid="{00000000-0005-0000-0000-00001B8C0000}"/>
    <cellStyle name="년_★ 0911 2차면접최종보고_사무직10년단가(연월차수당) 3 6 5" xfId="35850" xr:uid="{00000000-0005-0000-0000-00001C8C0000}"/>
    <cellStyle name="년_★ 0911 2차면접최종보고_사무직10년단가(연월차수당) 3 6 6" xfId="35851" xr:uid="{00000000-0005-0000-0000-00001D8C0000}"/>
    <cellStyle name="년_★ 0911 2차면접최종보고_사무직10년단가(연월차수당) 3 6 7" xfId="35852" xr:uid="{00000000-0005-0000-0000-00001E8C0000}"/>
    <cellStyle name="년_★ 0911 2차면접최종보고_사무직10년단가(연월차수당) 3 6 8" xfId="35853" xr:uid="{00000000-0005-0000-0000-00001F8C0000}"/>
    <cellStyle name="년_★ 0911 2차면접최종보고_사무직10년단가(연월차수당) 3 7" xfId="35854" xr:uid="{00000000-0005-0000-0000-0000208C0000}"/>
    <cellStyle name="년_★ 0911 2차면접최종보고_사무직10년단가(연월차수당) 3 7 2" xfId="35855" xr:uid="{00000000-0005-0000-0000-0000218C0000}"/>
    <cellStyle name="년_★ 0911 2차면접최종보고_사무직10년단가(연월차수당) 3 7 2 2" xfId="35856" xr:uid="{00000000-0005-0000-0000-0000228C0000}"/>
    <cellStyle name="년_★ 0911 2차면접최종보고_사무직10년단가(연월차수당) 3 7 2 3" xfId="35857" xr:uid="{00000000-0005-0000-0000-0000238C0000}"/>
    <cellStyle name="년_★ 0911 2차면접최종보고_사무직10년단가(연월차수당) 3 7 2 4" xfId="35858" xr:uid="{00000000-0005-0000-0000-0000248C0000}"/>
    <cellStyle name="년_★ 0911 2차면접최종보고_사무직10년단가(연월차수당) 3 7 2 5" xfId="35859" xr:uid="{00000000-0005-0000-0000-0000258C0000}"/>
    <cellStyle name="년_★ 0911 2차면접최종보고_사무직10년단가(연월차수당) 3 7 3" xfId="35860" xr:uid="{00000000-0005-0000-0000-0000268C0000}"/>
    <cellStyle name="년_★ 0911 2차면접최종보고_사무직10년단가(연월차수당) 3 7 3 2" xfId="35861" xr:uid="{00000000-0005-0000-0000-0000278C0000}"/>
    <cellStyle name="년_★ 0911 2차면접최종보고_사무직10년단가(연월차수당) 3 7 3 3" xfId="35862" xr:uid="{00000000-0005-0000-0000-0000288C0000}"/>
    <cellStyle name="년_★ 0911 2차면접최종보고_사무직10년단가(연월차수당) 3 7 3 4" xfId="35863" xr:uid="{00000000-0005-0000-0000-0000298C0000}"/>
    <cellStyle name="년_★ 0911 2차면접최종보고_사무직10년단가(연월차수당) 3 7 3 5" xfId="35864" xr:uid="{00000000-0005-0000-0000-00002A8C0000}"/>
    <cellStyle name="년_★ 0911 2차면접최종보고_사무직10년단가(연월차수당) 3 7 4" xfId="35865" xr:uid="{00000000-0005-0000-0000-00002B8C0000}"/>
    <cellStyle name="년_★ 0911 2차면접최종보고_사무직10년단가(연월차수당) 3 7 4 2" xfId="35866" xr:uid="{00000000-0005-0000-0000-00002C8C0000}"/>
    <cellStyle name="년_★ 0911 2차면접최종보고_사무직10년단가(연월차수당) 3 7 4 3" xfId="35867" xr:uid="{00000000-0005-0000-0000-00002D8C0000}"/>
    <cellStyle name="년_★ 0911 2차면접최종보고_사무직10년단가(연월차수당) 3 7 4 4" xfId="35868" xr:uid="{00000000-0005-0000-0000-00002E8C0000}"/>
    <cellStyle name="년_★ 0911 2차면접최종보고_사무직10년단가(연월차수당) 3 7 4 5" xfId="35869" xr:uid="{00000000-0005-0000-0000-00002F8C0000}"/>
    <cellStyle name="년_★ 0911 2차면접최종보고_사무직10년단가(연월차수당) 3 7 5" xfId="35870" xr:uid="{00000000-0005-0000-0000-0000308C0000}"/>
    <cellStyle name="년_★ 0911 2차면접최종보고_사무직10년단가(연월차수당) 3 7 6" xfId="35871" xr:uid="{00000000-0005-0000-0000-0000318C0000}"/>
    <cellStyle name="년_★ 0911 2차면접최종보고_사무직10년단가(연월차수당) 3 7 7" xfId="35872" xr:uid="{00000000-0005-0000-0000-0000328C0000}"/>
    <cellStyle name="년_★ 0911 2차면접최종보고_사무직10년단가(연월차수당) 3 7 8" xfId="35873" xr:uid="{00000000-0005-0000-0000-0000338C0000}"/>
    <cellStyle name="년_★ 0911 2차면접최종보고_사무직10년단가(연월차수당) 3 8" xfId="35874" xr:uid="{00000000-0005-0000-0000-0000348C0000}"/>
    <cellStyle name="년_★ 0911 2차면접최종보고_사무직10년단가(연월차수당) 3 8 2" xfId="35875" xr:uid="{00000000-0005-0000-0000-0000358C0000}"/>
    <cellStyle name="년_★ 0911 2차면접최종보고_사무직10년단가(연월차수당) 3 8 3" xfId="35876" xr:uid="{00000000-0005-0000-0000-0000368C0000}"/>
    <cellStyle name="년_★ 0911 2차면접최종보고_사무직10년단가(연월차수당) 3 8 4" xfId="35877" xr:uid="{00000000-0005-0000-0000-0000378C0000}"/>
    <cellStyle name="년_★ 0911 2차면접최종보고_사무직10년단가(연월차수당) 3 8 5" xfId="35878" xr:uid="{00000000-0005-0000-0000-0000388C0000}"/>
    <cellStyle name="년_★ 0911 2차면접최종보고_사무직10년단가(연월차수당) 3 9" xfId="35879" xr:uid="{00000000-0005-0000-0000-0000398C0000}"/>
    <cellStyle name="년_★ 0911 2차면접최종보고_사무직10년단가(연월차수당) 4" xfId="35880" xr:uid="{00000000-0005-0000-0000-00003A8C0000}"/>
    <cellStyle name="년_★ 0911 2차면접최종보고_사무직10년단가(연월차수당) 4 10" xfId="35881" xr:uid="{00000000-0005-0000-0000-00003B8C0000}"/>
    <cellStyle name="년_★ 0911 2차면접최종보고_사무직10년단가(연월차수당) 4 11" xfId="35882" xr:uid="{00000000-0005-0000-0000-00003C8C0000}"/>
    <cellStyle name="년_★ 0911 2차면접최종보고_사무직10년단가(연월차수당) 4 12" xfId="35883" xr:uid="{00000000-0005-0000-0000-00003D8C0000}"/>
    <cellStyle name="년_★ 0911 2차면접최종보고_사무직10년단가(연월차수당) 4 13" xfId="35884" xr:uid="{00000000-0005-0000-0000-00003E8C0000}"/>
    <cellStyle name="년_★ 0911 2차면접최종보고_사무직10년단가(연월차수당) 4 2" xfId="35885" xr:uid="{00000000-0005-0000-0000-00003F8C0000}"/>
    <cellStyle name="년_★ 0911 2차면접최종보고_사무직10년단가(연월차수당) 4 2 10" xfId="35886" xr:uid="{00000000-0005-0000-0000-0000408C0000}"/>
    <cellStyle name="년_★ 0911 2차면접최종보고_사무직10년단가(연월차수당) 4 2 11" xfId="35887" xr:uid="{00000000-0005-0000-0000-0000418C0000}"/>
    <cellStyle name="년_★ 0911 2차면접최종보고_사무직10년단가(연월차수당) 4 2 2" xfId="35888" xr:uid="{00000000-0005-0000-0000-0000428C0000}"/>
    <cellStyle name="년_★ 0911 2차면접최종보고_사무직10년단가(연월차수당) 4 2 2 2" xfId="35889" xr:uid="{00000000-0005-0000-0000-0000438C0000}"/>
    <cellStyle name="년_★ 0911 2차면접최종보고_사무직10년단가(연월차수당) 4 2 2 2 2" xfId="35890" xr:uid="{00000000-0005-0000-0000-0000448C0000}"/>
    <cellStyle name="년_★ 0911 2차면접최종보고_사무직10년단가(연월차수당) 4 2 2 2 3" xfId="35891" xr:uid="{00000000-0005-0000-0000-0000458C0000}"/>
    <cellStyle name="년_★ 0911 2차면접최종보고_사무직10년단가(연월차수당) 4 2 2 2 4" xfId="35892" xr:uid="{00000000-0005-0000-0000-0000468C0000}"/>
    <cellStyle name="년_★ 0911 2차면접최종보고_사무직10년단가(연월차수당) 4 2 2 2 5" xfId="35893" xr:uid="{00000000-0005-0000-0000-0000478C0000}"/>
    <cellStyle name="년_★ 0911 2차면접최종보고_사무직10년단가(연월차수당) 4 2 2 3" xfId="35894" xr:uid="{00000000-0005-0000-0000-0000488C0000}"/>
    <cellStyle name="년_★ 0911 2차면접최종보고_사무직10년단가(연월차수당) 4 2 2 3 2" xfId="35895" xr:uid="{00000000-0005-0000-0000-0000498C0000}"/>
    <cellStyle name="년_★ 0911 2차면접최종보고_사무직10년단가(연월차수당) 4 2 2 3 3" xfId="35896" xr:uid="{00000000-0005-0000-0000-00004A8C0000}"/>
    <cellStyle name="년_★ 0911 2차면접최종보고_사무직10년단가(연월차수당) 4 2 2 3 4" xfId="35897" xr:uid="{00000000-0005-0000-0000-00004B8C0000}"/>
    <cellStyle name="년_★ 0911 2차면접최종보고_사무직10년단가(연월차수당) 4 2 2 3 5" xfId="35898" xr:uid="{00000000-0005-0000-0000-00004C8C0000}"/>
    <cellStyle name="년_★ 0911 2차면접최종보고_사무직10년단가(연월차수당) 4 2 2 4" xfId="35899" xr:uid="{00000000-0005-0000-0000-00004D8C0000}"/>
    <cellStyle name="년_★ 0911 2차면접최종보고_사무직10년단가(연월차수당) 4 2 2 4 2" xfId="35900" xr:uid="{00000000-0005-0000-0000-00004E8C0000}"/>
    <cellStyle name="년_★ 0911 2차면접최종보고_사무직10년단가(연월차수당) 4 2 2 4 3" xfId="35901" xr:uid="{00000000-0005-0000-0000-00004F8C0000}"/>
    <cellStyle name="년_★ 0911 2차면접최종보고_사무직10년단가(연월차수당) 4 2 2 4 4" xfId="35902" xr:uid="{00000000-0005-0000-0000-0000508C0000}"/>
    <cellStyle name="년_★ 0911 2차면접최종보고_사무직10년단가(연월차수당) 4 2 2 4 5" xfId="35903" xr:uid="{00000000-0005-0000-0000-0000518C0000}"/>
    <cellStyle name="년_★ 0911 2차면접최종보고_사무직10년단가(연월차수당) 4 2 2 5" xfId="35904" xr:uid="{00000000-0005-0000-0000-0000528C0000}"/>
    <cellStyle name="년_★ 0911 2차면접최종보고_사무직10년단가(연월차수당) 4 2 2 6" xfId="35905" xr:uid="{00000000-0005-0000-0000-0000538C0000}"/>
    <cellStyle name="년_★ 0911 2차면접최종보고_사무직10년단가(연월차수당) 4 2 2 7" xfId="35906" xr:uid="{00000000-0005-0000-0000-0000548C0000}"/>
    <cellStyle name="년_★ 0911 2차면접최종보고_사무직10년단가(연월차수당) 4 2 2 8" xfId="35907" xr:uid="{00000000-0005-0000-0000-0000558C0000}"/>
    <cellStyle name="년_★ 0911 2차면접최종보고_사무직10년단가(연월차수당) 4 2 3" xfId="35908" xr:uid="{00000000-0005-0000-0000-0000568C0000}"/>
    <cellStyle name="년_★ 0911 2차면접최종보고_사무직10년단가(연월차수당) 4 2 3 2" xfId="35909" xr:uid="{00000000-0005-0000-0000-0000578C0000}"/>
    <cellStyle name="년_★ 0911 2차면접최종보고_사무직10년단가(연월차수당) 4 2 3 2 2" xfId="35910" xr:uid="{00000000-0005-0000-0000-0000588C0000}"/>
    <cellStyle name="년_★ 0911 2차면접최종보고_사무직10년단가(연월차수당) 4 2 3 2 3" xfId="35911" xr:uid="{00000000-0005-0000-0000-0000598C0000}"/>
    <cellStyle name="년_★ 0911 2차면접최종보고_사무직10년단가(연월차수당) 4 2 3 2 4" xfId="35912" xr:uid="{00000000-0005-0000-0000-00005A8C0000}"/>
    <cellStyle name="년_★ 0911 2차면접최종보고_사무직10년단가(연월차수당) 4 2 3 2 5" xfId="35913" xr:uid="{00000000-0005-0000-0000-00005B8C0000}"/>
    <cellStyle name="년_★ 0911 2차면접최종보고_사무직10년단가(연월차수당) 4 2 3 3" xfId="35914" xr:uid="{00000000-0005-0000-0000-00005C8C0000}"/>
    <cellStyle name="년_★ 0911 2차면접최종보고_사무직10년단가(연월차수당) 4 2 3 3 2" xfId="35915" xr:uid="{00000000-0005-0000-0000-00005D8C0000}"/>
    <cellStyle name="년_★ 0911 2차면접최종보고_사무직10년단가(연월차수당) 4 2 3 3 3" xfId="35916" xr:uid="{00000000-0005-0000-0000-00005E8C0000}"/>
    <cellStyle name="년_★ 0911 2차면접최종보고_사무직10년단가(연월차수당) 4 2 3 3 4" xfId="35917" xr:uid="{00000000-0005-0000-0000-00005F8C0000}"/>
    <cellStyle name="년_★ 0911 2차면접최종보고_사무직10년단가(연월차수당) 4 2 3 3 5" xfId="35918" xr:uid="{00000000-0005-0000-0000-0000608C0000}"/>
    <cellStyle name="년_★ 0911 2차면접최종보고_사무직10년단가(연월차수당) 4 2 3 4" xfId="35919" xr:uid="{00000000-0005-0000-0000-0000618C0000}"/>
    <cellStyle name="년_★ 0911 2차면접최종보고_사무직10년단가(연월차수당) 4 2 3 4 2" xfId="35920" xr:uid="{00000000-0005-0000-0000-0000628C0000}"/>
    <cellStyle name="년_★ 0911 2차면접최종보고_사무직10년단가(연월차수당) 4 2 3 4 3" xfId="35921" xr:uid="{00000000-0005-0000-0000-0000638C0000}"/>
    <cellStyle name="년_★ 0911 2차면접최종보고_사무직10년단가(연월차수당) 4 2 3 4 4" xfId="35922" xr:uid="{00000000-0005-0000-0000-0000648C0000}"/>
    <cellStyle name="년_★ 0911 2차면접최종보고_사무직10년단가(연월차수당) 4 2 3 4 5" xfId="35923" xr:uid="{00000000-0005-0000-0000-0000658C0000}"/>
    <cellStyle name="년_★ 0911 2차면접최종보고_사무직10년단가(연월차수당) 4 2 3 5" xfId="35924" xr:uid="{00000000-0005-0000-0000-0000668C0000}"/>
    <cellStyle name="년_★ 0911 2차면접최종보고_사무직10년단가(연월차수당) 4 2 3 6" xfId="35925" xr:uid="{00000000-0005-0000-0000-0000678C0000}"/>
    <cellStyle name="년_★ 0911 2차면접최종보고_사무직10년단가(연월차수당) 4 2 3 7" xfId="35926" xr:uid="{00000000-0005-0000-0000-0000688C0000}"/>
    <cellStyle name="년_★ 0911 2차면접최종보고_사무직10년단가(연월차수당) 4 2 3 8" xfId="35927" xr:uid="{00000000-0005-0000-0000-0000698C0000}"/>
    <cellStyle name="년_★ 0911 2차면접최종보고_사무직10년단가(연월차수당) 4 2 4" xfId="35928" xr:uid="{00000000-0005-0000-0000-00006A8C0000}"/>
    <cellStyle name="년_★ 0911 2차면접최종보고_사무직10년단가(연월차수당) 4 2 4 2" xfId="35929" xr:uid="{00000000-0005-0000-0000-00006B8C0000}"/>
    <cellStyle name="년_★ 0911 2차면접최종보고_사무직10년단가(연월차수당) 4 2 4 2 2" xfId="35930" xr:uid="{00000000-0005-0000-0000-00006C8C0000}"/>
    <cellStyle name="년_★ 0911 2차면접최종보고_사무직10년단가(연월차수당) 4 2 4 2 3" xfId="35931" xr:uid="{00000000-0005-0000-0000-00006D8C0000}"/>
    <cellStyle name="년_★ 0911 2차면접최종보고_사무직10년단가(연월차수당) 4 2 4 2 4" xfId="35932" xr:uid="{00000000-0005-0000-0000-00006E8C0000}"/>
    <cellStyle name="년_★ 0911 2차면접최종보고_사무직10년단가(연월차수당) 4 2 4 2 5" xfId="35933" xr:uid="{00000000-0005-0000-0000-00006F8C0000}"/>
    <cellStyle name="년_★ 0911 2차면접최종보고_사무직10년단가(연월차수당) 4 2 4 3" xfId="35934" xr:uid="{00000000-0005-0000-0000-0000708C0000}"/>
    <cellStyle name="년_★ 0911 2차면접최종보고_사무직10년단가(연월차수당) 4 2 4 3 2" xfId="35935" xr:uid="{00000000-0005-0000-0000-0000718C0000}"/>
    <cellStyle name="년_★ 0911 2차면접최종보고_사무직10년단가(연월차수당) 4 2 4 3 3" xfId="35936" xr:uid="{00000000-0005-0000-0000-0000728C0000}"/>
    <cellStyle name="년_★ 0911 2차면접최종보고_사무직10년단가(연월차수당) 4 2 4 3 4" xfId="35937" xr:uid="{00000000-0005-0000-0000-0000738C0000}"/>
    <cellStyle name="년_★ 0911 2차면접최종보고_사무직10년단가(연월차수당) 4 2 4 3 5" xfId="35938" xr:uid="{00000000-0005-0000-0000-0000748C0000}"/>
    <cellStyle name="년_★ 0911 2차면접최종보고_사무직10년단가(연월차수당) 4 2 4 4" xfId="35939" xr:uid="{00000000-0005-0000-0000-0000758C0000}"/>
    <cellStyle name="년_★ 0911 2차면접최종보고_사무직10년단가(연월차수당) 4 2 4 4 2" xfId="35940" xr:uid="{00000000-0005-0000-0000-0000768C0000}"/>
    <cellStyle name="년_★ 0911 2차면접최종보고_사무직10년단가(연월차수당) 4 2 4 4 3" xfId="35941" xr:uid="{00000000-0005-0000-0000-0000778C0000}"/>
    <cellStyle name="년_★ 0911 2차면접최종보고_사무직10년단가(연월차수당) 4 2 4 4 4" xfId="35942" xr:uid="{00000000-0005-0000-0000-0000788C0000}"/>
    <cellStyle name="년_★ 0911 2차면접최종보고_사무직10년단가(연월차수당) 4 2 4 4 5" xfId="35943" xr:uid="{00000000-0005-0000-0000-0000798C0000}"/>
    <cellStyle name="년_★ 0911 2차면접최종보고_사무직10년단가(연월차수당) 4 2 4 5" xfId="35944" xr:uid="{00000000-0005-0000-0000-00007A8C0000}"/>
    <cellStyle name="년_★ 0911 2차면접최종보고_사무직10년단가(연월차수당) 4 2 4 6" xfId="35945" xr:uid="{00000000-0005-0000-0000-00007B8C0000}"/>
    <cellStyle name="년_★ 0911 2차면접최종보고_사무직10년단가(연월차수당) 4 2 4 7" xfId="35946" xr:uid="{00000000-0005-0000-0000-00007C8C0000}"/>
    <cellStyle name="년_★ 0911 2차면접최종보고_사무직10년단가(연월차수당) 4 2 4 8" xfId="35947" xr:uid="{00000000-0005-0000-0000-00007D8C0000}"/>
    <cellStyle name="년_★ 0911 2차면접최종보고_사무직10년단가(연월차수당) 4 2 5" xfId="35948" xr:uid="{00000000-0005-0000-0000-00007E8C0000}"/>
    <cellStyle name="년_★ 0911 2차면접최종보고_사무직10년단가(연월차수당) 4 2 5 2" xfId="35949" xr:uid="{00000000-0005-0000-0000-00007F8C0000}"/>
    <cellStyle name="년_★ 0911 2차면접최종보고_사무직10년단가(연월차수당) 4 2 5 3" xfId="35950" xr:uid="{00000000-0005-0000-0000-0000808C0000}"/>
    <cellStyle name="년_★ 0911 2차면접최종보고_사무직10년단가(연월차수당) 4 2 5 4" xfId="35951" xr:uid="{00000000-0005-0000-0000-0000818C0000}"/>
    <cellStyle name="년_★ 0911 2차면접최종보고_사무직10년단가(연월차수당) 4 2 5 5" xfId="35952" xr:uid="{00000000-0005-0000-0000-0000828C0000}"/>
    <cellStyle name="년_★ 0911 2차면접최종보고_사무직10년단가(연월차수당) 4 2 6" xfId="35953" xr:uid="{00000000-0005-0000-0000-0000838C0000}"/>
    <cellStyle name="년_★ 0911 2차면접최종보고_사무직10년단가(연월차수당) 4 2 6 2" xfId="35954" xr:uid="{00000000-0005-0000-0000-0000848C0000}"/>
    <cellStyle name="년_★ 0911 2차면접최종보고_사무직10년단가(연월차수당) 4 2 6 3" xfId="35955" xr:uid="{00000000-0005-0000-0000-0000858C0000}"/>
    <cellStyle name="년_★ 0911 2차면접최종보고_사무직10년단가(연월차수당) 4 2 6 4" xfId="35956" xr:uid="{00000000-0005-0000-0000-0000868C0000}"/>
    <cellStyle name="년_★ 0911 2차면접최종보고_사무직10년단가(연월차수당) 4 2 6 5" xfId="35957" xr:uid="{00000000-0005-0000-0000-0000878C0000}"/>
    <cellStyle name="년_★ 0911 2차면접최종보고_사무직10년단가(연월차수당) 4 2 7" xfId="35958" xr:uid="{00000000-0005-0000-0000-0000888C0000}"/>
    <cellStyle name="년_★ 0911 2차면접최종보고_사무직10년단가(연월차수당) 4 2 7 2" xfId="35959" xr:uid="{00000000-0005-0000-0000-0000898C0000}"/>
    <cellStyle name="년_★ 0911 2차면접최종보고_사무직10년단가(연월차수당) 4 2 7 3" xfId="35960" xr:uid="{00000000-0005-0000-0000-00008A8C0000}"/>
    <cellStyle name="년_★ 0911 2차면접최종보고_사무직10년단가(연월차수당) 4 2 7 4" xfId="35961" xr:uid="{00000000-0005-0000-0000-00008B8C0000}"/>
    <cellStyle name="년_★ 0911 2차면접최종보고_사무직10년단가(연월차수당) 4 2 7 5" xfId="35962" xr:uid="{00000000-0005-0000-0000-00008C8C0000}"/>
    <cellStyle name="년_★ 0911 2차면접최종보고_사무직10년단가(연월차수당) 4 2 8" xfId="35963" xr:uid="{00000000-0005-0000-0000-00008D8C0000}"/>
    <cellStyle name="년_★ 0911 2차면접최종보고_사무직10년단가(연월차수당) 4 2 9" xfId="35964" xr:uid="{00000000-0005-0000-0000-00008E8C0000}"/>
    <cellStyle name="년_★ 0911 2차면접최종보고_사무직10년단가(연월차수당) 4 3" xfId="35965" xr:uid="{00000000-0005-0000-0000-00008F8C0000}"/>
    <cellStyle name="년_★ 0911 2차면접최종보고_사무직10년단가(연월차수당) 4 3 10" xfId="35966" xr:uid="{00000000-0005-0000-0000-0000908C0000}"/>
    <cellStyle name="년_★ 0911 2차면접최종보고_사무직10년단가(연월차수당) 4 3 11" xfId="35967" xr:uid="{00000000-0005-0000-0000-0000918C0000}"/>
    <cellStyle name="년_★ 0911 2차면접최종보고_사무직10년단가(연월차수당) 4 3 2" xfId="35968" xr:uid="{00000000-0005-0000-0000-0000928C0000}"/>
    <cellStyle name="년_★ 0911 2차면접최종보고_사무직10년단가(연월차수당) 4 3 2 2" xfId="35969" xr:uid="{00000000-0005-0000-0000-0000938C0000}"/>
    <cellStyle name="년_★ 0911 2차면접최종보고_사무직10년단가(연월차수당) 4 3 2 2 2" xfId="35970" xr:uid="{00000000-0005-0000-0000-0000948C0000}"/>
    <cellStyle name="년_★ 0911 2차면접최종보고_사무직10년단가(연월차수당) 4 3 2 2 3" xfId="35971" xr:uid="{00000000-0005-0000-0000-0000958C0000}"/>
    <cellStyle name="년_★ 0911 2차면접최종보고_사무직10년단가(연월차수당) 4 3 2 2 4" xfId="35972" xr:uid="{00000000-0005-0000-0000-0000968C0000}"/>
    <cellStyle name="년_★ 0911 2차면접최종보고_사무직10년단가(연월차수당) 4 3 2 2 5" xfId="35973" xr:uid="{00000000-0005-0000-0000-0000978C0000}"/>
    <cellStyle name="년_★ 0911 2차면접최종보고_사무직10년단가(연월차수당) 4 3 2 3" xfId="35974" xr:uid="{00000000-0005-0000-0000-0000988C0000}"/>
    <cellStyle name="년_★ 0911 2차면접최종보고_사무직10년단가(연월차수당) 4 3 2 3 2" xfId="35975" xr:uid="{00000000-0005-0000-0000-0000998C0000}"/>
    <cellStyle name="년_★ 0911 2차면접최종보고_사무직10년단가(연월차수당) 4 3 2 3 3" xfId="35976" xr:uid="{00000000-0005-0000-0000-00009A8C0000}"/>
    <cellStyle name="년_★ 0911 2차면접최종보고_사무직10년단가(연월차수당) 4 3 2 3 4" xfId="35977" xr:uid="{00000000-0005-0000-0000-00009B8C0000}"/>
    <cellStyle name="년_★ 0911 2차면접최종보고_사무직10년단가(연월차수당) 4 3 2 3 5" xfId="35978" xr:uid="{00000000-0005-0000-0000-00009C8C0000}"/>
    <cellStyle name="년_★ 0911 2차면접최종보고_사무직10년단가(연월차수당) 4 3 2 4" xfId="35979" xr:uid="{00000000-0005-0000-0000-00009D8C0000}"/>
    <cellStyle name="년_★ 0911 2차면접최종보고_사무직10년단가(연월차수당) 4 3 2 4 2" xfId="35980" xr:uid="{00000000-0005-0000-0000-00009E8C0000}"/>
    <cellStyle name="년_★ 0911 2차면접최종보고_사무직10년단가(연월차수당) 4 3 2 4 3" xfId="35981" xr:uid="{00000000-0005-0000-0000-00009F8C0000}"/>
    <cellStyle name="년_★ 0911 2차면접최종보고_사무직10년단가(연월차수당) 4 3 2 4 4" xfId="35982" xr:uid="{00000000-0005-0000-0000-0000A08C0000}"/>
    <cellStyle name="년_★ 0911 2차면접최종보고_사무직10년단가(연월차수당) 4 3 2 4 5" xfId="35983" xr:uid="{00000000-0005-0000-0000-0000A18C0000}"/>
    <cellStyle name="년_★ 0911 2차면접최종보고_사무직10년단가(연월차수당) 4 3 2 5" xfId="35984" xr:uid="{00000000-0005-0000-0000-0000A28C0000}"/>
    <cellStyle name="년_★ 0911 2차면접최종보고_사무직10년단가(연월차수당) 4 3 2 6" xfId="35985" xr:uid="{00000000-0005-0000-0000-0000A38C0000}"/>
    <cellStyle name="년_★ 0911 2차면접최종보고_사무직10년단가(연월차수당) 4 3 2 7" xfId="35986" xr:uid="{00000000-0005-0000-0000-0000A48C0000}"/>
    <cellStyle name="년_★ 0911 2차면접최종보고_사무직10년단가(연월차수당) 4 3 2 8" xfId="35987" xr:uid="{00000000-0005-0000-0000-0000A58C0000}"/>
    <cellStyle name="년_★ 0911 2차면접최종보고_사무직10년단가(연월차수당) 4 3 3" xfId="35988" xr:uid="{00000000-0005-0000-0000-0000A68C0000}"/>
    <cellStyle name="년_★ 0911 2차면접최종보고_사무직10년단가(연월차수당) 4 3 3 2" xfId="35989" xr:uid="{00000000-0005-0000-0000-0000A78C0000}"/>
    <cellStyle name="년_★ 0911 2차면접최종보고_사무직10년단가(연월차수당) 4 3 3 2 2" xfId="35990" xr:uid="{00000000-0005-0000-0000-0000A88C0000}"/>
    <cellStyle name="년_★ 0911 2차면접최종보고_사무직10년단가(연월차수당) 4 3 3 2 3" xfId="35991" xr:uid="{00000000-0005-0000-0000-0000A98C0000}"/>
    <cellStyle name="년_★ 0911 2차면접최종보고_사무직10년단가(연월차수당) 4 3 3 2 4" xfId="35992" xr:uid="{00000000-0005-0000-0000-0000AA8C0000}"/>
    <cellStyle name="년_★ 0911 2차면접최종보고_사무직10년단가(연월차수당) 4 3 3 2 5" xfId="35993" xr:uid="{00000000-0005-0000-0000-0000AB8C0000}"/>
    <cellStyle name="년_★ 0911 2차면접최종보고_사무직10년단가(연월차수당) 4 3 3 3" xfId="35994" xr:uid="{00000000-0005-0000-0000-0000AC8C0000}"/>
    <cellStyle name="년_★ 0911 2차면접최종보고_사무직10년단가(연월차수당) 4 3 3 3 2" xfId="35995" xr:uid="{00000000-0005-0000-0000-0000AD8C0000}"/>
    <cellStyle name="년_★ 0911 2차면접최종보고_사무직10년단가(연월차수당) 4 3 3 3 3" xfId="35996" xr:uid="{00000000-0005-0000-0000-0000AE8C0000}"/>
    <cellStyle name="년_★ 0911 2차면접최종보고_사무직10년단가(연월차수당) 4 3 3 3 4" xfId="35997" xr:uid="{00000000-0005-0000-0000-0000AF8C0000}"/>
    <cellStyle name="년_★ 0911 2차면접최종보고_사무직10년단가(연월차수당) 4 3 3 3 5" xfId="35998" xr:uid="{00000000-0005-0000-0000-0000B08C0000}"/>
    <cellStyle name="년_★ 0911 2차면접최종보고_사무직10년단가(연월차수당) 4 3 3 4" xfId="35999" xr:uid="{00000000-0005-0000-0000-0000B18C0000}"/>
    <cellStyle name="년_★ 0911 2차면접최종보고_사무직10년단가(연월차수당) 4 3 3 4 2" xfId="36000" xr:uid="{00000000-0005-0000-0000-0000B28C0000}"/>
    <cellStyle name="년_★ 0911 2차면접최종보고_사무직10년단가(연월차수당) 4 3 3 4 3" xfId="36001" xr:uid="{00000000-0005-0000-0000-0000B38C0000}"/>
    <cellStyle name="년_★ 0911 2차면접최종보고_사무직10년단가(연월차수당) 4 3 3 4 4" xfId="36002" xr:uid="{00000000-0005-0000-0000-0000B48C0000}"/>
    <cellStyle name="년_★ 0911 2차면접최종보고_사무직10년단가(연월차수당) 4 3 3 4 5" xfId="36003" xr:uid="{00000000-0005-0000-0000-0000B58C0000}"/>
    <cellStyle name="년_★ 0911 2차면접최종보고_사무직10년단가(연월차수당) 4 3 3 5" xfId="36004" xr:uid="{00000000-0005-0000-0000-0000B68C0000}"/>
    <cellStyle name="년_★ 0911 2차면접최종보고_사무직10년단가(연월차수당) 4 3 3 6" xfId="36005" xr:uid="{00000000-0005-0000-0000-0000B78C0000}"/>
    <cellStyle name="년_★ 0911 2차면접최종보고_사무직10년단가(연월차수당) 4 3 3 7" xfId="36006" xr:uid="{00000000-0005-0000-0000-0000B88C0000}"/>
    <cellStyle name="년_★ 0911 2차면접최종보고_사무직10년단가(연월차수당) 4 3 3 8" xfId="36007" xr:uid="{00000000-0005-0000-0000-0000B98C0000}"/>
    <cellStyle name="년_★ 0911 2차면접최종보고_사무직10년단가(연월차수당) 4 3 4" xfId="36008" xr:uid="{00000000-0005-0000-0000-0000BA8C0000}"/>
    <cellStyle name="년_★ 0911 2차면접최종보고_사무직10년단가(연월차수당) 4 3 4 2" xfId="36009" xr:uid="{00000000-0005-0000-0000-0000BB8C0000}"/>
    <cellStyle name="년_★ 0911 2차면접최종보고_사무직10년단가(연월차수당) 4 3 4 2 2" xfId="36010" xr:uid="{00000000-0005-0000-0000-0000BC8C0000}"/>
    <cellStyle name="년_★ 0911 2차면접최종보고_사무직10년단가(연월차수당) 4 3 4 2 3" xfId="36011" xr:uid="{00000000-0005-0000-0000-0000BD8C0000}"/>
    <cellStyle name="년_★ 0911 2차면접최종보고_사무직10년단가(연월차수당) 4 3 4 2 4" xfId="36012" xr:uid="{00000000-0005-0000-0000-0000BE8C0000}"/>
    <cellStyle name="년_★ 0911 2차면접최종보고_사무직10년단가(연월차수당) 4 3 4 2 5" xfId="36013" xr:uid="{00000000-0005-0000-0000-0000BF8C0000}"/>
    <cellStyle name="년_★ 0911 2차면접최종보고_사무직10년단가(연월차수당) 4 3 4 3" xfId="36014" xr:uid="{00000000-0005-0000-0000-0000C08C0000}"/>
    <cellStyle name="년_★ 0911 2차면접최종보고_사무직10년단가(연월차수당) 4 3 4 3 2" xfId="36015" xr:uid="{00000000-0005-0000-0000-0000C18C0000}"/>
    <cellStyle name="년_★ 0911 2차면접최종보고_사무직10년단가(연월차수당) 4 3 4 3 3" xfId="36016" xr:uid="{00000000-0005-0000-0000-0000C28C0000}"/>
    <cellStyle name="년_★ 0911 2차면접최종보고_사무직10년단가(연월차수당) 4 3 4 3 4" xfId="36017" xr:uid="{00000000-0005-0000-0000-0000C38C0000}"/>
    <cellStyle name="년_★ 0911 2차면접최종보고_사무직10년단가(연월차수당) 4 3 4 3 5" xfId="36018" xr:uid="{00000000-0005-0000-0000-0000C48C0000}"/>
    <cellStyle name="년_★ 0911 2차면접최종보고_사무직10년단가(연월차수당) 4 3 4 4" xfId="36019" xr:uid="{00000000-0005-0000-0000-0000C58C0000}"/>
    <cellStyle name="년_★ 0911 2차면접최종보고_사무직10년단가(연월차수당) 4 3 4 4 2" xfId="36020" xr:uid="{00000000-0005-0000-0000-0000C68C0000}"/>
    <cellStyle name="년_★ 0911 2차면접최종보고_사무직10년단가(연월차수당) 4 3 4 4 3" xfId="36021" xr:uid="{00000000-0005-0000-0000-0000C78C0000}"/>
    <cellStyle name="년_★ 0911 2차면접최종보고_사무직10년단가(연월차수당) 4 3 4 4 4" xfId="36022" xr:uid="{00000000-0005-0000-0000-0000C88C0000}"/>
    <cellStyle name="년_★ 0911 2차면접최종보고_사무직10년단가(연월차수당) 4 3 4 4 5" xfId="36023" xr:uid="{00000000-0005-0000-0000-0000C98C0000}"/>
    <cellStyle name="년_★ 0911 2차면접최종보고_사무직10년단가(연월차수당) 4 3 4 5" xfId="36024" xr:uid="{00000000-0005-0000-0000-0000CA8C0000}"/>
    <cellStyle name="년_★ 0911 2차면접최종보고_사무직10년단가(연월차수당) 4 3 4 6" xfId="36025" xr:uid="{00000000-0005-0000-0000-0000CB8C0000}"/>
    <cellStyle name="년_★ 0911 2차면접최종보고_사무직10년단가(연월차수당) 4 3 4 7" xfId="36026" xr:uid="{00000000-0005-0000-0000-0000CC8C0000}"/>
    <cellStyle name="년_★ 0911 2차면접최종보고_사무직10년단가(연월차수당) 4 3 4 8" xfId="36027" xr:uid="{00000000-0005-0000-0000-0000CD8C0000}"/>
    <cellStyle name="년_★ 0911 2차면접최종보고_사무직10년단가(연월차수당) 4 3 5" xfId="36028" xr:uid="{00000000-0005-0000-0000-0000CE8C0000}"/>
    <cellStyle name="년_★ 0911 2차면접최종보고_사무직10년단가(연월차수당) 4 3 5 2" xfId="36029" xr:uid="{00000000-0005-0000-0000-0000CF8C0000}"/>
    <cellStyle name="년_★ 0911 2차면접최종보고_사무직10년단가(연월차수당) 4 3 5 3" xfId="36030" xr:uid="{00000000-0005-0000-0000-0000D08C0000}"/>
    <cellStyle name="년_★ 0911 2차면접최종보고_사무직10년단가(연월차수당) 4 3 5 4" xfId="36031" xr:uid="{00000000-0005-0000-0000-0000D18C0000}"/>
    <cellStyle name="년_★ 0911 2차면접최종보고_사무직10년단가(연월차수당) 4 3 5 5" xfId="36032" xr:uid="{00000000-0005-0000-0000-0000D28C0000}"/>
    <cellStyle name="년_★ 0911 2차면접최종보고_사무직10년단가(연월차수당) 4 3 6" xfId="36033" xr:uid="{00000000-0005-0000-0000-0000D38C0000}"/>
    <cellStyle name="년_★ 0911 2차면접최종보고_사무직10년단가(연월차수당) 4 3 6 2" xfId="36034" xr:uid="{00000000-0005-0000-0000-0000D48C0000}"/>
    <cellStyle name="년_★ 0911 2차면접최종보고_사무직10년단가(연월차수당) 4 3 6 3" xfId="36035" xr:uid="{00000000-0005-0000-0000-0000D58C0000}"/>
    <cellStyle name="년_★ 0911 2차면접최종보고_사무직10년단가(연월차수당) 4 3 6 4" xfId="36036" xr:uid="{00000000-0005-0000-0000-0000D68C0000}"/>
    <cellStyle name="년_★ 0911 2차면접최종보고_사무직10년단가(연월차수당) 4 3 6 5" xfId="36037" xr:uid="{00000000-0005-0000-0000-0000D78C0000}"/>
    <cellStyle name="년_★ 0911 2차면접최종보고_사무직10년단가(연월차수당) 4 3 7" xfId="36038" xr:uid="{00000000-0005-0000-0000-0000D88C0000}"/>
    <cellStyle name="년_★ 0911 2차면접최종보고_사무직10년단가(연월차수당) 4 3 7 2" xfId="36039" xr:uid="{00000000-0005-0000-0000-0000D98C0000}"/>
    <cellStyle name="년_★ 0911 2차면접최종보고_사무직10년단가(연월차수당) 4 3 7 3" xfId="36040" xr:uid="{00000000-0005-0000-0000-0000DA8C0000}"/>
    <cellStyle name="년_★ 0911 2차면접최종보고_사무직10년단가(연월차수당) 4 3 7 4" xfId="36041" xr:uid="{00000000-0005-0000-0000-0000DB8C0000}"/>
    <cellStyle name="년_★ 0911 2차면접최종보고_사무직10년단가(연월차수당) 4 3 7 5" xfId="36042" xr:uid="{00000000-0005-0000-0000-0000DC8C0000}"/>
    <cellStyle name="년_★ 0911 2차면접최종보고_사무직10년단가(연월차수당) 4 3 8" xfId="36043" xr:uid="{00000000-0005-0000-0000-0000DD8C0000}"/>
    <cellStyle name="년_★ 0911 2차면접최종보고_사무직10년단가(연월차수당) 4 3 9" xfId="36044" xr:uid="{00000000-0005-0000-0000-0000DE8C0000}"/>
    <cellStyle name="년_★ 0911 2차면접최종보고_사무직10년단가(연월차수당) 4 4" xfId="36045" xr:uid="{00000000-0005-0000-0000-0000DF8C0000}"/>
    <cellStyle name="년_★ 0911 2차면접최종보고_사무직10년단가(연월차수당) 4 4 2" xfId="36046" xr:uid="{00000000-0005-0000-0000-0000E08C0000}"/>
    <cellStyle name="년_★ 0911 2차면접최종보고_사무직10년단가(연월차수당) 4 4 2 2" xfId="36047" xr:uid="{00000000-0005-0000-0000-0000E18C0000}"/>
    <cellStyle name="년_★ 0911 2차면접최종보고_사무직10년단가(연월차수당) 4 4 2 3" xfId="36048" xr:uid="{00000000-0005-0000-0000-0000E28C0000}"/>
    <cellStyle name="년_★ 0911 2차면접최종보고_사무직10년단가(연월차수당) 4 4 2 4" xfId="36049" xr:uid="{00000000-0005-0000-0000-0000E38C0000}"/>
    <cellStyle name="년_★ 0911 2차면접최종보고_사무직10년단가(연월차수당) 4 4 2 5" xfId="36050" xr:uid="{00000000-0005-0000-0000-0000E48C0000}"/>
    <cellStyle name="년_★ 0911 2차면접최종보고_사무직10년단가(연월차수당) 4 4 3" xfId="36051" xr:uid="{00000000-0005-0000-0000-0000E58C0000}"/>
    <cellStyle name="년_★ 0911 2차면접최종보고_사무직10년단가(연월차수당) 4 4 3 2" xfId="36052" xr:uid="{00000000-0005-0000-0000-0000E68C0000}"/>
    <cellStyle name="년_★ 0911 2차면접최종보고_사무직10년단가(연월차수당) 4 4 3 3" xfId="36053" xr:uid="{00000000-0005-0000-0000-0000E78C0000}"/>
    <cellStyle name="년_★ 0911 2차면접최종보고_사무직10년단가(연월차수당) 4 4 3 4" xfId="36054" xr:uid="{00000000-0005-0000-0000-0000E88C0000}"/>
    <cellStyle name="년_★ 0911 2차면접최종보고_사무직10년단가(연월차수당) 4 4 3 5" xfId="36055" xr:uid="{00000000-0005-0000-0000-0000E98C0000}"/>
    <cellStyle name="년_★ 0911 2차면접최종보고_사무직10년단가(연월차수당) 4 4 4" xfId="36056" xr:uid="{00000000-0005-0000-0000-0000EA8C0000}"/>
    <cellStyle name="년_★ 0911 2차면접최종보고_사무직10년단가(연월차수당) 4 4 4 2" xfId="36057" xr:uid="{00000000-0005-0000-0000-0000EB8C0000}"/>
    <cellStyle name="년_★ 0911 2차면접최종보고_사무직10년단가(연월차수당) 4 4 4 3" xfId="36058" xr:uid="{00000000-0005-0000-0000-0000EC8C0000}"/>
    <cellStyle name="년_★ 0911 2차면접최종보고_사무직10년단가(연월차수당) 4 4 4 4" xfId="36059" xr:uid="{00000000-0005-0000-0000-0000ED8C0000}"/>
    <cellStyle name="년_★ 0911 2차면접최종보고_사무직10년단가(연월차수당) 4 4 4 5" xfId="36060" xr:uid="{00000000-0005-0000-0000-0000EE8C0000}"/>
    <cellStyle name="년_★ 0911 2차면접최종보고_사무직10년단가(연월차수당) 4 4 5" xfId="36061" xr:uid="{00000000-0005-0000-0000-0000EF8C0000}"/>
    <cellStyle name="년_★ 0911 2차면접최종보고_사무직10년단가(연월차수당) 4 4 6" xfId="36062" xr:uid="{00000000-0005-0000-0000-0000F08C0000}"/>
    <cellStyle name="년_★ 0911 2차면접최종보고_사무직10년단가(연월차수당) 4 4 7" xfId="36063" xr:uid="{00000000-0005-0000-0000-0000F18C0000}"/>
    <cellStyle name="년_★ 0911 2차면접최종보고_사무직10년단가(연월차수당) 4 4 8" xfId="36064" xr:uid="{00000000-0005-0000-0000-0000F28C0000}"/>
    <cellStyle name="년_★ 0911 2차면접최종보고_사무직10년단가(연월차수당) 4 5" xfId="36065" xr:uid="{00000000-0005-0000-0000-0000F38C0000}"/>
    <cellStyle name="년_★ 0911 2차면접최종보고_사무직10년단가(연월차수당) 4 5 2" xfId="36066" xr:uid="{00000000-0005-0000-0000-0000F48C0000}"/>
    <cellStyle name="년_★ 0911 2차면접최종보고_사무직10년단가(연월차수당) 4 5 2 2" xfId="36067" xr:uid="{00000000-0005-0000-0000-0000F58C0000}"/>
    <cellStyle name="년_★ 0911 2차면접최종보고_사무직10년단가(연월차수당) 4 5 2 3" xfId="36068" xr:uid="{00000000-0005-0000-0000-0000F68C0000}"/>
    <cellStyle name="년_★ 0911 2차면접최종보고_사무직10년단가(연월차수당) 4 5 2 4" xfId="36069" xr:uid="{00000000-0005-0000-0000-0000F78C0000}"/>
    <cellStyle name="년_★ 0911 2차면접최종보고_사무직10년단가(연월차수당) 4 5 2 5" xfId="36070" xr:uid="{00000000-0005-0000-0000-0000F88C0000}"/>
    <cellStyle name="년_★ 0911 2차면접최종보고_사무직10년단가(연월차수당) 4 5 3" xfId="36071" xr:uid="{00000000-0005-0000-0000-0000F98C0000}"/>
    <cellStyle name="년_★ 0911 2차면접최종보고_사무직10년단가(연월차수당) 4 5 3 2" xfId="36072" xr:uid="{00000000-0005-0000-0000-0000FA8C0000}"/>
    <cellStyle name="년_★ 0911 2차면접최종보고_사무직10년단가(연월차수당) 4 5 3 3" xfId="36073" xr:uid="{00000000-0005-0000-0000-0000FB8C0000}"/>
    <cellStyle name="년_★ 0911 2차면접최종보고_사무직10년단가(연월차수당) 4 5 3 4" xfId="36074" xr:uid="{00000000-0005-0000-0000-0000FC8C0000}"/>
    <cellStyle name="년_★ 0911 2차면접최종보고_사무직10년단가(연월차수당) 4 5 3 5" xfId="36075" xr:uid="{00000000-0005-0000-0000-0000FD8C0000}"/>
    <cellStyle name="년_★ 0911 2차면접최종보고_사무직10년단가(연월차수당) 4 5 4" xfId="36076" xr:uid="{00000000-0005-0000-0000-0000FE8C0000}"/>
    <cellStyle name="년_★ 0911 2차면접최종보고_사무직10년단가(연월차수당) 4 5 4 2" xfId="36077" xr:uid="{00000000-0005-0000-0000-0000FF8C0000}"/>
    <cellStyle name="년_★ 0911 2차면접최종보고_사무직10년단가(연월차수당) 4 5 4 3" xfId="36078" xr:uid="{00000000-0005-0000-0000-0000008D0000}"/>
    <cellStyle name="년_★ 0911 2차면접최종보고_사무직10년단가(연월차수당) 4 5 4 4" xfId="36079" xr:uid="{00000000-0005-0000-0000-0000018D0000}"/>
    <cellStyle name="년_★ 0911 2차면접최종보고_사무직10년단가(연월차수당) 4 5 4 5" xfId="36080" xr:uid="{00000000-0005-0000-0000-0000028D0000}"/>
    <cellStyle name="년_★ 0911 2차면접최종보고_사무직10년단가(연월차수당) 4 5 5" xfId="36081" xr:uid="{00000000-0005-0000-0000-0000038D0000}"/>
    <cellStyle name="년_★ 0911 2차면접최종보고_사무직10년단가(연월차수당) 4 5 6" xfId="36082" xr:uid="{00000000-0005-0000-0000-0000048D0000}"/>
    <cellStyle name="년_★ 0911 2차면접최종보고_사무직10년단가(연월차수당) 4 5 7" xfId="36083" xr:uid="{00000000-0005-0000-0000-0000058D0000}"/>
    <cellStyle name="년_★ 0911 2차면접최종보고_사무직10년단가(연월차수당) 4 5 8" xfId="36084" xr:uid="{00000000-0005-0000-0000-0000068D0000}"/>
    <cellStyle name="년_★ 0911 2차면접최종보고_사무직10년단가(연월차수당) 4 6" xfId="36085" xr:uid="{00000000-0005-0000-0000-0000078D0000}"/>
    <cellStyle name="년_★ 0911 2차면접최종보고_사무직10년단가(연월차수당) 4 6 2" xfId="36086" xr:uid="{00000000-0005-0000-0000-0000088D0000}"/>
    <cellStyle name="년_★ 0911 2차면접최종보고_사무직10년단가(연월차수당) 4 6 2 2" xfId="36087" xr:uid="{00000000-0005-0000-0000-0000098D0000}"/>
    <cellStyle name="년_★ 0911 2차면접최종보고_사무직10년단가(연월차수당) 4 6 2 3" xfId="36088" xr:uid="{00000000-0005-0000-0000-00000A8D0000}"/>
    <cellStyle name="년_★ 0911 2차면접최종보고_사무직10년단가(연월차수당) 4 6 2 4" xfId="36089" xr:uid="{00000000-0005-0000-0000-00000B8D0000}"/>
    <cellStyle name="년_★ 0911 2차면접최종보고_사무직10년단가(연월차수당) 4 6 2 5" xfId="36090" xr:uid="{00000000-0005-0000-0000-00000C8D0000}"/>
    <cellStyle name="년_★ 0911 2차면접최종보고_사무직10년단가(연월차수당) 4 6 3" xfId="36091" xr:uid="{00000000-0005-0000-0000-00000D8D0000}"/>
    <cellStyle name="년_★ 0911 2차면접최종보고_사무직10년단가(연월차수당) 4 6 3 2" xfId="36092" xr:uid="{00000000-0005-0000-0000-00000E8D0000}"/>
    <cellStyle name="년_★ 0911 2차면접최종보고_사무직10년단가(연월차수당) 4 6 3 3" xfId="36093" xr:uid="{00000000-0005-0000-0000-00000F8D0000}"/>
    <cellStyle name="년_★ 0911 2차면접최종보고_사무직10년단가(연월차수당) 4 6 3 4" xfId="36094" xr:uid="{00000000-0005-0000-0000-0000108D0000}"/>
    <cellStyle name="년_★ 0911 2차면접최종보고_사무직10년단가(연월차수당) 4 6 3 5" xfId="36095" xr:uid="{00000000-0005-0000-0000-0000118D0000}"/>
    <cellStyle name="년_★ 0911 2차면접최종보고_사무직10년단가(연월차수당) 4 6 4" xfId="36096" xr:uid="{00000000-0005-0000-0000-0000128D0000}"/>
    <cellStyle name="년_★ 0911 2차면접최종보고_사무직10년단가(연월차수당) 4 6 4 2" xfId="36097" xr:uid="{00000000-0005-0000-0000-0000138D0000}"/>
    <cellStyle name="년_★ 0911 2차면접최종보고_사무직10년단가(연월차수당) 4 6 4 3" xfId="36098" xr:uid="{00000000-0005-0000-0000-0000148D0000}"/>
    <cellStyle name="년_★ 0911 2차면접최종보고_사무직10년단가(연월차수당) 4 6 4 4" xfId="36099" xr:uid="{00000000-0005-0000-0000-0000158D0000}"/>
    <cellStyle name="년_★ 0911 2차면접최종보고_사무직10년단가(연월차수당) 4 6 4 5" xfId="36100" xr:uid="{00000000-0005-0000-0000-0000168D0000}"/>
    <cellStyle name="년_★ 0911 2차면접최종보고_사무직10년단가(연월차수당) 4 6 5" xfId="36101" xr:uid="{00000000-0005-0000-0000-0000178D0000}"/>
    <cellStyle name="년_★ 0911 2차면접최종보고_사무직10년단가(연월차수당) 4 6 6" xfId="36102" xr:uid="{00000000-0005-0000-0000-0000188D0000}"/>
    <cellStyle name="년_★ 0911 2차면접최종보고_사무직10년단가(연월차수당) 4 6 7" xfId="36103" xr:uid="{00000000-0005-0000-0000-0000198D0000}"/>
    <cellStyle name="년_★ 0911 2차면접최종보고_사무직10년단가(연월차수당) 4 6 8" xfId="36104" xr:uid="{00000000-0005-0000-0000-00001A8D0000}"/>
    <cellStyle name="년_★ 0911 2차면접최종보고_사무직10년단가(연월차수당) 4 7" xfId="36105" xr:uid="{00000000-0005-0000-0000-00001B8D0000}"/>
    <cellStyle name="년_★ 0911 2차면접최종보고_사무직10년단가(연월차수당) 4 7 2" xfId="36106" xr:uid="{00000000-0005-0000-0000-00001C8D0000}"/>
    <cellStyle name="년_★ 0911 2차면접최종보고_사무직10년단가(연월차수당) 4 7 3" xfId="36107" xr:uid="{00000000-0005-0000-0000-00001D8D0000}"/>
    <cellStyle name="년_★ 0911 2차면접최종보고_사무직10년단가(연월차수당) 4 7 4" xfId="36108" xr:uid="{00000000-0005-0000-0000-00001E8D0000}"/>
    <cellStyle name="년_★ 0911 2차면접최종보고_사무직10년단가(연월차수당) 4 7 5" xfId="36109" xr:uid="{00000000-0005-0000-0000-00001F8D0000}"/>
    <cellStyle name="년_★ 0911 2차면접최종보고_사무직10년단가(연월차수당) 4 8" xfId="36110" xr:uid="{00000000-0005-0000-0000-0000208D0000}"/>
    <cellStyle name="년_★ 0911 2차면접최종보고_사무직10년단가(연월차수당) 4 8 2" xfId="36111" xr:uid="{00000000-0005-0000-0000-0000218D0000}"/>
    <cellStyle name="년_★ 0911 2차면접최종보고_사무직10년단가(연월차수당) 4 8 3" xfId="36112" xr:uid="{00000000-0005-0000-0000-0000228D0000}"/>
    <cellStyle name="년_★ 0911 2차면접최종보고_사무직10년단가(연월차수당) 4 8 4" xfId="36113" xr:uid="{00000000-0005-0000-0000-0000238D0000}"/>
    <cellStyle name="년_★ 0911 2차면접최종보고_사무직10년단가(연월차수당) 4 8 5" xfId="36114" xr:uid="{00000000-0005-0000-0000-0000248D0000}"/>
    <cellStyle name="년_★ 0911 2차면접최종보고_사무직10년단가(연월차수당) 4 9" xfId="36115" xr:uid="{00000000-0005-0000-0000-0000258D0000}"/>
    <cellStyle name="년_★ 0911 2차면접최종보고_사무직10년단가(연월차수당) 4 9 2" xfId="36116" xr:uid="{00000000-0005-0000-0000-0000268D0000}"/>
    <cellStyle name="년_★ 0911 2차면접최종보고_사무직10년단가(연월차수당) 4 9 3" xfId="36117" xr:uid="{00000000-0005-0000-0000-0000278D0000}"/>
    <cellStyle name="년_★ 0911 2차면접최종보고_사무직10년단가(연월차수당) 4 9 4" xfId="36118" xr:uid="{00000000-0005-0000-0000-0000288D0000}"/>
    <cellStyle name="년_★ 0911 2차면접최종보고_사무직10년단가(연월차수당) 4 9 5" xfId="36119" xr:uid="{00000000-0005-0000-0000-0000298D0000}"/>
    <cellStyle name="년_★ 0911 2차면접최종보고_사무직10년단가(연월차수당) 5" xfId="36120" xr:uid="{00000000-0005-0000-0000-00002A8D0000}"/>
    <cellStyle name="년_★ 0911 2차면접최종보고_사무직10년단가(연월차수당) 5 10" xfId="36121" xr:uid="{00000000-0005-0000-0000-00002B8D0000}"/>
    <cellStyle name="년_★ 0911 2차면접최종보고_사무직10년단가(연월차수당) 5 11" xfId="36122" xr:uid="{00000000-0005-0000-0000-00002C8D0000}"/>
    <cellStyle name="년_★ 0911 2차면접최종보고_사무직10년단가(연월차수당) 5 2" xfId="36123" xr:uid="{00000000-0005-0000-0000-00002D8D0000}"/>
    <cellStyle name="년_★ 0911 2차면접최종보고_사무직10년단가(연월차수당) 5 2 2" xfId="36124" xr:uid="{00000000-0005-0000-0000-00002E8D0000}"/>
    <cellStyle name="년_★ 0911 2차면접최종보고_사무직10년단가(연월차수당) 5 2 2 2" xfId="36125" xr:uid="{00000000-0005-0000-0000-00002F8D0000}"/>
    <cellStyle name="년_★ 0911 2차면접최종보고_사무직10년단가(연월차수당) 5 2 2 3" xfId="36126" xr:uid="{00000000-0005-0000-0000-0000308D0000}"/>
    <cellStyle name="년_★ 0911 2차면접최종보고_사무직10년단가(연월차수당) 5 2 2 4" xfId="36127" xr:uid="{00000000-0005-0000-0000-0000318D0000}"/>
    <cellStyle name="년_★ 0911 2차면접최종보고_사무직10년단가(연월차수당) 5 2 2 5" xfId="36128" xr:uid="{00000000-0005-0000-0000-0000328D0000}"/>
    <cellStyle name="년_★ 0911 2차면접최종보고_사무직10년단가(연월차수당) 5 2 3" xfId="36129" xr:uid="{00000000-0005-0000-0000-0000338D0000}"/>
    <cellStyle name="년_★ 0911 2차면접최종보고_사무직10년단가(연월차수당) 5 2 3 2" xfId="36130" xr:uid="{00000000-0005-0000-0000-0000348D0000}"/>
    <cellStyle name="년_★ 0911 2차면접최종보고_사무직10년단가(연월차수당) 5 2 3 3" xfId="36131" xr:uid="{00000000-0005-0000-0000-0000358D0000}"/>
    <cellStyle name="년_★ 0911 2차면접최종보고_사무직10년단가(연월차수당) 5 2 3 4" xfId="36132" xr:uid="{00000000-0005-0000-0000-0000368D0000}"/>
    <cellStyle name="년_★ 0911 2차면접최종보고_사무직10년단가(연월차수당) 5 2 3 5" xfId="36133" xr:uid="{00000000-0005-0000-0000-0000378D0000}"/>
    <cellStyle name="년_★ 0911 2차면접최종보고_사무직10년단가(연월차수당) 5 2 4" xfId="36134" xr:uid="{00000000-0005-0000-0000-0000388D0000}"/>
    <cellStyle name="년_★ 0911 2차면접최종보고_사무직10년단가(연월차수당) 5 2 4 2" xfId="36135" xr:uid="{00000000-0005-0000-0000-0000398D0000}"/>
    <cellStyle name="년_★ 0911 2차면접최종보고_사무직10년단가(연월차수당) 5 2 4 3" xfId="36136" xr:uid="{00000000-0005-0000-0000-00003A8D0000}"/>
    <cellStyle name="년_★ 0911 2차면접최종보고_사무직10년단가(연월차수당) 5 2 4 4" xfId="36137" xr:uid="{00000000-0005-0000-0000-00003B8D0000}"/>
    <cellStyle name="년_★ 0911 2차면접최종보고_사무직10년단가(연월차수당) 5 2 4 5" xfId="36138" xr:uid="{00000000-0005-0000-0000-00003C8D0000}"/>
    <cellStyle name="년_★ 0911 2차면접최종보고_사무직10년단가(연월차수당) 5 2 5" xfId="36139" xr:uid="{00000000-0005-0000-0000-00003D8D0000}"/>
    <cellStyle name="년_★ 0911 2차면접최종보고_사무직10년단가(연월차수당) 5 2 6" xfId="36140" xr:uid="{00000000-0005-0000-0000-00003E8D0000}"/>
    <cellStyle name="년_★ 0911 2차면접최종보고_사무직10년단가(연월차수당) 5 2 7" xfId="36141" xr:uid="{00000000-0005-0000-0000-00003F8D0000}"/>
    <cellStyle name="년_★ 0911 2차면접최종보고_사무직10년단가(연월차수당) 5 2 8" xfId="36142" xr:uid="{00000000-0005-0000-0000-0000408D0000}"/>
    <cellStyle name="년_★ 0911 2차면접최종보고_사무직10년단가(연월차수당) 5 3" xfId="36143" xr:uid="{00000000-0005-0000-0000-0000418D0000}"/>
    <cellStyle name="년_★ 0911 2차면접최종보고_사무직10년단가(연월차수당) 5 3 2" xfId="36144" xr:uid="{00000000-0005-0000-0000-0000428D0000}"/>
    <cellStyle name="년_★ 0911 2차면접최종보고_사무직10년단가(연월차수당) 5 3 2 2" xfId="36145" xr:uid="{00000000-0005-0000-0000-0000438D0000}"/>
    <cellStyle name="년_★ 0911 2차면접최종보고_사무직10년단가(연월차수당) 5 3 2 3" xfId="36146" xr:uid="{00000000-0005-0000-0000-0000448D0000}"/>
    <cellStyle name="년_★ 0911 2차면접최종보고_사무직10년단가(연월차수당) 5 3 2 4" xfId="36147" xr:uid="{00000000-0005-0000-0000-0000458D0000}"/>
    <cellStyle name="년_★ 0911 2차면접최종보고_사무직10년단가(연월차수당) 5 3 2 5" xfId="36148" xr:uid="{00000000-0005-0000-0000-0000468D0000}"/>
    <cellStyle name="년_★ 0911 2차면접최종보고_사무직10년단가(연월차수당) 5 3 3" xfId="36149" xr:uid="{00000000-0005-0000-0000-0000478D0000}"/>
    <cellStyle name="년_★ 0911 2차면접최종보고_사무직10년단가(연월차수당) 5 3 3 2" xfId="36150" xr:uid="{00000000-0005-0000-0000-0000488D0000}"/>
    <cellStyle name="년_★ 0911 2차면접최종보고_사무직10년단가(연월차수당) 5 3 3 3" xfId="36151" xr:uid="{00000000-0005-0000-0000-0000498D0000}"/>
    <cellStyle name="년_★ 0911 2차면접최종보고_사무직10년단가(연월차수당) 5 3 3 4" xfId="36152" xr:uid="{00000000-0005-0000-0000-00004A8D0000}"/>
    <cellStyle name="년_★ 0911 2차면접최종보고_사무직10년단가(연월차수당) 5 3 3 5" xfId="36153" xr:uid="{00000000-0005-0000-0000-00004B8D0000}"/>
    <cellStyle name="년_★ 0911 2차면접최종보고_사무직10년단가(연월차수당) 5 3 4" xfId="36154" xr:uid="{00000000-0005-0000-0000-00004C8D0000}"/>
    <cellStyle name="년_★ 0911 2차면접최종보고_사무직10년단가(연월차수당) 5 3 4 2" xfId="36155" xr:uid="{00000000-0005-0000-0000-00004D8D0000}"/>
    <cellStyle name="년_★ 0911 2차면접최종보고_사무직10년단가(연월차수당) 5 3 4 3" xfId="36156" xr:uid="{00000000-0005-0000-0000-00004E8D0000}"/>
    <cellStyle name="년_★ 0911 2차면접최종보고_사무직10년단가(연월차수당) 5 3 4 4" xfId="36157" xr:uid="{00000000-0005-0000-0000-00004F8D0000}"/>
    <cellStyle name="년_★ 0911 2차면접최종보고_사무직10년단가(연월차수당) 5 3 4 5" xfId="36158" xr:uid="{00000000-0005-0000-0000-0000508D0000}"/>
    <cellStyle name="년_★ 0911 2차면접최종보고_사무직10년단가(연월차수당) 5 3 5" xfId="36159" xr:uid="{00000000-0005-0000-0000-0000518D0000}"/>
    <cellStyle name="년_★ 0911 2차면접최종보고_사무직10년단가(연월차수당) 5 3 6" xfId="36160" xr:uid="{00000000-0005-0000-0000-0000528D0000}"/>
    <cellStyle name="년_★ 0911 2차면접최종보고_사무직10년단가(연월차수당) 5 3 7" xfId="36161" xr:uid="{00000000-0005-0000-0000-0000538D0000}"/>
    <cellStyle name="년_★ 0911 2차면접최종보고_사무직10년단가(연월차수당) 5 3 8" xfId="36162" xr:uid="{00000000-0005-0000-0000-0000548D0000}"/>
    <cellStyle name="년_★ 0911 2차면접최종보고_사무직10년단가(연월차수당) 5 4" xfId="36163" xr:uid="{00000000-0005-0000-0000-0000558D0000}"/>
    <cellStyle name="년_★ 0911 2차면접최종보고_사무직10년단가(연월차수당) 5 4 2" xfId="36164" xr:uid="{00000000-0005-0000-0000-0000568D0000}"/>
    <cellStyle name="년_★ 0911 2차면접최종보고_사무직10년단가(연월차수당) 5 4 2 2" xfId="36165" xr:uid="{00000000-0005-0000-0000-0000578D0000}"/>
    <cellStyle name="년_★ 0911 2차면접최종보고_사무직10년단가(연월차수당) 5 4 2 3" xfId="36166" xr:uid="{00000000-0005-0000-0000-0000588D0000}"/>
    <cellStyle name="년_★ 0911 2차면접최종보고_사무직10년단가(연월차수당) 5 4 2 4" xfId="36167" xr:uid="{00000000-0005-0000-0000-0000598D0000}"/>
    <cellStyle name="년_★ 0911 2차면접최종보고_사무직10년단가(연월차수당) 5 4 2 5" xfId="36168" xr:uid="{00000000-0005-0000-0000-00005A8D0000}"/>
    <cellStyle name="년_★ 0911 2차면접최종보고_사무직10년단가(연월차수당) 5 4 3" xfId="36169" xr:uid="{00000000-0005-0000-0000-00005B8D0000}"/>
    <cellStyle name="년_★ 0911 2차면접최종보고_사무직10년단가(연월차수당) 5 4 3 2" xfId="36170" xr:uid="{00000000-0005-0000-0000-00005C8D0000}"/>
    <cellStyle name="년_★ 0911 2차면접최종보고_사무직10년단가(연월차수당) 5 4 3 3" xfId="36171" xr:uid="{00000000-0005-0000-0000-00005D8D0000}"/>
    <cellStyle name="년_★ 0911 2차면접최종보고_사무직10년단가(연월차수당) 5 4 3 4" xfId="36172" xr:uid="{00000000-0005-0000-0000-00005E8D0000}"/>
    <cellStyle name="년_★ 0911 2차면접최종보고_사무직10년단가(연월차수당) 5 4 3 5" xfId="36173" xr:uid="{00000000-0005-0000-0000-00005F8D0000}"/>
    <cellStyle name="년_★ 0911 2차면접최종보고_사무직10년단가(연월차수당) 5 4 4" xfId="36174" xr:uid="{00000000-0005-0000-0000-0000608D0000}"/>
    <cellStyle name="년_★ 0911 2차면접최종보고_사무직10년단가(연월차수당) 5 4 4 2" xfId="36175" xr:uid="{00000000-0005-0000-0000-0000618D0000}"/>
    <cellStyle name="년_★ 0911 2차면접최종보고_사무직10년단가(연월차수당) 5 4 4 3" xfId="36176" xr:uid="{00000000-0005-0000-0000-0000628D0000}"/>
    <cellStyle name="년_★ 0911 2차면접최종보고_사무직10년단가(연월차수당) 5 4 4 4" xfId="36177" xr:uid="{00000000-0005-0000-0000-0000638D0000}"/>
    <cellStyle name="년_★ 0911 2차면접최종보고_사무직10년단가(연월차수당) 5 4 4 5" xfId="36178" xr:uid="{00000000-0005-0000-0000-0000648D0000}"/>
    <cellStyle name="년_★ 0911 2차면접최종보고_사무직10년단가(연월차수당) 5 4 5" xfId="36179" xr:uid="{00000000-0005-0000-0000-0000658D0000}"/>
    <cellStyle name="년_★ 0911 2차면접최종보고_사무직10년단가(연월차수당) 5 4 6" xfId="36180" xr:uid="{00000000-0005-0000-0000-0000668D0000}"/>
    <cellStyle name="년_★ 0911 2차면접최종보고_사무직10년단가(연월차수당) 5 4 7" xfId="36181" xr:uid="{00000000-0005-0000-0000-0000678D0000}"/>
    <cellStyle name="년_★ 0911 2차면접최종보고_사무직10년단가(연월차수당) 5 4 8" xfId="36182" xr:uid="{00000000-0005-0000-0000-0000688D0000}"/>
    <cellStyle name="년_★ 0911 2차면접최종보고_사무직10년단가(연월차수당) 5 5" xfId="36183" xr:uid="{00000000-0005-0000-0000-0000698D0000}"/>
    <cellStyle name="년_★ 0911 2차면접최종보고_사무직10년단가(연월차수당) 5 5 2" xfId="36184" xr:uid="{00000000-0005-0000-0000-00006A8D0000}"/>
    <cellStyle name="년_★ 0911 2차면접최종보고_사무직10년단가(연월차수당) 5 5 3" xfId="36185" xr:uid="{00000000-0005-0000-0000-00006B8D0000}"/>
    <cellStyle name="년_★ 0911 2차면접최종보고_사무직10년단가(연월차수당) 5 5 4" xfId="36186" xr:uid="{00000000-0005-0000-0000-00006C8D0000}"/>
    <cellStyle name="년_★ 0911 2차면접최종보고_사무직10년단가(연월차수당) 5 5 5" xfId="36187" xr:uid="{00000000-0005-0000-0000-00006D8D0000}"/>
    <cellStyle name="년_★ 0911 2차면접최종보고_사무직10년단가(연월차수당) 5 6" xfId="36188" xr:uid="{00000000-0005-0000-0000-00006E8D0000}"/>
    <cellStyle name="년_★ 0911 2차면접최종보고_사무직10년단가(연월차수당) 5 6 2" xfId="36189" xr:uid="{00000000-0005-0000-0000-00006F8D0000}"/>
    <cellStyle name="년_★ 0911 2차면접최종보고_사무직10년단가(연월차수당) 5 6 3" xfId="36190" xr:uid="{00000000-0005-0000-0000-0000708D0000}"/>
    <cellStyle name="년_★ 0911 2차면접최종보고_사무직10년단가(연월차수당) 5 6 4" xfId="36191" xr:uid="{00000000-0005-0000-0000-0000718D0000}"/>
    <cellStyle name="년_★ 0911 2차면접최종보고_사무직10년단가(연월차수당) 5 6 5" xfId="36192" xr:uid="{00000000-0005-0000-0000-0000728D0000}"/>
    <cellStyle name="년_★ 0911 2차면접최종보고_사무직10년단가(연월차수당) 5 7" xfId="36193" xr:uid="{00000000-0005-0000-0000-0000738D0000}"/>
    <cellStyle name="년_★ 0911 2차면접최종보고_사무직10년단가(연월차수당) 5 7 2" xfId="36194" xr:uid="{00000000-0005-0000-0000-0000748D0000}"/>
    <cellStyle name="년_★ 0911 2차면접최종보고_사무직10년단가(연월차수당) 5 7 3" xfId="36195" xr:uid="{00000000-0005-0000-0000-0000758D0000}"/>
    <cellStyle name="년_★ 0911 2차면접최종보고_사무직10년단가(연월차수당) 5 7 4" xfId="36196" xr:uid="{00000000-0005-0000-0000-0000768D0000}"/>
    <cellStyle name="년_★ 0911 2차면접최종보고_사무직10년단가(연월차수당) 5 7 5" xfId="36197" xr:uid="{00000000-0005-0000-0000-0000778D0000}"/>
    <cellStyle name="년_★ 0911 2차면접최종보고_사무직10년단가(연월차수당) 5 8" xfId="36198" xr:uid="{00000000-0005-0000-0000-0000788D0000}"/>
    <cellStyle name="년_★ 0911 2차면접최종보고_사무직10년단가(연월차수당) 5 9" xfId="36199" xr:uid="{00000000-0005-0000-0000-0000798D0000}"/>
    <cellStyle name="년_★ 0911 2차면접최종보고_사무직10년단가(연월차수당) 6" xfId="36200" xr:uid="{00000000-0005-0000-0000-00007A8D0000}"/>
    <cellStyle name="년_★ 0911 2차면접최종보고_사무직10년단가(연월차수당) 6 10" xfId="36201" xr:uid="{00000000-0005-0000-0000-00007B8D0000}"/>
    <cellStyle name="년_★ 0911 2차면접최종보고_사무직10년단가(연월차수당) 6 11" xfId="36202" xr:uid="{00000000-0005-0000-0000-00007C8D0000}"/>
    <cellStyle name="년_★ 0911 2차면접최종보고_사무직10년단가(연월차수당) 6 2" xfId="36203" xr:uid="{00000000-0005-0000-0000-00007D8D0000}"/>
    <cellStyle name="년_★ 0911 2차면접최종보고_사무직10년단가(연월차수당) 6 2 2" xfId="36204" xr:uid="{00000000-0005-0000-0000-00007E8D0000}"/>
    <cellStyle name="년_★ 0911 2차면접최종보고_사무직10년단가(연월차수당) 6 2 2 2" xfId="36205" xr:uid="{00000000-0005-0000-0000-00007F8D0000}"/>
    <cellStyle name="년_★ 0911 2차면접최종보고_사무직10년단가(연월차수당) 6 2 2 3" xfId="36206" xr:uid="{00000000-0005-0000-0000-0000808D0000}"/>
    <cellStyle name="년_★ 0911 2차면접최종보고_사무직10년단가(연월차수당) 6 2 2 4" xfId="36207" xr:uid="{00000000-0005-0000-0000-0000818D0000}"/>
    <cellStyle name="년_★ 0911 2차면접최종보고_사무직10년단가(연월차수당) 6 2 2 5" xfId="36208" xr:uid="{00000000-0005-0000-0000-0000828D0000}"/>
    <cellStyle name="년_★ 0911 2차면접최종보고_사무직10년단가(연월차수당) 6 2 3" xfId="36209" xr:uid="{00000000-0005-0000-0000-0000838D0000}"/>
    <cellStyle name="년_★ 0911 2차면접최종보고_사무직10년단가(연월차수당) 6 2 3 2" xfId="36210" xr:uid="{00000000-0005-0000-0000-0000848D0000}"/>
    <cellStyle name="년_★ 0911 2차면접최종보고_사무직10년단가(연월차수당) 6 2 3 3" xfId="36211" xr:uid="{00000000-0005-0000-0000-0000858D0000}"/>
    <cellStyle name="년_★ 0911 2차면접최종보고_사무직10년단가(연월차수당) 6 2 3 4" xfId="36212" xr:uid="{00000000-0005-0000-0000-0000868D0000}"/>
    <cellStyle name="년_★ 0911 2차면접최종보고_사무직10년단가(연월차수당) 6 2 3 5" xfId="36213" xr:uid="{00000000-0005-0000-0000-0000878D0000}"/>
    <cellStyle name="년_★ 0911 2차면접최종보고_사무직10년단가(연월차수당) 6 2 4" xfId="36214" xr:uid="{00000000-0005-0000-0000-0000888D0000}"/>
    <cellStyle name="년_★ 0911 2차면접최종보고_사무직10년단가(연월차수당) 6 2 4 2" xfId="36215" xr:uid="{00000000-0005-0000-0000-0000898D0000}"/>
    <cellStyle name="년_★ 0911 2차면접최종보고_사무직10년단가(연월차수당) 6 2 4 3" xfId="36216" xr:uid="{00000000-0005-0000-0000-00008A8D0000}"/>
    <cellStyle name="년_★ 0911 2차면접최종보고_사무직10년단가(연월차수당) 6 2 4 4" xfId="36217" xr:uid="{00000000-0005-0000-0000-00008B8D0000}"/>
    <cellStyle name="년_★ 0911 2차면접최종보고_사무직10년단가(연월차수당) 6 2 4 5" xfId="36218" xr:uid="{00000000-0005-0000-0000-00008C8D0000}"/>
    <cellStyle name="년_★ 0911 2차면접최종보고_사무직10년단가(연월차수당) 6 2 5" xfId="36219" xr:uid="{00000000-0005-0000-0000-00008D8D0000}"/>
    <cellStyle name="년_★ 0911 2차면접최종보고_사무직10년단가(연월차수당) 6 2 6" xfId="36220" xr:uid="{00000000-0005-0000-0000-00008E8D0000}"/>
    <cellStyle name="년_★ 0911 2차면접최종보고_사무직10년단가(연월차수당) 6 2 7" xfId="36221" xr:uid="{00000000-0005-0000-0000-00008F8D0000}"/>
    <cellStyle name="년_★ 0911 2차면접최종보고_사무직10년단가(연월차수당) 6 2 8" xfId="36222" xr:uid="{00000000-0005-0000-0000-0000908D0000}"/>
    <cellStyle name="년_★ 0911 2차면접최종보고_사무직10년단가(연월차수당) 6 3" xfId="36223" xr:uid="{00000000-0005-0000-0000-0000918D0000}"/>
    <cellStyle name="년_★ 0911 2차면접최종보고_사무직10년단가(연월차수당) 6 3 2" xfId="36224" xr:uid="{00000000-0005-0000-0000-0000928D0000}"/>
    <cellStyle name="년_★ 0911 2차면접최종보고_사무직10년단가(연월차수당) 6 3 2 2" xfId="36225" xr:uid="{00000000-0005-0000-0000-0000938D0000}"/>
    <cellStyle name="년_★ 0911 2차면접최종보고_사무직10년단가(연월차수당) 6 3 2 3" xfId="36226" xr:uid="{00000000-0005-0000-0000-0000948D0000}"/>
    <cellStyle name="년_★ 0911 2차면접최종보고_사무직10년단가(연월차수당) 6 3 2 4" xfId="36227" xr:uid="{00000000-0005-0000-0000-0000958D0000}"/>
    <cellStyle name="년_★ 0911 2차면접최종보고_사무직10년단가(연월차수당) 6 3 2 5" xfId="36228" xr:uid="{00000000-0005-0000-0000-0000968D0000}"/>
    <cellStyle name="년_★ 0911 2차면접최종보고_사무직10년단가(연월차수당) 6 3 3" xfId="36229" xr:uid="{00000000-0005-0000-0000-0000978D0000}"/>
    <cellStyle name="년_★ 0911 2차면접최종보고_사무직10년단가(연월차수당) 6 3 3 2" xfId="36230" xr:uid="{00000000-0005-0000-0000-0000988D0000}"/>
    <cellStyle name="년_★ 0911 2차면접최종보고_사무직10년단가(연월차수당) 6 3 3 3" xfId="36231" xr:uid="{00000000-0005-0000-0000-0000998D0000}"/>
    <cellStyle name="년_★ 0911 2차면접최종보고_사무직10년단가(연월차수당) 6 3 3 4" xfId="36232" xr:uid="{00000000-0005-0000-0000-00009A8D0000}"/>
    <cellStyle name="년_★ 0911 2차면접최종보고_사무직10년단가(연월차수당) 6 3 3 5" xfId="36233" xr:uid="{00000000-0005-0000-0000-00009B8D0000}"/>
    <cellStyle name="년_★ 0911 2차면접최종보고_사무직10년단가(연월차수당) 6 3 4" xfId="36234" xr:uid="{00000000-0005-0000-0000-00009C8D0000}"/>
    <cellStyle name="년_★ 0911 2차면접최종보고_사무직10년단가(연월차수당) 6 3 4 2" xfId="36235" xr:uid="{00000000-0005-0000-0000-00009D8D0000}"/>
    <cellStyle name="년_★ 0911 2차면접최종보고_사무직10년단가(연월차수당) 6 3 4 3" xfId="36236" xr:uid="{00000000-0005-0000-0000-00009E8D0000}"/>
    <cellStyle name="년_★ 0911 2차면접최종보고_사무직10년단가(연월차수당) 6 3 4 4" xfId="36237" xr:uid="{00000000-0005-0000-0000-00009F8D0000}"/>
    <cellStyle name="년_★ 0911 2차면접최종보고_사무직10년단가(연월차수당) 6 3 4 5" xfId="36238" xr:uid="{00000000-0005-0000-0000-0000A08D0000}"/>
    <cellStyle name="년_★ 0911 2차면접최종보고_사무직10년단가(연월차수당) 6 3 5" xfId="36239" xr:uid="{00000000-0005-0000-0000-0000A18D0000}"/>
    <cellStyle name="년_★ 0911 2차면접최종보고_사무직10년단가(연월차수당) 6 3 6" xfId="36240" xr:uid="{00000000-0005-0000-0000-0000A28D0000}"/>
    <cellStyle name="년_★ 0911 2차면접최종보고_사무직10년단가(연월차수당) 6 3 7" xfId="36241" xr:uid="{00000000-0005-0000-0000-0000A38D0000}"/>
    <cellStyle name="년_★ 0911 2차면접최종보고_사무직10년단가(연월차수당) 6 3 8" xfId="36242" xr:uid="{00000000-0005-0000-0000-0000A48D0000}"/>
    <cellStyle name="년_★ 0911 2차면접최종보고_사무직10년단가(연월차수당) 6 4" xfId="36243" xr:uid="{00000000-0005-0000-0000-0000A58D0000}"/>
    <cellStyle name="년_★ 0911 2차면접최종보고_사무직10년단가(연월차수당) 6 4 2" xfId="36244" xr:uid="{00000000-0005-0000-0000-0000A68D0000}"/>
    <cellStyle name="년_★ 0911 2차면접최종보고_사무직10년단가(연월차수당) 6 4 2 2" xfId="36245" xr:uid="{00000000-0005-0000-0000-0000A78D0000}"/>
    <cellStyle name="년_★ 0911 2차면접최종보고_사무직10년단가(연월차수당) 6 4 2 3" xfId="36246" xr:uid="{00000000-0005-0000-0000-0000A88D0000}"/>
    <cellStyle name="년_★ 0911 2차면접최종보고_사무직10년단가(연월차수당) 6 4 2 4" xfId="36247" xr:uid="{00000000-0005-0000-0000-0000A98D0000}"/>
    <cellStyle name="년_★ 0911 2차면접최종보고_사무직10년단가(연월차수당) 6 4 2 5" xfId="36248" xr:uid="{00000000-0005-0000-0000-0000AA8D0000}"/>
    <cellStyle name="년_★ 0911 2차면접최종보고_사무직10년단가(연월차수당) 6 4 3" xfId="36249" xr:uid="{00000000-0005-0000-0000-0000AB8D0000}"/>
    <cellStyle name="년_★ 0911 2차면접최종보고_사무직10년단가(연월차수당) 6 4 3 2" xfId="36250" xr:uid="{00000000-0005-0000-0000-0000AC8D0000}"/>
    <cellStyle name="년_★ 0911 2차면접최종보고_사무직10년단가(연월차수당) 6 4 3 3" xfId="36251" xr:uid="{00000000-0005-0000-0000-0000AD8D0000}"/>
    <cellStyle name="년_★ 0911 2차면접최종보고_사무직10년단가(연월차수당) 6 4 3 4" xfId="36252" xr:uid="{00000000-0005-0000-0000-0000AE8D0000}"/>
    <cellStyle name="년_★ 0911 2차면접최종보고_사무직10년단가(연월차수당) 6 4 3 5" xfId="36253" xr:uid="{00000000-0005-0000-0000-0000AF8D0000}"/>
    <cellStyle name="년_★ 0911 2차면접최종보고_사무직10년단가(연월차수당) 6 4 4" xfId="36254" xr:uid="{00000000-0005-0000-0000-0000B08D0000}"/>
    <cellStyle name="년_★ 0911 2차면접최종보고_사무직10년단가(연월차수당) 6 4 4 2" xfId="36255" xr:uid="{00000000-0005-0000-0000-0000B18D0000}"/>
    <cellStyle name="년_★ 0911 2차면접최종보고_사무직10년단가(연월차수당) 6 4 4 3" xfId="36256" xr:uid="{00000000-0005-0000-0000-0000B28D0000}"/>
    <cellStyle name="년_★ 0911 2차면접최종보고_사무직10년단가(연월차수당) 6 4 4 4" xfId="36257" xr:uid="{00000000-0005-0000-0000-0000B38D0000}"/>
    <cellStyle name="년_★ 0911 2차면접최종보고_사무직10년단가(연월차수당) 6 4 4 5" xfId="36258" xr:uid="{00000000-0005-0000-0000-0000B48D0000}"/>
    <cellStyle name="년_★ 0911 2차면접최종보고_사무직10년단가(연월차수당) 6 4 5" xfId="36259" xr:uid="{00000000-0005-0000-0000-0000B58D0000}"/>
    <cellStyle name="년_★ 0911 2차면접최종보고_사무직10년단가(연월차수당) 6 4 6" xfId="36260" xr:uid="{00000000-0005-0000-0000-0000B68D0000}"/>
    <cellStyle name="년_★ 0911 2차면접최종보고_사무직10년단가(연월차수당) 6 4 7" xfId="36261" xr:uid="{00000000-0005-0000-0000-0000B78D0000}"/>
    <cellStyle name="년_★ 0911 2차면접최종보고_사무직10년단가(연월차수당) 6 4 8" xfId="36262" xr:uid="{00000000-0005-0000-0000-0000B88D0000}"/>
    <cellStyle name="년_★ 0911 2차면접최종보고_사무직10년단가(연월차수당) 6 5" xfId="36263" xr:uid="{00000000-0005-0000-0000-0000B98D0000}"/>
    <cellStyle name="년_★ 0911 2차면접최종보고_사무직10년단가(연월차수당) 6 5 2" xfId="36264" xr:uid="{00000000-0005-0000-0000-0000BA8D0000}"/>
    <cellStyle name="년_★ 0911 2차면접최종보고_사무직10년단가(연월차수당) 6 5 3" xfId="36265" xr:uid="{00000000-0005-0000-0000-0000BB8D0000}"/>
    <cellStyle name="년_★ 0911 2차면접최종보고_사무직10년단가(연월차수당) 6 5 4" xfId="36266" xr:uid="{00000000-0005-0000-0000-0000BC8D0000}"/>
    <cellStyle name="년_★ 0911 2차면접최종보고_사무직10년단가(연월차수당) 6 5 5" xfId="36267" xr:uid="{00000000-0005-0000-0000-0000BD8D0000}"/>
    <cellStyle name="년_★ 0911 2차면접최종보고_사무직10년단가(연월차수당) 6 6" xfId="36268" xr:uid="{00000000-0005-0000-0000-0000BE8D0000}"/>
    <cellStyle name="년_★ 0911 2차면접최종보고_사무직10년단가(연월차수당) 6 6 2" xfId="36269" xr:uid="{00000000-0005-0000-0000-0000BF8D0000}"/>
    <cellStyle name="년_★ 0911 2차면접최종보고_사무직10년단가(연월차수당) 6 6 3" xfId="36270" xr:uid="{00000000-0005-0000-0000-0000C08D0000}"/>
    <cellStyle name="년_★ 0911 2차면접최종보고_사무직10년단가(연월차수당) 6 6 4" xfId="36271" xr:uid="{00000000-0005-0000-0000-0000C18D0000}"/>
    <cellStyle name="년_★ 0911 2차면접최종보고_사무직10년단가(연월차수당) 6 6 5" xfId="36272" xr:uid="{00000000-0005-0000-0000-0000C28D0000}"/>
    <cellStyle name="년_★ 0911 2차면접최종보고_사무직10년단가(연월차수당) 6 7" xfId="36273" xr:uid="{00000000-0005-0000-0000-0000C38D0000}"/>
    <cellStyle name="년_★ 0911 2차면접최종보고_사무직10년단가(연월차수당) 6 7 2" xfId="36274" xr:uid="{00000000-0005-0000-0000-0000C48D0000}"/>
    <cellStyle name="년_★ 0911 2차면접최종보고_사무직10년단가(연월차수당) 6 7 3" xfId="36275" xr:uid="{00000000-0005-0000-0000-0000C58D0000}"/>
    <cellStyle name="년_★ 0911 2차면접최종보고_사무직10년단가(연월차수당) 6 7 4" xfId="36276" xr:uid="{00000000-0005-0000-0000-0000C68D0000}"/>
    <cellStyle name="년_★ 0911 2차면접최종보고_사무직10년단가(연월차수당) 6 7 5" xfId="36277" xr:uid="{00000000-0005-0000-0000-0000C78D0000}"/>
    <cellStyle name="년_★ 0911 2차면접최종보고_사무직10년단가(연월차수당) 6 8" xfId="36278" xr:uid="{00000000-0005-0000-0000-0000C88D0000}"/>
    <cellStyle name="년_★ 0911 2차면접최종보고_사무직10년단가(연월차수당) 6 9" xfId="36279" xr:uid="{00000000-0005-0000-0000-0000C98D0000}"/>
    <cellStyle name="년_★ 0911 2차면접최종보고_사무직10년단가(연월차수당) 7" xfId="36280" xr:uid="{00000000-0005-0000-0000-0000CA8D0000}"/>
    <cellStyle name="년_★ 0911 2차면접최종보고_사무직10년단가(연월차수당) 7 2" xfId="36281" xr:uid="{00000000-0005-0000-0000-0000CB8D0000}"/>
    <cellStyle name="년_★ 0911 2차면접최종보고_사무직10년단가(연월차수당) 7 2 2" xfId="36282" xr:uid="{00000000-0005-0000-0000-0000CC8D0000}"/>
    <cellStyle name="년_★ 0911 2차면접최종보고_사무직10년단가(연월차수당) 7 2 3" xfId="36283" xr:uid="{00000000-0005-0000-0000-0000CD8D0000}"/>
    <cellStyle name="년_★ 0911 2차면접최종보고_사무직10년단가(연월차수당) 7 2 4" xfId="36284" xr:uid="{00000000-0005-0000-0000-0000CE8D0000}"/>
    <cellStyle name="년_★ 0911 2차면접최종보고_사무직10년단가(연월차수당) 7 2 5" xfId="36285" xr:uid="{00000000-0005-0000-0000-0000CF8D0000}"/>
    <cellStyle name="년_★ 0911 2차면접최종보고_사무직10년단가(연월차수당) 7 3" xfId="36286" xr:uid="{00000000-0005-0000-0000-0000D08D0000}"/>
    <cellStyle name="년_★ 0911 2차면접최종보고_사무직10년단가(연월차수당) 7 3 2" xfId="36287" xr:uid="{00000000-0005-0000-0000-0000D18D0000}"/>
    <cellStyle name="년_★ 0911 2차면접최종보고_사무직10년단가(연월차수당) 7 3 3" xfId="36288" xr:uid="{00000000-0005-0000-0000-0000D28D0000}"/>
    <cellStyle name="년_★ 0911 2차면접최종보고_사무직10년단가(연월차수당) 7 3 4" xfId="36289" xr:uid="{00000000-0005-0000-0000-0000D38D0000}"/>
    <cellStyle name="년_★ 0911 2차면접최종보고_사무직10년단가(연월차수당) 7 3 5" xfId="36290" xr:uid="{00000000-0005-0000-0000-0000D48D0000}"/>
    <cellStyle name="년_★ 0911 2차면접최종보고_사무직10년단가(연월차수당) 7 4" xfId="36291" xr:uid="{00000000-0005-0000-0000-0000D58D0000}"/>
    <cellStyle name="년_★ 0911 2차면접최종보고_사무직10년단가(연월차수당) 7 4 2" xfId="36292" xr:uid="{00000000-0005-0000-0000-0000D68D0000}"/>
    <cellStyle name="년_★ 0911 2차면접최종보고_사무직10년단가(연월차수당) 7 4 3" xfId="36293" xr:uid="{00000000-0005-0000-0000-0000D78D0000}"/>
    <cellStyle name="년_★ 0911 2차면접최종보고_사무직10년단가(연월차수당) 7 4 4" xfId="36294" xr:uid="{00000000-0005-0000-0000-0000D88D0000}"/>
    <cellStyle name="년_★ 0911 2차면접최종보고_사무직10년단가(연월차수당) 7 4 5" xfId="36295" xr:uid="{00000000-0005-0000-0000-0000D98D0000}"/>
    <cellStyle name="년_★ 0911 2차면접최종보고_사무직10년단가(연월차수당) 7 5" xfId="36296" xr:uid="{00000000-0005-0000-0000-0000DA8D0000}"/>
    <cellStyle name="년_★ 0911 2차면접최종보고_사무직10년단가(연월차수당) 7 6" xfId="36297" xr:uid="{00000000-0005-0000-0000-0000DB8D0000}"/>
    <cellStyle name="년_★ 0911 2차면접최종보고_사무직10년단가(연월차수당) 7 7" xfId="36298" xr:uid="{00000000-0005-0000-0000-0000DC8D0000}"/>
    <cellStyle name="년_★ 0911 2차면접최종보고_사무직10년단가(연월차수당) 7 8" xfId="36299" xr:uid="{00000000-0005-0000-0000-0000DD8D0000}"/>
    <cellStyle name="년_★ 0911 2차면접최종보고_사무직10년단가(연월차수당) 8" xfId="36300" xr:uid="{00000000-0005-0000-0000-0000DE8D0000}"/>
    <cellStyle name="년_★ 0911 2차면접최종보고_사무직10년단가(연월차수당) 8 2" xfId="36301" xr:uid="{00000000-0005-0000-0000-0000DF8D0000}"/>
    <cellStyle name="년_★ 0911 2차면접최종보고_사무직10년단가(연월차수당) 8 2 2" xfId="36302" xr:uid="{00000000-0005-0000-0000-0000E08D0000}"/>
    <cellStyle name="년_★ 0911 2차면접최종보고_사무직10년단가(연월차수당) 8 2 3" xfId="36303" xr:uid="{00000000-0005-0000-0000-0000E18D0000}"/>
    <cellStyle name="년_★ 0911 2차면접최종보고_사무직10년단가(연월차수당) 8 2 4" xfId="36304" xr:uid="{00000000-0005-0000-0000-0000E28D0000}"/>
    <cellStyle name="년_★ 0911 2차면접최종보고_사무직10년단가(연월차수당) 8 2 5" xfId="36305" xr:uid="{00000000-0005-0000-0000-0000E38D0000}"/>
    <cellStyle name="년_★ 0911 2차면접최종보고_사무직10년단가(연월차수당) 8 3" xfId="36306" xr:uid="{00000000-0005-0000-0000-0000E48D0000}"/>
    <cellStyle name="년_★ 0911 2차면접최종보고_사무직10년단가(연월차수당) 8 3 2" xfId="36307" xr:uid="{00000000-0005-0000-0000-0000E58D0000}"/>
    <cellStyle name="년_★ 0911 2차면접최종보고_사무직10년단가(연월차수당) 8 3 3" xfId="36308" xr:uid="{00000000-0005-0000-0000-0000E68D0000}"/>
    <cellStyle name="년_★ 0911 2차면접최종보고_사무직10년단가(연월차수당) 8 3 4" xfId="36309" xr:uid="{00000000-0005-0000-0000-0000E78D0000}"/>
    <cellStyle name="년_★ 0911 2차면접최종보고_사무직10년단가(연월차수당) 8 3 5" xfId="36310" xr:uid="{00000000-0005-0000-0000-0000E88D0000}"/>
    <cellStyle name="년_★ 0911 2차면접최종보고_사무직10년단가(연월차수당) 8 4" xfId="36311" xr:uid="{00000000-0005-0000-0000-0000E98D0000}"/>
    <cellStyle name="년_★ 0911 2차면접최종보고_사무직10년단가(연월차수당) 8 4 2" xfId="36312" xr:uid="{00000000-0005-0000-0000-0000EA8D0000}"/>
    <cellStyle name="년_★ 0911 2차면접최종보고_사무직10년단가(연월차수당) 8 4 3" xfId="36313" xr:uid="{00000000-0005-0000-0000-0000EB8D0000}"/>
    <cellStyle name="년_★ 0911 2차면접최종보고_사무직10년단가(연월차수당) 8 4 4" xfId="36314" xr:uid="{00000000-0005-0000-0000-0000EC8D0000}"/>
    <cellStyle name="년_★ 0911 2차면접최종보고_사무직10년단가(연월차수당) 8 4 5" xfId="36315" xr:uid="{00000000-0005-0000-0000-0000ED8D0000}"/>
    <cellStyle name="년_★ 0911 2차면접최종보고_사무직10년단가(연월차수당) 8 5" xfId="36316" xr:uid="{00000000-0005-0000-0000-0000EE8D0000}"/>
    <cellStyle name="년_★ 0911 2차면접최종보고_사무직10년단가(연월차수당) 8 6" xfId="36317" xr:uid="{00000000-0005-0000-0000-0000EF8D0000}"/>
    <cellStyle name="년_★ 0911 2차면접최종보고_사무직10년단가(연월차수당) 8 7" xfId="36318" xr:uid="{00000000-0005-0000-0000-0000F08D0000}"/>
    <cellStyle name="년_★ 0911 2차면접최종보고_사무직10년단가(연월차수당) 8 8" xfId="36319" xr:uid="{00000000-0005-0000-0000-0000F18D0000}"/>
    <cellStyle name="년_★ 0911 2차면접최종보고_사무직10년단가(연월차수당) 9" xfId="36320" xr:uid="{00000000-0005-0000-0000-0000F28D0000}"/>
    <cellStyle name="년_★ 0911 2차면접최종보고_사무직10년단가(연월차수당) 9 2" xfId="36321" xr:uid="{00000000-0005-0000-0000-0000F38D0000}"/>
    <cellStyle name="년_★ 0911 2차면접최종보고_사무직10년단가(연월차수당) 9 2 2" xfId="36322" xr:uid="{00000000-0005-0000-0000-0000F48D0000}"/>
    <cellStyle name="년_★ 0911 2차면접최종보고_사무직10년단가(연월차수당) 9 2 3" xfId="36323" xr:uid="{00000000-0005-0000-0000-0000F58D0000}"/>
    <cellStyle name="년_★ 0911 2차면접최종보고_사무직10년단가(연월차수당) 9 2 4" xfId="36324" xr:uid="{00000000-0005-0000-0000-0000F68D0000}"/>
    <cellStyle name="년_★ 0911 2차면접최종보고_사무직10년단가(연월차수당) 9 2 5" xfId="36325" xr:uid="{00000000-0005-0000-0000-0000F78D0000}"/>
    <cellStyle name="년_★ 0911 2차면접최종보고_사무직10년단가(연월차수당) 9 3" xfId="36326" xr:uid="{00000000-0005-0000-0000-0000F88D0000}"/>
    <cellStyle name="년_★ 0911 2차면접최종보고_사무직10년단가(연월차수당) 9 3 2" xfId="36327" xr:uid="{00000000-0005-0000-0000-0000F98D0000}"/>
    <cellStyle name="년_★ 0911 2차면접최종보고_사무직10년단가(연월차수당) 9 3 3" xfId="36328" xr:uid="{00000000-0005-0000-0000-0000FA8D0000}"/>
    <cellStyle name="년_★ 0911 2차면접최종보고_사무직10년단가(연월차수당) 9 3 4" xfId="36329" xr:uid="{00000000-0005-0000-0000-0000FB8D0000}"/>
    <cellStyle name="년_★ 0911 2차면접최종보고_사무직10년단가(연월차수당) 9 3 5" xfId="36330" xr:uid="{00000000-0005-0000-0000-0000FC8D0000}"/>
    <cellStyle name="년_★ 0911 2차면접최종보고_사무직10년단가(연월차수당) 9 4" xfId="36331" xr:uid="{00000000-0005-0000-0000-0000FD8D0000}"/>
    <cellStyle name="년_★ 0911 2차면접최종보고_사무직10년단가(연월차수당) 9 4 2" xfId="36332" xr:uid="{00000000-0005-0000-0000-0000FE8D0000}"/>
    <cellStyle name="년_★ 0911 2차면접최종보고_사무직10년단가(연월차수당) 9 4 3" xfId="36333" xr:uid="{00000000-0005-0000-0000-0000FF8D0000}"/>
    <cellStyle name="년_★ 0911 2차면접최종보고_사무직10년단가(연월차수당) 9 4 4" xfId="36334" xr:uid="{00000000-0005-0000-0000-0000008E0000}"/>
    <cellStyle name="년_★ 0911 2차면접최종보고_사무직10년단가(연월차수당) 9 4 5" xfId="36335" xr:uid="{00000000-0005-0000-0000-0000018E0000}"/>
    <cellStyle name="년_★ 0911 2차면접최종보고_사무직10년단가(연월차수당) 9 5" xfId="36336" xr:uid="{00000000-0005-0000-0000-0000028E0000}"/>
    <cellStyle name="년_★ 0911 2차면접최종보고_사무직10년단가(연월차수당) 9 6" xfId="36337" xr:uid="{00000000-0005-0000-0000-0000038E0000}"/>
    <cellStyle name="년_★ 0911 2차면접최종보고_사무직10년단가(연월차수당) 9 7" xfId="36338" xr:uid="{00000000-0005-0000-0000-0000048E0000}"/>
    <cellStyle name="년_★ 0911 2차면접최종보고_사무직10년단가(연월차수당) 9 8" xfId="36339" xr:uid="{00000000-0005-0000-0000-0000058E0000}"/>
    <cellStyle name="년_0911 2차면접자(조별)" xfId="36340" xr:uid="{00000000-0005-0000-0000-0000068E0000}"/>
    <cellStyle name="년_0911 2차면접자(조별) 10" xfId="36341" xr:uid="{00000000-0005-0000-0000-0000078E0000}"/>
    <cellStyle name="년_0911 2차면접자(조별) 2" xfId="36342" xr:uid="{00000000-0005-0000-0000-0000088E0000}"/>
    <cellStyle name="년_0911 2차면접자(조별) 2 2" xfId="36343" xr:uid="{00000000-0005-0000-0000-0000098E0000}"/>
    <cellStyle name="년_0911 2차면접자(조별) 2 2 10" xfId="36344" xr:uid="{00000000-0005-0000-0000-00000A8E0000}"/>
    <cellStyle name="년_0911 2차면접자(조별) 2 2 11" xfId="36345" xr:uid="{00000000-0005-0000-0000-00000B8E0000}"/>
    <cellStyle name="년_0911 2차면접자(조별) 2 2 12" xfId="36346" xr:uid="{00000000-0005-0000-0000-00000C8E0000}"/>
    <cellStyle name="년_0911 2차면접자(조별) 2 2 2" xfId="36347" xr:uid="{00000000-0005-0000-0000-00000D8E0000}"/>
    <cellStyle name="년_0911 2차면접자(조별) 2 2 2 10" xfId="36348" xr:uid="{00000000-0005-0000-0000-00000E8E0000}"/>
    <cellStyle name="년_0911 2차면접자(조별) 2 2 2 11" xfId="36349" xr:uid="{00000000-0005-0000-0000-00000F8E0000}"/>
    <cellStyle name="년_0911 2차면접자(조별) 2 2 2 12" xfId="36350" xr:uid="{00000000-0005-0000-0000-0000108E0000}"/>
    <cellStyle name="년_0911 2차면접자(조별) 2 2 2 13" xfId="36351" xr:uid="{00000000-0005-0000-0000-0000118E0000}"/>
    <cellStyle name="년_0911 2차면접자(조별) 2 2 2 2" xfId="36352" xr:uid="{00000000-0005-0000-0000-0000128E0000}"/>
    <cellStyle name="년_0911 2차면접자(조별) 2 2 2 2 10" xfId="36353" xr:uid="{00000000-0005-0000-0000-0000138E0000}"/>
    <cellStyle name="년_0911 2차면접자(조별) 2 2 2 2 11" xfId="36354" xr:uid="{00000000-0005-0000-0000-0000148E0000}"/>
    <cellStyle name="년_0911 2차면접자(조별) 2 2 2 2 2" xfId="36355" xr:uid="{00000000-0005-0000-0000-0000158E0000}"/>
    <cellStyle name="년_0911 2차면접자(조별) 2 2 2 2 2 2" xfId="36356" xr:uid="{00000000-0005-0000-0000-0000168E0000}"/>
    <cellStyle name="년_0911 2차면접자(조별) 2 2 2 2 2 2 2" xfId="36357" xr:uid="{00000000-0005-0000-0000-0000178E0000}"/>
    <cellStyle name="년_0911 2차면접자(조별) 2 2 2 2 2 2 3" xfId="36358" xr:uid="{00000000-0005-0000-0000-0000188E0000}"/>
    <cellStyle name="년_0911 2차면접자(조별) 2 2 2 2 2 2 4" xfId="36359" xr:uid="{00000000-0005-0000-0000-0000198E0000}"/>
    <cellStyle name="년_0911 2차면접자(조별) 2 2 2 2 2 2 5" xfId="36360" xr:uid="{00000000-0005-0000-0000-00001A8E0000}"/>
    <cellStyle name="년_0911 2차면접자(조별) 2 2 2 2 2 3" xfId="36361" xr:uid="{00000000-0005-0000-0000-00001B8E0000}"/>
    <cellStyle name="년_0911 2차면접자(조별) 2 2 2 2 2 3 2" xfId="36362" xr:uid="{00000000-0005-0000-0000-00001C8E0000}"/>
    <cellStyle name="년_0911 2차면접자(조별) 2 2 2 2 2 3 3" xfId="36363" xr:uid="{00000000-0005-0000-0000-00001D8E0000}"/>
    <cellStyle name="년_0911 2차면접자(조별) 2 2 2 2 2 3 4" xfId="36364" xr:uid="{00000000-0005-0000-0000-00001E8E0000}"/>
    <cellStyle name="년_0911 2차면접자(조별) 2 2 2 2 2 3 5" xfId="36365" xr:uid="{00000000-0005-0000-0000-00001F8E0000}"/>
    <cellStyle name="년_0911 2차면접자(조별) 2 2 2 2 2 4" xfId="36366" xr:uid="{00000000-0005-0000-0000-0000208E0000}"/>
    <cellStyle name="년_0911 2차면접자(조별) 2 2 2 2 2 4 2" xfId="36367" xr:uid="{00000000-0005-0000-0000-0000218E0000}"/>
    <cellStyle name="년_0911 2차면접자(조별) 2 2 2 2 2 4 3" xfId="36368" xr:uid="{00000000-0005-0000-0000-0000228E0000}"/>
    <cellStyle name="년_0911 2차면접자(조별) 2 2 2 2 2 4 4" xfId="36369" xr:uid="{00000000-0005-0000-0000-0000238E0000}"/>
    <cellStyle name="년_0911 2차면접자(조별) 2 2 2 2 2 4 5" xfId="36370" xr:uid="{00000000-0005-0000-0000-0000248E0000}"/>
    <cellStyle name="년_0911 2차면접자(조별) 2 2 2 2 2 5" xfId="36371" xr:uid="{00000000-0005-0000-0000-0000258E0000}"/>
    <cellStyle name="년_0911 2차면접자(조별) 2 2 2 2 2 6" xfId="36372" xr:uid="{00000000-0005-0000-0000-0000268E0000}"/>
    <cellStyle name="년_0911 2차면접자(조별) 2 2 2 2 2 7" xfId="36373" xr:uid="{00000000-0005-0000-0000-0000278E0000}"/>
    <cellStyle name="년_0911 2차면접자(조별) 2 2 2 2 2 8" xfId="36374" xr:uid="{00000000-0005-0000-0000-0000288E0000}"/>
    <cellStyle name="년_0911 2차면접자(조별) 2 2 2 2 3" xfId="36375" xr:uid="{00000000-0005-0000-0000-0000298E0000}"/>
    <cellStyle name="년_0911 2차면접자(조별) 2 2 2 2 3 2" xfId="36376" xr:uid="{00000000-0005-0000-0000-00002A8E0000}"/>
    <cellStyle name="년_0911 2차면접자(조별) 2 2 2 2 3 2 2" xfId="36377" xr:uid="{00000000-0005-0000-0000-00002B8E0000}"/>
    <cellStyle name="년_0911 2차면접자(조별) 2 2 2 2 3 2 3" xfId="36378" xr:uid="{00000000-0005-0000-0000-00002C8E0000}"/>
    <cellStyle name="년_0911 2차면접자(조별) 2 2 2 2 3 2 4" xfId="36379" xr:uid="{00000000-0005-0000-0000-00002D8E0000}"/>
    <cellStyle name="년_0911 2차면접자(조별) 2 2 2 2 3 2 5" xfId="36380" xr:uid="{00000000-0005-0000-0000-00002E8E0000}"/>
    <cellStyle name="년_0911 2차면접자(조별) 2 2 2 2 3 3" xfId="36381" xr:uid="{00000000-0005-0000-0000-00002F8E0000}"/>
    <cellStyle name="년_0911 2차면접자(조별) 2 2 2 2 3 3 2" xfId="36382" xr:uid="{00000000-0005-0000-0000-0000308E0000}"/>
    <cellStyle name="년_0911 2차면접자(조별) 2 2 2 2 3 3 3" xfId="36383" xr:uid="{00000000-0005-0000-0000-0000318E0000}"/>
    <cellStyle name="년_0911 2차면접자(조별) 2 2 2 2 3 3 4" xfId="36384" xr:uid="{00000000-0005-0000-0000-0000328E0000}"/>
    <cellStyle name="년_0911 2차면접자(조별) 2 2 2 2 3 3 5" xfId="36385" xr:uid="{00000000-0005-0000-0000-0000338E0000}"/>
    <cellStyle name="년_0911 2차면접자(조별) 2 2 2 2 3 4" xfId="36386" xr:uid="{00000000-0005-0000-0000-0000348E0000}"/>
    <cellStyle name="년_0911 2차면접자(조별) 2 2 2 2 3 4 2" xfId="36387" xr:uid="{00000000-0005-0000-0000-0000358E0000}"/>
    <cellStyle name="년_0911 2차면접자(조별) 2 2 2 2 3 4 3" xfId="36388" xr:uid="{00000000-0005-0000-0000-0000368E0000}"/>
    <cellStyle name="년_0911 2차면접자(조별) 2 2 2 2 3 4 4" xfId="36389" xr:uid="{00000000-0005-0000-0000-0000378E0000}"/>
    <cellStyle name="년_0911 2차면접자(조별) 2 2 2 2 3 4 5" xfId="36390" xr:uid="{00000000-0005-0000-0000-0000388E0000}"/>
    <cellStyle name="년_0911 2차면접자(조별) 2 2 2 2 3 5" xfId="36391" xr:uid="{00000000-0005-0000-0000-0000398E0000}"/>
    <cellStyle name="년_0911 2차면접자(조별) 2 2 2 2 3 6" xfId="36392" xr:uid="{00000000-0005-0000-0000-00003A8E0000}"/>
    <cellStyle name="년_0911 2차면접자(조별) 2 2 2 2 3 7" xfId="36393" xr:uid="{00000000-0005-0000-0000-00003B8E0000}"/>
    <cellStyle name="년_0911 2차면접자(조별) 2 2 2 2 3 8" xfId="36394" xr:uid="{00000000-0005-0000-0000-00003C8E0000}"/>
    <cellStyle name="년_0911 2차면접자(조별) 2 2 2 2 4" xfId="36395" xr:uid="{00000000-0005-0000-0000-00003D8E0000}"/>
    <cellStyle name="년_0911 2차면접자(조별) 2 2 2 2 4 2" xfId="36396" xr:uid="{00000000-0005-0000-0000-00003E8E0000}"/>
    <cellStyle name="년_0911 2차면접자(조별) 2 2 2 2 4 2 2" xfId="36397" xr:uid="{00000000-0005-0000-0000-00003F8E0000}"/>
    <cellStyle name="년_0911 2차면접자(조별) 2 2 2 2 4 2 3" xfId="36398" xr:uid="{00000000-0005-0000-0000-0000408E0000}"/>
    <cellStyle name="년_0911 2차면접자(조별) 2 2 2 2 4 2 4" xfId="36399" xr:uid="{00000000-0005-0000-0000-0000418E0000}"/>
    <cellStyle name="년_0911 2차면접자(조별) 2 2 2 2 4 2 5" xfId="36400" xr:uid="{00000000-0005-0000-0000-0000428E0000}"/>
    <cellStyle name="년_0911 2차면접자(조별) 2 2 2 2 4 3" xfId="36401" xr:uid="{00000000-0005-0000-0000-0000438E0000}"/>
    <cellStyle name="년_0911 2차면접자(조별) 2 2 2 2 4 3 2" xfId="36402" xr:uid="{00000000-0005-0000-0000-0000448E0000}"/>
    <cellStyle name="년_0911 2차면접자(조별) 2 2 2 2 4 3 3" xfId="36403" xr:uid="{00000000-0005-0000-0000-0000458E0000}"/>
    <cellStyle name="년_0911 2차면접자(조별) 2 2 2 2 4 3 4" xfId="36404" xr:uid="{00000000-0005-0000-0000-0000468E0000}"/>
    <cellStyle name="년_0911 2차면접자(조별) 2 2 2 2 4 3 5" xfId="36405" xr:uid="{00000000-0005-0000-0000-0000478E0000}"/>
    <cellStyle name="년_0911 2차면접자(조별) 2 2 2 2 4 4" xfId="36406" xr:uid="{00000000-0005-0000-0000-0000488E0000}"/>
    <cellStyle name="년_0911 2차면접자(조별) 2 2 2 2 4 4 2" xfId="36407" xr:uid="{00000000-0005-0000-0000-0000498E0000}"/>
    <cellStyle name="년_0911 2차면접자(조별) 2 2 2 2 4 4 3" xfId="36408" xr:uid="{00000000-0005-0000-0000-00004A8E0000}"/>
    <cellStyle name="년_0911 2차면접자(조별) 2 2 2 2 4 4 4" xfId="36409" xr:uid="{00000000-0005-0000-0000-00004B8E0000}"/>
    <cellStyle name="년_0911 2차면접자(조별) 2 2 2 2 4 4 5" xfId="36410" xr:uid="{00000000-0005-0000-0000-00004C8E0000}"/>
    <cellStyle name="년_0911 2차면접자(조별) 2 2 2 2 4 5" xfId="36411" xr:uid="{00000000-0005-0000-0000-00004D8E0000}"/>
    <cellStyle name="년_0911 2차면접자(조별) 2 2 2 2 4 6" xfId="36412" xr:uid="{00000000-0005-0000-0000-00004E8E0000}"/>
    <cellStyle name="년_0911 2차면접자(조별) 2 2 2 2 4 7" xfId="36413" xr:uid="{00000000-0005-0000-0000-00004F8E0000}"/>
    <cellStyle name="년_0911 2차면접자(조별) 2 2 2 2 4 8" xfId="36414" xr:uid="{00000000-0005-0000-0000-0000508E0000}"/>
    <cellStyle name="년_0911 2차면접자(조별) 2 2 2 2 5" xfId="36415" xr:uid="{00000000-0005-0000-0000-0000518E0000}"/>
    <cellStyle name="년_0911 2차면접자(조별) 2 2 2 2 5 2" xfId="36416" xr:uid="{00000000-0005-0000-0000-0000528E0000}"/>
    <cellStyle name="년_0911 2차면접자(조별) 2 2 2 2 5 3" xfId="36417" xr:uid="{00000000-0005-0000-0000-0000538E0000}"/>
    <cellStyle name="년_0911 2차면접자(조별) 2 2 2 2 5 4" xfId="36418" xr:uid="{00000000-0005-0000-0000-0000548E0000}"/>
    <cellStyle name="년_0911 2차면접자(조별) 2 2 2 2 5 5" xfId="36419" xr:uid="{00000000-0005-0000-0000-0000558E0000}"/>
    <cellStyle name="년_0911 2차면접자(조별) 2 2 2 2 6" xfId="36420" xr:uid="{00000000-0005-0000-0000-0000568E0000}"/>
    <cellStyle name="년_0911 2차면접자(조별) 2 2 2 2 6 2" xfId="36421" xr:uid="{00000000-0005-0000-0000-0000578E0000}"/>
    <cellStyle name="년_0911 2차면접자(조별) 2 2 2 2 6 3" xfId="36422" xr:uid="{00000000-0005-0000-0000-0000588E0000}"/>
    <cellStyle name="년_0911 2차면접자(조별) 2 2 2 2 6 4" xfId="36423" xr:uid="{00000000-0005-0000-0000-0000598E0000}"/>
    <cellStyle name="년_0911 2차면접자(조별) 2 2 2 2 6 5" xfId="36424" xr:uid="{00000000-0005-0000-0000-00005A8E0000}"/>
    <cellStyle name="년_0911 2차면접자(조별) 2 2 2 2 7" xfId="36425" xr:uid="{00000000-0005-0000-0000-00005B8E0000}"/>
    <cellStyle name="년_0911 2차면접자(조별) 2 2 2 2 7 2" xfId="36426" xr:uid="{00000000-0005-0000-0000-00005C8E0000}"/>
    <cellStyle name="년_0911 2차면접자(조별) 2 2 2 2 7 3" xfId="36427" xr:uid="{00000000-0005-0000-0000-00005D8E0000}"/>
    <cellStyle name="년_0911 2차면접자(조별) 2 2 2 2 7 4" xfId="36428" xr:uid="{00000000-0005-0000-0000-00005E8E0000}"/>
    <cellStyle name="년_0911 2차면접자(조별) 2 2 2 2 7 5" xfId="36429" xr:uid="{00000000-0005-0000-0000-00005F8E0000}"/>
    <cellStyle name="년_0911 2차면접자(조별) 2 2 2 2 8" xfId="36430" xr:uid="{00000000-0005-0000-0000-0000608E0000}"/>
    <cellStyle name="년_0911 2차면접자(조별) 2 2 2 2 9" xfId="36431" xr:uid="{00000000-0005-0000-0000-0000618E0000}"/>
    <cellStyle name="년_0911 2차면접자(조별) 2 2 2 3" xfId="36432" xr:uid="{00000000-0005-0000-0000-0000628E0000}"/>
    <cellStyle name="년_0911 2차면접자(조별) 2 2 2 3 10" xfId="36433" xr:uid="{00000000-0005-0000-0000-0000638E0000}"/>
    <cellStyle name="년_0911 2차면접자(조별) 2 2 2 3 11" xfId="36434" xr:uid="{00000000-0005-0000-0000-0000648E0000}"/>
    <cellStyle name="년_0911 2차면접자(조별) 2 2 2 3 2" xfId="36435" xr:uid="{00000000-0005-0000-0000-0000658E0000}"/>
    <cellStyle name="년_0911 2차면접자(조별) 2 2 2 3 2 2" xfId="36436" xr:uid="{00000000-0005-0000-0000-0000668E0000}"/>
    <cellStyle name="년_0911 2차면접자(조별) 2 2 2 3 2 2 2" xfId="36437" xr:uid="{00000000-0005-0000-0000-0000678E0000}"/>
    <cellStyle name="년_0911 2차면접자(조별) 2 2 2 3 2 2 3" xfId="36438" xr:uid="{00000000-0005-0000-0000-0000688E0000}"/>
    <cellStyle name="년_0911 2차면접자(조별) 2 2 2 3 2 2 4" xfId="36439" xr:uid="{00000000-0005-0000-0000-0000698E0000}"/>
    <cellStyle name="년_0911 2차면접자(조별) 2 2 2 3 2 2 5" xfId="36440" xr:uid="{00000000-0005-0000-0000-00006A8E0000}"/>
    <cellStyle name="년_0911 2차면접자(조별) 2 2 2 3 2 3" xfId="36441" xr:uid="{00000000-0005-0000-0000-00006B8E0000}"/>
    <cellStyle name="년_0911 2차면접자(조별) 2 2 2 3 2 3 2" xfId="36442" xr:uid="{00000000-0005-0000-0000-00006C8E0000}"/>
    <cellStyle name="년_0911 2차면접자(조별) 2 2 2 3 2 3 3" xfId="36443" xr:uid="{00000000-0005-0000-0000-00006D8E0000}"/>
    <cellStyle name="년_0911 2차면접자(조별) 2 2 2 3 2 3 4" xfId="36444" xr:uid="{00000000-0005-0000-0000-00006E8E0000}"/>
    <cellStyle name="년_0911 2차면접자(조별) 2 2 2 3 2 3 5" xfId="36445" xr:uid="{00000000-0005-0000-0000-00006F8E0000}"/>
    <cellStyle name="년_0911 2차면접자(조별) 2 2 2 3 2 4" xfId="36446" xr:uid="{00000000-0005-0000-0000-0000708E0000}"/>
    <cellStyle name="년_0911 2차면접자(조별) 2 2 2 3 2 4 2" xfId="36447" xr:uid="{00000000-0005-0000-0000-0000718E0000}"/>
    <cellStyle name="년_0911 2차면접자(조별) 2 2 2 3 2 4 3" xfId="36448" xr:uid="{00000000-0005-0000-0000-0000728E0000}"/>
    <cellStyle name="년_0911 2차면접자(조별) 2 2 2 3 2 4 4" xfId="36449" xr:uid="{00000000-0005-0000-0000-0000738E0000}"/>
    <cellStyle name="년_0911 2차면접자(조별) 2 2 2 3 2 4 5" xfId="36450" xr:uid="{00000000-0005-0000-0000-0000748E0000}"/>
    <cellStyle name="년_0911 2차면접자(조별) 2 2 2 3 2 5" xfId="36451" xr:uid="{00000000-0005-0000-0000-0000758E0000}"/>
    <cellStyle name="년_0911 2차면접자(조별) 2 2 2 3 2 6" xfId="36452" xr:uid="{00000000-0005-0000-0000-0000768E0000}"/>
    <cellStyle name="년_0911 2차면접자(조별) 2 2 2 3 2 7" xfId="36453" xr:uid="{00000000-0005-0000-0000-0000778E0000}"/>
    <cellStyle name="년_0911 2차면접자(조별) 2 2 2 3 2 8" xfId="36454" xr:uid="{00000000-0005-0000-0000-0000788E0000}"/>
    <cellStyle name="년_0911 2차면접자(조별) 2 2 2 3 3" xfId="36455" xr:uid="{00000000-0005-0000-0000-0000798E0000}"/>
    <cellStyle name="년_0911 2차면접자(조별) 2 2 2 3 3 2" xfId="36456" xr:uid="{00000000-0005-0000-0000-00007A8E0000}"/>
    <cellStyle name="년_0911 2차면접자(조별) 2 2 2 3 3 2 2" xfId="36457" xr:uid="{00000000-0005-0000-0000-00007B8E0000}"/>
    <cellStyle name="년_0911 2차면접자(조별) 2 2 2 3 3 2 3" xfId="36458" xr:uid="{00000000-0005-0000-0000-00007C8E0000}"/>
    <cellStyle name="년_0911 2차면접자(조별) 2 2 2 3 3 2 4" xfId="36459" xr:uid="{00000000-0005-0000-0000-00007D8E0000}"/>
    <cellStyle name="년_0911 2차면접자(조별) 2 2 2 3 3 2 5" xfId="36460" xr:uid="{00000000-0005-0000-0000-00007E8E0000}"/>
    <cellStyle name="년_0911 2차면접자(조별) 2 2 2 3 3 3" xfId="36461" xr:uid="{00000000-0005-0000-0000-00007F8E0000}"/>
    <cellStyle name="년_0911 2차면접자(조별) 2 2 2 3 3 3 2" xfId="36462" xr:uid="{00000000-0005-0000-0000-0000808E0000}"/>
    <cellStyle name="년_0911 2차면접자(조별) 2 2 2 3 3 3 3" xfId="36463" xr:uid="{00000000-0005-0000-0000-0000818E0000}"/>
    <cellStyle name="년_0911 2차면접자(조별) 2 2 2 3 3 3 4" xfId="36464" xr:uid="{00000000-0005-0000-0000-0000828E0000}"/>
    <cellStyle name="년_0911 2차면접자(조별) 2 2 2 3 3 3 5" xfId="36465" xr:uid="{00000000-0005-0000-0000-0000838E0000}"/>
    <cellStyle name="년_0911 2차면접자(조별) 2 2 2 3 3 4" xfId="36466" xr:uid="{00000000-0005-0000-0000-0000848E0000}"/>
    <cellStyle name="년_0911 2차면접자(조별) 2 2 2 3 3 4 2" xfId="36467" xr:uid="{00000000-0005-0000-0000-0000858E0000}"/>
    <cellStyle name="년_0911 2차면접자(조별) 2 2 2 3 3 4 3" xfId="36468" xr:uid="{00000000-0005-0000-0000-0000868E0000}"/>
    <cellStyle name="년_0911 2차면접자(조별) 2 2 2 3 3 4 4" xfId="36469" xr:uid="{00000000-0005-0000-0000-0000878E0000}"/>
    <cellStyle name="년_0911 2차면접자(조별) 2 2 2 3 3 4 5" xfId="36470" xr:uid="{00000000-0005-0000-0000-0000888E0000}"/>
    <cellStyle name="년_0911 2차면접자(조별) 2 2 2 3 3 5" xfId="36471" xr:uid="{00000000-0005-0000-0000-0000898E0000}"/>
    <cellStyle name="년_0911 2차면접자(조별) 2 2 2 3 3 6" xfId="36472" xr:uid="{00000000-0005-0000-0000-00008A8E0000}"/>
    <cellStyle name="년_0911 2차면접자(조별) 2 2 2 3 3 7" xfId="36473" xr:uid="{00000000-0005-0000-0000-00008B8E0000}"/>
    <cellStyle name="년_0911 2차면접자(조별) 2 2 2 3 3 8" xfId="36474" xr:uid="{00000000-0005-0000-0000-00008C8E0000}"/>
    <cellStyle name="년_0911 2차면접자(조별) 2 2 2 3 4" xfId="36475" xr:uid="{00000000-0005-0000-0000-00008D8E0000}"/>
    <cellStyle name="년_0911 2차면접자(조별) 2 2 2 3 4 2" xfId="36476" xr:uid="{00000000-0005-0000-0000-00008E8E0000}"/>
    <cellStyle name="년_0911 2차면접자(조별) 2 2 2 3 4 2 2" xfId="36477" xr:uid="{00000000-0005-0000-0000-00008F8E0000}"/>
    <cellStyle name="년_0911 2차면접자(조별) 2 2 2 3 4 2 3" xfId="36478" xr:uid="{00000000-0005-0000-0000-0000908E0000}"/>
    <cellStyle name="년_0911 2차면접자(조별) 2 2 2 3 4 2 4" xfId="36479" xr:uid="{00000000-0005-0000-0000-0000918E0000}"/>
    <cellStyle name="년_0911 2차면접자(조별) 2 2 2 3 4 2 5" xfId="36480" xr:uid="{00000000-0005-0000-0000-0000928E0000}"/>
    <cellStyle name="년_0911 2차면접자(조별) 2 2 2 3 4 3" xfId="36481" xr:uid="{00000000-0005-0000-0000-0000938E0000}"/>
    <cellStyle name="년_0911 2차면접자(조별) 2 2 2 3 4 3 2" xfId="36482" xr:uid="{00000000-0005-0000-0000-0000948E0000}"/>
    <cellStyle name="년_0911 2차면접자(조별) 2 2 2 3 4 3 3" xfId="36483" xr:uid="{00000000-0005-0000-0000-0000958E0000}"/>
    <cellStyle name="년_0911 2차면접자(조별) 2 2 2 3 4 3 4" xfId="36484" xr:uid="{00000000-0005-0000-0000-0000968E0000}"/>
    <cellStyle name="년_0911 2차면접자(조별) 2 2 2 3 4 3 5" xfId="36485" xr:uid="{00000000-0005-0000-0000-0000978E0000}"/>
    <cellStyle name="년_0911 2차면접자(조별) 2 2 2 3 4 4" xfId="36486" xr:uid="{00000000-0005-0000-0000-0000988E0000}"/>
    <cellStyle name="년_0911 2차면접자(조별) 2 2 2 3 4 4 2" xfId="36487" xr:uid="{00000000-0005-0000-0000-0000998E0000}"/>
    <cellStyle name="년_0911 2차면접자(조별) 2 2 2 3 4 4 3" xfId="36488" xr:uid="{00000000-0005-0000-0000-00009A8E0000}"/>
    <cellStyle name="년_0911 2차면접자(조별) 2 2 2 3 4 4 4" xfId="36489" xr:uid="{00000000-0005-0000-0000-00009B8E0000}"/>
    <cellStyle name="년_0911 2차면접자(조별) 2 2 2 3 4 4 5" xfId="36490" xr:uid="{00000000-0005-0000-0000-00009C8E0000}"/>
    <cellStyle name="년_0911 2차면접자(조별) 2 2 2 3 4 5" xfId="36491" xr:uid="{00000000-0005-0000-0000-00009D8E0000}"/>
    <cellStyle name="년_0911 2차면접자(조별) 2 2 2 3 4 6" xfId="36492" xr:uid="{00000000-0005-0000-0000-00009E8E0000}"/>
    <cellStyle name="년_0911 2차면접자(조별) 2 2 2 3 4 7" xfId="36493" xr:uid="{00000000-0005-0000-0000-00009F8E0000}"/>
    <cellStyle name="년_0911 2차면접자(조별) 2 2 2 3 4 8" xfId="36494" xr:uid="{00000000-0005-0000-0000-0000A08E0000}"/>
    <cellStyle name="년_0911 2차면접자(조별) 2 2 2 3 5" xfId="36495" xr:uid="{00000000-0005-0000-0000-0000A18E0000}"/>
    <cellStyle name="년_0911 2차면접자(조별) 2 2 2 3 5 2" xfId="36496" xr:uid="{00000000-0005-0000-0000-0000A28E0000}"/>
    <cellStyle name="년_0911 2차면접자(조별) 2 2 2 3 5 3" xfId="36497" xr:uid="{00000000-0005-0000-0000-0000A38E0000}"/>
    <cellStyle name="년_0911 2차면접자(조별) 2 2 2 3 5 4" xfId="36498" xr:uid="{00000000-0005-0000-0000-0000A48E0000}"/>
    <cellStyle name="년_0911 2차면접자(조별) 2 2 2 3 5 5" xfId="36499" xr:uid="{00000000-0005-0000-0000-0000A58E0000}"/>
    <cellStyle name="년_0911 2차면접자(조별) 2 2 2 3 6" xfId="36500" xr:uid="{00000000-0005-0000-0000-0000A68E0000}"/>
    <cellStyle name="년_0911 2차면접자(조별) 2 2 2 3 6 2" xfId="36501" xr:uid="{00000000-0005-0000-0000-0000A78E0000}"/>
    <cellStyle name="년_0911 2차면접자(조별) 2 2 2 3 6 3" xfId="36502" xr:uid="{00000000-0005-0000-0000-0000A88E0000}"/>
    <cellStyle name="년_0911 2차면접자(조별) 2 2 2 3 6 4" xfId="36503" xr:uid="{00000000-0005-0000-0000-0000A98E0000}"/>
    <cellStyle name="년_0911 2차면접자(조별) 2 2 2 3 6 5" xfId="36504" xr:uid="{00000000-0005-0000-0000-0000AA8E0000}"/>
    <cellStyle name="년_0911 2차면접자(조별) 2 2 2 3 7" xfId="36505" xr:uid="{00000000-0005-0000-0000-0000AB8E0000}"/>
    <cellStyle name="년_0911 2차면접자(조별) 2 2 2 3 7 2" xfId="36506" xr:uid="{00000000-0005-0000-0000-0000AC8E0000}"/>
    <cellStyle name="년_0911 2차면접자(조별) 2 2 2 3 7 3" xfId="36507" xr:uid="{00000000-0005-0000-0000-0000AD8E0000}"/>
    <cellStyle name="년_0911 2차면접자(조별) 2 2 2 3 7 4" xfId="36508" xr:uid="{00000000-0005-0000-0000-0000AE8E0000}"/>
    <cellStyle name="년_0911 2차면접자(조별) 2 2 2 3 7 5" xfId="36509" xr:uid="{00000000-0005-0000-0000-0000AF8E0000}"/>
    <cellStyle name="년_0911 2차면접자(조별) 2 2 2 3 8" xfId="36510" xr:uid="{00000000-0005-0000-0000-0000B08E0000}"/>
    <cellStyle name="년_0911 2차면접자(조별) 2 2 2 3 9" xfId="36511" xr:uid="{00000000-0005-0000-0000-0000B18E0000}"/>
    <cellStyle name="년_0911 2차면접자(조별) 2 2 2 4" xfId="36512" xr:uid="{00000000-0005-0000-0000-0000B28E0000}"/>
    <cellStyle name="년_0911 2차면접자(조별) 2 2 2 4 2" xfId="36513" xr:uid="{00000000-0005-0000-0000-0000B38E0000}"/>
    <cellStyle name="년_0911 2차면접자(조별) 2 2 2 4 2 2" xfId="36514" xr:uid="{00000000-0005-0000-0000-0000B48E0000}"/>
    <cellStyle name="년_0911 2차면접자(조별) 2 2 2 4 2 3" xfId="36515" xr:uid="{00000000-0005-0000-0000-0000B58E0000}"/>
    <cellStyle name="년_0911 2차면접자(조별) 2 2 2 4 2 4" xfId="36516" xr:uid="{00000000-0005-0000-0000-0000B68E0000}"/>
    <cellStyle name="년_0911 2차면접자(조별) 2 2 2 4 2 5" xfId="36517" xr:uid="{00000000-0005-0000-0000-0000B78E0000}"/>
    <cellStyle name="년_0911 2차면접자(조별) 2 2 2 4 3" xfId="36518" xr:uid="{00000000-0005-0000-0000-0000B88E0000}"/>
    <cellStyle name="년_0911 2차면접자(조별) 2 2 2 4 3 2" xfId="36519" xr:uid="{00000000-0005-0000-0000-0000B98E0000}"/>
    <cellStyle name="년_0911 2차면접자(조별) 2 2 2 4 3 3" xfId="36520" xr:uid="{00000000-0005-0000-0000-0000BA8E0000}"/>
    <cellStyle name="년_0911 2차면접자(조별) 2 2 2 4 3 4" xfId="36521" xr:uid="{00000000-0005-0000-0000-0000BB8E0000}"/>
    <cellStyle name="년_0911 2차면접자(조별) 2 2 2 4 3 5" xfId="36522" xr:uid="{00000000-0005-0000-0000-0000BC8E0000}"/>
    <cellStyle name="년_0911 2차면접자(조별) 2 2 2 4 4" xfId="36523" xr:uid="{00000000-0005-0000-0000-0000BD8E0000}"/>
    <cellStyle name="년_0911 2차면접자(조별) 2 2 2 4 4 2" xfId="36524" xr:uid="{00000000-0005-0000-0000-0000BE8E0000}"/>
    <cellStyle name="년_0911 2차면접자(조별) 2 2 2 4 4 3" xfId="36525" xr:uid="{00000000-0005-0000-0000-0000BF8E0000}"/>
    <cellStyle name="년_0911 2차면접자(조별) 2 2 2 4 4 4" xfId="36526" xr:uid="{00000000-0005-0000-0000-0000C08E0000}"/>
    <cellStyle name="년_0911 2차면접자(조별) 2 2 2 4 4 5" xfId="36527" xr:uid="{00000000-0005-0000-0000-0000C18E0000}"/>
    <cellStyle name="년_0911 2차면접자(조별) 2 2 2 4 5" xfId="36528" xr:uid="{00000000-0005-0000-0000-0000C28E0000}"/>
    <cellStyle name="년_0911 2차면접자(조별) 2 2 2 4 6" xfId="36529" xr:uid="{00000000-0005-0000-0000-0000C38E0000}"/>
    <cellStyle name="년_0911 2차면접자(조별) 2 2 2 4 7" xfId="36530" xr:uid="{00000000-0005-0000-0000-0000C48E0000}"/>
    <cellStyle name="년_0911 2차면접자(조별) 2 2 2 4 8" xfId="36531" xr:uid="{00000000-0005-0000-0000-0000C58E0000}"/>
    <cellStyle name="년_0911 2차면접자(조별) 2 2 2 5" xfId="36532" xr:uid="{00000000-0005-0000-0000-0000C68E0000}"/>
    <cellStyle name="년_0911 2차면접자(조별) 2 2 2 5 2" xfId="36533" xr:uid="{00000000-0005-0000-0000-0000C78E0000}"/>
    <cellStyle name="년_0911 2차면접자(조별) 2 2 2 5 2 2" xfId="36534" xr:uid="{00000000-0005-0000-0000-0000C88E0000}"/>
    <cellStyle name="년_0911 2차면접자(조별) 2 2 2 5 2 3" xfId="36535" xr:uid="{00000000-0005-0000-0000-0000C98E0000}"/>
    <cellStyle name="년_0911 2차면접자(조별) 2 2 2 5 2 4" xfId="36536" xr:uid="{00000000-0005-0000-0000-0000CA8E0000}"/>
    <cellStyle name="년_0911 2차면접자(조별) 2 2 2 5 2 5" xfId="36537" xr:uid="{00000000-0005-0000-0000-0000CB8E0000}"/>
    <cellStyle name="년_0911 2차면접자(조별) 2 2 2 5 3" xfId="36538" xr:uid="{00000000-0005-0000-0000-0000CC8E0000}"/>
    <cellStyle name="년_0911 2차면접자(조별) 2 2 2 5 3 2" xfId="36539" xr:uid="{00000000-0005-0000-0000-0000CD8E0000}"/>
    <cellStyle name="년_0911 2차면접자(조별) 2 2 2 5 3 3" xfId="36540" xr:uid="{00000000-0005-0000-0000-0000CE8E0000}"/>
    <cellStyle name="년_0911 2차면접자(조별) 2 2 2 5 3 4" xfId="36541" xr:uid="{00000000-0005-0000-0000-0000CF8E0000}"/>
    <cellStyle name="년_0911 2차면접자(조별) 2 2 2 5 3 5" xfId="36542" xr:uid="{00000000-0005-0000-0000-0000D08E0000}"/>
    <cellStyle name="년_0911 2차면접자(조별) 2 2 2 5 4" xfId="36543" xr:uid="{00000000-0005-0000-0000-0000D18E0000}"/>
    <cellStyle name="년_0911 2차면접자(조별) 2 2 2 5 4 2" xfId="36544" xr:uid="{00000000-0005-0000-0000-0000D28E0000}"/>
    <cellStyle name="년_0911 2차면접자(조별) 2 2 2 5 4 3" xfId="36545" xr:uid="{00000000-0005-0000-0000-0000D38E0000}"/>
    <cellStyle name="년_0911 2차면접자(조별) 2 2 2 5 4 4" xfId="36546" xr:uid="{00000000-0005-0000-0000-0000D48E0000}"/>
    <cellStyle name="년_0911 2차면접자(조별) 2 2 2 5 4 5" xfId="36547" xr:uid="{00000000-0005-0000-0000-0000D58E0000}"/>
    <cellStyle name="년_0911 2차면접자(조별) 2 2 2 5 5" xfId="36548" xr:uid="{00000000-0005-0000-0000-0000D68E0000}"/>
    <cellStyle name="년_0911 2차면접자(조별) 2 2 2 5 6" xfId="36549" xr:uid="{00000000-0005-0000-0000-0000D78E0000}"/>
    <cellStyle name="년_0911 2차면접자(조별) 2 2 2 5 7" xfId="36550" xr:uid="{00000000-0005-0000-0000-0000D88E0000}"/>
    <cellStyle name="년_0911 2차면접자(조별) 2 2 2 5 8" xfId="36551" xr:uid="{00000000-0005-0000-0000-0000D98E0000}"/>
    <cellStyle name="년_0911 2차면접자(조별) 2 2 2 6" xfId="36552" xr:uid="{00000000-0005-0000-0000-0000DA8E0000}"/>
    <cellStyle name="년_0911 2차면접자(조별) 2 2 2 6 2" xfId="36553" xr:uid="{00000000-0005-0000-0000-0000DB8E0000}"/>
    <cellStyle name="년_0911 2차면접자(조별) 2 2 2 6 2 2" xfId="36554" xr:uid="{00000000-0005-0000-0000-0000DC8E0000}"/>
    <cellStyle name="년_0911 2차면접자(조별) 2 2 2 6 2 3" xfId="36555" xr:uid="{00000000-0005-0000-0000-0000DD8E0000}"/>
    <cellStyle name="년_0911 2차면접자(조별) 2 2 2 6 2 4" xfId="36556" xr:uid="{00000000-0005-0000-0000-0000DE8E0000}"/>
    <cellStyle name="년_0911 2차면접자(조별) 2 2 2 6 2 5" xfId="36557" xr:uid="{00000000-0005-0000-0000-0000DF8E0000}"/>
    <cellStyle name="년_0911 2차면접자(조별) 2 2 2 6 3" xfId="36558" xr:uid="{00000000-0005-0000-0000-0000E08E0000}"/>
    <cellStyle name="년_0911 2차면접자(조별) 2 2 2 6 3 2" xfId="36559" xr:uid="{00000000-0005-0000-0000-0000E18E0000}"/>
    <cellStyle name="년_0911 2차면접자(조별) 2 2 2 6 3 3" xfId="36560" xr:uid="{00000000-0005-0000-0000-0000E28E0000}"/>
    <cellStyle name="년_0911 2차면접자(조별) 2 2 2 6 3 4" xfId="36561" xr:uid="{00000000-0005-0000-0000-0000E38E0000}"/>
    <cellStyle name="년_0911 2차면접자(조별) 2 2 2 6 3 5" xfId="36562" xr:uid="{00000000-0005-0000-0000-0000E48E0000}"/>
    <cellStyle name="년_0911 2차면접자(조별) 2 2 2 6 4" xfId="36563" xr:uid="{00000000-0005-0000-0000-0000E58E0000}"/>
    <cellStyle name="년_0911 2차면접자(조별) 2 2 2 6 4 2" xfId="36564" xr:uid="{00000000-0005-0000-0000-0000E68E0000}"/>
    <cellStyle name="년_0911 2차면접자(조별) 2 2 2 6 4 3" xfId="36565" xr:uid="{00000000-0005-0000-0000-0000E78E0000}"/>
    <cellStyle name="년_0911 2차면접자(조별) 2 2 2 6 4 4" xfId="36566" xr:uid="{00000000-0005-0000-0000-0000E88E0000}"/>
    <cellStyle name="년_0911 2차면접자(조별) 2 2 2 6 4 5" xfId="36567" xr:uid="{00000000-0005-0000-0000-0000E98E0000}"/>
    <cellStyle name="년_0911 2차면접자(조별) 2 2 2 6 5" xfId="36568" xr:uid="{00000000-0005-0000-0000-0000EA8E0000}"/>
    <cellStyle name="년_0911 2차면접자(조별) 2 2 2 6 6" xfId="36569" xr:uid="{00000000-0005-0000-0000-0000EB8E0000}"/>
    <cellStyle name="년_0911 2차면접자(조별) 2 2 2 6 7" xfId="36570" xr:uid="{00000000-0005-0000-0000-0000EC8E0000}"/>
    <cellStyle name="년_0911 2차면접자(조별) 2 2 2 6 8" xfId="36571" xr:uid="{00000000-0005-0000-0000-0000ED8E0000}"/>
    <cellStyle name="년_0911 2차면접자(조별) 2 2 2 7" xfId="36572" xr:uid="{00000000-0005-0000-0000-0000EE8E0000}"/>
    <cellStyle name="년_0911 2차면접자(조별) 2 2 2 7 2" xfId="36573" xr:uid="{00000000-0005-0000-0000-0000EF8E0000}"/>
    <cellStyle name="년_0911 2차면접자(조별) 2 2 2 7 3" xfId="36574" xr:uid="{00000000-0005-0000-0000-0000F08E0000}"/>
    <cellStyle name="년_0911 2차면접자(조별) 2 2 2 7 4" xfId="36575" xr:uid="{00000000-0005-0000-0000-0000F18E0000}"/>
    <cellStyle name="년_0911 2차면접자(조별) 2 2 2 7 5" xfId="36576" xr:uid="{00000000-0005-0000-0000-0000F28E0000}"/>
    <cellStyle name="년_0911 2차면접자(조별) 2 2 2 8" xfId="36577" xr:uid="{00000000-0005-0000-0000-0000F38E0000}"/>
    <cellStyle name="년_0911 2차면접자(조별) 2 2 2 8 2" xfId="36578" xr:uid="{00000000-0005-0000-0000-0000F48E0000}"/>
    <cellStyle name="년_0911 2차면접자(조별) 2 2 2 8 3" xfId="36579" xr:uid="{00000000-0005-0000-0000-0000F58E0000}"/>
    <cellStyle name="년_0911 2차면접자(조별) 2 2 2 8 4" xfId="36580" xr:uid="{00000000-0005-0000-0000-0000F68E0000}"/>
    <cellStyle name="년_0911 2차면접자(조별) 2 2 2 8 5" xfId="36581" xr:uid="{00000000-0005-0000-0000-0000F78E0000}"/>
    <cellStyle name="년_0911 2차면접자(조별) 2 2 2 9" xfId="36582" xr:uid="{00000000-0005-0000-0000-0000F88E0000}"/>
    <cellStyle name="년_0911 2차면접자(조별) 2 2 2 9 2" xfId="36583" xr:uid="{00000000-0005-0000-0000-0000F98E0000}"/>
    <cellStyle name="년_0911 2차면접자(조별) 2 2 2 9 3" xfId="36584" xr:uid="{00000000-0005-0000-0000-0000FA8E0000}"/>
    <cellStyle name="년_0911 2차면접자(조별) 2 2 2 9 4" xfId="36585" xr:uid="{00000000-0005-0000-0000-0000FB8E0000}"/>
    <cellStyle name="년_0911 2차면접자(조별) 2 2 2 9 5" xfId="36586" xr:uid="{00000000-0005-0000-0000-0000FC8E0000}"/>
    <cellStyle name="년_0911 2차면접자(조별) 2 2 3" xfId="36587" xr:uid="{00000000-0005-0000-0000-0000FD8E0000}"/>
    <cellStyle name="년_0911 2차면접자(조별) 2 2 3 10" xfId="36588" xr:uid="{00000000-0005-0000-0000-0000FE8E0000}"/>
    <cellStyle name="년_0911 2차면접자(조별) 2 2 3 11" xfId="36589" xr:uid="{00000000-0005-0000-0000-0000FF8E0000}"/>
    <cellStyle name="년_0911 2차면접자(조별) 2 2 3 2" xfId="36590" xr:uid="{00000000-0005-0000-0000-0000008F0000}"/>
    <cellStyle name="년_0911 2차면접자(조별) 2 2 3 2 2" xfId="36591" xr:uid="{00000000-0005-0000-0000-0000018F0000}"/>
    <cellStyle name="년_0911 2차면접자(조별) 2 2 3 2 2 2" xfId="36592" xr:uid="{00000000-0005-0000-0000-0000028F0000}"/>
    <cellStyle name="년_0911 2차면접자(조별) 2 2 3 2 2 3" xfId="36593" xr:uid="{00000000-0005-0000-0000-0000038F0000}"/>
    <cellStyle name="년_0911 2차면접자(조별) 2 2 3 2 2 4" xfId="36594" xr:uid="{00000000-0005-0000-0000-0000048F0000}"/>
    <cellStyle name="년_0911 2차면접자(조별) 2 2 3 2 2 5" xfId="36595" xr:uid="{00000000-0005-0000-0000-0000058F0000}"/>
    <cellStyle name="년_0911 2차면접자(조별) 2 2 3 2 3" xfId="36596" xr:uid="{00000000-0005-0000-0000-0000068F0000}"/>
    <cellStyle name="년_0911 2차면접자(조별) 2 2 3 2 3 2" xfId="36597" xr:uid="{00000000-0005-0000-0000-0000078F0000}"/>
    <cellStyle name="년_0911 2차면접자(조별) 2 2 3 2 3 3" xfId="36598" xr:uid="{00000000-0005-0000-0000-0000088F0000}"/>
    <cellStyle name="년_0911 2차면접자(조별) 2 2 3 2 3 4" xfId="36599" xr:uid="{00000000-0005-0000-0000-0000098F0000}"/>
    <cellStyle name="년_0911 2차면접자(조별) 2 2 3 2 3 5" xfId="36600" xr:uid="{00000000-0005-0000-0000-00000A8F0000}"/>
    <cellStyle name="년_0911 2차면접자(조별) 2 2 3 2 4" xfId="36601" xr:uid="{00000000-0005-0000-0000-00000B8F0000}"/>
    <cellStyle name="년_0911 2차면접자(조별) 2 2 3 2 4 2" xfId="36602" xr:uid="{00000000-0005-0000-0000-00000C8F0000}"/>
    <cellStyle name="년_0911 2차면접자(조별) 2 2 3 2 4 3" xfId="36603" xr:uid="{00000000-0005-0000-0000-00000D8F0000}"/>
    <cellStyle name="년_0911 2차면접자(조별) 2 2 3 2 4 4" xfId="36604" xr:uid="{00000000-0005-0000-0000-00000E8F0000}"/>
    <cellStyle name="년_0911 2차면접자(조별) 2 2 3 2 4 5" xfId="36605" xr:uid="{00000000-0005-0000-0000-00000F8F0000}"/>
    <cellStyle name="년_0911 2차면접자(조별) 2 2 3 2 5" xfId="36606" xr:uid="{00000000-0005-0000-0000-0000108F0000}"/>
    <cellStyle name="년_0911 2차면접자(조별) 2 2 3 2 6" xfId="36607" xr:uid="{00000000-0005-0000-0000-0000118F0000}"/>
    <cellStyle name="년_0911 2차면접자(조별) 2 2 3 2 7" xfId="36608" xr:uid="{00000000-0005-0000-0000-0000128F0000}"/>
    <cellStyle name="년_0911 2차면접자(조별) 2 2 3 2 8" xfId="36609" xr:uid="{00000000-0005-0000-0000-0000138F0000}"/>
    <cellStyle name="년_0911 2차면접자(조별) 2 2 3 3" xfId="36610" xr:uid="{00000000-0005-0000-0000-0000148F0000}"/>
    <cellStyle name="년_0911 2차면접자(조별) 2 2 3 3 2" xfId="36611" xr:uid="{00000000-0005-0000-0000-0000158F0000}"/>
    <cellStyle name="년_0911 2차면접자(조별) 2 2 3 3 2 2" xfId="36612" xr:uid="{00000000-0005-0000-0000-0000168F0000}"/>
    <cellStyle name="년_0911 2차면접자(조별) 2 2 3 3 2 3" xfId="36613" xr:uid="{00000000-0005-0000-0000-0000178F0000}"/>
    <cellStyle name="년_0911 2차면접자(조별) 2 2 3 3 2 4" xfId="36614" xr:uid="{00000000-0005-0000-0000-0000188F0000}"/>
    <cellStyle name="년_0911 2차면접자(조별) 2 2 3 3 2 5" xfId="36615" xr:uid="{00000000-0005-0000-0000-0000198F0000}"/>
    <cellStyle name="년_0911 2차면접자(조별) 2 2 3 3 3" xfId="36616" xr:uid="{00000000-0005-0000-0000-00001A8F0000}"/>
    <cellStyle name="년_0911 2차면접자(조별) 2 2 3 3 3 2" xfId="36617" xr:uid="{00000000-0005-0000-0000-00001B8F0000}"/>
    <cellStyle name="년_0911 2차면접자(조별) 2 2 3 3 3 3" xfId="36618" xr:uid="{00000000-0005-0000-0000-00001C8F0000}"/>
    <cellStyle name="년_0911 2차면접자(조별) 2 2 3 3 3 4" xfId="36619" xr:uid="{00000000-0005-0000-0000-00001D8F0000}"/>
    <cellStyle name="년_0911 2차면접자(조별) 2 2 3 3 3 5" xfId="36620" xr:uid="{00000000-0005-0000-0000-00001E8F0000}"/>
    <cellStyle name="년_0911 2차면접자(조별) 2 2 3 3 4" xfId="36621" xr:uid="{00000000-0005-0000-0000-00001F8F0000}"/>
    <cellStyle name="년_0911 2차면접자(조별) 2 2 3 3 4 2" xfId="36622" xr:uid="{00000000-0005-0000-0000-0000208F0000}"/>
    <cellStyle name="년_0911 2차면접자(조별) 2 2 3 3 4 3" xfId="36623" xr:uid="{00000000-0005-0000-0000-0000218F0000}"/>
    <cellStyle name="년_0911 2차면접자(조별) 2 2 3 3 4 4" xfId="36624" xr:uid="{00000000-0005-0000-0000-0000228F0000}"/>
    <cellStyle name="년_0911 2차면접자(조별) 2 2 3 3 4 5" xfId="36625" xr:uid="{00000000-0005-0000-0000-0000238F0000}"/>
    <cellStyle name="년_0911 2차면접자(조별) 2 2 3 3 5" xfId="36626" xr:uid="{00000000-0005-0000-0000-0000248F0000}"/>
    <cellStyle name="년_0911 2차면접자(조별) 2 2 3 3 6" xfId="36627" xr:uid="{00000000-0005-0000-0000-0000258F0000}"/>
    <cellStyle name="년_0911 2차면접자(조별) 2 2 3 3 7" xfId="36628" xr:uid="{00000000-0005-0000-0000-0000268F0000}"/>
    <cellStyle name="년_0911 2차면접자(조별) 2 2 3 3 8" xfId="36629" xr:uid="{00000000-0005-0000-0000-0000278F0000}"/>
    <cellStyle name="년_0911 2차면접자(조별) 2 2 3 4" xfId="36630" xr:uid="{00000000-0005-0000-0000-0000288F0000}"/>
    <cellStyle name="년_0911 2차면접자(조별) 2 2 3 4 2" xfId="36631" xr:uid="{00000000-0005-0000-0000-0000298F0000}"/>
    <cellStyle name="년_0911 2차면접자(조별) 2 2 3 4 2 2" xfId="36632" xr:uid="{00000000-0005-0000-0000-00002A8F0000}"/>
    <cellStyle name="년_0911 2차면접자(조별) 2 2 3 4 2 3" xfId="36633" xr:uid="{00000000-0005-0000-0000-00002B8F0000}"/>
    <cellStyle name="년_0911 2차면접자(조별) 2 2 3 4 2 4" xfId="36634" xr:uid="{00000000-0005-0000-0000-00002C8F0000}"/>
    <cellStyle name="년_0911 2차면접자(조별) 2 2 3 4 2 5" xfId="36635" xr:uid="{00000000-0005-0000-0000-00002D8F0000}"/>
    <cellStyle name="년_0911 2차면접자(조별) 2 2 3 4 3" xfId="36636" xr:uid="{00000000-0005-0000-0000-00002E8F0000}"/>
    <cellStyle name="년_0911 2차면접자(조별) 2 2 3 4 3 2" xfId="36637" xr:uid="{00000000-0005-0000-0000-00002F8F0000}"/>
    <cellStyle name="년_0911 2차면접자(조별) 2 2 3 4 3 3" xfId="36638" xr:uid="{00000000-0005-0000-0000-0000308F0000}"/>
    <cellStyle name="년_0911 2차면접자(조별) 2 2 3 4 3 4" xfId="36639" xr:uid="{00000000-0005-0000-0000-0000318F0000}"/>
    <cellStyle name="년_0911 2차면접자(조별) 2 2 3 4 3 5" xfId="36640" xr:uid="{00000000-0005-0000-0000-0000328F0000}"/>
    <cellStyle name="년_0911 2차면접자(조별) 2 2 3 4 4" xfId="36641" xr:uid="{00000000-0005-0000-0000-0000338F0000}"/>
    <cellStyle name="년_0911 2차면접자(조별) 2 2 3 4 4 2" xfId="36642" xr:uid="{00000000-0005-0000-0000-0000348F0000}"/>
    <cellStyle name="년_0911 2차면접자(조별) 2 2 3 4 4 3" xfId="36643" xr:uid="{00000000-0005-0000-0000-0000358F0000}"/>
    <cellStyle name="년_0911 2차면접자(조별) 2 2 3 4 4 4" xfId="36644" xr:uid="{00000000-0005-0000-0000-0000368F0000}"/>
    <cellStyle name="년_0911 2차면접자(조별) 2 2 3 4 4 5" xfId="36645" xr:uid="{00000000-0005-0000-0000-0000378F0000}"/>
    <cellStyle name="년_0911 2차면접자(조별) 2 2 3 4 5" xfId="36646" xr:uid="{00000000-0005-0000-0000-0000388F0000}"/>
    <cellStyle name="년_0911 2차면접자(조별) 2 2 3 4 6" xfId="36647" xr:uid="{00000000-0005-0000-0000-0000398F0000}"/>
    <cellStyle name="년_0911 2차면접자(조별) 2 2 3 4 7" xfId="36648" xr:uid="{00000000-0005-0000-0000-00003A8F0000}"/>
    <cellStyle name="년_0911 2차면접자(조별) 2 2 3 4 8" xfId="36649" xr:uid="{00000000-0005-0000-0000-00003B8F0000}"/>
    <cellStyle name="년_0911 2차면접자(조별) 2 2 3 5" xfId="36650" xr:uid="{00000000-0005-0000-0000-00003C8F0000}"/>
    <cellStyle name="년_0911 2차면접자(조별) 2 2 3 5 2" xfId="36651" xr:uid="{00000000-0005-0000-0000-00003D8F0000}"/>
    <cellStyle name="년_0911 2차면접자(조별) 2 2 3 5 3" xfId="36652" xr:uid="{00000000-0005-0000-0000-00003E8F0000}"/>
    <cellStyle name="년_0911 2차면접자(조별) 2 2 3 5 4" xfId="36653" xr:uid="{00000000-0005-0000-0000-00003F8F0000}"/>
    <cellStyle name="년_0911 2차면접자(조별) 2 2 3 5 5" xfId="36654" xr:uid="{00000000-0005-0000-0000-0000408F0000}"/>
    <cellStyle name="년_0911 2차면접자(조별) 2 2 3 6" xfId="36655" xr:uid="{00000000-0005-0000-0000-0000418F0000}"/>
    <cellStyle name="년_0911 2차면접자(조별) 2 2 3 6 2" xfId="36656" xr:uid="{00000000-0005-0000-0000-0000428F0000}"/>
    <cellStyle name="년_0911 2차면접자(조별) 2 2 3 6 3" xfId="36657" xr:uid="{00000000-0005-0000-0000-0000438F0000}"/>
    <cellStyle name="년_0911 2차면접자(조별) 2 2 3 6 4" xfId="36658" xr:uid="{00000000-0005-0000-0000-0000448F0000}"/>
    <cellStyle name="년_0911 2차면접자(조별) 2 2 3 6 5" xfId="36659" xr:uid="{00000000-0005-0000-0000-0000458F0000}"/>
    <cellStyle name="년_0911 2차면접자(조별) 2 2 3 7" xfId="36660" xr:uid="{00000000-0005-0000-0000-0000468F0000}"/>
    <cellStyle name="년_0911 2차면접자(조별) 2 2 3 7 2" xfId="36661" xr:uid="{00000000-0005-0000-0000-0000478F0000}"/>
    <cellStyle name="년_0911 2차면접자(조별) 2 2 3 7 3" xfId="36662" xr:uid="{00000000-0005-0000-0000-0000488F0000}"/>
    <cellStyle name="년_0911 2차면접자(조별) 2 2 3 7 4" xfId="36663" xr:uid="{00000000-0005-0000-0000-0000498F0000}"/>
    <cellStyle name="년_0911 2차면접자(조별) 2 2 3 7 5" xfId="36664" xr:uid="{00000000-0005-0000-0000-00004A8F0000}"/>
    <cellStyle name="년_0911 2차면접자(조별) 2 2 3 8" xfId="36665" xr:uid="{00000000-0005-0000-0000-00004B8F0000}"/>
    <cellStyle name="년_0911 2차면접자(조별) 2 2 3 9" xfId="36666" xr:uid="{00000000-0005-0000-0000-00004C8F0000}"/>
    <cellStyle name="년_0911 2차면접자(조별) 2 2 4" xfId="36667" xr:uid="{00000000-0005-0000-0000-00004D8F0000}"/>
    <cellStyle name="년_0911 2차면접자(조별) 2 2 4 10" xfId="36668" xr:uid="{00000000-0005-0000-0000-00004E8F0000}"/>
    <cellStyle name="년_0911 2차면접자(조별) 2 2 4 11" xfId="36669" xr:uid="{00000000-0005-0000-0000-00004F8F0000}"/>
    <cellStyle name="년_0911 2차면접자(조별) 2 2 4 2" xfId="36670" xr:uid="{00000000-0005-0000-0000-0000508F0000}"/>
    <cellStyle name="년_0911 2차면접자(조별) 2 2 4 2 2" xfId="36671" xr:uid="{00000000-0005-0000-0000-0000518F0000}"/>
    <cellStyle name="년_0911 2차면접자(조별) 2 2 4 2 2 2" xfId="36672" xr:uid="{00000000-0005-0000-0000-0000528F0000}"/>
    <cellStyle name="년_0911 2차면접자(조별) 2 2 4 2 2 3" xfId="36673" xr:uid="{00000000-0005-0000-0000-0000538F0000}"/>
    <cellStyle name="년_0911 2차면접자(조별) 2 2 4 2 2 4" xfId="36674" xr:uid="{00000000-0005-0000-0000-0000548F0000}"/>
    <cellStyle name="년_0911 2차면접자(조별) 2 2 4 2 2 5" xfId="36675" xr:uid="{00000000-0005-0000-0000-0000558F0000}"/>
    <cellStyle name="년_0911 2차면접자(조별) 2 2 4 2 3" xfId="36676" xr:uid="{00000000-0005-0000-0000-0000568F0000}"/>
    <cellStyle name="년_0911 2차면접자(조별) 2 2 4 2 3 2" xfId="36677" xr:uid="{00000000-0005-0000-0000-0000578F0000}"/>
    <cellStyle name="년_0911 2차면접자(조별) 2 2 4 2 3 3" xfId="36678" xr:uid="{00000000-0005-0000-0000-0000588F0000}"/>
    <cellStyle name="년_0911 2차면접자(조별) 2 2 4 2 3 4" xfId="36679" xr:uid="{00000000-0005-0000-0000-0000598F0000}"/>
    <cellStyle name="년_0911 2차면접자(조별) 2 2 4 2 3 5" xfId="36680" xr:uid="{00000000-0005-0000-0000-00005A8F0000}"/>
    <cellStyle name="년_0911 2차면접자(조별) 2 2 4 2 4" xfId="36681" xr:uid="{00000000-0005-0000-0000-00005B8F0000}"/>
    <cellStyle name="년_0911 2차면접자(조별) 2 2 4 2 4 2" xfId="36682" xr:uid="{00000000-0005-0000-0000-00005C8F0000}"/>
    <cellStyle name="년_0911 2차면접자(조별) 2 2 4 2 4 3" xfId="36683" xr:uid="{00000000-0005-0000-0000-00005D8F0000}"/>
    <cellStyle name="년_0911 2차면접자(조별) 2 2 4 2 4 4" xfId="36684" xr:uid="{00000000-0005-0000-0000-00005E8F0000}"/>
    <cellStyle name="년_0911 2차면접자(조별) 2 2 4 2 4 5" xfId="36685" xr:uid="{00000000-0005-0000-0000-00005F8F0000}"/>
    <cellStyle name="년_0911 2차면접자(조별) 2 2 4 2 5" xfId="36686" xr:uid="{00000000-0005-0000-0000-0000608F0000}"/>
    <cellStyle name="년_0911 2차면접자(조별) 2 2 4 2 6" xfId="36687" xr:uid="{00000000-0005-0000-0000-0000618F0000}"/>
    <cellStyle name="년_0911 2차면접자(조별) 2 2 4 2 7" xfId="36688" xr:uid="{00000000-0005-0000-0000-0000628F0000}"/>
    <cellStyle name="년_0911 2차면접자(조별) 2 2 4 2 8" xfId="36689" xr:uid="{00000000-0005-0000-0000-0000638F0000}"/>
    <cellStyle name="년_0911 2차면접자(조별) 2 2 4 3" xfId="36690" xr:uid="{00000000-0005-0000-0000-0000648F0000}"/>
    <cellStyle name="년_0911 2차면접자(조별) 2 2 4 3 2" xfId="36691" xr:uid="{00000000-0005-0000-0000-0000658F0000}"/>
    <cellStyle name="년_0911 2차면접자(조별) 2 2 4 3 2 2" xfId="36692" xr:uid="{00000000-0005-0000-0000-0000668F0000}"/>
    <cellStyle name="년_0911 2차면접자(조별) 2 2 4 3 2 3" xfId="36693" xr:uid="{00000000-0005-0000-0000-0000678F0000}"/>
    <cellStyle name="년_0911 2차면접자(조별) 2 2 4 3 2 4" xfId="36694" xr:uid="{00000000-0005-0000-0000-0000688F0000}"/>
    <cellStyle name="년_0911 2차면접자(조별) 2 2 4 3 2 5" xfId="36695" xr:uid="{00000000-0005-0000-0000-0000698F0000}"/>
    <cellStyle name="년_0911 2차면접자(조별) 2 2 4 3 3" xfId="36696" xr:uid="{00000000-0005-0000-0000-00006A8F0000}"/>
    <cellStyle name="년_0911 2차면접자(조별) 2 2 4 3 3 2" xfId="36697" xr:uid="{00000000-0005-0000-0000-00006B8F0000}"/>
    <cellStyle name="년_0911 2차면접자(조별) 2 2 4 3 3 3" xfId="36698" xr:uid="{00000000-0005-0000-0000-00006C8F0000}"/>
    <cellStyle name="년_0911 2차면접자(조별) 2 2 4 3 3 4" xfId="36699" xr:uid="{00000000-0005-0000-0000-00006D8F0000}"/>
    <cellStyle name="년_0911 2차면접자(조별) 2 2 4 3 3 5" xfId="36700" xr:uid="{00000000-0005-0000-0000-00006E8F0000}"/>
    <cellStyle name="년_0911 2차면접자(조별) 2 2 4 3 4" xfId="36701" xr:uid="{00000000-0005-0000-0000-00006F8F0000}"/>
    <cellStyle name="년_0911 2차면접자(조별) 2 2 4 3 4 2" xfId="36702" xr:uid="{00000000-0005-0000-0000-0000708F0000}"/>
    <cellStyle name="년_0911 2차면접자(조별) 2 2 4 3 4 3" xfId="36703" xr:uid="{00000000-0005-0000-0000-0000718F0000}"/>
    <cellStyle name="년_0911 2차면접자(조별) 2 2 4 3 4 4" xfId="36704" xr:uid="{00000000-0005-0000-0000-0000728F0000}"/>
    <cellStyle name="년_0911 2차면접자(조별) 2 2 4 3 4 5" xfId="36705" xr:uid="{00000000-0005-0000-0000-0000738F0000}"/>
    <cellStyle name="년_0911 2차면접자(조별) 2 2 4 3 5" xfId="36706" xr:uid="{00000000-0005-0000-0000-0000748F0000}"/>
    <cellStyle name="년_0911 2차면접자(조별) 2 2 4 3 6" xfId="36707" xr:uid="{00000000-0005-0000-0000-0000758F0000}"/>
    <cellStyle name="년_0911 2차면접자(조별) 2 2 4 3 7" xfId="36708" xr:uid="{00000000-0005-0000-0000-0000768F0000}"/>
    <cellStyle name="년_0911 2차면접자(조별) 2 2 4 3 8" xfId="36709" xr:uid="{00000000-0005-0000-0000-0000778F0000}"/>
    <cellStyle name="년_0911 2차면접자(조별) 2 2 4 4" xfId="36710" xr:uid="{00000000-0005-0000-0000-0000788F0000}"/>
    <cellStyle name="년_0911 2차면접자(조별) 2 2 4 4 2" xfId="36711" xr:uid="{00000000-0005-0000-0000-0000798F0000}"/>
    <cellStyle name="년_0911 2차면접자(조별) 2 2 4 4 2 2" xfId="36712" xr:uid="{00000000-0005-0000-0000-00007A8F0000}"/>
    <cellStyle name="년_0911 2차면접자(조별) 2 2 4 4 2 3" xfId="36713" xr:uid="{00000000-0005-0000-0000-00007B8F0000}"/>
    <cellStyle name="년_0911 2차면접자(조별) 2 2 4 4 2 4" xfId="36714" xr:uid="{00000000-0005-0000-0000-00007C8F0000}"/>
    <cellStyle name="년_0911 2차면접자(조별) 2 2 4 4 2 5" xfId="36715" xr:uid="{00000000-0005-0000-0000-00007D8F0000}"/>
    <cellStyle name="년_0911 2차면접자(조별) 2 2 4 4 3" xfId="36716" xr:uid="{00000000-0005-0000-0000-00007E8F0000}"/>
    <cellStyle name="년_0911 2차면접자(조별) 2 2 4 4 3 2" xfId="36717" xr:uid="{00000000-0005-0000-0000-00007F8F0000}"/>
    <cellStyle name="년_0911 2차면접자(조별) 2 2 4 4 3 3" xfId="36718" xr:uid="{00000000-0005-0000-0000-0000808F0000}"/>
    <cellStyle name="년_0911 2차면접자(조별) 2 2 4 4 3 4" xfId="36719" xr:uid="{00000000-0005-0000-0000-0000818F0000}"/>
    <cellStyle name="년_0911 2차면접자(조별) 2 2 4 4 3 5" xfId="36720" xr:uid="{00000000-0005-0000-0000-0000828F0000}"/>
    <cellStyle name="년_0911 2차면접자(조별) 2 2 4 4 4" xfId="36721" xr:uid="{00000000-0005-0000-0000-0000838F0000}"/>
    <cellStyle name="년_0911 2차면접자(조별) 2 2 4 4 4 2" xfId="36722" xr:uid="{00000000-0005-0000-0000-0000848F0000}"/>
    <cellStyle name="년_0911 2차면접자(조별) 2 2 4 4 4 3" xfId="36723" xr:uid="{00000000-0005-0000-0000-0000858F0000}"/>
    <cellStyle name="년_0911 2차면접자(조별) 2 2 4 4 4 4" xfId="36724" xr:uid="{00000000-0005-0000-0000-0000868F0000}"/>
    <cellStyle name="년_0911 2차면접자(조별) 2 2 4 4 4 5" xfId="36725" xr:uid="{00000000-0005-0000-0000-0000878F0000}"/>
    <cellStyle name="년_0911 2차면접자(조별) 2 2 4 4 5" xfId="36726" xr:uid="{00000000-0005-0000-0000-0000888F0000}"/>
    <cellStyle name="년_0911 2차면접자(조별) 2 2 4 4 6" xfId="36727" xr:uid="{00000000-0005-0000-0000-0000898F0000}"/>
    <cellStyle name="년_0911 2차면접자(조별) 2 2 4 4 7" xfId="36728" xr:uid="{00000000-0005-0000-0000-00008A8F0000}"/>
    <cellStyle name="년_0911 2차면접자(조별) 2 2 4 4 8" xfId="36729" xr:uid="{00000000-0005-0000-0000-00008B8F0000}"/>
    <cellStyle name="년_0911 2차면접자(조별) 2 2 4 5" xfId="36730" xr:uid="{00000000-0005-0000-0000-00008C8F0000}"/>
    <cellStyle name="년_0911 2차면접자(조별) 2 2 4 5 2" xfId="36731" xr:uid="{00000000-0005-0000-0000-00008D8F0000}"/>
    <cellStyle name="년_0911 2차면접자(조별) 2 2 4 5 3" xfId="36732" xr:uid="{00000000-0005-0000-0000-00008E8F0000}"/>
    <cellStyle name="년_0911 2차면접자(조별) 2 2 4 5 4" xfId="36733" xr:uid="{00000000-0005-0000-0000-00008F8F0000}"/>
    <cellStyle name="년_0911 2차면접자(조별) 2 2 4 5 5" xfId="36734" xr:uid="{00000000-0005-0000-0000-0000908F0000}"/>
    <cellStyle name="년_0911 2차면접자(조별) 2 2 4 6" xfId="36735" xr:uid="{00000000-0005-0000-0000-0000918F0000}"/>
    <cellStyle name="년_0911 2차면접자(조별) 2 2 4 6 2" xfId="36736" xr:uid="{00000000-0005-0000-0000-0000928F0000}"/>
    <cellStyle name="년_0911 2차면접자(조별) 2 2 4 6 3" xfId="36737" xr:uid="{00000000-0005-0000-0000-0000938F0000}"/>
    <cellStyle name="년_0911 2차면접자(조별) 2 2 4 6 4" xfId="36738" xr:uid="{00000000-0005-0000-0000-0000948F0000}"/>
    <cellStyle name="년_0911 2차면접자(조별) 2 2 4 6 5" xfId="36739" xr:uid="{00000000-0005-0000-0000-0000958F0000}"/>
    <cellStyle name="년_0911 2차면접자(조별) 2 2 4 7" xfId="36740" xr:uid="{00000000-0005-0000-0000-0000968F0000}"/>
    <cellStyle name="년_0911 2차면접자(조별) 2 2 4 7 2" xfId="36741" xr:uid="{00000000-0005-0000-0000-0000978F0000}"/>
    <cellStyle name="년_0911 2차면접자(조별) 2 2 4 7 3" xfId="36742" xr:uid="{00000000-0005-0000-0000-0000988F0000}"/>
    <cellStyle name="년_0911 2차면접자(조별) 2 2 4 7 4" xfId="36743" xr:uid="{00000000-0005-0000-0000-0000998F0000}"/>
    <cellStyle name="년_0911 2차면접자(조별) 2 2 4 7 5" xfId="36744" xr:uid="{00000000-0005-0000-0000-00009A8F0000}"/>
    <cellStyle name="년_0911 2차면접자(조별) 2 2 4 8" xfId="36745" xr:uid="{00000000-0005-0000-0000-00009B8F0000}"/>
    <cellStyle name="년_0911 2차면접자(조별) 2 2 4 9" xfId="36746" xr:uid="{00000000-0005-0000-0000-00009C8F0000}"/>
    <cellStyle name="년_0911 2차면접자(조별) 2 2 5" xfId="36747" xr:uid="{00000000-0005-0000-0000-00009D8F0000}"/>
    <cellStyle name="년_0911 2차면접자(조별) 2 2 5 10" xfId="36748" xr:uid="{00000000-0005-0000-0000-00009E8F0000}"/>
    <cellStyle name="년_0911 2차면접자(조별) 2 2 5 11" xfId="36749" xr:uid="{00000000-0005-0000-0000-00009F8F0000}"/>
    <cellStyle name="년_0911 2차면접자(조별) 2 2 5 2" xfId="36750" xr:uid="{00000000-0005-0000-0000-0000A08F0000}"/>
    <cellStyle name="년_0911 2차면접자(조별) 2 2 5 2 2" xfId="36751" xr:uid="{00000000-0005-0000-0000-0000A18F0000}"/>
    <cellStyle name="년_0911 2차면접자(조별) 2 2 5 2 2 2" xfId="36752" xr:uid="{00000000-0005-0000-0000-0000A28F0000}"/>
    <cellStyle name="년_0911 2차면접자(조별) 2 2 5 2 2 3" xfId="36753" xr:uid="{00000000-0005-0000-0000-0000A38F0000}"/>
    <cellStyle name="년_0911 2차면접자(조별) 2 2 5 2 2 4" xfId="36754" xr:uid="{00000000-0005-0000-0000-0000A48F0000}"/>
    <cellStyle name="년_0911 2차면접자(조별) 2 2 5 2 2 5" xfId="36755" xr:uid="{00000000-0005-0000-0000-0000A58F0000}"/>
    <cellStyle name="년_0911 2차면접자(조별) 2 2 5 2 3" xfId="36756" xr:uid="{00000000-0005-0000-0000-0000A68F0000}"/>
    <cellStyle name="년_0911 2차면접자(조별) 2 2 5 2 3 2" xfId="36757" xr:uid="{00000000-0005-0000-0000-0000A78F0000}"/>
    <cellStyle name="년_0911 2차면접자(조별) 2 2 5 2 3 3" xfId="36758" xr:uid="{00000000-0005-0000-0000-0000A88F0000}"/>
    <cellStyle name="년_0911 2차면접자(조별) 2 2 5 2 3 4" xfId="36759" xr:uid="{00000000-0005-0000-0000-0000A98F0000}"/>
    <cellStyle name="년_0911 2차면접자(조별) 2 2 5 2 3 5" xfId="36760" xr:uid="{00000000-0005-0000-0000-0000AA8F0000}"/>
    <cellStyle name="년_0911 2차면접자(조별) 2 2 5 2 4" xfId="36761" xr:uid="{00000000-0005-0000-0000-0000AB8F0000}"/>
    <cellStyle name="년_0911 2차면접자(조별) 2 2 5 2 4 2" xfId="36762" xr:uid="{00000000-0005-0000-0000-0000AC8F0000}"/>
    <cellStyle name="년_0911 2차면접자(조별) 2 2 5 2 4 3" xfId="36763" xr:uid="{00000000-0005-0000-0000-0000AD8F0000}"/>
    <cellStyle name="년_0911 2차면접자(조별) 2 2 5 2 4 4" xfId="36764" xr:uid="{00000000-0005-0000-0000-0000AE8F0000}"/>
    <cellStyle name="년_0911 2차면접자(조별) 2 2 5 2 4 5" xfId="36765" xr:uid="{00000000-0005-0000-0000-0000AF8F0000}"/>
    <cellStyle name="년_0911 2차면접자(조별) 2 2 5 2 5" xfId="36766" xr:uid="{00000000-0005-0000-0000-0000B08F0000}"/>
    <cellStyle name="년_0911 2차면접자(조별) 2 2 5 2 6" xfId="36767" xr:uid="{00000000-0005-0000-0000-0000B18F0000}"/>
    <cellStyle name="년_0911 2차면접자(조별) 2 2 5 2 7" xfId="36768" xr:uid="{00000000-0005-0000-0000-0000B28F0000}"/>
    <cellStyle name="년_0911 2차면접자(조별) 2 2 5 2 8" xfId="36769" xr:uid="{00000000-0005-0000-0000-0000B38F0000}"/>
    <cellStyle name="년_0911 2차면접자(조별) 2 2 5 3" xfId="36770" xr:uid="{00000000-0005-0000-0000-0000B48F0000}"/>
    <cellStyle name="년_0911 2차면접자(조별) 2 2 5 3 2" xfId="36771" xr:uid="{00000000-0005-0000-0000-0000B58F0000}"/>
    <cellStyle name="년_0911 2차면접자(조별) 2 2 5 3 2 2" xfId="36772" xr:uid="{00000000-0005-0000-0000-0000B68F0000}"/>
    <cellStyle name="년_0911 2차면접자(조별) 2 2 5 3 2 3" xfId="36773" xr:uid="{00000000-0005-0000-0000-0000B78F0000}"/>
    <cellStyle name="년_0911 2차면접자(조별) 2 2 5 3 2 4" xfId="36774" xr:uid="{00000000-0005-0000-0000-0000B88F0000}"/>
    <cellStyle name="년_0911 2차면접자(조별) 2 2 5 3 2 5" xfId="36775" xr:uid="{00000000-0005-0000-0000-0000B98F0000}"/>
    <cellStyle name="년_0911 2차면접자(조별) 2 2 5 3 3" xfId="36776" xr:uid="{00000000-0005-0000-0000-0000BA8F0000}"/>
    <cellStyle name="년_0911 2차면접자(조별) 2 2 5 3 3 2" xfId="36777" xr:uid="{00000000-0005-0000-0000-0000BB8F0000}"/>
    <cellStyle name="년_0911 2차면접자(조별) 2 2 5 3 3 3" xfId="36778" xr:uid="{00000000-0005-0000-0000-0000BC8F0000}"/>
    <cellStyle name="년_0911 2차면접자(조별) 2 2 5 3 3 4" xfId="36779" xr:uid="{00000000-0005-0000-0000-0000BD8F0000}"/>
    <cellStyle name="년_0911 2차면접자(조별) 2 2 5 3 3 5" xfId="36780" xr:uid="{00000000-0005-0000-0000-0000BE8F0000}"/>
    <cellStyle name="년_0911 2차면접자(조별) 2 2 5 3 4" xfId="36781" xr:uid="{00000000-0005-0000-0000-0000BF8F0000}"/>
    <cellStyle name="년_0911 2차면접자(조별) 2 2 5 3 4 2" xfId="36782" xr:uid="{00000000-0005-0000-0000-0000C08F0000}"/>
    <cellStyle name="년_0911 2차면접자(조별) 2 2 5 3 4 3" xfId="36783" xr:uid="{00000000-0005-0000-0000-0000C18F0000}"/>
    <cellStyle name="년_0911 2차면접자(조별) 2 2 5 3 4 4" xfId="36784" xr:uid="{00000000-0005-0000-0000-0000C28F0000}"/>
    <cellStyle name="년_0911 2차면접자(조별) 2 2 5 3 4 5" xfId="36785" xr:uid="{00000000-0005-0000-0000-0000C38F0000}"/>
    <cellStyle name="년_0911 2차면접자(조별) 2 2 5 3 5" xfId="36786" xr:uid="{00000000-0005-0000-0000-0000C48F0000}"/>
    <cellStyle name="년_0911 2차면접자(조별) 2 2 5 3 6" xfId="36787" xr:uid="{00000000-0005-0000-0000-0000C58F0000}"/>
    <cellStyle name="년_0911 2차면접자(조별) 2 2 5 3 7" xfId="36788" xr:uid="{00000000-0005-0000-0000-0000C68F0000}"/>
    <cellStyle name="년_0911 2차면접자(조별) 2 2 5 3 8" xfId="36789" xr:uid="{00000000-0005-0000-0000-0000C78F0000}"/>
    <cellStyle name="년_0911 2차면접자(조별) 2 2 5 4" xfId="36790" xr:uid="{00000000-0005-0000-0000-0000C88F0000}"/>
    <cellStyle name="년_0911 2차면접자(조별) 2 2 5 4 2" xfId="36791" xr:uid="{00000000-0005-0000-0000-0000C98F0000}"/>
    <cellStyle name="년_0911 2차면접자(조별) 2 2 5 4 2 2" xfId="36792" xr:uid="{00000000-0005-0000-0000-0000CA8F0000}"/>
    <cellStyle name="년_0911 2차면접자(조별) 2 2 5 4 2 3" xfId="36793" xr:uid="{00000000-0005-0000-0000-0000CB8F0000}"/>
    <cellStyle name="년_0911 2차면접자(조별) 2 2 5 4 2 4" xfId="36794" xr:uid="{00000000-0005-0000-0000-0000CC8F0000}"/>
    <cellStyle name="년_0911 2차면접자(조별) 2 2 5 4 2 5" xfId="36795" xr:uid="{00000000-0005-0000-0000-0000CD8F0000}"/>
    <cellStyle name="년_0911 2차면접자(조별) 2 2 5 4 3" xfId="36796" xr:uid="{00000000-0005-0000-0000-0000CE8F0000}"/>
    <cellStyle name="년_0911 2차면접자(조별) 2 2 5 4 3 2" xfId="36797" xr:uid="{00000000-0005-0000-0000-0000CF8F0000}"/>
    <cellStyle name="년_0911 2차면접자(조별) 2 2 5 4 3 3" xfId="36798" xr:uid="{00000000-0005-0000-0000-0000D08F0000}"/>
    <cellStyle name="년_0911 2차면접자(조별) 2 2 5 4 3 4" xfId="36799" xr:uid="{00000000-0005-0000-0000-0000D18F0000}"/>
    <cellStyle name="년_0911 2차면접자(조별) 2 2 5 4 3 5" xfId="36800" xr:uid="{00000000-0005-0000-0000-0000D28F0000}"/>
    <cellStyle name="년_0911 2차면접자(조별) 2 2 5 4 4" xfId="36801" xr:uid="{00000000-0005-0000-0000-0000D38F0000}"/>
    <cellStyle name="년_0911 2차면접자(조별) 2 2 5 4 4 2" xfId="36802" xr:uid="{00000000-0005-0000-0000-0000D48F0000}"/>
    <cellStyle name="년_0911 2차면접자(조별) 2 2 5 4 4 3" xfId="36803" xr:uid="{00000000-0005-0000-0000-0000D58F0000}"/>
    <cellStyle name="년_0911 2차면접자(조별) 2 2 5 4 4 4" xfId="36804" xr:uid="{00000000-0005-0000-0000-0000D68F0000}"/>
    <cellStyle name="년_0911 2차면접자(조별) 2 2 5 4 4 5" xfId="36805" xr:uid="{00000000-0005-0000-0000-0000D78F0000}"/>
    <cellStyle name="년_0911 2차면접자(조별) 2 2 5 4 5" xfId="36806" xr:uid="{00000000-0005-0000-0000-0000D88F0000}"/>
    <cellStyle name="년_0911 2차면접자(조별) 2 2 5 4 6" xfId="36807" xr:uid="{00000000-0005-0000-0000-0000D98F0000}"/>
    <cellStyle name="년_0911 2차면접자(조별) 2 2 5 4 7" xfId="36808" xr:uid="{00000000-0005-0000-0000-0000DA8F0000}"/>
    <cellStyle name="년_0911 2차면접자(조별) 2 2 5 4 8" xfId="36809" xr:uid="{00000000-0005-0000-0000-0000DB8F0000}"/>
    <cellStyle name="년_0911 2차면접자(조별) 2 2 5 5" xfId="36810" xr:uid="{00000000-0005-0000-0000-0000DC8F0000}"/>
    <cellStyle name="년_0911 2차면접자(조별) 2 2 5 5 2" xfId="36811" xr:uid="{00000000-0005-0000-0000-0000DD8F0000}"/>
    <cellStyle name="년_0911 2차면접자(조별) 2 2 5 5 3" xfId="36812" xr:uid="{00000000-0005-0000-0000-0000DE8F0000}"/>
    <cellStyle name="년_0911 2차면접자(조별) 2 2 5 5 4" xfId="36813" xr:uid="{00000000-0005-0000-0000-0000DF8F0000}"/>
    <cellStyle name="년_0911 2차면접자(조별) 2 2 5 5 5" xfId="36814" xr:uid="{00000000-0005-0000-0000-0000E08F0000}"/>
    <cellStyle name="년_0911 2차면접자(조별) 2 2 5 6" xfId="36815" xr:uid="{00000000-0005-0000-0000-0000E18F0000}"/>
    <cellStyle name="년_0911 2차면접자(조별) 2 2 5 6 2" xfId="36816" xr:uid="{00000000-0005-0000-0000-0000E28F0000}"/>
    <cellStyle name="년_0911 2차면접자(조별) 2 2 5 6 3" xfId="36817" xr:uid="{00000000-0005-0000-0000-0000E38F0000}"/>
    <cellStyle name="년_0911 2차면접자(조별) 2 2 5 6 4" xfId="36818" xr:uid="{00000000-0005-0000-0000-0000E48F0000}"/>
    <cellStyle name="년_0911 2차면접자(조별) 2 2 5 6 5" xfId="36819" xr:uid="{00000000-0005-0000-0000-0000E58F0000}"/>
    <cellStyle name="년_0911 2차면접자(조별) 2 2 5 7" xfId="36820" xr:uid="{00000000-0005-0000-0000-0000E68F0000}"/>
    <cellStyle name="년_0911 2차면접자(조별) 2 2 5 7 2" xfId="36821" xr:uid="{00000000-0005-0000-0000-0000E78F0000}"/>
    <cellStyle name="년_0911 2차면접자(조별) 2 2 5 7 3" xfId="36822" xr:uid="{00000000-0005-0000-0000-0000E88F0000}"/>
    <cellStyle name="년_0911 2차면접자(조별) 2 2 5 7 4" xfId="36823" xr:uid="{00000000-0005-0000-0000-0000E98F0000}"/>
    <cellStyle name="년_0911 2차면접자(조별) 2 2 5 7 5" xfId="36824" xr:uid="{00000000-0005-0000-0000-0000EA8F0000}"/>
    <cellStyle name="년_0911 2차면접자(조별) 2 2 5 8" xfId="36825" xr:uid="{00000000-0005-0000-0000-0000EB8F0000}"/>
    <cellStyle name="년_0911 2차면접자(조별) 2 2 5 9" xfId="36826" xr:uid="{00000000-0005-0000-0000-0000EC8F0000}"/>
    <cellStyle name="년_0911 2차면접자(조별) 2 2 6" xfId="36827" xr:uid="{00000000-0005-0000-0000-0000ED8F0000}"/>
    <cellStyle name="년_0911 2차면접자(조별) 2 2 6 2" xfId="36828" xr:uid="{00000000-0005-0000-0000-0000EE8F0000}"/>
    <cellStyle name="년_0911 2차면접자(조별) 2 2 6 2 2" xfId="36829" xr:uid="{00000000-0005-0000-0000-0000EF8F0000}"/>
    <cellStyle name="년_0911 2차면접자(조별) 2 2 6 2 3" xfId="36830" xr:uid="{00000000-0005-0000-0000-0000F08F0000}"/>
    <cellStyle name="년_0911 2차면접자(조별) 2 2 6 2 4" xfId="36831" xr:uid="{00000000-0005-0000-0000-0000F18F0000}"/>
    <cellStyle name="년_0911 2차면접자(조별) 2 2 6 2 5" xfId="36832" xr:uid="{00000000-0005-0000-0000-0000F28F0000}"/>
    <cellStyle name="년_0911 2차면접자(조별) 2 2 6 3" xfId="36833" xr:uid="{00000000-0005-0000-0000-0000F38F0000}"/>
    <cellStyle name="년_0911 2차면접자(조별) 2 2 6 3 2" xfId="36834" xr:uid="{00000000-0005-0000-0000-0000F48F0000}"/>
    <cellStyle name="년_0911 2차면접자(조별) 2 2 6 3 3" xfId="36835" xr:uid="{00000000-0005-0000-0000-0000F58F0000}"/>
    <cellStyle name="년_0911 2차면접자(조별) 2 2 6 3 4" xfId="36836" xr:uid="{00000000-0005-0000-0000-0000F68F0000}"/>
    <cellStyle name="년_0911 2차면접자(조별) 2 2 6 3 5" xfId="36837" xr:uid="{00000000-0005-0000-0000-0000F78F0000}"/>
    <cellStyle name="년_0911 2차면접자(조별) 2 2 6 4" xfId="36838" xr:uid="{00000000-0005-0000-0000-0000F88F0000}"/>
    <cellStyle name="년_0911 2차면접자(조별) 2 2 6 4 2" xfId="36839" xr:uid="{00000000-0005-0000-0000-0000F98F0000}"/>
    <cellStyle name="년_0911 2차면접자(조별) 2 2 6 4 3" xfId="36840" xr:uid="{00000000-0005-0000-0000-0000FA8F0000}"/>
    <cellStyle name="년_0911 2차면접자(조별) 2 2 6 4 4" xfId="36841" xr:uid="{00000000-0005-0000-0000-0000FB8F0000}"/>
    <cellStyle name="년_0911 2차면접자(조별) 2 2 6 4 5" xfId="36842" xr:uid="{00000000-0005-0000-0000-0000FC8F0000}"/>
    <cellStyle name="년_0911 2차면접자(조별) 2 2 6 5" xfId="36843" xr:uid="{00000000-0005-0000-0000-0000FD8F0000}"/>
    <cellStyle name="년_0911 2차면접자(조별) 2 2 6 6" xfId="36844" xr:uid="{00000000-0005-0000-0000-0000FE8F0000}"/>
    <cellStyle name="년_0911 2차면접자(조별) 2 2 6 7" xfId="36845" xr:uid="{00000000-0005-0000-0000-0000FF8F0000}"/>
    <cellStyle name="년_0911 2차면접자(조별) 2 2 6 8" xfId="36846" xr:uid="{00000000-0005-0000-0000-000000900000}"/>
    <cellStyle name="년_0911 2차면접자(조별) 2 2 7" xfId="36847" xr:uid="{00000000-0005-0000-0000-000001900000}"/>
    <cellStyle name="년_0911 2차면접자(조별) 2 2 7 2" xfId="36848" xr:uid="{00000000-0005-0000-0000-000002900000}"/>
    <cellStyle name="년_0911 2차면접자(조별) 2 2 7 2 2" xfId="36849" xr:uid="{00000000-0005-0000-0000-000003900000}"/>
    <cellStyle name="년_0911 2차면접자(조별) 2 2 7 2 3" xfId="36850" xr:uid="{00000000-0005-0000-0000-000004900000}"/>
    <cellStyle name="년_0911 2차면접자(조별) 2 2 7 2 4" xfId="36851" xr:uid="{00000000-0005-0000-0000-000005900000}"/>
    <cellStyle name="년_0911 2차면접자(조별) 2 2 7 2 5" xfId="36852" xr:uid="{00000000-0005-0000-0000-000006900000}"/>
    <cellStyle name="년_0911 2차면접자(조별) 2 2 7 3" xfId="36853" xr:uid="{00000000-0005-0000-0000-000007900000}"/>
    <cellStyle name="년_0911 2차면접자(조별) 2 2 7 3 2" xfId="36854" xr:uid="{00000000-0005-0000-0000-000008900000}"/>
    <cellStyle name="년_0911 2차면접자(조별) 2 2 7 3 3" xfId="36855" xr:uid="{00000000-0005-0000-0000-000009900000}"/>
    <cellStyle name="년_0911 2차면접자(조별) 2 2 7 3 4" xfId="36856" xr:uid="{00000000-0005-0000-0000-00000A900000}"/>
    <cellStyle name="년_0911 2차면접자(조별) 2 2 7 3 5" xfId="36857" xr:uid="{00000000-0005-0000-0000-00000B900000}"/>
    <cellStyle name="년_0911 2차면접자(조별) 2 2 7 4" xfId="36858" xr:uid="{00000000-0005-0000-0000-00000C900000}"/>
    <cellStyle name="년_0911 2차면접자(조별) 2 2 7 4 2" xfId="36859" xr:uid="{00000000-0005-0000-0000-00000D900000}"/>
    <cellStyle name="년_0911 2차면접자(조별) 2 2 7 4 3" xfId="36860" xr:uid="{00000000-0005-0000-0000-00000E900000}"/>
    <cellStyle name="년_0911 2차면접자(조별) 2 2 7 4 4" xfId="36861" xr:uid="{00000000-0005-0000-0000-00000F900000}"/>
    <cellStyle name="년_0911 2차면접자(조별) 2 2 7 4 5" xfId="36862" xr:uid="{00000000-0005-0000-0000-000010900000}"/>
    <cellStyle name="년_0911 2차면접자(조별) 2 2 7 5" xfId="36863" xr:uid="{00000000-0005-0000-0000-000011900000}"/>
    <cellStyle name="년_0911 2차면접자(조별) 2 2 7 6" xfId="36864" xr:uid="{00000000-0005-0000-0000-000012900000}"/>
    <cellStyle name="년_0911 2차면접자(조별) 2 2 7 7" xfId="36865" xr:uid="{00000000-0005-0000-0000-000013900000}"/>
    <cellStyle name="년_0911 2차면접자(조별) 2 2 7 8" xfId="36866" xr:uid="{00000000-0005-0000-0000-000014900000}"/>
    <cellStyle name="년_0911 2차면접자(조별) 2 2 8" xfId="36867" xr:uid="{00000000-0005-0000-0000-000015900000}"/>
    <cellStyle name="년_0911 2차면접자(조별) 2 2 8 2" xfId="36868" xr:uid="{00000000-0005-0000-0000-000016900000}"/>
    <cellStyle name="년_0911 2차면접자(조별) 2 2 8 3" xfId="36869" xr:uid="{00000000-0005-0000-0000-000017900000}"/>
    <cellStyle name="년_0911 2차면접자(조별) 2 2 8 4" xfId="36870" xr:uid="{00000000-0005-0000-0000-000018900000}"/>
    <cellStyle name="년_0911 2차면접자(조별) 2 2 8 5" xfId="36871" xr:uid="{00000000-0005-0000-0000-000019900000}"/>
    <cellStyle name="년_0911 2차면접자(조별) 2 2 9" xfId="36872" xr:uid="{00000000-0005-0000-0000-00001A900000}"/>
    <cellStyle name="년_0911 2차면접자(조별) 2 3" xfId="36873" xr:uid="{00000000-0005-0000-0000-00001B900000}"/>
    <cellStyle name="년_0911 2차면접자(조별) 2 3 10" xfId="36874" xr:uid="{00000000-0005-0000-0000-00001C900000}"/>
    <cellStyle name="년_0911 2차면접자(조별) 2 3 11" xfId="36875" xr:uid="{00000000-0005-0000-0000-00001D900000}"/>
    <cellStyle name="년_0911 2차면접자(조별) 2 3 12" xfId="36876" xr:uid="{00000000-0005-0000-0000-00001E900000}"/>
    <cellStyle name="년_0911 2차면접자(조별) 2 3 13" xfId="36877" xr:uid="{00000000-0005-0000-0000-00001F900000}"/>
    <cellStyle name="년_0911 2차면접자(조별) 2 3 2" xfId="36878" xr:uid="{00000000-0005-0000-0000-000020900000}"/>
    <cellStyle name="년_0911 2차면접자(조별) 2 3 2 10" xfId="36879" xr:uid="{00000000-0005-0000-0000-000021900000}"/>
    <cellStyle name="년_0911 2차면접자(조별) 2 3 2 11" xfId="36880" xr:uid="{00000000-0005-0000-0000-000022900000}"/>
    <cellStyle name="년_0911 2차면접자(조별) 2 3 2 2" xfId="36881" xr:uid="{00000000-0005-0000-0000-000023900000}"/>
    <cellStyle name="년_0911 2차면접자(조별) 2 3 2 2 2" xfId="36882" xr:uid="{00000000-0005-0000-0000-000024900000}"/>
    <cellStyle name="년_0911 2차면접자(조별) 2 3 2 2 2 2" xfId="36883" xr:uid="{00000000-0005-0000-0000-000025900000}"/>
    <cellStyle name="년_0911 2차면접자(조별) 2 3 2 2 2 3" xfId="36884" xr:uid="{00000000-0005-0000-0000-000026900000}"/>
    <cellStyle name="년_0911 2차면접자(조별) 2 3 2 2 2 4" xfId="36885" xr:uid="{00000000-0005-0000-0000-000027900000}"/>
    <cellStyle name="년_0911 2차면접자(조별) 2 3 2 2 2 5" xfId="36886" xr:uid="{00000000-0005-0000-0000-000028900000}"/>
    <cellStyle name="년_0911 2차면접자(조별) 2 3 2 2 3" xfId="36887" xr:uid="{00000000-0005-0000-0000-000029900000}"/>
    <cellStyle name="년_0911 2차면접자(조별) 2 3 2 2 3 2" xfId="36888" xr:uid="{00000000-0005-0000-0000-00002A900000}"/>
    <cellStyle name="년_0911 2차면접자(조별) 2 3 2 2 3 3" xfId="36889" xr:uid="{00000000-0005-0000-0000-00002B900000}"/>
    <cellStyle name="년_0911 2차면접자(조별) 2 3 2 2 3 4" xfId="36890" xr:uid="{00000000-0005-0000-0000-00002C900000}"/>
    <cellStyle name="년_0911 2차면접자(조별) 2 3 2 2 3 5" xfId="36891" xr:uid="{00000000-0005-0000-0000-00002D900000}"/>
    <cellStyle name="년_0911 2차면접자(조별) 2 3 2 2 4" xfId="36892" xr:uid="{00000000-0005-0000-0000-00002E900000}"/>
    <cellStyle name="년_0911 2차면접자(조별) 2 3 2 2 4 2" xfId="36893" xr:uid="{00000000-0005-0000-0000-00002F900000}"/>
    <cellStyle name="년_0911 2차면접자(조별) 2 3 2 2 4 3" xfId="36894" xr:uid="{00000000-0005-0000-0000-000030900000}"/>
    <cellStyle name="년_0911 2차면접자(조별) 2 3 2 2 4 4" xfId="36895" xr:uid="{00000000-0005-0000-0000-000031900000}"/>
    <cellStyle name="년_0911 2차면접자(조별) 2 3 2 2 4 5" xfId="36896" xr:uid="{00000000-0005-0000-0000-000032900000}"/>
    <cellStyle name="년_0911 2차면접자(조별) 2 3 2 2 5" xfId="36897" xr:uid="{00000000-0005-0000-0000-000033900000}"/>
    <cellStyle name="년_0911 2차면접자(조별) 2 3 2 2 6" xfId="36898" xr:uid="{00000000-0005-0000-0000-000034900000}"/>
    <cellStyle name="년_0911 2차면접자(조별) 2 3 2 2 7" xfId="36899" xr:uid="{00000000-0005-0000-0000-000035900000}"/>
    <cellStyle name="년_0911 2차면접자(조별) 2 3 2 2 8" xfId="36900" xr:uid="{00000000-0005-0000-0000-000036900000}"/>
    <cellStyle name="년_0911 2차면접자(조별) 2 3 2 3" xfId="36901" xr:uid="{00000000-0005-0000-0000-000037900000}"/>
    <cellStyle name="년_0911 2차면접자(조별) 2 3 2 3 2" xfId="36902" xr:uid="{00000000-0005-0000-0000-000038900000}"/>
    <cellStyle name="년_0911 2차면접자(조별) 2 3 2 3 2 2" xfId="36903" xr:uid="{00000000-0005-0000-0000-000039900000}"/>
    <cellStyle name="년_0911 2차면접자(조별) 2 3 2 3 2 3" xfId="36904" xr:uid="{00000000-0005-0000-0000-00003A900000}"/>
    <cellStyle name="년_0911 2차면접자(조별) 2 3 2 3 2 4" xfId="36905" xr:uid="{00000000-0005-0000-0000-00003B900000}"/>
    <cellStyle name="년_0911 2차면접자(조별) 2 3 2 3 2 5" xfId="36906" xr:uid="{00000000-0005-0000-0000-00003C900000}"/>
    <cellStyle name="년_0911 2차면접자(조별) 2 3 2 3 3" xfId="36907" xr:uid="{00000000-0005-0000-0000-00003D900000}"/>
    <cellStyle name="년_0911 2차면접자(조별) 2 3 2 3 3 2" xfId="36908" xr:uid="{00000000-0005-0000-0000-00003E900000}"/>
    <cellStyle name="년_0911 2차면접자(조별) 2 3 2 3 3 3" xfId="36909" xr:uid="{00000000-0005-0000-0000-00003F900000}"/>
    <cellStyle name="년_0911 2차면접자(조별) 2 3 2 3 3 4" xfId="36910" xr:uid="{00000000-0005-0000-0000-000040900000}"/>
    <cellStyle name="년_0911 2차면접자(조별) 2 3 2 3 3 5" xfId="36911" xr:uid="{00000000-0005-0000-0000-000041900000}"/>
    <cellStyle name="년_0911 2차면접자(조별) 2 3 2 3 4" xfId="36912" xr:uid="{00000000-0005-0000-0000-000042900000}"/>
    <cellStyle name="년_0911 2차면접자(조별) 2 3 2 3 4 2" xfId="36913" xr:uid="{00000000-0005-0000-0000-000043900000}"/>
    <cellStyle name="년_0911 2차면접자(조별) 2 3 2 3 4 3" xfId="36914" xr:uid="{00000000-0005-0000-0000-000044900000}"/>
    <cellStyle name="년_0911 2차면접자(조별) 2 3 2 3 4 4" xfId="36915" xr:uid="{00000000-0005-0000-0000-000045900000}"/>
    <cellStyle name="년_0911 2차면접자(조별) 2 3 2 3 4 5" xfId="36916" xr:uid="{00000000-0005-0000-0000-000046900000}"/>
    <cellStyle name="년_0911 2차면접자(조별) 2 3 2 3 5" xfId="36917" xr:uid="{00000000-0005-0000-0000-000047900000}"/>
    <cellStyle name="년_0911 2차면접자(조별) 2 3 2 3 6" xfId="36918" xr:uid="{00000000-0005-0000-0000-000048900000}"/>
    <cellStyle name="년_0911 2차면접자(조별) 2 3 2 3 7" xfId="36919" xr:uid="{00000000-0005-0000-0000-000049900000}"/>
    <cellStyle name="년_0911 2차면접자(조별) 2 3 2 3 8" xfId="36920" xr:uid="{00000000-0005-0000-0000-00004A900000}"/>
    <cellStyle name="년_0911 2차면접자(조별) 2 3 2 4" xfId="36921" xr:uid="{00000000-0005-0000-0000-00004B900000}"/>
    <cellStyle name="년_0911 2차면접자(조별) 2 3 2 4 2" xfId="36922" xr:uid="{00000000-0005-0000-0000-00004C900000}"/>
    <cellStyle name="년_0911 2차면접자(조별) 2 3 2 4 2 2" xfId="36923" xr:uid="{00000000-0005-0000-0000-00004D900000}"/>
    <cellStyle name="년_0911 2차면접자(조별) 2 3 2 4 2 3" xfId="36924" xr:uid="{00000000-0005-0000-0000-00004E900000}"/>
    <cellStyle name="년_0911 2차면접자(조별) 2 3 2 4 2 4" xfId="36925" xr:uid="{00000000-0005-0000-0000-00004F900000}"/>
    <cellStyle name="년_0911 2차면접자(조별) 2 3 2 4 2 5" xfId="36926" xr:uid="{00000000-0005-0000-0000-000050900000}"/>
    <cellStyle name="년_0911 2차면접자(조별) 2 3 2 4 3" xfId="36927" xr:uid="{00000000-0005-0000-0000-000051900000}"/>
    <cellStyle name="년_0911 2차면접자(조별) 2 3 2 4 3 2" xfId="36928" xr:uid="{00000000-0005-0000-0000-000052900000}"/>
    <cellStyle name="년_0911 2차면접자(조별) 2 3 2 4 3 3" xfId="36929" xr:uid="{00000000-0005-0000-0000-000053900000}"/>
    <cellStyle name="년_0911 2차면접자(조별) 2 3 2 4 3 4" xfId="36930" xr:uid="{00000000-0005-0000-0000-000054900000}"/>
    <cellStyle name="년_0911 2차면접자(조별) 2 3 2 4 3 5" xfId="36931" xr:uid="{00000000-0005-0000-0000-000055900000}"/>
    <cellStyle name="년_0911 2차면접자(조별) 2 3 2 4 4" xfId="36932" xr:uid="{00000000-0005-0000-0000-000056900000}"/>
    <cellStyle name="년_0911 2차면접자(조별) 2 3 2 4 4 2" xfId="36933" xr:uid="{00000000-0005-0000-0000-000057900000}"/>
    <cellStyle name="년_0911 2차면접자(조별) 2 3 2 4 4 3" xfId="36934" xr:uid="{00000000-0005-0000-0000-000058900000}"/>
    <cellStyle name="년_0911 2차면접자(조별) 2 3 2 4 4 4" xfId="36935" xr:uid="{00000000-0005-0000-0000-000059900000}"/>
    <cellStyle name="년_0911 2차면접자(조별) 2 3 2 4 4 5" xfId="36936" xr:uid="{00000000-0005-0000-0000-00005A900000}"/>
    <cellStyle name="년_0911 2차면접자(조별) 2 3 2 4 5" xfId="36937" xr:uid="{00000000-0005-0000-0000-00005B900000}"/>
    <cellStyle name="년_0911 2차면접자(조별) 2 3 2 4 6" xfId="36938" xr:uid="{00000000-0005-0000-0000-00005C900000}"/>
    <cellStyle name="년_0911 2차면접자(조별) 2 3 2 4 7" xfId="36939" xr:uid="{00000000-0005-0000-0000-00005D900000}"/>
    <cellStyle name="년_0911 2차면접자(조별) 2 3 2 4 8" xfId="36940" xr:uid="{00000000-0005-0000-0000-00005E900000}"/>
    <cellStyle name="년_0911 2차면접자(조별) 2 3 2 5" xfId="36941" xr:uid="{00000000-0005-0000-0000-00005F900000}"/>
    <cellStyle name="년_0911 2차면접자(조별) 2 3 2 5 2" xfId="36942" xr:uid="{00000000-0005-0000-0000-000060900000}"/>
    <cellStyle name="년_0911 2차면접자(조별) 2 3 2 5 3" xfId="36943" xr:uid="{00000000-0005-0000-0000-000061900000}"/>
    <cellStyle name="년_0911 2차면접자(조별) 2 3 2 5 4" xfId="36944" xr:uid="{00000000-0005-0000-0000-000062900000}"/>
    <cellStyle name="년_0911 2차면접자(조별) 2 3 2 5 5" xfId="36945" xr:uid="{00000000-0005-0000-0000-000063900000}"/>
    <cellStyle name="년_0911 2차면접자(조별) 2 3 2 6" xfId="36946" xr:uid="{00000000-0005-0000-0000-000064900000}"/>
    <cellStyle name="년_0911 2차면접자(조별) 2 3 2 6 2" xfId="36947" xr:uid="{00000000-0005-0000-0000-000065900000}"/>
    <cellStyle name="년_0911 2차면접자(조별) 2 3 2 6 3" xfId="36948" xr:uid="{00000000-0005-0000-0000-000066900000}"/>
    <cellStyle name="년_0911 2차면접자(조별) 2 3 2 6 4" xfId="36949" xr:uid="{00000000-0005-0000-0000-000067900000}"/>
    <cellStyle name="년_0911 2차면접자(조별) 2 3 2 6 5" xfId="36950" xr:uid="{00000000-0005-0000-0000-000068900000}"/>
    <cellStyle name="년_0911 2차면접자(조별) 2 3 2 7" xfId="36951" xr:uid="{00000000-0005-0000-0000-000069900000}"/>
    <cellStyle name="년_0911 2차면접자(조별) 2 3 2 7 2" xfId="36952" xr:uid="{00000000-0005-0000-0000-00006A900000}"/>
    <cellStyle name="년_0911 2차면접자(조별) 2 3 2 7 3" xfId="36953" xr:uid="{00000000-0005-0000-0000-00006B900000}"/>
    <cellStyle name="년_0911 2차면접자(조별) 2 3 2 7 4" xfId="36954" xr:uid="{00000000-0005-0000-0000-00006C900000}"/>
    <cellStyle name="년_0911 2차면접자(조별) 2 3 2 7 5" xfId="36955" xr:uid="{00000000-0005-0000-0000-00006D900000}"/>
    <cellStyle name="년_0911 2차면접자(조별) 2 3 2 8" xfId="36956" xr:uid="{00000000-0005-0000-0000-00006E900000}"/>
    <cellStyle name="년_0911 2차면접자(조별) 2 3 2 9" xfId="36957" xr:uid="{00000000-0005-0000-0000-00006F900000}"/>
    <cellStyle name="년_0911 2차면접자(조별) 2 3 3" xfId="36958" xr:uid="{00000000-0005-0000-0000-000070900000}"/>
    <cellStyle name="년_0911 2차면접자(조별) 2 3 3 10" xfId="36959" xr:uid="{00000000-0005-0000-0000-000071900000}"/>
    <cellStyle name="년_0911 2차면접자(조별) 2 3 3 11" xfId="36960" xr:uid="{00000000-0005-0000-0000-000072900000}"/>
    <cellStyle name="년_0911 2차면접자(조별) 2 3 3 2" xfId="36961" xr:uid="{00000000-0005-0000-0000-000073900000}"/>
    <cellStyle name="년_0911 2차면접자(조별) 2 3 3 2 2" xfId="36962" xr:uid="{00000000-0005-0000-0000-000074900000}"/>
    <cellStyle name="년_0911 2차면접자(조별) 2 3 3 2 2 2" xfId="36963" xr:uid="{00000000-0005-0000-0000-000075900000}"/>
    <cellStyle name="년_0911 2차면접자(조별) 2 3 3 2 2 3" xfId="36964" xr:uid="{00000000-0005-0000-0000-000076900000}"/>
    <cellStyle name="년_0911 2차면접자(조별) 2 3 3 2 2 4" xfId="36965" xr:uid="{00000000-0005-0000-0000-000077900000}"/>
    <cellStyle name="년_0911 2차면접자(조별) 2 3 3 2 2 5" xfId="36966" xr:uid="{00000000-0005-0000-0000-000078900000}"/>
    <cellStyle name="년_0911 2차면접자(조별) 2 3 3 2 3" xfId="36967" xr:uid="{00000000-0005-0000-0000-000079900000}"/>
    <cellStyle name="년_0911 2차면접자(조별) 2 3 3 2 3 2" xfId="36968" xr:uid="{00000000-0005-0000-0000-00007A900000}"/>
    <cellStyle name="년_0911 2차면접자(조별) 2 3 3 2 3 3" xfId="36969" xr:uid="{00000000-0005-0000-0000-00007B900000}"/>
    <cellStyle name="년_0911 2차면접자(조별) 2 3 3 2 3 4" xfId="36970" xr:uid="{00000000-0005-0000-0000-00007C900000}"/>
    <cellStyle name="년_0911 2차면접자(조별) 2 3 3 2 3 5" xfId="36971" xr:uid="{00000000-0005-0000-0000-00007D900000}"/>
    <cellStyle name="년_0911 2차면접자(조별) 2 3 3 2 4" xfId="36972" xr:uid="{00000000-0005-0000-0000-00007E900000}"/>
    <cellStyle name="년_0911 2차면접자(조별) 2 3 3 2 4 2" xfId="36973" xr:uid="{00000000-0005-0000-0000-00007F900000}"/>
    <cellStyle name="년_0911 2차면접자(조별) 2 3 3 2 4 3" xfId="36974" xr:uid="{00000000-0005-0000-0000-000080900000}"/>
    <cellStyle name="년_0911 2차면접자(조별) 2 3 3 2 4 4" xfId="36975" xr:uid="{00000000-0005-0000-0000-000081900000}"/>
    <cellStyle name="년_0911 2차면접자(조별) 2 3 3 2 4 5" xfId="36976" xr:uid="{00000000-0005-0000-0000-000082900000}"/>
    <cellStyle name="년_0911 2차면접자(조별) 2 3 3 2 5" xfId="36977" xr:uid="{00000000-0005-0000-0000-000083900000}"/>
    <cellStyle name="년_0911 2차면접자(조별) 2 3 3 2 6" xfId="36978" xr:uid="{00000000-0005-0000-0000-000084900000}"/>
    <cellStyle name="년_0911 2차면접자(조별) 2 3 3 2 7" xfId="36979" xr:uid="{00000000-0005-0000-0000-000085900000}"/>
    <cellStyle name="년_0911 2차면접자(조별) 2 3 3 2 8" xfId="36980" xr:uid="{00000000-0005-0000-0000-000086900000}"/>
    <cellStyle name="년_0911 2차면접자(조별) 2 3 3 3" xfId="36981" xr:uid="{00000000-0005-0000-0000-000087900000}"/>
    <cellStyle name="년_0911 2차면접자(조별) 2 3 3 3 2" xfId="36982" xr:uid="{00000000-0005-0000-0000-000088900000}"/>
    <cellStyle name="년_0911 2차면접자(조별) 2 3 3 3 2 2" xfId="36983" xr:uid="{00000000-0005-0000-0000-000089900000}"/>
    <cellStyle name="년_0911 2차면접자(조별) 2 3 3 3 2 3" xfId="36984" xr:uid="{00000000-0005-0000-0000-00008A900000}"/>
    <cellStyle name="년_0911 2차면접자(조별) 2 3 3 3 2 4" xfId="36985" xr:uid="{00000000-0005-0000-0000-00008B900000}"/>
    <cellStyle name="년_0911 2차면접자(조별) 2 3 3 3 2 5" xfId="36986" xr:uid="{00000000-0005-0000-0000-00008C900000}"/>
    <cellStyle name="년_0911 2차면접자(조별) 2 3 3 3 3" xfId="36987" xr:uid="{00000000-0005-0000-0000-00008D900000}"/>
    <cellStyle name="년_0911 2차면접자(조별) 2 3 3 3 3 2" xfId="36988" xr:uid="{00000000-0005-0000-0000-00008E900000}"/>
    <cellStyle name="년_0911 2차면접자(조별) 2 3 3 3 3 3" xfId="36989" xr:uid="{00000000-0005-0000-0000-00008F900000}"/>
    <cellStyle name="년_0911 2차면접자(조별) 2 3 3 3 3 4" xfId="36990" xr:uid="{00000000-0005-0000-0000-000090900000}"/>
    <cellStyle name="년_0911 2차면접자(조별) 2 3 3 3 3 5" xfId="36991" xr:uid="{00000000-0005-0000-0000-000091900000}"/>
    <cellStyle name="년_0911 2차면접자(조별) 2 3 3 3 4" xfId="36992" xr:uid="{00000000-0005-0000-0000-000092900000}"/>
    <cellStyle name="년_0911 2차면접자(조별) 2 3 3 3 4 2" xfId="36993" xr:uid="{00000000-0005-0000-0000-000093900000}"/>
    <cellStyle name="년_0911 2차면접자(조별) 2 3 3 3 4 3" xfId="36994" xr:uid="{00000000-0005-0000-0000-000094900000}"/>
    <cellStyle name="년_0911 2차면접자(조별) 2 3 3 3 4 4" xfId="36995" xr:uid="{00000000-0005-0000-0000-000095900000}"/>
    <cellStyle name="년_0911 2차면접자(조별) 2 3 3 3 4 5" xfId="36996" xr:uid="{00000000-0005-0000-0000-000096900000}"/>
    <cellStyle name="년_0911 2차면접자(조별) 2 3 3 3 5" xfId="36997" xr:uid="{00000000-0005-0000-0000-000097900000}"/>
    <cellStyle name="년_0911 2차면접자(조별) 2 3 3 3 6" xfId="36998" xr:uid="{00000000-0005-0000-0000-000098900000}"/>
    <cellStyle name="년_0911 2차면접자(조별) 2 3 3 3 7" xfId="36999" xr:uid="{00000000-0005-0000-0000-000099900000}"/>
    <cellStyle name="년_0911 2차면접자(조별) 2 3 3 3 8" xfId="37000" xr:uid="{00000000-0005-0000-0000-00009A900000}"/>
    <cellStyle name="년_0911 2차면접자(조별) 2 3 3 4" xfId="37001" xr:uid="{00000000-0005-0000-0000-00009B900000}"/>
    <cellStyle name="년_0911 2차면접자(조별) 2 3 3 4 2" xfId="37002" xr:uid="{00000000-0005-0000-0000-00009C900000}"/>
    <cellStyle name="년_0911 2차면접자(조별) 2 3 3 4 2 2" xfId="37003" xr:uid="{00000000-0005-0000-0000-00009D900000}"/>
    <cellStyle name="년_0911 2차면접자(조별) 2 3 3 4 2 3" xfId="37004" xr:uid="{00000000-0005-0000-0000-00009E900000}"/>
    <cellStyle name="년_0911 2차면접자(조별) 2 3 3 4 2 4" xfId="37005" xr:uid="{00000000-0005-0000-0000-00009F900000}"/>
    <cellStyle name="년_0911 2차면접자(조별) 2 3 3 4 2 5" xfId="37006" xr:uid="{00000000-0005-0000-0000-0000A0900000}"/>
    <cellStyle name="년_0911 2차면접자(조별) 2 3 3 4 3" xfId="37007" xr:uid="{00000000-0005-0000-0000-0000A1900000}"/>
    <cellStyle name="년_0911 2차면접자(조별) 2 3 3 4 3 2" xfId="37008" xr:uid="{00000000-0005-0000-0000-0000A2900000}"/>
    <cellStyle name="년_0911 2차면접자(조별) 2 3 3 4 3 3" xfId="37009" xr:uid="{00000000-0005-0000-0000-0000A3900000}"/>
    <cellStyle name="년_0911 2차면접자(조별) 2 3 3 4 3 4" xfId="37010" xr:uid="{00000000-0005-0000-0000-0000A4900000}"/>
    <cellStyle name="년_0911 2차면접자(조별) 2 3 3 4 3 5" xfId="37011" xr:uid="{00000000-0005-0000-0000-0000A5900000}"/>
    <cellStyle name="년_0911 2차면접자(조별) 2 3 3 4 4" xfId="37012" xr:uid="{00000000-0005-0000-0000-0000A6900000}"/>
    <cellStyle name="년_0911 2차면접자(조별) 2 3 3 4 4 2" xfId="37013" xr:uid="{00000000-0005-0000-0000-0000A7900000}"/>
    <cellStyle name="년_0911 2차면접자(조별) 2 3 3 4 4 3" xfId="37014" xr:uid="{00000000-0005-0000-0000-0000A8900000}"/>
    <cellStyle name="년_0911 2차면접자(조별) 2 3 3 4 4 4" xfId="37015" xr:uid="{00000000-0005-0000-0000-0000A9900000}"/>
    <cellStyle name="년_0911 2차면접자(조별) 2 3 3 4 4 5" xfId="37016" xr:uid="{00000000-0005-0000-0000-0000AA900000}"/>
    <cellStyle name="년_0911 2차면접자(조별) 2 3 3 4 5" xfId="37017" xr:uid="{00000000-0005-0000-0000-0000AB900000}"/>
    <cellStyle name="년_0911 2차면접자(조별) 2 3 3 4 6" xfId="37018" xr:uid="{00000000-0005-0000-0000-0000AC900000}"/>
    <cellStyle name="년_0911 2차면접자(조별) 2 3 3 4 7" xfId="37019" xr:uid="{00000000-0005-0000-0000-0000AD900000}"/>
    <cellStyle name="년_0911 2차면접자(조별) 2 3 3 4 8" xfId="37020" xr:uid="{00000000-0005-0000-0000-0000AE900000}"/>
    <cellStyle name="년_0911 2차면접자(조별) 2 3 3 5" xfId="37021" xr:uid="{00000000-0005-0000-0000-0000AF900000}"/>
    <cellStyle name="년_0911 2차면접자(조별) 2 3 3 5 2" xfId="37022" xr:uid="{00000000-0005-0000-0000-0000B0900000}"/>
    <cellStyle name="년_0911 2차면접자(조별) 2 3 3 5 3" xfId="37023" xr:uid="{00000000-0005-0000-0000-0000B1900000}"/>
    <cellStyle name="년_0911 2차면접자(조별) 2 3 3 5 4" xfId="37024" xr:uid="{00000000-0005-0000-0000-0000B2900000}"/>
    <cellStyle name="년_0911 2차면접자(조별) 2 3 3 5 5" xfId="37025" xr:uid="{00000000-0005-0000-0000-0000B3900000}"/>
    <cellStyle name="년_0911 2차면접자(조별) 2 3 3 6" xfId="37026" xr:uid="{00000000-0005-0000-0000-0000B4900000}"/>
    <cellStyle name="년_0911 2차면접자(조별) 2 3 3 6 2" xfId="37027" xr:uid="{00000000-0005-0000-0000-0000B5900000}"/>
    <cellStyle name="년_0911 2차면접자(조별) 2 3 3 6 3" xfId="37028" xr:uid="{00000000-0005-0000-0000-0000B6900000}"/>
    <cellStyle name="년_0911 2차면접자(조별) 2 3 3 6 4" xfId="37029" xr:uid="{00000000-0005-0000-0000-0000B7900000}"/>
    <cellStyle name="년_0911 2차면접자(조별) 2 3 3 6 5" xfId="37030" xr:uid="{00000000-0005-0000-0000-0000B8900000}"/>
    <cellStyle name="년_0911 2차면접자(조별) 2 3 3 7" xfId="37031" xr:uid="{00000000-0005-0000-0000-0000B9900000}"/>
    <cellStyle name="년_0911 2차면접자(조별) 2 3 3 7 2" xfId="37032" xr:uid="{00000000-0005-0000-0000-0000BA900000}"/>
    <cellStyle name="년_0911 2차면접자(조별) 2 3 3 7 3" xfId="37033" xr:uid="{00000000-0005-0000-0000-0000BB900000}"/>
    <cellStyle name="년_0911 2차면접자(조별) 2 3 3 7 4" xfId="37034" xr:uid="{00000000-0005-0000-0000-0000BC900000}"/>
    <cellStyle name="년_0911 2차면접자(조별) 2 3 3 7 5" xfId="37035" xr:uid="{00000000-0005-0000-0000-0000BD900000}"/>
    <cellStyle name="년_0911 2차면접자(조별) 2 3 3 8" xfId="37036" xr:uid="{00000000-0005-0000-0000-0000BE900000}"/>
    <cellStyle name="년_0911 2차면접자(조별) 2 3 3 9" xfId="37037" xr:uid="{00000000-0005-0000-0000-0000BF900000}"/>
    <cellStyle name="년_0911 2차면접자(조별) 2 3 4" xfId="37038" xr:uid="{00000000-0005-0000-0000-0000C0900000}"/>
    <cellStyle name="년_0911 2차면접자(조별) 2 3 4 2" xfId="37039" xr:uid="{00000000-0005-0000-0000-0000C1900000}"/>
    <cellStyle name="년_0911 2차면접자(조별) 2 3 4 2 2" xfId="37040" xr:uid="{00000000-0005-0000-0000-0000C2900000}"/>
    <cellStyle name="년_0911 2차면접자(조별) 2 3 4 2 3" xfId="37041" xr:uid="{00000000-0005-0000-0000-0000C3900000}"/>
    <cellStyle name="년_0911 2차면접자(조별) 2 3 4 2 4" xfId="37042" xr:uid="{00000000-0005-0000-0000-0000C4900000}"/>
    <cellStyle name="년_0911 2차면접자(조별) 2 3 4 2 5" xfId="37043" xr:uid="{00000000-0005-0000-0000-0000C5900000}"/>
    <cellStyle name="년_0911 2차면접자(조별) 2 3 4 3" xfId="37044" xr:uid="{00000000-0005-0000-0000-0000C6900000}"/>
    <cellStyle name="년_0911 2차면접자(조별) 2 3 4 3 2" xfId="37045" xr:uid="{00000000-0005-0000-0000-0000C7900000}"/>
    <cellStyle name="년_0911 2차면접자(조별) 2 3 4 3 3" xfId="37046" xr:uid="{00000000-0005-0000-0000-0000C8900000}"/>
    <cellStyle name="년_0911 2차면접자(조별) 2 3 4 3 4" xfId="37047" xr:uid="{00000000-0005-0000-0000-0000C9900000}"/>
    <cellStyle name="년_0911 2차면접자(조별) 2 3 4 3 5" xfId="37048" xr:uid="{00000000-0005-0000-0000-0000CA900000}"/>
    <cellStyle name="년_0911 2차면접자(조별) 2 3 4 4" xfId="37049" xr:uid="{00000000-0005-0000-0000-0000CB900000}"/>
    <cellStyle name="년_0911 2차면접자(조별) 2 3 4 4 2" xfId="37050" xr:uid="{00000000-0005-0000-0000-0000CC900000}"/>
    <cellStyle name="년_0911 2차면접자(조별) 2 3 4 4 3" xfId="37051" xr:uid="{00000000-0005-0000-0000-0000CD900000}"/>
    <cellStyle name="년_0911 2차면접자(조별) 2 3 4 4 4" xfId="37052" xr:uid="{00000000-0005-0000-0000-0000CE900000}"/>
    <cellStyle name="년_0911 2차면접자(조별) 2 3 4 4 5" xfId="37053" xr:uid="{00000000-0005-0000-0000-0000CF900000}"/>
    <cellStyle name="년_0911 2차면접자(조별) 2 3 4 5" xfId="37054" xr:uid="{00000000-0005-0000-0000-0000D0900000}"/>
    <cellStyle name="년_0911 2차면접자(조별) 2 3 4 6" xfId="37055" xr:uid="{00000000-0005-0000-0000-0000D1900000}"/>
    <cellStyle name="년_0911 2차면접자(조별) 2 3 4 7" xfId="37056" xr:uid="{00000000-0005-0000-0000-0000D2900000}"/>
    <cellStyle name="년_0911 2차면접자(조별) 2 3 4 8" xfId="37057" xr:uid="{00000000-0005-0000-0000-0000D3900000}"/>
    <cellStyle name="년_0911 2차면접자(조별) 2 3 5" xfId="37058" xr:uid="{00000000-0005-0000-0000-0000D4900000}"/>
    <cellStyle name="년_0911 2차면접자(조별) 2 3 5 2" xfId="37059" xr:uid="{00000000-0005-0000-0000-0000D5900000}"/>
    <cellStyle name="년_0911 2차면접자(조별) 2 3 5 2 2" xfId="37060" xr:uid="{00000000-0005-0000-0000-0000D6900000}"/>
    <cellStyle name="년_0911 2차면접자(조별) 2 3 5 2 3" xfId="37061" xr:uid="{00000000-0005-0000-0000-0000D7900000}"/>
    <cellStyle name="년_0911 2차면접자(조별) 2 3 5 2 4" xfId="37062" xr:uid="{00000000-0005-0000-0000-0000D8900000}"/>
    <cellStyle name="년_0911 2차면접자(조별) 2 3 5 2 5" xfId="37063" xr:uid="{00000000-0005-0000-0000-0000D9900000}"/>
    <cellStyle name="년_0911 2차면접자(조별) 2 3 5 3" xfId="37064" xr:uid="{00000000-0005-0000-0000-0000DA900000}"/>
    <cellStyle name="년_0911 2차면접자(조별) 2 3 5 3 2" xfId="37065" xr:uid="{00000000-0005-0000-0000-0000DB900000}"/>
    <cellStyle name="년_0911 2차면접자(조별) 2 3 5 3 3" xfId="37066" xr:uid="{00000000-0005-0000-0000-0000DC900000}"/>
    <cellStyle name="년_0911 2차면접자(조별) 2 3 5 3 4" xfId="37067" xr:uid="{00000000-0005-0000-0000-0000DD900000}"/>
    <cellStyle name="년_0911 2차면접자(조별) 2 3 5 3 5" xfId="37068" xr:uid="{00000000-0005-0000-0000-0000DE900000}"/>
    <cellStyle name="년_0911 2차면접자(조별) 2 3 5 4" xfId="37069" xr:uid="{00000000-0005-0000-0000-0000DF900000}"/>
    <cellStyle name="년_0911 2차면접자(조별) 2 3 5 4 2" xfId="37070" xr:uid="{00000000-0005-0000-0000-0000E0900000}"/>
    <cellStyle name="년_0911 2차면접자(조별) 2 3 5 4 3" xfId="37071" xr:uid="{00000000-0005-0000-0000-0000E1900000}"/>
    <cellStyle name="년_0911 2차면접자(조별) 2 3 5 4 4" xfId="37072" xr:uid="{00000000-0005-0000-0000-0000E2900000}"/>
    <cellStyle name="년_0911 2차면접자(조별) 2 3 5 4 5" xfId="37073" xr:uid="{00000000-0005-0000-0000-0000E3900000}"/>
    <cellStyle name="년_0911 2차면접자(조별) 2 3 5 5" xfId="37074" xr:uid="{00000000-0005-0000-0000-0000E4900000}"/>
    <cellStyle name="년_0911 2차면접자(조별) 2 3 5 6" xfId="37075" xr:uid="{00000000-0005-0000-0000-0000E5900000}"/>
    <cellStyle name="년_0911 2차면접자(조별) 2 3 5 7" xfId="37076" xr:uid="{00000000-0005-0000-0000-0000E6900000}"/>
    <cellStyle name="년_0911 2차면접자(조별) 2 3 5 8" xfId="37077" xr:uid="{00000000-0005-0000-0000-0000E7900000}"/>
    <cellStyle name="년_0911 2차면접자(조별) 2 3 6" xfId="37078" xr:uid="{00000000-0005-0000-0000-0000E8900000}"/>
    <cellStyle name="년_0911 2차면접자(조별) 2 3 6 2" xfId="37079" xr:uid="{00000000-0005-0000-0000-0000E9900000}"/>
    <cellStyle name="년_0911 2차면접자(조별) 2 3 6 2 2" xfId="37080" xr:uid="{00000000-0005-0000-0000-0000EA900000}"/>
    <cellStyle name="년_0911 2차면접자(조별) 2 3 6 2 3" xfId="37081" xr:uid="{00000000-0005-0000-0000-0000EB900000}"/>
    <cellStyle name="년_0911 2차면접자(조별) 2 3 6 2 4" xfId="37082" xr:uid="{00000000-0005-0000-0000-0000EC900000}"/>
    <cellStyle name="년_0911 2차면접자(조별) 2 3 6 2 5" xfId="37083" xr:uid="{00000000-0005-0000-0000-0000ED900000}"/>
    <cellStyle name="년_0911 2차면접자(조별) 2 3 6 3" xfId="37084" xr:uid="{00000000-0005-0000-0000-0000EE900000}"/>
    <cellStyle name="년_0911 2차면접자(조별) 2 3 6 3 2" xfId="37085" xr:uid="{00000000-0005-0000-0000-0000EF900000}"/>
    <cellStyle name="년_0911 2차면접자(조별) 2 3 6 3 3" xfId="37086" xr:uid="{00000000-0005-0000-0000-0000F0900000}"/>
    <cellStyle name="년_0911 2차면접자(조별) 2 3 6 3 4" xfId="37087" xr:uid="{00000000-0005-0000-0000-0000F1900000}"/>
    <cellStyle name="년_0911 2차면접자(조별) 2 3 6 3 5" xfId="37088" xr:uid="{00000000-0005-0000-0000-0000F2900000}"/>
    <cellStyle name="년_0911 2차면접자(조별) 2 3 6 4" xfId="37089" xr:uid="{00000000-0005-0000-0000-0000F3900000}"/>
    <cellStyle name="년_0911 2차면접자(조별) 2 3 6 4 2" xfId="37090" xr:uid="{00000000-0005-0000-0000-0000F4900000}"/>
    <cellStyle name="년_0911 2차면접자(조별) 2 3 6 4 3" xfId="37091" xr:uid="{00000000-0005-0000-0000-0000F5900000}"/>
    <cellStyle name="년_0911 2차면접자(조별) 2 3 6 4 4" xfId="37092" xr:uid="{00000000-0005-0000-0000-0000F6900000}"/>
    <cellStyle name="년_0911 2차면접자(조별) 2 3 6 4 5" xfId="37093" xr:uid="{00000000-0005-0000-0000-0000F7900000}"/>
    <cellStyle name="년_0911 2차면접자(조별) 2 3 6 5" xfId="37094" xr:uid="{00000000-0005-0000-0000-0000F8900000}"/>
    <cellStyle name="년_0911 2차면접자(조별) 2 3 6 6" xfId="37095" xr:uid="{00000000-0005-0000-0000-0000F9900000}"/>
    <cellStyle name="년_0911 2차면접자(조별) 2 3 6 7" xfId="37096" xr:uid="{00000000-0005-0000-0000-0000FA900000}"/>
    <cellStyle name="년_0911 2차면접자(조별) 2 3 6 8" xfId="37097" xr:uid="{00000000-0005-0000-0000-0000FB900000}"/>
    <cellStyle name="년_0911 2차면접자(조별) 2 3 7" xfId="37098" xr:uid="{00000000-0005-0000-0000-0000FC900000}"/>
    <cellStyle name="년_0911 2차면접자(조별) 2 3 7 2" xfId="37099" xr:uid="{00000000-0005-0000-0000-0000FD900000}"/>
    <cellStyle name="년_0911 2차면접자(조별) 2 3 7 3" xfId="37100" xr:uid="{00000000-0005-0000-0000-0000FE900000}"/>
    <cellStyle name="년_0911 2차면접자(조별) 2 3 7 4" xfId="37101" xr:uid="{00000000-0005-0000-0000-0000FF900000}"/>
    <cellStyle name="년_0911 2차면접자(조별) 2 3 7 5" xfId="37102" xr:uid="{00000000-0005-0000-0000-000000910000}"/>
    <cellStyle name="년_0911 2차면접자(조별) 2 3 8" xfId="37103" xr:uid="{00000000-0005-0000-0000-000001910000}"/>
    <cellStyle name="년_0911 2차면접자(조별) 2 3 8 2" xfId="37104" xr:uid="{00000000-0005-0000-0000-000002910000}"/>
    <cellStyle name="년_0911 2차면접자(조별) 2 3 8 3" xfId="37105" xr:uid="{00000000-0005-0000-0000-000003910000}"/>
    <cellStyle name="년_0911 2차면접자(조별) 2 3 8 4" xfId="37106" xr:uid="{00000000-0005-0000-0000-000004910000}"/>
    <cellStyle name="년_0911 2차면접자(조별) 2 3 8 5" xfId="37107" xr:uid="{00000000-0005-0000-0000-000005910000}"/>
    <cellStyle name="년_0911 2차면접자(조별) 2 3 9" xfId="37108" xr:uid="{00000000-0005-0000-0000-000006910000}"/>
    <cellStyle name="년_0911 2차면접자(조별) 2 3 9 2" xfId="37109" xr:uid="{00000000-0005-0000-0000-000007910000}"/>
    <cellStyle name="년_0911 2차면접자(조별) 2 3 9 3" xfId="37110" xr:uid="{00000000-0005-0000-0000-000008910000}"/>
    <cellStyle name="년_0911 2차면접자(조별) 2 3 9 4" xfId="37111" xr:uid="{00000000-0005-0000-0000-000009910000}"/>
    <cellStyle name="년_0911 2차면접자(조별) 2 3 9 5" xfId="37112" xr:uid="{00000000-0005-0000-0000-00000A910000}"/>
    <cellStyle name="년_0911 2차면접자(조별) 2 4" xfId="37113" xr:uid="{00000000-0005-0000-0000-00000B910000}"/>
    <cellStyle name="년_0911 2차면접자(조별) 2 4 10" xfId="37114" xr:uid="{00000000-0005-0000-0000-00000C910000}"/>
    <cellStyle name="년_0911 2차면접자(조별) 2 4 11" xfId="37115" xr:uid="{00000000-0005-0000-0000-00000D910000}"/>
    <cellStyle name="년_0911 2차면접자(조별) 2 4 2" xfId="37116" xr:uid="{00000000-0005-0000-0000-00000E910000}"/>
    <cellStyle name="년_0911 2차면접자(조별) 2 4 2 2" xfId="37117" xr:uid="{00000000-0005-0000-0000-00000F910000}"/>
    <cellStyle name="년_0911 2차면접자(조별) 2 4 2 2 2" xfId="37118" xr:uid="{00000000-0005-0000-0000-000010910000}"/>
    <cellStyle name="년_0911 2차면접자(조별) 2 4 2 2 3" xfId="37119" xr:uid="{00000000-0005-0000-0000-000011910000}"/>
    <cellStyle name="년_0911 2차면접자(조별) 2 4 2 2 4" xfId="37120" xr:uid="{00000000-0005-0000-0000-000012910000}"/>
    <cellStyle name="년_0911 2차면접자(조별) 2 4 2 2 5" xfId="37121" xr:uid="{00000000-0005-0000-0000-000013910000}"/>
    <cellStyle name="년_0911 2차면접자(조별) 2 4 2 3" xfId="37122" xr:uid="{00000000-0005-0000-0000-000014910000}"/>
    <cellStyle name="년_0911 2차면접자(조별) 2 4 2 3 2" xfId="37123" xr:uid="{00000000-0005-0000-0000-000015910000}"/>
    <cellStyle name="년_0911 2차면접자(조별) 2 4 2 3 3" xfId="37124" xr:uid="{00000000-0005-0000-0000-000016910000}"/>
    <cellStyle name="년_0911 2차면접자(조별) 2 4 2 3 4" xfId="37125" xr:uid="{00000000-0005-0000-0000-000017910000}"/>
    <cellStyle name="년_0911 2차면접자(조별) 2 4 2 3 5" xfId="37126" xr:uid="{00000000-0005-0000-0000-000018910000}"/>
    <cellStyle name="년_0911 2차면접자(조별) 2 4 2 4" xfId="37127" xr:uid="{00000000-0005-0000-0000-000019910000}"/>
    <cellStyle name="년_0911 2차면접자(조별) 2 4 2 4 2" xfId="37128" xr:uid="{00000000-0005-0000-0000-00001A910000}"/>
    <cellStyle name="년_0911 2차면접자(조별) 2 4 2 4 3" xfId="37129" xr:uid="{00000000-0005-0000-0000-00001B910000}"/>
    <cellStyle name="년_0911 2차면접자(조별) 2 4 2 4 4" xfId="37130" xr:uid="{00000000-0005-0000-0000-00001C910000}"/>
    <cellStyle name="년_0911 2차면접자(조별) 2 4 2 4 5" xfId="37131" xr:uid="{00000000-0005-0000-0000-00001D910000}"/>
    <cellStyle name="년_0911 2차면접자(조별) 2 4 2 5" xfId="37132" xr:uid="{00000000-0005-0000-0000-00001E910000}"/>
    <cellStyle name="년_0911 2차면접자(조별) 2 4 2 6" xfId="37133" xr:uid="{00000000-0005-0000-0000-00001F910000}"/>
    <cellStyle name="년_0911 2차면접자(조별) 2 4 2 7" xfId="37134" xr:uid="{00000000-0005-0000-0000-000020910000}"/>
    <cellStyle name="년_0911 2차면접자(조별) 2 4 2 8" xfId="37135" xr:uid="{00000000-0005-0000-0000-000021910000}"/>
    <cellStyle name="년_0911 2차면접자(조별) 2 4 3" xfId="37136" xr:uid="{00000000-0005-0000-0000-000022910000}"/>
    <cellStyle name="년_0911 2차면접자(조별) 2 4 3 2" xfId="37137" xr:uid="{00000000-0005-0000-0000-000023910000}"/>
    <cellStyle name="년_0911 2차면접자(조별) 2 4 3 2 2" xfId="37138" xr:uid="{00000000-0005-0000-0000-000024910000}"/>
    <cellStyle name="년_0911 2차면접자(조별) 2 4 3 2 3" xfId="37139" xr:uid="{00000000-0005-0000-0000-000025910000}"/>
    <cellStyle name="년_0911 2차면접자(조별) 2 4 3 2 4" xfId="37140" xr:uid="{00000000-0005-0000-0000-000026910000}"/>
    <cellStyle name="년_0911 2차면접자(조별) 2 4 3 2 5" xfId="37141" xr:uid="{00000000-0005-0000-0000-000027910000}"/>
    <cellStyle name="년_0911 2차면접자(조별) 2 4 3 3" xfId="37142" xr:uid="{00000000-0005-0000-0000-000028910000}"/>
    <cellStyle name="년_0911 2차면접자(조별) 2 4 3 3 2" xfId="37143" xr:uid="{00000000-0005-0000-0000-000029910000}"/>
    <cellStyle name="년_0911 2차면접자(조별) 2 4 3 3 3" xfId="37144" xr:uid="{00000000-0005-0000-0000-00002A910000}"/>
    <cellStyle name="년_0911 2차면접자(조별) 2 4 3 3 4" xfId="37145" xr:uid="{00000000-0005-0000-0000-00002B910000}"/>
    <cellStyle name="년_0911 2차면접자(조별) 2 4 3 3 5" xfId="37146" xr:uid="{00000000-0005-0000-0000-00002C910000}"/>
    <cellStyle name="년_0911 2차면접자(조별) 2 4 3 4" xfId="37147" xr:uid="{00000000-0005-0000-0000-00002D910000}"/>
    <cellStyle name="년_0911 2차면접자(조별) 2 4 3 4 2" xfId="37148" xr:uid="{00000000-0005-0000-0000-00002E910000}"/>
    <cellStyle name="년_0911 2차면접자(조별) 2 4 3 4 3" xfId="37149" xr:uid="{00000000-0005-0000-0000-00002F910000}"/>
    <cellStyle name="년_0911 2차면접자(조별) 2 4 3 4 4" xfId="37150" xr:uid="{00000000-0005-0000-0000-000030910000}"/>
    <cellStyle name="년_0911 2차면접자(조별) 2 4 3 4 5" xfId="37151" xr:uid="{00000000-0005-0000-0000-000031910000}"/>
    <cellStyle name="년_0911 2차면접자(조별) 2 4 3 5" xfId="37152" xr:uid="{00000000-0005-0000-0000-000032910000}"/>
    <cellStyle name="년_0911 2차면접자(조별) 2 4 3 6" xfId="37153" xr:uid="{00000000-0005-0000-0000-000033910000}"/>
    <cellStyle name="년_0911 2차면접자(조별) 2 4 3 7" xfId="37154" xr:uid="{00000000-0005-0000-0000-000034910000}"/>
    <cellStyle name="년_0911 2차면접자(조별) 2 4 3 8" xfId="37155" xr:uid="{00000000-0005-0000-0000-000035910000}"/>
    <cellStyle name="년_0911 2차면접자(조별) 2 4 4" xfId="37156" xr:uid="{00000000-0005-0000-0000-000036910000}"/>
    <cellStyle name="년_0911 2차면접자(조별) 2 4 4 2" xfId="37157" xr:uid="{00000000-0005-0000-0000-000037910000}"/>
    <cellStyle name="년_0911 2차면접자(조별) 2 4 4 2 2" xfId="37158" xr:uid="{00000000-0005-0000-0000-000038910000}"/>
    <cellStyle name="년_0911 2차면접자(조별) 2 4 4 2 3" xfId="37159" xr:uid="{00000000-0005-0000-0000-000039910000}"/>
    <cellStyle name="년_0911 2차면접자(조별) 2 4 4 2 4" xfId="37160" xr:uid="{00000000-0005-0000-0000-00003A910000}"/>
    <cellStyle name="년_0911 2차면접자(조별) 2 4 4 2 5" xfId="37161" xr:uid="{00000000-0005-0000-0000-00003B910000}"/>
    <cellStyle name="년_0911 2차면접자(조별) 2 4 4 3" xfId="37162" xr:uid="{00000000-0005-0000-0000-00003C910000}"/>
    <cellStyle name="년_0911 2차면접자(조별) 2 4 4 3 2" xfId="37163" xr:uid="{00000000-0005-0000-0000-00003D910000}"/>
    <cellStyle name="년_0911 2차면접자(조별) 2 4 4 3 3" xfId="37164" xr:uid="{00000000-0005-0000-0000-00003E910000}"/>
    <cellStyle name="년_0911 2차면접자(조별) 2 4 4 3 4" xfId="37165" xr:uid="{00000000-0005-0000-0000-00003F910000}"/>
    <cellStyle name="년_0911 2차면접자(조별) 2 4 4 3 5" xfId="37166" xr:uid="{00000000-0005-0000-0000-000040910000}"/>
    <cellStyle name="년_0911 2차면접자(조별) 2 4 4 4" xfId="37167" xr:uid="{00000000-0005-0000-0000-000041910000}"/>
    <cellStyle name="년_0911 2차면접자(조별) 2 4 4 4 2" xfId="37168" xr:uid="{00000000-0005-0000-0000-000042910000}"/>
    <cellStyle name="년_0911 2차면접자(조별) 2 4 4 4 3" xfId="37169" xr:uid="{00000000-0005-0000-0000-000043910000}"/>
    <cellStyle name="년_0911 2차면접자(조별) 2 4 4 4 4" xfId="37170" xr:uid="{00000000-0005-0000-0000-000044910000}"/>
    <cellStyle name="년_0911 2차면접자(조별) 2 4 4 4 5" xfId="37171" xr:uid="{00000000-0005-0000-0000-000045910000}"/>
    <cellStyle name="년_0911 2차면접자(조별) 2 4 4 5" xfId="37172" xr:uid="{00000000-0005-0000-0000-000046910000}"/>
    <cellStyle name="년_0911 2차면접자(조별) 2 4 4 6" xfId="37173" xr:uid="{00000000-0005-0000-0000-000047910000}"/>
    <cellStyle name="년_0911 2차면접자(조별) 2 4 4 7" xfId="37174" xr:uid="{00000000-0005-0000-0000-000048910000}"/>
    <cellStyle name="년_0911 2차면접자(조별) 2 4 4 8" xfId="37175" xr:uid="{00000000-0005-0000-0000-000049910000}"/>
    <cellStyle name="년_0911 2차면접자(조별) 2 4 5" xfId="37176" xr:uid="{00000000-0005-0000-0000-00004A910000}"/>
    <cellStyle name="년_0911 2차면접자(조별) 2 4 5 2" xfId="37177" xr:uid="{00000000-0005-0000-0000-00004B910000}"/>
    <cellStyle name="년_0911 2차면접자(조별) 2 4 5 3" xfId="37178" xr:uid="{00000000-0005-0000-0000-00004C910000}"/>
    <cellStyle name="년_0911 2차면접자(조별) 2 4 5 4" xfId="37179" xr:uid="{00000000-0005-0000-0000-00004D910000}"/>
    <cellStyle name="년_0911 2차면접자(조별) 2 4 5 5" xfId="37180" xr:uid="{00000000-0005-0000-0000-00004E910000}"/>
    <cellStyle name="년_0911 2차면접자(조별) 2 4 6" xfId="37181" xr:uid="{00000000-0005-0000-0000-00004F910000}"/>
    <cellStyle name="년_0911 2차면접자(조별) 2 4 6 2" xfId="37182" xr:uid="{00000000-0005-0000-0000-000050910000}"/>
    <cellStyle name="년_0911 2차면접자(조별) 2 4 6 3" xfId="37183" xr:uid="{00000000-0005-0000-0000-000051910000}"/>
    <cellStyle name="년_0911 2차면접자(조별) 2 4 6 4" xfId="37184" xr:uid="{00000000-0005-0000-0000-000052910000}"/>
    <cellStyle name="년_0911 2차면접자(조별) 2 4 6 5" xfId="37185" xr:uid="{00000000-0005-0000-0000-000053910000}"/>
    <cellStyle name="년_0911 2차면접자(조별) 2 4 7" xfId="37186" xr:uid="{00000000-0005-0000-0000-000054910000}"/>
    <cellStyle name="년_0911 2차면접자(조별) 2 4 7 2" xfId="37187" xr:uid="{00000000-0005-0000-0000-000055910000}"/>
    <cellStyle name="년_0911 2차면접자(조별) 2 4 7 3" xfId="37188" xr:uid="{00000000-0005-0000-0000-000056910000}"/>
    <cellStyle name="년_0911 2차면접자(조별) 2 4 7 4" xfId="37189" xr:uid="{00000000-0005-0000-0000-000057910000}"/>
    <cellStyle name="년_0911 2차면접자(조별) 2 4 7 5" xfId="37190" xr:uid="{00000000-0005-0000-0000-000058910000}"/>
    <cellStyle name="년_0911 2차면접자(조별) 2 4 8" xfId="37191" xr:uid="{00000000-0005-0000-0000-000059910000}"/>
    <cellStyle name="년_0911 2차면접자(조별) 2 4 9" xfId="37192" xr:uid="{00000000-0005-0000-0000-00005A910000}"/>
    <cellStyle name="년_0911 2차면접자(조별) 2 5" xfId="37193" xr:uid="{00000000-0005-0000-0000-00005B910000}"/>
    <cellStyle name="년_0911 2차면접자(조별) 2 5 10" xfId="37194" xr:uid="{00000000-0005-0000-0000-00005C910000}"/>
    <cellStyle name="년_0911 2차면접자(조별) 2 5 11" xfId="37195" xr:uid="{00000000-0005-0000-0000-00005D910000}"/>
    <cellStyle name="년_0911 2차면접자(조별) 2 5 2" xfId="37196" xr:uid="{00000000-0005-0000-0000-00005E910000}"/>
    <cellStyle name="년_0911 2차면접자(조별) 2 5 2 2" xfId="37197" xr:uid="{00000000-0005-0000-0000-00005F910000}"/>
    <cellStyle name="년_0911 2차면접자(조별) 2 5 2 2 2" xfId="37198" xr:uid="{00000000-0005-0000-0000-000060910000}"/>
    <cellStyle name="년_0911 2차면접자(조별) 2 5 2 2 3" xfId="37199" xr:uid="{00000000-0005-0000-0000-000061910000}"/>
    <cellStyle name="년_0911 2차면접자(조별) 2 5 2 2 4" xfId="37200" xr:uid="{00000000-0005-0000-0000-000062910000}"/>
    <cellStyle name="년_0911 2차면접자(조별) 2 5 2 2 5" xfId="37201" xr:uid="{00000000-0005-0000-0000-000063910000}"/>
    <cellStyle name="년_0911 2차면접자(조별) 2 5 2 3" xfId="37202" xr:uid="{00000000-0005-0000-0000-000064910000}"/>
    <cellStyle name="년_0911 2차면접자(조별) 2 5 2 3 2" xfId="37203" xr:uid="{00000000-0005-0000-0000-000065910000}"/>
    <cellStyle name="년_0911 2차면접자(조별) 2 5 2 3 3" xfId="37204" xr:uid="{00000000-0005-0000-0000-000066910000}"/>
    <cellStyle name="년_0911 2차면접자(조별) 2 5 2 3 4" xfId="37205" xr:uid="{00000000-0005-0000-0000-000067910000}"/>
    <cellStyle name="년_0911 2차면접자(조별) 2 5 2 3 5" xfId="37206" xr:uid="{00000000-0005-0000-0000-000068910000}"/>
    <cellStyle name="년_0911 2차면접자(조별) 2 5 2 4" xfId="37207" xr:uid="{00000000-0005-0000-0000-000069910000}"/>
    <cellStyle name="년_0911 2차면접자(조별) 2 5 2 4 2" xfId="37208" xr:uid="{00000000-0005-0000-0000-00006A910000}"/>
    <cellStyle name="년_0911 2차면접자(조별) 2 5 2 4 3" xfId="37209" xr:uid="{00000000-0005-0000-0000-00006B910000}"/>
    <cellStyle name="년_0911 2차면접자(조별) 2 5 2 4 4" xfId="37210" xr:uid="{00000000-0005-0000-0000-00006C910000}"/>
    <cellStyle name="년_0911 2차면접자(조별) 2 5 2 4 5" xfId="37211" xr:uid="{00000000-0005-0000-0000-00006D910000}"/>
    <cellStyle name="년_0911 2차면접자(조별) 2 5 2 5" xfId="37212" xr:uid="{00000000-0005-0000-0000-00006E910000}"/>
    <cellStyle name="년_0911 2차면접자(조별) 2 5 2 6" xfId="37213" xr:uid="{00000000-0005-0000-0000-00006F910000}"/>
    <cellStyle name="년_0911 2차면접자(조별) 2 5 2 7" xfId="37214" xr:uid="{00000000-0005-0000-0000-000070910000}"/>
    <cellStyle name="년_0911 2차면접자(조별) 2 5 2 8" xfId="37215" xr:uid="{00000000-0005-0000-0000-000071910000}"/>
    <cellStyle name="년_0911 2차면접자(조별) 2 5 3" xfId="37216" xr:uid="{00000000-0005-0000-0000-000072910000}"/>
    <cellStyle name="년_0911 2차면접자(조별) 2 5 3 2" xfId="37217" xr:uid="{00000000-0005-0000-0000-000073910000}"/>
    <cellStyle name="년_0911 2차면접자(조별) 2 5 3 2 2" xfId="37218" xr:uid="{00000000-0005-0000-0000-000074910000}"/>
    <cellStyle name="년_0911 2차면접자(조별) 2 5 3 2 3" xfId="37219" xr:uid="{00000000-0005-0000-0000-000075910000}"/>
    <cellStyle name="년_0911 2차면접자(조별) 2 5 3 2 4" xfId="37220" xr:uid="{00000000-0005-0000-0000-000076910000}"/>
    <cellStyle name="년_0911 2차면접자(조별) 2 5 3 2 5" xfId="37221" xr:uid="{00000000-0005-0000-0000-000077910000}"/>
    <cellStyle name="년_0911 2차면접자(조별) 2 5 3 3" xfId="37222" xr:uid="{00000000-0005-0000-0000-000078910000}"/>
    <cellStyle name="년_0911 2차면접자(조별) 2 5 3 3 2" xfId="37223" xr:uid="{00000000-0005-0000-0000-000079910000}"/>
    <cellStyle name="년_0911 2차면접자(조별) 2 5 3 3 3" xfId="37224" xr:uid="{00000000-0005-0000-0000-00007A910000}"/>
    <cellStyle name="년_0911 2차면접자(조별) 2 5 3 3 4" xfId="37225" xr:uid="{00000000-0005-0000-0000-00007B910000}"/>
    <cellStyle name="년_0911 2차면접자(조별) 2 5 3 3 5" xfId="37226" xr:uid="{00000000-0005-0000-0000-00007C910000}"/>
    <cellStyle name="년_0911 2차면접자(조별) 2 5 3 4" xfId="37227" xr:uid="{00000000-0005-0000-0000-00007D910000}"/>
    <cellStyle name="년_0911 2차면접자(조별) 2 5 3 4 2" xfId="37228" xr:uid="{00000000-0005-0000-0000-00007E910000}"/>
    <cellStyle name="년_0911 2차면접자(조별) 2 5 3 4 3" xfId="37229" xr:uid="{00000000-0005-0000-0000-00007F910000}"/>
    <cellStyle name="년_0911 2차면접자(조별) 2 5 3 4 4" xfId="37230" xr:uid="{00000000-0005-0000-0000-000080910000}"/>
    <cellStyle name="년_0911 2차면접자(조별) 2 5 3 4 5" xfId="37231" xr:uid="{00000000-0005-0000-0000-000081910000}"/>
    <cellStyle name="년_0911 2차면접자(조별) 2 5 3 5" xfId="37232" xr:uid="{00000000-0005-0000-0000-000082910000}"/>
    <cellStyle name="년_0911 2차면접자(조별) 2 5 3 6" xfId="37233" xr:uid="{00000000-0005-0000-0000-000083910000}"/>
    <cellStyle name="년_0911 2차면접자(조별) 2 5 3 7" xfId="37234" xr:uid="{00000000-0005-0000-0000-000084910000}"/>
    <cellStyle name="년_0911 2차면접자(조별) 2 5 3 8" xfId="37235" xr:uid="{00000000-0005-0000-0000-000085910000}"/>
    <cellStyle name="년_0911 2차면접자(조별) 2 5 4" xfId="37236" xr:uid="{00000000-0005-0000-0000-000086910000}"/>
    <cellStyle name="년_0911 2차면접자(조별) 2 5 4 2" xfId="37237" xr:uid="{00000000-0005-0000-0000-000087910000}"/>
    <cellStyle name="년_0911 2차면접자(조별) 2 5 4 2 2" xfId="37238" xr:uid="{00000000-0005-0000-0000-000088910000}"/>
    <cellStyle name="년_0911 2차면접자(조별) 2 5 4 2 3" xfId="37239" xr:uid="{00000000-0005-0000-0000-000089910000}"/>
    <cellStyle name="년_0911 2차면접자(조별) 2 5 4 2 4" xfId="37240" xr:uid="{00000000-0005-0000-0000-00008A910000}"/>
    <cellStyle name="년_0911 2차면접자(조별) 2 5 4 2 5" xfId="37241" xr:uid="{00000000-0005-0000-0000-00008B910000}"/>
    <cellStyle name="년_0911 2차면접자(조별) 2 5 4 3" xfId="37242" xr:uid="{00000000-0005-0000-0000-00008C910000}"/>
    <cellStyle name="년_0911 2차면접자(조별) 2 5 4 3 2" xfId="37243" xr:uid="{00000000-0005-0000-0000-00008D910000}"/>
    <cellStyle name="년_0911 2차면접자(조별) 2 5 4 3 3" xfId="37244" xr:uid="{00000000-0005-0000-0000-00008E910000}"/>
    <cellStyle name="년_0911 2차면접자(조별) 2 5 4 3 4" xfId="37245" xr:uid="{00000000-0005-0000-0000-00008F910000}"/>
    <cellStyle name="년_0911 2차면접자(조별) 2 5 4 3 5" xfId="37246" xr:uid="{00000000-0005-0000-0000-000090910000}"/>
    <cellStyle name="년_0911 2차면접자(조별) 2 5 4 4" xfId="37247" xr:uid="{00000000-0005-0000-0000-000091910000}"/>
    <cellStyle name="년_0911 2차면접자(조별) 2 5 4 4 2" xfId="37248" xr:uid="{00000000-0005-0000-0000-000092910000}"/>
    <cellStyle name="년_0911 2차면접자(조별) 2 5 4 4 3" xfId="37249" xr:uid="{00000000-0005-0000-0000-000093910000}"/>
    <cellStyle name="년_0911 2차면접자(조별) 2 5 4 4 4" xfId="37250" xr:uid="{00000000-0005-0000-0000-000094910000}"/>
    <cellStyle name="년_0911 2차면접자(조별) 2 5 4 4 5" xfId="37251" xr:uid="{00000000-0005-0000-0000-000095910000}"/>
    <cellStyle name="년_0911 2차면접자(조별) 2 5 4 5" xfId="37252" xr:uid="{00000000-0005-0000-0000-000096910000}"/>
    <cellStyle name="년_0911 2차면접자(조별) 2 5 4 6" xfId="37253" xr:uid="{00000000-0005-0000-0000-000097910000}"/>
    <cellStyle name="년_0911 2차면접자(조별) 2 5 4 7" xfId="37254" xr:uid="{00000000-0005-0000-0000-000098910000}"/>
    <cellStyle name="년_0911 2차면접자(조별) 2 5 4 8" xfId="37255" xr:uid="{00000000-0005-0000-0000-000099910000}"/>
    <cellStyle name="년_0911 2차면접자(조별) 2 5 5" xfId="37256" xr:uid="{00000000-0005-0000-0000-00009A910000}"/>
    <cellStyle name="년_0911 2차면접자(조별) 2 5 5 2" xfId="37257" xr:uid="{00000000-0005-0000-0000-00009B910000}"/>
    <cellStyle name="년_0911 2차면접자(조별) 2 5 5 3" xfId="37258" xr:uid="{00000000-0005-0000-0000-00009C910000}"/>
    <cellStyle name="년_0911 2차면접자(조별) 2 5 5 4" xfId="37259" xr:uid="{00000000-0005-0000-0000-00009D910000}"/>
    <cellStyle name="년_0911 2차면접자(조별) 2 5 5 5" xfId="37260" xr:uid="{00000000-0005-0000-0000-00009E910000}"/>
    <cellStyle name="년_0911 2차면접자(조별) 2 5 6" xfId="37261" xr:uid="{00000000-0005-0000-0000-00009F910000}"/>
    <cellStyle name="년_0911 2차면접자(조별) 2 5 6 2" xfId="37262" xr:uid="{00000000-0005-0000-0000-0000A0910000}"/>
    <cellStyle name="년_0911 2차면접자(조별) 2 5 6 3" xfId="37263" xr:uid="{00000000-0005-0000-0000-0000A1910000}"/>
    <cellStyle name="년_0911 2차면접자(조별) 2 5 6 4" xfId="37264" xr:uid="{00000000-0005-0000-0000-0000A2910000}"/>
    <cellStyle name="년_0911 2차면접자(조별) 2 5 6 5" xfId="37265" xr:uid="{00000000-0005-0000-0000-0000A3910000}"/>
    <cellStyle name="년_0911 2차면접자(조별) 2 5 7" xfId="37266" xr:uid="{00000000-0005-0000-0000-0000A4910000}"/>
    <cellStyle name="년_0911 2차면접자(조별) 2 5 7 2" xfId="37267" xr:uid="{00000000-0005-0000-0000-0000A5910000}"/>
    <cellStyle name="년_0911 2차면접자(조별) 2 5 7 3" xfId="37268" xr:uid="{00000000-0005-0000-0000-0000A6910000}"/>
    <cellStyle name="년_0911 2차면접자(조별) 2 5 7 4" xfId="37269" xr:uid="{00000000-0005-0000-0000-0000A7910000}"/>
    <cellStyle name="년_0911 2차면접자(조별) 2 5 7 5" xfId="37270" xr:uid="{00000000-0005-0000-0000-0000A8910000}"/>
    <cellStyle name="년_0911 2차면접자(조별) 2 5 8" xfId="37271" xr:uid="{00000000-0005-0000-0000-0000A9910000}"/>
    <cellStyle name="년_0911 2차면접자(조별) 2 5 9" xfId="37272" xr:uid="{00000000-0005-0000-0000-0000AA910000}"/>
    <cellStyle name="년_0911 2차면접자(조별) 2 6" xfId="37273" xr:uid="{00000000-0005-0000-0000-0000AB910000}"/>
    <cellStyle name="년_0911 2차면접자(조별) 2 6 2" xfId="37274" xr:uid="{00000000-0005-0000-0000-0000AC910000}"/>
    <cellStyle name="년_0911 2차면접자(조별) 2 6 2 2" xfId="37275" xr:uid="{00000000-0005-0000-0000-0000AD910000}"/>
    <cellStyle name="년_0911 2차면접자(조별) 2 6 2 3" xfId="37276" xr:uid="{00000000-0005-0000-0000-0000AE910000}"/>
    <cellStyle name="년_0911 2차면접자(조별) 2 6 2 4" xfId="37277" xr:uid="{00000000-0005-0000-0000-0000AF910000}"/>
    <cellStyle name="년_0911 2차면접자(조별) 2 6 2 5" xfId="37278" xr:uid="{00000000-0005-0000-0000-0000B0910000}"/>
    <cellStyle name="년_0911 2차면접자(조별) 2 6 3" xfId="37279" xr:uid="{00000000-0005-0000-0000-0000B1910000}"/>
    <cellStyle name="년_0911 2차면접자(조별) 2 6 3 2" xfId="37280" xr:uid="{00000000-0005-0000-0000-0000B2910000}"/>
    <cellStyle name="년_0911 2차면접자(조별) 2 6 3 3" xfId="37281" xr:uid="{00000000-0005-0000-0000-0000B3910000}"/>
    <cellStyle name="년_0911 2차면접자(조별) 2 6 3 4" xfId="37282" xr:uid="{00000000-0005-0000-0000-0000B4910000}"/>
    <cellStyle name="년_0911 2차면접자(조별) 2 6 3 5" xfId="37283" xr:uid="{00000000-0005-0000-0000-0000B5910000}"/>
    <cellStyle name="년_0911 2차면접자(조별) 2 6 4" xfId="37284" xr:uid="{00000000-0005-0000-0000-0000B6910000}"/>
    <cellStyle name="년_0911 2차면접자(조별) 2 6 4 2" xfId="37285" xr:uid="{00000000-0005-0000-0000-0000B7910000}"/>
    <cellStyle name="년_0911 2차면접자(조별) 2 6 4 3" xfId="37286" xr:uid="{00000000-0005-0000-0000-0000B8910000}"/>
    <cellStyle name="년_0911 2차면접자(조별) 2 6 4 4" xfId="37287" xr:uid="{00000000-0005-0000-0000-0000B9910000}"/>
    <cellStyle name="년_0911 2차면접자(조별) 2 6 4 5" xfId="37288" xr:uid="{00000000-0005-0000-0000-0000BA910000}"/>
    <cellStyle name="년_0911 2차면접자(조별) 2 6 5" xfId="37289" xr:uid="{00000000-0005-0000-0000-0000BB910000}"/>
    <cellStyle name="년_0911 2차면접자(조별) 2 6 6" xfId="37290" xr:uid="{00000000-0005-0000-0000-0000BC910000}"/>
    <cellStyle name="년_0911 2차면접자(조별) 2 6 7" xfId="37291" xr:uid="{00000000-0005-0000-0000-0000BD910000}"/>
    <cellStyle name="년_0911 2차면접자(조별) 2 6 8" xfId="37292" xr:uid="{00000000-0005-0000-0000-0000BE910000}"/>
    <cellStyle name="년_0911 2차면접자(조별) 2 7" xfId="37293" xr:uid="{00000000-0005-0000-0000-0000BF910000}"/>
    <cellStyle name="년_0911 2차면접자(조별) 2 7 2" xfId="37294" xr:uid="{00000000-0005-0000-0000-0000C0910000}"/>
    <cellStyle name="년_0911 2차면접자(조별) 2 7 2 2" xfId="37295" xr:uid="{00000000-0005-0000-0000-0000C1910000}"/>
    <cellStyle name="년_0911 2차면접자(조별) 2 7 2 3" xfId="37296" xr:uid="{00000000-0005-0000-0000-0000C2910000}"/>
    <cellStyle name="년_0911 2차면접자(조별) 2 7 2 4" xfId="37297" xr:uid="{00000000-0005-0000-0000-0000C3910000}"/>
    <cellStyle name="년_0911 2차면접자(조별) 2 7 2 5" xfId="37298" xr:uid="{00000000-0005-0000-0000-0000C4910000}"/>
    <cellStyle name="년_0911 2차면접자(조별) 2 7 3" xfId="37299" xr:uid="{00000000-0005-0000-0000-0000C5910000}"/>
    <cellStyle name="년_0911 2차면접자(조별) 2 7 3 2" xfId="37300" xr:uid="{00000000-0005-0000-0000-0000C6910000}"/>
    <cellStyle name="년_0911 2차면접자(조별) 2 7 3 3" xfId="37301" xr:uid="{00000000-0005-0000-0000-0000C7910000}"/>
    <cellStyle name="년_0911 2차면접자(조별) 2 7 3 4" xfId="37302" xr:uid="{00000000-0005-0000-0000-0000C8910000}"/>
    <cellStyle name="년_0911 2차면접자(조별) 2 7 3 5" xfId="37303" xr:uid="{00000000-0005-0000-0000-0000C9910000}"/>
    <cellStyle name="년_0911 2차면접자(조별) 2 7 4" xfId="37304" xr:uid="{00000000-0005-0000-0000-0000CA910000}"/>
    <cellStyle name="년_0911 2차면접자(조별) 2 7 4 2" xfId="37305" xr:uid="{00000000-0005-0000-0000-0000CB910000}"/>
    <cellStyle name="년_0911 2차면접자(조별) 2 7 4 3" xfId="37306" xr:uid="{00000000-0005-0000-0000-0000CC910000}"/>
    <cellStyle name="년_0911 2차면접자(조별) 2 7 4 4" xfId="37307" xr:uid="{00000000-0005-0000-0000-0000CD910000}"/>
    <cellStyle name="년_0911 2차면접자(조별) 2 7 4 5" xfId="37308" xr:uid="{00000000-0005-0000-0000-0000CE910000}"/>
    <cellStyle name="년_0911 2차면접자(조별) 2 7 5" xfId="37309" xr:uid="{00000000-0005-0000-0000-0000CF910000}"/>
    <cellStyle name="년_0911 2차면접자(조별) 2 7 6" xfId="37310" xr:uid="{00000000-0005-0000-0000-0000D0910000}"/>
    <cellStyle name="년_0911 2차면접자(조별) 2 7 7" xfId="37311" xr:uid="{00000000-0005-0000-0000-0000D1910000}"/>
    <cellStyle name="년_0911 2차면접자(조별) 2 7 8" xfId="37312" xr:uid="{00000000-0005-0000-0000-0000D2910000}"/>
    <cellStyle name="년_0911 2차면접자(조별) 2 8" xfId="37313" xr:uid="{00000000-0005-0000-0000-0000D3910000}"/>
    <cellStyle name="년_0911 2차면접자(조별) 2 8 2" xfId="37314" xr:uid="{00000000-0005-0000-0000-0000D4910000}"/>
    <cellStyle name="년_0911 2차면접자(조별) 2 8 2 2" xfId="37315" xr:uid="{00000000-0005-0000-0000-0000D5910000}"/>
    <cellStyle name="년_0911 2차면접자(조별) 2 8 2 3" xfId="37316" xr:uid="{00000000-0005-0000-0000-0000D6910000}"/>
    <cellStyle name="년_0911 2차면접자(조별) 2 8 2 4" xfId="37317" xr:uid="{00000000-0005-0000-0000-0000D7910000}"/>
    <cellStyle name="년_0911 2차면접자(조별) 2 8 2 5" xfId="37318" xr:uid="{00000000-0005-0000-0000-0000D8910000}"/>
    <cellStyle name="년_0911 2차면접자(조별) 2 8 3" xfId="37319" xr:uid="{00000000-0005-0000-0000-0000D9910000}"/>
    <cellStyle name="년_0911 2차면접자(조별) 2 8 3 2" xfId="37320" xr:uid="{00000000-0005-0000-0000-0000DA910000}"/>
    <cellStyle name="년_0911 2차면접자(조별) 2 8 3 3" xfId="37321" xr:uid="{00000000-0005-0000-0000-0000DB910000}"/>
    <cellStyle name="년_0911 2차면접자(조별) 2 8 3 4" xfId="37322" xr:uid="{00000000-0005-0000-0000-0000DC910000}"/>
    <cellStyle name="년_0911 2차면접자(조별) 2 8 3 5" xfId="37323" xr:uid="{00000000-0005-0000-0000-0000DD910000}"/>
    <cellStyle name="년_0911 2차면접자(조별) 2 8 4" xfId="37324" xr:uid="{00000000-0005-0000-0000-0000DE910000}"/>
    <cellStyle name="년_0911 2차면접자(조별) 2 8 4 2" xfId="37325" xr:uid="{00000000-0005-0000-0000-0000DF910000}"/>
    <cellStyle name="년_0911 2차면접자(조별) 2 8 4 3" xfId="37326" xr:uid="{00000000-0005-0000-0000-0000E0910000}"/>
    <cellStyle name="년_0911 2차면접자(조별) 2 8 4 4" xfId="37327" xr:uid="{00000000-0005-0000-0000-0000E1910000}"/>
    <cellStyle name="년_0911 2차면접자(조별) 2 8 4 5" xfId="37328" xr:uid="{00000000-0005-0000-0000-0000E2910000}"/>
    <cellStyle name="년_0911 2차면접자(조별) 2 8 5" xfId="37329" xr:uid="{00000000-0005-0000-0000-0000E3910000}"/>
    <cellStyle name="년_0911 2차면접자(조별) 2 8 6" xfId="37330" xr:uid="{00000000-0005-0000-0000-0000E4910000}"/>
    <cellStyle name="년_0911 2차면접자(조별) 2 8 7" xfId="37331" xr:uid="{00000000-0005-0000-0000-0000E5910000}"/>
    <cellStyle name="년_0911 2차면접자(조별) 2 8 8" xfId="37332" xr:uid="{00000000-0005-0000-0000-0000E6910000}"/>
    <cellStyle name="년_0911 2차면접자(조별) 2 9" xfId="37333" xr:uid="{00000000-0005-0000-0000-0000E7910000}"/>
    <cellStyle name="년_0911 2차면접자(조별) 3" xfId="37334" xr:uid="{00000000-0005-0000-0000-0000E8910000}"/>
    <cellStyle name="년_0911 2차면접자(조별) 3 10" xfId="37335" xr:uid="{00000000-0005-0000-0000-0000E9910000}"/>
    <cellStyle name="년_0911 2차면접자(조별) 3 11" xfId="37336" xr:uid="{00000000-0005-0000-0000-0000EA910000}"/>
    <cellStyle name="년_0911 2차면접자(조별) 3 12" xfId="37337" xr:uid="{00000000-0005-0000-0000-0000EB910000}"/>
    <cellStyle name="년_0911 2차면접자(조별) 3 2" xfId="37338" xr:uid="{00000000-0005-0000-0000-0000EC910000}"/>
    <cellStyle name="년_0911 2차면접자(조별) 3 2 10" xfId="37339" xr:uid="{00000000-0005-0000-0000-0000ED910000}"/>
    <cellStyle name="년_0911 2차면접자(조별) 3 2 11" xfId="37340" xr:uid="{00000000-0005-0000-0000-0000EE910000}"/>
    <cellStyle name="년_0911 2차면접자(조별) 3 2 12" xfId="37341" xr:uid="{00000000-0005-0000-0000-0000EF910000}"/>
    <cellStyle name="년_0911 2차면접자(조별) 3 2 13" xfId="37342" xr:uid="{00000000-0005-0000-0000-0000F0910000}"/>
    <cellStyle name="년_0911 2차면접자(조별) 3 2 2" xfId="37343" xr:uid="{00000000-0005-0000-0000-0000F1910000}"/>
    <cellStyle name="년_0911 2차면접자(조별) 3 2 2 10" xfId="37344" xr:uid="{00000000-0005-0000-0000-0000F2910000}"/>
    <cellStyle name="년_0911 2차면접자(조별) 3 2 2 11" xfId="37345" xr:uid="{00000000-0005-0000-0000-0000F3910000}"/>
    <cellStyle name="년_0911 2차면접자(조별) 3 2 2 2" xfId="37346" xr:uid="{00000000-0005-0000-0000-0000F4910000}"/>
    <cellStyle name="년_0911 2차면접자(조별) 3 2 2 2 2" xfId="37347" xr:uid="{00000000-0005-0000-0000-0000F5910000}"/>
    <cellStyle name="년_0911 2차면접자(조별) 3 2 2 2 2 2" xfId="37348" xr:uid="{00000000-0005-0000-0000-0000F6910000}"/>
    <cellStyle name="년_0911 2차면접자(조별) 3 2 2 2 2 3" xfId="37349" xr:uid="{00000000-0005-0000-0000-0000F7910000}"/>
    <cellStyle name="년_0911 2차면접자(조별) 3 2 2 2 2 4" xfId="37350" xr:uid="{00000000-0005-0000-0000-0000F8910000}"/>
    <cellStyle name="년_0911 2차면접자(조별) 3 2 2 2 2 5" xfId="37351" xr:uid="{00000000-0005-0000-0000-0000F9910000}"/>
    <cellStyle name="년_0911 2차면접자(조별) 3 2 2 2 3" xfId="37352" xr:uid="{00000000-0005-0000-0000-0000FA910000}"/>
    <cellStyle name="년_0911 2차면접자(조별) 3 2 2 2 3 2" xfId="37353" xr:uid="{00000000-0005-0000-0000-0000FB910000}"/>
    <cellStyle name="년_0911 2차면접자(조별) 3 2 2 2 3 3" xfId="37354" xr:uid="{00000000-0005-0000-0000-0000FC910000}"/>
    <cellStyle name="년_0911 2차면접자(조별) 3 2 2 2 3 4" xfId="37355" xr:uid="{00000000-0005-0000-0000-0000FD910000}"/>
    <cellStyle name="년_0911 2차면접자(조별) 3 2 2 2 3 5" xfId="37356" xr:uid="{00000000-0005-0000-0000-0000FE910000}"/>
    <cellStyle name="년_0911 2차면접자(조별) 3 2 2 2 4" xfId="37357" xr:uid="{00000000-0005-0000-0000-0000FF910000}"/>
    <cellStyle name="년_0911 2차면접자(조별) 3 2 2 2 4 2" xfId="37358" xr:uid="{00000000-0005-0000-0000-000000920000}"/>
    <cellStyle name="년_0911 2차면접자(조별) 3 2 2 2 4 3" xfId="37359" xr:uid="{00000000-0005-0000-0000-000001920000}"/>
    <cellStyle name="년_0911 2차면접자(조별) 3 2 2 2 4 4" xfId="37360" xr:uid="{00000000-0005-0000-0000-000002920000}"/>
    <cellStyle name="년_0911 2차면접자(조별) 3 2 2 2 4 5" xfId="37361" xr:uid="{00000000-0005-0000-0000-000003920000}"/>
    <cellStyle name="년_0911 2차면접자(조별) 3 2 2 2 5" xfId="37362" xr:uid="{00000000-0005-0000-0000-000004920000}"/>
    <cellStyle name="년_0911 2차면접자(조별) 3 2 2 2 6" xfId="37363" xr:uid="{00000000-0005-0000-0000-000005920000}"/>
    <cellStyle name="년_0911 2차면접자(조별) 3 2 2 2 7" xfId="37364" xr:uid="{00000000-0005-0000-0000-000006920000}"/>
    <cellStyle name="년_0911 2차면접자(조별) 3 2 2 2 8" xfId="37365" xr:uid="{00000000-0005-0000-0000-000007920000}"/>
    <cellStyle name="년_0911 2차면접자(조별) 3 2 2 3" xfId="37366" xr:uid="{00000000-0005-0000-0000-000008920000}"/>
    <cellStyle name="년_0911 2차면접자(조별) 3 2 2 3 2" xfId="37367" xr:uid="{00000000-0005-0000-0000-000009920000}"/>
    <cellStyle name="년_0911 2차면접자(조별) 3 2 2 3 2 2" xfId="37368" xr:uid="{00000000-0005-0000-0000-00000A920000}"/>
    <cellStyle name="년_0911 2차면접자(조별) 3 2 2 3 2 3" xfId="37369" xr:uid="{00000000-0005-0000-0000-00000B920000}"/>
    <cellStyle name="년_0911 2차면접자(조별) 3 2 2 3 2 4" xfId="37370" xr:uid="{00000000-0005-0000-0000-00000C920000}"/>
    <cellStyle name="년_0911 2차면접자(조별) 3 2 2 3 2 5" xfId="37371" xr:uid="{00000000-0005-0000-0000-00000D920000}"/>
    <cellStyle name="년_0911 2차면접자(조별) 3 2 2 3 3" xfId="37372" xr:uid="{00000000-0005-0000-0000-00000E920000}"/>
    <cellStyle name="년_0911 2차면접자(조별) 3 2 2 3 3 2" xfId="37373" xr:uid="{00000000-0005-0000-0000-00000F920000}"/>
    <cellStyle name="년_0911 2차면접자(조별) 3 2 2 3 3 3" xfId="37374" xr:uid="{00000000-0005-0000-0000-000010920000}"/>
    <cellStyle name="년_0911 2차면접자(조별) 3 2 2 3 3 4" xfId="37375" xr:uid="{00000000-0005-0000-0000-000011920000}"/>
    <cellStyle name="년_0911 2차면접자(조별) 3 2 2 3 3 5" xfId="37376" xr:uid="{00000000-0005-0000-0000-000012920000}"/>
    <cellStyle name="년_0911 2차면접자(조별) 3 2 2 3 4" xfId="37377" xr:uid="{00000000-0005-0000-0000-000013920000}"/>
    <cellStyle name="년_0911 2차면접자(조별) 3 2 2 3 4 2" xfId="37378" xr:uid="{00000000-0005-0000-0000-000014920000}"/>
    <cellStyle name="년_0911 2차면접자(조별) 3 2 2 3 4 3" xfId="37379" xr:uid="{00000000-0005-0000-0000-000015920000}"/>
    <cellStyle name="년_0911 2차면접자(조별) 3 2 2 3 4 4" xfId="37380" xr:uid="{00000000-0005-0000-0000-000016920000}"/>
    <cellStyle name="년_0911 2차면접자(조별) 3 2 2 3 4 5" xfId="37381" xr:uid="{00000000-0005-0000-0000-000017920000}"/>
    <cellStyle name="년_0911 2차면접자(조별) 3 2 2 3 5" xfId="37382" xr:uid="{00000000-0005-0000-0000-000018920000}"/>
    <cellStyle name="년_0911 2차면접자(조별) 3 2 2 3 6" xfId="37383" xr:uid="{00000000-0005-0000-0000-000019920000}"/>
    <cellStyle name="년_0911 2차면접자(조별) 3 2 2 3 7" xfId="37384" xr:uid="{00000000-0005-0000-0000-00001A920000}"/>
    <cellStyle name="년_0911 2차면접자(조별) 3 2 2 3 8" xfId="37385" xr:uid="{00000000-0005-0000-0000-00001B920000}"/>
    <cellStyle name="년_0911 2차면접자(조별) 3 2 2 4" xfId="37386" xr:uid="{00000000-0005-0000-0000-00001C920000}"/>
    <cellStyle name="년_0911 2차면접자(조별) 3 2 2 4 2" xfId="37387" xr:uid="{00000000-0005-0000-0000-00001D920000}"/>
    <cellStyle name="년_0911 2차면접자(조별) 3 2 2 4 2 2" xfId="37388" xr:uid="{00000000-0005-0000-0000-00001E920000}"/>
    <cellStyle name="년_0911 2차면접자(조별) 3 2 2 4 2 3" xfId="37389" xr:uid="{00000000-0005-0000-0000-00001F920000}"/>
    <cellStyle name="년_0911 2차면접자(조별) 3 2 2 4 2 4" xfId="37390" xr:uid="{00000000-0005-0000-0000-000020920000}"/>
    <cellStyle name="년_0911 2차면접자(조별) 3 2 2 4 2 5" xfId="37391" xr:uid="{00000000-0005-0000-0000-000021920000}"/>
    <cellStyle name="년_0911 2차면접자(조별) 3 2 2 4 3" xfId="37392" xr:uid="{00000000-0005-0000-0000-000022920000}"/>
    <cellStyle name="년_0911 2차면접자(조별) 3 2 2 4 3 2" xfId="37393" xr:uid="{00000000-0005-0000-0000-000023920000}"/>
    <cellStyle name="년_0911 2차면접자(조별) 3 2 2 4 3 3" xfId="37394" xr:uid="{00000000-0005-0000-0000-000024920000}"/>
    <cellStyle name="년_0911 2차면접자(조별) 3 2 2 4 3 4" xfId="37395" xr:uid="{00000000-0005-0000-0000-000025920000}"/>
    <cellStyle name="년_0911 2차면접자(조별) 3 2 2 4 3 5" xfId="37396" xr:uid="{00000000-0005-0000-0000-000026920000}"/>
    <cellStyle name="년_0911 2차면접자(조별) 3 2 2 4 4" xfId="37397" xr:uid="{00000000-0005-0000-0000-000027920000}"/>
    <cellStyle name="년_0911 2차면접자(조별) 3 2 2 4 4 2" xfId="37398" xr:uid="{00000000-0005-0000-0000-000028920000}"/>
    <cellStyle name="년_0911 2차면접자(조별) 3 2 2 4 4 3" xfId="37399" xr:uid="{00000000-0005-0000-0000-000029920000}"/>
    <cellStyle name="년_0911 2차면접자(조별) 3 2 2 4 4 4" xfId="37400" xr:uid="{00000000-0005-0000-0000-00002A920000}"/>
    <cellStyle name="년_0911 2차면접자(조별) 3 2 2 4 4 5" xfId="37401" xr:uid="{00000000-0005-0000-0000-00002B920000}"/>
    <cellStyle name="년_0911 2차면접자(조별) 3 2 2 4 5" xfId="37402" xr:uid="{00000000-0005-0000-0000-00002C920000}"/>
    <cellStyle name="년_0911 2차면접자(조별) 3 2 2 4 6" xfId="37403" xr:uid="{00000000-0005-0000-0000-00002D920000}"/>
    <cellStyle name="년_0911 2차면접자(조별) 3 2 2 4 7" xfId="37404" xr:uid="{00000000-0005-0000-0000-00002E920000}"/>
    <cellStyle name="년_0911 2차면접자(조별) 3 2 2 4 8" xfId="37405" xr:uid="{00000000-0005-0000-0000-00002F920000}"/>
    <cellStyle name="년_0911 2차면접자(조별) 3 2 2 5" xfId="37406" xr:uid="{00000000-0005-0000-0000-000030920000}"/>
    <cellStyle name="년_0911 2차면접자(조별) 3 2 2 5 2" xfId="37407" xr:uid="{00000000-0005-0000-0000-000031920000}"/>
    <cellStyle name="년_0911 2차면접자(조별) 3 2 2 5 3" xfId="37408" xr:uid="{00000000-0005-0000-0000-000032920000}"/>
    <cellStyle name="년_0911 2차면접자(조별) 3 2 2 5 4" xfId="37409" xr:uid="{00000000-0005-0000-0000-000033920000}"/>
    <cellStyle name="년_0911 2차면접자(조별) 3 2 2 5 5" xfId="37410" xr:uid="{00000000-0005-0000-0000-000034920000}"/>
    <cellStyle name="년_0911 2차면접자(조별) 3 2 2 6" xfId="37411" xr:uid="{00000000-0005-0000-0000-000035920000}"/>
    <cellStyle name="년_0911 2차면접자(조별) 3 2 2 6 2" xfId="37412" xr:uid="{00000000-0005-0000-0000-000036920000}"/>
    <cellStyle name="년_0911 2차면접자(조별) 3 2 2 6 3" xfId="37413" xr:uid="{00000000-0005-0000-0000-000037920000}"/>
    <cellStyle name="년_0911 2차면접자(조별) 3 2 2 6 4" xfId="37414" xr:uid="{00000000-0005-0000-0000-000038920000}"/>
    <cellStyle name="년_0911 2차면접자(조별) 3 2 2 6 5" xfId="37415" xr:uid="{00000000-0005-0000-0000-000039920000}"/>
    <cellStyle name="년_0911 2차면접자(조별) 3 2 2 7" xfId="37416" xr:uid="{00000000-0005-0000-0000-00003A920000}"/>
    <cellStyle name="년_0911 2차면접자(조별) 3 2 2 7 2" xfId="37417" xr:uid="{00000000-0005-0000-0000-00003B920000}"/>
    <cellStyle name="년_0911 2차면접자(조별) 3 2 2 7 3" xfId="37418" xr:uid="{00000000-0005-0000-0000-00003C920000}"/>
    <cellStyle name="년_0911 2차면접자(조별) 3 2 2 7 4" xfId="37419" xr:uid="{00000000-0005-0000-0000-00003D920000}"/>
    <cellStyle name="년_0911 2차면접자(조별) 3 2 2 7 5" xfId="37420" xr:uid="{00000000-0005-0000-0000-00003E920000}"/>
    <cellStyle name="년_0911 2차면접자(조별) 3 2 2 8" xfId="37421" xr:uid="{00000000-0005-0000-0000-00003F920000}"/>
    <cellStyle name="년_0911 2차면접자(조별) 3 2 2 9" xfId="37422" xr:uid="{00000000-0005-0000-0000-000040920000}"/>
    <cellStyle name="년_0911 2차면접자(조별) 3 2 3" xfId="37423" xr:uid="{00000000-0005-0000-0000-000041920000}"/>
    <cellStyle name="년_0911 2차면접자(조별) 3 2 3 10" xfId="37424" xr:uid="{00000000-0005-0000-0000-000042920000}"/>
    <cellStyle name="년_0911 2차면접자(조별) 3 2 3 11" xfId="37425" xr:uid="{00000000-0005-0000-0000-000043920000}"/>
    <cellStyle name="년_0911 2차면접자(조별) 3 2 3 2" xfId="37426" xr:uid="{00000000-0005-0000-0000-000044920000}"/>
    <cellStyle name="년_0911 2차면접자(조별) 3 2 3 2 2" xfId="37427" xr:uid="{00000000-0005-0000-0000-000045920000}"/>
    <cellStyle name="년_0911 2차면접자(조별) 3 2 3 2 2 2" xfId="37428" xr:uid="{00000000-0005-0000-0000-000046920000}"/>
    <cellStyle name="년_0911 2차면접자(조별) 3 2 3 2 2 3" xfId="37429" xr:uid="{00000000-0005-0000-0000-000047920000}"/>
    <cellStyle name="년_0911 2차면접자(조별) 3 2 3 2 2 4" xfId="37430" xr:uid="{00000000-0005-0000-0000-000048920000}"/>
    <cellStyle name="년_0911 2차면접자(조별) 3 2 3 2 2 5" xfId="37431" xr:uid="{00000000-0005-0000-0000-000049920000}"/>
    <cellStyle name="년_0911 2차면접자(조별) 3 2 3 2 3" xfId="37432" xr:uid="{00000000-0005-0000-0000-00004A920000}"/>
    <cellStyle name="년_0911 2차면접자(조별) 3 2 3 2 3 2" xfId="37433" xr:uid="{00000000-0005-0000-0000-00004B920000}"/>
    <cellStyle name="년_0911 2차면접자(조별) 3 2 3 2 3 3" xfId="37434" xr:uid="{00000000-0005-0000-0000-00004C920000}"/>
    <cellStyle name="년_0911 2차면접자(조별) 3 2 3 2 3 4" xfId="37435" xr:uid="{00000000-0005-0000-0000-00004D920000}"/>
    <cellStyle name="년_0911 2차면접자(조별) 3 2 3 2 3 5" xfId="37436" xr:uid="{00000000-0005-0000-0000-00004E920000}"/>
    <cellStyle name="년_0911 2차면접자(조별) 3 2 3 2 4" xfId="37437" xr:uid="{00000000-0005-0000-0000-00004F920000}"/>
    <cellStyle name="년_0911 2차면접자(조별) 3 2 3 2 4 2" xfId="37438" xr:uid="{00000000-0005-0000-0000-000050920000}"/>
    <cellStyle name="년_0911 2차면접자(조별) 3 2 3 2 4 3" xfId="37439" xr:uid="{00000000-0005-0000-0000-000051920000}"/>
    <cellStyle name="년_0911 2차면접자(조별) 3 2 3 2 4 4" xfId="37440" xr:uid="{00000000-0005-0000-0000-000052920000}"/>
    <cellStyle name="년_0911 2차면접자(조별) 3 2 3 2 4 5" xfId="37441" xr:uid="{00000000-0005-0000-0000-000053920000}"/>
    <cellStyle name="년_0911 2차면접자(조별) 3 2 3 2 5" xfId="37442" xr:uid="{00000000-0005-0000-0000-000054920000}"/>
    <cellStyle name="년_0911 2차면접자(조별) 3 2 3 2 6" xfId="37443" xr:uid="{00000000-0005-0000-0000-000055920000}"/>
    <cellStyle name="년_0911 2차면접자(조별) 3 2 3 2 7" xfId="37444" xr:uid="{00000000-0005-0000-0000-000056920000}"/>
    <cellStyle name="년_0911 2차면접자(조별) 3 2 3 2 8" xfId="37445" xr:uid="{00000000-0005-0000-0000-000057920000}"/>
    <cellStyle name="년_0911 2차면접자(조별) 3 2 3 3" xfId="37446" xr:uid="{00000000-0005-0000-0000-000058920000}"/>
    <cellStyle name="년_0911 2차면접자(조별) 3 2 3 3 2" xfId="37447" xr:uid="{00000000-0005-0000-0000-000059920000}"/>
    <cellStyle name="년_0911 2차면접자(조별) 3 2 3 3 2 2" xfId="37448" xr:uid="{00000000-0005-0000-0000-00005A920000}"/>
    <cellStyle name="년_0911 2차면접자(조별) 3 2 3 3 2 3" xfId="37449" xr:uid="{00000000-0005-0000-0000-00005B920000}"/>
    <cellStyle name="년_0911 2차면접자(조별) 3 2 3 3 2 4" xfId="37450" xr:uid="{00000000-0005-0000-0000-00005C920000}"/>
    <cellStyle name="년_0911 2차면접자(조별) 3 2 3 3 2 5" xfId="37451" xr:uid="{00000000-0005-0000-0000-00005D920000}"/>
    <cellStyle name="년_0911 2차면접자(조별) 3 2 3 3 3" xfId="37452" xr:uid="{00000000-0005-0000-0000-00005E920000}"/>
    <cellStyle name="년_0911 2차면접자(조별) 3 2 3 3 3 2" xfId="37453" xr:uid="{00000000-0005-0000-0000-00005F920000}"/>
    <cellStyle name="년_0911 2차면접자(조별) 3 2 3 3 3 3" xfId="37454" xr:uid="{00000000-0005-0000-0000-000060920000}"/>
    <cellStyle name="년_0911 2차면접자(조별) 3 2 3 3 3 4" xfId="37455" xr:uid="{00000000-0005-0000-0000-000061920000}"/>
    <cellStyle name="년_0911 2차면접자(조별) 3 2 3 3 3 5" xfId="37456" xr:uid="{00000000-0005-0000-0000-000062920000}"/>
    <cellStyle name="년_0911 2차면접자(조별) 3 2 3 3 4" xfId="37457" xr:uid="{00000000-0005-0000-0000-000063920000}"/>
    <cellStyle name="년_0911 2차면접자(조별) 3 2 3 3 4 2" xfId="37458" xr:uid="{00000000-0005-0000-0000-000064920000}"/>
    <cellStyle name="년_0911 2차면접자(조별) 3 2 3 3 4 3" xfId="37459" xr:uid="{00000000-0005-0000-0000-000065920000}"/>
    <cellStyle name="년_0911 2차면접자(조별) 3 2 3 3 4 4" xfId="37460" xr:uid="{00000000-0005-0000-0000-000066920000}"/>
    <cellStyle name="년_0911 2차면접자(조별) 3 2 3 3 4 5" xfId="37461" xr:uid="{00000000-0005-0000-0000-000067920000}"/>
    <cellStyle name="년_0911 2차면접자(조별) 3 2 3 3 5" xfId="37462" xr:uid="{00000000-0005-0000-0000-000068920000}"/>
    <cellStyle name="년_0911 2차면접자(조별) 3 2 3 3 6" xfId="37463" xr:uid="{00000000-0005-0000-0000-000069920000}"/>
    <cellStyle name="년_0911 2차면접자(조별) 3 2 3 3 7" xfId="37464" xr:uid="{00000000-0005-0000-0000-00006A920000}"/>
    <cellStyle name="년_0911 2차면접자(조별) 3 2 3 3 8" xfId="37465" xr:uid="{00000000-0005-0000-0000-00006B920000}"/>
    <cellStyle name="년_0911 2차면접자(조별) 3 2 3 4" xfId="37466" xr:uid="{00000000-0005-0000-0000-00006C920000}"/>
    <cellStyle name="년_0911 2차면접자(조별) 3 2 3 4 2" xfId="37467" xr:uid="{00000000-0005-0000-0000-00006D920000}"/>
    <cellStyle name="년_0911 2차면접자(조별) 3 2 3 4 2 2" xfId="37468" xr:uid="{00000000-0005-0000-0000-00006E920000}"/>
    <cellStyle name="년_0911 2차면접자(조별) 3 2 3 4 2 3" xfId="37469" xr:uid="{00000000-0005-0000-0000-00006F920000}"/>
    <cellStyle name="년_0911 2차면접자(조별) 3 2 3 4 2 4" xfId="37470" xr:uid="{00000000-0005-0000-0000-000070920000}"/>
    <cellStyle name="년_0911 2차면접자(조별) 3 2 3 4 2 5" xfId="37471" xr:uid="{00000000-0005-0000-0000-000071920000}"/>
    <cellStyle name="년_0911 2차면접자(조별) 3 2 3 4 3" xfId="37472" xr:uid="{00000000-0005-0000-0000-000072920000}"/>
    <cellStyle name="년_0911 2차면접자(조별) 3 2 3 4 3 2" xfId="37473" xr:uid="{00000000-0005-0000-0000-000073920000}"/>
    <cellStyle name="년_0911 2차면접자(조별) 3 2 3 4 3 3" xfId="37474" xr:uid="{00000000-0005-0000-0000-000074920000}"/>
    <cellStyle name="년_0911 2차면접자(조별) 3 2 3 4 3 4" xfId="37475" xr:uid="{00000000-0005-0000-0000-000075920000}"/>
    <cellStyle name="년_0911 2차면접자(조별) 3 2 3 4 3 5" xfId="37476" xr:uid="{00000000-0005-0000-0000-000076920000}"/>
    <cellStyle name="년_0911 2차면접자(조별) 3 2 3 4 4" xfId="37477" xr:uid="{00000000-0005-0000-0000-000077920000}"/>
    <cellStyle name="년_0911 2차면접자(조별) 3 2 3 4 4 2" xfId="37478" xr:uid="{00000000-0005-0000-0000-000078920000}"/>
    <cellStyle name="년_0911 2차면접자(조별) 3 2 3 4 4 3" xfId="37479" xr:uid="{00000000-0005-0000-0000-000079920000}"/>
    <cellStyle name="년_0911 2차면접자(조별) 3 2 3 4 4 4" xfId="37480" xr:uid="{00000000-0005-0000-0000-00007A920000}"/>
    <cellStyle name="년_0911 2차면접자(조별) 3 2 3 4 4 5" xfId="37481" xr:uid="{00000000-0005-0000-0000-00007B920000}"/>
    <cellStyle name="년_0911 2차면접자(조별) 3 2 3 4 5" xfId="37482" xr:uid="{00000000-0005-0000-0000-00007C920000}"/>
    <cellStyle name="년_0911 2차면접자(조별) 3 2 3 4 6" xfId="37483" xr:uid="{00000000-0005-0000-0000-00007D920000}"/>
    <cellStyle name="년_0911 2차면접자(조별) 3 2 3 4 7" xfId="37484" xr:uid="{00000000-0005-0000-0000-00007E920000}"/>
    <cellStyle name="년_0911 2차면접자(조별) 3 2 3 4 8" xfId="37485" xr:uid="{00000000-0005-0000-0000-00007F920000}"/>
    <cellStyle name="년_0911 2차면접자(조별) 3 2 3 5" xfId="37486" xr:uid="{00000000-0005-0000-0000-000080920000}"/>
    <cellStyle name="년_0911 2차면접자(조별) 3 2 3 5 2" xfId="37487" xr:uid="{00000000-0005-0000-0000-000081920000}"/>
    <cellStyle name="년_0911 2차면접자(조별) 3 2 3 5 3" xfId="37488" xr:uid="{00000000-0005-0000-0000-000082920000}"/>
    <cellStyle name="년_0911 2차면접자(조별) 3 2 3 5 4" xfId="37489" xr:uid="{00000000-0005-0000-0000-000083920000}"/>
    <cellStyle name="년_0911 2차면접자(조별) 3 2 3 5 5" xfId="37490" xr:uid="{00000000-0005-0000-0000-000084920000}"/>
    <cellStyle name="년_0911 2차면접자(조별) 3 2 3 6" xfId="37491" xr:uid="{00000000-0005-0000-0000-000085920000}"/>
    <cellStyle name="년_0911 2차면접자(조별) 3 2 3 6 2" xfId="37492" xr:uid="{00000000-0005-0000-0000-000086920000}"/>
    <cellStyle name="년_0911 2차면접자(조별) 3 2 3 6 3" xfId="37493" xr:uid="{00000000-0005-0000-0000-000087920000}"/>
    <cellStyle name="년_0911 2차면접자(조별) 3 2 3 6 4" xfId="37494" xr:uid="{00000000-0005-0000-0000-000088920000}"/>
    <cellStyle name="년_0911 2차면접자(조별) 3 2 3 6 5" xfId="37495" xr:uid="{00000000-0005-0000-0000-000089920000}"/>
    <cellStyle name="년_0911 2차면접자(조별) 3 2 3 7" xfId="37496" xr:uid="{00000000-0005-0000-0000-00008A920000}"/>
    <cellStyle name="년_0911 2차면접자(조별) 3 2 3 7 2" xfId="37497" xr:uid="{00000000-0005-0000-0000-00008B920000}"/>
    <cellStyle name="년_0911 2차면접자(조별) 3 2 3 7 3" xfId="37498" xr:uid="{00000000-0005-0000-0000-00008C920000}"/>
    <cellStyle name="년_0911 2차면접자(조별) 3 2 3 7 4" xfId="37499" xr:uid="{00000000-0005-0000-0000-00008D920000}"/>
    <cellStyle name="년_0911 2차면접자(조별) 3 2 3 7 5" xfId="37500" xr:uid="{00000000-0005-0000-0000-00008E920000}"/>
    <cellStyle name="년_0911 2차면접자(조별) 3 2 3 8" xfId="37501" xr:uid="{00000000-0005-0000-0000-00008F920000}"/>
    <cellStyle name="년_0911 2차면접자(조별) 3 2 3 9" xfId="37502" xr:uid="{00000000-0005-0000-0000-000090920000}"/>
    <cellStyle name="년_0911 2차면접자(조별) 3 2 4" xfId="37503" xr:uid="{00000000-0005-0000-0000-000091920000}"/>
    <cellStyle name="년_0911 2차면접자(조별) 3 2 4 2" xfId="37504" xr:uid="{00000000-0005-0000-0000-000092920000}"/>
    <cellStyle name="년_0911 2차면접자(조별) 3 2 4 2 2" xfId="37505" xr:uid="{00000000-0005-0000-0000-000093920000}"/>
    <cellStyle name="년_0911 2차면접자(조별) 3 2 4 2 3" xfId="37506" xr:uid="{00000000-0005-0000-0000-000094920000}"/>
    <cellStyle name="년_0911 2차면접자(조별) 3 2 4 2 4" xfId="37507" xr:uid="{00000000-0005-0000-0000-000095920000}"/>
    <cellStyle name="년_0911 2차면접자(조별) 3 2 4 2 5" xfId="37508" xr:uid="{00000000-0005-0000-0000-000096920000}"/>
    <cellStyle name="년_0911 2차면접자(조별) 3 2 4 3" xfId="37509" xr:uid="{00000000-0005-0000-0000-000097920000}"/>
    <cellStyle name="년_0911 2차면접자(조별) 3 2 4 3 2" xfId="37510" xr:uid="{00000000-0005-0000-0000-000098920000}"/>
    <cellStyle name="년_0911 2차면접자(조별) 3 2 4 3 3" xfId="37511" xr:uid="{00000000-0005-0000-0000-000099920000}"/>
    <cellStyle name="년_0911 2차면접자(조별) 3 2 4 3 4" xfId="37512" xr:uid="{00000000-0005-0000-0000-00009A920000}"/>
    <cellStyle name="년_0911 2차면접자(조별) 3 2 4 3 5" xfId="37513" xr:uid="{00000000-0005-0000-0000-00009B920000}"/>
    <cellStyle name="년_0911 2차면접자(조별) 3 2 4 4" xfId="37514" xr:uid="{00000000-0005-0000-0000-00009C920000}"/>
    <cellStyle name="년_0911 2차면접자(조별) 3 2 4 4 2" xfId="37515" xr:uid="{00000000-0005-0000-0000-00009D920000}"/>
    <cellStyle name="년_0911 2차면접자(조별) 3 2 4 4 3" xfId="37516" xr:uid="{00000000-0005-0000-0000-00009E920000}"/>
    <cellStyle name="년_0911 2차면접자(조별) 3 2 4 4 4" xfId="37517" xr:uid="{00000000-0005-0000-0000-00009F920000}"/>
    <cellStyle name="년_0911 2차면접자(조별) 3 2 4 4 5" xfId="37518" xr:uid="{00000000-0005-0000-0000-0000A0920000}"/>
    <cellStyle name="년_0911 2차면접자(조별) 3 2 4 5" xfId="37519" xr:uid="{00000000-0005-0000-0000-0000A1920000}"/>
    <cellStyle name="년_0911 2차면접자(조별) 3 2 4 6" xfId="37520" xr:uid="{00000000-0005-0000-0000-0000A2920000}"/>
    <cellStyle name="년_0911 2차면접자(조별) 3 2 4 7" xfId="37521" xr:uid="{00000000-0005-0000-0000-0000A3920000}"/>
    <cellStyle name="년_0911 2차면접자(조별) 3 2 4 8" xfId="37522" xr:uid="{00000000-0005-0000-0000-0000A4920000}"/>
    <cellStyle name="년_0911 2차면접자(조별) 3 2 5" xfId="37523" xr:uid="{00000000-0005-0000-0000-0000A5920000}"/>
    <cellStyle name="년_0911 2차면접자(조별) 3 2 5 2" xfId="37524" xr:uid="{00000000-0005-0000-0000-0000A6920000}"/>
    <cellStyle name="년_0911 2차면접자(조별) 3 2 5 2 2" xfId="37525" xr:uid="{00000000-0005-0000-0000-0000A7920000}"/>
    <cellStyle name="년_0911 2차면접자(조별) 3 2 5 2 3" xfId="37526" xr:uid="{00000000-0005-0000-0000-0000A8920000}"/>
    <cellStyle name="년_0911 2차면접자(조별) 3 2 5 2 4" xfId="37527" xr:uid="{00000000-0005-0000-0000-0000A9920000}"/>
    <cellStyle name="년_0911 2차면접자(조별) 3 2 5 2 5" xfId="37528" xr:uid="{00000000-0005-0000-0000-0000AA920000}"/>
    <cellStyle name="년_0911 2차면접자(조별) 3 2 5 3" xfId="37529" xr:uid="{00000000-0005-0000-0000-0000AB920000}"/>
    <cellStyle name="년_0911 2차면접자(조별) 3 2 5 3 2" xfId="37530" xr:uid="{00000000-0005-0000-0000-0000AC920000}"/>
    <cellStyle name="년_0911 2차면접자(조별) 3 2 5 3 3" xfId="37531" xr:uid="{00000000-0005-0000-0000-0000AD920000}"/>
    <cellStyle name="년_0911 2차면접자(조별) 3 2 5 3 4" xfId="37532" xr:uid="{00000000-0005-0000-0000-0000AE920000}"/>
    <cellStyle name="년_0911 2차면접자(조별) 3 2 5 3 5" xfId="37533" xr:uid="{00000000-0005-0000-0000-0000AF920000}"/>
    <cellStyle name="년_0911 2차면접자(조별) 3 2 5 4" xfId="37534" xr:uid="{00000000-0005-0000-0000-0000B0920000}"/>
    <cellStyle name="년_0911 2차면접자(조별) 3 2 5 4 2" xfId="37535" xr:uid="{00000000-0005-0000-0000-0000B1920000}"/>
    <cellStyle name="년_0911 2차면접자(조별) 3 2 5 4 3" xfId="37536" xr:uid="{00000000-0005-0000-0000-0000B2920000}"/>
    <cellStyle name="년_0911 2차면접자(조별) 3 2 5 4 4" xfId="37537" xr:uid="{00000000-0005-0000-0000-0000B3920000}"/>
    <cellStyle name="년_0911 2차면접자(조별) 3 2 5 4 5" xfId="37538" xr:uid="{00000000-0005-0000-0000-0000B4920000}"/>
    <cellStyle name="년_0911 2차면접자(조별) 3 2 5 5" xfId="37539" xr:uid="{00000000-0005-0000-0000-0000B5920000}"/>
    <cellStyle name="년_0911 2차면접자(조별) 3 2 5 6" xfId="37540" xr:uid="{00000000-0005-0000-0000-0000B6920000}"/>
    <cellStyle name="년_0911 2차면접자(조별) 3 2 5 7" xfId="37541" xr:uid="{00000000-0005-0000-0000-0000B7920000}"/>
    <cellStyle name="년_0911 2차면접자(조별) 3 2 5 8" xfId="37542" xr:uid="{00000000-0005-0000-0000-0000B8920000}"/>
    <cellStyle name="년_0911 2차면접자(조별) 3 2 6" xfId="37543" xr:uid="{00000000-0005-0000-0000-0000B9920000}"/>
    <cellStyle name="년_0911 2차면접자(조별) 3 2 6 2" xfId="37544" xr:uid="{00000000-0005-0000-0000-0000BA920000}"/>
    <cellStyle name="년_0911 2차면접자(조별) 3 2 6 2 2" xfId="37545" xr:uid="{00000000-0005-0000-0000-0000BB920000}"/>
    <cellStyle name="년_0911 2차면접자(조별) 3 2 6 2 3" xfId="37546" xr:uid="{00000000-0005-0000-0000-0000BC920000}"/>
    <cellStyle name="년_0911 2차면접자(조별) 3 2 6 2 4" xfId="37547" xr:uid="{00000000-0005-0000-0000-0000BD920000}"/>
    <cellStyle name="년_0911 2차면접자(조별) 3 2 6 2 5" xfId="37548" xr:uid="{00000000-0005-0000-0000-0000BE920000}"/>
    <cellStyle name="년_0911 2차면접자(조별) 3 2 6 3" xfId="37549" xr:uid="{00000000-0005-0000-0000-0000BF920000}"/>
    <cellStyle name="년_0911 2차면접자(조별) 3 2 6 3 2" xfId="37550" xr:uid="{00000000-0005-0000-0000-0000C0920000}"/>
    <cellStyle name="년_0911 2차면접자(조별) 3 2 6 3 3" xfId="37551" xr:uid="{00000000-0005-0000-0000-0000C1920000}"/>
    <cellStyle name="년_0911 2차면접자(조별) 3 2 6 3 4" xfId="37552" xr:uid="{00000000-0005-0000-0000-0000C2920000}"/>
    <cellStyle name="년_0911 2차면접자(조별) 3 2 6 3 5" xfId="37553" xr:uid="{00000000-0005-0000-0000-0000C3920000}"/>
    <cellStyle name="년_0911 2차면접자(조별) 3 2 6 4" xfId="37554" xr:uid="{00000000-0005-0000-0000-0000C4920000}"/>
    <cellStyle name="년_0911 2차면접자(조별) 3 2 6 4 2" xfId="37555" xr:uid="{00000000-0005-0000-0000-0000C5920000}"/>
    <cellStyle name="년_0911 2차면접자(조별) 3 2 6 4 3" xfId="37556" xr:uid="{00000000-0005-0000-0000-0000C6920000}"/>
    <cellStyle name="년_0911 2차면접자(조별) 3 2 6 4 4" xfId="37557" xr:uid="{00000000-0005-0000-0000-0000C7920000}"/>
    <cellStyle name="년_0911 2차면접자(조별) 3 2 6 4 5" xfId="37558" xr:uid="{00000000-0005-0000-0000-0000C8920000}"/>
    <cellStyle name="년_0911 2차면접자(조별) 3 2 6 5" xfId="37559" xr:uid="{00000000-0005-0000-0000-0000C9920000}"/>
    <cellStyle name="년_0911 2차면접자(조별) 3 2 6 6" xfId="37560" xr:uid="{00000000-0005-0000-0000-0000CA920000}"/>
    <cellStyle name="년_0911 2차면접자(조별) 3 2 6 7" xfId="37561" xr:uid="{00000000-0005-0000-0000-0000CB920000}"/>
    <cellStyle name="년_0911 2차면접자(조별) 3 2 6 8" xfId="37562" xr:uid="{00000000-0005-0000-0000-0000CC920000}"/>
    <cellStyle name="년_0911 2차면접자(조별) 3 2 7" xfId="37563" xr:uid="{00000000-0005-0000-0000-0000CD920000}"/>
    <cellStyle name="년_0911 2차면접자(조별) 3 2 7 2" xfId="37564" xr:uid="{00000000-0005-0000-0000-0000CE920000}"/>
    <cellStyle name="년_0911 2차면접자(조별) 3 2 7 3" xfId="37565" xr:uid="{00000000-0005-0000-0000-0000CF920000}"/>
    <cellStyle name="년_0911 2차면접자(조별) 3 2 7 4" xfId="37566" xr:uid="{00000000-0005-0000-0000-0000D0920000}"/>
    <cellStyle name="년_0911 2차면접자(조별) 3 2 7 5" xfId="37567" xr:uid="{00000000-0005-0000-0000-0000D1920000}"/>
    <cellStyle name="년_0911 2차면접자(조별) 3 2 8" xfId="37568" xr:uid="{00000000-0005-0000-0000-0000D2920000}"/>
    <cellStyle name="년_0911 2차면접자(조별) 3 2 8 2" xfId="37569" xr:uid="{00000000-0005-0000-0000-0000D3920000}"/>
    <cellStyle name="년_0911 2차면접자(조별) 3 2 8 3" xfId="37570" xr:uid="{00000000-0005-0000-0000-0000D4920000}"/>
    <cellStyle name="년_0911 2차면접자(조별) 3 2 8 4" xfId="37571" xr:uid="{00000000-0005-0000-0000-0000D5920000}"/>
    <cellStyle name="년_0911 2차면접자(조별) 3 2 8 5" xfId="37572" xr:uid="{00000000-0005-0000-0000-0000D6920000}"/>
    <cellStyle name="년_0911 2차면접자(조별) 3 2 9" xfId="37573" xr:uid="{00000000-0005-0000-0000-0000D7920000}"/>
    <cellStyle name="년_0911 2차면접자(조별) 3 2 9 2" xfId="37574" xr:uid="{00000000-0005-0000-0000-0000D8920000}"/>
    <cellStyle name="년_0911 2차면접자(조별) 3 2 9 3" xfId="37575" xr:uid="{00000000-0005-0000-0000-0000D9920000}"/>
    <cellStyle name="년_0911 2차면접자(조별) 3 2 9 4" xfId="37576" xr:uid="{00000000-0005-0000-0000-0000DA920000}"/>
    <cellStyle name="년_0911 2차면접자(조별) 3 2 9 5" xfId="37577" xr:uid="{00000000-0005-0000-0000-0000DB920000}"/>
    <cellStyle name="년_0911 2차면접자(조별) 3 3" xfId="37578" xr:uid="{00000000-0005-0000-0000-0000DC920000}"/>
    <cellStyle name="년_0911 2차면접자(조별) 3 3 10" xfId="37579" xr:uid="{00000000-0005-0000-0000-0000DD920000}"/>
    <cellStyle name="년_0911 2차면접자(조별) 3 3 11" xfId="37580" xr:uid="{00000000-0005-0000-0000-0000DE920000}"/>
    <cellStyle name="년_0911 2차면접자(조별) 3 3 2" xfId="37581" xr:uid="{00000000-0005-0000-0000-0000DF920000}"/>
    <cellStyle name="년_0911 2차면접자(조별) 3 3 2 2" xfId="37582" xr:uid="{00000000-0005-0000-0000-0000E0920000}"/>
    <cellStyle name="년_0911 2차면접자(조별) 3 3 2 2 2" xfId="37583" xr:uid="{00000000-0005-0000-0000-0000E1920000}"/>
    <cellStyle name="년_0911 2차면접자(조별) 3 3 2 2 3" xfId="37584" xr:uid="{00000000-0005-0000-0000-0000E2920000}"/>
    <cellStyle name="년_0911 2차면접자(조별) 3 3 2 2 4" xfId="37585" xr:uid="{00000000-0005-0000-0000-0000E3920000}"/>
    <cellStyle name="년_0911 2차면접자(조별) 3 3 2 2 5" xfId="37586" xr:uid="{00000000-0005-0000-0000-0000E4920000}"/>
    <cellStyle name="년_0911 2차면접자(조별) 3 3 2 3" xfId="37587" xr:uid="{00000000-0005-0000-0000-0000E5920000}"/>
    <cellStyle name="년_0911 2차면접자(조별) 3 3 2 3 2" xfId="37588" xr:uid="{00000000-0005-0000-0000-0000E6920000}"/>
    <cellStyle name="년_0911 2차면접자(조별) 3 3 2 3 3" xfId="37589" xr:uid="{00000000-0005-0000-0000-0000E7920000}"/>
    <cellStyle name="년_0911 2차면접자(조별) 3 3 2 3 4" xfId="37590" xr:uid="{00000000-0005-0000-0000-0000E8920000}"/>
    <cellStyle name="년_0911 2차면접자(조별) 3 3 2 3 5" xfId="37591" xr:uid="{00000000-0005-0000-0000-0000E9920000}"/>
    <cellStyle name="년_0911 2차면접자(조별) 3 3 2 4" xfId="37592" xr:uid="{00000000-0005-0000-0000-0000EA920000}"/>
    <cellStyle name="년_0911 2차면접자(조별) 3 3 2 4 2" xfId="37593" xr:uid="{00000000-0005-0000-0000-0000EB920000}"/>
    <cellStyle name="년_0911 2차면접자(조별) 3 3 2 4 3" xfId="37594" xr:uid="{00000000-0005-0000-0000-0000EC920000}"/>
    <cellStyle name="년_0911 2차면접자(조별) 3 3 2 4 4" xfId="37595" xr:uid="{00000000-0005-0000-0000-0000ED920000}"/>
    <cellStyle name="년_0911 2차면접자(조별) 3 3 2 4 5" xfId="37596" xr:uid="{00000000-0005-0000-0000-0000EE920000}"/>
    <cellStyle name="년_0911 2차면접자(조별) 3 3 2 5" xfId="37597" xr:uid="{00000000-0005-0000-0000-0000EF920000}"/>
    <cellStyle name="년_0911 2차면접자(조별) 3 3 2 6" xfId="37598" xr:uid="{00000000-0005-0000-0000-0000F0920000}"/>
    <cellStyle name="년_0911 2차면접자(조별) 3 3 2 7" xfId="37599" xr:uid="{00000000-0005-0000-0000-0000F1920000}"/>
    <cellStyle name="년_0911 2차면접자(조별) 3 3 2 8" xfId="37600" xr:uid="{00000000-0005-0000-0000-0000F2920000}"/>
    <cellStyle name="년_0911 2차면접자(조별) 3 3 3" xfId="37601" xr:uid="{00000000-0005-0000-0000-0000F3920000}"/>
    <cellStyle name="년_0911 2차면접자(조별) 3 3 3 2" xfId="37602" xr:uid="{00000000-0005-0000-0000-0000F4920000}"/>
    <cellStyle name="년_0911 2차면접자(조별) 3 3 3 2 2" xfId="37603" xr:uid="{00000000-0005-0000-0000-0000F5920000}"/>
    <cellStyle name="년_0911 2차면접자(조별) 3 3 3 2 3" xfId="37604" xr:uid="{00000000-0005-0000-0000-0000F6920000}"/>
    <cellStyle name="년_0911 2차면접자(조별) 3 3 3 2 4" xfId="37605" xr:uid="{00000000-0005-0000-0000-0000F7920000}"/>
    <cellStyle name="년_0911 2차면접자(조별) 3 3 3 2 5" xfId="37606" xr:uid="{00000000-0005-0000-0000-0000F8920000}"/>
    <cellStyle name="년_0911 2차면접자(조별) 3 3 3 3" xfId="37607" xr:uid="{00000000-0005-0000-0000-0000F9920000}"/>
    <cellStyle name="년_0911 2차면접자(조별) 3 3 3 3 2" xfId="37608" xr:uid="{00000000-0005-0000-0000-0000FA920000}"/>
    <cellStyle name="년_0911 2차면접자(조별) 3 3 3 3 3" xfId="37609" xr:uid="{00000000-0005-0000-0000-0000FB920000}"/>
    <cellStyle name="년_0911 2차면접자(조별) 3 3 3 3 4" xfId="37610" xr:uid="{00000000-0005-0000-0000-0000FC920000}"/>
    <cellStyle name="년_0911 2차면접자(조별) 3 3 3 3 5" xfId="37611" xr:uid="{00000000-0005-0000-0000-0000FD920000}"/>
    <cellStyle name="년_0911 2차면접자(조별) 3 3 3 4" xfId="37612" xr:uid="{00000000-0005-0000-0000-0000FE920000}"/>
    <cellStyle name="년_0911 2차면접자(조별) 3 3 3 4 2" xfId="37613" xr:uid="{00000000-0005-0000-0000-0000FF920000}"/>
    <cellStyle name="년_0911 2차면접자(조별) 3 3 3 4 3" xfId="37614" xr:uid="{00000000-0005-0000-0000-000000930000}"/>
    <cellStyle name="년_0911 2차면접자(조별) 3 3 3 4 4" xfId="37615" xr:uid="{00000000-0005-0000-0000-000001930000}"/>
    <cellStyle name="년_0911 2차면접자(조별) 3 3 3 4 5" xfId="37616" xr:uid="{00000000-0005-0000-0000-000002930000}"/>
    <cellStyle name="년_0911 2차면접자(조별) 3 3 3 5" xfId="37617" xr:uid="{00000000-0005-0000-0000-000003930000}"/>
    <cellStyle name="년_0911 2차면접자(조별) 3 3 3 6" xfId="37618" xr:uid="{00000000-0005-0000-0000-000004930000}"/>
    <cellStyle name="년_0911 2차면접자(조별) 3 3 3 7" xfId="37619" xr:uid="{00000000-0005-0000-0000-000005930000}"/>
    <cellStyle name="년_0911 2차면접자(조별) 3 3 3 8" xfId="37620" xr:uid="{00000000-0005-0000-0000-000006930000}"/>
    <cellStyle name="년_0911 2차면접자(조별) 3 3 4" xfId="37621" xr:uid="{00000000-0005-0000-0000-000007930000}"/>
    <cellStyle name="년_0911 2차면접자(조별) 3 3 4 2" xfId="37622" xr:uid="{00000000-0005-0000-0000-000008930000}"/>
    <cellStyle name="년_0911 2차면접자(조별) 3 3 4 2 2" xfId="37623" xr:uid="{00000000-0005-0000-0000-000009930000}"/>
    <cellStyle name="년_0911 2차면접자(조별) 3 3 4 2 3" xfId="37624" xr:uid="{00000000-0005-0000-0000-00000A930000}"/>
    <cellStyle name="년_0911 2차면접자(조별) 3 3 4 2 4" xfId="37625" xr:uid="{00000000-0005-0000-0000-00000B930000}"/>
    <cellStyle name="년_0911 2차면접자(조별) 3 3 4 2 5" xfId="37626" xr:uid="{00000000-0005-0000-0000-00000C930000}"/>
    <cellStyle name="년_0911 2차면접자(조별) 3 3 4 3" xfId="37627" xr:uid="{00000000-0005-0000-0000-00000D930000}"/>
    <cellStyle name="년_0911 2차면접자(조별) 3 3 4 3 2" xfId="37628" xr:uid="{00000000-0005-0000-0000-00000E930000}"/>
    <cellStyle name="년_0911 2차면접자(조별) 3 3 4 3 3" xfId="37629" xr:uid="{00000000-0005-0000-0000-00000F930000}"/>
    <cellStyle name="년_0911 2차면접자(조별) 3 3 4 3 4" xfId="37630" xr:uid="{00000000-0005-0000-0000-000010930000}"/>
    <cellStyle name="년_0911 2차면접자(조별) 3 3 4 3 5" xfId="37631" xr:uid="{00000000-0005-0000-0000-000011930000}"/>
    <cellStyle name="년_0911 2차면접자(조별) 3 3 4 4" xfId="37632" xr:uid="{00000000-0005-0000-0000-000012930000}"/>
    <cellStyle name="년_0911 2차면접자(조별) 3 3 4 4 2" xfId="37633" xr:uid="{00000000-0005-0000-0000-000013930000}"/>
    <cellStyle name="년_0911 2차면접자(조별) 3 3 4 4 3" xfId="37634" xr:uid="{00000000-0005-0000-0000-000014930000}"/>
    <cellStyle name="년_0911 2차면접자(조별) 3 3 4 4 4" xfId="37635" xr:uid="{00000000-0005-0000-0000-000015930000}"/>
    <cellStyle name="년_0911 2차면접자(조별) 3 3 4 4 5" xfId="37636" xr:uid="{00000000-0005-0000-0000-000016930000}"/>
    <cellStyle name="년_0911 2차면접자(조별) 3 3 4 5" xfId="37637" xr:uid="{00000000-0005-0000-0000-000017930000}"/>
    <cellStyle name="년_0911 2차면접자(조별) 3 3 4 6" xfId="37638" xr:uid="{00000000-0005-0000-0000-000018930000}"/>
    <cellStyle name="년_0911 2차면접자(조별) 3 3 4 7" xfId="37639" xr:uid="{00000000-0005-0000-0000-000019930000}"/>
    <cellStyle name="년_0911 2차면접자(조별) 3 3 4 8" xfId="37640" xr:uid="{00000000-0005-0000-0000-00001A930000}"/>
    <cellStyle name="년_0911 2차면접자(조별) 3 3 5" xfId="37641" xr:uid="{00000000-0005-0000-0000-00001B930000}"/>
    <cellStyle name="년_0911 2차면접자(조별) 3 3 5 2" xfId="37642" xr:uid="{00000000-0005-0000-0000-00001C930000}"/>
    <cellStyle name="년_0911 2차면접자(조별) 3 3 5 3" xfId="37643" xr:uid="{00000000-0005-0000-0000-00001D930000}"/>
    <cellStyle name="년_0911 2차면접자(조별) 3 3 5 4" xfId="37644" xr:uid="{00000000-0005-0000-0000-00001E930000}"/>
    <cellStyle name="년_0911 2차면접자(조별) 3 3 5 5" xfId="37645" xr:uid="{00000000-0005-0000-0000-00001F930000}"/>
    <cellStyle name="년_0911 2차면접자(조별) 3 3 6" xfId="37646" xr:uid="{00000000-0005-0000-0000-000020930000}"/>
    <cellStyle name="년_0911 2차면접자(조별) 3 3 6 2" xfId="37647" xr:uid="{00000000-0005-0000-0000-000021930000}"/>
    <cellStyle name="년_0911 2차면접자(조별) 3 3 6 3" xfId="37648" xr:uid="{00000000-0005-0000-0000-000022930000}"/>
    <cellStyle name="년_0911 2차면접자(조별) 3 3 6 4" xfId="37649" xr:uid="{00000000-0005-0000-0000-000023930000}"/>
    <cellStyle name="년_0911 2차면접자(조별) 3 3 6 5" xfId="37650" xr:uid="{00000000-0005-0000-0000-000024930000}"/>
    <cellStyle name="년_0911 2차면접자(조별) 3 3 7" xfId="37651" xr:uid="{00000000-0005-0000-0000-000025930000}"/>
    <cellStyle name="년_0911 2차면접자(조별) 3 3 7 2" xfId="37652" xr:uid="{00000000-0005-0000-0000-000026930000}"/>
    <cellStyle name="년_0911 2차면접자(조별) 3 3 7 3" xfId="37653" xr:uid="{00000000-0005-0000-0000-000027930000}"/>
    <cellStyle name="년_0911 2차면접자(조별) 3 3 7 4" xfId="37654" xr:uid="{00000000-0005-0000-0000-000028930000}"/>
    <cellStyle name="년_0911 2차면접자(조별) 3 3 7 5" xfId="37655" xr:uid="{00000000-0005-0000-0000-000029930000}"/>
    <cellStyle name="년_0911 2차면접자(조별) 3 3 8" xfId="37656" xr:uid="{00000000-0005-0000-0000-00002A930000}"/>
    <cellStyle name="년_0911 2차면접자(조별) 3 3 9" xfId="37657" xr:uid="{00000000-0005-0000-0000-00002B930000}"/>
    <cellStyle name="년_0911 2차면접자(조별) 3 4" xfId="37658" xr:uid="{00000000-0005-0000-0000-00002C930000}"/>
    <cellStyle name="년_0911 2차면접자(조별) 3 4 10" xfId="37659" xr:uid="{00000000-0005-0000-0000-00002D930000}"/>
    <cellStyle name="년_0911 2차면접자(조별) 3 4 11" xfId="37660" xr:uid="{00000000-0005-0000-0000-00002E930000}"/>
    <cellStyle name="년_0911 2차면접자(조별) 3 4 2" xfId="37661" xr:uid="{00000000-0005-0000-0000-00002F930000}"/>
    <cellStyle name="년_0911 2차면접자(조별) 3 4 2 2" xfId="37662" xr:uid="{00000000-0005-0000-0000-000030930000}"/>
    <cellStyle name="년_0911 2차면접자(조별) 3 4 2 2 2" xfId="37663" xr:uid="{00000000-0005-0000-0000-000031930000}"/>
    <cellStyle name="년_0911 2차면접자(조별) 3 4 2 2 3" xfId="37664" xr:uid="{00000000-0005-0000-0000-000032930000}"/>
    <cellStyle name="년_0911 2차면접자(조별) 3 4 2 2 4" xfId="37665" xr:uid="{00000000-0005-0000-0000-000033930000}"/>
    <cellStyle name="년_0911 2차면접자(조별) 3 4 2 2 5" xfId="37666" xr:uid="{00000000-0005-0000-0000-000034930000}"/>
    <cellStyle name="년_0911 2차면접자(조별) 3 4 2 3" xfId="37667" xr:uid="{00000000-0005-0000-0000-000035930000}"/>
    <cellStyle name="년_0911 2차면접자(조별) 3 4 2 3 2" xfId="37668" xr:uid="{00000000-0005-0000-0000-000036930000}"/>
    <cellStyle name="년_0911 2차면접자(조별) 3 4 2 3 3" xfId="37669" xr:uid="{00000000-0005-0000-0000-000037930000}"/>
    <cellStyle name="년_0911 2차면접자(조별) 3 4 2 3 4" xfId="37670" xr:uid="{00000000-0005-0000-0000-000038930000}"/>
    <cellStyle name="년_0911 2차면접자(조별) 3 4 2 3 5" xfId="37671" xr:uid="{00000000-0005-0000-0000-000039930000}"/>
    <cellStyle name="년_0911 2차면접자(조별) 3 4 2 4" xfId="37672" xr:uid="{00000000-0005-0000-0000-00003A930000}"/>
    <cellStyle name="년_0911 2차면접자(조별) 3 4 2 4 2" xfId="37673" xr:uid="{00000000-0005-0000-0000-00003B930000}"/>
    <cellStyle name="년_0911 2차면접자(조별) 3 4 2 4 3" xfId="37674" xr:uid="{00000000-0005-0000-0000-00003C930000}"/>
    <cellStyle name="년_0911 2차면접자(조별) 3 4 2 4 4" xfId="37675" xr:uid="{00000000-0005-0000-0000-00003D930000}"/>
    <cellStyle name="년_0911 2차면접자(조별) 3 4 2 4 5" xfId="37676" xr:uid="{00000000-0005-0000-0000-00003E930000}"/>
    <cellStyle name="년_0911 2차면접자(조별) 3 4 2 5" xfId="37677" xr:uid="{00000000-0005-0000-0000-00003F930000}"/>
    <cellStyle name="년_0911 2차면접자(조별) 3 4 2 6" xfId="37678" xr:uid="{00000000-0005-0000-0000-000040930000}"/>
    <cellStyle name="년_0911 2차면접자(조별) 3 4 2 7" xfId="37679" xr:uid="{00000000-0005-0000-0000-000041930000}"/>
    <cellStyle name="년_0911 2차면접자(조별) 3 4 2 8" xfId="37680" xr:uid="{00000000-0005-0000-0000-000042930000}"/>
    <cellStyle name="년_0911 2차면접자(조별) 3 4 3" xfId="37681" xr:uid="{00000000-0005-0000-0000-000043930000}"/>
    <cellStyle name="년_0911 2차면접자(조별) 3 4 3 2" xfId="37682" xr:uid="{00000000-0005-0000-0000-000044930000}"/>
    <cellStyle name="년_0911 2차면접자(조별) 3 4 3 2 2" xfId="37683" xr:uid="{00000000-0005-0000-0000-000045930000}"/>
    <cellStyle name="년_0911 2차면접자(조별) 3 4 3 2 3" xfId="37684" xr:uid="{00000000-0005-0000-0000-000046930000}"/>
    <cellStyle name="년_0911 2차면접자(조별) 3 4 3 2 4" xfId="37685" xr:uid="{00000000-0005-0000-0000-000047930000}"/>
    <cellStyle name="년_0911 2차면접자(조별) 3 4 3 2 5" xfId="37686" xr:uid="{00000000-0005-0000-0000-000048930000}"/>
    <cellStyle name="년_0911 2차면접자(조별) 3 4 3 3" xfId="37687" xr:uid="{00000000-0005-0000-0000-000049930000}"/>
    <cellStyle name="년_0911 2차면접자(조별) 3 4 3 3 2" xfId="37688" xr:uid="{00000000-0005-0000-0000-00004A930000}"/>
    <cellStyle name="년_0911 2차면접자(조별) 3 4 3 3 3" xfId="37689" xr:uid="{00000000-0005-0000-0000-00004B930000}"/>
    <cellStyle name="년_0911 2차면접자(조별) 3 4 3 3 4" xfId="37690" xr:uid="{00000000-0005-0000-0000-00004C930000}"/>
    <cellStyle name="년_0911 2차면접자(조별) 3 4 3 3 5" xfId="37691" xr:uid="{00000000-0005-0000-0000-00004D930000}"/>
    <cellStyle name="년_0911 2차면접자(조별) 3 4 3 4" xfId="37692" xr:uid="{00000000-0005-0000-0000-00004E930000}"/>
    <cellStyle name="년_0911 2차면접자(조별) 3 4 3 4 2" xfId="37693" xr:uid="{00000000-0005-0000-0000-00004F930000}"/>
    <cellStyle name="년_0911 2차면접자(조별) 3 4 3 4 3" xfId="37694" xr:uid="{00000000-0005-0000-0000-000050930000}"/>
    <cellStyle name="년_0911 2차면접자(조별) 3 4 3 4 4" xfId="37695" xr:uid="{00000000-0005-0000-0000-000051930000}"/>
    <cellStyle name="년_0911 2차면접자(조별) 3 4 3 4 5" xfId="37696" xr:uid="{00000000-0005-0000-0000-000052930000}"/>
    <cellStyle name="년_0911 2차면접자(조별) 3 4 3 5" xfId="37697" xr:uid="{00000000-0005-0000-0000-000053930000}"/>
    <cellStyle name="년_0911 2차면접자(조별) 3 4 3 6" xfId="37698" xr:uid="{00000000-0005-0000-0000-000054930000}"/>
    <cellStyle name="년_0911 2차면접자(조별) 3 4 3 7" xfId="37699" xr:uid="{00000000-0005-0000-0000-000055930000}"/>
    <cellStyle name="년_0911 2차면접자(조별) 3 4 3 8" xfId="37700" xr:uid="{00000000-0005-0000-0000-000056930000}"/>
    <cellStyle name="년_0911 2차면접자(조별) 3 4 4" xfId="37701" xr:uid="{00000000-0005-0000-0000-000057930000}"/>
    <cellStyle name="년_0911 2차면접자(조별) 3 4 4 2" xfId="37702" xr:uid="{00000000-0005-0000-0000-000058930000}"/>
    <cellStyle name="년_0911 2차면접자(조별) 3 4 4 2 2" xfId="37703" xr:uid="{00000000-0005-0000-0000-000059930000}"/>
    <cellStyle name="년_0911 2차면접자(조별) 3 4 4 2 3" xfId="37704" xr:uid="{00000000-0005-0000-0000-00005A930000}"/>
    <cellStyle name="년_0911 2차면접자(조별) 3 4 4 2 4" xfId="37705" xr:uid="{00000000-0005-0000-0000-00005B930000}"/>
    <cellStyle name="년_0911 2차면접자(조별) 3 4 4 2 5" xfId="37706" xr:uid="{00000000-0005-0000-0000-00005C930000}"/>
    <cellStyle name="년_0911 2차면접자(조별) 3 4 4 3" xfId="37707" xr:uid="{00000000-0005-0000-0000-00005D930000}"/>
    <cellStyle name="년_0911 2차면접자(조별) 3 4 4 3 2" xfId="37708" xr:uid="{00000000-0005-0000-0000-00005E930000}"/>
    <cellStyle name="년_0911 2차면접자(조별) 3 4 4 3 3" xfId="37709" xr:uid="{00000000-0005-0000-0000-00005F930000}"/>
    <cellStyle name="년_0911 2차면접자(조별) 3 4 4 3 4" xfId="37710" xr:uid="{00000000-0005-0000-0000-000060930000}"/>
    <cellStyle name="년_0911 2차면접자(조별) 3 4 4 3 5" xfId="37711" xr:uid="{00000000-0005-0000-0000-000061930000}"/>
    <cellStyle name="년_0911 2차면접자(조별) 3 4 4 4" xfId="37712" xr:uid="{00000000-0005-0000-0000-000062930000}"/>
    <cellStyle name="년_0911 2차면접자(조별) 3 4 4 4 2" xfId="37713" xr:uid="{00000000-0005-0000-0000-000063930000}"/>
    <cellStyle name="년_0911 2차면접자(조별) 3 4 4 4 3" xfId="37714" xr:uid="{00000000-0005-0000-0000-000064930000}"/>
    <cellStyle name="년_0911 2차면접자(조별) 3 4 4 4 4" xfId="37715" xr:uid="{00000000-0005-0000-0000-000065930000}"/>
    <cellStyle name="년_0911 2차면접자(조별) 3 4 4 4 5" xfId="37716" xr:uid="{00000000-0005-0000-0000-000066930000}"/>
    <cellStyle name="년_0911 2차면접자(조별) 3 4 4 5" xfId="37717" xr:uid="{00000000-0005-0000-0000-000067930000}"/>
    <cellStyle name="년_0911 2차면접자(조별) 3 4 4 6" xfId="37718" xr:uid="{00000000-0005-0000-0000-000068930000}"/>
    <cellStyle name="년_0911 2차면접자(조별) 3 4 4 7" xfId="37719" xr:uid="{00000000-0005-0000-0000-000069930000}"/>
    <cellStyle name="년_0911 2차면접자(조별) 3 4 4 8" xfId="37720" xr:uid="{00000000-0005-0000-0000-00006A930000}"/>
    <cellStyle name="년_0911 2차면접자(조별) 3 4 5" xfId="37721" xr:uid="{00000000-0005-0000-0000-00006B930000}"/>
    <cellStyle name="년_0911 2차면접자(조별) 3 4 5 2" xfId="37722" xr:uid="{00000000-0005-0000-0000-00006C930000}"/>
    <cellStyle name="년_0911 2차면접자(조별) 3 4 5 3" xfId="37723" xr:uid="{00000000-0005-0000-0000-00006D930000}"/>
    <cellStyle name="년_0911 2차면접자(조별) 3 4 5 4" xfId="37724" xr:uid="{00000000-0005-0000-0000-00006E930000}"/>
    <cellStyle name="년_0911 2차면접자(조별) 3 4 5 5" xfId="37725" xr:uid="{00000000-0005-0000-0000-00006F930000}"/>
    <cellStyle name="년_0911 2차면접자(조별) 3 4 6" xfId="37726" xr:uid="{00000000-0005-0000-0000-000070930000}"/>
    <cellStyle name="년_0911 2차면접자(조별) 3 4 6 2" xfId="37727" xr:uid="{00000000-0005-0000-0000-000071930000}"/>
    <cellStyle name="년_0911 2차면접자(조별) 3 4 6 3" xfId="37728" xr:uid="{00000000-0005-0000-0000-000072930000}"/>
    <cellStyle name="년_0911 2차면접자(조별) 3 4 6 4" xfId="37729" xr:uid="{00000000-0005-0000-0000-000073930000}"/>
    <cellStyle name="년_0911 2차면접자(조별) 3 4 6 5" xfId="37730" xr:uid="{00000000-0005-0000-0000-000074930000}"/>
    <cellStyle name="년_0911 2차면접자(조별) 3 4 7" xfId="37731" xr:uid="{00000000-0005-0000-0000-000075930000}"/>
    <cellStyle name="년_0911 2차면접자(조별) 3 4 7 2" xfId="37732" xr:uid="{00000000-0005-0000-0000-000076930000}"/>
    <cellStyle name="년_0911 2차면접자(조별) 3 4 7 3" xfId="37733" xr:uid="{00000000-0005-0000-0000-000077930000}"/>
    <cellStyle name="년_0911 2차면접자(조별) 3 4 7 4" xfId="37734" xr:uid="{00000000-0005-0000-0000-000078930000}"/>
    <cellStyle name="년_0911 2차면접자(조별) 3 4 7 5" xfId="37735" xr:uid="{00000000-0005-0000-0000-000079930000}"/>
    <cellStyle name="년_0911 2차면접자(조별) 3 4 8" xfId="37736" xr:uid="{00000000-0005-0000-0000-00007A930000}"/>
    <cellStyle name="년_0911 2차면접자(조별) 3 4 9" xfId="37737" xr:uid="{00000000-0005-0000-0000-00007B930000}"/>
    <cellStyle name="년_0911 2차면접자(조별) 3 5" xfId="37738" xr:uid="{00000000-0005-0000-0000-00007C930000}"/>
    <cellStyle name="년_0911 2차면접자(조별) 3 5 10" xfId="37739" xr:uid="{00000000-0005-0000-0000-00007D930000}"/>
    <cellStyle name="년_0911 2차면접자(조별) 3 5 11" xfId="37740" xr:uid="{00000000-0005-0000-0000-00007E930000}"/>
    <cellStyle name="년_0911 2차면접자(조별) 3 5 2" xfId="37741" xr:uid="{00000000-0005-0000-0000-00007F930000}"/>
    <cellStyle name="년_0911 2차면접자(조별) 3 5 2 2" xfId="37742" xr:uid="{00000000-0005-0000-0000-000080930000}"/>
    <cellStyle name="년_0911 2차면접자(조별) 3 5 2 2 2" xfId="37743" xr:uid="{00000000-0005-0000-0000-000081930000}"/>
    <cellStyle name="년_0911 2차면접자(조별) 3 5 2 2 3" xfId="37744" xr:uid="{00000000-0005-0000-0000-000082930000}"/>
    <cellStyle name="년_0911 2차면접자(조별) 3 5 2 2 4" xfId="37745" xr:uid="{00000000-0005-0000-0000-000083930000}"/>
    <cellStyle name="년_0911 2차면접자(조별) 3 5 2 2 5" xfId="37746" xr:uid="{00000000-0005-0000-0000-000084930000}"/>
    <cellStyle name="년_0911 2차면접자(조별) 3 5 2 3" xfId="37747" xr:uid="{00000000-0005-0000-0000-000085930000}"/>
    <cellStyle name="년_0911 2차면접자(조별) 3 5 2 3 2" xfId="37748" xr:uid="{00000000-0005-0000-0000-000086930000}"/>
    <cellStyle name="년_0911 2차면접자(조별) 3 5 2 3 3" xfId="37749" xr:uid="{00000000-0005-0000-0000-000087930000}"/>
    <cellStyle name="년_0911 2차면접자(조별) 3 5 2 3 4" xfId="37750" xr:uid="{00000000-0005-0000-0000-000088930000}"/>
    <cellStyle name="년_0911 2차면접자(조별) 3 5 2 3 5" xfId="37751" xr:uid="{00000000-0005-0000-0000-000089930000}"/>
    <cellStyle name="년_0911 2차면접자(조별) 3 5 2 4" xfId="37752" xr:uid="{00000000-0005-0000-0000-00008A930000}"/>
    <cellStyle name="년_0911 2차면접자(조별) 3 5 2 4 2" xfId="37753" xr:uid="{00000000-0005-0000-0000-00008B930000}"/>
    <cellStyle name="년_0911 2차면접자(조별) 3 5 2 4 3" xfId="37754" xr:uid="{00000000-0005-0000-0000-00008C930000}"/>
    <cellStyle name="년_0911 2차면접자(조별) 3 5 2 4 4" xfId="37755" xr:uid="{00000000-0005-0000-0000-00008D930000}"/>
    <cellStyle name="년_0911 2차면접자(조별) 3 5 2 4 5" xfId="37756" xr:uid="{00000000-0005-0000-0000-00008E930000}"/>
    <cellStyle name="년_0911 2차면접자(조별) 3 5 2 5" xfId="37757" xr:uid="{00000000-0005-0000-0000-00008F930000}"/>
    <cellStyle name="년_0911 2차면접자(조별) 3 5 2 6" xfId="37758" xr:uid="{00000000-0005-0000-0000-000090930000}"/>
    <cellStyle name="년_0911 2차면접자(조별) 3 5 2 7" xfId="37759" xr:uid="{00000000-0005-0000-0000-000091930000}"/>
    <cellStyle name="년_0911 2차면접자(조별) 3 5 2 8" xfId="37760" xr:uid="{00000000-0005-0000-0000-000092930000}"/>
    <cellStyle name="년_0911 2차면접자(조별) 3 5 3" xfId="37761" xr:uid="{00000000-0005-0000-0000-000093930000}"/>
    <cellStyle name="년_0911 2차면접자(조별) 3 5 3 2" xfId="37762" xr:uid="{00000000-0005-0000-0000-000094930000}"/>
    <cellStyle name="년_0911 2차면접자(조별) 3 5 3 2 2" xfId="37763" xr:uid="{00000000-0005-0000-0000-000095930000}"/>
    <cellStyle name="년_0911 2차면접자(조별) 3 5 3 2 3" xfId="37764" xr:uid="{00000000-0005-0000-0000-000096930000}"/>
    <cellStyle name="년_0911 2차면접자(조별) 3 5 3 2 4" xfId="37765" xr:uid="{00000000-0005-0000-0000-000097930000}"/>
    <cellStyle name="년_0911 2차면접자(조별) 3 5 3 2 5" xfId="37766" xr:uid="{00000000-0005-0000-0000-000098930000}"/>
    <cellStyle name="년_0911 2차면접자(조별) 3 5 3 3" xfId="37767" xr:uid="{00000000-0005-0000-0000-000099930000}"/>
    <cellStyle name="년_0911 2차면접자(조별) 3 5 3 3 2" xfId="37768" xr:uid="{00000000-0005-0000-0000-00009A930000}"/>
    <cellStyle name="년_0911 2차면접자(조별) 3 5 3 3 3" xfId="37769" xr:uid="{00000000-0005-0000-0000-00009B930000}"/>
    <cellStyle name="년_0911 2차면접자(조별) 3 5 3 3 4" xfId="37770" xr:uid="{00000000-0005-0000-0000-00009C930000}"/>
    <cellStyle name="년_0911 2차면접자(조별) 3 5 3 3 5" xfId="37771" xr:uid="{00000000-0005-0000-0000-00009D930000}"/>
    <cellStyle name="년_0911 2차면접자(조별) 3 5 3 4" xfId="37772" xr:uid="{00000000-0005-0000-0000-00009E930000}"/>
    <cellStyle name="년_0911 2차면접자(조별) 3 5 3 4 2" xfId="37773" xr:uid="{00000000-0005-0000-0000-00009F930000}"/>
    <cellStyle name="년_0911 2차면접자(조별) 3 5 3 4 3" xfId="37774" xr:uid="{00000000-0005-0000-0000-0000A0930000}"/>
    <cellStyle name="년_0911 2차면접자(조별) 3 5 3 4 4" xfId="37775" xr:uid="{00000000-0005-0000-0000-0000A1930000}"/>
    <cellStyle name="년_0911 2차면접자(조별) 3 5 3 4 5" xfId="37776" xr:uid="{00000000-0005-0000-0000-0000A2930000}"/>
    <cellStyle name="년_0911 2차면접자(조별) 3 5 3 5" xfId="37777" xr:uid="{00000000-0005-0000-0000-0000A3930000}"/>
    <cellStyle name="년_0911 2차면접자(조별) 3 5 3 6" xfId="37778" xr:uid="{00000000-0005-0000-0000-0000A4930000}"/>
    <cellStyle name="년_0911 2차면접자(조별) 3 5 3 7" xfId="37779" xr:uid="{00000000-0005-0000-0000-0000A5930000}"/>
    <cellStyle name="년_0911 2차면접자(조별) 3 5 3 8" xfId="37780" xr:uid="{00000000-0005-0000-0000-0000A6930000}"/>
    <cellStyle name="년_0911 2차면접자(조별) 3 5 4" xfId="37781" xr:uid="{00000000-0005-0000-0000-0000A7930000}"/>
    <cellStyle name="년_0911 2차면접자(조별) 3 5 4 2" xfId="37782" xr:uid="{00000000-0005-0000-0000-0000A8930000}"/>
    <cellStyle name="년_0911 2차면접자(조별) 3 5 4 2 2" xfId="37783" xr:uid="{00000000-0005-0000-0000-0000A9930000}"/>
    <cellStyle name="년_0911 2차면접자(조별) 3 5 4 2 3" xfId="37784" xr:uid="{00000000-0005-0000-0000-0000AA930000}"/>
    <cellStyle name="년_0911 2차면접자(조별) 3 5 4 2 4" xfId="37785" xr:uid="{00000000-0005-0000-0000-0000AB930000}"/>
    <cellStyle name="년_0911 2차면접자(조별) 3 5 4 2 5" xfId="37786" xr:uid="{00000000-0005-0000-0000-0000AC930000}"/>
    <cellStyle name="년_0911 2차면접자(조별) 3 5 4 3" xfId="37787" xr:uid="{00000000-0005-0000-0000-0000AD930000}"/>
    <cellStyle name="년_0911 2차면접자(조별) 3 5 4 3 2" xfId="37788" xr:uid="{00000000-0005-0000-0000-0000AE930000}"/>
    <cellStyle name="년_0911 2차면접자(조별) 3 5 4 3 3" xfId="37789" xr:uid="{00000000-0005-0000-0000-0000AF930000}"/>
    <cellStyle name="년_0911 2차면접자(조별) 3 5 4 3 4" xfId="37790" xr:uid="{00000000-0005-0000-0000-0000B0930000}"/>
    <cellStyle name="년_0911 2차면접자(조별) 3 5 4 3 5" xfId="37791" xr:uid="{00000000-0005-0000-0000-0000B1930000}"/>
    <cellStyle name="년_0911 2차면접자(조별) 3 5 4 4" xfId="37792" xr:uid="{00000000-0005-0000-0000-0000B2930000}"/>
    <cellStyle name="년_0911 2차면접자(조별) 3 5 4 4 2" xfId="37793" xr:uid="{00000000-0005-0000-0000-0000B3930000}"/>
    <cellStyle name="년_0911 2차면접자(조별) 3 5 4 4 3" xfId="37794" xr:uid="{00000000-0005-0000-0000-0000B4930000}"/>
    <cellStyle name="년_0911 2차면접자(조별) 3 5 4 4 4" xfId="37795" xr:uid="{00000000-0005-0000-0000-0000B5930000}"/>
    <cellStyle name="년_0911 2차면접자(조별) 3 5 4 4 5" xfId="37796" xr:uid="{00000000-0005-0000-0000-0000B6930000}"/>
    <cellStyle name="년_0911 2차면접자(조별) 3 5 4 5" xfId="37797" xr:uid="{00000000-0005-0000-0000-0000B7930000}"/>
    <cellStyle name="년_0911 2차면접자(조별) 3 5 4 6" xfId="37798" xr:uid="{00000000-0005-0000-0000-0000B8930000}"/>
    <cellStyle name="년_0911 2차면접자(조별) 3 5 4 7" xfId="37799" xr:uid="{00000000-0005-0000-0000-0000B9930000}"/>
    <cellStyle name="년_0911 2차면접자(조별) 3 5 4 8" xfId="37800" xr:uid="{00000000-0005-0000-0000-0000BA930000}"/>
    <cellStyle name="년_0911 2차면접자(조별) 3 5 5" xfId="37801" xr:uid="{00000000-0005-0000-0000-0000BB930000}"/>
    <cellStyle name="년_0911 2차면접자(조별) 3 5 5 2" xfId="37802" xr:uid="{00000000-0005-0000-0000-0000BC930000}"/>
    <cellStyle name="년_0911 2차면접자(조별) 3 5 5 3" xfId="37803" xr:uid="{00000000-0005-0000-0000-0000BD930000}"/>
    <cellStyle name="년_0911 2차면접자(조별) 3 5 5 4" xfId="37804" xr:uid="{00000000-0005-0000-0000-0000BE930000}"/>
    <cellStyle name="년_0911 2차면접자(조별) 3 5 5 5" xfId="37805" xr:uid="{00000000-0005-0000-0000-0000BF930000}"/>
    <cellStyle name="년_0911 2차면접자(조별) 3 5 6" xfId="37806" xr:uid="{00000000-0005-0000-0000-0000C0930000}"/>
    <cellStyle name="년_0911 2차면접자(조별) 3 5 6 2" xfId="37807" xr:uid="{00000000-0005-0000-0000-0000C1930000}"/>
    <cellStyle name="년_0911 2차면접자(조별) 3 5 6 3" xfId="37808" xr:uid="{00000000-0005-0000-0000-0000C2930000}"/>
    <cellStyle name="년_0911 2차면접자(조별) 3 5 6 4" xfId="37809" xr:uid="{00000000-0005-0000-0000-0000C3930000}"/>
    <cellStyle name="년_0911 2차면접자(조별) 3 5 6 5" xfId="37810" xr:uid="{00000000-0005-0000-0000-0000C4930000}"/>
    <cellStyle name="년_0911 2차면접자(조별) 3 5 7" xfId="37811" xr:uid="{00000000-0005-0000-0000-0000C5930000}"/>
    <cellStyle name="년_0911 2차면접자(조별) 3 5 7 2" xfId="37812" xr:uid="{00000000-0005-0000-0000-0000C6930000}"/>
    <cellStyle name="년_0911 2차면접자(조별) 3 5 7 3" xfId="37813" xr:uid="{00000000-0005-0000-0000-0000C7930000}"/>
    <cellStyle name="년_0911 2차면접자(조별) 3 5 7 4" xfId="37814" xr:uid="{00000000-0005-0000-0000-0000C8930000}"/>
    <cellStyle name="년_0911 2차면접자(조별) 3 5 7 5" xfId="37815" xr:uid="{00000000-0005-0000-0000-0000C9930000}"/>
    <cellStyle name="년_0911 2차면접자(조별) 3 5 8" xfId="37816" xr:uid="{00000000-0005-0000-0000-0000CA930000}"/>
    <cellStyle name="년_0911 2차면접자(조별) 3 5 9" xfId="37817" xr:uid="{00000000-0005-0000-0000-0000CB930000}"/>
    <cellStyle name="년_0911 2차면접자(조별) 3 6" xfId="37818" xr:uid="{00000000-0005-0000-0000-0000CC930000}"/>
    <cellStyle name="년_0911 2차면접자(조별) 3 6 2" xfId="37819" xr:uid="{00000000-0005-0000-0000-0000CD930000}"/>
    <cellStyle name="년_0911 2차면접자(조별) 3 6 2 2" xfId="37820" xr:uid="{00000000-0005-0000-0000-0000CE930000}"/>
    <cellStyle name="년_0911 2차면접자(조별) 3 6 2 3" xfId="37821" xr:uid="{00000000-0005-0000-0000-0000CF930000}"/>
    <cellStyle name="년_0911 2차면접자(조별) 3 6 2 4" xfId="37822" xr:uid="{00000000-0005-0000-0000-0000D0930000}"/>
    <cellStyle name="년_0911 2차면접자(조별) 3 6 2 5" xfId="37823" xr:uid="{00000000-0005-0000-0000-0000D1930000}"/>
    <cellStyle name="년_0911 2차면접자(조별) 3 6 3" xfId="37824" xr:uid="{00000000-0005-0000-0000-0000D2930000}"/>
    <cellStyle name="년_0911 2차면접자(조별) 3 6 3 2" xfId="37825" xr:uid="{00000000-0005-0000-0000-0000D3930000}"/>
    <cellStyle name="년_0911 2차면접자(조별) 3 6 3 3" xfId="37826" xr:uid="{00000000-0005-0000-0000-0000D4930000}"/>
    <cellStyle name="년_0911 2차면접자(조별) 3 6 3 4" xfId="37827" xr:uid="{00000000-0005-0000-0000-0000D5930000}"/>
    <cellStyle name="년_0911 2차면접자(조별) 3 6 3 5" xfId="37828" xr:uid="{00000000-0005-0000-0000-0000D6930000}"/>
    <cellStyle name="년_0911 2차면접자(조별) 3 6 4" xfId="37829" xr:uid="{00000000-0005-0000-0000-0000D7930000}"/>
    <cellStyle name="년_0911 2차면접자(조별) 3 6 4 2" xfId="37830" xr:uid="{00000000-0005-0000-0000-0000D8930000}"/>
    <cellStyle name="년_0911 2차면접자(조별) 3 6 4 3" xfId="37831" xr:uid="{00000000-0005-0000-0000-0000D9930000}"/>
    <cellStyle name="년_0911 2차면접자(조별) 3 6 4 4" xfId="37832" xr:uid="{00000000-0005-0000-0000-0000DA930000}"/>
    <cellStyle name="년_0911 2차면접자(조별) 3 6 4 5" xfId="37833" xr:uid="{00000000-0005-0000-0000-0000DB930000}"/>
    <cellStyle name="년_0911 2차면접자(조별) 3 6 5" xfId="37834" xr:uid="{00000000-0005-0000-0000-0000DC930000}"/>
    <cellStyle name="년_0911 2차면접자(조별) 3 6 6" xfId="37835" xr:uid="{00000000-0005-0000-0000-0000DD930000}"/>
    <cellStyle name="년_0911 2차면접자(조별) 3 6 7" xfId="37836" xr:uid="{00000000-0005-0000-0000-0000DE930000}"/>
    <cellStyle name="년_0911 2차면접자(조별) 3 6 8" xfId="37837" xr:uid="{00000000-0005-0000-0000-0000DF930000}"/>
    <cellStyle name="년_0911 2차면접자(조별) 3 7" xfId="37838" xr:uid="{00000000-0005-0000-0000-0000E0930000}"/>
    <cellStyle name="년_0911 2차면접자(조별) 3 7 2" xfId="37839" xr:uid="{00000000-0005-0000-0000-0000E1930000}"/>
    <cellStyle name="년_0911 2차면접자(조별) 3 7 2 2" xfId="37840" xr:uid="{00000000-0005-0000-0000-0000E2930000}"/>
    <cellStyle name="년_0911 2차면접자(조별) 3 7 2 3" xfId="37841" xr:uid="{00000000-0005-0000-0000-0000E3930000}"/>
    <cellStyle name="년_0911 2차면접자(조별) 3 7 2 4" xfId="37842" xr:uid="{00000000-0005-0000-0000-0000E4930000}"/>
    <cellStyle name="년_0911 2차면접자(조별) 3 7 2 5" xfId="37843" xr:uid="{00000000-0005-0000-0000-0000E5930000}"/>
    <cellStyle name="년_0911 2차면접자(조별) 3 7 3" xfId="37844" xr:uid="{00000000-0005-0000-0000-0000E6930000}"/>
    <cellStyle name="년_0911 2차면접자(조별) 3 7 3 2" xfId="37845" xr:uid="{00000000-0005-0000-0000-0000E7930000}"/>
    <cellStyle name="년_0911 2차면접자(조별) 3 7 3 3" xfId="37846" xr:uid="{00000000-0005-0000-0000-0000E8930000}"/>
    <cellStyle name="년_0911 2차면접자(조별) 3 7 3 4" xfId="37847" xr:uid="{00000000-0005-0000-0000-0000E9930000}"/>
    <cellStyle name="년_0911 2차면접자(조별) 3 7 3 5" xfId="37848" xr:uid="{00000000-0005-0000-0000-0000EA930000}"/>
    <cellStyle name="년_0911 2차면접자(조별) 3 7 4" xfId="37849" xr:uid="{00000000-0005-0000-0000-0000EB930000}"/>
    <cellStyle name="년_0911 2차면접자(조별) 3 7 4 2" xfId="37850" xr:uid="{00000000-0005-0000-0000-0000EC930000}"/>
    <cellStyle name="년_0911 2차면접자(조별) 3 7 4 3" xfId="37851" xr:uid="{00000000-0005-0000-0000-0000ED930000}"/>
    <cellStyle name="년_0911 2차면접자(조별) 3 7 4 4" xfId="37852" xr:uid="{00000000-0005-0000-0000-0000EE930000}"/>
    <cellStyle name="년_0911 2차면접자(조별) 3 7 4 5" xfId="37853" xr:uid="{00000000-0005-0000-0000-0000EF930000}"/>
    <cellStyle name="년_0911 2차면접자(조별) 3 7 5" xfId="37854" xr:uid="{00000000-0005-0000-0000-0000F0930000}"/>
    <cellStyle name="년_0911 2차면접자(조별) 3 7 6" xfId="37855" xr:uid="{00000000-0005-0000-0000-0000F1930000}"/>
    <cellStyle name="년_0911 2차면접자(조별) 3 7 7" xfId="37856" xr:uid="{00000000-0005-0000-0000-0000F2930000}"/>
    <cellStyle name="년_0911 2차면접자(조별) 3 7 8" xfId="37857" xr:uid="{00000000-0005-0000-0000-0000F3930000}"/>
    <cellStyle name="년_0911 2차면접자(조별) 3 8" xfId="37858" xr:uid="{00000000-0005-0000-0000-0000F4930000}"/>
    <cellStyle name="년_0911 2차면접자(조별) 3 8 2" xfId="37859" xr:uid="{00000000-0005-0000-0000-0000F5930000}"/>
    <cellStyle name="년_0911 2차면접자(조별) 3 8 3" xfId="37860" xr:uid="{00000000-0005-0000-0000-0000F6930000}"/>
    <cellStyle name="년_0911 2차면접자(조별) 3 8 4" xfId="37861" xr:uid="{00000000-0005-0000-0000-0000F7930000}"/>
    <cellStyle name="년_0911 2차면접자(조별) 3 8 5" xfId="37862" xr:uid="{00000000-0005-0000-0000-0000F8930000}"/>
    <cellStyle name="년_0911 2차면접자(조별) 3 9" xfId="37863" xr:uid="{00000000-0005-0000-0000-0000F9930000}"/>
    <cellStyle name="년_0911 2차면접자(조별) 4" xfId="37864" xr:uid="{00000000-0005-0000-0000-0000FA930000}"/>
    <cellStyle name="년_0911 2차면접자(조별) 4 10" xfId="37865" xr:uid="{00000000-0005-0000-0000-0000FB930000}"/>
    <cellStyle name="년_0911 2차면접자(조별) 4 11" xfId="37866" xr:uid="{00000000-0005-0000-0000-0000FC930000}"/>
    <cellStyle name="년_0911 2차면접자(조별) 4 12" xfId="37867" xr:uid="{00000000-0005-0000-0000-0000FD930000}"/>
    <cellStyle name="년_0911 2차면접자(조별) 4 13" xfId="37868" xr:uid="{00000000-0005-0000-0000-0000FE930000}"/>
    <cellStyle name="년_0911 2차면접자(조별) 4 2" xfId="37869" xr:uid="{00000000-0005-0000-0000-0000FF930000}"/>
    <cellStyle name="년_0911 2차면접자(조별) 4 2 10" xfId="37870" xr:uid="{00000000-0005-0000-0000-000000940000}"/>
    <cellStyle name="년_0911 2차면접자(조별) 4 2 11" xfId="37871" xr:uid="{00000000-0005-0000-0000-000001940000}"/>
    <cellStyle name="년_0911 2차면접자(조별) 4 2 2" xfId="37872" xr:uid="{00000000-0005-0000-0000-000002940000}"/>
    <cellStyle name="년_0911 2차면접자(조별) 4 2 2 2" xfId="37873" xr:uid="{00000000-0005-0000-0000-000003940000}"/>
    <cellStyle name="년_0911 2차면접자(조별) 4 2 2 2 2" xfId="37874" xr:uid="{00000000-0005-0000-0000-000004940000}"/>
    <cellStyle name="년_0911 2차면접자(조별) 4 2 2 2 3" xfId="37875" xr:uid="{00000000-0005-0000-0000-000005940000}"/>
    <cellStyle name="년_0911 2차면접자(조별) 4 2 2 2 4" xfId="37876" xr:uid="{00000000-0005-0000-0000-000006940000}"/>
    <cellStyle name="년_0911 2차면접자(조별) 4 2 2 2 5" xfId="37877" xr:uid="{00000000-0005-0000-0000-000007940000}"/>
    <cellStyle name="년_0911 2차면접자(조별) 4 2 2 3" xfId="37878" xr:uid="{00000000-0005-0000-0000-000008940000}"/>
    <cellStyle name="년_0911 2차면접자(조별) 4 2 2 3 2" xfId="37879" xr:uid="{00000000-0005-0000-0000-000009940000}"/>
    <cellStyle name="년_0911 2차면접자(조별) 4 2 2 3 3" xfId="37880" xr:uid="{00000000-0005-0000-0000-00000A940000}"/>
    <cellStyle name="년_0911 2차면접자(조별) 4 2 2 3 4" xfId="37881" xr:uid="{00000000-0005-0000-0000-00000B940000}"/>
    <cellStyle name="년_0911 2차면접자(조별) 4 2 2 3 5" xfId="37882" xr:uid="{00000000-0005-0000-0000-00000C940000}"/>
    <cellStyle name="년_0911 2차면접자(조별) 4 2 2 4" xfId="37883" xr:uid="{00000000-0005-0000-0000-00000D940000}"/>
    <cellStyle name="년_0911 2차면접자(조별) 4 2 2 4 2" xfId="37884" xr:uid="{00000000-0005-0000-0000-00000E940000}"/>
    <cellStyle name="년_0911 2차면접자(조별) 4 2 2 4 3" xfId="37885" xr:uid="{00000000-0005-0000-0000-00000F940000}"/>
    <cellStyle name="년_0911 2차면접자(조별) 4 2 2 4 4" xfId="37886" xr:uid="{00000000-0005-0000-0000-000010940000}"/>
    <cellStyle name="년_0911 2차면접자(조별) 4 2 2 4 5" xfId="37887" xr:uid="{00000000-0005-0000-0000-000011940000}"/>
    <cellStyle name="년_0911 2차면접자(조별) 4 2 2 5" xfId="37888" xr:uid="{00000000-0005-0000-0000-000012940000}"/>
    <cellStyle name="년_0911 2차면접자(조별) 4 2 2 6" xfId="37889" xr:uid="{00000000-0005-0000-0000-000013940000}"/>
    <cellStyle name="년_0911 2차면접자(조별) 4 2 2 7" xfId="37890" xr:uid="{00000000-0005-0000-0000-000014940000}"/>
    <cellStyle name="년_0911 2차면접자(조별) 4 2 2 8" xfId="37891" xr:uid="{00000000-0005-0000-0000-000015940000}"/>
    <cellStyle name="년_0911 2차면접자(조별) 4 2 3" xfId="37892" xr:uid="{00000000-0005-0000-0000-000016940000}"/>
    <cellStyle name="년_0911 2차면접자(조별) 4 2 3 2" xfId="37893" xr:uid="{00000000-0005-0000-0000-000017940000}"/>
    <cellStyle name="년_0911 2차면접자(조별) 4 2 3 2 2" xfId="37894" xr:uid="{00000000-0005-0000-0000-000018940000}"/>
    <cellStyle name="년_0911 2차면접자(조별) 4 2 3 2 3" xfId="37895" xr:uid="{00000000-0005-0000-0000-000019940000}"/>
    <cellStyle name="년_0911 2차면접자(조별) 4 2 3 2 4" xfId="37896" xr:uid="{00000000-0005-0000-0000-00001A940000}"/>
    <cellStyle name="년_0911 2차면접자(조별) 4 2 3 2 5" xfId="37897" xr:uid="{00000000-0005-0000-0000-00001B940000}"/>
    <cellStyle name="년_0911 2차면접자(조별) 4 2 3 3" xfId="37898" xr:uid="{00000000-0005-0000-0000-00001C940000}"/>
    <cellStyle name="년_0911 2차면접자(조별) 4 2 3 3 2" xfId="37899" xr:uid="{00000000-0005-0000-0000-00001D940000}"/>
    <cellStyle name="년_0911 2차면접자(조별) 4 2 3 3 3" xfId="37900" xr:uid="{00000000-0005-0000-0000-00001E940000}"/>
    <cellStyle name="년_0911 2차면접자(조별) 4 2 3 3 4" xfId="37901" xr:uid="{00000000-0005-0000-0000-00001F940000}"/>
    <cellStyle name="년_0911 2차면접자(조별) 4 2 3 3 5" xfId="37902" xr:uid="{00000000-0005-0000-0000-000020940000}"/>
    <cellStyle name="년_0911 2차면접자(조별) 4 2 3 4" xfId="37903" xr:uid="{00000000-0005-0000-0000-000021940000}"/>
    <cellStyle name="년_0911 2차면접자(조별) 4 2 3 4 2" xfId="37904" xr:uid="{00000000-0005-0000-0000-000022940000}"/>
    <cellStyle name="년_0911 2차면접자(조별) 4 2 3 4 3" xfId="37905" xr:uid="{00000000-0005-0000-0000-000023940000}"/>
    <cellStyle name="년_0911 2차면접자(조별) 4 2 3 4 4" xfId="37906" xr:uid="{00000000-0005-0000-0000-000024940000}"/>
    <cellStyle name="년_0911 2차면접자(조별) 4 2 3 4 5" xfId="37907" xr:uid="{00000000-0005-0000-0000-000025940000}"/>
    <cellStyle name="년_0911 2차면접자(조별) 4 2 3 5" xfId="37908" xr:uid="{00000000-0005-0000-0000-000026940000}"/>
    <cellStyle name="년_0911 2차면접자(조별) 4 2 3 6" xfId="37909" xr:uid="{00000000-0005-0000-0000-000027940000}"/>
    <cellStyle name="년_0911 2차면접자(조별) 4 2 3 7" xfId="37910" xr:uid="{00000000-0005-0000-0000-000028940000}"/>
    <cellStyle name="년_0911 2차면접자(조별) 4 2 3 8" xfId="37911" xr:uid="{00000000-0005-0000-0000-000029940000}"/>
    <cellStyle name="년_0911 2차면접자(조별) 4 2 4" xfId="37912" xr:uid="{00000000-0005-0000-0000-00002A940000}"/>
    <cellStyle name="년_0911 2차면접자(조별) 4 2 4 2" xfId="37913" xr:uid="{00000000-0005-0000-0000-00002B940000}"/>
    <cellStyle name="년_0911 2차면접자(조별) 4 2 4 2 2" xfId="37914" xr:uid="{00000000-0005-0000-0000-00002C940000}"/>
    <cellStyle name="년_0911 2차면접자(조별) 4 2 4 2 3" xfId="37915" xr:uid="{00000000-0005-0000-0000-00002D940000}"/>
    <cellStyle name="년_0911 2차면접자(조별) 4 2 4 2 4" xfId="37916" xr:uid="{00000000-0005-0000-0000-00002E940000}"/>
    <cellStyle name="년_0911 2차면접자(조별) 4 2 4 2 5" xfId="37917" xr:uid="{00000000-0005-0000-0000-00002F940000}"/>
    <cellStyle name="년_0911 2차면접자(조별) 4 2 4 3" xfId="37918" xr:uid="{00000000-0005-0000-0000-000030940000}"/>
    <cellStyle name="년_0911 2차면접자(조별) 4 2 4 3 2" xfId="37919" xr:uid="{00000000-0005-0000-0000-000031940000}"/>
    <cellStyle name="년_0911 2차면접자(조별) 4 2 4 3 3" xfId="37920" xr:uid="{00000000-0005-0000-0000-000032940000}"/>
    <cellStyle name="년_0911 2차면접자(조별) 4 2 4 3 4" xfId="37921" xr:uid="{00000000-0005-0000-0000-000033940000}"/>
    <cellStyle name="년_0911 2차면접자(조별) 4 2 4 3 5" xfId="37922" xr:uid="{00000000-0005-0000-0000-000034940000}"/>
    <cellStyle name="년_0911 2차면접자(조별) 4 2 4 4" xfId="37923" xr:uid="{00000000-0005-0000-0000-000035940000}"/>
    <cellStyle name="년_0911 2차면접자(조별) 4 2 4 4 2" xfId="37924" xr:uid="{00000000-0005-0000-0000-000036940000}"/>
    <cellStyle name="년_0911 2차면접자(조별) 4 2 4 4 3" xfId="37925" xr:uid="{00000000-0005-0000-0000-000037940000}"/>
    <cellStyle name="년_0911 2차면접자(조별) 4 2 4 4 4" xfId="37926" xr:uid="{00000000-0005-0000-0000-000038940000}"/>
    <cellStyle name="년_0911 2차면접자(조별) 4 2 4 4 5" xfId="37927" xr:uid="{00000000-0005-0000-0000-000039940000}"/>
    <cellStyle name="년_0911 2차면접자(조별) 4 2 4 5" xfId="37928" xr:uid="{00000000-0005-0000-0000-00003A940000}"/>
    <cellStyle name="년_0911 2차면접자(조별) 4 2 4 6" xfId="37929" xr:uid="{00000000-0005-0000-0000-00003B940000}"/>
    <cellStyle name="년_0911 2차면접자(조별) 4 2 4 7" xfId="37930" xr:uid="{00000000-0005-0000-0000-00003C940000}"/>
    <cellStyle name="년_0911 2차면접자(조별) 4 2 4 8" xfId="37931" xr:uid="{00000000-0005-0000-0000-00003D940000}"/>
    <cellStyle name="년_0911 2차면접자(조별) 4 2 5" xfId="37932" xr:uid="{00000000-0005-0000-0000-00003E940000}"/>
    <cellStyle name="년_0911 2차면접자(조별) 4 2 5 2" xfId="37933" xr:uid="{00000000-0005-0000-0000-00003F940000}"/>
    <cellStyle name="년_0911 2차면접자(조별) 4 2 5 3" xfId="37934" xr:uid="{00000000-0005-0000-0000-000040940000}"/>
    <cellStyle name="년_0911 2차면접자(조별) 4 2 5 4" xfId="37935" xr:uid="{00000000-0005-0000-0000-000041940000}"/>
    <cellStyle name="년_0911 2차면접자(조별) 4 2 5 5" xfId="37936" xr:uid="{00000000-0005-0000-0000-000042940000}"/>
    <cellStyle name="년_0911 2차면접자(조별) 4 2 6" xfId="37937" xr:uid="{00000000-0005-0000-0000-000043940000}"/>
    <cellStyle name="년_0911 2차면접자(조별) 4 2 6 2" xfId="37938" xr:uid="{00000000-0005-0000-0000-000044940000}"/>
    <cellStyle name="년_0911 2차면접자(조별) 4 2 6 3" xfId="37939" xr:uid="{00000000-0005-0000-0000-000045940000}"/>
    <cellStyle name="년_0911 2차면접자(조별) 4 2 6 4" xfId="37940" xr:uid="{00000000-0005-0000-0000-000046940000}"/>
    <cellStyle name="년_0911 2차면접자(조별) 4 2 6 5" xfId="37941" xr:uid="{00000000-0005-0000-0000-000047940000}"/>
    <cellStyle name="년_0911 2차면접자(조별) 4 2 7" xfId="37942" xr:uid="{00000000-0005-0000-0000-000048940000}"/>
    <cellStyle name="년_0911 2차면접자(조별) 4 2 7 2" xfId="37943" xr:uid="{00000000-0005-0000-0000-000049940000}"/>
    <cellStyle name="년_0911 2차면접자(조별) 4 2 7 3" xfId="37944" xr:uid="{00000000-0005-0000-0000-00004A940000}"/>
    <cellStyle name="년_0911 2차면접자(조별) 4 2 7 4" xfId="37945" xr:uid="{00000000-0005-0000-0000-00004B940000}"/>
    <cellStyle name="년_0911 2차면접자(조별) 4 2 7 5" xfId="37946" xr:uid="{00000000-0005-0000-0000-00004C940000}"/>
    <cellStyle name="년_0911 2차면접자(조별) 4 2 8" xfId="37947" xr:uid="{00000000-0005-0000-0000-00004D940000}"/>
    <cellStyle name="년_0911 2차면접자(조별) 4 2 9" xfId="37948" xr:uid="{00000000-0005-0000-0000-00004E940000}"/>
    <cellStyle name="년_0911 2차면접자(조별) 4 3" xfId="37949" xr:uid="{00000000-0005-0000-0000-00004F940000}"/>
    <cellStyle name="년_0911 2차면접자(조별) 4 3 10" xfId="37950" xr:uid="{00000000-0005-0000-0000-000050940000}"/>
    <cellStyle name="년_0911 2차면접자(조별) 4 3 11" xfId="37951" xr:uid="{00000000-0005-0000-0000-000051940000}"/>
    <cellStyle name="년_0911 2차면접자(조별) 4 3 2" xfId="37952" xr:uid="{00000000-0005-0000-0000-000052940000}"/>
    <cellStyle name="년_0911 2차면접자(조별) 4 3 2 2" xfId="37953" xr:uid="{00000000-0005-0000-0000-000053940000}"/>
    <cellStyle name="년_0911 2차면접자(조별) 4 3 2 2 2" xfId="37954" xr:uid="{00000000-0005-0000-0000-000054940000}"/>
    <cellStyle name="년_0911 2차면접자(조별) 4 3 2 2 3" xfId="37955" xr:uid="{00000000-0005-0000-0000-000055940000}"/>
    <cellStyle name="년_0911 2차면접자(조별) 4 3 2 2 4" xfId="37956" xr:uid="{00000000-0005-0000-0000-000056940000}"/>
    <cellStyle name="년_0911 2차면접자(조별) 4 3 2 2 5" xfId="37957" xr:uid="{00000000-0005-0000-0000-000057940000}"/>
    <cellStyle name="년_0911 2차면접자(조별) 4 3 2 3" xfId="37958" xr:uid="{00000000-0005-0000-0000-000058940000}"/>
    <cellStyle name="년_0911 2차면접자(조별) 4 3 2 3 2" xfId="37959" xr:uid="{00000000-0005-0000-0000-000059940000}"/>
    <cellStyle name="년_0911 2차면접자(조별) 4 3 2 3 3" xfId="37960" xr:uid="{00000000-0005-0000-0000-00005A940000}"/>
    <cellStyle name="년_0911 2차면접자(조별) 4 3 2 3 4" xfId="37961" xr:uid="{00000000-0005-0000-0000-00005B940000}"/>
    <cellStyle name="년_0911 2차면접자(조별) 4 3 2 3 5" xfId="37962" xr:uid="{00000000-0005-0000-0000-00005C940000}"/>
    <cellStyle name="년_0911 2차면접자(조별) 4 3 2 4" xfId="37963" xr:uid="{00000000-0005-0000-0000-00005D940000}"/>
    <cellStyle name="년_0911 2차면접자(조별) 4 3 2 4 2" xfId="37964" xr:uid="{00000000-0005-0000-0000-00005E940000}"/>
    <cellStyle name="년_0911 2차면접자(조별) 4 3 2 4 3" xfId="37965" xr:uid="{00000000-0005-0000-0000-00005F940000}"/>
    <cellStyle name="년_0911 2차면접자(조별) 4 3 2 4 4" xfId="37966" xr:uid="{00000000-0005-0000-0000-000060940000}"/>
    <cellStyle name="년_0911 2차면접자(조별) 4 3 2 4 5" xfId="37967" xr:uid="{00000000-0005-0000-0000-000061940000}"/>
    <cellStyle name="년_0911 2차면접자(조별) 4 3 2 5" xfId="37968" xr:uid="{00000000-0005-0000-0000-000062940000}"/>
    <cellStyle name="년_0911 2차면접자(조별) 4 3 2 6" xfId="37969" xr:uid="{00000000-0005-0000-0000-000063940000}"/>
    <cellStyle name="년_0911 2차면접자(조별) 4 3 2 7" xfId="37970" xr:uid="{00000000-0005-0000-0000-000064940000}"/>
    <cellStyle name="년_0911 2차면접자(조별) 4 3 2 8" xfId="37971" xr:uid="{00000000-0005-0000-0000-000065940000}"/>
    <cellStyle name="년_0911 2차면접자(조별) 4 3 3" xfId="37972" xr:uid="{00000000-0005-0000-0000-000066940000}"/>
    <cellStyle name="년_0911 2차면접자(조별) 4 3 3 2" xfId="37973" xr:uid="{00000000-0005-0000-0000-000067940000}"/>
    <cellStyle name="년_0911 2차면접자(조별) 4 3 3 2 2" xfId="37974" xr:uid="{00000000-0005-0000-0000-000068940000}"/>
    <cellStyle name="년_0911 2차면접자(조별) 4 3 3 2 3" xfId="37975" xr:uid="{00000000-0005-0000-0000-000069940000}"/>
    <cellStyle name="년_0911 2차면접자(조별) 4 3 3 2 4" xfId="37976" xr:uid="{00000000-0005-0000-0000-00006A940000}"/>
    <cellStyle name="년_0911 2차면접자(조별) 4 3 3 2 5" xfId="37977" xr:uid="{00000000-0005-0000-0000-00006B940000}"/>
    <cellStyle name="년_0911 2차면접자(조별) 4 3 3 3" xfId="37978" xr:uid="{00000000-0005-0000-0000-00006C940000}"/>
    <cellStyle name="년_0911 2차면접자(조별) 4 3 3 3 2" xfId="37979" xr:uid="{00000000-0005-0000-0000-00006D940000}"/>
    <cellStyle name="년_0911 2차면접자(조별) 4 3 3 3 3" xfId="37980" xr:uid="{00000000-0005-0000-0000-00006E940000}"/>
    <cellStyle name="년_0911 2차면접자(조별) 4 3 3 3 4" xfId="37981" xr:uid="{00000000-0005-0000-0000-00006F940000}"/>
    <cellStyle name="년_0911 2차면접자(조별) 4 3 3 3 5" xfId="37982" xr:uid="{00000000-0005-0000-0000-000070940000}"/>
    <cellStyle name="년_0911 2차면접자(조별) 4 3 3 4" xfId="37983" xr:uid="{00000000-0005-0000-0000-000071940000}"/>
    <cellStyle name="년_0911 2차면접자(조별) 4 3 3 4 2" xfId="37984" xr:uid="{00000000-0005-0000-0000-000072940000}"/>
    <cellStyle name="년_0911 2차면접자(조별) 4 3 3 4 3" xfId="37985" xr:uid="{00000000-0005-0000-0000-000073940000}"/>
    <cellStyle name="년_0911 2차면접자(조별) 4 3 3 4 4" xfId="37986" xr:uid="{00000000-0005-0000-0000-000074940000}"/>
    <cellStyle name="년_0911 2차면접자(조별) 4 3 3 4 5" xfId="37987" xr:uid="{00000000-0005-0000-0000-000075940000}"/>
    <cellStyle name="년_0911 2차면접자(조별) 4 3 3 5" xfId="37988" xr:uid="{00000000-0005-0000-0000-000076940000}"/>
    <cellStyle name="년_0911 2차면접자(조별) 4 3 3 6" xfId="37989" xr:uid="{00000000-0005-0000-0000-000077940000}"/>
    <cellStyle name="년_0911 2차면접자(조별) 4 3 3 7" xfId="37990" xr:uid="{00000000-0005-0000-0000-000078940000}"/>
    <cellStyle name="년_0911 2차면접자(조별) 4 3 3 8" xfId="37991" xr:uid="{00000000-0005-0000-0000-000079940000}"/>
    <cellStyle name="년_0911 2차면접자(조별) 4 3 4" xfId="37992" xr:uid="{00000000-0005-0000-0000-00007A940000}"/>
    <cellStyle name="년_0911 2차면접자(조별) 4 3 4 2" xfId="37993" xr:uid="{00000000-0005-0000-0000-00007B940000}"/>
    <cellStyle name="년_0911 2차면접자(조별) 4 3 4 2 2" xfId="37994" xr:uid="{00000000-0005-0000-0000-00007C940000}"/>
    <cellStyle name="년_0911 2차면접자(조별) 4 3 4 2 3" xfId="37995" xr:uid="{00000000-0005-0000-0000-00007D940000}"/>
    <cellStyle name="년_0911 2차면접자(조별) 4 3 4 2 4" xfId="37996" xr:uid="{00000000-0005-0000-0000-00007E940000}"/>
    <cellStyle name="년_0911 2차면접자(조별) 4 3 4 2 5" xfId="37997" xr:uid="{00000000-0005-0000-0000-00007F940000}"/>
    <cellStyle name="년_0911 2차면접자(조별) 4 3 4 3" xfId="37998" xr:uid="{00000000-0005-0000-0000-000080940000}"/>
    <cellStyle name="년_0911 2차면접자(조별) 4 3 4 3 2" xfId="37999" xr:uid="{00000000-0005-0000-0000-000081940000}"/>
    <cellStyle name="년_0911 2차면접자(조별) 4 3 4 3 3" xfId="38000" xr:uid="{00000000-0005-0000-0000-000082940000}"/>
    <cellStyle name="년_0911 2차면접자(조별) 4 3 4 3 4" xfId="38001" xr:uid="{00000000-0005-0000-0000-000083940000}"/>
    <cellStyle name="년_0911 2차면접자(조별) 4 3 4 3 5" xfId="38002" xr:uid="{00000000-0005-0000-0000-000084940000}"/>
    <cellStyle name="년_0911 2차면접자(조별) 4 3 4 4" xfId="38003" xr:uid="{00000000-0005-0000-0000-000085940000}"/>
    <cellStyle name="년_0911 2차면접자(조별) 4 3 4 4 2" xfId="38004" xr:uid="{00000000-0005-0000-0000-000086940000}"/>
    <cellStyle name="년_0911 2차면접자(조별) 4 3 4 4 3" xfId="38005" xr:uid="{00000000-0005-0000-0000-000087940000}"/>
    <cellStyle name="년_0911 2차면접자(조별) 4 3 4 4 4" xfId="38006" xr:uid="{00000000-0005-0000-0000-000088940000}"/>
    <cellStyle name="년_0911 2차면접자(조별) 4 3 4 4 5" xfId="38007" xr:uid="{00000000-0005-0000-0000-000089940000}"/>
    <cellStyle name="년_0911 2차면접자(조별) 4 3 4 5" xfId="38008" xr:uid="{00000000-0005-0000-0000-00008A940000}"/>
    <cellStyle name="년_0911 2차면접자(조별) 4 3 4 6" xfId="38009" xr:uid="{00000000-0005-0000-0000-00008B940000}"/>
    <cellStyle name="년_0911 2차면접자(조별) 4 3 4 7" xfId="38010" xr:uid="{00000000-0005-0000-0000-00008C940000}"/>
    <cellStyle name="년_0911 2차면접자(조별) 4 3 4 8" xfId="38011" xr:uid="{00000000-0005-0000-0000-00008D940000}"/>
    <cellStyle name="년_0911 2차면접자(조별) 4 3 5" xfId="38012" xr:uid="{00000000-0005-0000-0000-00008E940000}"/>
    <cellStyle name="년_0911 2차면접자(조별) 4 3 5 2" xfId="38013" xr:uid="{00000000-0005-0000-0000-00008F940000}"/>
    <cellStyle name="년_0911 2차면접자(조별) 4 3 5 3" xfId="38014" xr:uid="{00000000-0005-0000-0000-000090940000}"/>
    <cellStyle name="년_0911 2차면접자(조별) 4 3 5 4" xfId="38015" xr:uid="{00000000-0005-0000-0000-000091940000}"/>
    <cellStyle name="년_0911 2차면접자(조별) 4 3 5 5" xfId="38016" xr:uid="{00000000-0005-0000-0000-000092940000}"/>
    <cellStyle name="년_0911 2차면접자(조별) 4 3 6" xfId="38017" xr:uid="{00000000-0005-0000-0000-000093940000}"/>
    <cellStyle name="년_0911 2차면접자(조별) 4 3 6 2" xfId="38018" xr:uid="{00000000-0005-0000-0000-000094940000}"/>
    <cellStyle name="년_0911 2차면접자(조별) 4 3 6 3" xfId="38019" xr:uid="{00000000-0005-0000-0000-000095940000}"/>
    <cellStyle name="년_0911 2차면접자(조별) 4 3 6 4" xfId="38020" xr:uid="{00000000-0005-0000-0000-000096940000}"/>
    <cellStyle name="년_0911 2차면접자(조별) 4 3 6 5" xfId="38021" xr:uid="{00000000-0005-0000-0000-000097940000}"/>
    <cellStyle name="년_0911 2차면접자(조별) 4 3 7" xfId="38022" xr:uid="{00000000-0005-0000-0000-000098940000}"/>
    <cellStyle name="년_0911 2차면접자(조별) 4 3 7 2" xfId="38023" xr:uid="{00000000-0005-0000-0000-000099940000}"/>
    <cellStyle name="년_0911 2차면접자(조별) 4 3 7 3" xfId="38024" xr:uid="{00000000-0005-0000-0000-00009A940000}"/>
    <cellStyle name="년_0911 2차면접자(조별) 4 3 7 4" xfId="38025" xr:uid="{00000000-0005-0000-0000-00009B940000}"/>
    <cellStyle name="년_0911 2차면접자(조별) 4 3 7 5" xfId="38026" xr:uid="{00000000-0005-0000-0000-00009C940000}"/>
    <cellStyle name="년_0911 2차면접자(조별) 4 3 8" xfId="38027" xr:uid="{00000000-0005-0000-0000-00009D940000}"/>
    <cellStyle name="년_0911 2차면접자(조별) 4 3 9" xfId="38028" xr:uid="{00000000-0005-0000-0000-00009E940000}"/>
    <cellStyle name="년_0911 2차면접자(조별) 4 4" xfId="38029" xr:uid="{00000000-0005-0000-0000-00009F940000}"/>
    <cellStyle name="년_0911 2차면접자(조별) 4 4 2" xfId="38030" xr:uid="{00000000-0005-0000-0000-0000A0940000}"/>
    <cellStyle name="년_0911 2차면접자(조별) 4 4 2 2" xfId="38031" xr:uid="{00000000-0005-0000-0000-0000A1940000}"/>
    <cellStyle name="년_0911 2차면접자(조별) 4 4 2 3" xfId="38032" xr:uid="{00000000-0005-0000-0000-0000A2940000}"/>
    <cellStyle name="년_0911 2차면접자(조별) 4 4 2 4" xfId="38033" xr:uid="{00000000-0005-0000-0000-0000A3940000}"/>
    <cellStyle name="년_0911 2차면접자(조별) 4 4 2 5" xfId="38034" xr:uid="{00000000-0005-0000-0000-0000A4940000}"/>
    <cellStyle name="년_0911 2차면접자(조별) 4 4 3" xfId="38035" xr:uid="{00000000-0005-0000-0000-0000A5940000}"/>
    <cellStyle name="년_0911 2차면접자(조별) 4 4 3 2" xfId="38036" xr:uid="{00000000-0005-0000-0000-0000A6940000}"/>
    <cellStyle name="년_0911 2차면접자(조별) 4 4 3 3" xfId="38037" xr:uid="{00000000-0005-0000-0000-0000A7940000}"/>
    <cellStyle name="년_0911 2차면접자(조별) 4 4 3 4" xfId="38038" xr:uid="{00000000-0005-0000-0000-0000A8940000}"/>
    <cellStyle name="년_0911 2차면접자(조별) 4 4 3 5" xfId="38039" xr:uid="{00000000-0005-0000-0000-0000A9940000}"/>
    <cellStyle name="년_0911 2차면접자(조별) 4 4 4" xfId="38040" xr:uid="{00000000-0005-0000-0000-0000AA940000}"/>
    <cellStyle name="년_0911 2차면접자(조별) 4 4 4 2" xfId="38041" xr:uid="{00000000-0005-0000-0000-0000AB940000}"/>
    <cellStyle name="년_0911 2차면접자(조별) 4 4 4 3" xfId="38042" xr:uid="{00000000-0005-0000-0000-0000AC940000}"/>
    <cellStyle name="년_0911 2차면접자(조별) 4 4 4 4" xfId="38043" xr:uid="{00000000-0005-0000-0000-0000AD940000}"/>
    <cellStyle name="년_0911 2차면접자(조별) 4 4 4 5" xfId="38044" xr:uid="{00000000-0005-0000-0000-0000AE940000}"/>
    <cellStyle name="년_0911 2차면접자(조별) 4 4 5" xfId="38045" xr:uid="{00000000-0005-0000-0000-0000AF940000}"/>
    <cellStyle name="년_0911 2차면접자(조별) 4 4 6" xfId="38046" xr:uid="{00000000-0005-0000-0000-0000B0940000}"/>
    <cellStyle name="년_0911 2차면접자(조별) 4 4 7" xfId="38047" xr:uid="{00000000-0005-0000-0000-0000B1940000}"/>
    <cellStyle name="년_0911 2차면접자(조별) 4 4 8" xfId="38048" xr:uid="{00000000-0005-0000-0000-0000B2940000}"/>
    <cellStyle name="년_0911 2차면접자(조별) 4 5" xfId="38049" xr:uid="{00000000-0005-0000-0000-0000B3940000}"/>
    <cellStyle name="년_0911 2차면접자(조별) 4 5 2" xfId="38050" xr:uid="{00000000-0005-0000-0000-0000B4940000}"/>
    <cellStyle name="년_0911 2차면접자(조별) 4 5 2 2" xfId="38051" xr:uid="{00000000-0005-0000-0000-0000B5940000}"/>
    <cellStyle name="년_0911 2차면접자(조별) 4 5 2 3" xfId="38052" xr:uid="{00000000-0005-0000-0000-0000B6940000}"/>
    <cellStyle name="년_0911 2차면접자(조별) 4 5 2 4" xfId="38053" xr:uid="{00000000-0005-0000-0000-0000B7940000}"/>
    <cellStyle name="년_0911 2차면접자(조별) 4 5 2 5" xfId="38054" xr:uid="{00000000-0005-0000-0000-0000B8940000}"/>
    <cellStyle name="년_0911 2차면접자(조별) 4 5 3" xfId="38055" xr:uid="{00000000-0005-0000-0000-0000B9940000}"/>
    <cellStyle name="년_0911 2차면접자(조별) 4 5 3 2" xfId="38056" xr:uid="{00000000-0005-0000-0000-0000BA940000}"/>
    <cellStyle name="년_0911 2차면접자(조별) 4 5 3 3" xfId="38057" xr:uid="{00000000-0005-0000-0000-0000BB940000}"/>
    <cellStyle name="년_0911 2차면접자(조별) 4 5 3 4" xfId="38058" xr:uid="{00000000-0005-0000-0000-0000BC940000}"/>
    <cellStyle name="년_0911 2차면접자(조별) 4 5 3 5" xfId="38059" xr:uid="{00000000-0005-0000-0000-0000BD940000}"/>
    <cellStyle name="년_0911 2차면접자(조별) 4 5 4" xfId="38060" xr:uid="{00000000-0005-0000-0000-0000BE940000}"/>
    <cellStyle name="년_0911 2차면접자(조별) 4 5 4 2" xfId="38061" xr:uid="{00000000-0005-0000-0000-0000BF940000}"/>
    <cellStyle name="년_0911 2차면접자(조별) 4 5 4 3" xfId="38062" xr:uid="{00000000-0005-0000-0000-0000C0940000}"/>
    <cellStyle name="년_0911 2차면접자(조별) 4 5 4 4" xfId="38063" xr:uid="{00000000-0005-0000-0000-0000C1940000}"/>
    <cellStyle name="년_0911 2차면접자(조별) 4 5 4 5" xfId="38064" xr:uid="{00000000-0005-0000-0000-0000C2940000}"/>
    <cellStyle name="년_0911 2차면접자(조별) 4 5 5" xfId="38065" xr:uid="{00000000-0005-0000-0000-0000C3940000}"/>
    <cellStyle name="년_0911 2차면접자(조별) 4 5 6" xfId="38066" xr:uid="{00000000-0005-0000-0000-0000C4940000}"/>
    <cellStyle name="년_0911 2차면접자(조별) 4 5 7" xfId="38067" xr:uid="{00000000-0005-0000-0000-0000C5940000}"/>
    <cellStyle name="년_0911 2차면접자(조별) 4 5 8" xfId="38068" xr:uid="{00000000-0005-0000-0000-0000C6940000}"/>
    <cellStyle name="년_0911 2차면접자(조별) 4 6" xfId="38069" xr:uid="{00000000-0005-0000-0000-0000C7940000}"/>
    <cellStyle name="년_0911 2차면접자(조별) 4 6 2" xfId="38070" xr:uid="{00000000-0005-0000-0000-0000C8940000}"/>
    <cellStyle name="년_0911 2차면접자(조별) 4 6 2 2" xfId="38071" xr:uid="{00000000-0005-0000-0000-0000C9940000}"/>
    <cellStyle name="년_0911 2차면접자(조별) 4 6 2 3" xfId="38072" xr:uid="{00000000-0005-0000-0000-0000CA940000}"/>
    <cellStyle name="년_0911 2차면접자(조별) 4 6 2 4" xfId="38073" xr:uid="{00000000-0005-0000-0000-0000CB940000}"/>
    <cellStyle name="년_0911 2차면접자(조별) 4 6 2 5" xfId="38074" xr:uid="{00000000-0005-0000-0000-0000CC940000}"/>
    <cellStyle name="년_0911 2차면접자(조별) 4 6 3" xfId="38075" xr:uid="{00000000-0005-0000-0000-0000CD940000}"/>
    <cellStyle name="년_0911 2차면접자(조별) 4 6 3 2" xfId="38076" xr:uid="{00000000-0005-0000-0000-0000CE940000}"/>
    <cellStyle name="년_0911 2차면접자(조별) 4 6 3 3" xfId="38077" xr:uid="{00000000-0005-0000-0000-0000CF940000}"/>
    <cellStyle name="년_0911 2차면접자(조별) 4 6 3 4" xfId="38078" xr:uid="{00000000-0005-0000-0000-0000D0940000}"/>
    <cellStyle name="년_0911 2차면접자(조별) 4 6 3 5" xfId="38079" xr:uid="{00000000-0005-0000-0000-0000D1940000}"/>
    <cellStyle name="년_0911 2차면접자(조별) 4 6 4" xfId="38080" xr:uid="{00000000-0005-0000-0000-0000D2940000}"/>
    <cellStyle name="년_0911 2차면접자(조별) 4 6 4 2" xfId="38081" xr:uid="{00000000-0005-0000-0000-0000D3940000}"/>
    <cellStyle name="년_0911 2차면접자(조별) 4 6 4 3" xfId="38082" xr:uid="{00000000-0005-0000-0000-0000D4940000}"/>
    <cellStyle name="년_0911 2차면접자(조별) 4 6 4 4" xfId="38083" xr:uid="{00000000-0005-0000-0000-0000D5940000}"/>
    <cellStyle name="년_0911 2차면접자(조별) 4 6 4 5" xfId="38084" xr:uid="{00000000-0005-0000-0000-0000D6940000}"/>
    <cellStyle name="년_0911 2차면접자(조별) 4 6 5" xfId="38085" xr:uid="{00000000-0005-0000-0000-0000D7940000}"/>
    <cellStyle name="년_0911 2차면접자(조별) 4 6 6" xfId="38086" xr:uid="{00000000-0005-0000-0000-0000D8940000}"/>
    <cellStyle name="년_0911 2차면접자(조별) 4 6 7" xfId="38087" xr:uid="{00000000-0005-0000-0000-0000D9940000}"/>
    <cellStyle name="년_0911 2차면접자(조별) 4 6 8" xfId="38088" xr:uid="{00000000-0005-0000-0000-0000DA940000}"/>
    <cellStyle name="년_0911 2차면접자(조별) 4 7" xfId="38089" xr:uid="{00000000-0005-0000-0000-0000DB940000}"/>
    <cellStyle name="년_0911 2차면접자(조별) 4 7 2" xfId="38090" xr:uid="{00000000-0005-0000-0000-0000DC940000}"/>
    <cellStyle name="년_0911 2차면접자(조별) 4 7 3" xfId="38091" xr:uid="{00000000-0005-0000-0000-0000DD940000}"/>
    <cellStyle name="년_0911 2차면접자(조별) 4 7 4" xfId="38092" xr:uid="{00000000-0005-0000-0000-0000DE940000}"/>
    <cellStyle name="년_0911 2차면접자(조별) 4 7 5" xfId="38093" xr:uid="{00000000-0005-0000-0000-0000DF940000}"/>
    <cellStyle name="년_0911 2차면접자(조별) 4 8" xfId="38094" xr:uid="{00000000-0005-0000-0000-0000E0940000}"/>
    <cellStyle name="년_0911 2차면접자(조별) 4 8 2" xfId="38095" xr:uid="{00000000-0005-0000-0000-0000E1940000}"/>
    <cellStyle name="년_0911 2차면접자(조별) 4 8 3" xfId="38096" xr:uid="{00000000-0005-0000-0000-0000E2940000}"/>
    <cellStyle name="년_0911 2차면접자(조별) 4 8 4" xfId="38097" xr:uid="{00000000-0005-0000-0000-0000E3940000}"/>
    <cellStyle name="년_0911 2차면접자(조별) 4 8 5" xfId="38098" xr:uid="{00000000-0005-0000-0000-0000E4940000}"/>
    <cellStyle name="년_0911 2차면접자(조별) 4 9" xfId="38099" xr:uid="{00000000-0005-0000-0000-0000E5940000}"/>
    <cellStyle name="년_0911 2차면접자(조별) 4 9 2" xfId="38100" xr:uid="{00000000-0005-0000-0000-0000E6940000}"/>
    <cellStyle name="년_0911 2차면접자(조별) 4 9 3" xfId="38101" xr:uid="{00000000-0005-0000-0000-0000E7940000}"/>
    <cellStyle name="년_0911 2차면접자(조별) 4 9 4" xfId="38102" xr:uid="{00000000-0005-0000-0000-0000E8940000}"/>
    <cellStyle name="년_0911 2차면접자(조별) 4 9 5" xfId="38103" xr:uid="{00000000-0005-0000-0000-0000E9940000}"/>
    <cellStyle name="년_0911 2차면접자(조별) 5" xfId="38104" xr:uid="{00000000-0005-0000-0000-0000EA940000}"/>
    <cellStyle name="년_0911 2차면접자(조별) 5 10" xfId="38105" xr:uid="{00000000-0005-0000-0000-0000EB940000}"/>
    <cellStyle name="년_0911 2차면접자(조별) 5 11" xfId="38106" xr:uid="{00000000-0005-0000-0000-0000EC940000}"/>
    <cellStyle name="년_0911 2차면접자(조별) 5 2" xfId="38107" xr:uid="{00000000-0005-0000-0000-0000ED940000}"/>
    <cellStyle name="년_0911 2차면접자(조별) 5 2 2" xfId="38108" xr:uid="{00000000-0005-0000-0000-0000EE940000}"/>
    <cellStyle name="년_0911 2차면접자(조별) 5 2 2 2" xfId="38109" xr:uid="{00000000-0005-0000-0000-0000EF940000}"/>
    <cellStyle name="년_0911 2차면접자(조별) 5 2 2 3" xfId="38110" xr:uid="{00000000-0005-0000-0000-0000F0940000}"/>
    <cellStyle name="년_0911 2차면접자(조별) 5 2 2 4" xfId="38111" xr:uid="{00000000-0005-0000-0000-0000F1940000}"/>
    <cellStyle name="년_0911 2차면접자(조별) 5 2 2 5" xfId="38112" xr:uid="{00000000-0005-0000-0000-0000F2940000}"/>
    <cellStyle name="년_0911 2차면접자(조별) 5 2 3" xfId="38113" xr:uid="{00000000-0005-0000-0000-0000F3940000}"/>
    <cellStyle name="년_0911 2차면접자(조별) 5 2 3 2" xfId="38114" xr:uid="{00000000-0005-0000-0000-0000F4940000}"/>
    <cellStyle name="년_0911 2차면접자(조별) 5 2 3 3" xfId="38115" xr:uid="{00000000-0005-0000-0000-0000F5940000}"/>
    <cellStyle name="년_0911 2차면접자(조별) 5 2 3 4" xfId="38116" xr:uid="{00000000-0005-0000-0000-0000F6940000}"/>
    <cellStyle name="년_0911 2차면접자(조별) 5 2 3 5" xfId="38117" xr:uid="{00000000-0005-0000-0000-0000F7940000}"/>
    <cellStyle name="년_0911 2차면접자(조별) 5 2 4" xfId="38118" xr:uid="{00000000-0005-0000-0000-0000F8940000}"/>
    <cellStyle name="년_0911 2차면접자(조별) 5 2 4 2" xfId="38119" xr:uid="{00000000-0005-0000-0000-0000F9940000}"/>
    <cellStyle name="년_0911 2차면접자(조별) 5 2 4 3" xfId="38120" xr:uid="{00000000-0005-0000-0000-0000FA940000}"/>
    <cellStyle name="년_0911 2차면접자(조별) 5 2 4 4" xfId="38121" xr:uid="{00000000-0005-0000-0000-0000FB940000}"/>
    <cellStyle name="년_0911 2차면접자(조별) 5 2 4 5" xfId="38122" xr:uid="{00000000-0005-0000-0000-0000FC940000}"/>
    <cellStyle name="년_0911 2차면접자(조별) 5 2 5" xfId="38123" xr:uid="{00000000-0005-0000-0000-0000FD940000}"/>
    <cellStyle name="년_0911 2차면접자(조별) 5 2 6" xfId="38124" xr:uid="{00000000-0005-0000-0000-0000FE940000}"/>
    <cellStyle name="년_0911 2차면접자(조별) 5 2 7" xfId="38125" xr:uid="{00000000-0005-0000-0000-0000FF940000}"/>
    <cellStyle name="년_0911 2차면접자(조별) 5 2 8" xfId="38126" xr:uid="{00000000-0005-0000-0000-000000950000}"/>
    <cellStyle name="년_0911 2차면접자(조별) 5 3" xfId="38127" xr:uid="{00000000-0005-0000-0000-000001950000}"/>
    <cellStyle name="년_0911 2차면접자(조별) 5 3 2" xfId="38128" xr:uid="{00000000-0005-0000-0000-000002950000}"/>
    <cellStyle name="년_0911 2차면접자(조별) 5 3 2 2" xfId="38129" xr:uid="{00000000-0005-0000-0000-000003950000}"/>
    <cellStyle name="년_0911 2차면접자(조별) 5 3 2 3" xfId="38130" xr:uid="{00000000-0005-0000-0000-000004950000}"/>
    <cellStyle name="년_0911 2차면접자(조별) 5 3 2 4" xfId="38131" xr:uid="{00000000-0005-0000-0000-000005950000}"/>
    <cellStyle name="년_0911 2차면접자(조별) 5 3 2 5" xfId="38132" xr:uid="{00000000-0005-0000-0000-000006950000}"/>
    <cellStyle name="년_0911 2차면접자(조별) 5 3 3" xfId="38133" xr:uid="{00000000-0005-0000-0000-000007950000}"/>
    <cellStyle name="년_0911 2차면접자(조별) 5 3 3 2" xfId="38134" xr:uid="{00000000-0005-0000-0000-000008950000}"/>
    <cellStyle name="년_0911 2차면접자(조별) 5 3 3 3" xfId="38135" xr:uid="{00000000-0005-0000-0000-000009950000}"/>
    <cellStyle name="년_0911 2차면접자(조별) 5 3 3 4" xfId="38136" xr:uid="{00000000-0005-0000-0000-00000A950000}"/>
    <cellStyle name="년_0911 2차면접자(조별) 5 3 3 5" xfId="38137" xr:uid="{00000000-0005-0000-0000-00000B950000}"/>
    <cellStyle name="년_0911 2차면접자(조별) 5 3 4" xfId="38138" xr:uid="{00000000-0005-0000-0000-00000C950000}"/>
    <cellStyle name="년_0911 2차면접자(조별) 5 3 4 2" xfId="38139" xr:uid="{00000000-0005-0000-0000-00000D950000}"/>
    <cellStyle name="년_0911 2차면접자(조별) 5 3 4 3" xfId="38140" xr:uid="{00000000-0005-0000-0000-00000E950000}"/>
    <cellStyle name="년_0911 2차면접자(조별) 5 3 4 4" xfId="38141" xr:uid="{00000000-0005-0000-0000-00000F950000}"/>
    <cellStyle name="년_0911 2차면접자(조별) 5 3 4 5" xfId="38142" xr:uid="{00000000-0005-0000-0000-000010950000}"/>
    <cellStyle name="년_0911 2차면접자(조별) 5 3 5" xfId="38143" xr:uid="{00000000-0005-0000-0000-000011950000}"/>
    <cellStyle name="년_0911 2차면접자(조별) 5 3 6" xfId="38144" xr:uid="{00000000-0005-0000-0000-000012950000}"/>
    <cellStyle name="년_0911 2차면접자(조별) 5 3 7" xfId="38145" xr:uid="{00000000-0005-0000-0000-000013950000}"/>
    <cellStyle name="년_0911 2차면접자(조별) 5 3 8" xfId="38146" xr:uid="{00000000-0005-0000-0000-000014950000}"/>
    <cellStyle name="년_0911 2차면접자(조별) 5 4" xfId="38147" xr:uid="{00000000-0005-0000-0000-000015950000}"/>
    <cellStyle name="년_0911 2차면접자(조별) 5 4 2" xfId="38148" xr:uid="{00000000-0005-0000-0000-000016950000}"/>
    <cellStyle name="년_0911 2차면접자(조별) 5 4 2 2" xfId="38149" xr:uid="{00000000-0005-0000-0000-000017950000}"/>
    <cellStyle name="년_0911 2차면접자(조별) 5 4 2 3" xfId="38150" xr:uid="{00000000-0005-0000-0000-000018950000}"/>
    <cellStyle name="년_0911 2차면접자(조별) 5 4 2 4" xfId="38151" xr:uid="{00000000-0005-0000-0000-000019950000}"/>
    <cellStyle name="년_0911 2차면접자(조별) 5 4 2 5" xfId="38152" xr:uid="{00000000-0005-0000-0000-00001A950000}"/>
    <cellStyle name="년_0911 2차면접자(조별) 5 4 3" xfId="38153" xr:uid="{00000000-0005-0000-0000-00001B950000}"/>
    <cellStyle name="년_0911 2차면접자(조별) 5 4 3 2" xfId="38154" xr:uid="{00000000-0005-0000-0000-00001C950000}"/>
    <cellStyle name="년_0911 2차면접자(조별) 5 4 3 3" xfId="38155" xr:uid="{00000000-0005-0000-0000-00001D950000}"/>
    <cellStyle name="년_0911 2차면접자(조별) 5 4 3 4" xfId="38156" xr:uid="{00000000-0005-0000-0000-00001E950000}"/>
    <cellStyle name="년_0911 2차면접자(조별) 5 4 3 5" xfId="38157" xr:uid="{00000000-0005-0000-0000-00001F950000}"/>
    <cellStyle name="년_0911 2차면접자(조별) 5 4 4" xfId="38158" xr:uid="{00000000-0005-0000-0000-000020950000}"/>
    <cellStyle name="년_0911 2차면접자(조별) 5 4 4 2" xfId="38159" xr:uid="{00000000-0005-0000-0000-000021950000}"/>
    <cellStyle name="년_0911 2차면접자(조별) 5 4 4 3" xfId="38160" xr:uid="{00000000-0005-0000-0000-000022950000}"/>
    <cellStyle name="년_0911 2차면접자(조별) 5 4 4 4" xfId="38161" xr:uid="{00000000-0005-0000-0000-000023950000}"/>
    <cellStyle name="년_0911 2차면접자(조별) 5 4 4 5" xfId="38162" xr:uid="{00000000-0005-0000-0000-000024950000}"/>
    <cellStyle name="년_0911 2차면접자(조별) 5 4 5" xfId="38163" xr:uid="{00000000-0005-0000-0000-000025950000}"/>
    <cellStyle name="년_0911 2차면접자(조별) 5 4 6" xfId="38164" xr:uid="{00000000-0005-0000-0000-000026950000}"/>
    <cellStyle name="년_0911 2차면접자(조별) 5 4 7" xfId="38165" xr:uid="{00000000-0005-0000-0000-000027950000}"/>
    <cellStyle name="년_0911 2차면접자(조별) 5 4 8" xfId="38166" xr:uid="{00000000-0005-0000-0000-000028950000}"/>
    <cellStyle name="년_0911 2차면접자(조별) 5 5" xfId="38167" xr:uid="{00000000-0005-0000-0000-000029950000}"/>
    <cellStyle name="년_0911 2차면접자(조별) 5 5 2" xfId="38168" xr:uid="{00000000-0005-0000-0000-00002A950000}"/>
    <cellStyle name="년_0911 2차면접자(조별) 5 5 3" xfId="38169" xr:uid="{00000000-0005-0000-0000-00002B950000}"/>
    <cellStyle name="년_0911 2차면접자(조별) 5 5 4" xfId="38170" xr:uid="{00000000-0005-0000-0000-00002C950000}"/>
    <cellStyle name="년_0911 2차면접자(조별) 5 5 5" xfId="38171" xr:uid="{00000000-0005-0000-0000-00002D950000}"/>
    <cellStyle name="년_0911 2차면접자(조별) 5 6" xfId="38172" xr:uid="{00000000-0005-0000-0000-00002E950000}"/>
    <cellStyle name="년_0911 2차면접자(조별) 5 6 2" xfId="38173" xr:uid="{00000000-0005-0000-0000-00002F950000}"/>
    <cellStyle name="년_0911 2차면접자(조별) 5 6 3" xfId="38174" xr:uid="{00000000-0005-0000-0000-000030950000}"/>
    <cellStyle name="년_0911 2차면접자(조별) 5 6 4" xfId="38175" xr:uid="{00000000-0005-0000-0000-000031950000}"/>
    <cellStyle name="년_0911 2차면접자(조별) 5 6 5" xfId="38176" xr:uid="{00000000-0005-0000-0000-000032950000}"/>
    <cellStyle name="년_0911 2차면접자(조별) 5 7" xfId="38177" xr:uid="{00000000-0005-0000-0000-000033950000}"/>
    <cellStyle name="년_0911 2차면접자(조별) 5 7 2" xfId="38178" xr:uid="{00000000-0005-0000-0000-000034950000}"/>
    <cellStyle name="년_0911 2차면접자(조별) 5 7 3" xfId="38179" xr:uid="{00000000-0005-0000-0000-000035950000}"/>
    <cellStyle name="년_0911 2차면접자(조별) 5 7 4" xfId="38180" xr:uid="{00000000-0005-0000-0000-000036950000}"/>
    <cellStyle name="년_0911 2차면접자(조별) 5 7 5" xfId="38181" xr:uid="{00000000-0005-0000-0000-000037950000}"/>
    <cellStyle name="년_0911 2차면접자(조별) 5 8" xfId="38182" xr:uid="{00000000-0005-0000-0000-000038950000}"/>
    <cellStyle name="년_0911 2차면접자(조별) 5 9" xfId="38183" xr:uid="{00000000-0005-0000-0000-000039950000}"/>
    <cellStyle name="년_0911 2차면접자(조별) 6" xfId="38184" xr:uid="{00000000-0005-0000-0000-00003A950000}"/>
    <cellStyle name="년_0911 2차면접자(조별) 6 10" xfId="38185" xr:uid="{00000000-0005-0000-0000-00003B950000}"/>
    <cellStyle name="년_0911 2차면접자(조별) 6 11" xfId="38186" xr:uid="{00000000-0005-0000-0000-00003C950000}"/>
    <cellStyle name="년_0911 2차면접자(조별) 6 2" xfId="38187" xr:uid="{00000000-0005-0000-0000-00003D950000}"/>
    <cellStyle name="년_0911 2차면접자(조별) 6 2 2" xfId="38188" xr:uid="{00000000-0005-0000-0000-00003E950000}"/>
    <cellStyle name="년_0911 2차면접자(조별) 6 2 2 2" xfId="38189" xr:uid="{00000000-0005-0000-0000-00003F950000}"/>
    <cellStyle name="년_0911 2차면접자(조별) 6 2 2 3" xfId="38190" xr:uid="{00000000-0005-0000-0000-000040950000}"/>
    <cellStyle name="년_0911 2차면접자(조별) 6 2 2 4" xfId="38191" xr:uid="{00000000-0005-0000-0000-000041950000}"/>
    <cellStyle name="년_0911 2차면접자(조별) 6 2 2 5" xfId="38192" xr:uid="{00000000-0005-0000-0000-000042950000}"/>
    <cellStyle name="년_0911 2차면접자(조별) 6 2 3" xfId="38193" xr:uid="{00000000-0005-0000-0000-000043950000}"/>
    <cellStyle name="년_0911 2차면접자(조별) 6 2 3 2" xfId="38194" xr:uid="{00000000-0005-0000-0000-000044950000}"/>
    <cellStyle name="년_0911 2차면접자(조별) 6 2 3 3" xfId="38195" xr:uid="{00000000-0005-0000-0000-000045950000}"/>
    <cellStyle name="년_0911 2차면접자(조별) 6 2 3 4" xfId="38196" xr:uid="{00000000-0005-0000-0000-000046950000}"/>
    <cellStyle name="년_0911 2차면접자(조별) 6 2 3 5" xfId="38197" xr:uid="{00000000-0005-0000-0000-000047950000}"/>
    <cellStyle name="년_0911 2차면접자(조별) 6 2 4" xfId="38198" xr:uid="{00000000-0005-0000-0000-000048950000}"/>
    <cellStyle name="년_0911 2차면접자(조별) 6 2 4 2" xfId="38199" xr:uid="{00000000-0005-0000-0000-000049950000}"/>
    <cellStyle name="년_0911 2차면접자(조별) 6 2 4 3" xfId="38200" xr:uid="{00000000-0005-0000-0000-00004A950000}"/>
    <cellStyle name="년_0911 2차면접자(조별) 6 2 4 4" xfId="38201" xr:uid="{00000000-0005-0000-0000-00004B950000}"/>
    <cellStyle name="년_0911 2차면접자(조별) 6 2 4 5" xfId="38202" xr:uid="{00000000-0005-0000-0000-00004C950000}"/>
    <cellStyle name="년_0911 2차면접자(조별) 6 2 5" xfId="38203" xr:uid="{00000000-0005-0000-0000-00004D950000}"/>
    <cellStyle name="년_0911 2차면접자(조별) 6 2 6" xfId="38204" xr:uid="{00000000-0005-0000-0000-00004E950000}"/>
    <cellStyle name="년_0911 2차면접자(조별) 6 2 7" xfId="38205" xr:uid="{00000000-0005-0000-0000-00004F950000}"/>
    <cellStyle name="년_0911 2차면접자(조별) 6 2 8" xfId="38206" xr:uid="{00000000-0005-0000-0000-000050950000}"/>
    <cellStyle name="년_0911 2차면접자(조별) 6 3" xfId="38207" xr:uid="{00000000-0005-0000-0000-000051950000}"/>
    <cellStyle name="년_0911 2차면접자(조별) 6 3 2" xfId="38208" xr:uid="{00000000-0005-0000-0000-000052950000}"/>
    <cellStyle name="년_0911 2차면접자(조별) 6 3 2 2" xfId="38209" xr:uid="{00000000-0005-0000-0000-000053950000}"/>
    <cellStyle name="년_0911 2차면접자(조별) 6 3 2 3" xfId="38210" xr:uid="{00000000-0005-0000-0000-000054950000}"/>
    <cellStyle name="년_0911 2차면접자(조별) 6 3 2 4" xfId="38211" xr:uid="{00000000-0005-0000-0000-000055950000}"/>
    <cellStyle name="년_0911 2차면접자(조별) 6 3 2 5" xfId="38212" xr:uid="{00000000-0005-0000-0000-000056950000}"/>
    <cellStyle name="년_0911 2차면접자(조별) 6 3 3" xfId="38213" xr:uid="{00000000-0005-0000-0000-000057950000}"/>
    <cellStyle name="년_0911 2차면접자(조별) 6 3 3 2" xfId="38214" xr:uid="{00000000-0005-0000-0000-000058950000}"/>
    <cellStyle name="년_0911 2차면접자(조별) 6 3 3 3" xfId="38215" xr:uid="{00000000-0005-0000-0000-000059950000}"/>
    <cellStyle name="년_0911 2차면접자(조별) 6 3 3 4" xfId="38216" xr:uid="{00000000-0005-0000-0000-00005A950000}"/>
    <cellStyle name="년_0911 2차면접자(조별) 6 3 3 5" xfId="38217" xr:uid="{00000000-0005-0000-0000-00005B950000}"/>
    <cellStyle name="년_0911 2차면접자(조별) 6 3 4" xfId="38218" xr:uid="{00000000-0005-0000-0000-00005C950000}"/>
    <cellStyle name="년_0911 2차면접자(조별) 6 3 4 2" xfId="38219" xr:uid="{00000000-0005-0000-0000-00005D950000}"/>
    <cellStyle name="년_0911 2차면접자(조별) 6 3 4 3" xfId="38220" xr:uid="{00000000-0005-0000-0000-00005E950000}"/>
    <cellStyle name="년_0911 2차면접자(조별) 6 3 4 4" xfId="38221" xr:uid="{00000000-0005-0000-0000-00005F950000}"/>
    <cellStyle name="년_0911 2차면접자(조별) 6 3 4 5" xfId="38222" xr:uid="{00000000-0005-0000-0000-000060950000}"/>
    <cellStyle name="년_0911 2차면접자(조별) 6 3 5" xfId="38223" xr:uid="{00000000-0005-0000-0000-000061950000}"/>
    <cellStyle name="년_0911 2차면접자(조별) 6 3 6" xfId="38224" xr:uid="{00000000-0005-0000-0000-000062950000}"/>
    <cellStyle name="년_0911 2차면접자(조별) 6 3 7" xfId="38225" xr:uid="{00000000-0005-0000-0000-000063950000}"/>
    <cellStyle name="년_0911 2차면접자(조별) 6 3 8" xfId="38226" xr:uid="{00000000-0005-0000-0000-000064950000}"/>
    <cellStyle name="년_0911 2차면접자(조별) 6 4" xfId="38227" xr:uid="{00000000-0005-0000-0000-000065950000}"/>
    <cellStyle name="년_0911 2차면접자(조별) 6 4 2" xfId="38228" xr:uid="{00000000-0005-0000-0000-000066950000}"/>
    <cellStyle name="년_0911 2차면접자(조별) 6 4 2 2" xfId="38229" xr:uid="{00000000-0005-0000-0000-000067950000}"/>
    <cellStyle name="년_0911 2차면접자(조별) 6 4 2 3" xfId="38230" xr:uid="{00000000-0005-0000-0000-000068950000}"/>
    <cellStyle name="년_0911 2차면접자(조별) 6 4 2 4" xfId="38231" xr:uid="{00000000-0005-0000-0000-000069950000}"/>
    <cellStyle name="년_0911 2차면접자(조별) 6 4 2 5" xfId="38232" xr:uid="{00000000-0005-0000-0000-00006A950000}"/>
    <cellStyle name="년_0911 2차면접자(조별) 6 4 3" xfId="38233" xr:uid="{00000000-0005-0000-0000-00006B950000}"/>
    <cellStyle name="년_0911 2차면접자(조별) 6 4 3 2" xfId="38234" xr:uid="{00000000-0005-0000-0000-00006C950000}"/>
    <cellStyle name="년_0911 2차면접자(조별) 6 4 3 3" xfId="38235" xr:uid="{00000000-0005-0000-0000-00006D950000}"/>
    <cellStyle name="년_0911 2차면접자(조별) 6 4 3 4" xfId="38236" xr:uid="{00000000-0005-0000-0000-00006E950000}"/>
    <cellStyle name="년_0911 2차면접자(조별) 6 4 3 5" xfId="38237" xr:uid="{00000000-0005-0000-0000-00006F950000}"/>
    <cellStyle name="년_0911 2차면접자(조별) 6 4 4" xfId="38238" xr:uid="{00000000-0005-0000-0000-000070950000}"/>
    <cellStyle name="년_0911 2차면접자(조별) 6 4 4 2" xfId="38239" xr:uid="{00000000-0005-0000-0000-000071950000}"/>
    <cellStyle name="년_0911 2차면접자(조별) 6 4 4 3" xfId="38240" xr:uid="{00000000-0005-0000-0000-000072950000}"/>
    <cellStyle name="년_0911 2차면접자(조별) 6 4 4 4" xfId="38241" xr:uid="{00000000-0005-0000-0000-000073950000}"/>
    <cellStyle name="년_0911 2차면접자(조별) 6 4 4 5" xfId="38242" xr:uid="{00000000-0005-0000-0000-000074950000}"/>
    <cellStyle name="년_0911 2차면접자(조별) 6 4 5" xfId="38243" xr:uid="{00000000-0005-0000-0000-000075950000}"/>
    <cellStyle name="년_0911 2차면접자(조별) 6 4 6" xfId="38244" xr:uid="{00000000-0005-0000-0000-000076950000}"/>
    <cellStyle name="년_0911 2차면접자(조별) 6 4 7" xfId="38245" xr:uid="{00000000-0005-0000-0000-000077950000}"/>
    <cellStyle name="년_0911 2차면접자(조별) 6 4 8" xfId="38246" xr:uid="{00000000-0005-0000-0000-000078950000}"/>
    <cellStyle name="년_0911 2차면접자(조별) 6 5" xfId="38247" xr:uid="{00000000-0005-0000-0000-000079950000}"/>
    <cellStyle name="년_0911 2차면접자(조별) 6 5 2" xfId="38248" xr:uid="{00000000-0005-0000-0000-00007A950000}"/>
    <cellStyle name="년_0911 2차면접자(조별) 6 5 3" xfId="38249" xr:uid="{00000000-0005-0000-0000-00007B950000}"/>
    <cellStyle name="년_0911 2차면접자(조별) 6 5 4" xfId="38250" xr:uid="{00000000-0005-0000-0000-00007C950000}"/>
    <cellStyle name="년_0911 2차면접자(조별) 6 5 5" xfId="38251" xr:uid="{00000000-0005-0000-0000-00007D950000}"/>
    <cellStyle name="년_0911 2차면접자(조별) 6 6" xfId="38252" xr:uid="{00000000-0005-0000-0000-00007E950000}"/>
    <cellStyle name="년_0911 2차면접자(조별) 6 6 2" xfId="38253" xr:uid="{00000000-0005-0000-0000-00007F950000}"/>
    <cellStyle name="년_0911 2차면접자(조별) 6 6 3" xfId="38254" xr:uid="{00000000-0005-0000-0000-000080950000}"/>
    <cellStyle name="년_0911 2차면접자(조별) 6 6 4" xfId="38255" xr:uid="{00000000-0005-0000-0000-000081950000}"/>
    <cellStyle name="년_0911 2차면접자(조별) 6 6 5" xfId="38256" xr:uid="{00000000-0005-0000-0000-000082950000}"/>
    <cellStyle name="년_0911 2차면접자(조별) 6 7" xfId="38257" xr:uid="{00000000-0005-0000-0000-000083950000}"/>
    <cellStyle name="년_0911 2차면접자(조별) 6 7 2" xfId="38258" xr:uid="{00000000-0005-0000-0000-000084950000}"/>
    <cellStyle name="년_0911 2차면접자(조별) 6 7 3" xfId="38259" xr:uid="{00000000-0005-0000-0000-000085950000}"/>
    <cellStyle name="년_0911 2차면접자(조별) 6 7 4" xfId="38260" xr:uid="{00000000-0005-0000-0000-000086950000}"/>
    <cellStyle name="년_0911 2차면접자(조별) 6 7 5" xfId="38261" xr:uid="{00000000-0005-0000-0000-000087950000}"/>
    <cellStyle name="년_0911 2차면접자(조별) 6 8" xfId="38262" xr:uid="{00000000-0005-0000-0000-000088950000}"/>
    <cellStyle name="년_0911 2차면접자(조별) 6 9" xfId="38263" xr:uid="{00000000-0005-0000-0000-000089950000}"/>
    <cellStyle name="년_0911 2차면접자(조별) 7" xfId="38264" xr:uid="{00000000-0005-0000-0000-00008A950000}"/>
    <cellStyle name="년_0911 2차면접자(조별) 7 2" xfId="38265" xr:uid="{00000000-0005-0000-0000-00008B950000}"/>
    <cellStyle name="년_0911 2차면접자(조별) 7 2 2" xfId="38266" xr:uid="{00000000-0005-0000-0000-00008C950000}"/>
    <cellStyle name="년_0911 2차면접자(조별) 7 2 3" xfId="38267" xr:uid="{00000000-0005-0000-0000-00008D950000}"/>
    <cellStyle name="년_0911 2차면접자(조별) 7 2 4" xfId="38268" xr:uid="{00000000-0005-0000-0000-00008E950000}"/>
    <cellStyle name="년_0911 2차면접자(조별) 7 2 5" xfId="38269" xr:uid="{00000000-0005-0000-0000-00008F950000}"/>
    <cellStyle name="년_0911 2차면접자(조별) 7 3" xfId="38270" xr:uid="{00000000-0005-0000-0000-000090950000}"/>
    <cellStyle name="년_0911 2차면접자(조별) 7 3 2" xfId="38271" xr:uid="{00000000-0005-0000-0000-000091950000}"/>
    <cellStyle name="년_0911 2차면접자(조별) 7 3 3" xfId="38272" xr:uid="{00000000-0005-0000-0000-000092950000}"/>
    <cellStyle name="년_0911 2차면접자(조별) 7 3 4" xfId="38273" xr:uid="{00000000-0005-0000-0000-000093950000}"/>
    <cellStyle name="년_0911 2차면접자(조별) 7 3 5" xfId="38274" xr:uid="{00000000-0005-0000-0000-000094950000}"/>
    <cellStyle name="년_0911 2차면접자(조별) 7 4" xfId="38275" xr:uid="{00000000-0005-0000-0000-000095950000}"/>
    <cellStyle name="년_0911 2차면접자(조별) 7 4 2" xfId="38276" xr:uid="{00000000-0005-0000-0000-000096950000}"/>
    <cellStyle name="년_0911 2차면접자(조별) 7 4 3" xfId="38277" xr:uid="{00000000-0005-0000-0000-000097950000}"/>
    <cellStyle name="년_0911 2차면접자(조별) 7 4 4" xfId="38278" xr:uid="{00000000-0005-0000-0000-000098950000}"/>
    <cellStyle name="년_0911 2차면접자(조별) 7 4 5" xfId="38279" xr:uid="{00000000-0005-0000-0000-000099950000}"/>
    <cellStyle name="년_0911 2차면접자(조별) 7 5" xfId="38280" xr:uid="{00000000-0005-0000-0000-00009A950000}"/>
    <cellStyle name="년_0911 2차면접자(조별) 7 6" xfId="38281" xr:uid="{00000000-0005-0000-0000-00009B950000}"/>
    <cellStyle name="년_0911 2차면접자(조별) 7 7" xfId="38282" xr:uid="{00000000-0005-0000-0000-00009C950000}"/>
    <cellStyle name="년_0911 2차면접자(조별) 7 8" xfId="38283" xr:uid="{00000000-0005-0000-0000-00009D950000}"/>
    <cellStyle name="년_0911 2차면접자(조별) 8" xfId="38284" xr:uid="{00000000-0005-0000-0000-00009E950000}"/>
    <cellStyle name="년_0911 2차면접자(조별) 8 2" xfId="38285" xr:uid="{00000000-0005-0000-0000-00009F950000}"/>
    <cellStyle name="년_0911 2차면접자(조별) 8 2 2" xfId="38286" xr:uid="{00000000-0005-0000-0000-0000A0950000}"/>
    <cellStyle name="년_0911 2차면접자(조별) 8 2 3" xfId="38287" xr:uid="{00000000-0005-0000-0000-0000A1950000}"/>
    <cellStyle name="년_0911 2차면접자(조별) 8 2 4" xfId="38288" xr:uid="{00000000-0005-0000-0000-0000A2950000}"/>
    <cellStyle name="년_0911 2차면접자(조별) 8 2 5" xfId="38289" xr:uid="{00000000-0005-0000-0000-0000A3950000}"/>
    <cellStyle name="년_0911 2차면접자(조별) 8 3" xfId="38290" xr:uid="{00000000-0005-0000-0000-0000A4950000}"/>
    <cellStyle name="년_0911 2차면접자(조별) 8 3 2" xfId="38291" xr:uid="{00000000-0005-0000-0000-0000A5950000}"/>
    <cellStyle name="년_0911 2차면접자(조별) 8 3 3" xfId="38292" xr:uid="{00000000-0005-0000-0000-0000A6950000}"/>
    <cellStyle name="년_0911 2차면접자(조별) 8 3 4" xfId="38293" xr:uid="{00000000-0005-0000-0000-0000A7950000}"/>
    <cellStyle name="년_0911 2차면접자(조별) 8 3 5" xfId="38294" xr:uid="{00000000-0005-0000-0000-0000A8950000}"/>
    <cellStyle name="년_0911 2차면접자(조별) 8 4" xfId="38295" xr:uid="{00000000-0005-0000-0000-0000A9950000}"/>
    <cellStyle name="년_0911 2차면접자(조별) 8 4 2" xfId="38296" xr:uid="{00000000-0005-0000-0000-0000AA950000}"/>
    <cellStyle name="년_0911 2차면접자(조별) 8 4 3" xfId="38297" xr:uid="{00000000-0005-0000-0000-0000AB950000}"/>
    <cellStyle name="년_0911 2차면접자(조별) 8 4 4" xfId="38298" xr:uid="{00000000-0005-0000-0000-0000AC950000}"/>
    <cellStyle name="년_0911 2차면접자(조별) 8 4 5" xfId="38299" xr:uid="{00000000-0005-0000-0000-0000AD950000}"/>
    <cellStyle name="년_0911 2차면접자(조별) 8 5" xfId="38300" xr:uid="{00000000-0005-0000-0000-0000AE950000}"/>
    <cellStyle name="년_0911 2차면접자(조별) 8 6" xfId="38301" xr:uid="{00000000-0005-0000-0000-0000AF950000}"/>
    <cellStyle name="년_0911 2차면접자(조별) 8 7" xfId="38302" xr:uid="{00000000-0005-0000-0000-0000B0950000}"/>
    <cellStyle name="년_0911 2차면접자(조별) 8 8" xfId="38303" xr:uid="{00000000-0005-0000-0000-0000B1950000}"/>
    <cellStyle name="년_0911 2차면접자(조별) 9" xfId="38304" xr:uid="{00000000-0005-0000-0000-0000B2950000}"/>
    <cellStyle name="년_0911 2차면접자(조별) 9 2" xfId="38305" xr:uid="{00000000-0005-0000-0000-0000B3950000}"/>
    <cellStyle name="년_0911 2차면접자(조별) 9 2 2" xfId="38306" xr:uid="{00000000-0005-0000-0000-0000B4950000}"/>
    <cellStyle name="년_0911 2차면접자(조별) 9 2 3" xfId="38307" xr:uid="{00000000-0005-0000-0000-0000B5950000}"/>
    <cellStyle name="년_0911 2차면접자(조별) 9 2 4" xfId="38308" xr:uid="{00000000-0005-0000-0000-0000B6950000}"/>
    <cellStyle name="년_0911 2차면접자(조별) 9 2 5" xfId="38309" xr:uid="{00000000-0005-0000-0000-0000B7950000}"/>
    <cellStyle name="년_0911 2차면접자(조별) 9 3" xfId="38310" xr:uid="{00000000-0005-0000-0000-0000B8950000}"/>
    <cellStyle name="년_0911 2차면접자(조별) 9 3 2" xfId="38311" xr:uid="{00000000-0005-0000-0000-0000B9950000}"/>
    <cellStyle name="년_0911 2차면접자(조별) 9 3 3" xfId="38312" xr:uid="{00000000-0005-0000-0000-0000BA950000}"/>
    <cellStyle name="년_0911 2차면접자(조별) 9 3 4" xfId="38313" xr:uid="{00000000-0005-0000-0000-0000BB950000}"/>
    <cellStyle name="년_0911 2차면접자(조별) 9 3 5" xfId="38314" xr:uid="{00000000-0005-0000-0000-0000BC950000}"/>
    <cellStyle name="년_0911 2차면접자(조별) 9 4" xfId="38315" xr:uid="{00000000-0005-0000-0000-0000BD950000}"/>
    <cellStyle name="년_0911 2차면접자(조별) 9 4 2" xfId="38316" xr:uid="{00000000-0005-0000-0000-0000BE950000}"/>
    <cellStyle name="년_0911 2차면접자(조별) 9 4 3" xfId="38317" xr:uid="{00000000-0005-0000-0000-0000BF950000}"/>
    <cellStyle name="년_0911 2차면접자(조별) 9 4 4" xfId="38318" xr:uid="{00000000-0005-0000-0000-0000C0950000}"/>
    <cellStyle name="년_0911 2차면접자(조별) 9 4 5" xfId="38319" xr:uid="{00000000-0005-0000-0000-0000C1950000}"/>
    <cellStyle name="년_0911 2차면접자(조별) 9 5" xfId="38320" xr:uid="{00000000-0005-0000-0000-0000C2950000}"/>
    <cellStyle name="년_0911 2차면접자(조별) 9 6" xfId="38321" xr:uid="{00000000-0005-0000-0000-0000C3950000}"/>
    <cellStyle name="년_0911 2차면접자(조별) 9 7" xfId="38322" xr:uid="{00000000-0005-0000-0000-0000C4950000}"/>
    <cellStyle name="년_0911 2차면접자(조별) 9 8" xfId="38323" xr:uid="{00000000-0005-0000-0000-0000C5950000}"/>
    <cellStyle name="달러" xfId="38324" xr:uid="{00000000-0005-0000-0000-0000C6950000}"/>
    <cellStyle name="돋움채" xfId="38325" xr:uid="{00000000-0005-0000-0000-0000C7950000}"/>
    <cellStyle name="뒤에 오는 하이퍼링크_01 변경계약내역서(수정)" xfId="38326" xr:uid="{00000000-0005-0000-0000-0000C8950000}"/>
    <cellStyle name="똿떓죶Ø괻 [0.00]_PRODUCT DETAIL Q1" xfId="38327" xr:uid="{00000000-0005-0000-0000-0000C9950000}"/>
    <cellStyle name="똿떓죶Ø괻_PRODUCT DETAIL Q1" xfId="38328" xr:uid="{00000000-0005-0000-0000-0000CA950000}"/>
    <cellStyle name="똿뗦먛귟 [0.00]_NT Server " xfId="38329" xr:uid="{00000000-0005-0000-0000-0000CB950000}"/>
    <cellStyle name="똿뗦먛귟_NT Server " xfId="38330" xr:uid="{00000000-0005-0000-0000-0000CC950000}"/>
    <cellStyle name="메모 2" xfId="38331" xr:uid="{00000000-0005-0000-0000-0000CD950000}"/>
    <cellStyle name="메모 2 10" xfId="38332" xr:uid="{00000000-0005-0000-0000-0000CE950000}"/>
    <cellStyle name="메모 2 10 2" xfId="38333" xr:uid="{00000000-0005-0000-0000-0000CF950000}"/>
    <cellStyle name="메모 2 10 2 2" xfId="38334" xr:uid="{00000000-0005-0000-0000-0000D0950000}"/>
    <cellStyle name="메모 2 10 2 3" xfId="38335" xr:uid="{00000000-0005-0000-0000-0000D1950000}"/>
    <cellStyle name="메모 2 10 2 4" xfId="38336" xr:uid="{00000000-0005-0000-0000-0000D2950000}"/>
    <cellStyle name="메모 2 10 2 5" xfId="38337" xr:uid="{00000000-0005-0000-0000-0000D3950000}"/>
    <cellStyle name="메모 2 10 3" xfId="38338" xr:uid="{00000000-0005-0000-0000-0000D4950000}"/>
    <cellStyle name="메모 2 10 3 2" xfId="38339" xr:uid="{00000000-0005-0000-0000-0000D5950000}"/>
    <cellStyle name="메모 2 10 3 3" xfId="38340" xr:uid="{00000000-0005-0000-0000-0000D6950000}"/>
    <cellStyle name="메모 2 10 3 4" xfId="38341" xr:uid="{00000000-0005-0000-0000-0000D7950000}"/>
    <cellStyle name="메모 2 10 3 5" xfId="38342" xr:uid="{00000000-0005-0000-0000-0000D8950000}"/>
    <cellStyle name="메모 2 10 4" xfId="38343" xr:uid="{00000000-0005-0000-0000-0000D9950000}"/>
    <cellStyle name="메모 2 10 4 2" xfId="38344" xr:uid="{00000000-0005-0000-0000-0000DA950000}"/>
    <cellStyle name="메모 2 10 4 3" xfId="38345" xr:uid="{00000000-0005-0000-0000-0000DB950000}"/>
    <cellStyle name="메모 2 10 4 4" xfId="38346" xr:uid="{00000000-0005-0000-0000-0000DC950000}"/>
    <cellStyle name="메모 2 10 4 5" xfId="38347" xr:uid="{00000000-0005-0000-0000-0000DD950000}"/>
    <cellStyle name="메모 2 10 5" xfId="38348" xr:uid="{00000000-0005-0000-0000-0000DE950000}"/>
    <cellStyle name="메모 2 10 6" xfId="38349" xr:uid="{00000000-0005-0000-0000-0000DF950000}"/>
    <cellStyle name="메모 2 10 7" xfId="38350" xr:uid="{00000000-0005-0000-0000-0000E0950000}"/>
    <cellStyle name="메모 2 10 8" xfId="38351" xr:uid="{00000000-0005-0000-0000-0000E1950000}"/>
    <cellStyle name="메모 2 11" xfId="38352" xr:uid="{00000000-0005-0000-0000-0000E2950000}"/>
    <cellStyle name="메모 2 11 2" xfId="38353" xr:uid="{00000000-0005-0000-0000-0000E3950000}"/>
    <cellStyle name="메모 2 11 2 2" xfId="38354" xr:uid="{00000000-0005-0000-0000-0000E4950000}"/>
    <cellStyle name="메모 2 11 2 3" xfId="38355" xr:uid="{00000000-0005-0000-0000-0000E5950000}"/>
    <cellStyle name="메모 2 11 2 4" xfId="38356" xr:uid="{00000000-0005-0000-0000-0000E6950000}"/>
    <cellStyle name="메모 2 11 2 5" xfId="38357" xr:uid="{00000000-0005-0000-0000-0000E7950000}"/>
    <cellStyle name="메모 2 11 3" xfId="38358" xr:uid="{00000000-0005-0000-0000-0000E8950000}"/>
    <cellStyle name="메모 2 11 3 2" xfId="38359" xr:uid="{00000000-0005-0000-0000-0000E9950000}"/>
    <cellStyle name="메모 2 11 3 3" xfId="38360" xr:uid="{00000000-0005-0000-0000-0000EA950000}"/>
    <cellStyle name="메모 2 11 3 4" xfId="38361" xr:uid="{00000000-0005-0000-0000-0000EB950000}"/>
    <cellStyle name="메모 2 11 3 5" xfId="38362" xr:uid="{00000000-0005-0000-0000-0000EC950000}"/>
    <cellStyle name="메모 2 11 4" xfId="38363" xr:uid="{00000000-0005-0000-0000-0000ED950000}"/>
    <cellStyle name="메모 2 11 4 2" xfId="38364" xr:uid="{00000000-0005-0000-0000-0000EE950000}"/>
    <cellStyle name="메모 2 11 4 3" xfId="38365" xr:uid="{00000000-0005-0000-0000-0000EF950000}"/>
    <cellStyle name="메모 2 11 4 4" xfId="38366" xr:uid="{00000000-0005-0000-0000-0000F0950000}"/>
    <cellStyle name="메모 2 11 4 5" xfId="38367" xr:uid="{00000000-0005-0000-0000-0000F1950000}"/>
    <cellStyle name="메모 2 11 5" xfId="38368" xr:uid="{00000000-0005-0000-0000-0000F2950000}"/>
    <cellStyle name="메모 2 11 6" xfId="38369" xr:uid="{00000000-0005-0000-0000-0000F3950000}"/>
    <cellStyle name="메모 2 11 7" xfId="38370" xr:uid="{00000000-0005-0000-0000-0000F4950000}"/>
    <cellStyle name="메모 2 11 8" xfId="38371" xr:uid="{00000000-0005-0000-0000-0000F5950000}"/>
    <cellStyle name="메모 2 12" xfId="38372" xr:uid="{00000000-0005-0000-0000-0000F6950000}"/>
    <cellStyle name="메모 2 12 2" xfId="38373" xr:uid="{00000000-0005-0000-0000-0000F7950000}"/>
    <cellStyle name="메모 2 12 2 2" xfId="38374" xr:uid="{00000000-0005-0000-0000-0000F8950000}"/>
    <cellStyle name="메모 2 12 2 3" xfId="38375" xr:uid="{00000000-0005-0000-0000-0000F9950000}"/>
    <cellStyle name="메모 2 12 2 4" xfId="38376" xr:uid="{00000000-0005-0000-0000-0000FA950000}"/>
    <cellStyle name="메모 2 12 2 5" xfId="38377" xr:uid="{00000000-0005-0000-0000-0000FB950000}"/>
    <cellStyle name="메모 2 12 3" xfId="38378" xr:uid="{00000000-0005-0000-0000-0000FC950000}"/>
    <cellStyle name="메모 2 12 3 2" xfId="38379" xr:uid="{00000000-0005-0000-0000-0000FD950000}"/>
    <cellStyle name="메모 2 12 3 3" xfId="38380" xr:uid="{00000000-0005-0000-0000-0000FE950000}"/>
    <cellStyle name="메모 2 12 3 4" xfId="38381" xr:uid="{00000000-0005-0000-0000-0000FF950000}"/>
    <cellStyle name="메모 2 12 3 5" xfId="38382" xr:uid="{00000000-0005-0000-0000-000000960000}"/>
    <cellStyle name="메모 2 12 4" xfId="38383" xr:uid="{00000000-0005-0000-0000-000001960000}"/>
    <cellStyle name="메모 2 12 4 2" xfId="38384" xr:uid="{00000000-0005-0000-0000-000002960000}"/>
    <cellStyle name="메모 2 12 4 3" xfId="38385" xr:uid="{00000000-0005-0000-0000-000003960000}"/>
    <cellStyle name="메모 2 12 4 4" xfId="38386" xr:uid="{00000000-0005-0000-0000-000004960000}"/>
    <cellStyle name="메모 2 12 4 5" xfId="38387" xr:uid="{00000000-0005-0000-0000-000005960000}"/>
    <cellStyle name="메모 2 12 5" xfId="38388" xr:uid="{00000000-0005-0000-0000-000006960000}"/>
    <cellStyle name="메모 2 12 6" xfId="38389" xr:uid="{00000000-0005-0000-0000-000007960000}"/>
    <cellStyle name="메모 2 12 7" xfId="38390" xr:uid="{00000000-0005-0000-0000-000008960000}"/>
    <cellStyle name="메모 2 12 8" xfId="38391" xr:uid="{00000000-0005-0000-0000-000009960000}"/>
    <cellStyle name="메모 2 13" xfId="38392" xr:uid="{00000000-0005-0000-0000-00000A960000}"/>
    <cellStyle name="메모 2 13 2" xfId="38393" xr:uid="{00000000-0005-0000-0000-00000B960000}"/>
    <cellStyle name="메모 2 13 3" xfId="38394" xr:uid="{00000000-0005-0000-0000-00000C960000}"/>
    <cellStyle name="메모 2 13 4" xfId="38395" xr:uid="{00000000-0005-0000-0000-00000D960000}"/>
    <cellStyle name="메모 2 13 5" xfId="38396" xr:uid="{00000000-0005-0000-0000-00000E960000}"/>
    <cellStyle name="메모 2 13 6" xfId="51211" xr:uid="{00000000-0005-0000-0000-00000F960000}"/>
    <cellStyle name="메모 2 13 7" xfId="51212" xr:uid="{00000000-0005-0000-0000-000010960000}"/>
    <cellStyle name="메모 2 13 8" xfId="51213" xr:uid="{00000000-0005-0000-0000-000011960000}"/>
    <cellStyle name="메모 2 14" xfId="38397" xr:uid="{00000000-0005-0000-0000-000012960000}"/>
    <cellStyle name="메모 2 14 2" xfId="38398" xr:uid="{00000000-0005-0000-0000-000013960000}"/>
    <cellStyle name="메모 2 14 3" xfId="38399" xr:uid="{00000000-0005-0000-0000-000014960000}"/>
    <cellStyle name="메모 2 14 4" xfId="38400" xr:uid="{00000000-0005-0000-0000-000015960000}"/>
    <cellStyle name="메모 2 14 5" xfId="38401" xr:uid="{00000000-0005-0000-0000-000016960000}"/>
    <cellStyle name="메모 2 14 6" xfId="51214" xr:uid="{00000000-0005-0000-0000-000017960000}"/>
    <cellStyle name="메모 2 14 7" xfId="51215" xr:uid="{00000000-0005-0000-0000-000018960000}"/>
    <cellStyle name="메모 2 14 8" xfId="51216" xr:uid="{00000000-0005-0000-0000-000019960000}"/>
    <cellStyle name="메모 2 15" xfId="38402" xr:uid="{00000000-0005-0000-0000-00001A960000}"/>
    <cellStyle name="메모 2 16" xfId="38403" xr:uid="{00000000-0005-0000-0000-00001B960000}"/>
    <cellStyle name="메모 2 17" xfId="38404" xr:uid="{00000000-0005-0000-0000-00001C960000}"/>
    <cellStyle name="메모 2 18" xfId="38405" xr:uid="{00000000-0005-0000-0000-00001D960000}"/>
    <cellStyle name="메모 2 19" xfId="51217" xr:uid="{00000000-0005-0000-0000-00001E960000}"/>
    <cellStyle name="메모 2 2" xfId="38406" xr:uid="{00000000-0005-0000-0000-00001F960000}"/>
    <cellStyle name="메모 2 2 10" xfId="38407" xr:uid="{00000000-0005-0000-0000-000020960000}"/>
    <cellStyle name="메모 2 2 10 2" xfId="38408" xr:uid="{00000000-0005-0000-0000-000021960000}"/>
    <cellStyle name="메모 2 2 10 3" xfId="38409" xr:uid="{00000000-0005-0000-0000-000022960000}"/>
    <cellStyle name="메모 2 2 10 4" xfId="38410" xr:uid="{00000000-0005-0000-0000-000023960000}"/>
    <cellStyle name="메모 2 2 10 5" xfId="38411" xr:uid="{00000000-0005-0000-0000-000024960000}"/>
    <cellStyle name="메모 2 2 11" xfId="38412" xr:uid="{00000000-0005-0000-0000-000025960000}"/>
    <cellStyle name="메모 2 2 11 2" xfId="38413" xr:uid="{00000000-0005-0000-0000-000026960000}"/>
    <cellStyle name="메모 2 2 11 3" xfId="38414" xr:uid="{00000000-0005-0000-0000-000027960000}"/>
    <cellStyle name="메모 2 2 11 4" xfId="38415" xr:uid="{00000000-0005-0000-0000-000028960000}"/>
    <cellStyle name="메모 2 2 11 5" xfId="38416" xr:uid="{00000000-0005-0000-0000-000029960000}"/>
    <cellStyle name="메모 2 2 12" xfId="38417" xr:uid="{00000000-0005-0000-0000-00002A960000}"/>
    <cellStyle name="메모 2 2 13" xfId="38418" xr:uid="{00000000-0005-0000-0000-00002B960000}"/>
    <cellStyle name="메모 2 2 14" xfId="38419" xr:uid="{00000000-0005-0000-0000-00002C960000}"/>
    <cellStyle name="메모 2 2 15" xfId="38420" xr:uid="{00000000-0005-0000-0000-00002D960000}"/>
    <cellStyle name="메모 2 2 2" xfId="38421" xr:uid="{00000000-0005-0000-0000-00002E960000}"/>
    <cellStyle name="메모 2 2 2 10" xfId="38422" xr:uid="{00000000-0005-0000-0000-00002F960000}"/>
    <cellStyle name="메모 2 2 2 10 2" xfId="38423" xr:uid="{00000000-0005-0000-0000-000030960000}"/>
    <cellStyle name="메모 2 2 2 10 3" xfId="38424" xr:uid="{00000000-0005-0000-0000-000031960000}"/>
    <cellStyle name="메모 2 2 2 10 4" xfId="38425" xr:uid="{00000000-0005-0000-0000-000032960000}"/>
    <cellStyle name="메모 2 2 2 10 5" xfId="38426" xr:uid="{00000000-0005-0000-0000-000033960000}"/>
    <cellStyle name="메모 2 2 2 11" xfId="38427" xr:uid="{00000000-0005-0000-0000-000034960000}"/>
    <cellStyle name="메모 2 2 2 11 2" xfId="38428" xr:uid="{00000000-0005-0000-0000-000035960000}"/>
    <cellStyle name="메모 2 2 2 11 3" xfId="38429" xr:uid="{00000000-0005-0000-0000-000036960000}"/>
    <cellStyle name="메모 2 2 2 11 4" xfId="38430" xr:uid="{00000000-0005-0000-0000-000037960000}"/>
    <cellStyle name="메모 2 2 2 11 5" xfId="38431" xr:uid="{00000000-0005-0000-0000-000038960000}"/>
    <cellStyle name="메모 2 2 2 12" xfId="38432" xr:uid="{00000000-0005-0000-0000-000039960000}"/>
    <cellStyle name="메모 2 2 2 13" xfId="38433" xr:uid="{00000000-0005-0000-0000-00003A960000}"/>
    <cellStyle name="메모 2 2 2 14" xfId="38434" xr:uid="{00000000-0005-0000-0000-00003B960000}"/>
    <cellStyle name="메모 2 2 2 15" xfId="38435" xr:uid="{00000000-0005-0000-0000-00003C960000}"/>
    <cellStyle name="메모 2 2 2 2" xfId="38436" xr:uid="{00000000-0005-0000-0000-00003D960000}"/>
    <cellStyle name="메모 2 2 2 2 10" xfId="38437" xr:uid="{00000000-0005-0000-0000-00003E960000}"/>
    <cellStyle name="메모 2 2 2 2 11" xfId="38438" xr:uid="{00000000-0005-0000-0000-00003F960000}"/>
    <cellStyle name="메모 2 2 2 2 12" xfId="38439" xr:uid="{00000000-0005-0000-0000-000040960000}"/>
    <cellStyle name="메모 2 2 2 2 13" xfId="38440" xr:uid="{00000000-0005-0000-0000-000041960000}"/>
    <cellStyle name="메모 2 2 2 2 2" xfId="38441" xr:uid="{00000000-0005-0000-0000-000042960000}"/>
    <cellStyle name="메모 2 2 2 2 2 10" xfId="38442" xr:uid="{00000000-0005-0000-0000-000043960000}"/>
    <cellStyle name="메모 2 2 2 2 2 11" xfId="38443" xr:uid="{00000000-0005-0000-0000-000044960000}"/>
    <cellStyle name="메모 2 2 2 2 2 2" xfId="38444" xr:uid="{00000000-0005-0000-0000-000045960000}"/>
    <cellStyle name="메모 2 2 2 2 2 2 2" xfId="38445" xr:uid="{00000000-0005-0000-0000-000046960000}"/>
    <cellStyle name="메모 2 2 2 2 2 2 2 2" xfId="38446" xr:uid="{00000000-0005-0000-0000-000047960000}"/>
    <cellStyle name="메모 2 2 2 2 2 2 2 3" xfId="38447" xr:uid="{00000000-0005-0000-0000-000048960000}"/>
    <cellStyle name="메모 2 2 2 2 2 2 2 4" xfId="38448" xr:uid="{00000000-0005-0000-0000-000049960000}"/>
    <cellStyle name="메모 2 2 2 2 2 2 2 5" xfId="38449" xr:uid="{00000000-0005-0000-0000-00004A960000}"/>
    <cellStyle name="메모 2 2 2 2 2 2 3" xfId="38450" xr:uid="{00000000-0005-0000-0000-00004B960000}"/>
    <cellStyle name="메모 2 2 2 2 2 2 3 2" xfId="38451" xr:uid="{00000000-0005-0000-0000-00004C960000}"/>
    <cellStyle name="메모 2 2 2 2 2 2 3 3" xfId="38452" xr:uid="{00000000-0005-0000-0000-00004D960000}"/>
    <cellStyle name="메모 2 2 2 2 2 2 3 4" xfId="38453" xr:uid="{00000000-0005-0000-0000-00004E960000}"/>
    <cellStyle name="메모 2 2 2 2 2 2 3 5" xfId="38454" xr:uid="{00000000-0005-0000-0000-00004F960000}"/>
    <cellStyle name="메모 2 2 2 2 2 2 4" xfId="38455" xr:uid="{00000000-0005-0000-0000-000050960000}"/>
    <cellStyle name="메모 2 2 2 2 2 2 4 2" xfId="38456" xr:uid="{00000000-0005-0000-0000-000051960000}"/>
    <cellStyle name="메모 2 2 2 2 2 2 4 3" xfId="38457" xr:uid="{00000000-0005-0000-0000-000052960000}"/>
    <cellStyle name="메모 2 2 2 2 2 2 4 4" xfId="38458" xr:uid="{00000000-0005-0000-0000-000053960000}"/>
    <cellStyle name="메모 2 2 2 2 2 2 4 5" xfId="38459" xr:uid="{00000000-0005-0000-0000-000054960000}"/>
    <cellStyle name="메모 2 2 2 2 2 2 5" xfId="38460" xr:uid="{00000000-0005-0000-0000-000055960000}"/>
    <cellStyle name="메모 2 2 2 2 2 2 6" xfId="38461" xr:uid="{00000000-0005-0000-0000-000056960000}"/>
    <cellStyle name="메모 2 2 2 2 2 2 7" xfId="38462" xr:uid="{00000000-0005-0000-0000-000057960000}"/>
    <cellStyle name="메모 2 2 2 2 2 2 8" xfId="38463" xr:uid="{00000000-0005-0000-0000-000058960000}"/>
    <cellStyle name="메모 2 2 2 2 2 3" xfId="38464" xr:uid="{00000000-0005-0000-0000-000059960000}"/>
    <cellStyle name="메모 2 2 2 2 2 3 2" xfId="38465" xr:uid="{00000000-0005-0000-0000-00005A960000}"/>
    <cellStyle name="메모 2 2 2 2 2 3 2 2" xfId="38466" xr:uid="{00000000-0005-0000-0000-00005B960000}"/>
    <cellStyle name="메모 2 2 2 2 2 3 2 3" xfId="38467" xr:uid="{00000000-0005-0000-0000-00005C960000}"/>
    <cellStyle name="메모 2 2 2 2 2 3 2 4" xfId="38468" xr:uid="{00000000-0005-0000-0000-00005D960000}"/>
    <cellStyle name="메모 2 2 2 2 2 3 2 5" xfId="38469" xr:uid="{00000000-0005-0000-0000-00005E960000}"/>
    <cellStyle name="메모 2 2 2 2 2 3 3" xfId="38470" xr:uid="{00000000-0005-0000-0000-00005F960000}"/>
    <cellStyle name="메모 2 2 2 2 2 3 3 2" xfId="38471" xr:uid="{00000000-0005-0000-0000-000060960000}"/>
    <cellStyle name="메모 2 2 2 2 2 3 3 3" xfId="38472" xr:uid="{00000000-0005-0000-0000-000061960000}"/>
    <cellStyle name="메모 2 2 2 2 2 3 3 4" xfId="38473" xr:uid="{00000000-0005-0000-0000-000062960000}"/>
    <cellStyle name="메모 2 2 2 2 2 3 3 5" xfId="38474" xr:uid="{00000000-0005-0000-0000-000063960000}"/>
    <cellStyle name="메모 2 2 2 2 2 3 4" xfId="38475" xr:uid="{00000000-0005-0000-0000-000064960000}"/>
    <cellStyle name="메모 2 2 2 2 2 3 4 2" xfId="38476" xr:uid="{00000000-0005-0000-0000-000065960000}"/>
    <cellStyle name="메모 2 2 2 2 2 3 4 3" xfId="38477" xr:uid="{00000000-0005-0000-0000-000066960000}"/>
    <cellStyle name="메모 2 2 2 2 2 3 4 4" xfId="38478" xr:uid="{00000000-0005-0000-0000-000067960000}"/>
    <cellStyle name="메모 2 2 2 2 2 3 4 5" xfId="38479" xr:uid="{00000000-0005-0000-0000-000068960000}"/>
    <cellStyle name="메모 2 2 2 2 2 3 5" xfId="38480" xr:uid="{00000000-0005-0000-0000-000069960000}"/>
    <cellStyle name="메모 2 2 2 2 2 3 6" xfId="38481" xr:uid="{00000000-0005-0000-0000-00006A960000}"/>
    <cellStyle name="메모 2 2 2 2 2 3 7" xfId="38482" xr:uid="{00000000-0005-0000-0000-00006B960000}"/>
    <cellStyle name="메모 2 2 2 2 2 3 8" xfId="38483" xr:uid="{00000000-0005-0000-0000-00006C960000}"/>
    <cellStyle name="메모 2 2 2 2 2 4" xfId="38484" xr:uid="{00000000-0005-0000-0000-00006D960000}"/>
    <cellStyle name="메모 2 2 2 2 2 4 2" xfId="38485" xr:uid="{00000000-0005-0000-0000-00006E960000}"/>
    <cellStyle name="메모 2 2 2 2 2 4 2 2" xfId="38486" xr:uid="{00000000-0005-0000-0000-00006F960000}"/>
    <cellStyle name="메모 2 2 2 2 2 4 2 3" xfId="38487" xr:uid="{00000000-0005-0000-0000-000070960000}"/>
    <cellStyle name="메모 2 2 2 2 2 4 2 4" xfId="38488" xr:uid="{00000000-0005-0000-0000-000071960000}"/>
    <cellStyle name="메모 2 2 2 2 2 4 2 5" xfId="38489" xr:uid="{00000000-0005-0000-0000-000072960000}"/>
    <cellStyle name="메모 2 2 2 2 2 4 3" xfId="38490" xr:uid="{00000000-0005-0000-0000-000073960000}"/>
    <cellStyle name="메모 2 2 2 2 2 4 3 2" xfId="38491" xr:uid="{00000000-0005-0000-0000-000074960000}"/>
    <cellStyle name="메모 2 2 2 2 2 4 3 3" xfId="38492" xr:uid="{00000000-0005-0000-0000-000075960000}"/>
    <cellStyle name="메모 2 2 2 2 2 4 3 4" xfId="38493" xr:uid="{00000000-0005-0000-0000-000076960000}"/>
    <cellStyle name="메모 2 2 2 2 2 4 3 5" xfId="38494" xr:uid="{00000000-0005-0000-0000-000077960000}"/>
    <cellStyle name="메모 2 2 2 2 2 4 4" xfId="38495" xr:uid="{00000000-0005-0000-0000-000078960000}"/>
    <cellStyle name="메모 2 2 2 2 2 4 4 2" xfId="38496" xr:uid="{00000000-0005-0000-0000-000079960000}"/>
    <cellStyle name="메모 2 2 2 2 2 4 4 3" xfId="38497" xr:uid="{00000000-0005-0000-0000-00007A960000}"/>
    <cellStyle name="메모 2 2 2 2 2 4 4 4" xfId="38498" xr:uid="{00000000-0005-0000-0000-00007B960000}"/>
    <cellStyle name="메모 2 2 2 2 2 4 4 5" xfId="38499" xr:uid="{00000000-0005-0000-0000-00007C960000}"/>
    <cellStyle name="메모 2 2 2 2 2 4 5" xfId="38500" xr:uid="{00000000-0005-0000-0000-00007D960000}"/>
    <cellStyle name="메모 2 2 2 2 2 4 6" xfId="38501" xr:uid="{00000000-0005-0000-0000-00007E960000}"/>
    <cellStyle name="메모 2 2 2 2 2 4 7" xfId="38502" xr:uid="{00000000-0005-0000-0000-00007F960000}"/>
    <cellStyle name="메모 2 2 2 2 2 4 8" xfId="38503" xr:uid="{00000000-0005-0000-0000-000080960000}"/>
    <cellStyle name="메모 2 2 2 2 2 5" xfId="38504" xr:uid="{00000000-0005-0000-0000-000081960000}"/>
    <cellStyle name="메모 2 2 2 2 2 5 2" xfId="38505" xr:uid="{00000000-0005-0000-0000-000082960000}"/>
    <cellStyle name="메모 2 2 2 2 2 5 3" xfId="38506" xr:uid="{00000000-0005-0000-0000-000083960000}"/>
    <cellStyle name="메모 2 2 2 2 2 5 4" xfId="38507" xr:uid="{00000000-0005-0000-0000-000084960000}"/>
    <cellStyle name="메모 2 2 2 2 2 5 5" xfId="38508" xr:uid="{00000000-0005-0000-0000-000085960000}"/>
    <cellStyle name="메모 2 2 2 2 2 6" xfId="38509" xr:uid="{00000000-0005-0000-0000-000086960000}"/>
    <cellStyle name="메모 2 2 2 2 2 6 2" xfId="38510" xr:uid="{00000000-0005-0000-0000-000087960000}"/>
    <cellStyle name="메모 2 2 2 2 2 6 3" xfId="38511" xr:uid="{00000000-0005-0000-0000-000088960000}"/>
    <cellStyle name="메모 2 2 2 2 2 6 4" xfId="38512" xr:uid="{00000000-0005-0000-0000-000089960000}"/>
    <cellStyle name="메모 2 2 2 2 2 6 5" xfId="38513" xr:uid="{00000000-0005-0000-0000-00008A960000}"/>
    <cellStyle name="메모 2 2 2 2 2 7" xfId="38514" xr:uid="{00000000-0005-0000-0000-00008B960000}"/>
    <cellStyle name="메모 2 2 2 2 2 7 2" xfId="38515" xr:uid="{00000000-0005-0000-0000-00008C960000}"/>
    <cellStyle name="메모 2 2 2 2 2 7 3" xfId="38516" xr:uid="{00000000-0005-0000-0000-00008D960000}"/>
    <cellStyle name="메모 2 2 2 2 2 7 4" xfId="38517" xr:uid="{00000000-0005-0000-0000-00008E960000}"/>
    <cellStyle name="메모 2 2 2 2 2 7 5" xfId="38518" xr:uid="{00000000-0005-0000-0000-00008F960000}"/>
    <cellStyle name="메모 2 2 2 2 2 8" xfId="38519" xr:uid="{00000000-0005-0000-0000-000090960000}"/>
    <cellStyle name="메모 2 2 2 2 2 9" xfId="38520" xr:uid="{00000000-0005-0000-0000-000091960000}"/>
    <cellStyle name="메모 2 2 2 2 3" xfId="38521" xr:uid="{00000000-0005-0000-0000-000092960000}"/>
    <cellStyle name="메모 2 2 2 2 3 10" xfId="38522" xr:uid="{00000000-0005-0000-0000-000093960000}"/>
    <cellStyle name="메모 2 2 2 2 3 11" xfId="38523" xr:uid="{00000000-0005-0000-0000-000094960000}"/>
    <cellStyle name="메모 2 2 2 2 3 2" xfId="38524" xr:uid="{00000000-0005-0000-0000-000095960000}"/>
    <cellStyle name="메모 2 2 2 2 3 2 2" xfId="38525" xr:uid="{00000000-0005-0000-0000-000096960000}"/>
    <cellStyle name="메모 2 2 2 2 3 2 2 2" xfId="38526" xr:uid="{00000000-0005-0000-0000-000097960000}"/>
    <cellStyle name="메모 2 2 2 2 3 2 2 3" xfId="38527" xr:uid="{00000000-0005-0000-0000-000098960000}"/>
    <cellStyle name="메모 2 2 2 2 3 2 2 4" xfId="38528" xr:uid="{00000000-0005-0000-0000-000099960000}"/>
    <cellStyle name="메모 2 2 2 2 3 2 2 5" xfId="38529" xr:uid="{00000000-0005-0000-0000-00009A960000}"/>
    <cellStyle name="메모 2 2 2 2 3 2 3" xfId="38530" xr:uid="{00000000-0005-0000-0000-00009B960000}"/>
    <cellStyle name="메모 2 2 2 2 3 2 3 2" xfId="38531" xr:uid="{00000000-0005-0000-0000-00009C960000}"/>
    <cellStyle name="메모 2 2 2 2 3 2 3 3" xfId="38532" xr:uid="{00000000-0005-0000-0000-00009D960000}"/>
    <cellStyle name="메모 2 2 2 2 3 2 3 4" xfId="38533" xr:uid="{00000000-0005-0000-0000-00009E960000}"/>
    <cellStyle name="메모 2 2 2 2 3 2 3 5" xfId="38534" xr:uid="{00000000-0005-0000-0000-00009F960000}"/>
    <cellStyle name="메모 2 2 2 2 3 2 4" xfId="38535" xr:uid="{00000000-0005-0000-0000-0000A0960000}"/>
    <cellStyle name="메모 2 2 2 2 3 2 4 2" xfId="38536" xr:uid="{00000000-0005-0000-0000-0000A1960000}"/>
    <cellStyle name="메모 2 2 2 2 3 2 4 3" xfId="38537" xr:uid="{00000000-0005-0000-0000-0000A2960000}"/>
    <cellStyle name="메모 2 2 2 2 3 2 4 4" xfId="38538" xr:uid="{00000000-0005-0000-0000-0000A3960000}"/>
    <cellStyle name="메모 2 2 2 2 3 2 4 5" xfId="38539" xr:uid="{00000000-0005-0000-0000-0000A4960000}"/>
    <cellStyle name="메모 2 2 2 2 3 2 5" xfId="38540" xr:uid="{00000000-0005-0000-0000-0000A5960000}"/>
    <cellStyle name="메모 2 2 2 2 3 2 6" xfId="38541" xr:uid="{00000000-0005-0000-0000-0000A6960000}"/>
    <cellStyle name="메모 2 2 2 2 3 2 7" xfId="38542" xr:uid="{00000000-0005-0000-0000-0000A7960000}"/>
    <cellStyle name="메모 2 2 2 2 3 2 8" xfId="38543" xr:uid="{00000000-0005-0000-0000-0000A8960000}"/>
    <cellStyle name="메모 2 2 2 2 3 3" xfId="38544" xr:uid="{00000000-0005-0000-0000-0000A9960000}"/>
    <cellStyle name="메모 2 2 2 2 3 3 2" xfId="38545" xr:uid="{00000000-0005-0000-0000-0000AA960000}"/>
    <cellStyle name="메모 2 2 2 2 3 3 2 2" xfId="38546" xr:uid="{00000000-0005-0000-0000-0000AB960000}"/>
    <cellStyle name="메모 2 2 2 2 3 3 2 3" xfId="38547" xr:uid="{00000000-0005-0000-0000-0000AC960000}"/>
    <cellStyle name="메모 2 2 2 2 3 3 2 4" xfId="38548" xr:uid="{00000000-0005-0000-0000-0000AD960000}"/>
    <cellStyle name="메모 2 2 2 2 3 3 2 5" xfId="38549" xr:uid="{00000000-0005-0000-0000-0000AE960000}"/>
    <cellStyle name="메모 2 2 2 2 3 3 3" xfId="38550" xr:uid="{00000000-0005-0000-0000-0000AF960000}"/>
    <cellStyle name="메모 2 2 2 2 3 3 3 2" xfId="38551" xr:uid="{00000000-0005-0000-0000-0000B0960000}"/>
    <cellStyle name="메모 2 2 2 2 3 3 3 3" xfId="38552" xr:uid="{00000000-0005-0000-0000-0000B1960000}"/>
    <cellStyle name="메모 2 2 2 2 3 3 3 4" xfId="38553" xr:uid="{00000000-0005-0000-0000-0000B2960000}"/>
    <cellStyle name="메모 2 2 2 2 3 3 3 5" xfId="38554" xr:uid="{00000000-0005-0000-0000-0000B3960000}"/>
    <cellStyle name="메모 2 2 2 2 3 3 4" xfId="38555" xr:uid="{00000000-0005-0000-0000-0000B4960000}"/>
    <cellStyle name="메모 2 2 2 2 3 3 4 2" xfId="38556" xr:uid="{00000000-0005-0000-0000-0000B5960000}"/>
    <cellStyle name="메모 2 2 2 2 3 3 4 3" xfId="38557" xr:uid="{00000000-0005-0000-0000-0000B6960000}"/>
    <cellStyle name="메모 2 2 2 2 3 3 4 4" xfId="38558" xr:uid="{00000000-0005-0000-0000-0000B7960000}"/>
    <cellStyle name="메모 2 2 2 2 3 3 4 5" xfId="38559" xr:uid="{00000000-0005-0000-0000-0000B8960000}"/>
    <cellStyle name="메모 2 2 2 2 3 3 5" xfId="38560" xr:uid="{00000000-0005-0000-0000-0000B9960000}"/>
    <cellStyle name="메모 2 2 2 2 3 3 6" xfId="38561" xr:uid="{00000000-0005-0000-0000-0000BA960000}"/>
    <cellStyle name="메모 2 2 2 2 3 3 7" xfId="38562" xr:uid="{00000000-0005-0000-0000-0000BB960000}"/>
    <cellStyle name="메모 2 2 2 2 3 3 8" xfId="38563" xr:uid="{00000000-0005-0000-0000-0000BC960000}"/>
    <cellStyle name="메모 2 2 2 2 3 4" xfId="38564" xr:uid="{00000000-0005-0000-0000-0000BD960000}"/>
    <cellStyle name="메모 2 2 2 2 3 4 2" xfId="38565" xr:uid="{00000000-0005-0000-0000-0000BE960000}"/>
    <cellStyle name="메모 2 2 2 2 3 4 2 2" xfId="38566" xr:uid="{00000000-0005-0000-0000-0000BF960000}"/>
    <cellStyle name="메모 2 2 2 2 3 4 2 3" xfId="38567" xr:uid="{00000000-0005-0000-0000-0000C0960000}"/>
    <cellStyle name="메모 2 2 2 2 3 4 2 4" xfId="38568" xr:uid="{00000000-0005-0000-0000-0000C1960000}"/>
    <cellStyle name="메모 2 2 2 2 3 4 2 5" xfId="38569" xr:uid="{00000000-0005-0000-0000-0000C2960000}"/>
    <cellStyle name="메모 2 2 2 2 3 4 3" xfId="38570" xr:uid="{00000000-0005-0000-0000-0000C3960000}"/>
    <cellStyle name="메모 2 2 2 2 3 4 3 2" xfId="38571" xr:uid="{00000000-0005-0000-0000-0000C4960000}"/>
    <cellStyle name="메모 2 2 2 2 3 4 3 3" xfId="38572" xr:uid="{00000000-0005-0000-0000-0000C5960000}"/>
    <cellStyle name="메모 2 2 2 2 3 4 3 4" xfId="38573" xr:uid="{00000000-0005-0000-0000-0000C6960000}"/>
    <cellStyle name="메모 2 2 2 2 3 4 3 5" xfId="38574" xr:uid="{00000000-0005-0000-0000-0000C7960000}"/>
    <cellStyle name="메모 2 2 2 2 3 4 4" xfId="38575" xr:uid="{00000000-0005-0000-0000-0000C8960000}"/>
    <cellStyle name="메모 2 2 2 2 3 4 4 2" xfId="38576" xr:uid="{00000000-0005-0000-0000-0000C9960000}"/>
    <cellStyle name="메모 2 2 2 2 3 4 4 3" xfId="38577" xr:uid="{00000000-0005-0000-0000-0000CA960000}"/>
    <cellStyle name="메모 2 2 2 2 3 4 4 4" xfId="38578" xr:uid="{00000000-0005-0000-0000-0000CB960000}"/>
    <cellStyle name="메모 2 2 2 2 3 4 4 5" xfId="38579" xr:uid="{00000000-0005-0000-0000-0000CC960000}"/>
    <cellStyle name="메모 2 2 2 2 3 4 5" xfId="38580" xr:uid="{00000000-0005-0000-0000-0000CD960000}"/>
    <cellStyle name="메모 2 2 2 2 3 4 6" xfId="38581" xr:uid="{00000000-0005-0000-0000-0000CE960000}"/>
    <cellStyle name="메모 2 2 2 2 3 4 7" xfId="38582" xr:uid="{00000000-0005-0000-0000-0000CF960000}"/>
    <cellStyle name="메모 2 2 2 2 3 4 8" xfId="38583" xr:uid="{00000000-0005-0000-0000-0000D0960000}"/>
    <cellStyle name="메모 2 2 2 2 3 5" xfId="38584" xr:uid="{00000000-0005-0000-0000-0000D1960000}"/>
    <cellStyle name="메모 2 2 2 2 3 5 2" xfId="38585" xr:uid="{00000000-0005-0000-0000-0000D2960000}"/>
    <cellStyle name="메모 2 2 2 2 3 5 3" xfId="38586" xr:uid="{00000000-0005-0000-0000-0000D3960000}"/>
    <cellStyle name="메모 2 2 2 2 3 5 4" xfId="38587" xr:uid="{00000000-0005-0000-0000-0000D4960000}"/>
    <cellStyle name="메모 2 2 2 2 3 5 5" xfId="38588" xr:uid="{00000000-0005-0000-0000-0000D5960000}"/>
    <cellStyle name="메모 2 2 2 2 3 6" xfId="38589" xr:uid="{00000000-0005-0000-0000-0000D6960000}"/>
    <cellStyle name="메모 2 2 2 2 3 6 2" xfId="38590" xr:uid="{00000000-0005-0000-0000-0000D7960000}"/>
    <cellStyle name="메모 2 2 2 2 3 6 3" xfId="38591" xr:uid="{00000000-0005-0000-0000-0000D8960000}"/>
    <cellStyle name="메모 2 2 2 2 3 6 4" xfId="38592" xr:uid="{00000000-0005-0000-0000-0000D9960000}"/>
    <cellStyle name="메모 2 2 2 2 3 6 5" xfId="38593" xr:uid="{00000000-0005-0000-0000-0000DA960000}"/>
    <cellStyle name="메모 2 2 2 2 3 7" xfId="38594" xr:uid="{00000000-0005-0000-0000-0000DB960000}"/>
    <cellStyle name="메모 2 2 2 2 3 7 2" xfId="38595" xr:uid="{00000000-0005-0000-0000-0000DC960000}"/>
    <cellStyle name="메모 2 2 2 2 3 7 3" xfId="38596" xr:uid="{00000000-0005-0000-0000-0000DD960000}"/>
    <cellStyle name="메모 2 2 2 2 3 7 4" xfId="38597" xr:uid="{00000000-0005-0000-0000-0000DE960000}"/>
    <cellStyle name="메모 2 2 2 2 3 7 5" xfId="38598" xr:uid="{00000000-0005-0000-0000-0000DF960000}"/>
    <cellStyle name="메모 2 2 2 2 3 8" xfId="38599" xr:uid="{00000000-0005-0000-0000-0000E0960000}"/>
    <cellStyle name="메모 2 2 2 2 3 9" xfId="38600" xr:uid="{00000000-0005-0000-0000-0000E1960000}"/>
    <cellStyle name="메모 2 2 2 2 4" xfId="38601" xr:uid="{00000000-0005-0000-0000-0000E2960000}"/>
    <cellStyle name="메모 2 2 2 2 4 2" xfId="38602" xr:uid="{00000000-0005-0000-0000-0000E3960000}"/>
    <cellStyle name="메모 2 2 2 2 4 2 2" xfId="38603" xr:uid="{00000000-0005-0000-0000-0000E4960000}"/>
    <cellStyle name="메모 2 2 2 2 4 2 3" xfId="38604" xr:uid="{00000000-0005-0000-0000-0000E5960000}"/>
    <cellStyle name="메모 2 2 2 2 4 2 4" xfId="38605" xr:uid="{00000000-0005-0000-0000-0000E6960000}"/>
    <cellStyle name="메모 2 2 2 2 4 2 5" xfId="38606" xr:uid="{00000000-0005-0000-0000-0000E7960000}"/>
    <cellStyle name="메모 2 2 2 2 4 3" xfId="38607" xr:uid="{00000000-0005-0000-0000-0000E8960000}"/>
    <cellStyle name="메모 2 2 2 2 4 3 2" xfId="38608" xr:uid="{00000000-0005-0000-0000-0000E9960000}"/>
    <cellStyle name="메모 2 2 2 2 4 3 3" xfId="38609" xr:uid="{00000000-0005-0000-0000-0000EA960000}"/>
    <cellStyle name="메모 2 2 2 2 4 3 4" xfId="38610" xr:uid="{00000000-0005-0000-0000-0000EB960000}"/>
    <cellStyle name="메모 2 2 2 2 4 3 5" xfId="38611" xr:uid="{00000000-0005-0000-0000-0000EC960000}"/>
    <cellStyle name="메모 2 2 2 2 4 4" xfId="38612" xr:uid="{00000000-0005-0000-0000-0000ED960000}"/>
    <cellStyle name="메모 2 2 2 2 4 4 2" xfId="38613" xr:uid="{00000000-0005-0000-0000-0000EE960000}"/>
    <cellStyle name="메모 2 2 2 2 4 4 3" xfId="38614" xr:uid="{00000000-0005-0000-0000-0000EF960000}"/>
    <cellStyle name="메모 2 2 2 2 4 4 4" xfId="38615" xr:uid="{00000000-0005-0000-0000-0000F0960000}"/>
    <cellStyle name="메모 2 2 2 2 4 4 5" xfId="38616" xr:uid="{00000000-0005-0000-0000-0000F1960000}"/>
    <cellStyle name="메모 2 2 2 2 4 5" xfId="38617" xr:uid="{00000000-0005-0000-0000-0000F2960000}"/>
    <cellStyle name="메모 2 2 2 2 4 6" xfId="38618" xr:uid="{00000000-0005-0000-0000-0000F3960000}"/>
    <cellStyle name="메모 2 2 2 2 4 7" xfId="38619" xr:uid="{00000000-0005-0000-0000-0000F4960000}"/>
    <cellStyle name="메모 2 2 2 2 4 8" xfId="38620" xr:uid="{00000000-0005-0000-0000-0000F5960000}"/>
    <cellStyle name="메모 2 2 2 2 5" xfId="38621" xr:uid="{00000000-0005-0000-0000-0000F6960000}"/>
    <cellStyle name="메모 2 2 2 2 5 2" xfId="38622" xr:uid="{00000000-0005-0000-0000-0000F7960000}"/>
    <cellStyle name="메모 2 2 2 2 5 2 2" xfId="38623" xr:uid="{00000000-0005-0000-0000-0000F8960000}"/>
    <cellStyle name="메모 2 2 2 2 5 2 3" xfId="38624" xr:uid="{00000000-0005-0000-0000-0000F9960000}"/>
    <cellStyle name="메모 2 2 2 2 5 2 4" xfId="38625" xr:uid="{00000000-0005-0000-0000-0000FA960000}"/>
    <cellStyle name="메모 2 2 2 2 5 2 5" xfId="38626" xr:uid="{00000000-0005-0000-0000-0000FB960000}"/>
    <cellStyle name="메모 2 2 2 2 5 3" xfId="38627" xr:uid="{00000000-0005-0000-0000-0000FC960000}"/>
    <cellStyle name="메모 2 2 2 2 5 3 2" xfId="38628" xr:uid="{00000000-0005-0000-0000-0000FD960000}"/>
    <cellStyle name="메모 2 2 2 2 5 3 3" xfId="38629" xr:uid="{00000000-0005-0000-0000-0000FE960000}"/>
    <cellStyle name="메모 2 2 2 2 5 3 4" xfId="38630" xr:uid="{00000000-0005-0000-0000-0000FF960000}"/>
    <cellStyle name="메모 2 2 2 2 5 3 5" xfId="38631" xr:uid="{00000000-0005-0000-0000-000000970000}"/>
    <cellStyle name="메모 2 2 2 2 5 4" xfId="38632" xr:uid="{00000000-0005-0000-0000-000001970000}"/>
    <cellStyle name="메모 2 2 2 2 5 4 2" xfId="38633" xr:uid="{00000000-0005-0000-0000-000002970000}"/>
    <cellStyle name="메모 2 2 2 2 5 4 3" xfId="38634" xr:uid="{00000000-0005-0000-0000-000003970000}"/>
    <cellStyle name="메모 2 2 2 2 5 4 4" xfId="38635" xr:uid="{00000000-0005-0000-0000-000004970000}"/>
    <cellStyle name="메모 2 2 2 2 5 4 5" xfId="38636" xr:uid="{00000000-0005-0000-0000-000005970000}"/>
    <cellStyle name="메모 2 2 2 2 5 5" xfId="38637" xr:uid="{00000000-0005-0000-0000-000006970000}"/>
    <cellStyle name="메모 2 2 2 2 5 6" xfId="38638" xr:uid="{00000000-0005-0000-0000-000007970000}"/>
    <cellStyle name="메모 2 2 2 2 5 7" xfId="38639" xr:uid="{00000000-0005-0000-0000-000008970000}"/>
    <cellStyle name="메모 2 2 2 2 5 8" xfId="38640" xr:uid="{00000000-0005-0000-0000-000009970000}"/>
    <cellStyle name="메모 2 2 2 2 6" xfId="38641" xr:uid="{00000000-0005-0000-0000-00000A970000}"/>
    <cellStyle name="메모 2 2 2 2 6 2" xfId="38642" xr:uid="{00000000-0005-0000-0000-00000B970000}"/>
    <cellStyle name="메모 2 2 2 2 6 2 2" xfId="38643" xr:uid="{00000000-0005-0000-0000-00000C970000}"/>
    <cellStyle name="메모 2 2 2 2 6 2 3" xfId="38644" xr:uid="{00000000-0005-0000-0000-00000D970000}"/>
    <cellStyle name="메모 2 2 2 2 6 2 4" xfId="38645" xr:uid="{00000000-0005-0000-0000-00000E970000}"/>
    <cellStyle name="메모 2 2 2 2 6 2 5" xfId="38646" xr:uid="{00000000-0005-0000-0000-00000F970000}"/>
    <cellStyle name="메모 2 2 2 2 6 3" xfId="38647" xr:uid="{00000000-0005-0000-0000-000010970000}"/>
    <cellStyle name="메모 2 2 2 2 6 3 2" xfId="38648" xr:uid="{00000000-0005-0000-0000-000011970000}"/>
    <cellStyle name="메모 2 2 2 2 6 3 3" xfId="38649" xr:uid="{00000000-0005-0000-0000-000012970000}"/>
    <cellStyle name="메모 2 2 2 2 6 3 4" xfId="38650" xr:uid="{00000000-0005-0000-0000-000013970000}"/>
    <cellStyle name="메모 2 2 2 2 6 3 5" xfId="38651" xr:uid="{00000000-0005-0000-0000-000014970000}"/>
    <cellStyle name="메모 2 2 2 2 6 4" xfId="38652" xr:uid="{00000000-0005-0000-0000-000015970000}"/>
    <cellStyle name="메모 2 2 2 2 6 4 2" xfId="38653" xr:uid="{00000000-0005-0000-0000-000016970000}"/>
    <cellStyle name="메모 2 2 2 2 6 4 3" xfId="38654" xr:uid="{00000000-0005-0000-0000-000017970000}"/>
    <cellStyle name="메모 2 2 2 2 6 4 4" xfId="38655" xr:uid="{00000000-0005-0000-0000-000018970000}"/>
    <cellStyle name="메모 2 2 2 2 6 4 5" xfId="38656" xr:uid="{00000000-0005-0000-0000-000019970000}"/>
    <cellStyle name="메모 2 2 2 2 6 5" xfId="38657" xr:uid="{00000000-0005-0000-0000-00001A970000}"/>
    <cellStyle name="메모 2 2 2 2 6 6" xfId="38658" xr:uid="{00000000-0005-0000-0000-00001B970000}"/>
    <cellStyle name="메모 2 2 2 2 6 7" xfId="38659" xr:uid="{00000000-0005-0000-0000-00001C970000}"/>
    <cellStyle name="메모 2 2 2 2 6 8" xfId="38660" xr:uid="{00000000-0005-0000-0000-00001D970000}"/>
    <cellStyle name="메모 2 2 2 2 7" xfId="38661" xr:uid="{00000000-0005-0000-0000-00001E970000}"/>
    <cellStyle name="메모 2 2 2 2 7 2" xfId="38662" xr:uid="{00000000-0005-0000-0000-00001F970000}"/>
    <cellStyle name="메모 2 2 2 2 7 3" xfId="38663" xr:uid="{00000000-0005-0000-0000-000020970000}"/>
    <cellStyle name="메모 2 2 2 2 7 4" xfId="38664" xr:uid="{00000000-0005-0000-0000-000021970000}"/>
    <cellStyle name="메모 2 2 2 2 7 5" xfId="38665" xr:uid="{00000000-0005-0000-0000-000022970000}"/>
    <cellStyle name="메모 2 2 2 2 8" xfId="38666" xr:uid="{00000000-0005-0000-0000-000023970000}"/>
    <cellStyle name="메모 2 2 2 2 8 2" xfId="38667" xr:uid="{00000000-0005-0000-0000-000024970000}"/>
    <cellStyle name="메모 2 2 2 2 8 3" xfId="38668" xr:uid="{00000000-0005-0000-0000-000025970000}"/>
    <cellStyle name="메모 2 2 2 2 8 4" xfId="38669" xr:uid="{00000000-0005-0000-0000-000026970000}"/>
    <cellStyle name="메모 2 2 2 2 8 5" xfId="38670" xr:uid="{00000000-0005-0000-0000-000027970000}"/>
    <cellStyle name="메모 2 2 2 2 9" xfId="38671" xr:uid="{00000000-0005-0000-0000-000028970000}"/>
    <cellStyle name="메모 2 2 2 2 9 2" xfId="38672" xr:uid="{00000000-0005-0000-0000-000029970000}"/>
    <cellStyle name="메모 2 2 2 2 9 3" xfId="38673" xr:uid="{00000000-0005-0000-0000-00002A970000}"/>
    <cellStyle name="메모 2 2 2 2 9 4" xfId="38674" xr:uid="{00000000-0005-0000-0000-00002B970000}"/>
    <cellStyle name="메모 2 2 2 2 9 5" xfId="38675" xr:uid="{00000000-0005-0000-0000-00002C970000}"/>
    <cellStyle name="메모 2 2 2 3" xfId="38676" xr:uid="{00000000-0005-0000-0000-00002D970000}"/>
    <cellStyle name="메모 2 2 2 3 10" xfId="38677" xr:uid="{00000000-0005-0000-0000-00002E970000}"/>
    <cellStyle name="메모 2 2 2 3 11" xfId="38678" xr:uid="{00000000-0005-0000-0000-00002F970000}"/>
    <cellStyle name="메모 2 2 2 3 2" xfId="38679" xr:uid="{00000000-0005-0000-0000-000030970000}"/>
    <cellStyle name="메모 2 2 2 3 2 2" xfId="38680" xr:uid="{00000000-0005-0000-0000-000031970000}"/>
    <cellStyle name="메모 2 2 2 3 2 2 2" xfId="38681" xr:uid="{00000000-0005-0000-0000-000032970000}"/>
    <cellStyle name="메모 2 2 2 3 2 2 3" xfId="38682" xr:uid="{00000000-0005-0000-0000-000033970000}"/>
    <cellStyle name="메모 2 2 2 3 2 2 4" xfId="38683" xr:uid="{00000000-0005-0000-0000-000034970000}"/>
    <cellStyle name="메모 2 2 2 3 2 2 5" xfId="38684" xr:uid="{00000000-0005-0000-0000-000035970000}"/>
    <cellStyle name="메모 2 2 2 3 2 3" xfId="38685" xr:uid="{00000000-0005-0000-0000-000036970000}"/>
    <cellStyle name="메모 2 2 2 3 2 3 2" xfId="38686" xr:uid="{00000000-0005-0000-0000-000037970000}"/>
    <cellStyle name="메모 2 2 2 3 2 3 3" xfId="38687" xr:uid="{00000000-0005-0000-0000-000038970000}"/>
    <cellStyle name="메모 2 2 2 3 2 3 4" xfId="38688" xr:uid="{00000000-0005-0000-0000-000039970000}"/>
    <cellStyle name="메모 2 2 2 3 2 3 5" xfId="38689" xr:uid="{00000000-0005-0000-0000-00003A970000}"/>
    <cellStyle name="메모 2 2 2 3 2 4" xfId="38690" xr:uid="{00000000-0005-0000-0000-00003B970000}"/>
    <cellStyle name="메모 2 2 2 3 2 4 2" xfId="38691" xr:uid="{00000000-0005-0000-0000-00003C970000}"/>
    <cellStyle name="메모 2 2 2 3 2 4 3" xfId="38692" xr:uid="{00000000-0005-0000-0000-00003D970000}"/>
    <cellStyle name="메모 2 2 2 3 2 4 4" xfId="38693" xr:uid="{00000000-0005-0000-0000-00003E970000}"/>
    <cellStyle name="메모 2 2 2 3 2 4 5" xfId="38694" xr:uid="{00000000-0005-0000-0000-00003F970000}"/>
    <cellStyle name="메모 2 2 2 3 2 5" xfId="38695" xr:uid="{00000000-0005-0000-0000-000040970000}"/>
    <cellStyle name="메모 2 2 2 3 2 6" xfId="38696" xr:uid="{00000000-0005-0000-0000-000041970000}"/>
    <cellStyle name="메모 2 2 2 3 2 7" xfId="38697" xr:uid="{00000000-0005-0000-0000-000042970000}"/>
    <cellStyle name="메모 2 2 2 3 2 8" xfId="38698" xr:uid="{00000000-0005-0000-0000-000043970000}"/>
    <cellStyle name="메모 2 2 2 3 3" xfId="38699" xr:uid="{00000000-0005-0000-0000-000044970000}"/>
    <cellStyle name="메모 2 2 2 3 3 2" xfId="38700" xr:uid="{00000000-0005-0000-0000-000045970000}"/>
    <cellStyle name="메모 2 2 2 3 3 2 2" xfId="38701" xr:uid="{00000000-0005-0000-0000-000046970000}"/>
    <cellStyle name="메모 2 2 2 3 3 2 3" xfId="38702" xr:uid="{00000000-0005-0000-0000-000047970000}"/>
    <cellStyle name="메모 2 2 2 3 3 2 4" xfId="38703" xr:uid="{00000000-0005-0000-0000-000048970000}"/>
    <cellStyle name="메모 2 2 2 3 3 2 5" xfId="38704" xr:uid="{00000000-0005-0000-0000-000049970000}"/>
    <cellStyle name="메모 2 2 2 3 3 3" xfId="38705" xr:uid="{00000000-0005-0000-0000-00004A970000}"/>
    <cellStyle name="메모 2 2 2 3 3 3 2" xfId="38706" xr:uid="{00000000-0005-0000-0000-00004B970000}"/>
    <cellStyle name="메모 2 2 2 3 3 3 3" xfId="38707" xr:uid="{00000000-0005-0000-0000-00004C970000}"/>
    <cellStyle name="메모 2 2 2 3 3 3 4" xfId="38708" xr:uid="{00000000-0005-0000-0000-00004D970000}"/>
    <cellStyle name="메모 2 2 2 3 3 3 5" xfId="38709" xr:uid="{00000000-0005-0000-0000-00004E970000}"/>
    <cellStyle name="메모 2 2 2 3 3 4" xfId="38710" xr:uid="{00000000-0005-0000-0000-00004F970000}"/>
    <cellStyle name="메모 2 2 2 3 3 4 2" xfId="38711" xr:uid="{00000000-0005-0000-0000-000050970000}"/>
    <cellStyle name="메모 2 2 2 3 3 4 3" xfId="38712" xr:uid="{00000000-0005-0000-0000-000051970000}"/>
    <cellStyle name="메모 2 2 2 3 3 4 4" xfId="38713" xr:uid="{00000000-0005-0000-0000-000052970000}"/>
    <cellStyle name="메모 2 2 2 3 3 4 5" xfId="38714" xr:uid="{00000000-0005-0000-0000-000053970000}"/>
    <cellStyle name="메모 2 2 2 3 3 5" xfId="38715" xr:uid="{00000000-0005-0000-0000-000054970000}"/>
    <cellStyle name="메모 2 2 2 3 3 6" xfId="38716" xr:uid="{00000000-0005-0000-0000-000055970000}"/>
    <cellStyle name="메모 2 2 2 3 3 7" xfId="38717" xr:uid="{00000000-0005-0000-0000-000056970000}"/>
    <cellStyle name="메모 2 2 2 3 3 8" xfId="38718" xr:uid="{00000000-0005-0000-0000-000057970000}"/>
    <cellStyle name="메모 2 2 2 3 4" xfId="38719" xr:uid="{00000000-0005-0000-0000-000058970000}"/>
    <cellStyle name="메모 2 2 2 3 4 2" xfId="38720" xr:uid="{00000000-0005-0000-0000-000059970000}"/>
    <cellStyle name="메모 2 2 2 3 4 2 2" xfId="38721" xr:uid="{00000000-0005-0000-0000-00005A970000}"/>
    <cellStyle name="메모 2 2 2 3 4 2 3" xfId="38722" xr:uid="{00000000-0005-0000-0000-00005B970000}"/>
    <cellStyle name="메모 2 2 2 3 4 2 4" xfId="38723" xr:uid="{00000000-0005-0000-0000-00005C970000}"/>
    <cellStyle name="메모 2 2 2 3 4 2 5" xfId="38724" xr:uid="{00000000-0005-0000-0000-00005D970000}"/>
    <cellStyle name="메모 2 2 2 3 4 3" xfId="38725" xr:uid="{00000000-0005-0000-0000-00005E970000}"/>
    <cellStyle name="메모 2 2 2 3 4 3 2" xfId="38726" xr:uid="{00000000-0005-0000-0000-00005F970000}"/>
    <cellStyle name="메모 2 2 2 3 4 3 3" xfId="38727" xr:uid="{00000000-0005-0000-0000-000060970000}"/>
    <cellStyle name="메모 2 2 2 3 4 3 4" xfId="38728" xr:uid="{00000000-0005-0000-0000-000061970000}"/>
    <cellStyle name="메모 2 2 2 3 4 3 5" xfId="38729" xr:uid="{00000000-0005-0000-0000-000062970000}"/>
    <cellStyle name="메모 2 2 2 3 4 4" xfId="38730" xr:uid="{00000000-0005-0000-0000-000063970000}"/>
    <cellStyle name="메모 2 2 2 3 4 4 2" xfId="38731" xr:uid="{00000000-0005-0000-0000-000064970000}"/>
    <cellStyle name="메모 2 2 2 3 4 4 3" xfId="38732" xr:uid="{00000000-0005-0000-0000-000065970000}"/>
    <cellStyle name="메모 2 2 2 3 4 4 4" xfId="38733" xr:uid="{00000000-0005-0000-0000-000066970000}"/>
    <cellStyle name="메모 2 2 2 3 4 4 5" xfId="38734" xr:uid="{00000000-0005-0000-0000-000067970000}"/>
    <cellStyle name="메모 2 2 2 3 4 5" xfId="38735" xr:uid="{00000000-0005-0000-0000-000068970000}"/>
    <cellStyle name="메모 2 2 2 3 4 6" xfId="38736" xr:uid="{00000000-0005-0000-0000-000069970000}"/>
    <cellStyle name="메모 2 2 2 3 4 7" xfId="38737" xr:uid="{00000000-0005-0000-0000-00006A970000}"/>
    <cellStyle name="메모 2 2 2 3 4 8" xfId="38738" xr:uid="{00000000-0005-0000-0000-00006B970000}"/>
    <cellStyle name="메모 2 2 2 3 5" xfId="38739" xr:uid="{00000000-0005-0000-0000-00006C970000}"/>
    <cellStyle name="메모 2 2 2 3 5 2" xfId="38740" xr:uid="{00000000-0005-0000-0000-00006D970000}"/>
    <cellStyle name="메모 2 2 2 3 5 3" xfId="38741" xr:uid="{00000000-0005-0000-0000-00006E970000}"/>
    <cellStyle name="메모 2 2 2 3 5 4" xfId="38742" xr:uid="{00000000-0005-0000-0000-00006F970000}"/>
    <cellStyle name="메모 2 2 2 3 5 5" xfId="38743" xr:uid="{00000000-0005-0000-0000-000070970000}"/>
    <cellStyle name="메모 2 2 2 3 6" xfId="38744" xr:uid="{00000000-0005-0000-0000-000071970000}"/>
    <cellStyle name="메모 2 2 2 3 6 2" xfId="38745" xr:uid="{00000000-0005-0000-0000-000072970000}"/>
    <cellStyle name="메모 2 2 2 3 6 3" xfId="38746" xr:uid="{00000000-0005-0000-0000-000073970000}"/>
    <cellStyle name="메모 2 2 2 3 6 4" xfId="38747" xr:uid="{00000000-0005-0000-0000-000074970000}"/>
    <cellStyle name="메모 2 2 2 3 6 5" xfId="38748" xr:uid="{00000000-0005-0000-0000-000075970000}"/>
    <cellStyle name="메모 2 2 2 3 7" xfId="38749" xr:uid="{00000000-0005-0000-0000-000076970000}"/>
    <cellStyle name="메모 2 2 2 3 7 2" xfId="38750" xr:uid="{00000000-0005-0000-0000-000077970000}"/>
    <cellStyle name="메모 2 2 2 3 7 3" xfId="38751" xr:uid="{00000000-0005-0000-0000-000078970000}"/>
    <cellStyle name="메모 2 2 2 3 7 4" xfId="38752" xr:uid="{00000000-0005-0000-0000-000079970000}"/>
    <cellStyle name="메모 2 2 2 3 7 5" xfId="38753" xr:uid="{00000000-0005-0000-0000-00007A970000}"/>
    <cellStyle name="메모 2 2 2 3 8" xfId="38754" xr:uid="{00000000-0005-0000-0000-00007B970000}"/>
    <cellStyle name="메모 2 2 2 3 9" xfId="38755" xr:uid="{00000000-0005-0000-0000-00007C970000}"/>
    <cellStyle name="메모 2 2 2 4" xfId="38756" xr:uid="{00000000-0005-0000-0000-00007D970000}"/>
    <cellStyle name="메모 2 2 2 4 10" xfId="38757" xr:uid="{00000000-0005-0000-0000-00007E970000}"/>
    <cellStyle name="메모 2 2 2 4 11" xfId="38758" xr:uid="{00000000-0005-0000-0000-00007F970000}"/>
    <cellStyle name="메모 2 2 2 4 2" xfId="38759" xr:uid="{00000000-0005-0000-0000-000080970000}"/>
    <cellStyle name="메모 2 2 2 4 2 2" xfId="38760" xr:uid="{00000000-0005-0000-0000-000081970000}"/>
    <cellStyle name="메모 2 2 2 4 2 2 2" xfId="38761" xr:uid="{00000000-0005-0000-0000-000082970000}"/>
    <cellStyle name="메모 2 2 2 4 2 2 3" xfId="38762" xr:uid="{00000000-0005-0000-0000-000083970000}"/>
    <cellStyle name="메모 2 2 2 4 2 2 4" xfId="38763" xr:uid="{00000000-0005-0000-0000-000084970000}"/>
    <cellStyle name="메모 2 2 2 4 2 2 5" xfId="38764" xr:uid="{00000000-0005-0000-0000-000085970000}"/>
    <cellStyle name="메모 2 2 2 4 2 3" xfId="38765" xr:uid="{00000000-0005-0000-0000-000086970000}"/>
    <cellStyle name="메모 2 2 2 4 2 3 2" xfId="38766" xr:uid="{00000000-0005-0000-0000-000087970000}"/>
    <cellStyle name="메모 2 2 2 4 2 3 3" xfId="38767" xr:uid="{00000000-0005-0000-0000-000088970000}"/>
    <cellStyle name="메모 2 2 2 4 2 3 4" xfId="38768" xr:uid="{00000000-0005-0000-0000-000089970000}"/>
    <cellStyle name="메모 2 2 2 4 2 3 5" xfId="38769" xr:uid="{00000000-0005-0000-0000-00008A970000}"/>
    <cellStyle name="메모 2 2 2 4 2 4" xfId="38770" xr:uid="{00000000-0005-0000-0000-00008B970000}"/>
    <cellStyle name="메모 2 2 2 4 2 4 2" xfId="38771" xr:uid="{00000000-0005-0000-0000-00008C970000}"/>
    <cellStyle name="메모 2 2 2 4 2 4 3" xfId="38772" xr:uid="{00000000-0005-0000-0000-00008D970000}"/>
    <cellStyle name="메모 2 2 2 4 2 4 4" xfId="38773" xr:uid="{00000000-0005-0000-0000-00008E970000}"/>
    <cellStyle name="메모 2 2 2 4 2 4 5" xfId="38774" xr:uid="{00000000-0005-0000-0000-00008F970000}"/>
    <cellStyle name="메모 2 2 2 4 2 5" xfId="38775" xr:uid="{00000000-0005-0000-0000-000090970000}"/>
    <cellStyle name="메모 2 2 2 4 2 6" xfId="38776" xr:uid="{00000000-0005-0000-0000-000091970000}"/>
    <cellStyle name="메모 2 2 2 4 2 7" xfId="38777" xr:uid="{00000000-0005-0000-0000-000092970000}"/>
    <cellStyle name="메모 2 2 2 4 2 8" xfId="38778" xr:uid="{00000000-0005-0000-0000-000093970000}"/>
    <cellStyle name="메모 2 2 2 4 3" xfId="38779" xr:uid="{00000000-0005-0000-0000-000094970000}"/>
    <cellStyle name="메모 2 2 2 4 3 2" xfId="38780" xr:uid="{00000000-0005-0000-0000-000095970000}"/>
    <cellStyle name="메모 2 2 2 4 3 2 2" xfId="38781" xr:uid="{00000000-0005-0000-0000-000096970000}"/>
    <cellStyle name="메모 2 2 2 4 3 2 3" xfId="38782" xr:uid="{00000000-0005-0000-0000-000097970000}"/>
    <cellStyle name="메모 2 2 2 4 3 2 4" xfId="38783" xr:uid="{00000000-0005-0000-0000-000098970000}"/>
    <cellStyle name="메모 2 2 2 4 3 2 5" xfId="38784" xr:uid="{00000000-0005-0000-0000-000099970000}"/>
    <cellStyle name="메모 2 2 2 4 3 3" xfId="38785" xr:uid="{00000000-0005-0000-0000-00009A970000}"/>
    <cellStyle name="메모 2 2 2 4 3 3 2" xfId="38786" xr:uid="{00000000-0005-0000-0000-00009B970000}"/>
    <cellStyle name="메모 2 2 2 4 3 3 3" xfId="38787" xr:uid="{00000000-0005-0000-0000-00009C970000}"/>
    <cellStyle name="메모 2 2 2 4 3 3 4" xfId="38788" xr:uid="{00000000-0005-0000-0000-00009D970000}"/>
    <cellStyle name="메모 2 2 2 4 3 3 5" xfId="38789" xr:uid="{00000000-0005-0000-0000-00009E970000}"/>
    <cellStyle name="메모 2 2 2 4 3 4" xfId="38790" xr:uid="{00000000-0005-0000-0000-00009F970000}"/>
    <cellStyle name="메모 2 2 2 4 3 4 2" xfId="38791" xr:uid="{00000000-0005-0000-0000-0000A0970000}"/>
    <cellStyle name="메모 2 2 2 4 3 4 3" xfId="38792" xr:uid="{00000000-0005-0000-0000-0000A1970000}"/>
    <cellStyle name="메모 2 2 2 4 3 4 4" xfId="38793" xr:uid="{00000000-0005-0000-0000-0000A2970000}"/>
    <cellStyle name="메모 2 2 2 4 3 4 5" xfId="38794" xr:uid="{00000000-0005-0000-0000-0000A3970000}"/>
    <cellStyle name="메모 2 2 2 4 3 5" xfId="38795" xr:uid="{00000000-0005-0000-0000-0000A4970000}"/>
    <cellStyle name="메모 2 2 2 4 3 6" xfId="38796" xr:uid="{00000000-0005-0000-0000-0000A5970000}"/>
    <cellStyle name="메모 2 2 2 4 3 7" xfId="38797" xr:uid="{00000000-0005-0000-0000-0000A6970000}"/>
    <cellStyle name="메모 2 2 2 4 3 8" xfId="38798" xr:uid="{00000000-0005-0000-0000-0000A7970000}"/>
    <cellStyle name="메모 2 2 2 4 4" xfId="38799" xr:uid="{00000000-0005-0000-0000-0000A8970000}"/>
    <cellStyle name="메모 2 2 2 4 4 2" xfId="38800" xr:uid="{00000000-0005-0000-0000-0000A9970000}"/>
    <cellStyle name="메모 2 2 2 4 4 2 2" xfId="38801" xr:uid="{00000000-0005-0000-0000-0000AA970000}"/>
    <cellStyle name="메모 2 2 2 4 4 2 3" xfId="38802" xr:uid="{00000000-0005-0000-0000-0000AB970000}"/>
    <cellStyle name="메모 2 2 2 4 4 2 4" xfId="38803" xr:uid="{00000000-0005-0000-0000-0000AC970000}"/>
    <cellStyle name="메모 2 2 2 4 4 2 5" xfId="38804" xr:uid="{00000000-0005-0000-0000-0000AD970000}"/>
    <cellStyle name="메모 2 2 2 4 4 3" xfId="38805" xr:uid="{00000000-0005-0000-0000-0000AE970000}"/>
    <cellStyle name="메모 2 2 2 4 4 3 2" xfId="38806" xr:uid="{00000000-0005-0000-0000-0000AF970000}"/>
    <cellStyle name="메모 2 2 2 4 4 3 3" xfId="38807" xr:uid="{00000000-0005-0000-0000-0000B0970000}"/>
    <cellStyle name="메모 2 2 2 4 4 3 4" xfId="38808" xr:uid="{00000000-0005-0000-0000-0000B1970000}"/>
    <cellStyle name="메모 2 2 2 4 4 3 5" xfId="38809" xr:uid="{00000000-0005-0000-0000-0000B2970000}"/>
    <cellStyle name="메모 2 2 2 4 4 4" xfId="38810" xr:uid="{00000000-0005-0000-0000-0000B3970000}"/>
    <cellStyle name="메모 2 2 2 4 4 4 2" xfId="38811" xr:uid="{00000000-0005-0000-0000-0000B4970000}"/>
    <cellStyle name="메모 2 2 2 4 4 4 3" xfId="38812" xr:uid="{00000000-0005-0000-0000-0000B5970000}"/>
    <cellStyle name="메모 2 2 2 4 4 4 4" xfId="38813" xr:uid="{00000000-0005-0000-0000-0000B6970000}"/>
    <cellStyle name="메모 2 2 2 4 4 4 5" xfId="38814" xr:uid="{00000000-0005-0000-0000-0000B7970000}"/>
    <cellStyle name="메모 2 2 2 4 4 5" xfId="38815" xr:uid="{00000000-0005-0000-0000-0000B8970000}"/>
    <cellStyle name="메모 2 2 2 4 4 6" xfId="38816" xr:uid="{00000000-0005-0000-0000-0000B9970000}"/>
    <cellStyle name="메모 2 2 2 4 4 7" xfId="38817" xr:uid="{00000000-0005-0000-0000-0000BA970000}"/>
    <cellStyle name="메모 2 2 2 4 4 8" xfId="38818" xr:uid="{00000000-0005-0000-0000-0000BB970000}"/>
    <cellStyle name="메모 2 2 2 4 5" xfId="38819" xr:uid="{00000000-0005-0000-0000-0000BC970000}"/>
    <cellStyle name="메모 2 2 2 4 5 2" xfId="38820" xr:uid="{00000000-0005-0000-0000-0000BD970000}"/>
    <cellStyle name="메모 2 2 2 4 5 3" xfId="38821" xr:uid="{00000000-0005-0000-0000-0000BE970000}"/>
    <cellStyle name="메모 2 2 2 4 5 4" xfId="38822" xr:uid="{00000000-0005-0000-0000-0000BF970000}"/>
    <cellStyle name="메모 2 2 2 4 5 5" xfId="38823" xr:uid="{00000000-0005-0000-0000-0000C0970000}"/>
    <cellStyle name="메모 2 2 2 4 6" xfId="38824" xr:uid="{00000000-0005-0000-0000-0000C1970000}"/>
    <cellStyle name="메모 2 2 2 4 6 2" xfId="38825" xr:uid="{00000000-0005-0000-0000-0000C2970000}"/>
    <cellStyle name="메모 2 2 2 4 6 3" xfId="38826" xr:uid="{00000000-0005-0000-0000-0000C3970000}"/>
    <cellStyle name="메모 2 2 2 4 6 4" xfId="38827" xr:uid="{00000000-0005-0000-0000-0000C4970000}"/>
    <cellStyle name="메모 2 2 2 4 6 5" xfId="38828" xr:uid="{00000000-0005-0000-0000-0000C5970000}"/>
    <cellStyle name="메모 2 2 2 4 7" xfId="38829" xr:uid="{00000000-0005-0000-0000-0000C6970000}"/>
    <cellStyle name="메모 2 2 2 4 7 2" xfId="38830" xr:uid="{00000000-0005-0000-0000-0000C7970000}"/>
    <cellStyle name="메모 2 2 2 4 7 3" xfId="38831" xr:uid="{00000000-0005-0000-0000-0000C8970000}"/>
    <cellStyle name="메모 2 2 2 4 7 4" xfId="38832" xr:uid="{00000000-0005-0000-0000-0000C9970000}"/>
    <cellStyle name="메모 2 2 2 4 7 5" xfId="38833" xr:uid="{00000000-0005-0000-0000-0000CA970000}"/>
    <cellStyle name="메모 2 2 2 4 8" xfId="38834" xr:uid="{00000000-0005-0000-0000-0000CB970000}"/>
    <cellStyle name="메모 2 2 2 4 9" xfId="38835" xr:uid="{00000000-0005-0000-0000-0000CC970000}"/>
    <cellStyle name="메모 2 2 2 5" xfId="38836" xr:uid="{00000000-0005-0000-0000-0000CD970000}"/>
    <cellStyle name="메모 2 2 2 5 10" xfId="38837" xr:uid="{00000000-0005-0000-0000-0000CE970000}"/>
    <cellStyle name="메모 2 2 2 5 11" xfId="38838" xr:uid="{00000000-0005-0000-0000-0000CF970000}"/>
    <cellStyle name="메모 2 2 2 5 2" xfId="38839" xr:uid="{00000000-0005-0000-0000-0000D0970000}"/>
    <cellStyle name="메모 2 2 2 5 2 2" xfId="38840" xr:uid="{00000000-0005-0000-0000-0000D1970000}"/>
    <cellStyle name="메모 2 2 2 5 2 2 2" xfId="38841" xr:uid="{00000000-0005-0000-0000-0000D2970000}"/>
    <cellStyle name="메모 2 2 2 5 2 2 3" xfId="38842" xr:uid="{00000000-0005-0000-0000-0000D3970000}"/>
    <cellStyle name="메모 2 2 2 5 2 2 4" xfId="38843" xr:uid="{00000000-0005-0000-0000-0000D4970000}"/>
    <cellStyle name="메모 2 2 2 5 2 2 5" xfId="38844" xr:uid="{00000000-0005-0000-0000-0000D5970000}"/>
    <cellStyle name="메모 2 2 2 5 2 3" xfId="38845" xr:uid="{00000000-0005-0000-0000-0000D6970000}"/>
    <cellStyle name="메모 2 2 2 5 2 3 2" xfId="38846" xr:uid="{00000000-0005-0000-0000-0000D7970000}"/>
    <cellStyle name="메모 2 2 2 5 2 3 3" xfId="38847" xr:uid="{00000000-0005-0000-0000-0000D8970000}"/>
    <cellStyle name="메모 2 2 2 5 2 3 4" xfId="38848" xr:uid="{00000000-0005-0000-0000-0000D9970000}"/>
    <cellStyle name="메모 2 2 2 5 2 3 5" xfId="38849" xr:uid="{00000000-0005-0000-0000-0000DA970000}"/>
    <cellStyle name="메모 2 2 2 5 2 4" xfId="38850" xr:uid="{00000000-0005-0000-0000-0000DB970000}"/>
    <cellStyle name="메모 2 2 2 5 2 4 2" xfId="38851" xr:uid="{00000000-0005-0000-0000-0000DC970000}"/>
    <cellStyle name="메모 2 2 2 5 2 4 3" xfId="38852" xr:uid="{00000000-0005-0000-0000-0000DD970000}"/>
    <cellStyle name="메모 2 2 2 5 2 4 4" xfId="38853" xr:uid="{00000000-0005-0000-0000-0000DE970000}"/>
    <cellStyle name="메모 2 2 2 5 2 4 5" xfId="38854" xr:uid="{00000000-0005-0000-0000-0000DF970000}"/>
    <cellStyle name="메모 2 2 2 5 2 5" xfId="38855" xr:uid="{00000000-0005-0000-0000-0000E0970000}"/>
    <cellStyle name="메모 2 2 2 5 2 6" xfId="38856" xr:uid="{00000000-0005-0000-0000-0000E1970000}"/>
    <cellStyle name="메모 2 2 2 5 2 7" xfId="38857" xr:uid="{00000000-0005-0000-0000-0000E2970000}"/>
    <cellStyle name="메모 2 2 2 5 2 8" xfId="38858" xr:uid="{00000000-0005-0000-0000-0000E3970000}"/>
    <cellStyle name="메모 2 2 2 5 3" xfId="38859" xr:uid="{00000000-0005-0000-0000-0000E4970000}"/>
    <cellStyle name="메모 2 2 2 5 3 2" xfId="38860" xr:uid="{00000000-0005-0000-0000-0000E5970000}"/>
    <cellStyle name="메모 2 2 2 5 3 2 2" xfId="38861" xr:uid="{00000000-0005-0000-0000-0000E6970000}"/>
    <cellStyle name="메모 2 2 2 5 3 2 3" xfId="38862" xr:uid="{00000000-0005-0000-0000-0000E7970000}"/>
    <cellStyle name="메모 2 2 2 5 3 2 4" xfId="38863" xr:uid="{00000000-0005-0000-0000-0000E8970000}"/>
    <cellStyle name="메모 2 2 2 5 3 2 5" xfId="38864" xr:uid="{00000000-0005-0000-0000-0000E9970000}"/>
    <cellStyle name="메모 2 2 2 5 3 3" xfId="38865" xr:uid="{00000000-0005-0000-0000-0000EA970000}"/>
    <cellStyle name="메모 2 2 2 5 3 3 2" xfId="38866" xr:uid="{00000000-0005-0000-0000-0000EB970000}"/>
    <cellStyle name="메모 2 2 2 5 3 3 3" xfId="38867" xr:uid="{00000000-0005-0000-0000-0000EC970000}"/>
    <cellStyle name="메모 2 2 2 5 3 3 4" xfId="38868" xr:uid="{00000000-0005-0000-0000-0000ED970000}"/>
    <cellStyle name="메모 2 2 2 5 3 3 5" xfId="38869" xr:uid="{00000000-0005-0000-0000-0000EE970000}"/>
    <cellStyle name="메모 2 2 2 5 3 4" xfId="38870" xr:uid="{00000000-0005-0000-0000-0000EF970000}"/>
    <cellStyle name="메모 2 2 2 5 3 4 2" xfId="38871" xr:uid="{00000000-0005-0000-0000-0000F0970000}"/>
    <cellStyle name="메모 2 2 2 5 3 4 3" xfId="38872" xr:uid="{00000000-0005-0000-0000-0000F1970000}"/>
    <cellStyle name="메모 2 2 2 5 3 4 4" xfId="38873" xr:uid="{00000000-0005-0000-0000-0000F2970000}"/>
    <cellStyle name="메모 2 2 2 5 3 4 5" xfId="38874" xr:uid="{00000000-0005-0000-0000-0000F3970000}"/>
    <cellStyle name="메모 2 2 2 5 3 5" xfId="38875" xr:uid="{00000000-0005-0000-0000-0000F4970000}"/>
    <cellStyle name="메모 2 2 2 5 3 6" xfId="38876" xr:uid="{00000000-0005-0000-0000-0000F5970000}"/>
    <cellStyle name="메모 2 2 2 5 3 7" xfId="38877" xr:uid="{00000000-0005-0000-0000-0000F6970000}"/>
    <cellStyle name="메모 2 2 2 5 3 8" xfId="38878" xr:uid="{00000000-0005-0000-0000-0000F7970000}"/>
    <cellStyle name="메모 2 2 2 5 4" xfId="38879" xr:uid="{00000000-0005-0000-0000-0000F8970000}"/>
    <cellStyle name="메모 2 2 2 5 4 2" xfId="38880" xr:uid="{00000000-0005-0000-0000-0000F9970000}"/>
    <cellStyle name="메모 2 2 2 5 4 2 2" xfId="38881" xr:uid="{00000000-0005-0000-0000-0000FA970000}"/>
    <cellStyle name="메모 2 2 2 5 4 2 3" xfId="38882" xr:uid="{00000000-0005-0000-0000-0000FB970000}"/>
    <cellStyle name="메모 2 2 2 5 4 2 4" xfId="38883" xr:uid="{00000000-0005-0000-0000-0000FC970000}"/>
    <cellStyle name="메모 2 2 2 5 4 2 5" xfId="38884" xr:uid="{00000000-0005-0000-0000-0000FD970000}"/>
    <cellStyle name="메모 2 2 2 5 4 3" xfId="38885" xr:uid="{00000000-0005-0000-0000-0000FE970000}"/>
    <cellStyle name="메모 2 2 2 5 4 3 2" xfId="38886" xr:uid="{00000000-0005-0000-0000-0000FF970000}"/>
    <cellStyle name="메모 2 2 2 5 4 3 3" xfId="38887" xr:uid="{00000000-0005-0000-0000-000000980000}"/>
    <cellStyle name="메모 2 2 2 5 4 3 4" xfId="38888" xr:uid="{00000000-0005-0000-0000-000001980000}"/>
    <cellStyle name="메모 2 2 2 5 4 3 5" xfId="38889" xr:uid="{00000000-0005-0000-0000-000002980000}"/>
    <cellStyle name="메모 2 2 2 5 4 4" xfId="38890" xr:uid="{00000000-0005-0000-0000-000003980000}"/>
    <cellStyle name="메모 2 2 2 5 4 4 2" xfId="38891" xr:uid="{00000000-0005-0000-0000-000004980000}"/>
    <cellStyle name="메모 2 2 2 5 4 4 3" xfId="38892" xr:uid="{00000000-0005-0000-0000-000005980000}"/>
    <cellStyle name="메모 2 2 2 5 4 4 4" xfId="38893" xr:uid="{00000000-0005-0000-0000-000006980000}"/>
    <cellStyle name="메모 2 2 2 5 4 4 5" xfId="38894" xr:uid="{00000000-0005-0000-0000-000007980000}"/>
    <cellStyle name="메모 2 2 2 5 4 5" xfId="38895" xr:uid="{00000000-0005-0000-0000-000008980000}"/>
    <cellStyle name="메모 2 2 2 5 4 6" xfId="38896" xr:uid="{00000000-0005-0000-0000-000009980000}"/>
    <cellStyle name="메모 2 2 2 5 4 7" xfId="38897" xr:uid="{00000000-0005-0000-0000-00000A980000}"/>
    <cellStyle name="메모 2 2 2 5 4 8" xfId="38898" xr:uid="{00000000-0005-0000-0000-00000B980000}"/>
    <cellStyle name="메모 2 2 2 5 5" xfId="38899" xr:uid="{00000000-0005-0000-0000-00000C980000}"/>
    <cellStyle name="메모 2 2 2 5 5 2" xfId="38900" xr:uid="{00000000-0005-0000-0000-00000D980000}"/>
    <cellStyle name="메모 2 2 2 5 5 3" xfId="38901" xr:uid="{00000000-0005-0000-0000-00000E980000}"/>
    <cellStyle name="메모 2 2 2 5 5 4" xfId="38902" xr:uid="{00000000-0005-0000-0000-00000F980000}"/>
    <cellStyle name="메모 2 2 2 5 5 5" xfId="38903" xr:uid="{00000000-0005-0000-0000-000010980000}"/>
    <cellStyle name="메모 2 2 2 5 6" xfId="38904" xr:uid="{00000000-0005-0000-0000-000011980000}"/>
    <cellStyle name="메모 2 2 2 5 6 2" xfId="38905" xr:uid="{00000000-0005-0000-0000-000012980000}"/>
    <cellStyle name="메모 2 2 2 5 6 3" xfId="38906" xr:uid="{00000000-0005-0000-0000-000013980000}"/>
    <cellStyle name="메모 2 2 2 5 6 4" xfId="38907" xr:uid="{00000000-0005-0000-0000-000014980000}"/>
    <cellStyle name="메모 2 2 2 5 6 5" xfId="38908" xr:uid="{00000000-0005-0000-0000-000015980000}"/>
    <cellStyle name="메모 2 2 2 5 7" xfId="38909" xr:uid="{00000000-0005-0000-0000-000016980000}"/>
    <cellStyle name="메모 2 2 2 5 7 2" xfId="38910" xr:uid="{00000000-0005-0000-0000-000017980000}"/>
    <cellStyle name="메모 2 2 2 5 7 3" xfId="38911" xr:uid="{00000000-0005-0000-0000-000018980000}"/>
    <cellStyle name="메모 2 2 2 5 7 4" xfId="38912" xr:uid="{00000000-0005-0000-0000-000019980000}"/>
    <cellStyle name="메모 2 2 2 5 7 5" xfId="38913" xr:uid="{00000000-0005-0000-0000-00001A980000}"/>
    <cellStyle name="메모 2 2 2 5 8" xfId="38914" xr:uid="{00000000-0005-0000-0000-00001B980000}"/>
    <cellStyle name="메모 2 2 2 5 9" xfId="38915" xr:uid="{00000000-0005-0000-0000-00001C980000}"/>
    <cellStyle name="메모 2 2 2 6" xfId="38916" xr:uid="{00000000-0005-0000-0000-00001D980000}"/>
    <cellStyle name="메모 2 2 2 6 2" xfId="38917" xr:uid="{00000000-0005-0000-0000-00001E980000}"/>
    <cellStyle name="메모 2 2 2 6 2 2" xfId="38918" xr:uid="{00000000-0005-0000-0000-00001F980000}"/>
    <cellStyle name="메모 2 2 2 6 2 3" xfId="38919" xr:uid="{00000000-0005-0000-0000-000020980000}"/>
    <cellStyle name="메모 2 2 2 6 2 4" xfId="38920" xr:uid="{00000000-0005-0000-0000-000021980000}"/>
    <cellStyle name="메모 2 2 2 6 2 5" xfId="38921" xr:uid="{00000000-0005-0000-0000-000022980000}"/>
    <cellStyle name="메모 2 2 2 6 3" xfId="38922" xr:uid="{00000000-0005-0000-0000-000023980000}"/>
    <cellStyle name="메모 2 2 2 6 3 2" xfId="38923" xr:uid="{00000000-0005-0000-0000-000024980000}"/>
    <cellStyle name="메모 2 2 2 6 3 3" xfId="38924" xr:uid="{00000000-0005-0000-0000-000025980000}"/>
    <cellStyle name="메모 2 2 2 6 3 4" xfId="38925" xr:uid="{00000000-0005-0000-0000-000026980000}"/>
    <cellStyle name="메모 2 2 2 6 3 5" xfId="38926" xr:uid="{00000000-0005-0000-0000-000027980000}"/>
    <cellStyle name="메모 2 2 2 6 4" xfId="38927" xr:uid="{00000000-0005-0000-0000-000028980000}"/>
    <cellStyle name="메모 2 2 2 6 4 2" xfId="38928" xr:uid="{00000000-0005-0000-0000-000029980000}"/>
    <cellStyle name="메모 2 2 2 6 4 3" xfId="38929" xr:uid="{00000000-0005-0000-0000-00002A980000}"/>
    <cellStyle name="메모 2 2 2 6 4 4" xfId="38930" xr:uid="{00000000-0005-0000-0000-00002B980000}"/>
    <cellStyle name="메모 2 2 2 6 4 5" xfId="38931" xr:uid="{00000000-0005-0000-0000-00002C980000}"/>
    <cellStyle name="메모 2 2 2 6 5" xfId="38932" xr:uid="{00000000-0005-0000-0000-00002D980000}"/>
    <cellStyle name="메모 2 2 2 6 6" xfId="38933" xr:uid="{00000000-0005-0000-0000-00002E980000}"/>
    <cellStyle name="메모 2 2 2 6 7" xfId="38934" xr:uid="{00000000-0005-0000-0000-00002F980000}"/>
    <cellStyle name="메모 2 2 2 6 8" xfId="38935" xr:uid="{00000000-0005-0000-0000-000030980000}"/>
    <cellStyle name="메모 2 2 2 7" xfId="38936" xr:uid="{00000000-0005-0000-0000-000031980000}"/>
    <cellStyle name="메모 2 2 2 7 2" xfId="38937" xr:uid="{00000000-0005-0000-0000-000032980000}"/>
    <cellStyle name="메모 2 2 2 7 2 2" xfId="38938" xr:uid="{00000000-0005-0000-0000-000033980000}"/>
    <cellStyle name="메모 2 2 2 7 2 3" xfId="38939" xr:uid="{00000000-0005-0000-0000-000034980000}"/>
    <cellStyle name="메모 2 2 2 7 2 4" xfId="38940" xr:uid="{00000000-0005-0000-0000-000035980000}"/>
    <cellStyle name="메모 2 2 2 7 2 5" xfId="38941" xr:uid="{00000000-0005-0000-0000-000036980000}"/>
    <cellStyle name="메모 2 2 2 7 3" xfId="38942" xr:uid="{00000000-0005-0000-0000-000037980000}"/>
    <cellStyle name="메모 2 2 2 7 3 2" xfId="38943" xr:uid="{00000000-0005-0000-0000-000038980000}"/>
    <cellStyle name="메모 2 2 2 7 3 3" xfId="38944" xr:uid="{00000000-0005-0000-0000-000039980000}"/>
    <cellStyle name="메모 2 2 2 7 3 4" xfId="38945" xr:uid="{00000000-0005-0000-0000-00003A980000}"/>
    <cellStyle name="메모 2 2 2 7 3 5" xfId="38946" xr:uid="{00000000-0005-0000-0000-00003B980000}"/>
    <cellStyle name="메모 2 2 2 7 4" xfId="38947" xr:uid="{00000000-0005-0000-0000-00003C980000}"/>
    <cellStyle name="메모 2 2 2 7 4 2" xfId="38948" xr:uid="{00000000-0005-0000-0000-00003D980000}"/>
    <cellStyle name="메모 2 2 2 7 4 3" xfId="38949" xr:uid="{00000000-0005-0000-0000-00003E980000}"/>
    <cellStyle name="메모 2 2 2 7 4 4" xfId="38950" xr:uid="{00000000-0005-0000-0000-00003F980000}"/>
    <cellStyle name="메모 2 2 2 7 4 5" xfId="38951" xr:uid="{00000000-0005-0000-0000-000040980000}"/>
    <cellStyle name="메모 2 2 2 7 5" xfId="38952" xr:uid="{00000000-0005-0000-0000-000041980000}"/>
    <cellStyle name="메모 2 2 2 7 6" xfId="38953" xr:uid="{00000000-0005-0000-0000-000042980000}"/>
    <cellStyle name="메모 2 2 2 7 7" xfId="38954" xr:uid="{00000000-0005-0000-0000-000043980000}"/>
    <cellStyle name="메모 2 2 2 7 8" xfId="38955" xr:uid="{00000000-0005-0000-0000-000044980000}"/>
    <cellStyle name="메모 2 2 2 8" xfId="38956" xr:uid="{00000000-0005-0000-0000-000045980000}"/>
    <cellStyle name="메모 2 2 2 8 2" xfId="38957" xr:uid="{00000000-0005-0000-0000-000046980000}"/>
    <cellStyle name="메모 2 2 2 8 2 2" xfId="38958" xr:uid="{00000000-0005-0000-0000-000047980000}"/>
    <cellStyle name="메모 2 2 2 8 2 3" xfId="38959" xr:uid="{00000000-0005-0000-0000-000048980000}"/>
    <cellStyle name="메모 2 2 2 8 2 4" xfId="38960" xr:uid="{00000000-0005-0000-0000-000049980000}"/>
    <cellStyle name="메모 2 2 2 8 2 5" xfId="38961" xr:uid="{00000000-0005-0000-0000-00004A980000}"/>
    <cellStyle name="메모 2 2 2 8 3" xfId="38962" xr:uid="{00000000-0005-0000-0000-00004B980000}"/>
    <cellStyle name="메모 2 2 2 8 3 2" xfId="38963" xr:uid="{00000000-0005-0000-0000-00004C980000}"/>
    <cellStyle name="메모 2 2 2 8 3 3" xfId="38964" xr:uid="{00000000-0005-0000-0000-00004D980000}"/>
    <cellStyle name="메모 2 2 2 8 3 4" xfId="38965" xr:uid="{00000000-0005-0000-0000-00004E980000}"/>
    <cellStyle name="메모 2 2 2 8 3 5" xfId="38966" xr:uid="{00000000-0005-0000-0000-00004F980000}"/>
    <cellStyle name="메모 2 2 2 8 4" xfId="38967" xr:uid="{00000000-0005-0000-0000-000050980000}"/>
    <cellStyle name="메모 2 2 2 8 4 2" xfId="38968" xr:uid="{00000000-0005-0000-0000-000051980000}"/>
    <cellStyle name="메모 2 2 2 8 4 3" xfId="38969" xr:uid="{00000000-0005-0000-0000-000052980000}"/>
    <cellStyle name="메모 2 2 2 8 4 4" xfId="38970" xr:uid="{00000000-0005-0000-0000-000053980000}"/>
    <cellStyle name="메모 2 2 2 8 4 5" xfId="38971" xr:uid="{00000000-0005-0000-0000-000054980000}"/>
    <cellStyle name="메모 2 2 2 8 5" xfId="38972" xr:uid="{00000000-0005-0000-0000-000055980000}"/>
    <cellStyle name="메모 2 2 2 8 6" xfId="38973" xr:uid="{00000000-0005-0000-0000-000056980000}"/>
    <cellStyle name="메모 2 2 2 8 7" xfId="38974" xr:uid="{00000000-0005-0000-0000-000057980000}"/>
    <cellStyle name="메모 2 2 2 8 8" xfId="38975" xr:uid="{00000000-0005-0000-0000-000058980000}"/>
    <cellStyle name="메모 2 2 2 9" xfId="38976" xr:uid="{00000000-0005-0000-0000-000059980000}"/>
    <cellStyle name="메모 2 2 2 9 2" xfId="38977" xr:uid="{00000000-0005-0000-0000-00005A980000}"/>
    <cellStyle name="메모 2 2 2 9 3" xfId="38978" xr:uid="{00000000-0005-0000-0000-00005B980000}"/>
    <cellStyle name="메모 2 2 2 9 4" xfId="38979" xr:uid="{00000000-0005-0000-0000-00005C980000}"/>
    <cellStyle name="메모 2 2 2 9 5" xfId="38980" xr:uid="{00000000-0005-0000-0000-00005D980000}"/>
    <cellStyle name="메모 2 2 3" xfId="38981" xr:uid="{00000000-0005-0000-0000-00005E980000}"/>
    <cellStyle name="메모 2 2 3 10" xfId="38982" xr:uid="{00000000-0005-0000-0000-00005F980000}"/>
    <cellStyle name="메모 2 2 3 11" xfId="38983" xr:uid="{00000000-0005-0000-0000-000060980000}"/>
    <cellStyle name="메모 2 2 3 12" xfId="38984" xr:uid="{00000000-0005-0000-0000-000061980000}"/>
    <cellStyle name="메모 2 2 3 13" xfId="38985" xr:uid="{00000000-0005-0000-0000-000062980000}"/>
    <cellStyle name="메모 2 2 3 2" xfId="38986" xr:uid="{00000000-0005-0000-0000-000063980000}"/>
    <cellStyle name="메모 2 2 3 2 10" xfId="38987" xr:uid="{00000000-0005-0000-0000-000064980000}"/>
    <cellStyle name="메모 2 2 3 2 11" xfId="38988" xr:uid="{00000000-0005-0000-0000-000065980000}"/>
    <cellStyle name="메모 2 2 3 2 2" xfId="38989" xr:uid="{00000000-0005-0000-0000-000066980000}"/>
    <cellStyle name="메모 2 2 3 2 2 2" xfId="38990" xr:uid="{00000000-0005-0000-0000-000067980000}"/>
    <cellStyle name="메모 2 2 3 2 2 2 2" xfId="38991" xr:uid="{00000000-0005-0000-0000-000068980000}"/>
    <cellStyle name="메모 2 2 3 2 2 2 3" xfId="38992" xr:uid="{00000000-0005-0000-0000-000069980000}"/>
    <cellStyle name="메모 2 2 3 2 2 2 4" xfId="38993" xr:uid="{00000000-0005-0000-0000-00006A980000}"/>
    <cellStyle name="메모 2 2 3 2 2 2 5" xfId="38994" xr:uid="{00000000-0005-0000-0000-00006B980000}"/>
    <cellStyle name="메모 2 2 3 2 2 3" xfId="38995" xr:uid="{00000000-0005-0000-0000-00006C980000}"/>
    <cellStyle name="메모 2 2 3 2 2 3 2" xfId="38996" xr:uid="{00000000-0005-0000-0000-00006D980000}"/>
    <cellStyle name="메모 2 2 3 2 2 3 3" xfId="38997" xr:uid="{00000000-0005-0000-0000-00006E980000}"/>
    <cellStyle name="메모 2 2 3 2 2 3 4" xfId="38998" xr:uid="{00000000-0005-0000-0000-00006F980000}"/>
    <cellStyle name="메모 2 2 3 2 2 3 5" xfId="38999" xr:uid="{00000000-0005-0000-0000-000070980000}"/>
    <cellStyle name="메모 2 2 3 2 2 4" xfId="39000" xr:uid="{00000000-0005-0000-0000-000071980000}"/>
    <cellStyle name="메모 2 2 3 2 2 4 2" xfId="39001" xr:uid="{00000000-0005-0000-0000-000072980000}"/>
    <cellStyle name="메모 2 2 3 2 2 4 3" xfId="39002" xr:uid="{00000000-0005-0000-0000-000073980000}"/>
    <cellStyle name="메모 2 2 3 2 2 4 4" xfId="39003" xr:uid="{00000000-0005-0000-0000-000074980000}"/>
    <cellStyle name="메모 2 2 3 2 2 4 5" xfId="39004" xr:uid="{00000000-0005-0000-0000-000075980000}"/>
    <cellStyle name="메모 2 2 3 2 2 5" xfId="39005" xr:uid="{00000000-0005-0000-0000-000076980000}"/>
    <cellStyle name="메모 2 2 3 2 2 6" xfId="39006" xr:uid="{00000000-0005-0000-0000-000077980000}"/>
    <cellStyle name="메모 2 2 3 2 2 7" xfId="39007" xr:uid="{00000000-0005-0000-0000-000078980000}"/>
    <cellStyle name="메모 2 2 3 2 2 8" xfId="39008" xr:uid="{00000000-0005-0000-0000-000079980000}"/>
    <cellStyle name="메모 2 2 3 2 3" xfId="39009" xr:uid="{00000000-0005-0000-0000-00007A980000}"/>
    <cellStyle name="메모 2 2 3 2 3 2" xfId="39010" xr:uid="{00000000-0005-0000-0000-00007B980000}"/>
    <cellStyle name="메모 2 2 3 2 3 2 2" xfId="39011" xr:uid="{00000000-0005-0000-0000-00007C980000}"/>
    <cellStyle name="메모 2 2 3 2 3 2 3" xfId="39012" xr:uid="{00000000-0005-0000-0000-00007D980000}"/>
    <cellStyle name="메모 2 2 3 2 3 2 4" xfId="39013" xr:uid="{00000000-0005-0000-0000-00007E980000}"/>
    <cellStyle name="메모 2 2 3 2 3 2 5" xfId="39014" xr:uid="{00000000-0005-0000-0000-00007F980000}"/>
    <cellStyle name="메모 2 2 3 2 3 3" xfId="39015" xr:uid="{00000000-0005-0000-0000-000080980000}"/>
    <cellStyle name="메모 2 2 3 2 3 3 2" xfId="39016" xr:uid="{00000000-0005-0000-0000-000081980000}"/>
    <cellStyle name="메모 2 2 3 2 3 3 3" xfId="39017" xr:uid="{00000000-0005-0000-0000-000082980000}"/>
    <cellStyle name="메모 2 2 3 2 3 3 4" xfId="39018" xr:uid="{00000000-0005-0000-0000-000083980000}"/>
    <cellStyle name="메모 2 2 3 2 3 3 5" xfId="39019" xr:uid="{00000000-0005-0000-0000-000084980000}"/>
    <cellStyle name="메모 2 2 3 2 3 4" xfId="39020" xr:uid="{00000000-0005-0000-0000-000085980000}"/>
    <cellStyle name="메모 2 2 3 2 3 4 2" xfId="39021" xr:uid="{00000000-0005-0000-0000-000086980000}"/>
    <cellStyle name="메모 2 2 3 2 3 4 3" xfId="39022" xr:uid="{00000000-0005-0000-0000-000087980000}"/>
    <cellStyle name="메모 2 2 3 2 3 4 4" xfId="39023" xr:uid="{00000000-0005-0000-0000-000088980000}"/>
    <cellStyle name="메모 2 2 3 2 3 4 5" xfId="39024" xr:uid="{00000000-0005-0000-0000-000089980000}"/>
    <cellStyle name="메모 2 2 3 2 3 5" xfId="39025" xr:uid="{00000000-0005-0000-0000-00008A980000}"/>
    <cellStyle name="메모 2 2 3 2 3 6" xfId="39026" xr:uid="{00000000-0005-0000-0000-00008B980000}"/>
    <cellStyle name="메모 2 2 3 2 3 7" xfId="39027" xr:uid="{00000000-0005-0000-0000-00008C980000}"/>
    <cellStyle name="메모 2 2 3 2 3 8" xfId="39028" xr:uid="{00000000-0005-0000-0000-00008D980000}"/>
    <cellStyle name="메모 2 2 3 2 4" xfId="39029" xr:uid="{00000000-0005-0000-0000-00008E980000}"/>
    <cellStyle name="메모 2 2 3 2 4 2" xfId="39030" xr:uid="{00000000-0005-0000-0000-00008F980000}"/>
    <cellStyle name="메모 2 2 3 2 4 2 2" xfId="39031" xr:uid="{00000000-0005-0000-0000-000090980000}"/>
    <cellStyle name="메모 2 2 3 2 4 2 3" xfId="39032" xr:uid="{00000000-0005-0000-0000-000091980000}"/>
    <cellStyle name="메모 2 2 3 2 4 2 4" xfId="39033" xr:uid="{00000000-0005-0000-0000-000092980000}"/>
    <cellStyle name="메모 2 2 3 2 4 2 5" xfId="39034" xr:uid="{00000000-0005-0000-0000-000093980000}"/>
    <cellStyle name="메모 2 2 3 2 4 3" xfId="39035" xr:uid="{00000000-0005-0000-0000-000094980000}"/>
    <cellStyle name="메모 2 2 3 2 4 3 2" xfId="39036" xr:uid="{00000000-0005-0000-0000-000095980000}"/>
    <cellStyle name="메모 2 2 3 2 4 3 3" xfId="39037" xr:uid="{00000000-0005-0000-0000-000096980000}"/>
    <cellStyle name="메모 2 2 3 2 4 3 4" xfId="39038" xr:uid="{00000000-0005-0000-0000-000097980000}"/>
    <cellStyle name="메모 2 2 3 2 4 3 5" xfId="39039" xr:uid="{00000000-0005-0000-0000-000098980000}"/>
    <cellStyle name="메모 2 2 3 2 4 4" xfId="39040" xr:uid="{00000000-0005-0000-0000-000099980000}"/>
    <cellStyle name="메모 2 2 3 2 4 4 2" xfId="39041" xr:uid="{00000000-0005-0000-0000-00009A980000}"/>
    <cellStyle name="메모 2 2 3 2 4 4 3" xfId="39042" xr:uid="{00000000-0005-0000-0000-00009B980000}"/>
    <cellStyle name="메모 2 2 3 2 4 4 4" xfId="39043" xr:uid="{00000000-0005-0000-0000-00009C980000}"/>
    <cellStyle name="메모 2 2 3 2 4 4 5" xfId="39044" xr:uid="{00000000-0005-0000-0000-00009D980000}"/>
    <cellStyle name="메모 2 2 3 2 4 5" xfId="39045" xr:uid="{00000000-0005-0000-0000-00009E980000}"/>
    <cellStyle name="메모 2 2 3 2 4 6" xfId="39046" xr:uid="{00000000-0005-0000-0000-00009F980000}"/>
    <cellStyle name="메모 2 2 3 2 4 7" xfId="39047" xr:uid="{00000000-0005-0000-0000-0000A0980000}"/>
    <cellStyle name="메모 2 2 3 2 4 8" xfId="39048" xr:uid="{00000000-0005-0000-0000-0000A1980000}"/>
    <cellStyle name="메모 2 2 3 2 5" xfId="39049" xr:uid="{00000000-0005-0000-0000-0000A2980000}"/>
    <cellStyle name="메모 2 2 3 2 5 2" xfId="39050" xr:uid="{00000000-0005-0000-0000-0000A3980000}"/>
    <cellStyle name="메모 2 2 3 2 5 3" xfId="39051" xr:uid="{00000000-0005-0000-0000-0000A4980000}"/>
    <cellStyle name="메모 2 2 3 2 5 4" xfId="39052" xr:uid="{00000000-0005-0000-0000-0000A5980000}"/>
    <cellStyle name="메모 2 2 3 2 5 5" xfId="39053" xr:uid="{00000000-0005-0000-0000-0000A6980000}"/>
    <cellStyle name="메모 2 2 3 2 6" xfId="39054" xr:uid="{00000000-0005-0000-0000-0000A7980000}"/>
    <cellStyle name="메모 2 2 3 2 6 2" xfId="39055" xr:uid="{00000000-0005-0000-0000-0000A8980000}"/>
    <cellStyle name="메모 2 2 3 2 6 3" xfId="39056" xr:uid="{00000000-0005-0000-0000-0000A9980000}"/>
    <cellStyle name="메모 2 2 3 2 6 4" xfId="39057" xr:uid="{00000000-0005-0000-0000-0000AA980000}"/>
    <cellStyle name="메모 2 2 3 2 6 5" xfId="39058" xr:uid="{00000000-0005-0000-0000-0000AB980000}"/>
    <cellStyle name="메모 2 2 3 2 7" xfId="39059" xr:uid="{00000000-0005-0000-0000-0000AC980000}"/>
    <cellStyle name="메모 2 2 3 2 7 2" xfId="39060" xr:uid="{00000000-0005-0000-0000-0000AD980000}"/>
    <cellStyle name="메모 2 2 3 2 7 3" xfId="39061" xr:uid="{00000000-0005-0000-0000-0000AE980000}"/>
    <cellStyle name="메모 2 2 3 2 7 4" xfId="39062" xr:uid="{00000000-0005-0000-0000-0000AF980000}"/>
    <cellStyle name="메모 2 2 3 2 7 5" xfId="39063" xr:uid="{00000000-0005-0000-0000-0000B0980000}"/>
    <cellStyle name="메모 2 2 3 2 8" xfId="39064" xr:uid="{00000000-0005-0000-0000-0000B1980000}"/>
    <cellStyle name="메모 2 2 3 2 9" xfId="39065" xr:uid="{00000000-0005-0000-0000-0000B2980000}"/>
    <cellStyle name="메모 2 2 3 3" xfId="39066" xr:uid="{00000000-0005-0000-0000-0000B3980000}"/>
    <cellStyle name="메모 2 2 3 3 10" xfId="39067" xr:uid="{00000000-0005-0000-0000-0000B4980000}"/>
    <cellStyle name="메모 2 2 3 3 11" xfId="39068" xr:uid="{00000000-0005-0000-0000-0000B5980000}"/>
    <cellStyle name="메모 2 2 3 3 2" xfId="39069" xr:uid="{00000000-0005-0000-0000-0000B6980000}"/>
    <cellStyle name="메모 2 2 3 3 2 2" xfId="39070" xr:uid="{00000000-0005-0000-0000-0000B7980000}"/>
    <cellStyle name="메모 2 2 3 3 2 2 2" xfId="39071" xr:uid="{00000000-0005-0000-0000-0000B8980000}"/>
    <cellStyle name="메모 2 2 3 3 2 2 3" xfId="39072" xr:uid="{00000000-0005-0000-0000-0000B9980000}"/>
    <cellStyle name="메모 2 2 3 3 2 2 4" xfId="39073" xr:uid="{00000000-0005-0000-0000-0000BA980000}"/>
    <cellStyle name="메모 2 2 3 3 2 2 5" xfId="39074" xr:uid="{00000000-0005-0000-0000-0000BB980000}"/>
    <cellStyle name="메모 2 2 3 3 2 3" xfId="39075" xr:uid="{00000000-0005-0000-0000-0000BC980000}"/>
    <cellStyle name="메모 2 2 3 3 2 3 2" xfId="39076" xr:uid="{00000000-0005-0000-0000-0000BD980000}"/>
    <cellStyle name="메모 2 2 3 3 2 3 3" xfId="39077" xr:uid="{00000000-0005-0000-0000-0000BE980000}"/>
    <cellStyle name="메모 2 2 3 3 2 3 4" xfId="39078" xr:uid="{00000000-0005-0000-0000-0000BF980000}"/>
    <cellStyle name="메모 2 2 3 3 2 3 5" xfId="39079" xr:uid="{00000000-0005-0000-0000-0000C0980000}"/>
    <cellStyle name="메모 2 2 3 3 2 4" xfId="39080" xr:uid="{00000000-0005-0000-0000-0000C1980000}"/>
    <cellStyle name="메모 2 2 3 3 2 4 2" xfId="39081" xr:uid="{00000000-0005-0000-0000-0000C2980000}"/>
    <cellStyle name="메모 2 2 3 3 2 4 3" xfId="39082" xr:uid="{00000000-0005-0000-0000-0000C3980000}"/>
    <cellStyle name="메모 2 2 3 3 2 4 4" xfId="39083" xr:uid="{00000000-0005-0000-0000-0000C4980000}"/>
    <cellStyle name="메모 2 2 3 3 2 4 5" xfId="39084" xr:uid="{00000000-0005-0000-0000-0000C5980000}"/>
    <cellStyle name="메모 2 2 3 3 2 5" xfId="39085" xr:uid="{00000000-0005-0000-0000-0000C6980000}"/>
    <cellStyle name="메모 2 2 3 3 2 6" xfId="39086" xr:uid="{00000000-0005-0000-0000-0000C7980000}"/>
    <cellStyle name="메모 2 2 3 3 2 7" xfId="39087" xr:uid="{00000000-0005-0000-0000-0000C8980000}"/>
    <cellStyle name="메모 2 2 3 3 2 8" xfId="39088" xr:uid="{00000000-0005-0000-0000-0000C9980000}"/>
    <cellStyle name="메모 2 2 3 3 3" xfId="39089" xr:uid="{00000000-0005-0000-0000-0000CA980000}"/>
    <cellStyle name="메모 2 2 3 3 3 2" xfId="39090" xr:uid="{00000000-0005-0000-0000-0000CB980000}"/>
    <cellStyle name="메모 2 2 3 3 3 2 2" xfId="39091" xr:uid="{00000000-0005-0000-0000-0000CC980000}"/>
    <cellStyle name="메모 2 2 3 3 3 2 3" xfId="39092" xr:uid="{00000000-0005-0000-0000-0000CD980000}"/>
    <cellStyle name="메모 2 2 3 3 3 2 4" xfId="39093" xr:uid="{00000000-0005-0000-0000-0000CE980000}"/>
    <cellStyle name="메모 2 2 3 3 3 2 5" xfId="39094" xr:uid="{00000000-0005-0000-0000-0000CF980000}"/>
    <cellStyle name="메모 2 2 3 3 3 3" xfId="39095" xr:uid="{00000000-0005-0000-0000-0000D0980000}"/>
    <cellStyle name="메모 2 2 3 3 3 3 2" xfId="39096" xr:uid="{00000000-0005-0000-0000-0000D1980000}"/>
    <cellStyle name="메모 2 2 3 3 3 3 3" xfId="39097" xr:uid="{00000000-0005-0000-0000-0000D2980000}"/>
    <cellStyle name="메모 2 2 3 3 3 3 4" xfId="39098" xr:uid="{00000000-0005-0000-0000-0000D3980000}"/>
    <cellStyle name="메모 2 2 3 3 3 3 5" xfId="39099" xr:uid="{00000000-0005-0000-0000-0000D4980000}"/>
    <cellStyle name="메모 2 2 3 3 3 4" xfId="39100" xr:uid="{00000000-0005-0000-0000-0000D5980000}"/>
    <cellStyle name="메모 2 2 3 3 3 4 2" xfId="39101" xr:uid="{00000000-0005-0000-0000-0000D6980000}"/>
    <cellStyle name="메모 2 2 3 3 3 4 3" xfId="39102" xr:uid="{00000000-0005-0000-0000-0000D7980000}"/>
    <cellStyle name="메모 2 2 3 3 3 4 4" xfId="39103" xr:uid="{00000000-0005-0000-0000-0000D8980000}"/>
    <cellStyle name="메모 2 2 3 3 3 4 5" xfId="39104" xr:uid="{00000000-0005-0000-0000-0000D9980000}"/>
    <cellStyle name="메모 2 2 3 3 3 5" xfId="39105" xr:uid="{00000000-0005-0000-0000-0000DA980000}"/>
    <cellStyle name="메모 2 2 3 3 3 6" xfId="39106" xr:uid="{00000000-0005-0000-0000-0000DB980000}"/>
    <cellStyle name="메모 2 2 3 3 3 7" xfId="39107" xr:uid="{00000000-0005-0000-0000-0000DC980000}"/>
    <cellStyle name="메모 2 2 3 3 3 8" xfId="39108" xr:uid="{00000000-0005-0000-0000-0000DD980000}"/>
    <cellStyle name="메모 2 2 3 3 4" xfId="39109" xr:uid="{00000000-0005-0000-0000-0000DE980000}"/>
    <cellStyle name="메모 2 2 3 3 4 2" xfId="39110" xr:uid="{00000000-0005-0000-0000-0000DF980000}"/>
    <cellStyle name="메모 2 2 3 3 4 2 2" xfId="39111" xr:uid="{00000000-0005-0000-0000-0000E0980000}"/>
    <cellStyle name="메모 2 2 3 3 4 2 3" xfId="39112" xr:uid="{00000000-0005-0000-0000-0000E1980000}"/>
    <cellStyle name="메모 2 2 3 3 4 2 4" xfId="39113" xr:uid="{00000000-0005-0000-0000-0000E2980000}"/>
    <cellStyle name="메모 2 2 3 3 4 2 5" xfId="39114" xr:uid="{00000000-0005-0000-0000-0000E3980000}"/>
    <cellStyle name="메모 2 2 3 3 4 3" xfId="39115" xr:uid="{00000000-0005-0000-0000-0000E4980000}"/>
    <cellStyle name="메모 2 2 3 3 4 3 2" xfId="39116" xr:uid="{00000000-0005-0000-0000-0000E5980000}"/>
    <cellStyle name="메모 2 2 3 3 4 3 3" xfId="39117" xr:uid="{00000000-0005-0000-0000-0000E6980000}"/>
    <cellStyle name="메모 2 2 3 3 4 3 4" xfId="39118" xr:uid="{00000000-0005-0000-0000-0000E7980000}"/>
    <cellStyle name="메모 2 2 3 3 4 3 5" xfId="39119" xr:uid="{00000000-0005-0000-0000-0000E8980000}"/>
    <cellStyle name="메모 2 2 3 3 4 4" xfId="39120" xr:uid="{00000000-0005-0000-0000-0000E9980000}"/>
    <cellStyle name="메모 2 2 3 3 4 4 2" xfId="39121" xr:uid="{00000000-0005-0000-0000-0000EA980000}"/>
    <cellStyle name="메모 2 2 3 3 4 4 3" xfId="39122" xr:uid="{00000000-0005-0000-0000-0000EB980000}"/>
    <cellStyle name="메모 2 2 3 3 4 4 4" xfId="39123" xr:uid="{00000000-0005-0000-0000-0000EC980000}"/>
    <cellStyle name="메모 2 2 3 3 4 4 5" xfId="39124" xr:uid="{00000000-0005-0000-0000-0000ED980000}"/>
    <cellStyle name="메모 2 2 3 3 4 5" xfId="39125" xr:uid="{00000000-0005-0000-0000-0000EE980000}"/>
    <cellStyle name="메모 2 2 3 3 4 6" xfId="39126" xr:uid="{00000000-0005-0000-0000-0000EF980000}"/>
    <cellStyle name="메모 2 2 3 3 4 7" xfId="39127" xr:uid="{00000000-0005-0000-0000-0000F0980000}"/>
    <cellStyle name="메모 2 2 3 3 4 8" xfId="39128" xr:uid="{00000000-0005-0000-0000-0000F1980000}"/>
    <cellStyle name="메모 2 2 3 3 5" xfId="39129" xr:uid="{00000000-0005-0000-0000-0000F2980000}"/>
    <cellStyle name="메모 2 2 3 3 5 2" xfId="39130" xr:uid="{00000000-0005-0000-0000-0000F3980000}"/>
    <cellStyle name="메모 2 2 3 3 5 3" xfId="39131" xr:uid="{00000000-0005-0000-0000-0000F4980000}"/>
    <cellStyle name="메모 2 2 3 3 5 4" xfId="39132" xr:uid="{00000000-0005-0000-0000-0000F5980000}"/>
    <cellStyle name="메모 2 2 3 3 5 5" xfId="39133" xr:uid="{00000000-0005-0000-0000-0000F6980000}"/>
    <cellStyle name="메모 2 2 3 3 6" xfId="39134" xr:uid="{00000000-0005-0000-0000-0000F7980000}"/>
    <cellStyle name="메모 2 2 3 3 6 2" xfId="39135" xr:uid="{00000000-0005-0000-0000-0000F8980000}"/>
    <cellStyle name="메모 2 2 3 3 6 3" xfId="39136" xr:uid="{00000000-0005-0000-0000-0000F9980000}"/>
    <cellStyle name="메모 2 2 3 3 6 4" xfId="39137" xr:uid="{00000000-0005-0000-0000-0000FA980000}"/>
    <cellStyle name="메모 2 2 3 3 6 5" xfId="39138" xr:uid="{00000000-0005-0000-0000-0000FB980000}"/>
    <cellStyle name="메모 2 2 3 3 7" xfId="39139" xr:uid="{00000000-0005-0000-0000-0000FC980000}"/>
    <cellStyle name="메모 2 2 3 3 7 2" xfId="39140" xr:uid="{00000000-0005-0000-0000-0000FD980000}"/>
    <cellStyle name="메모 2 2 3 3 7 3" xfId="39141" xr:uid="{00000000-0005-0000-0000-0000FE980000}"/>
    <cellStyle name="메모 2 2 3 3 7 4" xfId="39142" xr:uid="{00000000-0005-0000-0000-0000FF980000}"/>
    <cellStyle name="메모 2 2 3 3 7 5" xfId="39143" xr:uid="{00000000-0005-0000-0000-000000990000}"/>
    <cellStyle name="메모 2 2 3 3 8" xfId="39144" xr:uid="{00000000-0005-0000-0000-000001990000}"/>
    <cellStyle name="메모 2 2 3 3 9" xfId="39145" xr:uid="{00000000-0005-0000-0000-000002990000}"/>
    <cellStyle name="메모 2 2 3 4" xfId="39146" xr:uid="{00000000-0005-0000-0000-000003990000}"/>
    <cellStyle name="메모 2 2 3 4 2" xfId="39147" xr:uid="{00000000-0005-0000-0000-000004990000}"/>
    <cellStyle name="메모 2 2 3 4 2 2" xfId="39148" xr:uid="{00000000-0005-0000-0000-000005990000}"/>
    <cellStyle name="메모 2 2 3 4 2 3" xfId="39149" xr:uid="{00000000-0005-0000-0000-000006990000}"/>
    <cellStyle name="메모 2 2 3 4 2 4" xfId="39150" xr:uid="{00000000-0005-0000-0000-000007990000}"/>
    <cellStyle name="메모 2 2 3 4 2 5" xfId="39151" xr:uid="{00000000-0005-0000-0000-000008990000}"/>
    <cellStyle name="메모 2 2 3 4 3" xfId="39152" xr:uid="{00000000-0005-0000-0000-000009990000}"/>
    <cellStyle name="메모 2 2 3 4 3 2" xfId="39153" xr:uid="{00000000-0005-0000-0000-00000A990000}"/>
    <cellStyle name="메모 2 2 3 4 3 3" xfId="39154" xr:uid="{00000000-0005-0000-0000-00000B990000}"/>
    <cellStyle name="메모 2 2 3 4 3 4" xfId="39155" xr:uid="{00000000-0005-0000-0000-00000C990000}"/>
    <cellStyle name="메모 2 2 3 4 3 5" xfId="39156" xr:uid="{00000000-0005-0000-0000-00000D990000}"/>
    <cellStyle name="메모 2 2 3 4 4" xfId="39157" xr:uid="{00000000-0005-0000-0000-00000E990000}"/>
    <cellStyle name="메모 2 2 3 4 4 2" xfId="39158" xr:uid="{00000000-0005-0000-0000-00000F990000}"/>
    <cellStyle name="메모 2 2 3 4 4 3" xfId="39159" xr:uid="{00000000-0005-0000-0000-000010990000}"/>
    <cellStyle name="메모 2 2 3 4 4 4" xfId="39160" xr:uid="{00000000-0005-0000-0000-000011990000}"/>
    <cellStyle name="메모 2 2 3 4 4 5" xfId="39161" xr:uid="{00000000-0005-0000-0000-000012990000}"/>
    <cellStyle name="메모 2 2 3 4 5" xfId="39162" xr:uid="{00000000-0005-0000-0000-000013990000}"/>
    <cellStyle name="메모 2 2 3 4 6" xfId="39163" xr:uid="{00000000-0005-0000-0000-000014990000}"/>
    <cellStyle name="메모 2 2 3 4 7" xfId="39164" xr:uid="{00000000-0005-0000-0000-000015990000}"/>
    <cellStyle name="메모 2 2 3 4 8" xfId="39165" xr:uid="{00000000-0005-0000-0000-000016990000}"/>
    <cellStyle name="메모 2 2 3 5" xfId="39166" xr:uid="{00000000-0005-0000-0000-000017990000}"/>
    <cellStyle name="메모 2 2 3 5 2" xfId="39167" xr:uid="{00000000-0005-0000-0000-000018990000}"/>
    <cellStyle name="메모 2 2 3 5 2 2" xfId="39168" xr:uid="{00000000-0005-0000-0000-000019990000}"/>
    <cellStyle name="메모 2 2 3 5 2 3" xfId="39169" xr:uid="{00000000-0005-0000-0000-00001A990000}"/>
    <cellStyle name="메모 2 2 3 5 2 4" xfId="39170" xr:uid="{00000000-0005-0000-0000-00001B990000}"/>
    <cellStyle name="메모 2 2 3 5 2 5" xfId="39171" xr:uid="{00000000-0005-0000-0000-00001C990000}"/>
    <cellStyle name="메모 2 2 3 5 3" xfId="39172" xr:uid="{00000000-0005-0000-0000-00001D990000}"/>
    <cellStyle name="메모 2 2 3 5 3 2" xfId="39173" xr:uid="{00000000-0005-0000-0000-00001E990000}"/>
    <cellStyle name="메모 2 2 3 5 3 3" xfId="39174" xr:uid="{00000000-0005-0000-0000-00001F990000}"/>
    <cellStyle name="메모 2 2 3 5 3 4" xfId="39175" xr:uid="{00000000-0005-0000-0000-000020990000}"/>
    <cellStyle name="메모 2 2 3 5 3 5" xfId="39176" xr:uid="{00000000-0005-0000-0000-000021990000}"/>
    <cellStyle name="메모 2 2 3 5 4" xfId="39177" xr:uid="{00000000-0005-0000-0000-000022990000}"/>
    <cellStyle name="메모 2 2 3 5 4 2" xfId="39178" xr:uid="{00000000-0005-0000-0000-000023990000}"/>
    <cellStyle name="메모 2 2 3 5 4 3" xfId="39179" xr:uid="{00000000-0005-0000-0000-000024990000}"/>
    <cellStyle name="메모 2 2 3 5 4 4" xfId="39180" xr:uid="{00000000-0005-0000-0000-000025990000}"/>
    <cellStyle name="메모 2 2 3 5 4 5" xfId="39181" xr:uid="{00000000-0005-0000-0000-000026990000}"/>
    <cellStyle name="메모 2 2 3 5 5" xfId="39182" xr:uid="{00000000-0005-0000-0000-000027990000}"/>
    <cellStyle name="메모 2 2 3 5 6" xfId="39183" xr:uid="{00000000-0005-0000-0000-000028990000}"/>
    <cellStyle name="메모 2 2 3 5 7" xfId="39184" xr:uid="{00000000-0005-0000-0000-000029990000}"/>
    <cellStyle name="메모 2 2 3 5 8" xfId="39185" xr:uid="{00000000-0005-0000-0000-00002A990000}"/>
    <cellStyle name="메모 2 2 3 6" xfId="39186" xr:uid="{00000000-0005-0000-0000-00002B990000}"/>
    <cellStyle name="메모 2 2 3 6 2" xfId="39187" xr:uid="{00000000-0005-0000-0000-00002C990000}"/>
    <cellStyle name="메모 2 2 3 6 2 2" xfId="39188" xr:uid="{00000000-0005-0000-0000-00002D990000}"/>
    <cellStyle name="메모 2 2 3 6 2 3" xfId="39189" xr:uid="{00000000-0005-0000-0000-00002E990000}"/>
    <cellStyle name="메모 2 2 3 6 2 4" xfId="39190" xr:uid="{00000000-0005-0000-0000-00002F990000}"/>
    <cellStyle name="메모 2 2 3 6 2 5" xfId="39191" xr:uid="{00000000-0005-0000-0000-000030990000}"/>
    <cellStyle name="메모 2 2 3 6 3" xfId="39192" xr:uid="{00000000-0005-0000-0000-000031990000}"/>
    <cellStyle name="메모 2 2 3 6 3 2" xfId="39193" xr:uid="{00000000-0005-0000-0000-000032990000}"/>
    <cellStyle name="메모 2 2 3 6 3 3" xfId="39194" xr:uid="{00000000-0005-0000-0000-000033990000}"/>
    <cellStyle name="메모 2 2 3 6 3 4" xfId="39195" xr:uid="{00000000-0005-0000-0000-000034990000}"/>
    <cellStyle name="메모 2 2 3 6 3 5" xfId="39196" xr:uid="{00000000-0005-0000-0000-000035990000}"/>
    <cellStyle name="메모 2 2 3 6 4" xfId="39197" xr:uid="{00000000-0005-0000-0000-000036990000}"/>
    <cellStyle name="메모 2 2 3 6 4 2" xfId="39198" xr:uid="{00000000-0005-0000-0000-000037990000}"/>
    <cellStyle name="메모 2 2 3 6 4 3" xfId="39199" xr:uid="{00000000-0005-0000-0000-000038990000}"/>
    <cellStyle name="메모 2 2 3 6 4 4" xfId="39200" xr:uid="{00000000-0005-0000-0000-000039990000}"/>
    <cellStyle name="메모 2 2 3 6 4 5" xfId="39201" xr:uid="{00000000-0005-0000-0000-00003A990000}"/>
    <cellStyle name="메모 2 2 3 6 5" xfId="39202" xr:uid="{00000000-0005-0000-0000-00003B990000}"/>
    <cellStyle name="메모 2 2 3 6 6" xfId="39203" xr:uid="{00000000-0005-0000-0000-00003C990000}"/>
    <cellStyle name="메모 2 2 3 6 7" xfId="39204" xr:uid="{00000000-0005-0000-0000-00003D990000}"/>
    <cellStyle name="메모 2 2 3 6 8" xfId="39205" xr:uid="{00000000-0005-0000-0000-00003E990000}"/>
    <cellStyle name="메모 2 2 3 7" xfId="39206" xr:uid="{00000000-0005-0000-0000-00003F990000}"/>
    <cellStyle name="메모 2 2 3 7 2" xfId="39207" xr:uid="{00000000-0005-0000-0000-000040990000}"/>
    <cellStyle name="메모 2 2 3 7 3" xfId="39208" xr:uid="{00000000-0005-0000-0000-000041990000}"/>
    <cellStyle name="메모 2 2 3 7 4" xfId="39209" xr:uid="{00000000-0005-0000-0000-000042990000}"/>
    <cellStyle name="메모 2 2 3 7 5" xfId="39210" xr:uid="{00000000-0005-0000-0000-000043990000}"/>
    <cellStyle name="메모 2 2 3 8" xfId="39211" xr:uid="{00000000-0005-0000-0000-000044990000}"/>
    <cellStyle name="메모 2 2 3 8 2" xfId="39212" xr:uid="{00000000-0005-0000-0000-000045990000}"/>
    <cellStyle name="메모 2 2 3 8 3" xfId="39213" xr:uid="{00000000-0005-0000-0000-000046990000}"/>
    <cellStyle name="메모 2 2 3 8 4" xfId="39214" xr:uid="{00000000-0005-0000-0000-000047990000}"/>
    <cellStyle name="메모 2 2 3 8 5" xfId="39215" xr:uid="{00000000-0005-0000-0000-000048990000}"/>
    <cellStyle name="메모 2 2 3 9" xfId="39216" xr:uid="{00000000-0005-0000-0000-000049990000}"/>
    <cellStyle name="메모 2 2 3 9 2" xfId="39217" xr:uid="{00000000-0005-0000-0000-00004A990000}"/>
    <cellStyle name="메모 2 2 3 9 3" xfId="39218" xr:uid="{00000000-0005-0000-0000-00004B990000}"/>
    <cellStyle name="메모 2 2 3 9 4" xfId="39219" xr:uid="{00000000-0005-0000-0000-00004C990000}"/>
    <cellStyle name="메모 2 2 3 9 5" xfId="39220" xr:uid="{00000000-0005-0000-0000-00004D990000}"/>
    <cellStyle name="메모 2 2 4" xfId="39221" xr:uid="{00000000-0005-0000-0000-00004E990000}"/>
    <cellStyle name="메모 2 2 4 10" xfId="39222" xr:uid="{00000000-0005-0000-0000-00004F990000}"/>
    <cellStyle name="메모 2 2 4 11" xfId="39223" xr:uid="{00000000-0005-0000-0000-000050990000}"/>
    <cellStyle name="메모 2 2 4 2" xfId="39224" xr:uid="{00000000-0005-0000-0000-000051990000}"/>
    <cellStyle name="메모 2 2 4 2 2" xfId="39225" xr:uid="{00000000-0005-0000-0000-000052990000}"/>
    <cellStyle name="메모 2 2 4 2 2 2" xfId="39226" xr:uid="{00000000-0005-0000-0000-000053990000}"/>
    <cellStyle name="메모 2 2 4 2 2 3" xfId="39227" xr:uid="{00000000-0005-0000-0000-000054990000}"/>
    <cellStyle name="메모 2 2 4 2 2 4" xfId="39228" xr:uid="{00000000-0005-0000-0000-000055990000}"/>
    <cellStyle name="메모 2 2 4 2 2 5" xfId="39229" xr:uid="{00000000-0005-0000-0000-000056990000}"/>
    <cellStyle name="메모 2 2 4 2 3" xfId="39230" xr:uid="{00000000-0005-0000-0000-000057990000}"/>
    <cellStyle name="메모 2 2 4 2 3 2" xfId="39231" xr:uid="{00000000-0005-0000-0000-000058990000}"/>
    <cellStyle name="메모 2 2 4 2 3 3" xfId="39232" xr:uid="{00000000-0005-0000-0000-000059990000}"/>
    <cellStyle name="메모 2 2 4 2 3 4" xfId="39233" xr:uid="{00000000-0005-0000-0000-00005A990000}"/>
    <cellStyle name="메모 2 2 4 2 3 5" xfId="39234" xr:uid="{00000000-0005-0000-0000-00005B990000}"/>
    <cellStyle name="메모 2 2 4 2 4" xfId="39235" xr:uid="{00000000-0005-0000-0000-00005C990000}"/>
    <cellStyle name="메모 2 2 4 2 4 2" xfId="39236" xr:uid="{00000000-0005-0000-0000-00005D990000}"/>
    <cellStyle name="메모 2 2 4 2 4 3" xfId="39237" xr:uid="{00000000-0005-0000-0000-00005E990000}"/>
    <cellStyle name="메모 2 2 4 2 4 4" xfId="39238" xr:uid="{00000000-0005-0000-0000-00005F990000}"/>
    <cellStyle name="메모 2 2 4 2 4 5" xfId="39239" xr:uid="{00000000-0005-0000-0000-000060990000}"/>
    <cellStyle name="메모 2 2 4 2 5" xfId="39240" xr:uid="{00000000-0005-0000-0000-000061990000}"/>
    <cellStyle name="메모 2 2 4 2 6" xfId="39241" xr:uid="{00000000-0005-0000-0000-000062990000}"/>
    <cellStyle name="메모 2 2 4 2 7" xfId="39242" xr:uid="{00000000-0005-0000-0000-000063990000}"/>
    <cellStyle name="메모 2 2 4 2 8" xfId="39243" xr:uid="{00000000-0005-0000-0000-000064990000}"/>
    <cellStyle name="메모 2 2 4 3" xfId="39244" xr:uid="{00000000-0005-0000-0000-000065990000}"/>
    <cellStyle name="메모 2 2 4 3 2" xfId="39245" xr:uid="{00000000-0005-0000-0000-000066990000}"/>
    <cellStyle name="메모 2 2 4 3 2 2" xfId="39246" xr:uid="{00000000-0005-0000-0000-000067990000}"/>
    <cellStyle name="메모 2 2 4 3 2 3" xfId="39247" xr:uid="{00000000-0005-0000-0000-000068990000}"/>
    <cellStyle name="메모 2 2 4 3 2 4" xfId="39248" xr:uid="{00000000-0005-0000-0000-000069990000}"/>
    <cellStyle name="메모 2 2 4 3 2 5" xfId="39249" xr:uid="{00000000-0005-0000-0000-00006A990000}"/>
    <cellStyle name="메모 2 2 4 3 3" xfId="39250" xr:uid="{00000000-0005-0000-0000-00006B990000}"/>
    <cellStyle name="메모 2 2 4 3 3 2" xfId="39251" xr:uid="{00000000-0005-0000-0000-00006C990000}"/>
    <cellStyle name="메모 2 2 4 3 3 3" xfId="39252" xr:uid="{00000000-0005-0000-0000-00006D990000}"/>
    <cellStyle name="메모 2 2 4 3 3 4" xfId="39253" xr:uid="{00000000-0005-0000-0000-00006E990000}"/>
    <cellStyle name="메모 2 2 4 3 3 5" xfId="39254" xr:uid="{00000000-0005-0000-0000-00006F990000}"/>
    <cellStyle name="메모 2 2 4 3 4" xfId="39255" xr:uid="{00000000-0005-0000-0000-000070990000}"/>
    <cellStyle name="메모 2 2 4 3 4 2" xfId="39256" xr:uid="{00000000-0005-0000-0000-000071990000}"/>
    <cellStyle name="메모 2 2 4 3 4 3" xfId="39257" xr:uid="{00000000-0005-0000-0000-000072990000}"/>
    <cellStyle name="메모 2 2 4 3 4 4" xfId="39258" xr:uid="{00000000-0005-0000-0000-000073990000}"/>
    <cellStyle name="메모 2 2 4 3 4 5" xfId="39259" xr:uid="{00000000-0005-0000-0000-000074990000}"/>
    <cellStyle name="메모 2 2 4 3 5" xfId="39260" xr:uid="{00000000-0005-0000-0000-000075990000}"/>
    <cellStyle name="메모 2 2 4 3 6" xfId="39261" xr:uid="{00000000-0005-0000-0000-000076990000}"/>
    <cellStyle name="메모 2 2 4 3 7" xfId="39262" xr:uid="{00000000-0005-0000-0000-000077990000}"/>
    <cellStyle name="메모 2 2 4 3 8" xfId="39263" xr:uid="{00000000-0005-0000-0000-000078990000}"/>
    <cellStyle name="메모 2 2 4 4" xfId="39264" xr:uid="{00000000-0005-0000-0000-000079990000}"/>
    <cellStyle name="메모 2 2 4 4 2" xfId="39265" xr:uid="{00000000-0005-0000-0000-00007A990000}"/>
    <cellStyle name="메모 2 2 4 4 2 2" xfId="39266" xr:uid="{00000000-0005-0000-0000-00007B990000}"/>
    <cellStyle name="메모 2 2 4 4 2 3" xfId="39267" xr:uid="{00000000-0005-0000-0000-00007C990000}"/>
    <cellStyle name="메모 2 2 4 4 2 4" xfId="39268" xr:uid="{00000000-0005-0000-0000-00007D990000}"/>
    <cellStyle name="메모 2 2 4 4 2 5" xfId="39269" xr:uid="{00000000-0005-0000-0000-00007E990000}"/>
    <cellStyle name="메모 2 2 4 4 3" xfId="39270" xr:uid="{00000000-0005-0000-0000-00007F990000}"/>
    <cellStyle name="메모 2 2 4 4 3 2" xfId="39271" xr:uid="{00000000-0005-0000-0000-000080990000}"/>
    <cellStyle name="메모 2 2 4 4 3 3" xfId="39272" xr:uid="{00000000-0005-0000-0000-000081990000}"/>
    <cellStyle name="메모 2 2 4 4 3 4" xfId="39273" xr:uid="{00000000-0005-0000-0000-000082990000}"/>
    <cellStyle name="메모 2 2 4 4 3 5" xfId="39274" xr:uid="{00000000-0005-0000-0000-000083990000}"/>
    <cellStyle name="메모 2 2 4 4 4" xfId="39275" xr:uid="{00000000-0005-0000-0000-000084990000}"/>
    <cellStyle name="메모 2 2 4 4 4 2" xfId="39276" xr:uid="{00000000-0005-0000-0000-000085990000}"/>
    <cellStyle name="메모 2 2 4 4 4 3" xfId="39277" xr:uid="{00000000-0005-0000-0000-000086990000}"/>
    <cellStyle name="메모 2 2 4 4 4 4" xfId="39278" xr:uid="{00000000-0005-0000-0000-000087990000}"/>
    <cellStyle name="메모 2 2 4 4 4 5" xfId="39279" xr:uid="{00000000-0005-0000-0000-000088990000}"/>
    <cellStyle name="메모 2 2 4 4 5" xfId="39280" xr:uid="{00000000-0005-0000-0000-000089990000}"/>
    <cellStyle name="메모 2 2 4 4 6" xfId="39281" xr:uid="{00000000-0005-0000-0000-00008A990000}"/>
    <cellStyle name="메모 2 2 4 4 7" xfId="39282" xr:uid="{00000000-0005-0000-0000-00008B990000}"/>
    <cellStyle name="메모 2 2 4 4 8" xfId="39283" xr:uid="{00000000-0005-0000-0000-00008C990000}"/>
    <cellStyle name="메모 2 2 4 5" xfId="39284" xr:uid="{00000000-0005-0000-0000-00008D990000}"/>
    <cellStyle name="메모 2 2 4 5 2" xfId="39285" xr:uid="{00000000-0005-0000-0000-00008E990000}"/>
    <cellStyle name="메모 2 2 4 5 3" xfId="39286" xr:uid="{00000000-0005-0000-0000-00008F990000}"/>
    <cellStyle name="메모 2 2 4 5 4" xfId="39287" xr:uid="{00000000-0005-0000-0000-000090990000}"/>
    <cellStyle name="메모 2 2 4 5 5" xfId="39288" xr:uid="{00000000-0005-0000-0000-000091990000}"/>
    <cellStyle name="메모 2 2 4 6" xfId="39289" xr:uid="{00000000-0005-0000-0000-000092990000}"/>
    <cellStyle name="메모 2 2 4 6 2" xfId="39290" xr:uid="{00000000-0005-0000-0000-000093990000}"/>
    <cellStyle name="메모 2 2 4 6 3" xfId="39291" xr:uid="{00000000-0005-0000-0000-000094990000}"/>
    <cellStyle name="메모 2 2 4 6 4" xfId="39292" xr:uid="{00000000-0005-0000-0000-000095990000}"/>
    <cellStyle name="메모 2 2 4 6 5" xfId="39293" xr:uid="{00000000-0005-0000-0000-000096990000}"/>
    <cellStyle name="메모 2 2 4 7" xfId="39294" xr:uid="{00000000-0005-0000-0000-000097990000}"/>
    <cellStyle name="메모 2 2 4 7 2" xfId="39295" xr:uid="{00000000-0005-0000-0000-000098990000}"/>
    <cellStyle name="메모 2 2 4 7 3" xfId="39296" xr:uid="{00000000-0005-0000-0000-000099990000}"/>
    <cellStyle name="메모 2 2 4 7 4" xfId="39297" xr:uid="{00000000-0005-0000-0000-00009A990000}"/>
    <cellStyle name="메모 2 2 4 7 5" xfId="39298" xr:uid="{00000000-0005-0000-0000-00009B990000}"/>
    <cellStyle name="메모 2 2 4 8" xfId="39299" xr:uid="{00000000-0005-0000-0000-00009C990000}"/>
    <cellStyle name="메모 2 2 4 9" xfId="39300" xr:uid="{00000000-0005-0000-0000-00009D990000}"/>
    <cellStyle name="메모 2 2 5" xfId="39301" xr:uid="{00000000-0005-0000-0000-00009E990000}"/>
    <cellStyle name="메모 2 2 5 10" xfId="39302" xr:uid="{00000000-0005-0000-0000-00009F990000}"/>
    <cellStyle name="메모 2 2 5 11" xfId="39303" xr:uid="{00000000-0005-0000-0000-0000A0990000}"/>
    <cellStyle name="메모 2 2 5 2" xfId="39304" xr:uid="{00000000-0005-0000-0000-0000A1990000}"/>
    <cellStyle name="메모 2 2 5 2 2" xfId="39305" xr:uid="{00000000-0005-0000-0000-0000A2990000}"/>
    <cellStyle name="메모 2 2 5 2 2 2" xfId="39306" xr:uid="{00000000-0005-0000-0000-0000A3990000}"/>
    <cellStyle name="메모 2 2 5 2 2 3" xfId="39307" xr:uid="{00000000-0005-0000-0000-0000A4990000}"/>
    <cellStyle name="메모 2 2 5 2 2 4" xfId="39308" xr:uid="{00000000-0005-0000-0000-0000A5990000}"/>
    <cellStyle name="메모 2 2 5 2 2 5" xfId="39309" xr:uid="{00000000-0005-0000-0000-0000A6990000}"/>
    <cellStyle name="메모 2 2 5 2 3" xfId="39310" xr:uid="{00000000-0005-0000-0000-0000A7990000}"/>
    <cellStyle name="메모 2 2 5 2 3 2" xfId="39311" xr:uid="{00000000-0005-0000-0000-0000A8990000}"/>
    <cellStyle name="메모 2 2 5 2 3 3" xfId="39312" xr:uid="{00000000-0005-0000-0000-0000A9990000}"/>
    <cellStyle name="메모 2 2 5 2 3 4" xfId="39313" xr:uid="{00000000-0005-0000-0000-0000AA990000}"/>
    <cellStyle name="메모 2 2 5 2 3 5" xfId="39314" xr:uid="{00000000-0005-0000-0000-0000AB990000}"/>
    <cellStyle name="메모 2 2 5 2 4" xfId="39315" xr:uid="{00000000-0005-0000-0000-0000AC990000}"/>
    <cellStyle name="메모 2 2 5 2 4 2" xfId="39316" xr:uid="{00000000-0005-0000-0000-0000AD990000}"/>
    <cellStyle name="메모 2 2 5 2 4 3" xfId="39317" xr:uid="{00000000-0005-0000-0000-0000AE990000}"/>
    <cellStyle name="메모 2 2 5 2 4 4" xfId="39318" xr:uid="{00000000-0005-0000-0000-0000AF990000}"/>
    <cellStyle name="메모 2 2 5 2 4 5" xfId="39319" xr:uid="{00000000-0005-0000-0000-0000B0990000}"/>
    <cellStyle name="메모 2 2 5 2 5" xfId="39320" xr:uid="{00000000-0005-0000-0000-0000B1990000}"/>
    <cellStyle name="메모 2 2 5 2 6" xfId="39321" xr:uid="{00000000-0005-0000-0000-0000B2990000}"/>
    <cellStyle name="메모 2 2 5 2 7" xfId="39322" xr:uid="{00000000-0005-0000-0000-0000B3990000}"/>
    <cellStyle name="메모 2 2 5 2 8" xfId="39323" xr:uid="{00000000-0005-0000-0000-0000B4990000}"/>
    <cellStyle name="메모 2 2 5 3" xfId="39324" xr:uid="{00000000-0005-0000-0000-0000B5990000}"/>
    <cellStyle name="메모 2 2 5 3 2" xfId="39325" xr:uid="{00000000-0005-0000-0000-0000B6990000}"/>
    <cellStyle name="메모 2 2 5 3 2 2" xfId="39326" xr:uid="{00000000-0005-0000-0000-0000B7990000}"/>
    <cellStyle name="메모 2 2 5 3 2 3" xfId="39327" xr:uid="{00000000-0005-0000-0000-0000B8990000}"/>
    <cellStyle name="메모 2 2 5 3 2 4" xfId="39328" xr:uid="{00000000-0005-0000-0000-0000B9990000}"/>
    <cellStyle name="메모 2 2 5 3 2 5" xfId="39329" xr:uid="{00000000-0005-0000-0000-0000BA990000}"/>
    <cellStyle name="메모 2 2 5 3 3" xfId="39330" xr:uid="{00000000-0005-0000-0000-0000BB990000}"/>
    <cellStyle name="메모 2 2 5 3 3 2" xfId="39331" xr:uid="{00000000-0005-0000-0000-0000BC990000}"/>
    <cellStyle name="메모 2 2 5 3 3 3" xfId="39332" xr:uid="{00000000-0005-0000-0000-0000BD990000}"/>
    <cellStyle name="메모 2 2 5 3 3 4" xfId="39333" xr:uid="{00000000-0005-0000-0000-0000BE990000}"/>
    <cellStyle name="메모 2 2 5 3 3 5" xfId="39334" xr:uid="{00000000-0005-0000-0000-0000BF990000}"/>
    <cellStyle name="메모 2 2 5 3 4" xfId="39335" xr:uid="{00000000-0005-0000-0000-0000C0990000}"/>
    <cellStyle name="메모 2 2 5 3 4 2" xfId="39336" xr:uid="{00000000-0005-0000-0000-0000C1990000}"/>
    <cellStyle name="메모 2 2 5 3 4 3" xfId="39337" xr:uid="{00000000-0005-0000-0000-0000C2990000}"/>
    <cellStyle name="메모 2 2 5 3 4 4" xfId="39338" xr:uid="{00000000-0005-0000-0000-0000C3990000}"/>
    <cellStyle name="메모 2 2 5 3 4 5" xfId="39339" xr:uid="{00000000-0005-0000-0000-0000C4990000}"/>
    <cellStyle name="메모 2 2 5 3 5" xfId="39340" xr:uid="{00000000-0005-0000-0000-0000C5990000}"/>
    <cellStyle name="메모 2 2 5 3 6" xfId="39341" xr:uid="{00000000-0005-0000-0000-0000C6990000}"/>
    <cellStyle name="메모 2 2 5 3 7" xfId="39342" xr:uid="{00000000-0005-0000-0000-0000C7990000}"/>
    <cellStyle name="메모 2 2 5 3 8" xfId="39343" xr:uid="{00000000-0005-0000-0000-0000C8990000}"/>
    <cellStyle name="메모 2 2 5 4" xfId="39344" xr:uid="{00000000-0005-0000-0000-0000C9990000}"/>
    <cellStyle name="메모 2 2 5 4 2" xfId="39345" xr:uid="{00000000-0005-0000-0000-0000CA990000}"/>
    <cellStyle name="메모 2 2 5 4 2 2" xfId="39346" xr:uid="{00000000-0005-0000-0000-0000CB990000}"/>
    <cellStyle name="메모 2 2 5 4 2 3" xfId="39347" xr:uid="{00000000-0005-0000-0000-0000CC990000}"/>
    <cellStyle name="메모 2 2 5 4 2 4" xfId="39348" xr:uid="{00000000-0005-0000-0000-0000CD990000}"/>
    <cellStyle name="메모 2 2 5 4 2 5" xfId="39349" xr:uid="{00000000-0005-0000-0000-0000CE990000}"/>
    <cellStyle name="메모 2 2 5 4 3" xfId="39350" xr:uid="{00000000-0005-0000-0000-0000CF990000}"/>
    <cellStyle name="메모 2 2 5 4 3 2" xfId="39351" xr:uid="{00000000-0005-0000-0000-0000D0990000}"/>
    <cellStyle name="메모 2 2 5 4 3 3" xfId="39352" xr:uid="{00000000-0005-0000-0000-0000D1990000}"/>
    <cellStyle name="메모 2 2 5 4 3 4" xfId="39353" xr:uid="{00000000-0005-0000-0000-0000D2990000}"/>
    <cellStyle name="메모 2 2 5 4 3 5" xfId="39354" xr:uid="{00000000-0005-0000-0000-0000D3990000}"/>
    <cellStyle name="메모 2 2 5 4 4" xfId="39355" xr:uid="{00000000-0005-0000-0000-0000D4990000}"/>
    <cellStyle name="메모 2 2 5 4 4 2" xfId="39356" xr:uid="{00000000-0005-0000-0000-0000D5990000}"/>
    <cellStyle name="메모 2 2 5 4 4 3" xfId="39357" xr:uid="{00000000-0005-0000-0000-0000D6990000}"/>
    <cellStyle name="메모 2 2 5 4 4 4" xfId="39358" xr:uid="{00000000-0005-0000-0000-0000D7990000}"/>
    <cellStyle name="메모 2 2 5 4 4 5" xfId="39359" xr:uid="{00000000-0005-0000-0000-0000D8990000}"/>
    <cellStyle name="메모 2 2 5 4 5" xfId="39360" xr:uid="{00000000-0005-0000-0000-0000D9990000}"/>
    <cellStyle name="메모 2 2 5 4 6" xfId="39361" xr:uid="{00000000-0005-0000-0000-0000DA990000}"/>
    <cellStyle name="메모 2 2 5 4 7" xfId="39362" xr:uid="{00000000-0005-0000-0000-0000DB990000}"/>
    <cellStyle name="메모 2 2 5 4 8" xfId="39363" xr:uid="{00000000-0005-0000-0000-0000DC990000}"/>
    <cellStyle name="메모 2 2 5 5" xfId="39364" xr:uid="{00000000-0005-0000-0000-0000DD990000}"/>
    <cellStyle name="메모 2 2 5 5 2" xfId="39365" xr:uid="{00000000-0005-0000-0000-0000DE990000}"/>
    <cellStyle name="메모 2 2 5 5 3" xfId="39366" xr:uid="{00000000-0005-0000-0000-0000DF990000}"/>
    <cellStyle name="메모 2 2 5 5 4" xfId="39367" xr:uid="{00000000-0005-0000-0000-0000E0990000}"/>
    <cellStyle name="메모 2 2 5 5 5" xfId="39368" xr:uid="{00000000-0005-0000-0000-0000E1990000}"/>
    <cellStyle name="메모 2 2 5 6" xfId="39369" xr:uid="{00000000-0005-0000-0000-0000E2990000}"/>
    <cellStyle name="메모 2 2 5 6 2" xfId="39370" xr:uid="{00000000-0005-0000-0000-0000E3990000}"/>
    <cellStyle name="메모 2 2 5 6 3" xfId="39371" xr:uid="{00000000-0005-0000-0000-0000E4990000}"/>
    <cellStyle name="메모 2 2 5 6 4" xfId="39372" xr:uid="{00000000-0005-0000-0000-0000E5990000}"/>
    <cellStyle name="메모 2 2 5 6 5" xfId="39373" xr:uid="{00000000-0005-0000-0000-0000E6990000}"/>
    <cellStyle name="메모 2 2 5 7" xfId="39374" xr:uid="{00000000-0005-0000-0000-0000E7990000}"/>
    <cellStyle name="메모 2 2 5 7 2" xfId="39375" xr:uid="{00000000-0005-0000-0000-0000E8990000}"/>
    <cellStyle name="메모 2 2 5 7 3" xfId="39376" xr:uid="{00000000-0005-0000-0000-0000E9990000}"/>
    <cellStyle name="메모 2 2 5 7 4" xfId="39377" xr:uid="{00000000-0005-0000-0000-0000EA990000}"/>
    <cellStyle name="메모 2 2 5 7 5" xfId="39378" xr:uid="{00000000-0005-0000-0000-0000EB990000}"/>
    <cellStyle name="메모 2 2 5 8" xfId="39379" xr:uid="{00000000-0005-0000-0000-0000EC990000}"/>
    <cellStyle name="메모 2 2 5 9" xfId="39380" xr:uid="{00000000-0005-0000-0000-0000ED990000}"/>
    <cellStyle name="메모 2 2 6" xfId="39381" xr:uid="{00000000-0005-0000-0000-0000EE990000}"/>
    <cellStyle name="메모 2 2 6 10" xfId="39382" xr:uid="{00000000-0005-0000-0000-0000EF990000}"/>
    <cellStyle name="메모 2 2 6 11" xfId="39383" xr:uid="{00000000-0005-0000-0000-0000F0990000}"/>
    <cellStyle name="메모 2 2 6 2" xfId="39384" xr:uid="{00000000-0005-0000-0000-0000F1990000}"/>
    <cellStyle name="메모 2 2 6 2 2" xfId="39385" xr:uid="{00000000-0005-0000-0000-0000F2990000}"/>
    <cellStyle name="메모 2 2 6 2 2 2" xfId="39386" xr:uid="{00000000-0005-0000-0000-0000F3990000}"/>
    <cellStyle name="메모 2 2 6 2 2 3" xfId="39387" xr:uid="{00000000-0005-0000-0000-0000F4990000}"/>
    <cellStyle name="메모 2 2 6 2 2 4" xfId="39388" xr:uid="{00000000-0005-0000-0000-0000F5990000}"/>
    <cellStyle name="메모 2 2 6 2 2 5" xfId="39389" xr:uid="{00000000-0005-0000-0000-0000F6990000}"/>
    <cellStyle name="메모 2 2 6 2 3" xfId="39390" xr:uid="{00000000-0005-0000-0000-0000F7990000}"/>
    <cellStyle name="메모 2 2 6 2 3 2" xfId="39391" xr:uid="{00000000-0005-0000-0000-0000F8990000}"/>
    <cellStyle name="메모 2 2 6 2 3 3" xfId="39392" xr:uid="{00000000-0005-0000-0000-0000F9990000}"/>
    <cellStyle name="메모 2 2 6 2 3 4" xfId="39393" xr:uid="{00000000-0005-0000-0000-0000FA990000}"/>
    <cellStyle name="메모 2 2 6 2 3 5" xfId="39394" xr:uid="{00000000-0005-0000-0000-0000FB990000}"/>
    <cellStyle name="메모 2 2 6 2 4" xfId="39395" xr:uid="{00000000-0005-0000-0000-0000FC990000}"/>
    <cellStyle name="메모 2 2 6 2 4 2" xfId="39396" xr:uid="{00000000-0005-0000-0000-0000FD990000}"/>
    <cellStyle name="메모 2 2 6 2 4 3" xfId="39397" xr:uid="{00000000-0005-0000-0000-0000FE990000}"/>
    <cellStyle name="메모 2 2 6 2 4 4" xfId="39398" xr:uid="{00000000-0005-0000-0000-0000FF990000}"/>
    <cellStyle name="메모 2 2 6 2 4 5" xfId="39399" xr:uid="{00000000-0005-0000-0000-0000009A0000}"/>
    <cellStyle name="메모 2 2 6 2 5" xfId="39400" xr:uid="{00000000-0005-0000-0000-0000019A0000}"/>
    <cellStyle name="메모 2 2 6 2 6" xfId="39401" xr:uid="{00000000-0005-0000-0000-0000029A0000}"/>
    <cellStyle name="메모 2 2 6 2 7" xfId="39402" xr:uid="{00000000-0005-0000-0000-0000039A0000}"/>
    <cellStyle name="메모 2 2 6 2 8" xfId="39403" xr:uid="{00000000-0005-0000-0000-0000049A0000}"/>
    <cellStyle name="메모 2 2 6 3" xfId="39404" xr:uid="{00000000-0005-0000-0000-0000059A0000}"/>
    <cellStyle name="메모 2 2 6 3 2" xfId="39405" xr:uid="{00000000-0005-0000-0000-0000069A0000}"/>
    <cellStyle name="메모 2 2 6 3 2 2" xfId="39406" xr:uid="{00000000-0005-0000-0000-0000079A0000}"/>
    <cellStyle name="메모 2 2 6 3 2 3" xfId="39407" xr:uid="{00000000-0005-0000-0000-0000089A0000}"/>
    <cellStyle name="메모 2 2 6 3 2 4" xfId="39408" xr:uid="{00000000-0005-0000-0000-0000099A0000}"/>
    <cellStyle name="메모 2 2 6 3 2 5" xfId="39409" xr:uid="{00000000-0005-0000-0000-00000A9A0000}"/>
    <cellStyle name="메모 2 2 6 3 3" xfId="39410" xr:uid="{00000000-0005-0000-0000-00000B9A0000}"/>
    <cellStyle name="메모 2 2 6 3 3 2" xfId="39411" xr:uid="{00000000-0005-0000-0000-00000C9A0000}"/>
    <cellStyle name="메모 2 2 6 3 3 3" xfId="39412" xr:uid="{00000000-0005-0000-0000-00000D9A0000}"/>
    <cellStyle name="메모 2 2 6 3 3 4" xfId="39413" xr:uid="{00000000-0005-0000-0000-00000E9A0000}"/>
    <cellStyle name="메모 2 2 6 3 3 5" xfId="39414" xr:uid="{00000000-0005-0000-0000-00000F9A0000}"/>
    <cellStyle name="메모 2 2 6 3 4" xfId="39415" xr:uid="{00000000-0005-0000-0000-0000109A0000}"/>
    <cellStyle name="메모 2 2 6 3 4 2" xfId="39416" xr:uid="{00000000-0005-0000-0000-0000119A0000}"/>
    <cellStyle name="메모 2 2 6 3 4 3" xfId="39417" xr:uid="{00000000-0005-0000-0000-0000129A0000}"/>
    <cellStyle name="메모 2 2 6 3 4 4" xfId="39418" xr:uid="{00000000-0005-0000-0000-0000139A0000}"/>
    <cellStyle name="메모 2 2 6 3 4 5" xfId="39419" xr:uid="{00000000-0005-0000-0000-0000149A0000}"/>
    <cellStyle name="메모 2 2 6 3 5" xfId="39420" xr:uid="{00000000-0005-0000-0000-0000159A0000}"/>
    <cellStyle name="메모 2 2 6 3 6" xfId="39421" xr:uid="{00000000-0005-0000-0000-0000169A0000}"/>
    <cellStyle name="메모 2 2 6 3 7" xfId="39422" xr:uid="{00000000-0005-0000-0000-0000179A0000}"/>
    <cellStyle name="메모 2 2 6 3 8" xfId="39423" xr:uid="{00000000-0005-0000-0000-0000189A0000}"/>
    <cellStyle name="메모 2 2 6 4" xfId="39424" xr:uid="{00000000-0005-0000-0000-0000199A0000}"/>
    <cellStyle name="메모 2 2 6 4 2" xfId="39425" xr:uid="{00000000-0005-0000-0000-00001A9A0000}"/>
    <cellStyle name="메모 2 2 6 4 2 2" xfId="39426" xr:uid="{00000000-0005-0000-0000-00001B9A0000}"/>
    <cellStyle name="메모 2 2 6 4 2 3" xfId="39427" xr:uid="{00000000-0005-0000-0000-00001C9A0000}"/>
    <cellStyle name="메모 2 2 6 4 2 4" xfId="39428" xr:uid="{00000000-0005-0000-0000-00001D9A0000}"/>
    <cellStyle name="메모 2 2 6 4 2 5" xfId="39429" xr:uid="{00000000-0005-0000-0000-00001E9A0000}"/>
    <cellStyle name="메모 2 2 6 4 3" xfId="39430" xr:uid="{00000000-0005-0000-0000-00001F9A0000}"/>
    <cellStyle name="메모 2 2 6 4 3 2" xfId="39431" xr:uid="{00000000-0005-0000-0000-0000209A0000}"/>
    <cellStyle name="메모 2 2 6 4 3 3" xfId="39432" xr:uid="{00000000-0005-0000-0000-0000219A0000}"/>
    <cellStyle name="메모 2 2 6 4 3 4" xfId="39433" xr:uid="{00000000-0005-0000-0000-0000229A0000}"/>
    <cellStyle name="메모 2 2 6 4 3 5" xfId="39434" xr:uid="{00000000-0005-0000-0000-0000239A0000}"/>
    <cellStyle name="메모 2 2 6 4 4" xfId="39435" xr:uid="{00000000-0005-0000-0000-0000249A0000}"/>
    <cellStyle name="메모 2 2 6 4 4 2" xfId="39436" xr:uid="{00000000-0005-0000-0000-0000259A0000}"/>
    <cellStyle name="메모 2 2 6 4 4 3" xfId="39437" xr:uid="{00000000-0005-0000-0000-0000269A0000}"/>
    <cellStyle name="메모 2 2 6 4 4 4" xfId="39438" xr:uid="{00000000-0005-0000-0000-0000279A0000}"/>
    <cellStyle name="메모 2 2 6 4 4 5" xfId="39439" xr:uid="{00000000-0005-0000-0000-0000289A0000}"/>
    <cellStyle name="메모 2 2 6 4 5" xfId="39440" xr:uid="{00000000-0005-0000-0000-0000299A0000}"/>
    <cellStyle name="메모 2 2 6 4 6" xfId="39441" xr:uid="{00000000-0005-0000-0000-00002A9A0000}"/>
    <cellStyle name="메모 2 2 6 4 7" xfId="39442" xr:uid="{00000000-0005-0000-0000-00002B9A0000}"/>
    <cellStyle name="메모 2 2 6 4 8" xfId="39443" xr:uid="{00000000-0005-0000-0000-00002C9A0000}"/>
    <cellStyle name="메모 2 2 6 5" xfId="39444" xr:uid="{00000000-0005-0000-0000-00002D9A0000}"/>
    <cellStyle name="메모 2 2 6 5 2" xfId="39445" xr:uid="{00000000-0005-0000-0000-00002E9A0000}"/>
    <cellStyle name="메모 2 2 6 5 3" xfId="39446" xr:uid="{00000000-0005-0000-0000-00002F9A0000}"/>
    <cellStyle name="메모 2 2 6 5 4" xfId="39447" xr:uid="{00000000-0005-0000-0000-0000309A0000}"/>
    <cellStyle name="메모 2 2 6 5 5" xfId="39448" xr:uid="{00000000-0005-0000-0000-0000319A0000}"/>
    <cellStyle name="메모 2 2 6 6" xfId="39449" xr:uid="{00000000-0005-0000-0000-0000329A0000}"/>
    <cellStyle name="메모 2 2 6 6 2" xfId="39450" xr:uid="{00000000-0005-0000-0000-0000339A0000}"/>
    <cellStyle name="메모 2 2 6 6 3" xfId="39451" xr:uid="{00000000-0005-0000-0000-0000349A0000}"/>
    <cellStyle name="메모 2 2 6 6 4" xfId="39452" xr:uid="{00000000-0005-0000-0000-0000359A0000}"/>
    <cellStyle name="메모 2 2 6 6 5" xfId="39453" xr:uid="{00000000-0005-0000-0000-0000369A0000}"/>
    <cellStyle name="메모 2 2 6 7" xfId="39454" xr:uid="{00000000-0005-0000-0000-0000379A0000}"/>
    <cellStyle name="메모 2 2 6 7 2" xfId="39455" xr:uid="{00000000-0005-0000-0000-0000389A0000}"/>
    <cellStyle name="메모 2 2 6 7 3" xfId="39456" xr:uid="{00000000-0005-0000-0000-0000399A0000}"/>
    <cellStyle name="메모 2 2 6 7 4" xfId="39457" xr:uid="{00000000-0005-0000-0000-00003A9A0000}"/>
    <cellStyle name="메모 2 2 6 7 5" xfId="39458" xr:uid="{00000000-0005-0000-0000-00003B9A0000}"/>
    <cellStyle name="메모 2 2 6 8" xfId="39459" xr:uid="{00000000-0005-0000-0000-00003C9A0000}"/>
    <cellStyle name="메모 2 2 6 9" xfId="39460" xr:uid="{00000000-0005-0000-0000-00003D9A0000}"/>
    <cellStyle name="메모 2 2 7" xfId="39461" xr:uid="{00000000-0005-0000-0000-00003E9A0000}"/>
    <cellStyle name="메모 2 2 7 2" xfId="39462" xr:uid="{00000000-0005-0000-0000-00003F9A0000}"/>
    <cellStyle name="메모 2 2 7 2 2" xfId="39463" xr:uid="{00000000-0005-0000-0000-0000409A0000}"/>
    <cellStyle name="메모 2 2 7 2 3" xfId="39464" xr:uid="{00000000-0005-0000-0000-0000419A0000}"/>
    <cellStyle name="메모 2 2 7 2 4" xfId="39465" xr:uid="{00000000-0005-0000-0000-0000429A0000}"/>
    <cellStyle name="메모 2 2 7 2 5" xfId="39466" xr:uid="{00000000-0005-0000-0000-0000439A0000}"/>
    <cellStyle name="메모 2 2 7 3" xfId="39467" xr:uid="{00000000-0005-0000-0000-0000449A0000}"/>
    <cellStyle name="메모 2 2 7 3 2" xfId="39468" xr:uid="{00000000-0005-0000-0000-0000459A0000}"/>
    <cellStyle name="메모 2 2 7 3 3" xfId="39469" xr:uid="{00000000-0005-0000-0000-0000469A0000}"/>
    <cellStyle name="메모 2 2 7 3 4" xfId="39470" xr:uid="{00000000-0005-0000-0000-0000479A0000}"/>
    <cellStyle name="메모 2 2 7 3 5" xfId="39471" xr:uid="{00000000-0005-0000-0000-0000489A0000}"/>
    <cellStyle name="메모 2 2 7 4" xfId="39472" xr:uid="{00000000-0005-0000-0000-0000499A0000}"/>
    <cellStyle name="메모 2 2 7 4 2" xfId="39473" xr:uid="{00000000-0005-0000-0000-00004A9A0000}"/>
    <cellStyle name="메모 2 2 7 4 3" xfId="39474" xr:uid="{00000000-0005-0000-0000-00004B9A0000}"/>
    <cellStyle name="메모 2 2 7 4 4" xfId="39475" xr:uid="{00000000-0005-0000-0000-00004C9A0000}"/>
    <cellStyle name="메모 2 2 7 4 5" xfId="39476" xr:uid="{00000000-0005-0000-0000-00004D9A0000}"/>
    <cellStyle name="메모 2 2 7 5" xfId="39477" xr:uid="{00000000-0005-0000-0000-00004E9A0000}"/>
    <cellStyle name="메모 2 2 7 6" xfId="39478" xr:uid="{00000000-0005-0000-0000-00004F9A0000}"/>
    <cellStyle name="메모 2 2 7 7" xfId="39479" xr:uid="{00000000-0005-0000-0000-0000509A0000}"/>
    <cellStyle name="메모 2 2 7 8" xfId="39480" xr:uid="{00000000-0005-0000-0000-0000519A0000}"/>
    <cellStyle name="메모 2 2 8" xfId="39481" xr:uid="{00000000-0005-0000-0000-0000529A0000}"/>
    <cellStyle name="메모 2 2 8 2" xfId="39482" xr:uid="{00000000-0005-0000-0000-0000539A0000}"/>
    <cellStyle name="메모 2 2 8 2 2" xfId="39483" xr:uid="{00000000-0005-0000-0000-0000549A0000}"/>
    <cellStyle name="메모 2 2 8 2 3" xfId="39484" xr:uid="{00000000-0005-0000-0000-0000559A0000}"/>
    <cellStyle name="메모 2 2 8 2 4" xfId="39485" xr:uid="{00000000-0005-0000-0000-0000569A0000}"/>
    <cellStyle name="메모 2 2 8 2 5" xfId="39486" xr:uid="{00000000-0005-0000-0000-0000579A0000}"/>
    <cellStyle name="메모 2 2 8 3" xfId="39487" xr:uid="{00000000-0005-0000-0000-0000589A0000}"/>
    <cellStyle name="메모 2 2 8 3 2" xfId="39488" xr:uid="{00000000-0005-0000-0000-0000599A0000}"/>
    <cellStyle name="메모 2 2 8 3 3" xfId="39489" xr:uid="{00000000-0005-0000-0000-00005A9A0000}"/>
    <cellStyle name="메모 2 2 8 3 4" xfId="39490" xr:uid="{00000000-0005-0000-0000-00005B9A0000}"/>
    <cellStyle name="메모 2 2 8 3 5" xfId="39491" xr:uid="{00000000-0005-0000-0000-00005C9A0000}"/>
    <cellStyle name="메모 2 2 8 4" xfId="39492" xr:uid="{00000000-0005-0000-0000-00005D9A0000}"/>
    <cellStyle name="메모 2 2 8 4 2" xfId="39493" xr:uid="{00000000-0005-0000-0000-00005E9A0000}"/>
    <cellStyle name="메모 2 2 8 4 3" xfId="39494" xr:uid="{00000000-0005-0000-0000-00005F9A0000}"/>
    <cellStyle name="메모 2 2 8 4 4" xfId="39495" xr:uid="{00000000-0005-0000-0000-0000609A0000}"/>
    <cellStyle name="메모 2 2 8 4 5" xfId="39496" xr:uid="{00000000-0005-0000-0000-0000619A0000}"/>
    <cellStyle name="메모 2 2 8 5" xfId="39497" xr:uid="{00000000-0005-0000-0000-0000629A0000}"/>
    <cellStyle name="메모 2 2 8 6" xfId="39498" xr:uid="{00000000-0005-0000-0000-0000639A0000}"/>
    <cellStyle name="메모 2 2 8 7" xfId="39499" xr:uid="{00000000-0005-0000-0000-0000649A0000}"/>
    <cellStyle name="메모 2 2 8 8" xfId="39500" xr:uid="{00000000-0005-0000-0000-0000659A0000}"/>
    <cellStyle name="메모 2 2 9" xfId="39501" xr:uid="{00000000-0005-0000-0000-0000669A0000}"/>
    <cellStyle name="메모 2 2 9 2" xfId="39502" xr:uid="{00000000-0005-0000-0000-0000679A0000}"/>
    <cellStyle name="메모 2 2 9 2 2" xfId="39503" xr:uid="{00000000-0005-0000-0000-0000689A0000}"/>
    <cellStyle name="메모 2 2 9 2 3" xfId="39504" xr:uid="{00000000-0005-0000-0000-0000699A0000}"/>
    <cellStyle name="메모 2 2 9 2 4" xfId="39505" xr:uid="{00000000-0005-0000-0000-00006A9A0000}"/>
    <cellStyle name="메모 2 2 9 2 5" xfId="39506" xr:uid="{00000000-0005-0000-0000-00006B9A0000}"/>
    <cellStyle name="메모 2 2 9 3" xfId="39507" xr:uid="{00000000-0005-0000-0000-00006C9A0000}"/>
    <cellStyle name="메모 2 2 9 3 2" xfId="39508" xr:uid="{00000000-0005-0000-0000-00006D9A0000}"/>
    <cellStyle name="메모 2 2 9 3 3" xfId="39509" xr:uid="{00000000-0005-0000-0000-00006E9A0000}"/>
    <cellStyle name="메모 2 2 9 3 4" xfId="39510" xr:uid="{00000000-0005-0000-0000-00006F9A0000}"/>
    <cellStyle name="메모 2 2 9 3 5" xfId="39511" xr:uid="{00000000-0005-0000-0000-0000709A0000}"/>
    <cellStyle name="메모 2 2 9 4" xfId="39512" xr:uid="{00000000-0005-0000-0000-0000719A0000}"/>
    <cellStyle name="메모 2 2 9 4 2" xfId="39513" xr:uid="{00000000-0005-0000-0000-0000729A0000}"/>
    <cellStyle name="메모 2 2 9 4 3" xfId="39514" xr:uid="{00000000-0005-0000-0000-0000739A0000}"/>
    <cellStyle name="메모 2 2 9 4 4" xfId="39515" xr:uid="{00000000-0005-0000-0000-0000749A0000}"/>
    <cellStyle name="메모 2 2 9 4 5" xfId="39516" xr:uid="{00000000-0005-0000-0000-0000759A0000}"/>
    <cellStyle name="메모 2 2 9 5" xfId="39517" xr:uid="{00000000-0005-0000-0000-0000769A0000}"/>
    <cellStyle name="메모 2 2 9 6" xfId="39518" xr:uid="{00000000-0005-0000-0000-0000779A0000}"/>
    <cellStyle name="메모 2 2 9 7" xfId="39519" xr:uid="{00000000-0005-0000-0000-0000789A0000}"/>
    <cellStyle name="메모 2 2 9 8" xfId="39520" xr:uid="{00000000-0005-0000-0000-0000799A0000}"/>
    <cellStyle name="메모 2 20" xfId="51218" xr:uid="{00000000-0005-0000-0000-00007A9A0000}"/>
    <cellStyle name="메모 2 21" xfId="51219" xr:uid="{00000000-0005-0000-0000-00007B9A0000}"/>
    <cellStyle name="메모 2 3" xfId="39521" xr:uid="{00000000-0005-0000-0000-00007C9A0000}"/>
    <cellStyle name="메모 2 3 10" xfId="39522" xr:uid="{00000000-0005-0000-0000-00007D9A0000}"/>
    <cellStyle name="메모 2 3 10 2" xfId="39523" xr:uid="{00000000-0005-0000-0000-00007E9A0000}"/>
    <cellStyle name="메모 2 3 10 3" xfId="39524" xr:uid="{00000000-0005-0000-0000-00007F9A0000}"/>
    <cellStyle name="메모 2 3 10 4" xfId="39525" xr:uid="{00000000-0005-0000-0000-0000809A0000}"/>
    <cellStyle name="메모 2 3 10 5" xfId="39526" xr:uid="{00000000-0005-0000-0000-0000819A0000}"/>
    <cellStyle name="메모 2 3 11" xfId="39527" xr:uid="{00000000-0005-0000-0000-0000829A0000}"/>
    <cellStyle name="메모 2 3 11 2" xfId="39528" xr:uid="{00000000-0005-0000-0000-0000839A0000}"/>
    <cellStyle name="메모 2 3 11 3" xfId="39529" xr:uid="{00000000-0005-0000-0000-0000849A0000}"/>
    <cellStyle name="메모 2 3 11 4" xfId="39530" xr:uid="{00000000-0005-0000-0000-0000859A0000}"/>
    <cellStyle name="메모 2 3 11 5" xfId="39531" xr:uid="{00000000-0005-0000-0000-0000869A0000}"/>
    <cellStyle name="메모 2 3 12" xfId="39532" xr:uid="{00000000-0005-0000-0000-0000879A0000}"/>
    <cellStyle name="메모 2 3 13" xfId="39533" xr:uid="{00000000-0005-0000-0000-0000889A0000}"/>
    <cellStyle name="메모 2 3 14" xfId="39534" xr:uid="{00000000-0005-0000-0000-0000899A0000}"/>
    <cellStyle name="메모 2 3 15" xfId="39535" xr:uid="{00000000-0005-0000-0000-00008A9A0000}"/>
    <cellStyle name="메모 2 3 2" xfId="39536" xr:uid="{00000000-0005-0000-0000-00008B9A0000}"/>
    <cellStyle name="메모 2 3 2 10" xfId="39537" xr:uid="{00000000-0005-0000-0000-00008C9A0000}"/>
    <cellStyle name="메모 2 3 2 10 2" xfId="39538" xr:uid="{00000000-0005-0000-0000-00008D9A0000}"/>
    <cellStyle name="메모 2 3 2 10 3" xfId="39539" xr:uid="{00000000-0005-0000-0000-00008E9A0000}"/>
    <cellStyle name="메모 2 3 2 10 4" xfId="39540" xr:uid="{00000000-0005-0000-0000-00008F9A0000}"/>
    <cellStyle name="메모 2 3 2 10 5" xfId="39541" xr:uid="{00000000-0005-0000-0000-0000909A0000}"/>
    <cellStyle name="메모 2 3 2 11" xfId="39542" xr:uid="{00000000-0005-0000-0000-0000919A0000}"/>
    <cellStyle name="메모 2 3 2 11 2" xfId="39543" xr:uid="{00000000-0005-0000-0000-0000929A0000}"/>
    <cellStyle name="메모 2 3 2 11 3" xfId="39544" xr:uid="{00000000-0005-0000-0000-0000939A0000}"/>
    <cellStyle name="메모 2 3 2 11 4" xfId="39545" xr:uid="{00000000-0005-0000-0000-0000949A0000}"/>
    <cellStyle name="메모 2 3 2 11 5" xfId="39546" xr:uid="{00000000-0005-0000-0000-0000959A0000}"/>
    <cellStyle name="메모 2 3 2 12" xfId="39547" xr:uid="{00000000-0005-0000-0000-0000969A0000}"/>
    <cellStyle name="메모 2 3 2 13" xfId="39548" xr:uid="{00000000-0005-0000-0000-0000979A0000}"/>
    <cellStyle name="메모 2 3 2 14" xfId="39549" xr:uid="{00000000-0005-0000-0000-0000989A0000}"/>
    <cellStyle name="메모 2 3 2 15" xfId="39550" xr:uid="{00000000-0005-0000-0000-0000999A0000}"/>
    <cellStyle name="메모 2 3 2 2" xfId="39551" xr:uid="{00000000-0005-0000-0000-00009A9A0000}"/>
    <cellStyle name="메모 2 3 2 2 10" xfId="39552" xr:uid="{00000000-0005-0000-0000-00009B9A0000}"/>
    <cellStyle name="메모 2 3 2 2 11" xfId="39553" xr:uid="{00000000-0005-0000-0000-00009C9A0000}"/>
    <cellStyle name="메모 2 3 2 2 12" xfId="39554" xr:uid="{00000000-0005-0000-0000-00009D9A0000}"/>
    <cellStyle name="메모 2 3 2 2 13" xfId="39555" xr:uid="{00000000-0005-0000-0000-00009E9A0000}"/>
    <cellStyle name="메모 2 3 2 2 2" xfId="39556" xr:uid="{00000000-0005-0000-0000-00009F9A0000}"/>
    <cellStyle name="메모 2 3 2 2 2 10" xfId="39557" xr:uid="{00000000-0005-0000-0000-0000A09A0000}"/>
    <cellStyle name="메모 2 3 2 2 2 11" xfId="39558" xr:uid="{00000000-0005-0000-0000-0000A19A0000}"/>
    <cellStyle name="메모 2 3 2 2 2 2" xfId="39559" xr:uid="{00000000-0005-0000-0000-0000A29A0000}"/>
    <cellStyle name="메모 2 3 2 2 2 2 2" xfId="39560" xr:uid="{00000000-0005-0000-0000-0000A39A0000}"/>
    <cellStyle name="메모 2 3 2 2 2 2 2 2" xfId="39561" xr:uid="{00000000-0005-0000-0000-0000A49A0000}"/>
    <cellStyle name="메모 2 3 2 2 2 2 2 3" xfId="39562" xr:uid="{00000000-0005-0000-0000-0000A59A0000}"/>
    <cellStyle name="메모 2 3 2 2 2 2 2 4" xfId="39563" xr:uid="{00000000-0005-0000-0000-0000A69A0000}"/>
    <cellStyle name="메모 2 3 2 2 2 2 2 5" xfId="39564" xr:uid="{00000000-0005-0000-0000-0000A79A0000}"/>
    <cellStyle name="메모 2 3 2 2 2 2 3" xfId="39565" xr:uid="{00000000-0005-0000-0000-0000A89A0000}"/>
    <cellStyle name="메모 2 3 2 2 2 2 3 2" xfId="39566" xr:uid="{00000000-0005-0000-0000-0000A99A0000}"/>
    <cellStyle name="메모 2 3 2 2 2 2 3 3" xfId="39567" xr:uid="{00000000-0005-0000-0000-0000AA9A0000}"/>
    <cellStyle name="메모 2 3 2 2 2 2 3 4" xfId="39568" xr:uid="{00000000-0005-0000-0000-0000AB9A0000}"/>
    <cellStyle name="메모 2 3 2 2 2 2 3 5" xfId="39569" xr:uid="{00000000-0005-0000-0000-0000AC9A0000}"/>
    <cellStyle name="메모 2 3 2 2 2 2 4" xfId="39570" xr:uid="{00000000-0005-0000-0000-0000AD9A0000}"/>
    <cellStyle name="메모 2 3 2 2 2 2 4 2" xfId="39571" xr:uid="{00000000-0005-0000-0000-0000AE9A0000}"/>
    <cellStyle name="메모 2 3 2 2 2 2 4 3" xfId="39572" xr:uid="{00000000-0005-0000-0000-0000AF9A0000}"/>
    <cellStyle name="메모 2 3 2 2 2 2 4 4" xfId="39573" xr:uid="{00000000-0005-0000-0000-0000B09A0000}"/>
    <cellStyle name="메모 2 3 2 2 2 2 4 5" xfId="39574" xr:uid="{00000000-0005-0000-0000-0000B19A0000}"/>
    <cellStyle name="메모 2 3 2 2 2 2 5" xfId="39575" xr:uid="{00000000-0005-0000-0000-0000B29A0000}"/>
    <cellStyle name="메모 2 3 2 2 2 2 6" xfId="39576" xr:uid="{00000000-0005-0000-0000-0000B39A0000}"/>
    <cellStyle name="메모 2 3 2 2 2 2 7" xfId="39577" xr:uid="{00000000-0005-0000-0000-0000B49A0000}"/>
    <cellStyle name="메모 2 3 2 2 2 2 8" xfId="39578" xr:uid="{00000000-0005-0000-0000-0000B59A0000}"/>
    <cellStyle name="메모 2 3 2 2 2 3" xfId="39579" xr:uid="{00000000-0005-0000-0000-0000B69A0000}"/>
    <cellStyle name="메모 2 3 2 2 2 3 2" xfId="39580" xr:uid="{00000000-0005-0000-0000-0000B79A0000}"/>
    <cellStyle name="메모 2 3 2 2 2 3 2 2" xfId="39581" xr:uid="{00000000-0005-0000-0000-0000B89A0000}"/>
    <cellStyle name="메모 2 3 2 2 2 3 2 3" xfId="39582" xr:uid="{00000000-0005-0000-0000-0000B99A0000}"/>
    <cellStyle name="메모 2 3 2 2 2 3 2 4" xfId="39583" xr:uid="{00000000-0005-0000-0000-0000BA9A0000}"/>
    <cellStyle name="메모 2 3 2 2 2 3 2 5" xfId="39584" xr:uid="{00000000-0005-0000-0000-0000BB9A0000}"/>
    <cellStyle name="메모 2 3 2 2 2 3 3" xfId="39585" xr:uid="{00000000-0005-0000-0000-0000BC9A0000}"/>
    <cellStyle name="메모 2 3 2 2 2 3 3 2" xfId="39586" xr:uid="{00000000-0005-0000-0000-0000BD9A0000}"/>
    <cellStyle name="메모 2 3 2 2 2 3 3 3" xfId="39587" xr:uid="{00000000-0005-0000-0000-0000BE9A0000}"/>
    <cellStyle name="메모 2 3 2 2 2 3 3 4" xfId="39588" xr:uid="{00000000-0005-0000-0000-0000BF9A0000}"/>
    <cellStyle name="메모 2 3 2 2 2 3 3 5" xfId="39589" xr:uid="{00000000-0005-0000-0000-0000C09A0000}"/>
    <cellStyle name="메모 2 3 2 2 2 3 4" xfId="39590" xr:uid="{00000000-0005-0000-0000-0000C19A0000}"/>
    <cellStyle name="메모 2 3 2 2 2 3 4 2" xfId="39591" xr:uid="{00000000-0005-0000-0000-0000C29A0000}"/>
    <cellStyle name="메모 2 3 2 2 2 3 4 3" xfId="39592" xr:uid="{00000000-0005-0000-0000-0000C39A0000}"/>
    <cellStyle name="메모 2 3 2 2 2 3 4 4" xfId="39593" xr:uid="{00000000-0005-0000-0000-0000C49A0000}"/>
    <cellStyle name="메모 2 3 2 2 2 3 4 5" xfId="39594" xr:uid="{00000000-0005-0000-0000-0000C59A0000}"/>
    <cellStyle name="메모 2 3 2 2 2 3 5" xfId="39595" xr:uid="{00000000-0005-0000-0000-0000C69A0000}"/>
    <cellStyle name="메모 2 3 2 2 2 3 6" xfId="39596" xr:uid="{00000000-0005-0000-0000-0000C79A0000}"/>
    <cellStyle name="메모 2 3 2 2 2 3 7" xfId="39597" xr:uid="{00000000-0005-0000-0000-0000C89A0000}"/>
    <cellStyle name="메모 2 3 2 2 2 3 8" xfId="39598" xr:uid="{00000000-0005-0000-0000-0000C99A0000}"/>
    <cellStyle name="메모 2 3 2 2 2 4" xfId="39599" xr:uid="{00000000-0005-0000-0000-0000CA9A0000}"/>
    <cellStyle name="메모 2 3 2 2 2 4 2" xfId="39600" xr:uid="{00000000-0005-0000-0000-0000CB9A0000}"/>
    <cellStyle name="메모 2 3 2 2 2 4 2 2" xfId="39601" xr:uid="{00000000-0005-0000-0000-0000CC9A0000}"/>
    <cellStyle name="메모 2 3 2 2 2 4 2 3" xfId="39602" xr:uid="{00000000-0005-0000-0000-0000CD9A0000}"/>
    <cellStyle name="메모 2 3 2 2 2 4 2 4" xfId="39603" xr:uid="{00000000-0005-0000-0000-0000CE9A0000}"/>
    <cellStyle name="메모 2 3 2 2 2 4 2 5" xfId="39604" xr:uid="{00000000-0005-0000-0000-0000CF9A0000}"/>
    <cellStyle name="메모 2 3 2 2 2 4 3" xfId="39605" xr:uid="{00000000-0005-0000-0000-0000D09A0000}"/>
    <cellStyle name="메모 2 3 2 2 2 4 3 2" xfId="39606" xr:uid="{00000000-0005-0000-0000-0000D19A0000}"/>
    <cellStyle name="메모 2 3 2 2 2 4 3 3" xfId="39607" xr:uid="{00000000-0005-0000-0000-0000D29A0000}"/>
    <cellStyle name="메모 2 3 2 2 2 4 3 4" xfId="39608" xr:uid="{00000000-0005-0000-0000-0000D39A0000}"/>
    <cellStyle name="메모 2 3 2 2 2 4 3 5" xfId="39609" xr:uid="{00000000-0005-0000-0000-0000D49A0000}"/>
    <cellStyle name="메모 2 3 2 2 2 4 4" xfId="39610" xr:uid="{00000000-0005-0000-0000-0000D59A0000}"/>
    <cellStyle name="메모 2 3 2 2 2 4 4 2" xfId="39611" xr:uid="{00000000-0005-0000-0000-0000D69A0000}"/>
    <cellStyle name="메모 2 3 2 2 2 4 4 3" xfId="39612" xr:uid="{00000000-0005-0000-0000-0000D79A0000}"/>
    <cellStyle name="메모 2 3 2 2 2 4 4 4" xfId="39613" xr:uid="{00000000-0005-0000-0000-0000D89A0000}"/>
    <cellStyle name="메모 2 3 2 2 2 4 4 5" xfId="39614" xr:uid="{00000000-0005-0000-0000-0000D99A0000}"/>
    <cellStyle name="메모 2 3 2 2 2 4 5" xfId="39615" xr:uid="{00000000-0005-0000-0000-0000DA9A0000}"/>
    <cellStyle name="메모 2 3 2 2 2 4 6" xfId="39616" xr:uid="{00000000-0005-0000-0000-0000DB9A0000}"/>
    <cellStyle name="메모 2 3 2 2 2 4 7" xfId="39617" xr:uid="{00000000-0005-0000-0000-0000DC9A0000}"/>
    <cellStyle name="메모 2 3 2 2 2 4 8" xfId="39618" xr:uid="{00000000-0005-0000-0000-0000DD9A0000}"/>
    <cellStyle name="메모 2 3 2 2 2 5" xfId="39619" xr:uid="{00000000-0005-0000-0000-0000DE9A0000}"/>
    <cellStyle name="메모 2 3 2 2 2 5 2" xfId="39620" xr:uid="{00000000-0005-0000-0000-0000DF9A0000}"/>
    <cellStyle name="메모 2 3 2 2 2 5 3" xfId="39621" xr:uid="{00000000-0005-0000-0000-0000E09A0000}"/>
    <cellStyle name="메모 2 3 2 2 2 5 4" xfId="39622" xr:uid="{00000000-0005-0000-0000-0000E19A0000}"/>
    <cellStyle name="메모 2 3 2 2 2 5 5" xfId="39623" xr:uid="{00000000-0005-0000-0000-0000E29A0000}"/>
    <cellStyle name="메모 2 3 2 2 2 6" xfId="39624" xr:uid="{00000000-0005-0000-0000-0000E39A0000}"/>
    <cellStyle name="메모 2 3 2 2 2 6 2" xfId="39625" xr:uid="{00000000-0005-0000-0000-0000E49A0000}"/>
    <cellStyle name="메모 2 3 2 2 2 6 3" xfId="39626" xr:uid="{00000000-0005-0000-0000-0000E59A0000}"/>
    <cellStyle name="메모 2 3 2 2 2 6 4" xfId="39627" xr:uid="{00000000-0005-0000-0000-0000E69A0000}"/>
    <cellStyle name="메모 2 3 2 2 2 6 5" xfId="39628" xr:uid="{00000000-0005-0000-0000-0000E79A0000}"/>
    <cellStyle name="메모 2 3 2 2 2 7" xfId="39629" xr:uid="{00000000-0005-0000-0000-0000E89A0000}"/>
    <cellStyle name="메모 2 3 2 2 2 7 2" xfId="39630" xr:uid="{00000000-0005-0000-0000-0000E99A0000}"/>
    <cellStyle name="메모 2 3 2 2 2 7 3" xfId="39631" xr:uid="{00000000-0005-0000-0000-0000EA9A0000}"/>
    <cellStyle name="메모 2 3 2 2 2 7 4" xfId="39632" xr:uid="{00000000-0005-0000-0000-0000EB9A0000}"/>
    <cellStyle name="메모 2 3 2 2 2 7 5" xfId="39633" xr:uid="{00000000-0005-0000-0000-0000EC9A0000}"/>
    <cellStyle name="메모 2 3 2 2 2 8" xfId="39634" xr:uid="{00000000-0005-0000-0000-0000ED9A0000}"/>
    <cellStyle name="메모 2 3 2 2 2 9" xfId="39635" xr:uid="{00000000-0005-0000-0000-0000EE9A0000}"/>
    <cellStyle name="메모 2 3 2 2 3" xfId="39636" xr:uid="{00000000-0005-0000-0000-0000EF9A0000}"/>
    <cellStyle name="메모 2 3 2 2 3 10" xfId="39637" xr:uid="{00000000-0005-0000-0000-0000F09A0000}"/>
    <cellStyle name="메모 2 3 2 2 3 11" xfId="39638" xr:uid="{00000000-0005-0000-0000-0000F19A0000}"/>
    <cellStyle name="메모 2 3 2 2 3 2" xfId="39639" xr:uid="{00000000-0005-0000-0000-0000F29A0000}"/>
    <cellStyle name="메모 2 3 2 2 3 2 2" xfId="39640" xr:uid="{00000000-0005-0000-0000-0000F39A0000}"/>
    <cellStyle name="메모 2 3 2 2 3 2 2 2" xfId="39641" xr:uid="{00000000-0005-0000-0000-0000F49A0000}"/>
    <cellStyle name="메모 2 3 2 2 3 2 2 3" xfId="39642" xr:uid="{00000000-0005-0000-0000-0000F59A0000}"/>
    <cellStyle name="메모 2 3 2 2 3 2 2 4" xfId="39643" xr:uid="{00000000-0005-0000-0000-0000F69A0000}"/>
    <cellStyle name="메모 2 3 2 2 3 2 2 5" xfId="39644" xr:uid="{00000000-0005-0000-0000-0000F79A0000}"/>
    <cellStyle name="메모 2 3 2 2 3 2 3" xfId="39645" xr:uid="{00000000-0005-0000-0000-0000F89A0000}"/>
    <cellStyle name="메모 2 3 2 2 3 2 3 2" xfId="39646" xr:uid="{00000000-0005-0000-0000-0000F99A0000}"/>
    <cellStyle name="메모 2 3 2 2 3 2 3 3" xfId="39647" xr:uid="{00000000-0005-0000-0000-0000FA9A0000}"/>
    <cellStyle name="메모 2 3 2 2 3 2 3 4" xfId="39648" xr:uid="{00000000-0005-0000-0000-0000FB9A0000}"/>
    <cellStyle name="메모 2 3 2 2 3 2 3 5" xfId="39649" xr:uid="{00000000-0005-0000-0000-0000FC9A0000}"/>
    <cellStyle name="메모 2 3 2 2 3 2 4" xfId="39650" xr:uid="{00000000-0005-0000-0000-0000FD9A0000}"/>
    <cellStyle name="메모 2 3 2 2 3 2 4 2" xfId="39651" xr:uid="{00000000-0005-0000-0000-0000FE9A0000}"/>
    <cellStyle name="메모 2 3 2 2 3 2 4 3" xfId="39652" xr:uid="{00000000-0005-0000-0000-0000FF9A0000}"/>
    <cellStyle name="메모 2 3 2 2 3 2 4 4" xfId="39653" xr:uid="{00000000-0005-0000-0000-0000009B0000}"/>
    <cellStyle name="메모 2 3 2 2 3 2 4 5" xfId="39654" xr:uid="{00000000-0005-0000-0000-0000019B0000}"/>
    <cellStyle name="메모 2 3 2 2 3 2 5" xfId="39655" xr:uid="{00000000-0005-0000-0000-0000029B0000}"/>
    <cellStyle name="메모 2 3 2 2 3 2 6" xfId="39656" xr:uid="{00000000-0005-0000-0000-0000039B0000}"/>
    <cellStyle name="메모 2 3 2 2 3 2 7" xfId="39657" xr:uid="{00000000-0005-0000-0000-0000049B0000}"/>
    <cellStyle name="메모 2 3 2 2 3 2 8" xfId="39658" xr:uid="{00000000-0005-0000-0000-0000059B0000}"/>
    <cellStyle name="메모 2 3 2 2 3 3" xfId="39659" xr:uid="{00000000-0005-0000-0000-0000069B0000}"/>
    <cellStyle name="메모 2 3 2 2 3 3 2" xfId="39660" xr:uid="{00000000-0005-0000-0000-0000079B0000}"/>
    <cellStyle name="메모 2 3 2 2 3 3 2 2" xfId="39661" xr:uid="{00000000-0005-0000-0000-0000089B0000}"/>
    <cellStyle name="메모 2 3 2 2 3 3 2 3" xfId="39662" xr:uid="{00000000-0005-0000-0000-0000099B0000}"/>
    <cellStyle name="메모 2 3 2 2 3 3 2 4" xfId="39663" xr:uid="{00000000-0005-0000-0000-00000A9B0000}"/>
    <cellStyle name="메모 2 3 2 2 3 3 2 5" xfId="39664" xr:uid="{00000000-0005-0000-0000-00000B9B0000}"/>
    <cellStyle name="메모 2 3 2 2 3 3 3" xfId="39665" xr:uid="{00000000-0005-0000-0000-00000C9B0000}"/>
    <cellStyle name="메모 2 3 2 2 3 3 3 2" xfId="39666" xr:uid="{00000000-0005-0000-0000-00000D9B0000}"/>
    <cellStyle name="메모 2 3 2 2 3 3 3 3" xfId="39667" xr:uid="{00000000-0005-0000-0000-00000E9B0000}"/>
    <cellStyle name="메모 2 3 2 2 3 3 3 4" xfId="39668" xr:uid="{00000000-0005-0000-0000-00000F9B0000}"/>
    <cellStyle name="메모 2 3 2 2 3 3 3 5" xfId="39669" xr:uid="{00000000-0005-0000-0000-0000109B0000}"/>
    <cellStyle name="메모 2 3 2 2 3 3 4" xfId="39670" xr:uid="{00000000-0005-0000-0000-0000119B0000}"/>
    <cellStyle name="메모 2 3 2 2 3 3 4 2" xfId="39671" xr:uid="{00000000-0005-0000-0000-0000129B0000}"/>
    <cellStyle name="메모 2 3 2 2 3 3 4 3" xfId="39672" xr:uid="{00000000-0005-0000-0000-0000139B0000}"/>
    <cellStyle name="메모 2 3 2 2 3 3 4 4" xfId="39673" xr:uid="{00000000-0005-0000-0000-0000149B0000}"/>
    <cellStyle name="메모 2 3 2 2 3 3 4 5" xfId="39674" xr:uid="{00000000-0005-0000-0000-0000159B0000}"/>
    <cellStyle name="메모 2 3 2 2 3 3 5" xfId="39675" xr:uid="{00000000-0005-0000-0000-0000169B0000}"/>
    <cellStyle name="메모 2 3 2 2 3 3 6" xfId="39676" xr:uid="{00000000-0005-0000-0000-0000179B0000}"/>
    <cellStyle name="메모 2 3 2 2 3 3 7" xfId="39677" xr:uid="{00000000-0005-0000-0000-0000189B0000}"/>
    <cellStyle name="메모 2 3 2 2 3 3 8" xfId="39678" xr:uid="{00000000-0005-0000-0000-0000199B0000}"/>
    <cellStyle name="메모 2 3 2 2 3 4" xfId="39679" xr:uid="{00000000-0005-0000-0000-00001A9B0000}"/>
    <cellStyle name="메모 2 3 2 2 3 4 2" xfId="39680" xr:uid="{00000000-0005-0000-0000-00001B9B0000}"/>
    <cellStyle name="메모 2 3 2 2 3 4 2 2" xfId="39681" xr:uid="{00000000-0005-0000-0000-00001C9B0000}"/>
    <cellStyle name="메모 2 3 2 2 3 4 2 3" xfId="39682" xr:uid="{00000000-0005-0000-0000-00001D9B0000}"/>
    <cellStyle name="메모 2 3 2 2 3 4 2 4" xfId="39683" xr:uid="{00000000-0005-0000-0000-00001E9B0000}"/>
    <cellStyle name="메모 2 3 2 2 3 4 2 5" xfId="39684" xr:uid="{00000000-0005-0000-0000-00001F9B0000}"/>
    <cellStyle name="메모 2 3 2 2 3 4 3" xfId="39685" xr:uid="{00000000-0005-0000-0000-0000209B0000}"/>
    <cellStyle name="메모 2 3 2 2 3 4 3 2" xfId="39686" xr:uid="{00000000-0005-0000-0000-0000219B0000}"/>
    <cellStyle name="메모 2 3 2 2 3 4 3 3" xfId="39687" xr:uid="{00000000-0005-0000-0000-0000229B0000}"/>
    <cellStyle name="메모 2 3 2 2 3 4 3 4" xfId="39688" xr:uid="{00000000-0005-0000-0000-0000239B0000}"/>
    <cellStyle name="메모 2 3 2 2 3 4 3 5" xfId="39689" xr:uid="{00000000-0005-0000-0000-0000249B0000}"/>
    <cellStyle name="메모 2 3 2 2 3 4 4" xfId="39690" xr:uid="{00000000-0005-0000-0000-0000259B0000}"/>
    <cellStyle name="메모 2 3 2 2 3 4 4 2" xfId="39691" xr:uid="{00000000-0005-0000-0000-0000269B0000}"/>
    <cellStyle name="메모 2 3 2 2 3 4 4 3" xfId="39692" xr:uid="{00000000-0005-0000-0000-0000279B0000}"/>
    <cellStyle name="메모 2 3 2 2 3 4 4 4" xfId="39693" xr:uid="{00000000-0005-0000-0000-0000289B0000}"/>
    <cellStyle name="메모 2 3 2 2 3 4 4 5" xfId="39694" xr:uid="{00000000-0005-0000-0000-0000299B0000}"/>
    <cellStyle name="메모 2 3 2 2 3 4 5" xfId="39695" xr:uid="{00000000-0005-0000-0000-00002A9B0000}"/>
    <cellStyle name="메모 2 3 2 2 3 4 6" xfId="39696" xr:uid="{00000000-0005-0000-0000-00002B9B0000}"/>
    <cellStyle name="메모 2 3 2 2 3 4 7" xfId="39697" xr:uid="{00000000-0005-0000-0000-00002C9B0000}"/>
    <cellStyle name="메모 2 3 2 2 3 4 8" xfId="39698" xr:uid="{00000000-0005-0000-0000-00002D9B0000}"/>
    <cellStyle name="메모 2 3 2 2 3 5" xfId="39699" xr:uid="{00000000-0005-0000-0000-00002E9B0000}"/>
    <cellStyle name="메모 2 3 2 2 3 5 2" xfId="39700" xr:uid="{00000000-0005-0000-0000-00002F9B0000}"/>
    <cellStyle name="메모 2 3 2 2 3 5 3" xfId="39701" xr:uid="{00000000-0005-0000-0000-0000309B0000}"/>
    <cellStyle name="메모 2 3 2 2 3 5 4" xfId="39702" xr:uid="{00000000-0005-0000-0000-0000319B0000}"/>
    <cellStyle name="메모 2 3 2 2 3 5 5" xfId="39703" xr:uid="{00000000-0005-0000-0000-0000329B0000}"/>
    <cellStyle name="메모 2 3 2 2 3 6" xfId="39704" xr:uid="{00000000-0005-0000-0000-0000339B0000}"/>
    <cellStyle name="메모 2 3 2 2 3 6 2" xfId="39705" xr:uid="{00000000-0005-0000-0000-0000349B0000}"/>
    <cellStyle name="메모 2 3 2 2 3 6 3" xfId="39706" xr:uid="{00000000-0005-0000-0000-0000359B0000}"/>
    <cellStyle name="메모 2 3 2 2 3 6 4" xfId="39707" xr:uid="{00000000-0005-0000-0000-0000369B0000}"/>
    <cellStyle name="메모 2 3 2 2 3 6 5" xfId="39708" xr:uid="{00000000-0005-0000-0000-0000379B0000}"/>
    <cellStyle name="메모 2 3 2 2 3 7" xfId="39709" xr:uid="{00000000-0005-0000-0000-0000389B0000}"/>
    <cellStyle name="메모 2 3 2 2 3 7 2" xfId="39710" xr:uid="{00000000-0005-0000-0000-0000399B0000}"/>
    <cellStyle name="메모 2 3 2 2 3 7 3" xfId="39711" xr:uid="{00000000-0005-0000-0000-00003A9B0000}"/>
    <cellStyle name="메모 2 3 2 2 3 7 4" xfId="39712" xr:uid="{00000000-0005-0000-0000-00003B9B0000}"/>
    <cellStyle name="메모 2 3 2 2 3 7 5" xfId="39713" xr:uid="{00000000-0005-0000-0000-00003C9B0000}"/>
    <cellStyle name="메모 2 3 2 2 3 8" xfId="39714" xr:uid="{00000000-0005-0000-0000-00003D9B0000}"/>
    <cellStyle name="메모 2 3 2 2 3 9" xfId="39715" xr:uid="{00000000-0005-0000-0000-00003E9B0000}"/>
    <cellStyle name="메모 2 3 2 2 4" xfId="39716" xr:uid="{00000000-0005-0000-0000-00003F9B0000}"/>
    <cellStyle name="메모 2 3 2 2 4 2" xfId="39717" xr:uid="{00000000-0005-0000-0000-0000409B0000}"/>
    <cellStyle name="메모 2 3 2 2 4 2 2" xfId="39718" xr:uid="{00000000-0005-0000-0000-0000419B0000}"/>
    <cellStyle name="메모 2 3 2 2 4 2 3" xfId="39719" xr:uid="{00000000-0005-0000-0000-0000429B0000}"/>
    <cellStyle name="메모 2 3 2 2 4 2 4" xfId="39720" xr:uid="{00000000-0005-0000-0000-0000439B0000}"/>
    <cellStyle name="메모 2 3 2 2 4 2 5" xfId="39721" xr:uid="{00000000-0005-0000-0000-0000449B0000}"/>
    <cellStyle name="메모 2 3 2 2 4 3" xfId="39722" xr:uid="{00000000-0005-0000-0000-0000459B0000}"/>
    <cellStyle name="메모 2 3 2 2 4 3 2" xfId="39723" xr:uid="{00000000-0005-0000-0000-0000469B0000}"/>
    <cellStyle name="메모 2 3 2 2 4 3 3" xfId="39724" xr:uid="{00000000-0005-0000-0000-0000479B0000}"/>
    <cellStyle name="메모 2 3 2 2 4 3 4" xfId="39725" xr:uid="{00000000-0005-0000-0000-0000489B0000}"/>
    <cellStyle name="메모 2 3 2 2 4 3 5" xfId="39726" xr:uid="{00000000-0005-0000-0000-0000499B0000}"/>
    <cellStyle name="메모 2 3 2 2 4 4" xfId="39727" xr:uid="{00000000-0005-0000-0000-00004A9B0000}"/>
    <cellStyle name="메모 2 3 2 2 4 4 2" xfId="39728" xr:uid="{00000000-0005-0000-0000-00004B9B0000}"/>
    <cellStyle name="메모 2 3 2 2 4 4 3" xfId="39729" xr:uid="{00000000-0005-0000-0000-00004C9B0000}"/>
    <cellStyle name="메모 2 3 2 2 4 4 4" xfId="39730" xr:uid="{00000000-0005-0000-0000-00004D9B0000}"/>
    <cellStyle name="메모 2 3 2 2 4 4 5" xfId="39731" xr:uid="{00000000-0005-0000-0000-00004E9B0000}"/>
    <cellStyle name="메모 2 3 2 2 4 5" xfId="39732" xr:uid="{00000000-0005-0000-0000-00004F9B0000}"/>
    <cellStyle name="메모 2 3 2 2 4 6" xfId="39733" xr:uid="{00000000-0005-0000-0000-0000509B0000}"/>
    <cellStyle name="메모 2 3 2 2 4 7" xfId="39734" xr:uid="{00000000-0005-0000-0000-0000519B0000}"/>
    <cellStyle name="메모 2 3 2 2 4 8" xfId="39735" xr:uid="{00000000-0005-0000-0000-0000529B0000}"/>
    <cellStyle name="메모 2 3 2 2 5" xfId="39736" xr:uid="{00000000-0005-0000-0000-0000539B0000}"/>
    <cellStyle name="메모 2 3 2 2 5 2" xfId="39737" xr:uid="{00000000-0005-0000-0000-0000549B0000}"/>
    <cellStyle name="메모 2 3 2 2 5 2 2" xfId="39738" xr:uid="{00000000-0005-0000-0000-0000559B0000}"/>
    <cellStyle name="메모 2 3 2 2 5 2 3" xfId="39739" xr:uid="{00000000-0005-0000-0000-0000569B0000}"/>
    <cellStyle name="메모 2 3 2 2 5 2 4" xfId="39740" xr:uid="{00000000-0005-0000-0000-0000579B0000}"/>
    <cellStyle name="메모 2 3 2 2 5 2 5" xfId="39741" xr:uid="{00000000-0005-0000-0000-0000589B0000}"/>
    <cellStyle name="메모 2 3 2 2 5 3" xfId="39742" xr:uid="{00000000-0005-0000-0000-0000599B0000}"/>
    <cellStyle name="메모 2 3 2 2 5 3 2" xfId="39743" xr:uid="{00000000-0005-0000-0000-00005A9B0000}"/>
    <cellStyle name="메모 2 3 2 2 5 3 3" xfId="39744" xr:uid="{00000000-0005-0000-0000-00005B9B0000}"/>
    <cellStyle name="메모 2 3 2 2 5 3 4" xfId="39745" xr:uid="{00000000-0005-0000-0000-00005C9B0000}"/>
    <cellStyle name="메모 2 3 2 2 5 3 5" xfId="39746" xr:uid="{00000000-0005-0000-0000-00005D9B0000}"/>
    <cellStyle name="메모 2 3 2 2 5 4" xfId="39747" xr:uid="{00000000-0005-0000-0000-00005E9B0000}"/>
    <cellStyle name="메모 2 3 2 2 5 4 2" xfId="39748" xr:uid="{00000000-0005-0000-0000-00005F9B0000}"/>
    <cellStyle name="메모 2 3 2 2 5 4 3" xfId="39749" xr:uid="{00000000-0005-0000-0000-0000609B0000}"/>
    <cellStyle name="메모 2 3 2 2 5 4 4" xfId="39750" xr:uid="{00000000-0005-0000-0000-0000619B0000}"/>
    <cellStyle name="메모 2 3 2 2 5 4 5" xfId="39751" xr:uid="{00000000-0005-0000-0000-0000629B0000}"/>
    <cellStyle name="메모 2 3 2 2 5 5" xfId="39752" xr:uid="{00000000-0005-0000-0000-0000639B0000}"/>
    <cellStyle name="메모 2 3 2 2 5 6" xfId="39753" xr:uid="{00000000-0005-0000-0000-0000649B0000}"/>
    <cellStyle name="메모 2 3 2 2 5 7" xfId="39754" xr:uid="{00000000-0005-0000-0000-0000659B0000}"/>
    <cellStyle name="메모 2 3 2 2 5 8" xfId="39755" xr:uid="{00000000-0005-0000-0000-0000669B0000}"/>
    <cellStyle name="메모 2 3 2 2 6" xfId="39756" xr:uid="{00000000-0005-0000-0000-0000679B0000}"/>
    <cellStyle name="메모 2 3 2 2 6 2" xfId="39757" xr:uid="{00000000-0005-0000-0000-0000689B0000}"/>
    <cellStyle name="메모 2 3 2 2 6 2 2" xfId="39758" xr:uid="{00000000-0005-0000-0000-0000699B0000}"/>
    <cellStyle name="메모 2 3 2 2 6 2 3" xfId="39759" xr:uid="{00000000-0005-0000-0000-00006A9B0000}"/>
    <cellStyle name="메모 2 3 2 2 6 2 4" xfId="39760" xr:uid="{00000000-0005-0000-0000-00006B9B0000}"/>
    <cellStyle name="메모 2 3 2 2 6 2 5" xfId="39761" xr:uid="{00000000-0005-0000-0000-00006C9B0000}"/>
    <cellStyle name="메모 2 3 2 2 6 3" xfId="39762" xr:uid="{00000000-0005-0000-0000-00006D9B0000}"/>
    <cellStyle name="메모 2 3 2 2 6 3 2" xfId="39763" xr:uid="{00000000-0005-0000-0000-00006E9B0000}"/>
    <cellStyle name="메모 2 3 2 2 6 3 3" xfId="39764" xr:uid="{00000000-0005-0000-0000-00006F9B0000}"/>
    <cellStyle name="메모 2 3 2 2 6 3 4" xfId="39765" xr:uid="{00000000-0005-0000-0000-0000709B0000}"/>
    <cellStyle name="메모 2 3 2 2 6 3 5" xfId="39766" xr:uid="{00000000-0005-0000-0000-0000719B0000}"/>
    <cellStyle name="메모 2 3 2 2 6 4" xfId="39767" xr:uid="{00000000-0005-0000-0000-0000729B0000}"/>
    <cellStyle name="메모 2 3 2 2 6 4 2" xfId="39768" xr:uid="{00000000-0005-0000-0000-0000739B0000}"/>
    <cellStyle name="메모 2 3 2 2 6 4 3" xfId="39769" xr:uid="{00000000-0005-0000-0000-0000749B0000}"/>
    <cellStyle name="메모 2 3 2 2 6 4 4" xfId="39770" xr:uid="{00000000-0005-0000-0000-0000759B0000}"/>
    <cellStyle name="메모 2 3 2 2 6 4 5" xfId="39771" xr:uid="{00000000-0005-0000-0000-0000769B0000}"/>
    <cellStyle name="메모 2 3 2 2 6 5" xfId="39772" xr:uid="{00000000-0005-0000-0000-0000779B0000}"/>
    <cellStyle name="메모 2 3 2 2 6 6" xfId="39773" xr:uid="{00000000-0005-0000-0000-0000789B0000}"/>
    <cellStyle name="메모 2 3 2 2 6 7" xfId="39774" xr:uid="{00000000-0005-0000-0000-0000799B0000}"/>
    <cellStyle name="메모 2 3 2 2 6 8" xfId="39775" xr:uid="{00000000-0005-0000-0000-00007A9B0000}"/>
    <cellStyle name="메모 2 3 2 2 7" xfId="39776" xr:uid="{00000000-0005-0000-0000-00007B9B0000}"/>
    <cellStyle name="메모 2 3 2 2 7 2" xfId="39777" xr:uid="{00000000-0005-0000-0000-00007C9B0000}"/>
    <cellStyle name="메모 2 3 2 2 7 3" xfId="39778" xr:uid="{00000000-0005-0000-0000-00007D9B0000}"/>
    <cellStyle name="메모 2 3 2 2 7 4" xfId="39779" xr:uid="{00000000-0005-0000-0000-00007E9B0000}"/>
    <cellStyle name="메모 2 3 2 2 7 5" xfId="39780" xr:uid="{00000000-0005-0000-0000-00007F9B0000}"/>
    <cellStyle name="메모 2 3 2 2 8" xfId="39781" xr:uid="{00000000-0005-0000-0000-0000809B0000}"/>
    <cellStyle name="메모 2 3 2 2 8 2" xfId="39782" xr:uid="{00000000-0005-0000-0000-0000819B0000}"/>
    <cellStyle name="메모 2 3 2 2 8 3" xfId="39783" xr:uid="{00000000-0005-0000-0000-0000829B0000}"/>
    <cellStyle name="메모 2 3 2 2 8 4" xfId="39784" xr:uid="{00000000-0005-0000-0000-0000839B0000}"/>
    <cellStyle name="메모 2 3 2 2 8 5" xfId="39785" xr:uid="{00000000-0005-0000-0000-0000849B0000}"/>
    <cellStyle name="메모 2 3 2 2 9" xfId="39786" xr:uid="{00000000-0005-0000-0000-0000859B0000}"/>
    <cellStyle name="메모 2 3 2 2 9 2" xfId="39787" xr:uid="{00000000-0005-0000-0000-0000869B0000}"/>
    <cellStyle name="메모 2 3 2 2 9 3" xfId="39788" xr:uid="{00000000-0005-0000-0000-0000879B0000}"/>
    <cellStyle name="메모 2 3 2 2 9 4" xfId="39789" xr:uid="{00000000-0005-0000-0000-0000889B0000}"/>
    <cellStyle name="메모 2 3 2 2 9 5" xfId="39790" xr:uid="{00000000-0005-0000-0000-0000899B0000}"/>
    <cellStyle name="메모 2 3 2 3" xfId="39791" xr:uid="{00000000-0005-0000-0000-00008A9B0000}"/>
    <cellStyle name="메모 2 3 2 3 10" xfId="39792" xr:uid="{00000000-0005-0000-0000-00008B9B0000}"/>
    <cellStyle name="메모 2 3 2 3 11" xfId="39793" xr:uid="{00000000-0005-0000-0000-00008C9B0000}"/>
    <cellStyle name="메모 2 3 2 3 2" xfId="39794" xr:uid="{00000000-0005-0000-0000-00008D9B0000}"/>
    <cellStyle name="메모 2 3 2 3 2 2" xfId="39795" xr:uid="{00000000-0005-0000-0000-00008E9B0000}"/>
    <cellStyle name="메모 2 3 2 3 2 2 2" xfId="39796" xr:uid="{00000000-0005-0000-0000-00008F9B0000}"/>
    <cellStyle name="메모 2 3 2 3 2 2 3" xfId="39797" xr:uid="{00000000-0005-0000-0000-0000909B0000}"/>
    <cellStyle name="메모 2 3 2 3 2 2 4" xfId="39798" xr:uid="{00000000-0005-0000-0000-0000919B0000}"/>
    <cellStyle name="메모 2 3 2 3 2 2 5" xfId="39799" xr:uid="{00000000-0005-0000-0000-0000929B0000}"/>
    <cellStyle name="메모 2 3 2 3 2 3" xfId="39800" xr:uid="{00000000-0005-0000-0000-0000939B0000}"/>
    <cellStyle name="메모 2 3 2 3 2 3 2" xfId="39801" xr:uid="{00000000-0005-0000-0000-0000949B0000}"/>
    <cellStyle name="메모 2 3 2 3 2 3 3" xfId="39802" xr:uid="{00000000-0005-0000-0000-0000959B0000}"/>
    <cellStyle name="메모 2 3 2 3 2 3 4" xfId="39803" xr:uid="{00000000-0005-0000-0000-0000969B0000}"/>
    <cellStyle name="메모 2 3 2 3 2 3 5" xfId="39804" xr:uid="{00000000-0005-0000-0000-0000979B0000}"/>
    <cellStyle name="메모 2 3 2 3 2 4" xfId="39805" xr:uid="{00000000-0005-0000-0000-0000989B0000}"/>
    <cellStyle name="메모 2 3 2 3 2 4 2" xfId="39806" xr:uid="{00000000-0005-0000-0000-0000999B0000}"/>
    <cellStyle name="메모 2 3 2 3 2 4 3" xfId="39807" xr:uid="{00000000-0005-0000-0000-00009A9B0000}"/>
    <cellStyle name="메모 2 3 2 3 2 4 4" xfId="39808" xr:uid="{00000000-0005-0000-0000-00009B9B0000}"/>
    <cellStyle name="메모 2 3 2 3 2 4 5" xfId="39809" xr:uid="{00000000-0005-0000-0000-00009C9B0000}"/>
    <cellStyle name="메모 2 3 2 3 2 5" xfId="39810" xr:uid="{00000000-0005-0000-0000-00009D9B0000}"/>
    <cellStyle name="메모 2 3 2 3 2 6" xfId="39811" xr:uid="{00000000-0005-0000-0000-00009E9B0000}"/>
    <cellStyle name="메모 2 3 2 3 2 7" xfId="39812" xr:uid="{00000000-0005-0000-0000-00009F9B0000}"/>
    <cellStyle name="메모 2 3 2 3 2 8" xfId="39813" xr:uid="{00000000-0005-0000-0000-0000A09B0000}"/>
    <cellStyle name="메모 2 3 2 3 3" xfId="39814" xr:uid="{00000000-0005-0000-0000-0000A19B0000}"/>
    <cellStyle name="메모 2 3 2 3 3 2" xfId="39815" xr:uid="{00000000-0005-0000-0000-0000A29B0000}"/>
    <cellStyle name="메모 2 3 2 3 3 2 2" xfId="39816" xr:uid="{00000000-0005-0000-0000-0000A39B0000}"/>
    <cellStyle name="메모 2 3 2 3 3 2 3" xfId="39817" xr:uid="{00000000-0005-0000-0000-0000A49B0000}"/>
    <cellStyle name="메모 2 3 2 3 3 2 4" xfId="39818" xr:uid="{00000000-0005-0000-0000-0000A59B0000}"/>
    <cellStyle name="메모 2 3 2 3 3 2 5" xfId="39819" xr:uid="{00000000-0005-0000-0000-0000A69B0000}"/>
    <cellStyle name="메모 2 3 2 3 3 3" xfId="39820" xr:uid="{00000000-0005-0000-0000-0000A79B0000}"/>
    <cellStyle name="메모 2 3 2 3 3 3 2" xfId="39821" xr:uid="{00000000-0005-0000-0000-0000A89B0000}"/>
    <cellStyle name="메모 2 3 2 3 3 3 3" xfId="39822" xr:uid="{00000000-0005-0000-0000-0000A99B0000}"/>
    <cellStyle name="메모 2 3 2 3 3 3 4" xfId="39823" xr:uid="{00000000-0005-0000-0000-0000AA9B0000}"/>
    <cellStyle name="메모 2 3 2 3 3 3 5" xfId="39824" xr:uid="{00000000-0005-0000-0000-0000AB9B0000}"/>
    <cellStyle name="메모 2 3 2 3 3 4" xfId="39825" xr:uid="{00000000-0005-0000-0000-0000AC9B0000}"/>
    <cellStyle name="메모 2 3 2 3 3 4 2" xfId="39826" xr:uid="{00000000-0005-0000-0000-0000AD9B0000}"/>
    <cellStyle name="메모 2 3 2 3 3 4 3" xfId="39827" xr:uid="{00000000-0005-0000-0000-0000AE9B0000}"/>
    <cellStyle name="메모 2 3 2 3 3 4 4" xfId="39828" xr:uid="{00000000-0005-0000-0000-0000AF9B0000}"/>
    <cellStyle name="메모 2 3 2 3 3 4 5" xfId="39829" xr:uid="{00000000-0005-0000-0000-0000B09B0000}"/>
    <cellStyle name="메모 2 3 2 3 3 5" xfId="39830" xr:uid="{00000000-0005-0000-0000-0000B19B0000}"/>
    <cellStyle name="메모 2 3 2 3 3 6" xfId="39831" xr:uid="{00000000-0005-0000-0000-0000B29B0000}"/>
    <cellStyle name="메모 2 3 2 3 3 7" xfId="39832" xr:uid="{00000000-0005-0000-0000-0000B39B0000}"/>
    <cellStyle name="메모 2 3 2 3 3 8" xfId="39833" xr:uid="{00000000-0005-0000-0000-0000B49B0000}"/>
    <cellStyle name="메모 2 3 2 3 4" xfId="39834" xr:uid="{00000000-0005-0000-0000-0000B59B0000}"/>
    <cellStyle name="메모 2 3 2 3 4 2" xfId="39835" xr:uid="{00000000-0005-0000-0000-0000B69B0000}"/>
    <cellStyle name="메모 2 3 2 3 4 2 2" xfId="39836" xr:uid="{00000000-0005-0000-0000-0000B79B0000}"/>
    <cellStyle name="메모 2 3 2 3 4 2 3" xfId="39837" xr:uid="{00000000-0005-0000-0000-0000B89B0000}"/>
    <cellStyle name="메모 2 3 2 3 4 2 4" xfId="39838" xr:uid="{00000000-0005-0000-0000-0000B99B0000}"/>
    <cellStyle name="메모 2 3 2 3 4 2 5" xfId="39839" xr:uid="{00000000-0005-0000-0000-0000BA9B0000}"/>
    <cellStyle name="메모 2 3 2 3 4 3" xfId="39840" xr:uid="{00000000-0005-0000-0000-0000BB9B0000}"/>
    <cellStyle name="메모 2 3 2 3 4 3 2" xfId="39841" xr:uid="{00000000-0005-0000-0000-0000BC9B0000}"/>
    <cellStyle name="메모 2 3 2 3 4 3 3" xfId="39842" xr:uid="{00000000-0005-0000-0000-0000BD9B0000}"/>
    <cellStyle name="메모 2 3 2 3 4 3 4" xfId="39843" xr:uid="{00000000-0005-0000-0000-0000BE9B0000}"/>
    <cellStyle name="메모 2 3 2 3 4 3 5" xfId="39844" xr:uid="{00000000-0005-0000-0000-0000BF9B0000}"/>
    <cellStyle name="메모 2 3 2 3 4 4" xfId="39845" xr:uid="{00000000-0005-0000-0000-0000C09B0000}"/>
    <cellStyle name="메모 2 3 2 3 4 4 2" xfId="39846" xr:uid="{00000000-0005-0000-0000-0000C19B0000}"/>
    <cellStyle name="메모 2 3 2 3 4 4 3" xfId="39847" xr:uid="{00000000-0005-0000-0000-0000C29B0000}"/>
    <cellStyle name="메모 2 3 2 3 4 4 4" xfId="39848" xr:uid="{00000000-0005-0000-0000-0000C39B0000}"/>
    <cellStyle name="메모 2 3 2 3 4 4 5" xfId="39849" xr:uid="{00000000-0005-0000-0000-0000C49B0000}"/>
    <cellStyle name="메모 2 3 2 3 4 5" xfId="39850" xr:uid="{00000000-0005-0000-0000-0000C59B0000}"/>
    <cellStyle name="메모 2 3 2 3 4 6" xfId="39851" xr:uid="{00000000-0005-0000-0000-0000C69B0000}"/>
    <cellStyle name="메모 2 3 2 3 4 7" xfId="39852" xr:uid="{00000000-0005-0000-0000-0000C79B0000}"/>
    <cellStyle name="메모 2 3 2 3 4 8" xfId="39853" xr:uid="{00000000-0005-0000-0000-0000C89B0000}"/>
    <cellStyle name="메모 2 3 2 3 5" xfId="39854" xr:uid="{00000000-0005-0000-0000-0000C99B0000}"/>
    <cellStyle name="메모 2 3 2 3 5 2" xfId="39855" xr:uid="{00000000-0005-0000-0000-0000CA9B0000}"/>
    <cellStyle name="메모 2 3 2 3 5 3" xfId="39856" xr:uid="{00000000-0005-0000-0000-0000CB9B0000}"/>
    <cellStyle name="메모 2 3 2 3 5 4" xfId="39857" xr:uid="{00000000-0005-0000-0000-0000CC9B0000}"/>
    <cellStyle name="메모 2 3 2 3 5 5" xfId="39858" xr:uid="{00000000-0005-0000-0000-0000CD9B0000}"/>
    <cellStyle name="메모 2 3 2 3 6" xfId="39859" xr:uid="{00000000-0005-0000-0000-0000CE9B0000}"/>
    <cellStyle name="메모 2 3 2 3 6 2" xfId="39860" xr:uid="{00000000-0005-0000-0000-0000CF9B0000}"/>
    <cellStyle name="메모 2 3 2 3 6 3" xfId="39861" xr:uid="{00000000-0005-0000-0000-0000D09B0000}"/>
    <cellStyle name="메모 2 3 2 3 6 4" xfId="39862" xr:uid="{00000000-0005-0000-0000-0000D19B0000}"/>
    <cellStyle name="메모 2 3 2 3 6 5" xfId="39863" xr:uid="{00000000-0005-0000-0000-0000D29B0000}"/>
    <cellStyle name="메모 2 3 2 3 7" xfId="39864" xr:uid="{00000000-0005-0000-0000-0000D39B0000}"/>
    <cellStyle name="메모 2 3 2 3 7 2" xfId="39865" xr:uid="{00000000-0005-0000-0000-0000D49B0000}"/>
    <cellStyle name="메모 2 3 2 3 7 3" xfId="39866" xr:uid="{00000000-0005-0000-0000-0000D59B0000}"/>
    <cellStyle name="메모 2 3 2 3 7 4" xfId="39867" xr:uid="{00000000-0005-0000-0000-0000D69B0000}"/>
    <cellStyle name="메모 2 3 2 3 7 5" xfId="39868" xr:uid="{00000000-0005-0000-0000-0000D79B0000}"/>
    <cellStyle name="메모 2 3 2 3 8" xfId="39869" xr:uid="{00000000-0005-0000-0000-0000D89B0000}"/>
    <cellStyle name="메모 2 3 2 3 9" xfId="39870" xr:uid="{00000000-0005-0000-0000-0000D99B0000}"/>
    <cellStyle name="메모 2 3 2 4" xfId="39871" xr:uid="{00000000-0005-0000-0000-0000DA9B0000}"/>
    <cellStyle name="메모 2 3 2 4 10" xfId="39872" xr:uid="{00000000-0005-0000-0000-0000DB9B0000}"/>
    <cellStyle name="메모 2 3 2 4 11" xfId="39873" xr:uid="{00000000-0005-0000-0000-0000DC9B0000}"/>
    <cellStyle name="메모 2 3 2 4 2" xfId="39874" xr:uid="{00000000-0005-0000-0000-0000DD9B0000}"/>
    <cellStyle name="메모 2 3 2 4 2 2" xfId="39875" xr:uid="{00000000-0005-0000-0000-0000DE9B0000}"/>
    <cellStyle name="메모 2 3 2 4 2 2 2" xfId="39876" xr:uid="{00000000-0005-0000-0000-0000DF9B0000}"/>
    <cellStyle name="메모 2 3 2 4 2 2 3" xfId="39877" xr:uid="{00000000-0005-0000-0000-0000E09B0000}"/>
    <cellStyle name="메모 2 3 2 4 2 2 4" xfId="39878" xr:uid="{00000000-0005-0000-0000-0000E19B0000}"/>
    <cellStyle name="메모 2 3 2 4 2 2 5" xfId="39879" xr:uid="{00000000-0005-0000-0000-0000E29B0000}"/>
    <cellStyle name="메모 2 3 2 4 2 3" xfId="39880" xr:uid="{00000000-0005-0000-0000-0000E39B0000}"/>
    <cellStyle name="메모 2 3 2 4 2 3 2" xfId="39881" xr:uid="{00000000-0005-0000-0000-0000E49B0000}"/>
    <cellStyle name="메모 2 3 2 4 2 3 3" xfId="39882" xr:uid="{00000000-0005-0000-0000-0000E59B0000}"/>
    <cellStyle name="메모 2 3 2 4 2 3 4" xfId="39883" xr:uid="{00000000-0005-0000-0000-0000E69B0000}"/>
    <cellStyle name="메모 2 3 2 4 2 3 5" xfId="39884" xr:uid="{00000000-0005-0000-0000-0000E79B0000}"/>
    <cellStyle name="메모 2 3 2 4 2 4" xfId="39885" xr:uid="{00000000-0005-0000-0000-0000E89B0000}"/>
    <cellStyle name="메모 2 3 2 4 2 4 2" xfId="39886" xr:uid="{00000000-0005-0000-0000-0000E99B0000}"/>
    <cellStyle name="메모 2 3 2 4 2 4 3" xfId="39887" xr:uid="{00000000-0005-0000-0000-0000EA9B0000}"/>
    <cellStyle name="메모 2 3 2 4 2 4 4" xfId="39888" xr:uid="{00000000-0005-0000-0000-0000EB9B0000}"/>
    <cellStyle name="메모 2 3 2 4 2 4 5" xfId="39889" xr:uid="{00000000-0005-0000-0000-0000EC9B0000}"/>
    <cellStyle name="메모 2 3 2 4 2 5" xfId="39890" xr:uid="{00000000-0005-0000-0000-0000ED9B0000}"/>
    <cellStyle name="메모 2 3 2 4 2 6" xfId="39891" xr:uid="{00000000-0005-0000-0000-0000EE9B0000}"/>
    <cellStyle name="메모 2 3 2 4 2 7" xfId="39892" xr:uid="{00000000-0005-0000-0000-0000EF9B0000}"/>
    <cellStyle name="메모 2 3 2 4 2 8" xfId="39893" xr:uid="{00000000-0005-0000-0000-0000F09B0000}"/>
    <cellStyle name="메모 2 3 2 4 3" xfId="39894" xr:uid="{00000000-0005-0000-0000-0000F19B0000}"/>
    <cellStyle name="메모 2 3 2 4 3 2" xfId="39895" xr:uid="{00000000-0005-0000-0000-0000F29B0000}"/>
    <cellStyle name="메모 2 3 2 4 3 2 2" xfId="39896" xr:uid="{00000000-0005-0000-0000-0000F39B0000}"/>
    <cellStyle name="메모 2 3 2 4 3 2 3" xfId="39897" xr:uid="{00000000-0005-0000-0000-0000F49B0000}"/>
    <cellStyle name="메모 2 3 2 4 3 2 4" xfId="39898" xr:uid="{00000000-0005-0000-0000-0000F59B0000}"/>
    <cellStyle name="메모 2 3 2 4 3 2 5" xfId="39899" xr:uid="{00000000-0005-0000-0000-0000F69B0000}"/>
    <cellStyle name="메모 2 3 2 4 3 3" xfId="39900" xr:uid="{00000000-0005-0000-0000-0000F79B0000}"/>
    <cellStyle name="메모 2 3 2 4 3 3 2" xfId="39901" xr:uid="{00000000-0005-0000-0000-0000F89B0000}"/>
    <cellStyle name="메모 2 3 2 4 3 3 3" xfId="39902" xr:uid="{00000000-0005-0000-0000-0000F99B0000}"/>
    <cellStyle name="메모 2 3 2 4 3 3 4" xfId="39903" xr:uid="{00000000-0005-0000-0000-0000FA9B0000}"/>
    <cellStyle name="메모 2 3 2 4 3 3 5" xfId="39904" xr:uid="{00000000-0005-0000-0000-0000FB9B0000}"/>
    <cellStyle name="메모 2 3 2 4 3 4" xfId="39905" xr:uid="{00000000-0005-0000-0000-0000FC9B0000}"/>
    <cellStyle name="메모 2 3 2 4 3 4 2" xfId="39906" xr:uid="{00000000-0005-0000-0000-0000FD9B0000}"/>
    <cellStyle name="메모 2 3 2 4 3 4 3" xfId="39907" xr:uid="{00000000-0005-0000-0000-0000FE9B0000}"/>
    <cellStyle name="메모 2 3 2 4 3 4 4" xfId="39908" xr:uid="{00000000-0005-0000-0000-0000FF9B0000}"/>
    <cellStyle name="메모 2 3 2 4 3 4 5" xfId="39909" xr:uid="{00000000-0005-0000-0000-0000009C0000}"/>
    <cellStyle name="메모 2 3 2 4 3 5" xfId="39910" xr:uid="{00000000-0005-0000-0000-0000019C0000}"/>
    <cellStyle name="메모 2 3 2 4 3 6" xfId="39911" xr:uid="{00000000-0005-0000-0000-0000029C0000}"/>
    <cellStyle name="메모 2 3 2 4 3 7" xfId="39912" xr:uid="{00000000-0005-0000-0000-0000039C0000}"/>
    <cellStyle name="메모 2 3 2 4 3 8" xfId="39913" xr:uid="{00000000-0005-0000-0000-0000049C0000}"/>
    <cellStyle name="메모 2 3 2 4 4" xfId="39914" xr:uid="{00000000-0005-0000-0000-0000059C0000}"/>
    <cellStyle name="메모 2 3 2 4 4 2" xfId="39915" xr:uid="{00000000-0005-0000-0000-0000069C0000}"/>
    <cellStyle name="메모 2 3 2 4 4 2 2" xfId="39916" xr:uid="{00000000-0005-0000-0000-0000079C0000}"/>
    <cellStyle name="메모 2 3 2 4 4 2 3" xfId="39917" xr:uid="{00000000-0005-0000-0000-0000089C0000}"/>
    <cellStyle name="메모 2 3 2 4 4 2 4" xfId="39918" xr:uid="{00000000-0005-0000-0000-0000099C0000}"/>
    <cellStyle name="메모 2 3 2 4 4 2 5" xfId="39919" xr:uid="{00000000-0005-0000-0000-00000A9C0000}"/>
    <cellStyle name="메모 2 3 2 4 4 3" xfId="39920" xr:uid="{00000000-0005-0000-0000-00000B9C0000}"/>
    <cellStyle name="메모 2 3 2 4 4 3 2" xfId="39921" xr:uid="{00000000-0005-0000-0000-00000C9C0000}"/>
    <cellStyle name="메모 2 3 2 4 4 3 3" xfId="39922" xr:uid="{00000000-0005-0000-0000-00000D9C0000}"/>
    <cellStyle name="메모 2 3 2 4 4 3 4" xfId="39923" xr:uid="{00000000-0005-0000-0000-00000E9C0000}"/>
    <cellStyle name="메모 2 3 2 4 4 3 5" xfId="39924" xr:uid="{00000000-0005-0000-0000-00000F9C0000}"/>
    <cellStyle name="메모 2 3 2 4 4 4" xfId="39925" xr:uid="{00000000-0005-0000-0000-0000109C0000}"/>
    <cellStyle name="메모 2 3 2 4 4 4 2" xfId="39926" xr:uid="{00000000-0005-0000-0000-0000119C0000}"/>
    <cellStyle name="메모 2 3 2 4 4 4 3" xfId="39927" xr:uid="{00000000-0005-0000-0000-0000129C0000}"/>
    <cellStyle name="메모 2 3 2 4 4 4 4" xfId="39928" xr:uid="{00000000-0005-0000-0000-0000139C0000}"/>
    <cellStyle name="메모 2 3 2 4 4 4 5" xfId="39929" xr:uid="{00000000-0005-0000-0000-0000149C0000}"/>
    <cellStyle name="메모 2 3 2 4 4 5" xfId="39930" xr:uid="{00000000-0005-0000-0000-0000159C0000}"/>
    <cellStyle name="메모 2 3 2 4 4 6" xfId="39931" xr:uid="{00000000-0005-0000-0000-0000169C0000}"/>
    <cellStyle name="메모 2 3 2 4 4 7" xfId="39932" xr:uid="{00000000-0005-0000-0000-0000179C0000}"/>
    <cellStyle name="메모 2 3 2 4 4 8" xfId="39933" xr:uid="{00000000-0005-0000-0000-0000189C0000}"/>
    <cellStyle name="메모 2 3 2 4 5" xfId="39934" xr:uid="{00000000-0005-0000-0000-0000199C0000}"/>
    <cellStyle name="메모 2 3 2 4 5 2" xfId="39935" xr:uid="{00000000-0005-0000-0000-00001A9C0000}"/>
    <cellStyle name="메모 2 3 2 4 5 3" xfId="39936" xr:uid="{00000000-0005-0000-0000-00001B9C0000}"/>
    <cellStyle name="메모 2 3 2 4 5 4" xfId="39937" xr:uid="{00000000-0005-0000-0000-00001C9C0000}"/>
    <cellStyle name="메모 2 3 2 4 5 5" xfId="39938" xr:uid="{00000000-0005-0000-0000-00001D9C0000}"/>
    <cellStyle name="메모 2 3 2 4 6" xfId="39939" xr:uid="{00000000-0005-0000-0000-00001E9C0000}"/>
    <cellStyle name="메모 2 3 2 4 6 2" xfId="39940" xr:uid="{00000000-0005-0000-0000-00001F9C0000}"/>
    <cellStyle name="메모 2 3 2 4 6 3" xfId="39941" xr:uid="{00000000-0005-0000-0000-0000209C0000}"/>
    <cellStyle name="메모 2 3 2 4 6 4" xfId="39942" xr:uid="{00000000-0005-0000-0000-0000219C0000}"/>
    <cellStyle name="메모 2 3 2 4 6 5" xfId="39943" xr:uid="{00000000-0005-0000-0000-0000229C0000}"/>
    <cellStyle name="메모 2 3 2 4 7" xfId="39944" xr:uid="{00000000-0005-0000-0000-0000239C0000}"/>
    <cellStyle name="메모 2 3 2 4 7 2" xfId="39945" xr:uid="{00000000-0005-0000-0000-0000249C0000}"/>
    <cellStyle name="메모 2 3 2 4 7 3" xfId="39946" xr:uid="{00000000-0005-0000-0000-0000259C0000}"/>
    <cellStyle name="메모 2 3 2 4 7 4" xfId="39947" xr:uid="{00000000-0005-0000-0000-0000269C0000}"/>
    <cellStyle name="메모 2 3 2 4 7 5" xfId="39948" xr:uid="{00000000-0005-0000-0000-0000279C0000}"/>
    <cellStyle name="메모 2 3 2 4 8" xfId="39949" xr:uid="{00000000-0005-0000-0000-0000289C0000}"/>
    <cellStyle name="메모 2 3 2 4 9" xfId="39950" xr:uid="{00000000-0005-0000-0000-0000299C0000}"/>
    <cellStyle name="메모 2 3 2 5" xfId="39951" xr:uid="{00000000-0005-0000-0000-00002A9C0000}"/>
    <cellStyle name="메모 2 3 2 5 10" xfId="39952" xr:uid="{00000000-0005-0000-0000-00002B9C0000}"/>
    <cellStyle name="메모 2 3 2 5 11" xfId="39953" xr:uid="{00000000-0005-0000-0000-00002C9C0000}"/>
    <cellStyle name="메모 2 3 2 5 2" xfId="39954" xr:uid="{00000000-0005-0000-0000-00002D9C0000}"/>
    <cellStyle name="메모 2 3 2 5 2 2" xfId="39955" xr:uid="{00000000-0005-0000-0000-00002E9C0000}"/>
    <cellStyle name="메모 2 3 2 5 2 2 2" xfId="39956" xr:uid="{00000000-0005-0000-0000-00002F9C0000}"/>
    <cellStyle name="메모 2 3 2 5 2 2 3" xfId="39957" xr:uid="{00000000-0005-0000-0000-0000309C0000}"/>
    <cellStyle name="메모 2 3 2 5 2 2 4" xfId="39958" xr:uid="{00000000-0005-0000-0000-0000319C0000}"/>
    <cellStyle name="메모 2 3 2 5 2 2 5" xfId="39959" xr:uid="{00000000-0005-0000-0000-0000329C0000}"/>
    <cellStyle name="메모 2 3 2 5 2 3" xfId="39960" xr:uid="{00000000-0005-0000-0000-0000339C0000}"/>
    <cellStyle name="메모 2 3 2 5 2 3 2" xfId="39961" xr:uid="{00000000-0005-0000-0000-0000349C0000}"/>
    <cellStyle name="메모 2 3 2 5 2 3 3" xfId="39962" xr:uid="{00000000-0005-0000-0000-0000359C0000}"/>
    <cellStyle name="메모 2 3 2 5 2 3 4" xfId="39963" xr:uid="{00000000-0005-0000-0000-0000369C0000}"/>
    <cellStyle name="메모 2 3 2 5 2 3 5" xfId="39964" xr:uid="{00000000-0005-0000-0000-0000379C0000}"/>
    <cellStyle name="메모 2 3 2 5 2 4" xfId="39965" xr:uid="{00000000-0005-0000-0000-0000389C0000}"/>
    <cellStyle name="메모 2 3 2 5 2 4 2" xfId="39966" xr:uid="{00000000-0005-0000-0000-0000399C0000}"/>
    <cellStyle name="메모 2 3 2 5 2 4 3" xfId="39967" xr:uid="{00000000-0005-0000-0000-00003A9C0000}"/>
    <cellStyle name="메모 2 3 2 5 2 4 4" xfId="39968" xr:uid="{00000000-0005-0000-0000-00003B9C0000}"/>
    <cellStyle name="메모 2 3 2 5 2 4 5" xfId="39969" xr:uid="{00000000-0005-0000-0000-00003C9C0000}"/>
    <cellStyle name="메모 2 3 2 5 2 5" xfId="39970" xr:uid="{00000000-0005-0000-0000-00003D9C0000}"/>
    <cellStyle name="메모 2 3 2 5 2 6" xfId="39971" xr:uid="{00000000-0005-0000-0000-00003E9C0000}"/>
    <cellStyle name="메모 2 3 2 5 2 7" xfId="39972" xr:uid="{00000000-0005-0000-0000-00003F9C0000}"/>
    <cellStyle name="메모 2 3 2 5 2 8" xfId="39973" xr:uid="{00000000-0005-0000-0000-0000409C0000}"/>
    <cellStyle name="메모 2 3 2 5 3" xfId="39974" xr:uid="{00000000-0005-0000-0000-0000419C0000}"/>
    <cellStyle name="메모 2 3 2 5 3 2" xfId="39975" xr:uid="{00000000-0005-0000-0000-0000429C0000}"/>
    <cellStyle name="메모 2 3 2 5 3 2 2" xfId="39976" xr:uid="{00000000-0005-0000-0000-0000439C0000}"/>
    <cellStyle name="메모 2 3 2 5 3 2 3" xfId="39977" xr:uid="{00000000-0005-0000-0000-0000449C0000}"/>
    <cellStyle name="메모 2 3 2 5 3 2 4" xfId="39978" xr:uid="{00000000-0005-0000-0000-0000459C0000}"/>
    <cellStyle name="메모 2 3 2 5 3 2 5" xfId="39979" xr:uid="{00000000-0005-0000-0000-0000469C0000}"/>
    <cellStyle name="메모 2 3 2 5 3 3" xfId="39980" xr:uid="{00000000-0005-0000-0000-0000479C0000}"/>
    <cellStyle name="메모 2 3 2 5 3 3 2" xfId="39981" xr:uid="{00000000-0005-0000-0000-0000489C0000}"/>
    <cellStyle name="메모 2 3 2 5 3 3 3" xfId="39982" xr:uid="{00000000-0005-0000-0000-0000499C0000}"/>
    <cellStyle name="메모 2 3 2 5 3 3 4" xfId="39983" xr:uid="{00000000-0005-0000-0000-00004A9C0000}"/>
    <cellStyle name="메모 2 3 2 5 3 3 5" xfId="39984" xr:uid="{00000000-0005-0000-0000-00004B9C0000}"/>
    <cellStyle name="메모 2 3 2 5 3 4" xfId="39985" xr:uid="{00000000-0005-0000-0000-00004C9C0000}"/>
    <cellStyle name="메모 2 3 2 5 3 4 2" xfId="39986" xr:uid="{00000000-0005-0000-0000-00004D9C0000}"/>
    <cellStyle name="메모 2 3 2 5 3 4 3" xfId="39987" xr:uid="{00000000-0005-0000-0000-00004E9C0000}"/>
    <cellStyle name="메모 2 3 2 5 3 4 4" xfId="39988" xr:uid="{00000000-0005-0000-0000-00004F9C0000}"/>
    <cellStyle name="메모 2 3 2 5 3 4 5" xfId="39989" xr:uid="{00000000-0005-0000-0000-0000509C0000}"/>
    <cellStyle name="메모 2 3 2 5 3 5" xfId="39990" xr:uid="{00000000-0005-0000-0000-0000519C0000}"/>
    <cellStyle name="메모 2 3 2 5 3 6" xfId="39991" xr:uid="{00000000-0005-0000-0000-0000529C0000}"/>
    <cellStyle name="메모 2 3 2 5 3 7" xfId="39992" xr:uid="{00000000-0005-0000-0000-0000539C0000}"/>
    <cellStyle name="메모 2 3 2 5 3 8" xfId="39993" xr:uid="{00000000-0005-0000-0000-0000549C0000}"/>
    <cellStyle name="메모 2 3 2 5 4" xfId="39994" xr:uid="{00000000-0005-0000-0000-0000559C0000}"/>
    <cellStyle name="메모 2 3 2 5 4 2" xfId="39995" xr:uid="{00000000-0005-0000-0000-0000569C0000}"/>
    <cellStyle name="메모 2 3 2 5 4 2 2" xfId="39996" xr:uid="{00000000-0005-0000-0000-0000579C0000}"/>
    <cellStyle name="메모 2 3 2 5 4 2 3" xfId="39997" xr:uid="{00000000-0005-0000-0000-0000589C0000}"/>
    <cellStyle name="메모 2 3 2 5 4 2 4" xfId="39998" xr:uid="{00000000-0005-0000-0000-0000599C0000}"/>
    <cellStyle name="메모 2 3 2 5 4 2 5" xfId="39999" xr:uid="{00000000-0005-0000-0000-00005A9C0000}"/>
    <cellStyle name="메모 2 3 2 5 4 3" xfId="40000" xr:uid="{00000000-0005-0000-0000-00005B9C0000}"/>
    <cellStyle name="메모 2 3 2 5 4 3 2" xfId="40001" xr:uid="{00000000-0005-0000-0000-00005C9C0000}"/>
    <cellStyle name="메모 2 3 2 5 4 3 3" xfId="40002" xr:uid="{00000000-0005-0000-0000-00005D9C0000}"/>
    <cellStyle name="메모 2 3 2 5 4 3 4" xfId="40003" xr:uid="{00000000-0005-0000-0000-00005E9C0000}"/>
    <cellStyle name="메모 2 3 2 5 4 3 5" xfId="40004" xr:uid="{00000000-0005-0000-0000-00005F9C0000}"/>
    <cellStyle name="메모 2 3 2 5 4 4" xfId="40005" xr:uid="{00000000-0005-0000-0000-0000609C0000}"/>
    <cellStyle name="메모 2 3 2 5 4 4 2" xfId="40006" xr:uid="{00000000-0005-0000-0000-0000619C0000}"/>
    <cellStyle name="메모 2 3 2 5 4 4 3" xfId="40007" xr:uid="{00000000-0005-0000-0000-0000629C0000}"/>
    <cellStyle name="메모 2 3 2 5 4 4 4" xfId="40008" xr:uid="{00000000-0005-0000-0000-0000639C0000}"/>
    <cellStyle name="메모 2 3 2 5 4 4 5" xfId="40009" xr:uid="{00000000-0005-0000-0000-0000649C0000}"/>
    <cellStyle name="메모 2 3 2 5 4 5" xfId="40010" xr:uid="{00000000-0005-0000-0000-0000659C0000}"/>
    <cellStyle name="메모 2 3 2 5 4 6" xfId="40011" xr:uid="{00000000-0005-0000-0000-0000669C0000}"/>
    <cellStyle name="메모 2 3 2 5 4 7" xfId="40012" xr:uid="{00000000-0005-0000-0000-0000679C0000}"/>
    <cellStyle name="메모 2 3 2 5 4 8" xfId="40013" xr:uid="{00000000-0005-0000-0000-0000689C0000}"/>
    <cellStyle name="메모 2 3 2 5 5" xfId="40014" xr:uid="{00000000-0005-0000-0000-0000699C0000}"/>
    <cellStyle name="메모 2 3 2 5 5 2" xfId="40015" xr:uid="{00000000-0005-0000-0000-00006A9C0000}"/>
    <cellStyle name="메모 2 3 2 5 5 3" xfId="40016" xr:uid="{00000000-0005-0000-0000-00006B9C0000}"/>
    <cellStyle name="메모 2 3 2 5 5 4" xfId="40017" xr:uid="{00000000-0005-0000-0000-00006C9C0000}"/>
    <cellStyle name="메모 2 3 2 5 5 5" xfId="40018" xr:uid="{00000000-0005-0000-0000-00006D9C0000}"/>
    <cellStyle name="메모 2 3 2 5 6" xfId="40019" xr:uid="{00000000-0005-0000-0000-00006E9C0000}"/>
    <cellStyle name="메모 2 3 2 5 6 2" xfId="40020" xr:uid="{00000000-0005-0000-0000-00006F9C0000}"/>
    <cellStyle name="메모 2 3 2 5 6 3" xfId="40021" xr:uid="{00000000-0005-0000-0000-0000709C0000}"/>
    <cellStyle name="메모 2 3 2 5 6 4" xfId="40022" xr:uid="{00000000-0005-0000-0000-0000719C0000}"/>
    <cellStyle name="메모 2 3 2 5 6 5" xfId="40023" xr:uid="{00000000-0005-0000-0000-0000729C0000}"/>
    <cellStyle name="메모 2 3 2 5 7" xfId="40024" xr:uid="{00000000-0005-0000-0000-0000739C0000}"/>
    <cellStyle name="메모 2 3 2 5 7 2" xfId="40025" xr:uid="{00000000-0005-0000-0000-0000749C0000}"/>
    <cellStyle name="메모 2 3 2 5 7 3" xfId="40026" xr:uid="{00000000-0005-0000-0000-0000759C0000}"/>
    <cellStyle name="메모 2 3 2 5 7 4" xfId="40027" xr:uid="{00000000-0005-0000-0000-0000769C0000}"/>
    <cellStyle name="메모 2 3 2 5 7 5" xfId="40028" xr:uid="{00000000-0005-0000-0000-0000779C0000}"/>
    <cellStyle name="메모 2 3 2 5 8" xfId="40029" xr:uid="{00000000-0005-0000-0000-0000789C0000}"/>
    <cellStyle name="메모 2 3 2 5 9" xfId="40030" xr:uid="{00000000-0005-0000-0000-0000799C0000}"/>
    <cellStyle name="메모 2 3 2 6" xfId="40031" xr:uid="{00000000-0005-0000-0000-00007A9C0000}"/>
    <cellStyle name="메모 2 3 2 6 2" xfId="40032" xr:uid="{00000000-0005-0000-0000-00007B9C0000}"/>
    <cellStyle name="메모 2 3 2 6 2 2" xfId="40033" xr:uid="{00000000-0005-0000-0000-00007C9C0000}"/>
    <cellStyle name="메모 2 3 2 6 2 3" xfId="40034" xr:uid="{00000000-0005-0000-0000-00007D9C0000}"/>
    <cellStyle name="메모 2 3 2 6 2 4" xfId="40035" xr:uid="{00000000-0005-0000-0000-00007E9C0000}"/>
    <cellStyle name="메모 2 3 2 6 2 5" xfId="40036" xr:uid="{00000000-0005-0000-0000-00007F9C0000}"/>
    <cellStyle name="메모 2 3 2 6 3" xfId="40037" xr:uid="{00000000-0005-0000-0000-0000809C0000}"/>
    <cellStyle name="메모 2 3 2 6 3 2" xfId="40038" xr:uid="{00000000-0005-0000-0000-0000819C0000}"/>
    <cellStyle name="메모 2 3 2 6 3 3" xfId="40039" xr:uid="{00000000-0005-0000-0000-0000829C0000}"/>
    <cellStyle name="메모 2 3 2 6 3 4" xfId="40040" xr:uid="{00000000-0005-0000-0000-0000839C0000}"/>
    <cellStyle name="메모 2 3 2 6 3 5" xfId="40041" xr:uid="{00000000-0005-0000-0000-0000849C0000}"/>
    <cellStyle name="메모 2 3 2 6 4" xfId="40042" xr:uid="{00000000-0005-0000-0000-0000859C0000}"/>
    <cellStyle name="메모 2 3 2 6 4 2" xfId="40043" xr:uid="{00000000-0005-0000-0000-0000869C0000}"/>
    <cellStyle name="메모 2 3 2 6 4 3" xfId="40044" xr:uid="{00000000-0005-0000-0000-0000879C0000}"/>
    <cellStyle name="메모 2 3 2 6 4 4" xfId="40045" xr:uid="{00000000-0005-0000-0000-0000889C0000}"/>
    <cellStyle name="메모 2 3 2 6 4 5" xfId="40046" xr:uid="{00000000-0005-0000-0000-0000899C0000}"/>
    <cellStyle name="메모 2 3 2 6 5" xfId="40047" xr:uid="{00000000-0005-0000-0000-00008A9C0000}"/>
    <cellStyle name="메모 2 3 2 6 6" xfId="40048" xr:uid="{00000000-0005-0000-0000-00008B9C0000}"/>
    <cellStyle name="메모 2 3 2 6 7" xfId="40049" xr:uid="{00000000-0005-0000-0000-00008C9C0000}"/>
    <cellStyle name="메모 2 3 2 6 8" xfId="40050" xr:uid="{00000000-0005-0000-0000-00008D9C0000}"/>
    <cellStyle name="메모 2 3 2 7" xfId="40051" xr:uid="{00000000-0005-0000-0000-00008E9C0000}"/>
    <cellStyle name="메모 2 3 2 7 2" xfId="40052" xr:uid="{00000000-0005-0000-0000-00008F9C0000}"/>
    <cellStyle name="메모 2 3 2 7 2 2" xfId="40053" xr:uid="{00000000-0005-0000-0000-0000909C0000}"/>
    <cellStyle name="메모 2 3 2 7 2 3" xfId="40054" xr:uid="{00000000-0005-0000-0000-0000919C0000}"/>
    <cellStyle name="메모 2 3 2 7 2 4" xfId="40055" xr:uid="{00000000-0005-0000-0000-0000929C0000}"/>
    <cellStyle name="메모 2 3 2 7 2 5" xfId="40056" xr:uid="{00000000-0005-0000-0000-0000939C0000}"/>
    <cellStyle name="메모 2 3 2 7 3" xfId="40057" xr:uid="{00000000-0005-0000-0000-0000949C0000}"/>
    <cellStyle name="메모 2 3 2 7 3 2" xfId="40058" xr:uid="{00000000-0005-0000-0000-0000959C0000}"/>
    <cellStyle name="메모 2 3 2 7 3 3" xfId="40059" xr:uid="{00000000-0005-0000-0000-0000969C0000}"/>
    <cellStyle name="메모 2 3 2 7 3 4" xfId="40060" xr:uid="{00000000-0005-0000-0000-0000979C0000}"/>
    <cellStyle name="메모 2 3 2 7 3 5" xfId="40061" xr:uid="{00000000-0005-0000-0000-0000989C0000}"/>
    <cellStyle name="메모 2 3 2 7 4" xfId="40062" xr:uid="{00000000-0005-0000-0000-0000999C0000}"/>
    <cellStyle name="메모 2 3 2 7 4 2" xfId="40063" xr:uid="{00000000-0005-0000-0000-00009A9C0000}"/>
    <cellStyle name="메모 2 3 2 7 4 3" xfId="40064" xr:uid="{00000000-0005-0000-0000-00009B9C0000}"/>
    <cellStyle name="메모 2 3 2 7 4 4" xfId="40065" xr:uid="{00000000-0005-0000-0000-00009C9C0000}"/>
    <cellStyle name="메모 2 3 2 7 4 5" xfId="40066" xr:uid="{00000000-0005-0000-0000-00009D9C0000}"/>
    <cellStyle name="메모 2 3 2 7 5" xfId="40067" xr:uid="{00000000-0005-0000-0000-00009E9C0000}"/>
    <cellStyle name="메모 2 3 2 7 6" xfId="40068" xr:uid="{00000000-0005-0000-0000-00009F9C0000}"/>
    <cellStyle name="메모 2 3 2 7 7" xfId="40069" xr:uid="{00000000-0005-0000-0000-0000A09C0000}"/>
    <cellStyle name="메모 2 3 2 7 8" xfId="40070" xr:uid="{00000000-0005-0000-0000-0000A19C0000}"/>
    <cellStyle name="메모 2 3 2 8" xfId="40071" xr:uid="{00000000-0005-0000-0000-0000A29C0000}"/>
    <cellStyle name="메모 2 3 2 8 2" xfId="40072" xr:uid="{00000000-0005-0000-0000-0000A39C0000}"/>
    <cellStyle name="메모 2 3 2 8 2 2" xfId="40073" xr:uid="{00000000-0005-0000-0000-0000A49C0000}"/>
    <cellStyle name="메모 2 3 2 8 2 3" xfId="40074" xr:uid="{00000000-0005-0000-0000-0000A59C0000}"/>
    <cellStyle name="메모 2 3 2 8 2 4" xfId="40075" xr:uid="{00000000-0005-0000-0000-0000A69C0000}"/>
    <cellStyle name="메모 2 3 2 8 2 5" xfId="40076" xr:uid="{00000000-0005-0000-0000-0000A79C0000}"/>
    <cellStyle name="메모 2 3 2 8 3" xfId="40077" xr:uid="{00000000-0005-0000-0000-0000A89C0000}"/>
    <cellStyle name="메모 2 3 2 8 3 2" xfId="40078" xr:uid="{00000000-0005-0000-0000-0000A99C0000}"/>
    <cellStyle name="메모 2 3 2 8 3 3" xfId="40079" xr:uid="{00000000-0005-0000-0000-0000AA9C0000}"/>
    <cellStyle name="메모 2 3 2 8 3 4" xfId="40080" xr:uid="{00000000-0005-0000-0000-0000AB9C0000}"/>
    <cellStyle name="메모 2 3 2 8 3 5" xfId="40081" xr:uid="{00000000-0005-0000-0000-0000AC9C0000}"/>
    <cellStyle name="메모 2 3 2 8 4" xfId="40082" xr:uid="{00000000-0005-0000-0000-0000AD9C0000}"/>
    <cellStyle name="메모 2 3 2 8 4 2" xfId="40083" xr:uid="{00000000-0005-0000-0000-0000AE9C0000}"/>
    <cellStyle name="메모 2 3 2 8 4 3" xfId="40084" xr:uid="{00000000-0005-0000-0000-0000AF9C0000}"/>
    <cellStyle name="메모 2 3 2 8 4 4" xfId="40085" xr:uid="{00000000-0005-0000-0000-0000B09C0000}"/>
    <cellStyle name="메모 2 3 2 8 4 5" xfId="40086" xr:uid="{00000000-0005-0000-0000-0000B19C0000}"/>
    <cellStyle name="메모 2 3 2 8 5" xfId="40087" xr:uid="{00000000-0005-0000-0000-0000B29C0000}"/>
    <cellStyle name="메모 2 3 2 8 6" xfId="40088" xr:uid="{00000000-0005-0000-0000-0000B39C0000}"/>
    <cellStyle name="메모 2 3 2 8 7" xfId="40089" xr:uid="{00000000-0005-0000-0000-0000B49C0000}"/>
    <cellStyle name="메모 2 3 2 8 8" xfId="40090" xr:uid="{00000000-0005-0000-0000-0000B59C0000}"/>
    <cellStyle name="메모 2 3 2 9" xfId="40091" xr:uid="{00000000-0005-0000-0000-0000B69C0000}"/>
    <cellStyle name="메모 2 3 2 9 2" xfId="40092" xr:uid="{00000000-0005-0000-0000-0000B79C0000}"/>
    <cellStyle name="메모 2 3 2 9 3" xfId="40093" xr:uid="{00000000-0005-0000-0000-0000B89C0000}"/>
    <cellStyle name="메모 2 3 2 9 4" xfId="40094" xr:uid="{00000000-0005-0000-0000-0000B99C0000}"/>
    <cellStyle name="메모 2 3 2 9 5" xfId="40095" xr:uid="{00000000-0005-0000-0000-0000BA9C0000}"/>
    <cellStyle name="메모 2 3 3" xfId="40096" xr:uid="{00000000-0005-0000-0000-0000BB9C0000}"/>
    <cellStyle name="메모 2 3 3 10" xfId="40097" xr:uid="{00000000-0005-0000-0000-0000BC9C0000}"/>
    <cellStyle name="메모 2 3 3 11" xfId="40098" xr:uid="{00000000-0005-0000-0000-0000BD9C0000}"/>
    <cellStyle name="메모 2 3 3 12" xfId="40099" xr:uid="{00000000-0005-0000-0000-0000BE9C0000}"/>
    <cellStyle name="메모 2 3 3 13" xfId="40100" xr:uid="{00000000-0005-0000-0000-0000BF9C0000}"/>
    <cellStyle name="메모 2 3 3 2" xfId="40101" xr:uid="{00000000-0005-0000-0000-0000C09C0000}"/>
    <cellStyle name="메모 2 3 3 2 10" xfId="40102" xr:uid="{00000000-0005-0000-0000-0000C19C0000}"/>
    <cellStyle name="메모 2 3 3 2 11" xfId="40103" xr:uid="{00000000-0005-0000-0000-0000C29C0000}"/>
    <cellStyle name="메모 2 3 3 2 2" xfId="40104" xr:uid="{00000000-0005-0000-0000-0000C39C0000}"/>
    <cellStyle name="메모 2 3 3 2 2 2" xfId="40105" xr:uid="{00000000-0005-0000-0000-0000C49C0000}"/>
    <cellStyle name="메모 2 3 3 2 2 2 2" xfId="40106" xr:uid="{00000000-0005-0000-0000-0000C59C0000}"/>
    <cellStyle name="메모 2 3 3 2 2 2 3" xfId="40107" xr:uid="{00000000-0005-0000-0000-0000C69C0000}"/>
    <cellStyle name="메모 2 3 3 2 2 2 4" xfId="40108" xr:uid="{00000000-0005-0000-0000-0000C79C0000}"/>
    <cellStyle name="메모 2 3 3 2 2 2 5" xfId="40109" xr:uid="{00000000-0005-0000-0000-0000C89C0000}"/>
    <cellStyle name="메모 2 3 3 2 2 3" xfId="40110" xr:uid="{00000000-0005-0000-0000-0000C99C0000}"/>
    <cellStyle name="메모 2 3 3 2 2 3 2" xfId="40111" xr:uid="{00000000-0005-0000-0000-0000CA9C0000}"/>
    <cellStyle name="메모 2 3 3 2 2 3 3" xfId="40112" xr:uid="{00000000-0005-0000-0000-0000CB9C0000}"/>
    <cellStyle name="메모 2 3 3 2 2 3 4" xfId="40113" xr:uid="{00000000-0005-0000-0000-0000CC9C0000}"/>
    <cellStyle name="메모 2 3 3 2 2 3 5" xfId="40114" xr:uid="{00000000-0005-0000-0000-0000CD9C0000}"/>
    <cellStyle name="메모 2 3 3 2 2 4" xfId="40115" xr:uid="{00000000-0005-0000-0000-0000CE9C0000}"/>
    <cellStyle name="메모 2 3 3 2 2 4 2" xfId="40116" xr:uid="{00000000-0005-0000-0000-0000CF9C0000}"/>
    <cellStyle name="메모 2 3 3 2 2 4 3" xfId="40117" xr:uid="{00000000-0005-0000-0000-0000D09C0000}"/>
    <cellStyle name="메모 2 3 3 2 2 4 4" xfId="40118" xr:uid="{00000000-0005-0000-0000-0000D19C0000}"/>
    <cellStyle name="메모 2 3 3 2 2 4 5" xfId="40119" xr:uid="{00000000-0005-0000-0000-0000D29C0000}"/>
    <cellStyle name="메모 2 3 3 2 2 5" xfId="40120" xr:uid="{00000000-0005-0000-0000-0000D39C0000}"/>
    <cellStyle name="메모 2 3 3 2 2 6" xfId="40121" xr:uid="{00000000-0005-0000-0000-0000D49C0000}"/>
    <cellStyle name="메모 2 3 3 2 2 7" xfId="40122" xr:uid="{00000000-0005-0000-0000-0000D59C0000}"/>
    <cellStyle name="메모 2 3 3 2 2 8" xfId="40123" xr:uid="{00000000-0005-0000-0000-0000D69C0000}"/>
    <cellStyle name="메모 2 3 3 2 3" xfId="40124" xr:uid="{00000000-0005-0000-0000-0000D79C0000}"/>
    <cellStyle name="메모 2 3 3 2 3 2" xfId="40125" xr:uid="{00000000-0005-0000-0000-0000D89C0000}"/>
    <cellStyle name="메모 2 3 3 2 3 2 2" xfId="40126" xr:uid="{00000000-0005-0000-0000-0000D99C0000}"/>
    <cellStyle name="메모 2 3 3 2 3 2 3" xfId="40127" xr:uid="{00000000-0005-0000-0000-0000DA9C0000}"/>
    <cellStyle name="메모 2 3 3 2 3 2 4" xfId="40128" xr:uid="{00000000-0005-0000-0000-0000DB9C0000}"/>
    <cellStyle name="메모 2 3 3 2 3 2 5" xfId="40129" xr:uid="{00000000-0005-0000-0000-0000DC9C0000}"/>
    <cellStyle name="메모 2 3 3 2 3 3" xfId="40130" xr:uid="{00000000-0005-0000-0000-0000DD9C0000}"/>
    <cellStyle name="메모 2 3 3 2 3 3 2" xfId="40131" xr:uid="{00000000-0005-0000-0000-0000DE9C0000}"/>
    <cellStyle name="메모 2 3 3 2 3 3 3" xfId="40132" xr:uid="{00000000-0005-0000-0000-0000DF9C0000}"/>
    <cellStyle name="메모 2 3 3 2 3 3 4" xfId="40133" xr:uid="{00000000-0005-0000-0000-0000E09C0000}"/>
    <cellStyle name="메모 2 3 3 2 3 3 5" xfId="40134" xr:uid="{00000000-0005-0000-0000-0000E19C0000}"/>
    <cellStyle name="메모 2 3 3 2 3 4" xfId="40135" xr:uid="{00000000-0005-0000-0000-0000E29C0000}"/>
    <cellStyle name="메모 2 3 3 2 3 4 2" xfId="40136" xr:uid="{00000000-0005-0000-0000-0000E39C0000}"/>
    <cellStyle name="메모 2 3 3 2 3 4 3" xfId="40137" xr:uid="{00000000-0005-0000-0000-0000E49C0000}"/>
    <cellStyle name="메모 2 3 3 2 3 4 4" xfId="40138" xr:uid="{00000000-0005-0000-0000-0000E59C0000}"/>
    <cellStyle name="메모 2 3 3 2 3 4 5" xfId="40139" xr:uid="{00000000-0005-0000-0000-0000E69C0000}"/>
    <cellStyle name="메모 2 3 3 2 3 5" xfId="40140" xr:uid="{00000000-0005-0000-0000-0000E79C0000}"/>
    <cellStyle name="메모 2 3 3 2 3 6" xfId="40141" xr:uid="{00000000-0005-0000-0000-0000E89C0000}"/>
    <cellStyle name="메모 2 3 3 2 3 7" xfId="40142" xr:uid="{00000000-0005-0000-0000-0000E99C0000}"/>
    <cellStyle name="메모 2 3 3 2 3 8" xfId="40143" xr:uid="{00000000-0005-0000-0000-0000EA9C0000}"/>
    <cellStyle name="메모 2 3 3 2 4" xfId="40144" xr:uid="{00000000-0005-0000-0000-0000EB9C0000}"/>
    <cellStyle name="메모 2 3 3 2 4 2" xfId="40145" xr:uid="{00000000-0005-0000-0000-0000EC9C0000}"/>
    <cellStyle name="메모 2 3 3 2 4 2 2" xfId="40146" xr:uid="{00000000-0005-0000-0000-0000ED9C0000}"/>
    <cellStyle name="메모 2 3 3 2 4 2 3" xfId="40147" xr:uid="{00000000-0005-0000-0000-0000EE9C0000}"/>
    <cellStyle name="메모 2 3 3 2 4 2 4" xfId="40148" xr:uid="{00000000-0005-0000-0000-0000EF9C0000}"/>
    <cellStyle name="메모 2 3 3 2 4 2 5" xfId="40149" xr:uid="{00000000-0005-0000-0000-0000F09C0000}"/>
    <cellStyle name="메모 2 3 3 2 4 3" xfId="40150" xr:uid="{00000000-0005-0000-0000-0000F19C0000}"/>
    <cellStyle name="메모 2 3 3 2 4 3 2" xfId="40151" xr:uid="{00000000-0005-0000-0000-0000F29C0000}"/>
    <cellStyle name="메모 2 3 3 2 4 3 3" xfId="40152" xr:uid="{00000000-0005-0000-0000-0000F39C0000}"/>
    <cellStyle name="메모 2 3 3 2 4 3 4" xfId="40153" xr:uid="{00000000-0005-0000-0000-0000F49C0000}"/>
    <cellStyle name="메모 2 3 3 2 4 3 5" xfId="40154" xr:uid="{00000000-0005-0000-0000-0000F59C0000}"/>
    <cellStyle name="메모 2 3 3 2 4 4" xfId="40155" xr:uid="{00000000-0005-0000-0000-0000F69C0000}"/>
    <cellStyle name="메모 2 3 3 2 4 4 2" xfId="40156" xr:uid="{00000000-0005-0000-0000-0000F79C0000}"/>
    <cellStyle name="메모 2 3 3 2 4 4 3" xfId="40157" xr:uid="{00000000-0005-0000-0000-0000F89C0000}"/>
    <cellStyle name="메모 2 3 3 2 4 4 4" xfId="40158" xr:uid="{00000000-0005-0000-0000-0000F99C0000}"/>
    <cellStyle name="메모 2 3 3 2 4 4 5" xfId="40159" xr:uid="{00000000-0005-0000-0000-0000FA9C0000}"/>
    <cellStyle name="메모 2 3 3 2 4 5" xfId="40160" xr:uid="{00000000-0005-0000-0000-0000FB9C0000}"/>
    <cellStyle name="메모 2 3 3 2 4 6" xfId="40161" xr:uid="{00000000-0005-0000-0000-0000FC9C0000}"/>
    <cellStyle name="메모 2 3 3 2 4 7" xfId="40162" xr:uid="{00000000-0005-0000-0000-0000FD9C0000}"/>
    <cellStyle name="메모 2 3 3 2 4 8" xfId="40163" xr:uid="{00000000-0005-0000-0000-0000FE9C0000}"/>
    <cellStyle name="메모 2 3 3 2 5" xfId="40164" xr:uid="{00000000-0005-0000-0000-0000FF9C0000}"/>
    <cellStyle name="메모 2 3 3 2 5 2" xfId="40165" xr:uid="{00000000-0005-0000-0000-0000009D0000}"/>
    <cellStyle name="메모 2 3 3 2 5 3" xfId="40166" xr:uid="{00000000-0005-0000-0000-0000019D0000}"/>
    <cellStyle name="메모 2 3 3 2 5 4" xfId="40167" xr:uid="{00000000-0005-0000-0000-0000029D0000}"/>
    <cellStyle name="메모 2 3 3 2 5 5" xfId="40168" xr:uid="{00000000-0005-0000-0000-0000039D0000}"/>
    <cellStyle name="메모 2 3 3 2 6" xfId="40169" xr:uid="{00000000-0005-0000-0000-0000049D0000}"/>
    <cellStyle name="메모 2 3 3 2 6 2" xfId="40170" xr:uid="{00000000-0005-0000-0000-0000059D0000}"/>
    <cellStyle name="메모 2 3 3 2 6 3" xfId="40171" xr:uid="{00000000-0005-0000-0000-0000069D0000}"/>
    <cellStyle name="메모 2 3 3 2 6 4" xfId="40172" xr:uid="{00000000-0005-0000-0000-0000079D0000}"/>
    <cellStyle name="메모 2 3 3 2 6 5" xfId="40173" xr:uid="{00000000-0005-0000-0000-0000089D0000}"/>
    <cellStyle name="메모 2 3 3 2 7" xfId="40174" xr:uid="{00000000-0005-0000-0000-0000099D0000}"/>
    <cellStyle name="메모 2 3 3 2 7 2" xfId="40175" xr:uid="{00000000-0005-0000-0000-00000A9D0000}"/>
    <cellStyle name="메모 2 3 3 2 7 3" xfId="40176" xr:uid="{00000000-0005-0000-0000-00000B9D0000}"/>
    <cellStyle name="메모 2 3 3 2 7 4" xfId="40177" xr:uid="{00000000-0005-0000-0000-00000C9D0000}"/>
    <cellStyle name="메모 2 3 3 2 7 5" xfId="40178" xr:uid="{00000000-0005-0000-0000-00000D9D0000}"/>
    <cellStyle name="메모 2 3 3 2 8" xfId="40179" xr:uid="{00000000-0005-0000-0000-00000E9D0000}"/>
    <cellStyle name="메모 2 3 3 2 9" xfId="40180" xr:uid="{00000000-0005-0000-0000-00000F9D0000}"/>
    <cellStyle name="메모 2 3 3 3" xfId="40181" xr:uid="{00000000-0005-0000-0000-0000109D0000}"/>
    <cellStyle name="메모 2 3 3 3 10" xfId="40182" xr:uid="{00000000-0005-0000-0000-0000119D0000}"/>
    <cellStyle name="메모 2 3 3 3 11" xfId="40183" xr:uid="{00000000-0005-0000-0000-0000129D0000}"/>
    <cellStyle name="메모 2 3 3 3 2" xfId="40184" xr:uid="{00000000-0005-0000-0000-0000139D0000}"/>
    <cellStyle name="메모 2 3 3 3 2 2" xfId="40185" xr:uid="{00000000-0005-0000-0000-0000149D0000}"/>
    <cellStyle name="메모 2 3 3 3 2 2 2" xfId="40186" xr:uid="{00000000-0005-0000-0000-0000159D0000}"/>
    <cellStyle name="메모 2 3 3 3 2 2 3" xfId="40187" xr:uid="{00000000-0005-0000-0000-0000169D0000}"/>
    <cellStyle name="메모 2 3 3 3 2 2 4" xfId="40188" xr:uid="{00000000-0005-0000-0000-0000179D0000}"/>
    <cellStyle name="메모 2 3 3 3 2 2 5" xfId="40189" xr:uid="{00000000-0005-0000-0000-0000189D0000}"/>
    <cellStyle name="메모 2 3 3 3 2 3" xfId="40190" xr:uid="{00000000-0005-0000-0000-0000199D0000}"/>
    <cellStyle name="메모 2 3 3 3 2 3 2" xfId="40191" xr:uid="{00000000-0005-0000-0000-00001A9D0000}"/>
    <cellStyle name="메모 2 3 3 3 2 3 3" xfId="40192" xr:uid="{00000000-0005-0000-0000-00001B9D0000}"/>
    <cellStyle name="메모 2 3 3 3 2 3 4" xfId="40193" xr:uid="{00000000-0005-0000-0000-00001C9D0000}"/>
    <cellStyle name="메모 2 3 3 3 2 3 5" xfId="40194" xr:uid="{00000000-0005-0000-0000-00001D9D0000}"/>
    <cellStyle name="메모 2 3 3 3 2 4" xfId="40195" xr:uid="{00000000-0005-0000-0000-00001E9D0000}"/>
    <cellStyle name="메모 2 3 3 3 2 4 2" xfId="40196" xr:uid="{00000000-0005-0000-0000-00001F9D0000}"/>
    <cellStyle name="메모 2 3 3 3 2 4 3" xfId="40197" xr:uid="{00000000-0005-0000-0000-0000209D0000}"/>
    <cellStyle name="메모 2 3 3 3 2 4 4" xfId="40198" xr:uid="{00000000-0005-0000-0000-0000219D0000}"/>
    <cellStyle name="메모 2 3 3 3 2 4 5" xfId="40199" xr:uid="{00000000-0005-0000-0000-0000229D0000}"/>
    <cellStyle name="메모 2 3 3 3 2 5" xfId="40200" xr:uid="{00000000-0005-0000-0000-0000239D0000}"/>
    <cellStyle name="메모 2 3 3 3 2 6" xfId="40201" xr:uid="{00000000-0005-0000-0000-0000249D0000}"/>
    <cellStyle name="메모 2 3 3 3 2 7" xfId="40202" xr:uid="{00000000-0005-0000-0000-0000259D0000}"/>
    <cellStyle name="메모 2 3 3 3 2 8" xfId="40203" xr:uid="{00000000-0005-0000-0000-0000269D0000}"/>
    <cellStyle name="메모 2 3 3 3 3" xfId="40204" xr:uid="{00000000-0005-0000-0000-0000279D0000}"/>
    <cellStyle name="메모 2 3 3 3 3 2" xfId="40205" xr:uid="{00000000-0005-0000-0000-0000289D0000}"/>
    <cellStyle name="메모 2 3 3 3 3 2 2" xfId="40206" xr:uid="{00000000-0005-0000-0000-0000299D0000}"/>
    <cellStyle name="메모 2 3 3 3 3 2 3" xfId="40207" xr:uid="{00000000-0005-0000-0000-00002A9D0000}"/>
    <cellStyle name="메모 2 3 3 3 3 2 4" xfId="40208" xr:uid="{00000000-0005-0000-0000-00002B9D0000}"/>
    <cellStyle name="메모 2 3 3 3 3 2 5" xfId="40209" xr:uid="{00000000-0005-0000-0000-00002C9D0000}"/>
    <cellStyle name="메모 2 3 3 3 3 3" xfId="40210" xr:uid="{00000000-0005-0000-0000-00002D9D0000}"/>
    <cellStyle name="메모 2 3 3 3 3 3 2" xfId="40211" xr:uid="{00000000-0005-0000-0000-00002E9D0000}"/>
    <cellStyle name="메모 2 3 3 3 3 3 3" xfId="40212" xr:uid="{00000000-0005-0000-0000-00002F9D0000}"/>
    <cellStyle name="메모 2 3 3 3 3 3 4" xfId="40213" xr:uid="{00000000-0005-0000-0000-0000309D0000}"/>
    <cellStyle name="메모 2 3 3 3 3 3 5" xfId="40214" xr:uid="{00000000-0005-0000-0000-0000319D0000}"/>
    <cellStyle name="메모 2 3 3 3 3 4" xfId="40215" xr:uid="{00000000-0005-0000-0000-0000329D0000}"/>
    <cellStyle name="메모 2 3 3 3 3 4 2" xfId="40216" xr:uid="{00000000-0005-0000-0000-0000339D0000}"/>
    <cellStyle name="메모 2 3 3 3 3 4 3" xfId="40217" xr:uid="{00000000-0005-0000-0000-0000349D0000}"/>
    <cellStyle name="메모 2 3 3 3 3 4 4" xfId="40218" xr:uid="{00000000-0005-0000-0000-0000359D0000}"/>
    <cellStyle name="메모 2 3 3 3 3 4 5" xfId="40219" xr:uid="{00000000-0005-0000-0000-0000369D0000}"/>
    <cellStyle name="메모 2 3 3 3 3 5" xfId="40220" xr:uid="{00000000-0005-0000-0000-0000379D0000}"/>
    <cellStyle name="메모 2 3 3 3 3 6" xfId="40221" xr:uid="{00000000-0005-0000-0000-0000389D0000}"/>
    <cellStyle name="메모 2 3 3 3 3 7" xfId="40222" xr:uid="{00000000-0005-0000-0000-0000399D0000}"/>
    <cellStyle name="메모 2 3 3 3 3 8" xfId="40223" xr:uid="{00000000-0005-0000-0000-00003A9D0000}"/>
    <cellStyle name="메모 2 3 3 3 4" xfId="40224" xr:uid="{00000000-0005-0000-0000-00003B9D0000}"/>
    <cellStyle name="메모 2 3 3 3 4 2" xfId="40225" xr:uid="{00000000-0005-0000-0000-00003C9D0000}"/>
    <cellStyle name="메모 2 3 3 3 4 2 2" xfId="40226" xr:uid="{00000000-0005-0000-0000-00003D9D0000}"/>
    <cellStyle name="메모 2 3 3 3 4 2 3" xfId="40227" xr:uid="{00000000-0005-0000-0000-00003E9D0000}"/>
    <cellStyle name="메모 2 3 3 3 4 2 4" xfId="40228" xr:uid="{00000000-0005-0000-0000-00003F9D0000}"/>
    <cellStyle name="메모 2 3 3 3 4 2 5" xfId="40229" xr:uid="{00000000-0005-0000-0000-0000409D0000}"/>
    <cellStyle name="메모 2 3 3 3 4 3" xfId="40230" xr:uid="{00000000-0005-0000-0000-0000419D0000}"/>
    <cellStyle name="메모 2 3 3 3 4 3 2" xfId="40231" xr:uid="{00000000-0005-0000-0000-0000429D0000}"/>
    <cellStyle name="메모 2 3 3 3 4 3 3" xfId="40232" xr:uid="{00000000-0005-0000-0000-0000439D0000}"/>
    <cellStyle name="메모 2 3 3 3 4 3 4" xfId="40233" xr:uid="{00000000-0005-0000-0000-0000449D0000}"/>
    <cellStyle name="메모 2 3 3 3 4 3 5" xfId="40234" xr:uid="{00000000-0005-0000-0000-0000459D0000}"/>
    <cellStyle name="메모 2 3 3 3 4 4" xfId="40235" xr:uid="{00000000-0005-0000-0000-0000469D0000}"/>
    <cellStyle name="메모 2 3 3 3 4 4 2" xfId="40236" xr:uid="{00000000-0005-0000-0000-0000479D0000}"/>
    <cellStyle name="메모 2 3 3 3 4 4 3" xfId="40237" xr:uid="{00000000-0005-0000-0000-0000489D0000}"/>
    <cellStyle name="메모 2 3 3 3 4 4 4" xfId="40238" xr:uid="{00000000-0005-0000-0000-0000499D0000}"/>
    <cellStyle name="메모 2 3 3 3 4 4 5" xfId="40239" xr:uid="{00000000-0005-0000-0000-00004A9D0000}"/>
    <cellStyle name="메모 2 3 3 3 4 5" xfId="40240" xr:uid="{00000000-0005-0000-0000-00004B9D0000}"/>
    <cellStyle name="메모 2 3 3 3 4 6" xfId="40241" xr:uid="{00000000-0005-0000-0000-00004C9D0000}"/>
    <cellStyle name="메모 2 3 3 3 4 7" xfId="40242" xr:uid="{00000000-0005-0000-0000-00004D9D0000}"/>
    <cellStyle name="메모 2 3 3 3 4 8" xfId="40243" xr:uid="{00000000-0005-0000-0000-00004E9D0000}"/>
    <cellStyle name="메모 2 3 3 3 5" xfId="40244" xr:uid="{00000000-0005-0000-0000-00004F9D0000}"/>
    <cellStyle name="메모 2 3 3 3 5 2" xfId="40245" xr:uid="{00000000-0005-0000-0000-0000509D0000}"/>
    <cellStyle name="메모 2 3 3 3 5 3" xfId="40246" xr:uid="{00000000-0005-0000-0000-0000519D0000}"/>
    <cellStyle name="메모 2 3 3 3 5 4" xfId="40247" xr:uid="{00000000-0005-0000-0000-0000529D0000}"/>
    <cellStyle name="메모 2 3 3 3 5 5" xfId="40248" xr:uid="{00000000-0005-0000-0000-0000539D0000}"/>
    <cellStyle name="메모 2 3 3 3 6" xfId="40249" xr:uid="{00000000-0005-0000-0000-0000549D0000}"/>
    <cellStyle name="메모 2 3 3 3 6 2" xfId="40250" xr:uid="{00000000-0005-0000-0000-0000559D0000}"/>
    <cellStyle name="메모 2 3 3 3 6 3" xfId="40251" xr:uid="{00000000-0005-0000-0000-0000569D0000}"/>
    <cellStyle name="메모 2 3 3 3 6 4" xfId="40252" xr:uid="{00000000-0005-0000-0000-0000579D0000}"/>
    <cellStyle name="메모 2 3 3 3 6 5" xfId="40253" xr:uid="{00000000-0005-0000-0000-0000589D0000}"/>
    <cellStyle name="메모 2 3 3 3 7" xfId="40254" xr:uid="{00000000-0005-0000-0000-0000599D0000}"/>
    <cellStyle name="메모 2 3 3 3 7 2" xfId="40255" xr:uid="{00000000-0005-0000-0000-00005A9D0000}"/>
    <cellStyle name="메모 2 3 3 3 7 3" xfId="40256" xr:uid="{00000000-0005-0000-0000-00005B9D0000}"/>
    <cellStyle name="메모 2 3 3 3 7 4" xfId="40257" xr:uid="{00000000-0005-0000-0000-00005C9D0000}"/>
    <cellStyle name="메모 2 3 3 3 7 5" xfId="40258" xr:uid="{00000000-0005-0000-0000-00005D9D0000}"/>
    <cellStyle name="메모 2 3 3 3 8" xfId="40259" xr:uid="{00000000-0005-0000-0000-00005E9D0000}"/>
    <cellStyle name="메모 2 3 3 3 9" xfId="40260" xr:uid="{00000000-0005-0000-0000-00005F9D0000}"/>
    <cellStyle name="메모 2 3 3 4" xfId="40261" xr:uid="{00000000-0005-0000-0000-0000609D0000}"/>
    <cellStyle name="메모 2 3 3 4 2" xfId="40262" xr:uid="{00000000-0005-0000-0000-0000619D0000}"/>
    <cellStyle name="메모 2 3 3 4 2 2" xfId="40263" xr:uid="{00000000-0005-0000-0000-0000629D0000}"/>
    <cellStyle name="메모 2 3 3 4 2 3" xfId="40264" xr:uid="{00000000-0005-0000-0000-0000639D0000}"/>
    <cellStyle name="메모 2 3 3 4 2 4" xfId="40265" xr:uid="{00000000-0005-0000-0000-0000649D0000}"/>
    <cellStyle name="메모 2 3 3 4 2 5" xfId="40266" xr:uid="{00000000-0005-0000-0000-0000659D0000}"/>
    <cellStyle name="메모 2 3 3 4 3" xfId="40267" xr:uid="{00000000-0005-0000-0000-0000669D0000}"/>
    <cellStyle name="메모 2 3 3 4 3 2" xfId="40268" xr:uid="{00000000-0005-0000-0000-0000679D0000}"/>
    <cellStyle name="메모 2 3 3 4 3 3" xfId="40269" xr:uid="{00000000-0005-0000-0000-0000689D0000}"/>
    <cellStyle name="메모 2 3 3 4 3 4" xfId="40270" xr:uid="{00000000-0005-0000-0000-0000699D0000}"/>
    <cellStyle name="메모 2 3 3 4 3 5" xfId="40271" xr:uid="{00000000-0005-0000-0000-00006A9D0000}"/>
    <cellStyle name="메모 2 3 3 4 4" xfId="40272" xr:uid="{00000000-0005-0000-0000-00006B9D0000}"/>
    <cellStyle name="메모 2 3 3 4 4 2" xfId="40273" xr:uid="{00000000-0005-0000-0000-00006C9D0000}"/>
    <cellStyle name="메모 2 3 3 4 4 3" xfId="40274" xr:uid="{00000000-0005-0000-0000-00006D9D0000}"/>
    <cellStyle name="메모 2 3 3 4 4 4" xfId="40275" xr:uid="{00000000-0005-0000-0000-00006E9D0000}"/>
    <cellStyle name="메모 2 3 3 4 4 5" xfId="40276" xr:uid="{00000000-0005-0000-0000-00006F9D0000}"/>
    <cellStyle name="메모 2 3 3 4 5" xfId="40277" xr:uid="{00000000-0005-0000-0000-0000709D0000}"/>
    <cellStyle name="메모 2 3 3 4 6" xfId="40278" xr:uid="{00000000-0005-0000-0000-0000719D0000}"/>
    <cellStyle name="메모 2 3 3 4 7" xfId="40279" xr:uid="{00000000-0005-0000-0000-0000729D0000}"/>
    <cellStyle name="메모 2 3 3 4 8" xfId="40280" xr:uid="{00000000-0005-0000-0000-0000739D0000}"/>
    <cellStyle name="메모 2 3 3 5" xfId="40281" xr:uid="{00000000-0005-0000-0000-0000749D0000}"/>
    <cellStyle name="메모 2 3 3 5 2" xfId="40282" xr:uid="{00000000-0005-0000-0000-0000759D0000}"/>
    <cellStyle name="메모 2 3 3 5 2 2" xfId="40283" xr:uid="{00000000-0005-0000-0000-0000769D0000}"/>
    <cellStyle name="메모 2 3 3 5 2 3" xfId="40284" xr:uid="{00000000-0005-0000-0000-0000779D0000}"/>
    <cellStyle name="메모 2 3 3 5 2 4" xfId="40285" xr:uid="{00000000-0005-0000-0000-0000789D0000}"/>
    <cellStyle name="메모 2 3 3 5 2 5" xfId="40286" xr:uid="{00000000-0005-0000-0000-0000799D0000}"/>
    <cellStyle name="메모 2 3 3 5 3" xfId="40287" xr:uid="{00000000-0005-0000-0000-00007A9D0000}"/>
    <cellStyle name="메모 2 3 3 5 3 2" xfId="40288" xr:uid="{00000000-0005-0000-0000-00007B9D0000}"/>
    <cellStyle name="메모 2 3 3 5 3 3" xfId="40289" xr:uid="{00000000-0005-0000-0000-00007C9D0000}"/>
    <cellStyle name="메모 2 3 3 5 3 4" xfId="40290" xr:uid="{00000000-0005-0000-0000-00007D9D0000}"/>
    <cellStyle name="메모 2 3 3 5 3 5" xfId="40291" xr:uid="{00000000-0005-0000-0000-00007E9D0000}"/>
    <cellStyle name="메모 2 3 3 5 4" xfId="40292" xr:uid="{00000000-0005-0000-0000-00007F9D0000}"/>
    <cellStyle name="메모 2 3 3 5 4 2" xfId="40293" xr:uid="{00000000-0005-0000-0000-0000809D0000}"/>
    <cellStyle name="메모 2 3 3 5 4 3" xfId="40294" xr:uid="{00000000-0005-0000-0000-0000819D0000}"/>
    <cellStyle name="메모 2 3 3 5 4 4" xfId="40295" xr:uid="{00000000-0005-0000-0000-0000829D0000}"/>
    <cellStyle name="메모 2 3 3 5 4 5" xfId="40296" xr:uid="{00000000-0005-0000-0000-0000839D0000}"/>
    <cellStyle name="메모 2 3 3 5 5" xfId="40297" xr:uid="{00000000-0005-0000-0000-0000849D0000}"/>
    <cellStyle name="메모 2 3 3 5 6" xfId="40298" xr:uid="{00000000-0005-0000-0000-0000859D0000}"/>
    <cellStyle name="메모 2 3 3 5 7" xfId="40299" xr:uid="{00000000-0005-0000-0000-0000869D0000}"/>
    <cellStyle name="메모 2 3 3 5 8" xfId="40300" xr:uid="{00000000-0005-0000-0000-0000879D0000}"/>
    <cellStyle name="메모 2 3 3 6" xfId="40301" xr:uid="{00000000-0005-0000-0000-0000889D0000}"/>
    <cellStyle name="메모 2 3 3 6 2" xfId="40302" xr:uid="{00000000-0005-0000-0000-0000899D0000}"/>
    <cellStyle name="메모 2 3 3 6 2 2" xfId="40303" xr:uid="{00000000-0005-0000-0000-00008A9D0000}"/>
    <cellStyle name="메모 2 3 3 6 2 3" xfId="40304" xr:uid="{00000000-0005-0000-0000-00008B9D0000}"/>
    <cellStyle name="메모 2 3 3 6 2 4" xfId="40305" xr:uid="{00000000-0005-0000-0000-00008C9D0000}"/>
    <cellStyle name="메모 2 3 3 6 2 5" xfId="40306" xr:uid="{00000000-0005-0000-0000-00008D9D0000}"/>
    <cellStyle name="메모 2 3 3 6 3" xfId="40307" xr:uid="{00000000-0005-0000-0000-00008E9D0000}"/>
    <cellStyle name="메모 2 3 3 6 3 2" xfId="40308" xr:uid="{00000000-0005-0000-0000-00008F9D0000}"/>
    <cellStyle name="메모 2 3 3 6 3 3" xfId="40309" xr:uid="{00000000-0005-0000-0000-0000909D0000}"/>
    <cellStyle name="메모 2 3 3 6 3 4" xfId="40310" xr:uid="{00000000-0005-0000-0000-0000919D0000}"/>
    <cellStyle name="메모 2 3 3 6 3 5" xfId="40311" xr:uid="{00000000-0005-0000-0000-0000929D0000}"/>
    <cellStyle name="메모 2 3 3 6 4" xfId="40312" xr:uid="{00000000-0005-0000-0000-0000939D0000}"/>
    <cellStyle name="메모 2 3 3 6 4 2" xfId="40313" xr:uid="{00000000-0005-0000-0000-0000949D0000}"/>
    <cellStyle name="메모 2 3 3 6 4 3" xfId="40314" xr:uid="{00000000-0005-0000-0000-0000959D0000}"/>
    <cellStyle name="메모 2 3 3 6 4 4" xfId="40315" xr:uid="{00000000-0005-0000-0000-0000969D0000}"/>
    <cellStyle name="메모 2 3 3 6 4 5" xfId="40316" xr:uid="{00000000-0005-0000-0000-0000979D0000}"/>
    <cellStyle name="메모 2 3 3 6 5" xfId="40317" xr:uid="{00000000-0005-0000-0000-0000989D0000}"/>
    <cellStyle name="메모 2 3 3 6 6" xfId="40318" xr:uid="{00000000-0005-0000-0000-0000999D0000}"/>
    <cellStyle name="메모 2 3 3 6 7" xfId="40319" xr:uid="{00000000-0005-0000-0000-00009A9D0000}"/>
    <cellStyle name="메모 2 3 3 6 8" xfId="40320" xr:uid="{00000000-0005-0000-0000-00009B9D0000}"/>
    <cellStyle name="메모 2 3 3 7" xfId="40321" xr:uid="{00000000-0005-0000-0000-00009C9D0000}"/>
    <cellStyle name="메모 2 3 3 7 2" xfId="40322" xr:uid="{00000000-0005-0000-0000-00009D9D0000}"/>
    <cellStyle name="메모 2 3 3 7 3" xfId="40323" xr:uid="{00000000-0005-0000-0000-00009E9D0000}"/>
    <cellStyle name="메모 2 3 3 7 4" xfId="40324" xr:uid="{00000000-0005-0000-0000-00009F9D0000}"/>
    <cellStyle name="메모 2 3 3 7 5" xfId="40325" xr:uid="{00000000-0005-0000-0000-0000A09D0000}"/>
    <cellStyle name="메모 2 3 3 8" xfId="40326" xr:uid="{00000000-0005-0000-0000-0000A19D0000}"/>
    <cellStyle name="메모 2 3 3 8 2" xfId="40327" xr:uid="{00000000-0005-0000-0000-0000A29D0000}"/>
    <cellStyle name="메모 2 3 3 8 3" xfId="40328" xr:uid="{00000000-0005-0000-0000-0000A39D0000}"/>
    <cellStyle name="메모 2 3 3 8 4" xfId="40329" xr:uid="{00000000-0005-0000-0000-0000A49D0000}"/>
    <cellStyle name="메모 2 3 3 8 5" xfId="40330" xr:uid="{00000000-0005-0000-0000-0000A59D0000}"/>
    <cellStyle name="메모 2 3 3 9" xfId="40331" xr:uid="{00000000-0005-0000-0000-0000A69D0000}"/>
    <cellStyle name="메모 2 3 3 9 2" xfId="40332" xr:uid="{00000000-0005-0000-0000-0000A79D0000}"/>
    <cellStyle name="메모 2 3 3 9 3" xfId="40333" xr:uid="{00000000-0005-0000-0000-0000A89D0000}"/>
    <cellStyle name="메모 2 3 3 9 4" xfId="40334" xr:uid="{00000000-0005-0000-0000-0000A99D0000}"/>
    <cellStyle name="메모 2 3 3 9 5" xfId="40335" xr:uid="{00000000-0005-0000-0000-0000AA9D0000}"/>
    <cellStyle name="메모 2 3 4" xfId="40336" xr:uid="{00000000-0005-0000-0000-0000AB9D0000}"/>
    <cellStyle name="메모 2 3 4 10" xfId="40337" xr:uid="{00000000-0005-0000-0000-0000AC9D0000}"/>
    <cellStyle name="메모 2 3 4 11" xfId="40338" xr:uid="{00000000-0005-0000-0000-0000AD9D0000}"/>
    <cellStyle name="메모 2 3 4 2" xfId="40339" xr:uid="{00000000-0005-0000-0000-0000AE9D0000}"/>
    <cellStyle name="메모 2 3 4 2 2" xfId="40340" xr:uid="{00000000-0005-0000-0000-0000AF9D0000}"/>
    <cellStyle name="메모 2 3 4 2 2 2" xfId="40341" xr:uid="{00000000-0005-0000-0000-0000B09D0000}"/>
    <cellStyle name="메모 2 3 4 2 2 3" xfId="40342" xr:uid="{00000000-0005-0000-0000-0000B19D0000}"/>
    <cellStyle name="메모 2 3 4 2 2 4" xfId="40343" xr:uid="{00000000-0005-0000-0000-0000B29D0000}"/>
    <cellStyle name="메모 2 3 4 2 2 5" xfId="40344" xr:uid="{00000000-0005-0000-0000-0000B39D0000}"/>
    <cellStyle name="메모 2 3 4 2 3" xfId="40345" xr:uid="{00000000-0005-0000-0000-0000B49D0000}"/>
    <cellStyle name="메모 2 3 4 2 3 2" xfId="40346" xr:uid="{00000000-0005-0000-0000-0000B59D0000}"/>
    <cellStyle name="메모 2 3 4 2 3 3" xfId="40347" xr:uid="{00000000-0005-0000-0000-0000B69D0000}"/>
    <cellStyle name="메모 2 3 4 2 3 4" xfId="40348" xr:uid="{00000000-0005-0000-0000-0000B79D0000}"/>
    <cellStyle name="메모 2 3 4 2 3 5" xfId="40349" xr:uid="{00000000-0005-0000-0000-0000B89D0000}"/>
    <cellStyle name="메모 2 3 4 2 4" xfId="40350" xr:uid="{00000000-0005-0000-0000-0000B99D0000}"/>
    <cellStyle name="메모 2 3 4 2 4 2" xfId="40351" xr:uid="{00000000-0005-0000-0000-0000BA9D0000}"/>
    <cellStyle name="메모 2 3 4 2 4 3" xfId="40352" xr:uid="{00000000-0005-0000-0000-0000BB9D0000}"/>
    <cellStyle name="메모 2 3 4 2 4 4" xfId="40353" xr:uid="{00000000-0005-0000-0000-0000BC9D0000}"/>
    <cellStyle name="메모 2 3 4 2 4 5" xfId="40354" xr:uid="{00000000-0005-0000-0000-0000BD9D0000}"/>
    <cellStyle name="메모 2 3 4 2 5" xfId="40355" xr:uid="{00000000-0005-0000-0000-0000BE9D0000}"/>
    <cellStyle name="메모 2 3 4 2 6" xfId="40356" xr:uid="{00000000-0005-0000-0000-0000BF9D0000}"/>
    <cellStyle name="메모 2 3 4 2 7" xfId="40357" xr:uid="{00000000-0005-0000-0000-0000C09D0000}"/>
    <cellStyle name="메모 2 3 4 2 8" xfId="40358" xr:uid="{00000000-0005-0000-0000-0000C19D0000}"/>
    <cellStyle name="메모 2 3 4 3" xfId="40359" xr:uid="{00000000-0005-0000-0000-0000C29D0000}"/>
    <cellStyle name="메모 2 3 4 3 2" xfId="40360" xr:uid="{00000000-0005-0000-0000-0000C39D0000}"/>
    <cellStyle name="메모 2 3 4 3 2 2" xfId="40361" xr:uid="{00000000-0005-0000-0000-0000C49D0000}"/>
    <cellStyle name="메모 2 3 4 3 2 3" xfId="40362" xr:uid="{00000000-0005-0000-0000-0000C59D0000}"/>
    <cellStyle name="메모 2 3 4 3 2 4" xfId="40363" xr:uid="{00000000-0005-0000-0000-0000C69D0000}"/>
    <cellStyle name="메모 2 3 4 3 2 5" xfId="40364" xr:uid="{00000000-0005-0000-0000-0000C79D0000}"/>
    <cellStyle name="메모 2 3 4 3 3" xfId="40365" xr:uid="{00000000-0005-0000-0000-0000C89D0000}"/>
    <cellStyle name="메모 2 3 4 3 3 2" xfId="40366" xr:uid="{00000000-0005-0000-0000-0000C99D0000}"/>
    <cellStyle name="메모 2 3 4 3 3 3" xfId="40367" xr:uid="{00000000-0005-0000-0000-0000CA9D0000}"/>
    <cellStyle name="메모 2 3 4 3 3 4" xfId="40368" xr:uid="{00000000-0005-0000-0000-0000CB9D0000}"/>
    <cellStyle name="메모 2 3 4 3 3 5" xfId="40369" xr:uid="{00000000-0005-0000-0000-0000CC9D0000}"/>
    <cellStyle name="메모 2 3 4 3 4" xfId="40370" xr:uid="{00000000-0005-0000-0000-0000CD9D0000}"/>
    <cellStyle name="메모 2 3 4 3 4 2" xfId="40371" xr:uid="{00000000-0005-0000-0000-0000CE9D0000}"/>
    <cellStyle name="메모 2 3 4 3 4 3" xfId="40372" xr:uid="{00000000-0005-0000-0000-0000CF9D0000}"/>
    <cellStyle name="메모 2 3 4 3 4 4" xfId="40373" xr:uid="{00000000-0005-0000-0000-0000D09D0000}"/>
    <cellStyle name="메모 2 3 4 3 4 5" xfId="40374" xr:uid="{00000000-0005-0000-0000-0000D19D0000}"/>
    <cellStyle name="메모 2 3 4 3 5" xfId="40375" xr:uid="{00000000-0005-0000-0000-0000D29D0000}"/>
    <cellStyle name="메모 2 3 4 3 6" xfId="40376" xr:uid="{00000000-0005-0000-0000-0000D39D0000}"/>
    <cellStyle name="메모 2 3 4 3 7" xfId="40377" xr:uid="{00000000-0005-0000-0000-0000D49D0000}"/>
    <cellStyle name="메모 2 3 4 3 8" xfId="40378" xr:uid="{00000000-0005-0000-0000-0000D59D0000}"/>
    <cellStyle name="메모 2 3 4 4" xfId="40379" xr:uid="{00000000-0005-0000-0000-0000D69D0000}"/>
    <cellStyle name="메모 2 3 4 4 2" xfId="40380" xr:uid="{00000000-0005-0000-0000-0000D79D0000}"/>
    <cellStyle name="메모 2 3 4 4 2 2" xfId="40381" xr:uid="{00000000-0005-0000-0000-0000D89D0000}"/>
    <cellStyle name="메모 2 3 4 4 2 3" xfId="40382" xr:uid="{00000000-0005-0000-0000-0000D99D0000}"/>
    <cellStyle name="메모 2 3 4 4 2 4" xfId="40383" xr:uid="{00000000-0005-0000-0000-0000DA9D0000}"/>
    <cellStyle name="메모 2 3 4 4 2 5" xfId="40384" xr:uid="{00000000-0005-0000-0000-0000DB9D0000}"/>
    <cellStyle name="메모 2 3 4 4 3" xfId="40385" xr:uid="{00000000-0005-0000-0000-0000DC9D0000}"/>
    <cellStyle name="메모 2 3 4 4 3 2" xfId="40386" xr:uid="{00000000-0005-0000-0000-0000DD9D0000}"/>
    <cellStyle name="메모 2 3 4 4 3 3" xfId="40387" xr:uid="{00000000-0005-0000-0000-0000DE9D0000}"/>
    <cellStyle name="메모 2 3 4 4 3 4" xfId="40388" xr:uid="{00000000-0005-0000-0000-0000DF9D0000}"/>
    <cellStyle name="메모 2 3 4 4 3 5" xfId="40389" xr:uid="{00000000-0005-0000-0000-0000E09D0000}"/>
    <cellStyle name="메모 2 3 4 4 4" xfId="40390" xr:uid="{00000000-0005-0000-0000-0000E19D0000}"/>
    <cellStyle name="메모 2 3 4 4 4 2" xfId="40391" xr:uid="{00000000-0005-0000-0000-0000E29D0000}"/>
    <cellStyle name="메모 2 3 4 4 4 3" xfId="40392" xr:uid="{00000000-0005-0000-0000-0000E39D0000}"/>
    <cellStyle name="메모 2 3 4 4 4 4" xfId="40393" xr:uid="{00000000-0005-0000-0000-0000E49D0000}"/>
    <cellStyle name="메모 2 3 4 4 4 5" xfId="40394" xr:uid="{00000000-0005-0000-0000-0000E59D0000}"/>
    <cellStyle name="메모 2 3 4 4 5" xfId="40395" xr:uid="{00000000-0005-0000-0000-0000E69D0000}"/>
    <cellStyle name="메모 2 3 4 4 6" xfId="40396" xr:uid="{00000000-0005-0000-0000-0000E79D0000}"/>
    <cellStyle name="메모 2 3 4 4 7" xfId="40397" xr:uid="{00000000-0005-0000-0000-0000E89D0000}"/>
    <cellStyle name="메모 2 3 4 4 8" xfId="40398" xr:uid="{00000000-0005-0000-0000-0000E99D0000}"/>
    <cellStyle name="메모 2 3 4 5" xfId="40399" xr:uid="{00000000-0005-0000-0000-0000EA9D0000}"/>
    <cellStyle name="메모 2 3 4 5 2" xfId="40400" xr:uid="{00000000-0005-0000-0000-0000EB9D0000}"/>
    <cellStyle name="메모 2 3 4 5 3" xfId="40401" xr:uid="{00000000-0005-0000-0000-0000EC9D0000}"/>
    <cellStyle name="메모 2 3 4 5 4" xfId="40402" xr:uid="{00000000-0005-0000-0000-0000ED9D0000}"/>
    <cellStyle name="메모 2 3 4 5 5" xfId="40403" xr:uid="{00000000-0005-0000-0000-0000EE9D0000}"/>
    <cellStyle name="메모 2 3 4 6" xfId="40404" xr:uid="{00000000-0005-0000-0000-0000EF9D0000}"/>
    <cellStyle name="메모 2 3 4 6 2" xfId="40405" xr:uid="{00000000-0005-0000-0000-0000F09D0000}"/>
    <cellStyle name="메모 2 3 4 6 3" xfId="40406" xr:uid="{00000000-0005-0000-0000-0000F19D0000}"/>
    <cellStyle name="메모 2 3 4 6 4" xfId="40407" xr:uid="{00000000-0005-0000-0000-0000F29D0000}"/>
    <cellStyle name="메모 2 3 4 6 5" xfId="40408" xr:uid="{00000000-0005-0000-0000-0000F39D0000}"/>
    <cellStyle name="메모 2 3 4 7" xfId="40409" xr:uid="{00000000-0005-0000-0000-0000F49D0000}"/>
    <cellStyle name="메모 2 3 4 7 2" xfId="40410" xr:uid="{00000000-0005-0000-0000-0000F59D0000}"/>
    <cellStyle name="메모 2 3 4 7 3" xfId="40411" xr:uid="{00000000-0005-0000-0000-0000F69D0000}"/>
    <cellStyle name="메모 2 3 4 7 4" xfId="40412" xr:uid="{00000000-0005-0000-0000-0000F79D0000}"/>
    <cellStyle name="메모 2 3 4 7 5" xfId="40413" xr:uid="{00000000-0005-0000-0000-0000F89D0000}"/>
    <cellStyle name="메모 2 3 4 8" xfId="40414" xr:uid="{00000000-0005-0000-0000-0000F99D0000}"/>
    <cellStyle name="메모 2 3 4 9" xfId="40415" xr:uid="{00000000-0005-0000-0000-0000FA9D0000}"/>
    <cellStyle name="메모 2 3 5" xfId="40416" xr:uid="{00000000-0005-0000-0000-0000FB9D0000}"/>
    <cellStyle name="메모 2 3 5 10" xfId="40417" xr:uid="{00000000-0005-0000-0000-0000FC9D0000}"/>
    <cellStyle name="메모 2 3 5 11" xfId="40418" xr:uid="{00000000-0005-0000-0000-0000FD9D0000}"/>
    <cellStyle name="메모 2 3 5 2" xfId="40419" xr:uid="{00000000-0005-0000-0000-0000FE9D0000}"/>
    <cellStyle name="메모 2 3 5 2 2" xfId="40420" xr:uid="{00000000-0005-0000-0000-0000FF9D0000}"/>
    <cellStyle name="메모 2 3 5 2 2 2" xfId="40421" xr:uid="{00000000-0005-0000-0000-0000009E0000}"/>
    <cellStyle name="메모 2 3 5 2 2 3" xfId="40422" xr:uid="{00000000-0005-0000-0000-0000019E0000}"/>
    <cellStyle name="메모 2 3 5 2 2 4" xfId="40423" xr:uid="{00000000-0005-0000-0000-0000029E0000}"/>
    <cellStyle name="메모 2 3 5 2 2 5" xfId="40424" xr:uid="{00000000-0005-0000-0000-0000039E0000}"/>
    <cellStyle name="메모 2 3 5 2 3" xfId="40425" xr:uid="{00000000-0005-0000-0000-0000049E0000}"/>
    <cellStyle name="메모 2 3 5 2 3 2" xfId="40426" xr:uid="{00000000-0005-0000-0000-0000059E0000}"/>
    <cellStyle name="메모 2 3 5 2 3 3" xfId="40427" xr:uid="{00000000-0005-0000-0000-0000069E0000}"/>
    <cellStyle name="메모 2 3 5 2 3 4" xfId="40428" xr:uid="{00000000-0005-0000-0000-0000079E0000}"/>
    <cellStyle name="메모 2 3 5 2 3 5" xfId="40429" xr:uid="{00000000-0005-0000-0000-0000089E0000}"/>
    <cellStyle name="메모 2 3 5 2 4" xfId="40430" xr:uid="{00000000-0005-0000-0000-0000099E0000}"/>
    <cellStyle name="메모 2 3 5 2 4 2" xfId="40431" xr:uid="{00000000-0005-0000-0000-00000A9E0000}"/>
    <cellStyle name="메모 2 3 5 2 4 3" xfId="40432" xr:uid="{00000000-0005-0000-0000-00000B9E0000}"/>
    <cellStyle name="메모 2 3 5 2 4 4" xfId="40433" xr:uid="{00000000-0005-0000-0000-00000C9E0000}"/>
    <cellStyle name="메모 2 3 5 2 4 5" xfId="40434" xr:uid="{00000000-0005-0000-0000-00000D9E0000}"/>
    <cellStyle name="메모 2 3 5 2 5" xfId="40435" xr:uid="{00000000-0005-0000-0000-00000E9E0000}"/>
    <cellStyle name="메모 2 3 5 2 6" xfId="40436" xr:uid="{00000000-0005-0000-0000-00000F9E0000}"/>
    <cellStyle name="메모 2 3 5 2 7" xfId="40437" xr:uid="{00000000-0005-0000-0000-0000109E0000}"/>
    <cellStyle name="메모 2 3 5 2 8" xfId="40438" xr:uid="{00000000-0005-0000-0000-0000119E0000}"/>
    <cellStyle name="메모 2 3 5 3" xfId="40439" xr:uid="{00000000-0005-0000-0000-0000129E0000}"/>
    <cellStyle name="메모 2 3 5 3 2" xfId="40440" xr:uid="{00000000-0005-0000-0000-0000139E0000}"/>
    <cellStyle name="메모 2 3 5 3 2 2" xfId="40441" xr:uid="{00000000-0005-0000-0000-0000149E0000}"/>
    <cellStyle name="메모 2 3 5 3 2 3" xfId="40442" xr:uid="{00000000-0005-0000-0000-0000159E0000}"/>
    <cellStyle name="메모 2 3 5 3 2 4" xfId="40443" xr:uid="{00000000-0005-0000-0000-0000169E0000}"/>
    <cellStyle name="메모 2 3 5 3 2 5" xfId="40444" xr:uid="{00000000-0005-0000-0000-0000179E0000}"/>
    <cellStyle name="메모 2 3 5 3 3" xfId="40445" xr:uid="{00000000-0005-0000-0000-0000189E0000}"/>
    <cellStyle name="메모 2 3 5 3 3 2" xfId="40446" xr:uid="{00000000-0005-0000-0000-0000199E0000}"/>
    <cellStyle name="메모 2 3 5 3 3 3" xfId="40447" xr:uid="{00000000-0005-0000-0000-00001A9E0000}"/>
    <cellStyle name="메모 2 3 5 3 3 4" xfId="40448" xr:uid="{00000000-0005-0000-0000-00001B9E0000}"/>
    <cellStyle name="메모 2 3 5 3 3 5" xfId="40449" xr:uid="{00000000-0005-0000-0000-00001C9E0000}"/>
    <cellStyle name="메모 2 3 5 3 4" xfId="40450" xr:uid="{00000000-0005-0000-0000-00001D9E0000}"/>
    <cellStyle name="메모 2 3 5 3 4 2" xfId="40451" xr:uid="{00000000-0005-0000-0000-00001E9E0000}"/>
    <cellStyle name="메모 2 3 5 3 4 3" xfId="40452" xr:uid="{00000000-0005-0000-0000-00001F9E0000}"/>
    <cellStyle name="메모 2 3 5 3 4 4" xfId="40453" xr:uid="{00000000-0005-0000-0000-0000209E0000}"/>
    <cellStyle name="메모 2 3 5 3 4 5" xfId="40454" xr:uid="{00000000-0005-0000-0000-0000219E0000}"/>
    <cellStyle name="메모 2 3 5 3 5" xfId="40455" xr:uid="{00000000-0005-0000-0000-0000229E0000}"/>
    <cellStyle name="메모 2 3 5 3 6" xfId="40456" xr:uid="{00000000-0005-0000-0000-0000239E0000}"/>
    <cellStyle name="메모 2 3 5 3 7" xfId="40457" xr:uid="{00000000-0005-0000-0000-0000249E0000}"/>
    <cellStyle name="메모 2 3 5 3 8" xfId="40458" xr:uid="{00000000-0005-0000-0000-0000259E0000}"/>
    <cellStyle name="메모 2 3 5 4" xfId="40459" xr:uid="{00000000-0005-0000-0000-0000269E0000}"/>
    <cellStyle name="메모 2 3 5 4 2" xfId="40460" xr:uid="{00000000-0005-0000-0000-0000279E0000}"/>
    <cellStyle name="메모 2 3 5 4 2 2" xfId="40461" xr:uid="{00000000-0005-0000-0000-0000289E0000}"/>
    <cellStyle name="메모 2 3 5 4 2 3" xfId="40462" xr:uid="{00000000-0005-0000-0000-0000299E0000}"/>
    <cellStyle name="메모 2 3 5 4 2 4" xfId="40463" xr:uid="{00000000-0005-0000-0000-00002A9E0000}"/>
    <cellStyle name="메모 2 3 5 4 2 5" xfId="40464" xr:uid="{00000000-0005-0000-0000-00002B9E0000}"/>
    <cellStyle name="메모 2 3 5 4 3" xfId="40465" xr:uid="{00000000-0005-0000-0000-00002C9E0000}"/>
    <cellStyle name="메모 2 3 5 4 3 2" xfId="40466" xr:uid="{00000000-0005-0000-0000-00002D9E0000}"/>
    <cellStyle name="메모 2 3 5 4 3 3" xfId="40467" xr:uid="{00000000-0005-0000-0000-00002E9E0000}"/>
    <cellStyle name="메모 2 3 5 4 3 4" xfId="40468" xr:uid="{00000000-0005-0000-0000-00002F9E0000}"/>
    <cellStyle name="메모 2 3 5 4 3 5" xfId="40469" xr:uid="{00000000-0005-0000-0000-0000309E0000}"/>
    <cellStyle name="메모 2 3 5 4 4" xfId="40470" xr:uid="{00000000-0005-0000-0000-0000319E0000}"/>
    <cellStyle name="메모 2 3 5 4 4 2" xfId="40471" xr:uid="{00000000-0005-0000-0000-0000329E0000}"/>
    <cellStyle name="메모 2 3 5 4 4 3" xfId="40472" xr:uid="{00000000-0005-0000-0000-0000339E0000}"/>
    <cellStyle name="메모 2 3 5 4 4 4" xfId="40473" xr:uid="{00000000-0005-0000-0000-0000349E0000}"/>
    <cellStyle name="메모 2 3 5 4 4 5" xfId="40474" xr:uid="{00000000-0005-0000-0000-0000359E0000}"/>
    <cellStyle name="메모 2 3 5 4 5" xfId="40475" xr:uid="{00000000-0005-0000-0000-0000369E0000}"/>
    <cellStyle name="메모 2 3 5 4 6" xfId="40476" xr:uid="{00000000-0005-0000-0000-0000379E0000}"/>
    <cellStyle name="메모 2 3 5 4 7" xfId="40477" xr:uid="{00000000-0005-0000-0000-0000389E0000}"/>
    <cellStyle name="메모 2 3 5 4 8" xfId="40478" xr:uid="{00000000-0005-0000-0000-0000399E0000}"/>
    <cellStyle name="메모 2 3 5 5" xfId="40479" xr:uid="{00000000-0005-0000-0000-00003A9E0000}"/>
    <cellStyle name="메모 2 3 5 5 2" xfId="40480" xr:uid="{00000000-0005-0000-0000-00003B9E0000}"/>
    <cellStyle name="메모 2 3 5 5 3" xfId="40481" xr:uid="{00000000-0005-0000-0000-00003C9E0000}"/>
    <cellStyle name="메모 2 3 5 5 4" xfId="40482" xr:uid="{00000000-0005-0000-0000-00003D9E0000}"/>
    <cellStyle name="메모 2 3 5 5 5" xfId="40483" xr:uid="{00000000-0005-0000-0000-00003E9E0000}"/>
    <cellStyle name="메모 2 3 5 6" xfId="40484" xr:uid="{00000000-0005-0000-0000-00003F9E0000}"/>
    <cellStyle name="메모 2 3 5 6 2" xfId="40485" xr:uid="{00000000-0005-0000-0000-0000409E0000}"/>
    <cellStyle name="메모 2 3 5 6 3" xfId="40486" xr:uid="{00000000-0005-0000-0000-0000419E0000}"/>
    <cellStyle name="메모 2 3 5 6 4" xfId="40487" xr:uid="{00000000-0005-0000-0000-0000429E0000}"/>
    <cellStyle name="메모 2 3 5 6 5" xfId="40488" xr:uid="{00000000-0005-0000-0000-0000439E0000}"/>
    <cellStyle name="메모 2 3 5 7" xfId="40489" xr:uid="{00000000-0005-0000-0000-0000449E0000}"/>
    <cellStyle name="메모 2 3 5 7 2" xfId="40490" xr:uid="{00000000-0005-0000-0000-0000459E0000}"/>
    <cellStyle name="메모 2 3 5 7 3" xfId="40491" xr:uid="{00000000-0005-0000-0000-0000469E0000}"/>
    <cellStyle name="메모 2 3 5 7 4" xfId="40492" xr:uid="{00000000-0005-0000-0000-0000479E0000}"/>
    <cellStyle name="메모 2 3 5 7 5" xfId="40493" xr:uid="{00000000-0005-0000-0000-0000489E0000}"/>
    <cellStyle name="메모 2 3 5 8" xfId="40494" xr:uid="{00000000-0005-0000-0000-0000499E0000}"/>
    <cellStyle name="메모 2 3 5 9" xfId="40495" xr:uid="{00000000-0005-0000-0000-00004A9E0000}"/>
    <cellStyle name="메모 2 3 6" xfId="40496" xr:uid="{00000000-0005-0000-0000-00004B9E0000}"/>
    <cellStyle name="메모 2 3 6 10" xfId="40497" xr:uid="{00000000-0005-0000-0000-00004C9E0000}"/>
    <cellStyle name="메모 2 3 6 11" xfId="40498" xr:uid="{00000000-0005-0000-0000-00004D9E0000}"/>
    <cellStyle name="메모 2 3 6 2" xfId="40499" xr:uid="{00000000-0005-0000-0000-00004E9E0000}"/>
    <cellStyle name="메모 2 3 6 2 2" xfId="40500" xr:uid="{00000000-0005-0000-0000-00004F9E0000}"/>
    <cellStyle name="메모 2 3 6 2 2 2" xfId="40501" xr:uid="{00000000-0005-0000-0000-0000509E0000}"/>
    <cellStyle name="메모 2 3 6 2 2 3" xfId="40502" xr:uid="{00000000-0005-0000-0000-0000519E0000}"/>
    <cellStyle name="메모 2 3 6 2 2 4" xfId="40503" xr:uid="{00000000-0005-0000-0000-0000529E0000}"/>
    <cellStyle name="메모 2 3 6 2 2 5" xfId="40504" xr:uid="{00000000-0005-0000-0000-0000539E0000}"/>
    <cellStyle name="메모 2 3 6 2 3" xfId="40505" xr:uid="{00000000-0005-0000-0000-0000549E0000}"/>
    <cellStyle name="메모 2 3 6 2 3 2" xfId="40506" xr:uid="{00000000-0005-0000-0000-0000559E0000}"/>
    <cellStyle name="메모 2 3 6 2 3 3" xfId="40507" xr:uid="{00000000-0005-0000-0000-0000569E0000}"/>
    <cellStyle name="메모 2 3 6 2 3 4" xfId="40508" xr:uid="{00000000-0005-0000-0000-0000579E0000}"/>
    <cellStyle name="메모 2 3 6 2 3 5" xfId="40509" xr:uid="{00000000-0005-0000-0000-0000589E0000}"/>
    <cellStyle name="메모 2 3 6 2 4" xfId="40510" xr:uid="{00000000-0005-0000-0000-0000599E0000}"/>
    <cellStyle name="메모 2 3 6 2 4 2" xfId="40511" xr:uid="{00000000-0005-0000-0000-00005A9E0000}"/>
    <cellStyle name="메모 2 3 6 2 4 3" xfId="40512" xr:uid="{00000000-0005-0000-0000-00005B9E0000}"/>
    <cellStyle name="메모 2 3 6 2 4 4" xfId="40513" xr:uid="{00000000-0005-0000-0000-00005C9E0000}"/>
    <cellStyle name="메모 2 3 6 2 4 5" xfId="40514" xr:uid="{00000000-0005-0000-0000-00005D9E0000}"/>
    <cellStyle name="메모 2 3 6 2 5" xfId="40515" xr:uid="{00000000-0005-0000-0000-00005E9E0000}"/>
    <cellStyle name="메모 2 3 6 2 6" xfId="40516" xr:uid="{00000000-0005-0000-0000-00005F9E0000}"/>
    <cellStyle name="메모 2 3 6 2 7" xfId="40517" xr:uid="{00000000-0005-0000-0000-0000609E0000}"/>
    <cellStyle name="메모 2 3 6 2 8" xfId="40518" xr:uid="{00000000-0005-0000-0000-0000619E0000}"/>
    <cellStyle name="메모 2 3 6 3" xfId="40519" xr:uid="{00000000-0005-0000-0000-0000629E0000}"/>
    <cellStyle name="메모 2 3 6 3 2" xfId="40520" xr:uid="{00000000-0005-0000-0000-0000639E0000}"/>
    <cellStyle name="메모 2 3 6 3 2 2" xfId="40521" xr:uid="{00000000-0005-0000-0000-0000649E0000}"/>
    <cellStyle name="메모 2 3 6 3 2 3" xfId="40522" xr:uid="{00000000-0005-0000-0000-0000659E0000}"/>
    <cellStyle name="메모 2 3 6 3 2 4" xfId="40523" xr:uid="{00000000-0005-0000-0000-0000669E0000}"/>
    <cellStyle name="메모 2 3 6 3 2 5" xfId="40524" xr:uid="{00000000-0005-0000-0000-0000679E0000}"/>
    <cellStyle name="메모 2 3 6 3 3" xfId="40525" xr:uid="{00000000-0005-0000-0000-0000689E0000}"/>
    <cellStyle name="메모 2 3 6 3 3 2" xfId="40526" xr:uid="{00000000-0005-0000-0000-0000699E0000}"/>
    <cellStyle name="메모 2 3 6 3 3 3" xfId="40527" xr:uid="{00000000-0005-0000-0000-00006A9E0000}"/>
    <cellStyle name="메모 2 3 6 3 3 4" xfId="40528" xr:uid="{00000000-0005-0000-0000-00006B9E0000}"/>
    <cellStyle name="메모 2 3 6 3 3 5" xfId="40529" xr:uid="{00000000-0005-0000-0000-00006C9E0000}"/>
    <cellStyle name="메모 2 3 6 3 4" xfId="40530" xr:uid="{00000000-0005-0000-0000-00006D9E0000}"/>
    <cellStyle name="메모 2 3 6 3 4 2" xfId="40531" xr:uid="{00000000-0005-0000-0000-00006E9E0000}"/>
    <cellStyle name="메모 2 3 6 3 4 3" xfId="40532" xr:uid="{00000000-0005-0000-0000-00006F9E0000}"/>
    <cellStyle name="메모 2 3 6 3 4 4" xfId="40533" xr:uid="{00000000-0005-0000-0000-0000709E0000}"/>
    <cellStyle name="메모 2 3 6 3 4 5" xfId="40534" xr:uid="{00000000-0005-0000-0000-0000719E0000}"/>
    <cellStyle name="메모 2 3 6 3 5" xfId="40535" xr:uid="{00000000-0005-0000-0000-0000729E0000}"/>
    <cellStyle name="메모 2 3 6 3 6" xfId="40536" xr:uid="{00000000-0005-0000-0000-0000739E0000}"/>
    <cellStyle name="메모 2 3 6 3 7" xfId="40537" xr:uid="{00000000-0005-0000-0000-0000749E0000}"/>
    <cellStyle name="메모 2 3 6 3 8" xfId="40538" xr:uid="{00000000-0005-0000-0000-0000759E0000}"/>
    <cellStyle name="메모 2 3 6 4" xfId="40539" xr:uid="{00000000-0005-0000-0000-0000769E0000}"/>
    <cellStyle name="메모 2 3 6 4 2" xfId="40540" xr:uid="{00000000-0005-0000-0000-0000779E0000}"/>
    <cellStyle name="메모 2 3 6 4 2 2" xfId="40541" xr:uid="{00000000-0005-0000-0000-0000789E0000}"/>
    <cellStyle name="메모 2 3 6 4 2 3" xfId="40542" xr:uid="{00000000-0005-0000-0000-0000799E0000}"/>
    <cellStyle name="메모 2 3 6 4 2 4" xfId="40543" xr:uid="{00000000-0005-0000-0000-00007A9E0000}"/>
    <cellStyle name="메모 2 3 6 4 2 5" xfId="40544" xr:uid="{00000000-0005-0000-0000-00007B9E0000}"/>
    <cellStyle name="메모 2 3 6 4 3" xfId="40545" xr:uid="{00000000-0005-0000-0000-00007C9E0000}"/>
    <cellStyle name="메모 2 3 6 4 3 2" xfId="40546" xr:uid="{00000000-0005-0000-0000-00007D9E0000}"/>
    <cellStyle name="메모 2 3 6 4 3 3" xfId="40547" xr:uid="{00000000-0005-0000-0000-00007E9E0000}"/>
    <cellStyle name="메모 2 3 6 4 3 4" xfId="40548" xr:uid="{00000000-0005-0000-0000-00007F9E0000}"/>
    <cellStyle name="메모 2 3 6 4 3 5" xfId="40549" xr:uid="{00000000-0005-0000-0000-0000809E0000}"/>
    <cellStyle name="메모 2 3 6 4 4" xfId="40550" xr:uid="{00000000-0005-0000-0000-0000819E0000}"/>
    <cellStyle name="메모 2 3 6 4 4 2" xfId="40551" xr:uid="{00000000-0005-0000-0000-0000829E0000}"/>
    <cellStyle name="메모 2 3 6 4 4 3" xfId="40552" xr:uid="{00000000-0005-0000-0000-0000839E0000}"/>
    <cellStyle name="메모 2 3 6 4 4 4" xfId="40553" xr:uid="{00000000-0005-0000-0000-0000849E0000}"/>
    <cellStyle name="메모 2 3 6 4 4 5" xfId="40554" xr:uid="{00000000-0005-0000-0000-0000859E0000}"/>
    <cellStyle name="메모 2 3 6 4 5" xfId="40555" xr:uid="{00000000-0005-0000-0000-0000869E0000}"/>
    <cellStyle name="메모 2 3 6 4 6" xfId="40556" xr:uid="{00000000-0005-0000-0000-0000879E0000}"/>
    <cellStyle name="메모 2 3 6 4 7" xfId="40557" xr:uid="{00000000-0005-0000-0000-0000889E0000}"/>
    <cellStyle name="메모 2 3 6 4 8" xfId="40558" xr:uid="{00000000-0005-0000-0000-0000899E0000}"/>
    <cellStyle name="메모 2 3 6 5" xfId="40559" xr:uid="{00000000-0005-0000-0000-00008A9E0000}"/>
    <cellStyle name="메모 2 3 6 5 2" xfId="40560" xr:uid="{00000000-0005-0000-0000-00008B9E0000}"/>
    <cellStyle name="메모 2 3 6 5 3" xfId="40561" xr:uid="{00000000-0005-0000-0000-00008C9E0000}"/>
    <cellStyle name="메모 2 3 6 5 4" xfId="40562" xr:uid="{00000000-0005-0000-0000-00008D9E0000}"/>
    <cellStyle name="메모 2 3 6 5 5" xfId="40563" xr:uid="{00000000-0005-0000-0000-00008E9E0000}"/>
    <cellStyle name="메모 2 3 6 6" xfId="40564" xr:uid="{00000000-0005-0000-0000-00008F9E0000}"/>
    <cellStyle name="메모 2 3 6 6 2" xfId="40565" xr:uid="{00000000-0005-0000-0000-0000909E0000}"/>
    <cellStyle name="메모 2 3 6 6 3" xfId="40566" xr:uid="{00000000-0005-0000-0000-0000919E0000}"/>
    <cellStyle name="메모 2 3 6 6 4" xfId="40567" xr:uid="{00000000-0005-0000-0000-0000929E0000}"/>
    <cellStyle name="메모 2 3 6 6 5" xfId="40568" xr:uid="{00000000-0005-0000-0000-0000939E0000}"/>
    <cellStyle name="메모 2 3 6 7" xfId="40569" xr:uid="{00000000-0005-0000-0000-0000949E0000}"/>
    <cellStyle name="메모 2 3 6 7 2" xfId="40570" xr:uid="{00000000-0005-0000-0000-0000959E0000}"/>
    <cellStyle name="메모 2 3 6 7 3" xfId="40571" xr:uid="{00000000-0005-0000-0000-0000969E0000}"/>
    <cellStyle name="메모 2 3 6 7 4" xfId="40572" xr:uid="{00000000-0005-0000-0000-0000979E0000}"/>
    <cellStyle name="메모 2 3 6 7 5" xfId="40573" xr:uid="{00000000-0005-0000-0000-0000989E0000}"/>
    <cellStyle name="메모 2 3 6 8" xfId="40574" xr:uid="{00000000-0005-0000-0000-0000999E0000}"/>
    <cellStyle name="메모 2 3 6 9" xfId="40575" xr:uid="{00000000-0005-0000-0000-00009A9E0000}"/>
    <cellStyle name="메모 2 3 7" xfId="40576" xr:uid="{00000000-0005-0000-0000-00009B9E0000}"/>
    <cellStyle name="메모 2 3 7 2" xfId="40577" xr:uid="{00000000-0005-0000-0000-00009C9E0000}"/>
    <cellStyle name="메모 2 3 7 2 2" xfId="40578" xr:uid="{00000000-0005-0000-0000-00009D9E0000}"/>
    <cellStyle name="메모 2 3 7 2 3" xfId="40579" xr:uid="{00000000-0005-0000-0000-00009E9E0000}"/>
    <cellStyle name="메모 2 3 7 2 4" xfId="40580" xr:uid="{00000000-0005-0000-0000-00009F9E0000}"/>
    <cellStyle name="메모 2 3 7 2 5" xfId="40581" xr:uid="{00000000-0005-0000-0000-0000A09E0000}"/>
    <cellStyle name="메모 2 3 7 3" xfId="40582" xr:uid="{00000000-0005-0000-0000-0000A19E0000}"/>
    <cellStyle name="메모 2 3 7 3 2" xfId="40583" xr:uid="{00000000-0005-0000-0000-0000A29E0000}"/>
    <cellStyle name="메모 2 3 7 3 3" xfId="40584" xr:uid="{00000000-0005-0000-0000-0000A39E0000}"/>
    <cellStyle name="메모 2 3 7 3 4" xfId="40585" xr:uid="{00000000-0005-0000-0000-0000A49E0000}"/>
    <cellStyle name="메모 2 3 7 3 5" xfId="40586" xr:uid="{00000000-0005-0000-0000-0000A59E0000}"/>
    <cellStyle name="메모 2 3 7 4" xfId="40587" xr:uid="{00000000-0005-0000-0000-0000A69E0000}"/>
    <cellStyle name="메모 2 3 7 4 2" xfId="40588" xr:uid="{00000000-0005-0000-0000-0000A79E0000}"/>
    <cellStyle name="메모 2 3 7 4 3" xfId="40589" xr:uid="{00000000-0005-0000-0000-0000A89E0000}"/>
    <cellStyle name="메모 2 3 7 4 4" xfId="40590" xr:uid="{00000000-0005-0000-0000-0000A99E0000}"/>
    <cellStyle name="메모 2 3 7 4 5" xfId="40591" xr:uid="{00000000-0005-0000-0000-0000AA9E0000}"/>
    <cellStyle name="메모 2 3 7 5" xfId="40592" xr:uid="{00000000-0005-0000-0000-0000AB9E0000}"/>
    <cellStyle name="메모 2 3 7 6" xfId="40593" xr:uid="{00000000-0005-0000-0000-0000AC9E0000}"/>
    <cellStyle name="메모 2 3 7 7" xfId="40594" xr:uid="{00000000-0005-0000-0000-0000AD9E0000}"/>
    <cellStyle name="메모 2 3 7 8" xfId="40595" xr:uid="{00000000-0005-0000-0000-0000AE9E0000}"/>
    <cellStyle name="메모 2 3 8" xfId="40596" xr:uid="{00000000-0005-0000-0000-0000AF9E0000}"/>
    <cellStyle name="메모 2 3 8 2" xfId="40597" xr:uid="{00000000-0005-0000-0000-0000B09E0000}"/>
    <cellStyle name="메모 2 3 8 2 2" xfId="40598" xr:uid="{00000000-0005-0000-0000-0000B19E0000}"/>
    <cellStyle name="메모 2 3 8 2 3" xfId="40599" xr:uid="{00000000-0005-0000-0000-0000B29E0000}"/>
    <cellStyle name="메모 2 3 8 2 4" xfId="40600" xr:uid="{00000000-0005-0000-0000-0000B39E0000}"/>
    <cellStyle name="메모 2 3 8 2 5" xfId="40601" xr:uid="{00000000-0005-0000-0000-0000B49E0000}"/>
    <cellStyle name="메모 2 3 8 3" xfId="40602" xr:uid="{00000000-0005-0000-0000-0000B59E0000}"/>
    <cellStyle name="메모 2 3 8 3 2" xfId="40603" xr:uid="{00000000-0005-0000-0000-0000B69E0000}"/>
    <cellStyle name="메모 2 3 8 3 3" xfId="40604" xr:uid="{00000000-0005-0000-0000-0000B79E0000}"/>
    <cellStyle name="메모 2 3 8 3 4" xfId="40605" xr:uid="{00000000-0005-0000-0000-0000B89E0000}"/>
    <cellStyle name="메모 2 3 8 3 5" xfId="40606" xr:uid="{00000000-0005-0000-0000-0000B99E0000}"/>
    <cellStyle name="메모 2 3 8 4" xfId="40607" xr:uid="{00000000-0005-0000-0000-0000BA9E0000}"/>
    <cellStyle name="메모 2 3 8 4 2" xfId="40608" xr:uid="{00000000-0005-0000-0000-0000BB9E0000}"/>
    <cellStyle name="메모 2 3 8 4 3" xfId="40609" xr:uid="{00000000-0005-0000-0000-0000BC9E0000}"/>
    <cellStyle name="메모 2 3 8 4 4" xfId="40610" xr:uid="{00000000-0005-0000-0000-0000BD9E0000}"/>
    <cellStyle name="메모 2 3 8 4 5" xfId="40611" xr:uid="{00000000-0005-0000-0000-0000BE9E0000}"/>
    <cellStyle name="메모 2 3 8 5" xfId="40612" xr:uid="{00000000-0005-0000-0000-0000BF9E0000}"/>
    <cellStyle name="메모 2 3 8 6" xfId="40613" xr:uid="{00000000-0005-0000-0000-0000C09E0000}"/>
    <cellStyle name="메모 2 3 8 7" xfId="40614" xr:uid="{00000000-0005-0000-0000-0000C19E0000}"/>
    <cellStyle name="메모 2 3 8 8" xfId="40615" xr:uid="{00000000-0005-0000-0000-0000C29E0000}"/>
    <cellStyle name="메모 2 3 9" xfId="40616" xr:uid="{00000000-0005-0000-0000-0000C39E0000}"/>
    <cellStyle name="메모 2 3 9 2" xfId="40617" xr:uid="{00000000-0005-0000-0000-0000C49E0000}"/>
    <cellStyle name="메모 2 3 9 2 2" xfId="40618" xr:uid="{00000000-0005-0000-0000-0000C59E0000}"/>
    <cellStyle name="메모 2 3 9 2 3" xfId="40619" xr:uid="{00000000-0005-0000-0000-0000C69E0000}"/>
    <cellStyle name="메모 2 3 9 2 4" xfId="40620" xr:uid="{00000000-0005-0000-0000-0000C79E0000}"/>
    <cellStyle name="메모 2 3 9 2 5" xfId="40621" xr:uid="{00000000-0005-0000-0000-0000C89E0000}"/>
    <cellStyle name="메모 2 3 9 3" xfId="40622" xr:uid="{00000000-0005-0000-0000-0000C99E0000}"/>
    <cellStyle name="메모 2 3 9 3 2" xfId="40623" xr:uid="{00000000-0005-0000-0000-0000CA9E0000}"/>
    <cellStyle name="메모 2 3 9 3 3" xfId="40624" xr:uid="{00000000-0005-0000-0000-0000CB9E0000}"/>
    <cellStyle name="메모 2 3 9 3 4" xfId="40625" xr:uid="{00000000-0005-0000-0000-0000CC9E0000}"/>
    <cellStyle name="메모 2 3 9 3 5" xfId="40626" xr:uid="{00000000-0005-0000-0000-0000CD9E0000}"/>
    <cellStyle name="메모 2 3 9 4" xfId="40627" xr:uid="{00000000-0005-0000-0000-0000CE9E0000}"/>
    <cellStyle name="메모 2 3 9 4 2" xfId="40628" xr:uid="{00000000-0005-0000-0000-0000CF9E0000}"/>
    <cellStyle name="메모 2 3 9 4 3" xfId="40629" xr:uid="{00000000-0005-0000-0000-0000D09E0000}"/>
    <cellStyle name="메모 2 3 9 4 4" xfId="40630" xr:uid="{00000000-0005-0000-0000-0000D19E0000}"/>
    <cellStyle name="메모 2 3 9 4 5" xfId="40631" xr:uid="{00000000-0005-0000-0000-0000D29E0000}"/>
    <cellStyle name="메모 2 3 9 5" xfId="40632" xr:uid="{00000000-0005-0000-0000-0000D39E0000}"/>
    <cellStyle name="메모 2 3 9 6" xfId="40633" xr:uid="{00000000-0005-0000-0000-0000D49E0000}"/>
    <cellStyle name="메모 2 3 9 7" xfId="40634" xr:uid="{00000000-0005-0000-0000-0000D59E0000}"/>
    <cellStyle name="메모 2 3 9 8" xfId="40635" xr:uid="{00000000-0005-0000-0000-0000D69E0000}"/>
    <cellStyle name="메모 2 4" xfId="40636" xr:uid="{00000000-0005-0000-0000-0000D79E0000}"/>
    <cellStyle name="메모 2 4 2" xfId="51220" xr:uid="{00000000-0005-0000-0000-0000D89E0000}"/>
    <cellStyle name="메모 2 4 3" xfId="51221" xr:uid="{00000000-0005-0000-0000-0000D99E0000}"/>
    <cellStyle name="메모 2 4 4" xfId="51222" xr:uid="{00000000-0005-0000-0000-0000DA9E0000}"/>
    <cellStyle name="메모 2 4 5" xfId="51223" xr:uid="{00000000-0005-0000-0000-0000DB9E0000}"/>
    <cellStyle name="메모 2 4 6" xfId="51224" xr:uid="{00000000-0005-0000-0000-0000DC9E0000}"/>
    <cellStyle name="메모 2 4 7" xfId="51225" xr:uid="{00000000-0005-0000-0000-0000DD9E0000}"/>
    <cellStyle name="메모 2 4 8" xfId="51226" xr:uid="{00000000-0005-0000-0000-0000DE9E0000}"/>
    <cellStyle name="메모 2 5" xfId="40637" xr:uid="{00000000-0005-0000-0000-0000DF9E0000}"/>
    <cellStyle name="메모 2 5 10" xfId="40638" xr:uid="{00000000-0005-0000-0000-0000E09E0000}"/>
    <cellStyle name="메모 2 5 10 2" xfId="40639" xr:uid="{00000000-0005-0000-0000-0000E19E0000}"/>
    <cellStyle name="메모 2 5 10 3" xfId="40640" xr:uid="{00000000-0005-0000-0000-0000E29E0000}"/>
    <cellStyle name="메모 2 5 10 4" xfId="40641" xr:uid="{00000000-0005-0000-0000-0000E39E0000}"/>
    <cellStyle name="메모 2 5 10 5" xfId="40642" xr:uid="{00000000-0005-0000-0000-0000E49E0000}"/>
    <cellStyle name="메모 2 5 11" xfId="40643" xr:uid="{00000000-0005-0000-0000-0000E59E0000}"/>
    <cellStyle name="메모 2 5 11 2" xfId="40644" xr:uid="{00000000-0005-0000-0000-0000E69E0000}"/>
    <cellStyle name="메모 2 5 11 3" xfId="40645" xr:uid="{00000000-0005-0000-0000-0000E79E0000}"/>
    <cellStyle name="메모 2 5 11 4" xfId="40646" xr:uid="{00000000-0005-0000-0000-0000E89E0000}"/>
    <cellStyle name="메모 2 5 11 5" xfId="40647" xr:uid="{00000000-0005-0000-0000-0000E99E0000}"/>
    <cellStyle name="메모 2 5 12" xfId="40648" xr:uid="{00000000-0005-0000-0000-0000EA9E0000}"/>
    <cellStyle name="메모 2 5 13" xfId="40649" xr:uid="{00000000-0005-0000-0000-0000EB9E0000}"/>
    <cellStyle name="메모 2 5 14" xfId="40650" xr:uid="{00000000-0005-0000-0000-0000EC9E0000}"/>
    <cellStyle name="메모 2 5 15" xfId="40651" xr:uid="{00000000-0005-0000-0000-0000ED9E0000}"/>
    <cellStyle name="메모 2 5 2" xfId="40652" xr:uid="{00000000-0005-0000-0000-0000EE9E0000}"/>
    <cellStyle name="메모 2 5 2 10" xfId="40653" xr:uid="{00000000-0005-0000-0000-0000EF9E0000}"/>
    <cellStyle name="메모 2 5 2 11" xfId="40654" xr:uid="{00000000-0005-0000-0000-0000F09E0000}"/>
    <cellStyle name="메모 2 5 2 12" xfId="40655" xr:uid="{00000000-0005-0000-0000-0000F19E0000}"/>
    <cellStyle name="메모 2 5 2 13" xfId="40656" xr:uid="{00000000-0005-0000-0000-0000F29E0000}"/>
    <cellStyle name="메모 2 5 2 2" xfId="40657" xr:uid="{00000000-0005-0000-0000-0000F39E0000}"/>
    <cellStyle name="메모 2 5 2 2 10" xfId="40658" xr:uid="{00000000-0005-0000-0000-0000F49E0000}"/>
    <cellStyle name="메모 2 5 2 2 11" xfId="40659" xr:uid="{00000000-0005-0000-0000-0000F59E0000}"/>
    <cellStyle name="메모 2 5 2 2 2" xfId="40660" xr:uid="{00000000-0005-0000-0000-0000F69E0000}"/>
    <cellStyle name="메모 2 5 2 2 2 2" xfId="40661" xr:uid="{00000000-0005-0000-0000-0000F79E0000}"/>
    <cellStyle name="메모 2 5 2 2 2 2 2" xfId="40662" xr:uid="{00000000-0005-0000-0000-0000F89E0000}"/>
    <cellStyle name="메모 2 5 2 2 2 2 3" xfId="40663" xr:uid="{00000000-0005-0000-0000-0000F99E0000}"/>
    <cellStyle name="메모 2 5 2 2 2 2 4" xfId="40664" xr:uid="{00000000-0005-0000-0000-0000FA9E0000}"/>
    <cellStyle name="메모 2 5 2 2 2 2 5" xfId="40665" xr:uid="{00000000-0005-0000-0000-0000FB9E0000}"/>
    <cellStyle name="메모 2 5 2 2 2 3" xfId="40666" xr:uid="{00000000-0005-0000-0000-0000FC9E0000}"/>
    <cellStyle name="메모 2 5 2 2 2 3 2" xfId="40667" xr:uid="{00000000-0005-0000-0000-0000FD9E0000}"/>
    <cellStyle name="메모 2 5 2 2 2 3 3" xfId="40668" xr:uid="{00000000-0005-0000-0000-0000FE9E0000}"/>
    <cellStyle name="메모 2 5 2 2 2 3 4" xfId="40669" xr:uid="{00000000-0005-0000-0000-0000FF9E0000}"/>
    <cellStyle name="메모 2 5 2 2 2 3 5" xfId="40670" xr:uid="{00000000-0005-0000-0000-0000009F0000}"/>
    <cellStyle name="메모 2 5 2 2 2 4" xfId="40671" xr:uid="{00000000-0005-0000-0000-0000019F0000}"/>
    <cellStyle name="메모 2 5 2 2 2 4 2" xfId="40672" xr:uid="{00000000-0005-0000-0000-0000029F0000}"/>
    <cellStyle name="메모 2 5 2 2 2 4 3" xfId="40673" xr:uid="{00000000-0005-0000-0000-0000039F0000}"/>
    <cellStyle name="메모 2 5 2 2 2 4 4" xfId="40674" xr:uid="{00000000-0005-0000-0000-0000049F0000}"/>
    <cellStyle name="메모 2 5 2 2 2 4 5" xfId="40675" xr:uid="{00000000-0005-0000-0000-0000059F0000}"/>
    <cellStyle name="메모 2 5 2 2 2 5" xfId="40676" xr:uid="{00000000-0005-0000-0000-0000069F0000}"/>
    <cellStyle name="메모 2 5 2 2 2 6" xfId="40677" xr:uid="{00000000-0005-0000-0000-0000079F0000}"/>
    <cellStyle name="메모 2 5 2 2 2 7" xfId="40678" xr:uid="{00000000-0005-0000-0000-0000089F0000}"/>
    <cellStyle name="메모 2 5 2 2 2 8" xfId="40679" xr:uid="{00000000-0005-0000-0000-0000099F0000}"/>
    <cellStyle name="메모 2 5 2 2 3" xfId="40680" xr:uid="{00000000-0005-0000-0000-00000A9F0000}"/>
    <cellStyle name="메모 2 5 2 2 3 2" xfId="40681" xr:uid="{00000000-0005-0000-0000-00000B9F0000}"/>
    <cellStyle name="메모 2 5 2 2 3 2 2" xfId="40682" xr:uid="{00000000-0005-0000-0000-00000C9F0000}"/>
    <cellStyle name="메모 2 5 2 2 3 2 3" xfId="40683" xr:uid="{00000000-0005-0000-0000-00000D9F0000}"/>
    <cellStyle name="메모 2 5 2 2 3 2 4" xfId="40684" xr:uid="{00000000-0005-0000-0000-00000E9F0000}"/>
    <cellStyle name="메모 2 5 2 2 3 2 5" xfId="40685" xr:uid="{00000000-0005-0000-0000-00000F9F0000}"/>
    <cellStyle name="메모 2 5 2 2 3 3" xfId="40686" xr:uid="{00000000-0005-0000-0000-0000109F0000}"/>
    <cellStyle name="메모 2 5 2 2 3 3 2" xfId="40687" xr:uid="{00000000-0005-0000-0000-0000119F0000}"/>
    <cellStyle name="메모 2 5 2 2 3 3 3" xfId="40688" xr:uid="{00000000-0005-0000-0000-0000129F0000}"/>
    <cellStyle name="메모 2 5 2 2 3 3 4" xfId="40689" xr:uid="{00000000-0005-0000-0000-0000139F0000}"/>
    <cellStyle name="메모 2 5 2 2 3 3 5" xfId="40690" xr:uid="{00000000-0005-0000-0000-0000149F0000}"/>
    <cellStyle name="메모 2 5 2 2 3 4" xfId="40691" xr:uid="{00000000-0005-0000-0000-0000159F0000}"/>
    <cellStyle name="메모 2 5 2 2 3 4 2" xfId="40692" xr:uid="{00000000-0005-0000-0000-0000169F0000}"/>
    <cellStyle name="메모 2 5 2 2 3 4 3" xfId="40693" xr:uid="{00000000-0005-0000-0000-0000179F0000}"/>
    <cellStyle name="메모 2 5 2 2 3 4 4" xfId="40694" xr:uid="{00000000-0005-0000-0000-0000189F0000}"/>
    <cellStyle name="메모 2 5 2 2 3 4 5" xfId="40695" xr:uid="{00000000-0005-0000-0000-0000199F0000}"/>
    <cellStyle name="메모 2 5 2 2 3 5" xfId="40696" xr:uid="{00000000-0005-0000-0000-00001A9F0000}"/>
    <cellStyle name="메모 2 5 2 2 3 6" xfId="40697" xr:uid="{00000000-0005-0000-0000-00001B9F0000}"/>
    <cellStyle name="메모 2 5 2 2 3 7" xfId="40698" xr:uid="{00000000-0005-0000-0000-00001C9F0000}"/>
    <cellStyle name="메모 2 5 2 2 3 8" xfId="40699" xr:uid="{00000000-0005-0000-0000-00001D9F0000}"/>
    <cellStyle name="메모 2 5 2 2 4" xfId="40700" xr:uid="{00000000-0005-0000-0000-00001E9F0000}"/>
    <cellStyle name="메모 2 5 2 2 4 2" xfId="40701" xr:uid="{00000000-0005-0000-0000-00001F9F0000}"/>
    <cellStyle name="메모 2 5 2 2 4 2 2" xfId="40702" xr:uid="{00000000-0005-0000-0000-0000209F0000}"/>
    <cellStyle name="메모 2 5 2 2 4 2 3" xfId="40703" xr:uid="{00000000-0005-0000-0000-0000219F0000}"/>
    <cellStyle name="메모 2 5 2 2 4 2 4" xfId="40704" xr:uid="{00000000-0005-0000-0000-0000229F0000}"/>
    <cellStyle name="메모 2 5 2 2 4 2 5" xfId="40705" xr:uid="{00000000-0005-0000-0000-0000239F0000}"/>
    <cellStyle name="메모 2 5 2 2 4 3" xfId="40706" xr:uid="{00000000-0005-0000-0000-0000249F0000}"/>
    <cellStyle name="메모 2 5 2 2 4 3 2" xfId="40707" xr:uid="{00000000-0005-0000-0000-0000259F0000}"/>
    <cellStyle name="메모 2 5 2 2 4 3 3" xfId="40708" xr:uid="{00000000-0005-0000-0000-0000269F0000}"/>
    <cellStyle name="메모 2 5 2 2 4 3 4" xfId="40709" xr:uid="{00000000-0005-0000-0000-0000279F0000}"/>
    <cellStyle name="메모 2 5 2 2 4 3 5" xfId="40710" xr:uid="{00000000-0005-0000-0000-0000289F0000}"/>
    <cellStyle name="메모 2 5 2 2 4 4" xfId="40711" xr:uid="{00000000-0005-0000-0000-0000299F0000}"/>
    <cellStyle name="메모 2 5 2 2 4 4 2" xfId="40712" xr:uid="{00000000-0005-0000-0000-00002A9F0000}"/>
    <cellStyle name="메모 2 5 2 2 4 4 3" xfId="40713" xr:uid="{00000000-0005-0000-0000-00002B9F0000}"/>
    <cellStyle name="메모 2 5 2 2 4 4 4" xfId="40714" xr:uid="{00000000-0005-0000-0000-00002C9F0000}"/>
    <cellStyle name="메모 2 5 2 2 4 4 5" xfId="40715" xr:uid="{00000000-0005-0000-0000-00002D9F0000}"/>
    <cellStyle name="메모 2 5 2 2 4 5" xfId="40716" xr:uid="{00000000-0005-0000-0000-00002E9F0000}"/>
    <cellStyle name="메모 2 5 2 2 4 6" xfId="40717" xr:uid="{00000000-0005-0000-0000-00002F9F0000}"/>
    <cellStyle name="메모 2 5 2 2 4 7" xfId="40718" xr:uid="{00000000-0005-0000-0000-0000309F0000}"/>
    <cellStyle name="메모 2 5 2 2 4 8" xfId="40719" xr:uid="{00000000-0005-0000-0000-0000319F0000}"/>
    <cellStyle name="메모 2 5 2 2 5" xfId="40720" xr:uid="{00000000-0005-0000-0000-0000329F0000}"/>
    <cellStyle name="메모 2 5 2 2 5 2" xfId="40721" xr:uid="{00000000-0005-0000-0000-0000339F0000}"/>
    <cellStyle name="메모 2 5 2 2 5 3" xfId="40722" xr:uid="{00000000-0005-0000-0000-0000349F0000}"/>
    <cellStyle name="메모 2 5 2 2 5 4" xfId="40723" xr:uid="{00000000-0005-0000-0000-0000359F0000}"/>
    <cellStyle name="메모 2 5 2 2 5 5" xfId="40724" xr:uid="{00000000-0005-0000-0000-0000369F0000}"/>
    <cellStyle name="메모 2 5 2 2 6" xfId="40725" xr:uid="{00000000-0005-0000-0000-0000379F0000}"/>
    <cellStyle name="메모 2 5 2 2 6 2" xfId="40726" xr:uid="{00000000-0005-0000-0000-0000389F0000}"/>
    <cellStyle name="메모 2 5 2 2 6 3" xfId="40727" xr:uid="{00000000-0005-0000-0000-0000399F0000}"/>
    <cellStyle name="메모 2 5 2 2 6 4" xfId="40728" xr:uid="{00000000-0005-0000-0000-00003A9F0000}"/>
    <cellStyle name="메모 2 5 2 2 6 5" xfId="40729" xr:uid="{00000000-0005-0000-0000-00003B9F0000}"/>
    <cellStyle name="메모 2 5 2 2 7" xfId="40730" xr:uid="{00000000-0005-0000-0000-00003C9F0000}"/>
    <cellStyle name="메모 2 5 2 2 7 2" xfId="40731" xr:uid="{00000000-0005-0000-0000-00003D9F0000}"/>
    <cellStyle name="메모 2 5 2 2 7 3" xfId="40732" xr:uid="{00000000-0005-0000-0000-00003E9F0000}"/>
    <cellStyle name="메모 2 5 2 2 7 4" xfId="40733" xr:uid="{00000000-0005-0000-0000-00003F9F0000}"/>
    <cellStyle name="메모 2 5 2 2 7 5" xfId="40734" xr:uid="{00000000-0005-0000-0000-0000409F0000}"/>
    <cellStyle name="메모 2 5 2 2 8" xfId="40735" xr:uid="{00000000-0005-0000-0000-0000419F0000}"/>
    <cellStyle name="메모 2 5 2 2 9" xfId="40736" xr:uid="{00000000-0005-0000-0000-0000429F0000}"/>
    <cellStyle name="메모 2 5 2 3" xfId="40737" xr:uid="{00000000-0005-0000-0000-0000439F0000}"/>
    <cellStyle name="메모 2 5 2 3 10" xfId="40738" xr:uid="{00000000-0005-0000-0000-0000449F0000}"/>
    <cellStyle name="메모 2 5 2 3 11" xfId="40739" xr:uid="{00000000-0005-0000-0000-0000459F0000}"/>
    <cellStyle name="메모 2 5 2 3 2" xfId="40740" xr:uid="{00000000-0005-0000-0000-0000469F0000}"/>
    <cellStyle name="메모 2 5 2 3 2 2" xfId="40741" xr:uid="{00000000-0005-0000-0000-0000479F0000}"/>
    <cellStyle name="메모 2 5 2 3 2 2 2" xfId="40742" xr:uid="{00000000-0005-0000-0000-0000489F0000}"/>
    <cellStyle name="메모 2 5 2 3 2 2 3" xfId="40743" xr:uid="{00000000-0005-0000-0000-0000499F0000}"/>
    <cellStyle name="메모 2 5 2 3 2 2 4" xfId="40744" xr:uid="{00000000-0005-0000-0000-00004A9F0000}"/>
    <cellStyle name="메모 2 5 2 3 2 2 5" xfId="40745" xr:uid="{00000000-0005-0000-0000-00004B9F0000}"/>
    <cellStyle name="메모 2 5 2 3 2 3" xfId="40746" xr:uid="{00000000-0005-0000-0000-00004C9F0000}"/>
    <cellStyle name="메모 2 5 2 3 2 3 2" xfId="40747" xr:uid="{00000000-0005-0000-0000-00004D9F0000}"/>
    <cellStyle name="메모 2 5 2 3 2 3 3" xfId="40748" xr:uid="{00000000-0005-0000-0000-00004E9F0000}"/>
    <cellStyle name="메모 2 5 2 3 2 3 4" xfId="40749" xr:uid="{00000000-0005-0000-0000-00004F9F0000}"/>
    <cellStyle name="메모 2 5 2 3 2 3 5" xfId="40750" xr:uid="{00000000-0005-0000-0000-0000509F0000}"/>
    <cellStyle name="메모 2 5 2 3 2 4" xfId="40751" xr:uid="{00000000-0005-0000-0000-0000519F0000}"/>
    <cellStyle name="메모 2 5 2 3 2 4 2" xfId="40752" xr:uid="{00000000-0005-0000-0000-0000529F0000}"/>
    <cellStyle name="메모 2 5 2 3 2 4 3" xfId="40753" xr:uid="{00000000-0005-0000-0000-0000539F0000}"/>
    <cellStyle name="메모 2 5 2 3 2 4 4" xfId="40754" xr:uid="{00000000-0005-0000-0000-0000549F0000}"/>
    <cellStyle name="메모 2 5 2 3 2 4 5" xfId="40755" xr:uid="{00000000-0005-0000-0000-0000559F0000}"/>
    <cellStyle name="메모 2 5 2 3 2 5" xfId="40756" xr:uid="{00000000-0005-0000-0000-0000569F0000}"/>
    <cellStyle name="메모 2 5 2 3 2 6" xfId="40757" xr:uid="{00000000-0005-0000-0000-0000579F0000}"/>
    <cellStyle name="메모 2 5 2 3 2 7" xfId="40758" xr:uid="{00000000-0005-0000-0000-0000589F0000}"/>
    <cellStyle name="메모 2 5 2 3 2 8" xfId="40759" xr:uid="{00000000-0005-0000-0000-0000599F0000}"/>
    <cellStyle name="메모 2 5 2 3 3" xfId="40760" xr:uid="{00000000-0005-0000-0000-00005A9F0000}"/>
    <cellStyle name="메모 2 5 2 3 3 2" xfId="40761" xr:uid="{00000000-0005-0000-0000-00005B9F0000}"/>
    <cellStyle name="메모 2 5 2 3 3 2 2" xfId="40762" xr:uid="{00000000-0005-0000-0000-00005C9F0000}"/>
    <cellStyle name="메모 2 5 2 3 3 2 3" xfId="40763" xr:uid="{00000000-0005-0000-0000-00005D9F0000}"/>
    <cellStyle name="메모 2 5 2 3 3 2 4" xfId="40764" xr:uid="{00000000-0005-0000-0000-00005E9F0000}"/>
    <cellStyle name="메모 2 5 2 3 3 2 5" xfId="40765" xr:uid="{00000000-0005-0000-0000-00005F9F0000}"/>
    <cellStyle name="메모 2 5 2 3 3 3" xfId="40766" xr:uid="{00000000-0005-0000-0000-0000609F0000}"/>
    <cellStyle name="메모 2 5 2 3 3 3 2" xfId="40767" xr:uid="{00000000-0005-0000-0000-0000619F0000}"/>
    <cellStyle name="메모 2 5 2 3 3 3 3" xfId="40768" xr:uid="{00000000-0005-0000-0000-0000629F0000}"/>
    <cellStyle name="메모 2 5 2 3 3 3 4" xfId="40769" xr:uid="{00000000-0005-0000-0000-0000639F0000}"/>
    <cellStyle name="메모 2 5 2 3 3 3 5" xfId="40770" xr:uid="{00000000-0005-0000-0000-0000649F0000}"/>
    <cellStyle name="메모 2 5 2 3 3 4" xfId="40771" xr:uid="{00000000-0005-0000-0000-0000659F0000}"/>
    <cellStyle name="메모 2 5 2 3 3 4 2" xfId="40772" xr:uid="{00000000-0005-0000-0000-0000669F0000}"/>
    <cellStyle name="메모 2 5 2 3 3 4 3" xfId="40773" xr:uid="{00000000-0005-0000-0000-0000679F0000}"/>
    <cellStyle name="메모 2 5 2 3 3 4 4" xfId="40774" xr:uid="{00000000-0005-0000-0000-0000689F0000}"/>
    <cellStyle name="메모 2 5 2 3 3 4 5" xfId="40775" xr:uid="{00000000-0005-0000-0000-0000699F0000}"/>
    <cellStyle name="메모 2 5 2 3 3 5" xfId="40776" xr:uid="{00000000-0005-0000-0000-00006A9F0000}"/>
    <cellStyle name="메모 2 5 2 3 3 6" xfId="40777" xr:uid="{00000000-0005-0000-0000-00006B9F0000}"/>
    <cellStyle name="메모 2 5 2 3 3 7" xfId="40778" xr:uid="{00000000-0005-0000-0000-00006C9F0000}"/>
    <cellStyle name="메모 2 5 2 3 3 8" xfId="40779" xr:uid="{00000000-0005-0000-0000-00006D9F0000}"/>
    <cellStyle name="메모 2 5 2 3 4" xfId="40780" xr:uid="{00000000-0005-0000-0000-00006E9F0000}"/>
    <cellStyle name="메모 2 5 2 3 4 2" xfId="40781" xr:uid="{00000000-0005-0000-0000-00006F9F0000}"/>
    <cellStyle name="메모 2 5 2 3 4 2 2" xfId="40782" xr:uid="{00000000-0005-0000-0000-0000709F0000}"/>
    <cellStyle name="메모 2 5 2 3 4 2 3" xfId="40783" xr:uid="{00000000-0005-0000-0000-0000719F0000}"/>
    <cellStyle name="메모 2 5 2 3 4 2 4" xfId="40784" xr:uid="{00000000-0005-0000-0000-0000729F0000}"/>
    <cellStyle name="메모 2 5 2 3 4 2 5" xfId="40785" xr:uid="{00000000-0005-0000-0000-0000739F0000}"/>
    <cellStyle name="메모 2 5 2 3 4 3" xfId="40786" xr:uid="{00000000-0005-0000-0000-0000749F0000}"/>
    <cellStyle name="메모 2 5 2 3 4 3 2" xfId="40787" xr:uid="{00000000-0005-0000-0000-0000759F0000}"/>
    <cellStyle name="메모 2 5 2 3 4 3 3" xfId="40788" xr:uid="{00000000-0005-0000-0000-0000769F0000}"/>
    <cellStyle name="메모 2 5 2 3 4 3 4" xfId="40789" xr:uid="{00000000-0005-0000-0000-0000779F0000}"/>
    <cellStyle name="메모 2 5 2 3 4 3 5" xfId="40790" xr:uid="{00000000-0005-0000-0000-0000789F0000}"/>
    <cellStyle name="메모 2 5 2 3 4 4" xfId="40791" xr:uid="{00000000-0005-0000-0000-0000799F0000}"/>
    <cellStyle name="메모 2 5 2 3 4 4 2" xfId="40792" xr:uid="{00000000-0005-0000-0000-00007A9F0000}"/>
    <cellStyle name="메모 2 5 2 3 4 4 3" xfId="40793" xr:uid="{00000000-0005-0000-0000-00007B9F0000}"/>
    <cellStyle name="메모 2 5 2 3 4 4 4" xfId="40794" xr:uid="{00000000-0005-0000-0000-00007C9F0000}"/>
    <cellStyle name="메모 2 5 2 3 4 4 5" xfId="40795" xr:uid="{00000000-0005-0000-0000-00007D9F0000}"/>
    <cellStyle name="메모 2 5 2 3 4 5" xfId="40796" xr:uid="{00000000-0005-0000-0000-00007E9F0000}"/>
    <cellStyle name="메모 2 5 2 3 4 6" xfId="40797" xr:uid="{00000000-0005-0000-0000-00007F9F0000}"/>
    <cellStyle name="메모 2 5 2 3 4 7" xfId="40798" xr:uid="{00000000-0005-0000-0000-0000809F0000}"/>
    <cellStyle name="메모 2 5 2 3 4 8" xfId="40799" xr:uid="{00000000-0005-0000-0000-0000819F0000}"/>
    <cellStyle name="메모 2 5 2 3 5" xfId="40800" xr:uid="{00000000-0005-0000-0000-0000829F0000}"/>
    <cellStyle name="메모 2 5 2 3 5 2" xfId="40801" xr:uid="{00000000-0005-0000-0000-0000839F0000}"/>
    <cellStyle name="메모 2 5 2 3 5 3" xfId="40802" xr:uid="{00000000-0005-0000-0000-0000849F0000}"/>
    <cellStyle name="메모 2 5 2 3 5 4" xfId="40803" xr:uid="{00000000-0005-0000-0000-0000859F0000}"/>
    <cellStyle name="메모 2 5 2 3 5 5" xfId="40804" xr:uid="{00000000-0005-0000-0000-0000869F0000}"/>
    <cellStyle name="메모 2 5 2 3 6" xfId="40805" xr:uid="{00000000-0005-0000-0000-0000879F0000}"/>
    <cellStyle name="메모 2 5 2 3 6 2" xfId="40806" xr:uid="{00000000-0005-0000-0000-0000889F0000}"/>
    <cellStyle name="메모 2 5 2 3 6 3" xfId="40807" xr:uid="{00000000-0005-0000-0000-0000899F0000}"/>
    <cellStyle name="메모 2 5 2 3 6 4" xfId="40808" xr:uid="{00000000-0005-0000-0000-00008A9F0000}"/>
    <cellStyle name="메모 2 5 2 3 6 5" xfId="40809" xr:uid="{00000000-0005-0000-0000-00008B9F0000}"/>
    <cellStyle name="메모 2 5 2 3 7" xfId="40810" xr:uid="{00000000-0005-0000-0000-00008C9F0000}"/>
    <cellStyle name="메모 2 5 2 3 7 2" xfId="40811" xr:uid="{00000000-0005-0000-0000-00008D9F0000}"/>
    <cellStyle name="메모 2 5 2 3 7 3" xfId="40812" xr:uid="{00000000-0005-0000-0000-00008E9F0000}"/>
    <cellStyle name="메모 2 5 2 3 7 4" xfId="40813" xr:uid="{00000000-0005-0000-0000-00008F9F0000}"/>
    <cellStyle name="메모 2 5 2 3 7 5" xfId="40814" xr:uid="{00000000-0005-0000-0000-0000909F0000}"/>
    <cellStyle name="메모 2 5 2 3 8" xfId="40815" xr:uid="{00000000-0005-0000-0000-0000919F0000}"/>
    <cellStyle name="메모 2 5 2 3 9" xfId="40816" xr:uid="{00000000-0005-0000-0000-0000929F0000}"/>
    <cellStyle name="메모 2 5 2 4" xfId="40817" xr:uid="{00000000-0005-0000-0000-0000939F0000}"/>
    <cellStyle name="메모 2 5 2 4 2" xfId="40818" xr:uid="{00000000-0005-0000-0000-0000949F0000}"/>
    <cellStyle name="메모 2 5 2 4 2 2" xfId="40819" xr:uid="{00000000-0005-0000-0000-0000959F0000}"/>
    <cellStyle name="메모 2 5 2 4 2 3" xfId="40820" xr:uid="{00000000-0005-0000-0000-0000969F0000}"/>
    <cellStyle name="메모 2 5 2 4 2 4" xfId="40821" xr:uid="{00000000-0005-0000-0000-0000979F0000}"/>
    <cellStyle name="메모 2 5 2 4 2 5" xfId="40822" xr:uid="{00000000-0005-0000-0000-0000989F0000}"/>
    <cellStyle name="메모 2 5 2 4 3" xfId="40823" xr:uid="{00000000-0005-0000-0000-0000999F0000}"/>
    <cellStyle name="메모 2 5 2 4 3 2" xfId="40824" xr:uid="{00000000-0005-0000-0000-00009A9F0000}"/>
    <cellStyle name="메모 2 5 2 4 3 3" xfId="40825" xr:uid="{00000000-0005-0000-0000-00009B9F0000}"/>
    <cellStyle name="메모 2 5 2 4 3 4" xfId="40826" xr:uid="{00000000-0005-0000-0000-00009C9F0000}"/>
    <cellStyle name="메모 2 5 2 4 3 5" xfId="40827" xr:uid="{00000000-0005-0000-0000-00009D9F0000}"/>
    <cellStyle name="메모 2 5 2 4 4" xfId="40828" xr:uid="{00000000-0005-0000-0000-00009E9F0000}"/>
    <cellStyle name="메모 2 5 2 4 4 2" xfId="40829" xr:uid="{00000000-0005-0000-0000-00009F9F0000}"/>
    <cellStyle name="메모 2 5 2 4 4 3" xfId="40830" xr:uid="{00000000-0005-0000-0000-0000A09F0000}"/>
    <cellStyle name="메모 2 5 2 4 4 4" xfId="40831" xr:uid="{00000000-0005-0000-0000-0000A19F0000}"/>
    <cellStyle name="메모 2 5 2 4 4 5" xfId="40832" xr:uid="{00000000-0005-0000-0000-0000A29F0000}"/>
    <cellStyle name="메모 2 5 2 4 5" xfId="40833" xr:uid="{00000000-0005-0000-0000-0000A39F0000}"/>
    <cellStyle name="메모 2 5 2 4 6" xfId="40834" xr:uid="{00000000-0005-0000-0000-0000A49F0000}"/>
    <cellStyle name="메모 2 5 2 4 7" xfId="40835" xr:uid="{00000000-0005-0000-0000-0000A59F0000}"/>
    <cellStyle name="메모 2 5 2 4 8" xfId="40836" xr:uid="{00000000-0005-0000-0000-0000A69F0000}"/>
    <cellStyle name="메모 2 5 2 5" xfId="40837" xr:uid="{00000000-0005-0000-0000-0000A79F0000}"/>
    <cellStyle name="메모 2 5 2 5 2" xfId="40838" xr:uid="{00000000-0005-0000-0000-0000A89F0000}"/>
    <cellStyle name="메모 2 5 2 5 2 2" xfId="40839" xr:uid="{00000000-0005-0000-0000-0000A99F0000}"/>
    <cellStyle name="메모 2 5 2 5 2 3" xfId="40840" xr:uid="{00000000-0005-0000-0000-0000AA9F0000}"/>
    <cellStyle name="메모 2 5 2 5 2 4" xfId="40841" xr:uid="{00000000-0005-0000-0000-0000AB9F0000}"/>
    <cellStyle name="메모 2 5 2 5 2 5" xfId="40842" xr:uid="{00000000-0005-0000-0000-0000AC9F0000}"/>
    <cellStyle name="메모 2 5 2 5 3" xfId="40843" xr:uid="{00000000-0005-0000-0000-0000AD9F0000}"/>
    <cellStyle name="메모 2 5 2 5 3 2" xfId="40844" xr:uid="{00000000-0005-0000-0000-0000AE9F0000}"/>
    <cellStyle name="메모 2 5 2 5 3 3" xfId="40845" xr:uid="{00000000-0005-0000-0000-0000AF9F0000}"/>
    <cellStyle name="메모 2 5 2 5 3 4" xfId="40846" xr:uid="{00000000-0005-0000-0000-0000B09F0000}"/>
    <cellStyle name="메모 2 5 2 5 3 5" xfId="40847" xr:uid="{00000000-0005-0000-0000-0000B19F0000}"/>
    <cellStyle name="메모 2 5 2 5 4" xfId="40848" xr:uid="{00000000-0005-0000-0000-0000B29F0000}"/>
    <cellStyle name="메모 2 5 2 5 4 2" xfId="40849" xr:uid="{00000000-0005-0000-0000-0000B39F0000}"/>
    <cellStyle name="메모 2 5 2 5 4 3" xfId="40850" xr:uid="{00000000-0005-0000-0000-0000B49F0000}"/>
    <cellStyle name="메모 2 5 2 5 4 4" xfId="40851" xr:uid="{00000000-0005-0000-0000-0000B59F0000}"/>
    <cellStyle name="메모 2 5 2 5 4 5" xfId="40852" xr:uid="{00000000-0005-0000-0000-0000B69F0000}"/>
    <cellStyle name="메모 2 5 2 5 5" xfId="40853" xr:uid="{00000000-0005-0000-0000-0000B79F0000}"/>
    <cellStyle name="메모 2 5 2 5 6" xfId="40854" xr:uid="{00000000-0005-0000-0000-0000B89F0000}"/>
    <cellStyle name="메모 2 5 2 5 7" xfId="40855" xr:uid="{00000000-0005-0000-0000-0000B99F0000}"/>
    <cellStyle name="메모 2 5 2 5 8" xfId="40856" xr:uid="{00000000-0005-0000-0000-0000BA9F0000}"/>
    <cellStyle name="메모 2 5 2 6" xfId="40857" xr:uid="{00000000-0005-0000-0000-0000BB9F0000}"/>
    <cellStyle name="메모 2 5 2 6 2" xfId="40858" xr:uid="{00000000-0005-0000-0000-0000BC9F0000}"/>
    <cellStyle name="메모 2 5 2 6 2 2" xfId="40859" xr:uid="{00000000-0005-0000-0000-0000BD9F0000}"/>
    <cellStyle name="메모 2 5 2 6 2 3" xfId="40860" xr:uid="{00000000-0005-0000-0000-0000BE9F0000}"/>
    <cellStyle name="메모 2 5 2 6 2 4" xfId="40861" xr:uid="{00000000-0005-0000-0000-0000BF9F0000}"/>
    <cellStyle name="메모 2 5 2 6 2 5" xfId="40862" xr:uid="{00000000-0005-0000-0000-0000C09F0000}"/>
    <cellStyle name="메모 2 5 2 6 3" xfId="40863" xr:uid="{00000000-0005-0000-0000-0000C19F0000}"/>
    <cellStyle name="메모 2 5 2 6 3 2" xfId="40864" xr:uid="{00000000-0005-0000-0000-0000C29F0000}"/>
    <cellStyle name="메모 2 5 2 6 3 3" xfId="40865" xr:uid="{00000000-0005-0000-0000-0000C39F0000}"/>
    <cellStyle name="메모 2 5 2 6 3 4" xfId="40866" xr:uid="{00000000-0005-0000-0000-0000C49F0000}"/>
    <cellStyle name="메모 2 5 2 6 3 5" xfId="40867" xr:uid="{00000000-0005-0000-0000-0000C59F0000}"/>
    <cellStyle name="메모 2 5 2 6 4" xfId="40868" xr:uid="{00000000-0005-0000-0000-0000C69F0000}"/>
    <cellStyle name="메모 2 5 2 6 4 2" xfId="40869" xr:uid="{00000000-0005-0000-0000-0000C79F0000}"/>
    <cellStyle name="메모 2 5 2 6 4 3" xfId="40870" xr:uid="{00000000-0005-0000-0000-0000C89F0000}"/>
    <cellStyle name="메모 2 5 2 6 4 4" xfId="40871" xr:uid="{00000000-0005-0000-0000-0000C99F0000}"/>
    <cellStyle name="메모 2 5 2 6 4 5" xfId="40872" xr:uid="{00000000-0005-0000-0000-0000CA9F0000}"/>
    <cellStyle name="메모 2 5 2 6 5" xfId="40873" xr:uid="{00000000-0005-0000-0000-0000CB9F0000}"/>
    <cellStyle name="메모 2 5 2 6 6" xfId="40874" xr:uid="{00000000-0005-0000-0000-0000CC9F0000}"/>
    <cellStyle name="메모 2 5 2 6 7" xfId="40875" xr:uid="{00000000-0005-0000-0000-0000CD9F0000}"/>
    <cellStyle name="메모 2 5 2 6 8" xfId="40876" xr:uid="{00000000-0005-0000-0000-0000CE9F0000}"/>
    <cellStyle name="메모 2 5 2 7" xfId="40877" xr:uid="{00000000-0005-0000-0000-0000CF9F0000}"/>
    <cellStyle name="메모 2 5 2 7 2" xfId="40878" xr:uid="{00000000-0005-0000-0000-0000D09F0000}"/>
    <cellStyle name="메모 2 5 2 7 3" xfId="40879" xr:uid="{00000000-0005-0000-0000-0000D19F0000}"/>
    <cellStyle name="메모 2 5 2 7 4" xfId="40880" xr:uid="{00000000-0005-0000-0000-0000D29F0000}"/>
    <cellStyle name="메모 2 5 2 7 5" xfId="40881" xr:uid="{00000000-0005-0000-0000-0000D39F0000}"/>
    <cellStyle name="메모 2 5 2 8" xfId="40882" xr:uid="{00000000-0005-0000-0000-0000D49F0000}"/>
    <cellStyle name="메모 2 5 2 8 2" xfId="40883" xr:uid="{00000000-0005-0000-0000-0000D59F0000}"/>
    <cellStyle name="메모 2 5 2 8 3" xfId="40884" xr:uid="{00000000-0005-0000-0000-0000D69F0000}"/>
    <cellStyle name="메모 2 5 2 8 4" xfId="40885" xr:uid="{00000000-0005-0000-0000-0000D79F0000}"/>
    <cellStyle name="메모 2 5 2 8 5" xfId="40886" xr:uid="{00000000-0005-0000-0000-0000D89F0000}"/>
    <cellStyle name="메모 2 5 2 9" xfId="40887" xr:uid="{00000000-0005-0000-0000-0000D99F0000}"/>
    <cellStyle name="메모 2 5 2 9 2" xfId="40888" xr:uid="{00000000-0005-0000-0000-0000DA9F0000}"/>
    <cellStyle name="메모 2 5 2 9 3" xfId="40889" xr:uid="{00000000-0005-0000-0000-0000DB9F0000}"/>
    <cellStyle name="메모 2 5 2 9 4" xfId="40890" xr:uid="{00000000-0005-0000-0000-0000DC9F0000}"/>
    <cellStyle name="메모 2 5 2 9 5" xfId="40891" xr:uid="{00000000-0005-0000-0000-0000DD9F0000}"/>
    <cellStyle name="메모 2 5 3" xfId="40892" xr:uid="{00000000-0005-0000-0000-0000DE9F0000}"/>
    <cellStyle name="메모 2 5 3 10" xfId="40893" xr:uid="{00000000-0005-0000-0000-0000DF9F0000}"/>
    <cellStyle name="메모 2 5 3 11" xfId="40894" xr:uid="{00000000-0005-0000-0000-0000E09F0000}"/>
    <cellStyle name="메모 2 5 3 2" xfId="40895" xr:uid="{00000000-0005-0000-0000-0000E19F0000}"/>
    <cellStyle name="메모 2 5 3 2 2" xfId="40896" xr:uid="{00000000-0005-0000-0000-0000E29F0000}"/>
    <cellStyle name="메모 2 5 3 2 2 2" xfId="40897" xr:uid="{00000000-0005-0000-0000-0000E39F0000}"/>
    <cellStyle name="메모 2 5 3 2 2 3" xfId="40898" xr:uid="{00000000-0005-0000-0000-0000E49F0000}"/>
    <cellStyle name="메모 2 5 3 2 2 4" xfId="40899" xr:uid="{00000000-0005-0000-0000-0000E59F0000}"/>
    <cellStyle name="메모 2 5 3 2 2 5" xfId="40900" xr:uid="{00000000-0005-0000-0000-0000E69F0000}"/>
    <cellStyle name="메모 2 5 3 2 3" xfId="40901" xr:uid="{00000000-0005-0000-0000-0000E79F0000}"/>
    <cellStyle name="메모 2 5 3 2 3 2" xfId="40902" xr:uid="{00000000-0005-0000-0000-0000E89F0000}"/>
    <cellStyle name="메모 2 5 3 2 3 3" xfId="40903" xr:uid="{00000000-0005-0000-0000-0000E99F0000}"/>
    <cellStyle name="메모 2 5 3 2 3 4" xfId="40904" xr:uid="{00000000-0005-0000-0000-0000EA9F0000}"/>
    <cellStyle name="메모 2 5 3 2 3 5" xfId="40905" xr:uid="{00000000-0005-0000-0000-0000EB9F0000}"/>
    <cellStyle name="메모 2 5 3 2 4" xfId="40906" xr:uid="{00000000-0005-0000-0000-0000EC9F0000}"/>
    <cellStyle name="메모 2 5 3 2 4 2" xfId="40907" xr:uid="{00000000-0005-0000-0000-0000ED9F0000}"/>
    <cellStyle name="메모 2 5 3 2 4 3" xfId="40908" xr:uid="{00000000-0005-0000-0000-0000EE9F0000}"/>
    <cellStyle name="메모 2 5 3 2 4 4" xfId="40909" xr:uid="{00000000-0005-0000-0000-0000EF9F0000}"/>
    <cellStyle name="메모 2 5 3 2 4 5" xfId="40910" xr:uid="{00000000-0005-0000-0000-0000F09F0000}"/>
    <cellStyle name="메모 2 5 3 2 5" xfId="40911" xr:uid="{00000000-0005-0000-0000-0000F19F0000}"/>
    <cellStyle name="메모 2 5 3 2 6" xfId="40912" xr:uid="{00000000-0005-0000-0000-0000F29F0000}"/>
    <cellStyle name="메모 2 5 3 2 7" xfId="40913" xr:uid="{00000000-0005-0000-0000-0000F39F0000}"/>
    <cellStyle name="메모 2 5 3 2 8" xfId="40914" xr:uid="{00000000-0005-0000-0000-0000F49F0000}"/>
    <cellStyle name="메모 2 5 3 3" xfId="40915" xr:uid="{00000000-0005-0000-0000-0000F59F0000}"/>
    <cellStyle name="메모 2 5 3 3 2" xfId="40916" xr:uid="{00000000-0005-0000-0000-0000F69F0000}"/>
    <cellStyle name="메모 2 5 3 3 2 2" xfId="40917" xr:uid="{00000000-0005-0000-0000-0000F79F0000}"/>
    <cellStyle name="메모 2 5 3 3 2 3" xfId="40918" xr:uid="{00000000-0005-0000-0000-0000F89F0000}"/>
    <cellStyle name="메모 2 5 3 3 2 4" xfId="40919" xr:uid="{00000000-0005-0000-0000-0000F99F0000}"/>
    <cellStyle name="메모 2 5 3 3 2 5" xfId="40920" xr:uid="{00000000-0005-0000-0000-0000FA9F0000}"/>
    <cellStyle name="메모 2 5 3 3 3" xfId="40921" xr:uid="{00000000-0005-0000-0000-0000FB9F0000}"/>
    <cellStyle name="메모 2 5 3 3 3 2" xfId="40922" xr:uid="{00000000-0005-0000-0000-0000FC9F0000}"/>
    <cellStyle name="메모 2 5 3 3 3 3" xfId="40923" xr:uid="{00000000-0005-0000-0000-0000FD9F0000}"/>
    <cellStyle name="메모 2 5 3 3 3 4" xfId="40924" xr:uid="{00000000-0005-0000-0000-0000FE9F0000}"/>
    <cellStyle name="메모 2 5 3 3 3 5" xfId="40925" xr:uid="{00000000-0005-0000-0000-0000FF9F0000}"/>
    <cellStyle name="메모 2 5 3 3 4" xfId="40926" xr:uid="{00000000-0005-0000-0000-000000A00000}"/>
    <cellStyle name="메모 2 5 3 3 4 2" xfId="40927" xr:uid="{00000000-0005-0000-0000-000001A00000}"/>
    <cellStyle name="메모 2 5 3 3 4 3" xfId="40928" xr:uid="{00000000-0005-0000-0000-000002A00000}"/>
    <cellStyle name="메모 2 5 3 3 4 4" xfId="40929" xr:uid="{00000000-0005-0000-0000-000003A00000}"/>
    <cellStyle name="메모 2 5 3 3 4 5" xfId="40930" xr:uid="{00000000-0005-0000-0000-000004A00000}"/>
    <cellStyle name="메모 2 5 3 3 5" xfId="40931" xr:uid="{00000000-0005-0000-0000-000005A00000}"/>
    <cellStyle name="메모 2 5 3 3 6" xfId="40932" xr:uid="{00000000-0005-0000-0000-000006A00000}"/>
    <cellStyle name="메모 2 5 3 3 7" xfId="40933" xr:uid="{00000000-0005-0000-0000-000007A00000}"/>
    <cellStyle name="메모 2 5 3 3 8" xfId="40934" xr:uid="{00000000-0005-0000-0000-000008A00000}"/>
    <cellStyle name="메모 2 5 3 4" xfId="40935" xr:uid="{00000000-0005-0000-0000-000009A00000}"/>
    <cellStyle name="메모 2 5 3 4 2" xfId="40936" xr:uid="{00000000-0005-0000-0000-00000AA00000}"/>
    <cellStyle name="메모 2 5 3 4 2 2" xfId="40937" xr:uid="{00000000-0005-0000-0000-00000BA00000}"/>
    <cellStyle name="메모 2 5 3 4 2 3" xfId="40938" xr:uid="{00000000-0005-0000-0000-00000CA00000}"/>
    <cellStyle name="메모 2 5 3 4 2 4" xfId="40939" xr:uid="{00000000-0005-0000-0000-00000DA00000}"/>
    <cellStyle name="메모 2 5 3 4 2 5" xfId="40940" xr:uid="{00000000-0005-0000-0000-00000EA00000}"/>
    <cellStyle name="메모 2 5 3 4 3" xfId="40941" xr:uid="{00000000-0005-0000-0000-00000FA00000}"/>
    <cellStyle name="메모 2 5 3 4 3 2" xfId="40942" xr:uid="{00000000-0005-0000-0000-000010A00000}"/>
    <cellStyle name="메모 2 5 3 4 3 3" xfId="40943" xr:uid="{00000000-0005-0000-0000-000011A00000}"/>
    <cellStyle name="메모 2 5 3 4 3 4" xfId="40944" xr:uid="{00000000-0005-0000-0000-000012A00000}"/>
    <cellStyle name="메모 2 5 3 4 3 5" xfId="40945" xr:uid="{00000000-0005-0000-0000-000013A00000}"/>
    <cellStyle name="메모 2 5 3 4 4" xfId="40946" xr:uid="{00000000-0005-0000-0000-000014A00000}"/>
    <cellStyle name="메모 2 5 3 4 4 2" xfId="40947" xr:uid="{00000000-0005-0000-0000-000015A00000}"/>
    <cellStyle name="메모 2 5 3 4 4 3" xfId="40948" xr:uid="{00000000-0005-0000-0000-000016A00000}"/>
    <cellStyle name="메모 2 5 3 4 4 4" xfId="40949" xr:uid="{00000000-0005-0000-0000-000017A00000}"/>
    <cellStyle name="메모 2 5 3 4 4 5" xfId="40950" xr:uid="{00000000-0005-0000-0000-000018A00000}"/>
    <cellStyle name="메모 2 5 3 4 5" xfId="40951" xr:uid="{00000000-0005-0000-0000-000019A00000}"/>
    <cellStyle name="메모 2 5 3 4 6" xfId="40952" xr:uid="{00000000-0005-0000-0000-00001AA00000}"/>
    <cellStyle name="메모 2 5 3 4 7" xfId="40953" xr:uid="{00000000-0005-0000-0000-00001BA00000}"/>
    <cellStyle name="메모 2 5 3 4 8" xfId="40954" xr:uid="{00000000-0005-0000-0000-00001CA00000}"/>
    <cellStyle name="메모 2 5 3 5" xfId="40955" xr:uid="{00000000-0005-0000-0000-00001DA00000}"/>
    <cellStyle name="메모 2 5 3 5 2" xfId="40956" xr:uid="{00000000-0005-0000-0000-00001EA00000}"/>
    <cellStyle name="메모 2 5 3 5 3" xfId="40957" xr:uid="{00000000-0005-0000-0000-00001FA00000}"/>
    <cellStyle name="메모 2 5 3 5 4" xfId="40958" xr:uid="{00000000-0005-0000-0000-000020A00000}"/>
    <cellStyle name="메모 2 5 3 5 5" xfId="40959" xr:uid="{00000000-0005-0000-0000-000021A00000}"/>
    <cellStyle name="메모 2 5 3 6" xfId="40960" xr:uid="{00000000-0005-0000-0000-000022A00000}"/>
    <cellStyle name="메모 2 5 3 6 2" xfId="40961" xr:uid="{00000000-0005-0000-0000-000023A00000}"/>
    <cellStyle name="메모 2 5 3 6 3" xfId="40962" xr:uid="{00000000-0005-0000-0000-000024A00000}"/>
    <cellStyle name="메모 2 5 3 6 4" xfId="40963" xr:uid="{00000000-0005-0000-0000-000025A00000}"/>
    <cellStyle name="메모 2 5 3 6 5" xfId="40964" xr:uid="{00000000-0005-0000-0000-000026A00000}"/>
    <cellStyle name="메모 2 5 3 7" xfId="40965" xr:uid="{00000000-0005-0000-0000-000027A00000}"/>
    <cellStyle name="메모 2 5 3 7 2" xfId="40966" xr:uid="{00000000-0005-0000-0000-000028A00000}"/>
    <cellStyle name="메모 2 5 3 7 3" xfId="40967" xr:uid="{00000000-0005-0000-0000-000029A00000}"/>
    <cellStyle name="메모 2 5 3 7 4" xfId="40968" xr:uid="{00000000-0005-0000-0000-00002AA00000}"/>
    <cellStyle name="메모 2 5 3 7 5" xfId="40969" xr:uid="{00000000-0005-0000-0000-00002BA00000}"/>
    <cellStyle name="메모 2 5 3 8" xfId="40970" xr:uid="{00000000-0005-0000-0000-00002CA00000}"/>
    <cellStyle name="메모 2 5 3 9" xfId="40971" xr:uid="{00000000-0005-0000-0000-00002DA00000}"/>
    <cellStyle name="메모 2 5 4" xfId="40972" xr:uid="{00000000-0005-0000-0000-00002EA00000}"/>
    <cellStyle name="메모 2 5 4 10" xfId="40973" xr:uid="{00000000-0005-0000-0000-00002FA00000}"/>
    <cellStyle name="메모 2 5 4 11" xfId="40974" xr:uid="{00000000-0005-0000-0000-000030A00000}"/>
    <cellStyle name="메모 2 5 4 2" xfId="40975" xr:uid="{00000000-0005-0000-0000-000031A00000}"/>
    <cellStyle name="메모 2 5 4 2 2" xfId="40976" xr:uid="{00000000-0005-0000-0000-000032A00000}"/>
    <cellStyle name="메모 2 5 4 2 2 2" xfId="40977" xr:uid="{00000000-0005-0000-0000-000033A00000}"/>
    <cellStyle name="메모 2 5 4 2 2 3" xfId="40978" xr:uid="{00000000-0005-0000-0000-000034A00000}"/>
    <cellStyle name="메모 2 5 4 2 2 4" xfId="40979" xr:uid="{00000000-0005-0000-0000-000035A00000}"/>
    <cellStyle name="메모 2 5 4 2 2 5" xfId="40980" xr:uid="{00000000-0005-0000-0000-000036A00000}"/>
    <cellStyle name="메모 2 5 4 2 3" xfId="40981" xr:uid="{00000000-0005-0000-0000-000037A00000}"/>
    <cellStyle name="메모 2 5 4 2 3 2" xfId="40982" xr:uid="{00000000-0005-0000-0000-000038A00000}"/>
    <cellStyle name="메모 2 5 4 2 3 3" xfId="40983" xr:uid="{00000000-0005-0000-0000-000039A00000}"/>
    <cellStyle name="메모 2 5 4 2 3 4" xfId="40984" xr:uid="{00000000-0005-0000-0000-00003AA00000}"/>
    <cellStyle name="메모 2 5 4 2 3 5" xfId="40985" xr:uid="{00000000-0005-0000-0000-00003BA00000}"/>
    <cellStyle name="메모 2 5 4 2 4" xfId="40986" xr:uid="{00000000-0005-0000-0000-00003CA00000}"/>
    <cellStyle name="메모 2 5 4 2 4 2" xfId="40987" xr:uid="{00000000-0005-0000-0000-00003DA00000}"/>
    <cellStyle name="메모 2 5 4 2 4 3" xfId="40988" xr:uid="{00000000-0005-0000-0000-00003EA00000}"/>
    <cellStyle name="메모 2 5 4 2 4 4" xfId="40989" xr:uid="{00000000-0005-0000-0000-00003FA00000}"/>
    <cellStyle name="메모 2 5 4 2 4 5" xfId="40990" xr:uid="{00000000-0005-0000-0000-000040A00000}"/>
    <cellStyle name="메모 2 5 4 2 5" xfId="40991" xr:uid="{00000000-0005-0000-0000-000041A00000}"/>
    <cellStyle name="메모 2 5 4 2 6" xfId="40992" xr:uid="{00000000-0005-0000-0000-000042A00000}"/>
    <cellStyle name="메모 2 5 4 2 7" xfId="40993" xr:uid="{00000000-0005-0000-0000-000043A00000}"/>
    <cellStyle name="메모 2 5 4 2 8" xfId="40994" xr:uid="{00000000-0005-0000-0000-000044A00000}"/>
    <cellStyle name="메모 2 5 4 3" xfId="40995" xr:uid="{00000000-0005-0000-0000-000045A00000}"/>
    <cellStyle name="메모 2 5 4 3 2" xfId="40996" xr:uid="{00000000-0005-0000-0000-000046A00000}"/>
    <cellStyle name="메모 2 5 4 3 2 2" xfId="40997" xr:uid="{00000000-0005-0000-0000-000047A00000}"/>
    <cellStyle name="메모 2 5 4 3 2 3" xfId="40998" xr:uid="{00000000-0005-0000-0000-000048A00000}"/>
    <cellStyle name="메모 2 5 4 3 2 4" xfId="40999" xr:uid="{00000000-0005-0000-0000-000049A00000}"/>
    <cellStyle name="메모 2 5 4 3 2 5" xfId="41000" xr:uid="{00000000-0005-0000-0000-00004AA00000}"/>
    <cellStyle name="메모 2 5 4 3 3" xfId="41001" xr:uid="{00000000-0005-0000-0000-00004BA00000}"/>
    <cellStyle name="메모 2 5 4 3 3 2" xfId="41002" xr:uid="{00000000-0005-0000-0000-00004CA00000}"/>
    <cellStyle name="메모 2 5 4 3 3 3" xfId="41003" xr:uid="{00000000-0005-0000-0000-00004DA00000}"/>
    <cellStyle name="메모 2 5 4 3 3 4" xfId="41004" xr:uid="{00000000-0005-0000-0000-00004EA00000}"/>
    <cellStyle name="메모 2 5 4 3 3 5" xfId="41005" xr:uid="{00000000-0005-0000-0000-00004FA00000}"/>
    <cellStyle name="메모 2 5 4 3 4" xfId="41006" xr:uid="{00000000-0005-0000-0000-000050A00000}"/>
    <cellStyle name="메모 2 5 4 3 4 2" xfId="41007" xr:uid="{00000000-0005-0000-0000-000051A00000}"/>
    <cellStyle name="메모 2 5 4 3 4 3" xfId="41008" xr:uid="{00000000-0005-0000-0000-000052A00000}"/>
    <cellStyle name="메모 2 5 4 3 4 4" xfId="41009" xr:uid="{00000000-0005-0000-0000-000053A00000}"/>
    <cellStyle name="메모 2 5 4 3 4 5" xfId="41010" xr:uid="{00000000-0005-0000-0000-000054A00000}"/>
    <cellStyle name="메모 2 5 4 3 5" xfId="41011" xr:uid="{00000000-0005-0000-0000-000055A00000}"/>
    <cellStyle name="메모 2 5 4 3 6" xfId="41012" xr:uid="{00000000-0005-0000-0000-000056A00000}"/>
    <cellStyle name="메모 2 5 4 3 7" xfId="41013" xr:uid="{00000000-0005-0000-0000-000057A00000}"/>
    <cellStyle name="메모 2 5 4 3 8" xfId="41014" xr:uid="{00000000-0005-0000-0000-000058A00000}"/>
    <cellStyle name="메모 2 5 4 4" xfId="41015" xr:uid="{00000000-0005-0000-0000-000059A00000}"/>
    <cellStyle name="메모 2 5 4 4 2" xfId="41016" xr:uid="{00000000-0005-0000-0000-00005AA00000}"/>
    <cellStyle name="메모 2 5 4 4 2 2" xfId="41017" xr:uid="{00000000-0005-0000-0000-00005BA00000}"/>
    <cellStyle name="메모 2 5 4 4 2 3" xfId="41018" xr:uid="{00000000-0005-0000-0000-00005CA00000}"/>
    <cellStyle name="메모 2 5 4 4 2 4" xfId="41019" xr:uid="{00000000-0005-0000-0000-00005DA00000}"/>
    <cellStyle name="메모 2 5 4 4 2 5" xfId="41020" xr:uid="{00000000-0005-0000-0000-00005EA00000}"/>
    <cellStyle name="메모 2 5 4 4 3" xfId="41021" xr:uid="{00000000-0005-0000-0000-00005FA00000}"/>
    <cellStyle name="메모 2 5 4 4 3 2" xfId="41022" xr:uid="{00000000-0005-0000-0000-000060A00000}"/>
    <cellStyle name="메모 2 5 4 4 3 3" xfId="41023" xr:uid="{00000000-0005-0000-0000-000061A00000}"/>
    <cellStyle name="메모 2 5 4 4 3 4" xfId="41024" xr:uid="{00000000-0005-0000-0000-000062A00000}"/>
    <cellStyle name="메모 2 5 4 4 3 5" xfId="41025" xr:uid="{00000000-0005-0000-0000-000063A00000}"/>
    <cellStyle name="메모 2 5 4 4 4" xfId="41026" xr:uid="{00000000-0005-0000-0000-000064A00000}"/>
    <cellStyle name="메모 2 5 4 4 4 2" xfId="41027" xr:uid="{00000000-0005-0000-0000-000065A00000}"/>
    <cellStyle name="메모 2 5 4 4 4 3" xfId="41028" xr:uid="{00000000-0005-0000-0000-000066A00000}"/>
    <cellStyle name="메모 2 5 4 4 4 4" xfId="41029" xr:uid="{00000000-0005-0000-0000-000067A00000}"/>
    <cellStyle name="메모 2 5 4 4 4 5" xfId="41030" xr:uid="{00000000-0005-0000-0000-000068A00000}"/>
    <cellStyle name="메모 2 5 4 4 5" xfId="41031" xr:uid="{00000000-0005-0000-0000-000069A00000}"/>
    <cellStyle name="메모 2 5 4 4 6" xfId="41032" xr:uid="{00000000-0005-0000-0000-00006AA00000}"/>
    <cellStyle name="메모 2 5 4 4 7" xfId="41033" xr:uid="{00000000-0005-0000-0000-00006BA00000}"/>
    <cellStyle name="메모 2 5 4 4 8" xfId="41034" xr:uid="{00000000-0005-0000-0000-00006CA00000}"/>
    <cellStyle name="메모 2 5 4 5" xfId="41035" xr:uid="{00000000-0005-0000-0000-00006DA00000}"/>
    <cellStyle name="메모 2 5 4 5 2" xfId="41036" xr:uid="{00000000-0005-0000-0000-00006EA00000}"/>
    <cellStyle name="메모 2 5 4 5 3" xfId="41037" xr:uid="{00000000-0005-0000-0000-00006FA00000}"/>
    <cellStyle name="메모 2 5 4 5 4" xfId="41038" xr:uid="{00000000-0005-0000-0000-000070A00000}"/>
    <cellStyle name="메모 2 5 4 5 5" xfId="41039" xr:uid="{00000000-0005-0000-0000-000071A00000}"/>
    <cellStyle name="메모 2 5 4 6" xfId="41040" xr:uid="{00000000-0005-0000-0000-000072A00000}"/>
    <cellStyle name="메모 2 5 4 6 2" xfId="41041" xr:uid="{00000000-0005-0000-0000-000073A00000}"/>
    <cellStyle name="메모 2 5 4 6 3" xfId="41042" xr:uid="{00000000-0005-0000-0000-000074A00000}"/>
    <cellStyle name="메모 2 5 4 6 4" xfId="41043" xr:uid="{00000000-0005-0000-0000-000075A00000}"/>
    <cellStyle name="메모 2 5 4 6 5" xfId="41044" xr:uid="{00000000-0005-0000-0000-000076A00000}"/>
    <cellStyle name="메모 2 5 4 7" xfId="41045" xr:uid="{00000000-0005-0000-0000-000077A00000}"/>
    <cellStyle name="메모 2 5 4 7 2" xfId="41046" xr:uid="{00000000-0005-0000-0000-000078A00000}"/>
    <cellStyle name="메모 2 5 4 7 3" xfId="41047" xr:uid="{00000000-0005-0000-0000-000079A00000}"/>
    <cellStyle name="메모 2 5 4 7 4" xfId="41048" xr:uid="{00000000-0005-0000-0000-00007AA00000}"/>
    <cellStyle name="메모 2 5 4 7 5" xfId="41049" xr:uid="{00000000-0005-0000-0000-00007BA00000}"/>
    <cellStyle name="메모 2 5 4 8" xfId="41050" xr:uid="{00000000-0005-0000-0000-00007CA00000}"/>
    <cellStyle name="메모 2 5 4 9" xfId="41051" xr:uid="{00000000-0005-0000-0000-00007DA00000}"/>
    <cellStyle name="메모 2 5 5" xfId="41052" xr:uid="{00000000-0005-0000-0000-00007EA00000}"/>
    <cellStyle name="메모 2 5 5 10" xfId="41053" xr:uid="{00000000-0005-0000-0000-00007FA00000}"/>
    <cellStyle name="메모 2 5 5 11" xfId="41054" xr:uid="{00000000-0005-0000-0000-000080A00000}"/>
    <cellStyle name="메모 2 5 5 2" xfId="41055" xr:uid="{00000000-0005-0000-0000-000081A00000}"/>
    <cellStyle name="메모 2 5 5 2 2" xfId="41056" xr:uid="{00000000-0005-0000-0000-000082A00000}"/>
    <cellStyle name="메모 2 5 5 2 2 2" xfId="41057" xr:uid="{00000000-0005-0000-0000-000083A00000}"/>
    <cellStyle name="메모 2 5 5 2 2 3" xfId="41058" xr:uid="{00000000-0005-0000-0000-000084A00000}"/>
    <cellStyle name="메모 2 5 5 2 2 4" xfId="41059" xr:uid="{00000000-0005-0000-0000-000085A00000}"/>
    <cellStyle name="메모 2 5 5 2 2 5" xfId="41060" xr:uid="{00000000-0005-0000-0000-000086A00000}"/>
    <cellStyle name="메모 2 5 5 2 3" xfId="41061" xr:uid="{00000000-0005-0000-0000-000087A00000}"/>
    <cellStyle name="메모 2 5 5 2 3 2" xfId="41062" xr:uid="{00000000-0005-0000-0000-000088A00000}"/>
    <cellStyle name="메모 2 5 5 2 3 3" xfId="41063" xr:uid="{00000000-0005-0000-0000-000089A00000}"/>
    <cellStyle name="메모 2 5 5 2 3 4" xfId="41064" xr:uid="{00000000-0005-0000-0000-00008AA00000}"/>
    <cellStyle name="메모 2 5 5 2 3 5" xfId="41065" xr:uid="{00000000-0005-0000-0000-00008BA00000}"/>
    <cellStyle name="메모 2 5 5 2 4" xfId="41066" xr:uid="{00000000-0005-0000-0000-00008CA00000}"/>
    <cellStyle name="메모 2 5 5 2 4 2" xfId="41067" xr:uid="{00000000-0005-0000-0000-00008DA00000}"/>
    <cellStyle name="메모 2 5 5 2 4 3" xfId="41068" xr:uid="{00000000-0005-0000-0000-00008EA00000}"/>
    <cellStyle name="메모 2 5 5 2 4 4" xfId="41069" xr:uid="{00000000-0005-0000-0000-00008FA00000}"/>
    <cellStyle name="메모 2 5 5 2 4 5" xfId="41070" xr:uid="{00000000-0005-0000-0000-000090A00000}"/>
    <cellStyle name="메모 2 5 5 2 5" xfId="41071" xr:uid="{00000000-0005-0000-0000-000091A00000}"/>
    <cellStyle name="메모 2 5 5 2 6" xfId="41072" xr:uid="{00000000-0005-0000-0000-000092A00000}"/>
    <cellStyle name="메모 2 5 5 2 7" xfId="41073" xr:uid="{00000000-0005-0000-0000-000093A00000}"/>
    <cellStyle name="메모 2 5 5 2 8" xfId="41074" xr:uid="{00000000-0005-0000-0000-000094A00000}"/>
    <cellStyle name="메모 2 5 5 3" xfId="41075" xr:uid="{00000000-0005-0000-0000-000095A00000}"/>
    <cellStyle name="메모 2 5 5 3 2" xfId="41076" xr:uid="{00000000-0005-0000-0000-000096A00000}"/>
    <cellStyle name="메모 2 5 5 3 2 2" xfId="41077" xr:uid="{00000000-0005-0000-0000-000097A00000}"/>
    <cellStyle name="메모 2 5 5 3 2 3" xfId="41078" xr:uid="{00000000-0005-0000-0000-000098A00000}"/>
    <cellStyle name="메모 2 5 5 3 2 4" xfId="41079" xr:uid="{00000000-0005-0000-0000-000099A00000}"/>
    <cellStyle name="메모 2 5 5 3 2 5" xfId="41080" xr:uid="{00000000-0005-0000-0000-00009AA00000}"/>
    <cellStyle name="메모 2 5 5 3 3" xfId="41081" xr:uid="{00000000-0005-0000-0000-00009BA00000}"/>
    <cellStyle name="메모 2 5 5 3 3 2" xfId="41082" xr:uid="{00000000-0005-0000-0000-00009CA00000}"/>
    <cellStyle name="메모 2 5 5 3 3 3" xfId="41083" xr:uid="{00000000-0005-0000-0000-00009DA00000}"/>
    <cellStyle name="메모 2 5 5 3 3 4" xfId="41084" xr:uid="{00000000-0005-0000-0000-00009EA00000}"/>
    <cellStyle name="메모 2 5 5 3 3 5" xfId="41085" xr:uid="{00000000-0005-0000-0000-00009FA00000}"/>
    <cellStyle name="메모 2 5 5 3 4" xfId="41086" xr:uid="{00000000-0005-0000-0000-0000A0A00000}"/>
    <cellStyle name="메모 2 5 5 3 4 2" xfId="41087" xr:uid="{00000000-0005-0000-0000-0000A1A00000}"/>
    <cellStyle name="메모 2 5 5 3 4 3" xfId="41088" xr:uid="{00000000-0005-0000-0000-0000A2A00000}"/>
    <cellStyle name="메모 2 5 5 3 4 4" xfId="41089" xr:uid="{00000000-0005-0000-0000-0000A3A00000}"/>
    <cellStyle name="메모 2 5 5 3 4 5" xfId="41090" xr:uid="{00000000-0005-0000-0000-0000A4A00000}"/>
    <cellStyle name="메모 2 5 5 3 5" xfId="41091" xr:uid="{00000000-0005-0000-0000-0000A5A00000}"/>
    <cellStyle name="메모 2 5 5 3 6" xfId="41092" xr:uid="{00000000-0005-0000-0000-0000A6A00000}"/>
    <cellStyle name="메모 2 5 5 3 7" xfId="41093" xr:uid="{00000000-0005-0000-0000-0000A7A00000}"/>
    <cellStyle name="메모 2 5 5 3 8" xfId="41094" xr:uid="{00000000-0005-0000-0000-0000A8A00000}"/>
    <cellStyle name="메모 2 5 5 4" xfId="41095" xr:uid="{00000000-0005-0000-0000-0000A9A00000}"/>
    <cellStyle name="메모 2 5 5 4 2" xfId="41096" xr:uid="{00000000-0005-0000-0000-0000AAA00000}"/>
    <cellStyle name="메모 2 5 5 4 2 2" xfId="41097" xr:uid="{00000000-0005-0000-0000-0000ABA00000}"/>
    <cellStyle name="메모 2 5 5 4 2 3" xfId="41098" xr:uid="{00000000-0005-0000-0000-0000ACA00000}"/>
    <cellStyle name="메모 2 5 5 4 2 4" xfId="41099" xr:uid="{00000000-0005-0000-0000-0000ADA00000}"/>
    <cellStyle name="메모 2 5 5 4 2 5" xfId="41100" xr:uid="{00000000-0005-0000-0000-0000AEA00000}"/>
    <cellStyle name="메모 2 5 5 4 3" xfId="41101" xr:uid="{00000000-0005-0000-0000-0000AFA00000}"/>
    <cellStyle name="메모 2 5 5 4 3 2" xfId="41102" xr:uid="{00000000-0005-0000-0000-0000B0A00000}"/>
    <cellStyle name="메모 2 5 5 4 3 3" xfId="41103" xr:uid="{00000000-0005-0000-0000-0000B1A00000}"/>
    <cellStyle name="메모 2 5 5 4 3 4" xfId="41104" xr:uid="{00000000-0005-0000-0000-0000B2A00000}"/>
    <cellStyle name="메모 2 5 5 4 3 5" xfId="41105" xr:uid="{00000000-0005-0000-0000-0000B3A00000}"/>
    <cellStyle name="메모 2 5 5 4 4" xfId="41106" xr:uid="{00000000-0005-0000-0000-0000B4A00000}"/>
    <cellStyle name="메모 2 5 5 4 4 2" xfId="41107" xr:uid="{00000000-0005-0000-0000-0000B5A00000}"/>
    <cellStyle name="메모 2 5 5 4 4 3" xfId="41108" xr:uid="{00000000-0005-0000-0000-0000B6A00000}"/>
    <cellStyle name="메모 2 5 5 4 4 4" xfId="41109" xr:uid="{00000000-0005-0000-0000-0000B7A00000}"/>
    <cellStyle name="메모 2 5 5 4 4 5" xfId="41110" xr:uid="{00000000-0005-0000-0000-0000B8A00000}"/>
    <cellStyle name="메모 2 5 5 4 5" xfId="41111" xr:uid="{00000000-0005-0000-0000-0000B9A00000}"/>
    <cellStyle name="메모 2 5 5 4 6" xfId="41112" xr:uid="{00000000-0005-0000-0000-0000BAA00000}"/>
    <cellStyle name="메모 2 5 5 4 7" xfId="41113" xr:uid="{00000000-0005-0000-0000-0000BBA00000}"/>
    <cellStyle name="메모 2 5 5 4 8" xfId="41114" xr:uid="{00000000-0005-0000-0000-0000BCA00000}"/>
    <cellStyle name="메모 2 5 5 5" xfId="41115" xr:uid="{00000000-0005-0000-0000-0000BDA00000}"/>
    <cellStyle name="메모 2 5 5 5 2" xfId="41116" xr:uid="{00000000-0005-0000-0000-0000BEA00000}"/>
    <cellStyle name="메모 2 5 5 5 3" xfId="41117" xr:uid="{00000000-0005-0000-0000-0000BFA00000}"/>
    <cellStyle name="메모 2 5 5 5 4" xfId="41118" xr:uid="{00000000-0005-0000-0000-0000C0A00000}"/>
    <cellStyle name="메모 2 5 5 5 5" xfId="41119" xr:uid="{00000000-0005-0000-0000-0000C1A00000}"/>
    <cellStyle name="메모 2 5 5 6" xfId="41120" xr:uid="{00000000-0005-0000-0000-0000C2A00000}"/>
    <cellStyle name="메모 2 5 5 6 2" xfId="41121" xr:uid="{00000000-0005-0000-0000-0000C3A00000}"/>
    <cellStyle name="메모 2 5 5 6 3" xfId="41122" xr:uid="{00000000-0005-0000-0000-0000C4A00000}"/>
    <cellStyle name="메모 2 5 5 6 4" xfId="41123" xr:uid="{00000000-0005-0000-0000-0000C5A00000}"/>
    <cellStyle name="메모 2 5 5 6 5" xfId="41124" xr:uid="{00000000-0005-0000-0000-0000C6A00000}"/>
    <cellStyle name="메모 2 5 5 7" xfId="41125" xr:uid="{00000000-0005-0000-0000-0000C7A00000}"/>
    <cellStyle name="메모 2 5 5 7 2" xfId="41126" xr:uid="{00000000-0005-0000-0000-0000C8A00000}"/>
    <cellStyle name="메모 2 5 5 7 3" xfId="41127" xr:uid="{00000000-0005-0000-0000-0000C9A00000}"/>
    <cellStyle name="메모 2 5 5 7 4" xfId="41128" xr:uid="{00000000-0005-0000-0000-0000CAA00000}"/>
    <cellStyle name="메모 2 5 5 7 5" xfId="41129" xr:uid="{00000000-0005-0000-0000-0000CBA00000}"/>
    <cellStyle name="메모 2 5 5 8" xfId="41130" xr:uid="{00000000-0005-0000-0000-0000CCA00000}"/>
    <cellStyle name="메모 2 5 5 9" xfId="41131" xr:uid="{00000000-0005-0000-0000-0000CDA00000}"/>
    <cellStyle name="메모 2 5 6" xfId="41132" xr:uid="{00000000-0005-0000-0000-0000CEA00000}"/>
    <cellStyle name="메모 2 5 6 2" xfId="41133" xr:uid="{00000000-0005-0000-0000-0000CFA00000}"/>
    <cellStyle name="메모 2 5 6 2 2" xfId="41134" xr:uid="{00000000-0005-0000-0000-0000D0A00000}"/>
    <cellStyle name="메모 2 5 6 2 3" xfId="41135" xr:uid="{00000000-0005-0000-0000-0000D1A00000}"/>
    <cellStyle name="메모 2 5 6 2 4" xfId="41136" xr:uid="{00000000-0005-0000-0000-0000D2A00000}"/>
    <cellStyle name="메모 2 5 6 2 5" xfId="41137" xr:uid="{00000000-0005-0000-0000-0000D3A00000}"/>
    <cellStyle name="메모 2 5 6 3" xfId="41138" xr:uid="{00000000-0005-0000-0000-0000D4A00000}"/>
    <cellStyle name="메모 2 5 6 3 2" xfId="41139" xr:uid="{00000000-0005-0000-0000-0000D5A00000}"/>
    <cellStyle name="메모 2 5 6 3 3" xfId="41140" xr:uid="{00000000-0005-0000-0000-0000D6A00000}"/>
    <cellStyle name="메모 2 5 6 3 4" xfId="41141" xr:uid="{00000000-0005-0000-0000-0000D7A00000}"/>
    <cellStyle name="메모 2 5 6 3 5" xfId="41142" xr:uid="{00000000-0005-0000-0000-0000D8A00000}"/>
    <cellStyle name="메모 2 5 6 4" xfId="41143" xr:uid="{00000000-0005-0000-0000-0000D9A00000}"/>
    <cellStyle name="메모 2 5 6 4 2" xfId="41144" xr:uid="{00000000-0005-0000-0000-0000DAA00000}"/>
    <cellStyle name="메모 2 5 6 4 3" xfId="41145" xr:uid="{00000000-0005-0000-0000-0000DBA00000}"/>
    <cellStyle name="메모 2 5 6 4 4" xfId="41146" xr:uid="{00000000-0005-0000-0000-0000DCA00000}"/>
    <cellStyle name="메모 2 5 6 4 5" xfId="41147" xr:uid="{00000000-0005-0000-0000-0000DDA00000}"/>
    <cellStyle name="메모 2 5 6 5" xfId="41148" xr:uid="{00000000-0005-0000-0000-0000DEA00000}"/>
    <cellStyle name="메모 2 5 6 6" xfId="41149" xr:uid="{00000000-0005-0000-0000-0000DFA00000}"/>
    <cellStyle name="메모 2 5 6 7" xfId="41150" xr:uid="{00000000-0005-0000-0000-0000E0A00000}"/>
    <cellStyle name="메모 2 5 6 8" xfId="41151" xr:uid="{00000000-0005-0000-0000-0000E1A00000}"/>
    <cellStyle name="메모 2 5 7" xfId="41152" xr:uid="{00000000-0005-0000-0000-0000E2A00000}"/>
    <cellStyle name="메모 2 5 7 2" xfId="41153" xr:uid="{00000000-0005-0000-0000-0000E3A00000}"/>
    <cellStyle name="메모 2 5 7 2 2" xfId="41154" xr:uid="{00000000-0005-0000-0000-0000E4A00000}"/>
    <cellStyle name="메모 2 5 7 2 3" xfId="41155" xr:uid="{00000000-0005-0000-0000-0000E5A00000}"/>
    <cellStyle name="메모 2 5 7 2 4" xfId="41156" xr:uid="{00000000-0005-0000-0000-0000E6A00000}"/>
    <cellStyle name="메모 2 5 7 2 5" xfId="41157" xr:uid="{00000000-0005-0000-0000-0000E7A00000}"/>
    <cellStyle name="메모 2 5 7 3" xfId="41158" xr:uid="{00000000-0005-0000-0000-0000E8A00000}"/>
    <cellStyle name="메모 2 5 7 3 2" xfId="41159" xr:uid="{00000000-0005-0000-0000-0000E9A00000}"/>
    <cellStyle name="메모 2 5 7 3 3" xfId="41160" xr:uid="{00000000-0005-0000-0000-0000EAA00000}"/>
    <cellStyle name="메모 2 5 7 3 4" xfId="41161" xr:uid="{00000000-0005-0000-0000-0000EBA00000}"/>
    <cellStyle name="메모 2 5 7 3 5" xfId="41162" xr:uid="{00000000-0005-0000-0000-0000ECA00000}"/>
    <cellStyle name="메모 2 5 7 4" xfId="41163" xr:uid="{00000000-0005-0000-0000-0000EDA00000}"/>
    <cellStyle name="메모 2 5 7 4 2" xfId="41164" xr:uid="{00000000-0005-0000-0000-0000EEA00000}"/>
    <cellStyle name="메모 2 5 7 4 3" xfId="41165" xr:uid="{00000000-0005-0000-0000-0000EFA00000}"/>
    <cellStyle name="메모 2 5 7 4 4" xfId="41166" xr:uid="{00000000-0005-0000-0000-0000F0A00000}"/>
    <cellStyle name="메모 2 5 7 4 5" xfId="41167" xr:uid="{00000000-0005-0000-0000-0000F1A00000}"/>
    <cellStyle name="메모 2 5 7 5" xfId="41168" xr:uid="{00000000-0005-0000-0000-0000F2A00000}"/>
    <cellStyle name="메모 2 5 7 6" xfId="41169" xr:uid="{00000000-0005-0000-0000-0000F3A00000}"/>
    <cellStyle name="메모 2 5 7 7" xfId="41170" xr:uid="{00000000-0005-0000-0000-0000F4A00000}"/>
    <cellStyle name="메모 2 5 7 8" xfId="41171" xr:uid="{00000000-0005-0000-0000-0000F5A00000}"/>
    <cellStyle name="메모 2 5 8" xfId="41172" xr:uid="{00000000-0005-0000-0000-0000F6A00000}"/>
    <cellStyle name="메모 2 5 8 2" xfId="41173" xr:uid="{00000000-0005-0000-0000-0000F7A00000}"/>
    <cellStyle name="메모 2 5 8 2 2" xfId="41174" xr:uid="{00000000-0005-0000-0000-0000F8A00000}"/>
    <cellStyle name="메모 2 5 8 2 3" xfId="41175" xr:uid="{00000000-0005-0000-0000-0000F9A00000}"/>
    <cellStyle name="메모 2 5 8 2 4" xfId="41176" xr:uid="{00000000-0005-0000-0000-0000FAA00000}"/>
    <cellStyle name="메모 2 5 8 2 5" xfId="41177" xr:uid="{00000000-0005-0000-0000-0000FBA00000}"/>
    <cellStyle name="메모 2 5 8 3" xfId="41178" xr:uid="{00000000-0005-0000-0000-0000FCA00000}"/>
    <cellStyle name="메모 2 5 8 3 2" xfId="41179" xr:uid="{00000000-0005-0000-0000-0000FDA00000}"/>
    <cellStyle name="메모 2 5 8 3 3" xfId="41180" xr:uid="{00000000-0005-0000-0000-0000FEA00000}"/>
    <cellStyle name="메모 2 5 8 3 4" xfId="41181" xr:uid="{00000000-0005-0000-0000-0000FFA00000}"/>
    <cellStyle name="메모 2 5 8 3 5" xfId="41182" xr:uid="{00000000-0005-0000-0000-000000A10000}"/>
    <cellStyle name="메모 2 5 8 4" xfId="41183" xr:uid="{00000000-0005-0000-0000-000001A10000}"/>
    <cellStyle name="메모 2 5 8 4 2" xfId="41184" xr:uid="{00000000-0005-0000-0000-000002A10000}"/>
    <cellStyle name="메모 2 5 8 4 3" xfId="41185" xr:uid="{00000000-0005-0000-0000-000003A10000}"/>
    <cellStyle name="메모 2 5 8 4 4" xfId="41186" xr:uid="{00000000-0005-0000-0000-000004A10000}"/>
    <cellStyle name="메모 2 5 8 4 5" xfId="41187" xr:uid="{00000000-0005-0000-0000-000005A10000}"/>
    <cellStyle name="메모 2 5 8 5" xfId="41188" xr:uid="{00000000-0005-0000-0000-000006A10000}"/>
    <cellStyle name="메모 2 5 8 6" xfId="41189" xr:uid="{00000000-0005-0000-0000-000007A10000}"/>
    <cellStyle name="메모 2 5 8 7" xfId="41190" xr:uid="{00000000-0005-0000-0000-000008A10000}"/>
    <cellStyle name="메모 2 5 8 8" xfId="41191" xr:uid="{00000000-0005-0000-0000-000009A10000}"/>
    <cellStyle name="메모 2 5 9" xfId="41192" xr:uid="{00000000-0005-0000-0000-00000AA10000}"/>
    <cellStyle name="메모 2 5 9 2" xfId="41193" xr:uid="{00000000-0005-0000-0000-00000BA10000}"/>
    <cellStyle name="메모 2 5 9 3" xfId="41194" xr:uid="{00000000-0005-0000-0000-00000CA10000}"/>
    <cellStyle name="메모 2 5 9 4" xfId="41195" xr:uid="{00000000-0005-0000-0000-00000DA10000}"/>
    <cellStyle name="메모 2 5 9 5" xfId="41196" xr:uid="{00000000-0005-0000-0000-00000EA10000}"/>
    <cellStyle name="메모 2 6" xfId="41197" xr:uid="{00000000-0005-0000-0000-00000FA10000}"/>
    <cellStyle name="메모 2 6 10" xfId="41198" xr:uid="{00000000-0005-0000-0000-000010A10000}"/>
    <cellStyle name="메모 2 6 11" xfId="41199" xr:uid="{00000000-0005-0000-0000-000011A10000}"/>
    <cellStyle name="메모 2 6 12" xfId="41200" xr:uid="{00000000-0005-0000-0000-000012A10000}"/>
    <cellStyle name="메모 2 6 13" xfId="41201" xr:uid="{00000000-0005-0000-0000-000013A10000}"/>
    <cellStyle name="메모 2 6 2" xfId="41202" xr:uid="{00000000-0005-0000-0000-000014A10000}"/>
    <cellStyle name="메모 2 6 2 10" xfId="41203" xr:uid="{00000000-0005-0000-0000-000015A10000}"/>
    <cellStyle name="메모 2 6 2 11" xfId="41204" xr:uid="{00000000-0005-0000-0000-000016A10000}"/>
    <cellStyle name="메모 2 6 2 2" xfId="41205" xr:uid="{00000000-0005-0000-0000-000017A10000}"/>
    <cellStyle name="메모 2 6 2 2 2" xfId="41206" xr:uid="{00000000-0005-0000-0000-000018A10000}"/>
    <cellStyle name="메모 2 6 2 2 2 2" xfId="41207" xr:uid="{00000000-0005-0000-0000-000019A10000}"/>
    <cellStyle name="메모 2 6 2 2 2 3" xfId="41208" xr:uid="{00000000-0005-0000-0000-00001AA10000}"/>
    <cellStyle name="메모 2 6 2 2 2 4" xfId="41209" xr:uid="{00000000-0005-0000-0000-00001BA10000}"/>
    <cellStyle name="메모 2 6 2 2 2 5" xfId="41210" xr:uid="{00000000-0005-0000-0000-00001CA10000}"/>
    <cellStyle name="메모 2 6 2 2 3" xfId="41211" xr:uid="{00000000-0005-0000-0000-00001DA10000}"/>
    <cellStyle name="메모 2 6 2 2 3 2" xfId="41212" xr:uid="{00000000-0005-0000-0000-00001EA10000}"/>
    <cellStyle name="메모 2 6 2 2 3 3" xfId="41213" xr:uid="{00000000-0005-0000-0000-00001FA10000}"/>
    <cellStyle name="메모 2 6 2 2 3 4" xfId="41214" xr:uid="{00000000-0005-0000-0000-000020A10000}"/>
    <cellStyle name="메모 2 6 2 2 3 5" xfId="41215" xr:uid="{00000000-0005-0000-0000-000021A10000}"/>
    <cellStyle name="메모 2 6 2 2 4" xfId="41216" xr:uid="{00000000-0005-0000-0000-000022A10000}"/>
    <cellStyle name="메모 2 6 2 2 4 2" xfId="41217" xr:uid="{00000000-0005-0000-0000-000023A10000}"/>
    <cellStyle name="메모 2 6 2 2 4 3" xfId="41218" xr:uid="{00000000-0005-0000-0000-000024A10000}"/>
    <cellStyle name="메모 2 6 2 2 4 4" xfId="41219" xr:uid="{00000000-0005-0000-0000-000025A10000}"/>
    <cellStyle name="메모 2 6 2 2 4 5" xfId="41220" xr:uid="{00000000-0005-0000-0000-000026A10000}"/>
    <cellStyle name="메모 2 6 2 2 5" xfId="41221" xr:uid="{00000000-0005-0000-0000-000027A10000}"/>
    <cellStyle name="메모 2 6 2 2 6" xfId="41222" xr:uid="{00000000-0005-0000-0000-000028A10000}"/>
    <cellStyle name="메모 2 6 2 2 7" xfId="41223" xr:uid="{00000000-0005-0000-0000-000029A10000}"/>
    <cellStyle name="메모 2 6 2 2 8" xfId="41224" xr:uid="{00000000-0005-0000-0000-00002AA10000}"/>
    <cellStyle name="메모 2 6 2 3" xfId="41225" xr:uid="{00000000-0005-0000-0000-00002BA10000}"/>
    <cellStyle name="메모 2 6 2 3 2" xfId="41226" xr:uid="{00000000-0005-0000-0000-00002CA10000}"/>
    <cellStyle name="메모 2 6 2 3 2 2" xfId="41227" xr:uid="{00000000-0005-0000-0000-00002DA10000}"/>
    <cellStyle name="메모 2 6 2 3 2 3" xfId="41228" xr:uid="{00000000-0005-0000-0000-00002EA10000}"/>
    <cellStyle name="메모 2 6 2 3 2 4" xfId="41229" xr:uid="{00000000-0005-0000-0000-00002FA10000}"/>
    <cellStyle name="메모 2 6 2 3 2 5" xfId="41230" xr:uid="{00000000-0005-0000-0000-000030A10000}"/>
    <cellStyle name="메모 2 6 2 3 3" xfId="41231" xr:uid="{00000000-0005-0000-0000-000031A10000}"/>
    <cellStyle name="메모 2 6 2 3 3 2" xfId="41232" xr:uid="{00000000-0005-0000-0000-000032A10000}"/>
    <cellStyle name="메모 2 6 2 3 3 3" xfId="41233" xr:uid="{00000000-0005-0000-0000-000033A10000}"/>
    <cellStyle name="메모 2 6 2 3 3 4" xfId="41234" xr:uid="{00000000-0005-0000-0000-000034A10000}"/>
    <cellStyle name="메모 2 6 2 3 3 5" xfId="41235" xr:uid="{00000000-0005-0000-0000-000035A10000}"/>
    <cellStyle name="메모 2 6 2 3 4" xfId="41236" xr:uid="{00000000-0005-0000-0000-000036A10000}"/>
    <cellStyle name="메모 2 6 2 3 4 2" xfId="41237" xr:uid="{00000000-0005-0000-0000-000037A10000}"/>
    <cellStyle name="메모 2 6 2 3 4 3" xfId="41238" xr:uid="{00000000-0005-0000-0000-000038A10000}"/>
    <cellStyle name="메모 2 6 2 3 4 4" xfId="41239" xr:uid="{00000000-0005-0000-0000-000039A10000}"/>
    <cellStyle name="메모 2 6 2 3 4 5" xfId="41240" xr:uid="{00000000-0005-0000-0000-00003AA10000}"/>
    <cellStyle name="메모 2 6 2 3 5" xfId="41241" xr:uid="{00000000-0005-0000-0000-00003BA10000}"/>
    <cellStyle name="메모 2 6 2 3 6" xfId="41242" xr:uid="{00000000-0005-0000-0000-00003CA10000}"/>
    <cellStyle name="메모 2 6 2 3 7" xfId="41243" xr:uid="{00000000-0005-0000-0000-00003DA10000}"/>
    <cellStyle name="메모 2 6 2 3 8" xfId="41244" xr:uid="{00000000-0005-0000-0000-00003EA10000}"/>
    <cellStyle name="메모 2 6 2 4" xfId="41245" xr:uid="{00000000-0005-0000-0000-00003FA10000}"/>
    <cellStyle name="메모 2 6 2 4 2" xfId="41246" xr:uid="{00000000-0005-0000-0000-000040A10000}"/>
    <cellStyle name="메모 2 6 2 4 2 2" xfId="41247" xr:uid="{00000000-0005-0000-0000-000041A10000}"/>
    <cellStyle name="메모 2 6 2 4 2 3" xfId="41248" xr:uid="{00000000-0005-0000-0000-000042A10000}"/>
    <cellStyle name="메모 2 6 2 4 2 4" xfId="41249" xr:uid="{00000000-0005-0000-0000-000043A10000}"/>
    <cellStyle name="메모 2 6 2 4 2 5" xfId="41250" xr:uid="{00000000-0005-0000-0000-000044A10000}"/>
    <cellStyle name="메모 2 6 2 4 3" xfId="41251" xr:uid="{00000000-0005-0000-0000-000045A10000}"/>
    <cellStyle name="메모 2 6 2 4 3 2" xfId="41252" xr:uid="{00000000-0005-0000-0000-000046A10000}"/>
    <cellStyle name="메모 2 6 2 4 3 3" xfId="41253" xr:uid="{00000000-0005-0000-0000-000047A10000}"/>
    <cellStyle name="메모 2 6 2 4 3 4" xfId="41254" xr:uid="{00000000-0005-0000-0000-000048A10000}"/>
    <cellStyle name="메모 2 6 2 4 3 5" xfId="41255" xr:uid="{00000000-0005-0000-0000-000049A10000}"/>
    <cellStyle name="메모 2 6 2 4 4" xfId="41256" xr:uid="{00000000-0005-0000-0000-00004AA10000}"/>
    <cellStyle name="메모 2 6 2 4 4 2" xfId="41257" xr:uid="{00000000-0005-0000-0000-00004BA10000}"/>
    <cellStyle name="메모 2 6 2 4 4 3" xfId="41258" xr:uid="{00000000-0005-0000-0000-00004CA10000}"/>
    <cellStyle name="메모 2 6 2 4 4 4" xfId="41259" xr:uid="{00000000-0005-0000-0000-00004DA10000}"/>
    <cellStyle name="메모 2 6 2 4 4 5" xfId="41260" xr:uid="{00000000-0005-0000-0000-00004EA10000}"/>
    <cellStyle name="메모 2 6 2 4 5" xfId="41261" xr:uid="{00000000-0005-0000-0000-00004FA10000}"/>
    <cellStyle name="메모 2 6 2 4 6" xfId="41262" xr:uid="{00000000-0005-0000-0000-000050A10000}"/>
    <cellStyle name="메모 2 6 2 4 7" xfId="41263" xr:uid="{00000000-0005-0000-0000-000051A10000}"/>
    <cellStyle name="메모 2 6 2 4 8" xfId="41264" xr:uid="{00000000-0005-0000-0000-000052A10000}"/>
    <cellStyle name="메모 2 6 2 5" xfId="41265" xr:uid="{00000000-0005-0000-0000-000053A10000}"/>
    <cellStyle name="메모 2 6 2 5 2" xfId="41266" xr:uid="{00000000-0005-0000-0000-000054A10000}"/>
    <cellStyle name="메모 2 6 2 5 3" xfId="41267" xr:uid="{00000000-0005-0000-0000-000055A10000}"/>
    <cellStyle name="메모 2 6 2 5 4" xfId="41268" xr:uid="{00000000-0005-0000-0000-000056A10000}"/>
    <cellStyle name="메모 2 6 2 5 5" xfId="41269" xr:uid="{00000000-0005-0000-0000-000057A10000}"/>
    <cellStyle name="메모 2 6 2 6" xfId="41270" xr:uid="{00000000-0005-0000-0000-000058A10000}"/>
    <cellStyle name="메모 2 6 2 6 2" xfId="41271" xr:uid="{00000000-0005-0000-0000-000059A10000}"/>
    <cellStyle name="메모 2 6 2 6 3" xfId="41272" xr:uid="{00000000-0005-0000-0000-00005AA10000}"/>
    <cellStyle name="메모 2 6 2 6 4" xfId="41273" xr:uid="{00000000-0005-0000-0000-00005BA10000}"/>
    <cellStyle name="메모 2 6 2 6 5" xfId="41274" xr:uid="{00000000-0005-0000-0000-00005CA10000}"/>
    <cellStyle name="메모 2 6 2 7" xfId="41275" xr:uid="{00000000-0005-0000-0000-00005DA10000}"/>
    <cellStyle name="메모 2 6 2 7 2" xfId="41276" xr:uid="{00000000-0005-0000-0000-00005EA10000}"/>
    <cellStyle name="메모 2 6 2 7 3" xfId="41277" xr:uid="{00000000-0005-0000-0000-00005FA10000}"/>
    <cellStyle name="메모 2 6 2 7 4" xfId="41278" xr:uid="{00000000-0005-0000-0000-000060A10000}"/>
    <cellStyle name="메모 2 6 2 7 5" xfId="41279" xr:uid="{00000000-0005-0000-0000-000061A10000}"/>
    <cellStyle name="메모 2 6 2 8" xfId="41280" xr:uid="{00000000-0005-0000-0000-000062A10000}"/>
    <cellStyle name="메모 2 6 2 9" xfId="41281" xr:uid="{00000000-0005-0000-0000-000063A10000}"/>
    <cellStyle name="메모 2 6 3" xfId="41282" xr:uid="{00000000-0005-0000-0000-000064A10000}"/>
    <cellStyle name="메모 2 6 3 10" xfId="41283" xr:uid="{00000000-0005-0000-0000-000065A10000}"/>
    <cellStyle name="메모 2 6 3 11" xfId="41284" xr:uid="{00000000-0005-0000-0000-000066A10000}"/>
    <cellStyle name="메모 2 6 3 2" xfId="41285" xr:uid="{00000000-0005-0000-0000-000067A10000}"/>
    <cellStyle name="메모 2 6 3 2 2" xfId="41286" xr:uid="{00000000-0005-0000-0000-000068A10000}"/>
    <cellStyle name="메모 2 6 3 2 2 2" xfId="41287" xr:uid="{00000000-0005-0000-0000-000069A10000}"/>
    <cellStyle name="메모 2 6 3 2 2 3" xfId="41288" xr:uid="{00000000-0005-0000-0000-00006AA10000}"/>
    <cellStyle name="메모 2 6 3 2 2 4" xfId="41289" xr:uid="{00000000-0005-0000-0000-00006BA10000}"/>
    <cellStyle name="메모 2 6 3 2 2 5" xfId="41290" xr:uid="{00000000-0005-0000-0000-00006CA10000}"/>
    <cellStyle name="메모 2 6 3 2 3" xfId="41291" xr:uid="{00000000-0005-0000-0000-00006DA10000}"/>
    <cellStyle name="메모 2 6 3 2 3 2" xfId="41292" xr:uid="{00000000-0005-0000-0000-00006EA10000}"/>
    <cellStyle name="메모 2 6 3 2 3 3" xfId="41293" xr:uid="{00000000-0005-0000-0000-00006FA10000}"/>
    <cellStyle name="메모 2 6 3 2 3 4" xfId="41294" xr:uid="{00000000-0005-0000-0000-000070A10000}"/>
    <cellStyle name="메모 2 6 3 2 3 5" xfId="41295" xr:uid="{00000000-0005-0000-0000-000071A10000}"/>
    <cellStyle name="메모 2 6 3 2 4" xfId="41296" xr:uid="{00000000-0005-0000-0000-000072A10000}"/>
    <cellStyle name="메모 2 6 3 2 4 2" xfId="41297" xr:uid="{00000000-0005-0000-0000-000073A10000}"/>
    <cellStyle name="메모 2 6 3 2 4 3" xfId="41298" xr:uid="{00000000-0005-0000-0000-000074A10000}"/>
    <cellStyle name="메모 2 6 3 2 4 4" xfId="41299" xr:uid="{00000000-0005-0000-0000-000075A10000}"/>
    <cellStyle name="메모 2 6 3 2 4 5" xfId="41300" xr:uid="{00000000-0005-0000-0000-000076A10000}"/>
    <cellStyle name="메모 2 6 3 2 5" xfId="41301" xr:uid="{00000000-0005-0000-0000-000077A10000}"/>
    <cellStyle name="메모 2 6 3 2 6" xfId="41302" xr:uid="{00000000-0005-0000-0000-000078A10000}"/>
    <cellStyle name="메모 2 6 3 2 7" xfId="41303" xr:uid="{00000000-0005-0000-0000-000079A10000}"/>
    <cellStyle name="메모 2 6 3 2 8" xfId="41304" xr:uid="{00000000-0005-0000-0000-00007AA10000}"/>
    <cellStyle name="메모 2 6 3 3" xfId="41305" xr:uid="{00000000-0005-0000-0000-00007BA10000}"/>
    <cellStyle name="메모 2 6 3 3 2" xfId="41306" xr:uid="{00000000-0005-0000-0000-00007CA10000}"/>
    <cellStyle name="메모 2 6 3 3 2 2" xfId="41307" xr:uid="{00000000-0005-0000-0000-00007DA10000}"/>
    <cellStyle name="메모 2 6 3 3 2 3" xfId="41308" xr:uid="{00000000-0005-0000-0000-00007EA10000}"/>
    <cellStyle name="메모 2 6 3 3 2 4" xfId="41309" xr:uid="{00000000-0005-0000-0000-00007FA10000}"/>
    <cellStyle name="메모 2 6 3 3 2 5" xfId="41310" xr:uid="{00000000-0005-0000-0000-000080A10000}"/>
    <cellStyle name="메모 2 6 3 3 3" xfId="41311" xr:uid="{00000000-0005-0000-0000-000081A10000}"/>
    <cellStyle name="메모 2 6 3 3 3 2" xfId="41312" xr:uid="{00000000-0005-0000-0000-000082A10000}"/>
    <cellStyle name="메모 2 6 3 3 3 3" xfId="41313" xr:uid="{00000000-0005-0000-0000-000083A10000}"/>
    <cellStyle name="메모 2 6 3 3 3 4" xfId="41314" xr:uid="{00000000-0005-0000-0000-000084A10000}"/>
    <cellStyle name="메모 2 6 3 3 3 5" xfId="41315" xr:uid="{00000000-0005-0000-0000-000085A10000}"/>
    <cellStyle name="메모 2 6 3 3 4" xfId="41316" xr:uid="{00000000-0005-0000-0000-000086A10000}"/>
    <cellStyle name="메모 2 6 3 3 4 2" xfId="41317" xr:uid="{00000000-0005-0000-0000-000087A10000}"/>
    <cellStyle name="메모 2 6 3 3 4 3" xfId="41318" xr:uid="{00000000-0005-0000-0000-000088A10000}"/>
    <cellStyle name="메모 2 6 3 3 4 4" xfId="41319" xr:uid="{00000000-0005-0000-0000-000089A10000}"/>
    <cellStyle name="메모 2 6 3 3 4 5" xfId="41320" xr:uid="{00000000-0005-0000-0000-00008AA10000}"/>
    <cellStyle name="메모 2 6 3 3 5" xfId="41321" xr:uid="{00000000-0005-0000-0000-00008BA10000}"/>
    <cellStyle name="메모 2 6 3 3 6" xfId="41322" xr:uid="{00000000-0005-0000-0000-00008CA10000}"/>
    <cellStyle name="메모 2 6 3 3 7" xfId="41323" xr:uid="{00000000-0005-0000-0000-00008DA10000}"/>
    <cellStyle name="메모 2 6 3 3 8" xfId="41324" xr:uid="{00000000-0005-0000-0000-00008EA10000}"/>
    <cellStyle name="메모 2 6 3 4" xfId="41325" xr:uid="{00000000-0005-0000-0000-00008FA10000}"/>
    <cellStyle name="메모 2 6 3 4 2" xfId="41326" xr:uid="{00000000-0005-0000-0000-000090A10000}"/>
    <cellStyle name="메모 2 6 3 4 2 2" xfId="41327" xr:uid="{00000000-0005-0000-0000-000091A10000}"/>
    <cellStyle name="메모 2 6 3 4 2 3" xfId="41328" xr:uid="{00000000-0005-0000-0000-000092A10000}"/>
    <cellStyle name="메모 2 6 3 4 2 4" xfId="41329" xr:uid="{00000000-0005-0000-0000-000093A10000}"/>
    <cellStyle name="메모 2 6 3 4 2 5" xfId="41330" xr:uid="{00000000-0005-0000-0000-000094A10000}"/>
    <cellStyle name="메모 2 6 3 4 3" xfId="41331" xr:uid="{00000000-0005-0000-0000-000095A10000}"/>
    <cellStyle name="메모 2 6 3 4 3 2" xfId="41332" xr:uid="{00000000-0005-0000-0000-000096A10000}"/>
    <cellStyle name="메모 2 6 3 4 3 3" xfId="41333" xr:uid="{00000000-0005-0000-0000-000097A10000}"/>
    <cellStyle name="메모 2 6 3 4 3 4" xfId="41334" xr:uid="{00000000-0005-0000-0000-000098A10000}"/>
    <cellStyle name="메모 2 6 3 4 3 5" xfId="41335" xr:uid="{00000000-0005-0000-0000-000099A10000}"/>
    <cellStyle name="메모 2 6 3 4 4" xfId="41336" xr:uid="{00000000-0005-0000-0000-00009AA10000}"/>
    <cellStyle name="메모 2 6 3 4 4 2" xfId="41337" xr:uid="{00000000-0005-0000-0000-00009BA10000}"/>
    <cellStyle name="메모 2 6 3 4 4 3" xfId="41338" xr:uid="{00000000-0005-0000-0000-00009CA10000}"/>
    <cellStyle name="메모 2 6 3 4 4 4" xfId="41339" xr:uid="{00000000-0005-0000-0000-00009DA10000}"/>
    <cellStyle name="메모 2 6 3 4 4 5" xfId="41340" xr:uid="{00000000-0005-0000-0000-00009EA10000}"/>
    <cellStyle name="메모 2 6 3 4 5" xfId="41341" xr:uid="{00000000-0005-0000-0000-00009FA10000}"/>
    <cellStyle name="메모 2 6 3 4 6" xfId="41342" xr:uid="{00000000-0005-0000-0000-0000A0A10000}"/>
    <cellStyle name="메모 2 6 3 4 7" xfId="41343" xr:uid="{00000000-0005-0000-0000-0000A1A10000}"/>
    <cellStyle name="메모 2 6 3 4 8" xfId="41344" xr:uid="{00000000-0005-0000-0000-0000A2A10000}"/>
    <cellStyle name="메모 2 6 3 5" xfId="41345" xr:uid="{00000000-0005-0000-0000-0000A3A10000}"/>
    <cellStyle name="메모 2 6 3 5 2" xfId="41346" xr:uid="{00000000-0005-0000-0000-0000A4A10000}"/>
    <cellStyle name="메모 2 6 3 5 3" xfId="41347" xr:uid="{00000000-0005-0000-0000-0000A5A10000}"/>
    <cellStyle name="메모 2 6 3 5 4" xfId="41348" xr:uid="{00000000-0005-0000-0000-0000A6A10000}"/>
    <cellStyle name="메모 2 6 3 5 5" xfId="41349" xr:uid="{00000000-0005-0000-0000-0000A7A10000}"/>
    <cellStyle name="메모 2 6 3 6" xfId="41350" xr:uid="{00000000-0005-0000-0000-0000A8A10000}"/>
    <cellStyle name="메모 2 6 3 6 2" xfId="41351" xr:uid="{00000000-0005-0000-0000-0000A9A10000}"/>
    <cellStyle name="메모 2 6 3 6 3" xfId="41352" xr:uid="{00000000-0005-0000-0000-0000AAA10000}"/>
    <cellStyle name="메모 2 6 3 6 4" xfId="41353" xr:uid="{00000000-0005-0000-0000-0000ABA10000}"/>
    <cellStyle name="메모 2 6 3 6 5" xfId="41354" xr:uid="{00000000-0005-0000-0000-0000ACA10000}"/>
    <cellStyle name="메모 2 6 3 7" xfId="41355" xr:uid="{00000000-0005-0000-0000-0000ADA10000}"/>
    <cellStyle name="메모 2 6 3 7 2" xfId="41356" xr:uid="{00000000-0005-0000-0000-0000AEA10000}"/>
    <cellStyle name="메모 2 6 3 7 3" xfId="41357" xr:uid="{00000000-0005-0000-0000-0000AFA10000}"/>
    <cellStyle name="메모 2 6 3 7 4" xfId="41358" xr:uid="{00000000-0005-0000-0000-0000B0A10000}"/>
    <cellStyle name="메모 2 6 3 7 5" xfId="41359" xr:uid="{00000000-0005-0000-0000-0000B1A10000}"/>
    <cellStyle name="메모 2 6 3 8" xfId="41360" xr:uid="{00000000-0005-0000-0000-0000B2A10000}"/>
    <cellStyle name="메모 2 6 3 9" xfId="41361" xr:uid="{00000000-0005-0000-0000-0000B3A10000}"/>
    <cellStyle name="메모 2 6 4" xfId="41362" xr:uid="{00000000-0005-0000-0000-0000B4A10000}"/>
    <cellStyle name="메모 2 6 4 2" xfId="41363" xr:uid="{00000000-0005-0000-0000-0000B5A10000}"/>
    <cellStyle name="메모 2 6 4 2 2" xfId="41364" xr:uid="{00000000-0005-0000-0000-0000B6A10000}"/>
    <cellStyle name="메모 2 6 4 2 3" xfId="41365" xr:uid="{00000000-0005-0000-0000-0000B7A10000}"/>
    <cellStyle name="메모 2 6 4 2 4" xfId="41366" xr:uid="{00000000-0005-0000-0000-0000B8A10000}"/>
    <cellStyle name="메모 2 6 4 2 5" xfId="41367" xr:uid="{00000000-0005-0000-0000-0000B9A10000}"/>
    <cellStyle name="메모 2 6 4 3" xfId="41368" xr:uid="{00000000-0005-0000-0000-0000BAA10000}"/>
    <cellStyle name="메모 2 6 4 3 2" xfId="41369" xr:uid="{00000000-0005-0000-0000-0000BBA10000}"/>
    <cellStyle name="메모 2 6 4 3 3" xfId="41370" xr:uid="{00000000-0005-0000-0000-0000BCA10000}"/>
    <cellStyle name="메모 2 6 4 3 4" xfId="41371" xr:uid="{00000000-0005-0000-0000-0000BDA10000}"/>
    <cellStyle name="메모 2 6 4 3 5" xfId="41372" xr:uid="{00000000-0005-0000-0000-0000BEA10000}"/>
    <cellStyle name="메모 2 6 4 4" xfId="41373" xr:uid="{00000000-0005-0000-0000-0000BFA10000}"/>
    <cellStyle name="메모 2 6 4 4 2" xfId="41374" xr:uid="{00000000-0005-0000-0000-0000C0A10000}"/>
    <cellStyle name="메모 2 6 4 4 3" xfId="41375" xr:uid="{00000000-0005-0000-0000-0000C1A10000}"/>
    <cellStyle name="메모 2 6 4 4 4" xfId="41376" xr:uid="{00000000-0005-0000-0000-0000C2A10000}"/>
    <cellStyle name="메모 2 6 4 4 5" xfId="41377" xr:uid="{00000000-0005-0000-0000-0000C3A10000}"/>
    <cellStyle name="메모 2 6 4 5" xfId="41378" xr:uid="{00000000-0005-0000-0000-0000C4A10000}"/>
    <cellStyle name="메모 2 6 4 6" xfId="41379" xr:uid="{00000000-0005-0000-0000-0000C5A10000}"/>
    <cellStyle name="메모 2 6 4 7" xfId="41380" xr:uid="{00000000-0005-0000-0000-0000C6A10000}"/>
    <cellStyle name="메모 2 6 4 8" xfId="41381" xr:uid="{00000000-0005-0000-0000-0000C7A10000}"/>
    <cellStyle name="메모 2 6 5" xfId="41382" xr:uid="{00000000-0005-0000-0000-0000C8A10000}"/>
    <cellStyle name="메모 2 6 5 2" xfId="41383" xr:uid="{00000000-0005-0000-0000-0000C9A10000}"/>
    <cellStyle name="메모 2 6 5 2 2" xfId="41384" xr:uid="{00000000-0005-0000-0000-0000CAA10000}"/>
    <cellStyle name="메모 2 6 5 2 3" xfId="41385" xr:uid="{00000000-0005-0000-0000-0000CBA10000}"/>
    <cellStyle name="메모 2 6 5 2 4" xfId="41386" xr:uid="{00000000-0005-0000-0000-0000CCA10000}"/>
    <cellStyle name="메모 2 6 5 2 5" xfId="41387" xr:uid="{00000000-0005-0000-0000-0000CDA10000}"/>
    <cellStyle name="메모 2 6 5 3" xfId="41388" xr:uid="{00000000-0005-0000-0000-0000CEA10000}"/>
    <cellStyle name="메모 2 6 5 3 2" xfId="41389" xr:uid="{00000000-0005-0000-0000-0000CFA10000}"/>
    <cellStyle name="메모 2 6 5 3 3" xfId="41390" xr:uid="{00000000-0005-0000-0000-0000D0A10000}"/>
    <cellStyle name="메모 2 6 5 3 4" xfId="41391" xr:uid="{00000000-0005-0000-0000-0000D1A10000}"/>
    <cellStyle name="메모 2 6 5 3 5" xfId="41392" xr:uid="{00000000-0005-0000-0000-0000D2A10000}"/>
    <cellStyle name="메모 2 6 5 4" xfId="41393" xr:uid="{00000000-0005-0000-0000-0000D3A10000}"/>
    <cellStyle name="메모 2 6 5 4 2" xfId="41394" xr:uid="{00000000-0005-0000-0000-0000D4A10000}"/>
    <cellStyle name="메모 2 6 5 4 3" xfId="41395" xr:uid="{00000000-0005-0000-0000-0000D5A10000}"/>
    <cellStyle name="메모 2 6 5 4 4" xfId="41396" xr:uid="{00000000-0005-0000-0000-0000D6A10000}"/>
    <cellStyle name="메모 2 6 5 4 5" xfId="41397" xr:uid="{00000000-0005-0000-0000-0000D7A10000}"/>
    <cellStyle name="메모 2 6 5 5" xfId="41398" xr:uid="{00000000-0005-0000-0000-0000D8A10000}"/>
    <cellStyle name="메모 2 6 5 6" xfId="41399" xr:uid="{00000000-0005-0000-0000-0000D9A10000}"/>
    <cellStyle name="메모 2 6 5 7" xfId="41400" xr:uid="{00000000-0005-0000-0000-0000DAA10000}"/>
    <cellStyle name="메모 2 6 5 8" xfId="41401" xr:uid="{00000000-0005-0000-0000-0000DBA10000}"/>
    <cellStyle name="메모 2 6 6" xfId="41402" xr:uid="{00000000-0005-0000-0000-0000DCA10000}"/>
    <cellStyle name="메모 2 6 6 2" xfId="41403" xr:uid="{00000000-0005-0000-0000-0000DDA10000}"/>
    <cellStyle name="메모 2 6 6 2 2" xfId="41404" xr:uid="{00000000-0005-0000-0000-0000DEA10000}"/>
    <cellStyle name="메모 2 6 6 2 3" xfId="41405" xr:uid="{00000000-0005-0000-0000-0000DFA10000}"/>
    <cellStyle name="메모 2 6 6 2 4" xfId="41406" xr:uid="{00000000-0005-0000-0000-0000E0A10000}"/>
    <cellStyle name="메모 2 6 6 2 5" xfId="41407" xr:uid="{00000000-0005-0000-0000-0000E1A10000}"/>
    <cellStyle name="메모 2 6 6 3" xfId="41408" xr:uid="{00000000-0005-0000-0000-0000E2A10000}"/>
    <cellStyle name="메모 2 6 6 3 2" xfId="41409" xr:uid="{00000000-0005-0000-0000-0000E3A10000}"/>
    <cellStyle name="메모 2 6 6 3 3" xfId="41410" xr:uid="{00000000-0005-0000-0000-0000E4A10000}"/>
    <cellStyle name="메모 2 6 6 3 4" xfId="41411" xr:uid="{00000000-0005-0000-0000-0000E5A10000}"/>
    <cellStyle name="메모 2 6 6 3 5" xfId="41412" xr:uid="{00000000-0005-0000-0000-0000E6A10000}"/>
    <cellStyle name="메모 2 6 6 4" xfId="41413" xr:uid="{00000000-0005-0000-0000-0000E7A10000}"/>
    <cellStyle name="메모 2 6 6 4 2" xfId="41414" xr:uid="{00000000-0005-0000-0000-0000E8A10000}"/>
    <cellStyle name="메모 2 6 6 4 3" xfId="41415" xr:uid="{00000000-0005-0000-0000-0000E9A10000}"/>
    <cellStyle name="메모 2 6 6 4 4" xfId="41416" xr:uid="{00000000-0005-0000-0000-0000EAA10000}"/>
    <cellStyle name="메모 2 6 6 4 5" xfId="41417" xr:uid="{00000000-0005-0000-0000-0000EBA10000}"/>
    <cellStyle name="메모 2 6 6 5" xfId="41418" xr:uid="{00000000-0005-0000-0000-0000ECA10000}"/>
    <cellStyle name="메모 2 6 6 6" xfId="41419" xr:uid="{00000000-0005-0000-0000-0000EDA10000}"/>
    <cellStyle name="메모 2 6 6 7" xfId="41420" xr:uid="{00000000-0005-0000-0000-0000EEA10000}"/>
    <cellStyle name="메모 2 6 6 8" xfId="41421" xr:uid="{00000000-0005-0000-0000-0000EFA10000}"/>
    <cellStyle name="메모 2 6 7" xfId="41422" xr:uid="{00000000-0005-0000-0000-0000F0A10000}"/>
    <cellStyle name="메모 2 6 7 2" xfId="41423" xr:uid="{00000000-0005-0000-0000-0000F1A10000}"/>
    <cellStyle name="메모 2 6 7 3" xfId="41424" xr:uid="{00000000-0005-0000-0000-0000F2A10000}"/>
    <cellStyle name="메모 2 6 7 4" xfId="41425" xr:uid="{00000000-0005-0000-0000-0000F3A10000}"/>
    <cellStyle name="메모 2 6 7 5" xfId="41426" xr:uid="{00000000-0005-0000-0000-0000F4A10000}"/>
    <cellStyle name="메모 2 6 8" xfId="41427" xr:uid="{00000000-0005-0000-0000-0000F5A10000}"/>
    <cellStyle name="메모 2 6 8 2" xfId="41428" xr:uid="{00000000-0005-0000-0000-0000F6A10000}"/>
    <cellStyle name="메모 2 6 8 3" xfId="41429" xr:uid="{00000000-0005-0000-0000-0000F7A10000}"/>
    <cellStyle name="메모 2 6 8 4" xfId="41430" xr:uid="{00000000-0005-0000-0000-0000F8A10000}"/>
    <cellStyle name="메모 2 6 8 5" xfId="41431" xr:uid="{00000000-0005-0000-0000-0000F9A10000}"/>
    <cellStyle name="메모 2 6 9" xfId="41432" xr:uid="{00000000-0005-0000-0000-0000FAA10000}"/>
    <cellStyle name="메모 2 6 9 2" xfId="41433" xr:uid="{00000000-0005-0000-0000-0000FBA10000}"/>
    <cellStyle name="메모 2 6 9 3" xfId="41434" xr:uid="{00000000-0005-0000-0000-0000FCA10000}"/>
    <cellStyle name="메모 2 6 9 4" xfId="41435" xr:uid="{00000000-0005-0000-0000-0000FDA10000}"/>
    <cellStyle name="메모 2 6 9 5" xfId="41436" xr:uid="{00000000-0005-0000-0000-0000FEA10000}"/>
    <cellStyle name="메모 2 7" xfId="41437" xr:uid="{00000000-0005-0000-0000-0000FFA10000}"/>
    <cellStyle name="메모 2 7 10" xfId="41438" xr:uid="{00000000-0005-0000-0000-000000A20000}"/>
    <cellStyle name="메모 2 7 11" xfId="41439" xr:uid="{00000000-0005-0000-0000-000001A20000}"/>
    <cellStyle name="메모 2 7 2" xfId="41440" xr:uid="{00000000-0005-0000-0000-000002A20000}"/>
    <cellStyle name="메모 2 7 2 2" xfId="41441" xr:uid="{00000000-0005-0000-0000-000003A20000}"/>
    <cellStyle name="메모 2 7 2 2 2" xfId="41442" xr:uid="{00000000-0005-0000-0000-000004A20000}"/>
    <cellStyle name="메모 2 7 2 2 3" xfId="41443" xr:uid="{00000000-0005-0000-0000-000005A20000}"/>
    <cellStyle name="메모 2 7 2 2 4" xfId="41444" xr:uid="{00000000-0005-0000-0000-000006A20000}"/>
    <cellStyle name="메모 2 7 2 2 5" xfId="41445" xr:uid="{00000000-0005-0000-0000-000007A20000}"/>
    <cellStyle name="메모 2 7 2 3" xfId="41446" xr:uid="{00000000-0005-0000-0000-000008A20000}"/>
    <cellStyle name="메모 2 7 2 3 2" xfId="41447" xr:uid="{00000000-0005-0000-0000-000009A20000}"/>
    <cellStyle name="메모 2 7 2 3 3" xfId="41448" xr:uid="{00000000-0005-0000-0000-00000AA20000}"/>
    <cellStyle name="메모 2 7 2 3 4" xfId="41449" xr:uid="{00000000-0005-0000-0000-00000BA20000}"/>
    <cellStyle name="메모 2 7 2 3 5" xfId="41450" xr:uid="{00000000-0005-0000-0000-00000CA20000}"/>
    <cellStyle name="메모 2 7 2 4" xfId="41451" xr:uid="{00000000-0005-0000-0000-00000DA20000}"/>
    <cellStyle name="메모 2 7 2 4 2" xfId="41452" xr:uid="{00000000-0005-0000-0000-00000EA20000}"/>
    <cellStyle name="메모 2 7 2 4 3" xfId="41453" xr:uid="{00000000-0005-0000-0000-00000FA20000}"/>
    <cellStyle name="메모 2 7 2 4 4" xfId="41454" xr:uid="{00000000-0005-0000-0000-000010A20000}"/>
    <cellStyle name="메모 2 7 2 4 5" xfId="41455" xr:uid="{00000000-0005-0000-0000-000011A20000}"/>
    <cellStyle name="메모 2 7 2 5" xfId="41456" xr:uid="{00000000-0005-0000-0000-000012A20000}"/>
    <cellStyle name="메모 2 7 2 6" xfId="41457" xr:uid="{00000000-0005-0000-0000-000013A20000}"/>
    <cellStyle name="메모 2 7 2 7" xfId="41458" xr:uid="{00000000-0005-0000-0000-000014A20000}"/>
    <cellStyle name="메모 2 7 2 8" xfId="41459" xr:uid="{00000000-0005-0000-0000-000015A20000}"/>
    <cellStyle name="메모 2 7 3" xfId="41460" xr:uid="{00000000-0005-0000-0000-000016A20000}"/>
    <cellStyle name="메모 2 7 3 2" xfId="41461" xr:uid="{00000000-0005-0000-0000-000017A20000}"/>
    <cellStyle name="메모 2 7 3 2 2" xfId="41462" xr:uid="{00000000-0005-0000-0000-000018A20000}"/>
    <cellStyle name="메모 2 7 3 2 3" xfId="41463" xr:uid="{00000000-0005-0000-0000-000019A20000}"/>
    <cellStyle name="메모 2 7 3 2 4" xfId="41464" xr:uid="{00000000-0005-0000-0000-00001AA20000}"/>
    <cellStyle name="메모 2 7 3 2 5" xfId="41465" xr:uid="{00000000-0005-0000-0000-00001BA20000}"/>
    <cellStyle name="메모 2 7 3 3" xfId="41466" xr:uid="{00000000-0005-0000-0000-00001CA20000}"/>
    <cellStyle name="메모 2 7 3 3 2" xfId="41467" xr:uid="{00000000-0005-0000-0000-00001DA20000}"/>
    <cellStyle name="메모 2 7 3 3 3" xfId="41468" xr:uid="{00000000-0005-0000-0000-00001EA20000}"/>
    <cellStyle name="메모 2 7 3 3 4" xfId="41469" xr:uid="{00000000-0005-0000-0000-00001FA20000}"/>
    <cellStyle name="메모 2 7 3 3 5" xfId="41470" xr:uid="{00000000-0005-0000-0000-000020A20000}"/>
    <cellStyle name="메모 2 7 3 4" xfId="41471" xr:uid="{00000000-0005-0000-0000-000021A20000}"/>
    <cellStyle name="메모 2 7 3 4 2" xfId="41472" xr:uid="{00000000-0005-0000-0000-000022A20000}"/>
    <cellStyle name="메모 2 7 3 4 3" xfId="41473" xr:uid="{00000000-0005-0000-0000-000023A20000}"/>
    <cellStyle name="메모 2 7 3 4 4" xfId="41474" xr:uid="{00000000-0005-0000-0000-000024A20000}"/>
    <cellStyle name="메모 2 7 3 4 5" xfId="41475" xr:uid="{00000000-0005-0000-0000-000025A20000}"/>
    <cellStyle name="메모 2 7 3 5" xfId="41476" xr:uid="{00000000-0005-0000-0000-000026A20000}"/>
    <cellStyle name="메모 2 7 3 6" xfId="41477" xr:uid="{00000000-0005-0000-0000-000027A20000}"/>
    <cellStyle name="메모 2 7 3 7" xfId="41478" xr:uid="{00000000-0005-0000-0000-000028A20000}"/>
    <cellStyle name="메모 2 7 3 8" xfId="41479" xr:uid="{00000000-0005-0000-0000-000029A20000}"/>
    <cellStyle name="메모 2 7 4" xfId="41480" xr:uid="{00000000-0005-0000-0000-00002AA20000}"/>
    <cellStyle name="메모 2 7 4 2" xfId="41481" xr:uid="{00000000-0005-0000-0000-00002BA20000}"/>
    <cellStyle name="메모 2 7 4 2 2" xfId="41482" xr:uid="{00000000-0005-0000-0000-00002CA20000}"/>
    <cellStyle name="메모 2 7 4 2 3" xfId="41483" xr:uid="{00000000-0005-0000-0000-00002DA20000}"/>
    <cellStyle name="메모 2 7 4 2 4" xfId="41484" xr:uid="{00000000-0005-0000-0000-00002EA20000}"/>
    <cellStyle name="메모 2 7 4 2 5" xfId="41485" xr:uid="{00000000-0005-0000-0000-00002FA20000}"/>
    <cellStyle name="메모 2 7 4 3" xfId="41486" xr:uid="{00000000-0005-0000-0000-000030A20000}"/>
    <cellStyle name="메모 2 7 4 3 2" xfId="41487" xr:uid="{00000000-0005-0000-0000-000031A20000}"/>
    <cellStyle name="메모 2 7 4 3 3" xfId="41488" xr:uid="{00000000-0005-0000-0000-000032A20000}"/>
    <cellStyle name="메모 2 7 4 3 4" xfId="41489" xr:uid="{00000000-0005-0000-0000-000033A20000}"/>
    <cellStyle name="메모 2 7 4 3 5" xfId="41490" xr:uid="{00000000-0005-0000-0000-000034A20000}"/>
    <cellStyle name="메모 2 7 4 4" xfId="41491" xr:uid="{00000000-0005-0000-0000-000035A20000}"/>
    <cellStyle name="메모 2 7 4 4 2" xfId="41492" xr:uid="{00000000-0005-0000-0000-000036A20000}"/>
    <cellStyle name="메모 2 7 4 4 3" xfId="41493" xr:uid="{00000000-0005-0000-0000-000037A20000}"/>
    <cellStyle name="메모 2 7 4 4 4" xfId="41494" xr:uid="{00000000-0005-0000-0000-000038A20000}"/>
    <cellStyle name="메모 2 7 4 4 5" xfId="41495" xr:uid="{00000000-0005-0000-0000-000039A20000}"/>
    <cellStyle name="메모 2 7 4 5" xfId="41496" xr:uid="{00000000-0005-0000-0000-00003AA20000}"/>
    <cellStyle name="메모 2 7 4 6" xfId="41497" xr:uid="{00000000-0005-0000-0000-00003BA20000}"/>
    <cellStyle name="메모 2 7 4 7" xfId="41498" xr:uid="{00000000-0005-0000-0000-00003CA20000}"/>
    <cellStyle name="메모 2 7 4 8" xfId="41499" xr:uid="{00000000-0005-0000-0000-00003DA20000}"/>
    <cellStyle name="메모 2 7 5" xfId="41500" xr:uid="{00000000-0005-0000-0000-00003EA20000}"/>
    <cellStyle name="메모 2 7 5 2" xfId="41501" xr:uid="{00000000-0005-0000-0000-00003FA20000}"/>
    <cellStyle name="메모 2 7 5 3" xfId="41502" xr:uid="{00000000-0005-0000-0000-000040A20000}"/>
    <cellStyle name="메모 2 7 5 4" xfId="41503" xr:uid="{00000000-0005-0000-0000-000041A20000}"/>
    <cellStyle name="메모 2 7 5 5" xfId="41504" xr:uid="{00000000-0005-0000-0000-000042A20000}"/>
    <cellStyle name="메모 2 7 6" xfId="41505" xr:uid="{00000000-0005-0000-0000-000043A20000}"/>
    <cellStyle name="메모 2 7 6 2" xfId="41506" xr:uid="{00000000-0005-0000-0000-000044A20000}"/>
    <cellStyle name="메모 2 7 6 3" xfId="41507" xr:uid="{00000000-0005-0000-0000-000045A20000}"/>
    <cellStyle name="메모 2 7 6 4" xfId="41508" xr:uid="{00000000-0005-0000-0000-000046A20000}"/>
    <cellStyle name="메모 2 7 6 5" xfId="41509" xr:uid="{00000000-0005-0000-0000-000047A20000}"/>
    <cellStyle name="메모 2 7 7" xfId="41510" xr:uid="{00000000-0005-0000-0000-000048A20000}"/>
    <cellStyle name="메모 2 7 7 2" xfId="41511" xr:uid="{00000000-0005-0000-0000-000049A20000}"/>
    <cellStyle name="메모 2 7 7 3" xfId="41512" xr:uid="{00000000-0005-0000-0000-00004AA20000}"/>
    <cellStyle name="메모 2 7 7 4" xfId="41513" xr:uid="{00000000-0005-0000-0000-00004BA20000}"/>
    <cellStyle name="메모 2 7 7 5" xfId="41514" xr:uid="{00000000-0005-0000-0000-00004CA20000}"/>
    <cellStyle name="메모 2 7 8" xfId="41515" xr:uid="{00000000-0005-0000-0000-00004DA20000}"/>
    <cellStyle name="메모 2 7 9" xfId="41516" xr:uid="{00000000-0005-0000-0000-00004EA20000}"/>
    <cellStyle name="메모 2 8" xfId="41517" xr:uid="{00000000-0005-0000-0000-00004FA20000}"/>
    <cellStyle name="메모 2 8 10" xfId="41518" xr:uid="{00000000-0005-0000-0000-000050A20000}"/>
    <cellStyle name="메모 2 8 11" xfId="41519" xr:uid="{00000000-0005-0000-0000-000051A20000}"/>
    <cellStyle name="메모 2 8 2" xfId="41520" xr:uid="{00000000-0005-0000-0000-000052A20000}"/>
    <cellStyle name="메모 2 8 2 2" xfId="41521" xr:uid="{00000000-0005-0000-0000-000053A20000}"/>
    <cellStyle name="메모 2 8 2 2 2" xfId="41522" xr:uid="{00000000-0005-0000-0000-000054A20000}"/>
    <cellStyle name="메모 2 8 2 2 3" xfId="41523" xr:uid="{00000000-0005-0000-0000-000055A20000}"/>
    <cellStyle name="메모 2 8 2 2 4" xfId="41524" xr:uid="{00000000-0005-0000-0000-000056A20000}"/>
    <cellStyle name="메모 2 8 2 2 5" xfId="41525" xr:uid="{00000000-0005-0000-0000-000057A20000}"/>
    <cellStyle name="메모 2 8 2 3" xfId="41526" xr:uid="{00000000-0005-0000-0000-000058A20000}"/>
    <cellStyle name="메모 2 8 2 3 2" xfId="41527" xr:uid="{00000000-0005-0000-0000-000059A20000}"/>
    <cellStyle name="메모 2 8 2 3 3" xfId="41528" xr:uid="{00000000-0005-0000-0000-00005AA20000}"/>
    <cellStyle name="메모 2 8 2 3 4" xfId="41529" xr:uid="{00000000-0005-0000-0000-00005BA20000}"/>
    <cellStyle name="메모 2 8 2 3 5" xfId="41530" xr:uid="{00000000-0005-0000-0000-00005CA20000}"/>
    <cellStyle name="메모 2 8 2 4" xfId="41531" xr:uid="{00000000-0005-0000-0000-00005DA20000}"/>
    <cellStyle name="메모 2 8 2 4 2" xfId="41532" xr:uid="{00000000-0005-0000-0000-00005EA20000}"/>
    <cellStyle name="메모 2 8 2 4 3" xfId="41533" xr:uid="{00000000-0005-0000-0000-00005FA20000}"/>
    <cellStyle name="메모 2 8 2 4 4" xfId="41534" xr:uid="{00000000-0005-0000-0000-000060A20000}"/>
    <cellStyle name="메모 2 8 2 4 5" xfId="41535" xr:uid="{00000000-0005-0000-0000-000061A20000}"/>
    <cellStyle name="메모 2 8 2 5" xfId="41536" xr:uid="{00000000-0005-0000-0000-000062A20000}"/>
    <cellStyle name="메모 2 8 2 6" xfId="41537" xr:uid="{00000000-0005-0000-0000-000063A20000}"/>
    <cellStyle name="메모 2 8 2 7" xfId="41538" xr:uid="{00000000-0005-0000-0000-000064A20000}"/>
    <cellStyle name="메모 2 8 2 8" xfId="41539" xr:uid="{00000000-0005-0000-0000-000065A20000}"/>
    <cellStyle name="메모 2 8 3" xfId="41540" xr:uid="{00000000-0005-0000-0000-000066A20000}"/>
    <cellStyle name="메모 2 8 3 2" xfId="41541" xr:uid="{00000000-0005-0000-0000-000067A20000}"/>
    <cellStyle name="메모 2 8 3 2 2" xfId="41542" xr:uid="{00000000-0005-0000-0000-000068A20000}"/>
    <cellStyle name="메모 2 8 3 2 3" xfId="41543" xr:uid="{00000000-0005-0000-0000-000069A20000}"/>
    <cellStyle name="메모 2 8 3 2 4" xfId="41544" xr:uid="{00000000-0005-0000-0000-00006AA20000}"/>
    <cellStyle name="메모 2 8 3 2 5" xfId="41545" xr:uid="{00000000-0005-0000-0000-00006BA20000}"/>
    <cellStyle name="메모 2 8 3 3" xfId="41546" xr:uid="{00000000-0005-0000-0000-00006CA20000}"/>
    <cellStyle name="메모 2 8 3 3 2" xfId="41547" xr:uid="{00000000-0005-0000-0000-00006DA20000}"/>
    <cellStyle name="메모 2 8 3 3 3" xfId="41548" xr:uid="{00000000-0005-0000-0000-00006EA20000}"/>
    <cellStyle name="메모 2 8 3 3 4" xfId="41549" xr:uid="{00000000-0005-0000-0000-00006FA20000}"/>
    <cellStyle name="메모 2 8 3 3 5" xfId="41550" xr:uid="{00000000-0005-0000-0000-000070A20000}"/>
    <cellStyle name="메모 2 8 3 4" xfId="41551" xr:uid="{00000000-0005-0000-0000-000071A20000}"/>
    <cellStyle name="메모 2 8 3 4 2" xfId="41552" xr:uid="{00000000-0005-0000-0000-000072A20000}"/>
    <cellStyle name="메모 2 8 3 4 3" xfId="41553" xr:uid="{00000000-0005-0000-0000-000073A20000}"/>
    <cellStyle name="메모 2 8 3 4 4" xfId="41554" xr:uid="{00000000-0005-0000-0000-000074A20000}"/>
    <cellStyle name="메모 2 8 3 4 5" xfId="41555" xr:uid="{00000000-0005-0000-0000-000075A20000}"/>
    <cellStyle name="메모 2 8 3 5" xfId="41556" xr:uid="{00000000-0005-0000-0000-000076A20000}"/>
    <cellStyle name="메모 2 8 3 6" xfId="41557" xr:uid="{00000000-0005-0000-0000-000077A20000}"/>
    <cellStyle name="메모 2 8 3 7" xfId="41558" xr:uid="{00000000-0005-0000-0000-000078A20000}"/>
    <cellStyle name="메모 2 8 3 8" xfId="41559" xr:uid="{00000000-0005-0000-0000-000079A20000}"/>
    <cellStyle name="메모 2 8 4" xfId="41560" xr:uid="{00000000-0005-0000-0000-00007AA20000}"/>
    <cellStyle name="메모 2 8 4 2" xfId="41561" xr:uid="{00000000-0005-0000-0000-00007BA20000}"/>
    <cellStyle name="메모 2 8 4 2 2" xfId="41562" xr:uid="{00000000-0005-0000-0000-00007CA20000}"/>
    <cellStyle name="메모 2 8 4 2 3" xfId="41563" xr:uid="{00000000-0005-0000-0000-00007DA20000}"/>
    <cellStyle name="메모 2 8 4 2 4" xfId="41564" xr:uid="{00000000-0005-0000-0000-00007EA20000}"/>
    <cellStyle name="메모 2 8 4 2 5" xfId="41565" xr:uid="{00000000-0005-0000-0000-00007FA20000}"/>
    <cellStyle name="메모 2 8 4 3" xfId="41566" xr:uid="{00000000-0005-0000-0000-000080A20000}"/>
    <cellStyle name="메모 2 8 4 3 2" xfId="41567" xr:uid="{00000000-0005-0000-0000-000081A20000}"/>
    <cellStyle name="메모 2 8 4 3 3" xfId="41568" xr:uid="{00000000-0005-0000-0000-000082A20000}"/>
    <cellStyle name="메모 2 8 4 3 4" xfId="41569" xr:uid="{00000000-0005-0000-0000-000083A20000}"/>
    <cellStyle name="메모 2 8 4 3 5" xfId="41570" xr:uid="{00000000-0005-0000-0000-000084A20000}"/>
    <cellStyle name="메모 2 8 4 4" xfId="41571" xr:uid="{00000000-0005-0000-0000-000085A20000}"/>
    <cellStyle name="메모 2 8 4 4 2" xfId="41572" xr:uid="{00000000-0005-0000-0000-000086A20000}"/>
    <cellStyle name="메모 2 8 4 4 3" xfId="41573" xr:uid="{00000000-0005-0000-0000-000087A20000}"/>
    <cellStyle name="메모 2 8 4 4 4" xfId="41574" xr:uid="{00000000-0005-0000-0000-000088A20000}"/>
    <cellStyle name="메모 2 8 4 4 5" xfId="41575" xr:uid="{00000000-0005-0000-0000-000089A20000}"/>
    <cellStyle name="메모 2 8 4 5" xfId="41576" xr:uid="{00000000-0005-0000-0000-00008AA20000}"/>
    <cellStyle name="메모 2 8 4 6" xfId="41577" xr:uid="{00000000-0005-0000-0000-00008BA20000}"/>
    <cellStyle name="메모 2 8 4 7" xfId="41578" xr:uid="{00000000-0005-0000-0000-00008CA20000}"/>
    <cellStyle name="메모 2 8 4 8" xfId="41579" xr:uid="{00000000-0005-0000-0000-00008DA20000}"/>
    <cellStyle name="메모 2 8 5" xfId="41580" xr:uid="{00000000-0005-0000-0000-00008EA20000}"/>
    <cellStyle name="메모 2 8 5 2" xfId="41581" xr:uid="{00000000-0005-0000-0000-00008FA20000}"/>
    <cellStyle name="메모 2 8 5 3" xfId="41582" xr:uid="{00000000-0005-0000-0000-000090A20000}"/>
    <cellStyle name="메모 2 8 5 4" xfId="41583" xr:uid="{00000000-0005-0000-0000-000091A20000}"/>
    <cellStyle name="메모 2 8 5 5" xfId="41584" xr:uid="{00000000-0005-0000-0000-000092A20000}"/>
    <cellStyle name="메모 2 8 6" xfId="41585" xr:uid="{00000000-0005-0000-0000-000093A20000}"/>
    <cellStyle name="메모 2 8 6 2" xfId="41586" xr:uid="{00000000-0005-0000-0000-000094A20000}"/>
    <cellStyle name="메모 2 8 6 3" xfId="41587" xr:uid="{00000000-0005-0000-0000-000095A20000}"/>
    <cellStyle name="메모 2 8 6 4" xfId="41588" xr:uid="{00000000-0005-0000-0000-000096A20000}"/>
    <cellStyle name="메모 2 8 6 5" xfId="41589" xr:uid="{00000000-0005-0000-0000-000097A20000}"/>
    <cellStyle name="메모 2 8 7" xfId="41590" xr:uid="{00000000-0005-0000-0000-000098A20000}"/>
    <cellStyle name="메모 2 8 7 2" xfId="41591" xr:uid="{00000000-0005-0000-0000-000099A20000}"/>
    <cellStyle name="메모 2 8 7 3" xfId="41592" xr:uid="{00000000-0005-0000-0000-00009AA20000}"/>
    <cellStyle name="메모 2 8 7 4" xfId="41593" xr:uid="{00000000-0005-0000-0000-00009BA20000}"/>
    <cellStyle name="메모 2 8 7 5" xfId="41594" xr:uid="{00000000-0005-0000-0000-00009CA20000}"/>
    <cellStyle name="메모 2 8 8" xfId="41595" xr:uid="{00000000-0005-0000-0000-00009DA20000}"/>
    <cellStyle name="메모 2 8 9" xfId="41596" xr:uid="{00000000-0005-0000-0000-00009EA20000}"/>
    <cellStyle name="메모 2 9" xfId="41597" xr:uid="{00000000-0005-0000-0000-00009FA20000}"/>
    <cellStyle name="메모 2 9 10" xfId="41598" xr:uid="{00000000-0005-0000-0000-0000A0A20000}"/>
    <cellStyle name="메모 2 9 11" xfId="41599" xr:uid="{00000000-0005-0000-0000-0000A1A20000}"/>
    <cellStyle name="메모 2 9 2" xfId="41600" xr:uid="{00000000-0005-0000-0000-0000A2A20000}"/>
    <cellStyle name="메모 2 9 2 2" xfId="41601" xr:uid="{00000000-0005-0000-0000-0000A3A20000}"/>
    <cellStyle name="메모 2 9 2 2 2" xfId="41602" xr:uid="{00000000-0005-0000-0000-0000A4A20000}"/>
    <cellStyle name="메모 2 9 2 2 3" xfId="41603" xr:uid="{00000000-0005-0000-0000-0000A5A20000}"/>
    <cellStyle name="메모 2 9 2 2 4" xfId="41604" xr:uid="{00000000-0005-0000-0000-0000A6A20000}"/>
    <cellStyle name="메모 2 9 2 2 5" xfId="41605" xr:uid="{00000000-0005-0000-0000-0000A7A20000}"/>
    <cellStyle name="메모 2 9 2 3" xfId="41606" xr:uid="{00000000-0005-0000-0000-0000A8A20000}"/>
    <cellStyle name="메모 2 9 2 3 2" xfId="41607" xr:uid="{00000000-0005-0000-0000-0000A9A20000}"/>
    <cellStyle name="메모 2 9 2 3 3" xfId="41608" xr:uid="{00000000-0005-0000-0000-0000AAA20000}"/>
    <cellStyle name="메모 2 9 2 3 4" xfId="41609" xr:uid="{00000000-0005-0000-0000-0000ABA20000}"/>
    <cellStyle name="메모 2 9 2 3 5" xfId="41610" xr:uid="{00000000-0005-0000-0000-0000ACA20000}"/>
    <cellStyle name="메모 2 9 2 4" xfId="41611" xr:uid="{00000000-0005-0000-0000-0000ADA20000}"/>
    <cellStyle name="메모 2 9 2 4 2" xfId="41612" xr:uid="{00000000-0005-0000-0000-0000AEA20000}"/>
    <cellStyle name="메모 2 9 2 4 3" xfId="41613" xr:uid="{00000000-0005-0000-0000-0000AFA20000}"/>
    <cellStyle name="메모 2 9 2 4 4" xfId="41614" xr:uid="{00000000-0005-0000-0000-0000B0A20000}"/>
    <cellStyle name="메모 2 9 2 4 5" xfId="41615" xr:uid="{00000000-0005-0000-0000-0000B1A20000}"/>
    <cellStyle name="메모 2 9 2 5" xfId="41616" xr:uid="{00000000-0005-0000-0000-0000B2A20000}"/>
    <cellStyle name="메모 2 9 2 6" xfId="41617" xr:uid="{00000000-0005-0000-0000-0000B3A20000}"/>
    <cellStyle name="메모 2 9 2 7" xfId="41618" xr:uid="{00000000-0005-0000-0000-0000B4A20000}"/>
    <cellStyle name="메모 2 9 2 8" xfId="41619" xr:uid="{00000000-0005-0000-0000-0000B5A20000}"/>
    <cellStyle name="메모 2 9 3" xfId="41620" xr:uid="{00000000-0005-0000-0000-0000B6A20000}"/>
    <cellStyle name="메모 2 9 3 2" xfId="41621" xr:uid="{00000000-0005-0000-0000-0000B7A20000}"/>
    <cellStyle name="메모 2 9 3 2 2" xfId="41622" xr:uid="{00000000-0005-0000-0000-0000B8A20000}"/>
    <cellStyle name="메모 2 9 3 2 3" xfId="41623" xr:uid="{00000000-0005-0000-0000-0000B9A20000}"/>
    <cellStyle name="메모 2 9 3 2 4" xfId="41624" xr:uid="{00000000-0005-0000-0000-0000BAA20000}"/>
    <cellStyle name="메모 2 9 3 2 5" xfId="41625" xr:uid="{00000000-0005-0000-0000-0000BBA20000}"/>
    <cellStyle name="메모 2 9 3 3" xfId="41626" xr:uid="{00000000-0005-0000-0000-0000BCA20000}"/>
    <cellStyle name="메모 2 9 3 3 2" xfId="41627" xr:uid="{00000000-0005-0000-0000-0000BDA20000}"/>
    <cellStyle name="메모 2 9 3 3 3" xfId="41628" xr:uid="{00000000-0005-0000-0000-0000BEA20000}"/>
    <cellStyle name="메모 2 9 3 3 4" xfId="41629" xr:uid="{00000000-0005-0000-0000-0000BFA20000}"/>
    <cellStyle name="메모 2 9 3 3 5" xfId="41630" xr:uid="{00000000-0005-0000-0000-0000C0A20000}"/>
    <cellStyle name="메모 2 9 3 4" xfId="41631" xr:uid="{00000000-0005-0000-0000-0000C1A20000}"/>
    <cellStyle name="메모 2 9 3 4 2" xfId="41632" xr:uid="{00000000-0005-0000-0000-0000C2A20000}"/>
    <cellStyle name="메모 2 9 3 4 3" xfId="41633" xr:uid="{00000000-0005-0000-0000-0000C3A20000}"/>
    <cellStyle name="메모 2 9 3 4 4" xfId="41634" xr:uid="{00000000-0005-0000-0000-0000C4A20000}"/>
    <cellStyle name="메모 2 9 3 4 5" xfId="41635" xr:uid="{00000000-0005-0000-0000-0000C5A20000}"/>
    <cellStyle name="메모 2 9 3 5" xfId="41636" xr:uid="{00000000-0005-0000-0000-0000C6A20000}"/>
    <cellStyle name="메모 2 9 3 6" xfId="41637" xr:uid="{00000000-0005-0000-0000-0000C7A20000}"/>
    <cellStyle name="메모 2 9 3 7" xfId="41638" xr:uid="{00000000-0005-0000-0000-0000C8A20000}"/>
    <cellStyle name="메모 2 9 3 8" xfId="41639" xr:uid="{00000000-0005-0000-0000-0000C9A20000}"/>
    <cellStyle name="메모 2 9 4" xfId="41640" xr:uid="{00000000-0005-0000-0000-0000CAA20000}"/>
    <cellStyle name="메모 2 9 4 2" xfId="41641" xr:uid="{00000000-0005-0000-0000-0000CBA20000}"/>
    <cellStyle name="메모 2 9 4 2 2" xfId="41642" xr:uid="{00000000-0005-0000-0000-0000CCA20000}"/>
    <cellStyle name="메모 2 9 4 2 3" xfId="41643" xr:uid="{00000000-0005-0000-0000-0000CDA20000}"/>
    <cellStyle name="메모 2 9 4 2 4" xfId="41644" xr:uid="{00000000-0005-0000-0000-0000CEA20000}"/>
    <cellStyle name="메모 2 9 4 2 5" xfId="41645" xr:uid="{00000000-0005-0000-0000-0000CFA20000}"/>
    <cellStyle name="메모 2 9 4 3" xfId="41646" xr:uid="{00000000-0005-0000-0000-0000D0A20000}"/>
    <cellStyle name="메모 2 9 4 3 2" xfId="41647" xr:uid="{00000000-0005-0000-0000-0000D1A20000}"/>
    <cellStyle name="메모 2 9 4 3 3" xfId="41648" xr:uid="{00000000-0005-0000-0000-0000D2A20000}"/>
    <cellStyle name="메모 2 9 4 3 4" xfId="41649" xr:uid="{00000000-0005-0000-0000-0000D3A20000}"/>
    <cellStyle name="메모 2 9 4 3 5" xfId="41650" xr:uid="{00000000-0005-0000-0000-0000D4A20000}"/>
    <cellStyle name="메모 2 9 4 4" xfId="41651" xr:uid="{00000000-0005-0000-0000-0000D5A20000}"/>
    <cellStyle name="메모 2 9 4 4 2" xfId="41652" xr:uid="{00000000-0005-0000-0000-0000D6A20000}"/>
    <cellStyle name="메모 2 9 4 4 3" xfId="41653" xr:uid="{00000000-0005-0000-0000-0000D7A20000}"/>
    <cellStyle name="메모 2 9 4 4 4" xfId="41654" xr:uid="{00000000-0005-0000-0000-0000D8A20000}"/>
    <cellStyle name="메모 2 9 4 4 5" xfId="41655" xr:uid="{00000000-0005-0000-0000-0000D9A20000}"/>
    <cellStyle name="메모 2 9 4 5" xfId="41656" xr:uid="{00000000-0005-0000-0000-0000DAA20000}"/>
    <cellStyle name="메모 2 9 4 6" xfId="41657" xr:uid="{00000000-0005-0000-0000-0000DBA20000}"/>
    <cellStyle name="메모 2 9 4 7" xfId="41658" xr:uid="{00000000-0005-0000-0000-0000DCA20000}"/>
    <cellStyle name="메모 2 9 4 8" xfId="41659" xr:uid="{00000000-0005-0000-0000-0000DDA20000}"/>
    <cellStyle name="메모 2 9 5" xfId="41660" xr:uid="{00000000-0005-0000-0000-0000DEA20000}"/>
    <cellStyle name="메모 2 9 5 2" xfId="41661" xr:uid="{00000000-0005-0000-0000-0000DFA20000}"/>
    <cellStyle name="메모 2 9 5 3" xfId="41662" xr:uid="{00000000-0005-0000-0000-0000E0A20000}"/>
    <cellStyle name="메모 2 9 5 4" xfId="41663" xr:uid="{00000000-0005-0000-0000-0000E1A20000}"/>
    <cellStyle name="메모 2 9 5 5" xfId="41664" xr:uid="{00000000-0005-0000-0000-0000E2A20000}"/>
    <cellStyle name="메모 2 9 6" xfId="41665" xr:uid="{00000000-0005-0000-0000-0000E3A20000}"/>
    <cellStyle name="메모 2 9 6 2" xfId="41666" xr:uid="{00000000-0005-0000-0000-0000E4A20000}"/>
    <cellStyle name="메모 2 9 6 3" xfId="41667" xr:uid="{00000000-0005-0000-0000-0000E5A20000}"/>
    <cellStyle name="메모 2 9 6 4" xfId="41668" xr:uid="{00000000-0005-0000-0000-0000E6A20000}"/>
    <cellStyle name="메모 2 9 6 5" xfId="41669" xr:uid="{00000000-0005-0000-0000-0000E7A20000}"/>
    <cellStyle name="메모 2 9 7" xfId="41670" xr:uid="{00000000-0005-0000-0000-0000E8A20000}"/>
    <cellStyle name="메모 2 9 7 2" xfId="41671" xr:uid="{00000000-0005-0000-0000-0000E9A20000}"/>
    <cellStyle name="메모 2 9 7 3" xfId="41672" xr:uid="{00000000-0005-0000-0000-0000EAA20000}"/>
    <cellStyle name="메모 2 9 7 4" xfId="41673" xr:uid="{00000000-0005-0000-0000-0000EBA20000}"/>
    <cellStyle name="메모 2 9 7 5" xfId="41674" xr:uid="{00000000-0005-0000-0000-0000ECA20000}"/>
    <cellStyle name="메모 2 9 8" xfId="41675" xr:uid="{00000000-0005-0000-0000-0000EDA20000}"/>
    <cellStyle name="메모 2 9 9" xfId="41676" xr:uid="{00000000-0005-0000-0000-0000EEA20000}"/>
    <cellStyle name="메모 3" xfId="41677" xr:uid="{00000000-0005-0000-0000-0000EFA20000}"/>
    <cellStyle name="메모 4" xfId="41678" xr:uid="{00000000-0005-0000-0000-0000F0A20000}"/>
    <cellStyle name="메모 4 10" xfId="41679" xr:uid="{00000000-0005-0000-0000-0000F1A20000}"/>
    <cellStyle name="메모 4 10 2" xfId="41680" xr:uid="{00000000-0005-0000-0000-0000F2A20000}"/>
    <cellStyle name="메모 4 10 3" xfId="41681" xr:uid="{00000000-0005-0000-0000-0000F3A20000}"/>
    <cellStyle name="메모 4 10 4" xfId="41682" xr:uid="{00000000-0005-0000-0000-0000F4A20000}"/>
    <cellStyle name="메모 4 10 5" xfId="41683" xr:uid="{00000000-0005-0000-0000-0000F5A20000}"/>
    <cellStyle name="메모 4 11" xfId="41684" xr:uid="{00000000-0005-0000-0000-0000F6A20000}"/>
    <cellStyle name="메모 4 11 2" xfId="41685" xr:uid="{00000000-0005-0000-0000-0000F7A20000}"/>
    <cellStyle name="메모 4 11 3" xfId="41686" xr:uid="{00000000-0005-0000-0000-0000F8A20000}"/>
    <cellStyle name="메모 4 11 4" xfId="41687" xr:uid="{00000000-0005-0000-0000-0000F9A20000}"/>
    <cellStyle name="메모 4 11 5" xfId="41688" xr:uid="{00000000-0005-0000-0000-0000FAA20000}"/>
    <cellStyle name="메모 4 12" xfId="41689" xr:uid="{00000000-0005-0000-0000-0000FBA20000}"/>
    <cellStyle name="메모 4 13" xfId="41690" xr:uid="{00000000-0005-0000-0000-0000FCA20000}"/>
    <cellStyle name="메모 4 14" xfId="41691" xr:uid="{00000000-0005-0000-0000-0000FDA20000}"/>
    <cellStyle name="메모 4 15" xfId="41692" xr:uid="{00000000-0005-0000-0000-0000FEA20000}"/>
    <cellStyle name="메모 4 2" xfId="41693" xr:uid="{00000000-0005-0000-0000-0000FFA20000}"/>
    <cellStyle name="메모 4 2 10" xfId="41694" xr:uid="{00000000-0005-0000-0000-000000A30000}"/>
    <cellStyle name="메모 4 2 10 2" xfId="41695" xr:uid="{00000000-0005-0000-0000-000001A30000}"/>
    <cellStyle name="메모 4 2 10 3" xfId="41696" xr:uid="{00000000-0005-0000-0000-000002A30000}"/>
    <cellStyle name="메모 4 2 10 4" xfId="41697" xr:uid="{00000000-0005-0000-0000-000003A30000}"/>
    <cellStyle name="메모 4 2 10 5" xfId="41698" xr:uid="{00000000-0005-0000-0000-000004A30000}"/>
    <cellStyle name="메모 4 2 11" xfId="41699" xr:uid="{00000000-0005-0000-0000-000005A30000}"/>
    <cellStyle name="메모 4 2 11 2" xfId="41700" xr:uid="{00000000-0005-0000-0000-000006A30000}"/>
    <cellStyle name="메모 4 2 11 3" xfId="41701" xr:uid="{00000000-0005-0000-0000-000007A30000}"/>
    <cellStyle name="메모 4 2 11 4" xfId="41702" xr:uid="{00000000-0005-0000-0000-000008A30000}"/>
    <cellStyle name="메모 4 2 11 5" xfId="41703" xr:uid="{00000000-0005-0000-0000-000009A30000}"/>
    <cellStyle name="메모 4 2 12" xfId="41704" xr:uid="{00000000-0005-0000-0000-00000AA30000}"/>
    <cellStyle name="메모 4 2 13" xfId="41705" xr:uid="{00000000-0005-0000-0000-00000BA30000}"/>
    <cellStyle name="메모 4 2 14" xfId="41706" xr:uid="{00000000-0005-0000-0000-00000CA30000}"/>
    <cellStyle name="메모 4 2 15" xfId="41707" xr:uid="{00000000-0005-0000-0000-00000DA30000}"/>
    <cellStyle name="메모 4 2 2" xfId="41708" xr:uid="{00000000-0005-0000-0000-00000EA30000}"/>
    <cellStyle name="메모 4 2 2 10" xfId="41709" xr:uid="{00000000-0005-0000-0000-00000FA30000}"/>
    <cellStyle name="메모 4 2 2 11" xfId="41710" xr:uid="{00000000-0005-0000-0000-000010A30000}"/>
    <cellStyle name="메모 4 2 2 12" xfId="41711" xr:uid="{00000000-0005-0000-0000-000011A30000}"/>
    <cellStyle name="메모 4 2 2 13" xfId="41712" xr:uid="{00000000-0005-0000-0000-000012A30000}"/>
    <cellStyle name="메모 4 2 2 2" xfId="41713" xr:uid="{00000000-0005-0000-0000-000013A30000}"/>
    <cellStyle name="메모 4 2 2 2 10" xfId="41714" xr:uid="{00000000-0005-0000-0000-000014A30000}"/>
    <cellStyle name="메모 4 2 2 2 11" xfId="41715" xr:uid="{00000000-0005-0000-0000-000015A30000}"/>
    <cellStyle name="메모 4 2 2 2 2" xfId="41716" xr:uid="{00000000-0005-0000-0000-000016A30000}"/>
    <cellStyle name="메모 4 2 2 2 2 2" xfId="41717" xr:uid="{00000000-0005-0000-0000-000017A30000}"/>
    <cellStyle name="메모 4 2 2 2 2 2 2" xfId="41718" xr:uid="{00000000-0005-0000-0000-000018A30000}"/>
    <cellStyle name="메모 4 2 2 2 2 2 3" xfId="41719" xr:uid="{00000000-0005-0000-0000-000019A30000}"/>
    <cellStyle name="메모 4 2 2 2 2 2 4" xfId="41720" xr:uid="{00000000-0005-0000-0000-00001AA30000}"/>
    <cellStyle name="메모 4 2 2 2 2 2 5" xfId="41721" xr:uid="{00000000-0005-0000-0000-00001BA30000}"/>
    <cellStyle name="메모 4 2 2 2 2 3" xfId="41722" xr:uid="{00000000-0005-0000-0000-00001CA30000}"/>
    <cellStyle name="메모 4 2 2 2 2 3 2" xfId="41723" xr:uid="{00000000-0005-0000-0000-00001DA30000}"/>
    <cellStyle name="메모 4 2 2 2 2 3 3" xfId="41724" xr:uid="{00000000-0005-0000-0000-00001EA30000}"/>
    <cellStyle name="메모 4 2 2 2 2 3 4" xfId="41725" xr:uid="{00000000-0005-0000-0000-00001FA30000}"/>
    <cellStyle name="메모 4 2 2 2 2 3 5" xfId="41726" xr:uid="{00000000-0005-0000-0000-000020A30000}"/>
    <cellStyle name="메모 4 2 2 2 2 4" xfId="41727" xr:uid="{00000000-0005-0000-0000-000021A30000}"/>
    <cellStyle name="메모 4 2 2 2 2 4 2" xfId="41728" xr:uid="{00000000-0005-0000-0000-000022A30000}"/>
    <cellStyle name="메모 4 2 2 2 2 4 3" xfId="41729" xr:uid="{00000000-0005-0000-0000-000023A30000}"/>
    <cellStyle name="메모 4 2 2 2 2 4 4" xfId="41730" xr:uid="{00000000-0005-0000-0000-000024A30000}"/>
    <cellStyle name="메모 4 2 2 2 2 4 5" xfId="41731" xr:uid="{00000000-0005-0000-0000-000025A30000}"/>
    <cellStyle name="메모 4 2 2 2 2 5" xfId="41732" xr:uid="{00000000-0005-0000-0000-000026A30000}"/>
    <cellStyle name="메모 4 2 2 2 2 6" xfId="41733" xr:uid="{00000000-0005-0000-0000-000027A30000}"/>
    <cellStyle name="메모 4 2 2 2 2 7" xfId="41734" xr:uid="{00000000-0005-0000-0000-000028A30000}"/>
    <cellStyle name="메모 4 2 2 2 2 8" xfId="41735" xr:uid="{00000000-0005-0000-0000-000029A30000}"/>
    <cellStyle name="메모 4 2 2 2 3" xfId="41736" xr:uid="{00000000-0005-0000-0000-00002AA30000}"/>
    <cellStyle name="메모 4 2 2 2 3 2" xfId="41737" xr:uid="{00000000-0005-0000-0000-00002BA30000}"/>
    <cellStyle name="메모 4 2 2 2 3 2 2" xfId="41738" xr:uid="{00000000-0005-0000-0000-00002CA30000}"/>
    <cellStyle name="메모 4 2 2 2 3 2 3" xfId="41739" xr:uid="{00000000-0005-0000-0000-00002DA30000}"/>
    <cellStyle name="메모 4 2 2 2 3 2 4" xfId="41740" xr:uid="{00000000-0005-0000-0000-00002EA30000}"/>
    <cellStyle name="메모 4 2 2 2 3 2 5" xfId="41741" xr:uid="{00000000-0005-0000-0000-00002FA30000}"/>
    <cellStyle name="메모 4 2 2 2 3 3" xfId="41742" xr:uid="{00000000-0005-0000-0000-000030A30000}"/>
    <cellStyle name="메모 4 2 2 2 3 3 2" xfId="41743" xr:uid="{00000000-0005-0000-0000-000031A30000}"/>
    <cellStyle name="메모 4 2 2 2 3 3 3" xfId="41744" xr:uid="{00000000-0005-0000-0000-000032A30000}"/>
    <cellStyle name="메모 4 2 2 2 3 3 4" xfId="41745" xr:uid="{00000000-0005-0000-0000-000033A30000}"/>
    <cellStyle name="메모 4 2 2 2 3 3 5" xfId="41746" xr:uid="{00000000-0005-0000-0000-000034A30000}"/>
    <cellStyle name="메모 4 2 2 2 3 4" xfId="41747" xr:uid="{00000000-0005-0000-0000-000035A30000}"/>
    <cellStyle name="메모 4 2 2 2 3 4 2" xfId="41748" xr:uid="{00000000-0005-0000-0000-000036A30000}"/>
    <cellStyle name="메모 4 2 2 2 3 4 3" xfId="41749" xr:uid="{00000000-0005-0000-0000-000037A30000}"/>
    <cellStyle name="메모 4 2 2 2 3 4 4" xfId="41750" xr:uid="{00000000-0005-0000-0000-000038A30000}"/>
    <cellStyle name="메모 4 2 2 2 3 4 5" xfId="41751" xr:uid="{00000000-0005-0000-0000-000039A30000}"/>
    <cellStyle name="메모 4 2 2 2 3 5" xfId="41752" xr:uid="{00000000-0005-0000-0000-00003AA30000}"/>
    <cellStyle name="메모 4 2 2 2 3 6" xfId="41753" xr:uid="{00000000-0005-0000-0000-00003BA30000}"/>
    <cellStyle name="메모 4 2 2 2 3 7" xfId="41754" xr:uid="{00000000-0005-0000-0000-00003CA30000}"/>
    <cellStyle name="메모 4 2 2 2 3 8" xfId="41755" xr:uid="{00000000-0005-0000-0000-00003DA30000}"/>
    <cellStyle name="메모 4 2 2 2 4" xfId="41756" xr:uid="{00000000-0005-0000-0000-00003EA30000}"/>
    <cellStyle name="메모 4 2 2 2 4 2" xfId="41757" xr:uid="{00000000-0005-0000-0000-00003FA30000}"/>
    <cellStyle name="메모 4 2 2 2 4 2 2" xfId="41758" xr:uid="{00000000-0005-0000-0000-000040A30000}"/>
    <cellStyle name="메모 4 2 2 2 4 2 3" xfId="41759" xr:uid="{00000000-0005-0000-0000-000041A30000}"/>
    <cellStyle name="메모 4 2 2 2 4 2 4" xfId="41760" xr:uid="{00000000-0005-0000-0000-000042A30000}"/>
    <cellStyle name="메모 4 2 2 2 4 2 5" xfId="41761" xr:uid="{00000000-0005-0000-0000-000043A30000}"/>
    <cellStyle name="메모 4 2 2 2 4 3" xfId="41762" xr:uid="{00000000-0005-0000-0000-000044A30000}"/>
    <cellStyle name="메모 4 2 2 2 4 3 2" xfId="41763" xr:uid="{00000000-0005-0000-0000-000045A30000}"/>
    <cellStyle name="메모 4 2 2 2 4 3 3" xfId="41764" xr:uid="{00000000-0005-0000-0000-000046A30000}"/>
    <cellStyle name="메모 4 2 2 2 4 3 4" xfId="41765" xr:uid="{00000000-0005-0000-0000-000047A30000}"/>
    <cellStyle name="메모 4 2 2 2 4 3 5" xfId="41766" xr:uid="{00000000-0005-0000-0000-000048A30000}"/>
    <cellStyle name="메모 4 2 2 2 4 4" xfId="41767" xr:uid="{00000000-0005-0000-0000-000049A30000}"/>
    <cellStyle name="메모 4 2 2 2 4 4 2" xfId="41768" xr:uid="{00000000-0005-0000-0000-00004AA30000}"/>
    <cellStyle name="메모 4 2 2 2 4 4 3" xfId="41769" xr:uid="{00000000-0005-0000-0000-00004BA30000}"/>
    <cellStyle name="메모 4 2 2 2 4 4 4" xfId="41770" xr:uid="{00000000-0005-0000-0000-00004CA30000}"/>
    <cellStyle name="메모 4 2 2 2 4 4 5" xfId="41771" xr:uid="{00000000-0005-0000-0000-00004DA30000}"/>
    <cellStyle name="메모 4 2 2 2 4 5" xfId="41772" xr:uid="{00000000-0005-0000-0000-00004EA30000}"/>
    <cellStyle name="메모 4 2 2 2 4 6" xfId="41773" xr:uid="{00000000-0005-0000-0000-00004FA30000}"/>
    <cellStyle name="메모 4 2 2 2 4 7" xfId="41774" xr:uid="{00000000-0005-0000-0000-000050A30000}"/>
    <cellStyle name="메모 4 2 2 2 4 8" xfId="41775" xr:uid="{00000000-0005-0000-0000-000051A30000}"/>
    <cellStyle name="메모 4 2 2 2 5" xfId="41776" xr:uid="{00000000-0005-0000-0000-000052A30000}"/>
    <cellStyle name="메모 4 2 2 2 5 2" xfId="41777" xr:uid="{00000000-0005-0000-0000-000053A30000}"/>
    <cellStyle name="메모 4 2 2 2 5 3" xfId="41778" xr:uid="{00000000-0005-0000-0000-000054A30000}"/>
    <cellStyle name="메모 4 2 2 2 5 4" xfId="41779" xr:uid="{00000000-0005-0000-0000-000055A30000}"/>
    <cellStyle name="메모 4 2 2 2 5 5" xfId="41780" xr:uid="{00000000-0005-0000-0000-000056A30000}"/>
    <cellStyle name="메모 4 2 2 2 6" xfId="41781" xr:uid="{00000000-0005-0000-0000-000057A30000}"/>
    <cellStyle name="메모 4 2 2 2 6 2" xfId="41782" xr:uid="{00000000-0005-0000-0000-000058A30000}"/>
    <cellStyle name="메모 4 2 2 2 6 3" xfId="41783" xr:uid="{00000000-0005-0000-0000-000059A30000}"/>
    <cellStyle name="메모 4 2 2 2 6 4" xfId="41784" xr:uid="{00000000-0005-0000-0000-00005AA30000}"/>
    <cellStyle name="메모 4 2 2 2 6 5" xfId="41785" xr:uid="{00000000-0005-0000-0000-00005BA30000}"/>
    <cellStyle name="메모 4 2 2 2 7" xfId="41786" xr:uid="{00000000-0005-0000-0000-00005CA30000}"/>
    <cellStyle name="메모 4 2 2 2 7 2" xfId="41787" xr:uid="{00000000-0005-0000-0000-00005DA30000}"/>
    <cellStyle name="메모 4 2 2 2 7 3" xfId="41788" xr:uid="{00000000-0005-0000-0000-00005EA30000}"/>
    <cellStyle name="메모 4 2 2 2 7 4" xfId="41789" xr:uid="{00000000-0005-0000-0000-00005FA30000}"/>
    <cellStyle name="메모 4 2 2 2 7 5" xfId="41790" xr:uid="{00000000-0005-0000-0000-000060A30000}"/>
    <cellStyle name="메모 4 2 2 2 8" xfId="41791" xr:uid="{00000000-0005-0000-0000-000061A30000}"/>
    <cellStyle name="메모 4 2 2 2 9" xfId="41792" xr:uid="{00000000-0005-0000-0000-000062A30000}"/>
    <cellStyle name="메모 4 2 2 3" xfId="41793" xr:uid="{00000000-0005-0000-0000-000063A30000}"/>
    <cellStyle name="메모 4 2 2 3 10" xfId="41794" xr:uid="{00000000-0005-0000-0000-000064A30000}"/>
    <cellStyle name="메모 4 2 2 3 11" xfId="41795" xr:uid="{00000000-0005-0000-0000-000065A30000}"/>
    <cellStyle name="메모 4 2 2 3 2" xfId="41796" xr:uid="{00000000-0005-0000-0000-000066A30000}"/>
    <cellStyle name="메모 4 2 2 3 2 2" xfId="41797" xr:uid="{00000000-0005-0000-0000-000067A30000}"/>
    <cellStyle name="메모 4 2 2 3 2 2 2" xfId="41798" xr:uid="{00000000-0005-0000-0000-000068A30000}"/>
    <cellStyle name="메모 4 2 2 3 2 2 3" xfId="41799" xr:uid="{00000000-0005-0000-0000-000069A30000}"/>
    <cellStyle name="메모 4 2 2 3 2 2 4" xfId="41800" xr:uid="{00000000-0005-0000-0000-00006AA30000}"/>
    <cellStyle name="메모 4 2 2 3 2 2 5" xfId="41801" xr:uid="{00000000-0005-0000-0000-00006BA30000}"/>
    <cellStyle name="메모 4 2 2 3 2 3" xfId="41802" xr:uid="{00000000-0005-0000-0000-00006CA30000}"/>
    <cellStyle name="메모 4 2 2 3 2 3 2" xfId="41803" xr:uid="{00000000-0005-0000-0000-00006DA30000}"/>
    <cellStyle name="메모 4 2 2 3 2 3 3" xfId="41804" xr:uid="{00000000-0005-0000-0000-00006EA30000}"/>
    <cellStyle name="메모 4 2 2 3 2 3 4" xfId="41805" xr:uid="{00000000-0005-0000-0000-00006FA30000}"/>
    <cellStyle name="메모 4 2 2 3 2 3 5" xfId="41806" xr:uid="{00000000-0005-0000-0000-000070A30000}"/>
    <cellStyle name="메모 4 2 2 3 2 4" xfId="41807" xr:uid="{00000000-0005-0000-0000-000071A30000}"/>
    <cellStyle name="메모 4 2 2 3 2 4 2" xfId="41808" xr:uid="{00000000-0005-0000-0000-000072A30000}"/>
    <cellStyle name="메모 4 2 2 3 2 4 3" xfId="41809" xr:uid="{00000000-0005-0000-0000-000073A30000}"/>
    <cellStyle name="메모 4 2 2 3 2 4 4" xfId="41810" xr:uid="{00000000-0005-0000-0000-000074A30000}"/>
    <cellStyle name="메모 4 2 2 3 2 4 5" xfId="41811" xr:uid="{00000000-0005-0000-0000-000075A30000}"/>
    <cellStyle name="메모 4 2 2 3 2 5" xfId="41812" xr:uid="{00000000-0005-0000-0000-000076A30000}"/>
    <cellStyle name="메모 4 2 2 3 2 6" xfId="41813" xr:uid="{00000000-0005-0000-0000-000077A30000}"/>
    <cellStyle name="메모 4 2 2 3 2 7" xfId="41814" xr:uid="{00000000-0005-0000-0000-000078A30000}"/>
    <cellStyle name="메모 4 2 2 3 2 8" xfId="41815" xr:uid="{00000000-0005-0000-0000-000079A30000}"/>
    <cellStyle name="메모 4 2 2 3 3" xfId="41816" xr:uid="{00000000-0005-0000-0000-00007AA30000}"/>
    <cellStyle name="메모 4 2 2 3 3 2" xfId="41817" xr:uid="{00000000-0005-0000-0000-00007BA30000}"/>
    <cellStyle name="메모 4 2 2 3 3 2 2" xfId="41818" xr:uid="{00000000-0005-0000-0000-00007CA30000}"/>
    <cellStyle name="메모 4 2 2 3 3 2 3" xfId="41819" xr:uid="{00000000-0005-0000-0000-00007DA30000}"/>
    <cellStyle name="메모 4 2 2 3 3 2 4" xfId="41820" xr:uid="{00000000-0005-0000-0000-00007EA30000}"/>
    <cellStyle name="메모 4 2 2 3 3 2 5" xfId="41821" xr:uid="{00000000-0005-0000-0000-00007FA30000}"/>
    <cellStyle name="메모 4 2 2 3 3 3" xfId="41822" xr:uid="{00000000-0005-0000-0000-000080A30000}"/>
    <cellStyle name="메모 4 2 2 3 3 3 2" xfId="41823" xr:uid="{00000000-0005-0000-0000-000081A30000}"/>
    <cellStyle name="메모 4 2 2 3 3 3 3" xfId="41824" xr:uid="{00000000-0005-0000-0000-000082A30000}"/>
    <cellStyle name="메모 4 2 2 3 3 3 4" xfId="41825" xr:uid="{00000000-0005-0000-0000-000083A30000}"/>
    <cellStyle name="메모 4 2 2 3 3 3 5" xfId="41826" xr:uid="{00000000-0005-0000-0000-000084A30000}"/>
    <cellStyle name="메모 4 2 2 3 3 4" xfId="41827" xr:uid="{00000000-0005-0000-0000-000085A30000}"/>
    <cellStyle name="메모 4 2 2 3 3 4 2" xfId="41828" xr:uid="{00000000-0005-0000-0000-000086A30000}"/>
    <cellStyle name="메모 4 2 2 3 3 4 3" xfId="41829" xr:uid="{00000000-0005-0000-0000-000087A30000}"/>
    <cellStyle name="메모 4 2 2 3 3 4 4" xfId="41830" xr:uid="{00000000-0005-0000-0000-000088A30000}"/>
    <cellStyle name="메모 4 2 2 3 3 4 5" xfId="41831" xr:uid="{00000000-0005-0000-0000-000089A30000}"/>
    <cellStyle name="메모 4 2 2 3 3 5" xfId="41832" xr:uid="{00000000-0005-0000-0000-00008AA30000}"/>
    <cellStyle name="메모 4 2 2 3 3 6" xfId="41833" xr:uid="{00000000-0005-0000-0000-00008BA30000}"/>
    <cellStyle name="메모 4 2 2 3 3 7" xfId="41834" xr:uid="{00000000-0005-0000-0000-00008CA30000}"/>
    <cellStyle name="메모 4 2 2 3 3 8" xfId="41835" xr:uid="{00000000-0005-0000-0000-00008DA30000}"/>
    <cellStyle name="메모 4 2 2 3 4" xfId="41836" xr:uid="{00000000-0005-0000-0000-00008EA30000}"/>
    <cellStyle name="메모 4 2 2 3 4 2" xfId="41837" xr:uid="{00000000-0005-0000-0000-00008FA30000}"/>
    <cellStyle name="메모 4 2 2 3 4 2 2" xfId="41838" xr:uid="{00000000-0005-0000-0000-000090A30000}"/>
    <cellStyle name="메모 4 2 2 3 4 2 3" xfId="41839" xr:uid="{00000000-0005-0000-0000-000091A30000}"/>
    <cellStyle name="메모 4 2 2 3 4 2 4" xfId="41840" xr:uid="{00000000-0005-0000-0000-000092A30000}"/>
    <cellStyle name="메모 4 2 2 3 4 2 5" xfId="41841" xr:uid="{00000000-0005-0000-0000-000093A30000}"/>
    <cellStyle name="메모 4 2 2 3 4 3" xfId="41842" xr:uid="{00000000-0005-0000-0000-000094A30000}"/>
    <cellStyle name="메모 4 2 2 3 4 3 2" xfId="41843" xr:uid="{00000000-0005-0000-0000-000095A30000}"/>
    <cellStyle name="메모 4 2 2 3 4 3 3" xfId="41844" xr:uid="{00000000-0005-0000-0000-000096A30000}"/>
    <cellStyle name="메모 4 2 2 3 4 3 4" xfId="41845" xr:uid="{00000000-0005-0000-0000-000097A30000}"/>
    <cellStyle name="메모 4 2 2 3 4 3 5" xfId="41846" xr:uid="{00000000-0005-0000-0000-000098A30000}"/>
    <cellStyle name="메모 4 2 2 3 4 4" xfId="41847" xr:uid="{00000000-0005-0000-0000-000099A30000}"/>
    <cellStyle name="메모 4 2 2 3 4 4 2" xfId="41848" xr:uid="{00000000-0005-0000-0000-00009AA30000}"/>
    <cellStyle name="메모 4 2 2 3 4 4 3" xfId="41849" xr:uid="{00000000-0005-0000-0000-00009BA30000}"/>
    <cellStyle name="메모 4 2 2 3 4 4 4" xfId="41850" xr:uid="{00000000-0005-0000-0000-00009CA30000}"/>
    <cellStyle name="메모 4 2 2 3 4 4 5" xfId="41851" xr:uid="{00000000-0005-0000-0000-00009DA30000}"/>
    <cellStyle name="메모 4 2 2 3 4 5" xfId="41852" xr:uid="{00000000-0005-0000-0000-00009EA30000}"/>
    <cellStyle name="메모 4 2 2 3 4 6" xfId="41853" xr:uid="{00000000-0005-0000-0000-00009FA30000}"/>
    <cellStyle name="메모 4 2 2 3 4 7" xfId="41854" xr:uid="{00000000-0005-0000-0000-0000A0A30000}"/>
    <cellStyle name="메모 4 2 2 3 4 8" xfId="41855" xr:uid="{00000000-0005-0000-0000-0000A1A30000}"/>
    <cellStyle name="메모 4 2 2 3 5" xfId="41856" xr:uid="{00000000-0005-0000-0000-0000A2A30000}"/>
    <cellStyle name="메모 4 2 2 3 5 2" xfId="41857" xr:uid="{00000000-0005-0000-0000-0000A3A30000}"/>
    <cellStyle name="메모 4 2 2 3 5 3" xfId="41858" xr:uid="{00000000-0005-0000-0000-0000A4A30000}"/>
    <cellStyle name="메모 4 2 2 3 5 4" xfId="41859" xr:uid="{00000000-0005-0000-0000-0000A5A30000}"/>
    <cellStyle name="메모 4 2 2 3 5 5" xfId="41860" xr:uid="{00000000-0005-0000-0000-0000A6A30000}"/>
    <cellStyle name="메모 4 2 2 3 6" xfId="41861" xr:uid="{00000000-0005-0000-0000-0000A7A30000}"/>
    <cellStyle name="메모 4 2 2 3 6 2" xfId="41862" xr:uid="{00000000-0005-0000-0000-0000A8A30000}"/>
    <cellStyle name="메모 4 2 2 3 6 3" xfId="41863" xr:uid="{00000000-0005-0000-0000-0000A9A30000}"/>
    <cellStyle name="메모 4 2 2 3 6 4" xfId="41864" xr:uid="{00000000-0005-0000-0000-0000AAA30000}"/>
    <cellStyle name="메모 4 2 2 3 6 5" xfId="41865" xr:uid="{00000000-0005-0000-0000-0000ABA30000}"/>
    <cellStyle name="메모 4 2 2 3 7" xfId="41866" xr:uid="{00000000-0005-0000-0000-0000ACA30000}"/>
    <cellStyle name="메모 4 2 2 3 7 2" xfId="41867" xr:uid="{00000000-0005-0000-0000-0000ADA30000}"/>
    <cellStyle name="메모 4 2 2 3 7 3" xfId="41868" xr:uid="{00000000-0005-0000-0000-0000AEA30000}"/>
    <cellStyle name="메모 4 2 2 3 7 4" xfId="41869" xr:uid="{00000000-0005-0000-0000-0000AFA30000}"/>
    <cellStyle name="메모 4 2 2 3 7 5" xfId="41870" xr:uid="{00000000-0005-0000-0000-0000B0A30000}"/>
    <cellStyle name="메모 4 2 2 3 8" xfId="41871" xr:uid="{00000000-0005-0000-0000-0000B1A30000}"/>
    <cellStyle name="메모 4 2 2 3 9" xfId="41872" xr:uid="{00000000-0005-0000-0000-0000B2A30000}"/>
    <cellStyle name="메모 4 2 2 4" xfId="41873" xr:uid="{00000000-0005-0000-0000-0000B3A30000}"/>
    <cellStyle name="메모 4 2 2 4 2" xfId="41874" xr:uid="{00000000-0005-0000-0000-0000B4A30000}"/>
    <cellStyle name="메모 4 2 2 4 2 2" xfId="41875" xr:uid="{00000000-0005-0000-0000-0000B5A30000}"/>
    <cellStyle name="메모 4 2 2 4 2 3" xfId="41876" xr:uid="{00000000-0005-0000-0000-0000B6A30000}"/>
    <cellStyle name="메모 4 2 2 4 2 4" xfId="41877" xr:uid="{00000000-0005-0000-0000-0000B7A30000}"/>
    <cellStyle name="메모 4 2 2 4 2 5" xfId="41878" xr:uid="{00000000-0005-0000-0000-0000B8A30000}"/>
    <cellStyle name="메모 4 2 2 4 3" xfId="41879" xr:uid="{00000000-0005-0000-0000-0000B9A30000}"/>
    <cellStyle name="메모 4 2 2 4 3 2" xfId="41880" xr:uid="{00000000-0005-0000-0000-0000BAA30000}"/>
    <cellStyle name="메모 4 2 2 4 3 3" xfId="41881" xr:uid="{00000000-0005-0000-0000-0000BBA30000}"/>
    <cellStyle name="메모 4 2 2 4 3 4" xfId="41882" xr:uid="{00000000-0005-0000-0000-0000BCA30000}"/>
    <cellStyle name="메모 4 2 2 4 3 5" xfId="41883" xr:uid="{00000000-0005-0000-0000-0000BDA30000}"/>
    <cellStyle name="메모 4 2 2 4 4" xfId="41884" xr:uid="{00000000-0005-0000-0000-0000BEA30000}"/>
    <cellStyle name="메모 4 2 2 4 4 2" xfId="41885" xr:uid="{00000000-0005-0000-0000-0000BFA30000}"/>
    <cellStyle name="메모 4 2 2 4 4 3" xfId="41886" xr:uid="{00000000-0005-0000-0000-0000C0A30000}"/>
    <cellStyle name="메모 4 2 2 4 4 4" xfId="41887" xr:uid="{00000000-0005-0000-0000-0000C1A30000}"/>
    <cellStyle name="메모 4 2 2 4 4 5" xfId="41888" xr:uid="{00000000-0005-0000-0000-0000C2A30000}"/>
    <cellStyle name="메모 4 2 2 4 5" xfId="41889" xr:uid="{00000000-0005-0000-0000-0000C3A30000}"/>
    <cellStyle name="메모 4 2 2 4 6" xfId="41890" xr:uid="{00000000-0005-0000-0000-0000C4A30000}"/>
    <cellStyle name="메모 4 2 2 4 7" xfId="41891" xr:uid="{00000000-0005-0000-0000-0000C5A30000}"/>
    <cellStyle name="메모 4 2 2 4 8" xfId="41892" xr:uid="{00000000-0005-0000-0000-0000C6A30000}"/>
    <cellStyle name="메모 4 2 2 5" xfId="41893" xr:uid="{00000000-0005-0000-0000-0000C7A30000}"/>
    <cellStyle name="메모 4 2 2 5 2" xfId="41894" xr:uid="{00000000-0005-0000-0000-0000C8A30000}"/>
    <cellStyle name="메모 4 2 2 5 2 2" xfId="41895" xr:uid="{00000000-0005-0000-0000-0000C9A30000}"/>
    <cellStyle name="메모 4 2 2 5 2 3" xfId="41896" xr:uid="{00000000-0005-0000-0000-0000CAA30000}"/>
    <cellStyle name="메모 4 2 2 5 2 4" xfId="41897" xr:uid="{00000000-0005-0000-0000-0000CBA30000}"/>
    <cellStyle name="메모 4 2 2 5 2 5" xfId="41898" xr:uid="{00000000-0005-0000-0000-0000CCA30000}"/>
    <cellStyle name="메모 4 2 2 5 3" xfId="41899" xr:uid="{00000000-0005-0000-0000-0000CDA30000}"/>
    <cellStyle name="메모 4 2 2 5 3 2" xfId="41900" xr:uid="{00000000-0005-0000-0000-0000CEA30000}"/>
    <cellStyle name="메모 4 2 2 5 3 3" xfId="41901" xr:uid="{00000000-0005-0000-0000-0000CFA30000}"/>
    <cellStyle name="메모 4 2 2 5 3 4" xfId="41902" xr:uid="{00000000-0005-0000-0000-0000D0A30000}"/>
    <cellStyle name="메모 4 2 2 5 3 5" xfId="41903" xr:uid="{00000000-0005-0000-0000-0000D1A30000}"/>
    <cellStyle name="메모 4 2 2 5 4" xfId="41904" xr:uid="{00000000-0005-0000-0000-0000D2A30000}"/>
    <cellStyle name="메모 4 2 2 5 4 2" xfId="41905" xr:uid="{00000000-0005-0000-0000-0000D3A30000}"/>
    <cellStyle name="메모 4 2 2 5 4 3" xfId="41906" xr:uid="{00000000-0005-0000-0000-0000D4A30000}"/>
    <cellStyle name="메모 4 2 2 5 4 4" xfId="41907" xr:uid="{00000000-0005-0000-0000-0000D5A30000}"/>
    <cellStyle name="메모 4 2 2 5 4 5" xfId="41908" xr:uid="{00000000-0005-0000-0000-0000D6A30000}"/>
    <cellStyle name="메모 4 2 2 5 5" xfId="41909" xr:uid="{00000000-0005-0000-0000-0000D7A30000}"/>
    <cellStyle name="메모 4 2 2 5 6" xfId="41910" xr:uid="{00000000-0005-0000-0000-0000D8A30000}"/>
    <cellStyle name="메모 4 2 2 5 7" xfId="41911" xr:uid="{00000000-0005-0000-0000-0000D9A30000}"/>
    <cellStyle name="메모 4 2 2 5 8" xfId="41912" xr:uid="{00000000-0005-0000-0000-0000DAA30000}"/>
    <cellStyle name="메모 4 2 2 6" xfId="41913" xr:uid="{00000000-0005-0000-0000-0000DBA30000}"/>
    <cellStyle name="메모 4 2 2 6 2" xfId="41914" xr:uid="{00000000-0005-0000-0000-0000DCA30000}"/>
    <cellStyle name="메모 4 2 2 6 2 2" xfId="41915" xr:uid="{00000000-0005-0000-0000-0000DDA30000}"/>
    <cellStyle name="메모 4 2 2 6 2 3" xfId="41916" xr:uid="{00000000-0005-0000-0000-0000DEA30000}"/>
    <cellStyle name="메모 4 2 2 6 2 4" xfId="41917" xr:uid="{00000000-0005-0000-0000-0000DFA30000}"/>
    <cellStyle name="메모 4 2 2 6 2 5" xfId="41918" xr:uid="{00000000-0005-0000-0000-0000E0A30000}"/>
    <cellStyle name="메모 4 2 2 6 3" xfId="41919" xr:uid="{00000000-0005-0000-0000-0000E1A30000}"/>
    <cellStyle name="메모 4 2 2 6 3 2" xfId="41920" xr:uid="{00000000-0005-0000-0000-0000E2A30000}"/>
    <cellStyle name="메모 4 2 2 6 3 3" xfId="41921" xr:uid="{00000000-0005-0000-0000-0000E3A30000}"/>
    <cellStyle name="메모 4 2 2 6 3 4" xfId="41922" xr:uid="{00000000-0005-0000-0000-0000E4A30000}"/>
    <cellStyle name="메모 4 2 2 6 3 5" xfId="41923" xr:uid="{00000000-0005-0000-0000-0000E5A30000}"/>
    <cellStyle name="메모 4 2 2 6 4" xfId="41924" xr:uid="{00000000-0005-0000-0000-0000E6A30000}"/>
    <cellStyle name="메모 4 2 2 6 4 2" xfId="41925" xr:uid="{00000000-0005-0000-0000-0000E7A30000}"/>
    <cellStyle name="메모 4 2 2 6 4 3" xfId="41926" xr:uid="{00000000-0005-0000-0000-0000E8A30000}"/>
    <cellStyle name="메모 4 2 2 6 4 4" xfId="41927" xr:uid="{00000000-0005-0000-0000-0000E9A30000}"/>
    <cellStyle name="메모 4 2 2 6 4 5" xfId="41928" xr:uid="{00000000-0005-0000-0000-0000EAA30000}"/>
    <cellStyle name="메모 4 2 2 6 5" xfId="41929" xr:uid="{00000000-0005-0000-0000-0000EBA30000}"/>
    <cellStyle name="메모 4 2 2 6 6" xfId="41930" xr:uid="{00000000-0005-0000-0000-0000ECA30000}"/>
    <cellStyle name="메모 4 2 2 6 7" xfId="41931" xr:uid="{00000000-0005-0000-0000-0000EDA30000}"/>
    <cellStyle name="메모 4 2 2 6 8" xfId="41932" xr:uid="{00000000-0005-0000-0000-0000EEA30000}"/>
    <cellStyle name="메모 4 2 2 7" xfId="41933" xr:uid="{00000000-0005-0000-0000-0000EFA30000}"/>
    <cellStyle name="메모 4 2 2 7 2" xfId="41934" xr:uid="{00000000-0005-0000-0000-0000F0A30000}"/>
    <cellStyle name="메모 4 2 2 7 3" xfId="41935" xr:uid="{00000000-0005-0000-0000-0000F1A30000}"/>
    <cellStyle name="메모 4 2 2 7 4" xfId="41936" xr:uid="{00000000-0005-0000-0000-0000F2A30000}"/>
    <cellStyle name="메모 4 2 2 7 5" xfId="41937" xr:uid="{00000000-0005-0000-0000-0000F3A30000}"/>
    <cellStyle name="메모 4 2 2 8" xfId="41938" xr:uid="{00000000-0005-0000-0000-0000F4A30000}"/>
    <cellStyle name="메모 4 2 2 8 2" xfId="41939" xr:uid="{00000000-0005-0000-0000-0000F5A30000}"/>
    <cellStyle name="메모 4 2 2 8 3" xfId="41940" xr:uid="{00000000-0005-0000-0000-0000F6A30000}"/>
    <cellStyle name="메모 4 2 2 8 4" xfId="41941" xr:uid="{00000000-0005-0000-0000-0000F7A30000}"/>
    <cellStyle name="메모 4 2 2 8 5" xfId="41942" xr:uid="{00000000-0005-0000-0000-0000F8A30000}"/>
    <cellStyle name="메모 4 2 2 9" xfId="41943" xr:uid="{00000000-0005-0000-0000-0000F9A30000}"/>
    <cellStyle name="메모 4 2 2 9 2" xfId="41944" xr:uid="{00000000-0005-0000-0000-0000FAA30000}"/>
    <cellStyle name="메모 4 2 2 9 3" xfId="41945" xr:uid="{00000000-0005-0000-0000-0000FBA30000}"/>
    <cellStyle name="메모 4 2 2 9 4" xfId="41946" xr:uid="{00000000-0005-0000-0000-0000FCA30000}"/>
    <cellStyle name="메모 4 2 2 9 5" xfId="41947" xr:uid="{00000000-0005-0000-0000-0000FDA30000}"/>
    <cellStyle name="메모 4 2 3" xfId="41948" xr:uid="{00000000-0005-0000-0000-0000FEA30000}"/>
    <cellStyle name="메모 4 2 3 10" xfId="41949" xr:uid="{00000000-0005-0000-0000-0000FFA30000}"/>
    <cellStyle name="메모 4 2 3 11" xfId="41950" xr:uid="{00000000-0005-0000-0000-000000A40000}"/>
    <cellStyle name="메모 4 2 3 2" xfId="41951" xr:uid="{00000000-0005-0000-0000-000001A40000}"/>
    <cellStyle name="메모 4 2 3 2 2" xfId="41952" xr:uid="{00000000-0005-0000-0000-000002A40000}"/>
    <cellStyle name="메모 4 2 3 2 2 2" xfId="41953" xr:uid="{00000000-0005-0000-0000-000003A40000}"/>
    <cellStyle name="메모 4 2 3 2 2 3" xfId="41954" xr:uid="{00000000-0005-0000-0000-000004A40000}"/>
    <cellStyle name="메모 4 2 3 2 2 4" xfId="41955" xr:uid="{00000000-0005-0000-0000-000005A40000}"/>
    <cellStyle name="메모 4 2 3 2 2 5" xfId="41956" xr:uid="{00000000-0005-0000-0000-000006A40000}"/>
    <cellStyle name="메모 4 2 3 2 3" xfId="41957" xr:uid="{00000000-0005-0000-0000-000007A40000}"/>
    <cellStyle name="메모 4 2 3 2 3 2" xfId="41958" xr:uid="{00000000-0005-0000-0000-000008A40000}"/>
    <cellStyle name="메모 4 2 3 2 3 3" xfId="41959" xr:uid="{00000000-0005-0000-0000-000009A40000}"/>
    <cellStyle name="메모 4 2 3 2 3 4" xfId="41960" xr:uid="{00000000-0005-0000-0000-00000AA40000}"/>
    <cellStyle name="메모 4 2 3 2 3 5" xfId="41961" xr:uid="{00000000-0005-0000-0000-00000BA40000}"/>
    <cellStyle name="메모 4 2 3 2 4" xfId="41962" xr:uid="{00000000-0005-0000-0000-00000CA40000}"/>
    <cellStyle name="메모 4 2 3 2 4 2" xfId="41963" xr:uid="{00000000-0005-0000-0000-00000DA40000}"/>
    <cellStyle name="메모 4 2 3 2 4 3" xfId="41964" xr:uid="{00000000-0005-0000-0000-00000EA40000}"/>
    <cellStyle name="메모 4 2 3 2 4 4" xfId="41965" xr:uid="{00000000-0005-0000-0000-00000FA40000}"/>
    <cellStyle name="메모 4 2 3 2 4 5" xfId="41966" xr:uid="{00000000-0005-0000-0000-000010A40000}"/>
    <cellStyle name="메모 4 2 3 2 5" xfId="41967" xr:uid="{00000000-0005-0000-0000-000011A40000}"/>
    <cellStyle name="메모 4 2 3 2 6" xfId="41968" xr:uid="{00000000-0005-0000-0000-000012A40000}"/>
    <cellStyle name="메모 4 2 3 2 7" xfId="41969" xr:uid="{00000000-0005-0000-0000-000013A40000}"/>
    <cellStyle name="메모 4 2 3 2 8" xfId="41970" xr:uid="{00000000-0005-0000-0000-000014A40000}"/>
    <cellStyle name="메모 4 2 3 3" xfId="41971" xr:uid="{00000000-0005-0000-0000-000015A40000}"/>
    <cellStyle name="메모 4 2 3 3 2" xfId="41972" xr:uid="{00000000-0005-0000-0000-000016A40000}"/>
    <cellStyle name="메모 4 2 3 3 2 2" xfId="41973" xr:uid="{00000000-0005-0000-0000-000017A40000}"/>
    <cellStyle name="메모 4 2 3 3 2 3" xfId="41974" xr:uid="{00000000-0005-0000-0000-000018A40000}"/>
    <cellStyle name="메모 4 2 3 3 2 4" xfId="41975" xr:uid="{00000000-0005-0000-0000-000019A40000}"/>
    <cellStyle name="메모 4 2 3 3 2 5" xfId="41976" xr:uid="{00000000-0005-0000-0000-00001AA40000}"/>
    <cellStyle name="메모 4 2 3 3 3" xfId="41977" xr:uid="{00000000-0005-0000-0000-00001BA40000}"/>
    <cellStyle name="메모 4 2 3 3 3 2" xfId="41978" xr:uid="{00000000-0005-0000-0000-00001CA40000}"/>
    <cellStyle name="메모 4 2 3 3 3 3" xfId="41979" xr:uid="{00000000-0005-0000-0000-00001DA40000}"/>
    <cellStyle name="메모 4 2 3 3 3 4" xfId="41980" xr:uid="{00000000-0005-0000-0000-00001EA40000}"/>
    <cellStyle name="메모 4 2 3 3 3 5" xfId="41981" xr:uid="{00000000-0005-0000-0000-00001FA40000}"/>
    <cellStyle name="메모 4 2 3 3 4" xfId="41982" xr:uid="{00000000-0005-0000-0000-000020A40000}"/>
    <cellStyle name="메모 4 2 3 3 4 2" xfId="41983" xr:uid="{00000000-0005-0000-0000-000021A40000}"/>
    <cellStyle name="메모 4 2 3 3 4 3" xfId="41984" xr:uid="{00000000-0005-0000-0000-000022A40000}"/>
    <cellStyle name="메모 4 2 3 3 4 4" xfId="41985" xr:uid="{00000000-0005-0000-0000-000023A40000}"/>
    <cellStyle name="메모 4 2 3 3 4 5" xfId="41986" xr:uid="{00000000-0005-0000-0000-000024A40000}"/>
    <cellStyle name="메모 4 2 3 3 5" xfId="41987" xr:uid="{00000000-0005-0000-0000-000025A40000}"/>
    <cellStyle name="메모 4 2 3 3 6" xfId="41988" xr:uid="{00000000-0005-0000-0000-000026A40000}"/>
    <cellStyle name="메모 4 2 3 3 7" xfId="41989" xr:uid="{00000000-0005-0000-0000-000027A40000}"/>
    <cellStyle name="메모 4 2 3 3 8" xfId="41990" xr:uid="{00000000-0005-0000-0000-000028A40000}"/>
    <cellStyle name="메모 4 2 3 4" xfId="41991" xr:uid="{00000000-0005-0000-0000-000029A40000}"/>
    <cellStyle name="메모 4 2 3 4 2" xfId="41992" xr:uid="{00000000-0005-0000-0000-00002AA40000}"/>
    <cellStyle name="메모 4 2 3 4 2 2" xfId="41993" xr:uid="{00000000-0005-0000-0000-00002BA40000}"/>
    <cellStyle name="메모 4 2 3 4 2 3" xfId="41994" xr:uid="{00000000-0005-0000-0000-00002CA40000}"/>
    <cellStyle name="메모 4 2 3 4 2 4" xfId="41995" xr:uid="{00000000-0005-0000-0000-00002DA40000}"/>
    <cellStyle name="메모 4 2 3 4 2 5" xfId="41996" xr:uid="{00000000-0005-0000-0000-00002EA40000}"/>
    <cellStyle name="메모 4 2 3 4 3" xfId="41997" xr:uid="{00000000-0005-0000-0000-00002FA40000}"/>
    <cellStyle name="메모 4 2 3 4 3 2" xfId="41998" xr:uid="{00000000-0005-0000-0000-000030A40000}"/>
    <cellStyle name="메모 4 2 3 4 3 3" xfId="41999" xr:uid="{00000000-0005-0000-0000-000031A40000}"/>
    <cellStyle name="메모 4 2 3 4 3 4" xfId="42000" xr:uid="{00000000-0005-0000-0000-000032A40000}"/>
    <cellStyle name="메모 4 2 3 4 3 5" xfId="42001" xr:uid="{00000000-0005-0000-0000-000033A40000}"/>
    <cellStyle name="메모 4 2 3 4 4" xfId="42002" xr:uid="{00000000-0005-0000-0000-000034A40000}"/>
    <cellStyle name="메모 4 2 3 4 4 2" xfId="42003" xr:uid="{00000000-0005-0000-0000-000035A40000}"/>
    <cellStyle name="메모 4 2 3 4 4 3" xfId="42004" xr:uid="{00000000-0005-0000-0000-000036A40000}"/>
    <cellStyle name="메모 4 2 3 4 4 4" xfId="42005" xr:uid="{00000000-0005-0000-0000-000037A40000}"/>
    <cellStyle name="메모 4 2 3 4 4 5" xfId="42006" xr:uid="{00000000-0005-0000-0000-000038A40000}"/>
    <cellStyle name="메모 4 2 3 4 5" xfId="42007" xr:uid="{00000000-0005-0000-0000-000039A40000}"/>
    <cellStyle name="메모 4 2 3 4 6" xfId="42008" xr:uid="{00000000-0005-0000-0000-00003AA40000}"/>
    <cellStyle name="메모 4 2 3 4 7" xfId="42009" xr:uid="{00000000-0005-0000-0000-00003BA40000}"/>
    <cellStyle name="메모 4 2 3 4 8" xfId="42010" xr:uid="{00000000-0005-0000-0000-00003CA40000}"/>
    <cellStyle name="메모 4 2 3 5" xfId="42011" xr:uid="{00000000-0005-0000-0000-00003DA40000}"/>
    <cellStyle name="메모 4 2 3 5 2" xfId="42012" xr:uid="{00000000-0005-0000-0000-00003EA40000}"/>
    <cellStyle name="메모 4 2 3 5 3" xfId="42013" xr:uid="{00000000-0005-0000-0000-00003FA40000}"/>
    <cellStyle name="메모 4 2 3 5 4" xfId="42014" xr:uid="{00000000-0005-0000-0000-000040A40000}"/>
    <cellStyle name="메모 4 2 3 5 5" xfId="42015" xr:uid="{00000000-0005-0000-0000-000041A40000}"/>
    <cellStyle name="메모 4 2 3 6" xfId="42016" xr:uid="{00000000-0005-0000-0000-000042A40000}"/>
    <cellStyle name="메모 4 2 3 6 2" xfId="42017" xr:uid="{00000000-0005-0000-0000-000043A40000}"/>
    <cellStyle name="메모 4 2 3 6 3" xfId="42018" xr:uid="{00000000-0005-0000-0000-000044A40000}"/>
    <cellStyle name="메모 4 2 3 6 4" xfId="42019" xr:uid="{00000000-0005-0000-0000-000045A40000}"/>
    <cellStyle name="메모 4 2 3 6 5" xfId="42020" xr:uid="{00000000-0005-0000-0000-000046A40000}"/>
    <cellStyle name="메모 4 2 3 7" xfId="42021" xr:uid="{00000000-0005-0000-0000-000047A40000}"/>
    <cellStyle name="메모 4 2 3 7 2" xfId="42022" xr:uid="{00000000-0005-0000-0000-000048A40000}"/>
    <cellStyle name="메모 4 2 3 7 3" xfId="42023" xr:uid="{00000000-0005-0000-0000-000049A40000}"/>
    <cellStyle name="메모 4 2 3 7 4" xfId="42024" xr:uid="{00000000-0005-0000-0000-00004AA40000}"/>
    <cellStyle name="메모 4 2 3 7 5" xfId="42025" xr:uid="{00000000-0005-0000-0000-00004BA40000}"/>
    <cellStyle name="메모 4 2 3 8" xfId="42026" xr:uid="{00000000-0005-0000-0000-00004CA40000}"/>
    <cellStyle name="메모 4 2 3 9" xfId="42027" xr:uid="{00000000-0005-0000-0000-00004DA40000}"/>
    <cellStyle name="메모 4 2 4" xfId="42028" xr:uid="{00000000-0005-0000-0000-00004EA40000}"/>
    <cellStyle name="메모 4 2 4 10" xfId="42029" xr:uid="{00000000-0005-0000-0000-00004FA40000}"/>
    <cellStyle name="메모 4 2 4 11" xfId="42030" xr:uid="{00000000-0005-0000-0000-000050A40000}"/>
    <cellStyle name="메모 4 2 4 2" xfId="42031" xr:uid="{00000000-0005-0000-0000-000051A40000}"/>
    <cellStyle name="메모 4 2 4 2 2" xfId="42032" xr:uid="{00000000-0005-0000-0000-000052A40000}"/>
    <cellStyle name="메모 4 2 4 2 2 2" xfId="42033" xr:uid="{00000000-0005-0000-0000-000053A40000}"/>
    <cellStyle name="메모 4 2 4 2 2 3" xfId="42034" xr:uid="{00000000-0005-0000-0000-000054A40000}"/>
    <cellStyle name="메모 4 2 4 2 2 4" xfId="42035" xr:uid="{00000000-0005-0000-0000-000055A40000}"/>
    <cellStyle name="메모 4 2 4 2 2 5" xfId="42036" xr:uid="{00000000-0005-0000-0000-000056A40000}"/>
    <cellStyle name="메모 4 2 4 2 3" xfId="42037" xr:uid="{00000000-0005-0000-0000-000057A40000}"/>
    <cellStyle name="메모 4 2 4 2 3 2" xfId="42038" xr:uid="{00000000-0005-0000-0000-000058A40000}"/>
    <cellStyle name="메모 4 2 4 2 3 3" xfId="42039" xr:uid="{00000000-0005-0000-0000-000059A40000}"/>
    <cellStyle name="메모 4 2 4 2 3 4" xfId="42040" xr:uid="{00000000-0005-0000-0000-00005AA40000}"/>
    <cellStyle name="메모 4 2 4 2 3 5" xfId="42041" xr:uid="{00000000-0005-0000-0000-00005BA40000}"/>
    <cellStyle name="메모 4 2 4 2 4" xfId="42042" xr:uid="{00000000-0005-0000-0000-00005CA40000}"/>
    <cellStyle name="메모 4 2 4 2 4 2" xfId="42043" xr:uid="{00000000-0005-0000-0000-00005DA40000}"/>
    <cellStyle name="메모 4 2 4 2 4 3" xfId="42044" xr:uid="{00000000-0005-0000-0000-00005EA40000}"/>
    <cellStyle name="메모 4 2 4 2 4 4" xfId="42045" xr:uid="{00000000-0005-0000-0000-00005FA40000}"/>
    <cellStyle name="메모 4 2 4 2 4 5" xfId="42046" xr:uid="{00000000-0005-0000-0000-000060A40000}"/>
    <cellStyle name="메모 4 2 4 2 5" xfId="42047" xr:uid="{00000000-0005-0000-0000-000061A40000}"/>
    <cellStyle name="메모 4 2 4 2 6" xfId="42048" xr:uid="{00000000-0005-0000-0000-000062A40000}"/>
    <cellStyle name="메모 4 2 4 2 7" xfId="42049" xr:uid="{00000000-0005-0000-0000-000063A40000}"/>
    <cellStyle name="메모 4 2 4 2 8" xfId="42050" xr:uid="{00000000-0005-0000-0000-000064A40000}"/>
    <cellStyle name="메모 4 2 4 3" xfId="42051" xr:uid="{00000000-0005-0000-0000-000065A40000}"/>
    <cellStyle name="메모 4 2 4 3 2" xfId="42052" xr:uid="{00000000-0005-0000-0000-000066A40000}"/>
    <cellStyle name="메모 4 2 4 3 2 2" xfId="42053" xr:uid="{00000000-0005-0000-0000-000067A40000}"/>
    <cellStyle name="메모 4 2 4 3 2 3" xfId="42054" xr:uid="{00000000-0005-0000-0000-000068A40000}"/>
    <cellStyle name="메모 4 2 4 3 2 4" xfId="42055" xr:uid="{00000000-0005-0000-0000-000069A40000}"/>
    <cellStyle name="메모 4 2 4 3 2 5" xfId="42056" xr:uid="{00000000-0005-0000-0000-00006AA40000}"/>
    <cellStyle name="메모 4 2 4 3 3" xfId="42057" xr:uid="{00000000-0005-0000-0000-00006BA40000}"/>
    <cellStyle name="메모 4 2 4 3 3 2" xfId="42058" xr:uid="{00000000-0005-0000-0000-00006CA40000}"/>
    <cellStyle name="메모 4 2 4 3 3 3" xfId="42059" xr:uid="{00000000-0005-0000-0000-00006DA40000}"/>
    <cellStyle name="메모 4 2 4 3 3 4" xfId="42060" xr:uid="{00000000-0005-0000-0000-00006EA40000}"/>
    <cellStyle name="메모 4 2 4 3 3 5" xfId="42061" xr:uid="{00000000-0005-0000-0000-00006FA40000}"/>
    <cellStyle name="메모 4 2 4 3 4" xfId="42062" xr:uid="{00000000-0005-0000-0000-000070A40000}"/>
    <cellStyle name="메모 4 2 4 3 4 2" xfId="42063" xr:uid="{00000000-0005-0000-0000-000071A40000}"/>
    <cellStyle name="메모 4 2 4 3 4 3" xfId="42064" xr:uid="{00000000-0005-0000-0000-000072A40000}"/>
    <cellStyle name="메모 4 2 4 3 4 4" xfId="42065" xr:uid="{00000000-0005-0000-0000-000073A40000}"/>
    <cellStyle name="메모 4 2 4 3 4 5" xfId="42066" xr:uid="{00000000-0005-0000-0000-000074A40000}"/>
    <cellStyle name="메모 4 2 4 3 5" xfId="42067" xr:uid="{00000000-0005-0000-0000-000075A40000}"/>
    <cellStyle name="메모 4 2 4 3 6" xfId="42068" xr:uid="{00000000-0005-0000-0000-000076A40000}"/>
    <cellStyle name="메모 4 2 4 3 7" xfId="42069" xr:uid="{00000000-0005-0000-0000-000077A40000}"/>
    <cellStyle name="메모 4 2 4 3 8" xfId="42070" xr:uid="{00000000-0005-0000-0000-000078A40000}"/>
    <cellStyle name="메모 4 2 4 4" xfId="42071" xr:uid="{00000000-0005-0000-0000-000079A40000}"/>
    <cellStyle name="메모 4 2 4 4 2" xfId="42072" xr:uid="{00000000-0005-0000-0000-00007AA40000}"/>
    <cellStyle name="메모 4 2 4 4 2 2" xfId="42073" xr:uid="{00000000-0005-0000-0000-00007BA40000}"/>
    <cellStyle name="메모 4 2 4 4 2 3" xfId="42074" xr:uid="{00000000-0005-0000-0000-00007CA40000}"/>
    <cellStyle name="메모 4 2 4 4 2 4" xfId="42075" xr:uid="{00000000-0005-0000-0000-00007DA40000}"/>
    <cellStyle name="메모 4 2 4 4 2 5" xfId="42076" xr:uid="{00000000-0005-0000-0000-00007EA40000}"/>
    <cellStyle name="메모 4 2 4 4 3" xfId="42077" xr:uid="{00000000-0005-0000-0000-00007FA40000}"/>
    <cellStyle name="메모 4 2 4 4 3 2" xfId="42078" xr:uid="{00000000-0005-0000-0000-000080A40000}"/>
    <cellStyle name="메모 4 2 4 4 3 3" xfId="42079" xr:uid="{00000000-0005-0000-0000-000081A40000}"/>
    <cellStyle name="메모 4 2 4 4 3 4" xfId="42080" xr:uid="{00000000-0005-0000-0000-000082A40000}"/>
    <cellStyle name="메모 4 2 4 4 3 5" xfId="42081" xr:uid="{00000000-0005-0000-0000-000083A40000}"/>
    <cellStyle name="메모 4 2 4 4 4" xfId="42082" xr:uid="{00000000-0005-0000-0000-000084A40000}"/>
    <cellStyle name="메모 4 2 4 4 4 2" xfId="42083" xr:uid="{00000000-0005-0000-0000-000085A40000}"/>
    <cellStyle name="메모 4 2 4 4 4 3" xfId="42084" xr:uid="{00000000-0005-0000-0000-000086A40000}"/>
    <cellStyle name="메모 4 2 4 4 4 4" xfId="42085" xr:uid="{00000000-0005-0000-0000-000087A40000}"/>
    <cellStyle name="메모 4 2 4 4 4 5" xfId="42086" xr:uid="{00000000-0005-0000-0000-000088A40000}"/>
    <cellStyle name="메모 4 2 4 4 5" xfId="42087" xr:uid="{00000000-0005-0000-0000-000089A40000}"/>
    <cellStyle name="메모 4 2 4 4 6" xfId="42088" xr:uid="{00000000-0005-0000-0000-00008AA40000}"/>
    <cellStyle name="메모 4 2 4 4 7" xfId="42089" xr:uid="{00000000-0005-0000-0000-00008BA40000}"/>
    <cellStyle name="메모 4 2 4 4 8" xfId="42090" xr:uid="{00000000-0005-0000-0000-00008CA40000}"/>
    <cellStyle name="메모 4 2 4 5" xfId="42091" xr:uid="{00000000-0005-0000-0000-00008DA40000}"/>
    <cellStyle name="메모 4 2 4 5 2" xfId="42092" xr:uid="{00000000-0005-0000-0000-00008EA40000}"/>
    <cellStyle name="메모 4 2 4 5 3" xfId="42093" xr:uid="{00000000-0005-0000-0000-00008FA40000}"/>
    <cellStyle name="메모 4 2 4 5 4" xfId="42094" xr:uid="{00000000-0005-0000-0000-000090A40000}"/>
    <cellStyle name="메모 4 2 4 5 5" xfId="42095" xr:uid="{00000000-0005-0000-0000-000091A40000}"/>
    <cellStyle name="메모 4 2 4 6" xfId="42096" xr:uid="{00000000-0005-0000-0000-000092A40000}"/>
    <cellStyle name="메모 4 2 4 6 2" xfId="42097" xr:uid="{00000000-0005-0000-0000-000093A40000}"/>
    <cellStyle name="메모 4 2 4 6 3" xfId="42098" xr:uid="{00000000-0005-0000-0000-000094A40000}"/>
    <cellStyle name="메모 4 2 4 6 4" xfId="42099" xr:uid="{00000000-0005-0000-0000-000095A40000}"/>
    <cellStyle name="메모 4 2 4 6 5" xfId="42100" xr:uid="{00000000-0005-0000-0000-000096A40000}"/>
    <cellStyle name="메모 4 2 4 7" xfId="42101" xr:uid="{00000000-0005-0000-0000-000097A40000}"/>
    <cellStyle name="메모 4 2 4 7 2" xfId="42102" xr:uid="{00000000-0005-0000-0000-000098A40000}"/>
    <cellStyle name="메모 4 2 4 7 3" xfId="42103" xr:uid="{00000000-0005-0000-0000-000099A40000}"/>
    <cellStyle name="메모 4 2 4 7 4" xfId="42104" xr:uid="{00000000-0005-0000-0000-00009AA40000}"/>
    <cellStyle name="메모 4 2 4 7 5" xfId="42105" xr:uid="{00000000-0005-0000-0000-00009BA40000}"/>
    <cellStyle name="메모 4 2 4 8" xfId="42106" xr:uid="{00000000-0005-0000-0000-00009CA40000}"/>
    <cellStyle name="메모 4 2 4 9" xfId="42107" xr:uid="{00000000-0005-0000-0000-00009DA40000}"/>
    <cellStyle name="메모 4 2 5" xfId="42108" xr:uid="{00000000-0005-0000-0000-00009EA40000}"/>
    <cellStyle name="메모 4 2 5 10" xfId="42109" xr:uid="{00000000-0005-0000-0000-00009FA40000}"/>
    <cellStyle name="메모 4 2 5 11" xfId="42110" xr:uid="{00000000-0005-0000-0000-0000A0A40000}"/>
    <cellStyle name="메모 4 2 5 2" xfId="42111" xr:uid="{00000000-0005-0000-0000-0000A1A40000}"/>
    <cellStyle name="메모 4 2 5 2 2" xfId="42112" xr:uid="{00000000-0005-0000-0000-0000A2A40000}"/>
    <cellStyle name="메모 4 2 5 2 2 2" xfId="42113" xr:uid="{00000000-0005-0000-0000-0000A3A40000}"/>
    <cellStyle name="메모 4 2 5 2 2 3" xfId="42114" xr:uid="{00000000-0005-0000-0000-0000A4A40000}"/>
    <cellStyle name="메모 4 2 5 2 2 4" xfId="42115" xr:uid="{00000000-0005-0000-0000-0000A5A40000}"/>
    <cellStyle name="메모 4 2 5 2 2 5" xfId="42116" xr:uid="{00000000-0005-0000-0000-0000A6A40000}"/>
    <cellStyle name="메모 4 2 5 2 3" xfId="42117" xr:uid="{00000000-0005-0000-0000-0000A7A40000}"/>
    <cellStyle name="메모 4 2 5 2 3 2" xfId="42118" xr:uid="{00000000-0005-0000-0000-0000A8A40000}"/>
    <cellStyle name="메모 4 2 5 2 3 3" xfId="42119" xr:uid="{00000000-0005-0000-0000-0000A9A40000}"/>
    <cellStyle name="메모 4 2 5 2 3 4" xfId="42120" xr:uid="{00000000-0005-0000-0000-0000AAA40000}"/>
    <cellStyle name="메모 4 2 5 2 3 5" xfId="42121" xr:uid="{00000000-0005-0000-0000-0000ABA40000}"/>
    <cellStyle name="메모 4 2 5 2 4" xfId="42122" xr:uid="{00000000-0005-0000-0000-0000ACA40000}"/>
    <cellStyle name="메모 4 2 5 2 4 2" xfId="42123" xr:uid="{00000000-0005-0000-0000-0000ADA40000}"/>
    <cellStyle name="메모 4 2 5 2 4 3" xfId="42124" xr:uid="{00000000-0005-0000-0000-0000AEA40000}"/>
    <cellStyle name="메모 4 2 5 2 4 4" xfId="42125" xr:uid="{00000000-0005-0000-0000-0000AFA40000}"/>
    <cellStyle name="메모 4 2 5 2 4 5" xfId="42126" xr:uid="{00000000-0005-0000-0000-0000B0A40000}"/>
    <cellStyle name="메모 4 2 5 2 5" xfId="42127" xr:uid="{00000000-0005-0000-0000-0000B1A40000}"/>
    <cellStyle name="메모 4 2 5 2 6" xfId="42128" xr:uid="{00000000-0005-0000-0000-0000B2A40000}"/>
    <cellStyle name="메모 4 2 5 2 7" xfId="42129" xr:uid="{00000000-0005-0000-0000-0000B3A40000}"/>
    <cellStyle name="메모 4 2 5 2 8" xfId="42130" xr:uid="{00000000-0005-0000-0000-0000B4A40000}"/>
    <cellStyle name="메모 4 2 5 3" xfId="42131" xr:uid="{00000000-0005-0000-0000-0000B5A40000}"/>
    <cellStyle name="메모 4 2 5 3 2" xfId="42132" xr:uid="{00000000-0005-0000-0000-0000B6A40000}"/>
    <cellStyle name="메모 4 2 5 3 2 2" xfId="42133" xr:uid="{00000000-0005-0000-0000-0000B7A40000}"/>
    <cellStyle name="메모 4 2 5 3 2 3" xfId="42134" xr:uid="{00000000-0005-0000-0000-0000B8A40000}"/>
    <cellStyle name="메모 4 2 5 3 2 4" xfId="42135" xr:uid="{00000000-0005-0000-0000-0000B9A40000}"/>
    <cellStyle name="메모 4 2 5 3 2 5" xfId="42136" xr:uid="{00000000-0005-0000-0000-0000BAA40000}"/>
    <cellStyle name="메모 4 2 5 3 3" xfId="42137" xr:uid="{00000000-0005-0000-0000-0000BBA40000}"/>
    <cellStyle name="메모 4 2 5 3 3 2" xfId="42138" xr:uid="{00000000-0005-0000-0000-0000BCA40000}"/>
    <cellStyle name="메모 4 2 5 3 3 3" xfId="42139" xr:uid="{00000000-0005-0000-0000-0000BDA40000}"/>
    <cellStyle name="메모 4 2 5 3 3 4" xfId="42140" xr:uid="{00000000-0005-0000-0000-0000BEA40000}"/>
    <cellStyle name="메모 4 2 5 3 3 5" xfId="42141" xr:uid="{00000000-0005-0000-0000-0000BFA40000}"/>
    <cellStyle name="메모 4 2 5 3 4" xfId="42142" xr:uid="{00000000-0005-0000-0000-0000C0A40000}"/>
    <cellStyle name="메모 4 2 5 3 4 2" xfId="42143" xr:uid="{00000000-0005-0000-0000-0000C1A40000}"/>
    <cellStyle name="메모 4 2 5 3 4 3" xfId="42144" xr:uid="{00000000-0005-0000-0000-0000C2A40000}"/>
    <cellStyle name="메모 4 2 5 3 4 4" xfId="42145" xr:uid="{00000000-0005-0000-0000-0000C3A40000}"/>
    <cellStyle name="메모 4 2 5 3 4 5" xfId="42146" xr:uid="{00000000-0005-0000-0000-0000C4A40000}"/>
    <cellStyle name="메모 4 2 5 3 5" xfId="42147" xr:uid="{00000000-0005-0000-0000-0000C5A40000}"/>
    <cellStyle name="메모 4 2 5 3 6" xfId="42148" xr:uid="{00000000-0005-0000-0000-0000C6A40000}"/>
    <cellStyle name="메모 4 2 5 3 7" xfId="42149" xr:uid="{00000000-0005-0000-0000-0000C7A40000}"/>
    <cellStyle name="메모 4 2 5 3 8" xfId="42150" xr:uid="{00000000-0005-0000-0000-0000C8A40000}"/>
    <cellStyle name="메모 4 2 5 4" xfId="42151" xr:uid="{00000000-0005-0000-0000-0000C9A40000}"/>
    <cellStyle name="메모 4 2 5 4 2" xfId="42152" xr:uid="{00000000-0005-0000-0000-0000CAA40000}"/>
    <cellStyle name="메모 4 2 5 4 2 2" xfId="42153" xr:uid="{00000000-0005-0000-0000-0000CBA40000}"/>
    <cellStyle name="메모 4 2 5 4 2 3" xfId="42154" xr:uid="{00000000-0005-0000-0000-0000CCA40000}"/>
    <cellStyle name="메모 4 2 5 4 2 4" xfId="42155" xr:uid="{00000000-0005-0000-0000-0000CDA40000}"/>
    <cellStyle name="메모 4 2 5 4 2 5" xfId="42156" xr:uid="{00000000-0005-0000-0000-0000CEA40000}"/>
    <cellStyle name="메모 4 2 5 4 3" xfId="42157" xr:uid="{00000000-0005-0000-0000-0000CFA40000}"/>
    <cellStyle name="메모 4 2 5 4 3 2" xfId="42158" xr:uid="{00000000-0005-0000-0000-0000D0A40000}"/>
    <cellStyle name="메모 4 2 5 4 3 3" xfId="42159" xr:uid="{00000000-0005-0000-0000-0000D1A40000}"/>
    <cellStyle name="메모 4 2 5 4 3 4" xfId="42160" xr:uid="{00000000-0005-0000-0000-0000D2A40000}"/>
    <cellStyle name="메모 4 2 5 4 3 5" xfId="42161" xr:uid="{00000000-0005-0000-0000-0000D3A40000}"/>
    <cellStyle name="메모 4 2 5 4 4" xfId="42162" xr:uid="{00000000-0005-0000-0000-0000D4A40000}"/>
    <cellStyle name="메모 4 2 5 4 4 2" xfId="42163" xr:uid="{00000000-0005-0000-0000-0000D5A40000}"/>
    <cellStyle name="메모 4 2 5 4 4 3" xfId="42164" xr:uid="{00000000-0005-0000-0000-0000D6A40000}"/>
    <cellStyle name="메모 4 2 5 4 4 4" xfId="42165" xr:uid="{00000000-0005-0000-0000-0000D7A40000}"/>
    <cellStyle name="메모 4 2 5 4 4 5" xfId="42166" xr:uid="{00000000-0005-0000-0000-0000D8A40000}"/>
    <cellStyle name="메모 4 2 5 4 5" xfId="42167" xr:uid="{00000000-0005-0000-0000-0000D9A40000}"/>
    <cellStyle name="메모 4 2 5 4 6" xfId="42168" xr:uid="{00000000-0005-0000-0000-0000DAA40000}"/>
    <cellStyle name="메모 4 2 5 4 7" xfId="42169" xr:uid="{00000000-0005-0000-0000-0000DBA40000}"/>
    <cellStyle name="메모 4 2 5 4 8" xfId="42170" xr:uid="{00000000-0005-0000-0000-0000DCA40000}"/>
    <cellStyle name="메모 4 2 5 5" xfId="42171" xr:uid="{00000000-0005-0000-0000-0000DDA40000}"/>
    <cellStyle name="메모 4 2 5 5 2" xfId="42172" xr:uid="{00000000-0005-0000-0000-0000DEA40000}"/>
    <cellStyle name="메모 4 2 5 5 3" xfId="42173" xr:uid="{00000000-0005-0000-0000-0000DFA40000}"/>
    <cellStyle name="메모 4 2 5 5 4" xfId="42174" xr:uid="{00000000-0005-0000-0000-0000E0A40000}"/>
    <cellStyle name="메모 4 2 5 5 5" xfId="42175" xr:uid="{00000000-0005-0000-0000-0000E1A40000}"/>
    <cellStyle name="메모 4 2 5 6" xfId="42176" xr:uid="{00000000-0005-0000-0000-0000E2A40000}"/>
    <cellStyle name="메모 4 2 5 6 2" xfId="42177" xr:uid="{00000000-0005-0000-0000-0000E3A40000}"/>
    <cellStyle name="메모 4 2 5 6 3" xfId="42178" xr:uid="{00000000-0005-0000-0000-0000E4A40000}"/>
    <cellStyle name="메모 4 2 5 6 4" xfId="42179" xr:uid="{00000000-0005-0000-0000-0000E5A40000}"/>
    <cellStyle name="메모 4 2 5 6 5" xfId="42180" xr:uid="{00000000-0005-0000-0000-0000E6A40000}"/>
    <cellStyle name="메모 4 2 5 7" xfId="42181" xr:uid="{00000000-0005-0000-0000-0000E7A40000}"/>
    <cellStyle name="메모 4 2 5 7 2" xfId="42182" xr:uid="{00000000-0005-0000-0000-0000E8A40000}"/>
    <cellStyle name="메모 4 2 5 7 3" xfId="42183" xr:uid="{00000000-0005-0000-0000-0000E9A40000}"/>
    <cellStyle name="메모 4 2 5 7 4" xfId="42184" xr:uid="{00000000-0005-0000-0000-0000EAA40000}"/>
    <cellStyle name="메모 4 2 5 7 5" xfId="42185" xr:uid="{00000000-0005-0000-0000-0000EBA40000}"/>
    <cellStyle name="메모 4 2 5 8" xfId="42186" xr:uid="{00000000-0005-0000-0000-0000ECA40000}"/>
    <cellStyle name="메모 4 2 5 9" xfId="42187" xr:uid="{00000000-0005-0000-0000-0000EDA40000}"/>
    <cellStyle name="메모 4 2 6" xfId="42188" xr:uid="{00000000-0005-0000-0000-0000EEA40000}"/>
    <cellStyle name="메모 4 2 6 2" xfId="42189" xr:uid="{00000000-0005-0000-0000-0000EFA40000}"/>
    <cellStyle name="메모 4 2 6 2 2" xfId="42190" xr:uid="{00000000-0005-0000-0000-0000F0A40000}"/>
    <cellStyle name="메모 4 2 6 2 3" xfId="42191" xr:uid="{00000000-0005-0000-0000-0000F1A40000}"/>
    <cellStyle name="메모 4 2 6 2 4" xfId="42192" xr:uid="{00000000-0005-0000-0000-0000F2A40000}"/>
    <cellStyle name="메모 4 2 6 2 5" xfId="42193" xr:uid="{00000000-0005-0000-0000-0000F3A40000}"/>
    <cellStyle name="메모 4 2 6 3" xfId="42194" xr:uid="{00000000-0005-0000-0000-0000F4A40000}"/>
    <cellStyle name="메모 4 2 6 3 2" xfId="42195" xr:uid="{00000000-0005-0000-0000-0000F5A40000}"/>
    <cellStyle name="메모 4 2 6 3 3" xfId="42196" xr:uid="{00000000-0005-0000-0000-0000F6A40000}"/>
    <cellStyle name="메모 4 2 6 3 4" xfId="42197" xr:uid="{00000000-0005-0000-0000-0000F7A40000}"/>
    <cellStyle name="메모 4 2 6 3 5" xfId="42198" xr:uid="{00000000-0005-0000-0000-0000F8A40000}"/>
    <cellStyle name="메모 4 2 6 4" xfId="42199" xr:uid="{00000000-0005-0000-0000-0000F9A40000}"/>
    <cellStyle name="메모 4 2 6 4 2" xfId="42200" xr:uid="{00000000-0005-0000-0000-0000FAA40000}"/>
    <cellStyle name="메모 4 2 6 4 3" xfId="42201" xr:uid="{00000000-0005-0000-0000-0000FBA40000}"/>
    <cellStyle name="메모 4 2 6 4 4" xfId="42202" xr:uid="{00000000-0005-0000-0000-0000FCA40000}"/>
    <cellStyle name="메모 4 2 6 4 5" xfId="42203" xr:uid="{00000000-0005-0000-0000-0000FDA40000}"/>
    <cellStyle name="메모 4 2 6 5" xfId="42204" xr:uid="{00000000-0005-0000-0000-0000FEA40000}"/>
    <cellStyle name="메모 4 2 6 6" xfId="42205" xr:uid="{00000000-0005-0000-0000-0000FFA40000}"/>
    <cellStyle name="메모 4 2 6 7" xfId="42206" xr:uid="{00000000-0005-0000-0000-000000A50000}"/>
    <cellStyle name="메모 4 2 6 8" xfId="42207" xr:uid="{00000000-0005-0000-0000-000001A50000}"/>
    <cellStyle name="메모 4 2 7" xfId="42208" xr:uid="{00000000-0005-0000-0000-000002A50000}"/>
    <cellStyle name="메모 4 2 7 2" xfId="42209" xr:uid="{00000000-0005-0000-0000-000003A50000}"/>
    <cellStyle name="메모 4 2 7 2 2" xfId="42210" xr:uid="{00000000-0005-0000-0000-000004A50000}"/>
    <cellStyle name="메모 4 2 7 2 3" xfId="42211" xr:uid="{00000000-0005-0000-0000-000005A50000}"/>
    <cellStyle name="메모 4 2 7 2 4" xfId="42212" xr:uid="{00000000-0005-0000-0000-000006A50000}"/>
    <cellStyle name="메모 4 2 7 2 5" xfId="42213" xr:uid="{00000000-0005-0000-0000-000007A50000}"/>
    <cellStyle name="메모 4 2 7 3" xfId="42214" xr:uid="{00000000-0005-0000-0000-000008A50000}"/>
    <cellStyle name="메모 4 2 7 3 2" xfId="42215" xr:uid="{00000000-0005-0000-0000-000009A50000}"/>
    <cellStyle name="메모 4 2 7 3 3" xfId="42216" xr:uid="{00000000-0005-0000-0000-00000AA50000}"/>
    <cellStyle name="메모 4 2 7 3 4" xfId="42217" xr:uid="{00000000-0005-0000-0000-00000BA50000}"/>
    <cellStyle name="메모 4 2 7 3 5" xfId="42218" xr:uid="{00000000-0005-0000-0000-00000CA50000}"/>
    <cellStyle name="메모 4 2 7 4" xfId="42219" xr:uid="{00000000-0005-0000-0000-00000DA50000}"/>
    <cellStyle name="메모 4 2 7 4 2" xfId="42220" xr:uid="{00000000-0005-0000-0000-00000EA50000}"/>
    <cellStyle name="메모 4 2 7 4 3" xfId="42221" xr:uid="{00000000-0005-0000-0000-00000FA50000}"/>
    <cellStyle name="메모 4 2 7 4 4" xfId="42222" xr:uid="{00000000-0005-0000-0000-000010A50000}"/>
    <cellStyle name="메모 4 2 7 4 5" xfId="42223" xr:uid="{00000000-0005-0000-0000-000011A50000}"/>
    <cellStyle name="메모 4 2 7 5" xfId="42224" xr:uid="{00000000-0005-0000-0000-000012A50000}"/>
    <cellStyle name="메모 4 2 7 6" xfId="42225" xr:uid="{00000000-0005-0000-0000-000013A50000}"/>
    <cellStyle name="메모 4 2 7 7" xfId="42226" xr:uid="{00000000-0005-0000-0000-000014A50000}"/>
    <cellStyle name="메모 4 2 7 8" xfId="42227" xr:uid="{00000000-0005-0000-0000-000015A50000}"/>
    <cellStyle name="메모 4 2 8" xfId="42228" xr:uid="{00000000-0005-0000-0000-000016A50000}"/>
    <cellStyle name="메모 4 2 8 2" xfId="42229" xr:uid="{00000000-0005-0000-0000-000017A50000}"/>
    <cellStyle name="메모 4 2 8 2 2" xfId="42230" xr:uid="{00000000-0005-0000-0000-000018A50000}"/>
    <cellStyle name="메모 4 2 8 2 3" xfId="42231" xr:uid="{00000000-0005-0000-0000-000019A50000}"/>
    <cellStyle name="메모 4 2 8 2 4" xfId="42232" xr:uid="{00000000-0005-0000-0000-00001AA50000}"/>
    <cellStyle name="메모 4 2 8 2 5" xfId="42233" xr:uid="{00000000-0005-0000-0000-00001BA50000}"/>
    <cellStyle name="메모 4 2 8 3" xfId="42234" xr:uid="{00000000-0005-0000-0000-00001CA50000}"/>
    <cellStyle name="메모 4 2 8 3 2" xfId="42235" xr:uid="{00000000-0005-0000-0000-00001DA50000}"/>
    <cellStyle name="메모 4 2 8 3 3" xfId="42236" xr:uid="{00000000-0005-0000-0000-00001EA50000}"/>
    <cellStyle name="메모 4 2 8 3 4" xfId="42237" xr:uid="{00000000-0005-0000-0000-00001FA50000}"/>
    <cellStyle name="메모 4 2 8 3 5" xfId="42238" xr:uid="{00000000-0005-0000-0000-000020A50000}"/>
    <cellStyle name="메모 4 2 8 4" xfId="42239" xr:uid="{00000000-0005-0000-0000-000021A50000}"/>
    <cellStyle name="메모 4 2 8 4 2" xfId="42240" xr:uid="{00000000-0005-0000-0000-000022A50000}"/>
    <cellStyle name="메모 4 2 8 4 3" xfId="42241" xr:uid="{00000000-0005-0000-0000-000023A50000}"/>
    <cellStyle name="메모 4 2 8 4 4" xfId="42242" xr:uid="{00000000-0005-0000-0000-000024A50000}"/>
    <cellStyle name="메모 4 2 8 4 5" xfId="42243" xr:uid="{00000000-0005-0000-0000-000025A50000}"/>
    <cellStyle name="메모 4 2 8 5" xfId="42244" xr:uid="{00000000-0005-0000-0000-000026A50000}"/>
    <cellStyle name="메모 4 2 8 6" xfId="42245" xr:uid="{00000000-0005-0000-0000-000027A50000}"/>
    <cellStyle name="메모 4 2 8 7" xfId="42246" xr:uid="{00000000-0005-0000-0000-000028A50000}"/>
    <cellStyle name="메모 4 2 8 8" xfId="42247" xr:uid="{00000000-0005-0000-0000-000029A50000}"/>
    <cellStyle name="메모 4 2 9" xfId="42248" xr:uid="{00000000-0005-0000-0000-00002AA50000}"/>
    <cellStyle name="메모 4 2 9 2" xfId="42249" xr:uid="{00000000-0005-0000-0000-00002BA50000}"/>
    <cellStyle name="메모 4 2 9 3" xfId="42250" xr:uid="{00000000-0005-0000-0000-00002CA50000}"/>
    <cellStyle name="메모 4 2 9 4" xfId="42251" xr:uid="{00000000-0005-0000-0000-00002DA50000}"/>
    <cellStyle name="메모 4 2 9 5" xfId="42252" xr:uid="{00000000-0005-0000-0000-00002EA50000}"/>
    <cellStyle name="메모 4 3" xfId="42253" xr:uid="{00000000-0005-0000-0000-00002FA50000}"/>
    <cellStyle name="메모 4 3 10" xfId="42254" xr:uid="{00000000-0005-0000-0000-000030A50000}"/>
    <cellStyle name="메모 4 3 11" xfId="42255" xr:uid="{00000000-0005-0000-0000-000031A50000}"/>
    <cellStyle name="메모 4 3 12" xfId="42256" xr:uid="{00000000-0005-0000-0000-000032A50000}"/>
    <cellStyle name="메모 4 3 13" xfId="42257" xr:uid="{00000000-0005-0000-0000-000033A50000}"/>
    <cellStyle name="메모 4 3 2" xfId="42258" xr:uid="{00000000-0005-0000-0000-000034A50000}"/>
    <cellStyle name="메모 4 3 2 10" xfId="42259" xr:uid="{00000000-0005-0000-0000-000035A50000}"/>
    <cellStyle name="메모 4 3 2 11" xfId="42260" xr:uid="{00000000-0005-0000-0000-000036A50000}"/>
    <cellStyle name="메모 4 3 2 2" xfId="42261" xr:uid="{00000000-0005-0000-0000-000037A50000}"/>
    <cellStyle name="메모 4 3 2 2 2" xfId="42262" xr:uid="{00000000-0005-0000-0000-000038A50000}"/>
    <cellStyle name="메모 4 3 2 2 2 2" xfId="42263" xr:uid="{00000000-0005-0000-0000-000039A50000}"/>
    <cellStyle name="메모 4 3 2 2 2 3" xfId="42264" xr:uid="{00000000-0005-0000-0000-00003AA50000}"/>
    <cellStyle name="메모 4 3 2 2 2 4" xfId="42265" xr:uid="{00000000-0005-0000-0000-00003BA50000}"/>
    <cellStyle name="메모 4 3 2 2 2 5" xfId="42266" xr:uid="{00000000-0005-0000-0000-00003CA50000}"/>
    <cellStyle name="메모 4 3 2 2 3" xfId="42267" xr:uid="{00000000-0005-0000-0000-00003DA50000}"/>
    <cellStyle name="메모 4 3 2 2 3 2" xfId="42268" xr:uid="{00000000-0005-0000-0000-00003EA50000}"/>
    <cellStyle name="메모 4 3 2 2 3 3" xfId="42269" xr:uid="{00000000-0005-0000-0000-00003FA50000}"/>
    <cellStyle name="메모 4 3 2 2 3 4" xfId="42270" xr:uid="{00000000-0005-0000-0000-000040A50000}"/>
    <cellStyle name="메모 4 3 2 2 3 5" xfId="42271" xr:uid="{00000000-0005-0000-0000-000041A50000}"/>
    <cellStyle name="메모 4 3 2 2 4" xfId="42272" xr:uid="{00000000-0005-0000-0000-000042A50000}"/>
    <cellStyle name="메모 4 3 2 2 4 2" xfId="42273" xr:uid="{00000000-0005-0000-0000-000043A50000}"/>
    <cellStyle name="메모 4 3 2 2 4 3" xfId="42274" xr:uid="{00000000-0005-0000-0000-000044A50000}"/>
    <cellStyle name="메모 4 3 2 2 4 4" xfId="42275" xr:uid="{00000000-0005-0000-0000-000045A50000}"/>
    <cellStyle name="메모 4 3 2 2 4 5" xfId="42276" xr:uid="{00000000-0005-0000-0000-000046A50000}"/>
    <cellStyle name="메모 4 3 2 2 5" xfId="42277" xr:uid="{00000000-0005-0000-0000-000047A50000}"/>
    <cellStyle name="메모 4 3 2 2 6" xfId="42278" xr:uid="{00000000-0005-0000-0000-000048A50000}"/>
    <cellStyle name="메모 4 3 2 2 7" xfId="42279" xr:uid="{00000000-0005-0000-0000-000049A50000}"/>
    <cellStyle name="메모 4 3 2 2 8" xfId="42280" xr:uid="{00000000-0005-0000-0000-00004AA50000}"/>
    <cellStyle name="메모 4 3 2 3" xfId="42281" xr:uid="{00000000-0005-0000-0000-00004BA50000}"/>
    <cellStyle name="메모 4 3 2 3 2" xfId="42282" xr:uid="{00000000-0005-0000-0000-00004CA50000}"/>
    <cellStyle name="메모 4 3 2 3 2 2" xfId="42283" xr:uid="{00000000-0005-0000-0000-00004DA50000}"/>
    <cellStyle name="메모 4 3 2 3 2 3" xfId="42284" xr:uid="{00000000-0005-0000-0000-00004EA50000}"/>
    <cellStyle name="메모 4 3 2 3 2 4" xfId="42285" xr:uid="{00000000-0005-0000-0000-00004FA50000}"/>
    <cellStyle name="메모 4 3 2 3 2 5" xfId="42286" xr:uid="{00000000-0005-0000-0000-000050A50000}"/>
    <cellStyle name="메모 4 3 2 3 3" xfId="42287" xr:uid="{00000000-0005-0000-0000-000051A50000}"/>
    <cellStyle name="메모 4 3 2 3 3 2" xfId="42288" xr:uid="{00000000-0005-0000-0000-000052A50000}"/>
    <cellStyle name="메모 4 3 2 3 3 3" xfId="42289" xr:uid="{00000000-0005-0000-0000-000053A50000}"/>
    <cellStyle name="메모 4 3 2 3 3 4" xfId="42290" xr:uid="{00000000-0005-0000-0000-000054A50000}"/>
    <cellStyle name="메모 4 3 2 3 3 5" xfId="42291" xr:uid="{00000000-0005-0000-0000-000055A50000}"/>
    <cellStyle name="메모 4 3 2 3 4" xfId="42292" xr:uid="{00000000-0005-0000-0000-000056A50000}"/>
    <cellStyle name="메모 4 3 2 3 4 2" xfId="42293" xr:uid="{00000000-0005-0000-0000-000057A50000}"/>
    <cellStyle name="메모 4 3 2 3 4 3" xfId="42294" xr:uid="{00000000-0005-0000-0000-000058A50000}"/>
    <cellStyle name="메모 4 3 2 3 4 4" xfId="42295" xr:uid="{00000000-0005-0000-0000-000059A50000}"/>
    <cellStyle name="메모 4 3 2 3 4 5" xfId="42296" xr:uid="{00000000-0005-0000-0000-00005AA50000}"/>
    <cellStyle name="메모 4 3 2 3 5" xfId="42297" xr:uid="{00000000-0005-0000-0000-00005BA50000}"/>
    <cellStyle name="메모 4 3 2 3 6" xfId="42298" xr:uid="{00000000-0005-0000-0000-00005CA50000}"/>
    <cellStyle name="메모 4 3 2 3 7" xfId="42299" xr:uid="{00000000-0005-0000-0000-00005DA50000}"/>
    <cellStyle name="메모 4 3 2 3 8" xfId="42300" xr:uid="{00000000-0005-0000-0000-00005EA50000}"/>
    <cellStyle name="메모 4 3 2 4" xfId="42301" xr:uid="{00000000-0005-0000-0000-00005FA50000}"/>
    <cellStyle name="메모 4 3 2 4 2" xfId="42302" xr:uid="{00000000-0005-0000-0000-000060A50000}"/>
    <cellStyle name="메모 4 3 2 4 2 2" xfId="42303" xr:uid="{00000000-0005-0000-0000-000061A50000}"/>
    <cellStyle name="메모 4 3 2 4 2 3" xfId="42304" xr:uid="{00000000-0005-0000-0000-000062A50000}"/>
    <cellStyle name="메모 4 3 2 4 2 4" xfId="42305" xr:uid="{00000000-0005-0000-0000-000063A50000}"/>
    <cellStyle name="메모 4 3 2 4 2 5" xfId="42306" xr:uid="{00000000-0005-0000-0000-000064A50000}"/>
    <cellStyle name="메모 4 3 2 4 3" xfId="42307" xr:uid="{00000000-0005-0000-0000-000065A50000}"/>
    <cellStyle name="메모 4 3 2 4 3 2" xfId="42308" xr:uid="{00000000-0005-0000-0000-000066A50000}"/>
    <cellStyle name="메모 4 3 2 4 3 3" xfId="42309" xr:uid="{00000000-0005-0000-0000-000067A50000}"/>
    <cellStyle name="메모 4 3 2 4 3 4" xfId="42310" xr:uid="{00000000-0005-0000-0000-000068A50000}"/>
    <cellStyle name="메모 4 3 2 4 3 5" xfId="42311" xr:uid="{00000000-0005-0000-0000-000069A50000}"/>
    <cellStyle name="메모 4 3 2 4 4" xfId="42312" xr:uid="{00000000-0005-0000-0000-00006AA50000}"/>
    <cellStyle name="메모 4 3 2 4 4 2" xfId="42313" xr:uid="{00000000-0005-0000-0000-00006BA50000}"/>
    <cellStyle name="메모 4 3 2 4 4 3" xfId="42314" xr:uid="{00000000-0005-0000-0000-00006CA50000}"/>
    <cellStyle name="메모 4 3 2 4 4 4" xfId="42315" xr:uid="{00000000-0005-0000-0000-00006DA50000}"/>
    <cellStyle name="메모 4 3 2 4 4 5" xfId="42316" xr:uid="{00000000-0005-0000-0000-00006EA50000}"/>
    <cellStyle name="메모 4 3 2 4 5" xfId="42317" xr:uid="{00000000-0005-0000-0000-00006FA50000}"/>
    <cellStyle name="메모 4 3 2 4 6" xfId="42318" xr:uid="{00000000-0005-0000-0000-000070A50000}"/>
    <cellStyle name="메모 4 3 2 4 7" xfId="42319" xr:uid="{00000000-0005-0000-0000-000071A50000}"/>
    <cellStyle name="메모 4 3 2 4 8" xfId="42320" xr:uid="{00000000-0005-0000-0000-000072A50000}"/>
    <cellStyle name="메모 4 3 2 5" xfId="42321" xr:uid="{00000000-0005-0000-0000-000073A50000}"/>
    <cellStyle name="메모 4 3 2 5 2" xfId="42322" xr:uid="{00000000-0005-0000-0000-000074A50000}"/>
    <cellStyle name="메모 4 3 2 5 3" xfId="42323" xr:uid="{00000000-0005-0000-0000-000075A50000}"/>
    <cellStyle name="메모 4 3 2 5 4" xfId="42324" xr:uid="{00000000-0005-0000-0000-000076A50000}"/>
    <cellStyle name="메모 4 3 2 5 5" xfId="42325" xr:uid="{00000000-0005-0000-0000-000077A50000}"/>
    <cellStyle name="메모 4 3 2 6" xfId="42326" xr:uid="{00000000-0005-0000-0000-000078A50000}"/>
    <cellStyle name="메모 4 3 2 6 2" xfId="42327" xr:uid="{00000000-0005-0000-0000-000079A50000}"/>
    <cellStyle name="메모 4 3 2 6 3" xfId="42328" xr:uid="{00000000-0005-0000-0000-00007AA50000}"/>
    <cellStyle name="메모 4 3 2 6 4" xfId="42329" xr:uid="{00000000-0005-0000-0000-00007BA50000}"/>
    <cellStyle name="메모 4 3 2 6 5" xfId="42330" xr:uid="{00000000-0005-0000-0000-00007CA50000}"/>
    <cellStyle name="메모 4 3 2 7" xfId="42331" xr:uid="{00000000-0005-0000-0000-00007DA50000}"/>
    <cellStyle name="메모 4 3 2 7 2" xfId="42332" xr:uid="{00000000-0005-0000-0000-00007EA50000}"/>
    <cellStyle name="메모 4 3 2 7 3" xfId="42333" xr:uid="{00000000-0005-0000-0000-00007FA50000}"/>
    <cellStyle name="메모 4 3 2 7 4" xfId="42334" xr:uid="{00000000-0005-0000-0000-000080A50000}"/>
    <cellStyle name="메모 4 3 2 7 5" xfId="42335" xr:uid="{00000000-0005-0000-0000-000081A50000}"/>
    <cellStyle name="메모 4 3 2 8" xfId="42336" xr:uid="{00000000-0005-0000-0000-000082A50000}"/>
    <cellStyle name="메모 4 3 2 9" xfId="42337" xr:uid="{00000000-0005-0000-0000-000083A50000}"/>
    <cellStyle name="메모 4 3 3" xfId="42338" xr:uid="{00000000-0005-0000-0000-000084A50000}"/>
    <cellStyle name="메모 4 3 3 10" xfId="42339" xr:uid="{00000000-0005-0000-0000-000085A50000}"/>
    <cellStyle name="메모 4 3 3 11" xfId="42340" xr:uid="{00000000-0005-0000-0000-000086A50000}"/>
    <cellStyle name="메모 4 3 3 2" xfId="42341" xr:uid="{00000000-0005-0000-0000-000087A50000}"/>
    <cellStyle name="메모 4 3 3 2 2" xfId="42342" xr:uid="{00000000-0005-0000-0000-000088A50000}"/>
    <cellStyle name="메모 4 3 3 2 2 2" xfId="42343" xr:uid="{00000000-0005-0000-0000-000089A50000}"/>
    <cellStyle name="메모 4 3 3 2 2 3" xfId="42344" xr:uid="{00000000-0005-0000-0000-00008AA50000}"/>
    <cellStyle name="메모 4 3 3 2 2 4" xfId="42345" xr:uid="{00000000-0005-0000-0000-00008BA50000}"/>
    <cellStyle name="메모 4 3 3 2 2 5" xfId="42346" xr:uid="{00000000-0005-0000-0000-00008CA50000}"/>
    <cellStyle name="메모 4 3 3 2 3" xfId="42347" xr:uid="{00000000-0005-0000-0000-00008DA50000}"/>
    <cellStyle name="메모 4 3 3 2 3 2" xfId="42348" xr:uid="{00000000-0005-0000-0000-00008EA50000}"/>
    <cellStyle name="메모 4 3 3 2 3 3" xfId="42349" xr:uid="{00000000-0005-0000-0000-00008FA50000}"/>
    <cellStyle name="메모 4 3 3 2 3 4" xfId="42350" xr:uid="{00000000-0005-0000-0000-000090A50000}"/>
    <cellStyle name="메모 4 3 3 2 3 5" xfId="42351" xr:uid="{00000000-0005-0000-0000-000091A50000}"/>
    <cellStyle name="메모 4 3 3 2 4" xfId="42352" xr:uid="{00000000-0005-0000-0000-000092A50000}"/>
    <cellStyle name="메모 4 3 3 2 4 2" xfId="42353" xr:uid="{00000000-0005-0000-0000-000093A50000}"/>
    <cellStyle name="메모 4 3 3 2 4 3" xfId="42354" xr:uid="{00000000-0005-0000-0000-000094A50000}"/>
    <cellStyle name="메모 4 3 3 2 4 4" xfId="42355" xr:uid="{00000000-0005-0000-0000-000095A50000}"/>
    <cellStyle name="메모 4 3 3 2 4 5" xfId="42356" xr:uid="{00000000-0005-0000-0000-000096A50000}"/>
    <cellStyle name="메모 4 3 3 2 5" xfId="42357" xr:uid="{00000000-0005-0000-0000-000097A50000}"/>
    <cellStyle name="메모 4 3 3 2 6" xfId="42358" xr:uid="{00000000-0005-0000-0000-000098A50000}"/>
    <cellStyle name="메모 4 3 3 2 7" xfId="42359" xr:uid="{00000000-0005-0000-0000-000099A50000}"/>
    <cellStyle name="메모 4 3 3 2 8" xfId="42360" xr:uid="{00000000-0005-0000-0000-00009AA50000}"/>
    <cellStyle name="메모 4 3 3 3" xfId="42361" xr:uid="{00000000-0005-0000-0000-00009BA50000}"/>
    <cellStyle name="메모 4 3 3 3 2" xfId="42362" xr:uid="{00000000-0005-0000-0000-00009CA50000}"/>
    <cellStyle name="메모 4 3 3 3 2 2" xfId="42363" xr:uid="{00000000-0005-0000-0000-00009DA50000}"/>
    <cellStyle name="메모 4 3 3 3 2 3" xfId="42364" xr:uid="{00000000-0005-0000-0000-00009EA50000}"/>
    <cellStyle name="메모 4 3 3 3 2 4" xfId="42365" xr:uid="{00000000-0005-0000-0000-00009FA50000}"/>
    <cellStyle name="메모 4 3 3 3 2 5" xfId="42366" xr:uid="{00000000-0005-0000-0000-0000A0A50000}"/>
    <cellStyle name="메모 4 3 3 3 3" xfId="42367" xr:uid="{00000000-0005-0000-0000-0000A1A50000}"/>
    <cellStyle name="메모 4 3 3 3 3 2" xfId="42368" xr:uid="{00000000-0005-0000-0000-0000A2A50000}"/>
    <cellStyle name="메모 4 3 3 3 3 3" xfId="42369" xr:uid="{00000000-0005-0000-0000-0000A3A50000}"/>
    <cellStyle name="메모 4 3 3 3 3 4" xfId="42370" xr:uid="{00000000-0005-0000-0000-0000A4A50000}"/>
    <cellStyle name="메모 4 3 3 3 3 5" xfId="42371" xr:uid="{00000000-0005-0000-0000-0000A5A50000}"/>
    <cellStyle name="메모 4 3 3 3 4" xfId="42372" xr:uid="{00000000-0005-0000-0000-0000A6A50000}"/>
    <cellStyle name="메모 4 3 3 3 4 2" xfId="42373" xr:uid="{00000000-0005-0000-0000-0000A7A50000}"/>
    <cellStyle name="메모 4 3 3 3 4 3" xfId="42374" xr:uid="{00000000-0005-0000-0000-0000A8A50000}"/>
    <cellStyle name="메모 4 3 3 3 4 4" xfId="42375" xr:uid="{00000000-0005-0000-0000-0000A9A50000}"/>
    <cellStyle name="메모 4 3 3 3 4 5" xfId="42376" xr:uid="{00000000-0005-0000-0000-0000AAA50000}"/>
    <cellStyle name="메모 4 3 3 3 5" xfId="42377" xr:uid="{00000000-0005-0000-0000-0000ABA50000}"/>
    <cellStyle name="메모 4 3 3 3 6" xfId="42378" xr:uid="{00000000-0005-0000-0000-0000ACA50000}"/>
    <cellStyle name="메모 4 3 3 3 7" xfId="42379" xr:uid="{00000000-0005-0000-0000-0000ADA50000}"/>
    <cellStyle name="메모 4 3 3 3 8" xfId="42380" xr:uid="{00000000-0005-0000-0000-0000AEA50000}"/>
    <cellStyle name="메모 4 3 3 4" xfId="42381" xr:uid="{00000000-0005-0000-0000-0000AFA50000}"/>
    <cellStyle name="메모 4 3 3 4 2" xfId="42382" xr:uid="{00000000-0005-0000-0000-0000B0A50000}"/>
    <cellStyle name="메모 4 3 3 4 2 2" xfId="42383" xr:uid="{00000000-0005-0000-0000-0000B1A50000}"/>
    <cellStyle name="메모 4 3 3 4 2 3" xfId="42384" xr:uid="{00000000-0005-0000-0000-0000B2A50000}"/>
    <cellStyle name="메모 4 3 3 4 2 4" xfId="42385" xr:uid="{00000000-0005-0000-0000-0000B3A50000}"/>
    <cellStyle name="메모 4 3 3 4 2 5" xfId="42386" xr:uid="{00000000-0005-0000-0000-0000B4A50000}"/>
    <cellStyle name="메모 4 3 3 4 3" xfId="42387" xr:uid="{00000000-0005-0000-0000-0000B5A50000}"/>
    <cellStyle name="메모 4 3 3 4 3 2" xfId="42388" xr:uid="{00000000-0005-0000-0000-0000B6A50000}"/>
    <cellStyle name="메모 4 3 3 4 3 3" xfId="42389" xr:uid="{00000000-0005-0000-0000-0000B7A50000}"/>
    <cellStyle name="메모 4 3 3 4 3 4" xfId="42390" xr:uid="{00000000-0005-0000-0000-0000B8A50000}"/>
    <cellStyle name="메모 4 3 3 4 3 5" xfId="42391" xr:uid="{00000000-0005-0000-0000-0000B9A50000}"/>
    <cellStyle name="메모 4 3 3 4 4" xfId="42392" xr:uid="{00000000-0005-0000-0000-0000BAA50000}"/>
    <cellStyle name="메모 4 3 3 4 4 2" xfId="42393" xr:uid="{00000000-0005-0000-0000-0000BBA50000}"/>
    <cellStyle name="메모 4 3 3 4 4 3" xfId="42394" xr:uid="{00000000-0005-0000-0000-0000BCA50000}"/>
    <cellStyle name="메모 4 3 3 4 4 4" xfId="42395" xr:uid="{00000000-0005-0000-0000-0000BDA50000}"/>
    <cellStyle name="메모 4 3 3 4 4 5" xfId="42396" xr:uid="{00000000-0005-0000-0000-0000BEA50000}"/>
    <cellStyle name="메모 4 3 3 4 5" xfId="42397" xr:uid="{00000000-0005-0000-0000-0000BFA50000}"/>
    <cellStyle name="메모 4 3 3 4 6" xfId="42398" xr:uid="{00000000-0005-0000-0000-0000C0A50000}"/>
    <cellStyle name="메모 4 3 3 4 7" xfId="42399" xr:uid="{00000000-0005-0000-0000-0000C1A50000}"/>
    <cellStyle name="메모 4 3 3 4 8" xfId="42400" xr:uid="{00000000-0005-0000-0000-0000C2A50000}"/>
    <cellStyle name="메모 4 3 3 5" xfId="42401" xr:uid="{00000000-0005-0000-0000-0000C3A50000}"/>
    <cellStyle name="메모 4 3 3 5 2" xfId="42402" xr:uid="{00000000-0005-0000-0000-0000C4A50000}"/>
    <cellStyle name="메모 4 3 3 5 3" xfId="42403" xr:uid="{00000000-0005-0000-0000-0000C5A50000}"/>
    <cellStyle name="메모 4 3 3 5 4" xfId="42404" xr:uid="{00000000-0005-0000-0000-0000C6A50000}"/>
    <cellStyle name="메모 4 3 3 5 5" xfId="42405" xr:uid="{00000000-0005-0000-0000-0000C7A50000}"/>
    <cellStyle name="메모 4 3 3 6" xfId="42406" xr:uid="{00000000-0005-0000-0000-0000C8A50000}"/>
    <cellStyle name="메모 4 3 3 6 2" xfId="42407" xr:uid="{00000000-0005-0000-0000-0000C9A50000}"/>
    <cellStyle name="메모 4 3 3 6 3" xfId="42408" xr:uid="{00000000-0005-0000-0000-0000CAA50000}"/>
    <cellStyle name="메모 4 3 3 6 4" xfId="42409" xr:uid="{00000000-0005-0000-0000-0000CBA50000}"/>
    <cellStyle name="메모 4 3 3 6 5" xfId="42410" xr:uid="{00000000-0005-0000-0000-0000CCA50000}"/>
    <cellStyle name="메모 4 3 3 7" xfId="42411" xr:uid="{00000000-0005-0000-0000-0000CDA50000}"/>
    <cellStyle name="메모 4 3 3 7 2" xfId="42412" xr:uid="{00000000-0005-0000-0000-0000CEA50000}"/>
    <cellStyle name="메모 4 3 3 7 3" xfId="42413" xr:uid="{00000000-0005-0000-0000-0000CFA50000}"/>
    <cellStyle name="메모 4 3 3 7 4" xfId="42414" xr:uid="{00000000-0005-0000-0000-0000D0A50000}"/>
    <cellStyle name="메모 4 3 3 7 5" xfId="42415" xr:uid="{00000000-0005-0000-0000-0000D1A50000}"/>
    <cellStyle name="메모 4 3 3 8" xfId="42416" xr:uid="{00000000-0005-0000-0000-0000D2A50000}"/>
    <cellStyle name="메모 4 3 3 9" xfId="42417" xr:uid="{00000000-0005-0000-0000-0000D3A50000}"/>
    <cellStyle name="메모 4 3 4" xfId="42418" xr:uid="{00000000-0005-0000-0000-0000D4A50000}"/>
    <cellStyle name="메모 4 3 4 2" xfId="42419" xr:uid="{00000000-0005-0000-0000-0000D5A50000}"/>
    <cellStyle name="메모 4 3 4 2 2" xfId="42420" xr:uid="{00000000-0005-0000-0000-0000D6A50000}"/>
    <cellStyle name="메모 4 3 4 2 3" xfId="42421" xr:uid="{00000000-0005-0000-0000-0000D7A50000}"/>
    <cellStyle name="메모 4 3 4 2 4" xfId="42422" xr:uid="{00000000-0005-0000-0000-0000D8A50000}"/>
    <cellStyle name="메모 4 3 4 2 5" xfId="42423" xr:uid="{00000000-0005-0000-0000-0000D9A50000}"/>
    <cellStyle name="메모 4 3 4 3" xfId="42424" xr:uid="{00000000-0005-0000-0000-0000DAA50000}"/>
    <cellStyle name="메모 4 3 4 3 2" xfId="42425" xr:uid="{00000000-0005-0000-0000-0000DBA50000}"/>
    <cellStyle name="메모 4 3 4 3 3" xfId="42426" xr:uid="{00000000-0005-0000-0000-0000DCA50000}"/>
    <cellStyle name="메모 4 3 4 3 4" xfId="42427" xr:uid="{00000000-0005-0000-0000-0000DDA50000}"/>
    <cellStyle name="메모 4 3 4 3 5" xfId="42428" xr:uid="{00000000-0005-0000-0000-0000DEA50000}"/>
    <cellStyle name="메모 4 3 4 4" xfId="42429" xr:uid="{00000000-0005-0000-0000-0000DFA50000}"/>
    <cellStyle name="메모 4 3 4 4 2" xfId="42430" xr:uid="{00000000-0005-0000-0000-0000E0A50000}"/>
    <cellStyle name="메모 4 3 4 4 3" xfId="42431" xr:uid="{00000000-0005-0000-0000-0000E1A50000}"/>
    <cellStyle name="메모 4 3 4 4 4" xfId="42432" xr:uid="{00000000-0005-0000-0000-0000E2A50000}"/>
    <cellStyle name="메모 4 3 4 4 5" xfId="42433" xr:uid="{00000000-0005-0000-0000-0000E3A50000}"/>
    <cellStyle name="메모 4 3 4 5" xfId="42434" xr:uid="{00000000-0005-0000-0000-0000E4A50000}"/>
    <cellStyle name="메모 4 3 4 6" xfId="42435" xr:uid="{00000000-0005-0000-0000-0000E5A50000}"/>
    <cellStyle name="메모 4 3 4 7" xfId="42436" xr:uid="{00000000-0005-0000-0000-0000E6A50000}"/>
    <cellStyle name="메모 4 3 4 8" xfId="42437" xr:uid="{00000000-0005-0000-0000-0000E7A50000}"/>
    <cellStyle name="메모 4 3 5" xfId="42438" xr:uid="{00000000-0005-0000-0000-0000E8A50000}"/>
    <cellStyle name="메모 4 3 5 2" xfId="42439" xr:uid="{00000000-0005-0000-0000-0000E9A50000}"/>
    <cellStyle name="메모 4 3 5 2 2" xfId="42440" xr:uid="{00000000-0005-0000-0000-0000EAA50000}"/>
    <cellStyle name="메모 4 3 5 2 3" xfId="42441" xr:uid="{00000000-0005-0000-0000-0000EBA50000}"/>
    <cellStyle name="메모 4 3 5 2 4" xfId="42442" xr:uid="{00000000-0005-0000-0000-0000ECA50000}"/>
    <cellStyle name="메모 4 3 5 2 5" xfId="42443" xr:uid="{00000000-0005-0000-0000-0000EDA50000}"/>
    <cellStyle name="메모 4 3 5 3" xfId="42444" xr:uid="{00000000-0005-0000-0000-0000EEA50000}"/>
    <cellStyle name="메모 4 3 5 3 2" xfId="42445" xr:uid="{00000000-0005-0000-0000-0000EFA50000}"/>
    <cellStyle name="메모 4 3 5 3 3" xfId="42446" xr:uid="{00000000-0005-0000-0000-0000F0A50000}"/>
    <cellStyle name="메모 4 3 5 3 4" xfId="42447" xr:uid="{00000000-0005-0000-0000-0000F1A50000}"/>
    <cellStyle name="메모 4 3 5 3 5" xfId="42448" xr:uid="{00000000-0005-0000-0000-0000F2A50000}"/>
    <cellStyle name="메모 4 3 5 4" xfId="42449" xr:uid="{00000000-0005-0000-0000-0000F3A50000}"/>
    <cellStyle name="메모 4 3 5 4 2" xfId="42450" xr:uid="{00000000-0005-0000-0000-0000F4A50000}"/>
    <cellStyle name="메모 4 3 5 4 3" xfId="42451" xr:uid="{00000000-0005-0000-0000-0000F5A50000}"/>
    <cellStyle name="메모 4 3 5 4 4" xfId="42452" xr:uid="{00000000-0005-0000-0000-0000F6A50000}"/>
    <cellStyle name="메모 4 3 5 4 5" xfId="42453" xr:uid="{00000000-0005-0000-0000-0000F7A50000}"/>
    <cellStyle name="메모 4 3 5 5" xfId="42454" xr:uid="{00000000-0005-0000-0000-0000F8A50000}"/>
    <cellStyle name="메모 4 3 5 6" xfId="42455" xr:uid="{00000000-0005-0000-0000-0000F9A50000}"/>
    <cellStyle name="메모 4 3 5 7" xfId="42456" xr:uid="{00000000-0005-0000-0000-0000FAA50000}"/>
    <cellStyle name="메모 4 3 5 8" xfId="42457" xr:uid="{00000000-0005-0000-0000-0000FBA50000}"/>
    <cellStyle name="메모 4 3 6" xfId="42458" xr:uid="{00000000-0005-0000-0000-0000FCA50000}"/>
    <cellStyle name="메모 4 3 6 2" xfId="42459" xr:uid="{00000000-0005-0000-0000-0000FDA50000}"/>
    <cellStyle name="메모 4 3 6 2 2" xfId="42460" xr:uid="{00000000-0005-0000-0000-0000FEA50000}"/>
    <cellStyle name="메모 4 3 6 2 3" xfId="42461" xr:uid="{00000000-0005-0000-0000-0000FFA50000}"/>
    <cellStyle name="메모 4 3 6 2 4" xfId="42462" xr:uid="{00000000-0005-0000-0000-000000A60000}"/>
    <cellStyle name="메모 4 3 6 2 5" xfId="42463" xr:uid="{00000000-0005-0000-0000-000001A60000}"/>
    <cellStyle name="메모 4 3 6 3" xfId="42464" xr:uid="{00000000-0005-0000-0000-000002A60000}"/>
    <cellStyle name="메모 4 3 6 3 2" xfId="42465" xr:uid="{00000000-0005-0000-0000-000003A60000}"/>
    <cellStyle name="메모 4 3 6 3 3" xfId="42466" xr:uid="{00000000-0005-0000-0000-000004A60000}"/>
    <cellStyle name="메모 4 3 6 3 4" xfId="42467" xr:uid="{00000000-0005-0000-0000-000005A60000}"/>
    <cellStyle name="메모 4 3 6 3 5" xfId="42468" xr:uid="{00000000-0005-0000-0000-000006A60000}"/>
    <cellStyle name="메모 4 3 6 4" xfId="42469" xr:uid="{00000000-0005-0000-0000-000007A60000}"/>
    <cellStyle name="메모 4 3 6 4 2" xfId="42470" xr:uid="{00000000-0005-0000-0000-000008A60000}"/>
    <cellStyle name="메모 4 3 6 4 3" xfId="42471" xr:uid="{00000000-0005-0000-0000-000009A60000}"/>
    <cellStyle name="메모 4 3 6 4 4" xfId="42472" xr:uid="{00000000-0005-0000-0000-00000AA60000}"/>
    <cellStyle name="메모 4 3 6 4 5" xfId="42473" xr:uid="{00000000-0005-0000-0000-00000BA60000}"/>
    <cellStyle name="메모 4 3 6 5" xfId="42474" xr:uid="{00000000-0005-0000-0000-00000CA60000}"/>
    <cellStyle name="메모 4 3 6 6" xfId="42475" xr:uid="{00000000-0005-0000-0000-00000DA60000}"/>
    <cellStyle name="메모 4 3 6 7" xfId="42476" xr:uid="{00000000-0005-0000-0000-00000EA60000}"/>
    <cellStyle name="메모 4 3 6 8" xfId="42477" xr:uid="{00000000-0005-0000-0000-00000FA60000}"/>
    <cellStyle name="메모 4 3 7" xfId="42478" xr:uid="{00000000-0005-0000-0000-000010A60000}"/>
    <cellStyle name="메모 4 3 7 2" xfId="42479" xr:uid="{00000000-0005-0000-0000-000011A60000}"/>
    <cellStyle name="메모 4 3 7 3" xfId="42480" xr:uid="{00000000-0005-0000-0000-000012A60000}"/>
    <cellStyle name="메모 4 3 7 4" xfId="42481" xr:uid="{00000000-0005-0000-0000-000013A60000}"/>
    <cellStyle name="메모 4 3 7 5" xfId="42482" xr:uid="{00000000-0005-0000-0000-000014A60000}"/>
    <cellStyle name="메모 4 3 8" xfId="42483" xr:uid="{00000000-0005-0000-0000-000015A60000}"/>
    <cellStyle name="메모 4 3 8 2" xfId="42484" xr:uid="{00000000-0005-0000-0000-000016A60000}"/>
    <cellStyle name="메모 4 3 8 3" xfId="42485" xr:uid="{00000000-0005-0000-0000-000017A60000}"/>
    <cellStyle name="메모 4 3 8 4" xfId="42486" xr:uid="{00000000-0005-0000-0000-000018A60000}"/>
    <cellStyle name="메모 4 3 8 5" xfId="42487" xr:uid="{00000000-0005-0000-0000-000019A60000}"/>
    <cellStyle name="메모 4 3 9" xfId="42488" xr:uid="{00000000-0005-0000-0000-00001AA60000}"/>
    <cellStyle name="메모 4 3 9 2" xfId="42489" xr:uid="{00000000-0005-0000-0000-00001BA60000}"/>
    <cellStyle name="메모 4 3 9 3" xfId="42490" xr:uid="{00000000-0005-0000-0000-00001CA60000}"/>
    <cellStyle name="메모 4 3 9 4" xfId="42491" xr:uid="{00000000-0005-0000-0000-00001DA60000}"/>
    <cellStyle name="메모 4 3 9 5" xfId="42492" xr:uid="{00000000-0005-0000-0000-00001EA60000}"/>
    <cellStyle name="메모 4 4" xfId="42493" xr:uid="{00000000-0005-0000-0000-00001FA60000}"/>
    <cellStyle name="메모 4 4 10" xfId="42494" xr:uid="{00000000-0005-0000-0000-000020A60000}"/>
    <cellStyle name="메모 4 4 11" xfId="42495" xr:uid="{00000000-0005-0000-0000-000021A60000}"/>
    <cellStyle name="메모 4 4 2" xfId="42496" xr:uid="{00000000-0005-0000-0000-000022A60000}"/>
    <cellStyle name="메모 4 4 2 2" xfId="42497" xr:uid="{00000000-0005-0000-0000-000023A60000}"/>
    <cellStyle name="메모 4 4 2 2 2" xfId="42498" xr:uid="{00000000-0005-0000-0000-000024A60000}"/>
    <cellStyle name="메모 4 4 2 2 3" xfId="42499" xr:uid="{00000000-0005-0000-0000-000025A60000}"/>
    <cellStyle name="메모 4 4 2 2 4" xfId="42500" xr:uid="{00000000-0005-0000-0000-000026A60000}"/>
    <cellStyle name="메모 4 4 2 2 5" xfId="42501" xr:uid="{00000000-0005-0000-0000-000027A60000}"/>
    <cellStyle name="메모 4 4 2 3" xfId="42502" xr:uid="{00000000-0005-0000-0000-000028A60000}"/>
    <cellStyle name="메모 4 4 2 3 2" xfId="42503" xr:uid="{00000000-0005-0000-0000-000029A60000}"/>
    <cellStyle name="메모 4 4 2 3 3" xfId="42504" xr:uid="{00000000-0005-0000-0000-00002AA60000}"/>
    <cellStyle name="메모 4 4 2 3 4" xfId="42505" xr:uid="{00000000-0005-0000-0000-00002BA60000}"/>
    <cellStyle name="메모 4 4 2 3 5" xfId="42506" xr:uid="{00000000-0005-0000-0000-00002CA60000}"/>
    <cellStyle name="메모 4 4 2 4" xfId="42507" xr:uid="{00000000-0005-0000-0000-00002DA60000}"/>
    <cellStyle name="메모 4 4 2 4 2" xfId="42508" xr:uid="{00000000-0005-0000-0000-00002EA60000}"/>
    <cellStyle name="메모 4 4 2 4 3" xfId="42509" xr:uid="{00000000-0005-0000-0000-00002FA60000}"/>
    <cellStyle name="메모 4 4 2 4 4" xfId="42510" xr:uid="{00000000-0005-0000-0000-000030A60000}"/>
    <cellStyle name="메모 4 4 2 4 5" xfId="42511" xr:uid="{00000000-0005-0000-0000-000031A60000}"/>
    <cellStyle name="메모 4 4 2 5" xfId="42512" xr:uid="{00000000-0005-0000-0000-000032A60000}"/>
    <cellStyle name="메모 4 4 2 6" xfId="42513" xr:uid="{00000000-0005-0000-0000-000033A60000}"/>
    <cellStyle name="메모 4 4 2 7" xfId="42514" xr:uid="{00000000-0005-0000-0000-000034A60000}"/>
    <cellStyle name="메모 4 4 2 8" xfId="42515" xr:uid="{00000000-0005-0000-0000-000035A60000}"/>
    <cellStyle name="메모 4 4 3" xfId="42516" xr:uid="{00000000-0005-0000-0000-000036A60000}"/>
    <cellStyle name="메모 4 4 3 2" xfId="42517" xr:uid="{00000000-0005-0000-0000-000037A60000}"/>
    <cellStyle name="메모 4 4 3 2 2" xfId="42518" xr:uid="{00000000-0005-0000-0000-000038A60000}"/>
    <cellStyle name="메모 4 4 3 2 3" xfId="42519" xr:uid="{00000000-0005-0000-0000-000039A60000}"/>
    <cellStyle name="메모 4 4 3 2 4" xfId="42520" xr:uid="{00000000-0005-0000-0000-00003AA60000}"/>
    <cellStyle name="메모 4 4 3 2 5" xfId="42521" xr:uid="{00000000-0005-0000-0000-00003BA60000}"/>
    <cellStyle name="메모 4 4 3 3" xfId="42522" xr:uid="{00000000-0005-0000-0000-00003CA60000}"/>
    <cellStyle name="메모 4 4 3 3 2" xfId="42523" xr:uid="{00000000-0005-0000-0000-00003DA60000}"/>
    <cellStyle name="메모 4 4 3 3 3" xfId="42524" xr:uid="{00000000-0005-0000-0000-00003EA60000}"/>
    <cellStyle name="메모 4 4 3 3 4" xfId="42525" xr:uid="{00000000-0005-0000-0000-00003FA60000}"/>
    <cellStyle name="메모 4 4 3 3 5" xfId="42526" xr:uid="{00000000-0005-0000-0000-000040A60000}"/>
    <cellStyle name="메모 4 4 3 4" xfId="42527" xr:uid="{00000000-0005-0000-0000-000041A60000}"/>
    <cellStyle name="메모 4 4 3 4 2" xfId="42528" xr:uid="{00000000-0005-0000-0000-000042A60000}"/>
    <cellStyle name="메모 4 4 3 4 3" xfId="42529" xr:uid="{00000000-0005-0000-0000-000043A60000}"/>
    <cellStyle name="메모 4 4 3 4 4" xfId="42530" xr:uid="{00000000-0005-0000-0000-000044A60000}"/>
    <cellStyle name="메모 4 4 3 4 5" xfId="42531" xr:uid="{00000000-0005-0000-0000-000045A60000}"/>
    <cellStyle name="메모 4 4 3 5" xfId="42532" xr:uid="{00000000-0005-0000-0000-000046A60000}"/>
    <cellStyle name="메모 4 4 3 6" xfId="42533" xr:uid="{00000000-0005-0000-0000-000047A60000}"/>
    <cellStyle name="메모 4 4 3 7" xfId="42534" xr:uid="{00000000-0005-0000-0000-000048A60000}"/>
    <cellStyle name="메모 4 4 3 8" xfId="42535" xr:uid="{00000000-0005-0000-0000-000049A60000}"/>
    <cellStyle name="메모 4 4 4" xfId="42536" xr:uid="{00000000-0005-0000-0000-00004AA60000}"/>
    <cellStyle name="메모 4 4 4 2" xfId="42537" xr:uid="{00000000-0005-0000-0000-00004BA60000}"/>
    <cellStyle name="메모 4 4 4 2 2" xfId="42538" xr:uid="{00000000-0005-0000-0000-00004CA60000}"/>
    <cellStyle name="메모 4 4 4 2 3" xfId="42539" xr:uid="{00000000-0005-0000-0000-00004DA60000}"/>
    <cellStyle name="메모 4 4 4 2 4" xfId="42540" xr:uid="{00000000-0005-0000-0000-00004EA60000}"/>
    <cellStyle name="메모 4 4 4 2 5" xfId="42541" xr:uid="{00000000-0005-0000-0000-00004FA60000}"/>
    <cellStyle name="메모 4 4 4 3" xfId="42542" xr:uid="{00000000-0005-0000-0000-000050A60000}"/>
    <cellStyle name="메모 4 4 4 3 2" xfId="42543" xr:uid="{00000000-0005-0000-0000-000051A60000}"/>
    <cellStyle name="메모 4 4 4 3 3" xfId="42544" xr:uid="{00000000-0005-0000-0000-000052A60000}"/>
    <cellStyle name="메모 4 4 4 3 4" xfId="42545" xr:uid="{00000000-0005-0000-0000-000053A60000}"/>
    <cellStyle name="메모 4 4 4 3 5" xfId="42546" xr:uid="{00000000-0005-0000-0000-000054A60000}"/>
    <cellStyle name="메모 4 4 4 4" xfId="42547" xr:uid="{00000000-0005-0000-0000-000055A60000}"/>
    <cellStyle name="메모 4 4 4 4 2" xfId="42548" xr:uid="{00000000-0005-0000-0000-000056A60000}"/>
    <cellStyle name="메모 4 4 4 4 3" xfId="42549" xr:uid="{00000000-0005-0000-0000-000057A60000}"/>
    <cellStyle name="메모 4 4 4 4 4" xfId="42550" xr:uid="{00000000-0005-0000-0000-000058A60000}"/>
    <cellStyle name="메모 4 4 4 4 5" xfId="42551" xr:uid="{00000000-0005-0000-0000-000059A60000}"/>
    <cellStyle name="메모 4 4 4 5" xfId="42552" xr:uid="{00000000-0005-0000-0000-00005AA60000}"/>
    <cellStyle name="메모 4 4 4 6" xfId="42553" xr:uid="{00000000-0005-0000-0000-00005BA60000}"/>
    <cellStyle name="메모 4 4 4 7" xfId="42554" xr:uid="{00000000-0005-0000-0000-00005CA60000}"/>
    <cellStyle name="메모 4 4 4 8" xfId="42555" xr:uid="{00000000-0005-0000-0000-00005DA60000}"/>
    <cellStyle name="메모 4 4 5" xfId="42556" xr:uid="{00000000-0005-0000-0000-00005EA60000}"/>
    <cellStyle name="메모 4 4 5 2" xfId="42557" xr:uid="{00000000-0005-0000-0000-00005FA60000}"/>
    <cellStyle name="메모 4 4 5 3" xfId="42558" xr:uid="{00000000-0005-0000-0000-000060A60000}"/>
    <cellStyle name="메모 4 4 5 4" xfId="42559" xr:uid="{00000000-0005-0000-0000-000061A60000}"/>
    <cellStyle name="메모 4 4 5 5" xfId="42560" xr:uid="{00000000-0005-0000-0000-000062A60000}"/>
    <cellStyle name="메모 4 4 6" xfId="42561" xr:uid="{00000000-0005-0000-0000-000063A60000}"/>
    <cellStyle name="메모 4 4 6 2" xfId="42562" xr:uid="{00000000-0005-0000-0000-000064A60000}"/>
    <cellStyle name="메모 4 4 6 3" xfId="42563" xr:uid="{00000000-0005-0000-0000-000065A60000}"/>
    <cellStyle name="메모 4 4 6 4" xfId="42564" xr:uid="{00000000-0005-0000-0000-000066A60000}"/>
    <cellStyle name="메모 4 4 6 5" xfId="42565" xr:uid="{00000000-0005-0000-0000-000067A60000}"/>
    <cellStyle name="메모 4 4 7" xfId="42566" xr:uid="{00000000-0005-0000-0000-000068A60000}"/>
    <cellStyle name="메모 4 4 7 2" xfId="42567" xr:uid="{00000000-0005-0000-0000-000069A60000}"/>
    <cellStyle name="메모 4 4 7 3" xfId="42568" xr:uid="{00000000-0005-0000-0000-00006AA60000}"/>
    <cellStyle name="메모 4 4 7 4" xfId="42569" xr:uid="{00000000-0005-0000-0000-00006BA60000}"/>
    <cellStyle name="메모 4 4 7 5" xfId="42570" xr:uid="{00000000-0005-0000-0000-00006CA60000}"/>
    <cellStyle name="메모 4 4 8" xfId="42571" xr:uid="{00000000-0005-0000-0000-00006DA60000}"/>
    <cellStyle name="메모 4 4 9" xfId="42572" xr:uid="{00000000-0005-0000-0000-00006EA60000}"/>
    <cellStyle name="메모 4 5" xfId="42573" xr:uid="{00000000-0005-0000-0000-00006FA60000}"/>
    <cellStyle name="메모 4 5 10" xfId="42574" xr:uid="{00000000-0005-0000-0000-000070A60000}"/>
    <cellStyle name="메모 4 5 11" xfId="42575" xr:uid="{00000000-0005-0000-0000-000071A60000}"/>
    <cellStyle name="메모 4 5 2" xfId="42576" xr:uid="{00000000-0005-0000-0000-000072A60000}"/>
    <cellStyle name="메모 4 5 2 2" xfId="42577" xr:uid="{00000000-0005-0000-0000-000073A60000}"/>
    <cellStyle name="메모 4 5 2 2 2" xfId="42578" xr:uid="{00000000-0005-0000-0000-000074A60000}"/>
    <cellStyle name="메모 4 5 2 2 3" xfId="42579" xr:uid="{00000000-0005-0000-0000-000075A60000}"/>
    <cellStyle name="메모 4 5 2 2 4" xfId="42580" xr:uid="{00000000-0005-0000-0000-000076A60000}"/>
    <cellStyle name="메모 4 5 2 2 5" xfId="42581" xr:uid="{00000000-0005-0000-0000-000077A60000}"/>
    <cellStyle name="메모 4 5 2 3" xfId="42582" xr:uid="{00000000-0005-0000-0000-000078A60000}"/>
    <cellStyle name="메모 4 5 2 3 2" xfId="42583" xr:uid="{00000000-0005-0000-0000-000079A60000}"/>
    <cellStyle name="메모 4 5 2 3 3" xfId="42584" xr:uid="{00000000-0005-0000-0000-00007AA60000}"/>
    <cellStyle name="메모 4 5 2 3 4" xfId="42585" xr:uid="{00000000-0005-0000-0000-00007BA60000}"/>
    <cellStyle name="메모 4 5 2 3 5" xfId="42586" xr:uid="{00000000-0005-0000-0000-00007CA60000}"/>
    <cellStyle name="메모 4 5 2 4" xfId="42587" xr:uid="{00000000-0005-0000-0000-00007DA60000}"/>
    <cellStyle name="메모 4 5 2 4 2" xfId="42588" xr:uid="{00000000-0005-0000-0000-00007EA60000}"/>
    <cellStyle name="메모 4 5 2 4 3" xfId="42589" xr:uid="{00000000-0005-0000-0000-00007FA60000}"/>
    <cellStyle name="메모 4 5 2 4 4" xfId="42590" xr:uid="{00000000-0005-0000-0000-000080A60000}"/>
    <cellStyle name="메모 4 5 2 4 5" xfId="42591" xr:uid="{00000000-0005-0000-0000-000081A60000}"/>
    <cellStyle name="메모 4 5 2 5" xfId="42592" xr:uid="{00000000-0005-0000-0000-000082A60000}"/>
    <cellStyle name="메모 4 5 2 6" xfId="42593" xr:uid="{00000000-0005-0000-0000-000083A60000}"/>
    <cellStyle name="메모 4 5 2 7" xfId="42594" xr:uid="{00000000-0005-0000-0000-000084A60000}"/>
    <cellStyle name="메모 4 5 2 8" xfId="42595" xr:uid="{00000000-0005-0000-0000-000085A60000}"/>
    <cellStyle name="메모 4 5 3" xfId="42596" xr:uid="{00000000-0005-0000-0000-000086A60000}"/>
    <cellStyle name="메모 4 5 3 2" xfId="42597" xr:uid="{00000000-0005-0000-0000-000087A60000}"/>
    <cellStyle name="메모 4 5 3 2 2" xfId="42598" xr:uid="{00000000-0005-0000-0000-000088A60000}"/>
    <cellStyle name="메모 4 5 3 2 3" xfId="42599" xr:uid="{00000000-0005-0000-0000-000089A60000}"/>
    <cellStyle name="메모 4 5 3 2 4" xfId="42600" xr:uid="{00000000-0005-0000-0000-00008AA60000}"/>
    <cellStyle name="메모 4 5 3 2 5" xfId="42601" xr:uid="{00000000-0005-0000-0000-00008BA60000}"/>
    <cellStyle name="메모 4 5 3 3" xfId="42602" xr:uid="{00000000-0005-0000-0000-00008CA60000}"/>
    <cellStyle name="메모 4 5 3 3 2" xfId="42603" xr:uid="{00000000-0005-0000-0000-00008DA60000}"/>
    <cellStyle name="메모 4 5 3 3 3" xfId="42604" xr:uid="{00000000-0005-0000-0000-00008EA60000}"/>
    <cellStyle name="메모 4 5 3 3 4" xfId="42605" xr:uid="{00000000-0005-0000-0000-00008FA60000}"/>
    <cellStyle name="메모 4 5 3 3 5" xfId="42606" xr:uid="{00000000-0005-0000-0000-000090A60000}"/>
    <cellStyle name="메모 4 5 3 4" xfId="42607" xr:uid="{00000000-0005-0000-0000-000091A60000}"/>
    <cellStyle name="메모 4 5 3 4 2" xfId="42608" xr:uid="{00000000-0005-0000-0000-000092A60000}"/>
    <cellStyle name="메모 4 5 3 4 3" xfId="42609" xr:uid="{00000000-0005-0000-0000-000093A60000}"/>
    <cellStyle name="메모 4 5 3 4 4" xfId="42610" xr:uid="{00000000-0005-0000-0000-000094A60000}"/>
    <cellStyle name="메모 4 5 3 4 5" xfId="42611" xr:uid="{00000000-0005-0000-0000-000095A60000}"/>
    <cellStyle name="메모 4 5 3 5" xfId="42612" xr:uid="{00000000-0005-0000-0000-000096A60000}"/>
    <cellStyle name="메모 4 5 3 6" xfId="42613" xr:uid="{00000000-0005-0000-0000-000097A60000}"/>
    <cellStyle name="메모 4 5 3 7" xfId="42614" xr:uid="{00000000-0005-0000-0000-000098A60000}"/>
    <cellStyle name="메모 4 5 3 8" xfId="42615" xr:uid="{00000000-0005-0000-0000-000099A60000}"/>
    <cellStyle name="메모 4 5 4" xfId="42616" xr:uid="{00000000-0005-0000-0000-00009AA60000}"/>
    <cellStyle name="메모 4 5 4 2" xfId="42617" xr:uid="{00000000-0005-0000-0000-00009BA60000}"/>
    <cellStyle name="메모 4 5 4 2 2" xfId="42618" xr:uid="{00000000-0005-0000-0000-00009CA60000}"/>
    <cellStyle name="메모 4 5 4 2 3" xfId="42619" xr:uid="{00000000-0005-0000-0000-00009DA60000}"/>
    <cellStyle name="메모 4 5 4 2 4" xfId="42620" xr:uid="{00000000-0005-0000-0000-00009EA60000}"/>
    <cellStyle name="메모 4 5 4 2 5" xfId="42621" xr:uid="{00000000-0005-0000-0000-00009FA60000}"/>
    <cellStyle name="메모 4 5 4 3" xfId="42622" xr:uid="{00000000-0005-0000-0000-0000A0A60000}"/>
    <cellStyle name="메모 4 5 4 3 2" xfId="42623" xr:uid="{00000000-0005-0000-0000-0000A1A60000}"/>
    <cellStyle name="메모 4 5 4 3 3" xfId="42624" xr:uid="{00000000-0005-0000-0000-0000A2A60000}"/>
    <cellStyle name="메모 4 5 4 3 4" xfId="42625" xr:uid="{00000000-0005-0000-0000-0000A3A60000}"/>
    <cellStyle name="메모 4 5 4 3 5" xfId="42626" xr:uid="{00000000-0005-0000-0000-0000A4A60000}"/>
    <cellStyle name="메모 4 5 4 4" xfId="42627" xr:uid="{00000000-0005-0000-0000-0000A5A60000}"/>
    <cellStyle name="메모 4 5 4 4 2" xfId="42628" xr:uid="{00000000-0005-0000-0000-0000A6A60000}"/>
    <cellStyle name="메모 4 5 4 4 3" xfId="42629" xr:uid="{00000000-0005-0000-0000-0000A7A60000}"/>
    <cellStyle name="메모 4 5 4 4 4" xfId="42630" xr:uid="{00000000-0005-0000-0000-0000A8A60000}"/>
    <cellStyle name="메모 4 5 4 4 5" xfId="42631" xr:uid="{00000000-0005-0000-0000-0000A9A60000}"/>
    <cellStyle name="메모 4 5 4 5" xfId="42632" xr:uid="{00000000-0005-0000-0000-0000AAA60000}"/>
    <cellStyle name="메모 4 5 4 6" xfId="42633" xr:uid="{00000000-0005-0000-0000-0000ABA60000}"/>
    <cellStyle name="메모 4 5 4 7" xfId="42634" xr:uid="{00000000-0005-0000-0000-0000ACA60000}"/>
    <cellStyle name="메모 4 5 4 8" xfId="42635" xr:uid="{00000000-0005-0000-0000-0000ADA60000}"/>
    <cellStyle name="메모 4 5 5" xfId="42636" xr:uid="{00000000-0005-0000-0000-0000AEA60000}"/>
    <cellStyle name="메모 4 5 5 2" xfId="42637" xr:uid="{00000000-0005-0000-0000-0000AFA60000}"/>
    <cellStyle name="메모 4 5 5 3" xfId="42638" xr:uid="{00000000-0005-0000-0000-0000B0A60000}"/>
    <cellStyle name="메모 4 5 5 4" xfId="42639" xr:uid="{00000000-0005-0000-0000-0000B1A60000}"/>
    <cellStyle name="메모 4 5 5 5" xfId="42640" xr:uid="{00000000-0005-0000-0000-0000B2A60000}"/>
    <cellStyle name="메모 4 5 6" xfId="42641" xr:uid="{00000000-0005-0000-0000-0000B3A60000}"/>
    <cellStyle name="메모 4 5 6 2" xfId="42642" xr:uid="{00000000-0005-0000-0000-0000B4A60000}"/>
    <cellStyle name="메모 4 5 6 3" xfId="42643" xr:uid="{00000000-0005-0000-0000-0000B5A60000}"/>
    <cellStyle name="메모 4 5 6 4" xfId="42644" xr:uid="{00000000-0005-0000-0000-0000B6A60000}"/>
    <cellStyle name="메모 4 5 6 5" xfId="42645" xr:uid="{00000000-0005-0000-0000-0000B7A60000}"/>
    <cellStyle name="메모 4 5 7" xfId="42646" xr:uid="{00000000-0005-0000-0000-0000B8A60000}"/>
    <cellStyle name="메모 4 5 7 2" xfId="42647" xr:uid="{00000000-0005-0000-0000-0000B9A60000}"/>
    <cellStyle name="메모 4 5 7 3" xfId="42648" xr:uid="{00000000-0005-0000-0000-0000BAA60000}"/>
    <cellStyle name="메모 4 5 7 4" xfId="42649" xr:uid="{00000000-0005-0000-0000-0000BBA60000}"/>
    <cellStyle name="메모 4 5 7 5" xfId="42650" xr:uid="{00000000-0005-0000-0000-0000BCA60000}"/>
    <cellStyle name="메모 4 5 8" xfId="42651" xr:uid="{00000000-0005-0000-0000-0000BDA60000}"/>
    <cellStyle name="메모 4 5 9" xfId="42652" xr:uid="{00000000-0005-0000-0000-0000BEA60000}"/>
    <cellStyle name="메모 4 6" xfId="42653" xr:uid="{00000000-0005-0000-0000-0000BFA60000}"/>
    <cellStyle name="메모 4 6 10" xfId="42654" xr:uid="{00000000-0005-0000-0000-0000C0A60000}"/>
    <cellStyle name="메모 4 6 11" xfId="42655" xr:uid="{00000000-0005-0000-0000-0000C1A60000}"/>
    <cellStyle name="메모 4 6 2" xfId="42656" xr:uid="{00000000-0005-0000-0000-0000C2A60000}"/>
    <cellStyle name="메모 4 6 2 2" xfId="42657" xr:uid="{00000000-0005-0000-0000-0000C3A60000}"/>
    <cellStyle name="메모 4 6 2 2 2" xfId="42658" xr:uid="{00000000-0005-0000-0000-0000C4A60000}"/>
    <cellStyle name="메모 4 6 2 2 3" xfId="42659" xr:uid="{00000000-0005-0000-0000-0000C5A60000}"/>
    <cellStyle name="메모 4 6 2 2 4" xfId="42660" xr:uid="{00000000-0005-0000-0000-0000C6A60000}"/>
    <cellStyle name="메모 4 6 2 2 5" xfId="42661" xr:uid="{00000000-0005-0000-0000-0000C7A60000}"/>
    <cellStyle name="메모 4 6 2 3" xfId="42662" xr:uid="{00000000-0005-0000-0000-0000C8A60000}"/>
    <cellStyle name="메모 4 6 2 3 2" xfId="42663" xr:uid="{00000000-0005-0000-0000-0000C9A60000}"/>
    <cellStyle name="메모 4 6 2 3 3" xfId="42664" xr:uid="{00000000-0005-0000-0000-0000CAA60000}"/>
    <cellStyle name="메모 4 6 2 3 4" xfId="42665" xr:uid="{00000000-0005-0000-0000-0000CBA60000}"/>
    <cellStyle name="메모 4 6 2 3 5" xfId="42666" xr:uid="{00000000-0005-0000-0000-0000CCA60000}"/>
    <cellStyle name="메모 4 6 2 4" xfId="42667" xr:uid="{00000000-0005-0000-0000-0000CDA60000}"/>
    <cellStyle name="메모 4 6 2 4 2" xfId="42668" xr:uid="{00000000-0005-0000-0000-0000CEA60000}"/>
    <cellStyle name="메모 4 6 2 4 3" xfId="42669" xr:uid="{00000000-0005-0000-0000-0000CFA60000}"/>
    <cellStyle name="메모 4 6 2 4 4" xfId="42670" xr:uid="{00000000-0005-0000-0000-0000D0A60000}"/>
    <cellStyle name="메모 4 6 2 4 5" xfId="42671" xr:uid="{00000000-0005-0000-0000-0000D1A60000}"/>
    <cellStyle name="메모 4 6 2 5" xfId="42672" xr:uid="{00000000-0005-0000-0000-0000D2A60000}"/>
    <cellStyle name="메모 4 6 2 6" xfId="42673" xr:uid="{00000000-0005-0000-0000-0000D3A60000}"/>
    <cellStyle name="메모 4 6 2 7" xfId="42674" xr:uid="{00000000-0005-0000-0000-0000D4A60000}"/>
    <cellStyle name="메모 4 6 2 8" xfId="42675" xr:uid="{00000000-0005-0000-0000-0000D5A60000}"/>
    <cellStyle name="메모 4 6 3" xfId="42676" xr:uid="{00000000-0005-0000-0000-0000D6A60000}"/>
    <cellStyle name="메모 4 6 3 2" xfId="42677" xr:uid="{00000000-0005-0000-0000-0000D7A60000}"/>
    <cellStyle name="메모 4 6 3 2 2" xfId="42678" xr:uid="{00000000-0005-0000-0000-0000D8A60000}"/>
    <cellStyle name="메모 4 6 3 2 3" xfId="42679" xr:uid="{00000000-0005-0000-0000-0000D9A60000}"/>
    <cellStyle name="메모 4 6 3 2 4" xfId="42680" xr:uid="{00000000-0005-0000-0000-0000DAA60000}"/>
    <cellStyle name="메모 4 6 3 2 5" xfId="42681" xr:uid="{00000000-0005-0000-0000-0000DBA60000}"/>
    <cellStyle name="메모 4 6 3 3" xfId="42682" xr:uid="{00000000-0005-0000-0000-0000DCA60000}"/>
    <cellStyle name="메모 4 6 3 3 2" xfId="42683" xr:uid="{00000000-0005-0000-0000-0000DDA60000}"/>
    <cellStyle name="메모 4 6 3 3 3" xfId="42684" xr:uid="{00000000-0005-0000-0000-0000DEA60000}"/>
    <cellStyle name="메모 4 6 3 3 4" xfId="42685" xr:uid="{00000000-0005-0000-0000-0000DFA60000}"/>
    <cellStyle name="메모 4 6 3 3 5" xfId="42686" xr:uid="{00000000-0005-0000-0000-0000E0A60000}"/>
    <cellStyle name="메모 4 6 3 4" xfId="42687" xr:uid="{00000000-0005-0000-0000-0000E1A60000}"/>
    <cellStyle name="메모 4 6 3 4 2" xfId="42688" xr:uid="{00000000-0005-0000-0000-0000E2A60000}"/>
    <cellStyle name="메모 4 6 3 4 3" xfId="42689" xr:uid="{00000000-0005-0000-0000-0000E3A60000}"/>
    <cellStyle name="메모 4 6 3 4 4" xfId="42690" xr:uid="{00000000-0005-0000-0000-0000E4A60000}"/>
    <cellStyle name="메모 4 6 3 4 5" xfId="42691" xr:uid="{00000000-0005-0000-0000-0000E5A60000}"/>
    <cellStyle name="메모 4 6 3 5" xfId="42692" xr:uid="{00000000-0005-0000-0000-0000E6A60000}"/>
    <cellStyle name="메모 4 6 3 6" xfId="42693" xr:uid="{00000000-0005-0000-0000-0000E7A60000}"/>
    <cellStyle name="메모 4 6 3 7" xfId="42694" xr:uid="{00000000-0005-0000-0000-0000E8A60000}"/>
    <cellStyle name="메모 4 6 3 8" xfId="42695" xr:uid="{00000000-0005-0000-0000-0000E9A60000}"/>
    <cellStyle name="메모 4 6 4" xfId="42696" xr:uid="{00000000-0005-0000-0000-0000EAA60000}"/>
    <cellStyle name="메모 4 6 4 2" xfId="42697" xr:uid="{00000000-0005-0000-0000-0000EBA60000}"/>
    <cellStyle name="메모 4 6 4 2 2" xfId="42698" xr:uid="{00000000-0005-0000-0000-0000ECA60000}"/>
    <cellStyle name="메모 4 6 4 2 3" xfId="42699" xr:uid="{00000000-0005-0000-0000-0000EDA60000}"/>
    <cellStyle name="메모 4 6 4 2 4" xfId="42700" xr:uid="{00000000-0005-0000-0000-0000EEA60000}"/>
    <cellStyle name="메모 4 6 4 2 5" xfId="42701" xr:uid="{00000000-0005-0000-0000-0000EFA60000}"/>
    <cellStyle name="메모 4 6 4 3" xfId="42702" xr:uid="{00000000-0005-0000-0000-0000F0A60000}"/>
    <cellStyle name="메모 4 6 4 3 2" xfId="42703" xr:uid="{00000000-0005-0000-0000-0000F1A60000}"/>
    <cellStyle name="메모 4 6 4 3 3" xfId="42704" xr:uid="{00000000-0005-0000-0000-0000F2A60000}"/>
    <cellStyle name="메모 4 6 4 3 4" xfId="42705" xr:uid="{00000000-0005-0000-0000-0000F3A60000}"/>
    <cellStyle name="메모 4 6 4 3 5" xfId="42706" xr:uid="{00000000-0005-0000-0000-0000F4A60000}"/>
    <cellStyle name="메모 4 6 4 4" xfId="42707" xr:uid="{00000000-0005-0000-0000-0000F5A60000}"/>
    <cellStyle name="메모 4 6 4 4 2" xfId="42708" xr:uid="{00000000-0005-0000-0000-0000F6A60000}"/>
    <cellStyle name="메모 4 6 4 4 3" xfId="42709" xr:uid="{00000000-0005-0000-0000-0000F7A60000}"/>
    <cellStyle name="메모 4 6 4 4 4" xfId="42710" xr:uid="{00000000-0005-0000-0000-0000F8A60000}"/>
    <cellStyle name="메모 4 6 4 4 5" xfId="42711" xr:uid="{00000000-0005-0000-0000-0000F9A60000}"/>
    <cellStyle name="메모 4 6 4 5" xfId="42712" xr:uid="{00000000-0005-0000-0000-0000FAA60000}"/>
    <cellStyle name="메모 4 6 4 6" xfId="42713" xr:uid="{00000000-0005-0000-0000-0000FBA60000}"/>
    <cellStyle name="메모 4 6 4 7" xfId="42714" xr:uid="{00000000-0005-0000-0000-0000FCA60000}"/>
    <cellStyle name="메모 4 6 4 8" xfId="42715" xr:uid="{00000000-0005-0000-0000-0000FDA60000}"/>
    <cellStyle name="메모 4 6 5" xfId="42716" xr:uid="{00000000-0005-0000-0000-0000FEA60000}"/>
    <cellStyle name="메모 4 6 5 2" xfId="42717" xr:uid="{00000000-0005-0000-0000-0000FFA60000}"/>
    <cellStyle name="메모 4 6 5 3" xfId="42718" xr:uid="{00000000-0005-0000-0000-000000A70000}"/>
    <cellStyle name="메모 4 6 5 4" xfId="42719" xr:uid="{00000000-0005-0000-0000-000001A70000}"/>
    <cellStyle name="메모 4 6 5 5" xfId="42720" xr:uid="{00000000-0005-0000-0000-000002A70000}"/>
    <cellStyle name="메모 4 6 6" xfId="42721" xr:uid="{00000000-0005-0000-0000-000003A70000}"/>
    <cellStyle name="메모 4 6 6 2" xfId="42722" xr:uid="{00000000-0005-0000-0000-000004A70000}"/>
    <cellStyle name="메모 4 6 6 3" xfId="42723" xr:uid="{00000000-0005-0000-0000-000005A70000}"/>
    <cellStyle name="메모 4 6 6 4" xfId="42724" xr:uid="{00000000-0005-0000-0000-000006A70000}"/>
    <cellStyle name="메모 4 6 6 5" xfId="42725" xr:uid="{00000000-0005-0000-0000-000007A70000}"/>
    <cellStyle name="메모 4 6 7" xfId="42726" xr:uid="{00000000-0005-0000-0000-000008A70000}"/>
    <cellStyle name="메모 4 6 7 2" xfId="42727" xr:uid="{00000000-0005-0000-0000-000009A70000}"/>
    <cellStyle name="메모 4 6 7 3" xfId="42728" xr:uid="{00000000-0005-0000-0000-00000AA70000}"/>
    <cellStyle name="메모 4 6 7 4" xfId="42729" xr:uid="{00000000-0005-0000-0000-00000BA70000}"/>
    <cellStyle name="메모 4 6 7 5" xfId="42730" xr:uid="{00000000-0005-0000-0000-00000CA70000}"/>
    <cellStyle name="메모 4 6 8" xfId="42731" xr:uid="{00000000-0005-0000-0000-00000DA70000}"/>
    <cellStyle name="메모 4 6 9" xfId="42732" xr:uid="{00000000-0005-0000-0000-00000EA70000}"/>
    <cellStyle name="메모 4 7" xfId="42733" xr:uid="{00000000-0005-0000-0000-00000FA70000}"/>
    <cellStyle name="메모 4 7 2" xfId="42734" xr:uid="{00000000-0005-0000-0000-000010A70000}"/>
    <cellStyle name="메모 4 7 2 2" xfId="42735" xr:uid="{00000000-0005-0000-0000-000011A70000}"/>
    <cellStyle name="메모 4 7 2 3" xfId="42736" xr:uid="{00000000-0005-0000-0000-000012A70000}"/>
    <cellStyle name="메모 4 7 2 4" xfId="42737" xr:uid="{00000000-0005-0000-0000-000013A70000}"/>
    <cellStyle name="메모 4 7 2 5" xfId="42738" xr:uid="{00000000-0005-0000-0000-000014A70000}"/>
    <cellStyle name="메모 4 7 3" xfId="42739" xr:uid="{00000000-0005-0000-0000-000015A70000}"/>
    <cellStyle name="메모 4 7 3 2" xfId="42740" xr:uid="{00000000-0005-0000-0000-000016A70000}"/>
    <cellStyle name="메모 4 7 3 3" xfId="42741" xr:uid="{00000000-0005-0000-0000-000017A70000}"/>
    <cellStyle name="메모 4 7 3 4" xfId="42742" xr:uid="{00000000-0005-0000-0000-000018A70000}"/>
    <cellStyle name="메모 4 7 3 5" xfId="42743" xr:uid="{00000000-0005-0000-0000-000019A70000}"/>
    <cellStyle name="메모 4 7 4" xfId="42744" xr:uid="{00000000-0005-0000-0000-00001AA70000}"/>
    <cellStyle name="메모 4 7 4 2" xfId="42745" xr:uid="{00000000-0005-0000-0000-00001BA70000}"/>
    <cellStyle name="메모 4 7 4 3" xfId="42746" xr:uid="{00000000-0005-0000-0000-00001CA70000}"/>
    <cellStyle name="메모 4 7 4 4" xfId="42747" xr:uid="{00000000-0005-0000-0000-00001DA70000}"/>
    <cellStyle name="메모 4 7 4 5" xfId="42748" xr:uid="{00000000-0005-0000-0000-00001EA70000}"/>
    <cellStyle name="메모 4 7 5" xfId="42749" xr:uid="{00000000-0005-0000-0000-00001FA70000}"/>
    <cellStyle name="메모 4 7 6" xfId="42750" xr:uid="{00000000-0005-0000-0000-000020A70000}"/>
    <cellStyle name="메모 4 7 7" xfId="42751" xr:uid="{00000000-0005-0000-0000-000021A70000}"/>
    <cellStyle name="메모 4 7 8" xfId="42752" xr:uid="{00000000-0005-0000-0000-000022A70000}"/>
    <cellStyle name="메모 4 8" xfId="42753" xr:uid="{00000000-0005-0000-0000-000023A70000}"/>
    <cellStyle name="메모 4 8 2" xfId="42754" xr:uid="{00000000-0005-0000-0000-000024A70000}"/>
    <cellStyle name="메모 4 8 2 2" xfId="42755" xr:uid="{00000000-0005-0000-0000-000025A70000}"/>
    <cellStyle name="메모 4 8 2 3" xfId="42756" xr:uid="{00000000-0005-0000-0000-000026A70000}"/>
    <cellStyle name="메모 4 8 2 4" xfId="42757" xr:uid="{00000000-0005-0000-0000-000027A70000}"/>
    <cellStyle name="메모 4 8 2 5" xfId="42758" xr:uid="{00000000-0005-0000-0000-000028A70000}"/>
    <cellStyle name="메모 4 8 3" xfId="42759" xr:uid="{00000000-0005-0000-0000-000029A70000}"/>
    <cellStyle name="메모 4 8 3 2" xfId="42760" xr:uid="{00000000-0005-0000-0000-00002AA70000}"/>
    <cellStyle name="메모 4 8 3 3" xfId="42761" xr:uid="{00000000-0005-0000-0000-00002BA70000}"/>
    <cellStyle name="메모 4 8 3 4" xfId="42762" xr:uid="{00000000-0005-0000-0000-00002CA70000}"/>
    <cellStyle name="메모 4 8 3 5" xfId="42763" xr:uid="{00000000-0005-0000-0000-00002DA70000}"/>
    <cellStyle name="메모 4 8 4" xfId="42764" xr:uid="{00000000-0005-0000-0000-00002EA70000}"/>
    <cellStyle name="메모 4 8 4 2" xfId="42765" xr:uid="{00000000-0005-0000-0000-00002FA70000}"/>
    <cellStyle name="메모 4 8 4 3" xfId="42766" xr:uid="{00000000-0005-0000-0000-000030A70000}"/>
    <cellStyle name="메모 4 8 4 4" xfId="42767" xr:uid="{00000000-0005-0000-0000-000031A70000}"/>
    <cellStyle name="메모 4 8 4 5" xfId="42768" xr:uid="{00000000-0005-0000-0000-000032A70000}"/>
    <cellStyle name="메모 4 8 5" xfId="42769" xr:uid="{00000000-0005-0000-0000-000033A70000}"/>
    <cellStyle name="메모 4 8 6" xfId="42770" xr:uid="{00000000-0005-0000-0000-000034A70000}"/>
    <cellStyle name="메모 4 8 7" xfId="42771" xr:uid="{00000000-0005-0000-0000-000035A70000}"/>
    <cellStyle name="메모 4 8 8" xfId="42772" xr:uid="{00000000-0005-0000-0000-000036A70000}"/>
    <cellStyle name="메모 4 9" xfId="42773" xr:uid="{00000000-0005-0000-0000-000037A70000}"/>
    <cellStyle name="메모 4 9 2" xfId="42774" xr:uid="{00000000-0005-0000-0000-000038A70000}"/>
    <cellStyle name="메모 4 9 2 2" xfId="42775" xr:uid="{00000000-0005-0000-0000-000039A70000}"/>
    <cellStyle name="메모 4 9 2 3" xfId="42776" xr:uid="{00000000-0005-0000-0000-00003AA70000}"/>
    <cellStyle name="메모 4 9 2 4" xfId="42777" xr:uid="{00000000-0005-0000-0000-00003BA70000}"/>
    <cellStyle name="메모 4 9 2 5" xfId="42778" xr:uid="{00000000-0005-0000-0000-00003CA70000}"/>
    <cellStyle name="메모 4 9 3" xfId="42779" xr:uid="{00000000-0005-0000-0000-00003DA70000}"/>
    <cellStyle name="메모 4 9 3 2" xfId="42780" xr:uid="{00000000-0005-0000-0000-00003EA70000}"/>
    <cellStyle name="메모 4 9 3 3" xfId="42781" xr:uid="{00000000-0005-0000-0000-00003FA70000}"/>
    <cellStyle name="메모 4 9 3 4" xfId="42782" xr:uid="{00000000-0005-0000-0000-000040A70000}"/>
    <cellStyle name="메모 4 9 3 5" xfId="42783" xr:uid="{00000000-0005-0000-0000-000041A70000}"/>
    <cellStyle name="메모 4 9 4" xfId="42784" xr:uid="{00000000-0005-0000-0000-000042A70000}"/>
    <cellStyle name="메모 4 9 4 2" xfId="42785" xr:uid="{00000000-0005-0000-0000-000043A70000}"/>
    <cellStyle name="메모 4 9 4 3" xfId="42786" xr:uid="{00000000-0005-0000-0000-000044A70000}"/>
    <cellStyle name="메모 4 9 4 4" xfId="42787" xr:uid="{00000000-0005-0000-0000-000045A70000}"/>
    <cellStyle name="메모 4 9 4 5" xfId="42788" xr:uid="{00000000-0005-0000-0000-000046A70000}"/>
    <cellStyle name="메모 4 9 5" xfId="42789" xr:uid="{00000000-0005-0000-0000-000047A70000}"/>
    <cellStyle name="메모 4 9 6" xfId="42790" xr:uid="{00000000-0005-0000-0000-000048A70000}"/>
    <cellStyle name="메모 4 9 7" xfId="42791" xr:uid="{00000000-0005-0000-0000-000049A70000}"/>
    <cellStyle name="메모 4 9 8" xfId="42792" xr:uid="{00000000-0005-0000-0000-00004AA70000}"/>
    <cellStyle name="명" xfId="42793" xr:uid="{00000000-0005-0000-0000-00004BA70000}"/>
    <cellStyle name="명 10" xfId="42794" xr:uid="{00000000-0005-0000-0000-00004CA70000}"/>
    <cellStyle name="명 2" xfId="42795" xr:uid="{00000000-0005-0000-0000-00004DA70000}"/>
    <cellStyle name="명 2 2" xfId="42796" xr:uid="{00000000-0005-0000-0000-00004EA70000}"/>
    <cellStyle name="명 2 2 10" xfId="42797" xr:uid="{00000000-0005-0000-0000-00004FA70000}"/>
    <cellStyle name="명 2 2 11" xfId="42798" xr:uid="{00000000-0005-0000-0000-000050A70000}"/>
    <cellStyle name="명 2 2 12" xfId="42799" xr:uid="{00000000-0005-0000-0000-000051A70000}"/>
    <cellStyle name="명 2 2 2" xfId="42800" xr:uid="{00000000-0005-0000-0000-000052A70000}"/>
    <cellStyle name="명 2 2 2 10" xfId="42801" xr:uid="{00000000-0005-0000-0000-000053A70000}"/>
    <cellStyle name="명 2 2 2 11" xfId="42802" xr:uid="{00000000-0005-0000-0000-000054A70000}"/>
    <cellStyle name="명 2 2 2 12" xfId="42803" xr:uid="{00000000-0005-0000-0000-000055A70000}"/>
    <cellStyle name="명 2 2 2 13" xfId="42804" xr:uid="{00000000-0005-0000-0000-000056A70000}"/>
    <cellStyle name="명 2 2 2 2" xfId="42805" xr:uid="{00000000-0005-0000-0000-000057A70000}"/>
    <cellStyle name="명 2 2 2 2 10" xfId="42806" xr:uid="{00000000-0005-0000-0000-000058A70000}"/>
    <cellStyle name="명 2 2 2 2 11" xfId="42807" xr:uid="{00000000-0005-0000-0000-000059A70000}"/>
    <cellStyle name="명 2 2 2 2 2" xfId="42808" xr:uid="{00000000-0005-0000-0000-00005AA70000}"/>
    <cellStyle name="명 2 2 2 2 2 2" xfId="42809" xr:uid="{00000000-0005-0000-0000-00005BA70000}"/>
    <cellStyle name="명 2 2 2 2 2 2 2" xfId="42810" xr:uid="{00000000-0005-0000-0000-00005CA70000}"/>
    <cellStyle name="명 2 2 2 2 2 2 3" xfId="42811" xr:uid="{00000000-0005-0000-0000-00005DA70000}"/>
    <cellStyle name="명 2 2 2 2 2 2 4" xfId="42812" xr:uid="{00000000-0005-0000-0000-00005EA70000}"/>
    <cellStyle name="명 2 2 2 2 2 2 5" xfId="42813" xr:uid="{00000000-0005-0000-0000-00005FA70000}"/>
    <cellStyle name="명 2 2 2 2 2 3" xfId="42814" xr:uid="{00000000-0005-0000-0000-000060A70000}"/>
    <cellStyle name="명 2 2 2 2 2 3 2" xfId="42815" xr:uid="{00000000-0005-0000-0000-000061A70000}"/>
    <cellStyle name="명 2 2 2 2 2 3 3" xfId="42816" xr:uid="{00000000-0005-0000-0000-000062A70000}"/>
    <cellStyle name="명 2 2 2 2 2 3 4" xfId="42817" xr:uid="{00000000-0005-0000-0000-000063A70000}"/>
    <cellStyle name="명 2 2 2 2 2 3 5" xfId="42818" xr:uid="{00000000-0005-0000-0000-000064A70000}"/>
    <cellStyle name="명 2 2 2 2 2 4" xfId="42819" xr:uid="{00000000-0005-0000-0000-000065A70000}"/>
    <cellStyle name="명 2 2 2 2 2 4 2" xfId="42820" xr:uid="{00000000-0005-0000-0000-000066A70000}"/>
    <cellStyle name="명 2 2 2 2 2 4 3" xfId="42821" xr:uid="{00000000-0005-0000-0000-000067A70000}"/>
    <cellStyle name="명 2 2 2 2 2 4 4" xfId="42822" xr:uid="{00000000-0005-0000-0000-000068A70000}"/>
    <cellStyle name="명 2 2 2 2 2 4 5" xfId="42823" xr:uid="{00000000-0005-0000-0000-000069A70000}"/>
    <cellStyle name="명 2 2 2 2 2 5" xfId="42824" xr:uid="{00000000-0005-0000-0000-00006AA70000}"/>
    <cellStyle name="명 2 2 2 2 2 6" xfId="42825" xr:uid="{00000000-0005-0000-0000-00006BA70000}"/>
    <cellStyle name="명 2 2 2 2 2 7" xfId="42826" xr:uid="{00000000-0005-0000-0000-00006CA70000}"/>
    <cellStyle name="명 2 2 2 2 2 8" xfId="42827" xr:uid="{00000000-0005-0000-0000-00006DA70000}"/>
    <cellStyle name="명 2 2 2 2 3" xfId="42828" xr:uid="{00000000-0005-0000-0000-00006EA70000}"/>
    <cellStyle name="명 2 2 2 2 3 2" xfId="42829" xr:uid="{00000000-0005-0000-0000-00006FA70000}"/>
    <cellStyle name="명 2 2 2 2 3 2 2" xfId="42830" xr:uid="{00000000-0005-0000-0000-000070A70000}"/>
    <cellStyle name="명 2 2 2 2 3 2 3" xfId="42831" xr:uid="{00000000-0005-0000-0000-000071A70000}"/>
    <cellStyle name="명 2 2 2 2 3 2 4" xfId="42832" xr:uid="{00000000-0005-0000-0000-000072A70000}"/>
    <cellStyle name="명 2 2 2 2 3 2 5" xfId="42833" xr:uid="{00000000-0005-0000-0000-000073A70000}"/>
    <cellStyle name="명 2 2 2 2 3 3" xfId="42834" xr:uid="{00000000-0005-0000-0000-000074A70000}"/>
    <cellStyle name="명 2 2 2 2 3 3 2" xfId="42835" xr:uid="{00000000-0005-0000-0000-000075A70000}"/>
    <cellStyle name="명 2 2 2 2 3 3 3" xfId="42836" xr:uid="{00000000-0005-0000-0000-000076A70000}"/>
    <cellStyle name="명 2 2 2 2 3 3 4" xfId="42837" xr:uid="{00000000-0005-0000-0000-000077A70000}"/>
    <cellStyle name="명 2 2 2 2 3 3 5" xfId="42838" xr:uid="{00000000-0005-0000-0000-000078A70000}"/>
    <cellStyle name="명 2 2 2 2 3 4" xfId="42839" xr:uid="{00000000-0005-0000-0000-000079A70000}"/>
    <cellStyle name="명 2 2 2 2 3 4 2" xfId="42840" xr:uid="{00000000-0005-0000-0000-00007AA70000}"/>
    <cellStyle name="명 2 2 2 2 3 4 3" xfId="42841" xr:uid="{00000000-0005-0000-0000-00007BA70000}"/>
    <cellStyle name="명 2 2 2 2 3 4 4" xfId="42842" xr:uid="{00000000-0005-0000-0000-00007CA70000}"/>
    <cellStyle name="명 2 2 2 2 3 4 5" xfId="42843" xr:uid="{00000000-0005-0000-0000-00007DA70000}"/>
    <cellStyle name="명 2 2 2 2 3 5" xfId="42844" xr:uid="{00000000-0005-0000-0000-00007EA70000}"/>
    <cellStyle name="명 2 2 2 2 3 6" xfId="42845" xr:uid="{00000000-0005-0000-0000-00007FA70000}"/>
    <cellStyle name="명 2 2 2 2 3 7" xfId="42846" xr:uid="{00000000-0005-0000-0000-000080A70000}"/>
    <cellStyle name="명 2 2 2 2 3 8" xfId="42847" xr:uid="{00000000-0005-0000-0000-000081A70000}"/>
    <cellStyle name="명 2 2 2 2 4" xfId="42848" xr:uid="{00000000-0005-0000-0000-000082A70000}"/>
    <cellStyle name="명 2 2 2 2 4 2" xfId="42849" xr:uid="{00000000-0005-0000-0000-000083A70000}"/>
    <cellStyle name="명 2 2 2 2 4 2 2" xfId="42850" xr:uid="{00000000-0005-0000-0000-000084A70000}"/>
    <cellStyle name="명 2 2 2 2 4 2 3" xfId="42851" xr:uid="{00000000-0005-0000-0000-000085A70000}"/>
    <cellStyle name="명 2 2 2 2 4 2 4" xfId="42852" xr:uid="{00000000-0005-0000-0000-000086A70000}"/>
    <cellStyle name="명 2 2 2 2 4 2 5" xfId="42853" xr:uid="{00000000-0005-0000-0000-000087A70000}"/>
    <cellStyle name="명 2 2 2 2 4 3" xfId="42854" xr:uid="{00000000-0005-0000-0000-000088A70000}"/>
    <cellStyle name="명 2 2 2 2 4 3 2" xfId="42855" xr:uid="{00000000-0005-0000-0000-000089A70000}"/>
    <cellStyle name="명 2 2 2 2 4 3 3" xfId="42856" xr:uid="{00000000-0005-0000-0000-00008AA70000}"/>
    <cellStyle name="명 2 2 2 2 4 3 4" xfId="42857" xr:uid="{00000000-0005-0000-0000-00008BA70000}"/>
    <cellStyle name="명 2 2 2 2 4 3 5" xfId="42858" xr:uid="{00000000-0005-0000-0000-00008CA70000}"/>
    <cellStyle name="명 2 2 2 2 4 4" xfId="42859" xr:uid="{00000000-0005-0000-0000-00008DA70000}"/>
    <cellStyle name="명 2 2 2 2 4 4 2" xfId="42860" xr:uid="{00000000-0005-0000-0000-00008EA70000}"/>
    <cellStyle name="명 2 2 2 2 4 4 3" xfId="42861" xr:uid="{00000000-0005-0000-0000-00008FA70000}"/>
    <cellStyle name="명 2 2 2 2 4 4 4" xfId="42862" xr:uid="{00000000-0005-0000-0000-000090A70000}"/>
    <cellStyle name="명 2 2 2 2 4 4 5" xfId="42863" xr:uid="{00000000-0005-0000-0000-000091A70000}"/>
    <cellStyle name="명 2 2 2 2 4 5" xfId="42864" xr:uid="{00000000-0005-0000-0000-000092A70000}"/>
    <cellStyle name="명 2 2 2 2 4 6" xfId="42865" xr:uid="{00000000-0005-0000-0000-000093A70000}"/>
    <cellStyle name="명 2 2 2 2 4 7" xfId="42866" xr:uid="{00000000-0005-0000-0000-000094A70000}"/>
    <cellStyle name="명 2 2 2 2 4 8" xfId="42867" xr:uid="{00000000-0005-0000-0000-000095A70000}"/>
    <cellStyle name="명 2 2 2 2 5" xfId="42868" xr:uid="{00000000-0005-0000-0000-000096A70000}"/>
    <cellStyle name="명 2 2 2 2 5 2" xfId="42869" xr:uid="{00000000-0005-0000-0000-000097A70000}"/>
    <cellStyle name="명 2 2 2 2 5 3" xfId="42870" xr:uid="{00000000-0005-0000-0000-000098A70000}"/>
    <cellStyle name="명 2 2 2 2 5 4" xfId="42871" xr:uid="{00000000-0005-0000-0000-000099A70000}"/>
    <cellStyle name="명 2 2 2 2 5 5" xfId="42872" xr:uid="{00000000-0005-0000-0000-00009AA70000}"/>
    <cellStyle name="명 2 2 2 2 6" xfId="42873" xr:uid="{00000000-0005-0000-0000-00009BA70000}"/>
    <cellStyle name="명 2 2 2 2 6 2" xfId="42874" xr:uid="{00000000-0005-0000-0000-00009CA70000}"/>
    <cellStyle name="명 2 2 2 2 6 3" xfId="42875" xr:uid="{00000000-0005-0000-0000-00009DA70000}"/>
    <cellStyle name="명 2 2 2 2 6 4" xfId="42876" xr:uid="{00000000-0005-0000-0000-00009EA70000}"/>
    <cellStyle name="명 2 2 2 2 6 5" xfId="42877" xr:uid="{00000000-0005-0000-0000-00009FA70000}"/>
    <cellStyle name="명 2 2 2 2 7" xfId="42878" xr:uid="{00000000-0005-0000-0000-0000A0A70000}"/>
    <cellStyle name="명 2 2 2 2 7 2" xfId="42879" xr:uid="{00000000-0005-0000-0000-0000A1A70000}"/>
    <cellStyle name="명 2 2 2 2 7 3" xfId="42880" xr:uid="{00000000-0005-0000-0000-0000A2A70000}"/>
    <cellStyle name="명 2 2 2 2 7 4" xfId="42881" xr:uid="{00000000-0005-0000-0000-0000A3A70000}"/>
    <cellStyle name="명 2 2 2 2 7 5" xfId="42882" xr:uid="{00000000-0005-0000-0000-0000A4A70000}"/>
    <cellStyle name="명 2 2 2 2 8" xfId="42883" xr:uid="{00000000-0005-0000-0000-0000A5A70000}"/>
    <cellStyle name="명 2 2 2 2 9" xfId="42884" xr:uid="{00000000-0005-0000-0000-0000A6A70000}"/>
    <cellStyle name="명 2 2 2 3" xfId="42885" xr:uid="{00000000-0005-0000-0000-0000A7A70000}"/>
    <cellStyle name="명 2 2 2 3 10" xfId="42886" xr:uid="{00000000-0005-0000-0000-0000A8A70000}"/>
    <cellStyle name="명 2 2 2 3 11" xfId="42887" xr:uid="{00000000-0005-0000-0000-0000A9A70000}"/>
    <cellStyle name="명 2 2 2 3 2" xfId="42888" xr:uid="{00000000-0005-0000-0000-0000AAA70000}"/>
    <cellStyle name="명 2 2 2 3 2 2" xfId="42889" xr:uid="{00000000-0005-0000-0000-0000ABA70000}"/>
    <cellStyle name="명 2 2 2 3 2 2 2" xfId="42890" xr:uid="{00000000-0005-0000-0000-0000ACA70000}"/>
    <cellStyle name="명 2 2 2 3 2 2 3" xfId="42891" xr:uid="{00000000-0005-0000-0000-0000ADA70000}"/>
    <cellStyle name="명 2 2 2 3 2 2 4" xfId="42892" xr:uid="{00000000-0005-0000-0000-0000AEA70000}"/>
    <cellStyle name="명 2 2 2 3 2 2 5" xfId="42893" xr:uid="{00000000-0005-0000-0000-0000AFA70000}"/>
    <cellStyle name="명 2 2 2 3 2 3" xfId="42894" xr:uid="{00000000-0005-0000-0000-0000B0A70000}"/>
    <cellStyle name="명 2 2 2 3 2 3 2" xfId="42895" xr:uid="{00000000-0005-0000-0000-0000B1A70000}"/>
    <cellStyle name="명 2 2 2 3 2 3 3" xfId="42896" xr:uid="{00000000-0005-0000-0000-0000B2A70000}"/>
    <cellStyle name="명 2 2 2 3 2 3 4" xfId="42897" xr:uid="{00000000-0005-0000-0000-0000B3A70000}"/>
    <cellStyle name="명 2 2 2 3 2 3 5" xfId="42898" xr:uid="{00000000-0005-0000-0000-0000B4A70000}"/>
    <cellStyle name="명 2 2 2 3 2 4" xfId="42899" xr:uid="{00000000-0005-0000-0000-0000B5A70000}"/>
    <cellStyle name="명 2 2 2 3 2 4 2" xfId="42900" xr:uid="{00000000-0005-0000-0000-0000B6A70000}"/>
    <cellStyle name="명 2 2 2 3 2 4 3" xfId="42901" xr:uid="{00000000-0005-0000-0000-0000B7A70000}"/>
    <cellStyle name="명 2 2 2 3 2 4 4" xfId="42902" xr:uid="{00000000-0005-0000-0000-0000B8A70000}"/>
    <cellStyle name="명 2 2 2 3 2 4 5" xfId="42903" xr:uid="{00000000-0005-0000-0000-0000B9A70000}"/>
    <cellStyle name="명 2 2 2 3 2 5" xfId="42904" xr:uid="{00000000-0005-0000-0000-0000BAA70000}"/>
    <cellStyle name="명 2 2 2 3 2 6" xfId="42905" xr:uid="{00000000-0005-0000-0000-0000BBA70000}"/>
    <cellStyle name="명 2 2 2 3 2 7" xfId="42906" xr:uid="{00000000-0005-0000-0000-0000BCA70000}"/>
    <cellStyle name="명 2 2 2 3 2 8" xfId="42907" xr:uid="{00000000-0005-0000-0000-0000BDA70000}"/>
    <cellStyle name="명 2 2 2 3 3" xfId="42908" xr:uid="{00000000-0005-0000-0000-0000BEA70000}"/>
    <cellStyle name="명 2 2 2 3 3 2" xfId="42909" xr:uid="{00000000-0005-0000-0000-0000BFA70000}"/>
    <cellStyle name="명 2 2 2 3 3 2 2" xfId="42910" xr:uid="{00000000-0005-0000-0000-0000C0A70000}"/>
    <cellStyle name="명 2 2 2 3 3 2 3" xfId="42911" xr:uid="{00000000-0005-0000-0000-0000C1A70000}"/>
    <cellStyle name="명 2 2 2 3 3 2 4" xfId="42912" xr:uid="{00000000-0005-0000-0000-0000C2A70000}"/>
    <cellStyle name="명 2 2 2 3 3 2 5" xfId="42913" xr:uid="{00000000-0005-0000-0000-0000C3A70000}"/>
    <cellStyle name="명 2 2 2 3 3 3" xfId="42914" xr:uid="{00000000-0005-0000-0000-0000C4A70000}"/>
    <cellStyle name="명 2 2 2 3 3 3 2" xfId="42915" xr:uid="{00000000-0005-0000-0000-0000C5A70000}"/>
    <cellStyle name="명 2 2 2 3 3 3 3" xfId="42916" xr:uid="{00000000-0005-0000-0000-0000C6A70000}"/>
    <cellStyle name="명 2 2 2 3 3 3 4" xfId="42917" xr:uid="{00000000-0005-0000-0000-0000C7A70000}"/>
    <cellStyle name="명 2 2 2 3 3 3 5" xfId="42918" xr:uid="{00000000-0005-0000-0000-0000C8A70000}"/>
    <cellStyle name="명 2 2 2 3 3 4" xfId="42919" xr:uid="{00000000-0005-0000-0000-0000C9A70000}"/>
    <cellStyle name="명 2 2 2 3 3 4 2" xfId="42920" xr:uid="{00000000-0005-0000-0000-0000CAA70000}"/>
    <cellStyle name="명 2 2 2 3 3 4 3" xfId="42921" xr:uid="{00000000-0005-0000-0000-0000CBA70000}"/>
    <cellStyle name="명 2 2 2 3 3 4 4" xfId="42922" xr:uid="{00000000-0005-0000-0000-0000CCA70000}"/>
    <cellStyle name="명 2 2 2 3 3 4 5" xfId="42923" xr:uid="{00000000-0005-0000-0000-0000CDA70000}"/>
    <cellStyle name="명 2 2 2 3 3 5" xfId="42924" xr:uid="{00000000-0005-0000-0000-0000CEA70000}"/>
    <cellStyle name="명 2 2 2 3 3 6" xfId="42925" xr:uid="{00000000-0005-0000-0000-0000CFA70000}"/>
    <cellStyle name="명 2 2 2 3 3 7" xfId="42926" xr:uid="{00000000-0005-0000-0000-0000D0A70000}"/>
    <cellStyle name="명 2 2 2 3 3 8" xfId="42927" xr:uid="{00000000-0005-0000-0000-0000D1A70000}"/>
    <cellStyle name="명 2 2 2 3 4" xfId="42928" xr:uid="{00000000-0005-0000-0000-0000D2A70000}"/>
    <cellStyle name="명 2 2 2 3 4 2" xfId="42929" xr:uid="{00000000-0005-0000-0000-0000D3A70000}"/>
    <cellStyle name="명 2 2 2 3 4 2 2" xfId="42930" xr:uid="{00000000-0005-0000-0000-0000D4A70000}"/>
    <cellStyle name="명 2 2 2 3 4 2 3" xfId="42931" xr:uid="{00000000-0005-0000-0000-0000D5A70000}"/>
    <cellStyle name="명 2 2 2 3 4 2 4" xfId="42932" xr:uid="{00000000-0005-0000-0000-0000D6A70000}"/>
    <cellStyle name="명 2 2 2 3 4 2 5" xfId="42933" xr:uid="{00000000-0005-0000-0000-0000D7A70000}"/>
    <cellStyle name="명 2 2 2 3 4 3" xfId="42934" xr:uid="{00000000-0005-0000-0000-0000D8A70000}"/>
    <cellStyle name="명 2 2 2 3 4 3 2" xfId="42935" xr:uid="{00000000-0005-0000-0000-0000D9A70000}"/>
    <cellStyle name="명 2 2 2 3 4 3 3" xfId="42936" xr:uid="{00000000-0005-0000-0000-0000DAA70000}"/>
    <cellStyle name="명 2 2 2 3 4 3 4" xfId="42937" xr:uid="{00000000-0005-0000-0000-0000DBA70000}"/>
    <cellStyle name="명 2 2 2 3 4 3 5" xfId="42938" xr:uid="{00000000-0005-0000-0000-0000DCA70000}"/>
    <cellStyle name="명 2 2 2 3 4 4" xfId="42939" xr:uid="{00000000-0005-0000-0000-0000DDA70000}"/>
    <cellStyle name="명 2 2 2 3 4 4 2" xfId="42940" xr:uid="{00000000-0005-0000-0000-0000DEA70000}"/>
    <cellStyle name="명 2 2 2 3 4 4 3" xfId="42941" xr:uid="{00000000-0005-0000-0000-0000DFA70000}"/>
    <cellStyle name="명 2 2 2 3 4 4 4" xfId="42942" xr:uid="{00000000-0005-0000-0000-0000E0A70000}"/>
    <cellStyle name="명 2 2 2 3 4 4 5" xfId="42943" xr:uid="{00000000-0005-0000-0000-0000E1A70000}"/>
    <cellStyle name="명 2 2 2 3 4 5" xfId="42944" xr:uid="{00000000-0005-0000-0000-0000E2A70000}"/>
    <cellStyle name="명 2 2 2 3 4 6" xfId="42945" xr:uid="{00000000-0005-0000-0000-0000E3A70000}"/>
    <cellStyle name="명 2 2 2 3 4 7" xfId="42946" xr:uid="{00000000-0005-0000-0000-0000E4A70000}"/>
    <cellStyle name="명 2 2 2 3 4 8" xfId="42947" xr:uid="{00000000-0005-0000-0000-0000E5A70000}"/>
    <cellStyle name="명 2 2 2 3 5" xfId="42948" xr:uid="{00000000-0005-0000-0000-0000E6A70000}"/>
    <cellStyle name="명 2 2 2 3 5 2" xfId="42949" xr:uid="{00000000-0005-0000-0000-0000E7A70000}"/>
    <cellStyle name="명 2 2 2 3 5 3" xfId="42950" xr:uid="{00000000-0005-0000-0000-0000E8A70000}"/>
    <cellStyle name="명 2 2 2 3 5 4" xfId="42951" xr:uid="{00000000-0005-0000-0000-0000E9A70000}"/>
    <cellStyle name="명 2 2 2 3 5 5" xfId="42952" xr:uid="{00000000-0005-0000-0000-0000EAA70000}"/>
    <cellStyle name="명 2 2 2 3 6" xfId="42953" xr:uid="{00000000-0005-0000-0000-0000EBA70000}"/>
    <cellStyle name="명 2 2 2 3 6 2" xfId="42954" xr:uid="{00000000-0005-0000-0000-0000ECA70000}"/>
    <cellStyle name="명 2 2 2 3 6 3" xfId="42955" xr:uid="{00000000-0005-0000-0000-0000EDA70000}"/>
    <cellStyle name="명 2 2 2 3 6 4" xfId="42956" xr:uid="{00000000-0005-0000-0000-0000EEA70000}"/>
    <cellStyle name="명 2 2 2 3 6 5" xfId="42957" xr:uid="{00000000-0005-0000-0000-0000EFA70000}"/>
    <cellStyle name="명 2 2 2 3 7" xfId="42958" xr:uid="{00000000-0005-0000-0000-0000F0A70000}"/>
    <cellStyle name="명 2 2 2 3 7 2" xfId="42959" xr:uid="{00000000-0005-0000-0000-0000F1A70000}"/>
    <cellStyle name="명 2 2 2 3 7 3" xfId="42960" xr:uid="{00000000-0005-0000-0000-0000F2A70000}"/>
    <cellStyle name="명 2 2 2 3 7 4" xfId="42961" xr:uid="{00000000-0005-0000-0000-0000F3A70000}"/>
    <cellStyle name="명 2 2 2 3 7 5" xfId="42962" xr:uid="{00000000-0005-0000-0000-0000F4A70000}"/>
    <cellStyle name="명 2 2 2 3 8" xfId="42963" xr:uid="{00000000-0005-0000-0000-0000F5A70000}"/>
    <cellStyle name="명 2 2 2 3 9" xfId="42964" xr:uid="{00000000-0005-0000-0000-0000F6A70000}"/>
    <cellStyle name="명 2 2 2 4" xfId="42965" xr:uid="{00000000-0005-0000-0000-0000F7A70000}"/>
    <cellStyle name="명 2 2 2 4 2" xfId="42966" xr:uid="{00000000-0005-0000-0000-0000F8A70000}"/>
    <cellStyle name="명 2 2 2 4 2 2" xfId="42967" xr:uid="{00000000-0005-0000-0000-0000F9A70000}"/>
    <cellStyle name="명 2 2 2 4 2 3" xfId="42968" xr:uid="{00000000-0005-0000-0000-0000FAA70000}"/>
    <cellStyle name="명 2 2 2 4 2 4" xfId="42969" xr:uid="{00000000-0005-0000-0000-0000FBA70000}"/>
    <cellStyle name="명 2 2 2 4 2 5" xfId="42970" xr:uid="{00000000-0005-0000-0000-0000FCA70000}"/>
    <cellStyle name="명 2 2 2 4 3" xfId="42971" xr:uid="{00000000-0005-0000-0000-0000FDA70000}"/>
    <cellStyle name="명 2 2 2 4 3 2" xfId="42972" xr:uid="{00000000-0005-0000-0000-0000FEA70000}"/>
    <cellStyle name="명 2 2 2 4 3 3" xfId="42973" xr:uid="{00000000-0005-0000-0000-0000FFA70000}"/>
    <cellStyle name="명 2 2 2 4 3 4" xfId="42974" xr:uid="{00000000-0005-0000-0000-000000A80000}"/>
    <cellStyle name="명 2 2 2 4 3 5" xfId="42975" xr:uid="{00000000-0005-0000-0000-000001A80000}"/>
    <cellStyle name="명 2 2 2 4 4" xfId="42976" xr:uid="{00000000-0005-0000-0000-000002A80000}"/>
    <cellStyle name="명 2 2 2 4 4 2" xfId="42977" xr:uid="{00000000-0005-0000-0000-000003A80000}"/>
    <cellStyle name="명 2 2 2 4 4 3" xfId="42978" xr:uid="{00000000-0005-0000-0000-000004A80000}"/>
    <cellStyle name="명 2 2 2 4 4 4" xfId="42979" xr:uid="{00000000-0005-0000-0000-000005A80000}"/>
    <cellStyle name="명 2 2 2 4 4 5" xfId="42980" xr:uid="{00000000-0005-0000-0000-000006A80000}"/>
    <cellStyle name="명 2 2 2 4 5" xfId="42981" xr:uid="{00000000-0005-0000-0000-000007A80000}"/>
    <cellStyle name="명 2 2 2 4 6" xfId="42982" xr:uid="{00000000-0005-0000-0000-000008A80000}"/>
    <cellStyle name="명 2 2 2 4 7" xfId="42983" xr:uid="{00000000-0005-0000-0000-000009A80000}"/>
    <cellStyle name="명 2 2 2 4 8" xfId="42984" xr:uid="{00000000-0005-0000-0000-00000AA80000}"/>
    <cellStyle name="명 2 2 2 5" xfId="42985" xr:uid="{00000000-0005-0000-0000-00000BA80000}"/>
    <cellStyle name="명 2 2 2 5 2" xfId="42986" xr:uid="{00000000-0005-0000-0000-00000CA80000}"/>
    <cellStyle name="명 2 2 2 5 2 2" xfId="42987" xr:uid="{00000000-0005-0000-0000-00000DA80000}"/>
    <cellStyle name="명 2 2 2 5 2 3" xfId="42988" xr:uid="{00000000-0005-0000-0000-00000EA80000}"/>
    <cellStyle name="명 2 2 2 5 2 4" xfId="42989" xr:uid="{00000000-0005-0000-0000-00000FA80000}"/>
    <cellStyle name="명 2 2 2 5 2 5" xfId="42990" xr:uid="{00000000-0005-0000-0000-000010A80000}"/>
    <cellStyle name="명 2 2 2 5 3" xfId="42991" xr:uid="{00000000-0005-0000-0000-000011A80000}"/>
    <cellStyle name="명 2 2 2 5 3 2" xfId="42992" xr:uid="{00000000-0005-0000-0000-000012A80000}"/>
    <cellStyle name="명 2 2 2 5 3 3" xfId="42993" xr:uid="{00000000-0005-0000-0000-000013A80000}"/>
    <cellStyle name="명 2 2 2 5 3 4" xfId="42994" xr:uid="{00000000-0005-0000-0000-000014A80000}"/>
    <cellStyle name="명 2 2 2 5 3 5" xfId="42995" xr:uid="{00000000-0005-0000-0000-000015A80000}"/>
    <cellStyle name="명 2 2 2 5 4" xfId="42996" xr:uid="{00000000-0005-0000-0000-000016A80000}"/>
    <cellStyle name="명 2 2 2 5 4 2" xfId="42997" xr:uid="{00000000-0005-0000-0000-000017A80000}"/>
    <cellStyle name="명 2 2 2 5 4 3" xfId="42998" xr:uid="{00000000-0005-0000-0000-000018A80000}"/>
    <cellStyle name="명 2 2 2 5 4 4" xfId="42999" xr:uid="{00000000-0005-0000-0000-000019A80000}"/>
    <cellStyle name="명 2 2 2 5 4 5" xfId="43000" xr:uid="{00000000-0005-0000-0000-00001AA80000}"/>
    <cellStyle name="명 2 2 2 5 5" xfId="43001" xr:uid="{00000000-0005-0000-0000-00001BA80000}"/>
    <cellStyle name="명 2 2 2 5 6" xfId="43002" xr:uid="{00000000-0005-0000-0000-00001CA80000}"/>
    <cellStyle name="명 2 2 2 5 7" xfId="43003" xr:uid="{00000000-0005-0000-0000-00001DA80000}"/>
    <cellStyle name="명 2 2 2 5 8" xfId="43004" xr:uid="{00000000-0005-0000-0000-00001EA80000}"/>
    <cellStyle name="명 2 2 2 6" xfId="43005" xr:uid="{00000000-0005-0000-0000-00001FA80000}"/>
    <cellStyle name="명 2 2 2 6 2" xfId="43006" xr:uid="{00000000-0005-0000-0000-000020A80000}"/>
    <cellStyle name="명 2 2 2 6 2 2" xfId="43007" xr:uid="{00000000-0005-0000-0000-000021A80000}"/>
    <cellStyle name="명 2 2 2 6 2 3" xfId="43008" xr:uid="{00000000-0005-0000-0000-000022A80000}"/>
    <cellStyle name="명 2 2 2 6 2 4" xfId="43009" xr:uid="{00000000-0005-0000-0000-000023A80000}"/>
    <cellStyle name="명 2 2 2 6 2 5" xfId="43010" xr:uid="{00000000-0005-0000-0000-000024A80000}"/>
    <cellStyle name="명 2 2 2 6 3" xfId="43011" xr:uid="{00000000-0005-0000-0000-000025A80000}"/>
    <cellStyle name="명 2 2 2 6 3 2" xfId="43012" xr:uid="{00000000-0005-0000-0000-000026A80000}"/>
    <cellStyle name="명 2 2 2 6 3 3" xfId="43013" xr:uid="{00000000-0005-0000-0000-000027A80000}"/>
    <cellStyle name="명 2 2 2 6 3 4" xfId="43014" xr:uid="{00000000-0005-0000-0000-000028A80000}"/>
    <cellStyle name="명 2 2 2 6 3 5" xfId="43015" xr:uid="{00000000-0005-0000-0000-000029A80000}"/>
    <cellStyle name="명 2 2 2 6 4" xfId="43016" xr:uid="{00000000-0005-0000-0000-00002AA80000}"/>
    <cellStyle name="명 2 2 2 6 4 2" xfId="43017" xr:uid="{00000000-0005-0000-0000-00002BA80000}"/>
    <cellStyle name="명 2 2 2 6 4 3" xfId="43018" xr:uid="{00000000-0005-0000-0000-00002CA80000}"/>
    <cellStyle name="명 2 2 2 6 4 4" xfId="43019" xr:uid="{00000000-0005-0000-0000-00002DA80000}"/>
    <cellStyle name="명 2 2 2 6 4 5" xfId="43020" xr:uid="{00000000-0005-0000-0000-00002EA80000}"/>
    <cellStyle name="명 2 2 2 6 5" xfId="43021" xr:uid="{00000000-0005-0000-0000-00002FA80000}"/>
    <cellStyle name="명 2 2 2 6 6" xfId="43022" xr:uid="{00000000-0005-0000-0000-000030A80000}"/>
    <cellStyle name="명 2 2 2 6 7" xfId="43023" xr:uid="{00000000-0005-0000-0000-000031A80000}"/>
    <cellStyle name="명 2 2 2 6 8" xfId="43024" xr:uid="{00000000-0005-0000-0000-000032A80000}"/>
    <cellStyle name="명 2 2 2 7" xfId="43025" xr:uid="{00000000-0005-0000-0000-000033A80000}"/>
    <cellStyle name="명 2 2 2 7 2" xfId="43026" xr:uid="{00000000-0005-0000-0000-000034A80000}"/>
    <cellStyle name="명 2 2 2 7 3" xfId="43027" xr:uid="{00000000-0005-0000-0000-000035A80000}"/>
    <cellStyle name="명 2 2 2 7 4" xfId="43028" xr:uid="{00000000-0005-0000-0000-000036A80000}"/>
    <cellStyle name="명 2 2 2 7 5" xfId="43029" xr:uid="{00000000-0005-0000-0000-000037A80000}"/>
    <cellStyle name="명 2 2 2 8" xfId="43030" xr:uid="{00000000-0005-0000-0000-000038A80000}"/>
    <cellStyle name="명 2 2 2 8 2" xfId="43031" xr:uid="{00000000-0005-0000-0000-000039A80000}"/>
    <cellStyle name="명 2 2 2 8 3" xfId="43032" xr:uid="{00000000-0005-0000-0000-00003AA80000}"/>
    <cellStyle name="명 2 2 2 8 4" xfId="43033" xr:uid="{00000000-0005-0000-0000-00003BA80000}"/>
    <cellStyle name="명 2 2 2 8 5" xfId="43034" xr:uid="{00000000-0005-0000-0000-00003CA80000}"/>
    <cellStyle name="명 2 2 2 9" xfId="43035" xr:uid="{00000000-0005-0000-0000-00003DA80000}"/>
    <cellStyle name="명 2 2 2 9 2" xfId="43036" xr:uid="{00000000-0005-0000-0000-00003EA80000}"/>
    <cellStyle name="명 2 2 2 9 3" xfId="43037" xr:uid="{00000000-0005-0000-0000-00003FA80000}"/>
    <cellStyle name="명 2 2 2 9 4" xfId="43038" xr:uid="{00000000-0005-0000-0000-000040A80000}"/>
    <cellStyle name="명 2 2 2 9 5" xfId="43039" xr:uid="{00000000-0005-0000-0000-000041A80000}"/>
    <cellStyle name="명 2 2 3" xfId="43040" xr:uid="{00000000-0005-0000-0000-000042A80000}"/>
    <cellStyle name="명 2 2 3 10" xfId="43041" xr:uid="{00000000-0005-0000-0000-000043A80000}"/>
    <cellStyle name="명 2 2 3 11" xfId="43042" xr:uid="{00000000-0005-0000-0000-000044A80000}"/>
    <cellStyle name="명 2 2 3 2" xfId="43043" xr:uid="{00000000-0005-0000-0000-000045A80000}"/>
    <cellStyle name="명 2 2 3 2 2" xfId="43044" xr:uid="{00000000-0005-0000-0000-000046A80000}"/>
    <cellStyle name="명 2 2 3 2 2 2" xfId="43045" xr:uid="{00000000-0005-0000-0000-000047A80000}"/>
    <cellStyle name="명 2 2 3 2 2 3" xfId="43046" xr:uid="{00000000-0005-0000-0000-000048A80000}"/>
    <cellStyle name="명 2 2 3 2 2 4" xfId="43047" xr:uid="{00000000-0005-0000-0000-000049A80000}"/>
    <cellStyle name="명 2 2 3 2 2 5" xfId="43048" xr:uid="{00000000-0005-0000-0000-00004AA80000}"/>
    <cellStyle name="명 2 2 3 2 3" xfId="43049" xr:uid="{00000000-0005-0000-0000-00004BA80000}"/>
    <cellStyle name="명 2 2 3 2 3 2" xfId="43050" xr:uid="{00000000-0005-0000-0000-00004CA80000}"/>
    <cellStyle name="명 2 2 3 2 3 3" xfId="43051" xr:uid="{00000000-0005-0000-0000-00004DA80000}"/>
    <cellStyle name="명 2 2 3 2 3 4" xfId="43052" xr:uid="{00000000-0005-0000-0000-00004EA80000}"/>
    <cellStyle name="명 2 2 3 2 3 5" xfId="43053" xr:uid="{00000000-0005-0000-0000-00004FA80000}"/>
    <cellStyle name="명 2 2 3 2 4" xfId="43054" xr:uid="{00000000-0005-0000-0000-000050A80000}"/>
    <cellStyle name="명 2 2 3 2 4 2" xfId="43055" xr:uid="{00000000-0005-0000-0000-000051A80000}"/>
    <cellStyle name="명 2 2 3 2 4 3" xfId="43056" xr:uid="{00000000-0005-0000-0000-000052A80000}"/>
    <cellStyle name="명 2 2 3 2 4 4" xfId="43057" xr:uid="{00000000-0005-0000-0000-000053A80000}"/>
    <cellStyle name="명 2 2 3 2 4 5" xfId="43058" xr:uid="{00000000-0005-0000-0000-000054A80000}"/>
    <cellStyle name="명 2 2 3 2 5" xfId="43059" xr:uid="{00000000-0005-0000-0000-000055A80000}"/>
    <cellStyle name="명 2 2 3 2 6" xfId="43060" xr:uid="{00000000-0005-0000-0000-000056A80000}"/>
    <cellStyle name="명 2 2 3 2 7" xfId="43061" xr:uid="{00000000-0005-0000-0000-000057A80000}"/>
    <cellStyle name="명 2 2 3 2 8" xfId="43062" xr:uid="{00000000-0005-0000-0000-000058A80000}"/>
    <cellStyle name="명 2 2 3 3" xfId="43063" xr:uid="{00000000-0005-0000-0000-000059A80000}"/>
    <cellStyle name="명 2 2 3 3 2" xfId="43064" xr:uid="{00000000-0005-0000-0000-00005AA80000}"/>
    <cellStyle name="명 2 2 3 3 2 2" xfId="43065" xr:uid="{00000000-0005-0000-0000-00005BA80000}"/>
    <cellStyle name="명 2 2 3 3 2 3" xfId="43066" xr:uid="{00000000-0005-0000-0000-00005CA80000}"/>
    <cellStyle name="명 2 2 3 3 2 4" xfId="43067" xr:uid="{00000000-0005-0000-0000-00005DA80000}"/>
    <cellStyle name="명 2 2 3 3 2 5" xfId="43068" xr:uid="{00000000-0005-0000-0000-00005EA80000}"/>
    <cellStyle name="명 2 2 3 3 3" xfId="43069" xr:uid="{00000000-0005-0000-0000-00005FA80000}"/>
    <cellStyle name="명 2 2 3 3 3 2" xfId="43070" xr:uid="{00000000-0005-0000-0000-000060A80000}"/>
    <cellStyle name="명 2 2 3 3 3 3" xfId="43071" xr:uid="{00000000-0005-0000-0000-000061A80000}"/>
    <cellStyle name="명 2 2 3 3 3 4" xfId="43072" xr:uid="{00000000-0005-0000-0000-000062A80000}"/>
    <cellStyle name="명 2 2 3 3 3 5" xfId="43073" xr:uid="{00000000-0005-0000-0000-000063A80000}"/>
    <cellStyle name="명 2 2 3 3 4" xfId="43074" xr:uid="{00000000-0005-0000-0000-000064A80000}"/>
    <cellStyle name="명 2 2 3 3 4 2" xfId="43075" xr:uid="{00000000-0005-0000-0000-000065A80000}"/>
    <cellStyle name="명 2 2 3 3 4 3" xfId="43076" xr:uid="{00000000-0005-0000-0000-000066A80000}"/>
    <cellStyle name="명 2 2 3 3 4 4" xfId="43077" xr:uid="{00000000-0005-0000-0000-000067A80000}"/>
    <cellStyle name="명 2 2 3 3 4 5" xfId="43078" xr:uid="{00000000-0005-0000-0000-000068A80000}"/>
    <cellStyle name="명 2 2 3 3 5" xfId="43079" xr:uid="{00000000-0005-0000-0000-000069A80000}"/>
    <cellStyle name="명 2 2 3 3 6" xfId="43080" xr:uid="{00000000-0005-0000-0000-00006AA80000}"/>
    <cellStyle name="명 2 2 3 3 7" xfId="43081" xr:uid="{00000000-0005-0000-0000-00006BA80000}"/>
    <cellStyle name="명 2 2 3 3 8" xfId="43082" xr:uid="{00000000-0005-0000-0000-00006CA80000}"/>
    <cellStyle name="명 2 2 3 4" xfId="43083" xr:uid="{00000000-0005-0000-0000-00006DA80000}"/>
    <cellStyle name="명 2 2 3 4 2" xfId="43084" xr:uid="{00000000-0005-0000-0000-00006EA80000}"/>
    <cellStyle name="명 2 2 3 4 2 2" xfId="43085" xr:uid="{00000000-0005-0000-0000-00006FA80000}"/>
    <cellStyle name="명 2 2 3 4 2 3" xfId="43086" xr:uid="{00000000-0005-0000-0000-000070A80000}"/>
    <cellStyle name="명 2 2 3 4 2 4" xfId="43087" xr:uid="{00000000-0005-0000-0000-000071A80000}"/>
    <cellStyle name="명 2 2 3 4 2 5" xfId="43088" xr:uid="{00000000-0005-0000-0000-000072A80000}"/>
    <cellStyle name="명 2 2 3 4 3" xfId="43089" xr:uid="{00000000-0005-0000-0000-000073A80000}"/>
    <cellStyle name="명 2 2 3 4 3 2" xfId="43090" xr:uid="{00000000-0005-0000-0000-000074A80000}"/>
    <cellStyle name="명 2 2 3 4 3 3" xfId="43091" xr:uid="{00000000-0005-0000-0000-000075A80000}"/>
    <cellStyle name="명 2 2 3 4 3 4" xfId="43092" xr:uid="{00000000-0005-0000-0000-000076A80000}"/>
    <cellStyle name="명 2 2 3 4 3 5" xfId="43093" xr:uid="{00000000-0005-0000-0000-000077A80000}"/>
    <cellStyle name="명 2 2 3 4 4" xfId="43094" xr:uid="{00000000-0005-0000-0000-000078A80000}"/>
    <cellStyle name="명 2 2 3 4 4 2" xfId="43095" xr:uid="{00000000-0005-0000-0000-000079A80000}"/>
    <cellStyle name="명 2 2 3 4 4 3" xfId="43096" xr:uid="{00000000-0005-0000-0000-00007AA80000}"/>
    <cellStyle name="명 2 2 3 4 4 4" xfId="43097" xr:uid="{00000000-0005-0000-0000-00007BA80000}"/>
    <cellStyle name="명 2 2 3 4 4 5" xfId="43098" xr:uid="{00000000-0005-0000-0000-00007CA80000}"/>
    <cellStyle name="명 2 2 3 4 5" xfId="43099" xr:uid="{00000000-0005-0000-0000-00007DA80000}"/>
    <cellStyle name="명 2 2 3 4 6" xfId="43100" xr:uid="{00000000-0005-0000-0000-00007EA80000}"/>
    <cellStyle name="명 2 2 3 4 7" xfId="43101" xr:uid="{00000000-0005-0000-0000-00007FA80000}"/>
    <cellStyle name="명 2 2 3 4 8" xfId="43102" xr:uid="{00000000-0005-0000-0000-000080A80000}"/>
    <cellStyle name="명 2 2 3 5" xfId="43103" xr:uid="{00000000-0005-0000-0000-000081A80000}"/>
    <cellStyle name="명 2 2 3 5 2" xfId="43104" xr:uid="{00000000-0005-0000-0000-000082A80000}"/>
    <cellStyle name="명 2 2 3 5 3" xfId="43105" xr:uid="{00000000-0005-0000-0000-000083A80000}"/>
    <cellStyle name="명 2 2 3 5 4" xfId="43106" xr:uid="{00000000-0005-0000-0000-000084A80000}"/>
    <cellStyle name="명 2 2 3 5 5" xfId="43107" xr:uid="{00000000-0005-0000-0000-000085A80000}"/>
    <cellStyle name="명 2 2 3 6" xfId="43108" xr:uid="{00000000-0005-0000-0000-000086A80000}"/>
    <cellStyle name="명 2 2 3 6 2" xfId="43109" xr:uid="{00000000-0005-0000-0000-000087A80000}"/>
    <cellStyle name="명 2 2 3 6 3" xfId="43110" xr:uid="{00000000-0005-0000-0000-000088A80000}"/>
    <cellStyle name="명 2 2 3 6 4" xfId="43111" xr:uid="{00000000-0005-0000-0000-000089A80000}"/>
    <cellStyle name="명 2 2 3 6 5" xfId="43112" xr:uid="{00000000-0005-0000-0000-00008AA80000}"/>
    <cellStyle name="명 2 2 3 7" xfId="43113" xr:uid="{00000000-0005-0000-0000-00008BA80000}"/>
    <cellStyle name="명 2 2 3 7 2" xfId="43114" xr:uid="{00000000-0005-0000-0000-00008CA80000}"/>
    <cellStyle name="명 2 2 3 7 3" xfId="43115" xr:uid="{00000000-0005-0000-0000-00008DA80000}"/>
    <cellStyle name="명 2 2 3 7 4" xfId="43116" xr:uid="{00000000-0005-0000-0000-00008EA80000}"/>
    <cellStyle name="명 2 2 3 7 5" xfId="43117" xr:uid="{00000000-0005-0000-0000-00008FA80000}"/>
    <cellStyle name="명 2 2 3 8" xfId="43118" xr:uid="{00000000-0005-0000-0000-000090A80000}"/>
    <cellStyle name="명 2 2 3 9" xfId="43119" xr:uid="{00000000-0005-0000-0000-000091A80000}"/>
    <cellStyle name="명 2 2 4" xfId="43120" xr:uid="{00000000-0005-0000-0000-000092A80000}"/>
    <cellStyle name="명 2 2 4 10" xfId="43121" xr:uid="{00000000-0005-0000-0000-000093A80000}"/>
    <cellStyle name="명 2 2 4 11" xfId="43122" xr:uid="{00000000-0005-0000-0000-000094A80000}"/>
    <cellStyle name="명 2 2 4 2" xfId="43123" xr:uid="{00000000-0005-0000-0000-000095A80000}"/>
    <cellStyle name="명 2 2 4 2 2" xfId="43124" xr:uid="{00000000-0005-0000-0000-000096A80000}"/>
    <cellStyle name="명 2 2 4 2 2 2" xfId="43125" xr:uid="{00000000-0005-0000-0000-000097A80000}"/>
    <cellStyle name="명 2 2 4 2 2 3" xfId="43126" xr:uid="{00000000-0005-0000-0000-000098A80000}"/>
    <cellStyle name="명 2 2 4 2 2 4" xfId="43127" xr:uid="{00000000-0005-0000-0000-000099A80000}"/>
    <cellStyle name="명 2 2 4 2 2 5" xfId="43128" xr:uid="{00000000-0005-0000-0000-00009AA80000}"/>
    <cellStyle name="명 2 2 4 2 3" xfId="43129" xr:uid="{00000000-0005-0000-0000-00009BA80000}"/>
    <cellStyle name="명 2 2 4 2 3 2" xfId="43130" xr:uid="{00000000-0005-0000-0000-00009CA80000}"/>
    <cellStyle name="명 2 2 4 2 3 3" xfId="43131" xr:uid="{00000000-0005-0000-0000-00009DA80000}"/>
    <cellStyle name="명 2 2 4 2 3 4" xfId="43132" xr:uid="{00000000-0005-0000-0000-00009EA80000}"/>
    <cellStyle name="명 2 2 4 2 3 5" xfId="43133" xr:uid="{00000000-0005-0000-0000-00009FA80000}"/>
    <cellStyle name="명 2 2 4 2 4" xfId="43134" xr:uid="{00000000-0005-0000-0000-0000A0A80000}"/>
    <cellStyle name="명 2 2 4 2 4 2" xfId="43135" xr:uid="{00000000-0005-0000-0000-0000A1A80000}"/>
    <cellStyle name="명 2 2 4 2 4 3" xfId="43136" xr:uid="{00000000-0005-0000-0000-0000A2A80000}"/>
    <cellStyle name="명 2 2 4 2 4 4" xfId="43137" xr:uid="{00000000-0005-0000-0000-0000A3A80000}"/>
    <cellStyle name="명 2 2 4 2 4 5" xfId="43138" xr:uid="{00000000-0005-0000-0000-0000A4A80000}"/>
    <cellStyle name="명 2 2 4 2 5" xfId="43139" xr:uid="{00000000-0005-0000-0000-0000A5A80000}"/>
    <cellStyle name="명 2 2 4 2 6" xfId="43140" xr:uid="{00000000-0005-0000-0000-0000A6A80000}"/>
    <cellStyle name="명 2 2 4 2 7" xfId="43141" xr:uid="{00000000-0005-0000-0000-0000A7A80000}"/>
    <cellStyle name="명 2 2 4 2 8" xfId="43142" xr:uid="{00000000-0005-0000-0000-0000A8A80000}"/>
    <cellStyle name="명 2 2 4 3" xfId="43143" xr:uid="{00000000-0005-0000-0000-0000A9A80000}"/>
    <cellStyle name="명 2 2 4 3 2" xfId="43144" xr:uid="{00000000-0005-0000-0000-0000AAA80000}"/>
    <cellStyle name="명 2 2 4 3 2 2" xfId="43145" xr:uid="{00000000-0005-0000-0000-0000ABA80000}"/>
    <cellStyle name="명 2 2 4 3 2 3" xfId="43146" xr:uid="{00000000-0005-0000-0000-0000ACA80000}"/>
    <cellStyle name="명 2 2 4 3 2 4" xfId="43147" xr:uid="{00000000-0005-0000-0000-0000ADA80000}"/>
    <cellStyle name="명 2 2 4 3 2 5" xfId="43148" xr:uid="{00000000-0005-0000-0000-0000AEA80000}"/>
    <cellStyle name="명 2 2 4 3 3" xfId="43149" xr:uid="{00000000-0005-0000-0000-0000AFA80000}"/>
    <cellStyle name="명 2 2 4 3 3 2" xfId="43150" xr:uid="{00000000-0005-0000-0000-0000B0A80000}"/>
    <cellStyle name="명 2 2 4 3 3 3" xfId="43151" xr:uid="{00000000-0005-0000-0000-0000B1A80000}"/>
    <cellStyle name="명 2 2 4 3 3 4" xfId="43152" xr:uid="{00000000-0005-0000-0000-0000B2A80000}"/>
    <cellStyle name="명 2 2 4 3 3 5" xfId="43153" xr:uid="{00000000-0005-0000-0000-0000B3A80000}"/>
    <cellStyle name="명 2 2 4 3 4" xfId="43154" xr:uid="{00000000-0005-0000-0000-0000B4A80000}"/>
    <cellStyle name="명 2 2 4 3 4 2" xfId="43155" xr:uid="{00000000-0005-0000-0000-0000B5A80000}"/>
    <cellStyle name="명 2 2 4 3 4 3" xfId="43156" xr:uid="{00000000-0005-0000-0000-0000B6A80000}"/>
    <cellStyle name="명 2 2 4 3 4 4" xfId="43157" xr:uid="{00000000-0005-0000-0000-0000B7A80000}"/>
    <cellStyle name="명 2 2 4 3 4 5" xfId="43158" xr:uid="{00000000-0005-0000-0000-0000B8A80000}"/>
    <cellStyle name="명 2 2 4 3 5" xfId="43159" xr:uid="{00000000-0005-0000-0000-0000B9A80000}"/>
    <cellStyle name="명 2 2 4 3 6" xfId="43160" xr:uid="{00000000-0005-0000-0000-0000BAA80000}"/>
    <cellStyle name="명 2 2 4 3 7" xfId="43161" xr:uid="{00000000-0005-0000-0000-0000BBA80000}"/>
    <cellStyle name="명 2 2 4 3 8" xfId="43162" xr:uid="{00000000-0005-0000-0000-0000BCA80000}"/>
    <cellStyle name="명 2 2 4 4" xfId="43163" xr:uid="{00000000-0005-0000-0000-0000BDA80000}"/>
    <cellStyle name="명 2 2 4 4 2" xfId="43164" xr:uid="{00000000-0005-0000-0000-0000BEA80000}"/>
    <cellStyle name="명 2 2 4 4 2 2" xfId="43165" xr:uid="{00000000-0005-0000-0000-0000BFA80000}"/>
    <cellStyle name="명 2 2 4 4 2 3" xfId="43166" xr:uid="{00000000-0005-0000-0000-0000C0A80000}"/>
    <cellStyle name="명 2 2 4 4 2 4" xfId="43167" xr:uid="{00000000-0005-0000-0000-0000C1A80000}"/>
    <cellStyle name="명 2 2 4 4 2 5" xfId="43168" xr:uid="{00000000-0005-0000-0000-0000C2A80000}"/>
    <cellStyle name="명 2 2 4 4 3" xfId="43169" xr:uid="{00000000-0005-0000-0000-0000C3A80000}"/>
    <cellStyle name="명 2 2 4 4 3 2" xfId="43170" xr:uid="{00000000-0005-0000-0000-0000C4A80000}"/>
    <cellStyle name="명 2 2 4 4 3 3" xfId="43171" xr:uid="{00000000-0005-0000-0000-0000C5A80000}"/>
    <cellStyle name="명 2 2 4 4 3 4" xfId="43172" xr:uid="{00000000-0005-0000-0000-0000C6A80000}"/>
    <cellStyle name="명 2 2 4 4 3 5" xfId="43173" xr:uid="{00000000-0005-0000-0000-0000C7A80000}"/>
    <cellStyle name="명 2 2 4 4 4" xfId="43174" xr:uid="{00000000-0005-0000-0000-0000C8A80000}"/>
    <cellStyle name="명 2 2 4 4 4 2" xfId="43175" xr:uid="{00000000-0005-0000-0000-0000C9A80000}"/>
    <cellStyle name="명 2 2 4 4 4 3" xfId="43176" xr:uid="{00000000-0005-0000-0000-0000CAA80000}"/>
    <cellStyle name="명 2 2 4 4 4 4" xfId="43177" xr:uid="{00000000-0005-0000-0000-0000CBA80000}"/>
    <cellStyle name="명 2 2 4 4 4 5" xfId="43178" xr:uid="{00000000-0005-0000-0000-0000CCA80000}"/>
    <cellStyle name="명 2 2 4 4 5" xfId="43179" xr:uid="{00000000-0005-0000-0000-0000CDA80000}"/>
    <cellStyle name="명 2 2 4 4 6" xfId="43180" xr:uid="{00000000-0005-0000-0000-0000CEA80000}"/>
    <cellStyle name="명 2 2 4 4 7" xfId="43181" xr:uid="{00000000-0005-0000-0000-0000CFA80000}"/>
    <cellStyle name="명 2 2 4 4 8" xfId="43182" xr:uid="{00000000-0005-0000-0000-0000D0A80000}"/>
    <cellStyle name="명 2 2 4 5" xfId="43183" xr:uid="{00000000-0005-0000-0000-0000D1A80000}"/>
    <cellStyle name="명 2 2 4 5 2" xfId="43184" xr:uid="{00000000-0005-0000-0000-0000D2A80000}"/>
    <cellStyle name="명 2 2 4 5 3" xfId="43185" xr:uid="{00000000-0005-0000-0000-0000D3A80000}"/>
    <cellStyle name="명 2 2 4 5 4" xfId="43186" xr:uid="{00000000-0005-0000-0000-0000D4A80000}"/>
    <cellStyle name="명 2 2 4 5 5" xfId="43187" xr:uid="{00000000-0005-0000-0000-0000D5A80000}"/>
    <cellStyle name="명 2 2 4 6" xfId="43188" xr:uid="{00000000-0005-0000-0000-0000D6A80000}"/>
    <cellStyle name="명 2 2 4 6 2" xfId="43189" xr:uid="{00000000-0005-0000-0000-0000D7A80000}"/>
    <cellStyle name="명 2 2 4 6 3" xfId="43190" xr:uid="{00000000-0005-0000-0000-0000D8A80000}"/>
    <cellStyle name="명 2 2 4 6 4" xfId="43191" xr:uid="{00000000-0005-0000-0000-0000D9A80000}"/>
    <cellStyle name="명 2 2 4 6 5" xfId="43192" xr:uid="{00000000-0005-0000-0000-0000DAA80000}"/>
    <cellStyle name="명 2 2 4 7" xfId="43193" xr:uid="{00000000-0005-0000-0000-0000DBA80000}"/>
    <cellStyle name="명 2 2 4 7 2" xfId="43194" xr:uid="{00000000-0005-0000-0000-0000DCA80000}"/>
    <cellStyle name="명 2 2 4 7 3" xfId="43195" xr:uid="{00000000-0005-0000-0000-0000DDA80000}"/>
    <cellStyle name="명 2 2 4 7 4" xfId="43196" xr:uid="{00000000-0005-0000-0000-0000DEA80000}"/>
    <cellStyle name="명 2 2 4 7 5" xfId="43197" xr:uid="{00000000-0005-0000-0000-0000DFA80000}"/>
    <cellStyle name="명 2 2 4 8" xfId="43198" xr:uid="{00000000-0005-0000-0000-0000E0A80000}"/>
    <cellStyle name="명 2 2 4 9" xfId="43199" xr:uid="{00000000-0005-0000-0000-0000E1A80000}"/>
    <cellStyle name="명 2 2 5" xfId="43200" xr:uid="{00000000-0005-0000-0000-0000E2A80000}"/>
    <cellStyle name="명 2 2 5 10" xfId="43201" xr:uid="{00000000-0005-0000-0000-0000E3A80000}"/>
    <cellStyle name="명 2 2 5 11" xfId="43202" xr:uid="{00000000-0005-0000-0000-0000E4A80000}"/>
    <cellStyle name="명 2 2 5 2" xfId="43203" xr:uid="{00000000-0005-0000-0000-0000E5A80000}"/>
    <cellStyle name="명 2 2 5 2 2" xfId="43204" xr:uid="{00000000-0005-0000-0000-0000E6A80000}"/>
    <cellStyle name="명 2 2 5 2 2 2" xfId="43205" xr:uid="{00000000-0005-0000-0000-0000E7A80000}"/>
    <cellStyle name="명 2 2 5 2 2 3" xfId="43206" xr:uid="{00000000-0005-0000-0000-0000E8A80000}"/>
    <cellStyle name="명 2 2 5 2 2 4" xfId="43207" xr:uid="{00000000-0005-0000-0000-0000E9A80000}"/>
    <cellStyle name="명 2 2 5 2 2 5" xfId="43208" xr:uid="{00000000-0005-0000-0000-0000EAA80000}"/>
    <cellStyle name="명 2 2 5 2 3" xfId="43209" xr:uid="{00000000-0005-0000-0000-0000EBA80000}"/>
    <cellStyle name="명 2 2 5 2 3 2" xfId="43210" xr:uid="{00000000-0005-0000-0000-0000ECA80000}"/>
    <cellStyle name="명 2 2 5 2 3 3" xfId="43211" xr:uid="{00000000-0005-0000-0000-0000EDA80000}"/>
    <cellStyle name="명 2 2 5 2 3 4" xfId="43212" xr:uid="{00000000-0005-0000-0000-0000EEA80000}"/>
    <cellStyle name="명 2 2 5 2 3 5" xfId="43213" xr:uid="{00000000-0005-0000-0000-0000EFA80000}"/>
    <cellStyle name="명 2 2 5 2 4" xfId="43214" xr:uid="{00000000-0005-0000-0000-0000F0A80000}"/>
    <cellStyle name="명 2 2 5 2 4 2" xfId="43215" xr:uid="{00000000-0005-0000-0000-0000F1A80000}"/>
    <cellStyle name="명 2 2 5 2 4 3" xfId="43216" xr:uid="{00000000-0005-0000-0000-0000F2A80000}"/>
    <cellStyle name="명 2 2 5 2 4 4" xfId="43217" xr:uid="{00000000-0005-0000-0000-0000F3A80000}"/>
    <cellStyle name="명 2 2 5 2 4 5" xfId="43218" xr:uid="{00000000-0005-0000-0000-0000F4A80000}"/>
    <cellStyle name="명 2 2 5 2 5" xfId="43219" xr:uid="{00000000-0005-0000-0000-0000F5A80000}"/>
    <cellStyle name="명 2 2 5 2 6" xfId="43220" xr:uid="{00000000-0005-0000-0000-0000F6A80000}"/>
    <cellStyle name="명 2 2 5 2 7" xfId="43221" xr:uid="{00000000-0005-0000-0000-0000F7A80000}"/>
    <cellStyle name="명 2 2 5 2 8" xfId="43222" xr:uid="{00000000-0005-0000-0000-0000F8A80000}"/>
    <cellStyle name="명 2 2 5 3" xfId="43223" xr:uid="{00000000-0005-0000-0000-0000F9A80000}"/>
    <cellStyle name="명 2 2 5 3 2" xfId="43224" xr:uid="{00000000-0005-0000-0000-0000FAA80000}"/>
    <cellStyle name="명 2 2 5 3 2 2" xfId="43225" xr:uid="{00000000-0005-0000-0000-0000FBA80000}"/>
    <cellStyle name="명 2 2 5 3 2 3" xfId="43226" xr:uid="{00000000-0005-0000-0000-0000FCA80000}"/>
    <cellStyle name="명 2 2 5 3 2 4" xfId="43227" xr:uid="{00000000-0005-0000-0000-0000FDA80000}"/>
    <cellStyle name="명 2 2 5 3 2 5" xfId="43228" xr:uid="{00000000-0005-0000-0000-0000FEA80000}"/>
    <cellStyle name="명 2 2 5 3 3" xfId="43229" xr:uid="{00000000-0005-0000-0000-0000FFA80000}"/>
    <cellStyle name="명 2 2 5 3 3 2" xfId="43230" xr:uid="{00000000-0005-0000-0000-000000A90000}"/>
    <cellStyle name="명 2 2 5 3 3 3" xfId="43231" xr:uid="{00000000-0005-0000-0000-000001A90000}"/>
    <cellStyle name="명 2 2 5 3 3 4" xfId="43232" xr:uid="{00000000-0005-0000-0000-000002A90000}"/>
    <cellStyle name="명 2 2 5 3 3 5" xfId="43233" xr:uid="{00000000-0005-0000-0000-000003A90000}"/>
    <cellStyle name="명 2 2 5 3 4" xfId="43234" xr:uid="{00000000-0005-0000-0000-000004A90000}"/>
    <cellStyle name="명 2 2 5 3 4 2" xfId="43235" xr:uid="{00000000-0005-0000-0000-000005A90000}"/>
    <cellStyle name="명 2 2 5 3 4 3" xfId="43236" xr:uid="{00000000-0005-0000-0000-000006A90000}"/>
    <cellStyle name="명 2 2 5 3 4 4" xfId="43237" xr:uid="{00000000-0005-0000-0000-000007A90000}"/>
    <cellStyle name="명 2 2 5 3 4 5" xfId="43238" xr:uid="{00000000-0005-0000-0000-000008A90000}"/>
    <cellStyle name="명 2 2 5 3 5" xfId="43239" xr:uid="{00000000-0005-0000-0000-000009A90000}"/>
    <cellStyle name="명 2 2 5 3 6" xfId="43240" xr:uid="{00000000-0005-0000-0000-00000AA90000}"/>
    <cellStyle name="명 2 2 5 3 7" xfId="43241" xr:uid="{00000000-0005-0000-0000-00000BA90000}"/>
    <cellStyle name="명 2 2 5 3 8" xfId="43242" xr:uid="{00000000-0005-0000-0000-00000CA90000}"/>
    <cellStyle name="명 2 2 5 4" xfId="43243" xr:uid="{00000000-0005-0000-0000-00000DA90000}"/>
    <cellStyle name="명 2 2 5 4 2" xfId="43244" xr:uid="{00000000-0005-0000-0000-00000EA90000}"/>
    <cellStyle name="명 2 2 5 4 2 2" xfId="43245" xr:uid="{00000000-0005-0000-0000-00000FA90000}"/>
    <cellStyle name="명 2 2 5 4 2 3" xfId="43246" xr:uid="{00000000-0005-0000-0000-000010A90000}"/>
    <cellStyle name="명 2 2 5 4 2 4" xfId="43247" xr:uid="{00000000-0005-0000-0000-000011A90000}"/>
    <cellStyle name="명 2 2 5 4 2 5" xfId="43248" xr:uid="{00000000-0005-0000-0000-000012A90000}"/>
    <cellStyle name="명 2 2 5 4 3" xfId="43249" xr:uid="{00000000-0005-0000-0000-000013A90000}"/>
    <cellStyle name="명 2 2 5 4 3 2" xfId="43250" xr:uid="{00000000-0005-0000-0000-000014A90000}"/>
    <cellStyle name="명 2 2 5 4 3 3" xfId="43251" xr:uid="{00000000-0005-0000-0000-000015A90000}"/>
    <cellStyle name="명 2 2 5 4 3 4" xfId="43252" xr:uid="{00000000-0005-0000-0000-000016A90000}"/>
    <cellStyle name="명 2 2 5 4 3 5" xfId="43253" xr:uid="{00000000-0005-0000-0000-000017A90000}"/>
    <cellStyle name="명 2 2 5 4 4" xfId="43254" xr:uid="{00000000-0005-0000-0000-000018A90000}"/>
    <cellStyle name="명 2 2 5 4 4 2" xfId="43255" xr:uid="{00000000-0005-0000-0000-000019A90000}"/>
    <cellStyle name="명 2 2 5 4 4 3" xfId="43256" xr:uid="{00000000-0005-0000-0000-00001AA90000}"/>
    <cellStyle name="명 2 2 5 4 4 4" xfId="43257" xr:uid="{00000000-0005-0000-0000-00001BA90000}"/>
    <cellStyle name="명 2 2 5 4 4 5" xfId="43258" xr:uid="{00000000-0005-0000-0000-00001CA90000}"/>
    <cellStyle name="명 2 2 5 4 5" xfId="43259" xr:uid="{00000000-0005-0000-0000-00001DA90000}"/>
    <cellStyle name="명 2 2 5 4 6" xfId="43260" xr:uid="{00000000-0005-0000-0000-00001EA90000}"/>
    <cellStyle name="명 2 2 5 4 7" xfId="43261" xr:uid="{00000000-0005-0000-0000-00001FA90000}"/>
    <cellStyle name="명 2 2 5 4 8" xfId="43262" xr:uid="{00000000-0005-0000-0000-000020A90000}"/>
    <cellStyle name="명 2 2 5 5" xfId="43263" xr:uid="{00000000-0005-0000-0000-000021A90000}"/>
    <cellStyle name="명 2 2 5 5 2" xfId="43264" xr:uid="{00000000-0005-0000-0000-000022A90000}"/>
    <cellStyle name="명 2 2 5 5 3" xfId="43265" xr:uid="{00000000-0005-0000-0000-000023A90000}"/>
    <cellStyle name="명 2 2 5 5 4" xfId="43266" xr:uid="{00000000-0005-0000-0000-000024A90000}"/>
    <cellStyle name="명 2 2 5 5 5" xfId="43267" xr:uid="{00000000-0005-0000-0000-000025A90000}"/>
    <cellStyle name="명 2 2 5 6" xfId="43268" xr:uid="{00000000-0005-0000-0000-000026A90000}"/>
    <cellStyle name="명 2 2 5 6 2" xfId="43269" xr:uid="{00000000-0005-0000-0000-000027A90000}"/>
    <cellStyle name="명 2 2 5 6 3" xfId="43270" xr:uid="{00000000-0005-0000-0000-000028A90000}"/>
    <cellStyle name="명 2 2 5 6 4" xfId="43271" xr:uid="{00000000-0005-0000-0000-000029A90000}"/>
    <cellStyle name="명 2 2 5 6 5" xfId="43272" xr:uid="{00000000-0005-0000-0000-00002AA90000}"/>
    <cellStyle name="명 2 2 5 7" xfId="43273" xr:uid="{00000000-0005-0000-0000-00002BA90000}"/>
    <cellStyle name="명 2 2 5 7 2" xfId="43274" xr:uid="{00000000-0005-0000-0000-00002CA90000}"/>
    <cellStyle name="명 2 2 5 7 3" xfId="43275" xr:uid="{00000000-0005-0000-0000-00002DA90000}"/>
    <cellStyle name="명 2 2 5 7 4" xfId="43276" xr:uid="{00000000-0005-0000-0000-00002EA90000}"/>
    <cellStyle name="명 2 2 5 7 5" xfId="43277" xr:uid="{00000000-0005-0000-0000-00002FA90000}"/>
    <cellStyle name="명 2 2 5 8" xfId="43278" xr:uid="{00000000-0005-0000-0000-000030A90000}"/>
    <cellStyle name="명 2 2 5 9" xfId="43279" xr:uid="{00000000-0005-0000-0000-000031A90000}"/>
    <cellStyle name="명 2 2 6" xfId="43280" xr:uid="{00000000-0005-0000-0000-000032A90000}"/>
    <cellStyle name="명 2 2 6 2" xfId="43281" xr:uid="{00000000-0005-0000-0000-000033A90000}"/>
    <cellStyle name="명 2 2 6 2 2" xfId="43282" xr:uid="{00000000-0005-0000-0000-000034A90000}"/>
    <cellStyle name="명 2 2 6 2 3" xfId="43283" xr:uid="{00000000-0005-0000-0000-000035A90000}"/>
    <cellStyle name="명 2 2 6 2 4" xfId="43284" xr:uid="{00000000-0005-0000-0000-000036A90000}"/>
    <cellStyle name="명 2 2 6 2 5" xfId="43285" xr:uid="{00000000-0005-0000-0000-000037A90000}"/>
    <cellStyle name="명 2 2 6 3" xfId="43286" xr:uid="{00000000-0005-0000-0000-000038A90000}"/>
    <cellStyle name="명 2 2 6 3 2" xfId="43287" xr:uid="{00000000-0005-0000-0000-000039A90000}"/>
    <cellStyle name="명 2 2 6 3 3" xfId="43288" xr:uid="{00000000-0005-0000-0000-00003AA90000}"/>
    <cellStyle name="명 2 2 6 3 4" xfId="43289" xr:uid="{00000000-0005-0000-0000-00003BA90000}"/>
    <cellStyle name="명 2 2 6 3 5" xfId="43290" xr:uid="{00000000-0005-0000-0000-00003CA90000}"/>
    <cellStyle name="명 2 2 6 4" xfId="43291" xr:uid="{00000000-0005-0000-0000-00003DA90000}"/>
    <cellStyle name="명 2 2 6 4 2" xfId="43292" xr:uid="{00000000-0005-0000-0000-00003EA90000}"/>
    <cellStyle name="명 2 2 6 4 3" xfId="43293" xr:uid="{00000000-0005-0000-0000-00003FA90000}"/>
    <cellStyle name="명 2 2 6 4 4" xfId="43294" xr:uid="{00000000-0005-0000-0000-000040A90000}"/>
    <cellStyle name="명 2 2 6 4 5" xfId="43295" xr:uid="{00000000-0005-0000-0000-000041A90000}"/>
    <cellStyle name="명 2 2 6 5" xfId="43296" xr:uid="{00000000-0005-0000-0000-000042A90000}"/>
    <cellStyle name="명 2 2 6 6" xfId="43297" xr:uid="{00000000-0005-0000-0000-000043A90000}"/>
    <cellStyle name="명 2 2 6 7" xfId="43298" xr:uid="{00000000-0005-0000-0000-000044A90000}"/>
    <cellStyle name="명 2 2 6 8" xfId="43299" xr:uid="{00000000-0005-0000-0000-000045A90000}"/>
    <cellStyle name="명 2 2 7" xfId="43300" xr:uid="{00000000-0005-0000-0000-000046A90000}"/>
    <cellStyle name="명 2 2 7 2" xfId="43301" xr:uid="{00000000-0005-0000-0000-000047A90000}"/>
    <cellStyle name="명 2 2 7 2 2" xfId="43302" xr:uid="{00000000-0005-0000-0000-000048A90000}"/>
    <cellStyle name="명 2 2 7 2 3" xfId="43303" xr:uid="{00000000-0005-0000-0000-000049A90000}"/>
    <cellStyle name="명 2 2 7 2 4" xfId="43304" xr:uid="{00000000-0005-0000-0000-00004AA90000}"/>
    <cellStyle name="명 2 2 7 2 5" xfId="43305" xr:uid="{00000000-0005-0000-0000-00004BA90000}"/>
    <cellStyle name="명 2 2 7 3" xfId="43306" xr:uid="{00000000-0005-0000-0000-00004CA90000}"/>
    <cellStyle name="명 2 2 7 3 2" xfId="43307" xr:uid="{00000000-0005-0000-0000-00004DA90000}"/>
    <cellStyle name="명 2 2 7 3 3" xfId="43308" xr:uid="{00000000-0005-0000-0000-00004EA90000}"/>
    <cellStyle name="명 2 2 7 3 4" xfId="43309" xr:uid="{00000000-0005-0000-0000-00004FA90000}"/>
    <cellStyle name="명 2 2 7 3 5" xfId="43310" xr:uid="{00000000-0005-0000-0000-000050A90000}"/>
    <cellStyle name="명 2 2 7 4" xfId="43311" xr:uid="{00000000-0005-0000-0000-000051A90000}"/>
    <cellStyle name="명 2 2 7 4 2" xfId="43312" xr:uid="{00000000-0005-0000-0000-000052A90000}"/>
    <cellStyle name="명 2 2 7 4 3" xfId="43313" xr:uid="{00000000-0005-0000-0000-000053A90000}"/>
    <cellStyle name="명 2 2 7 4 4" xfId="43314" xr:uid="{00000000-0005-0000-0000-000054A90000}"/>
    <cellStyle name="명 2 2 7 4 5" xfId="43315" xr:uid="{00000000-0005-0000-0000-000055A90000}"/>
    <cellStyle name="명 2 2 7 5" xfId="43316" xr:uid="{00000000-0005-0000-0000-000056A90000}"/>
    <cellStyle name="명 2 2 7 6" xfId="43317" xr:uid="{00000000-0005-0000-0000-000057A90000}"/>
    <cellStyle name="명 2 2 7 7" xfId="43318" xr:uid="{00000000-0005-0000-0000-000058A90000}"/>
    <cellStyle name="명 2 2 7 8" xfId="43319" xr:uid="{00000000-0005-0000-0000-000059A90000}"/>
    <cellStyle name="명 2 2 8" xfId="43320" xr:uid="{00000000-0005-0000-0000-00005AA90000}"/>
    <cellStyle name="명 2 2 8 2" xfId="43321" xr:uid="{00000000-0005-0000-0000-00005BA90000}"/>
    <cellStyle name="명 2 2 8 3" xfId="43322" xr:uid="{00000000-0005-0000-0000-00005CA90000}"/>
    <cellStyle name="명 2 2 8 4" xfId="43323" xr:uid="{00000000-0005-0000-0000-00005DA90000}"/>
    <cellStyle name="명 2 2 8 5" xfId="43324" xr:uid="{00000000-0005-0000-0000-00005EA90000}"/>
    <cellStyle name="명 2 2 9" xfId="43325" xr:uid="{00000000-0005-0000-0000-00005FA90000}"/>
    <cellStyle name="명 2 3" xfId="43326" xr:uid="{00000000-0005-0000-0000-000060A90000}"/>
    <cellStyle name="명 2 3 10" xfId="43327" xr:uid="{00000000-0005-0000-0000-000061A90000}"/>
    <cellStyle name="명 2 3 11" xfId="43328" xr:uid="{00000000-0005-0000-0000-000062A90000}"/>
    <cellStyle name="명 2 3 12" xfId="43329" xr:uid="{00000000-0005-0000-0000-000063A90000}"/>
    <cellStyle name="명 2 3 13" xfId="43330" xr:uid="{00000000-0005-0000-0000-000064A90000}"/>
    <cellStyle name="명 2 3 2" xfId="43331" xr:uid="{00000000-0005-0000-0000-000065A90000}"/>
    <cellStyle name="명 2 3 2 10" xfId="43332" xr:uid="{00000000-0005-0000-0000-000066A90000}"/>
    <cellStyle name="명 2 3 2 11" xfId="43333" xr:uid="{00000000-0005-0000-0000-000067A90000}"/>
    <cellStyle name="명 2 3 2 2" xfId="43334" xr:uid="{00000000-0005-0000-0000-000068A90000}"/>
    <cellStyle name="명 2 3 2 2 2" xfId="43335" xr:uid="{00000000-0005-0000-0000-000069A90000}"/>
    <cellStyle name="명 2 3 2 2 2 2" xfId="43336" xr:uid="{00000000-0005-0000-0000-00006AA90000}"/>
    <cellStyle name="명 2 3 2 2 2 3" xfId="43337" xr:uid="{00000000-0005-0000-0000-00006BA90000}"/>
    <cellStyle name="명 2 3 2 2 2 4" xfId="43338" xr:uid="{00000000-0005-0000-0000-00006CA90000}"/>
    <cellStyle name="명 2 3 2 2 2 5" xfId="43339" xr:uid="{00000000-0005-0000-0000-00006DA90000}"/>
    <cellStyle name="명 2 3 2 2 3" xfId="43340" xr:uid="{00000000-0005-0000-0000-00006EA90000}"/>
    <cellStyle name="명 2 3 2 2 3 2" xfId="43341" xr:uid="{00000000-0005-0000-0000-00006FA90000}"/>
    <cellStyle name="명 2 3 2 2 3 3" xfId="43342" xr:uid="{00000000-0005-0000-0000-000070A90000}"/>
    <cellStyle name="명 2 3 2 2 3 4" xfId="43343" xr:uid="{00000000-0005-0000-0000-000071A90000}"/>
    <cellStyle name="명 2 3 2 2 3 5" xfId="43344" xr:uid="{00000000-0005-0000-0000-000072A90000}"/>
    <cellStyle name="명 2 3 2 2 4" xfId="43345" xr:uid="{00000000-0005-0000-0000-000073A90000}"/>
    <cellStyle name="명 2 3 2 2 4 2" xfId="43346" xr:uid="{00000000-0005-0000-0000-000074A90000}"/>
    <cellStyle name="명 2 3 2 2 4 3" xfId="43347" xr:uid="{00000000-0005-0000-0000-000075A90000}"/>
    <cellStyle name="명 2 3 2 2 4 4" xfId="43348" xr:uid="{00000000-0005-0000-0000-000076A90000}"/>
    <cellStyle name="명 2 3 2 2 4 5" xfId="43349" xr:uid="{00000000-0005-0000-0000-000077A90000}"/>
    <cellStyle name="명 2 3 2 2 5" xfId="43350" xr:uid="{00000000-0005-0000-0000-000078A90000}"/>
    <cellStyle name="명 2 3 2 2 6" xfId="43351" xr:uid="{00000000-0005-0000-0000-000079A90000}"/>
    <cellStyle name="명 2 3 2 2 7" xfId="43352" xr:uid="{00000000-0005-0000-0000-00007AA90000}"/>
    <cellStyle name="명 2 3 2 2 8" xfId="43353" xr:uid="{00000000-0005-0000-0000-00007BA90000}"/>
    <cellStyle name="명 2 3 2 3" xfId="43354" xr:uid="{00000000-0005-0000-0000-00007CA90000}"/>
    <cellStyle name="명 2 3 2 3 2" xfId="43355" xr:uid="{00000000-0005-0000-0000-00007DA90000}"/>
    <cellStyle name="명 2 3 2 3 2 2" xfId="43356" xr:uid="{00000000-0005-0000-0000-00007EA90000}"/>
    <cellStyle name="명 2 3 2 3 2 3" xfId="43357" xr:uid="{00000000-0005-0000-0000-00007FA90000}"/>
    <cellStyle name="명 2 3 2 3 2 4" xfId="43358" xr:uid="{00000000-0005-0000-0000-000080A90000}"/>
    <cellStyle name="명 2 3 2 3 2 5" xfId="43359" xr:uid="{00000000-0005-0000-0000-000081A90000}"/>
    <cellStyle name="명 2 3 2 3 3" xfId="43360" xr:uid="{00000000-0005-0000-0000-000082A90000}"/>
    <cellStyle name="명 2 3 2 3 3 2" xfId="43361" xr:uid="{00000000-0005-0000-0000-000083A90000}"/>
    <cellStyle name="명 2 3 2 3 3 3" xfId="43362" xr:uid="{00000000-0005-0000-0000-000084A90000}"/>
    <cellStyle name="명 2 3 2 3 3 4" xfId="43363" xr:uid="{00000000-0005-0000-0000-000085A90000}"/>
    <cellStyle name="명 2 3 2 3 3 5" xfId="43364" xr:uid="{00000000-0005-0000-0000-000086A90000}"/>
    <cellStyle name="명 2 3 2 3 4" xfId="43365" xr:uid="{00000000-0005-0000-0000-000087A90000}"/>
    <cellStyle name="명 2 3 2 3 4 2" xfId="43366" xr:uid="{00000000-0005-0000-0000-000088A90000}"/>
    <cellStyle name="명 2 3 2 3 4 3" xfId="43367" xr:uid="{00000000-0005-0000-0000-000089A90000}"/>
    <cellStyle name="명 2 3 2 3 4 4" xfId="43368" xr:uid="{00000000-0005-0000-0000-00008AA90000}"/>
    <cellStyle name="명 2 3 2 3 4 5" xfId="43369" xr:uid="{00000000-0005-0000-0000-00008BA90000}"/>
    <cellStyle name="명 2 3 2 3 5" xfId="43370" xr:uid="{00000000-0005-0000-0000-00008CA90000}"/>
    <cellStyle name="명 2 3 2 3 6" xfId="43371" xr:uid="{00000000-0005-0000-0000-00008DA90000}"/>
    <cellStyle name="명 2 3 2 3 7" xfId="43372" xr:uid="{00000000-0005-0000-0000-00008EA90000}"/>
    <cellStyle name="명 2 3 2 3 8" xfId="43373" xr:uid="{00000000-0005-0000-0000-00008FA90000}"/>
    <cellStyle name="명 2 3 2 4" xfId="43374" xr:uid="{00000000-0005-0000-0000-000090A90000}"/>
    <cellStyle name="명 2 3 2 4 2" xfId="43375" xr:uid="{00000000-0005-0000-0000-000091A90000}"/>
    <cellStyle name="명 2 3 2 4 2 2" xfId="43376" xr:uid="{00000000-0005-0000-0000-000092A90000}"/>
    <cellStyle name="명 2 3 2 4 2 3" xfId="43377" xr:uid="{00000000-0005-0000-0000-000093A90000}"/>
    <cellStyle name="명 2 3 2 4 2 4" xfId="43378" xr:uid="{00000000-0005-0000-0000-000094A90000}"/>
    <cellStyle name="명 2 3 2 4 2 5" xfId="43379" xr:uid="{00000000-0005-0000-0000-000095A90000}"/>
    <cellStyle name="명 2 3 2 4 3" xfId="43380" xr:uid="{00000000-0005-0000-0000-000096A90000}"/>
    <cellStyle name="명 2 3 2 4 3 2" xfId="43381" xr:uid="{00000000-0005-0000-0000-000097A90000}"/>
    <cellStyle name="명 2 3 2 4 3 3" xfId="43382" xr:uid="{00000000-0005-0000-0000-000098A90000}"/>
    <cellStyle name="명 2 3 2 4 3 4" xfId="43383" xr:uid="{00000000-0005-0000-0000-000099A90000}"/>
    <cellStyle name="명 2 3 2 4 3 5" xfId="43384" xr:uid="{00000000-0005-0000-0000-00009AA90000}"/>
    <cellStyle name="명 2 3 2 4 4" xfId="43385" xr:uid="{00000000-0005-0000-0000-00009BA90000}"/>
    <cellStyle name="명 2 3 2 4 4 2" xfId="43386" xr:uid="{00000000-0005-0000-0000-00009CA90000}"/>
    <cellStyle name="명 2 3 2 4 4 3" xfId="43387" xr:uid="{00000000-0005-0000-0000-00009DA90000}"/>
    <cellStyle name="명 2 3 2 4 4 4" xfId="43388" xr:uid="{00000000-0005-0000-0000-00009EA90000}"/>
    <cellStyle name="명 2 3 2 4 4 5" xfId="43389" xr:uid="{00000000-0005-0000-0000-00009FA90000}"/>
    <cellStyle name="명 2 3 2 4 5" xfId="43390" xr:uid="{00000000-0005-0000-0000-0000A0A90000}"/>
    <cellStyle name="명 2 3 2 4 6" xfId="43391" xr:uid="{00000000-0005-0000-0000-0000A1A90000}"/>
    <cellStyle name="명 2 3 2 4 7" xfId="43392" xr:uid="{00000000-0005-0000-0000-0000A2A90000}"/>
    <cellStyle name="명 2 3 2 4 8" xfId="43393" xr:uid="{00000000-0005-0000-0000-0000A3A90000}"/>
    <cellStyle name="명 2 3 2 5" xfId="43394" xr:uid="{00000000-0005-0000-0000-0000A4A90000}"/>
    <cellStyle name="명 2 3 2 5 2" xfId="43395" xr:uid="{00000000-0005-0000-0000-0000A5A90000}"/>
    <cellStyle name="명 2 3 2 5 3" xfId="43396" xr:uid="{00000000-0005-0000-0000-0000A6A90000}"/>
    <cellStyle name="명 2 3 2 5 4" xfId="43397" xr:uid="{00000000-0005-0000-0000-0000A7A90000}"/>
    <cellStyle name="명 2 3 2 5 5" xfId="43398" xr:uid="{00000000-0005-0000-0000-0000A8A90000}"/>
    <cellStyle name="명 2 3 2 6" xfId="43399" xr:uid="{00000000-0005-0000-0000-0000A9A90000}"/>
    <cellStyle name="명 2 3 2 6 2" xfId="43400" xr:uid="{00000000-0005-0000-0000-0000AAA90000}"/>
    <cellStyle name="명 2 3 2 6 3" xfId="43401" xr:uid="{00000000-0005-0000-0000-0000ABA90000}"/>
    <cellStyle name="명 2 3 2 6 4" xfId="43402" xr:uid="{00000000-0005-0000-0000-0000ACA90000}"/>
    <cellStyle name="명 2 3 2 6 5" xfId="43403" xr:uid="{00000000-0005-0000-0000-0000ADA90000}"/>
    <cellStyle name="명 2 3 2 7" xfId="43404" xr:uid="{00000000-0005-0000-0000-0000AEA90000}"/>
    <cellStyle name="명 2 3 2 7 2" xfId="43405" xr:uid="{00000000-0005-0000-0000-0000AFA90000}"/>
    <cellStyle name="명 2 3 2 7 3" xfId="43406" xr:uid="{00000000-0005-0000-0000-0000B0A90000}"/>
    <cellStyle name="명 2 3 2 7 4" xfId="43407" xr:uid="{00000000-0005-0000-0000-0000B1A90000}"/>
    <cellStyle name="명 2 3 2 7 5" xfId="43408" xr:uid="{00000000-0005-0000-0000-0000B2A90000}"/>
    <cellStyle name="명 2 3 2 8" xfId="43409" xr:uid="{00000000-0005-0000-0000-0000B3A90000}"/>
    <cellStyle name="명 2 3 2 9" xfId="43410" xr:uid="{00000000-0005-0000-0000-0000B4A90000}"/>
    <cellStyle name="명 2 3 3" xfId="43411" xr:uid="{00000000-0005-0000-0000-0000B5A90000}"/>
    <cellStyle name="명 2 3 3 10" xfId="43412" xr:uid="{00000000-0005-0000-0000-0000B6A90000}"/>
    <cellStyle name="명 2 3 3 11" xfId="43413" xr:uid="{00000000-0005-0000-0000-0000B7A90000}"/>
    <cellStyle name="명 2 3 3 2" xfId="43414" xr:uid="{00000000-0005-0000-0000-0000B8A90000}"/>
    <cellStyle name="명 2 3 3 2 2" xfId="43415" xr:uid="{00000000-0005-0000-0000-0000B9A90000}"/>
    <cellStyle name="명 2 3 3 2 2 2" xfId="43416" xr:uid="{00000000-0005-0000-0000-0000BAA90000}"/>
    <cellStyle name="명 2 3 3 2 2 3" xfId="43417" xr:uid="{00000000-0005-0000-0000-0000BBA90000}"/>
    <cellStyle name="명 2 3 3 2 2 4" xfId="43418" xr:uid="{00000000-0005-0000-0000-0000BCA90000}"/>
    <cellStyle name="명 2 3 3 2 2 5" xfId="43419" xr:uid="{00000000-0005-0000-0000-0000BDA90000}"/>
    <cellStyle name="명 2 3 3 2 3" xfId="43420" xr:uid="{00000000-0005-0000-0000-0000BEA90000}"/>
    <cellStyle name="명 2 3 3 2 3 2" xfId="43421" xr:uid="{00000000-0005-0000-0000-0000BFA90000}"/>
    <cellStyle name="명 2 3 3 2 3 3" xfId="43422" xr:uid="{00000000-0005-0000-0000-0000C0A90000}"/>
    <cellStyle name="명 2 3 3 2 3 4" xfId="43423" xr:uid="{00000000-0005-0000-0000-0000C1A90000}"/>
    <cellStyle name="명 2 3 3 2 3 5" xfId="43424" xr:uid="{00000000-0005-0000-0000-0000C2A90000}"/>
    <cellStyle name="명 2 3 3 2 4" xfId="43425" xr:uid="{00000000-0005-0000-0000-0000C3A90000}"/>
    <cellStyle name="명 2 3 3 2 4 2" xfId="43426" xr:uid="{00000000-0005-0000-0000-0000C4A90000}"/>
    <cellStyle name="명 2 3 3 2 4 3" xfId="43427" xr:uid="{00000000-0005-0000-0000-0000C5A90000}"/>
    <cellStyle name="명 2 3 3 2 4 4" xfId="43428" xr:uid="{00000000-0005-0000-0000-0000C6A90000}"/>
    <cellStyle name="명 2 3 3 2 4 5" xfId="43429" xr:uid="{00000000-0005-0000-0000-0000C7A90000}"/>
    <cellStyle name="명 2 3 3 2 5" xfId="43430" xr:uid="{00000000-0005-0000-0000-0000C8A90000}"/>
    <cellStyle name="명 2 3 3 2 6" xfId="43431" xr:uid="{00000000-0005-0000-0000-0000C9A90000}"/>
    <cellStyle name="명 2 3 3 2 7" xfId="43432" xr:uid="{00000000-0005-0000-0000-0000CAA90000}"/>
    <cellStyle name="명 2 3 3 2 8" xfId="43433" xr:uid="{00000000-0005-0000-0000-0000CBA90000}"/>
    <cellStyle name="명 2 3 3 3" xfId="43434" xr:uid="{00000000-0005-0000-0000-0000CCA90000}"/>
    <cellStyle name="명 2 3 3 3 2" xfId="43435" xr:uid="{00000000-0005-0000-0000-0000CDA90000}"/>
    <cellStyle name="명 2 3 3 3 2 2" xfId="43436" xr:uid="{00000000-0005-0000-0000-0000CEA90000}"/>
    <cellStyle name="명 2 3 3 3 2 3" xfId="43437" xr:uid="{00000000-0005-0000-0000-0000CFA90000}"/>
    <cellStyle name="명 2 3 3 3 2 4" xfId="43438" xr:uid="{00000000-0005-0000-0000-0000D0A90000}"/>
    <cellStyle name="명 2 3 3 3 2 5" xfId="43439" xr:uid="{00000000-0005-0000-0000-0000D1A90000}"/>
    <cellStyle name="명 2 3 3 3 3" xfId="43440" xr:uid="{00000000-0005-0000-0000-0000D2A90000}"/>
    <cellStyle name="명 2 3 3 3 3 2" xfId="43441" xr:uid="{00000000-0005-0000-0000-0000D3A90000}"/>
    <cellStyle name="명 2 3 3 3 3 3" xfId="43442" xr:uid="{00000000-0005-0000-0000-0000D4A90000}"/>
    <cellStyle name="명 2 3 3 3 3 4" xfId="43443" xr:uid="{00000000-0005-0000-0000-0000D5A90000}"/>
    <cellStyle name="명 2 3 3 3 3 5" xfId="43444" xr:uid="{00000000-0005-0000-0000-0000D6A90000}"/>
    <cellStyle name="명 2 3 3 3 4" xfId="43445" xr:uid="{00000000-0005-0000-0000-0000D7A90000}"/>
    <cellStyle name="명 2 3 3 3 4 2" xfId="43446" xr:uid="{00000000-0005-0000-0000-0000D8A90000}"/>
    <cellStyle name="명 2 3 3 3 4 3" xfId="43447" xr:uid="{00000000-0005-0000-0000-0000D9A90000}"/>
    <cellStyle name="명 2 3 3 3 4 4" xfId="43448" xr:uid="{00000000-0005-0000-0000-0000DAA90000}"/>
    <cellStyle name="명 2 3 3 3 4 5" xfId="43449" xr:uid="{00000000-0005-0000-0000-0000DBA90000}"/>
    <cellStyle name="명 2 3 3 3 5" xfId="43450" xr:uid="{00000000-0005-0000-0000-0000DCA90000}"/>
    <cellStyle name="명 2 3 3 3 6" xfId="43451" xr:uid="{00000000-0005-0000-0000-0000DDA90000}"/>
    <cellStyle name="명 2 3 3 3 7" xfId="43452" xr:uid="{00000000-0005-0000-0000-0000DEA90000}"/>
    <cellStyle name="명 2 3 3 3 8" xfId="43453" xr:uid="{00000000-0005-0000-0000-0000DFA90000}"/>
    <cellStyle name="명 2 3 3 4" xfId="43454" xr:uid="{00000000-0005-0000-0000-0000E0A90000}"/>
    <cellStyle name="명 2 3 3 4 2" xfId="43455" xr:uid="{00000000-0005-0000-0000-0000E1A90000}"/>
    <cellStyle name="명 2 3 3 4 2 2" xfId="43456" xr:uid="{00000000-0005-0000-0000-0000E2A90000}"/>
    <cellStyle name="명 2 3 3 4 2 3" xfId="43457" xr:uid="{00000000-0005-0000-0000-0000E3A90000}"/>
    <cellStyle name="명 2 3 3 4 2 4" xfId="43458" xr:uid="{00000000-0005-0000-0000-0000E4A90000}"/>
    <cellStyle name="명 2 3 3 4 2 5" xfId="43459" xr:uid="{00000000-0005-0000-0000-0000E5A90000}"/>
    <cellStyle name="명 2 3 3 4 3" xfId="43460" xr:uid="{00000000-0005-0000-0000-0000E6A90000}"/>
    <cellStyle name="명 2 3 3 4 3 2" xfId="43461" xr:uid="{00000000-0005-0000-0000-0000E7A90000}"/>
    <cellStyle name="명 2 3 3 4 3 3" xfId="43462" xr:uid="{00000000-0005-0000-0000-0000E8A90000}"/>
    <cellStyle name="명 2 3 3 4 3 4" xfId="43463" xr:uid="{00000000-0005-0000-0000-0000E9A90000}"/>
    <cellStyle name="명 2 3 3 4 3 5" xfId="43464" xr:uid="{00000000-0005-0000-0000-0000EAA90000}"/>
    <cellStyle name="명 2 3 3 4 4" xfId="43465" xr:uid="{00000000-0005-0000-0000-0000EBA90000}"/>
    <cellStyle name="명 2 3 3 4 4 2" xfId="43466" xr:uid="{00000000-0005-0000-0000-0000ECA90000}"/>
    <cellStyle name="명 2 3 3 4 4 3" xfId="43467" xr:uid="{00000000-0005-0000-0000-0000EDA90000}"/>
    <cellStyle name="명 2 3 3 4 4 4" xfId="43468" xr:uid="{00000000-0005-0000-0000-0000EEA90000}"/>
    <cellStyle name="명 2 3 3 4 4 5" xfId="43469" xr:uid="{00000000-0005-0000-0000-0000EFA90000}"/>
    <cellStyle name="명 2 3 3 4 5" xfId="43470" xr:uid="{00000000-0005-0000-0000-0000F0A90000}"/>
    <cellStyle name="명 2 3 3 4 6" xfId="43471" xr:uid="{00000000-0005-0000-0000-0000F1A90000}"/>
    <cellStyle name="명 2 3 3 4 7" xfId="43472" xr:uid="{00000000-0005-0000-0000-0000F2A90000}"/>
    <cellStyle name="명 2 3 3 4 8" xfId="43473" xr:uid="{00000000-0005-0000-0000-0000F3A90000}"/>
    <cellStyle name="명 2 3 3 5" xfId="43474" xr:uid="{00000000-0005-0000-0000-0000F4A90000}"/>
    <cellStyle name="명 2 3 3 5 2" xfId="43475" xr:uid="{00000000-0005-0000-0000-0000F5A90000}"/>
    <cellStyle name="명 2 3 3 5 3" xfId="43476" xr:uid="{00000000-0005-0000-0000-0000F6A90000}"/>
    <cellStyle name="명 2 3 3 5 4" xfId="43477" xr:uid="{00000000-0005-0000-0000-0000F7A90000}"/>
    <cellStyle name="명 2 3 3 5 5" xfId="43478" xr:uid="{00000000-0005-0000-0000-0000F8A90000}"/>
    <cellStyle name="명 2 3 3 6" xfId="43479" xr:uid="{00000000-0005-0000-0000-0000F9A90000}"/>
    <cellStyle name="명 2 3 3 6 2" xfId="43480" xr:uid="{00000000-0005-0000-0000-0000FAA90000}"/>
    <cellStyle name="명 2 3 3 6 3" xfId="43481" xr:uid="{00000000-0005-0000-0000-0000FBA90000}"/>
    <cellStyle name="명 2 3 3 6 4" xfId="43482" xr:uid="{00000000-0005-0000-0000-0000FCA90000}"/>
    <cellStyle name="명 2 3 3 6 5" xfId="43483" xr:uid="{00000000-0005-0000-0000-0000FDA90000}"/>
    <cellStyle name="명 2 3 3 7" xfId="43484" xr:uid="{00000000-0005-0000-0000-0000FEA90000}"/>
    <cellStyle name="명 2 3 3 7 2" xfId="43485" xr:uid="{00000000-0005-0000-0000-0000FFA90000}"/>
    <cellStyle name="명 2 3 3 7 3" xfId="43486" xr:uid="{00000000-0005-0000-0000-000000AA0000}"/>
    <cellStyle name="명 2 3 3 7 4" xfId="43487" xr:uid="{00000000-0005-0000-0000-000001AA0000}"/>
    <cellStyle name="명 2 3 3 7 5" xfId="43488" xr:uid="{00000000-0005-0000-0000-000002AA0000}"/>
    <cellStyle name="명 2 3 3 8" xfId="43489" xr:uid="{00000000-0005-0000-0000-000003AA0000}"/>
    <cellStyle name="명 2 3 3 9" xfId="43490" xr:uid="{00000000-0005-0000-0000-000004AA0000}"/>
    <cellStyle name="명 2 3 4" xfId="43491" xr:uid="{00000000-0005-0000-0000-000005AA0000}"/>
    <cellStyle name="명 2 3 4 2" xfId="43492" xr:uid="{00000000-0005-0000-0000-000006AA0000}"/>
    <cellStyle name="명 2 3 4 2 2" xfId="43493" xr:uid="{00000000-0005-0000-0000-000007AA0000}"/>
    <cellStyle name="명 2 3 4 2 3" xfId="43494" xr:uid="{00000000-0005-0000-0000-000008AA0000}"/>
    <cellStyle name="명 2 3 4 2 4" xfId="43495" xr:uid="{00000000-0005-0000-0000-000009AA0000}"/>
    <cellStyle name="명 2 3 4 2 5" xfId="43496" xr:uid="{00000000-0005-0000-0000-00000AAA0000}"/>
    <cellStyle name="명 2 3 4 3" xfId="43497" xr:uid="{00000000-0005-0000-0000-00000BAA0000}"/>
    <cellStyle name="명 2 3 4 3 2" xfId="43498" xr:uid="{00000000-0005-0000-0000-00000CAA0000}"/>
    <cellStyle name="명 2 3 4 3 3" xfId="43499" xr:uid="{00000000-0005-0000-0000-00000DAA0000}"/>
    <cellStyle name="명 2 3 4 3 4" xfId="43500" xr:uid="{00000000-0005-0000-0000-00000EAA0000}"/>
    <cellStyle name="명 2 3 4 3 5" xfId="43501" xr:uid="{00000000-0005-0000-0000-00000FAA0000}"/>
    <cellStyle name="명 2 3 4 4" xfId="43502" xr:uid="{00000000-0005-0000-0000-000010AA0000}"/>
    <cellStyle name="명 2 3 4 4 2" xfId="43503" xr:uid="{00000000-0005-0000-0000-000011AA0000}"/>
    <cellStyle name="명 2 3 4 4 3" xfId="43504" xr:uid="{00000000-0005-0000-0000-000012AA0000}"/>
    <cellStyle name="명 2 3 4 4 4" xfId="43505" xr:uid="{00000000-0005-0000-0000-000013AA0000}"/>
    <cellStyle name="명 2 3 4 4 5" xfId="43506" xr:uid="{00000000-0005-0000-0000-000014AA0000}"/>
    <cellStyle name="명 2 3 4 5" xfId="43507" xr:uid="{00000000-0005-0000-0000-000015AA0000}"/>
    <cellStyle name="명 2 3 4 6" xfId="43508" xr:uid="{00000000-0005-0000-0000-000016AA0000}"/>
    <cellStyle name="명 2 3 4 7" xfId="43509" xr:uid="{00000000-0005-0000-0000-000017AA0000}"/>
    <cellStyle name="명 2 3 4 8" xfId="43510" xr:uid="{00000000-0005-0000-0000-000018AA0000}"/>
    <cellStyle name="명 2 3 5" xfId="43511" xr:uid="{00000000-0005-0000-0000-000019AA0000}"/>
    <cellStyle name="명 2 3 5 2" xfId="43512" xr:uid="{00000000-0005-0000-0000-00001AAA0000}"/>
    <cellStyle name="명 2 3 5 2 2" xfId="43513" xr:uid="{00000000-0005-0000-0000-00001BAA0000}"/>
    <cellStyle name="명 2 3 5 2 3" xfId="43514" xr:uid="{00000000-0005-0000-0000-00001CAA0000}"/>
    <cellStyle name="명 2 3 5 2 4" xfId="43515" xr:uid="{00000000-0005-0000-0000-00001DAA0000}"/>
    <cellStyle name="명 2 3 5 2 5" xfId="43516" xr:uid="{00000000-0005-0000-0000-00001EAA0000}"/>
    <cellStyle name="명 2 3 5 3" xfId="43517" xr:uid="{00000000-0005-0000-0000-00001FAA0000}"/>
    <cellStyle name="명 2 3 5 3 2" xfId="43518" xr:uid="{00000000-0005-0000-0000-000020AA0000}"/>
    <cellStyle name="명 2 3 5 3 3" xfId="43519" xr:uid="{00000000-0005-0000-0000-000021AA0000}"/>
    <cellStyle name="명 2 3 5 3 4" xfId="43520" xr:uid="{00000000-0005-0000-0000-000022AA0000}"/>
    <cellStyle name="명 2 3 5 3 5" xfId="43521" xr:uid="{00000000-0005-0000-0000-000023AA0000}"/>
    <cellStyle name="명 2 3 5 4" xfId="43522" xr:uid="{00000000-0005-0000-0000-000024AA0000}"/>
    <cellStyle name="명 2 3 5 4 2" xfId="43523" xr:uid="{00000000-0005-0000-0000-000025AA0000}"/>
    <cellStyle name="명 2 3 5 4 3" xfId="43524" xr:uid="{00000000-0005-0000-0000-000026AA0000}"/>
    <cellStyle name="명 2 3 5 4 4" xfId="43525" xr:uid="{00000000-0005-0000-0000-000027AA0000}"/>
    <cellStyle name="명 2 3 5 4 5" xfId="43526" xr:uid="{00000000-0005-0000-0000-000028AA0000}"/>
    <cellStyle name="명 2 3 5 5" xfId="43527" xr:uid="{00000000-0005-0000-0000-000029AA0000}"/>
    <cellStyle name="명 2 3 5 6" xfId="43528" xr:uid="{00000000-0005-0000-0000-00002AAA0000}"/>
    <cellStyle name="명 2 3 5 7" xfId="43529" xr:uid="{00000000-0005-0000-0000-00002BAA0000}"/>
    <cellStyle name="명 2 3 5 8" xfId="43530" xr:uid="{00000000-0005-0000-0000-00002CAA0000}"/>
    <cellStyle name="명 2 3 6" xfId="43531" xr:uid="{00000000-0005-0000-0000-00002DAA0000}"/>
    <cellStyle name="명 2 3 6 2" xfId="43532" xr:uid="{00000000-0005-0000-0000-00002EAA0000}"/>
    <cellStyle name="명 2 3 6 2 2" xfId="43533" xr:uid="{00000000-0005-0000-0000-00002FAA0000}"/>
    <cellStyle name="명 2 3 6 2 3" xfId="43534" xr:uid="{00000000-0005-0000-0000-000030AA0000}"/>
    <cellStyle name="명 2 3 6 2 4" xfId="43535" xr:uid="{00000000-0005-0000-0000-000031AA0000}"/>
    <cellStyle name="명 2 3 6 2 5" xfId="43536" xr:uid="{00000000-0005-0000-0000-000032AA0000}"/>
    <cellStyle name="명 2 3 6 3" xfId="43537" xr:uid="{00000000-0005-0000-0000-000033AA0000}"/>
    <cellStyle name="명 2 3 6 3 2" xfId="43538" xr:uid="{00000000-0005-0000-0000-000034AA0000}"/>
    <cellStyle name="명 2 3 6 3 3" xfId="43539" xr:uid="{00000000-0005-0000-0000-000035AA0000}"/>
    <cellStyle name="명 2 3 6 3 4" xfId="43540" xr:uid="{00000000-0005-0000-0000-000036AA0000}"/>
    <cellStyle name="명 2 3 6 3 5" xfId="43541" xr:uid="{00000000-0005-0000-0000-000037AA0000}"/>
    <cellStyle name="명 2 3 6 4" xfId="43542" xr:uid="{00000000-0005-0000-0000-000038AA0000}"/>
    <cellStyle name="명 2 3 6 4 2" xfId="43543" xr:uid="{00000000-0005-0000-0000-000039AA0000}"/>
    <cellStyle name="명 2 3 6 4 3" xfId="43544" xr:uid="{00000000-0005-0000-0000-00003AAA0000}"/>
    <cellStyle name="명 2 3 6 4 4" xfId="43545" xr:uid="{00000000-0005-0000-0000-00003BAA0000}"/>
    <cellStyle name="명 2 3 6 4 5" xfId="43546" xr:uid="{00000000-0005-0000-0000-00003CAA0000}"/>
    <cellStyle name="명 2 3 6 5" xfId="43547" xr:uid="{00000000-0005-0000-0000-00003DAA0000}"/>
    <cellStyle name="명 2 3 6 6" xfId="43548" xr:uid="{00000000-0005-0000-0000-00003EAA0000}"/>
    <cellStyle name="명 2 3 6 7" xfId="43549" xr:uid="{00000000-0005-0000-0000-00003FAA0000}"/>
    <cellStyle name="명 2 3 6 8" xfId="43550" xr:uid="{00000000-0005-0000-0000-000040AA0000}"/>
    <cellStyle name="명 2 3 7" xfId="43551" xr:uid="{00000000-0005-0000-0000-000041AA0000}"/>
    <cellStyle name="명 2 3 7 2" xfId="43552" xr:uid="{00000000-0005-0000-0000-000042AA0000}"/>
    <cellStyle name="명 2 3 7 3" xfId="43553" xr:uid="{00000000-0005-0000-0000-000043AA0000}"/>
    <cellStyle name="명 2 3 7 4" xfId="43554" xr:uid="{00000000-0005-0000-0000-000044AA0000}"/>
    <cellStyle name="명 2 3 7 5" xfId="43555" xr:uid="{00000000-0005-0000-0000-000045AA0000}"/>
    <cellStyle name="명 2 3 8" xfId="43556" xr:uid="{00000000-0005-0000-0000-000046AA0000}"/>
    <cellStyle name="명 2 3 8 2" xfId="43557" xr:uid="{00000000-0005-0000-0000-000047AA0000}"/>
    <cellStyle name="명 2 3 8 3" xfId="43558" xr:uid="{00000000-0005-0000-0000-000048AA0000}"/>
    <cellStyle name="명 2 3 8 4" xfId="43559" xr:uid="{00000000-0005-0000-0000-000049AA0000}"/>
    <cellStyle name="명 2 3 8 5" xfId="43560" xr:uid="{00000000-0005-0000-0000-00004AAA0000}"/>
    <cellStyle name="명 2 3 9" xfId="43561" xr:uid="{00000000-0005-0000-0000-00004BAA0000}"/>
    <cellStyle name="명 2 3 9 2" xfId="43562" xr:uid="{00000000-0005-0000-0000-00004CAA0000}"/>
    <cellStyle name="명 2 3 9 3" xfId="43563" xr:uid="{00000000-0005-0000-0000-00004DAA0000}"/>
    <cellStyle name="명 2 3 9 4" xfId="43564" xr:uid="{00000000-0005-0000-0000-00004EAA0000}"/>
    <cellStyle name="명 2 3 9 5" xfId="43565" xr:uid="{00000000-0005-0000-0000-00004FAA0000}"/>
    <cellStyle name="명 2 4" xfId="43566" xr:uid="{00000000-0005-0000-0000-000050AA0000}"/>
    <cellStyle name="명 2 4 10" xfId="43567" xr:uid="{00000000-0005-0000-0000-000051AA0000}"/>
    <cellStyle name="명 2 4 11" xfId="43568" xr:uid="{00000000-0005-0000-0000-000052AA0000}"/>
    <cellStyle name="명 2 4 2" xfId="43569" xr:uid="{00000000-0005-0000-0000-000053AA0000}"/>
    <cellStyle name="명 2 4 2 2" xfId="43570" xr:uid="{00000000-0005-0000-0000-000054AA0000}"/>
    <cellStyle name="명 2 4 2 2 2" xfId="43571" xr:uid="{00000000-0005-0000-0000-000055AA0000}"/>
    <cellStyle name="명 2 4 2 2 3" xfId="43572" xr:uid="{00000000-0005-0000-0000-000056AA0000}"/>
    <cellStyle name="명 2 4 2 2 4" xfId="43573" xr:uid="{00000000-0005-0000-0000-000057AA0000}"/>
    <cellStyle name="명 2 4 2 2 5" xfId="43574" xr:uid="{00000000-0005-0000-0000-000058AA0000}"/>
    <cellStyle name="명 2 4 2 3" xfId="43575" xr:uid="{00000000-0005-0000-0000-000059AA0000}"/>
    <cellStyle name="명 2 4 2 3 2" xfId="43576" xr:uid="{00000000-0005-0000-0000-00005AAA0000}"/>
    <cellStyle name="명 2 4 2 3 3" xfId="43577" xr:uid="{00000000-0005-0000-0000-00005BAA0000}"/>
    <cellStyle name="명 2 4 2 3 4" xfId="43578" xr:uid="{00000000-0005-0000-0000-00005CAA0000}"/>
    <cellStyle name="명 2 4 2 3 5" xfId="43579" xr:uid="{00000000-0005-0000-0000-00005DAA0000}"/>
    <cellStyle name="명 2 4 2 4" xfId="43580" xr:uid="{00000000-0005-0000-0000-00005EAA0000}"/>
    <cellStyle name="명 2 4 2 4 2" xfId="43581" xr:uid="{00000000-0005-0000-0000-00005FAA0000}"/>
    <cellStyle name="명 2 4 2 4 3" xfId="43582" xr:uid="{00000000-0005-0000-0000-000060AA0000}"/>
    <cellStyle name="명 2 4 2 4 4" xfId="43583" xr:uid="{00000000-0005-0000-0000-000061AA0000}"/>
    <cellStyle name="명 2 4 2 4 5" xfId="43584" xr:uid="{00000000-0005-0000-0000-000062AA0000}"/>
    <cellStyle name="명 2 4 2 5" xfId="43585" xr:uid="{00000000-0005-0000-0000-000063AA0000}"/>
    <cellStyle name="명 2 4 2 6" xfId="43586" xr:uid="{00000000-0005-0000-0000-000064AA0000}"/>
    <cellStyle name="명 2 4 2 7" xfId="43587" xr:uid="{00000000-0005-0000-0000-000065AA0000}"/>
    <cellStyle name="명 2 4 2 8" xfId="43588" xr:uid="{00000000-0005-0000-0000-000066AA0000}"/>
    <cellStyle name="명 2 4 3" xfId="43589" xr:uid="{00000000-0005-0000-0000-000067AA0000}"/>
    <cellStyle name="명 2 4 3 2" xfId="43590" xr:uid="{00000000-0005-0000-0000-000068AA0000}"/>
    <cellStyle name="명 2 4 3 2 2" xfId="43591" xr:uid="{00000000-0005-0000-0000-000069AA0000}"/>
    <cellStyle name="명 2 4 3 2 3" xfId="43592" xr:uid="{00000000-0005-0000-0000-00006AAA0000}"/>
    <cellStyle name="명 2 4 3 2 4" xfId="43593" xr:uid="{00000000-0005-0000-0000-00006BAA0000}"/>
    <cellStyle name="명 2 4 3 2 5" xfId="43594" xr:uid="{00000000-0005-0000-0000-00006CAA0000}"/>
    <cellStyle name="명 2 4 3 3" xfId="43595" xr:uid="{00000000-0005-0000-0000-00006DAA0000}"/>
    <cellStyle name="명 2 4 3 3 2" xfId="43596" xr:uid="{00000000-0005-0000-0000-00006EAA0000}"/>
    <cellStyle name="명 2 4 3 3 3" xfId="43597" xr:uid="{00000000-0005-0000-0000-00006FAA0000}"/>
    <cellStyle name="명 2 4 3 3 4" xfId="43598" xr:uid="{00000000-0005-0000-0000-000070AA0000}"/>
    <cellStyle name="명 2 4 3 3 5" xfId="43599" xr:uid="{00000000-0005-0000-0000-000071AA0000}"/>
    <cellStyle name="명 2 4 3 4" xfId="43600" xr:uid="{00000000-0005-0000-0000-000072AA0000}"/>
    <cellStyle name="명 2 4 3 4 2" xfId="43601" xr:uid="{00000000-0005-0000-0000-000073AA0000}"/>
    <cellStyle name="명 2 4 3 4 3" xfId="43602" xr:uid="{00000000-0005-0000-0000-000074AA0000}"/>
    <cellStyle name="명 2 4 3 4 4" xfId="43603" xr:uid="{00000000-0005-0000-0000-000075AA0000}"/>
    <cellStyle name="명 2 4 3 4 5" xfId="43604" xr:uid="{00000000-0005-0000-0000-000076AA0000}"/>
    <cellStyle name="명 2 4 3 5" xfId="43605" xr:uid="{00000000-0005-0000-0000-000077AA0000}"/>
    <cellStyle name="명 2 4 3 6" xfId="43606" xr:uid="{00000000-0005-0000-0000-000078AA0000}"/>
    <cellStyle name="명 2 4 3 7" xfId="43607" xr:uid="{00000000-0005-0000-0000-000079AA0000}"/>
    <cellStyle name="명 2 4 3 8" xfId="43608" xr:uid="{00000000-0005-0000-0000-00007AAA0000}"/>
    <cellStyle name="명 2 4 4" xfId="43609" xr:uid="{00000000-0005-0000-0000-00007BAA0000}"/>
    <cellStyle name="명 2 4 4 2" xfId="43610" xr:uid="{00000000-0005-0000-0000-00007CAA0000}"/>
    <cellStyle name="명 2 4 4 2 2" xfId="43611" xr:uid="{00000000-0005-0000-0000-00007DAA0000}"/>
    <cellStyle name="명 2 4 4 2 3" xfId="43612" xr:uid="{00000000-0005-0000-0000-00007EAA0000}"/>
    <cellStyle name="명 2 4 4 2 4" xfId="43613" xr:uid="{00000000-0005-0000-0000-00007FAA0000}"/>
    <cellStyle name="명 2 4 4 2 5" xfId="43614" xr:uid="{00000000-0005-0000-0000-000080AA0000}"/>
    <cellStyle name="명 2 4 4 3" xfId="43615" xr:uid="{00000000-0005-0000-0000-000081AA0000}"/>
    <cellStyle name="명 2 4 4 3 2" xfId="43616" xr:uid="{00000000-0005-0000-0000-000082AA0000}"/>
    <cellStyle name="명 2 4 4 3 3" xfId="43617" xr:uid="{00000000-0005-0000-0000-000083AA0000}"/>
    <cellStyle name="명 2 4 4 3 4" xfId="43618" xr:uid="{00000000-0005-0000-0000-000084AA0000}"/>
    <cellStyle name="명 2 4 4 3 5" xfId="43619" xr:uid="{00000000-0005-0000-0000-000085AA0000}"/>
    <cellStyle name="명 2 4 4 4" xfId="43620" xr:uid="{00000000-0005-0000-0000-000086AA0000}"/>
    <cellStyle name="명 2 4 4 4 2" xfId="43621" xr:uid="{00000000-0005-0000-0000-000087AA0000}"/>
    <cellStyle name="명 2 4 4 4 3" xfId="43622" xr:uid="{00000000-0005-0000-0000-000088AA0000}"/>
    <cellStyle name="명 2 4 4 4 4" xfId="43623" xr:uid="{00000000-0005-0000-0000-000089AA0000}"/>
    <cellStyle name="명 2 4 4 4 5" xfId="43624" xr:uid="{00000000-0005-0000-0000-00008AAA0000}"/>
    <cellStyle name="명 2 4 4 5" xfId="43625" xr:uid="{00000000-0005-0000-0000-00008BAA0000}"/>
    <cellStyle name="명 2 4 4 6" xfId="43626" xr:uid="{00000000-0005-0000-0000-00008CAA0000}"/>
    <cellStyle name="명 2 4 4 7" xfId="43627" xr:uid="{00000000-0005-0000-0000-00008DAA0000}"/>
    <cellStyle name="명 2 4 4 8" xfId="43628" xr:uid="{00000000-0005-0000-0000-00008EAA0000}"/>
    <cellStyle name="명 2 4 5" xfId="43629" xr:uid="{00000000-0005-0000-0000-00008FAA0000}"/>
    <cellStyle name="명 2 4 5 2" xfId="43630" xr:uid="{00000000-0005-0000-0000-000090AA0000}"/>
    <cellStyle name="명 2 4 5 3" xfId="43631" xr:uid="{00000000-0005-0000-0000-000091AA0000}"/>
    <cellStyle name="명 2 4 5 4" xfId="43632" xr:uid="{00000000-0005-0000-0000-000092AA0000}"/>
    <cellStyle name="명 2 4 5 5" xfId="43633" xr:uid="{00000000-0005-0000-0000-000093AA0000}"/>
    <cellStyle name="명 2 4 6" xfId="43634" xr:uid="{00000000-0005-0000-0000-000094AA0000}"/>
    <cellStyle name="명 2 4 6 2" xfId="43635" xr:uid="{00000000-0005-0000-0000-000095AA0000}"/>
    <cellStyle name="명 2 4 6 3" xfId="43636" xr:uid="{00000000-0005-0000-0000-000096AA0000}"/>
    <cellStyle name="명 2 4 6 4" xfId="43637" xr:uid="{00000000-0005-0000-0000-000097AA0000}"/>
    <cellStyle name="명 2 4 6 5" xfId="43638" xr:uid="{00000000-0005-0000-0000-000098AA0000}"/>
    <cellStyle name="명 2 4 7" xfId="43639" xr:uid="{00000000-0005-0000-0000-000099AA0000}"/>
    <cellStyle name="명 2 4 7 2" xfId="43640" xr:uid="{00000000-0005-0000-0000-00009AAA0000}"/>
    <cellStyle name="명 2 4 7 3" xfId="43641" xr:uid="{00000000-0005-0000-0000-00009BAA0000}"/>
    <cellStyle name="명 2 4 7 4" xfId="43642" xr:uid="{00000000-0005-0000-0000-00009CAA0000}"/>
    <cellStyle name="명 2 4 7 5" xfId="43643" xr:uid="{00000000-0005-0000-0000-00009DAA0000}"/>
    <cellStyle name="명 2 4 8" xfId="43644" xr:uid="{00000000-0005-0000-0000-00009EAA0000}"/>
    <cellStyle name="명 2 4 9" xfId="43645" xr:uid="{00000000-0005-0000-0000-00009FAA0000}"/>
    <cellStyle name="명 2 5" xfId="43646" xr:uid="{00000000-0005-0000-0000-0000A0AA0000}"/>
    <cellStyle name="명 2 5 10" xfId="43647" xr:uid="{00000000-0005-0000-0000-0000A1AA0000}"/>
    <cellStyle name="명 2 5 11" xfId="43648" xr:uid="{00000000-0005-0000-0000-0000A2AA0000}"/>
    <cellStyle name="명 2 5 2" xfId="43649" xr:uid="{00000000-0005-0000-0000-0000A3AA0000}"/>
    <cellStyle name="명 2 5 2 2" xfId="43650" xr:uid="{00000000-0005-0000-0000-0000A4AA0000}"/>
    <cellStyle name="명 2 5 2 2 2" xfId="43651" xr:uid="{00000000-0005-0000-0000-0000A5AA0000}"/>
    <cellStyle name="명 2 5 2 2 3" xfId="43652" xr:uid="{00000000-0005-0000-0000-0000A6AA0000}"/>
    <cellStyle name="명 2 5 2 2 4" xfId="43653" xr:uid="{00000000-0005-0000-0000-0000A7AA0000}"/>
    <cellStyle name="명 2 5 2 2 5" xfId="43654" xr:uid="{00000000-0005-0000-0000-0000A8AA0000}"/>
    <cellStyle name="명 2 5 2 3" xfId="43655" xr:uid="{00000000-0005-0000-0000-0000A9AA0000}"/>
    <cellStyle name="명 2 5 2 3 2" xfId="43656" xr:uid="{00000000-0005-0000-0000-0000AAAA0000}"/>
    <cellStyle name="명 2 5 2 3 3" xfId="43657" xr:uid="{00000000-0005-0000-0000-0000ABAA0000}"/>
    <cellStyle name="명 2 5 2 3 4" xfId="43658" xr:uid="{00000000-0005-0000-0000-0000ACAA0000}"/>
    <cellStyle name="명 2 5 2 3 5" xfId="43659" xr:uid="{00000000-0005-0000-0000-0000ADAA0000}"/>
    <cellStyle name="명 2 5 2 4" xfId="43660" xr:uid="{00000000-0005-0000-0000-0000AEAA0000}"/>
    <cellStyle name="명 2 5 2 4 2" xfId="43661" xr:uid="{00000000-0005-0000-0000-0000AFAA0000}"/>
    <cellStyle name="명 2 5 2 4 3" xfId="43662" xr:uid="{00000000-0005-0000-0000-0000B0AA0000}"/>
    <cellStyle name="명 2 5 2 4 4" xfId="43663" xr:uid="{00000000-0005-0000-0000-0000B1AA0000}"/>
    <cellStyle name="명 2 5 2 4 5" xfId="43664" xr:uid="{00000000-0005-0000-0000-0000B2AA0000}"/>
    <cellStyle name="명 2 5 2 5" xfId="43665" xr:uid="{00000000-0005-0000-0000-0000B3AA0000}"/>
    <cellStyle name="명 2 5 2 6" xfId="43666" xr:uid="{00000000-0005-0000-0000-0000B4AA0000}"/>
    <cellStyle name="명 2 5 2 7" xfId="43667" xr:uid="{00000000-0005-0000-0000-0000B5AA0000}"/>
    <cellStyle name="명 2 5 2 8" xfId="43668" xr:uid="{00000000-0005-0000-0000-0000B6AA0000}"/>
    <cellStyle name="명 2 5 3" xfId="43669" xr:uid="{00000000-0005-0000-0000-0000B7AA0000}"/>
    <cellStyle name="명 2 5 3 2" xfId="43670" xr:uid="{00000000-0005-0000-0000-0000B8AA0000}"/>
    <cellStyle name="명 2 5 3 2 2" xfId="43671" xr:uid="{00000000-0005-0000-0000-0000B9AA0000}"/>
    <cellStyle name="명 2 5 3 2 3" xfId="43672" xr:uid="{00000000-0005-0000-0000-0000BAAA0000}"/>
    <cellStyle name="명 2 5 3 2 4" xfId="43673" xr:uid="{00000000-0005-0000-0000-0000BBAA0000}"/>
    <cellStyle name="명 2 5 3 2 5" xfId="43674" xr:uid="{00000000-0005-0000-0000-0000BCAA0000}"/>
    <cellStyle name="명 2 5 3 3" xfId="43675" xr:uid="{00000000-0005-0000-0000-0000BDAA0000}"/>
    <cellStyle name="명 2 5 3 3 2" xfId="43676" xr:uid="{00000000-0005-0000-0000-0000BEAA0000}"/>
    <cellStyle name="명 2 5 3 3 3" xfId="43677" xr:uid="{00000000-0005-0000-0000-0000BFAA0000}"/>
    <cellStyle name="명 2 5 3 3 4" xfId="43678" xr:uid="{00000000-0005-0000-0000-0000C0AA0000}"/>
    <cellStyle name="명 2 5 3 3 5" xfId="43679" xr:uid="{00000000-0005-0000-0000-0000C1AA0000}"/>
    <cellStyle name="명 2 5 3 4" xfId="43680" xr:uid="{00000000-0005-0000-0000-0000C2AA0000}"/>
    <cellStyle name="명 2 5 3 4 2" xfId="43681" xr:uid="{00000000-0005-0000-0000-0000C3AA0000}"/>
    <cellStyle name="명 2 5 3 4 3" xfId="43682" xr:uid="{00000000-0005-0000-0000-0000C4AA0000}"/>
    <cellStyle name="명 2 5 3 4 4" xfId="43683" xr:uid="{00000000-0005-0000-0000-0000C5AA0000}"/>
    <cellStyle name="명 2 5 3 4 5" xfId="43684" xr:uid="{00000000-0005-0000-0000-0000C6AA0000}"/>
    <cellStyle name="명 2 5 3 5" xfId="43685" xr:uid="{00000000-0005-0000-0000-0000C7AA0000}"/>
    <cellStyle name="명 2 5 3 6" xfId="43686" xr:uid="{00000000-0005-0000-0000-0000C8AA0000}"/>
    <cellStyle name="명 2 5 3 7" xfId="43687" xr:uid="{00000000-0005-0000-0000-0000C9AA0000}"/>
    <cellStyle name="명 2 5 3 8" xfId="43688" xr:uid="{00000000-0005-0000-0000-0000CAAA0000}"/>
    <cellStyle name="명 2 5 4" xfId="43689" xr:uid="{00000000-0005-0000-0000-0000CBAA0000}"/>
    <cellStyle name="명 2 5 4 2" xfId="43690" xr:uid="{00000000-0005-0000-0000-0000CCAA0000}"/>
    <cellStyle name="명 2 5 4 2 2" xfId="43691" xr:uid="{00000000-0005-0000-0000-0000CDAA0000}"/>
    <cellStyle name="명 2 5 4 2 3" xfId="43692" xr:uid="{00000000-0005-0000-0000-0000CEAA0000}"/>
    <cellStyle name="명 2 5 4 2 4" xfId="43693" xr:uid="{00000000-0005-0000-0000-0000CFAA0000}"/>
    <cellStyle name="명 2 5 4 2 5" xfId="43694" xr:uid="{00000000-0005-0000-0000-0000D0AA0000}"/>
    <cellStyle name="명 2 5 4 3" xfId="43695" xr:uid="{00000000-0005-0000-0000-0000D1AA0000}"/>
    <cellStyle name="명 2 5 4 3 2" xfId="43696" xr:uid="{00000000-0005-0000-0000-0000D2AA0000}"/>
    <cellStyle name="명 2 5 4 3 3" xfId="43697" xr:uid="{00000000-0005-0000-0000-0000D3AA0000}"/>
    <cellStyle name="명 2 5 4 3 4" xfId="43698" xr:uid="{00000000-0005-0000-0000-0000D4AA0000}"/>
    <cellStyle name="명 2 5 4 3 5" xfId="43699" xr:uid="{00000000-0005-0000-0000-0000D5AA0000}"/>
    <cellStyle name="명 2 5 4 4" xfId="43700" xr:uid="{00000000-0005-0000-0000-0000D6AA0000}"/>
    <cellStyle name="명 2 5 4 4 2" xfId="43701" xr:uid="{00000000-0005-0000-0000-0000D7AA0000}"/>
    <cellStyle name="명 2 5 4 4 3" xfId="43702" xr:uid="{00000000-0005-0000-0000-0000D8AA0000}"/>
    <cellStyle name="명 2 5 4 4 4" xfId="43703" xr:uid="{00000000-0005-0000-0000-0000D9AA0000}"/>
    <cellStyle name="명 2 5 4 4 5" xfId="43704" xr:uid="{00000000-0005-0000-0000-0000DAAA0000}"/>
    <cellStyle name="명 2 5 4 5" xfId="43705" xr:uid="{00000000-0005-0000-0000-0000DBAA0000}"/>
    <cellStyle name="명 2 5 4 6" xfId="43706" xr:uid="{00000000-0005-0000-0000-0000DCAA0000}"/>
    <cellStyle name="명 2 5 4 7" xfId="43707" xr:uid="{00000000-0005-0000-0000-0000DDAA0000}"/>
    <cellStyle name="명 2 5 4 8" xfId="43708" xr:uid="{00000000-0005-0000-0000-0000DEAA0000}"/>
    <cellStyle name="명 2 5 5" xfId="43709" xr:uid="{00000000-0005-0000-0000-0000DFAA0000}"/>
    <cellStyle name="명 2 5 5 2" xfId="43710" xr:uid="{00000000-0005-0000-0000-0000E0AA0000}"/>
    <cellStyle name="명 2 5 5 3" xfId="43711" xr:uid="{00000000-0005-0000-0000-0000E1AA0000}"/>
    <cellStyle name="명 2 5 5 4" xfId="43712" xr:uid="{00000000-0005-0000-0000-0000E2AA0000}"/>
    <cellStyle name="명 2 5 5 5" xfId="43713" xr:uid="{00000000-0005-0000-0000-0000E3AA0000}"/>
    <cellStyle name="명 2 5 6" xfId="43714" xr:uid="{00000000-0005-0000-0000-0000E4AA0000}"/>
    <cellStyle name="명 2 5 6 2" xfId="43715" xr:uid="{00000000-0005-0000-0000-0000E5AA0000}"/>
    <cellStyle name="명 2 5 6 3" xfId="43716" xr:uid="{00000000-0005-0000-0000-0000E6AA0000}"/>
    <cellStyle name="명 2 5 6 4" xfId="43717" xr:uid="{00000000-0005-0000-0000-0000E7AA0000}"/>
    <cellStyle name="명 2 5 6 5" xfId="43718" xr:uid="{00000000-0005-0000-0000-0000E8AA0000}"/>
    <cellStyle name="명 2 5 7" xfId="43719" xr:uid="{00000000-0005-0000-0000-0000E9AA0000}"/>
    <cellStyle name="명 2 5 7 2" xfId="43720" xr:uid="{00000000-0005-0000-0000-0000EAAA0000}"/>
    <cellStyle name="명 2 5 7 3" xfId="43721" xr:uid="{00000000-0005-0000-0000-0000EBAA0000}"/>
    <cellStyle name="명 2 5 7 4" xfId="43722" xr:uid="{00000000-0005-0000-0000-0000ECAA0000}"/>
    <cellStyle name="명 2 5 7 5" xfId="43723" xr:uid="{00000000-0005-0000-0000-0000EDAA0000}"/>
    <cellStyle name="명 2 5 8" xfId="43724" xr:uid="{00000000-0005-0000-0000-0000EEAA0000}"/>
    <cellStyle name="명 2 5 9" xfId="43725" xr:uid="{00000000-0005-0000-0000-0000EFAA0000}"/>
    <cellStyle name="명 2 6" xfId="43726" xr:uid="{00000000-0005-0000-0000-0000F0AA0000}"/>
    <cellStyle name="명 2 6 2" xfId="43727" xr:uid="{00000000-0005-0000-0000-0000F1AA0000}"/>
    <cellStyle name="명 2 6 2 2" xfId="43728" xr:uid="{00000000-0005-0000-0000-0000F2AA0000}"/>
    <cellStyle name="명 2 6 2 3" xfId="43729" xr:uid="{00000000-0005-0000-0000-0000F3AA0000}"/>
    <cellStyle name="명 2 6 2 4" xfId="43730" xr:uid="{00000000-0005-0000-0000-0000F4AA0000}"/>
    <cellStyle name="명 2 6 2 5" xfId="43731" xr:uid="{00000000-0005-0000-0000-0000F5AA0000}"/>
    <cellStyle name="명 2 6 3" xfId="43732" xr:uid="{00000000-0005-0000-0000-0000F6AA0000}"/>
    <cellStyle name="명 2 6 3 2" xfId="43733" xr:uid="{00000000-0005-0000-0000-0000F7AA0000}"/>
    <cellStyle name="명 2 6 3 3" xfId="43734" xr:uid="{00000000-0005-0000-0000-0000F8AA0000}"/>
    <cellStyle name="명 2 6 3 4" xfId="43735" xr:uid="{00000000-0005-0000-0000-0000F9AA0000}"/>
    <cellStyle name="명 2 6 3 5" xfId="43736" xr:uid="{00000000-0005-0000-0000-0000FAAA0000}"/>
    <cellStyle name="명 2 6 4" xfId="43737" xr:uid="{00000000-0005-0000-0000-0000FBAA0000}"/>
    <cellStyle name="명 2 6 4 2" xfId="43738" xr:uid="{00000000-0005-0000-0000-0000FCAA0000}"/>
    <cellStyle name="명 2 6 4 3" xfId="43739" xr:uid="{00000000-0005-0000-0000-0000FDAA0000}"/>
    <cellStyle name="명 2 6 4 4" xfId="43740" xr:uid="{00000000-0005-0000-0000-0000FEAA0000}"/>
    <cellStyle name="명 2 6 4 5" xfId="43741" xr:uid="{00000000-0005-0000-0000-0000FFAA0000}"/>
    <cellStyle name="명 2 6 5" xfId="43742" xr:uid="{00000000-0005-0000-0000-000000AB0000}"/>
    <cellStyle name="명 2 6 6" xfId="43743" xr:uid="{00000000-0005-0000-0000-000001AB0000}"/>
    <cellStyle name="명 2 6 7" xfId="43744" xr:uid="{00000000-0005-0000-0000-000002AB0000}"/>
    <cellStyle name="명 2 6 8" xfId="43745" xr:uid="{00000000-0005-0000-0000-000003AB0000}"/>
    <cellStyle name="명 2 7" xfId="43746" xr:uid="{00000000-0005-0000-0000-000004AB0000}"/>
    <cellStyle name="명 2 7 2" xfId="43747" xr:uid="{00000000-0005-0000-0000-000005AB0000}"/>
    <cellStyle name="명 2 7 2 2" xfId="43748" xr:uid="{00000000-0005-0000-0000-000006AB0000}"/>
    <cellStyle name="명 2 7 2 3" xfId="43749" xr:uid="{00000000-0005-0000-0000-000007AB0000}"/>
    <cellStyle name="명 2 7 2 4" xfId="43750" xr:uid="{00000000-0005-0000-0000-000008AB0000}"/>
    <cellStyle name="명 2 7 2 5" xfId="43751" xr:uid="{00000000-0005-0000-0000-000009AB0000}"/>
    <cellStyle name="명 2 7 3" xfId="43752" xr:uid="{00000000-0005-0000-0000-00000AAB0000}"/>
    <cellStyle name="명 2 7 3 2" xfId="43753" xr:uid="{00000000-0005-0000-0000-00000BAB0000}"/>
    <cellStyle name="명 2 7 3 3" xfId="43754" xr:uid="{00000000-0005-0000-0000-00000CAB0000}"/>
    <cellStyle name="명 2 7 3 4" xfId="43755" xr:uid="{00000000-0005-0000-0000-00000DAB0000}"/>
    <cellStyle name="명 2 7 3 5" xfId="43756" xr:uid="{00000000-0005-0000-0000-00000EAB0000}"/>
    <cellStyle name="명 2 7 4" xfId="43757" xr:uid="{00000000-0005-0000-0000-00000FAB0000}"/>
    <cellStyle name="명 2 7 4 2" xfId="43758" xr:uid="{00000000-0005-0000-0000-000010AB0000}"/>
    <cellStyle name="명 2 7 4 3" xfId="43759" xr:uid="{00000000-0005-0000-0000-000011AB0000}"/>
    <cellStyle name="명 2 7 4 4" xfId="43760" xr:uid="{00000000-0005-0000-0000-000012AB0000}"/>
    <cellStyle name="명 2 7 4 5" xfId="43761" xr:uid="{00000000-0005-0000-0000-000013AB0000}"/>
    <cellStyle name="명 2 7 5" xfId="43762" xr:uid="{00000000-0005-0000-0000-000014AB0000}"/>
    <cellStyle name="명 2 7 6" xfId="43763" xr:uid="{00000000-0005-0000-0000-000015AB0000}"/>
    <cellStyle name="명 2 7 7" xfId="43764" xr:uid="{00000000-0005-0000-0000-000016AB0000}"/>
    <cellStyle name="명 2 7 8" xfId="43765" xr:uid="{00000000-0005-0000-0000-000017AB0000}"/>
    <cellStyle name="명 2 8" xfId="43766" xr:uid="{00000000-0005-0000-0000-000018AB0000}"/>
    <cellStyle name="명 2 8 2" xfId="43767" xr:uid="{00000000-0005-0000-0000-000019AB0000}"/>
    <cellStyle name="명 2 8 2 2" xfId="43768" xr:uid="{00000000-0005-0000-0000-00001AAB0000}"/>
    <cellStyle name="명 2 8 2 3" xfId="43769" xr:uid="{00000000-0005-0000-0000-00001BAB0000}"/>
    <cellStyle name="명 2 8 2 4" xfId="43770" xr:uid="{00000000-0005-0000-0000-00001CAB0000}"/>
    <cellStyle name="명 2 8 2 5" xfId="43771" xr:uid="{00000000-0005-0000-0000-00001DAB0000}"/>
    <cellStyle name="명 2 8 3" xfId="43772" xr:uid="{00000000-0005-0000-0000-00001EAB0000}"/>
    <cellStyle name="명 2 8 3 2" xfId="43773" xr:uid="{00000000-0005-0000-0000-00001FAB0000}"/>
    <cellStyle name="명 2 8 3 3" xfId="43774" xr:uid="{00000000-0005-0000-0000-000020AB0000}"/>
    <cellStyle name="명 2 8 3 4" xfId="43775" xr:uid="{00000000-0005-0000-0000-000021AB0000}"/>
    <cellStyle name="명 2 8 3 5" xfId="43776" xr:uid="{00000000-0005-0000-0000-000022AB0000}"/>
    <cellStyle name="명 2 8 4" xfId="43777" xr:uid="{00000000-0005-0000-0000-000023AB0000}"/>
    <cellStyle name="명 2 8 4 2" xfId="43778" xr:uid="{00000000-0005-0000-0000-000024AB0000}"/>
    <cellStyle name="명 2 8 4 3" xfId="43779" xr:uid="{00000000-0005-0000-0000-000025AB0000}"/>
    <cellStyle name="명 2 8 4 4" xfId="43780" xr:uid="{00000000-0005-0000-0000-000026AB0000}"/>
    <cellStyle name="명 2 8 4 5" xfId="43781" xr:uid="{00000000-0005-0000-0000-000027AB0000}"/>
    <cellStyle name="명 2 8 5" xfId="43782" xr:uid="{00000000-0005-0000-0000-000028AB0000}"/>
    <cellStyle name="명 2 8 6" xfId="43783" xr:uid="{00000000-0005-0000-0000-000029AB0000}"/>
    <cellStyle name="명 2 8 7" xfId="43784" xr:uid="{00000000-0005-0000-0000-00002AAB0000}"/>
    <cellStyle name="명 2 8 8" xfId="43785" xr:uid="{00000000-0005-0000-0000-00002BAB0000}"/>
    <cellStyle name="명 2 9" xfId="43786" xr:uid="{00000000-0005-0000-0000-00002CAB0000}"/>
    <cellStyle name="명 3" xfId="43787" xr:uid="{00000000-0005-0000-0000-00002DAB0000}"/>
    <cellStyle name="명 3 10" xfId="43788" xr:uid="{00000000-0005-0000-0000-00002EAB0000}"/>
    <cellStyle name="명 3 11" xfId="43789" xr:uid="{00000000-0005-0000-0000-00002FAB0000}"/>
    <cellStyle name="명 3 12" xfId="43790" xr:uid="{00000000-0005-0000-0000-000030AB0000}"/>
    <cellStyle name="명 3 2" xfId="43791" xr:uid="{00000000-0005-0000-0000-000031AB0000}"/>
    <cellStyle name="명 3 2 10" xfId="43792" xr:uid="{00000000-0005-0000-0000-000032AB0000}"/>
    <cellStyle name="명 3 2 11" xfId="43793" xr:uid="{00000000-0005-0000-0000-000033AB0000}"/>
    <cellStyle name="명 3 2 12" xfId="43794" xr:uid="{00000000-0005-0000-0000-000034AB0000}"/>
    <cellStyle name="명 3 2 13" xfId="43795" xr:uid="{00000000-0005-0000-0000-000035AB0000}"/>
    <cellStyle name="명 3 2 2" xfId="43796" xr:uid="{00000000-0005-0000-0000-000036AB0000}"/>
    <cellStyle name="명 3 2 2 10" xfId="43797" xr:uid="{00000000-0005-0000-0000-000037AB0000}"/>
    <cellStyle name="명 3 2 2 11" xfId="43798" xr:uid="{00000000-0005-0000-0000-000038AB0000}"/>
    <cellStyle name="명 3 2 2 2" xfId="43799" xr:uid="{00000000-0005-0000-0000-000039AB0000}"/>
    <cellStyle name="명 3 2 2 2 2" xfId="43800" xr:uid="{00000000-0005-0000-0000-00003AAB0000}"/>
    <cellStyle name="명 3 2 2 2 2 2" xfId="43801" xr:uid="{00000000-0005-0000-0000-00003BAB0000}"/>
    <cellStyle name="명 3 2 2 2 2 3" xfId="43802" xr:uid="{00000000-0005-0000-0000-00003CAB0000}"/>
    <cellStyle name="명 3 2 2 2 2 4" xfId="43803" xr:uid="{00000000-0005-0000-0000-00003DAB0000}"/>
    <cellStyle name="명 3 2 2 2 2 5" xfId="43804" xr:uid="{00000000-0005-0000-0000-00003EAB0000}"/>
    <cellStyle name="명 3 2 2 2 3" xfId="43805" xr:uid="{00000000-0005-0000-0000-00003FAB0000}"/>
    <cellStyle name="명 3 2 2 2 3 2" xfId="43806" xr:uid="{00000000-0005-0000-0000-000040AB0000}"/>
    <cellStyle name="명 3 2 2 2 3 3" xfId="43807" xr:uid="{00000000-0005-0000-0000-000041AB0000}"/>
    <cellStyle name="명 3 2 2 2 3 4" xfId="43808" xr:uid="{00000000-0005-0000-0000-000042AB0000}"/>
    <cellStyle name="명 3 2 2 2 3 5" xfId="43809" xr:uid="{00000000-0005-0000-0000-000043AB0000}"/>
    <cellStyle name="명 3 2 2 2 4" xfId="43810" xr:uid="{00000000-0005-0000-0000-000044AB0000}"/>
    <cellStyle name="명 3 2 2 2 4 2" xfId="43811" xr:uid="{00000000-0005-0000-0000-000045AB0000}"/>
    <cellStyle name="명 3 2 2 2 4 3" xfId="43812" xr:uid="{00000000-0005-0000-0000-000046AB0000}"/>
    <cellStyle name="명 3 2 2 2 4 4" xfId="43813" xr:uid="{00000000-0005-0000-0000-000047AB0000}"/>
    <cellStyle name="명 3 2 2 2 4 5" xfId="43814" xr:uid="{00000000-0005-0000-0000-000048AB0000}"/>
    <cellStyle name="명 3 2 2 2 5" xfId="43815" xr:uid="{00000000-0005-0000-0000-000049AB0000}"/>
    <cellStyle name="명 3 2 2 2 6" xfId="43816" xr:uid="{00000000-0005-0000-0000-00004AAB0000}"/>
    <cellStyle name="명 3 2 2 2 7" xfId="43817" xr:uid="{00000000-0005-0000-0000-00004BAB0000}"/>
    <cellStyle name="명 3 2 2 2 8" xfId="43818" xr:uid="{00000000-0005-0000-0000-00004CAB0000}"/>
    <cellStyle name="명 3 2 2 3" xfId="43819" xr:uid="{00000000-0005-0000-0000-00004DAB0000}"/>
    <cellStyle name="명 3 2 2 3 2" xfId="43820" xr:uid="{00000000-0005-0000-0000-00004EAB0000}"/>
    <cellStyle name="명 3 2 2 3 2 2" xfId="43821" xr:uid="{00000000-0005-0000-0000-00004FAB0000}"/>
    <cellStyle name="명 3 2 2 3 2 3" xfId="43822" xr:uid="{00000000-0005-0000-0000-000050AB0000}"/>
    <cellStyle name="명 3 2 2 3 2 4" xfId="43823" xr:uid="{00000000-0005-0000-0000-000051AB0000}"/>
    <cellStyle name="명 3 2 2 3 2 5" xfId="43824" xr:uid="{00000000-0005-0000-0000-000052AB0000}"/>
    <cellStyle name="명 3 2 2 3 3" xfId="43825" xr:uid="{00000000-0005-0000-0000-000053AB0000}"/>
    <cellStyle name="명 3 2 2 3 3 2" xfId="43826" xr:uid="{00000000-0005-0000-0000-000054AB0000}"/>
    <cellStyle name="명 3 2 2 3 3 3" xfId="43827" xr:uid="{00000000-0005-0000-0000-000055AB0000}"/>
    <cellStyle name="명 3 2 2 3 3 4" xfId="43828" xr:uid="{00000000-0005-0000-0000-000056AB0000}"/>
    <cellStyle name="명 3 2 2 3 3 5" xfId="43829" xr:uid="{00000000-0005-0000-0000-000057AB0000}"/>
    <cellStyle name="명 3 2 2 3 4" xfId="43830" xr:uid="{00000000-0005-0000-0000-000058AB0000}"/>
    <cellStyle name="명 3 2 2 3 4 2" xfId="43831" xr:uid="{00000000-0005-0000-0000-000059AB0000}"/>
    <cellStyle name="명 3 2 2 3 4 3" xfId="43832" xr:uid="{00000000-0005-0000-0000-00005AAB0000}"/>
    <cellStyle name="명 3 2 2 3 4 4" xfId="43833" xr:uid="{00000000-0005-0000-0000-00005BAB0000}"/>
    <cellStyle name="명 3 2 2 3 4 5" xfId="43834" xr:uid="{00000000-0005-0000-0000-00005CAB0000}"/>
    <cellStyle name="명 3 2 2 3 5" xfId="43835" xr:uid="{00000000-0005-0000-0000-00005DAB0000}"/>
    <cellStyle name="명 3 2 2 3 6" xfId="43836" xr:uid="{00000000-0005-0000-0000-00005EAB0000}"/>
    <cellStyle name="명 3 2 2 3 7" xfId="43837" xr:uid="{00000000-0005-0000-0000-00005FAB0000}"/>
    <cellStyle name="명 3 2 2 3 8" xfId="43838" xr:uid="{00000000-0005-0000-0000-000060AB0000}"/>
    <cellStyle name="명 3 2 2 4" xfId="43839" xr:uid="{00000000-0005-0000-0000-000061AB0000}"/>
    <cellStyle name="명 3 2 2 4 2" xfId="43840" xr:uid="{00000000-0005-0000-0000-000062AB0000}"/>
    <cellStyle name="명 3 2 2 4 2 2" xfId="43841" xr:uid="{00000000-0005-0000-0000-000063AB0000}"/>
    <cellStyle name="명 3 2 2 4 2 3" xfId="43842" xr:uid="{00000000-0005-0000-0000-000064AB0000}"/>
    <cellStyle name="명 3 2 2 4 2 4" xfId="43843" xr:uid="{00000000-0005-0000-0000-000065AB0000}"/>
    <cellStyle name="명 3 2 2 4 2 5" xfId="43844" xr:uid="{00000000-0005-0000-0000-000066AB0000}"/>
    <cellStyle name="명 3 2 2 4 3" xfId="43845" xr:uid="{00000000-0005-0000-0000-000067AB0000}"/>
    <cellStyle name="명 3 2 2 4 3 2" xfId="43846" xr:uid="{00000000-0005-0000-0000-000068AB0000}"/>
    <cellStyle name="명 3 2 2 4 3 3" xfId="43847" xr:uid="{00000000-0005-0000-0000-000069AB0000}"/>
    <cellStyle name="명 3 2 2 4 3 4" xfId="43848" xr:uid="{00000000-0005-0000-0000-00006AAB0000}"/>
    <cellStyle name="명 3 2 2 4 3 5" xfId="43849" xr:uid="{00000000-0005-0000-0000-00006BAB0000}"/>
    <cellStyle name="명 3 2 2 4 4" xfId="43850" xr:uid="{00000000-0005-0000-0000-00006CAB0000}"/>
    <cellStyle name="명 3 2 2 4 4 2" xfId="43851" xr:uid="{00000000-0005-0000-0000-00006DAB0000}"/>
    <cellStyle name="명 3 2 2 4 4 3" xfId="43852" xr:uid="{00000000-0005-0000-0000-00006EAB0000}"/>
    <cellStyle name="명 3 2 2 4 4 4" xfId="43853" xr:uid="{00000000-0005-0000-0000-00006FAB0000}"/>
    <cellStyle name="명 3 2 2 4 4 5" xfId="43854" xr:uid="{00000000-0005-0000-0000-000070AB0000}"/>
    <cellStyle name="명 3 2 2 4 5" xfId="43855" xr:uid="{00000000-0005-0000-0000-000071AB0000}"/>
    <cellStyle name="명 3 2 2 4 6" xfId="43856" xr:uid="{00000000-0005-0000-0000-000072AB0000}"/>
    <cellStyle name="명 3 2 2 4 7" xfId="43857" xr:uid="{00000000-0005-0000-0000-000073AB0000}"/>
    <cellStyle name="명 3 2 2 4 8" xfId="43858" xr:uid="{00000000-0005-0000-0000-000074AB0000}"/>
    <cellStyle name="명 3 2 2 5" xfId="43859" xr:uid="{00000000-0005-0000-0000-000075AB0000}"/>
    <cellStyle name="명 3 2 2 5 2" xfId="43860" xr:uid="{00000000-0005-0000-0000-000076AB0000}"/>
    <cellStyle name="명 3 2 2 5 3" xfId="43861" xr:uid="{00000000-0005-0000-0000-000077AB0000}"/>
    <cellStyle name="명 3 2 2 5 4" xfId="43862" xr:uid="{00000000-0005-0000-0000-000078AB0000}"/>
    <cellStyle name="명 3 2 2 5 5" xfId="43863" xr:uid="{00000000-0005-0000-0000-000079AB0000}"/>
    <cellStyle name="명 3 2 2 6" xfId="43864" xr:uid="{00000000-0005-0000-0000-00007AAB0000}"/>
    <cellStyle name="명 3 2 2 6 2" xfId="43865" xr:uid="{00000000-0005-0000-0000-00007BAB0000}"/>
    <cellStyle name="명 3 2 2 6 3" xfId="43866" xr:uid="{00000000-0005-0000-0000-00007CAB0000}"/>
    <cellStyle name="명 3 2 2 6 4" xfId="43867" xr:uid="{00000000-0005-0000-0000-00007DAB0000}"/>
    <cellStyle name="명 3 2 2 6 5" xfId="43868" xr:uid="{00000000-0005-0000-0000-00007EAB0000}"/>
    <cellStyle name="명 3 2 2 7" xfId="43869" xr:uid="{00000000-0005-0000-0000-00007FAB0000}"/>
    <cellStyle name="명 3 2 2 7 2" xfId="43870" xr:uid="{00000000-0005-0000-0000-000080AB0000}"/>
    <cellStyle name="명 3 2 2 7 3" xfId="43871" xr:uid="{00000000-0005-0000-0000-000081AB0000}"/>
    <cellStyle name="명 3 2 2 7 4" xfId="43872" xr:uid="{00000000-0005-0000-0000-000082AB0000}"/>
    <cellStyle name="명 3 2 2 7 5" xfId="43873" xr:uid="{00000000-0005-0000-0000-000083AB0000}"/>
    <cellStyle name="명 3 2 2 8" xfId="43874" xr:uid="{00000000-0005-0000-0000-000084AB0000}"/>
    <cellStyle name="명 3 2 2 9" xfId="43875" xr:uid="{00000000-0005-0000-0000-000085AB0000}"/>
    <cellStyle name="명 3 2 3" xfId="43876" xr:uid="{00000000-0005-0000-0000-000086AB0000}"/>
    <cellStyle name="명 3 2 3 10" xfId="43877" xr:uid="{00000000-0005-0000-0000-000087AB0000}"/>
    <cellStyle name="명 3 2 3 11" xfId="43878" xr:uid="{00000000-0005-0000-0000-000088AB0000}"/>
    <cellStyle name="명 3 2 3 2" xfId="43879" xr:uid="{00000000-0005-0000-0000-000089AB0000}"/>
    <cellStyle name="명 3 2 3 2 2" xfId="43880" xr:uid="{00000000-0005-0000-0000-00008AAB0000}"/>
    <cellStyle name="명 3 2 3 2 2 2" xfId="43881" xr:uid="{00000000-0005-0000-0000-00008BAB0000}"/>
    <cellStyle name="명 3 2 3 2 2 3" xfId="43882" xr:uid="{00000000-0005-0000-0000-00008CAB0000}"/>
    <cellStyle name="명 3 2 3 2 2 4" xfId="43883" xr:uid="{00000000-0005-0000-0000-00008DAB0000}"/>
    <cellStyle name="명 3 2 3 2 2 5" xfId="43884" xr:uid="{00000000-0005-0000-0000-00008EAB0000}"/>
    <cellStyle name="명 3 2 3 2 3" xfId="43885" xr:uid="{00000000-0005-0000-0000-00008FAB0000}"/>
    <cellStyle name="명 3 2 3 2 3 2" xfId="43886" xr:uid="{00000000-0005-0000-0000-000090AB0000}"/>
    <cellStyle name="명 3 2 3 2 3 3" xfId="43887" xr:uid="{00000000-0005-0000-0000-000091AB0000}"/>
    <cellStyle name="명 3 2 3 2 3 4" xfId="43888" xr:uid="{00000000-0005-0000-0000-000092AB0000}"/>
    <cellStyle name="명 3 2 3 2 3 5" xfId="43889" xr:uid="{00000000-0005-0000-0000-000093AB0000}"/>
    <cellStyle name="명 3 2 3 2 4" xfId="43890" xr:uid="{00000000-0005-0000-0000-000094AB0000}"/>
    <cellStyle name="명 3 2 3 2 4 2" xfId="43891" xr:uid="{00000000-0005-0000-0000-000095AB0000}"/>
    <cellStyle name="명 3 2 3 2 4 3" xfId="43892" xr:uid="{00000000-0005-0000-0000-000096AB0000}"/>
    <cellStyle name="명 3 2 3 2 4 4" xfId="43893" xr:uid="{00000000-0005-0000-0000-000097AB0000}"/>
    <cellStyle name="명 3 2 3 2 4 5" xfId="43894" xr:uid="{00000000-0005-0000-0000-000098AB0000}"/>
    <cellStyle name="명 3 2 3 2 5" xfId="43895" xr:uid="{00000000-0005-0000-0000-000099AB0000}"/>
    <cellStyle name="명 3 2 3 2 6" xfId="43896" xr:uid="{00000000-0005-0000-0000-00009AAB0000}"/>
    <cellStyle name="명 3 2 3 2 7" xfId="43897" xr:uid="{00000000-0005-0000-0000-00009BAB0000}"/>
    <cellStyle name="명 3 2 3 2 8" xfId="43898" xr:uid="{00000000-0005-0000-0000-00009CAB0000}"/>
    <cellStyle name="명 3 2 3 3" xfId="43899" xr:uid="{00000000-0005-0000-0000-00009DAB0000}"/>
    <cellStyle name="명 3 2 3 3 2" xfId="43900" xr:uid="{00000000-0005-0000-0000-00009EAB0000}"/>
    <cellStyle name="명 3 2 3 3 2 2" xfId="43901" xr:uid="{00000000-0005-0000-0000-00009FAB0000}"/>
    <cellStyle name="명 3 2 3 3 2 3" xfId="43902" xr:uid="{00000000-0005-0000-0000-0000A0AB0000}"/>
    <cellStyle name="명 3 2 3 3 2 4" xfId="43903" xr:uid="{00000000-0005-0000-0000-0000A1AB0000}"/>
    <cellStyle name="명 3 2 3 3 2 5" xfId="43904" xr:uid="{00000000-0005-0000-0000-0000A2AB0000}"/>
    <cellStyle name="명 3 2 3 3 3" xfId="43905" xr:uid="{00000000-0005-0000-0000-0000A3AB0000}"/>
    <cellStyle name="명 3 2 3 3 3 2" xfId="43906" xr:uid="{00000000-0005-0000-0000-0000A4AB0000}"/>
    <cellStyle name="명 3 2 3 3 3 3" xfId="43907" xr:uid="{00000000-0005-0000-0000-0000A5AB0000}"/>
    <cellStyle name="명 3 2 3 3 3 4" xfId="43908" xr:uid="{00000000-0005-0000-0000-0000A6AB0000}"/>
    <cellStyle name="명 3 2 3 3 3 5" xfId="43909" xr:uid="{00000000-0005-0000-0000-0000A7AB0000}"/>
    <cellStyle name="명 3 2 3 3 4" xfId="43910" xr:uid="{00000000-0005-0000-0000-0000A8AB0000}"/>
    <cellStyle name="명 3 2 3 3 4 2" xfId="43911" xr:uid="{00000000-0005-0000-0000-0000A9AB0000}"/>
    <cellStyle name="명 3 2 3 3 4 3" xfId="43912" xr:uid="{00000000-0005-0000-0000-0000AAAB0000}"/>
    <cellStyle name="명 3 2 3 3 4 4" xfId="43913" xr:uid="{00000000-0005-0000-0000-0000ABAB0000}"/>
    <cellStyle name="명 3 2 3 3 4 5" xfId="43914" xr:uid="{00000000-0005-0000-0000-0000ACAB0000}"/>
    <cellStyle name="명 3 2 3 3 5" xfId="43915" xr:uid="{00000000-0005-0000-0000-0000ADAB0000}"/>
    <cellStyle name="명 3 2 3 3 6" xfId="43916" xr:uid="{00000000-0005-0000-0000-0000AEAB0000}"/>
    <cellStyle name="명 3 2 3 3 7" xfId="43917" xr:uid="{00000000-0005-0000-0000-0000AFAB0000}"/>
    <cellStyle name="명 3 2 3 3 8" xfId="43918" xr:uid="{00000000-0005-0000-0000-0000B0AB0000}"/>
    <cellStyle name="명 3 2 3 4" xfId="43919" xr:uid="{00000000-0005-0000-0000-0000B1AB0000}"/>
    <cellStyle name="명 3 2 3 4 2" xfId="43920" xr:uid="{00000000-0005-0000-0000-0000B2AB0000}"/>
    <cellStyle name="명 3 2 3 4 2 2" xfId="43921" xr:uid="{00000000-0005-0000-0000-0000B3AB0000}"/>
    <cellStyle name="명 3 2 3 4 2 3" xfId="43922" xr:uid="{00000000-0005-0000-0000-0000B4AB0000}"/>
    <cellStyle name="명 3 2 3 4 2 4" xfId="43923" xr:uid="{00000000-0005-0000-0000-0000B5AB0000}"/>
    <cellStyle name="명 3 2 3 4 2 5" xfId="43924" xr:uid="{00000000-0005-0000-0000-0000B6AB0000}"/>
    <cellStyle name="명 3 2 3 4 3" xfId="43925" xr:uid="{00000000-0005-0000-0000-0000B7AB0000}"/>
    <cellStyle name="명 3 2 3 4 3 2" xfId="43926" xr:uid="{00000000-0005-0000-0000-0000B8AB0000}"/>
    <cellStyle name="명 3 2 3 4 3 3" xfId="43927" xr:uid="{00000000-0005-0000-0000-0000B9AB0000}"/>
    <cellStyle name="명 3 2 3 4 3 4" xfId="43928" xr:uid="{00000000-0005-0000-0000-0000BAAB0000}"/>
    <cellStyle name="명 3 2 3 4 3 5" xfId="43929" xr:uid="{00000000-0005-0000-0000-0000BBAB0000}"/>
    <cellStyle name="명 3 2 3 4 4" xfId="43930" xr:uid="{00000000-0005-0000-0000-0000BCAB0000}"/>
    <cellStyle name="명 3 2 3 4 4 2" xfId="43931" xr:uid="{00000000-0005-0000-0000-0000BDAB0000}"/>
    <cellStyle name="명 3 2 3 4 4 3" xfId="43932" xr:uid="{00000000-0005-0000-0000-0000BEAB0000}"/>
    <cellStyle name="명 3 2 3 4 4 4" xfId="43933" xr:uid="{00000000-0005-0000-0000-0000BFAB0000}"/>
    <cellStyle name="명 3 2 3 4 4 5" xfId="43934" xr:uid="{00000000-0005-0000-0000-0000C0AB0000}"/>
    <cellStyle name="명 3 2 3 4 5" xfId="43935" xr:uid="{00000000-0005-0000-0000-0000C1AB0000}"/>
    <cellStyle name="명 3 2 3 4 6" xfId="43936" xr:uid="{00000000-0005-0000-0000-0000C2AB0000}"/>
    <cellStyle name="명 3 2 3 4 7" xfId="43937" xr:uid="{00000000-0005-0000-0000-0000C3AB0000}"/>
    <cellStyle name="명 3 2 3 4 8" xfId="43938" xr:uid="{00000000-0005-0000-0000-0000C4AB0000}"/>
    <cellStyle name="명 3 2 3 5" xfId="43939" xr:uid="{00000000-0005-0000-0000-0000C5AB0000}"/>
    <cellStyle name="명 3 2 3 5 2" xfId="43940" xr:uid="{00000000-0005-0000-0000-0000C6AB0000}"/>
    <cellStyle name="명 3 2 3 5 3" xfId="43941" xr:uid="{00000000-0005-0000-0000-0000C7AB0000}"/>
    <cellStyle name="명 3 2 3 5 4" xfId="43942" xr:uid="{00000000-0005-0000-0000-0000C8AB0000}"/>
    <cellStyle name="명 3 2 3 5 5" xfId="43943" xr:uid="{00000000-0005-0000-0000-0000C9AB0000}"/>
    <cellStyle name="명 3 2 3 6" xfId="43944" xr:uid="{00000000-0005-0000-0000-0000CAAB0000}"/>
    <cellStyle name="명 3 2 3 6 2" xfId="43945" xr:uid="{00000000-0005-0000-0000-0000CBAB0000}"/>
    <cellStyle name="명 3 2 3 6 3" xfId="43946" xr:uid="{00000000-0005-0000-0000-0000CCAB0000}"/>
    <cellStyle name="명 3 2 3 6 4" xfId="43947" xr:uid="{00000000-0005-0000-0000-0000CDAB0000}"/>
    <cellStyle name="명 3 2 3 6 5" xfId="43948" xr:uid="{00000000-0005-0000-0000-0000CEAB0000}"/>
    <cellStyle name="명 3 2 3 7" xfId="43949" xr:uid="{00000000-0005-0000-0000-0000CFAB0000}"/>
    <cellStyle name="명 3 2 3 7 2" xfId="43950" xr:uid="{00000000-0005-0000-0000-0000D0AB0000}"/>
    <cellStyle name="명 3 2 3 7 3" xfId="43951" xr:uid="{00000000-0005-0000-0000-0000D1AB0000}"/>
    <cellStyle name="명 3 2 3 7 4" xfId="43952" xr:uid="{00000000-0005-0000-0000-0000D2AB0000}"/>
    <cellStyle name="명 3 2 3 7 5" xfId="43953" xr:uid="{00000000-0005-0000-0000-0000D3AB0000}"/>
    <cellStyle name="명 3 2 3 8" xfId="43954" xr:uid="{00000000-0005-0000-0000-0000D4AB0000}"/>
    <cellStyle name="명 3 2 3 9" xfId="43955" xr:uid="{00000000-0005-0000-0000-0000D5AB0000}"/>
    <cellStyle name="명 3 2 4" xfId="43956" xr:uid="{00000000-0005-0000-0000-0000D6AB0000}"/>
    <cellStyle name="명 3 2 4 2" xfId="43957" xr:uid="{00000000-0005-0000-0000-0000D7AB0000}"/>
    <cellStyle name="명 3 2 4 2 2" xfId="43958" xr:uid="{00000000-0005-0000-0000-0000D8AB0000}"/>
    <cellStyle name="명 3 2 4 2 3" xfId="43959" xr:uid="{00000000-0005-0000-0000-0000D9AB0000}"/>
    <cellStyle name="명 3 2 4 2 4" xfId="43960" xr:uid="{00000000-0005-0000-0000-0000DAAB0000}"/>
    <cellStyle name="명 3 2 4 2 5" xfId="43961" xr:uid="{00000000-0005-0000-0000-0000DBAB0000}"/>
    <cellStyle name="명 3 2 4 3" xfId="43962" xr:uid="{00000000-0005-0000-0000-0000DCAB0000}"/>
    <cellStyle name="명 3 2 4 3 2" xfId="43963" xr:uid="{00000000-0005-0000-0000-0000DDAB0000}"/>
    <cellStyle name="명 3 2 4 3 3" xfId="43964" xr:uid="{00000000-0005-0000-0000-0000DEAB0000}"/>
    <cellStyle name="명 3 2 4 3 4" xfId="43965" xr:uid="{00000000-0005-0000-0000-0000DFAB0000}"/>
    <cellStyle name="명 3 2 4 3 5" xfId="43966" xr:uid="{00000000-0005-0000-0000-0000E0AB0000}"/>
    <cellStyle name="명 3 2 4 4" xfId="43967" xr:uid="{00000000-0005-0000-0000-0000E1AB0000}"/>
    <cellStyle name="명 3 2 4 4 2" xfId="43968" xr:uid="{00000000-0005-0000-0000-0000E2AB0000}"/>
    <cellStyle name="명 3 2 4 4 3" xfId="43969" xr:uid="{00000000-0005-0000-0000-0000E3AB0000}"/>
    <cellStyle name="명 3 2 4 4 4" xfId="43970" xr:uid="{00000000-0005-0000-0000-0000E4AB0000}"/>
    <cellStyle name="명 3 2 4 4 5" xfId="43971" xr:uid="{00000000-0005-0000-0000-0000E5AB0000}"/>
    <cellStyle name="명 3 2 4 5" xfId="43972" xr:uid="{00000000-0005-0000-0000-0000E6AB0000}"/>
    <cellStyle name="명 3 2 4 6" xfId="43973" xr:uid="{00000000-0005-0000-0000-0000E7AB0000}"/>
    <cellStyle name="명 3 2 4 7" xfId="43974" xr:uid="{00000000-0005-0000-0000-0000E8AB0000}"/>
    <cellStyle name="명 3 2 4 8" xfId="43975" xr:uid="{00000000-0005-0000-0000-0000E9AB0000}"/>
    <cellStyle name="명 3 2 5" xfId="43976" xr:uid="{00000000-0005-0000-0000-0000EAAB0000}"/>
    <cellStyle name="명 3 2 5 2" xfId="43977" xr:uid="{00000000-0005-0000-0000-0000EBAB0000}"/>
    <cellStyle name="명 3 2 5 2 2" xfId="43978" xr:uid="{00000000-0005-0000-0000-0000ECAB0000}"/>
    <cellStyle name="명 3 2 5 2 3" xfId="43979" xr:uid="{00000000-0005-0000-0000-0000EDAB0000}"/>
    <cellStyle name="명 3 2 5 2 4" xfId="43980" xr:uid="{00000000-0005-0000-0000-0000EEAB0000}"/>
    <cellStyle name="명 3 2 5 2 5" xfId="43981" xr:uid="{00000000-0005-0000-0000-0000EFAB0000}"/>
    <cellStyle name="명 3 2 5 3" xfId="43982" xr:uid="{00000000-0005-0000-0000-0000F0AB0000}"/>
    <cellStyle name="명 3 2 5 3 2" xfId="43983" xr:uid="{00000000-0005-0000-0000-0000F1AB0000}"/>
    <cellStyle name="명 3 2 5 3 3" xfId="43984" xr:uid="{00000000-0005-0000-0000-0000F2AB0000}"/>
    <cellStyle name="명 3 2 5 3 4" xfId="43985" xr:uid="{00000000-0005-0000-0000-0000F3AB0000}"/>
    <cellStyle name="명 3 2 5 3 5" xfId="43986" xr:uid="{00000000-0005-0000-0000-0000F4AB0000}"/>
    <cellStyle name="명 3 2 5 4" xfId="43987" xr:uid="{00000000-0005-0000-0000-0000F5AB0000}"/>
    <cellStyle name="명 3 2 5 4 2" xfId="43988" xr:uid="{00000000-0005-0000-0000-0000F6AB0000}"/>
    <cellStyle name="명 3 2 5 4 3" xfId="43989" xr:uid="{00000000-0005-0000-0000-0000F7AB0000}"/>
    <cellStyle name="명 3 2 5 4 4" xfId="43990" xr:uid="{00000000-0005-0000-0000-0000F8AB0000}"/>
    <cellStyle name="명 3 2 5 4 5" xfId="43991" xr:uid="{00000000-0005-0000-0000-0000F9AB0000}"/>
    <cellStyle name="명 3 2 5 5" xfId="43992" xr:uid="{00000000-0005-0000-0000-0000FAAB0000}"/>
    <cellStyle name="명 3 2 5 6" xfId="43993" xr:uid="{00000000-0005-0000-0000-0000FBAB0000}"/>
    <cellStyle name="명 3 2 5 7" xfId="43994" xr:uid="{00000000-0005-0000-0000-0000FCAB0000}"/>
    <cellStyle name="명 3 2 5 8" xfId="43995" xr:uid="{00000000-0005-0000-0000-0000FDAB0000}"/>
    <cellStyle name="명 3 2 6" xfId="43996" xr:uid="{00000000-0005-0000-0000-0000FEAB0000}"/>
    <cellStyle name="명 3 2 6 2" xfId="43997" xr:uid="{00000000-0005-0000-0000-0000FFAB0000}"/>
    <cellStyle name="명 3 2 6 2 2" xfId="43998" xr:uid="{00000000-0005-0000-0000-000000AC0000}"/>
    <cellStyle name="명 3 2 6 2 3" xfId="43999" xr:uid="{00000000-0005-0000-0000-000001AC0000}"/>
    <cellStyle name="명 3 2 6 2 4" xfId="44000" xr:uid="{00000000-0005-0000-0000-000002AC0000}"/>
    <cellStyle name="명 3 2 6 2 5" xfId="44001" xr:uid="{00000000-0005-0000-0000-000003AC0000}"/>
    <cellStyle name="명 3 2 6 3" xfId="44002" xr:uid="{00000000-0005-0000-0000-000004AC0000}"/>
    <cellStyle name="명 3 2 6 3 2" xfId="44003" xr:uid="{00000000-0005-0000-0000-000005AC0000}"/>
    <cellStyle name="명 3 2 6 3 3" xfId="44004" xr:uid="{00000000-0005-0000-0000-000006AC0000}"/>
    <cellStyle name="명 3 2 6 3 4" xfId="44005" xr:uid="{00000000-0005-0000-0000-000007AC0000}"/>
    <cellStyle name="명 3 2 6 3 5" xfId="44006" xr:uid="{00000000-0005-0000-0000-000008AC0000}"/>
    <cellStyle name="명 3 2 6 4" xfId="44007" xr:uid="{00000000-0005-0000-0000-000009AC0000}"/>
    <cellStyle name="명 3 2 6 4 2" xfId="44008" xr:uid="{00000000-0005-0000-0000-00000AAC0000}"/>
    <cellStyle name="명 3 2 6 4 3" xfId="44009" xr:uid="{00000000-0005-0000-0000-00000BAC0000}"/>
    <cellStyle name="명 3 2 6 4 4" xfId="44010" xr:uid="{00000000-0005-0000-0000-00000CAC0000}"/>
    <cellStyle name="명 3 2 6 4 5" xfId="44011" xr:uid="{00000000-0005-0000-0000-00000DAC0000}"/>
    <cellStyle name="명 3 2 6 5" xfId="44012" xr:uid="{00000000-0005-0000-0000-00000EAC0000}"/>
    <cellStyle name="명 3 2 6 6" xfId="44013" xr:uid="{00000000-0005-0000-0000-00000FAC0000}"/>
    <cellStyle name="명 3 2 6 7" xfId="44014" xr:uid="{00000000-0005-0000-0000-000010AC0000}"/>
    <cellStyle name="명 3 2 6 8" xfId="44015" xr:uid="{00000000-0005-0000-0000-000011AC0000}"/>
    <cellStyle name="명 3 2 7" xfId="44016" xr:uid="{00000000-0005-0000-0000-000012AC0000}"/>
    <cellStyle name="명 3 2 7 2" xfId="44017" xr:uid="{00000000-0005-0000-0000-000013AC0000}"/>
    <cellStyle name="명 3 2 7 3" xfId="44018" xr:uid="{00000000-0005-0000-0000-000014AC0000}"/>
    <cellStyle name="명 3 2 7 4" xfId="44019" xr:uid="{00000000-0005-0000-0000-000015AC0000}"/>
    <cellStyle name="명 3 2 7 5" xfId="44020" xr:uid="{00000000-0005-0000-0000-000016AC0000}"/>
    <cellStyle name="명 3 2 8" xfId="44021" xr:uid="{00000000-0005-0000-0000-000017AC0000}"/>
    <cellStyle name="명 3 2 8 2" xfId="44022" xr:uid="{00000000-0005-0000-0000-000018AC0000}"/>
    <cellStyle name="명 3 2 8 3" xfId="44023" xr:uid="{00000000-0005-0000-0000-000019AC0000}"/>
    <cellStyle name="명 3 2 8 4" xfId="44024" xr:uid="{00000000-0005-0000-0000-00001AAC0000}"/>
    <cellStyle name="명 3 2 8 5" xfId="44025" xr:uid="{00000000-0005-0000-0000-00001BAC0000}"/>
    <cellStyle name="명 3 2 9" xfId="44026" xr:uid="{00000000-0005-0000-0000-00001CAC0000}"/>
    <cellStyle name="명 3 2 9 2" xfId="44027" xr:uid="{00000000-0005-0000-0000-00001DAC0000}"/>
    <cellStyle name="명 3 2 9 3" xfId="44028" xr:uid="{00000000-0005-0000-0000-00001EAC0000}"/>
    <cellStyle name="명 3 2 9 4" xfId="44029" xr:uid="{00000000-0005-0000-0000-00001FAC0000}"/>
    <cellStyle name="명 3 2 9 5" xfId="44030" xr:uid="{00000000-0005-0000-0000-000020AC0000}"/>
    <cellStyle name="명 3 3" xfId="44031" xr:uid="{00000000-0005-0000-0000-000021AC0000}"/>
    <cellStyle name="명 3 3 10" xfId="44032" xr:uid="{00000000-0005-0000-0000-000022AC0000}"/>
    <cellStyle name="명 3 3 11" xfId="44033" xr:uid="{00000000-0005-0000-0000-000023AC0000}"/>
    <cellStyle name="명 3 3 2" xfId="44034" xr:uid="{00000000-0005-0000-0000-000024AC0000}"/>
    <cellStyle name="명 3 3 2 2" xfId="44035" xr:uid="{00000000-0005-0000-0000-000025AC0000}"/>
    <cellStyle name="명 3 3 2 2 2" xfId="44036" xr:uid="{00000000-0005-0000-0000-000026AC0000}"/>
    <cellStyle name="명 3 3 2 2 3" xfId="44037" xr:uid="{00000000-0005-0000-0000-000027AC0000}"/>
    <cellStyle name="명 3 3 2 2 4" xfId="44038" xr:uid="{00000000-0005-0000-0000-000028AC0000}"/>
    <cellStyle name="명 3 3 2 2 5" xfId="44039" xr:uid="{00000000-0005-0000-0000-000029AC0000}"/>
    <cellStyle name="명 3 3 2 3" xfId="44040" xr:uid="{00000000-0005-0000-0000-00002AAC0000}"/>
    <cellStyle name="명 3 3 2 3 2" xfId="44041" xr:uid="{00000000-0005-0000-0000-00002BAC0000}"/>
    <cellStyle name="명 3 3 2 3 3" xfId="44042" xr:uid="{00000000-0005-0000-0000-00002CAC0000}"/>
    <cellStyle name="명 3 3 2 3 4" xfId="44043" xr:uid="{00000000-0005-0000-0000-00002DAC0000}"/>
    <cellStyle name="명 3 3 2 3 5" xfId="44044" xr:uid="{00000000-0005-0000-0000-00002EAC0000}"/>
    <cellStyle name="명 3 3 2 4" xfId="44045" xr:uid="{00000000-0005-0000-0000-00002FAC0000}"/>
    <cellStyle name="명 3 3 2 4 2" xfId="44046" xr:uid="{00000000-0005-0000-0000-000030AC0000}"/>
    <cellStyle name="명 3 3 2 4 3" xfId="44047" xr:uid="{00000000-0005-0000-0000-000031AC0000}"/>
    <cellStyle name="명 3 3 2 4 4" xfId="44048" xr:uid="{00000000-0005-0000-0000-000032AC0000}"/>
    <cellStyle name="명 3 3 2 4 5" xfId="44049" xr:uid="{00000000-0005-0000-0000-000033AC0000}"/>
    <cellStyle name="명 3 3 2 5" xfId="44050" xr:uid="{00000000-0005-0000-0000-000034AC0000}"/>
    <cellStyle name="명 3 3 2 6" xfId="44051" xr:uid="{00000000-0005-0000-0000-000035AC0000}"/>
    <cellStyle name="명 3 3 2 7" xfId="44052" xr:uid="{00000000-0005-0000-0000-000036AC0000}"/>
    <cellStyle name="명 3 3 2 8" xfId="44053" xr:uid="{00000000-0005-0000-0000-000037AC0000}"/>
    <cellStyle name="명 3 3 3" xfId="44054" xr:uid="{00000000-0005-0000-0000-000038AC0000}"/>
    <cellStyle name="명 3 3 3 2" xfId="44055" xr:uid="{00000000-0005-0000-0000-000039AC0000}"/>
    <cellStyle name="명 3 3 3 2 2" xfId="44056" xr:uid="{00000000-0005-0000-0000-00003AAC0000}"/>
    <cellStyle name="명 3 3 3 2 3" xfId="44057" xr:uid="{00000000-0005-0000-0000-00003BAC0000}"/>
    <cellStyle name="명 3 3 3 2 4" xfId="44058" xr:uid="{00000000-0005-0000-0000-00003CAC0000}"/>
    <cellStyle name="명 3 3 3 2 5" xfId="44059" xr:uid="{00000000-0005-0000-0000-00003DAC0000}"/>
    <cellStyle name="명 3 3 3 3" xfId="44060" xr:uid="{00000000-0005-0000-0000-00003EAC0000}"/>
    <cellStyle name="명 3 3 3 3 2" xfId="44061" xr:uid="{00000000-0005-0000-0000-00003FAC0000}"/>
    <cellStyle name="명 3 3 3 3 3" xfId="44062" xr:uid="{00000000-0005-0000-0000-000040AC0000}"/>
    <cellStyle name="명 3 3 3 3 4" xfId="44063" xr:uid="{00000000-0005-0000-0000-000041AC0000}"/>
    <cellStyle name="명 3 3 3 3 5" xfId="44064" xr:uid="{00000000-0005-0000-0000-000042AC0000}"/>
    <cellStyle name="명 3 3 3 4" xfId="44065" xr:uid="{00000000-0005-0000-0000-000043AC0000}"/>
    <cellStyle name="명 3 3 3 4 2" xfId="44066" xr:uid="{00000000-0005-0000-0000-000044AC0000}"/>
    <cellStyle name="명 3 3 3 4 3" xfId="44067" xr:uid="{00000000-0005-0000-0000-000045AC0000}"/>
    <cellStyle name="명 3 3 3 4 4" xfId="44068" xr:uid="{00000000-0005-0000-0000-000046AC0000}"/>
    <cellStyle name="명 3 3 3 4 5" xfId="44069" xr:uid="{00000000-0005-0000-0000-000047AC0000}"/>
    <cellStyle name="명 3 3 3 5" xfId="44070" xr:uid="{00000000-0005-0000-0000-000048AC0000}"/>
    <cellStyle name="명 3 3 3 6" xfId="44071" xr:uid="{00000000-0005-0000-0000-000049AC0000}"/>
    <cellStyle name="명 3 3 3 7" xfId="44072" xr:uid="{00000000-0005-0000-0000-00004AAC0000}"/>
    <cellStyle name="명 3 3 3 8" xfId="44073" xr:uid="{00000000-0005-0000-0000-00004BAC0000}"/>
    <cellStyle name="명 3 3 4" xfId="44074" xr:uid="{00000000-0005-0000-0000-00004CAC0000}"/>
    <cellStyle name="명 3 3 4 2" xfId="44075" xr:uid="{00000000-0005-0000-0000-00004DAC0000}"/>
    <cellStyle name="명 3 3 4 2 2" xfId="44076" xr:uid="{00000000-0005-0000-0000-00004EAC0000}"/>
    <cellStyle name="명 3 3 4 2 3" xfId="44077" xr:uid="{00000000-0005-0000-0000-00004FAC0000}"/>
    <cellStyle name="명 3 3 4 2 4" xfId="44078" xr:uid="{00000000-0005-0000-0000-000050AC0000}"/>
    <cellStyle name="명 3 3 4 2 5" xfId="44079" xr:uid="{00000000-0005-0000-0000-000051AC0000}"/>
    <cellStyle name="명 3 3 4 3" xfId="44080" xr:uid="{00000000-0005-0000-0000-000052AC0000}"/>
    <cellStyle name="명 3 3 4 3 2" xfId="44081" xr:uid="{00000000-0005-0000-0000-000053AC0000}"/>
    <cellStyle name="명 3 3 4 3 3" xfId="44082" xr:uid="{00000000-0005-0000-0000-000054AC0000}"/>
    <cellStyle name="명 3 3 4 3 4" xfId="44083" xr:uid="{00000000-0005-0000-0000-000055AC0000}"/>
    <cellStyle name="명 3 3 4 3 5" xfId="44084" xr:uid="{00000000-0005-0000-0000-000056AC0000}"/>
    <cellStyle name="명 3 3 4 4" xfId="44085" xr:uid="{00000000-0005-0000-0000-000057AC0000}"/>
    <cellStyle name="명 3 3 4 4 2" xfId="44086" xr:uid="{00000000-0005-0000-0000-000058AC0000}"/>
    <cellStyle name="명 3 3 4 4 3" xfId="44087" xr:uid="{00000000-0005-0000-0000-000059AC0000}"/>
    <cellStyle name="명 3 3 4 4 4" xfId="44088" xr:uid="{00000000-0005-0000-0000-00005AAC0000}"/>
    <cellStyle name="명 3 3 4 4 5" xfId="44089" xr:uid="{00000000-0005-0000-0000-00005BAC0000}"/>
    <cellStyle name="명 3 3 4 5" xfId="44090" xr:uid="{00000000-0005-0000-0000-00005CAC0000}"/>
    <cellStyle name="명 3 3 4 6" xfId="44091" xr:uid="{00000000-0005-0000-0000-00005DAC0000}"/>
    <cellStyle name="명 3 3 4 7" xfId="44092" xr:uid="{00000000-0005-0000-0000-00005EAC0000}"/>
    <cellStyle name="명 3 3 4 8" xfId="44093" xr:uid="{00000000-0005-0000-0000-00005FAC0000}"/>
    <cellStyle name="명 3 3 5" xfId="44094" xr:uid="{00000000-0005-0000-0000-000060AC0000}"/>
    <cellStyle name="명 3 3 5 2" xfId="44095" xr:uid="{00000000-0005-0000-0000-000061AC0000}"/>
    <cellStyle name="명 3 3 5 3" xfId="44096" xr:uid="{00000000-0005-0000-0000-000062AC0000}"/>
    <cellStyle name="명 3 3 5 4" xfId="44097" xr:uid="{00000000-0005-0000-0000-000063AC0000}"/>
    <cellStyle name="명 3 3 5 5" xfId="44098" xr:uid="{00000000-0005-0000-0000-000064AC0000}"/>
    <cellStyle name="명 3 3 6" xfId="44099" xr:uid="{00000000-0005-0000-0000-000065AC0000}"/>
    <cellStyle name="명 3 3 6 2" xfId="44100" xr:uid="{00000000-0005-0000-0000-000066AC0000}"/>
    <cellStyle name="명 3 3 6 3" xfId="44101" xr:uid="{00000000-0005-0000-0000-000067AC0000}"/>
    <cellStyle name="명 3 3 6 4" xfId="44102" xr:uid="{00000000-0005-0000-0000-000068AC0000}"/>
    <cellStyle name="명 3 3 6 5" xfId="44103" xr:uid="{00000000-0005-0000-0000-000069AC0000}"/>
    <cellStyle name="명 3 3 7" xfId="44104" xr:uid="{00000000-0005-0000-0000-00006AAC0000}"/>
    <cellStyle name="명 3 3 7 2" xfId="44105" xr:uid="{00000000-0005-0000-0000-00006BAC0000}"/>
    <cellStyle name="명 3 3 7 3" xfId="44106" xr:uid="{00000000-0005-0000-0000-00006CAC0000}"/>
    <cellStyle name="명 3 3 7 4" xfId="44107" xr:uid="{00000000-0005-0000-0000-00006DAC0000}"/>
    <cellStyle name="명 3 3 7 5" xfId="44108" xr:uid="{00000000-0005-0000-0000-00006EAC0000}"/>
    <cellStyle name="명 3 3 8" xfId="44109" xr:uid="{00000000-0005-0000-0000-00006FAC0000}"/>
    <cellStyle name="명 3 3 9" xfId="44110" xr:uid="{00000000-0005-0000-0000-000070AC0000}"/>
    <cellStyle name="명 3 4" xfId="44111" xr:uid="{00000000-0005-0000-0000-000071AC0000}"/>
    <cellStyle name="명 3 4 10" xfId="44112" xr:uid="{00000000-0005-0000-0000-000072AC0000}"/>
    <cellStyle name="명 3 4 11" xfId="44113" xr:uid="{00000000-0005-0000-0000-000073AC0000}"/>
    <cellStyle name="명 3 4 2" xfId="44114" xr:uid="{00000000-0005-0000-0000-000074AC0000}"/>
    <cellStyle name="명 3 4 2 2" xfId="44115" xr:uid="{00000000-0005-0000-0000-000075AC0000}"/>
    <cellStyle name="명 3 4 2 2 2" xfId="44116" xr:uid="{00000000-0005-0000-0000-000076AC0000}"/>
    <cellStyle name="명 3 4 2 2 3" xfId="44117" xr:uid="{00000000-0005-0000-0000-000077AC0000}"/>
    <cellStyle name="명 3 4 2 2 4" xfId="44118" xr:uid="{00000000-0005-0000-0000-000078AC0000}"/>
    <cellStyle name="명 3 4 2 2 5" xfId="44119" xr:uid="{00000000-0005-0000-0000-000079AC0000}"/>
    <cellStyle name="명 3 4 2 3" xfId="44120" xr:uid="{00000000-0005-0000-0000-00007AAC0000}"/>
    <cellStyle name="명 3 4 2 3 2" xfId="44121" xr:uid="{00000000-0005-0000-0000-00007BAC0000}"/>
    <cellStyle name="명 3 4 2 3 3" xfId="44122" xr:uid="{00000000-0005-0000-0000-00007CAC0000}"/>
    <cellStyle name="명 3 4 2 3 4" xfId="44123" xr:uid="{00000000-0005-0000-0000-00007DAC0000}"/>
    <cellStyle name="명 3 4 2 3 5" xfId="44124" xr:uid="{00000000-0005-0000-0000-00007EAC0000}"/>
    <cellStyle name="명 3 4 2 4" xfId="44125" xr:uid="{00000000-0005-0000-0000-00007FAC0000}"/>
    <cellStyle name="명 3 4 2 4 2" xfId="44126" xr:uid="{00000000-0005-0000-0000-000080AC0000}"/>
    <cellStyle name="명 3 4 2 4 3" xfId="44127" xr:uid="{00000000-0005-0000-0000-000081AC0000}"/>
    <cellStyle name="명 3 4 2 4 4" xfId="44128" xr:uid="{00000000-0005-0000-0000-000082AC0000}"/>
    <cellStyle name="명 3 4 2 4 5" xfId="44129" xr:uid="{00000000-0005-0000-0000-000083AC0000}"/>
    <cellStyle name="명 3 4 2 5" xfId="44130" xr:uid="{00000000-0005-0000-0000-000084AC0000}"/>
    <cellStyle name="명 3 4 2 6" xfId="44131" xr:uid="{00000000-0005-0000-0000-000085AC0000}"/>
    <cellStyle name="명 3 4 2 7" xfId="44132" xr:uid="{00000000-0005-0000-0000-000086AC0000}"/>
    <cellStyle name="명 3 4 2 8" xfId="44133" xr:uid="{00000000-0005-0000-0000-000087AC0000}"/>
    <cellStyle name="명 3 4 3" xfId="44134" xr:uid="{00000000-0005-0000-0000-000088AC0000}"/>
    <cellStyle name="명 3 4 3 2" xfId="44135" xr:uid="{00000000-0005-0000-0000-000089AC0000}"/>
    <cellStyle name="명 3 4 3 2 2" xfId="44136" xr:uid="{00000000-0005-0000-0000-00008AAC0000}"/>
    <cellStyle name="명 3 4 3 2 3" xfId="44137" xr:uid="{00000000-0005-0000-0000-00008BAC0000}"/>
    <cellStyle name="명 3 4 3 2 4" xfId="44138" xr:uid="{00000000-0005-0000-0000-00008CAC0000}"/>
    <cellStyle name="명 3 4 3 2 5" xfId="44139" xr:uid="{00000000-0005-0000-0000-00008DAC0000}"/>
    <cellStyle name="명 3 4 3 3" xfId="44140" xr:uid="{00000000-0005-0000-0000-00008EAC0000}"/>
    <cellStyle name="명 3 4 3 3 2" xfId="44141" xr:uid="{00000000-0005-0000-0000-00008FAC0000}"/>
    <cellStyle name="명 3 4 3 3 3" xfId="44142" xr:uid="{00000000-0005-0000-0000-000090AC0000}"/>
    <cellStyle name="명 3 4 3 3 4" xfId="44143" xr:uid="{00000000-0005-0000-0000-000091AC0000}"/>
    <cellStyle name="명 3 4 3 3 5" xfId="44144" xr:uid="{00000000-0005-0000-0000-000092AC0000}"/>
    <cellStyle name="명 3 4 3 4" xfId="44145" xr:uid="{00000000-0005-0000-0000-000093AC0000}"/>
    <cellStyle name="명 3 4 3 4 2" xfId="44146" xr:uid="{00000000-0005-0000-0000-000094AC0000}"/>
    <cellStyle name="명 3 4 3 4 3" xfId="44147" xr:uid="{00000000-0005-0000-0000-000095AC0000}"/>
    <cellStyle name="명 3 4 3 4 4" xfId="44148" xr:uid="{00000000-0005-0000-0000-000096AC0000}"/>
    <cellStyle name="명 3 4 3 4 5" xfId="44149" xr:uid="{00000000-0005-0000-0000-000097AC0000}"/>
    <cellStyle name="명 3 4 3 5" xfId="44150" xr:uid="{00000000-0005-0000-0000-000098AC0000}"/>
    <cellStyle name="명 3 4 3 6" xfId="44151" xr:uid="{00000000-0005-0000-0000-000099AC0000}"/>
    <cellStyle name="명 3 4 3 7" xfId="44152" xr:uid="{00000000-0005-0000-0000-00009AAC0000}"/>
    <cellStyle name="명 3 4 3 8" xfId="44153" xr:uid="{00000000-0005-0000-0000-00009BAC0000}"/>
    <cellStyle name="명 3 4 4" xfId="44154" xr:uid="{00000000-0005-0000-0000-00009CAC0000}"/>
    <cellStyle name="명 3 4 4 2" xfId="44155" xr:uid="{00000000-0005-0000-0000-00009DAC0000}"/>
    <cellStyle name="명 3 4 4 2 2" xfId="44156" xr:uid="{00000000-0005-0000-0000-00009EAC0000}"/>
    <cellStyle name="명 3 4 4 2 3" xfId="44157" xr:uid="{00000000-0005-0000-0000-00009FAC0000}"/>
    <cellStyle name="명 3 4 4 2 4" xfId="44158" xr:uid="{00000000-0005-0000-0000-0000A0AC0000}"/>
    <cellStyle name="명 3 4 4 2 5" xfId="44159" xr:uid="{00000000-0005-0000-0000-0000A1AC0000}"/>
    <cellStyle name="명 3 4 4 3" xfId="44160" xr:uid="{00000000-0005-0000-0000-0000A2AC0000}"/>
    <cellStyle name="명 3 4 4 3 2" xfId="44161" xr:uid="{00000000-0005-0000-0000-0000A3AC0000}"/>
    <cellStyle name="명 3 4 4 3 3" xfId="44162" xr:uid="{00000000-0005-0000-0000-0000A4AC0000}"/>
    <cellStyle name="명 3 4 4 3 4" xfId="44163" xr:uid="{00000000-0005-0000-0000-0000A5AC0000}"/>
    <cellStyle name="명 3 4 4 3 5" xfId="44164" xr:uid="{00000000-0005-0000-0000-0000A6AC0000}"/>
    <cellStyle name="명 3 4 4 4" xfId="44165" xr:uid="{00000000-0005-0000-0000-0000A7AC0000}"/>
    <cellStyle name="명 3 4 4 4 2" xfId="44166" xr:uid="{00000000-0005-0000-0000-0000A8AC0000}"/>
    <cellStyle name="명 3 4 4 4 3" xfId="44167" xr:uid="{00000000-0005-0000-0000-0000A9AC0000}"/>
    <cellStyle name="명 3 4 4 4 4" xfId="44168" xr:uid="{00000000-0005-0000-0000-0000AAAC0000}"/>
    <cellStyle name="명 3 4 4 4 5" xfId="44169" xr:uid="{00000000-0005-0000-0000-0000ABAC0000}"/>
    <cellStyle name="명 3 4 4 5" xfId="44170" xr:uid="{00000000-0005-0000-0000-0000ACAC0000}"/>
    <cellStyle name="명 3 4 4 6" xfId="44171" xr:uid="{00000000-0005-0000-0000-0000ADAC0000}"/>
    <cellStyle name="명 3 4 4 7" xfId="44172" xr:uid="{00000000-0005-0000-0000-0000AEAC0000}"/>
    <cellStyle name="명 3 4 4 8" xfId="44173" xr:uid="{00000000-0005-0000-0000-0000AFAC0000}"/>
    <cellStyle name="명 3 4 5" xfId="44174" xr:uid="{00000000-0005-0000-0000-0000B0AC0000}"/>
    <cellStyle name="명 3 4 5 2" xfId="44175" xr:uid="{00000000-0005-0000-0000-0000B1AC0000}"/>
    <cellStyle name="명 3 4 5 3" xfId="44176" xr:uid="{00000000-0005-0000-0000-0000B2AC0000}"/>
    <cellStyle name="명 3 4 5 4" xfId="44177" xr:uid="{00000000-0005-0000-0000-0000B3AC0000}"/>
    <cellStyle name="명 3 4 5 5" xfId="44178" xr:uid="{00000000-0005-0000-0000-0000B4AC0000}"/>
    <cellStyle name="명 3 4 6" xfId="44179" xr:uid="{00000000-0005-0000-0000-0000B5AC0000}"/>
    <cellStyle name="명 3 4 6 2" xfId="44180" xr:uid="{00000000-0005-0000-0000-0000B6AC0000}"/>
    <cellStyle name="명 3 4 6 3" xfId="44181" xr:uid="{00000000-0005-0000-0000-0000B7AC0000}"/>
    <cellStyle name="명 3 4 6 4" xfId="44182" xr:uid="{00000000-0005-0000-0000-0000B8AC0000}"/>
    <cellStyle name="명 3 4 6 5" xfId="44183" xr:uid="{00000000-0005-0000-0000-0000B9AC0000}"/>
    <cellStyle name="명 3 4 7" xfId="44184" xr:uid="{00000000-0005-0000-0000-0000BAAC0000}"/>
    <cellStyle name="명 3 4 7 2" xfId="44185" xr:uid="{00000000-0005-0000-0000-0000BBAC0000}"/>
    <cellStyle name="명 3 4 7 3" xfId="44186" xr:uid="{00000000-0005-0000-0000-0000BCAC0000}"/>
    <cellStyle name="명 3 4 7 4" xfId="44187" xr:uid="{00000000-0005-0000-0000-0000BDAC0000}"/>
    <cellStyle name="명 3 4 7 5" xfId="44188" xr:uid="{00000000-0005-0000-0000-0000BEAC0000}"/>
    <cellStyle name="명 3 4 8" xfId="44189" xr:uid="{00000000-0005-0000-0000-0000BFAC0000}"/>
    <cellStyle name="명 3 4 9" xfId="44190" xr:uid="{00000000-0005-0000-0000-0000C0AC0000}"/>
    <cellStyle name="명 3 5" xfId="44191" xr:uid="{00000000-0005-0000-0000-0000C1AC0000}"/>
    <cellStyle name="명 3 5 10" xfId="44192" xr:uid="{00000000-0005-0000-0000-0000C2AC0000}"/>
    <cellStyle name="명 3 5 11" xfId="44193" xr:uid="{00000000-0005-0000-0000-0000C3AC0000}"/>
    <cellStyle name="명 3 5 2" xfId="44194" xr:uid="{00000000-0005-0000-0000-0000C4AC0000}"/>
    <cellStyle name="명 3 5 2 2" xfId="44195" xr:uid="{00000000-0005-0000-0000-0000C5AC0000}"/>
    <cellStyle name="명 3 5 2 2 2" xfId="44196" xr:uid="{00000000-0005-0000-0000-0000C6AC0000}"/>
    <cellStyle name="명 3 5 2 2 3" xfId="44197" xr:uid="{00000000-0005-0000-0000-0000C7AC0000}"/>
    <cellStyle name="명 3 5 2 2 4" xfId="44198" xr:uid="{00000000-0005-0000-0000-0000C8AC0000}"/>
    <cellStyle name="명 3 5 2 2 5" xfId="44199" xr:uid="{00000000-0005-0000-0000-0000C9AC0000}"/>
    <cellStyle name="명 3 5 2 3" xfId="44200" xr:uid="{00000000-0005-0000-0000-0000CAAC0000}"/>
    <cellStyle name="명 3 5 2 3 2" xfId="44201" xr:uid="{00000000-0005-0000-0000-0000CBAC0000}"/>
    <cellStyle name="명 3 5 2 3 3" xfId="44202" xr:uid="{00000000-0005-0000-0000-0000CCAC0000}"/>
    <cellStyle name="명 3 5 2 3 4" xfId="44203" xr:uid="{00000000-0005-0000-0000-0000CDAC0000}"/>
    <cellStyle name="명 3 5 2 3 5" xfId="44204" xr:uid="{00000000-0005-0000-0000-0000CEAC0000}"/>
    <cellStyle name="명 3 5 2 4" xfId="44205" xr:uid="{00000000-0005-0000-0000-0000CFAC0000}"/>
    <cellStyle name="명 3 5 2 4 2" xfId="44206" xr:uid="{00000000-0005-0000-0000-0000D0AC0000}"/>
    <cellStyle name="명 3 5 2 4 3" xfId="44207" xr:uid="{00000000-0005-0000-0000-0000D1AC0000}"/>
    <cellStyle name="명 3 5 2 4 4" xfId="44208" xr:uid="{00000000-0005-0000-0000-0000D2AC0000}"/>
    <cellStyle name="명 3 5 2 4 5" xfId="44209" xr:uid="{00000000-0005-0000-0000-0000D3AC0000}"/>
    <cellStyle name="명 3 5 2 5" xfId="44210" xr:uid="{00000000-0005-0000-0000-0000D4AC0000}"/>
    <cellStyle name="명 3 5 2 6" xfId="44211" xr:uid="{00000000-0005-0000-0000-0000D5AC0000}"/>
    <cellStyle name="명 3 5 2 7" xfId="44212" xr:uid="{00000000-0005-0000-0000-0000D6AC0000}"/>
    <cellStyle name="명 3 5 2 8" xfId="44213" xr:uid="{00000000-0005-0000-0000-0000D7AC0000}"/>
    <cellStyle name="명 3 5 3" xfId="44214" xr:uid="{00000000-0005-0000-0000-0000D8AC0000}"/>
    <cellStyle name="명 3 5 3 2" xfId="44215" xr:uid="{00000000-0005-0000-0000-0000D9AC0000}"/>
    <cellStyle name="명 3 5 3 2 2" xfId="44216" xr:uid="{00000000-0005-0000-0000-0000DAAC0000}"/>
    <cellStyle name="명 3 5 3 2 3" xfId="44217" xr:uid="{00000000-0005-0000-0000-0000DBAC0000}"/>
    <cellStyle name="명 3 5 3 2 4" xfId="44218" xr:uid="{00000000-0005-0000-0000-0000DCAC0000}"/>
    <cellStyle name="명 3 5 3 2 5" xfId="44219" xr:uid="{00000000-0005-0000-0000-0000DDAC0000}"/>
    <cellStyle name="명 3 5 3 3" xfId="44220" xr:uid="{00000000-0005-0000-0000-0000DEAC0000}"/>
    <cellStyle name="명 3 5 3 3 2" xfId="44221" xr:uid="{00000000-0005-0000-0000-0000DFAC0000}"/>
    <cellStyle name="명 3 5 3 3 3" xfId="44222" xr:uid="{00000000-0005-0000-0000-0000E0AC0000}"/>
    <cellStyle name="명 3 5 3 3 4" xfId="44223" xr:uid="{00000000-0005-0000-0000-0000E1AC0000}"/>
    <cellStyle name="명 3 5 3 3 5" xfId="44224" xr:uid="{00000000-0005-0000-0000-0000E2AC0000}"/>
    <cellStyle name="명 3 5 3 4" xfId="44225" xr:uid="{00000000-0005-0000-0000-0000E3AC0000}"/>
    <cellStyle name="명 3 5 3 4 2" xfId="44226" xr:uid="{00000000-0005-0000-0000-0000E4AC0000}"/>
    <cellStyle name="명 3 5 3 4 3" xfId="44227" xr:uid="{00000000-0005-0000-0000-0000E5AC0000}"/>
    <cellStyle name="명 3 5 3 4 4" xfId="44228" xr:uid="{00000000-0005-0000-0000-0000E6AC0000}"/>
    <cellStyle name="명 3 5 3 4 5" xfId="44229" xr:uid="{00000000-0005-0000-0000-0000E7AC0000}"/>
    <cellStyle name="명 3 5 3 5" xfId="44230" xr:uid="{00000000-0005-0000-0000-0000E8AC0000}"/>
    <cellStyle name="명 3 5 3 6" xfId="44231" xr:uid="{00000000-0005-0000-0000-0000E9AC0000}"/>
    <cellStyle name="명 3 5 3 7" xfId="44232" xr:uid="{00000000-0005-0000-0000-0000EAAC0000}"/>
    <cellStyle name="명 3 5 3 8" xfId="44233" xr:uid="{00000000-0005-0000-0000-0000EBAC0000}"/>
    <cellStyle name="명 3 5 4" xfId="44234" xr:uid="{00000000-0005-0000-0000-0000ECAC0000}"/>
    <cellStyle name="명 3 5 4 2" xfId="44235" xr:uid="{00000000-0005-0000-0000-0000EDAC0000}"/>
    <cellStyle name="명 3 5 4 2 2" xfId="44236" xr:uid="{00000000-0005-0000-0000-0000EEAC0000}"/>
    <cellStyle name="명 3 5 4 2 3" xfId="44237" xr:uid="{00000000-0005-0000-0000-0000EFAC0000}"/>
    <cellStyle name="명 3 5 4 2 4" xfId="44238" xr:uid="{00000000-0005-0000-0000-0000F0AC0000}"/>
    <cellStyle name="명 3 5 4 2 5" xfId="44239" xr:uid="{00000000-0005-0000-0000-0000F1AC0000}"/>
    <cellStyle name="명 3 5 4 3" xfId="44240" xr:uid="{00000000-0005-0000-0000-0000F2AC0000}"/>
    <cellStyle name="명 3 5 4 3 2" xfId="44241" xr:uid="{00000000-0005-0000-0000-0000F3AC0000}"/>
    <cellStyle name="명 3 5 4 3 3" xfId="44242" xr:uid="{00000000-0005-0000-0000-0000F4AC0000}"/>
    <cellStyle name="명 3 5 4 3 4" xfId="44243" xr:uid="{00000000-0005-0000-0000-0000F5AC0000}"/>
    <cellStyle name="명 3 5 4 3 5" xfId="44244" xr:uid="{00000000-0005-0000-0000-0000F6AC0000}"/>
    <cellStyle name="명 3 5 4 4" xfId="44245" xr:uid="{00000000-0005-0000-0000-0000F7AC0000}"/>
    <cellStyle name="명 3 5 4 4 2" xfId="44246" xr:uid="{00000000-0005-0000-0000-0000F8AC0000}"/>
    <cellStyle name="명 3 5 4 4 3" xfId="44247" xr:uid="{00000000-0005-0000-0000-0000F9AC0000}"/>
    <cellStyle name="명 3 5 4 4 4" xfId="44248" xr:uid="{00000000-0005-0000-0000-0000FAAC0000}"/>
    <cellStyle name="명 3 5 4 4 5" xfId="44249" xr:uid="{00000000-0005-0000-0000-0000FBAC0000}"/>
    <cellStyle name="명 3 5 4 5" xfId="44250" xr:uid="{00000000-0005-0000-0000-0000FCAC0000}"/>
    <cellStyle name="명 3 5 4 6" xfId="44251" xr:uid="{00000000-0005-0000-0000-0000FDAC0000}"/>
    <cellStyle name="명 3 5 4 7" xfId="44252" xr:uid="{00000000-0005-0000-0000-0000FEAC0000}"/>
    <cellStyle name="명 3 5 4 8" xfId="44253" xr:uid="{00000000-0005-0000-0000-0000FFAC0000}"/>
    <cellStyle name="명 3 5 5" xfId="44254" xr:uid="{00000000-0005-0000-0000-000000AD0000}"/>
    <cellStyle name="명 3 5 5 2" xfId="44255" xr:uid="{00000000-0005-0000-0000-000001AD0000}"/>
    <cellStyle name="명 3 5 5 3" xfId="44256" xr:uid="{00000000-0005-0000-0000-000002AD0000}"/>
    <cellStyle name="명 3 5 5 4" xfId="44257" xr:uid="{00000000-0005-0000-0000-000003AD0000}"/>
    <cellStyle name="명 3 5 5 5" xfId="44258" xr:uid="{00000000-0005-0000-0000-000004AD0000}"/>
    <cellStyle name="명 3 5 6" xfId="44259" xr:uid="{00000000-0005-0000-0000-000005AD0000}"/>
    <cellStyle name="명 3 5 6 2" xfId="44260" xr:uid="{00000000-0005-0000-0000-000006AD0000}"/>
    <cellStyle name="명 3 5 6 3" xfId="44261" xr:uid="{00000000-0005-0000-0000-000007AD0000}"/>
    <cellStyle name="명 3 5 6 4" xfId="44262" xr:uid="{00000000-0005-0000-0000-000008AD0000}"/>
    <cellStyle name="명 3 5 6 5" xfId="44263" xr:uid="{00000000-0005-0000-0000-000009AD0000}"/>
    <cellStyle name="명 3 5 7" xfId="44264" xr:uid="{00000000-0005-0000-0000-00000AAD0000}"/>
    <cellStyle name="명 3 5 7 2" xfId="44265" xr:uid="{00000000-0005-0000-0000-00000BAD0000}"/>
    <cellStyle name="명 3 5 7 3" xfId="44266" xr:uid="{00000000-0005-0000-0000-00000CAD0000}"/>
    <cellStyle name="명 3 5 7 4" xfId="44267" xr:uid="{00000000-0005-0000-0000-00000DAD0000}"/>
    <cellStyle name="명 3 5 7 5" xfId="44268" xr:uid="{00000000-0005-0000-0000-00000EAD0000}"/>
    <cellStyle name="명 3 5 8" xfId="44269" xr:uid="{00000000-0005-0000-0000-00000FAD0000}"/>
    <cellStyle name="명 3 5 9" xfId="44270" xr:uid="{00000000-0005-0000-0000-000010AD0000}"/>
    <cellStyle name="명 3 6" xfId="44271" xr:uid="{00000000-0005-0000-0000-000011AD0000}"/>
    <cellStyle name="명 3 6 2" xfId="44272" xr:uid="{00000000-0005-0000-0000-000012AD0000}"/>
    <cellStyle name="명 3 6 2 2" xfId="44273" xr:uid="{00000000-0005-0000-0000-000013AD0000}"/>
    <cellStyle name="명 3 6 2 3" xfId="44274" xr:uid="{00000000-0005-0000-0000-000014AD0000}"/>
    <cellStyle name="명 3 6 2 4" xfId="44275" xr:uid="{00000000-0005-0000-0000-000015AD0000}"/>
    <cellStyle name="명 3 6 2 5" xfId="44276" xr:uid="{00000000-0005-0000-0000-000016AD0000}"/>
    <cellStyle name="명 3 6 3" xfId="44277" xr:uid="{00000000-0005-0000-0000-000017AD0000}"/>
    <cellStyle name="명 3 6 3 2" xfId="44278" xr:uid="{00000000-0005-0000-0000-000018AD0000}"/>
    <cellStyle name="명 3 6 3 3" xfId="44279" xr:uid="{00000000-0005-0000-0000-000019AD0000}"/>
    <cellStyle name="명 3 6 3 4" xfId="44280" xr:uid="{00000000-0005-0000-0000-00001AAD0000}"/>
    <cellStyle name="명 3 6 3 5" xfId="44281" xr:uid="{00000000-0005-0000-0000-00001BAD0000}"/>
    <cellStyle name="명 3 6 4" xfId="44282" xr:uid="{00000000-0005-0000-0000-00001CAD0000}"/>
    <cellStyle name="명 3 6 4 2" xfId="44283" xr:uid="{00000000-0005-0000-0000-00001DAD0000}"/>
    <cellStyle name="명 3 6 4 3" xfId="44284" xr:uid="{00000000-0005-0000-0000-00001EAD0000}"/>
    <cellStyle name="명 3 6 4 4" xfId="44285" xr:uid="{00000000-0005-0000-0000-00001FAD0000}"/>
    <cellStyle name="명 3 6 4 5" xfId="44286" xr:uid="{00000000-0005-0000-0000-000020AD0000}"/>
    <cellStyle name="명 3 6 5" xfId="44287" xr:uid="{00000000-0005-0000-0000-000021AD0000}"/>
    <cellStyle name="명 3 6 6" xfId="44288" xr:uid="{00000000-0005-0000-0000-000022AD0000}"/>
    <cellStyle name="명 3 6 7" xfId="44289" xr:uid="{00000000-0005-0000-0000-000023AD0000}"/>
    <cellStyle name="명 3 6 8" xfId="44290" xr:uid="{00000000-0005-0000-0000-000024AD0000}"/>
    <cellStyle name="명 3 7" xfId="44291" xr:uid="{00000000-0005-0000-0000-000025AD0000}"/>
    <cellStyle name="명 3 7 2" xfId="44292" xr:uid="{00000000-0005-0000-0000-000026AD0000}"/>
    <cellStyle name="명 3 7 2 2" xfId="44293" xr:uid="{00000000-0005-0000-0000-000027AD0000}"/>
    <cellStyle name="명 3 7 2 3" xfId="44294" xr:uid="{00000000-0005-0000-0000-000028AD0000}"/>
    <cellStyle name="명 3 7 2 4" xfId="44295" xr:uid="{00000000-0005-0000-0000-000029AD0000}"/>
    <cellStyle name="명 3 7 2 5" xfId="44296" xr:uid="{00000000-0005-0000-0000-00002AAD0000}"/>
    <cellStyle name="명 3 7 3" xfId="44297" xr:uid="{00000000-0005-0000-0000-00002BAD0000}"/>
    <cellStyle name="명 3 7 3 2" xfId="44298" xr:uid="{00000000-0005-0000-0000-00002CAD0000}"/>
    <cellStyle name="명 3 7 3 3" xfId="44299" xr:uid="{00000000-0005-0000-0000-00002DAD0000}"/>
    <cellStyle name="명 3 7 3 4" xfId="44300" xr:uid="{00000000-0005-0000-0000-00002EAD0000}"/>
    <cellStyle name="명 3 7 3 5" xfId="44301" xr:uid="{00000000-0005-0000-0000-00002FAD0000}"/>
    <cellStyle name="명 3 7 4" xfId="44302" xr:uid="{00000000-0005-0000-0000-000030AD0000}"/>
    <cellStyle name="명 3 7 4 2" xfId="44303" xr:uid="{00000000-0005-0000-0000-000031AD0000}"/>
    <cellStyle name="명 3 7 4 3" xfId="44304" xr:uid="{00000000-0005-0000-0000-000032AD0000}"/>
    <cellStyle name="명 3 7 4 4" xfId="44305" xr:uid="{00000000-0005-0000-0000-000033AD0000}"/>
    <cellStyle name="명 3 7 4 5" xfId="44306" xr:uid="{00000000-0005-0000-0000-000034AD0000}"/>
    <cellStyle name="명 3 7 5" xfId="44307" xr:uid="{00000000-0005-0000-0000-000035AD0000}"/>
    <cellStyle name="명 3 7 6" xfId="44308" xr:uid="{00000000-0005-0000-0000-000036AD0000}"/>
    <cellStyle name="명 3 7 7" xfId="44309" xr:uid="{00000000-0005-0000-0000-000037AD0000}"/>
    <cellStyle name="명 3 7 8" xfId="44310" xr:uid="{00000000-0005-0000-0000-000038AD0000}"/>
    <cellStyle name="명 3 8" xfId="44311" xr:uid="{00000000-0005-0000-0000-000039AD0000}"/>
    <cellStyle name="명 3 8 2" xfId="44312" xr:uid="{00000000-0005-0000-0000-00003AAD0000}"/>
    <cellStyle name="명 3 8 3" xfId="44313" xr:uid="{00000000-0005-0000-0000-00003BAD0000}"/>
    <cellStyle name="명 3 8 4" xfId="44314" xr:uid="{00000000-0005-0000-0000-00003CAD0000}"/>
    <cellStyle name="명 3 8 5" xfId="44315" xr:uid="{00000000-0005-0000-0000-00003DAD0000}"/>
    <cellStyle name="명 3 9" xfId="44316" xr:uid="{00000000-0005-0000-0000-00003EAD0000}"/>
    <cellStyle name="명 4" xfId="44317" xr:uid="{00000000-0005-0000-0000-00003FAD0000}"/>
    <cellStyle name="명 4 10" xfId="44318" xr:uid="{00000000-0005-0000-0000-000040AD0000}"/>
    <cellStyle name="명 4 11" xfId="44319" xr:uid="{00000000-0005-0000-0000-000041AD0000}"/>
    <cellStyle name="명 4 12" xfId="44320" xr:uid="{00000000-0005-0000-0000-000042AD0000}"/>
    <cellStyle name="명 4 13" xfId="44321" xr:uid="{00000000-0005-0000-0000-000043AD0000}"/>
    <cellStyle name="명 4 2" xfId="44322" xr:uid="{00000000-0005-0000-0000-000044AD0000}"/>
    <cellStyle name="명 4 2 10" xfId="44323" xr:uid="{00000000-0005-0000-0000-000045AD0000}"/>
    <cellStyle name="명 4 2 11" xfId="44324" xr:uid="{00000000-0005-0000-0000-000046AD0000}"/>
    <cellStyle name="명 4 2 2" xfId="44325" xr:uid="{00000000-0005-0000-0000-000047AD0000}"/>
    <cellStyle name="명 4 2 2 2" xfId="44326" xr:uid="{00000000-0005-0000-0000-000048AD0000}"/>
    <cellStyle name="명 4 2 2 2 2" xfId="44327" xr:uid="{00000000-0005-0000-0000-000049AD0000}"/>
    <cellStyle name="명 4 2 2 2 3" xfId="44328" xr:uid="{00000000-0005-0000-0000-00004AAD0000}"/>
    <cellStyle name="명 4 2 2 2 4" xfId="44329" xr:uid="{00000000-0005-0000-0000-00004BAD0000}"/>
    <cellStyle name="명 4 2 2 2 5" xfId="44330" xr:uid="{00000000-0005-0000-0000-00004CAD0000}"/>
    <cellStyle name="명 4 2 2 3" xfId="44331" xr:uid="{00000000-0005-0000-0000-00004DAD0000}"/>
    <cellStyle name="명 4 2 2 3 2" xfId="44332" xr:uid="{00000000-0005-0000-0000-00004EAD0000}"/>
    <cellStyle name="명 4 2 2 3 3" xfId="44333" xr:uid="{00000000-0005-0000-0000-00004FAD0000}"/>
    <cellStyle name="명 4 2 2 3 4" xfId="44334" xr:uid="{00000000-0005-0000-0000-000050AD0000}"/>
    <cellStyle name="명 4 2 2 3 5" xfId="44335" xr:uid="{00000000-0005-0000-0000-000051AD0000}"/>
    <cellStyle name="명 4 2 2 4" xfId="44336" xr:uid="{00000000-0005-0000-0000-000052AD0000}"/>
    <cellStyle name="명 4 2 2 4 2" xfId="44337" xr:uid="{00000000-0005-0000-0000-000053AD0000}"/>
    <cellStyle name="명 4 2 2 4 3" xfId="44338" xr:uid="{00000000-0005-0000-0000-000054AD0000}"/>
    <cellStyle name="명 4 2 2 4 4" xfId="44339" xr:uid="{00000000-0005-0000-0000-000055AD0000}"/>
    <cellStyle name="명 4 2 2 4 5" xfId="44340" xr:uid="{00000000-0005-0000-0000-000056AD0000}"/>
    <cellStyle name="명 4 2 2 5" xfId="44341" xr:uid="{00000000-0005-0000-0000-000057AD0000}"/>
    <cellStyle name="명 4 2 2 6" xfId="44342" xr:uid="{00000000-0005-0000-0000-000058AD0000}"/>
    <cellStyle name="명 4 2 2 7" xfId="44343" xr:uid="{00000000-0005-0000-0000-000059AD0000}"/>
    <cellStyle name="명 4 2 2 8" xfId="44344" xr:uid="{00000000-0005-0000-0000-00005AAD0000}"/>
    <cellStyle name="명 4 2 3" xfId="44345" xr:uid="{00000000-0005-0000-0000-00005BAD0000}"/>
    <cellStyle name="명 4 2 3 2" xfId="44346" xr:uid="{00000000-0005-0000-0000-00005CAD0000}"/>
    <cellStyle name="명 4 2 3 2 2" xfId="44347" xr:uid="{00000000-0005-0000-0000-00005DAD0000}"/>
    <cellStyle name="명 4 2 3 2 3" xfId="44348" xr:uid="{00000000-0005-0000-0000-00005EAD0000}"/>
    <cellStyle name="명 4 2 3 2 4" xfId="44349" xr:uid="{00000000-0005-0000-0000-00005FAD0000}"/>
    <cellStyle name="명 4 2 3 2 5" xfId="44350" xr:uid="{00000000-0005-0000-0000-000060AD0000}"/>
    <cellStyle name="명 4 2 3 3" xfId="44351" xr:uid="{00000000-0005-0000-0000-000061AD0000}"/>
    <cellStyle name="명 4 2 3 3 2" xfId="44352" xr:uid="{00000000-0005-0000-0000-000062AD0000}"/>
    <cellStyle name="명 4 2 3 3 3" xfId="44353" xr:uid="{00000000-0005-0000-0000-000063AD0000}"/>
    <cellStyle name="명 4 2 3 3 4" xfId="44354" xr:uid="{00000000-0005-0000-0000-000064AD0000}"/>
    <cellStyle name="명 4 2 3 3 5" xfId="44355" xr:uid="{00000000-0005-0000-0000-000065AD0000}"/>
    <cellStyle name="명 4 2 3 4" xfId="44356" xr:uid="{00000000-0005-0000-0000-000066AD0000}"/>
    <cellStyle name="명 4 2 3 4 2" xfId="44357" xr:uid="{00000000-0005-0000-0000-000067AD0000}"/>
    <cellStyle name="명 4 2 3 4 3" xfId="44358" xr:uid="{00000000-0005-0000-0000-000068AD0000}"/>
    <cellStyle name="명 4 2 3 4 4" xfId="44359" xr:uid="{00000000-0005-0000-0000-000069AD0000}"/>
    <cellStyle name="명 4 2 3 4 5" xfId="44360" xr:uid="{00000000-0005-0000-0000-00006AAD0000}"/>
    <cellStyle name="명 4 2 3 5" xfId="44361" xr:uid="{00000000-0005-0000-0000-00006BAD0000}"/>
    <cellStyle name="명 4 2 3 6" xfId="44362" xr:uid="{00000000-0005-0000-0000-00006CAD0000}"/>
    <cellStyle name="명 4 2 3 7" xfId="44363" xr:uid="{00000000-0005-0000-0000-00006DAD0000}"/>
    <cellStyle name="명 4 2 3 8" xfId="44364" xr:uid="{00000000-0005-0000-0000-00006EAD0000}"/>
    <cellStyle name="명 4 2 4" xfId="44365" xr:uid="{00000000-0005-0000-0000-00006FAD0000}"/>
    <cellStyle name="명 4 2 4 2" xfId="44366" xr:uid="{00000000-0005-0000-0000-000070AD0000}"/>
    <cellStyle name="명 4 2 4 2 2" xfId="44367" xr:uid="{00000000-0005-0000-0000-000071AD0000}"/>
    <cellStyle name="명 4 2 4 2 3" xfId="44368" xr:uid="{00000000-0005-0000-0000-000072AD0000}"/>
    <cellStyle name="명 4 2 4 2 4" xfId="44369" xr:uid="{00000000-0005-0000-0000-000073AD0000}"/>
    <cellStyle name="명 4 2 4 2 5" xfId="44370" xr:uid="{00000000-0005-0000-0000-000074AD0000}"/>
    <cellStyle name="명 4 2 4 3" xfId="44371" xr:uid="{00000000-0005-0000-0000-000075AD0000}"/>
    <cellStyle name="명 4 2 4 3 2" xfId="44372" xr:uid="{00000000-0005-0000-0000-000076AD0000}"/>
    <cellStyle name="명 4 2 4 3 3" xfId="44373" xr:uid="{00000000-0005-0000-0000-000077AD0000}"/>
    <cellStyle name="명 4 2 4 3 4" xfId="44374" xr:uid="{00000000-0005-0000-0000-000078AD0000}"/>
    <cellStyle name="명 4 2 4 3 5" xfId="44375" xr:uid="{00000000-0005-0000-0000-000079AD0000}"/>
    <cellStyle name="명 4 2 4 4" xfId="44376" xr:uid="{00000000-0005-0000-0000-00007AAD0000}"/>
    <cellStyle name="명 4 2 4 4 2" xfId="44377" xr:uid="{00000000-0005-0000-0000-00007BAD0000}"/>
    <cellStyle name="명 4 2 4 4 3" xfId="44378" xr:uid="{00000000-0005-0000-0000-00007CAD0000}"/>
    <cellStyle name="명 4 2 4 4 4" xfId="44379" xr:uid="{00000000-0005-0000-0000-00007DAD0000}"/>
    <cellStyle name="명 4 2 4 4 5" xfId="44380" xr:uid="{00000000-0005-0000-0000-00007EAD0000}"/>
    <cellStyle name="명 4 2 4 5" xfId="44381" xr:uid="{00000000-0005-0000-0000-00007FAD0000}"/>
    <cellStyle name="명 4 2 4 6" xfId="44382" xr:uid="{00000000-0005-0000-0000-000080AD0000}"/>
    <cellStyle name="명 4 2 4 7" xfId="44383" xr:uid="{00000000-0005-0000-0000-000081AD0000}"/>
    <cellStyle name="명 4 2 4 8" xfId="44384" xr:uid="{00000000-0005-0000-0000-000082AD0000}"/>
    <cellStyle name="명 4 2 5" xfId="44385" xr:uid="{00000000-0005-0000-0000-000083AD0000}"/>
    <cellStyle name="명 4 2 5 2" xfId="44386" xr:uid="{00000000-0005-0000-0000-000084AD0000}"/>
    <cellStyle name="명 4 2 5 3" xfId="44387" xr:uid="{00000000-0005-0000-0000-000085AD0000}"/>
    <cellStyle name="명 4 2 5 4" xfId="44388" xr:uid="{00000000-0005-0000-0000-000086AD0000}"/>
    <cellStyle name="명 4 2 5 5" xfId="44389" xr:uid="{00000000-0005-0000-0000-000087AD0000}"/>
    <cellStyle name="명 4 2 6" xfId="44390" xr:uid="{00000000-0005-0000-0000-000088AD0000}"/>
    <cellStyle name="명 4 2 6 2" xfId="44391" xr:uid="{00000000-0005-0000-0000-000089AD0000}"/>
    <cellStyle name="명 4 2 6 3" xfId="44392" xr:uid="{00000000-0005-0000-0000-00008AAD0000}"/>
    <cellStyle name="명 4 2 6 4" xfId="44393" xr:uid="{00000000-0005-0000-0000-00008BAD0000}"/>
    <cellStyle name="명 4 2 6 5" xfId="44394" xr:uid="{00000000-0005-0000-0000-00008CAD0000}"/>
    <cellStyle name="명 4 2 7" xfId="44395" xr:uid="{00000000-0005-0000-0000-00008DAD0000}"/>
    <cellStyle name="명 4 2 7 2" xfId="44396" xr:uid="{00000000-0005-0000-0000-00008EAD0000}"/>
    <cellStyle name="명 4 2 7 3" xfId="44397" xr:uid="{00000000-0005-0000-0000-00008FAD0000}"/>
    <cellStyle name="명 4 2 7 4" xfId="44398" xr:uid="{00000000-0005-0000-0000-000090AD0000}"/>
    <cellStyle name="명 4 2 7 5" xfId="44399" xr:uid="{00000000-0005-0000-0000-000091AD0000}"/>
    <cellStyle name="명 4 2 8" xfId="44400" xr:uid="{00000000-0005-0000-0000-000092AD0000}"/>
    <cellStyle name="명 4 2 9" xfId="44401" xr:uid="{00000000-0005-0000-0000-000093AD0000}"/>
    <cellStyle name="명 4 3" xfId="44402" xr:uid="{00000000-0005-0000-0000-000094AD0000}"/>
    <cellStyle name="명 4 3 10" xfId="44403" xr:uid="{00000000-0005-0000-0000-000095AD0000}"/>
    <cellStyle name="명 4 3 11" xfId="44404" xr:uid="{00000000-0005-0000-0000-000096AD0000}"/>
    <cellStyle name="명 4 3 2" xfId="44405" xr:uid="{00000000-0005-0000-0000-000097AD0000}"/>
    <cellStyle name="명 4 3 2 2" xfId="44406" xr:uid="{00000000-0005-0000-0000-000098AD0000}"/>
    <cellStyle name="명 4 3 2 2 2" xfId="44407" xr:uid="{00000000-0005-0000-0000-000099AD0000}"/>
    <cellStyle name="명 4 3 2 2 3" xfId="44408" xr:uid="{00000000-0005-0000-0000-00009AAD0000}"/>
    <cellStyle name="명 4 3 2 2 4" xfId="44409" xr:uid="{00000000-0005-0000-0000-00009BAD0000}"/>
    <cellStyle name="명 4 3 2 2 5" xfId="44410" xr:uid="{00000000-0005-0000-0000-00009CAD0000}"/>
    <cellStyle name="명 4 3 2 3" xfId="44411" xr:uid="{00000000-0005-0000-0000-00009DAD0000}"/>
    <cellStyle name="명 4 3 2 3 2" xfId="44412" xr:uid="{00000000-0005-0000-0000-00009EAD0000}"/>
    <cellStyle name="명 4 3 2 3 3" xfId="44413" xr:uid="{00000000-0005-0000-0000-00009FAD0000}"/>
    <cellStyle name="명 4 3 2 3 4" xfId="44414" xr:uid="{00000000-0005-0000-0000-0000A0AD0000}"/>
    <cellStyle name="명 4 3 2 3 5" xfId="44415" xr:uid="{00000000-0005-0000-0000-0000A1AD0000}"/>
    <cellStyle name="명 4 3 2 4" xfId="44416" xr:uid="{00000000-0005-0000-0000-0000A2AD0000}"/>
    <cellStyle name="명 4 3 2 4 2" xfId="44417" xr:uid="{00000000-0005-0000-0000-0000A3AD0000}"/>
    <cellStyle name="명 4 3 2 4 3" xfId="44418" xr:uid="{00000000-0005-0000-0000-0000A4AD0000}"/>
    <cellStyle name="명 4 3 2 4 4" xfId="44419" xr:uid="{00000000-0005-0000-0000-0000A5AD0000}"/>
    <cellStyle name="명 4 3 2 4 5" xfId="44420" xr:uid="{00000000-0005-0000-0000-0000A6AD0000}"/>
    <cellStyle name="명 4 3 2 5" xfId="44421" xr:uid="{00000000-0005-0000-0000-0000A7AD0000}"/>
    <cellStyle name="명 4 3 2 6" xfId="44422" xr:uid="{00000000-0005-0000-0000-0000A8AD0000}"/>
    <cellStyle name="명 4 3 2 7" xfId="44423" xr:uid="{00000000-0005-0000-0000-0000A9AD0000}"/>
    <cellStyle name="명 4 3 2 8" xfId="44424" xr:uid="{00000000-0005-0000-0000-0000AAAD0000}"/>
    <cellStyle name="명 4 3 3" xfId="44425" xr:uid="{00000000-0005-0000-0000-0000ABAD0000}"/>
    <cellStyle name="명 4 3 3 2" xfId="44426" xr:uid="{00000000-0005-0000-0000-0000ACAD0000}"/>
    <cellStyle name="명 4 3 3 2 2" xfId="44427" xr:uid="{00000000-0005-0000-0000-0000ADAD0000}"/>
    <cellStyle name="명 4 3 3 2 3" xfId="44428" xr:uid="{00000000-0005-0000-0000-0000AEAD0000}"/>
    <cellStyle name="명 4 3 3 2 4" xfId="44429" xr:uid="{00000000-0005-0000-0000-0000AFAD0000}"/>
    <cellStyle name="명 4 3 3 2 5" xfId="44430" xr:uid="{00000000-0005-0000-0000-0000B0AD0000}"/>
    <cellStyle name="명 4 3 3 3" xfId="44431" xr:uid="{00000000-0005-0000-0000-0000B1AD0000}"/>
    <cellStyle name="명 4 3 3 3 2" xfId="44432" xr:uid="{00000000-0005-0000-0000-0000B2AD0000}"/>
    <cellStyle name="명 4 3 3 3 3" xfId="44433" xr:uid="{00000000-0005-0000-0000-0000B3AD0000}"/>
    <cellStyle name="명 4 3 3 3 4" xfId="44434" xr:uid="{00000000-0005-0000-0000-0000B4AD0000}"/>
    <cellStyle name="명 4 3 3 3 5" xfId="44435" xr:uid="{00000000-0005-0000-0000-0000B5AD0000}"/>
    <cellStyle name="명 4 3 3 4" xfId="44436" xr:uid="{00000000-0005-0000-0000-0000B6AD0000}"/>
    <cellStyle name="명 4 3 3 4 2" xfId="44437" xr:uid="{00000000-0005-0000-0000-0000B7AD0000}"/>
    <cellStyle name="명 4 3 3 4 3" xfId="44438" xr:uid="{00000000-0005-0000-0000-0000B8AD0000}"/>
    <cellStyle name="명 4 3 3 4 4" xfId="44439" xr:uid="{00000000-0005-0000-0000-0000B9AD0000}"/>
    <cellStyle name="명 4 3 3 4 5" xfId="44440" xr:uid="{00000000-0005-0000-0000-0000BAAD0000}"/>
    <cellStyle name="명 4 3 3 5" xfId="44441" xr:uid="{00000000-0005-0000-0000-0000BBAD0000}"/>
    <cellStyle name="명 4 3 3 6" xfId="44442" xr:uid="{00000000-0005-0000-0000-0000BCAD0000}"/>
    <cellStyle name="명 4 3 3 7" xfId="44443" xr:uid="{00000000-0005-0000-0000-0000BDAD0000}"/>
    <cellStyle name="명 4 3 3 8" xfId="44444" xr:uid="{00000000-0005-0000-0000-0000BEAD0000}"/>
    <cellStyle name="명 4 3 4" xfId="44445" xr:uid="{00000000-0005-0000-0000-0000BFAD0000}"/>
    <cellStyle name="명 4 3 4 2" xfId="44446" xr:uid="{00000000-0005-0000-0000-0000C0AD0000}"/>
    <cellStyle name="명 4 3 4 2 2" xfId="44447" xr:uid="{00000000-0005-0000-0000-0000C1AD0000}"/>
    <cellStyle name="명 4 3 4 2 3" xfId="44448" xr:uid="{00000000-0005-0000-0000-0000C2AD0000}"/>
    <cellStyle name="명 4 3 4 2 4" xfId="44449" xr:uid="{00000000-0005-0000-0000-0000C3AD0000}"/>
    <cellStyle name="명 4 3 4 2 5" xfId="44450" xr:uid="{00000000-0005-0000-0000-0000C4AD0000}"/>
    <cellStyle name="명 4 3 4 3" xfId="44451" xr:uid="{00000000-0005-0000-0000-0000C5AD0000}"/>
    <cellStyle name="명 4 3 4 3 2" xfId="44452" xr:uid="{00000000-0005-0000-0000-0000C6AD0000}"/>
    <cellStyle name="명 4 3 4 3 3" xfId="44453" xr:uid="{00000000-0005-0000-0000-0000C7AD0000}"/>
    <cellStyle name="명 4 3 4 3 4" xfId="44454" xr:uid="{00000000-0005-0000-0000-0000C8AD0000}"/>
    <cellStyle name="명 4 3 4 3 5" xfId="44455" xr:uid="{00000000-0005-0000-0000-0000C9AD0000}"/>
    <cellStyle name="명 4 3 4 4" xfId="44456" xr:uid="{00000000-0005-0000-0000-0000CAAD0000}"/>
    <cellStyle name="명 4 3 4 4 2" xfId="44457" xr:uid="{00000000-0005-0000-0000-0000CBAD0000}"/>
    <cellStyle name="명 4 3 4 4 3" xfId="44458" xr:uid="{00000000-0005-0000-0000-0000CCAD0000}"/>
    <cellStyle name="명 4 3 4 4 4" xfId="44459" xr:uid="{00000000-0005-0000-0000-0000CDAD0000}"/>
    <cellStyle name="명 4 3 4 4 5" xfId="44460" xr:uid="{00000000-0005-0000-0000-0000CEAD0000}"/>
    <cellStyle name="명 4 3 4 5" xfId="44461" xr:uid="{00000000-0005-0000-0000-0000CFAD0000}"/>
    <cellStyle name="명 4 3 4 6" xfId="44462" xr:uid="{00000000-0005-0000-0000-0000D0AD0000}"/>
    <cellStyle name="명 4 3 4 7" xfId="44463" xr:uid="{00000000-0005-0000-0000-0000D1AD0000}"/>
    <cellStyle name="명 4 3 4 8" xfId="44464" xr:uid="{00000000-0005-0000-0000-0000D2AD0000}"/>
    <cellStyle name="명 4 3 5" xfId="44465" xr:uid="{00000000-0005-0000-0000-0000D3AD0000}"/>
    <cellStyle name="명 4 3 5 2" xfId="44466" xr:uid="{00000000-0005-0000-0000-0000D4AD0000}"/>
    <cellStyle name="명 4 3 5 3" xfId="44467" xr:uid="{00000000-0005-0000-0000-0000D5AD0000}"/>
    <cellStyle name="명 4 3 5 4" xfId="44468" xr:uid="{00000000-0005-0000-0000-0000D6AD0000}"/>
    <cellStyle name="명 4 3 5 5" xfId="44469" xr:uid="{00000000-0005-0000-0000-0000D7AD0000}"/>
    <cellStyle name="명 4 3 6" xfId="44470" xr:uid="{00000000-0005-0000-0000-0000D8AD0000}"/>
    <cellStyle name="명 4 3 6 2" xfId="44471" xr:uid="{00000000-0005-0000-0000-0000D9AD0000}"/>
    <cellStyle name="명 4 3 6 3" xfId="44472" xr:uid="{00000000-0005-0000-0000-0000DAAD0000}"/>
    <cellStyle name="명 4 3 6 4" xfId="44473" xr:uid="{00000000-0005-0000-0000-0000DBAD0000}"/>
    <cellStyle name="명 4 3 6 5" xfId="44474" xr:uid="{00000000-0005-0000-0000-0000DCAD0000}"/>
    <cellStyle name="명 4 3 7" xfId="44475" xr:uid="{00000000-0005-0000-0000-0000DDAD0000}"/>
    <cellStyle name="명 4 3 7 2" xfId="44476" xr:uid="{00000000-0005-0000-0000-0000DEAD0000}"/>
    <cellStyle name="명 4 3 7 3" xfId="44477" xr:uid="{00000000-0005-0000-0000-0000DFAD0000}"/>
    <cellStyle name="명 4 3 7 4" xfId="44478" xr:uid="{00000000-0005-0000-0000-0000E0AD0000}"/>
    <cellStyle name="명 4 3 7 5" xfId="44479" xr:uid="{00000000-0005-0000-0000-0000E1AD0000}"/>
    <cellStyle name="명 4 3 8" xfId="44480" xr:uid="{00000000-0005-0000-0000-0000E2AD0000}"/>
    <cellStyle name="명 4 3 9" xfId="44481" xr:uid="{00000000-0005-0000-0000-0000E3AD0000}"/>
    <cellStyle name="명 4 4" xfId="44482" xr:uid="{00000000-0005-0000-0000-0000E4AD0000}"/>
    <cellStyle name="명 4 4 2" xfId="44483" xr:uid="{00000000-0005-0000-0000-0000E5AD0000}"/>
    <cellStyle name="명 4 4 2 2" xfId="44484" xr:uid="{00000000-0005-0000-0000-0000E6AD0000}"/>
    <cellStyle name="명 4 4 2 3" xfId="44485" xr:uid="{00000000-0005-0000-0000-0000E7AD0000}"/>
    <cellStyle name="명 4 4 2 4" xfId="44486" xr:uid="{00000000-0005-0000-0000-0000E8AD0000}"/>
    <cellStyle name="명 4 4 2 5" xfId="44487" xr:uid="{00000000-0005-0000-0000-0000E9AD0000}"/>
    <cellStyle name="명 4 4 3" xfId="44488" xr:uid="{00000000-0005-0000-0000-0000EAAD0000}"/>
    <cellStyle name="명 4 4 3 2" xfId="44489" xr:uid="{00000000-0005-0000-0000-0000EBAD0000}"/>
    <cellStyle name="명 4 4 3 3" xfId="44490" xr:uid="{00000000-0005-0000-0000-0000ECAD0000}"/>
    <cellStyle name="명 4 4 3 4" xfId="44491" xr:uid="{00000000-0005-0000-0000-0000EDAD0000}"/>
    <cellStyle name="명 4 4 3 5" xfId="44492" xr:uid="{00000000-0005-0000-0000-0000EEAD0000}"/>
    <cellStyle name="명 4 4 4" xfId="44493" xr:uid="{00000000-0005-0000-0000-0000EFAD0000}"/>
    <cellStyle name="명 4 4 4 2" xfId="44494" xr:uid="{00000000-0005-0000-0000-0000F0AD0000}"/>
    <cellStyle name="명 4 4 4 3" xfId="44495" xr:uid="{00000000-0005-0000-0000-0000F1AD0000}"/>
    <cellStyle name="명 4 4 4 4" xfId="44496" xr:uid="{00000000-0005-0000-0000-0000F2AD0000}"/>
    <cellStyle name="명 4 4 4 5" xfId="44497" xr:uid="{00000000-0005-0000-0000-0000F3AD0000}"/>
    <cellStyle name="명 4 4 5" xfId="44498" xr:uid="{00000000-0005-0000-0000-0000F4AD0000}"/>
    <cellStyle name="명 4 4 6" xfId="44499" xr:uid="{00000000-0005-0000-0000-0000F5AD0000}"/>
    <cellStyle name="명 4 4 7" xfId="44500" xr:uid="{00000000-0005-0000-0000-0000F6AD0000}"/>
    <cellStyle name="명 4 4 8" xfId="44501" xr:uid="{00000000-0005-0000-0000-0000F7AD0000}"/>
    <cellStyle name="명 4 5" xfId="44502" xr:uid="{00000000-0005-0000-0000-0000F8AD0000}"/>
    <cellStyle name="명 4 5 2" xfId="44503" xr:uid="{00000000-0005-0000-0000-0000F9AD0000}"/>
    <cellStyle name="명 4 5 2 2" xfId="44504" xr:uid="{00000000-0005-0000-0000-0000FAAD0000}"/>
    <cellStyle name="명 4 5 2 3" xfId="44505" xr:uid="{00000000-0005-0000-0000-0000FBAD0000}"/>
    <cellStyle name="명 4 5 2 4" xfId="44506" xr:uid="{00000000-0005-0000-0000-0000FCAD0000}"/>
    <cellStyle name="명 4 5 2 5" xfId="44507" xr:uid="{00000000-0005-0000-0000-0000FDAD0000}"/>
    <cellStyle name="명 4 5 3" xfId="44508" xr:uid="{00000000-0005-0000-0000-0000FEAD0000}"/>
    <cellStyle name="명 4 5 3 2" xfId="44509" xr:uid="{00000000-0005-0000-0000-0000FFAD0000}"/>
    <cellStyle name="명 4 5 3 3" xfId="44510" xr:uid="{00000000-0005-0000-0000-000000AE0000}"/>
    <cellStyle name="명 4 5 3 4" xfId="44511" xr:uid="{00000000-0005-0000-0000-000001AE0000}"/>
    <cellStyle name="명 4 5 3 5" xfId="44512" xr:uid="{00000000-0005-0000-0000-000002AE0000}"/>
    <cellStyle name="명 4 5 4" xfId="44513" xr:uid="{00000000-0005-0000-0000-000003AE0000}"/>
    <cellStyle name="명 4 5 4 2" xfId="44514" xr:uid="{00000000-0005-0000-0000-000004AE0000}"/>
    <cellStyle name="명 4 5 4 3" xfId="44515" xr:uid="{00000000-0005-0000-0000-000005AE0000}"/>
    <cellStyle name="명 4 5 4 4" xfId="44516" xr:uid="{00000000-0005-0000-0000-000006AE0000}"/>
    <cellStyle name="명 4 5 4 5" xfId="44517" xr:uid="{00000000-0005-0000-0000-000007AE0000}"/>
    <cellStyle name="명 4 5 5" xfId="44518" xr:uid="{00000000-0005-0000-0000-000008AE0000}"/>
    <cellStyle name="명 4 5 6" xfId="44519" xr:uid="{00000000-0005-0000-0000-000009AE0000}"/>
    <cellStyle name="명 4 5 7" xfId="44520" xr:uid="{00000000-0005-0000-0000-00000AAE0000}"/>
    <cellStyle name="명 4 5 8" xfId="44521" xr:uid="{00000000-0005-0000-0000-00000BAE0000}"/>
    <cellStyle name="명 4 6" xfId="44522" xr:uid="{00000000-0005-0000-0000-00000CAE0000}"/>
    <cellStyle name="명 4 6 2" xfId="44523" xr:uid="{00000000-0005-0000-0000-00000DAE0000}"/>
    <cellStyle name="명 4 6 2 2" xfId="44524" xr:uid="{00000000-0005-0000-0000-00000EAE0000}"/>
    <cellStyle name="명 4 6 2 3" xfId="44525" xr:uid="{00000000-0005-0000-0000-00000FAE0000}"/>
    <cellStyle name="명 4 6 2 4" xfId="44526" xr:uid="{00000000-0005-0000-0000-000010AE0000}"/>
    <cellStyle name="명 4 6 2 5" xfId="44527" xr:uid="{00000000-0005-0000-0000-000011AE0000}"/>
    <cellStyle name="명 4 6 3" xfId="44528" xr:uid="{00000000-0005-0000-0000-000012AE0000}"/>
    <cellStyle name="명 4 6 3 2" xfId="44529" xr:uid="{00000000-0005-0000-0000-000013AE0000}"/>
    <cellStyle name="명 4 6 3 3" xfId="44530" xr:uid="{00000000-0005-0000-0000-000014AE0000}"/>
    <cellStyle name="명 4 6 3 4" xfId="44531" xr:uid="{00000000-0005-0000-0000-000015AE0000}"/>
    <cellStyle name="명 4 6 3 5" xfId="44532" xr:uid="{00000000-0005-0000-0000-000016AE0000}"/>
    <cellStyle name="명 4 6 4" xfId="44533" xr:uid="{00000000-0005-0000-0000-000017AE0000}"/>
    <cellStyle name="명 4 6 4 2" xfId="44534" xr:uid="{00000000-0005-0000-0000-000018AE0000}"/>
    <cellStyle name="명 4 6 4 3" xfId="44535" xr:uid="{00000000-0005-0000-0000-000019AE0000}"/>
    <cellStyle name="명 4 6 4 4" xfId="44536" xr:uid="{00000000-0005-0000-0000-00001AAE0000}"/>
    <cellStyle name="명 4 6 4 5" xfId="44537" xr:uid="{00000000-0005-0000-0000-00001BAE0000}"/>
    <cellStyle name="명 4 6 5" xfId="44538" xr:uid="{00000000-0005-0000-0000-00001CAE0000}"/>
    <cellStyle name="명 4 6 6" xfId="44539" xr:uid="{00000000-0005-0000-0000-00001DAE0000}"/>
    <cellStyle name="명 4 6 7" xfId="44540" xr:uid="{00000000-0005-0000-0000-00001EAE0000}"/>
    <cellStyle name="명 4 6 8" xfId="44541" xr:uid="{00000000-0005-0000-0000-00001FAE0000}"/>
    <cellStyle name="명 4 7" xfId="44542" xr:uid="{00000000-0005-0000-0000-000020AE0000}"/>
    <cellStyle name="명 4 7 2" xfId="44543" xr:uid="{00000000-0005-0000-0000-000021AE0000}"/>
    <cellStyle name="명 4 7 3" xfId="44544" xr:uid="{00000000-0005-0000-0000-000022AE0000}"/>
    <cellStyle name="명 4 7 4" xfId="44545" xr:uid="{00000000-0005-0000-0000-000023AE0000}"/>
    <cellStyle name="명 4 7 5" xfId="44546" xr:uid="{00000000-0005-0000-0000-000024AE0000}"/>
    <cellStyle name="명 4 8" xfId="44547" xr:uid="{00000000-0005-0000-0000-000025AE0000}"/>
    <cellStyle name="명 4 8 2" xfId="44548" xr:uid="{00000000-0005-0000-0000-000026AE0000}"/>
    <cellStyle name="명 4 8 3" xfId="44549" xr:uid="{00000000-0005-0000-0000-000027AE0000}"/>
    <cellStyle name="명 4 8 4" xfId="44550" xr:uid="{00000000-0005-0000-0000-000028AE0000}"/>
    <cellStyle name="명 4 8 5" xfId="44551" xr:uid="{00000000-0005-0000-0000-000029AE0000}"/>
    <cellStyle name="명 4 9" xfId="44552" xr:uid="{00000000-0005-0000-0000-00002AAE0000}"/>
    <cellStyle name="명 4 9 2" xfId="44553" xr:uid="{00000000-0005-0000-0000-00002BAE0000}"/>
    <cellStyle name="명 4 9 3" xfId="44554" xr:uid="{00000000-0005-0000-0000-00002CAE0000}"/>
    <cellStyle name="명 4 9 4" xfId="44555" xr:uid="{00000000-0005-0000-0000-00002DAE0000}"/>
    <cellStyle name="명 4 9 5" xfId="44556" xr:uid="{00000000-0005-0000-0000-00002EAE0000}"/>
    <cellStyle name="명 5" xfId="44557" xr:uid="{00000000-0005-0000-0000-00002FAE0000}"/>
    <cellStyle name="명 5 10" xfId="44558" xr:uid="{00000000-0005-0000-0000-000030AE0000}"/>
    <cellStyle name="명 5 11" xfId="44559" xr:uid="{00000000-0005-0000-0000-000031AE0000}"/>
    <cellStyle name="명 5 2" xfId="44560" xr:uid="{00000000-0005-0000-0000-000032AE0000}"/>
    <cellStyle name="명 5 2 2" xfId="44561" xr:uid="{00000000-0005-0000-0000-000033AE0000}"/>
    <cellStyle name="명 5 2 2 2" xfId="44562" xr:uid="{00000000-0005-0000-0000-000034AE0000}"/>
    <cellStyle name="명 5 2 2 3" xfId="44563" xr:uid="{00000000-0005-0000-0000-000035AE0000}"/>
    <cellStyle name="명 5 2 2 4" xfId="44564" xr:uid="{00000000-0005-0000-0000-000036AE0000}"/>
    <cellStyle name="명 5 2 2 5" xfId="44565" xr:uid="{00000000-0005-0000-0000-000037AE0000}"/>
    <cellStyle name="명 5 2 3" xfId="44566" xr:uid="{00000000-0005-0000-0000-000038AE0000}"/>
    <cellStyle name="명 5 2 3 2" xfId="44567" xr:uid="{00000000-0005-0000-0000-000039AE0000}"/>
    <cellStyle name="명 5 2 3 3" xfId="44568" xr:uid="{00000000-0005-0000-0000-00003AAE0000}"/>
    <cellStyle name="명 5 2 3 4" xfId="44569" xr:uid="{00000000-0005-0000-0000-00003BAE0000}"/>
    <cellStyle name="명 5 2 3 5" xfId="44570" xr:uid="{00000000-0005-0000-0000-00003CAE0000}"/>
    <cellStyle name="명 5 2 4" xfId="44571" xr:uid="{00000000-0005-0000-0000-00003DAE0000}"/>
    <cellStyle name="명 5 2 4 2" xfId="44572" xr:uid="{00000000-0005-0000-0000-00003EAE0000}"/>
    <cellStyle name="명 5 2 4 3" xfId="44573" xr:uid="{00000000-0005-0000-0000-00003FAE0000}"/>
    <cellStyle name="명 5 2 4 4" xfId="44574" xr:uid="{00000000-0005-0000-0000-000040AE0000}"/>
    <cellStyle name="명 5 2 4 5" xfId="44575" xr:uid="{00000000-0005-0000-0000-000041AE0000}"/>
    <cellStyle name="명 5 2 5" xfId="44576" xr:uid="{00000000-0005-0000-0000-000042AE0000}"/>
    <cellStyle name="명 5 2 6" xfId="44577" xr:uid="{00000000-0005-0000-0000-000043AE0000}"/>
    <cellStyle name="명 5 2 7" xfId="44578" xr:uid="{00000000-0005-0000-0000-000044AE0000}"/>
    <cellStyle name="명 5 2 8" xfId="44579" xr:uid="{00000000-0005-0000-0000-000045AE0000}"/>
    <cellStyle name="명 5 3" xfId="44580" xr:uid="{00000000-0005-0000-0000-000046AE0000}"/>
    <cellStyle name="명 5 3 2" xfId="44581" xr:uid="{00000000-0005-0000-0000-000047AE0000}"/>
    <cellStyle name="명 5 3 2 2" xfId="44582" xr:uid="{00000000-0005-0000-0000-000048AE0000}"/>
    <cellStyle name="명 5 3 2 3" xfId="44583" xr:uid="{00000000-0005-0000-0000-000049AE0000}"/>
    <cellStyle name="명 5 3 2 4" xfId="44584" xr:uid="{00000000-0005-0000-0000-00004AAE0000}"/>
    <cellStyle name="명 5 3 2 5" xfId="44585" xr:uid="{00000000-0005-0000-0000-00004BAE0000}"/>
    <cellStyle name="명 5 3 3" xfId="44586" xr:uid="{00000000-0005-0000-0000-00004CAE0000}"/>
    <cellStyle name="명 5 3 3 2" xfId="44587" xr:uid="{00000000-0005-0000-0000-00004DAE0000}"/>
    <cellStyle name="명 5 3 3 3" xfId="44588" xr:uid="{00000000-0005-0000-0000-00004EAE0000}"/>
    <cellStyle name="명 5 3 3 4" xfId="44589" xr:uid="{00000000-0005-0000-0000-00004FAE0000}"/>
    <cellStyle name="명 5 3 3 5" xfId="44590" xr:uid="{00000000-0005-0000-0000-000050AE0000}"/>
    <cellStyle name="명 5 3 4" xfId="44591" xr:uid="{00000000-0005-0000-0000-000051AE0000}"/>
    <cellStyle name="명 5 3 4 2" xfId="44592" xr:uid="{00000000-0005-0000-0000-000052AE0000}"/>
    <cellStyle name="명 5 3 4 3" xfId="44593" xr:uid="{00000000-0005-0000-0000-000053AE0000}"/>
    <cellStyle name="명 5 3 4 4" xfId="44594" xr:uid="{00000000-0005-0000-0000-000054AE0000}"/>
    <cellStyle name="명 5 3 4 5" xfId="44595" xr:uid="{00000000-0005-0000-0000-000055AE0000}"/>
    <cellStyle name="명 5 3 5" xfId="44596" xr:uid="{00000000-0005-0000-0000-000056AE0000}"/>
    <cellStyle name="명 5 3 6" xfId="44597" xr:uid="{00000000-0005-0000-0000-000057AE0000}"/>
    <cellStyle name="명 5 3 7" xfId="44598" xr:uid="{00000000-0005-0000-0000-000058AE0000}"/>
    <cellStyle name="명 5 3 8" xfId="44599" xr:uid="{00000000-0005-0000-0000-000059AE0000}"/>
    <cellStyle name="명 5 4" xfId="44600" xr:uid="{00000000-0005-0000-0000-00005AAE0000}"/>
    <cellStyle name="명 5 4 2" xfId="44601" xr:uid="{00000000-0005-0000-0000-00005BAE0000}"/>
    <cellStyle name="명 5 4 2 2" xfId="44602" xr:uid="{00000000-0005-0000-0000-00005CAE0000}"/>
    <cellStyle name="명 5 4 2 3" xfId="44603" xr:uid="{00000000-0005-0000-0000-00005DAE0000}"/>
    <cellStyle name="명 5 4 2 4" xfId="44604" xr:uid="{00000000-0005-0000-0000-00005EAE0000}"/>
    <cellStyle name="명 5 4 2 5" xfId="44605" xr:uid="{00000000-0005-0000-0000-00005FAE0000}"/>
    <cellStyle name="명 5 4 3" xfId="44606" xr:uid="{00000000-0005-0000-0000-000060AE0000}"/>
    <cellStyle name="명 5 4 3 2" xfId="44607" xr:uid="{00000000-0005-0000-0000-000061AE0000}"/>
    <cellStyle name="명 5 4 3 3" xfId="44608" xr:uid="{00000000-0005-0000-0000-000062AE0000}"/>
    <cellStyle name="명 5 4 3 4" xfId="44609" xr:uid="{00000000-0005-0000-0000-000063AE0000}"/>
    <cellStyle name="명 5 4 3 5" xfId="44610" xr:uid="{00000000-0005-0000-0000-000064AE0000}"/>
    <cellStyle name="명 5 4 4" xfId="44611" xr:uid="{00000000-0005-0000-0000-000065AE0000}"/>
    <cellStyle name="명 5 4 4 2" xfId="44612" xr:uid="{00000000-0005-0000-0000-000066AE0000}"/>
    <cellStyle name="명 5 4 4 3" xfId="44613" xr:uid="{00000000-0005-0000-0000-000067AE0000}"/>
    <cellStyle name="명 5 4 4 4" xfId="44614" xr:uid="{00000000-0005-0000-0000-000068AE0000}"/>
    <cellStyle name="명 5 4 4 5" xfId="44615" xr:uid="{00000000-0005-0000-0000-000069AE0000}"/>
    <cellStyle name="명 5 4 5" xfId="44616" xr:uid="{00000000-0005-0000-0000-00006AAE0000}"/>
    <cellStyle name="명 5 4 6" xfId="44617" xr:uid="{00000000-0005-0000-0000-00006BAE0000}"/>
    <cellStyle name="명 5 4 7" xfId="44618" xr:uid="{00000000-0005-0000-0000-00006CAE0000}"/>
    <cellStyle name="명 5 4 8" xfId="44619" xr:uid="{00000000-0005-0000-0000-00006DAE0000}"/>
    <cellStyle name="명 5 5" xfId="44620" xr:uid="{00000000-0005-0000-0000-00006EAE0000}"/>
    <cellStyle name="명 5 5 2" xfId="44621" xr:uid="{00000000-0005-0000-0000-00006FAE0000}"/>
    <cellStyle name="명 5 5 3" xfId="44622" xr:uid="{00000000-0005-0000-0000-000070AE0000}"/>
    <cellStyle name="명 5 5 4" xfId="44623" xr:uid="{00000000-0005-0000-0000-000071AE0000}"/>
    <cellStyle name="명 5 5 5" xfId="44624" xr:uid="{00000000-0005-0000-0000-000072AE0000}"/>
    <cellStyle name="명 5 6" xfId="44625" xr:uid="{00000000-0005-0000-0000-000073AE0000}"/>
    <cellStyle name="명 5 6 2" xfId="44626" xr:uid="{00000000-0005-0000-0000-000074AE0000}"/>
    <cellStyle name="명 5 6 3" xfId="44627" xr:uid="{00000000-0005-0000-0000-000075AE0000}"/>
    <cellStyle name="명 5 6 4" xfId="44628" xr:uid="{00000000-0005-0000-0000-000076AE0000}"/>
    <cellStyle name="명 5 6 5" xfId="44629" xr:uid="{00000000-0005-0000-0000-000077AE0000}"/>
    <cellStyle name="명 5 7" xfId="44630" xr:uid="{00000000-0005-0000-0000-000078AE0000}"/>
    <cellStyle name="명 5 7 2" xfId="44631" xr:uid="{00000000-0005-0000-0000-000079AE0000}"/>
    <cellStyle name="명 5 7 3" xfId="44632" xr:uid="{00000000-0005-0000-0000-00007AAE0000}"/>
    <cellStyle name="명 5 7 4" xfId="44633" xr:uid="{00000000-0005-0000-0000-00007BAE0000}"/>
    <cellStyle name="명 5 7 5" xfId="44634" xr:uid="{00000000-0005-0000-0000-00007CAE0000}"/>
    <cellStyle name="명 5 8" xfId="44635" xr:uid="{00000000-0005-0000-0000-00007DAE0000}"/>
    <cellStyle name="명 5 9" xfId="44636" xr:uid="{00000000-0005-0000-0000-00007EAE0000}"/>
    <cellStyle name="명 6" xfId="44637" xr:uid="{00000000-0005-0000-0000-00007FAE0000}"/>
    <cellStyle name="명 6 10" xfId="44638" xr:uid="{00000000-0005-0000-0000-000080AE0000}"/>
    <cellStyle name="명 6 11" xfId="44639" xr:uid="{00000000-0005-0000-0000-000081AE0000}"/>
    <cellStyle name="명 6 2" xfId="44640" xr:uid="{00000000-0005-0000-0000-000082AE0000}"/>
    <cellStyle name="명 6 2 2" xfId="44641" xr:uid="{00000000-0005-0000-0000-000083AE0000}"/>
    <cellStyle name="명 6 2 2 2" xfId="44642" xr:uid="{00000000-0005-0000-0000-000084AE0000}"/>
    <cellStyle name="명 6 2 2 3" xfId="44643" xr:uid="{00000000-0005-0000-0000-000085AE0000}"/>
    <cellStyle name="명 6 2 2 4" xfId="44644" xr:uid="{00000000-0005-0000-0000-000086AE0000}"/>
    <cellStyle name="명 6 2 2 5" xfId="44645" xr:uid="{00000000-0005-0000-0000-000087AE0000}"/>
    <cellStyle name="명 6 2 3" xfId="44646" xr:uid="{00000000-0005-0000-0000-000088AE0000}"/>
    <cellStyle name="명 6 2 3 2" xfId="44647" xr:uid="{00000000-0005-0000-0000-000089AE0000}"/>
    <cellStyle name="명 6 2 3 3" xfId="44648" xr:uid="{00000000-0005-0000-0000-00008AAE0000}"/>
    <cellStyle name="명 6 2 3 4" xfId="44649" xr:uid="{00000000-0005-0000-0000-00008BAE0000}"/>
    <cellStyle name="명 6 2 3 5" xfId="44650" xr:uid="{00000000-0005-0000-0000-00008CAE0000}"/>
    <cellStyle name="명 6 2 4" xfId="44651" xr:uid="{00000000-0005-0000-0000-00008DAE0000}"/>
    <cellStyle name="명 6 2 4 2" xfId="44652" xr:uid="{00000000-0005-0000-0000-00008EAE0000}"/>
    <cellStyle name="명 6 2 4 3" xfId="44653" xr:uid="{00000000-0005-0000-0000-00008FAE0000}"/>
    <cellStyle name="명 6 2 4 4" xfId="44654" xr:uid="{00000000-0005-0000-0000-000090AE0000}"/>
    <cellStyle name="명 6 2 4 5" xfId="44655" xr:uid="{00000000-0005-0000-0000-000091AE0000}"/>
    <cellStyle name="명 6 2 5" xfId="44656" xr:uid="{00000000-0005-0000-0000-000092AE0000}"/>
    <cellStyle name="명 6 2 6" xfId="44657" xr:uid="{00000000-0005-0000-0000-000093AE0000}"/>
    <cellStyle name="명 6 2 7" xfId="44658" xr:uid="{00000000-0005-0000-0000-000094AE0000}"/>
    <cellStyle name="명 6 2 8" xfId="44659" xr:uid="{00000000-0005-0000-0000-000095AE0000}"/>
    <cellStyle name="명 6 3" xfId="44660" xr:uid="{00000000-0005-0000-0000-000096AE0000}"/>
    <cellStyle name="명 6 3 2" xfId="44661" xr:uid="{00000000-0005-0000-0000-000097AE0000}"/>
    <cellStyle name="명 6 3 2 2" xfId="44662" xr:uid="{00000000-0005-0000-0000-000098AE0000}"/>
    <cellStyle name="명 6 3 2 3" xfId="44663" xr:uid="{00000000-0005-0000-0000-000099AE0000}"/>
    <cellStyle name="명 6 3 2 4" xfId="44664" xr:uid="{00000000-0005-0000-0000-00009AAE0000}"/>
    <cellStyle name="명 6 3 2 5" xfId="44665" xr:uid="{00000000-0005-0000-0000-00009BAE0000}"/>
    <cellStyle name="명 6 3 3" xfId="44666" xr:uid="{00000000-0005-0000-0000-00009CAE0000}"/>
    <cellStyle name="명 6 3 3 2" xfId="44667" xr:uid="{00000000-0005-0000-0000-00009DAE0000}"/>
    <cellStyle name="명 6 3 3 3" xfId="44668" xr:uid="{00000000-0005-0000-0000-00009EAE0000}"/>
    <cellStyle name="명 6 3 3 4" xfId="44669" xr:uid="{00000000-0005-0000-0000-00009FAE0000}"/>
    <cellStyle name="명 6 3 3 5" xfId="44670" xr:uid="{00000000-0005-0000-0000-0000A0AE0000}"/>
    <cellStyle name="명 6 3 4" xfId="44671" xr:uid="{00000000-0005-0000-0000-0000A1AE0000}"/>
    <cellStyle name="명 6 3 4 2" xfId="44672" xr:uid="{00000000-0005-0000-0000-0000A2AE0000}"/>
    <cellStyle name="명 6 3 4 3" xfId="44673" xr:uid="{00000000-0005-0000-0000-0000A3AE0000}"/>
    <cellStyle name="명 6 3 4 4" xfId="44674" xr:uid="{00000000-0005-0000-0000-0000A4AE0000}"/>
    <cellStyle name="명 6 3 4 5" xfId="44675" xr:uid="{00000000-0005-0000-0000-0000A5AE0000}"/>
    <cellStyle name="명 6 3 5" xfId="44676" xr:uid="{00000000-0005-0000-0000-0000A6AE0000}"/>
    <cellStyle name="명 6 3 6" xfId="44677" xr:uid="{00000000-0005-0000-0000-0000A7AE0000}"/>
    <cellStyle name="명 6 3 7" xfId="44678" xr:uid="{00000000-0005-0000-0000-0000A8AE0000}"/>
    <cellStyle name="명 6 3 8" xfId="44679" xr:uid="{00000000-0005-0000-0000-0000A9AE0000}"/>
    <cellStyle name="명 6 4" xfId="44680" xr:uid="{00000000-0005-0000-0000-0000AAAE0000}"/>
    <cellStyle name="명 6 4 2" xfId="44681" xr:uid="{00000000-0005-0000-0000-0000ABAE0000}"/>
    <cellStyle name="명 6 4 2 2" xfId="44682" xr:uid="{00000000-0005-0000-0000-0000ACAE0000}"/>
    <cellStyle name="명 6 4 2 3" xfId="44683" xr:uid="{00000000-0005-0000-0000-0000ADAE0000}"/>
    <cellStyle name="명 6 4 2 4" xfId="44684" xr:uid="{00000000-0005-0000-0000-0000AEAE0000}"/>
    <cellStyle name="명 6 4 2 5" xfId="44685" xr:uid="{00000000-0005-0000-0000-0000AFAE0000}"/>
    <cellStyle name="명 6 4 3" xfId="44686" xr:uid="{00000000-0005-0000-0000-0000B0AE0000}"/>
    <cellStyle name="명 6 4 3 2" xfId="44687" xr:uid="{00000000-0005-0000-0000-0000B1AE0000}"/>
    <cellStyle name="명 6 4 3 3" xfId="44688" xr:uid="{00000000-0005-0000-0000-0000B2AE0000}"/>
    <cellStyle name="명 6 4 3 4" xfId="44689" xr:uid="{00000000-0005-0000-0000-0000B3AE0000}"/>
    <cellStyle name="명 6 4 3 5" xfId="44690" xr:uid="{00000000-0005-0000-0000-0000B4AE0000}"/>
    <cellStyle name="명 6 4 4" xfId="44691" xr:uid="{00000000-0005-0000-0000-0000B5AE0000}"/>
    <cellStyle name="명 6 4 4 2" xfId="44692" xr:uid="{00000000-0005-0000-0000-0000B6AE0000}"/>
    <cellStyle name="명 6 4 4 3" xfId="44693" xr:uid="{00000000-0005-0000-0000-0000B7AE0000}"/>
    <cellStyle name="명 6 4 4 4" xfId="44694" xr:uid="{00000000-0005-0000-0000-0000B8AE0000}"/>
    <cellStyle name="명 6 4 4 5" xfId="44695" xr:uid="{00000000-0005-0000-0000-0000B9AE0000}"/>
    <cellStyle name="명 6 4 5" xfId="44696" xr:uid="{00000000-0005-0000-0000-0000BAAE0000}"/>
    <cellStyle name="명 6 4 6" xfId="44697" xr:uid="{00000000-0005-0000-0000-0000BBAE0000}"/>
    <cellStyle name="명 6 4 7" xfId="44698" xr:uid="{00000000-0005-0000-0000-0000BCAE0000}"/>
    <cellStyle name="명 6 4 8" xfId="44699" xr:uid="{00000000-0005-0000-0000-0000BDAE0000}"/>
    <cellStyle name="명 6 5" xfId="44700" xr:uid="{00000000-0005-0000-0000-0000BEAE0000}"/>
    <cellStyle name="명 6 5 2" xfId="44701" xr:uid="{00000000-0005-0000-0000-0000BFAE0000}"/>
    <cellStyle name="명 6 5 3" xfId="44702" xr:uid="{00000000-0005-0000-0000-0000C0AE0000}"/>
    <cellStyle name="명 6 5 4" xfId="44703" xr:uid="{00000000-0005-0000-0000-0000C1AE0000}"/>
    <cellStyle name="명 6 5 5" xfId="44704" xr:uid="{00000000-0005-0000-0000-0000C2AE0000}"/>
    <cellStyle name="명 6 6" xfId="44705" xr:uid="{00000000-0005-0000-0000-0000C3AE0000}"/>
    <cellStyle name="명 6 6 2" xfId="44706" xr:uid="{00000000-0005-0000-0000-0000C4AE0000}"/>
    <cellStyle name="명 6 6 3" xfId="44707" xr:uid="{00000000-0005-0000-0000-0000C5AE0000}"/>
    <cellStyle name="명 6 6 4" xfId="44708" xr:uid="{00000000-0005-0000-0000-0000C6AE0000}"/>
    <cellStyle name="명 6 6 5" xfId="44709" xr:uid="{00000000-0005-0000-0000-0000C7AE0000}"/>
    <cellStyle name="명 6 7" xfId="44710" xr:uid="{00000000-0005-0000-0000-0000C8AE0000}"/>
    <cellStyle name="명 6 7 2" xfId="44711" xr:uid="{00000000-0005-0000-0000-0000C9AE0000}"/>
    <cellStyle name="명 6 7 3" xfId="44712" xr:uid="{00000000-0005-0000-0000-0000CAAE0000}"/>
    <cellStyle name="명 6 7 4" xfId="44713" xr:uid="{00000000-0005-0000-0000-0000CBAE0000}"/>
    <cellStyle name="명 6 7 5" xfId="44714" xr:uid="{00000000-0005-0000-0000-0000CCAE0000}"/>
    <cellStyle name="명 6 8" xfId="44715" xr:uid="{00000000-0005-0000-0000-0000CDAE0000}"/>
    <cellStyle name="명 6 9" xfId="44716" xr:uid="{00000000-0005-0000-0000-0000CEAE0000}"/>
    <cellStyle name="명 7" xfId="44717" xr:uid="{00000000-0005-0000-0000-0000CFAE0000}"/>
    <cellStyle name="명 7 2" xfId="44718" xr:uid="{00000000-0005-0000-0000-0000D0AE0000}"/>
    <cellStyle name="명 7 2 2" xfId="44719" xr:uid="{00000000-0005-0000-0000-0000D1AE0000}"/>
    <cellStyle name="명 7 2 3" xfId="44720" xr:uid="{00000000-0005-0000-0000-0000D2AE0000}"/>
    <cellStyle name="명 7 2 4" xfId="44721" xr:uid="{00000000-0005-0000-0000-0000D3AE0000}"/>
    <cellStyle name="명 7 2 5" xfId="44722" xr:uid="{00000000-0005-0000-0000-0000D4AE0000}"/>
    <cellStyle name="명 7 3" xfId="44723" xr:uid="{00000000-0005-0000-0000-0000D5AE0000}"/>
    <cellStyle name="명 7 3 2" xfId="44724" xr:uid="{00000000-0005-0000-0000-0000D6AE0000}"/>
    <cellStyle name="명 7 3 3" xfId="44725" xr:uid="{00000000-0005-0000-0000-0000D7AE0000}"/>
    <cellStyle name="명 7 3 4" xfId="44726" xr:uid="{00000000-0005-0000-0000-0000D8AE0000}"/>
    <cellStyle name="명 7 3 5" xfId="44727" xr:uid="{00000000-0005-0000-0000-0000D9AE0000}"/>
    <cellStyle name="명 7 4" xfId="44728" xr:uid="{00000000-0005-0000-0000-0000DAAE0000}"/>
    <cellStyle name="명 7 4 2" xfId="44729" xr:uid="{00000000-0005-0000-0000-0000DBAE0000}"/>
    <cellStyle name="명 7 4 3" xfId="44730" xr:uid="{00000000-0005-0000-0000-0000DCAE0000}"/>
    <cellStyle name="명 7 4 4" xfId="44731" xr:uid="{00000000-0005-0000-0000-0000DDAE0000}"/>
    <cellStyle name="명 7 4 5" xfId="44732" xr:uid="{00000000-0005-0000-0000-0000DEAE0000}"/>
    <cellStyle name="명 7 5" xfId="44733" xr:uid="{00000000-0005-0000-0000-0000DFAE0000}"/>
    <cellStyle name="명 7 6" xfId="44734" xr:uid="{00000000-0005-0000-0000-0000E0AE0000}"/>
    <cellStyle name="명 7 7" xfId="44735" xr:uid="{00000000-0005-0000-0000-0000E1AE0000}"/>
    <cellStyle name="명 7 8" xfId="44736" xr:uid="{00000000-0005-0000-0000-0000E2AE0000}"/>
    <cellStyle name="명 8" xfId="44737" xr:uid="{00000000-0005-0000-0000-0000E3AE0000}"/>
    <cellStyle name="명 8 2" xfId="44738" xr:uid="{00000000-0005-0000-0000-0000E4AE0000}"/>
    <cellStyle name="명 8 2 2" xfId="44739" xr:uid="{00000000-0005-0000-0000-0000E5AE0000}"/>
    <cellStyle name="명 8 2 3" xfId="44740" xr:uid="{00000000-0005-0000-0000-0000E6AE0000}"/>
    <cellStyle name="명 8 2 4" xfId="44741" xr:uid="{00000000-0005-0000-0000-0000E7AE0000}"/>
    <cellStyle name="명 8 2 5" xfId="44742" xr:uid="{00000000-0005-0000-0000-0000E8AE0000}"/>
    <cellStyle name="명 8 3" xfId="44743" xr:uid="{00000000-0005-0000-0000-0000E9AE0000}"/>
    <cellStyle name="명 8 3 2" xfId="44744" xr:uid="{00000000-0005-0000-0000-0000EAAE0000}"/>
    <cellStyle name="명 8 3 3" xfId="44745" xr:uid="{00000000-0005-0000-0000-0000EBAE0000}"/>
    <cellStyle name="명 8 3 4" xfId="44746" xr:uid="{00000000-0005-0000-0000-0000ECAE0000}"/>
    <cellStyle name="명 8 3 5" xfId="44747" xr:uid="{00000000-0005-0000-0000-0000EDAE0000}"/>
    <cellStyle name="명 8 4" xfId="44748" xr:uid="{00000000-0005-0000-0000-0000EEAE0000}"/>
    <cellStyle name="명 8 4 2" xfId="44749" xr:uid="{00000000-0005-0000-0000-0000EFAE0000}"/>
    <cellStyle name="명 8 4 3" xfId="44750" xr:uid="{00000000-0005-0000-0000-0000F0AE0000}"/>
    <cellStyle name="명 8 4 4" xfId="44751" xr:uid="{00000000-0005-0000-0000-0000F1AE0000}"/>
    <cellStyle name="명 8 4 5" xfId="44752" xr:uid="{00000000-0005-0000-0000-0000F2AE0000}"/>
    <cellStyle name="명 8 5" xfId="44753" xr:uid="{00000000-0005-0000-0000-0000F3AE0000}"/>
    <cellStyle name="명 8 6" xfId="44754" xr:uid="{00000000-0005-0000-0000-0000F4AE0000}"/>
    <cellStyle name="명 8 7" xfId="44755" xr:uid="{00000000-0005-0000-0000-0000F5AE0000}"/>
    <cellStyle name="명 8 8" xfId="44756" xr:uid="{00000000-0005-0000-0000-0000F6AE0000}"/>
    <cellStyle name="명 9" xfId="44757" xr:uid="{00000000-0005-0000-0000-0000F7AE0000}"/>
    <cellStyle name="명 9 2" xfId="44758" xr:uid="{00000000-0005-0000-0000-0000F8AE0000}"/>
    <cellStyle name="명 9 2 2" xfId="44759" xr:uid="{00000000-0005-0000-0000-0000F9AE0000}"/>
    <cellStyle name="명 9 2 3" xfId="44760" xr:uid="{00000000-0005-0000-0000-0000FAAE0000}"/>
    <cellStyle name="명 9 2 4" xfId="44761" xr:uid="{00000000-0005-0000-0000-0000FBAE0000}"/>
    <cellStyle name="명 9 2 5" xfId="44762" xr:uid="{00000000-0005-0000-0000-0000FCAE0000}"/>
    <cellStyle name="명 9 3" xfId="44763" xr:uid="{00000000-0005-0000-0000-0000FDAE0000}"/>
    <cellStyle name="명 9 3 2" xfId="44764" xr:uid="{00000000-0005-0000-0000-0000FEAE0000}"/>
    <cellStyle name="명 9 3 3" xfId="44765" xr:uid="{00000000-0005-0000-0000-0000FFAE0000}"/>
    <cellStyle name="명 9 3 4" xfId="44766" xr:uid="{00000000-0005-0000-0000-000000AF0000}"/>
    <cellStyle name="명 9 3 5" xfId="44767" xr:uid="{00000000-0005-0000-0000-000001AF0000}"/>
    <cellStyle name="명 9 4" xfId="44768" xr:uid="{00000000-0005-0000-0000-000002AF0000}"/>
    <cellStyle name="명 9 4 2" xfId="44769" xr:uid="{00000000-0005-0000-0000-000003AF0000}"/>
    <cellStyle name="명 9 4 3" xfId="44770" xr:uid="{00000000-0005-0000-0000-000004AF0000}"/>
    <cellStyle name="명 9 4 4" xfId="44771" xr:uid="{00000000-0005-0000-0000-000005AF0000}"/>
    <cellStyle name="명 9 4 5" xfId="44772" xr:uid="{00000000-0005-0000-0000-000006AF0000}"/>
    <cellStyle name="명 9 5" xfId="44773" xr:uid="{00000000-0005-0000-0000-000007AF0000}"/>
    <cellStyle name="명 9 6" xfId="44774" xr:uid="{00000000-0005-0000-0000-000008AF0000}"/>
    <cellStyle name="명 9 7" xfId="44775" xr:uid="{00000000-0005-0000-0000-000009AF0000}"/>
    <cellStyle name="명 9 8" xfId="44776" xr:uid="{00000000-0005-0000-0000-00000AAF0000}"/>
    <cellStyle name="묮뎋 [0.00]_PRODUCT DETAIL Q1" xfId="44777" xr:uid="{00000000-0005-0000-0000-00000BAF0000}"/>
    <cellStyle name="묮뎋_PRODUCT DETAIL Q1" xfId="44778" xr:uid="{00000000-0005-0000-0000-00000CAF0000}"/>
    <cellStyle name="믅됞 [0.00]_NT Server " xfId="44779" xr:uid="{00000000-0005-0000-0000-00000DAF0000}"/>
    <cellStyle name="믅됞_NT Server " xfId="44780" xr:uid="{00000000-0005-0000-0000-00000EAF0000}"/>
    <cellStyle name="백분율" xfId="51942" builtinId="5"/>
    <cellStyle name="백분율 [0]" xfId="44781" xr:uid="{00000000-0005-0000-0000-000010AF0000}"/>
    <cellStyle name="백분율 [2]" xfId="44782" xr:uid="{00000000-0005-0000-0000-000011AF0000}"/>
    <cellStyle name="백분율 10" xfId="44783" xr:uid="{00000000-0005-0000-0000-000012AF0000}"/>
    <cellStyle name="백분율 11" xfId="44784" xr:uid="{00000000-0005-0000-0000-000013AF0000}"/>
    <cellStyle name="백분율 12" xfId="44785" xr:uid="{00000000-0005-0000-0000-000014AF0000}"/>
    <cellStyle name="백분율 13" xfId="51979" xr:uid="{6AF47983-E8CE-456B-A52A-F9C880156736}"/>
    <cellStyle name="백분율 2" xfId="44786" xr:uid="{00000000-0005-0000-0000-000015AF0000}"/>
    <cellStyle name="백분율 2 2" xfId="44787" xr:uid="{00000000-0005-0000-0000-000016AF0000}"/>
    <cellStyle name="백분율 2 2 2" xfId="44788" xr:uid="{00000000-0005-0000-0000-000017AF0000}"/>
    <cellStyle name="백분율 2 2 3" xfId="44789" xr:uid="{00000000-0005-0000-0000-000018AF0000}"/>
    <cellStyle name="백분율 2 3" xfId="44790" xr:uid="{00000000-0005-0000-0000-000019AF0000}"/>
    <cellStyle name="백분율 2 4" xfId="44791" xr:uid="{00000000-0005-0000-0000-00001AAF0000}"/>
    <cellStyle name="백분율 2 5" xfId="44792" xr:uid="{00000000-0005-0000-0000-00001BAF0000}"/>
    <cellStyle name="백분율 3" xfId="44793" xr:uid="{00000000-0005-0000-0000-00001CAF0000}"/>
    <cellStyle name="백분율 3 2" xfId="44794" xr:uid="{00000000-0005-0000-0000-00001DAF0000}"/>
    <cellStyle name="백분율 3 3" xfId="44795" xr:uid="{00000000-0005-0000-0000-00001EAF0000}"/>
    <cellStyle name="백분율 4" xfId="44796" xr:uid="{00000000-0005-0000-0000-00001FAF0000}"/>
    <cellStyle name="백분율 4 2" xfId="44797" xr:uid="{00000000-0005-0000-0000-000020AF0000}"/>
    <cellStyle name="백분율 4 2 2" xfId="44798" xr:uid="{00000000-0005-0000-0000-000021AF0000}"/>
    <cellStyle name="백분율 4 2 2 2" xfId="44799" xr:uid="{00000000-0005-0000-0000-000022AF0000}"/>
    <cellStyle name="백분율 4 2 3" xfId="44800" xr:uid="{00000000-0005-0000-0000-000023AF0000}"/>
    <cellStyle name="백분율 4 2 3 2" xfId="44801" xr:uid="{00000000-0005-0000-0000-000024AF0000}"/>
    <cellStyle name="백분율 4 2 4" xfId="44802" xr:uid="{00000000-0005-0000-0000-000025AF0000}"/>
    <cellStyle name="백분율 4 2 5" xfId="44803" xr:uid="{00000000-0005-0000-0000-000026AF0000}"/>
    <cellStyle name="백분율 4 3" xfId="44804" xr:uid="{00000000-0005-0000-0000-000027AF0000}"/>
    <cellStyle name="백분율 4 3 2" xfId="44805" xr:uid="{00000000-0005-0000-0000-000028AF0000}"/>
    <cellStyle name="백분율 4 4" xfId="44806" xr:uid="{00000000-0005-0000-0000-000029AF0000}"/>
    <cellStyle name="백분율 4 4 2" xfId="44807" xr:uid="{00000000-0005-0000-0000-00002AAF0000}"/>
    <cellStyle name="백분율 4 5" xfId="44808" xr:uid="{00000000-0005-0000-0000-00002BAF0000}"/>
    <cellStyle name="백분율 4 6" xfId="44809" xr:uid="{00000000-0005-0000-0000-00002CAF0000}"/>
    <cellStyle name="백분율 4 7" xfId="44810" xr:uid="{00000000-0005-0000-0000-00002DAF0000}"/>
    <cellStyle name="백분율 5" xfId="44811" xr:uid="{00000000-0005-0000-0000-00002EAF0000}"/>
    <cellStyle name="백분율 6" xfId="44812" xr:uid="{00000000-0005-0000-0000-00002FAF0000}"/>
    <cellStyle name="백분율 7" xfId="44813" xr:uid="{00000000-0005-0000-0000-000030AF0000}"/>
    <cellStyle name="백분율 8" xfId="44814" xr:uid="{00000000-0005-0000-0000-000031AF0000}"/>
    <cellStyle name="백분율 9" xfId="44815" xr:uid="{00000000-0005-0000-0000-000032AF0000}"/>
    <cellStyle name="백창콤마" xfId="44816" xr:uid="{00000000-0005-0000-0000-000033AF0000}"/>
    <cellStyle name="백창콤마 10" xfId="44817" xr:uid="{00000000-0005-0000-0000-000034AF0000}"/>
    <cellStyle name="백창콤마 10 10" xfId="44818" xr:uid="{00000000-0005-0000-0000-000035AF0000}"/>
    <cellStyle name="백창콤마 10 11" xfId="44819" xr:uid="{00000000-0005-0000-0000-000036AF0000}"/>
    <cellStyle name="백창콤마 10 2" xfId="44820" xr:uid="{00000000-0005-0000-0000-000037AF0000}"/>
    <cellStyle name="백창콤마 10 2 2" xfId="44821" xr:uid="{00000000-0005-0000-0000-000038AF0000}"/>
    <cellStyle name="백창콤마 10 2 3" xfId="44822" xr:uid="{00000000-0005-0000-0000-000039AF0000}"/>
    <cellStyle name="백창콤마 10 3" xfId="44823" xr:uid="{00000000-0005-0000-0000-00003AAF0000}"/>
    <cellStyle name="백창콤마 10 3 2" xfId="44824" xr:uid="{00000000-0005-0000-0000-00003BAF0000}"/>
    <cellStyle name="백창콤마 10 3 3" xfId="44825" xr:uid="{00000000-0005-0000-0000-00003CAF0000}"/>
    <cellStyle name="백창콤마 10 4" xfId="44826" xr:uid="{00000000-0005-0000-0000-00003DAF0000}"/>
    <cellStyle name="백창콤마 10 4 2" xfId="44827" xr:uid="{00000000-0005-0000-0000-00003EAF0000}"/>
    <cellStyle name="백창콤마 10 4 3" xfId="44828" xr:uid="{00000000-0005-0000-0000-00003FAF0000}"/>
    <cellStyle name="백창콤마 10 5" xfId="44829" xr:uid="{00000000-0005-0000-0000-000040AF0000}"/>
    <cellStyle name="백창콤마 10 5 2" xfId="44830" xr:uid="{00000000-0005-0000-0000-000041AF0000}"/>
    <cellStyle name="백창콤마 10 5 3" xfId="44831" xr:uid="{00000000-0005-0000-0000-000042AF0000}"/>
    <cellStyle name="백창콤마 10 6" xfId="44832" xr:uid="{00000000-0005-0000-0000-000043AF0000}"/>
    <cellStyle name="백창콤마 10 6 2" xfId="44833" xr:uid="{00000000-0005-0000-0000-000044AF0000}"/>
    <cellStyle name="백창콤마 10 6 3" xfId="44834" xr:uid="{00000000-0005-0000-0000-000045AF0000}"/>
    <cellStyle name="백창콤마 10 7" xfId="44835" xr:uid="{00000000-0005-0000-0000-000046AF0000}"/>
    <cellStyle name="백창콤마 10 7 2" xfId="44836" xr:uid="{00000000-0005-0000-0000-000047AF0000}"/>
    <cellStyle name="백창콤마 10 7 3" xfId="44837" xr:uid="{00000000-0005-0000-0000-000048AF0000}"/>
    <cellStyle name="백창콤마 10 8" xfId="44838" xr:uid="{00000000-0005-0000-0000-000049AF0000}"/>
    <cellStyle name="백창콤마 10 8 2" xfId="44839" xr:uid="{00000000-0005-0000-0000-00004AAF0000}"/>
    <cellStyle name="백창콤마 10 8 3" xfId="44840" xr:uid="{00000000-0005-0000-0000-00004BAF0000}"/>
    <cellStyle name="백창콤마 10 9" xfId="44841" xr:uid="{00000000-0005-0000-0000-00004CAF0000}"/>
    <cellStyle name="백창콤마 10 9 2" xfId="44842" xr:uid="{00000000-0005-0000-0000-00004DAF0000}"/>
    <cellStyle name="백창콤마 10 9 3" xfId="44843" xr:uid="{00000000-0005-0000-0000-00004EAF0000}"/>
    <cellStyle name="백창콤마 11" xfId="44844" xr:uid="{00000000-0005-0000-0000-00004FAF0000}"/>
    <cellStyle name="백창콤마 11 10" xfId="44845" xr:uid="{00000000-0005-0000-0000-000050AF0000}"/>
    <cellStyle name="백창콤마 11 11" xfId="44846" xr:uid="{00000000-0005-0000-0000-000051AF0000}"/>
    <cellStyle name="백창콤마 11 2" xfId="44847" xr:uid="{00000000-0005-0000-0000-000052AF0000}"/>
    <cellStyle name="백창콤마 11 2 2" xfId="44848" xr:uid="{00000000-0005-0000-0000-000053AF0000}"/>
    <cellStyle name="백창콤마 11 2 3" xfId="44849" xr:uid="{00000000-0005-0000-0000-000054AF0000}"/>
    <cellStyle name="백창콤마 11 3" xfId="44850" xr:uid="{00000000-0005-0000-0000-000055AF0000}"/>
    <cellStyle name="백창콤마 11 3 2" xfId="44851" xr:uid="{00000000-0005-0000-0000-000056AF0000}"/>
    <cellStyle name="백창콤마 11 3 3" xfId="44852" xr:uid="{00000000-0005-0000-0000-000057AF0000}"/>
    <cellStyle name="백창콤마 11 4" xfId="44853" xr:uid="{00000000-0005-0000-0000-000058AF0000}"/>
    <cellStyle name="백창콤마 11 4 2" xfId="44854" xr:uid="{00000000-0005-0000-0000-000059AF0000}"/>
    <cellStyle name="백창콤마 11 4 3" xfId="44855" xr:uid="{00000000-0005-0000-0000-00005AAF0000}"/>
    <cellStyle name="백창콤마 11 5" xfId="44856" xr:uid="{00000000-0005-0000-0000-00005BAF0000}"/>
    <cellStyle name="백창콤마 11 5 2" xfId="44857" xr:uid="{00000000-0005-0000-0000-00005CAF0000}"/>
    <cellStyle name="백창콤마 11 5 3" xfId="44858" xr:uid="{00000000-0005-0000-0000-00005DAF0000}"/>
    <cellStyle name="백창콤마 11 6" xfId="44859" xr:uid="{00000000-0005-0000-0000-00005EAF0000}"/>
    <cellStyle name="백창콤마 11 6 2" xfId="44860" xr:uid="{00000000-0005-0000-0000-00005FAF0000}"/>
    <cellStyle name="백창콤마 11 6 3" xfId="44861" xr:uid="{00000000-0005-0000-0000-000060AF0000}"/>
    <cellStyle name="백창콤마 11 7" xfId="44862" xr:uid="{00000000-0005-0000-0000-000061AF0000}"/>
    <cellStyle name="백창콤마 11 7 2" xfId="44863" xr:uid="{00000000-0005-0000-0000-000062AF0000}"/>
    <cellStyle name="백창콤마 11 7 3" xfId="44864" xr:uid="{00000000-0005-0000-0000-000063AF0000}"/>
    <cellStyle name="백창콤마 11 8" xfId="44865" xr:uid="{00000000-0005-0000-0000-000064AF0000}"/>
    <cellStyle name="백창콤마 11 8 2" xfId="44866" xr:uid="{00000000-0005-0000-0000-000065AF0000}"/>
    <cellStyle name="백창콤마 11 8 3" xfId="44867" xr:uid="{00000000-0005-0000-0000-000066AF0000}"/>
    <cellStyle name="백창콤마 11 9" xfId="44868" xr:uid="{00000000-0005-0000-0000-000067AF0000}"/>
    <cellStyle name="백창콤마 11 9 2" xfId="44869" xr:uid="{00000000-0005-0000-0000-000068AF0000}"/>
    <cellStyle name="백창콤마 11 9 3" xfId="44870" xr:uid="{00000000-0005-0000-0000-000069AF0000}"/>
    <cellStyle name="백창콤마 12" xfId="44871" xr:uid="{00000000-0005-0000-0000-00006AAF0000}"/>
    <cellStyle name="백창콤마 12 10" xfId="44872" xr:uid="{00000000-0005-0000-0000-00006BAF0000}"/>
    <cellStyle name="백창콤마 12 11" xfId="44873" xr:uid="{00000000-0005-0000-0000-00006CAF0000}"/>
    <cellStyle name="백창콤마 12 2" xfId="44874" xr:uid="{00000000-0005-0000-0000-00006DAF0000}"/>
    <cellStyle name="백창콤마 12 2 2" xfId="44875" xr:uid="{00000000-0005-0000-0000-00006EAF0000}"/>
    <cellStyle name="백창콤마 12 2 3" xfId="44876" xr:uid="{00000000-0005-0000-0000-00006FAF0000}"/>
    <cellStyle name="백창콤마 12 3" xfId="44877" xr:uid="{00000000-0005-0000-0000-000070AF0000}"/>
    <cellStyle name="백창콤마 12 3 2" xfId="44878" xr:uid="{00000000-0005-0000-0000-000071AF0000}"/>
    <cellStyle name="백창콤마 12 3 3" xfId="44879" xr:uid="{00000000-0005-0000-0000-000072AF0000}"/>
    <cellStyle name="백창콤마 12 4" xfId="44880" xr:uid="{00000000-0005-0000-0000-000073AF0000}"/>
    <cellStyle name="백창콤마 12 4 2" xfId="44881" xr:uid="{00000000-0005-0000-0000-000074AF0000}"/>
    <cellStyle name="백창콤마 12 4 3" xfId="44882" xr:uid="{00000000-0005-0000-0000-000075AF0000}"/>
    <cellStyle name="백창콤마 12 5" xfId="44883" xr:uid="{00000000-0005-0000-0000-000076AF0000}"/>
    <cellStyle name="백창콤마 12 5 2" xfId="44884" xr:uid="{00000000-0005-0000-0000-000077AF0000}"/>
    <cellStyle name="백창콤마 12 5 3" xfId="44885" xr:uid="{00000000-0005-0000-0000-000078AF0000}"/>
    <cellStyle name="백창콤마 12 6" xfId="44886" xr:uid="{00000000-0005-0000-0000-000079AF0000}"/>
    <cellStyle name="백창콤마 12 6 2" xfId="44887" xr:uid="{00000000-0005-0000-0000-00007AAF0000}"/>
    <cellStyle name="백창콤마 12 6 3" xfId="44888" xr:uid="{00000000-0005-0000-0000-00007BAF0000}"/>
    <cellStyle name="백창콤마 12 7" xfId="44889" xr:uid="{00000000-0005-0000-0000-00007CAF0000}"/>
    <cellStyle name="백창콤마 12 7 2" xfId="44890" xr:uid="{00000000-0005-0000-0000-00007DAF0000}"/>
    <cellStyle name="백창콤마 12 7 3" xfId="44891" xr:uid="{00000000-0005-0000-0000-00007EAF0000}"/>
    <cellStyle name="백창콤마 12 8" xfId="44892" xr:uid="{00000000-0005-0000-0000-00007FAF0000}"/>
    <cellStyle name="백창콤마 12 8 2" xfId="44893" xr:uid="{00000000-0005-0000-0000-000080AF0000}"/>
    <cellStyle name="백창콤마 12 8 3" xfId="44894" xr:uid="{00000000-0005-0000-0000-000081AF0000}"/>
    <cellStyle name="백창콤마 12 9" xfId="44895" xr:uid="{00000000-0005-0000-0000-000082AF0000}"/>
    <cellStyle name="백창콤마 12 9 2" xfId="44896" xr:uid="{00000000-0005-0000-0000-000083AF0000}"/>
    <cellStyle name="백창콤마 12 9 3" xfId="44897" xr:uid="{00000000-0005-0000-0000-000084AF0000}"/>
    <cellStyle name="백창콤마 13" xfId="44898" xr:uid="{00000000-0005-0000-0000-000085AF0000}"/>
    <cellStyle name="백창콤마 13 10" xfId="44899" xr:uid="{00000000-0005-0000-0000-000086AF0000}"/>
    <cellStyle name="백창콤마 13 11" xfId="44900" xr:uid="{00000000-0005-0000-0000-000087AF0000}"/>
    <cellStyle name="백창콤마 13 2" xfId="44901" xr:uid="{00000000-0005-0000-0000-000088AF0000}"/>
    <cellStyle name="백창콤마 13 2 2" xfId="44902" xr:uid="{00000000-0005-0000-0000-000089AF0000}"/>
    <cellStyle name="백창콤마 13 2 3" xfId="44903" xr:uid="{00000000-0005-0000-0000-00008AAF0000}"/>
    <cellStyle name="백창콤마 13 3" xfId="44904" xr:uid="{00000000-0005-0000-0000-00008BAF0000}"/>
    <cellStyle name="백창콤마 13 3 2" xfId="44905" xr:uid="{00000000-0005-0000-0000-00008CAF0000}"/>
    <cellStyle name="백창콤마 13 3 3" xfId="44906" xr:uid="{00000000-0005-0000-0000-00008DAF0000}"/>
    <cellStyle name="백창콤마 13 4" xfId="44907" xr:uid="{00000000-0005-0000-0000-00008EAF0000}"/>
    <cellStyle name="백창콤마 13 4 2" xfId="44908" xr:uid="{00000000-0005-0000-0000-00008FAF0000}"/>
    <cellStyle name="백창콤마 13 4 3" xfId="44909" xr:uid="{00000000-0005-0000-0000-000090AF0000}"/>
    <cellStyle name="백창콤마 13 5" xfId="44910" xr:uid="{00000000-0005-0000-0000-000091AF0000}"/>
    <cellStyle name="백창콤마 13 5 2" xfId="44911" xr:uid="{00000000-0005-0000-0000-000092AF0000}"/>
    <cellStyle name="백창콤마 13 5 3" xfId="44912" xr:uid="{00000000-0005-0000-0000-000093AF0000}"/>
    <cellStyle name="백창콤마 13 6" xfId="44913" xr:uid="{00000000-0005-0000-0000-000094AF0000}"/>
    <cellStyle name="백창콤마 13 6 2" xfId="44914" xr:uid="{00000000-0005-0000-0000-000095AF0000}"/>
    <cellStyle name="백창콤마 13 6 3" xfId="44915" xr:uid="{00000000-0005-0000-0000-000096AF0000}"/>
    <cellStyle name="백창콤마 13 7" xfId="44916" xr:uid="{00000000-0005-0000-0000-000097AF0000}"/>
    <cellStyle name="백창콤마 13 7 2" xfId="44917" xr:uid="{00000000-0005-0000-0000-000098AF0000}"/>
    <cellStyle name="백창콤마 13 7 3" xfId="44918" xr:uid="{00000000-0005-0000-0000-000099AF0000}"/>
    <cellStyle name="백창콤마 13 8" xfId="44919" xr:uid="{00000000-0005-0000-0000-00009AAF0000}"/>
    <cellStyle name="백창콤마 13 8 2" xfId="44920" xr:uid="{00000000-0005-0000-0000-00009BAF0000}"/>
    <cellStyle name="백창콤마 13 8 3" xfId="44921" xr:uid="{00000000-0005-0000-0000-00009CAF0000}"/>
    <cellStyle name="백창콤마 13 9" xfId="44922" xr:uid="{00000000-0005-0000-0000-00009DAF0000}"/>
    <cellStyle name="백창콤마 13 9 2" xfId="44923" xr:uid="{00000000-0005-0000-0000-00009EAF0000}"/>
    <cellStyle name="백창콤마 13 9 3" xfId="44924" xr:uid="{00000000-0005-0000-0000-00009FAF0000}"/>
    <cellStyle name="백창콤마 14" xfId="44925" xr:uid="{00000000-0005-0000-0000-0000A0AF0000}"/>
    <cellStyle name="백창콤마 14 10" xfId="44926" xr:uid="{00000000-0005-0000-0000-0000A1AF0000}"/>
    <cellStyle name="백창콤마 14 11" xfId="44927" xr:uid="{00000000-0005-0000-0000-0000A2AF0000}"/>
    <cellStyle name="백창콤마 14 2" xfId="44928" xr:uid="{00000000-0005-0000-0000-0000A3AF0000}"/>
    <cellStyle name="백창콤마 14 2 2" xfId="44929" xr:uid="{00000000-0005-0000-0000-0000A4AF0000}"/>
    <cellStyle name="백창콤마 14 2 3" xfId="44930" xr:uid="{00000000-0005-0000-0000-0000A5AF0000}"/>
    <cellStyle name="백창콤마 14 3" xfId="44931" xr:uid="{00000000-0005-0000-0000-0000A6AF0000}"/>
    <cellStyle name="백창콤마 14 3 2" xfId="44932" xr:uid="{00000000-0005-0000-0000-0000A7AF0000}"/>
    <cellStyle name="백창콤마 14 3 3" xfId="44933" xr:uid="{00000000-0005-0000-0000-0000A8AF0000}"/>
    <cellStyle name="백창콤마 14 4" xfId="44934" xr:uid="{00000000-0005-0000-0000-0000A9AF0000}"/>
    <cellStyle name="백창콤마 14 4 2" xfId="44935" xr:uid="{00000000-0005-0000-0000-0000AAAF0000}"/>
    <cellStyle name="백창콤마 14 4 3" xfId="44936" xr:uid="{00000000-0005-0000-0000-0000ABAF0000}"/>
    <cellStyle name="백창콤마 14 5" xfId="44937" xr:uid="{00000000-0005-0000-0000-0000ACAF0000}"/>
    <cellStyle name="백창콤마 14 5 2" xfId="44938" xr:uid="{00000000-0005-0000-0000-0000ADAF0000}"/>
    <cellStyle name="백창콤마 14 5 3" xfId="44939" xr:uid="{00000000-0005-0000-0000-0000AEAF0000}"/>
    <cellStyle name="백창콤마 14 6" xfId="44940" xr:uid="{00000000-0005-0000-0000-0000AFAF0000}"/>
    <cellStyle name="백창콤마 14 6 2" xfId="44941" xr:uid="{00000000-0005-0000-0000-0000B0AF0000}"/>
    <cellStyle name="백창콤마 14 6 3" xfId="44942" xr:uid="{00000000-0005-0000-0000-0000B1AF0000}"/>
    <cellStyle name="백창콤마 14 7" xfId="44943" xr:uid="{00000000-0005-0000-0000-0000B2AF0000}"/>
    <cellStyle name="백창콤마 14 7 2" xfId="44944" xr:uid="{00000000-0005-0000-0000-0000B3AF0000}"/>
    <cellStyle name="백창콤마 14 7 3" xfId="44945" xr:uid="{00000000-0005-0000-0000-0000B4AF0000}"/>
    <cellStyle name="백창콤마 14 8" xfId="44946" xr:uid="{00000000-0005-0000-0000-0000B5AF0000}"/>
    <cellStyle name="백창콤마 14 8 2" xfId="44947" xr:uid="{00000000-0005-0000-0000-0000B6AF0000}"/>
    <cellStyle name="백창콤마 14 8 3" xfId="44948" xr:uid="{00000000-0005-0000-0000-0000B7AF0000}"/>
    <cellStyle name="백창콤마 14 9" xfId="44949" xr:uid="{00000000-0005-0000-0000-0000B8AF0000}"/>
    <cellStyle name="백창콤마 14 9 2" xfId="44950" xr:uid="{00000000-0005-0000-0000-0000B9AF0000}"/>
    <cellStyle name="백창콤마 14 9 3" xfId="44951" xr:uid="{00000000-0005-0000-0000-0000BAAF0000}"/>
    <cellStyle name="백창콤마 15" xfId="44952" xr:uid="{00000000-0005-0000-0000-0000BBAF0000}"/>
    <cellStyle name="백창콤마 15 10" xfId="44953" xr:uid="{00000000-0005-0000-0000-0000BCAF0000}"/>
    <cellStyle name="백창콤마 15 11" xfId="44954" xr:uid="{00000000-0005-0000-0000-0000BDAF0000}"/>
    <cellStyle name="백창콤마 15 2" xfId="44955" xr:uid="{00000000-0005-0000-0000-0000BEAF0000}"/>
    <cellStyle name="백창콤마 15 2 2" xfId="44956" xr:uid="{00000000-0005-0000-0000-0000BFAF0000}"/>
    <cellStyle name="백창콤마 15 2 3" xfId="44957" xr:uid="{00000000-0005-0000-0000-0000C0AF0000}"/>
    <cellStyle name="백창콤마 15 3" xfId="44958" xr:uid="{00000000-0005-0000-0000-0000C1AF0000}"/>
    <cellStyle name="백창콤마 15 3 2" xfId="44959" xr:uid="{00000000-0005-0000-0000-0000C2AF0000}"/>
    <cellStyle name="백창콤마 15 3 3" xfId="44960" xr:uid="{00000000-0005-0000-0000-0000C3AF0000}"/>
    <cellStyle name="백창콤마 15 4" xfId="44961" xr:uid="{00000000-0005-0000-0000-0000C4AF0000}"/>
    <cellStyle name="백창콤마 15 4 2" xfId="44962" xr:uid="{00000000-0005-0000-0000-0000C5AF0000}"/>
    <cellStyle name="백창콤마 15 4 3" xfId="44963" xr:uid="{00000000-0005-0000-0000-0000C6AF0000}"/>
    <cellStyle name="백창콤마 15 5" xfId="44964" xr:uid="{00000000-0005-0000-0000-0000C7AF0000}"/>
    <cellStyle name="백창콤마 15 5 2" xfId="44965" xr:uid="{00000000-0005-0000-0000-0000C8AF0000}"/>
    <cellStyle name="백창콤마 15 5 3" xfId="44966" xr:uid="{00000000-0005-0000-0000-0000C9AF0000}"/>
    <cellStyle name="백창콤마 15 6" xfId="44967" xr:uid="{00000000-0005-0000-0000-0000CAAF0000}"/>
    <cellStyle name="백창콤마 15 6 2" xfId="44968" xr:uid="{00000000-0005-0000-0000-0000CBAF0000}"/>
    <cellStyle name="백창콤마 15 6 3" xfId="44969" xr:uid="{00000000-0005-0000-0000-0000CCAF0000}"/>
    <cellStyle name="백창콤마 15 7" xfId="44970" xr:uid="{00000000-0005-0000-0000-0000CDAF0000}"/>
    <cellStyle name="백창콤마 15 7 2" xfId="44971" xr:uid="{00000000-0005-0000-0000-0000CEAF0000}"/>
    <cellStyle name="백창콤마 15 7 3" xfId="44972" xr:uid="{00000000-0005-0000-0000-0000CFAF0000}"/>
    <cellStyle name="백창콤마 15 8" xfId="44973" xr:uid="{00000000-0005-0000-0000-0000D0AF0000}"/>
    <cellStyle name="백창콤마 15 8 2" xfId="44974" xr:uid="{00000000-0005-0000-0000-0000D1AF0000}"/>
    <cellStyle name="백창콤마 15 8 3" xfId="44975" xr:uid="{00000000-0005-0000-0000-0000D2AF0000}"/>
    <cellStyle name="백창콤마 15 9" xfId="44976" xr:uid="{00000000-0005-0000-0000-0000D3AF0000}"/>
    <cellStyle name="백창콤마 15 9 2" xfId="44977" xr:uid="{00000000-0005-0000-0000-0000D4AF0000}"/>
    <cellStyle name="백창콤마 15 9 3" xfId="44978" xr:uid="{00000000-0005-0000-0000-0000D5AF0000}"/>
    <cellStyle name="백창콤마 16" xfId="44979" xr:uid="{00000000-0005-0000-0000-0000D6AF0000}"/>
    <cellStyle name="백창콤마 16 2" xfId="44980" xr:uid="{00000000-0005-0000-0000-0000D7AF0000}"/>
    <cellStyle name="백창콤마 16 3" xfId="44981" xr:uid="{00000000-0005-0000-0000-0000D8AF0000}"/>
    <cellStyle name="백창콤마 17" xfId="44982" xr:uid="{00000000-0005-0000-0000-0000D9AF0000}"/>
    <cellStyle name="백창콤마 17 2" xfId="44983" xr:uid="{00000000-0005-0000-0000-0000DAAF0000}"/>
    <cellStyle name="백창콤마 17 3" xfId="44984" xr:uid="{00000000-0005-0000-0000-0000DBAF0000}"/>
    <cellStyle name="백창콤마 18" xfId="44985" xr:uid="{00000000-0005-0000-0000-0000DCAF0000}"/>
    <cellStyle name="백창콤마 18 2" xfId="44986" xr:uid="{00000000-0005-0000-0000-0000DDAF0000}"/>
    <cellStyle name="백창콤마 18 3" xfId="44987" xr:uid="{00000000-0005-0000-0000-0000DEAF0000}"/>
    <cellStyle name="백창콤마 19" xfId="44988" xr:uid="{00000000-0005-0000-0000-0000DFAF0000}"/>
    <cellStyle name="백창콤마 19 2" xfId="44989" xr:uid="{00000000-0005-0000-0000-0000E0AF0000}"/>
    <cellStyle name="백창콤마 19 3" xfId="44990" xr:uid="{00000000-0005-0000-0000-0000E1AF0000}"/>
    <cellStyle name="백창콤마 2" xfId="44991" xr:uid="{00000000-0005-0000-0000-0000E2AF0000}"/>
    <cellStyle name="백창콤마 2 10" xfId="44992" xr:uid="{00000000-0005-0000-0000-0000E3AF0000}"/>
    <cellStyle name="백창콤마 2 10 10" xfId="44993" xr:uid="{00000000-0005-0000-0000-0000E4AF0000}"/>
    <cellStyle name="백창콤마 2 10 11" xfId="44994" xr:uid="{00000000-0005-0000-0000-0000E5AF0000}"/>
    <cellStyle name="백창콤마 2 10 2" xfId="44995" xr:uid="{00000000-0005-0000-0000-0000E6AF0000}"/>
    <cellStyle name="백창콤마 2 10 2 2" xfId="44996" xr:uid="{00000000-0005-0000-0000-0000E7AF0000}"/>
    <cellStyle name="백창콤마 2 10 2 3" xfId="44997" xr:uid="{00000000-0005-0000-0000-0000E8AF0000}"/>
    <cellStyle name="백창콤마 2 10 3" xfId="44998" xr:uid="{00000000-0005-0000-0000-0000E9AF0000}"/>
    <cellStyle name="백창콤마 2 10 3 2" xfId="44999" xr:uid="{00000000-0005-0000-0000-0000EAAF0000}"/>
    <cellStyle name="백창콤마 2 10 3 3" xfId="45000" xr:uid="{00000000-0005-0000-0000-0000EBAF0000}"/>
    <cellStyle name="백창콤마 2 10 4" xfId="45001" xr:uid="{00000000-0005-0000-0000-0000ECAF0000}"/>
    <cellStyle name="백창콤마 2 10 4 2" xfId="45002" xr:uid="{00000000-0005-0000-0000-0000EDAF0000}"/>
    <cellStyle name="백창콤마 2 10 4 3" xfId="45003" xr:uid="{00000000-0005-0000-0000-0000EEAF0000}"/>
    <cellStyle name="백창콤마 2 10 5" xfId="45004" xr:uid="{00000000-0005-0000-0000-0000EFAF0000}"/>
    <cellStyle name="백창콤마 2 10 5 2" xfId="45005" xr:uid="{00000000-0005-0000-0000-0000F0AF0000}"/>
    <cellStyle name="백창콤마 2 10 5 3" xfId="45006" xr:uid="{00000000-0005-0000-0000-0000F1AF0000}"/>
    <cellStyle name="백창콤마 2 10 6" xfId="45007" xr:uid="{00000000-0005-0000-0000-0000F2AF0000}"/>
    <cellStyle name="백창콤마 2 10 6 2" xfId="45008" xr:uid="{00000000-0005-0000-0000-0000F3AF0000}"/>
    <cellStyle name="백창콤마 2 10 6 3" xfId="45009" xr:uid="{00000000-0005-0000-0000-0000F4AF0000}"/>
    <cellStyle name="백창콤마 2 10 7" xfId="45010" xr:uid="{00000000-0005-0000-0000-0000F5AF0000}"/>
    <cellStyle name="백창콤마 2 10 7 2" xfId="45011" xr:uid="{00000000-0005-0000-0000-0000F6AF0000}"/>
    <cellStyle name="백창콤마 2 10 7 3" xfId="45012" xr:uid="{00000000-0005-0000-0000-0000F7AF0000}"/>
    <cellStyle name="백창콤마 2 10 8" xfId="45013" xr:uid="{00000000-0005-0000-0000-0000F8AF0000}"/>
    <cellStyle name="백창콤마 2 10 8 2" xfId="45014" xr:uid="{00000000-0005-0000-0000-0000F9AF0000}"/>
    <cellStyle name="백창콤마 2 10 8 3" xfId="45015" xr:uid="{00000000-0005-0000-0000-0000FAAF0000}"/>
    <cellStyle name="백창콤마 2 10 9" xfId="45016" xr:uid="{00000000-0005-0000-0000-0000FBAF0000}"/>
    <cellStyle name="백창콤마 2 10 9 2" xfId="45017" xr:uid="{00000000-0005-0000-0000-0000FCAF0000}"/>
    <cellStyle name="백창콤마 2 10 9 3" xfId="45018" xr:uid="{00000000-0005-0000-0000-0000FDAF0000}"/>
    <cellStyle name="백창콤마 2 11" xfId="45019" xr:uid="{00000000-0005-0000-0000-0000FEAF0000}"/>
    <cellStyle name="백창콤마 2 11 10" xfId="45020" xr:uid="{00000000-0005-0000-0000-0000FFAF0000}"/>
    <cellStyle name="백창콤마 2 11 11" xfId="45021" xr:uid="{00000000-0005-0000-0000-000000B00000}"/>
    <cellStyle name="백창콤마 2 11 2" xfId="45022" xr:uid="{00000000-0005-0000-0000-000001B00000}"/>
    <cellStyle name="백창콤마 2 11 2 2" xfId="45023" xr:uid="{00000000-0005-0000-0000-000002B00000}"/>
    <cellStyle name="백창콤마 2 11 2 3" xfId="45024" xr:uid="{00000000-0005-0000-0000-000003B00000}"/>
    <cellStyle name="백창콤마 2 11 3" xfId="45025" xr:uid="{00000000-0005-0000-0000-000004B00000}"/>
    <cellStyle name="백창콤마 2 11 3 2" xfId="45026" xr:uid="{00000000-0005-0000-0000-000005B00000}"/>
    <cellStyle name="백창콤마 2 11 3 3" xfId="45027" xr:uid="{00000000-0005-0000-0000-000006B00000}"/>
    <cellStyle name="백창콤마 2 11 4" xfId="45028" xr:uid="{00000000-0005-0000-0000-000007B00000}"/>
    <cellStyle name="백창콤마 2 11 4 2" xfId="45029" xr:uid="{00000000-0005-0000-0000-000008B00000}"/>
    <cellStyle name="백창콤마 2 11 4 3" xfId="45030" xr:uid="{00000000-0005-0000-0000-000009B00000}"/>
    <cellStyle name="백창콤마 2 11 5" xfId="45031" xr:uid="{00000000-0005-0000-0000-00000AB00000}"/>
    <cellStyle name="백창콤마 2 11 5 2" xfId="45032" xr:uid="{00000000-0005-0000-0000-00000BB00000}"/>
    <cellStyle name="백창콤마 2 11 5 3" xfId="45033" xr:uid="{00000000-0005-0000-0000-00000CB00000}"/>
    <cellStyle name="백창콤마 2 11 6" xfId="45034" xr:uid="{00000000-0005-0000-0000-00000DB00000}"/>
    <cellStyle name="백창콤마 2 11 6 2" xfId="45035" xr:uid="{00000000-0005-0000-0000-00000EB00000}"/>
    <cellStyle name="백창콤마 2 11 6 3" xfId="45036" xr:uid="{00000000-0005-0000-0000-00000FB00000}"/>
    <cellStyle name="백창콤마 2 11 7" xfId="45037" xr:uid="{00000000-0005-0000-0000-000010B00000}"/>
    <cellStyle name="백창콤마 2 11 7 2" xfId="45038" xr:uid="{00000000-0005-0000-0000-000011B00000}"/>
    <cellStyle name="백창콤마 2 11 7 3" xfId="45039" xr:uid="{00000000-0005-0000-0000-000012B00000}"/>
    <cellStyle name="백창콤마 2 11 8" xfId="45040" xr:uid="{00000000-0005-0000-0000-000013B00000}"/>
    <cellStyle name="백창콤마 2 11 8 2" xfId="45041" xr:uid="{00000000-0005-0000-0000-000014B00000}"/>
    <cellStyle name="백창콤마 2 11 8 3" xfId="45042" xr:uid="{00000000-0005-0000-0000-000015B00000}"/>
    <cellStyle name="백창콤마 2 11 9" xfId="45043" xr:uid="{00000000-0005-0000-0000-000016B00000}"/>
    <cellStyle name="백창콤마 2 11 9 2" xfId="45044" xr:uid="{00000000-0005-0000-0000-000017B00000}"/>
    <cellStyle name="백창콤마 2 11 9 3" xfId="45045" xr:uid="{00000000-0005-0000-0000-000018B00000}"/>
    <cellStyle name="백창콤마 2 12" xfId="45046" xr:uid="{00000000-0005-0000-0000-000019B00000}"/>
    <cellStyle name="백창콤마 2 12 10" xfId="45047" xr:uid="{00000000-0005-0000-0000-00001AB00000}"/>
    <cellStyle name="백창콤마 2 12 11" xfId="45048" xr:uid="{00000000-0005-0000-0000-00001BB00000}"/>
    <cellStyle name="백창콤마 2 12 2" xfId="45049" xr:uid="{00000000-0005-0000-0000-00001CB00000}"/>
    <cellStyle name="백창콤마 2 12 2 2" xfId="45050" xr:uid="{00000000-0005-0000-0000-00001DB00000}"/>
    <cellStyle name="백창콤마 2 12 2 3" xfId="45051" xr:uid="{00000000-0005-0000-0000-00001EB00000}"/>
    <cellStyle name="백창콤마 2 12 3" xfId="45052" xr:uid="{00000000-0005-0000-0000-00001FB00000}"/>
    <cellStyle name="백창콤마 2 12 3 2" xfId="45053" xr:uid="{00000000-0005-0000-0000-000020B00000}"/>
    <cellStyle name="백창콤마 2 12 3 3" xfId="45054" xr:uid="{00000000-0005-0000-0000-000021B00000}"/>
    <cellStyle name="백창콤마 2 12 4" xfId="45055" xr:uid="{00000000-0005-0000-0000-000022B00000}"/>
    <cellStyle name="백창콤마 2 12 4 2" xfId="45056" xr:uid="{00000000-0005-0000-0000-000023B00000}"/>
    <cellStyle name="백창콤마 2 12 4 3" xfId="45057" xr:uid="{00000000-0005-0000-0000-000024B00000}"/>
    <cellStyle name="백창콤마 2 12 5" xfId="45058" xr:uid="{00000000-0005-0000-0000-000025B00000}"/>
    <cellStyle name="백창콤마 2 12 5 2" xfId="45059" xr:uid="{00000000-0005-0000-0000-000026B00000}"/>
    <cellStyle name="백창콤마 2 12 5 3" xfId="45060" xr:uid="{00000000-0005-0000-0000-000027B00000}"/>
    <cellStyle name="백창콤마 2 12 6" xfId="45061" xr:uid="{00000000-0005-0000-0000-000028B00000}"/>
    <cellStyle name="백창콤마 2 12 6 2" xfId="45062" xr:uid="{00000000-0005-0000-0000-000029B00000}"/>
    <cellStyle name="백창콤마 2 12 6 3" xfId="45063" xr:uid="{00000000-0005-0000-0000-00002AB00000}"/>
    <cellStyle name="백창콤마 2 12 7" xfId="45064" xr:uid="{00000000-0005-0000-0000-00002BB00000}"/>
    <cellStyle name="백창콤마 2 12 7 2" xfId="45065" xr:uid="{00000000-0005-0000-0000-00002CB00000}"/>
    <cellStyle name="백창콤마 2 12 7 3" xfId="45066" xr:uid="{00000000-0005-0000-0000-00002DB00000}"/>
    <cellStyle name="백창콤마 2 12 8" xfId="45067" xr:uid="{00000000-0005-0000-0000-00002EB00000}"/>
    <cellStyle name="백창콤마 2 12 8 2" xfId="45068" xr:uid="{00000000-0005-0000-0000-00002FB00000}"/>
    <cellStyle name="백창콤마 2 12 8 3" xfId="45069" xr:uid="{00000000-0005-0000-0000-000030B00000}"/>
    <cellStyle name="백창콤마 2 12 9" xfId="45070" xr:uid="{00000000-0005-0000-0000-000031B00000}"/>
    <cellStyle name="백창콤마 2 12 9 2" xfId="45071" xr:uid="{00000000-0005-0000-0000-000032B00000}"/>
    <cellStyle name="백창콤마 2 12 9 3" xfId="45072" xr:uid="{00000000-0005-0000-0000-000033B00000}"/>
    <cellStyle name="백창콤마 2 13" xfId="45073" xr:uid="{00000000-0005-0000-0000-000034B00000}"/>
    <cellStyle name="백창콤마 2 13 10" xfId="45074" xr:uid="{00000000-0005-0000-0000-000035B00000}"/>
    <cellStyle name="백창콤마 2 13 11" xfId="45075" xr:uid="{00000000-0005-0000-0000-000036B00000}"/>
    <cellStyle name="백창콤마 2 13 2" xfId="45076" xr:uid="{00000000-0005-0000-0000-000037B00000}"/>
    <cellStyle name="백창콤마 2 13 2 2" xfId="45077" xr:uid="{00000000-0005-0000-0000-000038B00000}"/>
    <cellStyle name="백창콤마 2 13 2 3" xfId="45078" xr:uid="{00000000-0005-0000-0000-000039B00000}"/>
    <cellStyle name="백창콤마 2 13 3" xfId="45079" xr:uid="{00000000-0005-0000-0000-00003AB00000}"/>
    <cellStyle name="백창콤마 2 13 3 2" xfId="45080" xr:uid="{00000000-0005-0000-0000-00003BB00000}"/>
    <cellStyle name="백창콤마 2 13 3 3" xfId="45081" xr:uid="{00000000-0005-0000-0000-00003CB00000}"/>
    <cellStyle name="백창콤마 2 13 4" xfId="45082" xr:uid="{00000000-0005-0000-0000-00003DB00000}"/>
    <cellStyle name="백창콤마 2 13 4 2" xfId="45083" xr:uid="{00000000-0005-0000-0000-00003EB00000}"/>
    <cellStyle name="백창콤마 2 13 4 3" xfId="45084" xr:uid="{00000000-0005-0000-0000-00003FB00000}"/>
    <cellStyle name="백창콤마 2 13 5" xfId="45085" xr:uid="{00000000-0005-0000-0000-000040B00000}"/>
    <cellStyle name="백창콤마 2 13 5 2" xfId="45086" xr:uid="{00000000-0005-0000-0000-000041B00000}"/>
    <cellStyle name="백창콤마 2 13 5 3" xfId="45087" xr:uid="{00000000-0005-0000-0000-000042B00000}"/>
    <cellStyle name="백창콤마 2 13 6" xfId="45088" xr:uid="{00000000-0005-0000-0000-000043B00000}"/>
    <cellStyle name="백창콤마 2 13 6 2" xfId="45089" xr:uid="{00000000-0005-0000-0000-000044B00000}"/>
    <cellStyle name="백창콤마 2 13 6 3" xfId="45090" xr:uid="{00000000-0005-0000-0000-000045B00000}"/>
    <cellStyle name="백창콤마 2 13 7" xfId="45091" xr:uid="{00000000-0005-0000-0000-000046B00000}"/>
    <cellStyle name="백창콤마 2 13 7 2" xfId="45092" xr:uid="{00000000-0005-0000-0000-000047B00000}"/>
    <cellStyle name="백창콤마 2 13 7 3" xfId="45093" xr:uid="{00000000-0005-0000-0000-000048B00000}"/>
    <cellStyle name="백창콤마 2 13 8" xfId="45094" xr:uid="{00000000-0005-0000-0000-000049B00000}"/>
    <cellStyle name="백창콤마 2 13 8 2" xfId="45095" xr:uid="{00000000-0005-0000-0000-00004AB00000}"/>
    <cellStyle name="백창콤마 2 13 8 3" xfId="45096" xr:uid="{00000000-0005-0000-0000-00004BB00000}"/>
    <cellStyle name="백창콤마 2 13 9" xfId="45097" xr:uid="{00000000-0005-0000-0000-00004CB00000}"/>
    <cellStyle name="백창콤마 2 13 9 2" xfId="45098" xr:uid="{00000000-0005-0000-0000-00004DB00000}"/>
    <cellStyle name="백창콤마 2 13 9 3" xfId="45099" xr:uid="{00000000-0005-0000-0000-00004EB00000}"/>
    <cellStyle name="백창콤마 2 14" xfId="45100" xr:uid="{00000000-0005-0000-0000-00004FB00000}"/>
    <cellStyle name="백창콤마 2 14 10" xfId="45101" xr:uid="{00000000-0005-0000-0000-000050B00000}"/>
    <cellStyle name="백창콤마 2 14 11" xfId="45102" xr:uid="{00000000-0005-0000-0000-000051B00000}"/>
    <cellStyle name="백창콤마 2 14 2" xfId="45103" xr:uid="{00000000-0005-0000-0000-000052B00000}"/>
    <cellStyle name="백창콤마 2 14 2 2" xfId="45104" xr:uid="{00000000-0005-0000-0000-000053B00000}"/>
    <cellStyle name="백창콤마 2 14 2 3" xfId="45105" xr:uid="{00000000-0005-0000-0000-000054B00000}"/>
    <cellStyle name="백창콤마 2 14 3" xfId="45106" xr:uid="{00000000-0005-0000-0000-000055B00000}"/>
    <cellStyle name="백창콤마 2 14 3 2" xfId="45107" xr:uid="{00000000-0005-0000-0000-000056B00000}"/>
    <cellStyle name="백창콤마 2 14 3 3" xfId="45108" xr:uid="{00000000-0005-0000-0000-000057B00000}"/>
    <cellStyle name="백창콤마 2 14 4" xfId="45109" xr:uid="{00000000-0005-0000-0000-000058B00000}"/>
    <cellStyle name="백창콤마 2 14 4 2" xfId="45110" xr:uid="{00000000-0005-0000-0000-000059B00000}"/>
    <cellStyle name="백창콤마 2 14 4 3" xfId="45111" xr:uid="{00000000-0005-0000-0000-00005AB00000}"/>
    <cellStyle name="백창콤마 2 14 5" xfId="45112" xr:uid="{00000000-0005-0000-0000-00005BB00000}"/>
    <cellStyle name="백창콤마 2 14 5 2" xfId="45113" xr:uid="{00000000-0005-0000-0000-00005CB00000}"/>
    <cellStyle name="백창콤마 2 14 5 3" xfId="45114" xr:uid="{00000000-0005-0000-0000-00005DB00000}"/>
    <cellStyle name="백창콤마 2 14 6" xfId="45115" xr:uid="{00000000-0005-0000-0000-00005EB00000}"/>
    <cellStyle name="백창콤마 2 14 6 2" xfId="45116" xr:uid="{00000000-0005-0000-0000-00005FB00000}"/>
    <cellStyle name="백창콤마 2 14 6 3" xfId="45117" xr:uid="{00000000-0005-0000-0000-000060B00000}"/>
    <cellStyle name="백창콤마 2 14 7" xfId="45118" xr:uid="{00000000-0005-0000-0000-000061B00000}"/>
    <cellStyle name="백창콤마 2 14 7 2" xfId="45119" xr:uid="{00000000-0005-0000-0000-000062B00000}"/>
    <cellStyle name="백창콤마 2 14 7 3" xfId="45120" xr:uid="{00000000-0005-0000-0000-000063B00000}"/>
    <cellStyle name="백창콤마 2 14 8" xfId="45121" xr:uid="{00000000-0005-0000-0000-000064B00000}"/>
    <cellStyle name="백창콤마 2 14 8 2" xfId="45122" xr:uid="{00000000-0005-0000-0000-000065B00000}"/>
    <cellStyle name="백창콤마 2 14 8 3" xfId="45123" xr:uid="{00000000-0005-0000-0000-000066B00000}"/>
    <cellStyle name="백창콤마 2 14 9" xfId="45124" xr:uid="{00000000-0005-0000-0000-000067B00000}"/>
    <cellStyle name="백창콤마 2 14 9 2" xfId="45125" xr:uid="{00000000-0005-0000-0000-000068B00000}"/>
    <cellStyle name="백창콤마 2 14 9 3" xfId="45126" xr:uid="{00000000-0005-0000-0000-000069B00000}"/>
    <cellStyle name="백창콤마 2 15" xfId="45127" xr:uid="{00000000-0005-0000-0000-00006AB00000}"/>
    <cellStyle name="백창콤마 2 15 10" xfId="45128" xr:uid="{00000000-0005-0000-0000-00006BB00000}"/>
    <cellStyle name="백창콤마 2 15 11" xfId="45129" xr:uid="{00000000-0005-0000-0000-00006CB00000}"/>
    <cellStyle name="백창콤마 2 15 2" xfId="45130" xr:uid="{00000000-0005-0000-0000-00006DB00000}"/>
    <cellStyle name="백창콤마 2 15 2 2" xfId="45131" xr:uid="{00000000-0005-0000-0000-00006EB00000}"/>
    <cellStyle name="백창콤마 2 15 2 3" xfId="45132" xr:uid="{00000000-0005-0000-0000-00006FB00000}"/>
    <cellStyle name="백창콤마 2 15 3" xfId="45133" xr:uid="{00000000-0005-0000-0000-000070B00000}"/>
    <cellStyle name="백창콤마 2 15 3 2" xfId="45134" xr:uid="{00000000-0005-0000-0000-000071B00000}"/>
    <cellStyle name="백창콤마 2 15 3 3" xfId="45135" xr:uid="{00000000-0005-0000-0000-000072B00000}"/>
    <cellStyle name="백창콤마 2 15 4" xfId="45136" xr:uid="{00000000-0005-0000-0000-000073B00000}"/>
    <cellStyle name="백창콤마 2 15 4 2" xfId="45137" xr:uid="{00000000-0005-0000-0000-000074B00000}"/>
    <cellStyle name="백창콤마 2 15 4 3" xfId="45138" xr:uid="{00000000-0005-0000-0000-000075B00000}"/>
    <cellStyle name="백창콤마 2 15 5" xfId="45139" xr:uid="{00000000-0005-0000-0000-000076B00000}"/>
    <cellStyle name="백창콤마 2 15 5 2" xfId="45140" xr:uid="{00000000-0005-0000-0000-000077B00000}"/>
    <cellStyle name="백창콤마 2 15 5 3" xfId="45141" xr:uid="{00000000-0005-0000-0000-000078B00000}"/>
    <cellStyle name="백창콤마 2 15 6" xfId="45142" xr:uid="{00000000-0005-0000-0000-000079B00000}"/>
    <cellStyle name="백창콤마 2 15 6 2" xfId="45143" xr:uid="{00000000-0005-0000-0000-00007AB00000}"/>
    <cellStyle name="백창콤마 2 15 6 3" xfId="45144" xr:uid="{00000000-0005-0000-0000-00007BB00000}"/>
    <cellStyle name="백창콤마 2 15 7" xfId="45145" xr:uid="{00000000-0005-0000-0000-00007CB00000}"/>
    <cellStyle name="백창콤마 2 15 7 2" xfId="45146" xr:uid="{00000000-0005-0000-0000-00007DB00000}"/>
    <cellStyle name="백창콤마 2 15 7 3" xfId="45147" xr:uid="{00000000-0005-0000-0000-00007EB00000}"/>
    <cellStyle name="백창콤마 2 15 8" xfId="45148" xr:uid="{00000000-0005-0000-0000-00007FB00000}"/>
    <cellStyle name="백창콤마 2 15 8 2" xfId="45149" xr:uid="{00000000-0005-0000-0000-000080B00000}"/>
    <cellStyle name="백창콤마 2 15 8 3" xfId="45150" xr:uid="{00000000-0005-0000-0000-000081B00000}"/>
    <cellStyle name="백창콤마 2 15 9" xfId="45151" xr:uid="{00000000-0005-0000-0000-000082B00000}"/>
    <cellStyle name="백창콤마 2 15 9 2" xfId="45152" xr:uid="{00000000-0005-0000-0000-000083B00000}"/>
    <cellStyle name="백창콤마 2 15 9 3" xfId="45153" xr:uid="{00000000-0005-0000-0000-000084B00000}"/>
    <cellStyle name="백창콤마 2 16" xfId="45154" xr:uid="{00000000-0005-0000-0000-000085B00000}"/>
    <cellStyle name="백창콤마 2 16 2" xfId="45155" xr:uid="{00000000-0005-0000-0000-000086B00000}"/>
    <cellStyle name="백창콤마 2 16 2 2" xfId="45156" xr:uid="{00000000-0005-0000-0000-000087B00000}"/>
    <cellStyle name="백창콤마 2 16 2 3" xfId="45157" xr:uid="{00000000-0005-0000-0000-000088B00000}"/>
    <cellStyle name="백창콤마 2 16 3" xfId="45158" xr:uid="{00000000-0005-0000-0000-000089B00000}"/>
    <cellStyle name="백창콤마 2 16 3 2" xfId="45159" xr:uid="{00000000-0005-0000-0000-00008AB00000}"/>
    <cellStyle name="백창콤마 2 16 3 3" xfId="45160" xr:uid="{00000000-0005-0000-0000-00008BB00000}"/>
    <cellStyle name="백창콤마 2 16 4" xfId="45161" xr:uid="{00000000-0005-0000-0000-00008CB00000}"/>
    <cellStyle name="백창콤마 2 16 5" xfId="45162" xr:uid="{00000000-0005-0000-0000-00008DB00000}"/>
    <cellStyle name="백창콤마 2 17" xfId="45163" xr:uid="{00000000-0005-0000-0000-00008EB00000}"/>
    <cellStyle name="백창콤마 2 17 2" xfId="45164" xr:uid="{00000000-0005-0000-0000-00008FB00000}"/>
    <cellStyle name="백창콤마 2 17 3" xfId="45165" xr:uid="{00000000-0005-0000-0000-000090B00000}"/>
    <cellStyle name="백창콤마 2 18" xfId="45166" xr:uid="{00000000-0005-0000-0000-000091B00000}"/>
    <cellStyle name="백창콤마 2 18 2" xfId="45167" xr:uid="{00000000-0005-0000-0000-000092B00000}"/>
    <cellStyle name="백창콤마 2 18 3" xfId="45168" xr:uid="{00000000-0005-0000-0000-000093B00000}"/>
    <cellStyle name="백창콤마 2 19" xfId="45169" xr:uid="{00000000-0005-0000-0000-000094B00000}"/>
    <cellStyle name="백창콤마 2 19 2" xfId="45170" xr:uid="{00000000-0005-0000-0000-000095B00000}"/>
    <cellStyle name="백창콤마 2 19 3" xfId="45171" xr:uid="{00000000-0005-0000-0000-000096B00000}"/>
    <cellStyle name="백창콤마 2 2" xfId="45172" xr:uid="{00000000-0005-0000-0000-000097B00000}"/>
    <cellStyle name="백창콤마 2 2 2" xfId="45173" xr:uid="{00000000-0005-0000-0000-000098B00000}"/>
    <cellStyle name="백창콤마 2 2 2 2" xfId="45174" xr:uid="{00000000-0005-0000-0000-000099B00000}"/>
    <cellStyle name="백창콤마 2 2 2 3" xfId="45175" xr:uid="{00000000-0005-0000-0000-00009AB00000}"/>
    <cellStyle name="백창콤마 2 2 3" xfId="45176" xr:uid="{00000000-0005-0000-0000-00009BB00000}"/>
    <cellStyle name="백창콤마 2 2 3 2" xfId="45177" xr:uid="{00000000-0005-0000-0000-00009CB00000}"/>
    <cellStyle name="백창콤마 2 2 3 3" xfId="45178" xr:uid="{00000000-0005-0000-0000-00009DB00000}"/>
    <cellStyle name="백창콤마 2 2 4" xfId="45179" xr:uid="{00000000-0005-0000-0000-00009EB00000}"/>
    <cellStyle name="백창콤마 2 2 4 2" xfId="45180" xr:uid="{00000000-0005-0000-0000-00009FB00000}"/>
    <cellStyle name="백창콤마 2 2 4 3" xfId="45181" xr:uid="{00000000-0005-0000-0000-0000A0B00000}"/>
    <cellStyle name="백창콤마 2 2 5" xfId="45182" xr:uid="{00000000-0005-0000-0000-0000A1B00000}"/>
    <cellStyle name="백창콤마 2 2 5 2" xfId="45183" xr:uid="{00000000-0005-0000-0000-0000A2B00000}"/>
    <cellStyle name="백창콤마 2 2 5 3" xfId="45184" xr:uid="{00000000-0005-0000-0000-0000A3B00000}"/>
    <cellStyle name="백창콤마 2 2 6" xfId="45185" xr:uid="{00000000-0005-0000-0000-0000A4B00000}"/>
    <cellStyle name="백창콤마 2 2 6 2" xfId="45186" xr:uid="{00000000-0005-0000-0000-0000A5B00000}"/>
    <cellStyle name="백창콤마 2 2 6 3" xfId="45187" xr:uid="{00000000-0005-0000-0000-0000A6B00000}"/>
    <cellStyle name="백창콤마 2 2 7" xfId="45188" xr:uid="{00000000-0005-0000-0000-0000A7B00000}"/>
    <cellStyle name="백창콤마 2 2 7 2" xfId="45189" xr:uid="{00000000-0005-0000-0000-0000A8B00000}"/>
    <cellStyle name="백창콤마 2 2 7 3" xfId="45190" xr:uid="{00000000-0005-0000-0000-0000A9B00000}"/>
    <cellStyle name="백창콤마 2 2 8" xfId="45191" xr:uid="{00000000-0005-0000-0000-0000AAB00000}"/>
    <cellStyle name="백창콤마 2 2 8 2" xfId="45192" xr:uid="{00000000-0005-0000-0000-0000ABB00000}"/>
    <cellStyle name="백창콤마 2 2 8 3" xfId="45193" xr:uid="{00000000-0005-0000-0000-0000ACB00000}"/>
    <cellStyle name="백창콤마 2 2 9" xfId="45194" xr:uid="{00000000-0005-0000-0000-0000ADB00000}"/>
    <cellStyle name="백창콤마 2 2 9 2" xfId="45195" xr:uid="{00000000-0005-0000-0000-0000AEB00000}"/>
    <cellStyle name="백창콤마 2 2 9 3" xfId="45196" xr:uid="{00000000-0005-0000-0000-0000AFB00000}"/>
    <cellStyle name="백창콤마 2 20" xfId="45197" xr:uid="{00000000-0005-0000-0000-0000B0B00000}"/>
    <cellStyle name="백창콤마 2 20 2" xfId="45198" xr:uid="{00000000-0005-0000-0000-0000B1B00000}"/>
    <cellStyle name="백창콤마 2 20 3" xfId="45199" xr:uid="{00000000-0005-0000-0000-0000B2B00000}"/>
    <cellStyle name="백창콤마 2 21" xfId="45200" xr:uid="{00000000-0005-0000-0000-0000B3B00000}"/>
    <cellStyle name="백창콤마 2 21 2" xfId="45201" xr:uid="{00000000-0005-0000-0000-0000B4B00000}"/>
    <cellStyle name="백창콤마 2 21 3" xfId="45202" xr:uid="{00000000-0005-0000-0000-0000B5B00000}"/>
    <cellStyle name="백창콤마 2 22" xfId="45203" xr:uid="{00000000-0005-0000-0000-0000B6B00000}"/>
    <cellStyle name="백창콤마 2 22 2" xfId="45204" xr:uid="{00000000-0005-0000-0000-0000B7B00000}"/>
    <cellStyle name="백창콤마 2 22 3" xfId="45205" xr:uid="{00000000-0005-0000-0000-0000B8B00000}"/>
    <cellStyle name="백창콤마 2 23" xfId="45206" xr:uid="{00000000-0005-0000-0000-0000B9B00000}"/>
    <cellStyle name="백창콤마 2 23 2" xfId="45207" xr:uid="{00000000-0005-0000-0000-0000BAB00000}"/>
    <cellStyle name="백창콤마 2 23 3" xfId="45208" xr:uid="{00000000-0005-0000-0000-0000BBB00000}"/>
    <cellStyle name="백창콤마 2 24" xfId="45209" xr:uid="{00000000-0005-0000-0000-0000BCB00000}"/>
    <cellStyle name="백창콤마 2 24 2" xfId="45210" xr:uid="{00000000-0005-0000-0000-0000BDB00000}"/>
    <cellStyle name="백창콤마 2 24 3" xfId="45211" xr:uid="{00000000-0005-0000-0000-0000BEB00000}"/>
    <cellStyle name="백창콤마 2 25" xfId="45212" xr:uid="{00000000-0005-0000-0000-0000BFB00000}"/>
    <cellStyle name="백창콤마 2 25 2" xfId="45213" xr:uid="{00000000-0005-0000-0000-0000C0B00000}"/>
    <cellStyle name="백창콤마 2 25 3" xfId="45214" xr:uid="{00000000-0005-0000-0000-0000C1B00000}"/>
    <cellStyle name="백창콤마 2 26" xfId="45215" xr:uid="{00000000-0005-0000-0000-0000C2B00000}"/>
    <cellStyle name="백창콤마 2 26 2" xfId="45216" xr:uid="{00000000-0005-0000-0000-0000C3B00000}"/>
    <cellStyle name="백창콤마 2 26 3" xfId="45217" xr:uid="{00000000-0005-0000-0000-0000C4B00000}"/>
    <cellStyle name="백창콤마 2 27" xfId="45218" xr:uid="{00000000-0005-0000-0000-0000C5B00000}"/>
    <cellStyle name="백창콤마 2 28" xfId="45219" xr:uid="{00000000-0005-0000-0000-0000C6B00000}"/>
    <cellStyle name="백창콤마 2 29" xfId="45220" xr:uid="{00000000-0005-0000-0000-0000C7B00000}"/>
    <cellStyle name="백창콤마 2 3" xfId="45221" xr:uid="{00000000-0005-0000-0000-0000C8B00000}"/>
    <cellStyle name="백창콤마 2 3 10" xfId="45222" xr:uid="{00000000-0005-0000-0000-0000C9B00000}"/>
    <cellStyle name="백창콤마 2 3 11" xfId="45223" xr:uid="{00000000-0005-0000-0000-0000CAB00000}"/>
    <cellStyle name="백창콤마 2 3 2" xfId="45224" xr:uid="{00000000-0005-0000-0000-0000CBB00000}"/>
    <cellStyle name="백창콤마 2 3 2 2" xfId="45225" xr:uid="{00000000-0005-0000-0000-0000CCB00000}"/>
    <cellStyle name="백창콤마 2 3 2 3" xfId="45226" xr:uid="{00000000-0005-0000-0000-0000CDB00000}"/>
    <cellStyle name="백창콤마 2 3 3" xfId="45227" xr:uid="{00000000-0005-0000-0000-0000CEB00000}"/>
    <cellStyle name="백창콤마 2 3 3 2" xfId="45228" xr:uid="{00000000-0005-0000-0000-0000CFB00000}"/>
    <cellStyle name="백창콤마 2 3 3 3" xfId="45229" xr:uid="{00000000-0005-0000-0000-0000D0B00000}"/>
    <cellStyle name="백창콤마 2 3 4" xfId="45230" xr:uid="{00000000-0005-0000-0000-0000D1B00000}"/>
    <cellStyle name="백창콤마 2 3 4 2" xfId="45231" xr:uid="{00000000-0005-0000-0000-0000D2B00000}"/>
    <cellStyle name="백창콤마 2 3 4 3" xfId="45232" xr:uid="{00000000-0005-0000-0000-0000D3B00000}"/>
    <cellStyle name="백창콤마 2 3 5" xfId="45233" xr:uid="{00000000-0005-0000-0000-0000D4B00000}"/>
    <cellStyle name="백창콤마 2 3 5 2" xfId="45234" xr:uid="{00000000-0005-0000-0000-0000D5B00000}"/>
    <cellStyle name="백창콤마 2 3 5 3" xfId="45235" xr:uid="{00000000-0005-0000-0000-0000D6B00000}"/>
    <cellStyle name="백창콤마 2 3 6" xfId="45236" xr:uid="{00000000-0005-0000-0000-0000D7B00000}"/>
    <cellStyle name="백창콤마 2 3 6 2" xfId="45237" xr:uid="{00000000-0005-0000-0000-0000D8B00000}"/>
    <cellStyle name="백창콤마 2 3 6 3" xfId="45238" xr:uid="{00000000-0005-0000-0000-0000D9B00000}"/>
    <cellStyle name="백창콤마 2 3 7" xfId="45239" xr:uid="{00000000-0005-0000-0000-0000DAB00000}"/>
    <cellStyle name="백창콤마 2 3 7 2" xfId="45240" xr:uid="{00000000-0005-0000-0000-0000DBB00000}"/>
    <cellStyle name="백창콤마 2 3 7 3" xfId="45241" xr:uid="{00000000-0005-0000-0000-0000DCB00000}"/>
    <cellStyle name="백창콤마 2 3 8" xfId="45242" xr:uid="{00000000-0005-0000-0000-0000DDB00000}"/>
    <cellStyle name="백창콤마 2 3 8 2" xfId="45243" xr:uid="{00000000-0005-0000-0000-0000DEB00000}"/>
    <cellStyle name="백창콤마 2 3 8 3" xfId="45244" xr:uid="{00000000-0005-0000-0000-0000DFB00000}"/>
    <cellStyle name="백창콤마 2 3 9" xfId="45245" xr:uid="{00000000-0005-0000-0000-0000E0B00000}"/>
    <cellStyle name="백창콤마 2 3 9 2" xfId="45246" xr:uid="{00000000-0005-0000-0000-0000E1B00000}"/>
    <cellStyle name="백창콤마 2 3 9 3" xfId="45247" xr:uid="{00000000-0005-0000-0000-0000E2B00000}"/>
    <cellStyle name="백창콤마 2 4" xfId="45248" xr:uid="{00000000-0005-0000-0000-0000E3B00000}"/>
    <cellStyle name="백창콤마 2 4 10" xfId="45249" xr:uid="{00000000-0005-0000-0000-0000E4B00000}"/>
    <cellStyle name="백창콤마 2 4 11" xfId="45250" xr:uid="{00000000-0005-0000-0000-0000E5B00000}"/>
    <cellStyle name="백창콤마 2 4 2" xfId="45251" xr:uid="{00000000-0005-0000-0000-0000E6B00000}"/>
    <cellStyle name="백창콤마 2 4 2 2" xfId="45252" xr:uid="{00000000-0005-0000-0000-0000E7B00000}"/>
    <cellStyle name="백창콤마 2 4 2 3" xfId="45253" xr:uid="{00000000-0005-0000-0000-0000E8B00000}"/>
    <cellStyle name="백창콤마 2 4 3" xfId="45254" xr:uid="{00000000-0005-0000-0000-0000E9B00000}"/>
    <cellStyle name="백창콤마 2 4 3 2" xfId="45255" xr:uid="{00000000-0005-0000-0000-0000EAB00000}"/>
    <cellStyle name="백창콤마 2 4 3 3" xfId="45256" xr:uid="{00000000-0005-0000-0000-0000EBB00000}"/>
    <cellStyle name="백창콤마 2 4 4" xfId="45257" xr:uid="{00000000-0005-0000-0000-0000ECB00000}"/>
    <cellStyle name="백창콤마 2 4 4 2" xfId="45258" xr:uid="{00000000-0005-0000-0000-0000EDB00000}"/>
    <cellStyle name="백창콤마 2 4 4 3" xfId="45259" xr:uid="{00000000-0005-0000-0000-0000EEB00000}"/>
    <cellStyle name="백창콤마 2 4 5" xfId="45260" xr:uid="{00000000-0005-0000-0000-0000EFB00000}"/>
    <cellStyle name="백창콤마 2 4 5 2" xfId="45261" xr:uid="{00000000-0005-0000-0000-0000F0B00000}"/>
    <cellStyle name="백창콤마 2 4 5 3" xfId="45262" xr:uid="{00000000-0005-0000-0000-0000F1B00000}"/>
    <cellStyle name="백창콤마 2 4 6" xfId="45263" xr:uid="{00000000-0005-0000-0000-0000F2B00000}"/>
    <cellStyle name="백창콤마 2 4 6 2" xfId="45264" xr:uid="{00000000-0005-0000-0000-0000F3B00000}"/>
    <cellStyle name="백창콤마 2 4 6 3" xfId="45265" xr:uid="{00000000-0005-0000-0000-0000F4B00000}"/>
    <cellStyle name="백창콤마 2 4 7" xfId="45266" xr:uid="{00000000-0005-0000-0000-0000F5B00000}"/>
    <cellStyle name="백창콤마 2 4 7 2" xfId="45267" xr:uid="{00000000-0005-0000-0000-0000F6B00000}"/>
    <cellStyle name="백창콤마 2 4 7 3" xfId="45268" xr:uid="{00000000-0005-0000-0000-0000F7B00000}"/>
    <cellStyle name="백창콤마 2 4 8" xfId="45269" xr:uid="{00000000-0005-0000-0000-0000F8B00000}"/>
    <cellStyle name="백창콤마 2 4 8 2" xfId="45270" xr:uid="{00000000-0005-0000-0000-0000F9B00000}"/>
    <cellStyle name="백창콤마 2 4 8 3" xfId="45271" xr:uid="{00000000-0005-0000-0000-0000FAB00000}"/>
    <cellStyle name="백창콤마 2 4 9" xfId="45272" xr:uid="{00000000-0005-0000-0000-0000FBB00000}"/>
    <cellStyle name="백창콤마 2 4 9 2" xfId="45273" xr:uid="{00000000-0005-0000-0000-0000FCB00000}"/>
    <cellStyle name="백창콤마 2 4 9 3" xfId="45274" xr:uid="{00000000-0005-0000-0000-0000FDB00000}"/>
    <cellStyle name="백창콤마 2 5" xfId="45275" xr:uid="{00000000-0005-0000-0000-0000FEB00000}"/>
    <cellStyle name="백창콤마 2 5 10" xfId="45276" xr:uid="{00000000-0005-0000-0000-0000FFB00000}"/>
    <cellStyle name="백창콤마 2 5 11" xfId="45277" xr:uid="{00000000-0005-0000-0000-000000B10000}"/>
    <cellStyle name="백창콤마 2 5 2" xfId="45278" xr:uid="{00000000-0005-0000-0000-000001B10000}"/>
    <cellStyle name="백창콤마 2 5 2 2" xfId="45279" xr:uid="{00000000-0005-0000-0000-000002B10000}"/>
    <cellStyle name="백창콤마 2 5 2 3" xfId="45280" xr:uid="{00000000-0005-0000-0000-000003B10000}"/>
    <cellStyle name="백창콤마 2 5 3" xfId="45281" xr:uid="{00000000-0005-0000-0000-000004B10000}"/>
    <cellStyle name="백창콤마 2 5 3 2" xfId="45282" xr:uid="{00000000-0005-0000-0000-000005B10000}"/>
    <cellStyle name="백창콤마 2 5 3 3" xfId="45283" xr:uid="{00000000-0005-0000-0000-000006B10000}"/>
    <cellStyle name="백창콤마 2 5 4" xfId="45284" xr:uid="{00000000-0005-0000-0000-000007B10000}"/>
    <cellStyle name="백창콤마 2 5 4 2" xfId="45285" xr:uid="{00000000-0005-0000-0000-000008B10000}"/>
    <cellStyle name="백창콤마 2 5 4 3" xfId="45286" xr:uid="{00000000-0005-0000-0000-000009B10000}"/>
    <cellStyle name="백창콤마 2 5 5" xfId="45287" xr:uid="{00000000-0005-0000-0000-00000AB10000}"/>
    <cellStyle name="백창콤마 2 5 5 2" xfId="45288" xr:uid="{00000000-0005-0000-0000-00000BB10000}"/>
    <cellStyle name="백창콤마 2 5 5 3" xfId="45289" xr:uid="{00000000-0005-0000-0000-00000CB10000}"/>
    <cellStyle name="백창콤마 2 5 6" xfId="45290" xr:uid="{00000000-0005-0000-0000-00000DB10000}"/>
    <cellStyle name="백창콤마 2 5 6 2" xfId="45291" xr:uid="{00000000-0005-0000-0000-00000EB10000}"/>
    <cellStyle name="백창콤마 2 5 6 3" xfId="45292" xr:uid="{00000000-0005-0000-0000-00000FB10000}"/>
    <cellStyle name="백창콤마 2 5 7" xfId="45293" xr:uid="{00000000-0005-0000-0000-000010B10000}"/>
    <cellStyle name="백창콤마 2 5 7 2" xfId="45294" xr:uid="{00000000-0005-0000-0000-000011B10000}"/>
    <cellStyle name="백창콤마 2 5 7 3" xfId="45295" xr:uid="{00000000-0005-0000-0000-000012B10000}"/>
    <cellStyle name="백창콤마 2 5 8" xfId="45296" xr:uid="{00000000-0005-0000-0000-000013B10000}"/>
    <cellStyle name="백창콤마 2 5 8 2" xfId="45297" xr:uid="{00000000-0005-0000-0000-000014B10000}"/>
    <cellStyle name="백창콤마 2 5 8 3" xfId="45298" xr:uid="{00000000-0005-0000-0000-000015B10000}"/>
    <cellStyle name="백창콤마 2 5 9" xfId="45299" xr:uid="{00000000-0005-0000-0000-000016B10000}"/>
    <cellStyle name="백창콤마 2 5 9 2" xfId="45300" xr:uid="{00000000-0005-0000-0000-000017B10000}"/>
    <cellStyle name="백창콤마 2 5 9 3" xfId="45301" xr:uid="{00000000-0005-0000-0000-000018B10000}"/>
    <cellStyle name="백창콤마 2 6" xfId="45302" xr:uid="{00000000-0005-0000-0000-000019B10000}"/>
    <cellStyle name="백창콤마 2 6 10" xfId="45303" xr:uid="{00000000-0005-0000-0000-00001AB10000}"/>
    <cellStyle name="백창콤마 2 6 11" xfId="45304" xr:uid="{00000000-0005-0000-0000-00001BB10000}"/>
    <cellStyle name="백창콤마 2 6 2" xfId="45305" xr:uid="{00000000-0005-0000-0000-00001CB10000}"/>
    <cellStyle name="백창콤마 2 6 2 2" xfId="45306" xr:uid="{00000000-0005-0000-0000-00001DB10000}"/>
    <cellStyle name="백창콤마 2 6 2 3" xfId="45307" xr:uid="{00000000-0005-0000-0000-00001EB10000}"/>
    <cellStyle name="백창콤마 2 6 3" xfId="45308" xr:uid="{00000000-0005-0000-0000-00001FB10000}"/>
    <cellStyle name="백창콤마 2 6 3 2" xfId="45309" xr:uid="{00000000-0005-0000-0000-000020B10000}"/>
    <cellStyle name="백창콤마 2 6 3 3" xfId="45310" xr:uid="{00000000-0005-0000-0000-000021B10000}"/>
    <cellStyle name="백창콤마 2 6 4" xfId="45311" xr:uid="{00000000-0005-0000-0000-000022B10000}"/>
    <cellStyle name="백창콤마 2 6 4 2" xfId="45312" xr:uid="{00000000-0005-0000-0000-000023B10000}"/>
    <cellStyle name="백창콤마 2 6 4 3" xfId="45313" xr:uid="{00000000-0005-0000-0000-000024B10000}"/>
    <cellStyle name="백창콤마 2 6 5" xfId="45314" xr:uid="{00000000-0005-0000-0000-000025B10000}"/>
    <cellStyle name="백창콤마 2 6 5 2" xfId="45315" xr:uid="{00000000-0005-0000-0000-000026B10000}"/>
    <cellStyle name="백창콤마 2 6 5 3" xfId="45316" xr:uid="{00000000-0005-0000-0000-000027B10000}"/>
    <cellStyle name="백창콤마 2 6 6" xfId="45317" xr:uid="{00000000-0005-0000-0000-000028B10000}"/>
    <cellStyle name="백창콤마 2 6 6 2" xfId="45318" xr:uid="{00000000-0005-0000-0000-000029B10000}"/>
    <cellStyle name="백창콤마 2 6 6 3" xfId="45319" xr:uid="{00000000-0005-0000-0000-00002AB10000}"/>
    <cellStyle name="백창콤마 2 6 7" xfId="45320" xr:uid="{00000000-0005-0000-0000-00002BB10000}"/>
    <cellStyle name="백창콤마 2 6 7 2" xfId="45321" xr:uid="{00000000-0005-0000-0000-00002CB10000}"/>
    <cellStyle name="백창콤마 2 6 7 3" xfId="45322" xr:uid="{00000000-0005-0000-0000-00002DB10000}"/>
    <cellStyle name="백창콤마 2 6 8" xfId="45323" xr:uid="{00000000-0005-0000-0000-00002EB10000}"/>
    <cellStyle name="백창콤마 2 6 8 2" xfId="45324" xr:uid="{00000000-0005-0000-0000-00002FB10000}"/>
    <cellStyle name="백창콤마 2 6 8 3" xfId="45325" xr:uid="{00000000-0005-0000-0000-000030B10000}"/>
    <cellStyle name="백창콤마 2 6 9" xfId="45326" xr:uid="{00000000-0005-0000-0000-000031B10000}"/>
    <cellStyle name="백창콤마 2 6 9 2" xfId="45327" xr:uid="{00000000-0005-0000-0000-000032B10000}"/>
    <cellStyle name="백창콤마 2 6 9 3" xfId="45328" xr:uid="{00000000-0005-0000-0000-000033B10000}"/>
    <cellStyle name="백창콤마 2 7" xfId="45329" xr:uid="{00000000-0005-0000-0000-000034B10000}"/>
    <cellStyle name="백창콤마 2 7 10" xfId="45330" xr:uid="{00000000-0005-0000-0000-000035B10000}"/>
    <cellStyle name="백창콤마 2 7 11" xfId="45331" xr:uid="{00000000-0005-0000-0000-000036B10000}"/>
    <cellStyle name="백창콤마 2 7 2" xfId="45332" xr:uid="{00000000-0005-0000-0000-000037B10000}"/>
    <cellStyle name="백창콤마 2 7 2 2" xfId="45333" xr:uid="{00000000-0005-0000-0000-000038B10000}"/>
    <cellStyle name="백창콤마 2 7 2 3" xfId="45334" xr:uid="{00000000-0005-0000-0000-000039B10000}"/>
    <cellStyle name="백창콤마 2 7 3" xfId="45335" xr:uid="{00000000-0005-0000-0000-00003AB10000}"/>
    <cellStyle name="백창콤마 2 7 3 2" xfId="45336" xr:uid="{00000000-0005-0000-0000-00003BB10000}"/>
    <cellStyle name="백창콤마 2 7 3 3" xfId="45337" xr:uid="{00000000-0005-0000-0000-00003CB10000}"/>
    <cellStyle name="백창콤마 2 7 4" xfId="45338" xr:uid="{00000000-0005-0000-0000-00003DB10000}"/>
    <cellStyle name="백창콤마 2 7 4 2" xfId="45339" xr:uid="{00000000-0005-0000-0000-00003EB10000}"/>
    <cellStyle name="백창콤마 2 7 4 3" xfId="45340" xr:uid="{00000000-0005-0000-0000-00003FB10000}"/>
    <cellStyle name="백창콤마 2 7 5" xfId="45341" xr:uid="{00000000-0005-0000-0000-000040B10000}"/>
    <cellStyle name="백창콤마 2 7 5 2" xfId="45342" xr:uid="{00000000-0005-0000-0000-000041B10000}"/>
    <cellStyle name="백창콤마 2 7 5 3" xfId="45343" xr:uid="{00000000-0005-0000-0000-000042B10000}"/>
    <cellStyle name="백창콤마 2 7 6" xfId="45344" xr:uid="{00000000-0005-0000-0000-000043B10000}"/>
    <cellStyle name="백창콤마 2 7 6 2" xfId="45345" xr:uid="{00000000-0005-0000-0000-000044B10000}"/>
    <cellStyle name="백창콤마 2 7 6 3" xfId="45346" xr:uid="{00000000-0005-0000-0000-000045B10000}"/>
    <cellStyle name="백창콤마 2 7 7" xfId="45347" xr:uid="{00000000-0005-0000-0000-000046B10000}"/>
    <cellStyle name="백창콤마 2 7 7 2" xfId="45348" xr:uid="{00000000-0005-0000-0000-000047B10000}"/>
    <cellStyle name="백창콤마 2 7 7 3" xfId="45349" xr:uid="{00000000-0005-0000-0000-000048B10000}"/>
    <cellStyle name="백창콤마 2 7 8" xfId="45350" xr:uid="{00000000-0005-0000-0000-000049B10000}"/>
    <cellStyle name="백창콤마 2 7 8 2" xfId="45351" xr:uid="{00000000-0005-0000-0000-00004AB10000}"/>
    <cellStyle name="백창콤마 2 7 8 3" xfId="45352" xr:uid="{00000000-0005-0000-0000-00004BB10000}"/>
    <cellStyle name="백창콤마 2 7 9" xfId="45353" xr:uid="{00000000-0005-0000-0000-00004CB10000}"/>
    <cellStyle name="백창콤마 2 7 9 2" xfId="45354" xr:uid="{00000000-0005-0000-0000-00004DB10000}"/>
    <cellStyle name="백창콤마 2 7 9 3" xfId="45355" xr:uid="{00000000-0005-0000-0000-00004EB10000}"/>
    <cellStyle name="백창콤마 2 8" xfId="45356" xr:uid="{00000000-0005-0000-0000-00004FB10000}"/>
    <cellStyle name="백창콤마 2 8 10" xfId="45357" xr:uid="{00000000-0005-0000-0000-000050B10000}"/>
    <cellStyle name="백창콤마 2 8 11" xfId="45358" xr:uid="{00000000-0005-0000-0000-000051B10000}"/>
    <cellStyle name="백창콤마 2 8 2" xfId="45359" xr:uid="{00000000-0005-0000-0000-000052B10000}"/>
    <cellStyle name="백창콤마 2 8 2 2" xfId="45360" xr:uid="{00000000-0005-0000-0000-000053B10000}"/>
    <cellStyle name="백창콤마 2 8 2 3" xfId="45361" xr:uid="{00000000-0005-0000-0000-000054B10000}"/>
    <cellStyle name="백창콤마 2 8 3" xfId="45362" xr:uid="{00000000-0005-0000-0000-000055B10000}"/>
    <cellStyle name="백창콤마 2 8 3 2" xfId="45363" xr:uid="{00000000-0005-0000-0000-000056B10000}"/>
    <cellStyle name="백창콤마 2 8 3 3" xfId="45364" xr:uid="{00000000-0005-0000-0000-000057B10000}"/>
    <cellStyle name="백창콤마 2 8 4" xfId="45365" xr:uid="{00000000-0005-0000-0000-000058B10000}"/>
    <cellStyle name="백창콤마 2 8 4 2" xfId="45366" xr:uid="{00000000-0005-0000-0000-000059B10000}"/>
    <cellStyle name="백창콤마 2 8 4 3" xfId="45367" xr:uid="{00000000-0005-0000-0000-00005AB10000}"/>
    <cellStyle name="백창콤마 2 8 5" xfId="45368" xr:uid="{00000000-0005-0000-0000-00005BB10000}"/>
    <cellStyle name="백창콤마 2 8 5 2" xfId="45369" xr:uid="{00000000-0005-0000-0000-00005CB10000}"/>
    <cellStyle name="백창콤마 2 8 5 3" xfId="45370" xr:uid="{00000000-0005-0000-0000-00005DB10000}"/>
    <cellStyle name="백창콤마 2 8 6" xfId="45371" xr:uid="{00000000-0005-0000-0000-00005EB10000}"/>
    <cellStyle name="백창콤마 2 8 6 2" xfId="45372" xr:uid="{00000000-0005-0000-0000-00005FB10000}"/>
    <cellStyle name="백창콤마 2 8 6 3" xfId="45373" xr:uid="{00000000-0005-0000-0000-000060B10000}"/>
    <cellStyle name="백창콤마 2 8 7" xfId="45374" xr:uid="{00000000-0005-0000-0000-000061B10000}"/>
    <cellStyle name="백창콤마 2 8 7 2" xfId="45375" xr:uid="{00000000-0005-0000-0000-000062B10000}"/>
    <cellStyle name="백창콤마 2 8 7 3" xfId="45376" xr:uid="{00000000-0005-0000-0000-000063B10000}"/>
    <cellStyle name="백창콤마 2 8 8" xfId="45377" xr:uid="{00000000-0005-0000-0000-000064B10000}"/>
    <cellStyle name="백창콤마 2 8 8 2" xfId="45378" xr:uid="{00000000-0005-0000-0000-000065B10000}"/>
    <cellStyle name="백창콤마 2 8 8 3" xfId="45379" xr:uid="{00000000-0005-0000-0000-000066B10000}"/>
    <cellStyle name="백창콤마 2 8 9" xfId="45380" xr:uid="{00000000-0005-0000-0000-000067B10000}"/>
    <cellStyle name="백창콤마 2 8 9 2" xfId="45381" xr:uid="{00000000-0005-0000-0000-000068B10000}"/>
    <cellStyle name="백창콤마 2 8 9 3" xfId="45382" xr:uid="{00000000-0005-0000-0000-000069B10000}"/>
    <cellStyle name="백창콤마 2 9" xfId="45383" xr:uid="{00000000-0005-0000-0000-00006AB10000}"/>
    <cellStyle name="백창콤마 2 9 10" xfId="45384" xr:uid="{00000000-0005-0000-0000-00006BB10000}"/>
    <cellStyle name="백창콤마 2 9 11" xfId="45385" xr:uid="{00000000-0005-0000-0000-00006CB10000}"/>
    <cellStyle name="백창콤마 2 9 2" xfId="45386" xr:uid="{00000000-0005-0000-0000-00006DB10000}"/>
    <cellStyle name="백창콤마 2 9 2 2" xfId="45387" xr:uid="{00000000-0005-0000-0000-00006EB10000}"/>
    <cellStyle name="백창콤마 2 9 2 3" xfId="45388" xr:uid="{00000000-0005-0000-0000-00006FB10000}"/>
    <cellStyle name="백창콤마 2 9 3" xfId="45389" xr:uid="{00000000-0005-0000-0000-000070B10000}"/>
    <cellStyle name="백창콤마 2 9 3 2" xfId="45390" xr:uid="{00000000-0005-0000-0000-000071B10000}"/>
    <cellStyle name="백창콤마 2 9 3 3" xfId="45391" xr:uid="{00000000-0005-0000-0000-000072B10000}"/>
    <cellStyle name="백창콤마 2 9 4" xfId="45392" xr:uid="{00000000-0005-0000-0000-000073B10000}"/>
    <cellStyle name="백창콤마 2 9 4 2" xfId="45393" xr:uid="{00000000-0005-0000-0000-000074B10000}"/>
    <cellStyle name="백창콤마 2 9 4 3" xfId="45394" xr:uid="{00000000-0005-0000-0000-000075B10000}"/>
    <cellStyle name="백창콤마 2 9 5" xfId="45395" xr:uid="{00000000-0005-0000-0000-000076B10000}"/>
    <cellStyle name="백창콤마 2 9 5 2" xfId="45396" xr:uid="{00000000-0005-0000-0000-000077B10000}"/>
    <cellStyle name="백창콤마 2 9 5 3" xfId="45397" xr:uid="{00000000-0005-0000-0000-000078B10000}"/>
    <cellStyle name="백창콤마 2 9 6" xfId="45398" xr:uid="{00000000-0005-0000-0000-000079B10000}"/>
    <cellStyle name="백창콤마 2 9 6 2" xfId="45399" xr:uid="{00000000-0005-0000-0000-00007AB10000}"/>
    <cellStyle name="백창콤마 2 9 6 3" xfId="45400" xr:uid="{00000000-0005-0000-0000-00007BB10000}"/>
    <cellStyle name="백창콤마 2 9 7" xfId="45401" xr:uid="{00000000-0005-0000-0000-00007CB10000}"/>
    <cellStyle name="백창콤마 2 9 7 2" xfId="45402" xr:uid="{00000000-0005-0000-0000-00007DB10000}"/>
    <cellStyle name="백창콤마 2 9 7 3" xfId="45403" xr:uid="{00000000-0005-0000-0000-00007EB10000}"/>
    <cellStyle name="백창콤마 2 9 8" xfId="45404" xr:uid="{00000000-0005-0000-0000-00007FB10000}"/>
    <cellStyle name="백창콤마 2 9 8 2" xfId="45405" xr:uid="{00000000-0005-0000-0000-000080B10000}"/>
    <cellStyle name="백창콤마 2 9 8 3" xfId="45406" xr:uid="{00000000-0005-0000-0000-000081B10000}"/>
    <cellStyle name="백창콤마 2 9 9" xfId="45407" xr:uid="{00000000-0005-0000-0000-000082B10000}"/>
    <cellStyle name="백창콤마 2 9 9 2" xfId="45408" xr:uid="{00000000-0005-0000-0000-000083B10000}"/>
    <cellStyle name="백창콤마 2 9 9 3" xfId="45409" xr:uid="{00000000-0005-0000-0000-000084B10000}"/>
    <cellStyle name="백창콤마 20" xfId="45410" xr:uid="{00000000-0005-0000-0000-000085B10000}"/>
    <cellStyle name="백창콤마 20 2" xfId="45411" xr:uid="{00000000-0005-0000-0000-000086B10000}"/>
    <cellStyle name="백창콤마 20 3" xfId="45412" xr:uid="{00000000-0005-0000-0000-000087B10000}"/>
    <cellStyle name="백창콤마 3" xfId="45413" xr:uid="{00000000-0005-0000-0000-000088B10000}"/>
    <cellStyle name="백창콤마 3 10" xfId="45414" xr:uid="{00000000-0005-0000-0000-000089B10000}"/>
    <cellStyle name="백창콤마 3 11" xfId="45415" xr:uid="{00000000-0005-0000-0000-00008AB10000}"/>
    <cellStyle name="백창콤마 3 12" xfId="45416" xr:uid="{00000000-0005-0000-0000-00008BB10000}"/>
    <cellStyle name="백창콤마 3 2" xfId="45417" xr:uid="{00000000-0005-0000-0000-00008CB10000}"/>
    <cellStyle name="백창콤마 3 2 2" xfId="45418" xr:uid="{00000000-0005-0000-0000-00008DB10000}"/>
    <cellStyle name="백창콤마 3 2 3" xfId="45419" xr:uid="{00000000-0005-0000-0000-00008EB10000}"/>
    <cellStyle name="백창콤마 3 3" xfId="45420" xr:uid="{00000000-0005-0000-0000-00008FB10000}"/>
    <cellStyle name="백창콤마 3 3 2" xfId="45421" xr:uid="{00000000-0005-0000-0000-000090B10000}"/>
    <cellStyle name="백창콤마 3 3 3" xfId="45422" xr:uid="{00000000-0005-0000-0000-000091B10000}"/>
    <cellStyle name="백창콤마 3 4" xfId="45423" xr:uid="{00000000-0005-0000-0000-000092B10000}"/>
    <cellStyle name="백창콤마 3 4 2" xfId="45424" xr:uid="{00000000-0005-0000-0000-000093B10000}"/>
    <cellStyle name="백창콤마 3 4 3" xfId="45425" xr:uid="{00000000-0005-0000-0000-000094B10000}"/>
    <cellStyle name="백창콤마 3 5" xfId="45426" xr:uid="{00000000-0005-0000-0000-000095B10000}"/>
    <cellStyle name="백창콤마 3 5 2" xfId="45427" xr:uid="{00000000-0005-0000-0000-000096B10000}"/>
    <cellStyle name="백창콤마 3 5 3" xfId="45428" xr:uid="{00000000-0005-0000-0000-000097B10000}"/>
    <cellStyle name="백창콤마 3 6" xfId="45429" xr:uid="{00000000-0005-0000-0000-000098B10000}"/>
    <cellStyle name="백창콤마 3 6 2" xfId="45430" xr:uid="{00000000-0005-0000-0000-000099B10000}"/>
    <cellStyle name="백창콤마 3 6 3" xfId="45431" xr:uid="{00000000-0005-0000-0000-00009AB10000}"/>
    <cellStyle name="백창콤마 3 7" xfId="45432" xr:uid="{00000000-0005-0000-0000-00009BB10000}"/>
    <cellStyle name="백창콤마 3 7 2" xfId="45433" xr:uid="{00000000-0005-0000-0000-00009CB10000}"/>
    <cellStyle name="백창콤마 3 7 3" xfId="45434" xr:uid="{00000000-0005-0000-0000-00009DB10000}"/>
    <cellStyle name="백창콤마 3 8" xfId="45435" xr:uid="{00000000-0005-0000-0000-00009EB10000}"/>
    <cellStyle name="백창콤마 3 8 2" xfId="45436" xr:uid="{00000000-0005-0000-0000-00009FB10000}"/>
    <cellStyle name="백창콤마 3 8 3" xfId="45437" xr:uid="{00000000-0005-0000-0000-0000A0B10000}"/>
    <cellStyle name="백창콤마 3 9" xfId="45438" xr:uid="{00000000-0005-0000-0000-0000A1B10000}"/>
    <cellStyle name="백창콤마 3 9 2" xfId="45439" xr:uid="{00000000-0005-0000-0000-0000A2B10000}"/>
    <cellStyle name="백창콤마 3 9 3" xfId="45440" xr:uid="{00000000-0005-0000-0000-0000A3B10000}"/>
    <cellStyle name="백창콤마 4" xfId="45441" xr:uid="{00000000-0005-0000-0000-0000A4B10000}"/>
    <cellStyle name="백창콤마 4 10" xfId="45442" xr:uid="{00000000-0005-0000-0000-0000A5B10000}"/>
    <cellStyle name="백창콤마 4 11" xfId="45443" xr:uid="{00000000-0005-0000-0000-0000A6B10000}"/>
    <cellStyle name="백창콤마 4 12" xfId="45444" xr:uid="{00000000-0005-0000-0000-0000A7B10000}"/>
    <cellStyle name="백창콤마 4 2" xfId="45445" xr:uid="{00000000-0005-0000-0000-0000A8B10000}"/>
    <cellStyle name="백창콤마 4 2 2" xfId="45446" xr:uid="{00000000-0005-0000-0000-0000A9B10000}"/>
    <cellStyle name="백창콤마 4 2 3" xfId="45447" xr:uid="{00000000-0005-0000-0000-0000AAB10000}"/>
    <cellStyle name="백창콤마 4 3" xfId="45448" xr:uid="{00000000-0005-0000-0000-0000ABB10000}"/>
    <cellStyle name="백창콤마 4 3 2" xfId="45449" xr:uid="{00000000-0005-0000-0000-0000ACB10000}"/>
    <cellStyle name="백창콤마 4 3 3" xfId="45450" xr:uid="{00000000-0005-0000-0000-0000ADB10000}"/>
    <cellStyle name="백창콤마 4 4" xfId="45451" xr:uid="{00000000-0005-0000-0000-0000AEB10000}"/>
    <cellStyle name="백창콤마 4 4 2" xfId="45452" xr:uid="{00000000-0005-0000-0000-0000AFB10000}"/>
    <cellStyle name="백창콤마 4 4 3" xfId="45453" xr:uid="{00000000-0005-0000-0000-0000B0B10000}"/>
    <cellStyle name="백창콤마 4 5" xfId="45454" xr:uid="{00000000-0005-0000-0000-0000B1B10000}"/>
    <cellStyle name="백창콤마 4 5 2" xfId="45455" xr:uid="{00000000-0005-0000-0000-0000B2B10000}"/>
    <cellStyle name="백창콤마 4 5 3" xfId="45456" xr:uid="{00000000-0005-0000-0000-0000B3B10000}"/>
    <cellStyle name="백창콤마 4 6" xfId="45457" xr:uid="{00000000-0005-0000-0000-0000B4B10000}"/>
    <cellStyle name="백창콤마 4 6 2" xfId="45458" xr:uid="{00000000-0005-0000-0000-0000B5B10000}"/>
    <cellStyle name="백창콤마 4 6 3" xfId="45459" xr:uid="{00000000-0005-0000-0000-0000B6B10000}"/>
    <cellStyle name="백창콤마 4 7" xfId="45460" xr:uid="{00000000-0005-0000-0000-0000B7B10000}"/>
    <cellStyle name="백창콤마 4 7 2" xfId="45461" xr:uid="{00000000-0005-0000-0000-0000B8B10000}"/>
    <cellStyle name="백창콤마 4 7 3" xfId="45462" xr:uid="{00000000-0005-0000-0000-0000B9B10000}"/>
    <cellStyle name="백창콤마 4 8" xfId="45463" xr:uid="{00000000-0005-0000-0000-0000BAB10000}"/>
    <cellStyle name="백창콤마 4 8 2" xfId="45464" xr:uid="{00000000-0005-0000-0000-0000BBB10000}"/>
    <cellStyle name="백창콤마 4 8 3" xfId="45465" xr:uid="{00000000-0005-0000-0000-0000BCB10000}"/>
    <cellStyle name="백창콤마 4 9" xfId="45466" xr:uid="{00000000-0005-0000-0000-0000BDB10000}"/>
    <cellStyle name="백창콤마 4 9 2" xfId="45467" xr:uid="{00000000-0005-0000-0000-0000BEB10000}"/>
    <cellStyle name="백창콤마 4 9 3" xfId="45468" xr:uid="{00000000-0005-0000-0000-0000BFB10000}"/>
    <cellStyle name="백창콤마 5" xfId="45469" xr:uid="{00000000-0005-0000-0000-0000C0B10000}"/>
    <cellStyle name="백창콤마 5 10" xfId="45470" xr:uid="{00000000-0005-0000-0000-0000C1B10000}"/>
    <cellStyle name="백창콤마 5 11" xfId="45471" xr:uid="{00000000-0005-0000-0000-0000C2B10000}"/>
    <cellStyle name="백창콤마 5 12" xfId="45472" xr:uid="{00000000-0005-0000-0000-0000C3B10000}"/>
    <cellStyle name="백창콤마 5 2" xfId="45473" xr:uid="{00000000-0005-0000-0000-0000C4B10000}"/>
    <cellStyle name="백창콤마 5 2 2" xfId="45474" xr:uid="{00000000-0005-0000-0000-0000C5B10000}"/>
    <cellStyle name="백창콤마 5 2 3" xfId="45475" xr:uid="{00000000-0005-0000-0000-0000C6B10000}"/>
    <cellStyle name="백창콤마 5 3" xfId="45476" xr:uid="{00000000-0005-0000-0000-0000C7B10000}"/>
    <cellStyle name="백창콤마 5 3 2" xfId="45477" xr:uid="{00000000-0005-0000-0000-0000C8B10000}"/>
    <cellStyle name="백창콤마 5 3 3" xfId="45478" xr:uid="{00000000-0005-0000-0000-0000C9B10000}"/>
    <cellStyle name="백창콤마 5 4" xfId="45479" xr:uid="{00000000-0005-0000-0000-0000CAB10000}"/>
    <cellStyle name="백창콤마 5 4 2" xfId="45480" xr:uid="{00000000-0005-0000-0000-0000CBB10000}"/>
    <cellStyle name="백창콤마 5 4 3" xfId="45481" xr:uid="{00000000-0005-0000-0000-0000CCB10000}"/>
    <cellStyle name="백창콤마 5 5" xfId="45482" xr:uid="{00000000-0005-0000-0000-0000CDB10000}"/>
    <cellStyle name="백창콤마 5 5 2" xfId="45483" xr:uid="{00000000-0005-0000-0000-0000CEB10000}"/>
    <cellStyle name="백창콤마 5 5 3" xfId="45484" xr:uid="{00000000-0005-0000-0000-0000CFB10000}"/>
    <cellStyle name="백창콤마 5 6" xfId="45485" xr:uid="{00000000-0005-0000-0000-0000D0B10000}"/>
    <cellStyle name="백창콤마 5 6 2" xfId="45486" xr:uid="{00000000-0005-0000-0000-0000D1B10000}"/>
    <cellStyle name="백창콤마 5 6 3" xfId="45487" xr:uid="{00000000-0005-0000-0000-0000D2B10000}"/>
    <cellStyle name="백창콤마 5 7" xfId="45488" xr:uid="{00000000-0005-0000-0000-0000D3B10000}"/>
    <cellStyle name="백창콤마 5 7 2" xfId="45489" xr:uid="{00000000-0005-0000-0000-0000D4B10000}"/>
    <cellStyle name="백창콤마 5 7 3" xfId="45490" xr:uid="{00000000-0005-0000-0000-0000D5B10000}"/>
    <cellStyle name="백창콤마 5 8" xfId="45491" xr:uid="{00000000-0005-0000-0000-0000D6B10000}"/>
    <cellStyle name="백창콤마 5 8 2" xfId="45492" xr:uid="{00000000-0005-0000-0000-0000D7B10000}"/>
    <cellStyle name="백창콤마 5 8 3" xfId="45493" xr:uid="{00000000-0005-0000-0000-0000D8B10000}"/>
    <cellStyle name="백창콤마 5 9" xfId="45494" xr:uid="{00000000-0005-0000-0000-0000D9B10000}"/>
    <cellStyle name="백창콤마 5 9 2" xfId="45495" xr:uid="{00000000-0005-0000-0000-0000DAB10000}"/>
    <cellStyle name="백창콤마 5 9 3" xfId="45496" xr:uid="{00000000-0005-0000-0000-0000DBB10000}"/>
    <cellStyle name="백창콤마 6" xfId="45497" xr:uid="{00000000-0005-0000-0000-0000DCB10000}"/>
    <cellStyle name="백창콤마 6 10" xfId="45498" xr:uid="{00000000-0005-0000-0000-0000DDB10000}"/>
    <cellStyle name="백창콤마 6 11" xfId="45499" xr:uid="{00000000-0005-0000-0000-0000DEB10000}"/>
    <cellStyle name="백창콤마 6 2" xfId="45500" xr:uid="{00000000-0005-0000-0000-0000DFB10000}"/>
    <cellStyle name="백창콤마 6 2 2" xfId="45501" xr:uid="{00000000-0005-0000-0000-0000E0B10000}"/>
    <cellStyle name="백창콤마 6 2 3" xfId="45502" xr:uid="{00000000-0005-0000-0000-0000E1B10000}"/>
    <cellStyle name="백창콤마 6 3" xfId="45503" xr:uid="{00000000-0005-0000-0000-0000E2B10000}"/>
    <cellStyle name="백창콤마 6 3 2" xfId="45504" xr:uid="{00000000-0005-0000-0000-0000E3B10000}"/>
    <cellStyle name="백창콤마 6 3 3" xfId="45505" xr:uid="{00000000-0005-0000-0000-0000E4B10000}"/>
    <cellStyle name="백창콤마 6 4" xfId="45506" xr:uid="{00000000-0005-0000-0000-0000E5B10000}"/>
    <cellStyle name="백창콤마 6 4 2" xfId="45507" xr:uid="{00000000-0005-0000-0000-0000E6B10000}"/>
    <cellStyle name="백창콤마 6 4 3" xfId="45508" xr:uid="{00000000-0005-0000-0000-0000E7B10000}"/>
    <cellStyle name="백창콤마 6 5" xfId="45509" xr:uid="{00000000-0005-0000-0000-0000E8B10000}"/>
    <cellStyle name="백창콤마 6 5 2" xfId="45510" xr:uid="{00000000-0005-0000-0000-0000E9B10000}"/>
    <cellStyle name="백창콤마 6 5 3" xfId="45511" xr:uid="{00000000-0005-0000-0000-0000EAB10000}"/>
    <cellStyle name="백창콤마 6 6" xfId="45512" xr:uid="{00000000-0005-0000-0000-0000EBB10000}"/>
    <cellStyle name="백창콤마 6 6 2" xfId="45513" xr:uid="{00000000-0005-0000-0000-0000ECB10000}"/>
    <cellStyle name="백창콤마 6 6 3" xfId="45514" xr:uid="{00000000-0005-0000-0000-0000EDB10000}"/>
    <cellStyle name="백창콤마 6 7" xfId="45515" xr:uid="{00000000-0005-0000-0000-0000EEB10000}"/>
    <cellStyle name="백창콤마 6 7 2" xfId="45516" xr:uid="{00000000-0005-0000-0000-0000EFB10000}"/>
    <cellStyle name="백창콤마 6 7 3" xfId="45517" xr:uid="{00000000-0005-0000-0000-0000F0B10000}"/>
    <cellStyle name="백창콤마 6 8" xfId="45518" xr:uid="{00000000-0005-0000-0000-0000F1B10000}"/>
    <cellStyle name="백창콤마 6 8 2" xfId="45519" xr:uid="{00000000-0005-0000-0000-0000F2B10000}"/>
    <cellStyle name="백창콤마 6 8 3" xfId="45520" xr:uid="{00000000-0005-0000-0000-0000F3B10000}"/>
    <cellStyle name="백창콤마 6 9" xfId="45521" xr:uid="{00000000-0005-0000-0000-0000F4B10000}"/>
    <cellStyle name="백창콤마 6 9 2" xfId="45522" xr:uid="{00000000-0005-0000-0000-0000F5B10000}"/>
    <cellStyle name="백창콤마 6 9 3" xfId="45523" xr:uid="{00000000-0005-0000-0000-0000F6B10000}"/>
    <cellStyle name="백창콤마 7" xfId="45524" xr:uid="{00000000-0005-0000-0000-0000F7B10000}"/>
    <cellStyle name="백창콤마 7 10" xfId="45525" xr:uid="{00000000-0005-0000-0000-0000F8B10000}"/>
    <cellStyle name="백창콤마 7 11" xfId="45526" xr:uid="{00000000-0005-0000-0000-0000F9B10000}"/>
    <cellStyle name="백창콤마 7 2" xfId="45527" xr:uid="{00000000-0005-0000-0000-0000FAB10000}"/>
    <cellStyle name="백창콤마 7 2 2" xfId="45528" xr:uid="{00000000-0005-0000-0000-0000FBB10000}"/>
    <cellStyle name="백창콤마 7 2 3" xfId="45529" xr:uid="{00000000-0005-0000-0000-0000FCB10000}"/>
    <cellStyle name="백창콤마 7 3" xfId="45530" xr:uid="{00000000-0005-0000-0000-0000FDB10000}"/>
    <cellStyle name="백창콤마 7 3 2" xfId="45531" xr:uid="{00000000-0005-0000-0000-0000FEB10000}"/>
    <cellStyle name="백창콤마 7 3 3" xfId="45532" xr:uid="{00000000-0005-0000-0000-0000FFB10000}"/>
    <cellStyle name="백창콤마 7 4" xfId="45533" xr:uid="{00000000-0005-0000-0000-000000B20000}"/>
    <cellStyle name="백창콤마 7 4 2" xfId="45534" xr:uid="{00000000-0005-0000-0000-000001B20000}"/>
    <cellStyle name="백창콤마 7 4 3" xfId="45535" xr:uid="{00000000-0005-0000-0000-000002B20000}"/>
    <cellStyle name="백창콤마 7 5" xfId="45536" xr:uid="{00000000-0005-0000-0000-000003B20000}"/>
    <cellStyle name="백창콤마 7 5 2" xfId="45537" xr:uid="{00000000-0005-0000-0000-000004B20000}"/>
    <cellStyle name="백창콤마 7 5 3" xfId="45538" xr:uid="{00000000-0005-0000-0000-000005B20000}"/>
    <cellStyle name="백창콤마 7 6" xfId="45539" xr:uid="{00000000-0005-0000-0000-000006B20000}"/>
    <cellStyle name="백창콤마 7 6 2" xfId="45540" xr:uid="{00000000-0005-0000-0000-000007B20000}"/>
    <cellStyle name="백창콤마 7 6 3" xfId="45541" xr:uid="{00000000-0005-0000-0000-000008B20000}"/>
    <cellStyle name="백창콤마 7 7" xfId="45542" xr:uid="{00000000-0005-0000-0000-000009B20000}"/>
    <cellStyle name="백창콤마 7 7 2" xfId="45543" xr:uid="{00000000-0005-0000-0000-00000AB20000}"/>
    <cellStyle name="백창콤마 7 7 3" xfId="45544" xr:uid="{00000000-0005-0000-0000-00000BB20000}"/>
    <cellStyle name="백창콤마 7 8" xfId="45545" xr:uid="{00000000-0005-0000-0000-00000CB20000}"/>
    <cellStyle name="백창콤마 7 8 2" xfId="45546" xr:uid="{00000000-0005-0000-0000-00000DB20000}"/>
    <cellStyle name="백창콤마 7 8 3" xfId="45547" xr:uid="{00000000-0005-0000-0000-00000EB20000}"/>
    <cellStyle name="백창콤마 7 9" xfId="45548" xr:uid="{00000000-0005-0000-0000-00000FB20000}"/>
    <cellStyle name="백창콤마 7 9 2" xfId="45549" xr:uid="{00000000-0005-0000-0000-000010B20000}"/>
    <cellStyle name="백창콤마 7 9 3" xfId="45550" xr:uid="{00000000-0005-0000-0000-000011B20000}"/>
    <cellStyle name="백창콤마 8" xfId="45551" xr:uid="{00000000-0005-0000-0000-000012B20000}"/>
    <cellStyle name="백창콤마 8 10" xfId="45552" xr:uid="{00000000-0005-0000-0000-000013B20000}"/>
    <cellStyle name="백창콤마 8 11" xfId="45553" xr:uid="{00000000-0005-0000-0000-000014B20000}"/>
    <cellStyle name="백창콤마 8 2" xfId="45554" xr:uid="{00000000-0005-0000-0000-000015B20000}"/>
    <cellStyle name="백창콤마 8 2 2" xfId="45555" xr:uid="{00000000-0005-0000-0000-000016B20000}"/>
    <cellStyle name="백창콤마 8 2 3" xfId="45556" xr:uid="{00000000-0005-0000-0000-000017B20000}"/>
    <cellStyle name="백창콤마 8 3" xfId="45557" xr:uid="{00000000-0005-0000-0000-000018B20000}"/>
    <cellStyle name="백창콤마 8 3 2" xfId="45558" xr:uid="{00000000-0005-0000-0000-000019B20000}"/>
    <cellStyle name="백창콤마 8 3 3" xfId="45559" xr:uid="{00000000-0005-0000-0000-00001AB20000}"/>
    <cellStyle name="백창콤마 8 4" xfId="45560" xr:uid="{00000000-0005-0000-0000-00001BB20000}"/>
    <cellStyle name="백창콤마 8 4 2" xfId="45561" xr:uid="{00000000-0005-0000-0000-00001CB20000}"/>
    <cellStyle name="백창콤마 8 4 3" xfId="45562" xr:uid="{00000000-0005-0000-0000-00001DB20000}"/>
    <cellStyle name="백창콤마 8 5" xfId="45563" xr:uid="{00000000-0005-0000-0000-00001EB20000}"/>
    <cellStyle name="백창콤마 8 5 2" xfId="45564" xr:uid="{00000000-0005-0000-0000-00001FB20000}"/>
    <cellStyle name="백창콤마 8 5 3" xfId="45565" xr:uid="{00000000-0005-0000-0000-000020B20000}"/>
    <cellStyle name="백창콤마 8 6" xfId="45566" xr:uid="{00000000-0005-0000-0000-000021B20000}"/>
    <cellStyle name="백창콤마 8 6 2" xfId="45567" xr:uid="{00000000-0005-0000-0000-000022B20000}"/>
    <cellStyle name="백창콤마 8 6 3" xfId="45568" xr:uid="{00000000-0005-0000-0000-000023B20000}"/>
    <cellStyle name="백창콤마 8 7" xfId="45569" xr:uid="{00000000-0005-0000-0000-000024B20000}"/>
    <cellStyle name="백창콤마 8 7 2" xfId="45570" xr:uid="{00000000-0005-0000-0000-000025B20000}"/>
    <cellStyle name="백창콤마 8 7 3" xfId="45571" xr:uid="{00000000-0005-0000-0000-000026B20000}"/>
    <cellStyle name="백창콤마 8 8" xfId="45572" xr:uid="{00000000-0005-0000-0000-000027B20000}"/>
    <cellStyle name="백창콤마 8 8 2" xfId="45573" xr:uid="{00000000-0005-0000-0000-000028B20000}"/>
    <cellStyle name="백창콤마 8 8 3" xfId="45574" xr:uid="{00000000-0005-0000-0000-000029B20000}"/>
    <cellStyle name="백창콤마 8 9" xfId="45575" xr:uid="{00000000-0005-0000-0000-00002AB20000}"/>
    <cellStyle name="백창콤마 8 9 2" xfId="45576" xr:uid="{00000000-0005-0000-0000-00002BB20000}"/>
    <cellStyle name="백창콤마 8 9 3" xfId="45577" xr:uid="{00000000-0005-0000-0000-00002CB20000}"/>
    <cellStyle name="백창콤마 9" xfId="45578" xr:uid="{00000000-0005-0000-0000-00002DB20000}"/>
    <cellStyle name="백창콤마 9 10" xfId="45579" xr:uid="{00000000-0005-0000-0000-00002EB20000}"/>
    <cellStyle name="백창콤마 9 11" xfId="45580" xr:uid="{00000000-0005-0000-0000-00002FB20000}"/>
    <cellStyle name="백창콤마 9 2" xfId="45581" xr:uid="{00000000-0005-0000-0000-000030B20000}"/>
    <cellStyle name="백창콤마 9 2 2" xfId="45582" xr:uid="{00000000-0005-0000-0000-000031B20000}"/>
    <cellStyle name="백창콤마 9 2 3" xfId="45583" xr:uid="{00000000-0005-0000-0000-000032B20000}"/>
    <cellStyle name="백창콤마 9 3" xfId="45584" xr:uid="{00000000-0005-0000-0000-000033B20000}"/>
    <cellStyle name="백창콤마 9 3 2" xfId="45585" xr:uid="{00000000-0005-0000-0000-000034B20000}"/>
    <cellStyle name="백창콤마 9 3 3" xfId="45586" xr:uid="{00000000-0005-0000-0000-000035B20000}"/>
    <cellStyle name="백창콤마 9 4" xfId="45587" xr:uid="{00000000-0005-0000-0000-000036B20000}"/>
    <cellStyle name="백창콤마 9 4 2" xfId="45588" xr:uid="{00000000-0005-0000-0000-000037B20000}"/>
    <cellStyle name="백창콤마 9 4 3" xfId="45589" xr:uid="{00000000-0005-0000-0000-000038B20000}"/>
    <cellStyle name="백창콤마 9 5" xfId="45590" xr:uid="{00000000-0005-0000-0000-000039B20000}"/>
    <cellStyle name="백창콤마 9 5 2" xfId="45591" xr:uid="{00000000-0005-0000-0000-00003AB20000}"/>
    <cellStyle name="백창콤마 9 5 3" xfId="45592" xr:uid="{00000000-0005-0000-0000-00003BB20000}"/>
    <cellStyle name="백창콤마 9 6" xfId="45593" xr:uid="{00000000-0005-0000-0000-00003CB20000}"/>
    <cellStyle name="백창콤마 9 6 2" xfId="45594" xr:uid="{00000000-0005-0000-0000-00003DB20000}"/>
    <cellStyle name="백창콤마 9 6 3" xfId="45595" xr:uid="{00000000-0005-0000-0000-00003EB20000}"/>
    <cellStyle name="백창콤마 9 7" xfId="45596" xr:uid="{00000000-0005-0000-0000-00003FB20000}"/>
    <cellStyle name="백창콤마 9 7 2" xfId="45597" xr:uid="{00000000-0005-0000-0000-000040B20000}"/>
    <cellStyle name="백창콤마 9 7 3" xfId="45598" xr:uid="{00000000-0005-0000-0000-000041B20000}"/>
    <cellStyle name="백창콤마 9 8" xfId="45599" xr:uid="{00000000-0005-0000-0000-000042B20000}"/>
    <cellStyle name="백창콤마 9 8 2" xfId="45600" xr:uid="{00000000-0005-0000-0000-000043B20000}"/>
    <cellStyle name="백창콤마 9 8 3" xfId="45601" xr:uid="{00000000-0005-0000-0000-000044B20000}"/>
    <cellStyle name="백창콤마 9 9" xfId="45602" xr:uid="{00000000-0005-0000-0000-000045B20000}"/>
    <cellStyle name="백창콤마 9 9 2" xfId="45603" xr:uid="{00000000-0005-0000-0000-000046B20000}"/>
    <cellStyle name="백창콤마 9 9 3" xfId="45604" xr:uid="{00000000-0005-0000-0000-000047B20000}"/>
    <cellStyle name="보통 2" xfId="45605" xr:uid="{00000000-0005-0000-0000-000048B20000}"/>
    <cellStyle name="보통 2 2" xfId="45606" xr:uid="{00000000-0005-0000-0000-000049B20000}"/>
    <cellStyle name="보통 2 3" xfId="45607" xr:uid="{00000000-0005-0000-0000-00004AB20000}"/>
    <cellStyle name="보통 3" xfId="45608" xr:uid="{00000000-0005-0000-0000-00004BB20000}"/>
    <cellStyle name="보통 4" xfId="45609" xr:uid="{00000000-0005-0000-0000-00004CB20000}"/>
    <cellStyle name="본사" xfId="45610" xr:uid="{00000000-0005-0000-0000-00004DB20000}"/>
    <cellStyle name="뷭?_BOOKSHIP" xfId="45611" xr:uid="{00000000-0005-0000-0000-00004EB20000}"/>
    <cellStyle name="사원현황" xfId="45612" xr:uid="{00000000-0005-0000-0000-00004FB20000}"/>
    <cellStyle name="설명 텍스트 2" xfId="45613" xr:uid="{00000000-0005-0000-0000-000050B20000}"/>
    <cellStyle name="설명 텍스트 2 2" xfId="45614" xr:uid="{00000000-0005-0000-0000-000051B20000}"/>
    <cellStyle name="설명 텍스트 2 3" xfId="45615" xr:uid="{00000000-0005-0000-0000-000052B20000}"/>
    <cellStyle name="설명 텍스트 3" xfId="45616" xr:uid="{00000000-0005-0000-0000-000053B20000}"/>
    <cellStyle name="설명 텍스트 4" xfId="45617" xr:uid="{00000000-0005-0000-0000-000054B20000}"/>
    <cellStyle name="셀 확인 2" xfId="45618" xr:uid="{00000000-0005-0000-0000-000055B20000}"/>
    <cellStyle name="셀 확인 2 2" xfId="45619" xr:uid="{00000000-0005-0000-0000-000056B20000}"/>
    <cellStyle name="셀 확인 2 2 2" xfId="45620" xr:uid="{00000000-0005-0000-0000-000057B20000}"/>
    <cellStyle name="셀 확인 2 3" xfId="45621" xr:uid="{00000000-0005-0000-0000-000058B20000}"/>
    <cellStyle name="셀 확인 2 3 2" xfId="51227" xr:uid="{00000000-0005-0000-0000-000059B20000}"/>
    <cellStyle name="셀 확인 2 4" xfId="45622" xr:uid="{00000000-0005-0000-0000-00005AB20000}"/>
    <cellStyle name="셀 확인 2 4 2" xfId="51228" xr:uid="{00000000-0005-0000-0000-00005BB20000}"/>
    <cellStyle name="셀 확인 2 5" xfId="51229" xr:uid="{00000000-0005-0000-0000-00005CB20000}"/>
    <cellStyle name="셀 확인 2 5 2" xfId="51230" xr:uid="{00000000-0005-0000-0000-00005DB20000}"/>
    <cellStyle name="셀 확인 2 6" xfId="51231" xr:uid="{00000000-0005-0000-0000-00005EB20000}"/>
    <cellStyle name="셀 확인 2 6 2" xfId="51232" xr:uid="{00000000-0005-0000-0000-00005FB20000}"/>
    <cellStyle name="셀 확인 2 7" xfId="51233" xr:uid="{00000000-0005-0000-0000-000060B20000}"/>
    <cellStyle name="셀 확인 2 7 2" xfId="51234" xr:uid="{00000000-0005-0000-0000-000061B20000}"/>
    <cellStyle name="셀 확인 2 8" xfId="51235" xr:uid="{00000000-0005-0000-0000-000062B20000}"/>
    <cellStyle name="셀 확인 3" xfId="45623" xr:uid="{00000000-0005-0000-0000-000063B20000}"/>
    <cellStyle name="셀 확인 3 2" xfId="51236" xr:uid="{00000000-0005-0000-0000-000064B20000}"/>
    <cellStyle name="셀 확인 3 2 2" xfId="51237" xr:uid="{00000000-0005-0000-0000-000065B20000}"/>
    <cellStyle name="셀 확인 3 3" xfId="51238" xr:uid="{00000000-0005-0000-0000-000066B20000}"/>
    <cellStyle name="셀 확인 3 3 2" xfId="51239" xr:uid="{00000000-0005-0000-0000-000067B20000}"/>
    <cellStyle name="셀 확인 3 4" xfId="51240" xr:uid="{00000000-0005-0000-0000-000068B20000}"/>
    <cellStyle name="셀 확인 3 4 2" xfId="51241" xr:uid="{00000000-0005-0000-0000-000069B20000}"/>
    <cellStyle name="셀 확인 3 5" xfId="51242" xr:uid="{00000000-0005-0000-0000-00006AB20000}"/>
    <cellStyle name="셀 확인 3 5 2" xfId="51243" xr:uid="{00000000-0005-0000-0000-00006BB20000}"/>
    <cellStyle name="셀 확인 3 6" xfId="51244" xr:uid="{00000000-0005-0000-0000-00006CB20000}"/>
    <cellStyle name="셀 확인 3 6 2" xfId="51245" xr:uid="{00000000-0005-0000-0000-00006DB20000}"/>
    <cellStyle name="셀 확인 3 7" xfId="51246" xr:uid="{00000000-0005-0000-0000-00006EB20000}"/>
    <cellStyle name="셀 확인 3 7 2" xfId="51247" xr:uid="{00000000-0005-0000-0000-00006FB20000}"/>
    <cellStyle name="셀 확인 3 8" xfId="51248" xr:uid="{00000000-0005-0000-0000-000070B20000}"/>
    <cellStyle name="셀 확인 3 8 2" xfId="51249" xr:uid="{00000000-0005-0000-0000-000071B20000}"/>
    <cellStyle name="셀 확인 3 9" xfId="51250" xr:uid="{00000000-0005-0000-0000-000072B20000}"/>
    <cellStyle name="셀 확인 4" xfId="45624" xr:uid="{00000000-0005-0000-0000-000073B20000}"/>
    <cellStyle name="셀 확인 4 2" xfId="45625" xr:uid="{00000000-0005-0000-0000-000074B20000}"/>
    <cellStyle name="숫자" xfId="45626" xr:uid="{00000000-0005-0000-0000-000075B20000}"/>
    <cellStyle name="숫자(R)" xfId="45627" xr:uid="{00000000-0005-0000-0000-000076B20000}"/>
    <cellStyle name="쉼표 [0]" xfId="1" builtinId="6"/>
    <cellStyle name="쉼표 [0] 10" xfId="45628" xr:uid="{00000000-0005-0000-0000-000078B20000}"/>
    <cellStyle name="쉼표 [0] 11" xfId="45629" xr:uid="{00000000-0005-0000-0000-000079B20000}"/>
    <cellStyle name="쉼표 [0] 12" xfId="51924" xr:uid="{00000000-0005-0000-0000-00007AB20000}"/>
    <cellStyle name="쉼표 [0] 13" xfId="51930" xr:uid="{00000000-0005-0000-0000-00007BB20000}"/>
    <cellStyle name="쉼표 [0] 13 2" xfId="51933" xr:uid="{00000000-0005-0000-0000-00007CB20000}"/>
    <cellStyle name="쉼표 [0] 13 3" xfId="51935" xr:uid="{00000000-0005-0000-0000-00007DB20000}"/>
    <cellStyle name="쉼표 [0] 13 3 2" xfId="51938" xr:uid="{00000000-0005-0000-0000-00007EB20000}"/>
    <cellStyle name="쉼표 [0] 13 3 2 2" xfId="51948" xr:uid="{00000000-0005-0000-0000-00007FB20000}"/>
    <cellStyle name="쉼표 [0] 13 3 2 2 2" xfId="51952" xr:uid="{00000000-0005-0000-0000-000080B20000}"/>
    <cellStyle name="쉼표 [0] 13 3 2 2 2 2" xfId="51954" xr:uid="{00000000-0005-0000-0000-000081B20000}"/>
    <cellStyle name="쉼표 [0] 13 3 2 2 2 2 2" xfId="51958" xr:uid="{00000000-0005-0000-0000-000082B20000}"/>
    <cellStyle name="쉼표 [0] 13 3 2 2 2 2 2 2" xfId="51962" xr:uid="{00000000-0005-0000-0000-000083B20000}"/>
    <cellStyle name="쉼표 [0] 13 3 2 2 2 2 2 2 2" xfId="51964" xr:uid="{00000000-0005-0000-0000-000084B20000}"/>
    <cellStyle name="쉼표 [0] 13 3 2 2 2 2 2 2 2 2" xfId="51968" xr:uid="{00000000-0005-0000-0000-000085B20000}"/>
    <cellStyle name="쉼표 [0] 13 3 2 2 2 2 2 2 2 2 2" xfId="51974" xr:uid="{00000000-0005-0000-0000-000086B20000}"/>
    <cellStyle name="쉼표 [0] 13 3 2 2 2 2 2 2 2 2 2 2" xfId="51978" xr:uid="{00000000-0005-0000-0000-000087B20000}"/>
    <cellStyle name="쉼표 [0] 13 3 2 2 2 2 2 2 2 2 2 2 2" xfId="51981" xr:uid="{C7697F66-84FE-4FB2-9CD6-A232CDEAB536}"/>
    <cellStyle name="쉼표 [0] 13 3 2 2 2 2 2 2 2 2 2 2 2 2" xfId="51985" xr:uid="{3089E312-5578-47EE-8CA1-18A30B614DC2}"/>
    <cellStyle name="쉼표 [0] 13 3 2 3" xfId="51950" xr:uid="{00000000-0005-0000-0000-000088B20000}"/>
    <cellStyle name="쉼표 [0] 13 3 2 3 2" xfId="51956" xr:uid="{00000000-0005-0000-0000-000089B20000}"/>
    <cellStyle name="쉼표 [0] 13 3 2 3 2 2" xfId="51960" xr:uid="{00000000-0005-0000-0000-00008AB20000}"/>
    <cellStyle name="쉼표 [0] 13 3 2 3 2 2 2" xfId="51972" xr:uid="{00000000-0005-0000-0000-00008BB20000}"/>
    <cellStyle name="쉼표 [0] 13 3 2 3 2 2 2 2" xfId="51976" xr:uid="{00000000-0005-0000-0000-00008CB20000}"/>
    <cellStyle name="쉼표 [0] 13 3 2 3 2 2 2 2 2" xfId="51983" xr:uid="{50DFD6FE-DA05-44A3-A5CF-135FD10247BD}"/>
    <cellStyle name="쉼표 [0] 14" xfId="51940" xr:uid="{00000000-0005-0000-0000-00008DB20000}"/>
    <cellStyle name="쉼표 [0] 15" xfId="51944" xr:uid="{00000000-0005-0000-0000-00008EB20000}"/>
    <cellStyle name="쉼표 [0] 16" xfId="51966" xr:uid="{00000000-0005-0000-0000-00008FB20000}"/>
    <cellStyle name="쉼표 [0] 17" xfId="51970" xr:uid="{00000000-0005-0000-0000-000090B20000}"/>
    <cellStyle name="쉼표 [0] 2" xfId="45630" xr:uid="{00000000-0005-0000-0000-000091B20000}"/>
    <cellStyle name="쉼표 [0] 2 2" xfId="45631" xr:uid="{00000000-0005-0000-0000-000092B20000}"/>
    <cellStyle name="쉼표 [0] 2 2 10" xfId="45632" xr:uid="{00000000-0005-0000-0000-000093B20000}"/>
    <cellStyle name="쉼표 [0] 2 2 2" xfId="45633" xr:uid="{00000000-0005-0000-0000-000094B20000}"/>
    <cellStyle name="쉼표 [0] 2 2 2 2" xfId="45634" xr:uid="{00000000-0005-0000-0000-000095B20000}"/>
    <cellStyle name="쉼표 [0] 2 2 2 2 2" xfId="45635" xr:uid="{00000000-0005-0000-0000-000096B20000}"/>
    <cellStyle name="쉼표 [0] 2 2 2 3" xfId="45636" xr:uid="{00000000-0005-0000-0000-000097B20000}"/>
    <cellStyle name="쉼표 [0] 2 2 3" xfId="45637" xr:uid="{00000000-0005-0000-0000-000098B20000}"/>
    <cellStyle name="쉼표 [0] 2 2 3 2" xfId="45638" xr:uid="{00000000-0005-0000-0000-000099B20000}"/>
    <cellStyle name="쉼표 [0] 2 2 3 2 2" xfId="45639" xr:uid="{00000000-0005-0000-0000-00009AB20000}"/>
    <cellStyle name="쉼표 [0] 2 2 3 3" xfId="45640" xr:uid="{00000000-0005-0000-0000-00009BB20000}"/>
    <cellStyle name="쉼표 [0] 2 2 4" xfId="45641" xr:uid="{00000000-0005-0000-0000-00009CB20000}"/>
    <cellStyle name="쉼표 [0] 2 2 4 2" xfId="45642" xr:uid="{00000000-0005-0000-0000-00009DB20000}"/>
    <cellStyle name="쉼표 [0] 2 2 4 2 2" xfId="45643" xr:uid="{00000000-0005-0000-0000-00009EB20000}"/>
    <cellStyle name="쉼표 [0] 2 2 4 3" xfId="45644" xr:uid="{00000000-0005-0000-0000-00009FB20000}"/>
    <cellStyle name="쉼표 [0] 2 2 5" xfId="45645" xr:uid="{00000000-0005-0000-0000-0000A0B20000}"/>
    <cellStyle name="쉼표 [0] 2 2 5 2" xfId="45646" xr:uid="{00000000-0005-0000-0000-0000A1B20000}"/>
    <cellStyle name="쉼표 [0] 2 2 5 2 2" xfId="45647" xr:uid="{00000000-0005-0000-0000-0000A2B20000}"/>
    <cellStyle name="쉼표 [0] 2 2 5 2 2 2" xfId="45648" xr:uid="{00000000-0005-0000-0000-0000A3B20000}"/>
    <cellStyle name="쉼표 [0] 2 2 5 2 2 2 2" xfId="45649" xr:uid="{00000000-0005-0000-0000-0000A4B20000}"/>
    <cellStyle name="쉼표 [0] 2 2 5 2 2 2 2 2" xfId="45650" xr:uid="{00000000-0005-0000-0000-0000A5B20000}"/>
    <cellStyle name="쉼표 [0] 2 2 5 2 2 2 3" xfId="45651" xr:uid="{00000000-0005-0000-0000-0000A6B20000}"/>
    <cellStyle name="쉼표 [0] 2 2 5 2 2 3" xfId="45652" xr:uid="{00000000-0005-0000-0000-0000A7B20000}"/>
    <cellStyle name="쉼표 [0] 2 2 5 2 2 3 2" xfId="45653" xr:uid="{00000000-0005-0000-0000-0000A8B20000}"/>
    <cellStyle name="쉼표 [0] 2 2 5 2 2 4" xfId="45654" xr:uid="{00000000-0005-0000-0000-0000A9B20000}"/>
    <cellStyle name="쉼표 [0] 2 2 5 2 3" xfId="45655" xr:uid="{00000000-0005-0000-0000-0000AAB20000}"/>
    <cellStyle name="쉼표 [0] 2 2 5 2 3 2" xfId="45656" xr:uid="{00000000-0005-0000-0000-0000ABB20000}"/>
    <cellStyle name="쉼표 [0] 2 2 5 2 4" xfId="45657" xr:uid="{00000000-0005-0000-0000-0000ACB20000}"/>
    <cellStyle name="쉼표 [0] 2 2 5 3" xfId="45658" xr:uid="{00000000-0005-0000-0000-0000ADB20000}"/>
    <cellStyle name="쉼표 [0] 2 2 5 3 2" xfId="45659" xr:uid="{00000000-0005-0000-0000-0000AEB20000}"/>
    <cellStyle name="쉼표 [0] 2 2 5 4" xfId="45660" xr:uid="{00000000-0005-0000-0000-0000AFB20000}"/>
    <cellStyle name="쉼표 [0] 2 2 6" xfId="45661" xr:uid="{00000000-0005-0000-0000-0000B0B20000}"/>
    <cellStyle name="쉼표 [0] 2 2 6 2" xfId="45662" xr:uid="{00000000-0005-0000-0000-0000B1B20000}"/>
    <cellStyle name="쉼표 [0] 2 2 7" xfId="45663" xr:uid="{00000000-0005-0000-0000-0000B2B20000}"/>
    <cellStyle name="쉼표 [0] 2 2 8" xfId="45664" xr:uid="{00000000-0005-0000-0000-0000B3B20000}"/>
    <cellStyle name="쉼표 [0] 2 2 9" xfId="45665" xr:uid="{00000000-0005-0000-0000-0000B4B20000}"/>
    <cellStyle name="쉼표 [0] 2 3" xfId="45666" xr:uid="{00000000-0005-0000-0000-0000B5B20000}"/>
    <cellStyle name="쉼표 [0] 2 3 2" xfId="45667" xr:uid="{00000000-0005-0000-0000-0000B6B20000}"/>
    <cellStyle name="쉼표 [0] 2 3 3" xfId="45668" xr:uid="{00000000-0005-0000-0000-0000B7B20000}"/>
    <cellStyle name="쉼표 [0] 2 3 4" xfId="45669" xr:uid="{00000000-0005-0000-0000-0000B8B20000}"/>
    <cellStyle name="쉼표 [0] 2 4" xfId="45670" xr:uid="{00000000-0005-0000-0000-0000B9B20000}"/>
    <cellStyle name="쉼표 [0] 2 4 2" xfId="45671" xr:uid="{00000000-0005-0000-0000-0000BAB20000}"/>
    <cellStyle name="쉼표 [0] 2 4 3" xfId="45672" xr:uid="{00000000-0005-0000-0000-0000BBB20000}"/>
    <cellStyle name="쉼표 [0] 2 5" xfId="45673" xr:uid="{00000000-0005-0000-0000-0000BCB20000}"/>
    <cellStyle name="쉼표 [0] 2 5 2" xfId="45674" xr:uid="{00000000-0005-0000-0000-0000BDB20000}"/>
    <cellStyle name="쉼표 [0] 2 5 3" xfId="45675" xr:uid="{00000000-0005-0000-0000-0000BEB20000}"/>
    <cellStyle name="쉼표 [0] 2 5 4" xfId="45676" xr:uid="{00000000-0005-0000-0000-0000BFB20000}"/>
    <cellStyle name="쉼표 [0] 2 6" xfId="51946" xr:uid="{00000000-0005-0000-0000-0000C0B20000}"/>
    <cellStyle name="쉼표 [0] 3" xfId="45677" xr:uid="{00000000-0005-0000-0000-0000C1B20000}"/>
    <cellStyle name="쉼표 [0] 3 2" xfId="45678" xr:uid="{00000000-0005-0000-0000-0000C2B20000}"/>
    <cellStyle name="쉼표 [0] 3 2 2" xfId="45679" xr:uid="{00000000-0005-0000-0000-0000C3B20000}"/>
    <cellStyle name="쉼표 [0] 3 2 2 2" xfId="45680" xr:uid="{00000000-0005-0000-0000-0000C4B20000}"/>
    <cellStyle name="쉼표 [0] 3 2 3" xfId="45681" xr:uid="{00000000-0005-0000-0000-0000C5B20000}"/>
    <cellStyle name="쉼표 [0] 3 2 4" xfId="45682" xr:uid="{00000000-0005-0000-0000-0000C6B20000}"/>
    <cellStyle name="쉼표 [0] 3 2 5" xfId="45683" xr:uid="{00000000-0005-0000-0000-0000C7B20000}"/>
    <cellStyle name="쉼표 [0] 3 3" xfId="45684" xr:uid="{00000000-0005-0000-0000-0000C8B20000}"/>
    <cellStyle name="쉼표 [0] 3 3 2" xfId="45685" xr:uid="{00000000-0005-0000-0000-0000C9B20000}"/>
    <cellStyle name="쉼표 [0] 3 3 2 2" xfId="45686" xr:uid="{00000000-0005-0000-0000-0000CAB20000}"/>
    <cellStyle name="쉼표 [0] 3 3 3" xfId="45687" xr:uid="{00000000-0005-0000-0000-0000CBB20000}"/>
    <cellStyle name="쉼표 [0] 3 3 3 2" xfId="45688" xr:uid="{00000000-0005-0000-0000-0000CCB20000}"/>
    <cellStyle name="쉼표 [0] 3 3 4" xfId="45689" xr:uid="{00000000-0005-0000-0000-0000CDB20000}"/>
    <cellStyle name="쉼표 [0] 3 3 5" xfId="45690" xr:uid="{00000000-0005-0000-0000-0000CEB20000}"/>
    <cellStyle name="쉼표 [0] 3 4" xfId="45691" xr:uid="{00000000-0005-0000-0000-0000CFB20000}"/>
    <cellStyle name="쉼표 [0] 3 4 2" xfId="45692" xr:uid="{00000000-0005-0000-0000-0000D0B20000}"/>
    <cellStyle name="쉼표 [0] 3 5" xfId="45693" xr:uid="{00000000-0005-0000-0000-0000D1B20000}"/>
    <cellStyle name="쉼표 [0] 3 5 2" xfId="45694" xr:uid="{00000000-0005-0000-0000-0000D2B20000}"/>
    <cellStyle name="쉼표 [0] 3 6" xfId="45695" xr:uid="{00000000-0005-0000-0000-0000D3B20000}"/>
    <cellStyle name="쉼표 [0] 3 7" xfId="45696" xr:uid="{00000000-0005-0000-0000-0000D4B20000}"/>
    <cellStyle name="쉼표 [0] 3 8" xfId="45697" xr:uid="{00000000-0005-0000-0000-0000D5B20000}"/>
    <cellStyle name="쉼표 [0] 3 9" xfId="45698" xr:uid="{00000000-0005-0000-0000-0000D6B20000}"/>
    <cellStyle name="쉼표 [0] 4" xfId="45699" xr:uid="{00000000-0005-0000-0000-0000D7B20000}"/>
    <cellStyle name="쉼표 [0] 4 2" xfId="45700" xr:uid="{00000000-0005-0000-0000-0000D8B20000}"/>
    <cellStyle name="쉼표 [0] 4 2 2" xfId="45701" xr:uid="{00000000-0005-0000-0000-0000D9B20000}"/>
    <cellStyle name="쉼표 [0] 4 2 2 2" xfId="45702" xr:uid="{00000000-0005-0000-0000-0000DAB20000}"/>
    <cellStyle name="쉼표 [0] 4 2 3" xfId="45703" xr:uid="{00000000-0005-0000-0000-0000DBB20000}"/>
    <cellStyle name="쉼표 [0] 4 2 3 2" xfId="45704" xr:uid="{00000000-0005-0000-0000-0000DCB20000}"/>
    <cellStyle name="쉼표 [0] 4 2 4" xfId="45705" xr:uid="{00000000-0005-0000-0000-0000DDB20000}"/>
    <cellStyle name="쉼표 [0] 4 2 5" xfId="45706" xr:uid="{00000000-0005-0000-0000-0000DEB20000}"/>
    <cellStyle name="쉼표 [0] 4 3" xfId="45707" xr:uid="{00000000-0005-0000-0000-0000DFB20000}"/>
    <cellStyle name="쉼표 [0] 4 3 2" xfId="45708" xr:uid="{00000000-0005-0000-0000-0000E0B20000}"/>
    <cellStyle name="쉼표 [0] 4 4" xfId="45709" xr:uid="{00000000-0005-0000-0000-0000E1B20000}"/>
    <cellStyle name="쉼표 [0] 4 4 2" xfId="45710" xr:uid="{00000000-0005-0000-0000-0000E2B20000}"/>
    <cellStyle name="쉼표 [0] 4 5" xfId="45711" xr:uid="{00000000-0005-0000-0000-0000E3B20000}"/>
    <cellStyle name="쉼표 [0] 4 6" xfId="45712" xr:uid="{00000000-0005-0000-0000-0000E4B20000}"/>
    <cellStyle name="쉼표 [0] 5" xfId="45713" xr:uid="{00000000-0005-0000-0000-0000E5B20000}"/>
    <cellStyle name="쉼표 [0] 6" xfId="45714" xr:uid="{00000000-0005-0000-0000-0000E6B20000}"/>
    <cellStyle name="쉼표 [0] 6 2" xfId="45715" xr:uid="{00000000-0005-0000-0000-0000E7B20000}"/>
    <cellStyle name="쉼표 [0] 6 2 2" xfId="45716" xr:uid="{00000000-0005-0000-0000-0000E8B20000}"/>
    <cellStyle name="쉼표 [0] 6 2 2 2" xfId="45717" xr:uid="{00000000-0005-0000-0000-0000E9B20000}"/>
    <cellStyle name="쉼표 [0] 6 2 2 2 2" xfId="45718" xr:uid="{00000000-0005-0000-0000-0000EAB20000}"/>
    <cellStyle name="쉼표 [0] 6 2 2 2 2 2" xfId="45719" xr:uid="{00000000-0005-0000-0000-0000EBB20000}"/>
    <cellStyle name="쉼표 [0] 6 2 2 2 3" xfId="45720" xr:uid="{00000000-0005-0000-0000-0000ECB20000}"/>
    <cellStyle name="쉼표 [0] 6 2 2 2 3 2" xfId="45721" xr:uid="{00000000-0005-0000-0000-0000EDB20000}"/>
    <cellStyle name="쉼표 [0] 6 2 2 2 4" xfId="45722" xr:uid="{00000000-0005-0000-0000-0000EEB20000}"/>
    <cellStyle name="쉼표 [0] 6 2 2 2 5" xfId="45723" xr:uid="{00000000-0005-0000-0000-0000EFB20000}"/>
    <cellStyle name="쉼표 [0] 6 2 2 3" xfId="45724" xr:uid="{00000000-0005-0000-0000-0000F0B20000}"/>
    <cellStyle name="쉼표 [0] 6 2 2 3 2" xfId="45725" xr:uid="{00000000-0005-0000-0000-0000F1B20000}"/>
    <cellStyle name="쉼표 [0] 6 2 2 4" xfId="45726" xr:uid="{00000000-0005-0000-0000-0000F2B20000}"/>
    <cellStyle name="쉼표 [0] 6 2 2 4 2" xfId="45727" xr:uid="{00000000-0005-0000-0000-0000F3B20000}"/>
    <cellStyle name="쉼표 [0] 6 2 2 5" xfId="45728" xr:uid="{00000000-0005-0000-0000-0000F4B20000}"/>
    <cellStyle name="쉼표 [0] 6 2 2 6" xfId="45729" xr:uid="{00000000-0005-0000-0000-0000F5B20000}"/>
    <cellStyle name="쉼표 [0] 6 2 3" xfId="45730" xr:uid="{00000000-0005-0000-0000-0000F6B20000}"/>
    <cellStyle name="쉼표 [0] 6 2 3 2" xfId="45731" xr:uid="{00000000-0005-0000-0000-0000F7B20000}"/>
    <cellStyle name="쉼표 [0] 6 2 3 2 2" xfId="45732" xr:uid="{00000000-0005-0000-0000-0000F8B20000}"/>
    <cellStyle name="쉼표 [0] 6 2 3 2 2 2" xfId="45733" xr:uid="{00000000-0005-0000-0000-0000F9B20000}"/>
    <cellStyle name="쉼표 [0] 6 2 3 2 2 2 2" xfId="45734" xr:uid="{00000000-0005-0000-0000-0000FAB20000}"/>
    <cellStyle name="쉼표 [0] 6 2 3 2 2 3" xfId="45735" xr:uid="{00000000-0005-0000-0000-0000FBB20000}"/>
    <cellStyle name="쉼표 [0] 6 2 3 2 2 3 2" xfId="45736" xr:uid="{00000000-0005-0000-0000-0000FCB20000}"/>
    <cellStyle name="쉼표 [0] 6 2 3 2 2 4" xfId="45737" xr:uid="{00000000-0005-0000-0000-0000FDB20000}"/>
    <cellStyle name="쉼표 [0] 6 2 3 2 2 5" xfId="45738" xr:uid="{00000000-0005-0000-0000-0000FEB20000}"/>
    <cellStyle name="쉼표 [0] 6 2 3 2 3" xfId="45739" xr:uid="{00000000-0005-0000-0000-0000FFB20000}"/>
    <cellStyle name="쉼표 [0] 6 2 3 2 3 2" xfId="45740" xr:uid="{00000000-0005-0000-0000-000000B30000}"/>
    <cellStyle name="쉼표 [0] 6 2 3 2 4" xfId="45741" xr:uid="{00000000-0005-0000-0000-000001B30000}"/>
    <cellStyle name="쉼표 [0] 6 2 3 2 4 2" xfId="45742" xr:uid="{00000000-0005-0000-0000-000002B30000}"/>
    <cellStyle name="쉼표 [0] 6 2 3 2 5" xfId="45743" xr:uid="{00000000-0005-0000-0000-000003B30000}"/>
    <cellStyle name="쉼표 [0] 6 2 3 2 6" xfId="45744" xr:uid="{00000000-0005-0000-0000-000004B30000}"/>
    <cellStyle name="쉼표 [0] 6 2 3 3" xfId="45745" xr:uid="{00000000-0005-0000-0000-000005B30000}"/>
    <cellStyle name="쉼표 [0] 6 2 3 3 2" xfId="45746" xr:uid="{00000000-0005-0000-0000-000006B30000}"/>
    <cellStyle name="쉼표 [0] 6 2 3 3 2 2" xfId="45747" xr:uid="{00000000-0005-0000-0000-000007B30000}"/>
    <cellStyle name="쉼표 [0] 6 2 3 3 2 2 2" xfId="45748" xr:uid="{00000000-0005-0000-0000-000008B30000}"/>
    <cellStyle name="쉼표 [0] 6 2 3 3 2 3" xfId="45749" xr:uid="{00000000-0005-0000-0000-000009B30000}"/>
    <cellStyle name="쉼표 [0] 6 2 3 3 2 3 2" xfId="45750" xr:uid="{00000000-0005-0000-0000-00000AB30000}"/>
    <cellStyle name="쉼표 [0] 6 2 3 3 2 4" xfId="45751" xr:uid="{00000000-0005-0000-0000-00000BB30000}"/>
    <cellStyle name="쉼표 [0] 6 2 3 3 2 5" xfId="45752" xr:uid="{00000000-0005-0000-0000-00000CB30000}"/>
    <cellStyle name="쉼표 [0] 6 2 3 3 3" xfId="45753" xr:uid="{00000000-0005-0000-0000-00000DB30000}"/>
    <cellStyle name="쉼표 [0] 6 2 3 3 3 2" xfId="45754" xr:uid="{00000000-0005-0000-0000-00000EB30000}"/>
    <cellStyle name="쉼표 [0] 6 2 3 3 4" xfId="45755" xr:uid="{00000000-0005-0000-0000-00000FB30000}"/>
    <cellStyle name="쉼표 [0] 6 2 3 3 4 2" xfId="45756" xr:uid="{00000000-0005-0000-0000-000010B30000}"/>
    <cellStyle name="쉼표 [0] 6 2 3 3 5" xfId="45757" xr:uid="{00000000-0005-0000-0000-000011B30000}"/>
    <cellStyle name="쉼표 [0] 6 2 3 3 6" xfId="45758" xr:uid="{00000000-0005-0000-0000-000012B30000}"/>
    <cellStyle name="쉼표 [0] 6 2 3 4" xfId="45759" xr:uid="{00000000-0005-0000-0000-000013B30000}"/>
    <cellStyle name="쉼표 [0] 6 2 3 4 2" xfId="45760" xr:uid="{00000000-0005-0000-0000-000014B30000}"/>
    <cellStyle name="쉼표 [0] 6 2 3 4 2 2" xfId="45761" xr:uid="{00000000-0005-0000-0000-000015B30000}"/>
    <cellStyle name="쉼표 [0] 6 2 3 4 3" xfId="45762" xr:uid="{00000000-0005-0000-0000-000016B30000}"/>
    <cellStyle name="쉼표 [0] 6 2 3 4 3 2" xfId="45763" xr:uid="{00000000-0005-0000-0000-000017B30000}"/>
    <cellStyle name="쉼표 [0] 6 2 3 4 4" xfId="45764" xr:uid="{00000000-0005-0000-0000-000018B30000}"/>
    <cellStyle name="쉼표 [0] 6 2 3 4 5" xfId="45765" xr:uid="{00000000-0005-0000-0000-000019B30000}"/>
    <cellStyle name="쉼표 [0] 6 2 3 5" xfId="45766" xr:uid="{00000000-0005-0000-0000-00001AB30000}"/>
    <cellStyle name="쉼표 [0] 6 2 3 5 2" xfId="45767" xr:uid="{00000000-0005-0000-0000-00001BB30000}"/>
    <cellStyle name="쉼표 [0] 6 2 3 5 2 2" xfId="45768" xr:uid="{00000000-0005-0000-0000-00001CB30000}"/>
    <cellStyle name="쉼표 [0] 6 2 3 5 2 3" xfId="45769" xr:uid="{00000000-0005-0000-0000-00001DB30000}"/>
    <cellStyle name="쉼표 [0] 6 2 3 5 3" xfId="45770" xr:uid="{00000000-0005-0000-0000-00001EB30000}"/>
    <cellStyle name="쉼표 [0] 6 2 3 5 3 2" xfId="45771" xr:uid="{00000000-0005-0000-0000-00001FB30000}"/>
    <cellStyle name="쉼표 [0] 6 2 3 5 4" xfId="45772" xr:uid="{00000000-0005-0000-0000-000020B30000}"/>
    <cellStyle name="쉼표 [0] 6 2 3 5 5" xfId="45773" xr:uid="{00000000-0005-0000-0000-000021B30000}"/>
    <cellStyle name="쉼표 [0] 6 2 3 6" xfId="45774" xr:uid="{00000000-0005-0000-0000-000022B30000}"/>
    <cellStyle name="쉼표 [0] 6 2 3 6 2" xfId="45775" xr:uid="{00000000-0005-0000-0000-000023B30000}"/>
    <cellStyle name="쉼표 [0] 6 2 3 7" xfId="45776" xr:uid="{00000000-0005-0000-0000-000024B30000}"/>
    <cellStyle name="쉼표 [0] 6 2 3 7 2" xfId="45777" xr:uid="{00000000-0005-0000-0000-000025B30000}"/>
    <cellStyle name="쉼표 [0] 6 2 3 8" xfId="45778" xr:uid="{00000000-0005-0000-0000-000026B30000}"/>
    <cellStyle name="쉼표 [0] 6 2 3 9" xfId="45779" xr:uid="{00000000-0005-0000-0000-000027B30000}"/>
    <cellStyle name="쉼표 [0] 6 2 4" xfId="45780" xr:uid="{00000000-0005-0000-0000-000028B30000}"/>
    <cellStyle name="쉼표 [0] 6 2 4 2" xfId="45781" xr:uid="{00000000-0005-0000-0000-000029B30000}"/>
    <cellStyle name="쉼표 [0] 6 2 5" xfId="45782" xr:uid="{00000000-0005-0000-0000-00002AB30000}"/>
    <cellStyle name="쉼표 [0] 6 2 5 2" xfId="45783" xr:uid="{00000000-0005-0000-0000-00002BB30000}"/>
    <cellStyle name="쉼표 [0] 6 2 6" xfId="45784" xr:uid="{00000000-0005-0000-0000-00002CB30000}"/>
    <cellStyle name="쉼표 [0] 6 2 7" xfId="45785" xr:uid="{00000000-0005-0000-0000-00002DB30000}"/>
    <cellStyle name="쉼표 [0] 6 3" xfId="45786" xr:uid="{00000000-0005-0000-0000-00002EB30000}"/>
    <cellStyle name="쉼표 [0] 6 3 2" xfId="45787" xr:uid="{00000000-0005-0000-0000-00002FB30000}"/>
    <cellStyle name="쉼표 [0] 6 4" xfId="45788" xr:uid="{00000000-0005-0000-0000-000030B30000}"/>
    <cellStyle name="쉼표 [0] 6 4 2" xfId="45789" xr:uid="{00000000-0005-0000-0000-000031B30000}"/>
    <cellStyle name="쉼표 [0] 6 5" xfId="45790" xr:uid="{00000000-0005-0000-0000-000032B30000}"/>
    <cellStyle name="쉼표 [0] 6 6" xfId="45791" xr:uid="{00000000-0005-0000-0000-000033B30000}"/>
    <cellStyle name="쉼표 [0] 7" xfId="45792" xr:uid="{00000000-0005-0000-0000-000034B30000}"/>
    <cellStyle name="쉼표 [0] 8" xfId="45793" xr:uid="{00000000-0005-0000-0000-000035B30000}"/>
    <cellStyle name="쉼표 [0] 9" xfId="45794" xr:uid="{00000000-0005-0000-0000-000036B30000}"/>
    <cellStyle name="스타일 1" xfId="45795" xr:uid="{00000000-0005-0000-0000-000037B30000}"/>
    <cellStyle name="스타일 1 2" xfId="45796" xr:uid="{00000000-0005-0000-0000-000038B30000}"/>
    <cellStyle name="스타일 1 2 2" xfId="45797" xr:uid="{00000000-0005-0000-0000-000039B30000}"/>
    <cellStyle name="스타일 1 3" xfId="45798" xr:uid="{00000000-0005-0000-0000-00003AB30000}"/>
    <cellStyle name="스타일 1 4" xfId="45799" xr:uid="{00000000-0005-0000-0000-00003BB30000}"/>
    <cellStyle name="스타일 10" xfId="45800" xr:uid="{00000000-0005-0000-0000-00003CB30000}"/>
    <cellStyle name="스타일 11" xfId="45801" xr:uid="{00000000-0005-0000-0000-00003DB30000}"/>
    <cellStyle name="스타일 12" xfId="45802" xr:uid="{00000000-0005-0000-0000-00003EB30000}"/>
    <cellStyle name="스타일 13" xfId="45803" xr:uid="{00000000-0005-0000-0000-00003FB30000}"/>
    <cellStyle name="스타일 14" xfId="45804" xr:uid="{00000000-0005-0000-0000-000040B30000}"/>
    <cellStyle name="스타일 15" xfId="45805" xr:uid="{00000000-0005-0000-0000-000041B30000}"/>
    <cellStyle name="스타일 16" xfId="45806" xr:uid="{00000000-0005-0000-0000-000042B30000}"/>
    <cellStyle name="스타일 17" xfId="45807" xr:uid="{00000000-0005-0000-0000-000043B30000}"/>
    <cellStyle name="스타일 18" xfId="45808" xr:uid="{00000000-0005-0000-0000-000044B30000}"/>
    <cellStyle name="스타일 19" xfId="45809" xr:uid="{00000000-0005-0000-0000-000045B30000}"/>
    <cellStyle name="스타일 2" xfId="45810" xr:uid="{00000000-0005-0000-0000-000046B30000}"/>
    <cellStyle name="스타일 2 2" xfId="45811" xr:uid="{00000000-0005-0000-0000-000047B30000}"/>
    <cellStyle name="스타일 20" xfId="45812" xr:uid="{00000000-0005-0000-0000-000048B30000}"/>
    <cellStyle name="스타일 21" xfId="45813" xr:uid="{00000000-0005-0000-0000-000049B30000}"/>
    <cellStyle name="스타일 22" xfId="45814" xr:uid="{00000000-0005-0000-0000-00004AB30000}"/>
    <cellStyle name="스타일 23" xfId="45815" xr:uid="{00000000-0005-0000-0000-00004BB30000}"/>
    <cellStyle name="스타일 24" xfId="45816" xr:uid="{00000000-0005-0000-0000-00004CB30000}"/>
    <cellStyle name="스타일 25" xfId="45817" xr:uid="{00000000-0005-0000-0000-00004DB30000}"/>
    <cellStyle name="스타일 26" xfId="45818" xr:uid="{00000000-0005-0000-0000-00004EB30000}"/>
    <cellStyle name="스타일 27" xfId="45819" xr:uid="{00000000-0005-0000-0000-00004FB30000}"/>
    <cellStyle name="스타일 28" xfId="45820" xr:uid="{00000000-0005-0000-0000-000050B30000}"/>
    <cellStyle name="스타일 29" xfId="45821" xr:uid="{00000000-0005-0000-0000-000051B30000}"/>
    <cellStyle name="스타일 3" xfId="45822" xr:uid="{00000000-0005-0000-0000-000052B30000}"/>
    <cellStyle name="스타일 3 2" xfId="45823" xr:uid="{00000000-0005-0000-0000-000053B30000}"/>
    <cellStyle name="스타일 30" xfId="45824" xr:uid="{00000000-0005-0000-0000-000054B30000}"/>
    <cellStyle name="스타일 31" xfId="45825" xr:uid="{00000000-0005-0000-0000-000055B30000}"/>
    <cellStyle name="스타일 32" xfId="45826" xr:uid="{00000000-0005-0000-0000-000056B30000}"/>
    <cellStyle name="스타일 33" xfId="45827" xr:uid="{00000000-0005-0000-0000-000057B30000}"/>
    <cellStyle name="스타일 4" xfId="45828" xr:uid="{00000000-0005-0000-0000-000058B30000}"/>
    <cellStyle name="스타일 4 2" xfId="45829" xr:uid="{00000000-0005-0000-0000-000059B30000}"/>
    <cellStyle name="스타일 5" xfId="45830" xr:uid="{00000000-0005-0000-0000-00005AB30000}"/>
    <cellStyle name="스타일 5 2" xfId="45831" xr:uid="{00000000-0005-0000-0000-00005BB30000}"/>
    <cellStyle name="스타일 6" xfId="45832" xr:uid="{00000000-0005-0000-0000-00005CB30000}"/>
    <cellStyle name="스타일 7" xfId="45833" xr:uid="{00000000-0005-0000-0000-00005DB30000}"/>
    <cellStyle name="스타일 8" xfId="45834" xr:uid="{00000000-0005-0000-0000-00005EB30000}"/>
    <cellStyle name="스타일 9" xfId="45835" xr:uid="{00000000-0005-0000-0000-00005FB30000}"/>
    <cellStyle name="신규계약" xfId="45836" xr:uid="{00000000-0005-0000-0000-000060B30000}"/>
    <cellStyle name="안건회계법인" xfId="45837" xr:uid="{00000000-0005-0000-0000-000061B30000}"/>
    <cellStyle name="안건회계법인 10" xfId="45838" xr:uid="{00000000-0005-0000-0000-000062B30000}"/>
    <cellStyle name="안건회계법인 10 10" xfId="45839" xr:uid="{00000000-0005-0000-0000-000063B30000}"/>
    <cellStyle name="안건회계법인 10 10 2" xfId="45840" xr:uid="{00000000-0005-0000-0000-000064B30000}"/>
    <cellStyle name="안건회계법인 10 10 3" xfId="45841" xr:uid="{00000000-0005-0000-0000-000065B30000}"/>
    <cellStyle name="안건회계법인 10 11" xfId="45842" xr:uid="{00000000-0005-0000-0000-000066B30000}"/>
    <cellStyle name="안건회계법인 10 12" xfId="45843" xr:uid="{00000000-0005-0000-0000-000067B30000}"/>
    <cellStyle name="안건회계법인 10 2" xfId="45844" xr:uid="{00000000-0005-0000-0000-000068B30000}"/>
    <cellStyle name="안건회계법인 10 2 2" xfId="45845" xr:uid="{00000000-0005-0000-0000-000069B30000}"/>
    <cellStyle name="안건회계법인 10 2 3" xfId="45846" xr:uid="{00000000-0005-0000-0000-00006AB30000}"/>
    <cellStyle name="안건회계법인 10 3" xfId="45847" xr:uid="{00000000-0005-0000-0000-00006BB30000}"/>
    <cellStyle name="안건회계법인 10 3 2" xfId="45848" xr:uid="{00000000-0005-0000-0000-00006CB30000}"/>
    <cellStyle name="안건회계법인 10 3 3" xfId="45849" xr:uid="{00000000-0005-0000-0000-00006DB30000}"/>
    <cellStyle name="안건회계법인 10 4" xfId="45850" xr:uid="{00000000-0005-0000-0000-00006EB30000}"/>
    <cellStyle name="안건회계법인 10 4 2" xfId="45851" xr:uid="{00000000-0005-0000-0000-00006FB30000}"/>
    <cellStyle name="안건회계법인 10 4 3" xfId="45852" xr:uid="{00000000-0005-0000-0000-000070B30000}"/>
    <cellStyle name="안건회계법인 10 5" xfId="45853" xr:uid="{00000000-0005-0000-0000-000071B30000}"/>
    <cellStyle name="안건회계법인 10 5 2" xfId="45854" xr:uid="{00000000-0005-0000-0000-000072B30000}"/>
    <cellStyle name="안건회계법인 10 5 3" xfId="45855" xr:uid="{00000000-0005-0000-0000-000073B30000}"/>
    <cellStyle name="안건회계법인 10 6" xfId="45856" xr:uid="{00000000-0005-0000-0000-000074B30000}"/>
    <cellStyle name="안건회계법인 10 6 2" xfId="45857" xr:uid="{00000000-0005-0000-0000-000075B30000}"/>
    <cellStyle name="안건회계법인 10 6 3" xfId="45858" xr:uid="{00000000-0005-0000-0000-000076B30000}"/>
    <cellStyle name="안건회계법인 10 7" xfId="45859" xr:uid="{00000000-0005-0000-0000-000077B30000}"/>
    <cellStyle name="안건회계법인 10 7 2" xfId="45860" xr:uid="{00000000-0005-0000-0000-000078B30000}"/>
    <cellStyle name="안건회계법인 10 7 3" xfId="45861" xr:uid="{00000000-0005-0000-0000-000079B30000}"/>
    <cellStyle name="안건회계법인 10 8" xfId="45862" xr:uid="{00000000-0005-0000-0000-00007AB30000}"/>
    <cellStyle name="안건회계법인 10 8 2" xfId="45863" xr:uid="{00000000-0005-0000-0000-00007BB30000}"/>
    <cellStyle name="안건회계법인 10 8 3" xfId="45864" xr:uid="{00000000-0005-0000-0000-00007CB30000}"/>
    <cellStyle name="안건회계법인 10 9" xfId="45865" xr:uid="{00000000-0005-0000-0000-00007DB30000}"/>
    <cellStyle name="안건회계법인 10 9 2" xfId="45866" xr:uid="{00000000-0005-0000-0000-00007EB30000}"/>
    <cellStyle name="안건회계법인 10 9 3" xfId="45867" xr:uid="{00000000-0005-0000-0000-00007FB30000}"/>
    <cellStyle name="안건회계법인 11" xfId="45868" xr:uid="{00000000-0005-0000-0000-000080B30000}"/>
    <cellStyle name="안건회계법인 11 10" xfId="45869" xr:uid="{00000000-0005-0000-0000-000081B30000}"/>
    <cellStyle name="안건회계법인 11 10 2" xfId="45870" xr:uid="{00000000-0005-0000-0000-000082B30000}"/>
    <cellStyle name="안건회계법인 11 10 3" xfId="45871" xr:uid="{00000000-0005-0000-0000-000083B30000}"/>
    <cellStyle name="안건회계법인 11 11" xfId="45872" xr:uid="{00000000-0005-0000-0000-000084B30000}"/>
    <cellStyle name="안건회계법인 11 12" xfId="45873" xr:uid="{00000000-0005-0000-0000-000085B30000}"/>
    <cellStyle name="안건회계법인 11 2" xfId="45874" xr:uid="{00000000-0005-0000-0000-000086B30000}"/>
    <cellStyle name="안건회계법인 11 2 2" xfId="45875" xr:uid="{00000000-0005-0000-0000-000087B30000}"/>
    <cellStyle name="안건회계법인 11 2 3" xfId="45876" xr:uid="{00000000-0005-0000-0000-000088B30000}"/>
    <cellStyle name="안건회계법인 11 3" xfId="45877" xr:uid="{00000000-0005-0000-0000-000089B30000}"/>
    <cellStyle name="안건회계법인 11 3 2" xfId="45878" xr:uid="{00000000-0005-0000-0000-00008AB30000}"/>
    <cellStyle name="안건회계법인 11 3 3" xfId="45879" xr:uid="{00000000-0005-0000-0000-00008BB30000}"/>
    <cellStyle name="안건회계법인 11 4" xfId="45880" xr:uid="{00000000-0005-0000-0000-00008CB30000}"/>
    <cellStyle name="안건회계법인 11 4 2" xfId="45881" xr:uid="{00000000-0005-0000-0000-00008DB30000}"/>
    <cellStyle name="안건회계법인 11 4 3" xfId="45882" xr:uid="{00000000-0005-0000-0000-00008EB30000}"/>
    <cellStyle name="안건회계법인 11 5" xfId="45883" xr:uid="{00000000-0005-0000-0000-00008FB30000}"/>
    <cellStyle name="안건회계법인 11 5 2" xfId="45884" xr:uid="{00000000-0005-0000-0000-000090B30000}"/>
    <cellStyle name="안건회계법인 11 5 3" xfId="45885" xr:uid="{00000000-0005-0000-0000-000091B30000}"/>
    <cellStyle name="안건회계법인 11 6" xfId="45886" xr:uid="{00000000-0005-0000-0000-000092B30000}"/>
    <cellStyle name="안건회계법인 11 6 2" xfId="45887" xr:uid="{00000000-0005-0000-0000-000093B30000}"/>
    <cellStyle name="안건회계법인 11 6 3" xfId="45888" xr:uid="{00000000-0005-0000-0000-000094B30000}"/>
    <cellStyle name="안건회계법인 11 7" xfId="45889" xr:uid="{00000000-0005-0000-0000-000095B30000}"/>
    <cellStyle name="안건회계법인 11 7 2" xfId="45890" xr:uid="{00000000-0005-0000-0000-000096B30000}"/>
    <cellStyle name="안건회계법인 11 7 3" xfId="45891" xr:uid="{00000000-0005-0000-0000-000097B30000}"/>
    <cellStyle name="안건회계법인 11 8" xfId="45892" xr:uid="{00000000-0005-0000-0000-000098B30000}"/>
    <cellStyle name="안건회계법인 11 8 2" xfId="45893" xr:uid="{00000000-0005-0000-0000-000099B30000}"/>
    <cellStyle name="안건회계법인 11 8 3" xfId="45894" xr:uid="{00000000-0005-0000-0000-00009AB30000}"/>
    <cellStyle name="안건회계법인 11 9" xfId="45895" xr:uid="{00000000-0005-0000-0000-00009BB30000}"/>
    <cellStyle name="안건회계법인 11 9 2" xfId="45896" xr:uid="{00000000-0005-0000-0000-00009CB30000}"/>
    <cellStyle name="안건회계법인 11 9 3" xfId="45897" xr:uid="{00000000-0005-0000-0000-00009DB30000}"/>
    <cellStyle name="안건회계법인 12" xfId="45898" xr:uid="{00000000-0005-0000-0000-00009EB30000}"/>
    <cellStyle name="안건회계법인 12 10" xfId="45899" xr:uid="{00000000-0005-0000-0000-00009FB30000}"/>
    <cellStyle name="안건회계법인 12 10 2" xfId="45900" xr:uid="{00000000-0005-0000-0000-0000A0B30000}"/>
    <cellStyle name="안건회계법인 12 10 3" xfId="45901" xr:uid="{00000000-0005-0000-0000-0000A1B30000}"/>
    <cellStyle name="안건회계법인 12 11" xfId="45902" xr:uid="{00000000-0005-0000-0000-0000A2B30000}"/>
    <cellStyle name="안건회계법인 12 12" xfId="45903" xr:uid="{00000000-0005-0000-0000-0000A3B30000}"/>
    <cellStyle name="안건회계법인 12 2" xfId="45904" xr:uid="{00000000-0005-0000-0000-0000A4B30000}"/>
    <cellStyle name="안건회계법인 12 2 2" xfId="45905" xr:uid="{00000000-0005-0000-0000-0000A5B30000}"/>
    <cellStyle name="안건회계법인 12 2 3" xfId="45906" xr:uid="{00000000-0005-0000-0000-0000A6B30000}"/>
    <cellStyle name="안건회계법인 12 3" xfId="45907" xr:uid="{00000000-0005-0000-0000-0000A7B30000}"/>
    <cellStyle name="안건회계법인 12 3 2" xfId="45908" xr:uid="{00000000-0005-0000-0000-0000A8B30000}"/>
    <cellStyle name="안건회계법인 12 3 3" xfId="45909" xr:uid="{00000000-0005-0000-0000-0000A9B30000}"/>
    <cellStyle name="안건회계법인 12 4" xfId="45910" xr:uid="{00000000-0005-0000-0000-0000AAB30000}"/>
    <cellStyle name="안건회계법인 12 4 2" xfId="45911" xr:uid="{00000000-0005-0000-0000-0000ABB30000}"/>
    <cellStyle name="안건회계법인 12 4 3" xfId="45912" xr:uid="{00000000-0005-0000-0000-0000ACB30000}"/>
    <cellStyle name="안건회계법인 12 5" xfId="45913" xr:uid="{00000000-0005-0000-0000-0000ADB30000}"/>
    <cellStyle name="안건회계법인 12 5 2" xfId="45914" xr:uid="{00000000-0005-0000-0000-0000AEB30000}"/>
    <cellStyle name="안건회계법인 12 5 3" xfId="45915" xr:uid="{00000000-0005-0000-0000-0000AFB30000}"/>
    <cellStyle name="안건회계법인 12 6" xfId="45916" xr:uid="{00000000-0005-0000-0000-0000B0B30000}"/>
    <cellStyle name="안건회계법인 12 6 2" xfId="45917" xr:uid="{00000000-0005-0000-0000-0000B1B30000}"/>
    <cellStyle name="안건회계법인 12 6 3" xfId="45918" xr:uid="{00000000-0005-0000-0000-0000B2B30000}"/>
    <cellStyle name="안건회계법인 12 7" xfId="45919" xr:uid="{00000000-0005-0000-0000-0000B3B30000}"/>
    <cellStyle name="안건회계법인 12 7 2" xfId="45920" xr:uid="{00000000-0005-0000-0000-0000B4B30000}"/>
    <cellStyle name="안건회계법인 12 7 3" xfId="45921" xr:uid="{00000000-0005-0000-0000-0000B5B30000}"/>
    <cellStyle name="안건회계법인 12 8" xfId="45922" xr:uid="{00000000-0005-0000-0000-0000B6B30000}"/>
    <cellStyle name="안건회계법인 12 8 2" xfId="45923" xr:uid="{00000000-0005-0000-0000-0000B7B30000}"/>
    <cellStyle name="안건회계법인 12 8 3" xfId="45924" xr:uid="{00000000-0005-0000-0000-0000B8B30000}"/>
    <cellStyle name="안건회계법인 12 9" xfId="45925" xr:uid="{00000000-0005-0000-0000-0000B9B30000}"/>
    <cellStyle name="안건회계법인 12 9 2" xfId="45926" xr:uid="{00000000-0005-0000-0000-0000BAB30000}"/>
    <cellStyle name="안건회계법인 12 9 3" xfId="45927" xr:uid="{00000000-0005-0000-0000-0000BBB30000}"/>
    <cellStyle name="안건회계법인 13" xfId="45928" xr:uid="{00000000-0005-0000-0000-0000BCB30000}"/>
    <cellStyle name="안건회계법인 13 10" xfId="45929" xr:uid="{00000000-0005-0000-0000-0000BDB30000}"/>
    <cellStyle name="안건회계법인 13 10 2" xfId="45930" xr:uid="{00000000-0005-0000-0000-0000BEB30000}"/>
    <cellStyle name="안건회계법인 13 10 3" xfId="45931" xr:uid="{00000000-0005-0000-0000-0000BFB30000}"/>
    <cellStyle name="안건회계법인 13 11" xfId="45932" xr:uid="{00000000-0005-0000-0000-0000C0B30000}"/>
    <cellStyle name="안건회계법인 13 12" xfId="45933" xr:uid="{00000000-0005-0000-0000-0000C1B30000}"/>
    <cellStyle name="안건회계법인 13 2" xfId="45934" xr:uid="{00000000-0005-0000-0000-0000C2B30000}"/>
    <cellStyle name="안건회계법인 13 2 2" xfId="45935" xr:uid="{00000000-0005-0000-0000-0000C3B30000}"/>
    <cellStyle name="안건회계법인 13 2 3" xfId="45936" xr:uid="{00000000-0005-0000-0000-0000C4B30000}"/>
    <cellStyle name="안건회계법인 13 3" xfId="45937" xr:uid="{00000000-0005-0000-0000-0000C5B30000}"/>
    <cellStyle name="안건회계법인 13 3 2" xfId="45938" xr:uid="{00000000-0005-0000-0000-0000C6B30000}"/>
    <cellStyle name="안건회계법인 13 3 3" xfId="45939" xr:uid="{00000000-0005-0000-0000-0000C7B30000}"/>
    <cellStyle name="안건회계법인 13 4" xfId="45940" xr:uid="{00000000-0005-0000-0000-0000C8B30000}"/>
    <cellStyle name="안건회계법인 13 4 2" xfId="45941" xr:uid="{00000000-0005-0000-0000-0000C9B30000}"/>
    <cellStyle name="안건회계법인 13 4 3" xfId="45942" xr:uid="{00000000-0005-0000-0000-0000CAB30000}"/>
    <cellStyle name="안건회계법인 13 5" xfId="45943" xr:uid="{00000000-0005-0000-0000-0000CBB30000}"/>
    <cellStyle name="안건회계법인 13 5 2" xfId="45944" xr:uid="{00000000-0005-0000-0000-0000CCB30000}"/>
    <cellStyle name="안건회계법인 13 5 3" xfId="45945" xr:uid="{00000000-0005-0000-0000-0000CDB30000}"/>
    <cellStyle name="안건회계법인 13 6" xfId="45946" xr:uid="{00000000-0005-0000-0000-0000CEB30000}"/>
    <cellStyle name="안건회계법인 13 6 2" xfId="45947" xr:uid="{00000000-0005-0000-0000-0000CFB30000}"/>
    <cellStyle name="안건회계법인 13 6 3" xfId="45948" xr:uid="{00000000-0005-0000-0000-0000D0B30000}"/>
    <cellStyle name="안건회계법인 13 7" xfId="45949" xr:uid="{00000000-0005-0000-0000-0000D1B30000}"/>
    <cellStyle name="안건회계법인 13 7 2" xfId="45950" xr:uid="{00000000-0005-0000-0000-0000D2B30000}"/>
    <cellStyle name="안건회계법인 13 7 3" xfId="45951" xr:uid="{00000000-0005-0000-0000-0000D3B30000}"/>
    <cellStyle name="안건회계법인 13 8" xfId="45952" xr:uid="{00000000-0005-0000-0000-0000D4B30000}"/>
    <cellStyle name="안건회계법인 13 8 2" xfId="45953" xr:uid="{00000000-0005-0000-0000-0000D5B30000}"/>
    <cellStyle name="안건회계법인 13 8 3" xfId="45954" xr:uid="{00000000-0005-0000-0000-0000D6B30000}"/>
    <cellStyle name="안건회계법인 13 9" xfId="45955" xr:uid="{00000000-0005-0000-0000-0000D7B30000}"/>
    <cellStyle name="안건회계법인 13 9 2" xfId="45956" xr:uid="{00000000-0005-0000-0000-0000D8B30000}"/>
    <cellStyle name="안건회계법인 13 9 3" xfId="45957" xr:uid="{00000000-0005-0000-0000-0000D9B30000}"/>
    <cellStyle name="안건회계법인 14" xfId="45958" xr:uid="{00000000-0005-0000-0000-0000DAB30000}"/>
    <cellStyle name="안건회계법인 14 10" xfId="45959" xr:uid="{00000000-0005-0000-0000-0000DBB30000}"/>
    <cellStyle name="안건회계법인 14 10 2" xfId="45960" xr:uid="{00000000-0005-0000-0000-0000DCB30000}"/>
    <cellStyle name="안건회계법인 14 10 3" xfId="45961" xr:uid="{00000000-0005-0000-0000-0000DDB30000}"/>
    <cellStyle name="안건회계법인 14 11" xfId="45962" xr:uid="{00000000-0005-0000-0000-0000DEB30000}"/>
    <cellStyle name="안건회계법인 14 12" xfId="45963" xr:uid="{00000000-0005-0000-0000-0000DFB30000}"/>
    <cellStyle name="안건회계법인 14 2" xfId="45964" xr:uid="{00000000-0005-0000-0000-0000E0B30000}"/>
    <cellStyle name="안건회계법인 14 2 2" xfId="45965" xr:uid="{00000000-0005-0000-0000-0000E1B30000}"/>
    <cellStyle name="안건회계법인 14 2 3" xfId="45966" xr:uid="{00000000-0005-0000-0000-0000E2B30000}"/>
    <cellStyle name="안건회계법인 14 3" xfId="45967" xr:uid="{00000000-0005-0000-0000-0000E3B30000}"/>
    <cellStyle name="안건회계법인 14 3 2" xfId="45968" xr:uid="{00000000-0005-0000-0000-0000E4B30000}"/>
    <cellStyle name="안건회계법인 14 3 3" xfId="45969" xr:uid="{00000000-0005-0000-0000-0000E5B30000}"/>
    <cellStyle name="안건회계법인 14 4" xfId="45970" xr:uid="{00000000-0005-0000-0000-0000E6B30000}"/>
    <cellStyle name="안건회계법인 14 4 2" xfId="45971" xr:uid="{00000000-0005-0000-0000-0000E7B30000}"/>
    <cellStyle name="안건회계법인 14 4 3" xfId="45972" xr:uid="{00000000-0005-0000-0000-0000E8B30000}"/>
    <cellStyle name="안건회계법인 14 5" xfId="45973" xr:uid="{00000000-0005-0000-0000-0000E9B30000}"/>
    <cellStyle name="안건회계법인 14 5 2" xfId="45974" xr:uid="{00000000-0005-0000-0000-0000EAB30000}"/>
    <cellStyle name="안건회계법인 14 5 3" xfId="45975" xr:uid="{00000000-0005-0000-0000-0000EBB30000}"/>
    <cellStyle name="안건회계법인 14 6" xfId="45976" xr:uid="{00000000-0005-0000-0000-0000ECB30000}"/>
    <cellStyle name="안건회계법인 14 6 2" xfId="45977" xr:uid="{00000000-0005-0000-0000-0000EDB30000}"/>
    <cellStyle name="안건회계법인 14 6 3" xfId="45978" xr:uid="{00000000-0005-0000-0000-0000EEB30000}"/>
    <cellStyle name="안건회계법인 14 7" xfId="45979" xr:uid="{00000000-0005-0000-0000-0000EFB30000}"/>
    <cellStyle name="안건회계법인 14 7 2" xfId="45980" xr:uid="{00000000-0005-0000-0000-0000F0B30000}"/>
    <cellStyle name="안건회계법인 14 7 3" xfId="45981" xr:uid="{00000000-0005-0000-0000-0000F1B30000}"/>
    <cellStyle name="안건회계법인 14 8" xfId="45982" xr:uid="{00000000-0005-0000-0000-0000F2B30000}"/>
    <cellStyle name="안건회계법인 14 8 2" xfId="45983" xr:uid="{00000000-0005-0000-0000-0000F3B30000}"/>
    <cellStyle name="안건회계법인 14 8 3" xfId="45984" xr:uid="{00000000-0005-0000-0000-0000F4B30000}"/>
    <cellStyle name="안건회계법인 14 9" xfId="45985" xr:uid="{00000000-0005-0000-0000-0000F5B30000}"/>
    <cellStyle name="안건회계법인 14 9 2" xfId="45986" xr:uid="{00000000-0005-0000-0000-0000F6B30000}"/>
    <cellStyle name="안건회계법인 14 9 3" xfId="45987" xr:uid="{00000000-0005-0000-0000-0000F7B30000}"/>
    <cellStyle name="안건회계법인 15" xfId="45988" xr:uid="{00000000-0005-0000-0000-0000F8B30000}"/>
    <cellStyle name="안건회계법인 15 10" xfId="45989" xr:uid="{00000000-0005-0000-0000-0000F9B30000}"/>
    <cellStyle name="안건회계법인 15 10 2" xfId="45990" xr:uid="{00000000-0005-0000-0000-0000FAB30000}"/>
    <cellStyle name="안건회계법인 15 10 3" xfId="45991" xr:uid="{00000000-0005-0000-0000-0000FBB30000}"/>
    <cellStyle name="안건회계법인 15 11" xfId="45992" xr:uid="{00000000-0005-0000-0000-0000FCB30000}"/>
    <cellStyle name="안건회계법인 15 12" xfId="45993" xr:uid="{00000000-0005-0000-0000-0000FDB30000}"/>
    <cellStyle name="안건회계법인 15 2" xfId="45994" xr:uid="{00000000-0005-0000-0000-0000FEB30000}"/>
    <cellStyle name="안건회계법인 15 2 2" xfId="45995" xr:uid="{00000000-0005-0000-0000-0000FFB30000}"/>
    <cellStyle name="안건회계법인 15 2 3" xfId="45996" xr:uid="{00000000-0005-0000-0000-000000B40000}"/>
    <cellStyle name="안건회계법인 15 3" xfId="45997" xr:uid="{00000000-0005-0000-0000-000001B40000}"/>
    <cellStyle name="안건회계법인 15 3 2" xfId="45998" xr:uid="{00000000-0005-0000-0000-000002B40000}"/>
    <cellStyle name="안건회계법인 15 3 3" xfId="45999" xr:uid="{00000000-0005-0000-0000-000003B40000}"/>
    <cellStyle name="안건회계법인 15 4" xfId="46000" xr:uid="{00000000-0005-0000-0000-000004B40000}"/>
    <cellStyle name="안건회계법인 15 4 2" xfId="46001" xr:uid="{00000000-0005-0000-0000-000005B40000}"/>
    <cellStyle name="안건회계법인 15 4 3" xfId="46002" xr:uid="{00000000-0005-0000-0000-000006B40000}"/>
    <cellStyle name="안건회계법인 15 5" xfId="46003" xr:uid="{00000000-0005-0000-0000-000007B40000}"/>
    <cellStyle name="안건회계법인 15 5 2" xfId="46004" xr:uid="{00000000-0005-0000-0000-000008B40000}"/>
    <cellStyle name="안건회계법인 15 5 3" xfId="46005" xr:uid="{00000000-0005-0000-0000-000009B40000}"/>
    <cellStyle name="안건회계법인 15 6" xfId="46006" xr:uid="{00000000-0005-0000-0000-00000AB40000}"/>
    <cellStyle name="안건회계법인 15 6 2" xfId="46007" xr:uid="{00000000-0005-0000-0000-00000BB40000}"/>
    <cellStyle name="안건회계법인 15 6 3" xfId="46008" xr:uid="{00000000-0005-0000-0000-00000CB40000}"/>
    <cellStyle name="안건회계법인 15 7" xfId="46009" xr:uid="{00000000-0005-0000-0000-00000DB40000}"/>
    <cellStyle name="안건회계법인 15 7 2" xfId="46010" xr:uid="{00000000-0005-0000-0000-00000EB40000}"/>
    <cellStyle name="안건회계법인 15 7 3" xfId="46011" xr:uid="{00000000-0005-0000-0000-00000FB40000}"/>
    <cellStyle name="안건회계법인 15 8" xfId="46012" xr:uid="{00000000-0005-0000-0000-000010B40000}"/>
    <cellStyle name="안건회계법인 15 8 2" xfId="46013" xr:uid="{00000000-0005-0000-0000-000011B40000}"/>
    <cellStyle name="안건회계법인 15 8 3" xfId="46014" xr:uid="{00000000-0005-0000-0000-000012B40000}"/>
    <cellStyle name="안건회계법인 15 9" xfId="46015" xr:uid="{00000000-0005-0000-0000-000013B40000}"/>
    <cellStyle name="안건회계법인 15 9 2" xfId="46016" xr:uid="{00000000-0005-0000-0000-000014B40000}"/>
    <cellStyle name="안건회계법인 15 9 3" xfId="46017" xr:uid="{00000000-0005-0000-0000-000015B40000}"/>
    <cellStyle name="안건회계법인 16" xfId="46018" xr:uid="{00000000-0005-0000-0000-000016B40000}"/>
    <cellStyle name="안건회계법인 16 10" xfId="46019" xr:uid="{00000000-0005-0000-0000-000017B40000}"/>
    <cellStyle name="안건회계법인 16 10 2" xfId="46020" xr:uid="{00000000-0005-0000-0000-000018B40000}"/>
    <cellStyle name="안건회계법인 16 10 3" xfId="46021" xr:uid="{00000000-0005-0000-0000-000019B40000}"/>
    <cellStyle name="안건회계법인 16 11" xfId="46022" xr:uid="{00000000-0005-0000-0000-00001AB40000}"/>
    <cellStyle name="안건회계법인 16 12" xfId="46023" xr:uid="{00000000-0005-0000-0000-00001BB40000}"/>
    <cellStyle name="안건회계법인 16 2" xfId="46024" xr:uid="{00000000-0005-0000-0000-00001CB40000}"/>
    <cellStyle name="안건회계법인 16 2 2" xfId="46025" xr:uid="{00000000-0005-0000-0000-00001DB40000}"/>
    <cellStyle name="안건회계법인 16 2 3" xfId="46026" xr:uid="{00000000-0005-0000-0000-00001EB40000}"/>
    <cellStyle name="안건회계법인 16 3" xfId="46027" xr:uid="{00000000-0005-0000-0000-00001FB40000}"/>
    <cellStyle name="안건회계법인 16 3 2" xfId="46028" xr:uid="{00000000-0005-0000-0000-000020B40000}"/>
    <cellStyle name="안건회계법인 16 3 3" xfId="46029" xr:uid="{00000000-0005-0000-0000-000021B40000}"/>
    <cellStyle name="안건회계법인 16 4" xfId="46030" xr:uid="{00000000-0005-0000-0000-000022B40000}"/>
    <cellStyle name="안건회계법인 16 4 2" xfId="46031" xr:uid="{00000000-0005-0000-0000-000023B40000}"/>
    <cellStyle name="안건회계법인 16 4 3" xfId="46032" xr:uid="{00000000-0005-0000-0000-000024B40000}"/>
    <cellStyle name="안건회계법인 16 5" xfId="46033" xr:uid="{00000000-0005-0000-0000-000025B40000}"/>
    <cellStyle name="안건회계법인 16 5 2" xfId="46034" xr:uid="{00000000-0005-0000-0000-000026B40000}"/>
    <cellStyle name="안건회계법인 16 5 3" xfId="46035" xr:uid="{00000000-0005-0000-0000-000027B40000}"/>
    <cellStyle name="안건회계법인 16 6" xfId="46036" xr:uid="{00000000-0005-0000-0000-000028B40000}"/>
    <cellStyle name="안건회계법인 16 6 2" xfId="46037" xr:uid="{00000000-0005-0000-0000-000029B40000}"/>
    <cellStyle name="안건회계법인 16 6 3" xfId="46038" xr:uid="{00000000-0005-0000-0000-00002AB40000}"/>
    <cellStyle name="안건회계법인 16 7" xfId="46039" xr:uid="{00000000-0005-0000-0000-00002BB40000}"/>
    <cellStyle name="안건회계법인 16 7 2" xfId="46040" xr:uid="{00000000-0005-0000-0000-00002CB40000}"/>
    <cellStyle name="안건회계법인 16 7 3" xfId="46041" xr:uid="{00000000-0005-0000-0000-00002DB40000}"/>
    <cellStyle name="안건회계법인 16 8" xfId="46042" xr:uid="{00000000-0005-0000-0000-00002EB40000}"/>
    <cellStyle name="안건회계법인 16 8 2" xfId="46043" xr:uid="{00000000-0005-0000-0000-00002FB40000}"/>
    <cellStyle name="안건회계법인 16 8 3" xfId="46044" xr:uid="{00000000-0005-0000-0000-000030B40000}"/>
    <cellStyle name="안건회계법인 16 9" xfId="46045" xr:uid="{00000000-0005-0000-0000-000031B40000}"/>
    <cellStyle name="안건회계법인 16 9 2" xfId="46046" xr:uid="{00000000-0005-0000-0000-000032B40000}"/>
    <cellStyle name="안건회계법인 16 9 3" xfId="46047" xr:uid="{00000000-0005-0000-0000-000033B40000}"/>
    <cellStyle name="안건회계법인 17" xfId="46048" xr:uid="{00000000-0005-0000-0000-000034B40000}"/>
    <cellStyle name="안건회계법인 17 2" xfId="46049" xr:uid="{00000000-0005-0000-0000-000035B40000}"/>
    <cellStyle name="안건회계법인 17 3" xfId="46050" xr:uid="{00000000-0005-0000-0000-000036B40000}"/>
    <cellStyle name="안건회계법인 18" xfId="46051" xr:uid="{00000000-0005-0000-0000-000037B40000}"/>
    <cellStyle name="안건회계법인 18 2" xfId="46052" xr:uid="{00000000-0005-0000-0000-000038B40000}"/>
    <cellStyle name="안건회계법인 18 3" xfId="46053" xr:uid="{00000000-0005-0000-0000-000039B40000}"/>
    <cellStyle name="안건회계법인 19" xfId="46054" xr:uid="{00000000-0005-0000-0000-00003AB40000}"/>
    <cellStyle name="안건회계법인 19 2" xfId="46055" xr:uid="{00000000-0005-0000-0000-00003BB40000}"/>
    <cellStyle name="안건회계법인 19 3" xfId="46056" xr:uid="{00000000-0005-0000-0000-00003CB40000}"/>
    <cellStyle name="안건회계법인 2" xfId="46057" xr:uid="{00000000-0005-0000-0000-00003DB40000}"/>
    <cellStyle name="안건회계법인 2 10" xfId="46058" xr:uid="{00000000-0005-0000-0000-00003EB40000}"/>
    <cellStyle name="안건회계법인 2 10 10" xfId="46059" xr:uid="{00000000-0005-0000-0000-00003FB40000}"/>
    <cellStyle name="안건회계법인 2 10 10 2" xfId="46060" xr:uid="{00000000-0005-0000-0000-000040B40000}"/>
    <cellStyle name="안건회계법인 2 10 10 3" xfId="46061" xr:uid="{00000000-0005-0000-0000-000041B40000}"/>
    <cellStyle name="안건회계법인 2 10 11" xfId="46062" xr:uid="{00000000-0005-0000-0000-000042B40000}"/>
    <cellStyle name="안건회계법인 2 10 12" xfId="46063" xr:uid="{00000000-0005-0000-0000-000043B40000}"/>
    <cellStyle name="안건회계법인 2 10 2" xfId="46064" xr:uid="{00000000-0005-0000-0000-000044B40000}"/>
    <cellStyle name="안건회계법인 2 10 2 2" xfId="46065" xr:uid="{00000000-0005-0000-0000-000045B40000}"/>
    <cellStyle name="안건회계법인 2 10 2 3" xfId="46066" xr:uid="{00000000-0005-0000-0000-000046B40000}"/>
    <cellStyle name="안건회계법인 2 10 3" xfId="46067" xr:uid="{00000000-0005-0000-0000-000047B40000}"/>
    <cellStyle name="안건회계법인 2 10 3 2" xfId="46068" xr:uid="{00000000-0005-0000-0000-000048B40000}"/>
    <cellStyle name="안건회계법인 2 10 3 3" xfId="46069" xr:uid="{00000000-0005-0000-0000-000049B40000}"/>
    <cellStyle name="안건회계법인 2 10 4" xfId="46070" xr:uid="{00000000-0005-0000-0000-00004AB40000}"/>
    <cellStyle name="안건회계법인 2 10 4 2" xfId="46071" xr:uid="{00000000-0005-0000-0000-00004BB40000}"/>
    <cellStyle name="안건회계법인 2 10 4 3" xfId="46072" xr:uid="{00000000-0005-0000-0000-00004CB40000}"/>
    <cellStyle name="안건회계법인 2 10 5" xfId="46073" xr:uid="{00000000-0005-0000-0000-00004DB40000}"/>
    <cellStyle name="안건회계법인 2 10 5 2" xfId="46074" xr:uid="{00000000-0005-0000-0000-00004EB40000}"/>
    <cellStyle name="안건회계법인 2 10 5 3" xfId="46075" xr:uid="{00000000-0005-0000-0000-00004FB40000}"/>
    <cellStyle name="안건회계법인 2 10 6" xfId="46076" xr:uid="{00000000-0005-0000-0000-000050B40000}"/>
    <cellStyle name="안건회계법인 2 10 6 2" xfId="46077" xr:uid="{00000000-0005-0000-0000-000051B40000}"/>
    <cellStyle name="안건회계법인 2 10 6 3" xfId="46078" xr:uid="{00000000-0005-0000-0000-000052B40000}"/>
    <cellStyle name="안건회계법인 2 10 7" xfId="46079" xr:uid="{00000000-0005-0000-0000-000053B40000}"/>
    <cellStyle name="안건회계법인 2 10 7 2" xfId="46080" xr:uid="{00000000-0005-0000-0000-000054B40000}"/>
    <cellStyle name="안건회계법인 2 10 7 3" xfId="46081" xr:uid="{00000000-0005-0000-0000-000055B40000}"/>
    <cellStyle name="안건회계법인 2 10 8" xfId="46082" xr:uid="{00000000-0005-0000-0000-000056B40000}"/>
    <cellStyle name="안건회계법인 2 10 8 2" xfId="46083" xr:uid="{00000000-0005-0000-0000-000057B40000}"/>
    <cellStyle name="안건회계법인 2 10 8 3" xfId="46084" xr:uid="{00000000-0005-0000-0000-000058B40000}"/>
    <cellStyle name="안건회계법인 2 10 9" xfId="46085" xr:uid="{00000000-0005-0000-0000-000059B40000}"/>
    <cellStyle name="안건회계법인 2 10 9 2" xfId="46086" xr:uid="{00000000-0005-0000-0000-00005AB40000}"/>
    <cellStyle name="안건회계법인 2 10 9 3" xfId="46087" xr:uid="{00000000-0005-0000-0000-00005BB40000}"/>
    <cellStyle name="안건회계법인 2 11" xfId="46088" xr:uid="{00000000-0005-0000-0000-00005CB40000}"/>
    <cellStyle name="안건회계법인 2 11 10" xfId="46089" xr:uid="{00000000-0005-0000-0000-00005DB40000}"/>
    <cellStyle name="안건회계법인 2 11 10 2" xfId="46090" xr:uid="{00000000-0005-0000-0000-00005EB40000}"/>
    <cellStyle name="안건회계법인 2 11 10 3" xfId="46091" xr:uid="{00000000-0005-0000-0000-00005FB40000}"/>
    <cellStyle name="안건회계법인 2 11 11" xfId="46092" xr:uid="{00000000-0005-0000-0000-000060B40000}"/>
    <cellStyle name="안건회계법인 2 11 12" xfId="46093" xr:uid="{00000000-0005-0000-0000-000061B40000}"/>
    <cellStyle name="안건회계법인 2 11 2" xfId="46094" xr:uid="{00000000-0005-0000-0000-000062B40000}"/>
    <cellStyle name="안건회계법인 2 11 2 2" xfId="46095" xr:uid="{00000000-0005-0000-0000-000063B40000}"/>
    <cellStyle name="안건회계법인 2 11 2 3" xfId="46096" xr:uid="{00000000-0005-0000-0000-000064B40000}"/>
    <cellStyle name="안건회계법인 2 11 3" xfId="46097" xr:uid="{00000000-0005-0000-0000-000065B40000}"/>
    <cellStyle name="안건회계법인 2 11 3 2" xfId="46098" xr:uid="{00000000-0005-0000-0000-000066B40000}"/>
    <cellStyle name="안건회계법인 2 11 3 3" xfId="46099" xr:uid="{00000000-0005-0000-0000-000067B40000}"/>
    <cellStyle name="안건회계법인 2 11 4" xfId="46100" xr:uid="{00000000-0005-0000-0000-000068B40000}"/>
    <cellStyle name="안건회계법인 2 11 4 2" xfId="46101" xr:uid="{00000000-0005-0000-0000-000069B40000}"/>
    <cellStyle name="안건회계법인 2 11 4 3" xfId="46102" xr:uid="{00000000-0005-0000-0000-00006AB40000}"/>
    <cellStyle name="안건회계법인 2 11 5" xfId="46103" xr:uid="{00000000-0005-0000-0000-00006BB40000}"/>
    <cellStyle name="안건회계법인 2 11 5 2" xfId="46104" xr:uid="{00000000-0005-0000-0000-00006CB40000}"/>
    <cellStyle name="안건회계법인 2 11 5 3" xfId="46105" xr:uid="{00000000-0005-0000-0000-00006DB40000}"/>
    <cellStyle name="안건회계법인 2 11 6" xfId="46106" xr:uid="{00000000-0005-0000-0000-00006EB40000}"/>
    <cellStyle name="안건회계법인 2 11 6 2" xfId="46107" xr:uid="{00000000-0005-0000-0000-00006FB40000}"/>
    <cellStyle name="안건회계법인 2 11 6 3" xfId="46108" xr:uid="{00000000-0005-0000-0000-000070B40000}"/>
    <cellStyle name="안건회계법인 2 11 7" xfId="46109" xr:uid="{00000000-0005-0000-0000-000071B40000}"/>
    <cellStyle name="안건회계법인 2 11 7 2" xfId="46110" xr:uid="{00000000-0005-0000-0000-000072B40000}"/>
    <cellStyle name="안건회계법인 2 11 7 3" xfId="46111" xr:uid="{00000000-0005-0000-0000-000073B40000}"/>
    <cellStyle name="안건회계법인 2 11 8" xfId="46112" xr:uid="{00000000-0005-0000-0000-000074B40000}"/>
    <cellStyle name="안건회계법인 2 11 8 2" xfId="46113" xr:uid="{00000000-0005-0000-0000-000075B40000}"/>
    <cellStyle name="안건회계법인 2 11 8 3" xfId="46114" xr:uid="{00000000-0005-0000-0000-000076B40000}"/>
    <cellStyle name="안건회계법인 2 11 9" xfId="46115" xr:uid="{00000000-0005-0000-0000-000077B40000}"/>
    <cellStyle name="안건회계법인 2 11 9 2" xfId="46116" xr:uid="{00000000-0005-0000-0000-000078B40000}"/>
    <cellStyle name="안건회계법인 2 11 9 3" xfId="46117" xr:uid="{00000000-0005-0000-0000-000079B40000}"/>
    <cellStyle name="안건회계법인 2 12" xfId="46118" xr:uid="{00000000-0005-0000-0000-00007AB40000}"/>
    <cellStyle name="안건회계법인 2 12 10" xfId="46119" xr:uid="{00000000-0005-0000-0000-00007BB40000}"/>
    <cellStyle name="안건회계법인 2 12 10 2" xfId="46120" xr:uid="{00000000-0005-0000-0000-00007CB40000}"/>
    <cellStyle name="안건회계법인 2 12 10 3" xfId="46121" xr:uid="{00000000-0005-0000-0000-00007DB40000}"/>
    <cellStyle name="안건회계법인 2 12 11" xfId="46122" xr:uid="{00000000-0005-0000-0000-00007EB40000}"/>
    <cellStyle name="안건회계법인 2 12 12" xfId="46123" xr:uid="{00000000-0005-0000-0000-00007FB40000}"/>
    <cellStyle name="안건회계법인 2 12 2" xfId="46124" xr:uid="{00000000-0005-0000-0000-000080B40000}"/>
    <cellStyle name="안건회계법인 2 12 2 2" xfId="46125" xr:uid="{00000000-0005-0000-0000-000081B40000}"/>
    <cellStyle name="안건회계법인 2 12 2 3" xfId="46126" xr:uid="{00000000-0005-0000-0000-000082B40000}"/>
    <cellStyle name="안건회계법인 2 12 3" xfId="46127" xr:uid="{00000000-0005-0000-0000-000083B40000}"/>
    <cellStyle name="안건회계법인 2 12 3 2" xfId="46128" xr:uid="{00000000-0005-0000-0000-000084B40000}"/>
    <cellStyle name="안건회계법인 2 12 3 3" xfId="46129" xr:uid="{00000000-0005-0000-0000-000085B40000}"/>
    <cellStyle name="안건회계법인 2 12 4" xfId="46130" xr:uid="{00000000-0005-0000-0000-000086B40000}"/>
    <cellStyle name="안건회계법인 2 12 4 2" xfId="46131" xr:uid="{00000000-0005-0000-0000-000087B40000}"/>
    <cellStyle name="안건회계법인 2 12 4 3" xfId="46132" xr:uid="{00000000-0005-0000-0000-000088B40000}"/>
    <cellStyle name="안건회계법인 2 12 5" xfId="46133" xr:uid="{00000000-0005-0000-0000-000089B40000}"/>
    <cellStyle name="안건회계법인 2 12 5 2" xfId="46134" xr:uid="{00000000-0005-0000-0000-00008AB40000}"/>
    <cellStyle name="안건회계법인 2 12 5 3" xfId="46135" xr:uid="{00000000-0005-0000-0000-00008BB40000}"/>
    <cellStyle name="안건회계법인 2 12 6" xfId="46136" xr:uid="{00000000-0005-0000-0000-00008CB40000}"/>
    <cellStyle name="안건회계법인 2 12 6 2" xfId="46137" xr:uid="{00000000-0005-0000-0000-00008DB40000}"/>
    <cellStyle name="안건회계법인 2 12 6 3" xfId="46138" xr:uid="{00000000-0005-0000-0000-00008EB40000}"/>
    <cellStyle name="안건회계법인 2 12 7" xfId="46139" xr:uid="{00000000-0005-0000-0000-00008FB40000}"/>
    <cellStyle name="안건회계법인 2 12 7 2" xfId="46140" xr:uid="{00000000-0005-0000-0000-000090B40000}"/>
    <cellStyle name="안건회계법인 2 12 7 3" xfId="46141" xr:uid="{00000000-0005-0000-0000-000091B40000}"/>
    <cellStyle name="안건회계법인 2 12 8" xfId="46142" xr:uid="{00000000-0005-0000-0000-000092B40000}"/>
    <cellStyle name="안건회계법인 2 12 8 2" xfId="46143" xr:uid="{00000000-0005-0000-0000-000093B40000}"/>
    <cellStyle name="안건회계법인 2 12 8 3" xfId="46144" xr:uid="{00000000-0005-0000-0000-000094B40000}"/>
    <cellStyle name="안건회계법인 2 12 9" xfId="46145" xr:uid="{00000000-0005-0000-0000-000095B40000}"/>
    <cellStyle name="안건회계법인 2 12 9 2" xfId="46146" xr:uid="{00000000-0005-0000-0000-000096B40000}"/>
    <cellStyle name="안건회계법인 2 12 9 3" xfId="46147" xr:uid="{00000000-0005-0000-0000-000097B40000}"/>
    <cellStyle name="안건회계법인 2 13" xfId="46148" xr:uid="{00000000-0005-0000-0000-000098B40000}"/>
    <cellStyle name="안건회계법인 2 13 10" xfId="46149" xr:uid="{00000000-0005-0000-0000-000099B40000}"/>
    <cellStyle name="안건회계법인 2 13 10 2" xfId="46150" xr:uid="{00000000-0005-0000-0000-00009AB40000}"/>
    <cellStyle name="안건회계법인 2 13 10 3" xfId="46151" xr:uid="{00000000-0005-0000-0000-00009BB40000}"/>
    <cellStyle name="안건회계법인 2 13 11" xfId="46152" xr:uid="{00000000-0005-0000-0000-00009CB40000}"/>
    <cellStyle name="안건회계법인 2 13 12" xfId="46153" xr:uid="{00000000-0005-0000-0000-00009DB40000}"/>
    <cellStyle name="안건회계법인 2 13 2" xfId="46154" xr:uid="{00000000-0005-0000-0000-00009EB40000}"/>
    <cellStyle name="안건회계법인 2 13 2 2" xfId="46155" xr:uid="{00000000-0005-0000-0000-00009FB40000}"/>
    <cellStyle name="안건회계법인 2 13 2 3" xfId="46156" xr:uid="{00000000-0005-0000-0000-0000A0B40000}"/>
    <cellStyle name="안건회계법인 2 13 3" xfId="46157" xr:uid="{00000000-0005-0000-0000-0000A1B40000}"/>
    <cellStyle name="안건회계법인 2 13 3 2" xfId="46158" xr:uid="{00000000-0005-0000-0000-0000A2B40000}"/>
    <cellStyle name="안건회계법인 2 13 3 3" xfId="46159" xr:uid="{00000000-0005-0000-0000-0000A3B40000}"/>
    <cellStyle name="안건회계법인 2 13 4" xfId="46160" xr:uid="{00000000-0005-0000-0000-0000A4B40000}"/>
    <cellStyle name="안건회계법인 2 13 4 2" xfId="46161" xr:uid="{00000000-0005-0000-0000-0000A5B40000}"/>
    <cellStyle name="안건회계법인 2 13 4 3" xfId="46162" xr:uid="{00000000-0005-0000-0000-0000A6B40000}"/>
    <cellStyle name="안건회계법인 2 13 5" xfId="46163" xr:uid="{00000000-0005-0000-0000-0000A7B40000}"/>
    <cellStyle name="안건회계법인 2 13 5 2" xfId="46164" xr:uid="{00000000-0005-0000-0000-0000A8B40000}"/>
    <cellStyle name="안건회계법인 2 13 5 3" xfId="46165" xr:uid="{00000000-0005-0000-0000-0000A9B40000}"/>
    <cellStyle name="안건회계법인 2 13 6" xfId="46166" xr:uid="{00000000-0005-0000-0000-0000AAB40000}"/>
    <cellStyle name="안건회계법인 2 13 6 2" xfId="46167" xr:uid="{00000000-0005-0000-0000-0000ABB40000}"/>
    <cellStyle name="안건회계법인 2 13 6 3" xfId="46168" xr:uid="{00000000-0005-0000-0000-0000ACB40000}"/>
    <cellStyle name="안건회계법인 2 13 7" xfId="46169" xr:uid="{00000000-0005-0000-0000-0000ADB40000}"/>
    <cellStyle name="안건회계법인 2 13 7 2" xfId="46170" xr:uid="{00000000-0005-0000-0000-0000AEB40000}"/>
    <cellStyle name="안건회계법인 2 13 7 3" xfId="46171" xr:uid="{00000000-0005-0000-0000-0000AFB40000}"/>
    <cellStyle name="안건회계법인 2 13 8" xfId="46172" xr:uid="{00000000-0005-0000-0000-0000B0B40000}"/>
    <cellStyle name="안건회계법인 2 13 8 2" xfId="46173" xr:uid="{00000000-0005-0000-0000-0000B1B40000}"/>
    <cellStyle name="안건회계법인 2 13 8 3" xfId="46174" xr:uid="{00000000-0005-0000-0000-0000B2B40000}"/>
    <cellStyle name="안건회계법인 2 13 9" xfId="46175" xr:uid="{00000000-0005-0000-0000-0000B3B40000}"/>
    <cellStyle name="안건회계법인 2 13 9 2" xfId="46176" xr:uid="{00000000-0005-0000-0000-0000B4B40000}"/>
    <cellStyle name="안건회계법인 2 13 9 3" xfId="46177" xr:uid="{00000000-0005-0000-0000-0000B5B40000}"/>
    <cellStyle name="안건회계법인 2 14" xfId="46178" xr:uid="{00000000-0005-0000-0000-0000B6B40000}"/>
    <cellStyle name="안건회계법인 2 14 10" xfId="46179" xr:uid="{00000000-0005-0000-0000-0000B7B40000}"/>
    <cellStyle name="안건회계법인 2 14 10 2" xfId="46180" xr:uid="{00000000-0005-0000-0000-0000B8B40000}"/>
    <cellStyle name="안건회계법인 2 14 10 3" xfId="46181" xr:uid="{00000000-0005-0000-0000-0000B9B40000}"/>
    <cellStyle name="안건회계법인 2 14 11" xfId="46182" xr:uid="{00000000-0005-0000-0000-0000BAB40000}"/>
    <cellStyle name="안건회계법인 2 14 12" xfId="46183" xr:uid="{00000000-0005-0000-0000-0000BBB40000}"/>
    <cellStyle name="안건회계법인 2 14 2" xfId="46184" xr:uid="{00000000-0005-0000-0000-0000BCB40000}"/>
    <cellStyle name="안건회계법인 2 14 2 2" xfId="46185" xr:uid="{00000000-0005-0000-0000-0000BDB40000}"/>
    <cellStyle name="안건회계법인 2 14 2 3" xfId="46186" xr:uid="{00000000-0005-0000-0000-0000BEB40000}"/>
    <cellStyle name="안건회계법인 2 14 3" xfId="46187" xr:uid="{00000000-0005-0000-0000-0000BFB40000}"/>
    <cellStyle name="안건회계법인 2 14 3 2" xfId="46188" xr:uid="{00000000-0005-0000-0000-0000C0B40000}"/>
    <cellStyle name="안건회계법인 2 14 3 3" xfId="46189" xr:uid="{00000000-0005-0000-0000-0000C1B40000}"/>
    <cellStyle name="안건회계법인 2 14 4" xfId="46190" xr:uid="{00000000-0005-0000-0000-0000C2B40000}"/>
    <cellStyle name="안건회계법인 2 14 4 2" xfId="46191" xr:uid="{00000000-0005-0000-0000-0000C3B40000}"/>
    <cellStyle name="안건회계법인 2 14 4 3" xfId="46192" xr:uid="{00000000-0005-0000-0000-0000C4B40000}"/>
    <cellStyle name="안건회계법인 2 14 5" xfId="46193" xr:uid="{00000000-0005-0000-0000-0000C5B40000}"/>
    <cellStyle name="안건회계법인 2 14 5 2" xfId="46194" xr:uid="{00000000-0005-0000-0000-0000C6B40000}"/>
    <cellStyle name="안건회계법인 2 14 5 3" xfId="46195" xr:uid="{00000000-0005-0000-0000-0000C7B40000}"/>
    <cellStyle name="안건회계법인 2 14 6" xfId="46196" xr:uid="{00000000-0005-0000-0000-0000C8B40000}"/>
    <cellStyle name="안건회계법인 2 14 6 2" xfId="46197" xr:uid="{00000000-0005-0000-0000-0000C9B40000}"/>
    <cellStyle name="안건회계법인 2 14 6 3" xfId="46198" xr:uid="{00000000-0005-0000-0000-0000CAB40000}"/>
    <cellStyle name="안건회계법인 2 14 7" xfId="46199" xr:uid="{00000000-0005-0000-0000-0000CBB40000}"/>
    <cellStyle name="안건회계법인 2 14 7 2" xfId="46200" xr:uid="{00000000-0005-0000-0000-0000CCB40000}"/>
    <cellStyle name="안건회계법인 2 14 7 3" xfId="46201" xr:uid="{00000000-0005-0000-0000-0000CDB40000}"/>
    <cellStyle name="안건회계법인 2 14 8" xfId="46202" xr:uid="{00000000-0005-0000-0000-0000CEB40000}"/>
    <cellStyle name="안건회계법인 2 14 8 2" xfId="46203" xr:uid="{00000000-0005-0000-0000-0000CFB40000}"/>
    <cellStyle name="안건회계법인 2 14 8 3" xfId="46204" xr:uid="{00000000-0005-0000-0000-0000D0B40000}"/>
    <cellStyle name="안건회계법인 2 14 9" xfId="46205" xr:uid="{00000000-0005-0000-0000-0000D1B40000}"/>
    <cellStyle name="안건회계법인 2 14 9 2" xfId="46206" xr:uid="{00000000-0005-0000-0000-0000D2B40000}"/>
    <cellStyle name="안건회계법인 2 14 9 3" xfId="46207" xr:uid="{00000000-0005-0000-0000-0000D3B40000}"/>
    <cellStyle name="안건회계법인 2 15" xfId="46208" xr:uid="{00000000-0005-0000-0000-0000D4B40000}"/>
    <cellStyle name="안건회계법인 2 15 10" xfId="46209" xr:uid="{00000000-0005-0000-0000-0000D5B40000}"/>
    <cellStyle name="안건회계법인 2 15 10 2" xfId="46210" xr:uid="{00000000-0005-0000-0000-0000D6B40000}"/>
    <cellStyle name="안건회계법인 2 15 10 3" xfId="46211" xr:uid="{00000000-0005-0000-0000-0000D7B40000}"/>
    <cellStyle name="안건회계법인 2 15 11" xfId="46212" xr:uid="{00000000-0005-0000-0000-0000D8B40000}"/>
    <cellStyle name="안건회계법인 2 15 12" xfId="46213" xr:uid="{00000000-0005-0000-0000-0000D9B40000}"/>
    <cellStyle name="안건회계법인 2 15 2" xfId="46214" xr:uid="{00000000-0005-0000-0000-0000DAB40000}"/>
    <cellStyle name="안건회계법인 2 15 2 2" xfId="46215" xr:uid="{00000000-0005-0000-0000-0000DBB40000}"/>
    <cellStyle name="안건회계법인 2 15 2 3" xfId="46216" xr:uid="{00000000-0005-0000-0000-0000DCB40000}"/>
    <cellStyle name="안건회계법인 2 15 3" xfId="46217" xr:uid="{00000000-0005-0000-0000-0000DDB40000}"/>
    <cellStyle name="안건회계법인 2 15 3 2" xfId="46218" xr:uid="{00000000-0005-0000-0000-0000DEB40000}"/>
    <cellStyle name="안건회계법인 2 15 3 3" xfId="46219" xr:uid="{00000000-0005-0000-0000-0000DFB40000}"/>
    <cellStyle name="안건회계법인 2 15 4" xfId="46220" xr:uid="{00000000-0005-0000-0000-0000E0B40000}"/>
    <cellStyle name="안건회계법인 2 15 4 2" xfId="46221" xr:uid="{00000000-0005-0000-0000-0000E1B40000}"/>
    <cellStyle name="안건회계법인 2 15 4 3" xfId="46222" xr:uid="{00000000-0005-0000-0000-0000E2B40000}"/>
    <cellStyle name="안건회계법인 2 15 5" xfId="46223" xr:uid="{00000000-0005-0000-0000-0000E3B40000}"/>
    <cellStyle name="안건회계법인 2 15 5 2" xfId="46224" xr:uid="{00000000-0005-0000-0000-0000E4B40000}"/>
    <cellStyle name="안건회계법인 2 15 5 3" xfId="46225" xr:uid="{00000000-0005-0000-0000-0000E5B40000}"/>
    <cellStyle name="안건회계법인 2 15 6" xfId="46226" xr:uid="{00000000-0005-0000-0000-0000E6B40000}"/>
    <cellStyle name="안건회계법인 2 15 6 2" xfId="46227" xr:uid="{00000000-0005-0000-0000-0000E7B40000}"/>
    <cellStyle name="안건회계법인 2 15 6 3" xfId="46228" xr:uid="{00000000-0005-0000-0000-0000E8B40000}"/>
    <cellStyle name="안건회계법인 2 15 7" xfId="46229" xr:uid="{00000000-0005-0000-0000-0000E9B40000}"/>
    <cellStyle name="안건회계법인 2 15 7 2" xfId="46230" xr:uid="{00000000-0005-0000-0000-0000EAB40000}"/>
    <cellStyle name="안건회계법인 2 15 7 3" xfId="46231" xr:uid="{00000000-0005-0000-0000-0000EBB40000}"/>
    <cellStyle name="안건회계법인 2 15 8" xfId="46232" xr:uid="{00000000-0005-0000-0000-0000ECB40000}"/>
    <cellStyle name="안건회계법인 2 15 8 2" xfId="46233" xr:uid="{00000000-0005-0000-0000-0000EDB40000}"/>
    <cellStyle name="안건회계법인 2 15 8 3" xfId="46234" xr:uid="{00000000-0005-0000-0000-0000EEB40000}"/>
    <cellStyle name="안건회계법인 2 15 9" xfId="46235" xr:uid="{00000000-0005-0000-0000-0000EFB40000}"/>
    <cellStyle name="안건회계법인 2 15 9 2" xfId="46236" xr:uid="{00000000-0005-0000-0000-0000F0B40000}"/>
    <cellStyle name="안건회계법인 2 15 9 3" xfId="46237" xr:uid="{00000000-0005-0000-0000-0000F1B40000}"/>
    <cellStyle name="안건회계법인 2 16" xfId="46238" xr:uid="{00000000-0005-0000-0000-0000F2B40000}"/>
    <cellStyle name="안건회계법인 2 16 2" xfId="46239" xr:uid="{00000000-0005-0000-0000-0000F3B40000}"/>
    <cellStyle name="안건회계법인 2 16 2 2" xfId="46240" xr:uid="{00000000-0005-0000-0000-0000F4B40000}"/>
    <cellStyle name="안건회계법인 2 16 2 3" xfId="46241" xr:uid="{00000000-0005-0000-0000-0000F5B40000}"/>
    <cellStyle name="안건회계법인 2 16 3" xfId="46242" xr:uid="{00000000-0005-0000-0000-0000F6B40000}"/>
    <cellStyle name="안건회계법인 2 16 3 2" xfId="46243" xr:uid="{00000000-0005-0000-0000-0000F7B40000}"/>
    <cellStyle name="안건회계법인 2 16 3 3" xfId="46244" xr:uid="{00000000-0005-0000-0000-0000F8B40000}"/>
    <cellStyle name="안건회계법인 2 16 4" xfId="46245" xr:uid="{00000000-0005-0000-0000-0000F9B40000}"/>
    <cellStyle name="안건회계법인 2 16 5" xfId="46246" xr:uid="{00000000-0005-0000-0000-0000FAB40000}"/>
    <cellStyle name="안건회계법인 2 17" xfId="46247" xr:uid="{00000000-0005-0000-0000-0000FBB40000}"/>
    <cellStyle name="안건회계법인 2 17 2" xfId="46248" xr:uid="{00000000-0005-0000-0000-0000FCB40000}"/>
    <cellStyle name="안건회계법인 2 17 3" xfId="46249" xr:uid="{00000000-0005-0000-0000-0000FDB40000}"/>
    <cellStyle name="안건회계법인 2 18" xfId="46250" xr:uid="{00000000-0005-0000-0000-0000FEB40000}"/>
    <cellStyle name="안건회계법인 2 18 2" xfId="46251" xr:uid="{00000000-0005-0000-0000-0000FFB40000}"/>
    <cellStyle name="안건회계법인 2 18 3" xfId="46252" xr:uid="{00000000-0005-0000-0000-000000B50000}"/>
    <cellStyle name="안건회계법인 2 19" xfId="46253" xr:uid="{00000000-0005-0000-0000-000001B50000}"/>
    <cellStyle name="안건회계법인 2 19 2" xfId="46254" xr:uid="{00000000-0005-0000-0000-000002B50000}"/>
    <cellStyle name="안건회계법인 2 19 3" xfId="46255" xr:uid="{00000000-0005-0000-0000-000003B50000}"/>
    <cellStyle name="안건회계법인 2 2" xfId="46256" xr:uid="{00000000-0005-0000-0000-000004B50000}"/>
    <cellStyle name="안건회계법인 2 2 10" xfId="46257" xr:uid="{00000000-0005-0000-0000-000005B50000}"/>
    <cellStyle name="안건회계법인 2 2 10 2" xfId="46258" xr:uid="{00000000-0005-0000-0000-000006B50000}"/>
    <cellStyle name="안건회계법인 2 2 10 3" xfId="46259" xr:uid="{00000000-0005-0000-0000-000007B50000}"/>
    <cellStyle name="안건회계법인 2 2 11" xfId="46260" xr:uid="{00000000-0005-0000-0000-000008B50000}"/>
    <cellStyle name="안건회계법인 2 2 12" xfId="46261" xr:uid="{00000000-0005-0000-0000-000009B50000}"/>
    <cellStyle name="안건회계법인 2 2 2" xfId="46262" xr:uid="{00000000-0005-0000-0000-00000AB50000}"/>
    <cellStyle name="안건회계법인 2 2 2 2" xfId="46263" xr:uid="{00000000-0005-0000-0000-00000BB50000}"/>
    <cellStyle name="안건회계법인 2 2 2 3" xfId="46264" xr:uid="{00000000-0005-0000-0000-00000CB50000}"/>
    <cellStyle name="안건회계법인 2 2 3" xfId="46265" xr:uid="{00000000-0005-0000-0000-00000DB50000}"/>
    <cellStyle name="안건회계법인 2 2 3 2" xfId="46266" xr:uid="{00000000-0005-0000-0000-00000EB50000}"/>
    <cellStyle name="안건회계법인 2 2 3 3" xfId="46267" xr:uid="{00000000-0005-0000-0000-00000FB50000}"/>
    <cellStyle name="안건회계법인 2 2 4" xfId="46268" xr:uid="{00000000-0005-0000-0000-000010B50000}"/>
    <cellStyle name="안건회계법인 2 2 4 2" xfId="46269" xr:uid="{00000000-0005-0000-0000-000011B50000}"/>
    <cellStyle name="안건회계법인 2 2 4 3" xfId="46270" xr:uid="{00000000-0005-0000-0000-000012B50000}"/>
    <cellStyle name="안건회계법인 2 2 5" xfId="46271" xr:uid="{00000000-0005-0000-0000-000013B50000}"/>
    <cellStyle name="안건회계법인 2 2 5 2" xfId="46272" xr:uid="{00000000-0005-0000-0000-000014B50000}"/>
    <cellStyle name="안건회계법인 2 2 5 3" xfId="46273" xr:uid="{00000000-0005-0000-0000-000015B50000}"/>
    <cellStyle name="안건회계법인 2 2 6" xfId="46274" xr:uid="{00000000-0005-0000-0000-000016B50000}"/>
    <cellStyle name="안건회계법인 2 2 6 2" xfId="46275" xr:uid="{00000000-0005-0000-0000-000017B50000}"/>
    <cellStyle name="안건회계법인 2 2 6 3" xfId="46276" xr:uid="{00000000-0005-0000-0000-000018B50000}"/>
    <cellStyle name="안건회계법인 2 2 7" xfId="46277" xr:uid="{00000000-0005-0000-0000-000019B50000}"/>
    <cellStyle name="안건회계법인 2 2 7 2" xfId="46278" xr:uid="{00000000-0005-0000-0000-00001AB50000}"/>
    <cellStyle name="안건회계법인 2 2 7 3" xfId="46279" xr:uid="{00000000-0005-0000-0000-00001BB50000}"/>
    <cellStyle name="안건회계법인 2 2 8" xfId="46280" xr:uid="{00000000-0005-0000-0000-00001CB50000}"/>
    <cellStyle name="안건회계법인 2 2 8 2" xfId="46281" xr:uid="{00000000-0005-0000-0000-00001DB50000}"/>
    <cellStyle name="안건회계법인 2 2 8 3" xfId="46282" xr:uid="{00000000-0005-0000-0000-00001EB50000}"/>
    <cellStyle name="안건회계법인 2 2 9" xfId="46283" xr:uid="{00000000-0005-0000-0000-00001FB50000}"/>
    <cellStyle name="안건회계법인 2 2 9 2" xfId="46284" xr:uid="{00000000-0005-0000-0000-000020B50000}"/>
    <cellStyle name="안건회계법인 2 2 9 3" xfId="46285" xr:uid="{00000000-0005-0000-0000-000021B50000}"/>
    <cellStyle name="안건회계법인 2 20" xfId="46286" xr:uid="{00000000-0005-0000-0000-000022B50000}"/>
    <cellStyle name="안건회계법인 2 20 2" xfId="46287" xr:uid="{00000000-0005-0000-0000-000023B50000}"/>
    <cellStyle name="안건회계법인 2 20 3" xfId="46288" xr:uid="{00000000-0005-0000-0000-000024B50000}"/>
    <cellStyle name="안건회계법인 2 21" xfId="46289" xr:uid="{00000000-0005-0000-0000-000025B50000}"/>
    <cellStyle name="안건회계법인 2 21 2" xfId="46290" xr:uid="{00000000-0005-0000-0000-000026B50000}"/>
    <cellStyle name="안건회계법인 2 21 3" xfId="46291" xr:uid="{00000000-0005-0000-0000-000027B50000}"/>
    <cellStyle name="안건회계법인 2 22" xfId="46292" xr:uid="{00000000-0005-0000-0000-000028B50000}"/>
    <cellStyle name="안건회계법인 2 22 2" xfId="46293" xr:uid="{00000000-0005-0000-0000-000029B50000}"/>
    <cellStyle name="안건회계법인 2 22 3" xfId="46294" xr:uid="{00000000-0005-0000-0000-00002AB50000}"/>
    <cellStyle name="안건회계법인 2 23" xfId="46295" xr:uid="{00000000-0005-0000-0000-00002BB50000}"/>
    <cellStyle name="안건회계법인 2 23 2" xfId="46296" xr:uid="{00000000-0005-0000-0000-00002CB50000}"/>
    <cellStyle name="안건회계법인 2 23 3" xfId="46297" xr:uid="{00000000-0005-0000-0000-00002DB50000}"/>
    <cellStyle name="안건회계법인 2 24" xfId="46298" xr:uid="{00000000-0005-0000-0000-00002EB50000}"/>
    <cellStyle name="안건회계법인 2 24 2" xfId="46299" xr:uid="{00000000-0005-0000-0000-00002FB50000}"/>
    <cellStyle name="안건회계법인 2 24 3" xfId="46300" xr:uid="{00000000-0005-0000-0000-000030B50000}"/>
    <cellStyle name="안건회계법인 2 25" xfId="46301" xr:uid="{00000000-0005-0000-0000-000031B50000}"/>
    <cellStyle name="안건회계법인 2 25 2" xfId="46302" xr:uid="{00000000-0005-0000-0000-000032B50000}"/>
    <cellStyle name="안건회계법인 2 25 3" xfId="46303" xr:uid="{00000000-0005-0000-0000-000033B50000}"/>
    <cellStyle name="안건회계법인 2 26" xfId="46304" xr:uid="{00000000-0005-0000-0000-000034B50000}"/>
    <cellStyle name="안건회계법인 2 26 2" xfId="46305" xr:uid="{00000000-0005-0000-0000-000035B50000}"/>
    <cellStyle name="안건회계법인 2 26 3" xfId="46306" xr:uid="{00000000-0005-0000-0000-000036B50000}"/>
    <cellStyle name="안건회계법인 2 27" xfId="46307" xr:uid="{00000000-0005-0000-0000-000037B50000}"/>
    <cellStyle name="안건회계법인 2 27 2" xfId="46308" xr:uid="{00000000-0005-0000-0000-000038B50000}"/>
    <cellStyle name="안건회계법인 2 27 3" xfId="46309" xr:uid="{00000000-0005-0000-0000-000039B50000}"/>
    <cellStyle name="안건회계법인 2 28" xfId="46310" xr:uid="{00000000-0005-0000-0000-00003AB50000}"/>
    <cellStyle name="안건회계법인 2 28 2" xfId="46311" xr:uid="{00000000-0005-0000-0000-00003BB50000}"/>
    <cellStyle name="안건회계법인 2 28 3" xfId="46312" xr:uid="{00000000-0005-0000-0000-00003CB50000}"/>
    <cellStyle name="안건회계법인 2 29" xfId="46313" xr:uid="{00000000-0005-0000-0000-00003DB50000}"/>
    <cellStyle name="안건회계법인 2 3" xfId="46314" xr:uid="{00000000-0005-0000-0000-00003EB50000}"/>
    <cellStyle name="안건회계법인 2 3 10" xfId="46315" xr:uid="{00000000-0005-0000-0000-00003FB50000}"/>
    <cellStyle name="안건회계법인 2 3 10 2" xfId="46316" xr:uid="{00000000-0005-0000-0000-000040B50000}"/>
    <cellStyle name="안건회계법인 2 3 10 3" xfId="46317" xr:uid="{00000000-0005-0000-0000-000041B50000}"/>
    <cellStyle name="안건회계법인 2 3 11" xfId="46318" xr:uid="{00000000-0005-0000-0000-000042B50000}"/>
    <cellStyle name="안건회계법인 2 3 12" xfId="46319" xr:uid="{00000000-0005-0000-0000-000043B50000}"/>
    <cellStyle name="안건회계법인 2 3 2" xfId="46320" xr:uid="{00000000-0005-0000-0000-000044B50000}"/>
    <cellStyle name="안건회계법인 2 3 2 2" xfId="46321" xr:uid="{00000000-0005-0000-0000-000045B50000}"/>
    <cellStyle name="안건회계법인 2 3 2 3" xfId="46322" xr:uid="{00000000-0005-0000-0000-000046B50000}"/>
    <cellStyle name="안건회계법인 2 3 3" xfId="46323" xr:uid="{00000000-0005-0000-0000-000047B50000}"/>
    <cellStyle name="안건회계법인 2 3 3 2" xfId="46324" xr:uid="{00000000-0005-0000-0000-000048B50000}"/>
    <cellStyle name="안건회계법인 2 3 3 3" xfId="46325" xr:uid="{00000000-0005-0000-0000-000049B50000}"/>
    <cellStyle name="안건회계법인 2 3 4" xfId="46326" xr:uid="{00000000-0005-0000-0000-00004AB50000}"/>
    <cellStyle name="안건회계법인 2 3 4 2" xfId="46327" xr:uid="{00000000-0005-0000-0000-00004BB50000}"/>
    <cellStyle name="안건회계법인 2 3 4 3" xfId="46328" xr:uid="{00000000-0005-0000-0000-00004CB50000}"/>
    <cellStyle name="안건회계법인 2 3 5" xfId="46329" xr:uid="{00000000-0005-0000-0000-00004DB50000}"/>
    <cellStyle name="안건회계법인 2 3 5 2" xfId="46330" xr:uid="{00000000-0005-0000-0000-00004EB50000}"/>
    <cellStyle name="안건회계법인 2 3 5 3" xfId="46331" xr:uid="{00000000-0005-0000-0000-00004FB50000}"/>
    <cellStyle name="안건회계법인 2 3 6" xfId="46332" xr:uid="{00000000-0005-0000-0000-000050B50000}"/>
    <cellStyle name="안건회계법인 2 3 6 2" xfId="46333" xr:uid="{00000000-0005-0000-0000-000051B50000}"/>
    <cellStyle name="안건회계법인 2 3 6 3" xfId="46334" xr:uid="{00000000-0005-0000-0000-000052B50000}"/>
    <cellStyle name="안건회계법인 2 3 7" xfId="46335" xr:uid="{00000000-0005-0000-0000-000053B50000}"/>
    <cellStyle name="안건회계법인 2 3 7 2" xfId="46336" xr:uid="{00000000-0005-0000-0000-000054B50000}"/>
    <cellStyle name="안건회계법인 2 3 7 3" xfId="46337" xr:uid="{00000000-0005-0000-0000-000055B50000}"/>
    <cellStyle name="안건회계법인 2 3 8" xfId="46338" xr:uid="{00000000-0005-0000-0000-000056B50000}"/>
    <cellStyle name="안건회계법인 2 3 8 2" xfId="46339" xr:uid="{00000000-0005-0000-0000-000057B50000}"/>
    <cellStyle name="안건회계법인 2 3 8 3" xfId="46340" xr:uid="{00000000-0005-0000-0000-000058B50000}"/>
    <cellStyle name="안건회계법인 2 3 9" xfId="46341" xr:uid="{00000000-0005-0000-0000-000059B50000}"/>
    <cellStyle name="안건회계법인 2 3 9 2" xfId="46342" xr:uid="{00000000-0005-0000-0000-00005AB50000}"/>
    <cellStyle name="안건회계법인 2 3 9 3" xfId="46343" xr:uid="{00000000-0005-0000-0000-00005BB50000}"/>
    <cellStyle name="안건회계법인 2 30" xfId="46344" xr:uid="{00000000-0005-0000-0000-00005CB50000}"/>
    <cellStyle name="안건회계법인 2 31" xfId="46345" xr:uid="{00000000-0005-0000-0000-00005DB50000}"/>
    <cellStyle name="안건회계법인 2 4" xfId="46346" xr:uid="{00000000-0005-0000-0000-00005EB50000}"/>
    <cellStyle name="안건회계법인 2 4 10" xfId="46347" xr:uid="{00000000-0005-0000-0000-00005FB50000}"/>
    <cellStyle name="안건회계법인 2 4 10 2" xfId="46348" xr:uid="{00000000-0005-0000-0000-000060B50000}"/>
    <cellStyle name="안건회계법인 2 4 10 3" xfId="46349" xr:uid="{00000000-0005-0000-0000-000061B50000}"/>
    <cellStyle name="안건회계법인 2 4 11" xfId="46350" xr:uid="{00000000-0005-0000-0000-000062B50000}"/>
    <cellStyle name="안건회계법인 2 4 12" xfId="46351" xr:uid="{00000000-0005-0000-0000-000063B50000}"/>
    <cellStyle name="안건회계법인 2 4 2" xfId="46352" xr:uid="{00000000-0005-0000-0000-000064B50000}"/>
    <cellStyle name="안건회계법인 2 4 2 2" xfId="46353" xr:uid="{00000000-0005-0000-0000-000065B50000}"/>
    <cellStyle name="안건회계법인 2 4 2 3" xfId="46354" xr:uid="{00000000-0005-0000-0000-000066B50000}"/>
    <cellStyle name="안건회계법인 2 4 3" xfId="46355" xr:uid="{00000000-0005-0000-0000-000067B50000}"/>
    <cellStyle name="안건회계법인 2 4 3 2" xfId="46356" xr:uid="{00000000-0005-0000-0000-000068B50000}"/>
    <cellStyle name="안건회계법인 2 4 3 3" xfId="46357" xr:uid="{00000000-0005-0000-0000-000069B50000}"/>
    <cellStyle name="안건회계법인 2 4 4" xfId="46358" xr:uid="{00000000-0005-0000-0000-00006AB50000}"/>
    <cellStyle name="안건회계법인 2 4 4 2" xfId="46359" xr:uid="{00000000-0005-0000-0000-00006BB50000}"/>
    <cellStyle name="안건회계법인 2 4 4 3" xfId="46360" xr:uid="{00000000-0005-0000-0000-00006CB50000}"/>
    <cellStyle name="안건회계법인 2 4 5" xfId="46361" xr:uid="{00000000-0005-0000-0000-00006DB50000}"/>
    <cellStyle name="안건회계법인 2 4 5 2" xfId="46362" xr:uid="{00000000-0005-0000-0000-00006EB50000}"/>
    <cellStyle name="안건회계법인 2 4 5 3" xfId="46363" xr:uid="{00000000-0005-0000-0000-00006FB50000}"/>
    <cellStyle name="안건회계법인 2 4 6" xfId="46364" xr:uid="{00000000-0005-0000-0000-000070B50000}"/>
    <cellStyle name="안건회계법인 2 4 6 2" xfId="46365" xr:uid="{00000000-0005-0000-0000-000071B50000}"/>
    <cellStyle name="안건회계법인 2 4 6 3" xfId="46366" xr:uid="{00000000-0005-0000-0000-000072B50000}"/>
    <cellStyle name="안건회계법인 2 4 7" xfId="46367" xr:uid="{00000000-0005-0000-0000-000073B50000}"/>
    <cellStyle name="안건회계법인 2 4 7 2" xfId="46368" xr:uid="{00000000-0005-0000-0000-000074B50000}"/>
    <cellStyle name="안건회계법인 2 4 7 3" xfId="46369" xr:uid="{00000000-0005-0000-0000-000075B50000}"/>
    <cellStyle name="안건회계법인 2 4 8" xfId="46370" xr:uid="{00000000-0005-0000-0000-000076B50000}"/>
    <cellStyle name="안건회계법인 2 4 8 2" xfId="46371" xr:uid="{00000000-0005-0000-0000-000077B50000}"/>
    <cellStyle name="안건회계법인 2 4 8 3" xfId="46372" xr:uid="{00000000-0005-0000-0000-000078B50000}"/>
    <cellStyle name="안건회계법인 2 4 9" xfId="46373" xr:uid="{00000000-0005-0000-0000-000079B50000}"/>
    <cellStyle name="안건회계법인 2 4 9 2" xfId="46374" xr:uid="{00000000-0005-0000-0000-00007AB50000}"/>
    <cellStyle name="안건회계법인 2 4 9 3" xfId="46375" xr:uid="{00000000-0005-0000-0000-00007BB50000}"/>
    <cellStyle name="안건회계법인 2 5" xfId="46376" xr:uid="{00000000-0005-0000-0000-00007CB50000}"/>
    <cellStyle name="안건회계법인 2 5 10" xfId="46377" xr:uid="{00000000-0005-0000-0000-00007DB50000}"/>
    <cellStyle name="안건회계법인 2 5 10 2" xfId="46378" xr:uid="{00000000-0005-0000-0000-00007EB50000}"/>
    <cellStyle name="안건회계법인 2 5 10 3" xfId="46379" xr:uid="{00000000-0005-0000-0000-00007FB50000}"/>
    <cellStyle name="안건회계법인 2 5 11" xfId="46380" xr:uid="{00000000-0005-0000-0000-000080B50000}"/>
    <cellStyle name="안건회계법인 2 5 12" xfId="46381" xr:uid="{00000000-0005-0000-0000-000081B50000}"/>
    <cellStyle name="안건회계법인 2 5 2" xfId="46382" xr:uid="{00000000-0005-0000-0000-000082B50000}"/>
    <cellStyle name="안건회계법인 2 5 2 2" xfId="46383" xr:uid="{00000000-0005-0000-0000-000083B50000}"/>
    <cellStyle name="안건회계법인 2 5 2 3" xfId="46384" xr:uid="{00000000-0005-0000-0000-000084B50000}"/>
    <cellStyle name="안건회계법인 2 5 3" xfId="46385" xr:uid="{00000000-0005-0000-0000-000085B50000}"/>
    <cellStyle name="안건회계법인 2 5 3 2" xfId="46386" xr:uid="{00000000-0005-0000-0000-000086B50000}"/>
    <cellStyle name="안건회계법인 2 5 3 3" xfId="46387" xr:uid="{00000000-0005-0000-0000-000087B50000}"/>
    <cellStyle name="안건회계법인 2 5 4" xfId="46388" xr:uid="{00000000-0005-0000-0000-000088B50000}"/>
    <cellStyle name="안건회계법인 2 5 4 2" xfId="46389" xr:uid="{00000000-0005-0000-0000-000089B50000}"/>
    <cellStyle name="안건회계법인 2 5 4 3" xfId="46390" xr:uid="{00000000-0005-0000-0000-00008AB50000}"/>
    <cellStyle name="안건회계법인 2 5 5" xfId="46391" xr:uid="{00000000-0005-0000-0000-00008BB50000}"/>
    <cellStyle name="안건회계법인 2 5 5 2" xfId="46392" xr:uid="{00000000-0005-0000-0000-00008CB50000}"/>
    <cellStyle name="안건회계법인 2 5 5 3" xfId="46393" xr:uid="{00000000-0005-0000-0000-00008DB50000}"/>
    <cellStyle name="안건회계법인 2 5 6" xfId="46394" xr:uid="{00000000-0005-0000-0000-00008EB50000}"/>
    <cellStyle name="안건회계법인 2 5 6 2" xfId="46395" xr:uid="{00000000-0005-0000-0000-00008FB50000}"/>
    <cellStyle name="안건회계법인 2 5 6 3" xfId="46396" xr:uid="{00000000-0005-0000-0000-000090B50000}"/>
    <cellStyle name="안건회계법인 2 5 7" xfId="46397" xr:uid="{00000000-0005-0000-0000-000091B50000}"/>
    <cellStyle name="안건회계법인 2 5 7 2" xfId="46398" xr:uid="{00000000-0005-0000-0000-000092B50000}"/>
    <cellStyle name="안건회계법인 2 5 7 3" xfId="46399" xr:uid="{00000000-0005-0000-0000-000093B50000}"/>
    <cellStyle name="안건회계법인 2 5 8" xfId="46400" xr:uid="{00000000-0005-0000-0000-000094B50000}"/>
    <cellStyle name="안건회계법인 2 5 8 2" xfId="46401" xr:uid="{00000000-0005-0000-0000-000095B50000}"/>
    <cellStyle name="안건회계법인 2 5 8 3" xfId="46402" xr:uid="{00000000-0005-0000-0000-000096B50000}"/>
    <cellStyle name="안건회계법인 2 5 9" xfId="46403" xr:uid="{00000000-0005-0000-0000-000097B50000}"/>
    <cellStyle name="안건회계법인 2 5 9 2" xfId="46404" xr:uid="{00000000-0005-0000-0000-000098B50000}"/>
    <cellStyle name="안건회계법인 2 5 9 3" xfId="46405" xr:uid="{00000000-0005-0000-0000-000099B50000}"/>
    <cellStyle name="안건회계법인 2 6" xfId="46406" xr:uid="{00000000-0005-0000-0000-00009AB50000}"/>
    <cellStyle name="안건회계법인 2 6 10" xfId="46407" xr:uid="{00000000-0005-0000-0000-00009BB50000}"/>
    <cellStyle name="안건회계법인 2 6 10 2" xfId="46408" xr:uid="{00000000-0005-0000-0000-00009CB50000}"/>
    <cellStyle name="안건회계법인 2 6 10 3" xfId="46409" xr:uid="{00000000-0005-0000-0000-00009DB50000}"/>
    <cellStyle name="안건회계법인 2 6 11" xfId="46410" xr:uid="{00000000-0005-0000-0000-00009EB50000}"/>
    <cellStyle name="안건회계법인 2 6 12" xfId="46411" xr:uid="{00000000-0005-0000-0000-00009FB50000}"/>
    <cellStyle name="안건회계법인 2 6 2" xfId="46412" xr:uid="{00000000-0005-0000-0000-0000A0B50000}"/>
    <cellStyle name="안건회계법인 2 6 2 2" xfId="46413" xr:uid="{00000000-0005-0000-0000-0000A1B50000}"/>
    <cellStyle name="안건회계법인 2 6 2 3" xfId="46414" xr:uid="{00000000-0005-0000-0000-0000A2B50000}"/>
    <cellStyle name="안건회계법인 2 6 3" xfId="46415" xr:uid="{00000000-0005-0000-0000-0000A3B50000}"/>
    <cellStyle name="안건회계법인 2 6 3 2" xfId="46416" xr:uid="{00000000-0005-0000-0000-0000A4B50000}"/>
    <cellStyle name="안건회계법인 2 6 3 3" xfId="46417" xr:uid="{00000000-0005-0000-0000-0000A5B50000}"/>
    <cellStyle name="안건회계법인 2 6 4" xfId="46418" xr:uid="{00000000-0005-0000-0000-0000A6B50000}"/>
    <cellStyle name="안건회계법인 2 6 4 2" xfId="46419" xr:uid="{00000000-0005-0000-0000-0000A7B50000}"/>
    <cellStyle name="안건회계법인 2 6 4 3" xfId="46420" xr:uid="{00000000-0005-0000-0000-0000A8B50000}"/>
    <cellStyle name="안건회계법인 2 6 5" xfId="46421" xr:uid="{00000000-0005-0000-0000-0000A9B50000}"/>
    <cellStyle name="안건회계법인 2 6 5 2" xfId="46422" xr:uid="{00000000-0005-0000-0000-0000AAB50000}"/>
    <cellStyle name="안건회계법인 2 6 5 3" xfId="46423" xr:uid="{00000000-0005-0000-0000-0000ABB50000}"/>
    <cellStyle name="안건회계법인 2 6 6" xfId="46424" xr:uid="{00000000-0005-0000-0000-0000ACB50000}"/>
    <cellStyle name="안건회계법인 2 6 6 2" xfId="46425" xr:uid="{00000000-0005-0000-0000-0000ADB50000}"/>
    <cellStyle name="안건회계법인 2 6 6 3" xfId="46426" xr:uid="{00000000-0005-0000-0000-0000AEB50000}"/>
    <cellStyle name="안건회계법인 2 6 7" xfId="46427" xr:uid="{00000000-0005-0000-0000-0000AFB50000}"/>
    <cellStyle name="안건회계법인 2 6 7 2" xfId="46428" xr:uid="{00000000-0005-0000-0000-0000B0B50000}"/>
    <cellStyle name="안건회계법인 2 6 7 3" xfId="46429" xr:uid="{00000000-0005-0000-0000-0000B1B50000}"/>
    <cellStyle name="안건회계법인 2 6 8" xfId="46430" xr:uid="{00000000-0005-0000-0000-0000B2B50000}"/>
    <cellStyle name="안건회계법인 2 6 8 2" xfId="46431" xr:uid="{00000000-0005-0000-0000-0000B3B50000}"/>
    <cellStyle name="안건회계법인 2 6 8 3" xfId="46432" xr:uid="{00000000-0005-0000-0000-0000B4B50000}"/>
    <cellStyle name="안건회계법인 2 6 9" xfId="46433" xr:uid="{00000000-0005-0000-0000-0000B5B50000}"/>
    <cellStyle name="안건회계법인 2 6 9 2" xfId="46434" xr:uid="{00000000-0005-0000-0000-0000B6B50000}"/>
    <cellStyle name="안건회계법인 2 6 9 3" xfId="46435" xr:uid="{00000000-0005-0000-0000-0000B7B50000}"/>
    <cellStyle name="안건회계법인 2 7" xfId="46436" xr:uid="{00000000-0005-0000-0000-0000B8B50000}"/>
    <cellStyle name="안건회계법인 2 7 10" xfId="46437" xr:uid="{00000000-0005-0000-0000-0000B9B50000}"/>
    <cellStyle name="안건회계법인 2 7 10 2" xfId="46438" xr:uid="{00000000-0005-0000-0000-0000BAB50000}"/>
    <cellStyle name="안건회계법인 2 7 10 3" xfId="46439" xr:uid="{00000000-0005-0000-0000-0000BBB50000}"/>
    <cellStyle name="안건회계법인 2 7 11" xfId="46440" xr:uid="{00000000-0005-0000-0000-0000BCB50000}"/>
    <cellStyle name="안건회계법인 2 7 12" xfId="46441" xr:uid="{00000000-0005-0000-0000-0000BDB50000}"/>
    <cellStyle name="안건회계법인 2 7 2" xfId="46442" xr:uid="{00000000-0005-0000-0000-0000BEB50000}"/>
    <cellStyle name="안건회계법인 2 7 2 2" xfId="46443" xr:uid="{00000000-0005-0000-0000-0000BFB50000}"/>
    <cellStyle name="안건회계법인 2 7 2 3" xfId="46444" xr:uid="{00000000-0005-0000-0000-0000C0B50000}"/>
    <cellStyle name="안건회계법인 2 7 3" xfId="46445" xr:uid="{00000000-0005-0000-0000-0000C1B50000}"/>
    <cellStyle name="안건회계법인 2 7 3 2" xfId="46446" xr:uid="{00000000-0005-0000-0000-0000C2B50000}"/>
    <cellStyle name="안건회계법인 2 7 3 3" xfId="46447" xr:uid="{00000000-0005-0000-0000-0000C3B50000}"/>
    <cellStyle name="안건회계법인 2 7 4" xfId="46448" xr:uid="{00000000-0005-0000-0000-0000C4B50000}"/>
    <cellStyle name="안건회계법인 2 7 4 2" xfId="46449" xr:uid="{00000000-0005-0000-0000-0000C5B50000}"/>
    <cellStyle name="안건회계법인 2 7 4 3" xfId="46450" xr:uid="{00000000-0005-0000-0000-0000C6B50000}"/>
    <cellStyle name="안건회계법인 2 7 5" xfId="46451" xr:uid="{00000000-0005-0000-0000-0000C7B50000}"/>
    <cellStyle name="안건회계법인 2 7 5 2" xfId="46452" xr:uid="{00000000-0005-0000-0000-0000C8B50000}"/>
    <cellStyle name="안건회계법인 2 7 5 3" xfId="46453" xr:uid="{00000000-0005-0000-0000-0000C9B50000}"/>
    <cellStyle name="안건회계법인 2 7 6" xfId="46454" xr:uid="{00000000-0005-0000-0000-0000CAB50000}"/>
    <cellStyle name="안건회계법인 2 7 6 2" xfId="46455" xr:uid="{00000000-0005-0000-0000-0000CBB50000}"/>
    <cellStyle name="안건회계법인 2 7 6 3" xfId="46456" xr:uid="{00000000-0005-0000-0000-0000CCB50000}"/>
    <cellStyle name="안건회계법인 2 7 7" xfId="46457" xr:uid="{00000000-0005-0000-0000-0000CDB50000}"/>
    <cellStyle name="안건회계법인 2 7 7 2" xfId="46458" xr:uid="{00000000-0005-0000-0000-0000CEB50000}"/>
    <cellStyle name="안건회계법인 2 7 7 3" xfId="46459" xr:uid="{00000000-0005-0000-0000-0000CFB50000}"/>
    <cellStyle name="안건회계법인 2 7 8" xfId="46460" xr:uid="{00000000-0005-0000-0000-0000D0B50000}"/>
    <cellStyle name="안건회계법인 2 7 8 2" xfId="46461" xr:uid="{00000000-0005-0000-0000-0000D1B50000}"/>
    <cellStyle name="안건회계법인 2 7 8 3" xfId="46462" xr:uid="{00000000-0005-0000-0000-0000D2B50000}"/>
    <cellStyle name="안건회계법인 2 7 9" xfId="46463" xr:uid="{00000000-0005-0000-0000-0000D3B50000}"/>
    <cellStyle name="안건회계법인 2 7 9 2" xfId="46464" xr:uid="{00000000-0005-0000-0000-0000D4B50000}"/>
    <cellStyle name="안건회계법인 2 7 9 3" xfId="46465" xr:uid="{00000000-0005-0000-0000-0000D5B50000}"/>
    <cellStyle name="안건회계법인 2 8" xfId="46466" xr:uid="{00000000-0005-0000-0000-0000D6B50000}"/>
    <cellStyle name="안건회계법인 2 8 10" xfId="46467" xr:uid="{00000000-0005-0000-0000-0000D7B50000}"/>
    <cellStyle name="안건회계법인 2 8 10 2" xfId="46468" xr:uid="{00000000-0005-0000-0000-0000D8B50000}"/>
    <cellStyle name="안건회계법인 2 8 10 3" xfId="46469" xr:uid="{00000000-0005-0000-0000-0000D9B50000}"/>
    <cellStyle name="안건회계법인 2 8 11" xfId="46470" xr:uid="{00000000-0005-0000-0000-0000DAB50000}"/>
    <cellStyle name="안건회계법인 2 8 12" xfId="46471" xr:uid="{00000000-0005-0000-0000-0000DBB50000}"/>
    <cellStyle name="안건회계법인 2 8 2" xfId="46472" xr:uid="{00000000-0005-0000-0000-0000DCB50000}"/>
    <cellStyle name="안건회계법인 2 8 2 2" xfId="46473" xr:uid="{00000000-0005-0000-0000-0000DDB50000}"/>
    <cellStyle name="안건회계법인 2 8 2 3" xfId="46474" xr:uid="{00000000-0005-0000-0000-0000DEB50000}"/>
    <cellStyle name="안건회계법인 2 8 3" xfId="46475" xr:uid="{00000000-0005-0000-0000-0000DFB50000}"/>
    <cellStyle name="안건회계법인 2 8 3 2" xfId="46476" xr:uid="{00000000-0005-0000-0000-0000E0B50000}"/>
    <cellStyle name="안건회계법인 2 8 3 3" xfId="46477" xr:uid="{00000000-0005-0000-0000-0000E1B50000}"/>
    <cellStyle name="안건회계법인 2 8 4" xfId="46478" xr:uid="{00000000-0005-0000-0000-0000E2B50000}"/>
    <cellStyle name="안건회계법인 2 8 4 2" xfId="46479" xr:uid="{00000000-0005-0000-0000-0000E3B50000}"/>
    <cellStyle name="안건회계법인 2 8 4 3" xfId="46480" xr:uid="{00000000-0005-0000-0000-0000E4B50000}"/>
    <cellStyle name="안건회계법인 2 8 5" xfId="46481" xr:uid="{00000000-0005-0000-0000-0000E5B50000}"/>
    <cellStyle name="안건회계법인 2 8 5 2" xfId="46482" xr:uid="{00000000-0005-0000-0000-0000E6B50000}"/>
    <cellStyle name="안건회계법인 2 8 5 3" xfId="46483" xr:uid="{00000000-0005-0000-0000-0000E7B50000}"/>
    <cellStyle name="안건회계법인 2 8 6" xfId="46484" xr:uid="{00000000-0005-0000-0000-0000E8B50000}"/>
    <cellStyle name="안건회계법인 2 8 6 2" xfId="46485" xr:uid="{00000000-0005-0000-0000-0000E9B50000}"/>
    <cellStyle name="안건회계법인 2 8 6 3" xfId="46486" xr:uid="{00000000-0005-0000-0000-0000EAB50000}"/>
    <cellStyle name="안건회계법인 2 8 7" xfId="46487" xr:uid="{00000000-0005-0000-0000-0000EBB50000}"/>
    <cellStyle name="안건회계법인 2 8 7 2" xfId="46488" xr:uid="{00000000-0005-0000-0000-0000ECB50000}"/>
    <cellStyle name="안건회계법인 2 8 7 3" xfId="46489" xr:uid="{00000000-0005-0000-0000-0000EDB50000}"/>
    <cellStyle name="안건회계법인 2 8 8" xfId="46490" xr:uid="{00000000-0005-0000-0000-0000EEB50000}"/>
    <cellStyle name="안건회계법인 2 8 8 2" xfId="46491" xr:uid="{00000000-0005-0000-0000-0000EFB50000}"/>
    <cellStyle name="안건회계법인 2 8 8 3" xfId="46492" xr:uid="{00000000-0005-0000-0000-0000F0B50000}"/>
    <cellStyle name="안건회계법인 2 8 9" xfId="46493" xr:uid="{00000000-0005-0000-0000-0000F1B50000}"/>
    <cellStyle name="안건회계법인 2 8 9 2" xfId="46494" xr:uid="{00000000-0005-0000-0000-0000F2B50000}"/>
    <cellStyle name="안건회계법인 2 8 9 3" xfId="46495" xr:uid="{00000000-0005-0000-0000-0000F3B50000}"/>
    <cellStyle name="안건회계법인 2 9" xfId="46496" xr:uid="{00000000-0005-0000-0000-0000F4B50000}"/>
    <cellStyle name="안건회계법인 2 9 10" xfId="46497" xr:uid="{00000000-0005-0000-0000-0000F5B50000}"/>
    <cellStyle name="안건회계법인 2 9 10 2" xfId="46498" xr:uid="{00000000-0005-0000-0000-0000F6B50000}"/>
    <cellStyle name="안건회계법인 2 9 10 3" xfId="46499" xr:uid="{00000000-0005-0000-0000-0000F7B50000}"/>
    <cellStyle name="안건회계법인 2 9 11" xfId="46500" xr:uid="{00000000-0005-0000-0000-0000F8B50000}"/>
    <cellStyle name="안건회계법인 2 9 12" xfId="46501" xr:uid="{00000000-0005-0000-0000-0000F9B50000}"/>
    <cellStyle name="안건회계법인 2 9 2" xfId="46502" xr:uid="{00000000-0005-0000-0000-0000FAB50000}"/>
    <cellStyle name="안건회계법인 2 9 2 2" xfId="46503" xr:uid="{00000000-0005-0000-0000-0000FBB50000}"/>
    <cellStyle name="안건회계법인 2 9 2 3" xfId="46504" xr:uid="{00000000-0005-0000-0000-0000FCB50000}"/>
    <cellStyle name="안건회계법인 2 9 3" xfId="46505" xr:uid="{00000000-0005-0000-0000-0000FDB50000}"/>
    <cellStyle name="안건회계법인 2 9 3 2" xfId="46506" xr:uid="{00000000-0005-0000-0000-0000FEB50000}"/>
    <cellStyle name="안건회계법인 2 9 3 3" xfId="46507" xr:uid="{00000000-0005-0000-0000-0000FFB50000}"/>
    <cellStyle name="안건회계법인 2 9 4" xfId="46508" xr:uid="{00000000-0005-0000-0000-000000B60000}"/>
    <cellStyle name="안건회계법인 2 9 4 2" xfId="46509" xr:uid="{00000000-0005-0000-0000-000001B60000}"/>
    <cellStyle name="안건회계법인 2 9 4 3" xfId="46510" xr:uid="{00000000-0005-0000-0000-000002B60000}"/>
    <cellStyle name="안건회계법인 2 9 5" xfId="46511" xr:uid="{00000000-0005-0000-0000-000003B60000}"/>
    <cellStyle name="안건회계법인 2 9 5 2" xfId="46512" xr:uid="{00000000-0005-0000-0000-000004B60000}"/>
    <cellStyle name="안건회계법인 2 9 5 3" xfId="46513" xr:uid="{00000000-0005-0000-0000-000005B60000}"/>
    <cellStyle name="안건회계법인 2 9 6" xfId="46514" xr:uid="{00000000-0005-0000-0000-000006B60000}"/>
    <cellStyle name="안건회계법인 2 9 6 2" xfId="46515" xr:uid="{00000000-0005-0000-0000-000007B60000}"/>
    <cellStyle name="안건회계법인 2 9 6 3" xfId="46516" xr:uid="{00000000-0005-0000-0000-000008B60000}"/>
    <cellStyle name="안건회계법인 2 9 7" xfId="46517" xr:uid="{00000000-0005-0000-0000-000009B60000}"/>
    <cellStyle name="안건회계법인 2 9 7 2" xfId="46518" xr:uid="{00000000-0005-0000-0000-00000AB60000}"/>
    <cellStyle name="안건회계법인 2 9 7 3" xfId="46519" xr:uid="{00000000-0005-0000-0000-00000BB60000}"/>
    <cellStyle name="안건회계법인 2 9 8" xfId="46520" xr:uid="{00000000-0005-0000-0000-00000CB60000}"/>
    <cellStyle name="안건회계법인 2 9 8 2" xfId="46521" xr:uid="{00000000-0005-0000-0000-00000DB60000}"/>
    <cellStyle name="안건회계법인 2 9 8 3" xfId="46522" xr:uid="{00000000-0005-0000-0000-00000EB60000}"/>
    <cellStyle name="안건회계법인 2 9 9" xfId="46523" xr:uid="{00000000-0005-0000-0000-00000FB60000}"/>
    <cellStyle name="안건회계법인 2 9 9 2" xfId="46524" xr:uid="{00000000-0005-0000-0000-000010B60000}"/>
    <cellStyle name="안건회계법인 2 9 9 3" xfId="46525" xr:uid="{00000000-0005-0000-0000-000011B60000}"/>
    <cellStyle name="안건회계법인 20" xfId="46526" xr:uid="{00000000-0005-0000-0000-000012B60000}"/>
    <cellStyle name="안건회계법인 20 2" xfId="46527" xr:uid="{00000000-0005-0000-0000-000013B60000}"/>
    <cellStyle name="안건회계법인 20 3" xfId="46528" xr:uid="{00000000-0005-0000-0000-000014B60000}"/>
    <cellStyle name="안건회계법인 21" xfId="46529" xr:uid="{00000000-0005-0000-0000-000015B60000}"/>
    <cellStyle name="안건회계법인 21 2" xfId="46530" xr:uid="{00000000-0005-0000-0000-000016B60000}"/>
    <cellStyle name="안건회계법인 21 3" xfId="46531" xr:uid="{00000000-0005-0000-0000-000017B60000}"/>
    <cellStyle name="안건회계법인 22" xfId="46532" xr:uid="{00000000-0005-0000-0000-000018B60000}"/>
    <cellStyle name="안건회계법인 22 2" xfId="46533" xr:uid="{00000000-0005-0000-0000-000019B60000}"/>
    <cellStyle name="안건회계법인 22 3" xfId="46534" xr:uid="{00000000-0005-0000-0000-00001AB60000}"/>
    <cellStyle name="안건회계법인 23" xfId="46535" xr:uid="{00000000-0005-0000-0000-00001BB60000}"/>
    <cellStyle name="안건회계법인 23 2" xfId="46536" xr:uid="{00000000-0005-0000-0000-00001CB60000}"/>
    <cellStyle name="안건회계법인 23 3" xfId="46537" xr:uid="{00000000-0005-0000-0000-00001DB60000}"/>
    <cellStyle name="안건회계법인 3" xfId="46538" xr:uid="{00000000-0005-0000-0000-00001EB60000}"/>
    <cellStyle name="안건회계법인 3 10" xfId="46539" xr:uid="{00000000-0005-0000-0000-00001FB60000}"/>
    <cellStyle name="안건회계법인 3 10 2" xfId="46540" xr:uid="{00000000-0005-0000-0000-000020B60000}"/>
    <cellStyle name="안건회계법인 3 10 3" xfId="46541" xr:uid="{00000000-0005-0000-0000-000021B60000}"/>
    <cellStyle name="안건회계법인 3 11" xfId="46542" xr:uid="{00000000-0005-0000-0000-000022B60000}"/>
    <cellStyle name="안건회계법인 3 12" xfId="46543" xr:uid="{00000000-0005-0000-0000-000023B60000}"/>
    <cellStyle name="안건회계법인 3 13" xfId="46544" xr:uid="{00000000-0005-0000-0000-000024B60000}"/>
    <cellStyle name="안건회계법인 3 2" xfId="46545" xr:uid="{00000000-0005-0000-0000-000025B60000}"/>
    <cellStyle name="안건회계법인 3 2 2" xfId="46546" xr:uid="{00000000-0005-0000-0000-000026B60000}"/>
    <cellStyle name="안건회계법인 3 2 3" xfId="46547" xr:uid="{00000000-0005-0000-0000-000027B60000}"/>
    <cellStyle name="안건회계법인 3 3" xfId="46548" xr:uid="{00000000-0005-0000-0000-000028B60000}"/>
    <cellStyle name="안건회계법인 3 3 2" xfId="46549" xr:uid="{00000000-0005-0000-0000-000029B60000}"/>
    <cellStyle name="안건회계법인 3 3 3" xfId="46550" xr:uid="{00000000-0005-0000-0000-00002AB60000}"/>
    <cellStyle name="안건회계법인 3 4" xfId="46551" xr:uid="{00000000-0005-0000-0000-00002BB60000}"/>
    <cellStyle name="안건회계법인 3 4 2" xfId="46552" xr:uid="{00000000-0005-0000-0000-00002CB60000}"/>
    <cellStyle name="안건회계법인 3 4 3" xfId="46553" xr:uid="{00000000-0005-0000-0000-00002DB60000}"/>
    <cellStyle name="안건회계법인 3 5" xfId="46554" xr:uid="{00000000-0005-0000-0000-00002EB60000}"/>
    <cellStyle name="안건회계법인 3 5 2" xfId="46555" xr:uid="{00000000-0005-0000-0000-00002FB60000}"/>
    <cellStyle name="안건회계법인 3 5 3" xfId="46556" xr:uid="{00000000-0005-0000-0000-000030B60000}"/>
    <cellStyle name="안건회계법인 3 6" xfId="46557" xr:uid="{00000000-0005-0000-0000-000031B60000}"/>
    <cellStyle name="안건회계법인 3 6 2" xfId="46558" xr:uid="{00000000-0005-0000-0000-000032B60000}"/>
    <cellStyle name="안건회계법인 3 6 3" xfId="46559" xr:uid="{00000000-0005-0000-0000-000033B60000}"/>
    <cellStyle name="안건회계법인 3 7" xfId="46560" xr:uid="{00000000-0005-0000-0000-000034B60000}"/>
    <cellStyle name="안건회계법인 3 7 2" xfId="46561" xr:uid="{00000000-0005-0000-0000-000035B60000}"/>
    <cellStyle name="안건회계법인 3 7 3" xfId="46562" xr:uid="{00000000-0005-0000-0000-000036B60000}"/>
    <cellStyle name="안건회계법인 3 8" xfId="46563" xr:uid="{00000000-0005-0000-0000-000037B60000}"/>
    <cellStyle name="안건회계법인 3 8 2" xfId="46564" xr:uid="{00000000-0005-0000-0000-000038B60000}"/>
    <cellStyle name="안건회계법인 3 8 3" xfId="46565" xr:uid="{00000000-0005-0000-0000-000039B60000}"/>
    <cellStyle name="안건회계법인 3 9" xfId="46566" xr:uid="{00000000-0005-0000-0000-00003AB60000}"/>
    <cellStyle name="안건회계법인 3 9 2" xfId="46567" xr:uid="{00000000-0005-0000-0000-00003BB60000}"/>
    <cellStyle name="안건회계법인 3 9 3" xfId="46568" xr:uid="{00000000-0005-0000-0000-00003CB60000}"/>
    <cellStyle name="안건회계법인 4" xfId="46569" xr:uid="{00000000-0005-0000-0000-00003DB60000}"/>
    <cellStyle name="안건회계법인 4 10" xfId="46570" xr:uid="{00000000-0005-0000-0000-00003EB60000}"/>
    <cellStyle name="안건회계법인 4 10 2" xfId="46571" xr:uid="{00000000-0005-0000-0000-00003FB60000}"/>
    <cellStyle name="안건회계법인 4 10 3" xfId="46572" xr:uid="{00000000-0005-0000-0000-000040B60000}"/>
    <cellStyle name="안건회계법인 4 11" xfId="46573" xr:uid="{00000000-0005-0000-0000-000041B60000}"/>
    <cellStyle name="안건회계법인 4 12" xfId="46574" xr:uid="{00000000-0005-0000-0000-000042B60000}"/>
    <cellStyle name="안건회계법인 4 2" xfId="46575" xr:uid="{00000000-0005-0000-0000-000043B60000}"/>
    <cellStyle name="안건회계법인 4 2 2" xfId="46576" xr:uid="{00000000-0005-0000-0000-000044B60000}"/>
    <cellStyle name="안건회계법인 4 2 3" xfId="46577" xr:uid="{00000000-0005-0000-0000-000045B60000}"/>
    <cellStyle name="안건회계법인 4 3" xfId="46578" xr:uid="{00000000-0005-0000-0000-000046B60000}"/>
    <cellStyle name="안건회계법인 4 3 2" xfId="46579" xr:uid="{00000000-0005-0000-0000-000047B60000}"/>
    <cellStyle name="안건회계법인 4 3 3" xfId="46580" xr:uid="{00000000-0005-0000-0000-000048B60000}"/>
    <cellStyle name="안건회계법인 4 4" xfId="46581" xr:uid="{00000000-0005-0000-0000-000049B60000}"/>
    <cellStyle name="안건회계법인 4 4 2" xfId="46582" xr:uid="{00000000-0005-0000-0000-00004AB60000}"/>
    <cellStyle name="안건회계법인 4 4 3" xfId="46583" xr:uid="{00000000-0005-0000-0000-00004BB60000}"/>
    <cellStyle name="안건회계법인 4 5" xfId="46584" xr:uid="{00000000-0005-0000-0000-00004CB60000}"/>
    <cellStyle name="안건회계법인 4 5 2" xfId="46585" xr:uid="{00000000-0005-0000-0000-00004DB60000}"/>
    <cellStyle name="안건회계법인 4 5 3" xfId="46586" xr:uid="{00000000-0005-0000-0000-00004EB60000}"/>
    <cellStyle name="안건회계법인 4 6" xfId="46587" xr:uid="{00000000-0005-0000-0000-00004FB60000}"/>
    <cellStyle name="안건회계법인 4 6 2" xfId="46588" xr:uid="{00000000-0005-0000-0000-000050B60000}"/>
    <cellStyle name="안건회계법인 4 6 3" xfId="46589" xr:uid="{00000000-0005-0000-0000-000051B60000}"/>
    <cellStyle name="안건회계법인 4 7" xfId="46590" xr:uid="{00000000-0005-0000-0000-000052B60000}"/>
    <cellStyle name="안건회계법인 4 7 2" xfId="46591" xr:uid="{00000000-0005-0000-0000-000053B60000}"/>
    <cellStyle name="안건회계법인 4 7 3" xfId="46592" xr:uid="{00000000-0005-0000-0000-000054B60000}"/>
    <cellStyle name="안건회계법인 4 8" xfId="46593" xr:uid="{00000000-0005-0000-0000-000055B60000}"/>
    <cellStyle name="안건회계법인 4 8 2" xfId="46594" xr:uid="{00000000-0005-0000-0000-000056B60000}"/>
    <cellStyle name="안건회계법인 4 8 3" xfId="46595" xr:uid="{00000000-0005-0000-0000-000057B60000}"/>
    <cellStyle name="안건회계법인 4 9" xfId="46596" xr:uid="{00000000-0005-0000-0000-000058B60000}"/>
    <cellStyle name="안건회계법인 4 9 2" xfId="46597" xr:uid="{00000000-0005-0000-0000-000059B60000}"/>
    <cellStyle name="안건회계법인 4 9 3" xfId="46598" xr:uid="{00000000-0005-0000-0000-00005AB60000}"/>
    <cellStyle name="안건회계법인 5" xfId="46599" xr:uid="{00000000-0005-0000-0000-00005BB60000}"/>
    <cellStyle name="안건회계법인 5 10" xfId="46600" xr:uid="{00000000-0005-0000-0000-00005CB60000}"/>
    <cellStyle name="안건회계법인 5 10 2" xfId="46601" xr:uid="{00000000-0005-0000-0000-00005DB60000}"/>
    <cellStyle name="안건회계법인 5 10 3" xfId="46602" xr:uid="{00000000-0005-0000-0000-00005EB60000}"/>
    <cellStyle name="안건회계법인 5 11" xfId="46603" xr:uid="{00000000-0005-0000-0000-00005FB60000}"/>
    <cellStyle name="안건회계법인 5 12" xfId="46604" xr:uid="{00000000-0005-0000-0000-000060B60000}"/>
    <cellStyle name="안건회계법인 5 2" xfId="46605" xr:uid="{00000000-0005-0000-0000-000061B60000}"/>
    <cellStyle name="안건회계법인 5 2 2" xfId="46606" xr:uid="{00000000-0005-0000-0000-000062B60000}"/>
    <cellStyle name="안건회계법인 5 2 3" xfId="46607" xr:uid="{00000000-0005-0000-0000-000063B60000}"/>
    <cellStyle name="안건회계법인 5 3" xfId="46608" xr:uid="{00000000-0005-0000-0000-000064B60000}"/>
    <cellStyle name="안건회계법인 5 3 2" xfId="46609" xr:uid="{00000000-0005-0000-0000-000065B60000}"/>
    <cellStyle name="안건회계법인 5 3 3" xfId="46610" xr:uid="{00000000-0005-0000-0000-000066B60000}"/>
    <cellStyle name="안건회계법인 5 4" xfId="46611" xr:uid="{00000000-0005-0000-0000-000067B60000}"/>
    <cellStyle name="안건회계법인 5 4 2" xfId="46612" xr:uid="{00000000-0005-0000-0000-000068B60000}"/>
    <cellStyle name="안건회계법인 5 4 3" xfId="46613" xr:uid="{00000000-0005-0000-0000-000069B60000}"/>
    <cellStyle name="안건회계법인 5 5" xfId="46614" xr:uid="{00000000-0005-0000-0000-00006AB60000}"/>
    <cellStyle name="안건회계법인 5 5 2" xfId="46615" xr:uid="{00000000-0005-0000-0000-00006BB60000}"/>
    <cellStyle name="안건회계법인 5 5 3" xfId="46616" xr:uid="{00000000-0005-0000-0000-00006CB60000}"/>
    <cellStyle name="안건회계법인 5 6" xfId="46617" xr:uid="{00000000-0005-0000-0000-00006DB60000}"/>
    <cellStyle name="안건회계법인 5 6 2" xfId="46618" xr:uid="{00000000-0005-0000-0000-00006EB60000}"/>
    <cellStyle name="안건회계법인 5 6 3" xfId="46619" xr:uid="{00000000-0005-0000-0000-00006FB60000}"/>
    <cellStyle name="안건회계법인 5 7" xfId="46620" xr:uid="{00000000-0005-0000-0000-000070B60000}"/>
    <cellStyle name="안건회계법인 5 7 2" xfId="46621" xr:uid="{00000000-0005-0000-0000-000071B60000}"/>
    <cellStyle name="안건회계법인 5 7 3" xfId="46622" xr:uid="{00000000-0005-0000-0000-000072B60000}"/>
    <cellStyle name="안건회계법인 5 8" xfId="46623" xr:uid="{00000000-0005-0000-0000-000073B60000}"/>
    <cellStyle name="안건회계법인 5 8 2" xfId="46624" xr:uid="{00000000-0005-0000-0000-000074B60000}"/>
    <cellStyle name="안건회계법인 5 8 3" xfId="46625" xr:uid="{00000000-0005-0000-0000-000075B60000}"/>
    <cellStyle name="안건회계법인 5 9" xfId="46626" xr:uid="{00000000-0005-0000-0000-000076B60000}"/>
    <cellStyle name="안건회계법인 5 9 2" xfId="46627" xr:uid="{00000000-0005-0000-0000-000077B60000}"/>
    <cellStyle name="안건회계법인 5 9 3" xfId="46628" xr:uid="{00000000-0005-0000-0000-000078B60000}"/>
    <cellStyle name="안건회계법인 6" xfId="46629" xr:uid="{00000000-0005-0000-0000-000079B60000}"/>
    <cellStyle name="안건회계법인 6 10" xfId="46630" xr:uid="{00000000-0005-0000-0000-00007AB60000}"/>
    <cellStyle name="안건회계법인 6 10 2" xfId="46631" xr:uid="{00000000-0005-0000-0000-00007BB60000}"/>
    <cellStyle name="안건회계법인 6 10 3" xfId="46632" xr:uid="{00000000-0005-0000-0000-00007CB60000}"/>
    <cellStyle name="안건회계법인 6 11" xfId="46633" xr:uid="{00000000-0005-0000-0000-00007DB60000}"/>
    <cellStyle name="안건회계법인 6 12" xfId="46634" xr:uid="{00000000-0005-0000-0000-00007EB60000}"/>
    <cellStyle name="안건회계법인 6 2" xfId="46635" xr:uid="{00000000-0005-0000-0000-00007FB60000}"/>
    <cellStyle name="안건회계법인 6 2 2" xfId="46636" xr:uid="{00000000-0005-0000-0000-000080B60000}"/>
    <cellStyle name="안건회계법인 6 2 3" xfId="46637" xr:uid="{00000000-0005-0000-0000-000081B60000}"/>
    <cellStyle name="안건회계법인 6 3" xfId="46638" xr:uid="{00000000-0005-0000-0000-000082B60000}"/>
    <cellStyle name="안건회계법인 6 3 2" xfId="46639" xr:uid="{00000000-0005-0000-0000-000083B60000}"/>
    <cellStyle name="안건회계법인 6 3 3" xfId="46640" xr:uid="{00000000-0005-0000-0000-000084B60000}"/>
    <cellStyle name="안건회계법인 6 4" xfId="46641" xr:uid="{00000000-0005-0000-0000-000085B60000}"/>
    <cellStyle name="안건회계법인 6 4 2" xfId="46642" xr:uid="{00000000-0005-0000-0000-000086B60000}"/>
    <cellStyle name="안건회계법인 6 4 3" xfId="46643" xr:uid="{00000000-0005-0000-0000-000087B60000}"/>
    <cellStyle name="안건회계법인 6 5" xfId="46644" xr:uid="{00000000-0005-0000-0000-000088B60000}"/>
    <cellStyle name="안건회계법인 6 5 2" xfId="46645" xr:uid="{00000000-0005-0000-0000-000089B60000}"/>
    <cellStyle name="안건회계법인 6 5 3" xfId="46646" xr:uid="{00000000-0005-0000-0000-00008AB60000}"/>
    <cellStyle name="안건회계법인 6 6" xfId="46647" xr:uid="{00000000-0005-0000-0000-00008BB60000}"/>
    <cellStyle name="안건회계법인 6 6 2" xfId="46648" xr:uid="{00000000-0005-0000-0000-00008CB60000}"/>
    <cellStyle name="안건회계법인 6 6 3" xfId="46649" xr:uid="{00000000-0005-0000-0000-00008DB60000}"/>
    <cellStyle name="안건회계법인 6 7" xfId="46650" xr:uid="{00000000-0005-0000-0000-00008EB60000}"/>
    <cellStyle name="안건회계법인 6 7 2" xfId="46651" xr:uid="{00000000-0005-0000-0000-00008FB60000}"/>
    <cellStyle name="안건회계법인 6 7 3" xfId="46652" xr:uid="{00000000-0005-0000-0000-000090B60000}"/>
    <cellStyle name="안건회계법인 6 8" xfId="46653" xr:uid="{00000000-0005-0000-0000-000091B60000}"/>
    <cellStyle name="안건회계법인 6 8 2" xfId="46654" xr:uid="{00000000-0005-0000-0000-000092B60000}"/>
    <cellStyle name="안건회계법인 6 8 3" xfId="46655" xr:uid="{00000000-0005-0000-0000-000093B60000}"/>
    <cellStyle name="안건회계법인 6 9" xfId="46656" xr:uid="{00000000-0005-0000-0000-000094B60000}"/>
    <cellStyle name="안건회계법인 6 9 2" xfId="46657" xr:uid="{00000000-0005-0000-0000-000095B60000}"/>
    <cellStyle name="안건회계법인 6 9 3" xfId="46658" xr:uid="{00000000-0005-0000-0000-000096B60000}"/>
    <cellStyle name="안건회계법인 7" xfId="46659" xr:uid="{00000000-0005-0000-0000-000097B60000}"/>
    <cellStyle name="안건회계법인 7 10" xfId="46660" xr:uid="{00000000-0005-0000-0000-000098B60000}"/>
    <cellStyle name="안건회계법인 7 10 2" xfId="46661" xr:uid="{00000000-0005-0000-0000-000099B60000}"/>
    <cellStyle name="안건회계법인 7 10 3" xfId="46662" xr:uid="{00000000-0005-0000-0000-00009AB60000}"/>
    <cellStyle name="안건회계법인 7 11" xfId="46663" xr:uid="{00000000-0005-0000-0000-00009BB60000}"/>
    <cellStyle name="안건회계법인 7 12" xfId="46664" xr:uid="{00000000-0005-0000-0000-00009CB60000}"/>
    <cellStyle name="안건회계법인 7 2" xfId="46665" xr:uid="{00000000-0005-0000-0000-00009DB60000}"/>
    <cellStyle name="안건회계법인 7 2 2" xfId="46666" xr:uid="{00000000-0005-0000-0000-00009EB60000}"/>
    <cellStyle name="안건회계법인 7 2 3" xfId="46667" xr:uid="{00000000-0005-0000-0000-00009FB60000}"/>
    <cellStyle name="안건회계법인 7 3" xfId="46668" xr:uid="{00000000-0005-0000-0000-0000A0B60000}"/>
    <cellStyle name="안건회계법인 7 3 2" xfId="46669" xr:uid="{00000000-0005-0000-0000-0000A1B60000}"/>
    <cellStyle name="안건회계법인 7 3 3" xfId="46670" xr:uid="{00000000-0005-0000-0000-0000A2B60000}"/>
    <cellStyle name="안건회계법인 7 4" xfId="46671" xr:uid="{00000000-0005-0000-0000-0000A3B60000}"/>
    <cellStyle name="안건회계법인 7 4 2" xfId="46672" xr:uid="{00000000-0005-0000-0000-0000A4B60000}"/>
    <cellStyle name="안건회계법인 7 4 3" xfId="46673" xr:uid="{00000000-0005-0000-0000-0000A5B60000}"/>
    <cellStyle name="안건회계법인 7 5" xfId="46674" xr:uid="{00000000-0005-0000-0000-0000A6B60000}"/>
    <cellStyle name="안건회계법인 7 5 2" xfId="46675" xr:uid="{00000000-0005-0000-0000-0000A7B60000}"/>
    <cellStyle name="안건회계법인 7 5 3" xfId="46676" xr:uid="{00000000-0005-0000-0000-0000A8B60000}"/>
    <cellStyle name="안건회계법인 7 6" xfId="46677" xr:uid="{00000000-0005-0000-0000-0000A9B60000}"/>
    <cellStyle name="안건회계법인 7 6 2" xfId="46678" xr:uid="{00000000-0005-0000-0000-0000AAB60000}"/>
    <cellStyle name="안건회계법인 7 6 3" xfId="46679" xr:uid="{00000000-0005-0000-0000-0000ABB60000}"/>
    <cellStyle name="안건회계법인 7 7" xfId="46680" xr:uid="{00000000-0005-0000-0000-0000ACB60000}"/>
    <cellStyle name="안건회계법인 7 7 2" xfId="46681" xr:uid="{00000000-0005-0000-0000-0000ADB60000}"/>
    <cellStyle name="안건회계법인 7 7 3" xfId="46682" xr:uid="{00000000-0005-0000-0000-0000AEB60000}"/>
    <cellStyle name="안건회계법인 7 8" xfId="46683" xr:uid="{00000000-0005-0000-0000-0000AFB60000}"/>
    <cellStyle name="안건회계법인 7 8 2" xfId="46684" xr:uid="{00000000-0005-0000-0000-0000B0B60000}"/>
    <cellStyle name="안건회계법인 7 8 3" xfId="46685" xr:uid="{00000000-0005-0000-0000-0000B1B60000}"/>
    <cellStyle name="안건회계법인 7 9" xfId="46686" xr:uid="{00000000-0005-0000-0000-0000B2B60000}"/>
    <cellStyle name="안건회계법인 7 9 2" xfId="46687" xr:uid="{00000000-0005-0000-0000-0000B3B60000}"/>
    <cellStyle name="안건회계법인 7 9 3" xfId="46688" xr:uid="{00000000-0005-0000-0000-0000B4B60000}"/>
    <cellStyle name="안건회계법인 8" xfId="46689" xr:uid="{00000000-0005-0000-0000-0000B5B60000}"/>
    <cellStyle name="안건회계법인 8 10" xfId="46690" xr:uid="{00000000-0005-0000-0000-0000B6B60000}"/>
    <cellStyle name="안건회계법인 8 10 2" xfId="46691" xr:uid="{00000000-0005-0000-0000-0000B7B60000}"/>
    <cellStyle name="안건회계법인 8 10 3" xfId="46692" xr:uid="{00000000-0005-0000-0000-0000B8B60000}"/>
    <cellStyle name="안건회계법인 8 11" xfId="46693" xr:uid="{00000000-0005-0000-0000-0000B9B60000}"/>
    <cellStyle name="안건회계법인 8 12" xfId="46694" xr:uid="{00000000-0005-0000-0000-0000BAB60000}"/>
    <cellStyle name="안건회계법인 8 2" xfId="46695" xr:uid="{00000000-0005-0000-0000-0000BBB60000}"/>
    <cellStyle name="안건회계법인 8 2 2" xfId="46696" xr:uid="{00000000-0005-0000-0000-0000BCB60000}"/>
    <cellStyle name="안건회계법인 8 2 3" xfId="46697" xr:uid="{00000000-0005-0000-0000-0000BDB60000}"/>
    <cellStyle name="안건회계법인 8 3" xfId="46698" xr:uid="{00000000-0005-0000-0000-0000BEB60000}"/>
    <cellStyle name="안건회계법인 8 3 2" xfId="46699" xr:uid="{00000000-0005-0000-0000-0000BFB60000}"/>
    <cellStyle name="안건회계법인 8 3 3" xfId="46700" xr:uid="{00000000-0005-0000-0000-0000C0B60000}"/>
    <cellStyle name="안건회계법인 8 4" xfId="46701" xr:uid="{00000000-0005-0000-0000-0000C1B60000}"/>
    <cellStyle name="안건회계법인 8 4 2" xfId="46702" xr:uid="{00000000-0005-0000-0000-0000C2B60000}"/>
    <cellStyle name="안건회계법인 8 4 3" xfId="46703" xr:uid="{00000000-0005-0000-0000-0000C3B60000}"/>
    <cellStyle name="안건회계법인 8 5" xfId="46704" xr:uid="{00000000-0005-0000-0000-0000C4B60000}"/>
    <cellStyle name="안건회계법인 8 5 2" xfId="46705" xr:uid="{00000000-0005-0000-0000-0000C5B60000}"/>
    <cellStyle name="안건회계법인 8 5 3" xfId="46706" xr:uid="{00000000-0005-0000-0000-0000C6B60000}"/>
    <cellStyle name="안건회계법인 8 6" xfId="46707" xr:uid="{00000000-0005-0000-0000-0000C7B60000}"/>
    <cellStyle name="안건회계법인 8 6 2" xfId="46708" xr:uid="{00000000-0005-0000-0000-0000C8B60000}"/>
    <cellStyle name="안건회계법인 8 6 3" xfId="46709" xr:uid="{00000000-0005-0000-0000-0000C9B60000}"/>
    <cellStyle name="안건회계법인 8 7" xfId="46710" xr:uid="{00000000-0005-0000-0000-0000CAB60000}"/>
    <cellStyle name="안건회계법인 8 7 2" xfId="46711" xr:uid="{00000000-0005-0000-0000-0000CBB60000}"/>
    <cellStyle name="안건회계법인 8 7 3" xfId="46712" xr:uid="{00000000-0005-0000-0000-0000CCB60000}"/>
    <cellStyle name="안건회계법인 8 8" xfId="46713" xr:uid="{00000000-0005-0000-0000-0000CDB60000}"/>
    <cellStyle name="안건회계법인 8 8 2" xfId="46714" xr:uid="{00000000-0005-0000-0000-0000CEB60000}"/>
    <cellStyle name="안건회계법인 8 8 3" xfId="46715" xr:uid="{00000000-0005-0000-0000-0000CFB60000}"/>
    <cellStyle name="안건회계법인 8 9" xfId="46716" xr:uid="{00000000-0005-0000-0000-0000D0B60000}"/>
    <cellStyle name="안건회계법인 8 9 2" xfId="46717" xr:uid="{00000000-0005-0000-0000-0000D1B60000}"/>
    <cellStyle name="안건회계법인 8 9 3" xfId="46718" xr:uid="{00000000-0005-0000-0000-0000D2B60000}"/>
    <cellStyle name="안건회계법인 9" xfId="46719" xr:uid="{00000000-0005-0000-0000-0000D3B60000}"/>
    <cellStyle name="안건회계법인 9 10" xfId="46720" xr:uid="{00000000-0005-0000-0000-0000D4B60000}"/>
    <cellStyle name="안건회계법인 9 10 2" xfId="46721" xr:uid="{00000000-0005-0000-0000-0000D5B60000}"/>
    <cellStyle name="안건회계법인 9 10 3" xfId="46722" xr:uid="{00000000-0005-0000-0000-0000D6B60000}"/>
    <cellStyle name="안건회계법인 9 11" xfId="46723" xr:uid="{00000000-0005-0000-0000-0000D7B60000}"/>
    <cellStyle name="안건회계법인 9 12" xfId="46724" xr:uid="{00000000-0005-0000-0000-0000D8B60000}"/>
    <cellStyle name="안건회계법인 9 2" xfId="46725" xr:uid="{00000000-0005-0000-0000-0000D9B60000}"/>
    <cellStyle name="안건회계법인 9 2 2" xfId="46726" xr:uid="{00000000-0005-0000-0000-0000DAB60000}"/>
    <cellStyle name="안건회계법인 9 2 3" xfId="46727" xr:uid="{00000000-0005-0000-0000-0000DBB60000}"/>
    <cellStyle name="안건회계법인 9 3" xfId="46728" xr:uid="{00000000-0005-0000-0000-0000DCB60000}"/>
    <cellStyle name="안건회계법인 9 3 2" xfId="46729" xr:uid="{00000000-0005-0000-0000-0000DDB60000}"/>
    <cellStyle name="안건회계법인 9 3 3" xfId="46730" xr:uid="{00000000-0005-0000-0000-0000DEB60000}"/>
    <cellStyle name="안건회계법인 9 4" xfId="46731" xr:uid="{00000000-0005-0000-0000-0000DFB60000}"/>
    <cellStyle name="안건회계법인 9 4 2" xfId="46732" xr:uid="{00000000-0005-0000-0000-0000E0B60000}"/>
    <cellStyle name="안건회계법인 9 4 3" xfId="46733" xr:uid="{00000000-0005-0000-0000-0000E1B60000}"/>
    <cellStyle name="안건회계법인 9 5" xfId="46734" xr:uid="{00000000-0005-0000-0000-0000E2B60000}"/>
    <cellStyle name="안건회계법인 9 5 2" xfId="46735" xr:uid="{00000000-0005-0000-0000-0000E3B60000}"/>
    <cellStyle name="안건회계법인 9 5 3" xfId="46736" xr:uid="{00000000-0005-0000-0000-0000E4B60000}"/>
    <cellStyle name="안건회계법인 9 6" xfId="46737" xr:uid="{00000000-0005-0000-0000-0000E5B60000}"/>
    <cellStyle name="안건회계법인 9 6 2" xfId="46738" xr:uid="{00000000-0005-0000-0000-0000E6B60000}"/>
    <cellStyle name="안건회계법인 9 6 3" xfId="46739" xr:uid="{00000000-0005-0000-0000-0000E7B60000}"/>
    <cellStyle name="안건회계법인 9 7" xfId="46740" xr:uid="{00000000-0005-0000-0000-0000E8B60000}"/>
    <cellStyle name="안건회계법인 9 7 2" xfId="46741" xr:uid="{00000000-0005-0000-0000-0000E9B60000}"/>
    <cellStyle name="안건회계법인 9 7 3" xfId="46742" xr:uid="{00000000-0005-0000-0000-0000EAB60000}"/>
    <cellStyle name="안건회계법인 9 8" xfId="46743" xr:uid="{00000000-0005-0000-0000-0000EBB60000}"/>
    <cellStyle name="안건회계법인 9 8 2" xfId="46744" xr:uid="{00000000-0005-0000-0000-0000ECB60000}"/>
    <cellStyle name="안건회계법인 9 8 3" xfId="46745" xr:uid="{00000000-0005-0000-0000-0000EDB60000}"/>
    <cellStyle name="안건회계법인 9 9" xfId="46746" xr:uid="{00000000-0005-0000-0000-0000EEB60000}"/>
    <cellStyle name="안건회계법인 9 9 2" xfId="46747" xr:uid="{00000000-0005-0000-0000-0000EFB60000}"/>
    <cellStyle name="안건회계법인 9 9 3" xfId="46748" xr:uid="{00000000-0005-0000-0000-0000F0B60000}"/>
    <cellStyle name="연결된 셀 2" xfId="46749" xr:uid="{00000000-0005-0000-0000-0000F1B60000}"/>
    <cellStyle name="연결된 셀 2 10" xfId="51251" xr:uid="{00000000-0005-0000-0000-0000F2B60000}"/>
    <cellStyle name="연결된 셀 2 10 2" xfId="51252" xr:uid="{00000000-0005-0000-0000-0000F3B60000}"/>
    <cellStyle name="연결된 셀 2 10 3" xfId="51253" xr:uid="{00000000-0005-0000-0000-0000F4B60000}"/>
    <cellStyle name="연결된 셀 2 10 4" xfId="51254" xr:uid="{00000000-0005-0000-0000-0000F5B60000}"/>
    <cellStyle name="연결된 셀 2 10 5" xfId="51255" xr:uid="{00000000-0005-0000-0000-0000F6B60000}"/>
    <cellStyle name="연결된 셀 2 10 6" xfId="51256" xr:uid="{00000000-0005-0000-0000-0000F7B60000}"/>
    <cellStyle name="연결된 셀 2 10 7" xfId="51257" xr:uid="{00000000-0005-0000-0000-0000F8B60000}"/>
    <cellStyle name="연결된 셀 2 10 8" xfId="51258" xr:uid="{00000000-0005-0000-0000-0000F9B60000}"/>
    <cellStyle name="연결된 셀 2 11" xfId="51259" xr:uid="{00000000-0005-0000-0000-0000FAB60000}"/>
    <cellStyle name="연결된 셀 2 11 2" xfId="51260" xr:uid="{00000000-0005-0000-0000-0000FBB60000}"/>
    <cellStyle name="연결된 셀 2 11 3" xfId="51261" xr:uid="{00000000-0005-0000-0000-0000FCB60000}"/>
    <cellStyle name="연결된 셀 2 11 4" xfId="51262" xr:uid="{00000000-0005-0000-0000-0000FDB60000}"/>
    <cellStyle name="연결된 셀 2 11 5" xfId="51263" xr:uid="{00000000-0005-0000-0000-0000FEB60000}"/>
    <cellStyle name="연결된 셀 2 11 6" xfId="51264" xr:uid="{00000000-0005-0000-0000-0000FFB60000}"/>
    <cellStyle name="연결된 셀 2 11 7" xfId="51265" xr:uid="{00000000-0005-0000-0000-000000B70000}"/>
    <cellStyle name="연결된 셀 2 11 8" xfId="51266" xr:uid="{00000000-0005-0000-0000-000001B70000}"/>
    <cellStyle name="연결된 셀 2 12" xfId="51267" xr:uid="{00000000-0005-0000-0000-000002B70000}"/>
    <cellStyle name="연결된 셀 2 12 2" xfId="51268" xr:uid="{00000000-0005-0000-0000-000003B70000}"/>
    <cellStyle name="연결된 셀 2 12 3" xfId="51269" xr:uid="{00000000-0005-0000-0000-000004B70000}"/>
    <cellStyle name="연결된 셀 2 12 4" xfId="51270" xr:uid="{00000000-0005-0000-0000-000005B70000}"/>
    <cellStyle name="연결된 셀 2 12 5" xfId="51271" xr:uid="{00000000-0005-0000-0000-000006B70000}"/>
    <cellStyle name="연결된 셀 2 12 6" xfId="51272" xr:uid="{00000000-0005-0000-0000-000007B70000}"/>
    <cellStyle name="연결된 셀 2 12 7" xfId="51273" xr:uid="{00000000-0005-0000-0000-000008B70000}"/>
    <cellStyle name="연결된 셀 2 12 8" xfId="51274" xr:uid="{00000000-0005-0000-0000-000009B70000}"/>
    <cellStyle name="연결된 셀 2 13" xfId="51275" xr:uid="{00000000-0005-0000-0000-00000AB70000}"/>
    <cellStyle name="연결된 셀 2 13 2" xfId="51276" xr:uid="{00000000-0005-0000-0000-00000BB70000}"/>
    <cellStyle name="연결된 셀 2 13 3" xfId="51277" xr:uid="{00000000-0005-0000-0000-00000CB70000}"/>
    <cellStyle name="연결된 셀 2 13 4" xfId="51278" xr:uid="{00000000-0005-0000-0000-00000DB70000}"/>
    <cellStyle name="연결된 셀 2 13 5" xfId="51279" xr:uid="{00000000-0005-0000-0000-00000EB70000}"/>
    <cellStyle name="연결된 셀 2 13 6" xfId="51280" xr:uid="{00000000-0005-0000-0000-00000FB70000}"/>
    <cellStyle name="연결된 셀 2 13 7" xfId="51281" xr:uid="{00000000-0005-0000-0000-000010B70000}"/>
    <cellStyle name="연결된 셀 2 13 8" xfId="51282" xr:uid="{00000000-0005-0000-0000-000011B70000}"/>
    <cellStyle name="연결된 셀 2 14" xfId="51283" xr:uid="{00000000-0005-0000-0000-000012B70000}"/>
    <cellStyle name="연결된 셀 2 14 2" xfId="51284" xr:uid="{00000000-0005-0000-0000-000013B70000}"/>
    <cellStyle name="연결된 셀 2 14 3" xfId="51285" xr:uid="{00000000-0005-0000-0000-000014B70000}"/>
    <cellStyle name="연결된 셀 2 14 4" xfId="51286" xr:uid="{00000000-0005-0000-0000-000015B70000}"/>
    <cellStyle name="연결된 셀 2 14 5" xfId="51287" xr:uid="{00000000-0005-0000-0000-000016B70000}"/>
    <cellStyle name="연결된 셀 2 14 6" xfId="51288" xr:uid="{00000000-0005-0000-0000-000017B70000}"/>
    <cellStyle name="연결된 셀 2 14 7" xfId="51289" xr:uid="{00000000-0005-0000-0000-000018B70000}"/>
    <cellStyle name="연결된 셀 2 14 8" xfId="51290" xr:uid="{00000000-0005-0000-0000-000019B70000}"/>
    <cellStyle name="연결된 셀 2 15" xfId="51291" xr:uid="{00000000-0005-0000-0000-00001AB70000}"/>
    <cellStyle name="연결된 셀 2 15 2" xfId="51292" xr:uid="{00000000-0005-0000-0000-00001BB70000}"/>
    <cellStyle name="연결된 셀 2 15 3" xfId="51293" xr:uid="{00000000-0005-0000-0000-00001CB70000}"/>
    <cellStyle name="연결된 셀 2 15 4" xfId="51294" xr:uid="{00000000-0005-0000-0000-00001DB70000}"/>
    <cellStyle name="연결된 셀 2 15 5" xfId="51295" xr:uid="{00000000-0005-0000-0000-00001EB70000}"/>
    <cellStyle name="연결된 셀 2 15 6" xfId="51296" xr:uid="{00000000-0005-0000-0000-00001FB70000}"/>
    <cellStyle name="연결된 셀 2 15 7" xfId="51297" xr:uid="{00000000-0005-0000-0000-000020B70000}"/>
    <cellStyle name="연결된 셀 2 15 8" xfId="51298" xr:uid="{00000000-0005-0000-0000-000021B70000}"/>
    <cellStyle name="연결된 셀 2 16" xfId="51299" xr:uid="{00000000-0005-0000-0000-000022B70000}"/>
    <cellStyle name="연결된 셀 2 16 2" xfId="51300" xr:uid="{00000000-0005-0000-0000-000023B70000}"/>
    <cellStyle name="연결된 셀 2 16 3" xfId="51301" xr:uid="{00000000-0005-0000-0000-000024B70000}"/>
    <cellStyle name="연결된 셀 2 16 4" xfId="51302" xr:uid="{00000000-0005-0000-0000-000025B70000}"/>
    <cellStyle name="연결된 셀 2 16 5" xfId="51303" xr:uid="{00000000-0005-0000-0000-000026B70000}"/>
    <cellStyle name="연결된 셀 2 16 6" xfId="51304" xr:uid="{00000000-0005-0000-0000-000027B70000}"/>
    <cellStyle name="연결된 셀 2 16 7" xfId="51305" xr:uid="{00000000-0005-0000-0000-000028B70000}"/>
    <cellStyle name="연결된 셀 2 16 8" xfId="51306" xr:uid="{00000000-0005-0000-0000-000029B70000}"/>
    <cellStyle name="연결된 셀 2 17" xfId="51307" xr:uid="{00000000-0005-0000-0000-00002AB70000}"/>
    <cellStyle name="연결된 셀 2 17 2" xfId="51308" xr:uid="{00000000-0005-0000-0000-00002BB70000}"/>
    <cellStyle name="연결된 셀 2 17 3" xfId="51309" xr:uid="{00000000-0005-0000-0000-00002CB70000}"/>
    <cellStyle name="연결된 셀 2 17 4" xfId="51310" xr:uid="{00000000-0005-0000-0000-00002DB70000}"/>
    <cellStyle name="연결된 셀 2 17 5" xfId="51311" xr:uid="{00000000-0005-0000-0000-00002EB70000}"/>
    <cellStyle name="연결된 셀 2 17 6" xfId="51312" xr:uid="{00000000-0005-0000-0000-00002FB70000}"/>
    <cellStyle name="연결된 셀 2 17 7" xfId="51313" xr:uid="{00000000-0005-0000-0000-000030B70000}"/>
    <cellStyle name="연결된 셀 2 17 8" xfId="51314" xr:uid="{00000000-0005-0000-0000-000031B70000}"/>
    <cellStyle name="연결된 셀 2 18" xfId="51315" xr:uid="{00000000-0005-0000-0000-000032B70000}"/>
    <cellStyle name="연결된 셀 2 18 2" xfId="51316" xr:uid="{00000000-0005-0000-0000-000033B70000}"/>
    <cellStyle name="연결된 셀 2 18 3" xfId="51317" xr:uid="{00000000-0005-0000-0000-000034B70000}"/>
    <cellStyle name="연결된 셀 2 18 4" xfId="51318" xr:uid="{00000000-0005-0000-0000-000035B70000}"/>
    <cellStyle name="연결된 셀 2 18 5" xfId="51319" xr:uid="{00000000-0005-0000-0000-000036B70000}"/>
    <cellStyle name="연결된 셀 2 18 6" xfId="51320" xr:uid="{00000000-0005-0000-0000-000037B70000}"/>
    <cellStyle name="연결된 셀 2 18 7" xfId="51321" xr:uid="{00000000-0005-0000-0000-000038B70000}"/>
    <cellStyle name="연결된 셀 2 18 8" xfId="51322" xr:uid="{00000000-0005-0000-0000-000039B70000}"/>
    <cellStyle name="연결된 셀 2 19" xfId="51323" xr:uid="{00000000-0005-0000-0000-00003AB70000}"/>
    <cellStyle name="연결된 셀 2 19 2" xfId="51324" xr:uid="{00000000-0005-0000-0000-00003BB70000}"/>
    <cellStyle name="연결된 셀 2 19 3" xfId="51325" xr:uid="{00000000-0005-0000-0000-00003CB70000}"/>
    <cellStyle name="연결된 셀 2 19 4" xfId="51326" xr:uid="{00000000-0005-0000-0000-00003DB70000}"/>
    <cellStyle name="연결된 셀 2 19 5" xfId="51327" xr:uid="{00000000-0005-0000-0000-00003EB70000}"/>
    <cellStyle name="연결된 셀 2 19 6" xfId="51328" xr:uid="{00000000-0005-0000-0000-00003FB70000}"/>
    <cellStyle name="연결된 셀 2 19 7" xfId="51329" xr:uid="{00000000-0005-0000-0000-000040B70000}"/>
    <cellStyle name="연결된 셀 2 19 8" xfId="51330" xr:uid="{00000000-0005-0000-0000-000041B70000}"/>
    <cellStyle name="연결된 셀 2 2" xfId="46750" xr:uid="{00000000-0005-0000-0000-000042B70000}"/>
    <cellStyle name="연결된 셀 2 2 2" xfId="51331" xr:uid="{00000000-0005-0000-0000-000043B70000}"/>
    <cellStyle name="연결된 셀 2 2 3" xfId="51332" xr:uid="{00000000-0005-0000-0000-000044B70000}"/>
    <cellStyle name="연결된 셀 2 2 4" xfId="51333" xr:uid="{00000000-0005-0000-0000-000045B70000}"/>
    <cellStyle name="연결된 셀 2 2 5" xfId="51334" xr:uid="{00000000-0005-0000-0000-000046B70000}"/>
    <cellStyle name="연결된 셀 2 2 6" xfId="51335" xr:uid="{00000000-0005-0000-0000-000047B70000}"/>
    <cellStyle name="연결된 셀 2 2 7" xfId="51336" xr:uid="{00000000-0005-0000-0000-000048B70000}"/>
    <cellStyle name="연결된 셀 2 2 8" xfId="51337" xr:uid="{00000000-0005-0000-0000-000049B70000}"/>
    <cellStyle name="연결된 셀 2 20" xfId="51338" xr:uid="{00000000-0005-0000-0000-00004AB70000}"/>
    <cellStyle name="연결된 셀 2 20 2" xfId="51339" xr:uid="{00000000-0005-0000-0000-00004BB70000}"/>
    <cellStyle name="연결된 셀 2 20 3" xfId="51340" xr:uid="{00000000-0005-0000-0000-00004CB70000}"/>
    <cellStyle name="연결된 셀 2 20 4" xfId="51341" xr:uid="{00000000-0005-0000-0000-00004DB70000}"/>
    <cellStyle name="연결된 셀 2 20 5" xfId="51342" xr:uid="{00000000-0005-0000-0000-00004EB70000}"/>
    <cellStyle name="연결된 셀 2 20 6" xfId="51343" xr:uid="{00000000-0005-0000-0000-00004FB70000}"/>
    <cellStyle name="연결된 셀 2 20 7" xfId="51344" xr:uid="{00000000-0005-0000-0000-000050B70000}"/>
    <cellStyle name="연결된 셀 2 20 8" xfId="51345" xr:uid="{00000000-0005-0000-0000-000051B70000}"/>
    <cellStyle name="연결된 셀 2 21" xfId="51346" xr:uid="{00000000-0005-0000-0000-000052B70000}"/>
    <cellStyle name="연결된 셀 2 21 2" xfId="51347" xr:uid="{00000000-0005-0000-0000-000053B70000}"/>
    <cellStyle name="연결된 셀 2 21 3" xfId="51348" xr:uid="{00000000-0005-0000-0000-000054B70000}"/>
    <cellStyle name="연결된 셀 2 21 4" xfId="51349" xr:uid="{00000000-0005-0000-0000-000055B70000}"/>
    <cellStyle name="연결된 셀 2 21 5" xfId="51350" xr:uid="{00000000-0005-0000-0000-000056B70000}"/>
    <cellStyle name="연결된 셀 2 21 6" xfId="51351" xr:uid="{00000000-0005-0000-0000-000057B70000}"/>
    <cellStyle name="연결된 셀 2 21 7" xfId="51352" xr:uid="{00000000-0005-0000-0000-000058B70000}"/>
    <cellStyle name="연결된 셀 2 21 8" xfId="51353" xr:uid="{00000000-0005-0000-0000-000059B70000}"/>
    <cellStyle name="연결된 셀 2 22" xfId="51354" xr:uid="{00000000-0005-0000-0000-00005AB70000}"/>
    <cellStyle name="연결된 셀 2 22 2" xfId="51355" xr:uid="{00000000-0005-0000-0000-00005BB70000}"/>
    <cellStyle name="연결된 셀 2 22 3" xfId="51356" xr:uid="{00000000-0005-0000-0000-00005CB70000}"/>
    <cellStyle name="연결된 셀 2 22 4" xfId="51357" xr:uid="{00000000-0005-0000-0000-00005DB70000}"/>
    <cellStyle name="연결된 셀 2 22 5" xfId="51358" xr:uid="{00000000-0005-0000-0000-00005EB70000}"/>
    <cellStyle name="연결된 셀 2 22 6" xfId="51359" xr:uid="{00000000-0005-0000-0000-00005FB70000}"/>
    <cellStyle name="연결된 셀 2 22 7" xfId="51360" xr:uid="{00000000-0005-0000-0000-000060B70000}"/>
    <cellStyle name="연결된 셀 2 22 8" xfId="51361" xr:uid="{00000000-0005-0000-0000-000061B70000}"/>
    <cellStyle name="연결된 셀 2 23" xfId="51362" xr:uid="{00000000-0005-0000-0000-000062B70000}"/>
    <cellStyle name="연결된 셀 2 24" xfId="51363" xr:uid="{00000000-0005-0000-0000-000063B70000}"/>
    <cellStyle name="연결된 셀 2 25" xfId="51364" xr:uid="{00000000-0005-0000-0000-000064B70000}"/>
    <cellStyle name="연결된 셀 2 26" xfId="51365" xr:uid="{00000000-0005-0000-0000-000065B70000}"/>
    <cellStyle name="연결된 셀 2 27" xfId="51366" xr:uid="{00000000-0005-0000-0000-000066B70000}"/>
    <cellStyle name="연결된 셀 2 28" xfId="51367" xr:uid="{00000000-0005-0000-0000-000067B70000}"/>
    <cellStyle name="연결된 셀 2 29" xfId="51368" xr:uid="{00000000-0005-0000-0000-000068B70000}"/>
    <cellStyle name="연결된 셀 2 3" xfId="46751" xr:uid="{00000000-0005-0000-0000-000069B70000}"/>
    <cellStyle name="연결된 셀 2 3 2" xfId="51369" xr:uid="{00000000-0005-0000-0000-00006AB70000}"/>
    <cellStyle name="연결된 셀 2 3 3" xfId="51370" xr:uid="{00000000-0005-0000-0000-00006BB70000}"/>
    <cellStyle name="연결된 셀 2 3 4" xfId="51371" xr:uid="{00000000-0005-0000-0000-00006CB70000}"/>
    <cellStyle name="연결된 셀 2 3 5" xfId="51372" xr:uid="{00000000-0005-0000-0000-00006DB70000}"/>
    <cellStyle name="연결된 셀 2 3 6" xfId="51373" xr:uid="{00000000-0005-0000-0000-00006EB70000}"/>
    <cellStyle name="연결된 셀 2 3 7" xfId="51374" xr:uid="{00000000-0005-0000-0000-00006FB70000}"/>
    <cellStyle name="연결된 셀 2 3 8" xfId="51375" xr:uid="{00000000-0005-0000-0000-000070B70000}"/>
    <cellStyle name="연결된 셀 2 4" xfId="51376" xr:uid="{00000000-0005-0000-0000-000071B70000}"/>
    <cellStyle name="연결된 셀 2 4 2" xfId="51377" xr:uid="{00000000-0005-0000-0000-000072B70000}"/>
    <cellStyle name="연결된 셀 2 4 3" xfId="51378" xr:uid="{00000000-0005-0000-0000-000073B70000}"/>
    <cellStyle name="연결된 셀 2 4 4" xfId="51379" xr:uid="{00000000-0005-0000-0000-000074B70000}"/>
    <cellStyle name="연결된 셀 2 4 5" xfId="51380" xr:uid="{00000000-0005-0000-0000-000075B70000}"/>
    <cellStyle name="연결된 셀 2 4 6" xfId="51381" xr:uid="{00000000-0005-0000-0000-000076B70000}"/>
    <cellStyle name="연결된 셀 2 4 7" xfId="51382" xr:uid="{00000000-0005-0000-0000-000077B70000}"/>
    <cellStyle name="연결된 셀 2 4 8" xfId="51383" xr:uid="{00000000-0005-0000-0000-000078B70000}"/>
    <cellStyle name="연결된 셀 2 5" xfId="51384" xr:uid="{00000000-0005-0000-0000-000079B70000}"/>
    <cellStyle name="연결된 셀 2 5 2" xfId="51385" xr:uid="{00000000-0005-0000-0000-00007AB70000}"/>
    <cellStyle name="연결된 셀 2 5 3" xfId="51386" xr:uid="{00000000-0005-0000-0000-00007BB70000}"/>
    <cellStyle name="연결된 셀 2 5 4" xfId="51387" xr:uid="{00000000-0005-0000-0000-00007CB70000}"/>
    <cellStyle name="연결된 셀 2 5 5" xfId="51388" xr:uid="{00000000-0005-0000-0000-00007DB70000}"/>
    <cellStyle name="연결된 셀 2 5 6" xfId="51389" xr:uid="{00000000-0005-0000-0000-00007EB70000}"/>
    <cellStyle name="연결된 셀 2 5 7" xfId="51390" xr:uid="{00000000-0005-0000-0000-00007FB70000}"/>
    <cellStyle name="연결된 셀 2 5 8" xfId="51391" xr:uid="{00000000-0005-0000-0000-000080B70000}"/>
    <cellStyle name="연결된 셀 2 6" xfId="51392" xr:uid="{00000000-0005-0000-0000-000081B70000}"/>
    <cellStyle name="연결된 셀 2 6 2" xfId="51393" xr:uid="{00000000-0005-0000-0000-000082B70000}"/>
    <cellStyle name="연결된 셀 2 6 3" xfId="51394" xr:uid="{00000000-0005-0000-0000-000083B70000}"/>
    <cellStyle name="연결된 셀 2 6 4" xfId="51395" xr:uid="{00000000-0005-0000-0000-000084B70000}"/>
    <cellStyle name="연결된 셀 2 6 5" xfId="51396" xr:uid="{00000000-0005-0000-0000-000085B70000}"/>
    <cellStyle name="연결된 셀 2 6 6" xfId="51397" xr:uid="{00000000-0005-0000-0000-000086B70000}"/>
    <cellStyle name="연결된 셀 2 6 7" xfId="51398" xr:uid="{00000000-0005-0000-0000-000087B70000}"/>
    <cellStyle name="연결된 셀 2 6 8" xfId="51399" xr:uid="{00000000-0005-0000-0000-000088B70000}"/>
    <cellStyle name="연결된 셀 2 7" xfId="51400" xr:uid="{00000000-0005-0000-0000-000089B70000}"/>
    <cellStyle name="연결된 셀 2 7 2" xfId="51401" xr:uid="{00000000-0005-0000-0000-00008AB70000}"/>
    <cellStyle name="연결된 셀 2 7 3" xfId="51402" xr:uid="{00000000-0005-0000-0000-00008BB70000}"/>
    <cellStyle name="연결된 셀 2 7 4" xfId="51403" xr:uid="{00000000-0005-0000-0000-00008CB70000}"/>
    <cellStyle name="연결된 셀 2 7 5" xfId="51404" xr:uid="{00000000-0005-0000-0000-00008DB70000}"/>
    <cellStyle name="연결된 셀 2 7 6" xfId="51405" xr:uid="{00000000-0005-0000-0000-00008EB70000}"/>
    <cellStyle name="연결된 셀 2 7 7" xfId="51406" xr:uid="{00000000-0005-0000-0000-00008FB70000}"/>
    <cellStyle name="연결된 셀 2 7 8" xfId="51407" xr:uid="{00000000-0005-0000-0000-000090B70000}"/>
    <cellStyle name="연결된 셀 2 8" xfId="51408" xr:uid="{00000000-0005-0000-0000-000091B70000}"/>
    <cellStyle name="연결된 셀 2 8 2" xfId="51409" xr:uid="{00000000-0005-0000-0000-000092B70000}"/>
    <cellStyle name="연결된 셀 2 8 3" xfId="51410" xr:uid="{00000000-0005-0000-0000-000093B70000}"/>
    <cellStyle name="연결된 셀 2 8 4" xfId="51411" xr:uid="{00000000-0005-0000-0000-000094B70000}"/>
    <cellStyle name="연결된 셀 2 8 5" xfId="51412" xr:uid="{00000000-0005-0000-0000-000095B70000}"/>
    <cellStyle name="연결된 셀 2 8 6" xfId="51413" xr:uid="{00000000-0005-0000-0000-000096B70000}"/>
    <cellStyle name="연결된 셀 2 8 7" xfId="51414" xr:uid="{00000000-0005-0000-0000-000097B70000}"/>
    <cellStyle name="연결된 셀 2 8 8" xfId="51415" xr:uid="{00000000-0005-0000-0000-000098B70000}"/>
    <cellStyle name="연결된 셀 2 9" xfId="51416" xr:uid="{00000000-0005-0000-0000-000099B70000}"/>
    <cellStyle name="연결된 셀 2 9 2" xfId="51417" xr:uid="{00000000-0005-0000-0000-00009AB70000}"/>
    <cellStyle name="연결된 셀 2 9 3" xfId="51418" xr:uid="{00000000-0005-0000-0000-00009BB70000}"/>
    <cellStyle name="연결된 셀 2 9 4" xfId="51419" xr:uid="{00000000-0005-0000-0000-00009CB70000}"/>
    <cellStyle name="연결된 셀 2 9 5" xfId="51420" xr:uid="{00000000-0005-0000-0000-00009DB70000}"/>
    <cellStyle name="연결된 셀 2 9 6" xfId="51421" xr:uid="{00000000-0005-0000-0000-00009EB70000}"/>
    <cellStyle name="연결된 셀 2 9 7" xfId="51422" xr:uid="{00000000-0005-0000-0000-00009FB70000}"/>
    <cellStyle name="연결된 셀 2 9 8" xfId="51423" xr:uid="{00000000-0005-0000-0000-0000A0B70000}"/>
    <cellStyle name="연결된 셀 3" xfId="46752" xr:uid="{00000000-0005-0000-0000-0000A1B70000}"/>
    <cellStyle name="연결된 셀 3 10" xfId="51424" xr:uid="{00000000-0005-0000-0000-0000A2B70000}"/>
    <cellStyle name="연결된 셀 3 10 2" xfId="51425" xr:uid="{00000000-0005-0000-0000-0000A3B70000}"/>
    <cellStyle name="연결된 셀 3 10 3" xfId="51426" xr:uid="{00000000-0005-0000-0000-0000A4B70000}"/>
    <cellStyle name="연결된 셀 3 10 4" xfId="51427" xr:uid="{00000000-0005-0000-0000-0000A5B70000}"/>
    <cellStyle name="연결된 셀 3 10 5" xfId="51428" xr:uid="{00000000-0005-0000-0000-0000A6B70000}"/>
    <cellStyle name="연결된 셀 3 10 6" xfId="51429" xr:uid="{00000000-0005-0000-0000-0000A7B70000}"/>
    <cellStyle name="연결된 셀 3 10 7" xfId="51430" xr:uid="{00000000-0005-0000-0000-0000A8B70000}"/>
    <cellStyle name="연결된 셀 3 10 8" xfId="51431" xr:uid="{00000000-0005-0000-0000-0000A9B70000}"/>
    <cellStyle name="연결된 셀 3 11" xfId="51432" xr:uid="{00000000-0005-0000-0000-0000AAB70000}"/>
    <cellStyle name="연결된 셀 3 11 2" xfId="51433" xr:uid="{00000000-0005-0000-0000-0000ABB70000}"/>
    <cellStyle name="연결된 셀 3 11 3" xfId="51434" xr:uid="{00000000-0005-0000-0000-0000ACB70000}"/>
    <cellStyle name="연결된 셀 3 11 4" xfId="51435" xr:uid="{00000000-0005-0000-0000-0000ADB70000}"/>
    <cellStyle name="연결된 셀 3 11 5" xfId="51436" xr:uid="{00000000-0005-0000-0000-0000AEB70000}"/>
    <cellStyle name="연결된 셀 3 11 6" xfId="51437" xr:uid="{00000000-0005-0000-0000-0000AFB70000}"/>
    <cellStyle name="연결된 셀 3 11 7" xfId="51438" xr:uid="{00000000-0005-0000-0000-0000B0B70000}"/>
    <cellStyle name="연결된 셀 3 11 8" xfId="51439" xr:uid="{00000000-0005-0000-0000-0000B1B70000}"/>
    <cellStyle name="연결된 셀 3 12" xfId="51440" xr:uid="{00000000-0005-0000-0000-0000B2B70000}"/>
    <cellStyle name="연결된 셀 3 12 2" xfId="51441" xr:uid="{00000000-0005-0000-0000-0000B3B70000}"/>
    <cellStyle name="연결된 셀 3 12 3" xfId="51442" xr:uid="{00000000-0005-0000-0000-0000B4B70000}"/>
    <cellStyle name="연결된 셀 3 12 4" xfId="51443" xr:uid="{00000000-0005-0000-0000-0000B5B70000}"/>
    <cellStyle name="연결된 셀 3 12 5" xfId="51444" xr:uid="{00000000-0005-0000-0000-0000B6B70000}"/>
    <cellStyle name="연결된 셀 3 12 6" xfId="51445" xr:uid="{00000000-0005-0000-0000-0000B7B70000}"/>
    <cellStyle name="연결된 셀 3 12 7" xfId="51446" xr:uid="{00000000-0005-0000-0000-0000B8B70000}"/>
    <cellStyle name="연결된 셀 3 12 8" xfId="51447" xr:uid="{00000000-0005-0000-0000-0000B9B70000}"/>
    <cellStyle name="연결된 셀 3 13" xfId="51448" xr:uid="{00000000-0005-0000-0000-0000BAB70000}"/>
    <cellStyle name="연결된 셀 3 13 2" xfId="51449" xr:uid="{00000000-0005-0000-0000-0000BBB70000}"/>
    <cellStyle name="연결된 셀 3 13 3" xfId="51450" xr:uid="{00000000-0005-0000-0000-0000BCB70000}"/>
    <cellStyle name="연결된 셀 3 13 4" xfId="51451" xr:uid="{00000000-0005-0000-0000-0000BDB70000}"/>
    <cellStyle name="연결된 셀 3 13 5" xfId="51452" xr:uid="{00000000-0005-0000-0000-0000BEB70000}"/>
    <cellStyle name="연결된 셀 3 13 6" xfId="51453" xr:uid="{00000000-0005-0000-0000-0000BFB70000}"/>
    <cellStyle name="연결된 셀 3 13 7" xfId="51454" xr:uid="{00000000-0005-0000-0000-0000C0B70000}"/>
    <cellStyle name="연결된 셀 3 13 8" xfId="51455" xr:uid="{00000000-0005-0000-0000-0000C1B70000}"/>
    <cellStyle name="연결된 셀 3 14" xfId="51456" xr:uid="{00000000-0005-0000-0000-0000C2B70000}"/>
    <cellStyle name="연결된 셀 3 14 2" xfId="51457" xr:uid="{00000000-0005-0000-0000-0000C3B70000}"/>
    <cellStyle name="연결된 셀 3 14 3" xfId="51458" xr:uid="{00000000-0005-0000-0000-0000C4B70000}"/>
    <cellStyle name="연결된 셀 3 14 4" xfId="51459" xr:uid="{00000000-0005-0000-0000-0000C5B70000}"/>
    <cellStyle name="연결된 셀 3 14 5" xfId="51460" xr:uid="{00000000-0005-0000-0000-0000C6B70000}"/>
    <cellStyle name="연결된 셀 3 14 6" xfId="51461" xr:uid="{00000000-0005-0000-0000-0000C7B70000}"/>
    <cellStyle name="연결된 셀 3 14 7" xfId="51462" xr:uid="{00000000-0005-0000-0000-0000C8B70000}"/>
    <cellStyle name="연결된 셀 3 14 8" xfId="51463" xr:uid="{00000000-0005-0000-0000-0000C9B70000}"/>
    <cellStyle name="연결된 셀 3 15" xfId="51464" xr:uid="{00000000-0005-0000-0000-0000CAB70000}"/>
    <cellStyle name="연결된 셀 3 15 2" xfId="51465" xr:uid="{00000000-0005-0000-0000-0000CBB70000}"/>
    <cellStyle name="연결된 셀 3 15 3" xfId="51466" xr:uid="{00000000-0005-0000-0000-0000CCB70000}"/>
    <cellStyle name="연결된 셀 3 15 4" xfId="51467" xr:uid="{00000000-0005-0000-0000-0000CDB70000}"/>
    <cellStyle name="연결된 셀 3 15 5" xfId="51468" xr:uid="{00000000-0005-0000-0000-0000CEB70000}"/>
    <cellStyle name="연결된 셀 3 15 6" xfId="51469" xr:uid="{00000000-0005-0000-0000-0000CFB70000}"/>
    <cellStyle name="연결된 셀 3 15 7" xfId="51470" xr:uid="{00000000-0005-0000-0000-0000D0B70000}"/>
    <cellStyle name="연결된 셀 3 15 8" xfId="51471" xr:uid="{00000000-0005-0000-0000-0000D1B70000}"/>
    <cellStyle name="연결된 셀 3 16" xfId="51472" xr:uid="{00000000-0005-0000-0000-0000D2B70000}"/>
    <cellStyle name="연결된 셀 3 16 2" xfId="51473" xr:uid="{00000000-0005-0000-0000-0000D3B70000}"/>
    <cellStyle name="연결된 셀 3 16 3" xfId="51474" xr:uid="{00000000-0005-0000-0000-0000D4B70000}"/>
    <cellStyle name="연결된 셀 3 16 4" xfId="51475" xr:uid="{00000000-0005-0000-0000-0000D5B70000}"/>
    <cellStyle name="연결된 셀 3 16 5" xfId="51476" xr:uid="{00000000-0005-0000-0000-0000D6B70000}"/>
    <cellStyle name="연결된 셀 3 16 6" xfId="51477" xr:uid="{00000000-0005-0000-0000-0000D7B70000}"/>
    <cellStyle name="연결된 셀 3 16 7" xfId="51478" xr:uid="{00000000-0005-0000-0000-0000D8B70000}"/>
    <cellStyle name="연결된 셀 3 16 8" xfId="51479" xr:uid="{00000000-0005-0000-0000-0000D9B70000}"/>
    <cellStyle name="연결된 셀 3 17" xfId="51480" xr:uid="{00000000-0005-0000-0000-0000DAB70000}"/>
    <cellStyle name="연결된 셀 3 17 2" xfId="51481" xr:uid="{00000000-0005-0000-0000-0000DBB70000}"/>
    <cellStyle name="연결된 셀 3 17 3" xfId="51482" xr:uid="{00000000-0005-0000-0000-0000DCB70000}"/>
    <cellStyle name="연결된 셀 3 17 4" xfId="51483" xr:uid="{00000000-0005-0000-0000-0000DDB70000}"/>
    <cellStyle name="연결된 셀 3 17 5" xfId="51484" xr:uid="{00000000-0005-0000-0000-0000DEB70000}"/>
    <cellStyle name="연결된 셀 3 17 6" xfId="51485" xr:uid="{00000000-0005-0000-0000-0000DFB70000}"/>
    <cellStyle name="연결된 셀 3 17 7" xfId="51486" xr:uid="{00000000-0005-0000-0000-0000E0B70000}"/>
    <cellStyle name="연결된 셀 3 17 8" xfId="51487" xr:uid="{00000000-0005-0000-0000-0000E1B70000}"/>
    <cellStyle name="연결된 셀 3 18" xfId="51488" xr:uid="{00000000-0005-0000-0000-0000E2B70000}"/>
    <cellStyle name="연결된 셀 3 18 2" xfId="51489" xr:uid="{00000000-0005-0000-0000-0000E3B70000}"/>
    <cellStyle name="연결된 셀 3 18 3" xfId="51490" xr:uid="{00000000-0005-0000-0000-0000E4B70000}"/>
    <cellStyle name="연결된 셀 3 18 4" xfId="51491" xr:uid="{00000000-0005-0000-0000-0000E5B70000}"/>
    <cellStyle name="연결된 셀 3 18 5" xfId="51492" xr:uid="{00000000-0005-0000-0000-0000E6B70000}"/>
    <cellStyle name="연결된 셀 3 18 6" xfId="51493" xr:uid="{00000000-0005-0000-0000-0000E7B70000}"/>
    <cellStyle name="연결된 셀 3 18 7" xfId="51494" xr:uid="{00000000-0005-0000-0000-0000E8B70000}"/>
    <cellStyle name="연결된 셀 3 18 8" xfId="51495" xr:uid="{00000000-0005-0000-0000-0000E9B70000}"/>
    <cellStyle name="연결된 셀 3 19" xfId="51496" xr:uid="{00000000-0005-0000-0000-0000EAB70000}"/>
    <cellStyle name="연결된 셀 3 19 2" xfId="51497" xr:uid="{00000000-0005-0000-0000-0000EBB70000}"/>
    <cellStyle name="연결된 셀 3 19 3" xfId="51498" xr:uid="{00000000-0005-0000-0000-0000ECB70000}"/>
    <cellStyle name="연결된 셀 3 19 4" xfId="51499" xr:uid="{00000000-0005-0000-0000-0000EDB70000}"/>
    <cellStyle name="연결된 셀 3 19 5" xfId="51500" xr:uid="{00000000-0005-0000-0000-0000EEB70000}"/>
    <cellStyle name="연결된 셀 3 19 6" xfId="51501" xr:uid="{00000000-0005-0000-0000-0000EFB70000}"/>
    <cellStyle name="연결된 셀 3 19 7" xfId="51502" xr:uid="{00000000-0005-0000-0000-0000F0B70000}"/>
    <cellStyle name="연결된 셀 3 19 8" xfId="51503" xr:uid="{00000000-0005-0000-0000-0000F1B70000}"/>
    <cellStyle name="연결된 셀 3 2" xfId="51504" xr:uid="{00000000-0005-0000-0000-0000F2B70000}"/>
    <cellStyle name="연결된 셀 3 2 2" xfId="51505" xr:uid="{00000000-0005-0000-0000-0000F3B70000}"/>
    <cellStyle name="연결된 셀 3 2 3" xfId="51506" xr:uid="{00000000-0005-0000-0000-0000F4B70000}"/>
    <cellStyle name="연결된 셀 3 2 4" xfId="51507" xr:uid="{00000000-0005-0000-0000-0000F5B70000}"/>
    <cellStyle name="연결된 셀 3 2 5" xfId="51508" xr:uid="{00000000-0005-0000-0000-0000F6B70000}"/>
    <cellStyle name="연결된 셀 3 2 6" xfId="51509" xr:uid="{00000000-0005-0000-0000-0000F7B70000}"/>
    <cellStyle name="연결된 셀 3 2 7" xfId="51510" xr:uid="{00000000-0005-0000-0000-0000F8B70000}"/>
    <cellStyle name="연결된 셀 3 2 8" xfId="51511" xr:uid="{00000000-0005-0000-0000-0000F9B70000}"/>
    <cellStyle name="연결된 셀 3 20" xfId="51512" xr:uid="{00000000-0005-0000-0000-0000FAB70000}"/>
    <cellStyle name="연결된 셀 3 20 2" xfId="51513" xr:uid="{00000000-0005-0000-0000-0000FBB70000}"/>
    <cellStyle name="연결된 셀 3 20 3" xfId="51514" xr:uid="{00000000-0005-0000-0000-0000FCB70000}"/>
    <cellStyle name="연결된 셀 3 20 4" xfId="51515" xr:uid="{00000000-0005-0000-0000-0000FDB70000}"/>
    <cellStyle name="연결된 셀 3 20 5" xfId="51516" xr:uid="{00000000-0005-0000-0000-0000FEB70000}"/>
    <cellStyle name="연결된 셀 3 20 6" xfId="51517" xr:uid="{00000000-0005-0000-0000-0000FFB70000}"/>
    <cellStyle name="연결된 셀 3 20 7" xfId="51518" xr:uid="{00000000-0005-0000-0000-000000B80000}"/>
    <cellStyle name="연결된 셀 3 20 8" xfId="51519" xr:uid="{00000000-0005-0000-0000-000001B80000}"/>
    <cellStyle name="연결된 셀 3 21" xfId="51520" xr:uid="{00000000-0005-0000-0000-000002B80000}"/>
    <cellStyle name="연결된 셀 3 21 2" xfId="51521" xr:uid="{00000000-0005-0000-0000-000003B80000}"/>
    <cellStyle name="연결된 셀 3 21 3" xfId="51522" xr:uid="{00000000-0005-0000-0000-000004B80000}"/>
    <cellStyle name="연결된 셀 3 21 4" xfId="51523" xr:uid="{00000000-0005-0000-0000-000005B80000}"/>
    <cellStyle name="연결된 셀 3 21 5" xfId="51524" xr:uid="{00000000-0005-0000-0000-000006B80000}"/>
    <cellStyle name="연결된 셀 3 21 6" xfId="51525" xr:uid="{00000000-0005-0000-0000-000007B80000}"/>
    <cellStyle name="연결된 셀 3 21 7" xfId="51526" xr:uid="{00000000-0005-0000-0000-000008B80000}"/>
    <cellStyle name="연결된 셀 3 21 8" xfId="51527" xr:uid="{00000000-0005-0000-0000-000009B80000}"/>
    <cellStyle name="연결된 셀 3 22" xfId="51528" xr:uid="{00000000-0005-0000-0000-00000AB80000}"/>
    <cellStyle name="연결된 셀 3 22 2" xfId="51529" xr:uid="{00000000-0005-0000-0000-00000BB80000}"/>
    <cellStyle name="연결된 셀 3 22 3" xfId="51530" xr:uid="{00000000-0005-0000-0000-00000CB80000}"/>
    <cellStyle name="연결된 셀 3 22 4" xfId="51531" xr:uid="{00000000-0005-0000-0000-00000DB80000}"/>
    <cellStyle name="연결된 셀 3 22 5" xfId="51532" xr:uid="{00000000-0005-0000-0000-00000EB80000}"/>
    <cellStyle name="연결된 셀 3 22 6" xfId="51533" xr:uid="{00000000-0005-0000-0000-00000FB80000}"/>
    <cellStyle name="연결된 셀 3 22 7" xfId="51534" xr:uid="{00000000-0005-0000-0000-000010B80000}"/>
    <cellStyle name="연결된 셀 3 22 8" xfId="51535" xr:uid="{00000000-0005-0000-0000-000011B80000}"/>
    <cellStyle name="연결된 셀 3 23" xfId="51536" xr:uid="{00000000-0005-0000-0000-000012B80000}"/>
    <cellStyle name="연결된 셀 3 24" xfId="51537" xr:uid="{00000000-0005-0000-0000-000013B80000}"/>
    <cellStyle name="연결된 셀 3 25" xfId="51538" xr:uid="{00000000-0005-0000-0000-000014B80000}"/>
    <cellStyle name="연결된 셀 3 26" xfId="51539" xr:uid="{00000000-0005-0000-0000-000015B80000}"/>
    <cellStyle name="연결된 셀 3 27" xfId="51540" xr:uid="{00000000-0005-0000-0000-000016B80000}"/>
    <cellStyle name="연결된 셀 3 28" xfId="51541" xr:uid="{00000000-0005-0000-0000-000017B80000}"/>
    <cellStyle name="연결된 셀 3 29" xfId="51542" xr:uid="{00000000-0005-0000-0000-000018B80000}"/>
    <cellStyle name="연결된 셀 3 3" xfId="51543" xr:uid="{00000000-0005-0000-0000-000019B80000}"/>
    <cellStyle name="연결된 셀 3 3 2" xfId="51544" xr:uid="{00000000-0005-0000-0000-00001AB80000}"/>
    <cellStyle name="연결된 셀 3 3 3" xfId="51545" xr:uid="{00000000-0005-0000-0000-00001BB80000}"/>
    <cellStyle name="연결된 셀 3 3 4" xfId="51546" xr:uid="{00000000-0005-0000-0000-00001CB80000}"/>
    <cellStyle name="연결된 셀 3 3 5" xfId="51547" xr:uid="{00000000-0005-0000-0000-00001DB80000}"/>
    <cellStyle name="연결된 셀 3 3 6" xfId="51548" xr:uid="{00000000-0005-0000-0000-00001EB80000}"/>
    <cellStyle name="연결된 셀 3 3 7" xfId="51549" xr:uid="{00000000-0005-0000-0000-00001FB80000}"/>
    <cellStyle name="연결된 셀 3 3 8" xfId="51550" xr:uid="{00000000-0005-0000-0000-000020B80000}"/>
    <cellStyle name="연결된 셀 3 4" xfId="51551" xr:uid="{00000000-0005-0000-0000-000021B80000}"/>
    <cellStyle name="연결된 셀 3 4 2" xfId="51552" xr:uid="{00000000-0005-0000-0000-000022B80000}"/>
    <cellStyle name="연결된 셀 3 4 3" xfId="51553" xr:uid="{00000000-0005-0000-0000-000023B80000}"/>
    <cellStyle name="연결된 셀 3 4 4" xfId="51554" xr:uid="{00000000-0005-0000-0000-000024B80000}"/>
    <cellStyle name="연결된 셀 3 4 5" xfId="51555" xr:uid="{00000000-0005-0000-0000-000025B80000}"/>
    <cellStyle name="연결된 셀 3 4 6" xfId="51556" xr:uid="{00000000-0005-0000-0000-000026B80000}"/>
    <cellStyle name="연결된 셀 3 4 7" xfId="51557" xr:uid="{00000000-0005-0000-0000-000027B80000}"/>
    <cellStyle name="연결된 셀 3 4 8" xfId="51558" xr:uid="{00000000-0005-0000-0000-000028B80000}"/>
    <cellStyle name="연결된 셀 3 5" xfId="51559" xr:uid="{00000000-0005-0000-0000-000029B80000}"/>
    <cellStyle name="연결된 셀 3 5 2" xfId="51560" xr:uid="{00000000-0005-0000-0000-00002AB80000}"/>
    <cellStyle name="연결된 셀 3 5 3" xfId="51561" xr:uid="{00000000-0005-0000-0000-00002BB80000}"/>
    <cellStyle name="연결된 셀 3 5 4" xfId="51562" xr:uid="{00000000-0005-0000-0000-00002CB80000}"/>
    <cellStyle name="연결된 셀 3 5 5" xfId="51563" xr:uid="{00000000-0005-0000-0000-00002DB80000}"/>
    <cellStyle name="연결된 셀 3 5 6" xfId="51564" xr:uid="{00000000-0005-0000-0000-00002EB80000}"/>
    <cellStyle name="연결된 셀 3 5 7" xfId="51565" xr:uid="{00000000-0005-0000-0000-00002FB80000}"/>
    <cellStyle name="연결된 셀 3 5 8" xfId="51566" xr:uid="{00000000-0005-0000-0000-000030B80000}"/>
    <cellStyle name="연결된 셀 3 6" xfId="51567" xr:uid="{00000000-0005-0000-0000-000031B80000}"/>
    <cellStyle name="연결된 셀 3 6 2" xfId="51568" xr:uid="{00000000-0005-0000-0000-000032B80000}"/>
    <cellStyle name="연결된 셀 3 6 3" xfId="51569" xr:uid="{00000000-0005-0000-0000-000033B80000}"/>
    <cellStyle name="연결된 셀 3 6 4" xfId="51570" xr:uid="{00000000-0005-0000-0000-000034B80000}"/>
    <cellStyle name="연결된 셀 3 6 5" xfId="51571" xr:uid="{00000000-0005-0000-0000-000035B80000}"/>
    <cellStyle name="연결된 셀 3 6 6" xfId="51572" xr:uid="{00000000-0005-0000-0000-000036B80000}"/>
    <cellStyle name="연결된 셀 3 6 7" xfId="51573" xr:uid="{00000000-0005-0000-0000-000037B80000}"/>
    <cellStyle name="연결된 셀 3 6 8" xfId="51574" xr:uid="{00000000-0005-0000-0000-000038B80000}"/>
    <cellStyle name="연결된 셀 3 7" xfId="51575" xr:uid="{00000000-0005-0000-0000-000039B80000}"/>
    <cellStyle name="연결된 셀 3 7 2" xfId="51576" xr:uid="{00000000-0005-0000-0000-00003AB80000}"/>
    <cellStyle name="연결된 셀 3 7 3" xfId="51577" xr:uid="{00000000-0005-0000-0000-00003BB80000}"/>
    <cellStyle name="연결된 셀 3 7 4" xfId="51578" xr:uid="{00000000-0005-0000-0000-00003CB80000}"/>
    <cellStyle name="연결된 셀 3 7 5" xfId="51579" xr:uid="{00000000-0005-0000-0000-00003DB80000}"/>
    <cellStyle name="연결된 셀 3 7 6" xfId="51580" xr:uid="{00000000-0005-0000-0000-00003EB80000}"/>
    <cellStyle name="연결된 셀 3 7 7" xfId="51581" xr:uid="{00000000-0005-0000-0000-00003FB80000}"/>
    <cellStyle name="연결된 셀 3 7 8" xfId="51582" xr:uid="{00000000-0005-0000-0000-000040B80000}"/>
    <cellStyle name="연결된 셀 3 8" xfId="51583" xr:uid="{00000000-0005-0000-0000-000041B80000}"/>
    <cellStyle name="연결된 셀 3 8 2" xfId="51584" xr:uid="{00000000-0005-0000-0000-000042B80000}"/>
    <cellStyle name="연결된 셀 3 8 3" xfId="51585" xr:uid="{00000000-0005-0000-0000-000043B80000}"/>
    <cellStyle name="연결된 셀 3 8 4" xfId="51586" xr:uid="{00000000-0005-0000-0000-000044B80000}"/>
    <cellStyle name="연결된 셀 3 8 5" xfId="51587" xr:uid="{00000000-0005-0000-0000-000045B80000}"/>
    <cellStyle name="연결된 셀 3 8 6" xfId="51588" xr:uid="{00000000-0005-0000-0000-000046B80000}"/>
    <cellStyle name="연결된 셀 3 8 7" xfId="51589" xr:uid="{00000000-0005-0000-0000-000047B80000}"/>
    <cellStyle name="연결된 셀 3 8 8" xfId="51590" xr:uid="{00000000-0005-0000-0000-000048B80000}"/>
    <cellStyle name="연결된 셀 3 9" xfId="51591" xr:uid="{00000000-0005-0000-0000-000049B80000}"/>
    <cellStyle name="연결된 셀 3 9 2" xfId="51592" xr:uid="{00000000-0005-0000-0000-00004AB80000}"/>
    <cellStyle name="연결된 셀 3 9 3" xfId="51593" xr:uid="{00000000-0005-0000-0000-00004BB80000}"/>
    <cellStyle name="연결된 셀 3 9 4" xfId="51594" xr:uid="{00000000-0005-0000-0000-00004CB80000}"/>
    <cellStyle name="연결된 셀 3 9 5" xfId="51595" xr:uid="{00000000-0005-0000-0000-00004DB80000}"/>
    <cellStyle name="연결된 셀 3 9 6" xfId="51596" xr:uid="{00000000-0005-0000-0000-00004EB80000}"/>
    <cellStyle name="연결된 셀 3 9 7" xfId="51597" xr:uid="{00000000-0005-0000-0000-00004FB80000}"/>
    <cellStyle name="연결된 셀 3 9 8" xfId="51598" xr:uid="{00000000-0005-0000-0000-000050B80000}"/>
    <cellStyle name="연결된 셀 4" xfId="46753" xr:uid="{00000000-0005-0000-0000-000051B80000}"/>
    <cellStyle name="연결된 셀 5" xfId="46754" xr:uid="{00000000-0005-0000-0000-000052B80000}"/>
    <cellStyle name="연결된 셀 6" xfId="46755" xr:uid="{00000000-0005-0000-0000-000053B80000}"/>
    <cellStyle name="요약 2" xfId="46756" xr:uid="{00000000-0005-0000-0000-000054B80000}"/>
    <cellStyle name="요약 2 10" xfId="51599" xr:uid="{00000000-0005-0000-0000-000055B80000}"/>
    <cellStyle name="요약 2 10 2" xfId="51600" xr:uid="{00000000-0005-0000-0000-000056B80000}"/>
    <cellStyle name="요약 2 10 3" xfId="51601" xr:uid="{00000000-0005-0000-0000-000057B80000}"/>
    <cellStyle name="요약 2 10 4" xfId="51602" xr:uid="{00000000-0005-0000-0000-000058B80000}"/>
    <cellStyle name="요약 2 10 5" xfId="51603" xr:uid="{00000000-0005-0000-0000-000059B80000}"/>
    <cellStyle name="요약 2 10 6" xfId="51604" xr:uid="{00000000-0005-0000-0000-00005AB80000}"/>
    <cellStyle name="요약 2 10 7" xfId="51605" xr:uid="{00000000-0005-0000-0000-00005BB80000}"/>
    <cellStyle name="요약 2 10 8" xfId="51606" xr:uid="{00000000-0005-0000-0000-00005CB80000}"/>
    <cellStyle name="요약 2 11" xfId="51607" xr:uid="{00000000-0005-0000-0000-00005DB80000}"/>
    <cellStyle name="요약 2 11 2" xfId="51608" xr:uid="{00000000-0005-0000-0000-00005EB80000}"/>
    <cellStyle name="요약 2 11 3" xfId="51609" xr:uid="{00000000-0005-0000-0000-00005FB80000}"/>
    <cellStyle name="요약 2 11 4" xfId="51610" xr:uid="{00000000-0005-0000-0000-000060B80000}"/>
    <cellStyle name="요약 2 11 5" xfId="51611" xr:uid="{00000000-0005-0000-0000-000061B80000}"/>
    <cellStyle name="요약 2 11 6" xfId="51612" xr:uid="{00000000-0005-0000-0000-000062B80000}"/>
    <cellStyle name="요약 2 11 7" xfId="51613" xr:uid="{00000000-0005-0000-0000-000063B80000}"/>
    <cellStyle name="요약 2 11 8" xfId="51614" xr:uid="{00000000-0005-0000-0000-000064B80000}"/>
    <cellStyle name="요약 2 12" xfId="51615" xr:uid="{00000000-0005-0000-0000-000065B80000}"/>
    <cellStyle name="요약 2 12 2" xfId="51616" xr:uid="{00000000-0005-0000-0000-000066B80000}"/>
    <cellStyle name="요약 2 12 3" xfId="51617" xr:uid="{00000000-0005-0000-0000-000067B80000}"/>
    <cellStyle name="요약 2 12 4" xfId="51618" xr:uid="{00000000-0005-0000-0000-000068B80000}"/>
    <cellStyle name="요약 2 12 5" xfId="51619" xr:uid="{00000000-0005-0000-0000-000069B80000}"/>
    <cellStyle name="요약 2 12 6" xfId="51620" xr:uid="{00000000-0005-0000-0000-00006AB80000}"/>
    <cellStyle name="요약 2 12 7" xfId="51621" xr:uid="{00000000-0005-0000-0000-00006BB80000}"/>
    <cellStyle name="요약 2 12 8" xfId="51622" xr:uid="{00000000-0005-0000-0000-00006CB80000}"/>
    <cellStyle name="요약 2 13" xfId="51623" xr:uid="{00000000-0005-0000-0000-00006DB80000}"/>
    <cellStyle name="요약 2 13 2" xfId="51624" xr:uid="{00000000-0005-0000-0000-00006EB80000}"/>
    <cellStyle name="요약 2 13 3" xfId="51625" xr:uid="{00000000-0005-0000-0000-00006FB80000}"/>
    <cellStyle name="요약 2 13 4" xfId="51626" xr:uid="{00000000-0005-0000-0000-000070B80000}"/>
    <cellStyle name="요약 2 13 5" xfId="51627" xr:uid="{00000000-0005-0000-0000-000071B80000}"/>
    <cellStyle name="요약 2 13 6" xfId="51628" xr:uid="{00000000-0005-0000-0000-000072B80000}"/>
    <cellStyle name="요약 2 13 7" xfId="51629" xr:uid="{00000000-0005-0000-0000-000073B80000}"/>
    <cellStyle name="요약 2 13 8" xfId="51630" xr:uid="{00000000-0005-0000-0000-000074B80000}"/>
    <cellStyle name="요약 2 14" xfId="51631" xr:uid="{00000000-0005-0000-0000-000075B80000}"/>
    <cellStyle name="요약 2 14 2" xfId="51632" xr:uid="{00000000-0005-0000-0000-000076B80000}"/>
    <cellStyle name="요약 2 14 3" xfId="51633" xr:uid="{00000000-0005-0000-0000-000077B80000}"/>
    <cellStyle name="요약 2 14 4" xfId="51634" xr:uid="{00000000-0005-0000-0000-000078B80000}"/>
    <cellStyle name="요약 2 14 5" xfId="51635" xr:uid="{00000000-0005-0000-0000-000079B80000}"/>
    <cellStyle name="요약 2 14 6" xfId="51636" xr:uid="{00000000-0005-0000-0000-00007AB80000}"/>
    <cellStyle name="요약 2 14 7" xfId="51637" xr:uid="{00000000-0005-0000-0000-00007BB80000}"/>
    <cellStyle name="요약 2 14 8" xfId="51638" xr:uid="{00000000-0005-0000-0000-00007CB80000}"/>
    <cellStyle name="요약 2 15" xfId="51639" xr:uid="{00000000-0005-0000-0000-00007DB80000}"/>
    <cellStyle name="요약 2 16" xfId="51640" xr:uid="{00000000-0005-0000-0000-00007EB80000}"/>
    <cellStyle name="요약 2 17" xfId="51641" xr:uid="{00000000-0005-0000-0000-00007FB80000}"/>
    <cellStyle name="요약 2 18" xfId="51642" xr:uid="{00000000-0005-0000-0000-000080B80000}"/>
    <cellStyle name="요약 2 19" xfId="51643" xr:uid="{00000000-0005-0000-0000-000081B80000}"/>
    <cellStyle name="요약 2 2" xfId="46757" xr:uid="{00000000-0005-0000-0000-000082B80000}"/>
    <cellStyle name="요약 2 2 2" xfId="51644" xr:uid="{00000000-0005-0000-0000-000083B80000}"/>
    <cellStyle name="요약 2 2 3" xfId="51645" xr:uid="{00000000-0005-0000-0000-000084B80000}"/>
    <cellStyle name="요약 2 2 4" xfId="51646" xr:uid="{00000000-0005-0000-0000-000085B80000}"/>
    <cellStyle name="요약 2 2 5" xfId="51647" xr:uid="{00000000-0005-0000-0000-000086B80000}"/>
    <cellStyle name="요약 2 2 6" xfId="51648" xr:uid="{00000000-0005-0000-0000-000087B80000}"/>
    <cellStyle name="요약 2 2 7" xfId="51649" xr:uid="{00000000-0005-0000-0000-000088B80000}"/>
    <cellStyle name="요약 2 2 8" xfId="51650" xr:uid="{00000000-0005-0000-0000-000089B80000}"/>
    <cellStyle name="요약 2 20" xfId="51651" xr:uid="{00000000-0005-0000-0000-00008AB80000}"/>
    <cellStyle name="요약 2 21" xfId="51652" xr:uid="{00000000-0005-0000-0000-00008BB80000}"/>
    <cellStyle name="요약 2 3" xfId="46758" xr:uid="{00000000-0005-0000-0000-00008CB80000}"/>
    <cellStyle name="요약 2 3 2" xfId="51653" xr:uid="{00000000-0005-0000-0000-00008DB80000}"/>
    <cellStyle name="요약 2 3 3" xfId="51654" xr:uid="{00000000-0005-0000-0000-00008EB80000}"/>
    <cellStyle name="요약 2 3 4" xfId="51655" xr:uid="{00000000-0005-0000-0000-00008FB80000}"/>
    <cellStyle name="요약 2 3 5" xfId="51656" xr:uid="{00000000-0005-0000-0000-000090B80000}"/>
    <cellStyle name="요약 2 3 6" xfId="51657" xr:uid="{00000000-0005-0000-0000-000091B80000}"/>
    <cellStyle name="요약 2 3 7" xfId="51658" xr:uid="{00000000-0005-0000-0000-000092B80000}"/>
    <cellStyle name="요약 2 3 8" xfId="51659" xr:uid="{00000000-0005-0000-0000-000093B80000}"/>
    <cellStyle name="요약 2 4" xfId="46759" xr:uid="{00000000-0005-0000-0000-000094B80000}"/>
    <cellStyle name="요약 2 4 2" xfId="51660" xr:uid="{00000000-0005-0000-0000-000095B80000}"/>
    <cellStyle name="요약 2 4 3" xfId="51661" xr:uid="{00000000-0005-0000-0000-000096B80000}"/>
    <cellStyle name="요약 2 4 4" xfId="51662" xr:uid="{00000000-0005-0000-0000-000097B80000}"/>
    <cellStyle name="요약 2 4 5" xfId="51663" xr:uid="{00000000-0005-0000-0000-000098B80000}"/>
    <cellStyle name="요약 2 4 6" xfId="51664" xr:uid="{00000000-0005-0000-0000-000099B80000}"/>
    <cellStyle name="요약 2 4 7" xfId="51665" xr:uid="{00000000-0005-0000-0000-00009AB80000}"/>
    <cellStyle name="요약 2 4 8" xfId="51666" xr:uid="{00000000-0005-0000-0000-00009BB80000}"/>
    <cellStyle name="요약 2 5" xfId="51667" xr:uid="{00000000-0005-0000-0000-00009CB80000}"/>
    <cellStyle name="요약 2 5 2" xfId="51668" xr:uid="{00000000-0005-0000-0000-00009DB80000}"/>
    <cellStyle name="요약 2 5 3" xfId="51669" xr:uid="{00000000-0005-0000-0000-00009EB80000}"/>
    <cellStyle name="요약 2 5 4" xfId="51670" xr:uid="{00000000-0005-0000-0000-00009FB80000}"/>
    <cellStyle name="요약 2 5 5" xfId="51671" xr:uid="{00000000-0005-0000-0000-0000A0B80000}"/>
    <cellStyle name="요약 2 5 6" xfId="51672" xr:uid="{00000000-0005-0000-0000-0000A1B80000}"/>
    <cellStyle name="요약 2 5 7" xfId="51673" xr:uid="{00000000-0005-0000-0000-0000A2B80000}"/>
    <cellStyle name="요약 2 5 8" xfId="51674" xr:uid="{00000000-0005-0000-0000-0000A3B80000}"/>
    <cellStyle name="요약 2 6" xfId="51675" xr:uid="{00000000-0005-0000-0000-0000A4B80000}"/>
    <cellStyle name="요약 2 6 2" xfId="51676" xr:uid="{00000000-0005-0000-0000-0000A5B80000}"/>
    <cellStyle name="요약 2 6 3" xfId="51677" xr:uid="{00000000-0005-0000-0000-0000A6B80000}"/>
    <cellStyle name="요약 2 6 4" xfId="51678" xr:uid="{00000000-0005-0000-0000-0000A7B80000}"/>
    <cellStyle name="요약 2 6 5" xfId="51679" xr:uid="{00000000-0005-0000-0000-0000A8B80000}"/>
    <cellStyle name="요약 2 6 6" xfId="51680" xr:uid="{00000000-0005-0000-0000-0000A9B80000}"/>
    <cellStyle name="요약 2 6 7" xfId="51681" xr:uid="{00000000-0005-0000-0000-0000AAB80000}"/>
    <cellStyle name="요약 2 6 8" xfId="51682" xr:uid="{00000000-0005-0000-0000-0000ABB80000}"/>
    <cellStyle name="요약 2 7" xfId="51683" xr:uid="{00000000-0005-0000-0000-0000ACB80000}"/>
    <cellStyle name="요약 2 7 2" xfId="51684" xr:uid="{00000000-0005-0000-0000-0000ADB80000}"/>
    <cellStyle name="요약 2 7 3" xfId="51685" xr:uid="{00000000-0005-0000-0000-0000AEB80000}"/>
    <cellStyle name="요약 2 7 4" xfId="51686" xr:uid="{00000000-0005-0000-0000-0000AFB80000}"/>
    <cellStyle name="요약 2 7 5" xfId="51687" xr:uid="{00000000-0005-0000-0000-0000B0B80000}"/>
    <cellStyle name="요약 2 7 6" xfId="51688" xr:uid="{00000000-0005-0000-0000-0000B1B80000}"/>
    <cellStyle name="요약 2 7 7" xfId="51689" xr:uid="{00000000-0005-0000-0000-0000B2B80000}"/>
    <cellStyle name="요약 2 7 8" xfId="51690" xr:uid="{00000000-0005-0000-0000-0000B3B80000}"/>
    <cellStyle name="요약 2 8" xfId="51691" xr:uid="{00000000-0005-0000-0000-0000B4B80000}"/>
    <cellStyle name="요약 2 8 2" xfId="51692" xr:uid="{00000000-0005-0000-0000-0000B5B80000}"/>
    <cellStyle name="요약 2 8 3" xfId="51693" xr:uid="{00000000-0005-0000-0000-0000B6B80000}"/>
    <cellStyle name="요약 2 8 4" xfId="51694" xr:uid="{00000000-0005-0000-0000-0000B7B80000}"/>
    <cellStyle name="요약 2 8 5" xfId="51695" xr:uid="{00000000-0005-0000-0000-0000B8B80000}"/>
    <cellStyle name="요약 2 8 6" xfId="51696" xr:uid="{00000000-0005-0000-0000-0000B9B80000}"/>
    <cellStyle name="요약 2 8 7" xfId="51697" xr:uid="{00000000-0005-0000-0000-0000BAB80000}"/>
    <cellStyle name="요약 2 8 8" xfId="51698" xr:uid="{00000000-0005-0000-0000-0000BBB80000}"/>
    <cellStyle name="요약 2 9" xfId="51699" xr:uid="{00000000-0005-0000-0000-0000BCB80000}"/>
    <cellStyle name="요약 2 9 2" xfId="51700" xr:uid="{00000000-0005-0000-0000-0000BDB80000}"/>
    <cellStyle name="요약 2 9 3" xfId="51701" xr:uid="{00000000-0005-0000-0000-0000BEB80000}"/>
    <cellStyle name="요약 2 9 4" xfId="51702" xr:uid="{00000000-0005-0000-0000-0000BFB80000}"/>
    <cellStyle name="요약 2 9 5" xfId="51703" xr:uid="{00000000-0005-0000-0000-0000C0B80000}"/>
    <cellStyle name="요약 2 9 6" xfId="51704" xr:uid="{00000000-0005-0000-0000-0000C1B80000}"/>
    <cellStyle name="요약 2 9 7" xfId="51705" xr:uid="{00000000-0005-0000-0000-0000C2B80000}"/>
    <cellStyle name="요약 2 9 8" xfId="51706" xr:uid="{00000000-0005-0000-0000-0000C3B80000}"/>
    <cellStyle name="요약 3" xfId="46760" xr:uid="{00000000-0005-0000-0000-0000C4B80000}"/>
    <cellStyle name="요약 4" xfId="46761" xr:uid="{00000000-0005-0000-0000-0000C5B80000}"/>
    <cellStyle name="요약 5" xfId="46762" xr:uid="{00000000-0005-0000-0000-0000C6B80000}"/>
    <cellStyle name="요약 6" xfId="46763" xr:uid="{00000000-0005-0000-0000-0000C7B80000}"/>
    <cellStyle name="요약 6 10" xfId="46764" xr:uid="{00000000-0005-0000-0000-0000C8B80000}"/>
    <cellStyle name="요약 6 10 2" xfId="46765" xr:uid="{00000000-0005-0000-0000-0000C9B80000}"/>
    <cellStyle name="요약 6 10 3" xfId="46766" xr:uid="{00000000-0005-0000-0000-0000CAB80000}"/>
    <cellStyle name="요약 6 10 4" xfId="46767" xr:uid="{00000000-0005-0000-0000-0000CBB80000}"/>
    <cellStyle name="요약 6 10 5" xfId="46768" xr:uid="{00000000-0005-0000-0000-0000CCB80000}"/>
    <cellStyle name="요약 6 11" xfId="46769" xr:uid="{00000000-0005-0000-0000-0000CDB80000}"/>
    <cellStyle name="요약 6 11 2" xfId="46770" xr:uid="{00000000-0005-0000-0000-0000CEB80000}"/>
    <cellStyle name="요약 6 11 3" xfId="46771" xr:uid="{00000000-0005-0000-0000-0000CFB80000}"/>
    <cellStyle name="요약 6 11 4" xfId="46772" xr:uid="{00000000-0005-0000-0000-0000D0B80000}"/>
    <cellStyle name="요약 6 11 5" xfId="46773" xr:uid="{00000000-0005-0000-0000-0000D1B80000}"/>
    <cellStyle name="요약 6 12" xfId="46774" xr:uid="{00000000-0005-0000-0000-0000D2B80000}"/>
    <cellStyle name="요약 6 13" xfId="46775" xr:uid="{00000000-0005-0000-0000-0000D3B80000}"/>
    <cellStyle name="요약 6 14" xfId="46776" xr:uid="{00000000-0005-0000-0000-0000D4B80000}"/>
    <cellStyle name="요약 6 15" xfId="46777" xr:uid="{00000000-0005-0000-0000-0000D5B80000}"/>
    <cellStyle name="요약 6 2" xfId="46778" xr:uid="{00000000-0005-0000-0000-0000D6B80000}"/>
    <cellStyle name="요약 6 2 10" xfId="46779" xr:uid="{00000000-0005-0000-0000-0000D7B80000}"/>
    <cellStyle name="요약 6 2 10 2" xfId="46780" xr:uid="{00000000-0005-0000-0000-0000D8B80000}"/>
    <cellStyle name="요약 6 2 10 3" xfId="46781" xr:uid="{00000000-0005-0000-0000-0000D9B80000}"/>
    <cellStyle name="요약 6 2 10 4" xfId="46782" xr:uid="{00000000-0005-0000-0000-0000DAB80000}"/>
    <cellStyle name="요약 6 2 10 5" xfId="46783" xr:uid="{00000000-0005-0000-0000-0000DBB80000}"/>
    <cellStyle name="요약 6 2 11" xfId="46784" xr:uid="{00000000-0005-0000-0000-0000DCB80000}"/>
    <cellStyle name="요약 6 2 11 2" xfId="46785" xr:uid="{00000000-0005-0000-0000-0000DDB80000}"/>
    <cellStyle name="요약 6 2 11 3" xfId="46786" xr:uid="{00000000-0005-0000-0000-0000DEB80000}"/>
    <cellStyle name="요약 6 2 11 4" xfId="46787" xr:uid="{00000000-0005-0000-0000-0000DFB80000}"/>
    <cellStyle name="요약 6 2 11 5" xfId="46788" xr:uid="{00000000-0005-0000-0000-0000E0B80000}"/>
    <cellStyle name="요약 6 2 12" xfId="46789" xr:uid="{00000000-0005-0000-0000-0000E1B80000}"/>
    <cellStyle name="요약 6 2 13" xfId="46790" xr:uid="{00000000-0005-0000-0000-0000E2B80000}"/>
    <cellStyle name="요약 6 2 14" xfId="46791" xr:uid="{00000000-0005-0000-0000-0000E3B80000}"/>
    <cellStyle name="요약 6 2 15" xfId="46792" xr:uid="{00000000-0005-0000-0000-0000E4B80000}"/>
    <cellStyle name="요약 6 2 2" xfId="46793" xr:uid="{00000000-0005-0000-0000-0000E5B80000}"/>
    <cellStyle name="요약 6 2 2 10" xfId="46794" xr:uid="{00000000-0005-0000-0000-0000E6B80000}"/>
    <cellStyle name="요약 6 2 2 11" xfId="46795" xr:uid="{00000000-0005-0000-0000-0000E7B80000}"/>
    <cellStyle name="요약 6 2 2 12" xfId="46796" xr:uid="{00000000-0005-0000-0000-0000E8B80000}"/>
    <cellStyle name="요약 6 2 2 13" xfId="46797" xr:uid="{00000000-0005-0000-0000-0000E9B80000}"/>
    <cellStyle name="요약 6 2 2 2" xfId="46798" xr:uid="{00000000-0005-0000-0000-0000EAB80000}"/>
    <cellStyle name="요약 6 2 2 2 10" xfId="46799" xr:uid="{00000000-0005-0000-0000-0000EBB80000}"/>
    <cellStyle name="요약 6 2 2 2 11" xfId="46800" xr:uid="{00000000-0005-0000-0000-0000ECB80000}"/>
    <cellStyle name="요약 6 2 2 2 2" xfId="46801" xr:uid="{00000000-0005-0000-0000-0000EDB80000}"/>
    <cellStyle name="요약 6 2 2 2 2 2" xfId="46802" xr:uid="{00000000-0005-0000-0000-0000EEB80000}"/>
    <cellStyle name="요약 6 2 2 2 2 2 2" xfId="46803" xr:uid="{00000000-0005-0000-0000-0000EFB80000}"/>
    <cellStyle name="요약 6 2 2 2 2 2 3" xfId="46804" xr:uid="{00000000-0005-0000-0000-0000F0B80000}"/>
    <cellStyle name="요약 6 2 2 2 2 2 4" xfId="46805" xr:uid="{00000000-0005-0000-0000-0000F1B80000}"/>
    <cellStyle name="요약 6 2 2 2 2 2 5" xfId="46806" xr:uid="{00000000-0005-0000-0000-0000F2B80000}"/>
    <cellStyle name="요약 6 2 2 2 2 3" xfId="46807" xr:uid="{00000000-0005-0000-0000-0000F3B80000}"/>
    <cellStyle name="요약 6 2 2 2 2 3 2" xfId="46808" xr:uid="{00000000-0005-0000-0000-0000F4B80000}"/>
    <cellStyle name="요약 6 2 2 2 2 3 3" xfId="46809" xr:uid="{00000000-0005-0000-0000-0000F5B80000}"/>
    <cellStyle name="요약 6 2 2 2 2 3 4" xfId="46810" xr:uid="{00000000-0005-0000-0000-0000F6B80000}"/>
    <cellStyle name="요약 6 2 2 2 2 3 5" xfId="46811" xr:uid="{00000000-0005-0000-0000-0000F7B80000}"/>
    <cellStyle name="요약 6 2 2 2 2 4" xfId="46812" xr:uid="{00000000-0005-0000-0000-0000F8B80000}"/>
    <cellStyle name="요약 6 2 2 2 2 4 2" xfId="46813" xr:uid="{00000000-0005-0000-0000-0000F9B80000}"/>
    <cellStyle name="요약 6 2 2 2 2 4 3" xfId="46814" xr:uid="{00000000-0005-0000-0000-0000FAB80000}"/>
    <cellStyle name="요약 6 2 2 2 2 4 4" xfId="46815" xr:uid="{00000000-0005-0000-0000-0000FBB80000}"/>
    <cellStyle name="요약 6 2 2 2 2 4 5" xfId="46816" xr:uid="{00000000-0005-0000-0000-0000FCB80000}"/>
    <cellStyle name="요약 6 2 2 2 2 5" xfId="46817" xr:uid="{00000000-0005-0000-0000-0000FDB80000}"/>
    <cellStyle name="요약 6 2 2 2 2 6" xfId="46818" xr:uid="{00000000-0005-0000-0000-0000FEB80000}"/>
    <cellStyle name="요약 6 2 2 2 2 7" xfId="46819" xr:uid="{00000000-0005-0000-0000-0000FFB80000}"/>
    <cellStyle name="요약 6 2 2 2 2 8" xfId="46820" xr:uid="{00000000-0005-0000-0000-000000B90000}"/>
    <cellStyle name="요약 6 2 2 2 3" xfId="46821" xr:uid="{00000000-0005-0000-0000-000001B90000}"/>
    <cellStyle name="요약 6 2 2 2 3 2" xfId="46822" xr:uid="{00000000-0005-0000-0000-000002B90000}"/>
    <cellStyle name="요약 6 2 2 2 3 2 2" xfId="46823" xr:uid="{00000000-0005-0000-0000-000003B90000}"/>
    <cellStyle name="요약 6 2 2 2 3 2 3" xfId="46824" xr:uid="{00000000-0005-0000-0000-000004B90000}"/>
    <cellStyle name="요약 6 2 2 2 3 2 4" xfId="46825" xr:uid="{00000000-0005-0000-0000-000005B90000}"/>
    <cellStyle name="요약 6 2 2 2 3 2 5" xfId="46826" xr:uid="{00000000-0005-0000-0000-000006B90000}"/>
    <cellStyle name="요약 6 2 2 2 3 3" xfId="46827" xr:uid="{00000000-0005-0000-0000-000007B90000}"/>
    <cellStyle name="요약 6 2 2 2 3 3 2" xfId="46828" xr:uid="{00000000-0005-0000-0000-000008B90000}"/>
    <cellStyle name="요약 6 2 2 2 3 3 3" xfId="46829" xr:uid="{00000000-0005-0000-0000-000009B90000}"/>
    <cellStyle name="요약 6 2 2 2 3 3 4" xfId="46830" xr:uid="{00000000-0005-0000-0000-00000AB90000}"/>
    <cellStyle name="요약 6 2 2 2 3 3 5" xfId="46831" xr:uid="{00000000-0005-0000-0000-00000BB90000}"/>
    <cellStyle name="요약 6 2 2 2 3 4" xfId="46832" xr:uid="{00000000-0005-0000-0000-00000CB90000}"/>
    <cellStyle name="요약 6 2 2 2 3 4 2" xfId="46833" xr:uid="{00000000-0005-0000-0000-00000DB90000}"/>
    <cellStyle name="요약 6 2 2 2 3 4 3" xfId="46834" xr:uid="{00000000-0005-0000-0000-00000EB90000}"/>
    <cellStyle name="요약 6 2 2 2 3 4 4" xfId="46835" xr:uid="{00000000-0005-0000-0000-00000FB90000}"/>
    <cellStyle name="요약 6 2 2 2 3 4 5" xfId="46836" xr:uid="{00000000-0005-0000-0000-000010B90000}"/>
    <cellStyle name="요약 6 2 2 2 3 5" xfId="46837" xr:uid="{00000000-0005-0000-0000-000011B90000}"/>
    <cellStyle name="요약 6 2 2 2 3 6" xfId="46838" xr:uid="{00000000-0005-0000-0000-000012B90000}"/>
    <cellStyle name="요약 6 2 2 2 3 7" xfId="46839" xr:uid="{00000000-0005-0000-0000-000013B90000}"/>
    <cellStyle name="요약 6 2 2 2 3 8" xfId="46840" xr:uid="{00000000-0005-0000-0000-000014B90000}"/>
    <cellStyle name="요약 6 2 2 2 4" xfId="46841" xr:uid="{00000000-0005-0000-0000-000015B90000}"/>
    <cellStyle name="요약 6 2 2 2 4 2" xfId="46842" xr:uid="{00000000-0005-0000-0000-000016B90000}"/>
    <cellStyle name="요약 6 2 2 2 4 2 2" xfId="46843" xr:uid="{00000000-0005-0000-0000-000017B90000}"/>
    <cellStyle name="요약 6 2 2 2 4 2 3" xfId="46844" xr:uid="{00000000-0005-0000-0000-000018B90000}"/>
    <cellStyle name="요약 6 2 2 2 4 2 4" xfId="46845" xr:uid="{00000000-0005-0000-0000-000019B90000}"/>
    <cellStyle name="요약 6 2 2 2 4 2 5" xfId="46846" xr:uid="{00000000-0005-0000-0000-00001AB90000}"/>
    <cellStyle name="요약 6 2 2 2 4 3" xfId="46847" xr:uid="{00000000-0005-0000-0000-00001BB90000}"/>
    <cellStyle name="요약 6 2 2 2 4 3 2" xfId="46848" xr:uid="{00000000-0005-0000-0000-00001CB90000}"/>
    <cellStyle name="요약 6 2 2 2 4 3 3" xfId="46849" xr:uid="{00000000-0005-0000-0000-00001DB90000}"/>
    <cellStyle name="요약 6 2 2 2 4 3 4" xfId="46850" xr:uid="{00000000-0005-0000-0000-00001EB90000}"/>
    <cellStyle name="요약 6 2 2 2 4 3 5" xfId="46851" xr:uid="{00000000-0005-0000-0000-00001FB90000}"/>
    <cellStyle name="요약 6 2 2 2 4 4" xfId="46852" xr:uid="{00000000-0005-0000-0000-000020B90000}"/>
    <cellStyle name="요약 6 2 2 2 4 4 2" xfId="46853" xr:uid="{00000000-0005-0000-0000-000021B90000}"/>
    <cellStyle name="요약 6 2 2 2 4 4 3" xfId="46854" xr:uid="{00000000-0005-0000-0000-000022B90000}"/>
    <cellStyle name="요약 6 2 2 2 4 4 4" xfId="46855" xr:uid="{00000000-0005-0000-0000-000023B90000}"/>
    <cellStyle name="요약 6 2 2 2 4 4 5" xfId="46856" xr:uid="{00000000-0005-0000-0000-000024B90000}"/>
    <cellStyle name="요약 6 2 2 2 4 5" xfId="46857" xr:uid="{00000000-0005-0000-0000-000025B90000}"/>
    <cellStyle name="요약 6 2 2 2 4 6" xfId="46858" xr:uid="{00000000-0005-0000-0000-000026B90000}"/>
    <cellStyle name="요약 6 2 2 2 4 7" xfId="46859" xr:uid="{00000000-0005-0000-0000-000027B90000}"/>
    <cellStyle name="요약 6 2 2 2 4 8" xfId="46860" xr:uid="{00000000-0005-0000-0000-000028B90000}"/>
    <cellStyle name="요약 6 2 2 2 5" xfId="46861" xr:uid="{00000000-0005-0000-0000-000029B90000}"/>
    <cellStyle name="요약 6 2 2 2 5 2" xfId="46862" xr:uid="{00000000-0005-0000-0000-00002AB90000}"/>
    <cellStyle name="요약 6 2 2 2 5 3" xfId="46863" xr:uid="{00000000-0005-0000-0000-00002BB90000}"/>
    <cellStyle name="요약 6 2 2 2 5 4" xfId="46864" xr:uid="{00000000-0005-0000-0000-00002CB90000}"/>
    <cellStyle name="요약 6 2 2 2 5 5" xfId="46865" xr:uid="{00000000-0005-0000-0000-00002DB90000}"/>
    <cellStyle name="요약 6 2 2 2 6" xfId="46866" xr:uid="{00000000-0005-0000-0000-00002EB90000}"/>
    <cellStyle name="요약 6 2 2 2 6 2" xfId="46867" xr:uid="{00000000-0005-0000-0000-00002FB90000}"/>
    <cellStyle name="요약 6 2 2 2 6 3" xfId="46868" xr:uid="{00000000-0005-0000-0000-000030B90000}"/>
    <cellStyle name="요약 6 2 2 2 6 4" xfId="46869" xr:uid="{00000000-0005-0000-0000-000031B90000}"/>
    <cellStyle name="요약 6 2 2 2 6 5" xfId="46870" xr:uid="{00000000-0005-0000-0000-000032B90000}"/>
    <cellStyle name="요약 6 2 2 2 7" xfId="46871" xr:uid="{00000000-0005-0000-0000-000033B90000}"/>
    <cellStyle name="요약 6 2 2 2 7 2" xfId="46872" xr:uid="{00000000-0005-0000-0000-000034B90000}"/>
    <cellStyle name="요약 6 2 2 2 7 3" xfId="46873" xr:uid="{00000000-0005-0000-0000-000035B90000}"/>
    <cellStyle name="요약 6 2 2 2 7 4" xfId="46874" xr:uid="{00000000-0005-0000-0000-000036B90000}"/>
    <cellStyle name="요약 6 2 2 2 7 5" xfId="46875" xr:uid="{00000000-0005-0000-0000-000037B90000}"/>
    <cellStyle name="요약 6 2 2 2 8" xfId="46876" xr:uid="{00000000-0005-0000-0000-000038B90000}"/>
    <cellStyle name="요약 6 2 2 2 9" xfId="46877" xr:uid="{00000000-0005-0000-0000-000039B90000}"/>
    <cellStyle name="요약 6 2 2 3" xfId="46878" xr:uid="{00000000-0005-0000-0000-00003AB90000}"/>
    <cellStyle name="요약 6 2 2 3 10" xfId="46879" xr:uid="{00000000-0005-0000-0000-00003BB90000}"/>
    <cellStyle name="요약 6 2 2 3 11" xfId="46880" xr:uid="{00000000-0005-0000-0000-00003CB90000}"/>
    <cellStyle name="요약 6 2 2 3 2" xfId="46881" xr:uid="{00000000-0005-0000-0000-00003DB90000}"/>
    <cellStyle name="요약 6 2 2 3 2 2" xfId="46882" xr:uid="{00000000-0005-0000-0000-00003EB90000}"/>
    <cellStyle name="요약 6 2 2 3 2 2 2" xfId="46883" xr:uid="{00000000-0005-0000-0000-00003FB90000}"/>
    <cellStyle name="요약 6 2 2 3 2 2 3" xfId="46884" xr:uid="{00000000-0005-0000-0000-000040B90000}"/>
    <cellStyle name="요약 6 2 2 3 2 2 4" xfId="46885" xr:uid="{00000000-0005-0000-0000-000041B90000}"/>
    <cellStyle name="요약 6 2 2 3 2 2 5" xfId="46886" xr:uid="{00000000-0005-0000-0000-000042B90000}"/>
    <cellStyle name="요약 6 2 2 3 2 3" xfId="46887" xr:uid="{00000000-0005-0000-0000-000043B90000}"/>
    <cellStyle name="요약 6 2 2 3 2 3 2" xfId="46888" xr:uid="{00000000-0005-0000-0000-000044B90000}"/>
    <cellStyle name="요약 6 2 2 3 2 3 3" xfId="46889" xr:uid="{00000000-0005-0000-0000-000045B90000}"/>
    <cellStyle name="요약 6 2 2 3 2 3 4" xfId="46890" xr:uid="{00000000-0005-0000-0000-000046B90000}"/>
    <cellStyle name="요약 6 2 2 3 2 3 5" xfId="46891" xr:uid="{00000000-0005-0000-0000-000047B90000}"/>
    <cellStyle name="요약 6 2 2 3 2 4" xfId="46892" xr:uid="{00000000-0005-0000-0000-000048B90000}"/>
    <cellStyle name="요약 6 2 2 3 2 4 2" xfId="46893" xr:uid="{00000000-0005-0000-0000-000049B90000}"/>
    <cellStyle name="요약 6 2 2 3 2 4 3" xfId="46894" xr:uid="{00000000-0005-0000-0000-00004AB90000}"/>
    <cellStyle name="요약 6 2 2 3 2 4 4" xfId="46895" xr:uid="{00000000-0005-0000-0000-00004BB90000}"/>
    <cellStyle name="요약 6 2 2 3 2 4 5" xfId="46896" xr:uid="{00000000-0005-0000-0000-00004CB90000}"/>
    <cellStyle name="요약 6 2 2 3 2 5" xfId="46897" xr:uid="{00000000-0005-0000-0000-00004DB90000}"/>
    <cellStyle name="요약 6 2 2 3 2 6" xfId="46898" xr:uid="{00000000-0005-0000-0000-00004EB90000}"/>
    <cellStyle name="요약 6 2 2 3 2 7" xfId="46899" xr:uid="{00000000-0005-0000-0000-00004FB90000}"/>
    <cellStyle name="요약 6 2 2 3 2 8" xfId="46900" xr:uid="{00000000-0005-0000-0000-000050B90000}"/>
    <cellStyle name="요약 6 2 2 3 3" xfId="46901" xr:uid="{00000000-0005-0000-0000-000051B90000}"/>
    <cellStyle name="요약 6 2 2 3 3 2" xfId="46902" xr:uid="{00000000-0005-0000-0000-000052B90000}"/>
    <cellStyle name="요약 6 2 2 3 3 2 2" xfId="46903" xr:uid="{00000000-0005-0000-0000-000053B90000}"/>
    <cellStyle name="요약 6 2 2 3 3 2 3" xfId="46904" xr:uid="{00000000-0005-0000-0000-000054B90000}"/>
    <cellStyle name="요약 6 2 2 3 3 2 4" xfId="46905" xr:uid="{00000000-0005-0000-0000-000055B90000}"/>
    <cellStyle name="요약 6 2 2 3 3 2 5" xfId="46906" xr:uid="{00000000-0005-0000-0000-000056B90000}"/>
    <cellStyle name="요약 6 2 2 3 3 3" xfId="46907" xr:uid="{00000000-0005-0000-0000-000057B90000}"/>
    <cellStyle name="요약 6 2 2 3 3 3 2" xfId="46908" xr:uid="{00000000-0005-0000-0000-000058B90000}"/>
    <cellStyle name="요약 6 2 2 3 3 3 3" xfId="46909" xr:uid="{00000000-0005-0000-0000-000059B90000}"/>
    <cellStyle name="요약 6 2 2 3 3 3 4" xfId="46910" xr:uid="{00000000-0005-0000-0000-00005AB90000}"/>
    <cellStyle name="요약 6 2 2 3 3 3 5" xfId="46911" xr:uid="{00000000-0005-0000-0000-00005BB90000}"/>
    <cellStyle name="요약 6 2 2 3 3 4" xfId="46912" xr:uid="{00000000-0005-0000-0000-00005CB90000}"/>
    <cellStyle name="요약 6 2 2 3 3 4 2" xfId="46913" xr:uid="{00000000-0005-0000-0000-00005DB90000}"/>
    <cellStyle name="요약 6 2 2 3 3 4 3" xfId="46914" xr:uid="{00000000-0005-0000-0000-00005EB90000}"/>
    <cellStyle name="요약 6 2 2 3 3 4 4" xfId="46915" xr:uid="{00000000-0005-0000-0000-00005FB90000}"/>
    <cellStyle name="요약 6 2 2 3 3 4 5" xfId="46916" xr:uid="{00000000-0005-0000-0000-000060B90000}"/>
    <cellStyle name="요약 6 2 2 3 3 5" xfId="46917" xr:uid="{00000000-0005-0000-0000-000061B90000}"/>
    <cellStyle name="요약 6 2 2 3 3 6" xfId="46918" xr:uid="{00000000-0005-0000-0000-000062B90000}"/>
    <cellStyle name="요약 6 2 2 3 3 7" xfId="46919" xr:uid="{00000000-0005-0000-0000-000063B90000}"/>
    <cellStyle name="요약 6 2 2 3 3 8" xfId="46920" xr:uid="{00000000-0005-0000-0000-000064B90000}"/>
    <cellStyle name="요약 6 2 2 3 4" xfId="46921" xr:uid="{00000000-0005-0000-0000-000065B90000}"/>
    <cellStyle name="요약 6 2 2 3 4 2" xfId="46922" xr:uid="{00000000-0005-0000-0000-000066B90000}"/>
    <cellStyle name="요약 6 2 2 3 4 2 2" xfId="46923" xr:uid="{00000000-0005-0000-0000-000067B90000}"/>
    <cellStyle name="요약 6 2 2 3 4 2 3" xfId="46924" xr:uid="{00000000-0005-0000-0000-000068B90000}"/>
    <cellStyle name="요약 6 2 2 3 4 2 4" xfId="46925" xr:uid="{00000000-0005-0000-0000-000069B90000}"/>
    <cellStyle name="요약 6 2 2 3 4 2 5" xfId="46926" xr:uid="{00000000-0005-0000-0000-00006AB90000}"/>
    <cellStyle name="요약 6 2 2 3 4 3" xfId="46927" xr:uid="{00000000-0005-0000-0000-00006BB90000}"/>
    <cellStyle name="요약 6 2 2 3 4 3 2" xfId="46928" xr:uid="{00000000-0005-0000-0000-00006CB90000}"/>
    <cellStyle name="요약 6 2 2 3 4 3 3" xfId="46929" xr:uid="{00000000-0005-0000-0000-00006DB90000}"/>
    <cellStyle name="요약 6 2 2 3 4 3 4" xfId="46930" xr:uid="{00000000-0005-0000-0000-00006EB90000}"/>
    <cellStyle name="요약 6 2 2 3 4 3 5" xfId="46931" xr:uid="{00000000-0005-0000-0000-00006FB90000}"/>
    <cellStyle name="요약 6 2 2 3 4 4" xfId="46932" xr:uid="{00000000-0005-0000-0000-000070B90000}"/>
    <cellStyle name="요약 6 2 2 3 4 4 2" xfId="46933" xr:uid="{00000000-0005-0000-0000-000071B90000}"/>
    <cellStyle name="요약 6 2 2 3 4 4 3" xfId="46934" xr:uid="{00000000-0005-0000-0000-000072B90000}"/>
    <cellStyle name="요약 6 2 2 3 4 4 4" xfId="46935" xr:uid="{00000000-0005-0000-0000-000073B90000}"/>
    <cellStyle name="요약 6 2 2 3 4 4 5" xfId="46936" xr:uid="{00000000-0005-0000-0000-000074B90000}"/>
    <cellStyle name="요약 6 2 2 3 4 5" xfId="46937" xr:uid="{00000000-0005-0000-0000-000075B90000}"/>
    <cellStyle name="요약 6 2 2 3 4 6" xfId="46938" xr:uid="{00000000-0005-0000-0000-000076B90000}"/>
    <cellStyle name="요약 6 2 2 3 4 7" xfId="46939" xr:uid="{00000000-0005-0000-0000-000077B90000}"/>
    <cellStyle name="요약 6 2 2 3 4 8" xfId="46940" xr:uid="{00000000-0005-0000-0000-000078B90000}"/>
    <cellStyle name="요약 6 2 2 3 5" xfId="46941" xr:uid="{00000000-0005-0000-0000-000079B90000}"/>
    <cellStyle name="요약 6 2 2 3 5 2" xfId="46942" xr:uid="{00000000-0005-0000-0000-00007AB90000}"/>
    <cellStyle name="요약 6 2 2 3 5 3" xfId="46943" xr:uid="{00000000-0005-0000-0000-00007BB90000}"/>
    <cellStyle name="요약 6 2 2 3 5 4" xfId="46944" xr:uid="{00000000-0005-0000-0000-00007CB90000}"/>
    <cellStyle name="요약 6 2 2 3 5 5" xfId="46945" xr:uid="{00000000-0005-0000-0000-00007DB90000}"/>
    <cellStyle name="요약 6 2 2 3 6" xfId="46946" xr:uid="{00000000-0005-0000-0000-00007EB90000}"/>
    <cellStyle name="요약 6 2 2 3 6 2" xfId="46947" xr:uid="{00000000-0005-0000-0000-00007FB90000}"/>
    <cellStyle name="요약 6 2 2 3 6 3" xfId="46948" xr:uid="{00000000-0005-0000-0000-000080B90000}"/>
    <cellStyle name="요약 6 2 2 3 6 4" xfId="46949" xr:uid="{00000000-0005-0000-0000-000081B90000}"/>
    <cellStyle name="요약 6 2 2 3 6 5" xfId="46950" xr:uid="{00000000-0005-0000-0000-000082B90000}"/>
    <cellStyle name="요약 6 2 2 3 7" xfId="46951" xr:uid="{00000000-0005-0000-0000-000083B90000}"/>
    <cellStyle name="요약 6 2 2 3 7 2" xfId="46952" xr:uid="{00000000-0005-0000-0000-000084B90000}"/>
    <cellStyle name="요약 6 2 2 3 7 3" xfId="46953" xr:uid="{00000000-0005-0000-0000-000085B90000}"/>
    <cellStyle name="요약 6 2 2 3 7 4" xfId="46954" xr:uid="{00000000-0005-0000-0000-000086B90000}"/>
    <cellStyle name="요약 6 2 2 3 7 5" xfId="46955" xr:uid="{00000000-0005-0000-0000-000087B90000}"/>
    <cellStyle name="요약 6 2 2 3 8" xfId="46956" xr:uid="{00000000-0005-0000-0000-000088B90000}"/>
    <cellStyle name="요약 6 2 2 3 9" xfId="46957" xr:uid="{00000000-0005-0000-0000-000089B90000}"/>
    <cellStyle name="요약 6 2 2 4" xfId="46958" xr:uid="{00000000-0005-0000-0000-00008AB90000}"/>
    <cellStyle name="요약 6 2 2 4 2" xfId="46959" xr:uid="{00000000-0005-0000-0000-00008BB90000}"/>
    <cellStyle name="요약 6 2 2 4 2 2" xfId="46960" xr:uid="{00000000-0005-0000-0000-00008CB90000}"/>
    <cellStyle name="요약 6 2 2 4 2 3" xfId="46961" xr:uid="{00000000-0005-0000-0000-00008DB90000}"/>
    <cellStyle name="요약 6 2 2 4 2 4" xfId="46962" xr:uid="{00000000-0005-0000-0000-00008EB90000}"/>
    <cellStyle name="요약 6 2 2 4 2 5" xfId="46963" xr:uid="{00000000-0005-0000-0000-00008FB90000}"/>
    <cellStyle name="요약 6 2 2 4 3" xfId="46964" xr:uid="{00000000-0005-0000-0000-000090B90000}"/>
    <cellStyle name="요약 6 2 2 4 3 2" xfId="46965" xr:uid="{00000000-0005-0000-0000-000091B90000}"/>
    <cellStyle name="요약 6 2 2 4 3 3" xfId="46966" xr:uid="{00000000-0005-0000-0000-000092B90000}"/>
    <cellStyle name="요약 6 2 2 4 3 4" xfId="46967" xr:uid="{00000000-0005-0000-0000-000093B90000}"/>
    <cellStyle name="요약 6 2 2 4 3 5" xfId="46968" xr:uid="{00000000-0005-0000-0000-000094B90000}"/>
    <cellStyle name="요약 6 2 2 4 4" xfId="46969" xr:uid="{00000000-0005-0000-0000-000095B90000}"/>
    <cellStyle name="요약 6 2 2 4 4 2" xfId="46970" xr:uid="{00000000-0005-0000-0000-000096B90000}"/>
    <cellStyle name="요약 6 2 2 4 4 3" xfId="46971" xr:uid="{00000000-0005-0000-0000-000097B90000}"/>
    <cellStyle name="요약 6 2 2 4 4 4" xfId="46972" xr:uid="{00000000-0005-0000-0000-000098B90000}"/>
    <cellStyle name="요약 6 2 2 4 4 5" xfId="46973" xr:uid="{00000000-0005-0000-0000-000099B90000}"/>
    <cellStyle name="요약 6 2 2 4 5" xfId="46974" xr:uid="{00000000-0005-0000-0000-00009AB90000}"/>
    <cellStyle name="요약 6 2 2 4 6" xfId="46975" xr:uid="{00000000-0005-0000-0000-00009BB90000}"/>
    <cellStyle name="요약 6 2 2 4 7" xfId="46976" xr:uid="{00000000-0005-0000-0000-00009CB90000}"/>
    <cellStyle name="요약 6 2 2 4 8" xfId="46977" xr:uid="{00000000-0005-0000-0000-00009DB90000}"/>
    <cellStyle name="요약 6 2 2 5" xfId="46978" xr:uid="{00000000-0005-0000-0000-00009EB90000}"/>
    <cellStyle name="요약 6 2 2 5 2" xfId="46979" xr:uid="{00000000-0005-0000-0000-00009FB90000}"/>
    <cellStyle name="요약 6 2 2 5 2 2" xfId="46980" xr:uid="{00000000-0005-0000-0000-0000A0B90000}"/>
    <cellStyle name="요약 6 2 2 5 2 3" xfId="46981" xr:uid="{00000000-0005-0000-0000-0000A1B90000}"/>
    <cellStyle name="요약 6 2 2 5 2 4" xfId="46982" xr:uid="{00000000-0005-0000-0000-0000A2B90000}"/>
    <cellStyle name="요약 6 2 2 5 2 5" xfId="46983" xr:uid="{00000000-0005-0000-0000-0000A3B90000}"/>
    <cellStyle name="요약 6 2 2 5 3" xfId="46984" xr:uid="{00000000-0005-0000-0000-0000A4B90000}"/>
    <cellStyle name="요약 6 2 2 5 3 2" xfId="46985" xr:uid="{00000000-0005-0000-0000-0000A5B90000}"/>
    <cellStyle name="요약 6 2 2 5 3 3" xfId="46986" xr:uid="{00000000-0005-0000-0000-0000A6B90000}"/>
    <cellStyle name="요약 6 2 2 5 3 4" xfId="46987" xr:uid="{00000000-0005-0000-0000-0000A7B90000}"/>
    <cellStyle name="요약 6 2 2 5 3 5" xfId="46988" xr:uid="{00000000-0005-0000-0000-0000A8B90000}"/>
    <cellStyle name="요약 6 2 2 5 4" xfId="46989" xr:uid="{00000000-0005-0000-0000-0000A9B90000}"/>
    <cellStyle name="요약 6 2 2 5 4 2" xfId="46990" xr:uid="{00000000-0005-0000-0000-0000AAB90000}"/>
    <cellStyle name="요약 6 2 2 5 4 3" xfId="46991" xr:uid="{00000000-0005-0000-0000-0000ABB90000}"/>
    <cellStyle name="요약 6 2 2 5 4 4" xfId="46992" xr:uid="{00000000-0005-0000-0000-0000ACB90000}"/>
    <cellStyle name="요약 6 2 2 5 4 5" xfId="46993" xr:uid="{00000000-0005-0000-0000-0000ADB90000}"/>
    <cellStyle name="요약 6 2 2 5 5" xfId="46994" xr:uid="{00000000-0005-0000-0000-0000AEB90000}"/>
    <cellStyle name="요약 6 2 2 5 6" xfId="46995" xr:uid="{00000000-0005-0000-0000-0000AFB90000}"/>
    <cellStyle name="요약 6 2 2 5 7" xfId="46996" xr:uid="{00000000-0005-0000-0000-0000B0B90000}"/>
    <cellStyle name="요약 6 2 2 5 8" xfId="46997" xr:uid="{00000000-0005-0000-0000-0000B1B90000}"/>
    <cellStyle name="요약 6 2 2 6" xfId="46998" xr:uid="{00000000-0005-0000-0000-0000B2B90000}"/>
    <cellStyle name="요약 6 2 2 6 2" xfId="46999" xr:uid="{00000000-0005-0000-0000-0000B3B90000}"/>
    <cellStyle name="요약 6 2 2 6 2 2" xfId="47000" xr:uid="{00000000-0005-0000-0000-0000B4B90000}"/>
    <cellStyle name="요약 6 2 2 6 2 3" xfId="47001" xr:uid="{00000000-0005-0000-0000-0000B5B90000}"/>
    <cellStyle name="요약 6 2 2 6 2 4" xfId="47002" xr:uid="{00000000-0005-0000-0000-0000B6B90000}"/>
    <cellStyle name="요약 6 2 2 6 2 5" xfId="47003" xr:uid="{00000000-0005-0000-0000-0000B7B90000}"/>
    <cellStyle name="요약 6 2 2 6 3" xfId="47004" xr:uid="{00000000-0005-0000-0000-0000B8B90000}"/>
    <cellStyle name="요약 6 2 2 6 3 2" xfId="47005" xr:uid="{00000000-0005-0000-0000-0000B9B90000}"/>
    <cellStyle name="요약 6 2 2 6 3 3" xfId="47006" xr:uid="{00000000-0005-0000-0000-0000BAB90000}"/>
    <cellStyle name="요약 6 2 2 6 3 4" xfId="47007" xr:uid="{00000000-0005-0000-0000-0000BBB90000}"/>
    <cellStyle name="요약 6 2 2 6 3 5" xfId="47008" xr:uid="{00000000-0005-0000-0000-0000BCB90000}"/>
    <cellStyle name="요약 6 2 2 6 4" xfId="47009" xr:uid="{00000000-0005-0000-0000-0000BDB90000}"/>
    <cellStyle name="요약 6 2 2 6 4 2" xfId="47010" xr:uid="{00000000-0005-0000-0000-0000BEB90000}"/>
    <cellStyle name="요약 6 2 2 6 4 3" xfId="47011" xr:uid="{00000000-0005-0000-0000-0000BFB90000}"/>
    <cellStyle name="요약 6 2 2 6 4 4" xfId="47012" xr:uid="{00000000-0005-0000-0000-0000C0B90000}"/>
    <cellStyle name="요약 6 2 2 6 4 5" xfId="47013" xr:uid="{00000000-0005-0000-0000-0000C1B90000}"/>
    <cellStyle name="요약 6 2 2 6 5" xfId="47014" xr:uid="{00000000-0005-0000-0000-0000C2B90000}"/>
    <cellStyle name="요약 6 2 2 6 6" xfId="47015" xr:uid="{00000000-0005-0000-0000-0000C3B90000}"/>
    <cellStyle name="요약 6 2 2 6 7" xfId="47016" xr:uid="{00000000-0005-0000-0000-0000C4B90000}"/>
    <cellStyle name="요약 6 2 2 6 8" xfId="47017" xr:uid="{00000000-0005-0000-0000-0000C5B90000}"/>
    <cellStyle name="요약 6 2 2 7" xfId="47018" xr:uid="{00000000-0005-0000-0000-0000C6B90000}"/>
    <cellStyle name="요약 6 2 2 7 2" xfId="47019" xr:uid="{00000000-0005-0000-0000-0000C7B90000}"/>
    <cellStyle name="요약 6 2 2 7 3" xfId="47020" xr:uid="{00000000-0005-0000-0000-0000C8B90000}"/>
    <cellStyle name="요약 6 2 2 7 4" xfId="47021" xr:uid="{00000000-0005-0000-0000-0000C9B90000}"/>
    <cellStyle name="요약 6 2 2 7 5" xfId="47022" xr:uid="{00000000-0005-0000-0000-0000CAB90000}"/>
    <cellStyle name="요약 6 2 2 8" xfId="47023" xr:uid="{00000000-0005-0000-0000-0000CBB90000}"/>
    <cellStyle name="요약 6 2 2 8 2" xfId="47024" xr:uid="{00000000-0005-0000-0000-0000CCB90000}"/>
    <cellStyle name="요약 6 2 2 8 3" xfId="47025" xr:uid="{00000000-0005-0000-0000-0000CDB90000}"/>
    <cellStyle name="요약 6 2 2 8 4" xfId="47026" xr:uid="{00000000-0005-0000-0000-0000CEB90000}"/>
    <cellStyle name="요약 6 2 2 8 5" xfId="47027" xr:uid="{00000000-0005-0000-0000-0000CFB90000}"/>
    <cellStyle name="요약 6 2 2 9" xfId="47028" xr:uid="{00000000-0005-0000-0000-0000D0B90000}"/>
    <cellStyle name="요약 6 2 2 9 2" xfId="47029" xr:uid="{00000000-0005-0000-0000-0000D1B90000}"/>
    <cellStyle name="요약 6 2 2 9 3" xfId="47030" xr:uid="{00000000-0005-0000-0000-0000D2B90000}"/>
    <cellStyle name="요약 6 2 2 9 4" xfId="47031" xr:uid="{00000000-0005-0000-0000-0000D3B90000}"/>
    <cellStyle name="요약 6 2 2 9 5" xfId="47032" xr:uid="{00000000-0005-0000-0000-0000D4B90000}"/>
    <cellStyle name="요약 6 2 3" xfId="47033" xr:uid="{00000000-0005-0000-0000-0000D5B90000}"/>
    <cellStyle name="요약 6 2 3 10" xfId="47034" xr:uid="{00000000-0005-0000-0000-0000D6B90000}"/>
    <cellStyle name="요약 6 2 3 11" xfId="47035" xr:uid="{00000000-0005-0000-0000-0000D7B90000}"/>
    <cellStyle name="요약 6 2 3 2" xfId="47036" xr:uid="{00000000-0005-0000-0000-0000D8B90000}"/>
    <cellStyle name="요약 6 2 3 2 2" xfId="47037" xr:uid="{00000000-0005-0000-0000-0000D9B90000}"/>
    <cellStyle name="요약 6 2 3 2 2 2" xfId="47038" xr:uid="{00000000-0005-0000-0000-0000DAB90000}"/>
    <cellStyle name="요약 6 2 3 2 2 3" xfId="47039" xr:uid="{00000000-0005-0000-0000-0000DBB90000}"/>
    <cellStyle name="요약 6 2 3 2 2 4" xfId="47040" xr:uid="{00000000-0005-0000-0000-0000DCB90000}"/>
    <cellStyle name="요약 6 2 3 2 2 5" xfId="47041" xr:uid="{00000000-0005-0000-0000-0000DDB90000}"/>
    <cellStyle name="요약 6 2 3 2 3" xfId="47042" xr:uid="{00000000-0005-0000-0000-0000DEB90000}"/>
    <cellStyle name="요약 6 2 3 2 3 2" xfId="47043" xr:uid="{00000000-0005-0000-0000-0000DFB90000}"/>
    <cellStyle name="요약 6 2 3 2 3 3" xfId="47044" xr:uid="{00000000-0005-0000-0000-0000E0B90000}"/>
    <cellStyle name="요약 6 2 3 2 3 4" xfId="47045" xr:uid="{00000000-0005-0000-0000-0000E1B90000}"/>
    <cellStyle name="요약 6 2 3 2 3 5" xfId="47046" xr:uid="{00000000-0005-0000-0000-0000E2B90000}"/>
    <cellStyle name="요약 6 2 3 2 4" xfId="47047" xr:uid="{00000000-0005-0000-0000-0000E3B90000}"/>
    <cellStyle name="요약 6 2 3 2 4 2" xfId="47048" xr:uid="{00000000-0005-0000-0000-0000E4B90000}"/>
    <cellStyle name="요약 6 2 3 2 4 3" xfId="47049" xr:uid="{00000000-0005-0000-0000-0000E5B90000}"/>
    <cellStyle name="요약 6 2 3 2 4 4" xfId="47050" xr:uid="{00000000-0005-0000-0000-0000E6B90000}"/>
    <cellStyle name="요약 6 2 3 2 4 5" xfId="47051" xr:uid="{00000000-0005-0000-0000-0000E7B90000}"/>
    <cellStyle name="요약 6 2 3 2 5" xfId="47052" xr:uid="{00000000-0005-0000-0000-0000E8B90000}"/>
    <cellStyle name="요약 6 2 3 2 6" xfId="47053" xr:uid="{00000000-0005-0000-0000-0000E9B90000}"/>
    <cellStyle name="요약 6 2 3 2 7" xfId="47054" xr:uid="{00000000-0005-0000-0000-0000EAB90000}"/>
    <cellStyle name="요약 6 2 3 2 8" xfId="47055" xr:uid="{00000000-0005-0000-0000-0000EBB90000}"/>
    <cellStyle name="요약 6 2 3 3" xfId="47056" xr:uid="{00000000-0005-0000-0000-0000ECB90000}"/>
    <cellStyle name="요약 6 2 3 3 2" xfId="47057" xr:uid="{00000000-0005-0000-0000-0000EDB90000}"/>
    <cellStyle name="요약 6 2 3 3 2 2" xfId="47058" xr:uid="{00000000-0005-0000-0000-0000EEB90000}"/>
    <cellStyle name="요약 6 2 3 3 2 3" xfId="47059" xr:uid="{00000000-0005-0000-0000-0000EFB90000}"/>
    <cellStyle name="요약 6 2 3 3 2 4" xfId="47060" xr:uid="{00000000-0005-0000-0000-0000F0B90000}"/>
    <cellStyle name="요약 6 2 3 3 2 5" xfId="47061" xr:uid="{00000000-0005-0000-0000-0000F1B90000}"/>
    <cellStyle name="요약 6 2 3 3 3" xfId="47062" xr:uid="{00000000-0005-0000-0000-0000F2B90000}"/>
    <cellStyle name="요약 6 2 3 3 3 2" xfId="47063" xr:uid="{00000000-0005-0000-0000-0000F3B90000}"/>
    <cellStyle name="요약 6 2 3 3 3 3" xfId="47064" xr:uid="{00000000-0005-0000-0000-0000F4B90000}"/>
    <cellStyle name="요약 6 2 3 3 3 4" xfId="47065" xr:uid="{00000000-0005-0000-0000-0000F5B90000}"/>
    <cellStyle name="요약 6 2 3 3 3 5" xfId="47066" xr:uid="{00000000-0005-0000-0000-0000F6B90000}"/>
    <cellStyle name="요약 6 2 3 3 4" xfId="47067" xr:uid="{00000000-0005-0000-0000-0000F7B90000}"/>
    <cellStyle name="요약 6 2 3 3 4 2" xfId="47068" xr:uid="{00000000-0005-0000-0000-0000F8B90000}"/>
    <cellStyle name="요약 6 2 3 3 4 3" xfId="47069" xr:uid="{00000000-0005-0000-0000-0000F9B90000}"/>
    <cellStyle name="요약 6 2 3 3 4 4" xfId="47070" xr:uid="{00000000-0005-0000-0000-0000FAB90000}"/>
    <cellStyle name="요약 6 2 3 3 4 5" xfId="47071" xr:uid="{00000000-0005-0000-0000-0000FBB90000}"/>
    <cellStyle name="요약 6 2 3 3 5" xfId="47072" xr:uid="{00000000-0005-0000-0000-0000FCB90000}"/>
    <cellStyle name="요약 6 2 3 3 6" xfId="47073" xr:uid="{00000000-0005-0000-0000-0000FDB90000}"/>
    <cellStyle name="요약 6 2 3 3 7" xfId="47074" xr:uid="{00000000-0005-0000-0000-0000FEB90000}"/>
    <cellStyle name="요약 6 2 3 3 8" xfId="47075" xr:uid="{00000000-0005-0000-0000-0000FFB90000}"/>
    <cellStyle name="요약 6 2 3 4" xfId="47076" xr:uid="{00000000-0005-0000-0000-000000BA0000}"/>
    <cellStyle name="요약 6 2 3 4 2" xfId="47077" xr:uid="{00000000-0005-0000-0000-000001BA0000}"/>
    <cellStyle name="요약 6 2 3 4 2 2" xfId="47078" xr:uid="{00000000-0005-0000-0000-000002BA0000}"/>
    <cellStyle name="요약 6 2 3 4 2 3" xfId="47079" xr:uid="{00000000-0005-0000-0000-000003BA0000}"/>
    <cellStyle name="요약 6 2 3 4 2 4" xfId="47080" xr:uid="{00000000-0005-0000-0000-000004BA0000}"/>
    <cellStyle name="요약 6 2 3 4 2 5" xfId="47081" xr:uid="{00000000-0005-0000-0000-000005BA0000}"/>
    <cellStyle name="요약 6 2 3 4 3" xfId="47082" xr:uid="{00000000-0005-0000-0000-000006BA0000}"/>
    <cellStyle name="요약 6 2 3 4 3 2" xfId="47083" xr:uid="{00000000-0005-0000-0000-000007BA0000}"/>
    <cellStyle name="요약 6 2 3 4 3 3" xfId="47084" xr:uid="{00000000-0005-0000-0000-000008BA0000}"/>
    <cellStyle name="요약 6 2 3 4 3 4" xfId="47085" xr:uid="{00000000-0005-0000-0000-000009BA0000}"/>
    <cellStyle name="요약 6 2 3 4 3 5" xfId="47086" xr:uid="{00000000-0005-0000-0000-00000ABA0000}"/>
    <cellStyle name="요약 6 2 3 4 4" xfId="47087" xr:uid="{00000000-0005-0000-0000-00000BBA0000}"/>
    <cellStyle name="요약 6 2 3 4 4 2" xfId="47088" xr:uid="{00000000-0005-0000-0000-00000CBA0000}"/>
    <cellStyle name="요약 6 2 3 4 4 3" xfId="47089" xr:uid="{00000000-0005-0000-0000-00000DBA0000}"/>
    <cellStyle name="요약 6 2 3 4 4 4" xfId="47090" xr:uid="{00000000-0005-0000-0000-00000EBA0000}"/>
    <cellStyle name="요약 6 2 3 4 4 5" xfId="47091" xr:uid="{00000000-0005-0000-0000-00000FBA0000}"/>
    <cellStyle name="요약 6 2 3 4 5" xfId="47092" xr:uid="{00000000-0005-0000-0000-000010BA0000}"/>
    <cellStyle name="요약 6 2 3 4 6" xfId="47093" xr:uid="{00000000-0005-0000-0000-000011BA0000}"/>
    <cellStyle name="요약 6 2 3 4 7" xfId="47094" xr:uid="{00000000-0005-0000-0000-000012BA0000}"/>
    <cellStyle name="요약 6 2 3 4 8" xfId="47095" xr:uid="{00000000-0005-0000-0000-000013BA0000}"/>
    <cellStyle name="요약 6 2 3 5" xfId="47096" xr:uid="{00000000-0005-0000-0000-000014BA0000}"/>
    <cellStyle name="요약 6 2 3 5 2" xfId="47097" xr:uid="{00000000-0005-0000-0000-000015BA0000}"/>
    <cellStyle name="요약 6 2 3 5 3" xfId="47098" xr:uid="{00000000-0005-0000-0000-000016BA0000}"/>
    <cellStyle name="요약 6 2 3 5 4" xfId="47099" xr:uid="{00000000-0005-0000-0000-000017BA0000}"/>
    <cellStyle name="요약 6 2 3 5 5" xfId="47100" xr:uid="{00000000-0005-0000-0000-000018BA0000}"/>
    <cellStyle name="요약 6 2 3 6" xfId="47101" xr:uid="{00000000-0005-0000-0000-000019BA0000}"/>
    <cellStyle name="요약 6 2 3 6 2" xfId="47102" xr:uid="{00000000-0005-0000-0000-00001ABA0000}"/>
    <cellStyle name="요약 6 2 3 6 3" xfId="47103" xr:uid="{00000000-0005-0000-0000-00001BBA0000}"/>
    <cellStyle name="요약 6 2 3 6 4" xfId="47104" xr:uid="{00000000-0005-0000-0000-00001CBA0000}"/>
    <cellStyle name="요약 6 2 3 6 5" xfId="47105" xr:uid="{00000000-0005-0000-0000-00001DBA0000}"/>
    <cellStyle name="요약 6 2 3 7" xfId="47106" xr:uid="{00000000-0005-0000-0000-00001EBA0000}"/>
    <cellStyle name="요약 6 2 3 7 2" xfId="47107" xr:uid="{00000000-0005-0000-0000-00001FBA0000}"/>
    <cellStyle name="요약 6 2 3 7 3" xfId="47108" xr:uid="{00000000-0005-0000-0000-000020BA0000}"/>
    <cellStyle name="요약 6 2 3 7 4" xfId="47109" xr:uid="{00000000-0005-0000-0000-000021BA0000}"/>
    <cellStyle name="요약 6 2 3 7 5" xfId="47110" xr:uid="{00000000-0005-0000-0000-000022BA0000}"/>
    <cellStyle name="요약 6 2 3 8" xfId="47111" xr:uid="{00000000-0005-0000-0000-000023BA0000}"/>
    <cellStyle name="요약 6 2 3 9" xfId="47112" xr:uid="{00000000-0005-0000-0000-000024BA0000}"/>
    <cellStyle name="요약 6 2 4" xfId="47113" xr:uid="{00000000-0005-0000-0000-000025BA0000}"/>
    <cellStyle name="요약 6 2 4 10" xfId="47114" xr:uid="{00000000-0005-0000-0000-000026BA0000}"/>
    <cellStyle name="요약 6 2 4 11" xfId="47115" xr:uid="{00000000-0005-0000-0000-000027BA0000}"/>
    <cellStyle name="요약 6 2 4 2" xfId="47116" xr:uid="{00000000-0005-0000-0000-000028BA0000}"/>
    <cellStyle name="요약 6 2 4 2 2" xfId="47117" xr:uid="{00000000-0005-0000-0000-000029BA0000}"/>
    <cellStyle name="요약 6 2 4 2 2 2" xfId="47118" xr:uid="{00000000-0005-0000-0000-00002ABA0000}"/>
    <cellStyle name="요약 6 2 4 2 2 3" xfId="47119" xr:uid="{00000000-0005-0000-0000-00002BBA0000}"/>
    <cellStyle name="요약 6 2 4 2 2 4" xfId="47120" xr:uid="{00000000-0005-0000-0000-00002CBA0000}"/>
    <cellStyle name="요약 6 2 4 2 2 5" xfId="47121" xr:uid="{00000000-0005-0000-0000-00002DBA0000}"/>
    <cellStyle name="요약 6 2 4 2 3" xfId="47122" xr:uid="{00000000-0005-0000-0000-00002EBA0000}"/>
    <cellStyle name="요약 6 2 4 2 3 2" xfId="47123" xr:uid="{00000000-0005-0000-0000-00002FBA0000}"/>
    <cellStyle name="요약 6 2 4 2 3 3" xfId="47124" xr:uid="{00000000-0005-0000-0000-000030BA0000}"/>
    <cellStyle name="요약 6 2 4 2 3 4" xfId="47125" xr:uid="{00000000-0005-0000-0000-000031BA0000}"/>
    <cellStyle name="요약 6 2 4 2 3 5" xfId="47126" xr:uid="{00000000-0005-0000-0000-000032BA0000}"/>
    <cellStyle name="요약 6 2 4 2 4" xfId="47127" xr:uid="{00000000-0005-0000-0000-000033BA0000}"/>
    <cellStyle name="요약 6 2 4 2 4 2" xfId="47128" xr:uid="{00000000-0005-0000-0000-000034BA0000}"/>
    <cellStyle name="요약 6 2 4 2 4 3" xfId="47129" xr:uid="{00000000-0005-0000-0000-000035BA0000}"/>
    <cellStyle name="요약 6 2 4 2 4 4" xfId="47130" xr:uid="{00000000-0005-0000-0000-000036BA0000}"/>
    <cellStyle name="요약 6 2 4 2 4 5" xfId="47131" xr:uid="{00000000-0005-0000-0000-000037BA0000}"/>
    <cellStyle name="요약 6 2 4 2 5" xfId="47132" xr:uid="{00000000-0005-0000-0000-000038BA0000}"/>
    <cellStyle name="요약 6 2 4 2 6" xfId="47133" xr:uid="{00000000-0005-0000-0000-000039BA0000}"/>
    <cellStyle name="요약 6 2 4 2 7" xfId="47134" xr:uid="{00000000-0005-0000-0000-00003ABA0000}"/>
    <cellStyle name="요약 6 2 4 2 8" xfId="47135" xr:uid="{00000000-0005-0000-0000-00003BBA0000}"/>
    <cellStyle name="요약 6 2 4 3" xfId="47136" xr:uid="{00000000-0005-0000-0000-00003CBA0000}"/>
    <cellStyle name="요약 6 2 4 3 2" xfId="47137" xr:uid="{00000000-0005-0000-0000-00003DBA0000}"/>
    <cellStyle name="요약 6 2 4 3 2 2" xfId="47138" xr:uid="{00000000-0005-0000-0000-00003EBA0000}"/>
    <cellStyle name="요약 6 2 4 3 2 3" xfId="47139" xr:uid="{00000000-0005-0000-0000-00003FBA0000}"/>
    <cellStyle name="요약 6 2 4 3 2 4" xfId="47140" xr:uid="{00000000-0005-0000-0000-000040BA0000}"/>
    <cellStyle name="요약 6 2 4 3 2 5" xfId="47141" xr:uid="{00000000-0005-0000-0000-000041BA0000}"/>
    <cellStyle name="요약 6 2 4 3 3" xfId="47142" xr:uid="{00000000-0005-0000-0000-000042BA0000}"/>
    <cellStyle name="요약 6 2 4 3 3 2" xfId="47143" xr:uid="{00000000-0005-0000-0000-000043BA0000}"/>
    <cellStyle name="요약 6 2 4 3 3 3" xfId="47144" xr:uid="{00000000-0005-0000-0000-000044BA0000}"/>
    <cellStyle name="요약 6 2 4 3 3 4" xfId="47145" xr:uid="{00000000-0005-0000-0000-000045BA0000}"/>
    <cellStyle name="요약 6 2 4 3 3 5" xfId="47146" xr:uid="{00000000-0005-0000-0000-000046BA0000}"/>
    <cellStyle name="요약 6 2 4 3 4" xfId="47147" xr:uid="{00000000-0005-0000-0000-000047BA0000}"/>
    <cellStyle name="요약 6 2 4 3 4 2" xfId="47148" xr:uid="{00000000-0005-0000-0000-000048BA0000}"/>
    <cellStyle name="요약 6 2 4 3 4 3" xfId="47149" xr:uid="{00000000-0005-0000-0000-000049BA0000}"/>
    <cellStyle name="요약 6 2 4 3 4 4" xfId="47150" xr:uid="{00000000-0005-0000-0000-00004ABA0000}"/>
    <cellStyle name="요약 6 2 4 3 4 5" xfId="47151" xr:uid="{00000000-0005-0000-0000-00004BBA0000}"/>
    <cellStyle name="요약 6 2 4 3 5" xfId="47152" xr:uid="{00000000-0005-0000-0000-00004CBA0000}"/>
    <cellStyle name="요약 6 2 4 3 6" xfId="47153" xr:uid="{00000000-0005-0000-0000-00004DBA0000}"/>
    <cellStyle name="요약 6 2 4 3 7" xfId="47154" xr:uid="{00000000-0005-0000-0000-00004EBA0000}"/>
    <cellStyle name="요약 6 2 4 3 8" xfId="47155" xr:uid="{00000000-0005-0000-0000-00004FBA0000}"/>
    <cellStyle name="요약 6 2 4 4" xfId="47156" xr:uid="{00000000-0005-0000-0000-000050BA0000}"/>
    <cellStyle name="요약 6 2 4 4 2" xfId="47157" xr:uid="{00000000-0005-0000-0000-000051BA0000}"/>
    <cellStyle name="요약 6 2 4 4 2 2" xfId="47158" xr:uid="{00000000-0005-0000-0000-000052BA0000}"/>
    <cellStyle name="요약 6 2 4 4 2 3" xfId="47159" xr:uid="{00000000-0005-0000-0000-000053BA0000}"/>
    <cellStyle name="요약 6 2 4 4 2 4" xfId="47160" xr:uid="{00000000-0005-0000-0000-000054BA0000}"/>
    <cellStyle name="요약 6 2 4 4 2 5" xfId="47161" xr:uid="{00000000-0005-0000-0000-000055BA0000}"/>
    <cellStyle name="요약 6 2 4 4 3" xfId="47162" xr:uid="{00000000-0005-0000-0000-000056BA0000}"/>
    <cellStyle name="요약 6 2 4 4 3 2" xfId="47163" xr:uid="{00000000-0005-0000-0000-000057BA0000}"/>
    <cellStyle name="요약 6 2 4 4 3 3" xfId="47164" xr:uid="{00000000-0005-0000-0000-000058BA0000}"/>
    <cellStyle name="요약 6 2 4 4 3 4" xfId="47165" xr:uid="{00000000-0005-0000-0000-000059BA0000}"/>
    <cellStyle name="요약 6 2 4 4 3 5" xfId="47166" xr:uid="{00000000-0005-0000-0000-00005ABA0000}"/>
    <cellStyle name="요약 6 2 4 4 4" xfId="47167" xr:uid="{00000000-0005-0000-0000-00005BBA0000}"/>
    <cellStyle name="요약 6 2 4 4 4 2" xfId="47168" xr:uid="{00000000-0005-0000-0000-00005CBA0000}"/>
    <cellStyle name="요약 6 2 4 4 4 3" xfId="47169" xr:uid="{00000000-0005-0000-0000-00005DBA0000}"/>
    <cellStyle name="요약 6 2 4 4 4 4" xfId="47170" xr:uid="{00000000-0005-0000-0000-00005EBA0000}"/>
    <cellStyle name="요약 6 2 4 4 4 5" xfId="47171" xr:uid="{00000000-0005-0000-0000-00005FBA0000}"/>
    <cellStyle name="요약 6 2 4 4 5" xfId="47172" xr:uid="{00000000-0005-0000-0000-000060BA0000}"/>
    <cellStyle name="요약 6 2 4 4 6" xfId="47173" xr:uid="{00000000-0005-0000-0000-000061BA0000}"/>
    <cellStyle name="요약 6 2 4 4 7" xfId="47174" xr:uid="{00000000-0005-0000-0000-000062BA0000}"/>
    <cellStyle name="요약 6 2 4 4 8" xfId="47175" xr:uid="{00000000-0005-0000-0000-000063BA0000}"/>
    <cellStyle name="요약 6 2 4 5" xfId="47176" xr:uid="{00000000-0005-0000-0000-000064BA0000}"/>
    <cellStyle name="요약 6 2 4 5 2" xfId="47177" xr:uid="{00000000-0005-0000-0000-000065BA0000}"/>
    <cellStyle name="요약 6 2 4 5 3" xfId="47178" xr:uid="{00000000-0005-0000-0000-000066BA0000}"/>
    <cellStyle name="요약 6 2 4 5 4" xfId="47179" xr:uid="{00000000-0005-0000-0000-000067BA0000}"/>
    <cellStyle name="요약 6 2 4 5 5" xfId="47180" xr:uid="{00000000-0005-0000-0000-000068BA0000}"/>
    <cellStyle name="요약 6 2 4 6" xfId="47181" xr:uid="{00000000-0005-0000-0000-000069BA0000}"/>
    <cellStyle name="요약 6 2 4 6 2" xfId="47182" xr:uid="{00000000-0005-0000-0000-00006ABA0000}"/>
    <cellStyle name="요약 6 2 4 6 3" xfId="47183" xr:uid="{00000000-0005-0000-0000-00006BBA0000}"/>
    <cellStyle name="요약 6 2 4 6 4" xfId="47184" xr:uid="{00000000-0005-0000-0000-00006CBA0000}"/>
    <cellStyle name="요약 6 2 4 6 5" xfId="47185" xr:uid="{00000000-0005-0000-0000-00006DBA0000}"/>
    <cellStyle name="요약 6 2 4 7" xfId="47186" xr:uid="{00000000-0005-0000-0000-00006EBA0000}"/>
    <cellStyle name="요약 6 2 4 7 2" xfId="47187" xr:uid="{00000000-0005-0000-0000-00006FBA0000}"/>
    <cellStyle name="요약 6 2 4 7 3" xfId="47188" xr:uid="{00000000-0005-0000-0000-000070BA0000}"/>
    <cellStyle name="요약 6 2 4 7 4" xfId="47189" xr:uid="{00000000-0005-0000-0000-000071BA0000}"/>
    <cellStyle name="요약 6 2 4 7 5" xfId="47190" xr:uid="{00000000-0005-0000-0000-000072BA0000}"/>
    <cellStyle name="요약 6 2 4 8" xfId="47191" xr:uid="{00000000-0005-0000-0000-000073BA0000}"/>
    <cellStyle name="요약 6 2 4 9" xfId="47192" xr:uid="{00000000-0005-0000-0000-000074BA0000}"/>
    <cellStyle name="요약 6 2 5" xfId="47193" xr:uid="{00000000-0005-0000-0000-000075BA0000}"/>
    <cellStyle name="요약 6 2 5 10" xfId="47194" xr:uid="{00000000-0005-0000-0000-000076BA0000}"/>
    <cellStyle name="요약 6 2 5 11" xfId="47195" xr:uid="{00000000-0005-0000-0000-000077BA0000}"/>
    <cellStyle name="요약 6 2 5 2" xfId="47196" xr:uid="{00000000-0005-0000-0000-000078BA0000}"/>
    <cellStyle name="요약 6 2 5 2 2" xfId="47197" xr:uid="{00000000-0005-0000-0000-000079BA0000}"/>
    <cellStyle name="요약 6 2 5 2 2 2" xfId="47198" xr:uid="{00000000-0005-0000-0000-00007ABA0000}"/>
    <cellStyle name="요약 6 2 5 2 2 3" xfId="47199" xr:uid="{00000000-0005-0000-0000-00007BBA0000}"/>
    <cellStyle name="요약 6 2 5 2 2 4" xfId="47200" xr:uid="{00000000-0005-0000-0000-00007CBA0000}"/>
    <cellStyle name="요약 6 2 5 2 2 5" xfId="47201" xr:uid="{00000000-0005-0000-0000-00007DBA0000}"/>
    <cellStyle name="요약 6 2 5 2 3" xfId="47202" xr:uid="{00000000-0005-0000-0000-00007EBA0000}"/>
    <cellStyle name="요약 6 2 5 2 3 2" xfId="47203" xr:uid="{00000000-0005-0000-0000-00007FBA0000}"/>
    <cellStyle name="요약 6 2 5 2 3 3" xfId="47204" xr:uid="{00000000-0005-0000-0000-000080BA0000}"/>
    <cellStyle name="요약 6 2 5 2 3 4" xfId="47205" xr:uid="{00000000-0005-0000-0000-000081BA0000}"/>
    <cellStyle name="요약 6 2 5 2 3 5" xfId="47206" xr:uid="{00000000-0005-0000-0000-000082BA0000}"/>
    <cellStyle name="요약 6 2 5 2 4" xfId="47207" xr:uid="{00000000-0005-0000-0000-000083BA0000}"/>
    <cellStyle name="요약 6 2 5 2 4 2" xfId="47208" xr:uid="{00000000-0005-0000-0000-000084BA0000}"/>
    <cellStyle name="요약 6 2 5 2 4 3" xfId="47209" xr:uid="{00000000-0005-0000-0000-000085BA0000}"/>
    <cellStyle name="요약 6 2 5 2 4 4" xfId="47210" xr:uid="{00000000-0005-0000-0000-000086BA0000}"/>
    <cellStyle name="요약 6 2 5 2 4 5" xfId="47211" xr:uid="{00000000-0005-0000-0000-000087BA0000}"/>
    <cellStyle name="요약 6 2 5 2 5" xfId="47212" xr:uid="{00000000-0005-0000-0000-000088BA0000}"/>
    <cellStyle name="요약 6 2 5 2 6" xfId="47213" xr:uid="{00000000-0005-0000-0000-000089BA0000}"/>
    <cellStyle name="요약 6 2 5 2 7" xfId="47214" xr:uid="{00000000-0005-0000-0000-00008ABA0000}"/>
    <cellStyle name="요약 6 2 5 2 8" xfId="47215" xr:uid="{00000000-0005-0000-0000-00008BBA0000}"/>
    <cellStyle name="요약 6 2 5 3" xfId="47216" xr:uid="{00000000-0005-0000-0000-00008CBA0000}"/>
    <cellStyle name="요약 6 2 5 3 2" xfId="47217" xr:uid="{00000000-0005-0000-0000-00008DBA0000}"/>
    <cellStyle name="요약 6 2 5 3 2 2" xfId="47218" xr:uid="{00000000-0005-0000-0000-00008EBA0000}"/>
    <cellStyle name="요약 6 2 5 3 2 3" xfId="47219" xr:uid="{00000000-0005-0000-0000-00008FBA0000}"/>
    <cellStyle name="요약 6 2 5 3 2 4" xfId="47220" xr:uid="{00000000-0005-0000-0000-000090BA0000}"/>
    <cellStyle name="요약 6 2 5 3 2 5" xfId="47221" xr:uid="{00000000-0005-0000-0000-000091BA0000}"/>
    <cellStyle name="요약 6 2 5 3 3" xfId="47222" xr:uid="{00000000-0005-0000-0000-000092BA0000}"/>
    <cellStyle name="요약 6 2 5 3 3 2" xfId="47223" xr:uid="{00000000-0005-0000-0000-000093BA0000}"/>
    <cellStyle name="요약 6 2 5 3 3 3" xfId="47224" xr:uid="{00000000-0005-0000-0000-000094BA0000}"/>
    <cellStyle name="요약 6 2 5 3 3 4" xfId="47225" xr:uid="{00000000-0005-0000-0000-000095BA0000}"/>
    <cellStyle name="요약 6 2 5 3 3 5" xfId="47226" xr:uid="{00000000-0005-0000-0000-000096BA0000}"/>
    <cellStyle name="요약 6 2 5 3 4" xfId="47227" xr:uid="{00000000-0005-0000-0000-000097BA0000}"/>
    <cellStyle name="요약 6 2 5 3 4 2" xfId="47228" xr:uid="{00000000-0005-0000-0000-000098BA0000}"/>
    <cellStyle name="요약 6 2 5 3 4 3" xfId="47229" xr:uid="{00000000-0005-0000-0000-000099BA0000}"/>
    <cellStyle name="요약 6 2 5 3 4 4" xfId="47230" xr:uid="{00000000-0005-0000-0000-00009ABA0000}"/>
    <cellStyle name="요약 6 2 5 3 4 5" xfId="47231" xr:uid="{00000000-0005-0000-0000-00009BBA0000}"/>
    <cellStyle name="요약 6 2 5 3 5" xfId="47232" xr:uid="{00000000-0005-0000-0000-00009CBA0000}"/>
    <cellStyle name="요약 6 2 5 3 6" xfId="47233" xr:uid="{00000000-0005-0000-0000-00009DBA0000}"/>
    <cellStyle name="요약 6 2 5 3 7" xfId="47234" xr:uid="{00000000-0005-0000-0000-00009EBA0000}"/>
    <cellStyle name="요약 6 2 5 3 8" xfId="47235" xr:uid="{00000000-0005-0000-0000-00009FBA0000}"/>
    <cellStyle name="요약 6 2 5 4" xfId="47236" xr:uid="{00000000-0005-0000-0000-0000A0BA0000}"/>
    <cellStyle name="요약 6 2 5 4 2" xfId="47237" xr:uid="{00000000-0005-0000-0000-0000A1BA0000}"/>
    <cellStyle name="요약 6 2 5 4 2 2" xfId="47238" xr:uid="{00000000-0005-0000-0000-0000A2BA0000}"/>
    <cellStyle name="요약 6 2 5 4 2 3" xfId="47239" xr:uid="{00000000-0005-0000-0000-0000A3BA0000}"/>
    <cellStyle name="요약 6 2 5 4 2 4" xfId="47240" xr:uid="{00000000-0005-0000-0000-0000A4BA0000}"/>
    <cellStyle name="요약 6 2 5 4 2 5" xfId="47241" xr:uid="{00000000-0005-0000-0000-0000A5BA0000}"/>
    <cellStyle name="요약 6 2 5 4 3" xfId="47242" xr:uid="{00000000-0005-0000-0000-0000A6BA0000}"/>
    <cellStyle name="요약 6 2 5 4 3 2" xfId="47243" xr:uid="{00000000-0005-0000-0000-0000A7BA0000}"/>
    <cellStyle name="요약 6 2 5 4 3 3" xfId="47244" xr:uid="{00000000-0005-0000-0000-0000A8BA0000}"/>
    <cellStyle name="요약 6 2 5 4 3 4" xfId="47245" xr:uid="{00000000-0005-0000-0000-0000A9BA0000}"/>
    <cellStyle name="요약 6 2 5 4 3 5" xfId="47246" xr:uid="{00000000-0005-0000-0000-0000AABA0000}"/>
    <cellStyle name="요약 6 2 5 4 4" xfId="47247" xr:uid="{00000000-0005-0000-0000-0000ABBA0000}"/>
    <cellStyle name="요약 6 2 5 4 4 2" xfId="47248" xr:uid="{00000000-0005-0000-0000-0000ACBA0000}"/>
    <cellStyle name="요약 6 2 5 4 4 3" xfId="47249" xr:uid="{00000000-0005-0000-0000-0000ADBA0000}"/>
    <cellStyle name="요약 6 2 5 4 4 4" xfId="47250" xr:uid="{00000000-0005-0000-0000-0000AEBA0000}"/>
    <cellStyle name="요약 6 2 5 4 4 5" xfId="47251" xr:uid="{00000000-0005-0000-0000-0000AFBA0000}"/>
    <cellStyle name="요약 6 2 5 4 5" xfId="47252" xr:uid="{00000000-0005-0000-0000-0000B0BA0000}"/>
    <cellStyle name="요약 6 2 5 4 6" xfId="47253" xr:uid="{00000000-0005-0000-0000-0000B1BA0000}"/>
    <cellStyle name="요약 6 2 5 4 7" xfId="47254" xr:uid="{00000000-0005-0000-0000-0000B2BA0000}"/>
    <cellStyle name="요약 6 2 5 4 8" xfId="47255" xr:uid="{00000000-0005-0000-0000-0000B3BA0000}"/>
    <cellStyle name="요약 6 2 5 5" xfId="47256" xr:uid="{00000000-0005-0000-0000-0000B4BA0000}"/>
    <cellStyle name="요약 6 2 5 5 2" xfId="47257" xr:uid="{00000000-0005-0000-0000-0000B5BA0000}"/>
    <cellStyle name="요약 6 2 5 5 3" xfId="47258" xr:uid="{00000000-0005-0000-0000-0000B6BA0000}"/>
    <cellStyle name="요약 6 2 5 5 4" xfId="47259" xr:uid="{00000000-0005-0000-0000-0000B7BA0000}"/>
    <cellStyle name="요약 6 2 5 5 5" xfId="47260" xr:uid="{00000000-0005-0000-0000-0000B8BA0000}"/>
    <cellStyle name="요약 6 2 5 6" xfId="47261" xr:uid="{00000000-0005-0000-0000-0000B9BA0000}"/>
    <cellStyle name="요약 6 2 5 6 2" xfId="47262" xr:uid="{00000000-0005-0000-0000-0000BABA0000}"/>
    <cellStyle name="요약 6 2 5 6 3" xfId="47263" xr:uid="{00000000-0005-0000-0000-0000BBBA0000}"/>
    <cellStyle name="요약 6 2 5 6 4" xfId="47264" xr:uid="{00000000-0005-0000-0000-0000BCBA0000}"/>
    <cellStyle name="요약 6 2 5 6 5" xfId="47265" xr:uid="{00000000-0005-0000-0000-0000BDBA0000}"/>
    <cellStyle name="요약 6 2 5 7" xfId="47266" xr:uid="{00000000-0005-0000-0000-0000BEBA0000}"/>
    <cellStyle name="요약 6 2 5 7 2" xfId="47267" xr:uid="{00000000-0005-0000-0000-0000BFBA0000}"/>
    <cellStyle name="요약 6 2 5 7 3" xfId="47268" xr:uid="{00000000-0005-0000-0000-0000C0BA0000}"/>
    <cellStyle name="요약 6 2 5 7 4" xfId="47269" xr:uid="{00000000-0005-0000-0000-0000C1BA0000}"/>
    <cellStyle name="요약 6 2 5 7 5" xfId="47270" xr:uid="{00000000-0005-0000-0000-0000C2BA0000}"/>
    <cellStyle name="요약 6 2 5 8" xfId="47271" xr:uid="{00000000-0005-0000-0000-0000C3BA0000}"/>
    <cellStyle name="요약 6 2 5 9" xfId="47272" xr:uid="{00000000-0005-0000-0000-0000C4BA0000}"/>
    <cellStyle name="요약 6 2 6" xfId="47273" xr:uid="{00000000-0005-0000-0000-0000C5BA0000}"/>
    <cellStyle name="요약 6 2 6 2" xfId="47274" xr:uid="{00000000-0005-0000-0000-0000C6BA0000}"/>
    <cellStyle name="요약 6 2 6 2 2" xfId="47275" xr:uid="{00000000-0005-0000-0000-0000C7BA0000}"/>
    <cellStyle name="요약 6 2 6 2 3" xfId="47276" xr:uid="{00000000-0005-0000-0000-0000C8BA0000}"/>
    <cellStyle name="요약 6 2 6 2 4" xfId="47277" xr:uid="{00000000-0005-0000-0000-0000C9BA0000}"/>
    <cellStyle name="요약 6 2 6 2 5" xfId="47278" xr:uid="{00000000-0005-0000-0000-0000CABA0000}"/>
    <cellStyle name="요약 6 2 6 3" xfId="47279" xr:uid="{00000000-0005-0000-0000-0000CBBA0000}"/>
    <cellStyle name="요약 6 2 6 3 2" xfId="47280" xr:uid="{00000000-0005-0000-0000-0000CCBA0000}"/>
    <cellStyle name="요약 6 2 6 3 3" xfId="47281" xr:uid="{00000000-0005-0000-0000-0000CDBA0000}"/>
    <cellStyle name="요약 6 2 6 3 4" xfId="47282" xr:uid="{00000000-0005-0000-0000-0000CEBA0000}"/>
    <cellStyle name="요약 6 2 6 3 5" xfId="47283" xr:uid="{00000000-0005-0000-0000-0000CFBA0000}"/>
    <cellStyle name="요약 6 2 6 4" xfId="47284" xr:uid="{00000000-0005-0000-0000-0000D0BA0000}"/>
    <cellStyle name="요약 6 2 6 4 2" xfId="47285" xr:uid="{00000000-0005-0000-0000-0000D1BA0000}"/>
    <cellStyle name="요약 6 2 6 4 3" xfId="47286" xr:uid="{00000000-0005-0000-0000-0000D2BA0000}"/>
    <cellStyle name="요약 6 2 6 4 4" xfId="47287" xr:uid="{00000000-0005-0000-0000-0000D3BA0000}"/>
    <cellStyle name="요약 6 2 6 4 5" xfId="47288" xr:uid="{00000000-0005-0000-0000-0000D4BA0000}"/>
    <cellStyle name="요약 6 2 6 5" xfId="47289" xr:uid="{00000000-0005-0000-0000-0000D5BA0000}"/>
    <cellStyle name="요약 6 2 6 6" xfId="47290" xr:uid="{00000000-0005-0000-0000-0000D6BA0000}"/>
    <cellStyle name="요약 6 2 6 7" xfId="47291" xr:uid="{00000000-0005-0000-0000-0000D7BA0000}"/>
    <cellStyle name="요약 6 2 6 8" xfId="47292" xr:uid="{00000000-0005-0000-0000-0000D8BA0000}"/>
    <cellStyle name="요약 6 2 7" xfId="47293" xr:uid="{00000000-0005-0000-0000-0000D9BA0000}"/>
    <cellStyle name="요약 6 2 7 2" xfId="47294" xr:uid="{00000000-0005-0000-0000-0000DABA0000}"/>
    <cellStyle name="요약 6 2 7 2 2" xfId="47295" xr:uid="{00000000-0005-0000-0000-0000DBBA0000}"/>
    <cellStyle name="요약 6 2 7 2 3" xfId="47296" xr:uid="{00000000-0005-0000-0000-0000DCBA0000}"/>
    <cellStyle name="요약 6 2 7 2 4" xfId="47297" xr:uid="{00000000-0005-0000-0000-0000DDBA0000}"/>
    <cellStyle name="요약 6 2 7 2 5" xfId="47298" xr:uid="{00000000-0005-0000-0000-0000DEBA0000}"/>
    <cellStyle name="요약 6 2 7 3" xfId="47299" xr:uid="{00000000-0005-0000-0000-0000DFBA0000}"/>
    <cellStyle name="요약 6 2 7 3 2" xfId="47300" xr:uid="{00000000-0005-0000-0000-0000E0BA0000}"/>
    <cellStyle name="요약 6 2 7 3 3" xfId="47301" xr:uid="{00000000-0005-0000-0000-0000E1BA0000}"/>
    <cellStyle name="요약 6 2 7 3 4" xfId="47302" xr:uid="{00000000-0005-0000-0000-0000E2BA0000}"/>
    <cellStyle name="요약 6 2 7 3 5" xfId="47303" xr:uid="{00000000-0005-0000-0000-0000E3BA0000}"/>
    <cellStyle name="요약 6 2 7 4" xfId="47304" xr:uid="{00000000-0005-0000-0000-0000E4BA0000}"/>
    <cellStyle name="요약 6 2 7 4 2" xfId="47305" xr:uid="{00000000-0005-0000-0000-0000E5BA0000}"/>
    <cellStyle name="요약 6 2 7 4 3" xfId="47306" xr:uid="{00000000-0005-0000-0000-0000E6BA0000}"/>
    <cellStyle name="요약 6 2 7 4 4" xfId="47307" xr:uid="{00000000-0005-0000-0000-0000E7BA0000}"/>
    <cellStyle name="요약 6 2 7 4 5" xfId="47308" xr:uid="{00000000-0005-0000-0000-0000E8BA0000}"/>
    <cellStyle name="요약 6 2 7 5" xfId="47309" xr:uid="{00000000-0005-0000-0000-0000E9BA0000}"/>
    <cellStyle name="요약 6 2 7 6" xfId="47310" xr:uid="{00000000-0005-0000-0000-0000EABA0000}"/>
    <cellStyle name="요약 6 2 7 7" xfId="47311" xr:uid="{00000000-0005-0000-0000-0000EBBA0000}"/>
    <cellStyle name="요약 6 2 7 8" xfId="47312" xr:uid="{00000000-0005-0000-0000-0000ECBA0000}"/>
    <cellStyle name="요약 6 2 8" xfId="47313" xr:uid="{00000000-0005-0000-0000-0000EDBA0000}"/>
    <cellStyle name="요약 6 2 8 2" xfId="47314" xr:uid="{00000000-0005-0000-0000-0000EEBA0000}"/>
    <cellStyle name="요약 6 2 8 2 2" xfId="47315" xr:uid="{00000000-0005-0000-0000-0000EFBA0000}"/>
    <cellStyle name="요약 6 2 8 2 3" xfId="47316" xr:uid="{00000000-0005-0000-0000-0000F0BA0000}"/>
    <cellStyle name="요약 6 2 8 2 4" xfId="47317" xr:uid="{00000000-0005-0000-0000-0000F1BA0000}"/>
    <cellStyle name="요약 6 2 8 2 5" xfId="47318" xr:uid="{00000000-0005-0000-0000-0000F2BA0000}"/>
    <cellStyle name="요약 6 2 8 3" xfId="47319" xr:uid="{00000000-0005-0000-0000-0000F3BA0000}"/>
    <cellStyle name="요약 6 2 8 3 2" xfId="47320" xr:uid="{00000000-0005-0000-0000-0000F4BA0000}"/>
    <cellStyle name="요약 6 2 8 3 3" xfId="47321" xr:uid="{00000000-0005-0000-0000-0000F5BA0000}"/>
    <cellStyle name="요약 6 2 8 3 4" xfId="47322" xr:uid="{00000000-0005-0000-0000-0000F6BA0000}"/>
    <cellStyle name="요약 6 2 8 3 5" xfId="47323" xr:uid="{00000000-0005-0000-0000-0000F7BA0000}"/>
    <cellStyle name="요약 6 2 8 4" xfId="47324" xr:uid="{00000000-0005-0000-0000-0000F8BA0000}"/>
    <cellStyle name="요약 6 2 8 4 2" xfId="47325" xr:uid="{00000000-0005-0000-0000-0000F9BA0000}"/>
    <cellStyle name="요약 6 2 8 4 3" xfId="47326" xr:uid="{00000000-0005-0000-0000-0000FABA0000}"/>
    <cellStyle name="요약 6 2 8 4 4" xfId="47327" xr:uid="{00000000-0005-0000-0000-0000FBBA0000}"/>
    <cellStyle name="요약 6 2 8 4 5" xfId="47328" xr:uid="{00000000-0005-0000-0000-0000FCBA0000}"/>
    <cellStyle name="요약 6 2 8 5" xfId="47329" xr:uid="{00000000-0005-0000-0000-0000FDBA0000}"/>
    <cellStyle name="요약 6 2 8 6" xfId="47330" xr:uid="{00000000-0005-0000-0000-0000FEBA0000}"/>
    <cellStyle name="요약 6 2 8 7" xfId="47331" xr:uid="{00000000-0005-0000-0000-0000FFBA0000}"/>
    <cellStyle name="요약 6 2 8 8" xfId="47332" xr:uid="{00000000-0005-0000-0000-000000BB0000}"/>
    <cellStyle name="요약 6 2 9" xfId="47333" xr:uid="{00000000-0005-0000-0000-000001BB0000}"/>
    <cellStyle name="요약 6 2 9 2" xfId="47334" xr:uid="{00000000-0005-0000-0000-000002BB0000}"/>
    <cellStyle name="요약 6 2 9 3" xfId="47335" xr:uid="{00000000-0005-0000-0000-000003BB0000}"/>
    <cellStyle name="요약 6 2 9 4" xfId="47336" xr:uid="{00000000-0005-0000-0000-000004BB0000}"/>
    <cellStyle name="요약 6 2 9 5" xfId="47337" xr:uid="{00000000-0005-0000-0000-000005BB0000}"/>
    <cellStyle name="요약 6 3" xfId="47338" xr:uid="{00000000-0005-0000-0000-000006BB0000}"/>
    <cellStyle name="요약 6 3 10" xfId="47339" xr:uid="{00000000-0005-0000-0000-000007BB0000}"/>
    <cellStyle name="요약 6 3 11" xfId="47340" xr:uid="{00000000-0005-0000-0000-000008BB0000}"/>
    <cellStyle name="요약 6 3 12" xfId="47341" xr:uid="{00000000-0005-0000-0000-000009BB0000}"/>
    <cellStyle name="요약 6 3 13" xfId="47342" xr:uid="{00000000-0005-0000-0000-00000ABB0000}"/>
    <cellStyle name="요약 6 3 2" xfId="47343" xr:uid="{00000000-0005-0000-0000-00000BBB0000}"/>
    <cellStyle name="요약 6 3 2 10" xfId="47344" xr:uid="{00000000-0005-0000-0000-00000CBB0000}"/>
    <cellStyle name="요약 6 3 2 11" xfId="47345" xr:uid="{00000000-0005-0000-0000-00000DBB0000}"/>
    <cellStyle name="요약 6 3 2 2" xfId="47346" xr:uid="{00000000-0005-0000-0000-00000EBB0000}"/>
    <cellStyle name="요약 6 3 2 2 2" xfId="47347" xr:uid="{00000000-0005-0000-0000-00000FBB0000}"/>
    <cellStyle name="요약 6 3 2 2 2 2" xfId="47348" xr:uid="{00000000-0005-0000-0000-000010BB0000}"/>
    <cellStyle name="요약 6 3 2 2 2 3" xfId="47349" xr:uid="{00000000-0005-0000-0000-000011BB0000}"/>
    <cellStyle name="요약 6 3 2 2 2 4" xfId="47350" xr:uid="{00000000-0005-0000-0000-000012BB0000}"/>
    <cellStyle name="요약 6 3 2 2 2 5" xfId="47351" xr:uid="{00000000-0005-0000-0000-000013BB0000}"/>
    <cellStyle name="요약 6 3 2 2 3" xfId="47352" xr:uid="{00000000-0005-0000-0000-000014BB0000}"/>
    <cellStyle name="요약 6 3 2 2 3 2" xfId="47353" xr:uid="{00000000-0005-0000-0000-000015BB0000}"/>
    <cellStyle name="요약 6 3 2 2 3 3" xfId="47354" xr:uid="{00000000-0005-0000-0000-000016BB0000}"/>
    <cellStyle name="요약 6 3 2 2 3 4" xfId="47355" xr:uid="{00000000-0005-0000-0000-000017BB0000}"/>
    <cellStyle name="요약 6 3 2 2 3 5" xfId="47356" xr:uid="{00000000-0005-0000-0000-000018BB0000}"/>
    <cellStyle name="요약 6 3 2 2 4" xfId="47357" xr:uid="{00000000-0005-0000-0000-000019BB0000}"/>
    <cellStyle name="요약 6 3 2 2 4 2" xfId="47358" xr:uid="{00000000-0005-0000-0000-00001ABB0000}"/>
    <cellStyle name="요약 6 3 2 2 4 3" xfId="47359" xr:uid="{00000000-0005-0000-0000-00001BBB0000}"/>
    <cellStyle name="요약 6 3 2 2 4 4" xfId="47360" xr:uid="{00000000-0005-0000-0000-00001CBB0000}"/>
    <cellStyle name="요약 6 3 2 2 4 5" xfId="47361" xr:uid="{00000000-0005-0000-0000-00001DBB0000}"/>
    <cellStyle name="요약 6 3 2 2 5" xfId="47362" xr:uid="{00000000-0005-0000-0000-00001EBB0000}"/>
    <cellStyle name="요약 6 3 2 2 6" xfId="47363" xr:uid="{00000000-0005-0000-0000-00001FBB0000}"/>
    <cellStyle name="요약 6 3 2 2 7" xfId="47364" xr:uid="{00000000-0005-0000-0000-000020BB0000}"/>
    <cellStyle name="요약 6 3 2 2 8" xfId="47365" xr:uid="{00000000-0005-0000-0000-000021BB0000}"/>
    <cellStyle name="요약 6 3 2 3" xfId="47366" xr:uid="{00000000-0005-0000-0000-000022BB0000}"/>
    <cellStyle name="요약 6 3 2 3 2" xfId="47367" xr:uid="{00000000-0005-0000-0000-000023BB0000}"/>
    <cellStyle name="요약 6 3 2 3 2 2" xfId="47368" xr:uid="{00000000-0005-0000-0000-000024BB0000}"/>
    <cellStyle name="요약 6 3 2 3 2 3" xfId="47369" xr:uid="{00000000-0005-0000-0000-000025BB0000}"/>
    <cellStyle name="요약 6 3 2 3 2 4" xfId="47370" xr:uid="{00000000-0005-0000-0000-000026BB0000}"/>
    <cellStyle name="요약 6 3 2 3 2 5" xfId="47371" xr:uid="{00000000-0005-0000-0000-000027BB0000}"/>
    <cellStyle name="요약 6 3 2 3 3" xfId="47372" xr:uid="{00000000-0005-0000-0000-000028BB0000}"/>
    <cellStyle name="요약 6 3 2 3 3 2" xfId="47373" xr:uid="{00000000-0005-0000-0000-000029BB0000}"/>
    <cellStyle name="요약 6 3 2 3 3 3" xfId="47374" xr:uid="{00000000-0005-0000-0000-00002ABB0000}"/>
    <cellStyle name="요약 6 3 2 3 3 4" xfId="47375" xr:uid="{00000000-0005-0000-0000-00002BBB0000}"/>
    <cellStyle name="요약 6 3 2 3 3 5" xfId="47376" xr:uid="{00000000-0005-0000-0000-00002CBB0000}"/>
    <cellStyle name="요약 6 3 2 3 4" xfId="47377" xr:uid="{00000000-0005-0000-0000-00002DBB0000}"/>
    <cellStyle name="요약 6 3 2 3 4 2" xfId="47378" xr:uid="{00000000-0005-0000-0000-00002EBB0000}"/>
    <cellStyle name="요약 6 3 2 3 4 3" xfId="47379" xr:uid="{00000000-0005-0000-0000-00002FBB0000}"/>
    <cellStyle name="요약 6 3 2 3 4 4" xfId="47380" xr:uid="{00000000-0005-0000-0000-000030BB0000}"/>
    <cellStyle name="요약 6 3 2 3 4 5" xfId="47381" xr:uid="{00000000-0005-0000-0000-000031BB0000}"/>
    <cellStyle name="요약 6 3 2 3 5" xfId="47382" xr:uid="{00000000-0005-0000-0000-000032BB0000}"/>
    <cellStyle name="요약 6 3 2 3 6" xfId="47383" xr:uid="{00000000-0005-0000-0000-000033BB0000}"/>
    <cellStyle name="요약 6 3 2 3 7" xfId="47384" xr:uid="{00000000-0005-0000-0000-000034BB0000}"/>
    <cellStyle name="요약 6 3 2 3 8" xfId="47385" xr:uid="{00000000-0005-0000-0000-000035BB0000}"/>
    <cellStyle name="요약 6 3 2 4" xfId="47386" xr:uid="{00000000-0005-0000-0000-000036BB0000}"/>
    <cellStyle name="요약 6 3 2 4 2" xfId="47387" xr:uid="{00000000-0005-0000-0000-000037BB0000}"/>
    <cellStyle name="요약 6 3 2 4 2 2" xfId="47388" xr:uid="{00000000-0005-0000-0000-000038BB0000}"/>
    <cellStyle name="요약 6 3 2 4 2 3" xfId="47389" xr:uid="{00000000-0005-0000-0000-000039BB0000}"/>
    <cellStyle name="요약 6 3 2 4 2 4" xfId="47390" xr:uid="{00000000-0005-0000-0000-00003ABB0000}"/>
    <cellStyle name="요약 6 3 2 4 2 5" xfId="47391" xr:uid="{00000000-0005-0000-0000-00003BBB0000}"/>
    <cellStyle name="요약 6 3 2 4 3" xfId="47392" xr:uid="{00000000-0005-0000-0000-00003CBB0000}"/>
    <cellStyle name="요약 6 3 2 4 3 2" xfId="47393" xr:uid="{00000000-0005-0000-0000-00003DBB0000}"/>
    <cellStyle name="요약 6 3 2 4 3 3" xfId="47394" xr:uid="{00000000-0005-0000-0000-00003EBB0000}"/>
    <cellStyle name="요약 6 3 2 4 3 4" xfId="47395" xr:uid="{00000000-0005-0000-0000-00003FBB0000}"/>
    <cellStyle name="요약 6 3 2 4 3 5" xfId="47396" xr:uid="{00000000-0005-0000-0000-000040BB0000}"/>
    <cellStyle name="요약 6 3 2 4 4" xfId="47397" xr:uid="{00000000-0005-0000-0000-000041BB0000}"/>
    <cellStyle name="요약 6 3 2 4 4 2" xfId="47398" xr:uid="{00000000-0005-0000-0000-000042BB0000}"/>
    <cellStyle name="요약 6 3 2 4 4 3" xfId="47399" xr:uid="{00000000-0005-0000-0000-000043BB0000}"/>
    <cellStyle name="요약 6 3 2 4 4 4" xfId="47400" xr:uid="{00000000-0005-0000-0000-000044BB0000}"/>
    <cellStyle name="요약 6 3 2 4 4 5" xfId="47401" xr:uid="{00000000-0005-0000-0000-000045BB0000}"/>
    <cellStyle name="요약 6 3 2 4 5" xfId="47402" xr:uid="{00000000-0005-0000-0000-000046BB0000}"/>
    <cellStyle name="요약 6 3 2 4 6" xfId="47403" xr:uid="{00000000-0005-0000-0000-000047BB0000}"/>
    <cellStyle name="요약 6 3 2 4 7" xfId="47404" xr:uid="{00000000-0005-0000-0000-000048BB0000}"/>
    <cellStyle name="요약 6 3 2 4 8" xfId="47405" xr:uid="{00000000-0005-0000-0000-000049BB0000}"/>
    <cellStyle name="요약 6 3 2 5" xfId="47406" xr:uid="{00000000-0005-0000-0000-00004ABB0000}"/>
    <cellStyle name="요약 6 3 2 5 2" xfId="47407" xr:uid="{00000000-0005-0000-0000-00004BBB0000}"/>
    <cellStyle name="요약 6 3 2 5 3" xfId="47408" xr:uid="{00000000-0005-0000-0000-00004CBB0000}"/>
    <cellStyle name="요약 6 3 2 5 4" xfId="47409" xr:uid="{00000000-0005-0000-0000-00004DBB0000}"/>
    <cellStyle name="요약 6 3 2 5 5" xfId="47410" xr:uid="{00000000-0005-0000-0000-00004EBB0000}"/>
    <cellStyle name="요약 6 3 2 6" xfId="47411" xr:uid="{00000000-0005-0000-0000-00004FBB0000}"/>
    <cellStyle name="요약 6 3 2 6 2" xfId="47412" xr:uid="{00000000-0005-0000-0000-000050BB0000}"/>
    <cellStyle name="요약 6 3 2 6 3" xfId="47413" xr:uid="{00000000-0005-0000-0000-000051BB0000}"/>
    <cellStyle name="요약 6 3 2 6 4" xfId="47414" xr:uid="{00000000-0005-0000-0000-000052BB0000}"/>
    <cellStyle name="요약 6 3 2 6 5" xfId="47415" xr:uid="{00000000-0005-0000-0000-000053BB0000}"/>
    <cellStyle name="요약 6 3 2 7" xfId="47416" xr:uid="{00000000-0005-0000-0000-000054BB0000}"/>
    <cellStyle name="요약 6 3 2 7 2" xfId="47417" xr:uid="{00000000-0005-0000-0000-000055BB0000}"/>
    <cellStyle name="요약 6 3 2 7 3" xfId="47418" xr:uid="{00000000-0005-0000-0000-000056BB0000}"/>
    <cellStyle name="요약 6 3 2 7 4" xfId="47419" xr:uid="{00000000-0005-0000-0000-000057BB0000}"/>
    <cellStyle name="요약 6 3 2 7 5" xfId="47420" xr:uid="{00000000-0005-0000-0000-000058BB0000}"/>
    <cellStyle name="요약 6 3 2 8" xfId="47421" xr:uid="{00000000-0005-0000-0000-000059BB0000}"/>
    <cellStyle name="요약 6 3 2 9" xfId="47422" xr:uid="{00000000-0005-0000-0000-00005ABB0000}"/>
    <cellStyle name="요약 6 3 3" xfId="47423" xr:uid="{00000000-0005-0000-0000-00005BBB0000}"/>
    <cellStyle name="요약 6 3 3 10" xfId="47424" xr:uid="{00000000-0005-0000-0000-00005CBB0000}"/>
    <cellStyle name="요약 6 3 3 11" xfId="47425" xr:uid="{00000000-0005-0000-0000-00005DBB0000}"/>
    <cellStyle name="요약 6 3 3 2" xfId="47426" xr:uid="{00000000-0005-0000-0000-00005EBB0000}"/>
    <cellStyle name="요약 6 3 3 2 2" xfId="47427" xr:uid="{00000000-0005-0000-0000-00005FBB0000}"/>
    <cellStyle name="요약 6 3 3 2 2 2" xfId="47428" xr:uid="{00000000-0005-0000-0000-000060BB0000}"/>
    <cellStyle name="요약 6 3 3 2 2 3" xfId="47429" xr:uid="{00000000-0005-0000-0000-000061BB0000}"/>
    <cellStyle name="요약 6 3 3 2 2 4" xfId="47430" xr:uid="{00000000-0005-0000-0000-000062BB0000}"/>
    <cellStyle name="요약 6 3 3 2 2 5" xfId="47431" xr:uid="{00000000-0005-0000-0000-000063BB0000}"/>
    <cellStyle name="요약 6 3 3 2 3" xfId="47432" xr:uid="{00000000-0005-0000-0000-000064BB0000}"/>
    <cellStyle name="요약 6 3 3 2 3 2" xfId="47433" xr:uid="{00000000-0005-0000-0000-000065BB0000}"/>
    <cellStyle name="요약 6 3 3 2 3 3" xfId="47434" xr:uid="{00000000-0005-0000-0000-000066BB0000}"/>
    <cellStyle name="요약 6 3 3 2 3 4" xfId="47435" xr:uid="{00000000-0005-0000-0000-000067BB0000}"/>
    <cellStyle name="요약 6 3 3 2 3 5" xfId="47436" xr:uid="{00000000-0005-0000-0000-000068BB0000}"/>
    <cellStyle name="요약 6 3 3 2 4" xfId="47437" xr:uid="{00000000-0005-0000-0000-000069BB0000}"/>
    <cellStyle name="요약 6 3 3 2 4 2" xfId="47438" xr:uid="{00000000-0005-0000-0000-00006ABB0000}"/>
    <cellStyle name="요약 6 3 3 2 4 3" xfId="47439" xr:uid="{00000000-0005-0000-0000-00006BBB0000}"/>
    <cellStyle name="요약 6 3 3 2 4 4" xfId="47440" xr:uid="{00000000-0005-0000-0000-00006CBB0000}"/>
    <cellStyle name="요약 6 3 3 2 4 5" xfId="47441" xr:uid="{00000000-0005-0000-0000-00006DBB0000}"/>
    <cellStyle name="요약 6 3 3 2 5" xfId="47442" xr:uid="{00000000-0005-0000-0000-00006EBB0000}"/>
    <cellStyle name="요약 6 3 3 2 6" xfId="47443" xr:uid="{00000000-0005-0000-0000-00006FBB0000}"/>
    <cellStyle name="요약 6 3 3 2 7" xfId="47444" xr:uid="{00000000-0005-0000-0000-000070BB0000}"/>
    <cellStyle name="요약 6 3 3 2 8" xfId="47445" xr:uid="{00000000-0005-0000-0000-000071BB0000}"/>
    <cellStyle name="요약 6 3 3 3" xfId="47446" xr:uid="{00000000-0005-0000-0000-000072BB0000}"/>
    <cellStyle name="요약 6 3 3 3 2" xfId="47447" xr:uid="{00000000-0005-0000-0000-000073BB0000}"/>
    <cellStyle name="요약 6 3 3 3 2 2" xfId="47448" xr:uid="{00000000-0005-0000-0000-000074BB0000}"/>
    <cellStyle name="요약 6 3 3 3 2 3" xfId="47449" xr:uid="{00000000-0005-0000-0000-000075BB0000}"/>
    <cellStyle name="요약 6 3 3 3 2 4" xfId="47450" xr:uid="{00000000-0005-0000-0000-000076BB0000}"/>
    <cellStyle name="요약 6 3 3 3 2 5" xfId="47451" xr:uid="{00000000-0005-0000-0000-000077BB0000}"/>
    <cellStyle name="요약 6 3 3 3 3" xfId="47452" xr:uid="{00000000-0005-0000-0000-000078BB0000}"/>
    <cellStyle name="요약 6 3 3 3 3 2" xfId="47453" xr:uid="{00000000-0005-0000-0000-000079BB0000}"/>
    <cellStyle name="요약 6 3 3 3 3 3" xfId="47454" xr:uid="{00000000-0005-0000-0000-00007ABB0000}"/>
    <cellStyle name="요약 6 3 3 3 3 4" xfId="47455" xr:uid="{00000000-0005-0000-0000-00007BBB0000}"/>
    <cellStyle name="요약 6 3 3 3 3 5" xfId="47456" xr:uid="{00000000-0005-0000-0000-00007CBB0000}"/>
    <cellStyle name="요약 6 3 3 3 4" xfId="47457" xr:uid="{00000000-0005-0000-0000-00007DBB0000}"/>
    <cellStyle name="요약 6 3 3 3 4 2" xfId="47458" xr:uid="{00000000-0005-0000-0000-00007EBB0000}"/>
    <cellStyle name="요약 6 3 3 3 4 3" xfId="47459" xr:uid="{00000000-0005-0000-0000-00007FBB0000}"/>
    <cellStyle name="요약 6 3 3 3 4 4" xfId="47460" xr:uid="{00000000-0005-0000-0000-000080BB0000}"/>
    <cellStyle name="요약 6 3 3 3 4 5" xfId="47461" xr:uid="{00000000-0005-0000-0000-000081BB0000}"/>
    <cellStyle name="요약 6 3 3 3 5" xfId="47462" xr:uid="{00000000-0005-0000-0000-000082BB0000}"/>
    <cellStyle name="요약 6 3 3 3 6" xfId="47463" xr:uid="{00000000-0005-0000-0000-000083BB0000}"/>
    <cellStyle name="요약 6 3 3 3 7" xfId="47464" xr:uid="{00000000-0005-0000-0000-000084BB0000}"/>
    <cellStyle name="요약 6 3 3 3 8" xfId="47465" xr:uid="{00000000-0005-0000-0000-000085BB0000}"/>
    <cellStyle name="요약 6 3 3 4" xfId="47466" xr:uid="{00000000-0005-0000-0000-000086BB0000}"/>
    <cellStyle name="요약 6 3 3 4 2" xfId="47467" xr:uid="{00000000-0005-0000-0000-000087BB0000}"/>
    <cellStyle name="요약 6 3 3 4 2 2" xfId="47468" xr:uid="{00000000-0005-0000-0000-000088BB0000}"/>
    <cellStyle name="요약 6 3 3 4 2 3" xfId="47469" xr:uid="{00000000-0005-0000-0000-000089BB0000}"/>
    <cellStyle name="요약 6 3 3 4 2 4" xfId="47470" xr:uid="{00000000-0005-0000-0000-00008ABB0000}"/>
    <cellStyle name="요약 6 3 3 4 2 5" xfId="47471" xr:uid="{00000000-0005-0000-0000-00008BBB0000}"/>
    <cellStyle name="요약 6 3 3 4 3" xfId="47472" xr:uid="{00000000-0005-0000-0000-00008CBB0000}"/>
    <cellStyle name="요약 6 3 3 4 3 2" xfId="47473" xr:uid="{00000000-0005-0000-0000-00008DBB0000}"/>
    <cellStyle name="요약 6 3 3 4 3 3" xfId="47474" xr:uid="{00000000-0005-0000-0000-00008EBB0000}"/>
    <cellStyle name="요약 6 3 3 4 3 4" xfId="47475" xr:uid="{00000000-0005-0000-0000-00008FBB0000}"/>
    <cellStyle name="요약 6 3 3 4 3 5" xfId="47476" xr:uid="{00000000-0005-0000-0000-000090BB0000}"/>
    <cellStyle name="요약 6 3 3 4 4" xfId="47477" xr:uid="{00000000-0005-0000-0000-000091BB0000}"/>
    <cellStyle name="요약 6 3 3 4 4 2" xfId="47478" xr:uid="{00000000-0005-0000-0000-000092BB0000}"/>
    <cellStyle name="요약 6 3 3 4 4 3" xfId="47479" xr:uid="{00000000-0005-0000-0000-000093BB0000}"/>
    <cellStyle name="요약 6 3 3 4 4 4" xfId="47480" xr:uid="{00000000-0005-0000-0000-000094BB0000}"/>
    <cellStyle name="요약 6 3 3 4 4 5" xfId="47481" xr:uid="{00000000-0005-0000-0000-000095BB0000}"/>
    <cellStyle name="요약 6 3 3 4 5" xfId="47482" xr:uid="{00000000-0005-0000-0000-000096BB0000}"/>
    <cellStyle name="요약 6 3 3 4 6" xfId="47483" xr:uid="{00000000-0005-0000-0000-000097BB0000}"/>
    <cellStyle name="요약 6 3 3 4 7" xfId="47484" xr:uid="{00000000-0005-0000-0000-000098BB0000}"/>
    <cellStyle name="요약 6 3 3 4 8" xfId="47485" xr:uid="{00000000-0005-0000-0000-000099BB0000}"/>
    <cellStyle name="요약 6 3 3 5" xfId="47486" xr:uid="{00000000-0005-0000-0000-00009ABB0000}"/>
    <cellStyle name="요약 6 3 3 5 2" xfId="47487" xr:uid="{00000000-0005-0000-0000-00009BBB0000}"/>
    <cellStyle name="요약 6 3 3 5 3" xfId="47488" xr:uid="{00000000-0005-0000-0000-00009CBB0000}"/>
    <cellStyle name="요약 6 3 3 5 4" xfId="47489" xr:uid="{00000000-0005-0000-0000-00009DBB0000}"/>
    <cellStyle name="요약 6 3 3 5 5" xfId="47490" xr:uid="{00000000-0005-0000-0000-00009EBB0000}"/>
    <cellStyle name="요약 6 3 3 6" xfId="47491" xr:uid="{00000000-0005-0000-0000-00009FBB0000}"/>
    <cellStyle name="요약 6 3 3 6 2" xfId="47492" xr:uid="{00000000-0005-0000-0000-0000A0BB0000}"/>
    <cellStyle name="요약 6 3 3 6 3" xfId="47493" xr:uid="{00000000-0005-0000-0000-0000A1BB0000}"/>
    <cellStyle name="요약 6 3 3 6 4" xfId="47494" xr:uid="{00000000-0005-0000-0000-0000A2BB0000}"/>
    <cellStyle name="요약 6 3 3 6 5" xfId="47495" xr:uid="{00000000-0005-0000-0000-0000A3BB0000}"/>
    <cellStyle name="요약 6 3 3 7" xfId="47496" xr:uid="{00000000-0005-0000-0000-0000A4BB0000}"/>
    <cellStyle name="요약 6 3 3 7 2" xfId="47497" xr:uid="{00000000-0005-0000-0000-0000A5BB0000}"/>
    <cellStyle name="요약 6 3 3 7 3" xfId="47498" xr:uid="{00000000-0005-0000-0000-0000A6BB0000}"/>
    <cellStyle name="요약 6 3 3 7 4" xfId="47499" xr:uid="{00000000-0005-0000-0000-0000A7BB0000}"/>
    <cellStyle name="요약 6 3 3 7 5" xfId="47500" xr:uid="{00000000-0005-0000-0000-0000A8BB0000}"/>
    <cellStyle name="요약 6 3 3 8" xfId="47501" xr:uid="{00000000-0005-0000-0000-0000A9BB0000}"/>
    <cellStyle name="요약 6 3 3 9" xfId="47502" xr:uid="{00000000-0005-0000-0000-0000AABB0000}"/>
    <cellStyle name="요약 6 3 4" xfId="47503" xr:uid="{00000000-0005-0000-0000-0000ABBB0000}"/>
    <cellStyle name="요약 6 3 4 2" xfId="47504" xr:uid="{00000000-0005-0000-0000-0000ACBB0000}"/>
    <cellStyle name="요약 6 3 4 2 2" xfId="47505" xr:uid="{00000000-0005-0000-0000-0000ADBB0000}"/>
    <cellStyle name="요약 6 3 4 2 3" xfId="47506" xr:uid="{00000000-0005-0000-0000-0000AEBB0000}"/>
    <cellStyle name="요약 6 3 4 2 4" xfId="47507" xr:uid="{00000000-0005-0000-0000-0000AFBB0000}"/>
    <cellStyle name="요약 6 3 4 2 5" xfId="47508" xr:uid="{00000000-0005-0000-0000-0000B0BB0000}"/>
    <cellStyle name="요약 6 3 4 3" xfId="47509" xr:uid="{00000000-0005-0000-0000-0000B1BB0000}"/>
    <cellStyle name="요약 6 3 4 3 2" xfId="47510" xr:uid="{00000000-0005-0000-0000-0000B2BB0000}"/>
    <cellStyle name="요약 6 3 4 3 3" xfId="47511" xr:uid="{00000000-0005-0000-0000-0000B3BB0000}"/>
    <cellStyle name="요약 6 3 4 3 4" xfId="47512" xr:uid="{00000000-0005-0000-0000-0000B4BB0000}"/>
    <cellStyle name="요약 6 3 4 3 5" xfId="47513" xr:uid="{00000000-0005-0000-0000-0000B5BB0000}"/>
    <cellStyle name="요약 6 3 4 4" xfId="47514" xr:uid="{00000000-0005-0000-0000-0000B6BB0000}"/>
    <cellStyle name="요약 6 3 4 4 2" xfId="47515" xr:uid="{00000000-0005-0000-0000-0000B7BB0000}"/>
    <cellStyle name="요약 6 3 4 4 3" xfId="47516" xr:uid="{00000000-0005-0000-0000-0000B8BB0000}"/>
    <cellStyle name="요약 6 3 4 4 4" xfId="47517" xr:uid="{00000000-0005-0000-0000-0000B9BB0000}"/>
    <cellStyle name="요약 6 3 4 4 5" xfId="47518" xr:uid="{00000000-0005-0000-0000-0000BABB0000}"/>
    <cellStyle name="요약 6 3 4 5" xfId="47519" xr:uid="{00000000-0005-0000-0000-0000BBBB0000}"/>
    <cellStyle name="요약 6 3 4 6" xfId="47520" xr:uid="{00000000-0005-0000-0000-0000BCBB0000}"/>
    <cellStyle name="요약 6 3 4 7" xfId="47521" xr:uid="{00000000-0005-0000-0000-0000BDBB0000}"/>
    <cellStyle name="요약 6 3 4 8" xfId="47522" xr:uid="{00000000-0005-0000-0000-0000BEBB0000}"/>
    <cellStyle name="요약 6 3 5" xfId="47523" xr:uid="{00000000-0005-0000-0000-0000BFBB0000}"/>
    <cellStyle name="요약 6 3 5 2" xfId="47524" xr:uid="{00000000-0005-0000-0000-0000C0BB0000}"/>
    <cellStyle name="요약 6 3 5 2 2" xfId="47525" xr:uid="{00000000-0005-0000-0000-0000C1BB0000}"/>
    <cellStyle name="요약 6 3 5 2 3" xfId="47526" xr:uid="{00000000-0005-0000-0000-0000C2BB0000}"/>
    <cellStyle name="요약 6 3 5 2 4" xfId="47527" xr:uid="{00000000-0005-0000-0000-0000C3BB0000}"/>
    <cellStyle name="요약 6 3 5 2 5" xfId="47528" xr:uid="{00000000-0005-0000-0000-0000C4BB0000}"/>
    <cellStyle name="요약 6 3 5 3" xfId="47529" xr:uid="{00000000-0005-0000-0000-0000C5BB0000}"/>
    <cellStyle name="요약 6 3 5 3 2" xfId="47530" xr:uid="{00000000-0005-0000-0000-0000C6BB0000}"/>
    <cellStyle name="요약 6 3 5 3 3" xfId="47531" xr:uid="{00000000-0005-0000-0000-0000C7BB0000}"/>
    <cellStyle name="요약 6 3 5 3 4" xfId="47532" xr:uid="{00000000-0005-0000-0000-0000C8BB0000}"/>
    <cellStyle name="요약 6 3 5 3 5" xfId="47533" xr:uid="{00000000-0005-0000-0000-0000C9BB0000}"/>
    <cellStyle name="요약 6 3 5 4" xfId="47534" xr:uid="{00000000-0005-0000-0000-0000CABB0000}"/>
    <cellStyle name="요약 6 3 5 4 2" xfId="47535" xr:uid="{00000000-0005-0000-0000-0000CBBB0000}"/>
    <cellStyle name="요약 6 3 5 4 3" xfId="47536" xr:uid="{00000000-0005-0000-0000-0000CCBB0000}"/>
    <cellStyle name="요약 6 3 5 4 4" xfId="47537" xr:uid="{00000000-0005-0000-0000-0000CDBB0000}"/>
    <cellStyle name="요약 6 3 5 4 5" xfId="47538" xr:uid="{00000000-0005-0000-0000-0000CEBB0000}"/>
    <cellStyle name="요약 6 3 5 5" xfId="47539" xr:uid="{00000000-0005-0000-0000-0000CFBB0000}"/>
    <cellStyle name="요약 6 3 5 6" xfId="47540" xr:uid="{00000000-0005-0000-0000-0000D0BB0000}"/>
    <cellStyle name="요약 6 3 5 7" xfId="47541" xr:uid="{00000000-0005-0000-0000-0000D1BB0000}"/>
    <cellStyle name="요약 6 3 5 8" xfId="47542" xr:uid="{00000000-0005-0000-0000-0000D2BB0000}"/>
    <cellStyle name="요약 6 3 6" xfId="47543" xr:uid="{00000000-0005-0000-0000-0000D3BB0000}"/>
    <cellStyle name="요약 6 3 6 2" xfId="47544" xr:uid="{00000000-0005-0000-0000-0000D4BB0000}"/>
    <cellStyle name="요약 6 3 6 2 2" xfId="47545" xr:uid="{00000000-0005-0000-0000-0000D5BB0000}"/>
    <cellStyle name="요약 6 3 6 2 3" xfId="47546" xr:uid="{00000000-0005-0000-0000-0000D6BB0000}"/>
    <cellStyle name="요약 6 3 6 2 4" xfId="47547" xr:uid="{00000000-0005-0000-0000-0000D7BB0000}"/>
    <cellStyle name="요약 6 3 6 2 5" xfId="47548" xr:uid="{00000000-0005-0000-0000-0000D8BB0000}"/>
    <cellStyle name="요약 6 3 6 3" xfId="47549" xr:uid="{00000000-0005-0000-0000-0000D9BB0000}"/>
    <cellStyle name="요약 6 3 6 3 2" xfId="47550" xr:uid="{00000000-0005-0000-0000-0000DABB0000}"/>
    <cellStyle name="요약 6 3 6 3 3" xfId="47551" xr:uid="{00000000-0005-0000-0000-0000DBBB0000}"/>
    <cellStyle name="요약 6 3 6 3 4" xfId="47552" xr:uid="{00000000-0005-0000-0000-0000DCBB0000}"/>
    <cellStyle name="요약 6 3 6 3 5" xfId="47553" xr:uid="{00000000-0005-0000-0000-0000DDBB0000}"/>
    <cellStyle name="요약 6 3 6 4" xfId="47554" xr:uid="{00000000-0005-0000-0000-0000DEBB0000}"/>
    <cellStyle name="요약 6 3 6 4 2" xfId="47555" xr:uid="{00000000-0005-0000-0000-0000DFBB0000}"/>
    <cellStyle name="요약 6 3 6 4 3" xfId="47556" xr:uid="{00000000-0005-0000-0000-0000E0BB0000}"/>
    <cellStyle name="요약 6 3 6 4 4" xfId="47557" xr:uid="{00000000-0005-0000-0000-0000E1BB0000}"/>
    <cellStyle name="요약 6 3 6 4 5" xfId="47558" xr:uid="{00000000-0005-0000-0000-0000E2BB0000}"/>
    <cellStyle name="요약 6 3 6 5" xfId="47559" xr:uid="{00000000-0005-0000-0000-0000E3BB0000}"/>
    <cellStyle name="요약 6 3 6 6" xfId="47560" xr:uid="{00000000-0005-0000-0000-0000E4BB0000}"/>
    <cellStyle name="요약 6 3 6 7" xfId="47561" xr:uid="{00000000-0005-0000-0000-0000E5BB0000}"/>
    <cellStyle name="요약 6 3 6 8" xfId="47562" xr:uid="{00000000-0005-0000-0000-0000E6BB0000}"/>
    <cellStyle name="요약 6 3 7" xfId="47563" xr:uid="{00000000-0005-0000-0000-0000E7BB0000}"/>
    <cellStyle name="요약 6 3 7 2" xfId="47564" xr:uid="{00000000-0005-0000-0000-0000E8BB0000}"/>
    <cellStyle name="요약 6 3 7 3" xfId="47565" xr:uid="{00000000-0005-0000-0000-0000E9BB0000}"/>
    <cellStyle name="요약 6 3 7 4" xfId="47566" xr:uid="{00000000-0005-0000-0000-0000EABB0000}"/>
    <cellStyle name="요약 6 3 7 5" xfId="47567" xr:uid="{00000000-0005-0000-0000-0000EBBB0000}"/>
    <cellStyle name="요약 6 3 8" xfId="47568" xr:uid="{00000000-0005-0000-0000-0000ECBB0000}"/>
    <cellStyle name="요약 6 3 8 2" xfId="47569" xr:uid="{00000000-0005-0000-0000-0000EDBB0000}"/>
    <cellStyle name="요약 6 3 8 3" xfId="47570" xr:uid="{00000000-0005-0000-0000-0000EEBB0000}"/>
    <cellStyle name="요약 6 3 8 4" xfId="47571" xr:uid="{00000000-0005-0000-0000-0000EFBB0000}"/>
    <cellStyle name="요약 6 3 8 5" xfId="47572" xr:uid="{00000000-0005-0000-0000-0000F0BB0000}"/>
    <cellStyle name="요약 6 3 9" xfId="47573" xr:uid="{00000000-0005-0000-0000-0000F1BB0000}"/>
    <cellStyle name="요약 6 3 9 2" xfId="47574" xr:uid="{00000000-0005-0000-0000-0000F2BB0000}"/>
    <cellStyle name="요약 6 3 9 3" xfId="47575" xr:uid="{00000000-0005-0000-0000-0000F3BB0000}"/>
    <cellStyle name="요약 6 3 9 4" xfId="47576" xr:uid="{00000000-0005-0000-0000-0000F4BB0000}"/>
    <cellStyle name="요약 6 3 9 5" xfId="47577" xr:uid="{00000000-0005-0000-0000-0000F5BB0000}"/>
    <cellStyle name="요약 6 4" xfId="47578" xr:uid="{00000000-0005-0000-0000-0000F6BB0000}"/>
    <cellStyle name="요약 6 4 10" xfId="47579" xr:uid="{00000000-0005-0000-0000-0000F7BB0000}"/>
    <cellStyle name="요약 6 4 11" xfId="47580" xr:uid="{00000000-0005-0000-0000-0000F8BB0000}"/>
    <cellStyle name="요약 6 4 2" xfId="47581" xr:uid="{00000000-0005-0000-0000-0000F9BB0000}"/>
    <cellStyle name="요약 6 4 2 2" xfId="47582" xr:uid="{00000000-0005-0000-0000-0000FABB0000}"/>
    <cellStyle name="요약 6 4 2 2 2" xfId="47583" xr:uid="{00000000-0005-0000-0000-0000FBBB0000}"/>
    <cellStyle name="요약 6 4 2 2 3" xfId="47584" xr:uid="{00000000-0005-0000-0000-0000FCBB0000}"/>
    <cellStyle name="요약 6 4 2 2 4" xfId="47585" xr:uid="{00000000-0005-0000-0000-0000FDBB0000}"/>
    <cellStyle name="요약 6 4 2 2 5" xfId="47586" xr:uid="{00000000-0005-0000-0000-0000FEBB0000}"/>
    <cellStyle name="요약 6 4 2 3" xfId="47587" xr:uid="{00000000-0005-0000-0000-0000FFBB0000}"/>
    <cellStyle name="요약 6 4 2 3 2" xfId="47588" xr:uid="{00000000-0005-0000-0000-000000BC0000}"/>
    <cellStyle name="요약 6 4 2 3 3" xfId="47589" xr:uid="{00000000-0005-0000-0000-000001BC0000}"/>
    <cellStyle name="요약 6 4 2 3 4" xfId="47590" xr:uid="{00000000-0005-0000-0000-000002BC0000}"/>
    <cellStyle name="요약 6 4 2 3 5" xfId="47591" xr:uid="{00000000-0005-0000-0000-000003BC0000}"/>
    <cellStyle name="요약 6 4 2 4" xfId="47592" xr:uid="{00000000-0005-0000-0000-000004BC0000}"/>
    <cellStyle name="요약 6 4 2 4 2" xfId="47593" xr:uid="{00000000-0005-0000-0000-000005BC0000}"/>
    <cellStyle name="요약 6 4 2 4 3" xfId="47594" xr:uid="{00000000-0005-0000-0000-000006BC0000}"/>
    <cellStyle name="요약 6 4 2 4 4" xfId="47595" xr:uid="{00000000-0005-0000-0000-000007BC0000}"/>
    <cellStyle name="요약 6 4 2 4 5" xfId="47596" xr:uid="{00000000-0005-0000-0000-000008BC0000}"/>
    <cellStyle name="요약 6 4 2 5" xfId="47597" xr:uid="{00000000-0005-0000-0000-000009BC0000}"/>
    <cellStyle name="요약 6 4 2 6" xfId="47598" xr:uid="{00000000-0005-0000-0000-00000ABC0000}"/>
    <cellStyle name="요약 6 4 2 7" xfId="47599" xr:uid="{00000000-0005-0000-0000-00000BBC0000}"/>
    <cellStyle name="요약 6 4 2 8" xfId="47600" xr:uid="{00000000-0005-0000-0000-00000CBC0000}"/>
    <cellStyle name="요약 6 4 3" xfId="47601" xr:uid="{00000000-0005-0000-0000-00000DBC0000}"/>
    <cellStyle name="요약 6 4 3 2" xfId="47602" xr:uid="{00000000-0005-0000-0000-00000EBC0000}"/>
    <cellStyle name="요약 6 4 3 2 2" xfId="47603" xr:uid="{00000000-0005-0000-0000-00000FBC0000}"/>
    <cellStyle name="요약 6 4 3 2 3" xfId="47604" xr:uid="{00000000-0005-0000-0000-000010BC0000}"/>
    <cellStyle name="요약 6 4 3 2 4" xfId="47605" xr:uid="{00000000-0005-0000-0000-000011BC0000}"/>
    <cellStyle name="요약 6 4 3 2 5" xfId="47606" xr:uid="{00000000-0005-0000-0000-000012BC0000}"/>
    <cellStyle name="요약 6 4 3 3" xfId="47607" xr:uid="{00000000-0005-0000-0000-000013BC0000}"/>
    <cellStyle name="요약 6 4 3 3 2" xfId="47608" xr:uid="{00000000-0005-0000-0000-000014BC0000}"/>
    <cellStyle name="요약 6 4 3 3 3" xfId="47609" xr:uid="{00000000-0005-0000-0000-000015BC0000}"/>
    <cellStyle name="요약 6 4 3 3 4" xfId="47610" xr:uid="{00000000-0005-0000-0000-000016BC0000}"/>
    <cellStyle name="요약 6 4 3 3 5" xfId="47611" xr:uid="{00000000-0005-0000-0000-000017BC0000}"/>
    <cellStyle name="요약 6 4 3 4" xfId="47612" xr:uid="{00000000-0005-0000-0000-000018BC0000}"/>
    <cellStyle name="요약 6 4 3 4 2" xfId="47613" xr:uid="{00000000-0005-0000-0000-000019BC0000}"/>
    <cellStyle name="요약 6 4 3 4 3" xfId="47614" xr:uid="{00000000-0005-0000-0000-00001ABC0000}"/>
    <cellStyle name="요약 6 4 3 4 4" xfId="47615" xr:uid="{00000000-0005-0000-0000-00001BBC0000}"/>
    <cellStyle name="요약 6 4 3 4 5" xfId="47616" xr:uid="{00000000-0005-0000-0000-00001CBC0000}"/>
    <cellStyle name="요약 6 4 3 5" xfId="47617" xr:uid="{00000000-0005-0000-0000-00001DBC0000}"/>
    <cellStyle name="요약 6 4 3 6" xfId="47618" xr:uid="{00000000-0005-0000-0000-00001EBC0000}"/>
    <cellStyle name="요약 6 4 3 7" xfId="47619" xr:uid="{00000000-0005-0000-0000-00001FBC0000}"/>
    <cellStyle name="요약 6 4 3 8" xfId="47620" xr:uid="{00000000-0005-0000-0000-000020BC0000}"/>
    <cellStyle name="요약 6 4 4" xfId="47621" xr:uid="{00000000-0005-0000-0000-000021BC0000}"/>
    <cellStyle name="요약 6 4 4 2" xfId="47622" xr:uid="{00000000-0005-0000-0000-000022BC0000}"/>
    <cellStyle name="요약 6 4 4 2 2" xfId="47623" xr:uid="{00000000-0005-0000-0000-000023BC0000}"/>
    <cellStyle name="요약 6 4 4 2 3" xfId="47624" xr:uid="{00000000-0005-0000-0000-000024BC0000}"/>
    <cellStyle name="요약 6 4 4 2 4" xfId="47625" xr:uid="{00000000-0005-0000-0000-000025BC0000}"/>
    <cellStyle name="요약 6 4 4 2 5" xfId="47626" xr:uid="{00000000-0005-0000-0000-000026BC0000}"/>
    <cellStyle name="요약 6 4 4 3" xfId="47627" xr:uid="{00000000-0005-0000-0000-000027BC0000}"/>
    <cellStyle name="요약 6 4 4 3 2" xfId="47628" xr:uid="{00000000-0005-0000-0000-000028BC0000}"/>
    <cellStyle name="요약 6 4 4 3 3" xfId="47629" xr:uid="{00000000-0005-0000-0000-000029BC0000}"/>
    <cellStyle name="요약 6 4 4 3 4" xfId="47630" xr:uid="{00000000-0005-0000-0000-00002ABC0000}"/>
    <cellStyle name="요약 6 4 4 3 5" xfId="47631" xr:uid="{00000000-0005-0000-0000-00002BBC0000}"/>
    <cellStyle name="요약 6 4 4 4" xfId="47632" xr:uid="{00000000-0005-0000-0000-00002CBC0000}"/>
    <cellStyle name="요약 6 4 4 4 2" xfId="47633" xr:uid="{00000000-0005-0000-0000-00002DBC0000}"/>
    <cellStyle name="요약 6 4 4 4 3" xfId="47634" xr:uid="{00000000-0005-0000-0000-00002EBC0000}"/>
    <cellStyle name="요약 6 4 4 4 4" xfId="47635" xr:uid="{00000000-0005-0000-0000-00002FBC0000}"/>
    <cellStyle name="요약 6 4 4 4 5" xfId="47636" xr:uid="{00000000-0005-0000-0000-000030BC0000}"/>
    <cellStyle name="요약 6 4 4 5" xfId="47637" xr:uid="{00000000-0005-0000-0000-000031BC0000}"/>
    <cellStyle name="요약 6 4 4 6" xfId="47638" xr:uid="{00000000-0005-0000-0000-000032BC0000}"/>
    <cellStyle name="요약 6 4 4 7" xfId="47639" xr:uid="{00000000-0005-0000-0000-000033BC0000}"/>
    <cellStyle name="요약 6 4 4 8" xfId="47640" xr:uid="{00000000-0005-0000-0000-000034BC0000}"/>
    <cellStyle name="요약 6 4 5" xfId="47641" xr:uid="{00000000-0005-0000-0000-000035BC0000}"/>
    <cellStyle name="요약 6 4 5 2" xfId="47642" xr:uid="{00000000-0005-0000-0000-000036BC0000}"/>
    <cellStyle name="요약 6 4 5 3" xfId="47643" xr:uid="{00000000-0005-0000-0000-000037BC0000}"/>
    <cellStyle name="요약 6 4 5 4" xfId="47644" xr:uid="{00000000-0005-0000-0000-000038BC0000}"/>
    <cellStyle name="요약 6 4 5 5" xfId="47645" xr:uid="{00000000-0005-0000-0000-000039BC0000}"/>
    <cellStyle name="요약 6 4 6" xfId="47646" xr:uid="{00000000-0005-0000-0000-00003ABC0000}"/>
    <cellStyle name="요약 6 4 6 2" xfId="47647" xr:uid="{00000000-0005-0000-0000-00003BBC0000}"/>
    <cellStyle name="요약 6 4 6 3" xfId="47648" xr:uid="{00000000-0005-0000-0000-00003CBC0000}"/>
    <cellStyle name="요약 6 4 6 4" xfId="47649" xr:uid="{00000000-0005-0000-0000-00003DBC0000}"/>
    <cellStyle name="요약 6 4 6 5" xfId="47650" xr:uid="{00000000-0005-0000-0000-00003EBC0000}"/>
    <cellStyle name="요약 6 4 7" xfId="47651" xr:uid="{00000000-0005-0000-0000-00003FBC0000}"/>
    <cellStyle name="요약 6 4 7 2" xfId="47652" xr:uid="{00000000-0005-0000-0000-000040BC0000}"/>
    <cellStyle name="요약 6 4 7 3" xfId="47653" xr:uid="{00000000-0005-0000-0000-000041BC0000}"/>
    <cellStyle name="요약 6 4 7 4" xfId="47654" xr:uid="{00000000-0005-0000-0000-000042BC0000}"/>
    <cellStyle name="요약 6 4 7 5" xfId="47655" xr:uid="{00000000-0005-0000-0000-000043BC0000}"/>
    <cellStyle name="요약 6 4 8" xfId="47656" xr:uid="{00000000-0005-0000-0000-000044BC0000}"/>
    <cellStyle name="요약 6 4 9" xfId="47657" xr:uid="{00000000-0005-0000-0000-000045BC0000}"/>
    <cellStyle name="요약 6 5" xfId="47658" xr:uid="{00000000-0005-0000-0000-000046BC0000}"/>
    <cellStyle name="요약 6 5 10" xfId="47659" xr:uid="{00000000-0005-0000-0000-000047BC0000}"/>
    <cellStyle name="요약 6 5 11" xfId="47660" xr:uid="{00000000-0005-0000-0000-000048BC0000}"/>
    <cellStyle name="요약 6 5 2" xfId="47661" xr:uid="{00000000-0005-0000-0000-000049BC0000}"/>
    <cellStyle name="요약 6 5 2 2" xfId="47662" xr:uid="{00000000-0005-0000-0000-00004ABC0000}"/>
    <cellStyle name="요약 6 5 2 2 2" xfId="47663" xr:uid="{00000000-0005-0000-0000-00004BBC0000}"/>
    <cellStyle name="요약 6 5 2 2 3" xfId="47664" xr:uid="{00000000-0005-0000-0000-00004CBC0000}"/>
    <cellStyle name="요약 6 5 2 2 4" xfId="47665" xr:uid="{00000000-0005-0000-0000-00004DBC0000}"/>
    <cellStyle name="요약 6 5 2 2 5" xfId="47666" xr:uid="{00000000-0005-0000-0000-00004EBC0000}"/>
    <cellStyle name="요약 6 5 2 3" xfId="47667" xr:uid="{00000000-0005-0000-0000-00004FBC0000}"/>
    <cellStyle name="요약 6 5 2 3 2" xfId="47668" xr:uid="{00000000-0005-0000-0000-000050BC0000}"/>
    <cellStyle name="요약 6 5 2 3 3" xfId="47669" xr:uid="{00000000-0005-0000-0000-000051BC0000}"/>
    <cellStyle name="요약 6 5 2 3 4" xfId="47670" xr:uid="{00000000-0005-0000-0000-000052BC0000}"/>
    <cellStyle name="요약 6 5 2 3 5" xfId="47671" xr:uid="{00000000-0005-0000-0000-000053BC0000}"/>
    <cellStyle name="요약 6 5 2 4" xfId="47672" xr:uid="{00000000-0005-0000-0000-000054BC0000}"/>
    <cellStyle name="요약 6 5 2 4 2" xfId="47673" xr:uid="{00000000-0005-0000-0000-000055BC0000}"/>
    <cellStyle name="요약 6 5 2 4 3" xfId="47674" xr:uid="{00000000-0005-0000-0000-000056BC0000}"/>
    <cellStyle name="요약 6 5 2 4 4" xfId="47675" xr:uid="{00000000-0005-0000-0000-000057BC0000}"/>
    <cellStyle name="요약 6 5 2 4 5" xfId="47676" xr:uid="{00000000-0005-0000-0000-000058BC0000}"/>
    <cellStyle name="요약 6 5 2 5" xfId="47677" xr:uid="{00000000-0005-0000-0000-000059BC0000}"/>
    <cellStyle name="요약 6 5 2 6" xfId="47678" xr:uid="{00000000-0005-0000-0000-00005ABC0000}"/>
    <cellStyle name="요약 6 5 2 7" xfId="47679" xr:uid="{00000000-0005-0000-0000-00005BBC0000}"/>
    <cellStyle name="요약 6 5 2 8" xfId="47680" xr:uid="{00000000-0005-0000-0000-00005CBC0000}"/>
    <cellStyle name="요약 6 5 3" xfId="47681" xr:uid="{00000000-0005-0000-0000-00005DBC0000}"/>
    <cellStyle name="요약 6 5 3 2" xfId="47682" xr:uid="{00000000-0005-0000-0000-00005EBC0000}"/>
    <cellStyle name="요약 6 5 3 2 2" xfId="47683" xr:uid="{00000000-0005-0000-0000-00005FBC0000}"/>
    <cellStyle name="요약 6 5 3 2 3" xfId="47684" xr:uid="{00000000-0005-0000-0000-000060BC0000}"/>
    <cellStyle name="요약 6 5 3 2 4" xfId="47685" xr:uid="{00000000-0005-0000-0000-000061BC0000}"/>
    <cellStyle name="요약 6 5 3 2 5" xfId="47686" xr:uid="{00000000-0005-0000-0000-000062BC0000}"/>
    <cellStyle name="요약 6 5 3 3" xfId="47687" xr:uid="{00000000-0005-0000-0000-000063BC0000}"/>
    <cellStyle name="요약 6 5 3 3 2" xfId="47688" xr:uid="{00000000-0005-0000-0000-000064BC0000}"/>
    <cellStyle name="요약 6 5 3 3 3" xfId="47689" xr:uid="{00000000-0005-0000-0000-000065BC0000}"/>
    <cellStyle name="요약 6 5 3 3 4" xfId="47690" xr:uid="{00000000-0005-0000-0000-000066BC0000}"/>
    <cellStyle name="요약 6 5 3 3 5" xfId="47691" xr:uid="{00000000-0005-0000-0000-000067BC0000}"/>
    <cellStyle name="요약 6 5 3 4" xfId="47692" xr:uid="{00000000-0005-0000-0000-000068BC0000}"/>
    <cellStyle name="요약 6 5 3 4 2" xfId="47693" xr:uid="{00000000-0005-0000-0000-000069BC0000}"/>
    <cellStyle name="요약 6 5 3 4 3" xfId="47694" xr:uid="{00000000-0005-0000-0000-00006ABC0000}"/>
    <cellStyle name="요약 6 5 3 4 4" xfId="47695" xr:uid="{00000000-0005-0000-0000-00006BBC0000}"/>
    <cellStyle name="요약 6 5 3 4 5" xfId="47696" xr:uid="{00000000-0005-0000-0000-00006CBC0000}"/>
    <cellStyle name="요약 6 5 3 5" xfId="47697" xr:uid="{00000000-0005-0000-0000-00006DBC0000}"/>
    <cellStyle name="요약 6 5 3 6" xfId="47698" xr:uid="{00000000-0005-0000-0000-00006EBC0000}"/>
    <cellStyle name="요약 6 5 3 7" xfId="47699" xr:uid="{00000000-0005-0000-0000-00006FBC0000}"/>
    <cellStyle name="요약 6 5 3 8" xfId="47700" xr:uid="{00000000-0005-0000-0000-000070BC0000}"/>
    <cellStyle name="요약 6 5 4" xfId="47701" xr:uid="{00000000-0005-0000-0000-000071BC0000}"/>
    <cellStyle name="요약 6 5 4 2" xfId="47702" xr:uid="{00000000-0005-0000-0000-000072BC0000}"/>
    <cellStyle name="요약 6 5 4 2 2" xfId="47703" xr:uid="{00000000-0005-0000-0000-000073BC0000}"/>
    <cellStyle name="요약 6 5 4 2 3" xfId="47704" xr:uid="{00000000-0005-0000-0000-000074BC0000}"/>
    <cellStyle name="요약 6 5 4 2 4" xfId="47705" xr:uid="{00000000-0005-0000-0000-000075BC0000}"/>
    <cellStyle name="요약 6 5 4 2 5" xfId="47706" xr:uid="{00000000-0005-0000-0000-000076BC0000}"/>
    <cellStyle name="요약 6 5 4 3" xfId="47707" xr:uid="{00000000-0005-0000-0000-000077BC0000}"/>
    <cellStyle name="요약 6 5 4 3 2" xfId="47708" xr:uid="{00000000-0005-0000-0000-000078BC0000}"/>
    <cellStyle name="요약 6 5 4 3 3" xfId="47709" xr:uid="{00000000-0005-0000-0000-000079BC0000}"/>
    <cellStyle name="요약 6 5 4 3 4" xfId="47710" xr:uid="{00000000-0005-0000-0000-00007ABC0000}"/>
    <cellStyle name="요약 6 5 4 3 5" xfId="47711" xr:uid="{00000000-0005-0000-0000-00007BBC0000}"/>
    <cellStyle name="요약 6 5 4 4" xfId="47712" xr:uid="{00000000-0005-0000-0000-00007CBC0000}"/>
    <cellStyle name="요약 6 5 4 4 2" xfId="47713" xr:uid="{00000000-0005-0000-0000-00007DBC0000}"/>
    <cellStyle name="요약 6 5 4 4 3" xfId="47714" xr:uid="{00000000-0005-0000-0000-00007EBC0000}"/>
    <cellStyle name="요약 6 5 4 4 4" xfId="47715" xr:uid="{00000000-0005-0000-0000-00007FBC0000}"/>
    <cellStyle name="요약 6 5 4 4 5" xfId="47716" xr:uid="{00000000-0005-0000-0000-000080BC0000}"/>
    <cellStyle name="요약 6 5 4 5" xfId="47717" xr:uid="{00000000-0005-0000-0000-000081BC0000}"/>
    <cellStyle name="요약 6 5 4 6" xfId="47718" xr:uid="{00000000-0005-0000-0000-000082BC0000}"/>
    <cellStyle name="요약 6 5 4 7" xfId="47719" xr:uid="{00000000-0005-0000-0000-000083BC0000}"/>
    <cellStyle name="요약 6 5 4 8" xfId="47720" xr:uid="{00000000-0005-0000-0000-000084BC0000}"/>
    <cellStyle name="요약 6 5 5" xfId="47721" xr:uid="{00000000-0005-0000-0000-000085BC0000}"/>
    <cellStyle name="요약 6 5 5 2" xfId="47722" xr:uid="{00000000-0005-0000-0000-000086BC0000}"/>
    <cellStyle name="요약 6 5 5 3" xfId="47723" xr:uid="{00000000-0005-0000-0000-000087BC0000}"/>
    <cellStyle name="요약 6 5 5 4" xfId="47724" xr:uid="{00000000-0005-0000-0000-000088BC0000}"/>
    <cellStyle name="요약 6 5 5 5" xfId="47725" xr:uid="{00000000-0005-0000-0000-000089BC0000}"/>
    <cellStyle name="요약 6 5 6" xfId="47726" xr:uid="{00000000-0005-0000-0000-00008ABC0000}"/>
    <cellStyle name="요약 6 5 6 2" xfId="47727" xr:uid="{00000000-0005-0000-0000-00008BBC0000}"/>
    <cellStyle name="요약 6 5 6 3" xfId="47728" xr:uid="{00000000-0005-0000-0000-00008CBC0000}"/>
    <cellStyle name="요약 6 5 6 4" xfId="47729" xr:uid="{00000000-0005-0000-0000-00008DBC0000}"/>
    <cellStyle name="요약 6 5 6 5" xfId="47730" xr:uid="{00000000-0005-0000-0000-00008EBC0000}"/>
    <cellStyle name="요약 6 5 7" xfId="47731" xr:uid="{00000000-0005-0000-0000-00008FBC0000}"/>
    <cellStyle name="요약 6 5 7 2" xfId="47732" xr:uid="{00000000-0005-0000-0000-000090BC0000}"/>
    <cellStyle name="요약 6 5 7 3" xfId="47733" xr:uid="{00000000-0005-0000-0000-000091BC0000}"/>
    <cellStyle name="요약 6 5 7 4" xfId="47734" xr:uid="{00000000-0005-0000-0000-000092BC0000}"/>
    <cellStyle name="요약 6 5 7 5" xfId="47735" xr:uid="{00000000-0005-0000-0000-000093BC0000}"/>
    <cellStyle name="요약 6 5 8" xfId="47736" xr:uid="{00000000-0005-0000-0000-000094BC0000}"/>
    <cellStyle name="요약 6 5 9" xfId="47737" xr:uid="{00000000-0005-0000-0000-000095BC0000}"/>
    <cellStyle name="요약 6 6" xfId="47738" xr:uid="{00000000-0005-0000-0000-000096BC0000}"/>
    <cellStyle name="요약 6 6 10" xfId="47739" xr:uid="{00000000-0005-0000-0000-000097BC0000}"/>
    <cellStyle name="요약 6 6 11" xfId="47740" xr:uid="{00000000-0005-0000-0000-000098BC0000}"/>
    <cellStyle name="요약 6 6 2" xfId="47741" xr:uid="{00000000-0005-0000-0000-000099BC0000}"/>
    <cellStyle name="요약 6 6 2 2" xfId="47742" xr:uid="{00000000-0005-0000-0000-00009ABC0000}"/>
    <cellStyle name="요약 6 6 2 2 2" xfId="47743" xr:uid="{00000000-0005-0000-0000-00009BBC0000}"/>
    <cellStyle name="요약 6 6 2 2 3" xfId="47744" xr:uid="{00000000-0005-0000-0000-00009CBC0000}"/>
    <cellStyle name="요약 6 6 2 2 4" xfId="47745" xr:uid="{00000000-0005-0000-0000-00009DBC0000}"/>
    <cellStyle name="요약 6 6 2 2 5" xfId="47746" xr:uid="{00000000-0005-0000-0000-00009EBC0000}"/>
    <cellStyle name="요약 6 6 2 3" xfId="47747" xr:uid="{00000000-0005-0000-0000-00009FBC0000}"/>
    <cellStyle name="요약 6 6 2 3 2" xfId="47748" xr:uid="{00000000-0005-0000-0000-0000A0BC0000}"/>
    <cellStyle name="요약 6 6 2 3 3" xfId="47749" xr:uid="{00000000-0005-0000-0000-0000A1BC0000}"/>
    <cellStyle name="요약 6 6 2 3 4" xfId="47750" xr:uid="{00000000-0005-0000-0000-0000A2BC0000}"/>
    <cellStyle name="요약 6 6 2 3 5" xfId="47751" xr:uid="{00000000-0005-0000-0000-0000A3BC0000}"/>
    <cellStyle name="요약 6 6 2 4" xfId="47752" xr:uid="{00000000-0005-0000-0000-0000A4BC0000}"/>
    <cellStyle name="요약 6 6 2 4 2" xfId="47753" xr:uid="{00000000-0005-0000-0000-0000A5BC0000}"/>
    <cellStyle name="요약 6 6 2 4 3" xfId="47754" xr:uid="{00000000-0005-0000-0000-0000A6BC0000}"/>
    <cellStyle name="요약 6 6 2 4 4" xfId="47755" xr:uid="{00000000-0005-0000-0000-0000A7BC0000}"/>
    <cellStyle name="요약 6 6 2 4 5" xfId="47756" xr:uid="{00000000-0005-0000-0000-0000A8BC0000}"/>
    <cellStyle name="요약 6 6 2 5" xfId="47757" xr:uid="{00000000-0005-0000-0000-0000A9BC0000}"/>
    <cellStyle name="요약 6 6 2 6" xfId="47758" xr:uid="{00000000-0005-0000-0000-0000AABC0000}"/>
    <cellStyle name="요약 6 6 2 7" xfId="47759" xr:uid="{00000000-0005-0000-0000-0000ABBC0000}"/>
    <cellStyle name="요약 6 6 2 8" xfId="47760" xr:uid="{00000000-0005-0000-0000-0000ACBC0000}"/>
    <cellStyle name="요약 6 6 3" xfId="47761" xr:uid="{00000000-0005-0000-0000-0000ADBC0000}"/>
    <cellStyle name="요약 6 6 3 2" xfId="47762" xr:uid="{00000000-0005-0000-0000-0000AEBC0000}"/>
    <cellStyle name="요약 6 6 3 2 2" xfId="47763" xr:uid="{00000000-0005-0000-0000-0000AFBC0000}"/>
    <cellStyle name="요약 6 6 3 2 3" xfId="47764" xr:uid="{00000000-0005-0000-0000-0000B0BC0000}"/>
    <cellStyle name="요약 6 6 3 2 4" xfId="47765" xr:uid="{00000000-0005-0000-0000-0000B1BC0000}"/>
    <cellStyle name="요약 6 6 3 2 5" xfId="47766" xr:uid="{00000000-0005-0000-0000-0000B2BC0000}"/>
    <cellStyle name="요약 6 6 3 3" xfId="47767" xr:uid="{00000000-0005-0000-0000-0000B3BC0000}"/>
    <cellStyle name="요약 6 6 3 3 2" xfId="47768" xr:uid="{00000000-0005-0000-0000-0000B4BC0000}"/>
    <cellStyle name="요약 6 6 3 3 3" xfId="47769" xr:uid="{00000000-0005-0000-0000-0000B5BC0000}"/>
    <cellStyle name="요약 6 6 3 3 4" xfId="47770" xr:uid="{00000000-0005-0000-0000-0000B6BC0000}"/>
    <cellStyle name="요약 6 6 3 3 5" xfId="47771" xr:uid="{00000000-0005-0000-0000-0000B7BC0000}"/>
    <cellStyle name="요약 6 6 3 4" xfId="47772" xr:uid="{00000000-0005-0000-0000-0000B8BC0000}"/>
    <cellStyle name="요약 6 6 3 4 2" xfId="47773" xr:uid="{00000000-0005-0000-0000-0000B9BC0000}"/>
    <cellStyle name="요약 6 6 3 4 3" xfId="47774" xr:uid="{00000000-0005-0000-0000-0000BABC0000}"/>
    <cellStyle name="요약 6 6 3 4 4" xfId="47775" xr:uid="{00000000-0005-0000-0000-0000BBBC0000}"/>
    <cellStyle name="요약 6 6 3 4 5" xfId="47776" xr:uid="{00000000-0005-0000-0000-0000BCBC0000}"/>
    <cellStyle name="요약 6 6 3 5" xfId="47777" xr:uid="{00000000-0005-0000-0000-0000BDBC0000}"/>
    <cellStyle name="요약 6 6 3 6" xfId="47778" xr:uid="{00000000-0005-0000-0000-0000BEBC0000}"/>
    <cellStyle name="요약 6 6 3 7" xfId="47779" xr:uid="{00000000-0005-0000-0000-0000BFBC0000}"/>
    <cellStyle name="요약 6 6 3 8" xfId="47780" xr:uid="{00000000-0005-0000-0000-0000C0BC0000}"/>
    <cellStyle name="요약 6 6 4" xfId="47781" xr:uid="{00000000-0005-0000-0000-0000C1BC0000}"/>
    <cellStyle name="요약 6 6 4 2" xfId="47782" xr:uid="{00000000-0005-0000-0000-0000C2BC0000}"/>
    <cellStyle name="요약 6 6 4 2 2" xfId="47783" xr:uid="{00000000-0005-0000-0000-0000C3BC0000}"/>
    <cellStyle name="요약 6 6 4 2 3" xfId="47784" xr:uid="{00000000-0005-0000-0000-0000C4BC0000}"/>
    <cellStyle name="요약 6 6 4 2 4" xfId="47785" xr:uid="{00000000-0005-0000-0000-0000C5BC0000}"/>
    <cellStyle name="요약 6 6 4 2 5" xfId="47786" xr:uid="{00000000-0005-0000-0000-0000C6BC0000}"/>
    <cellStyle name="요약 6 6 4 3" xfId="47787" xr:uid="{00000000-0005-0000-0000-0000C7BC0000}"/>
    <cellStyle name="요약 6 6 4 3 2" xfId="47788" xr:uid="{00000000-0005-0000-0000-0000C8BC0000}"/>
    <cellStyle name="요약 6 6 4 3 3" xfId="47789" xr:uid="{00000000-0005-0000-0000-0000C9BC0000}"/>
    <cellStyle name="요약 6 6 4 3 4" xfId="47790" xr:uid="{00000000-0005-0000-0000-0000CABC0000}"/>
    <cellStyle name="요약 6 6 4 3 5" xfId="47791" xr:uid="{00000000-0005-0000-0000-0000CBBC0000}"/>
    <cellStyle name="요약 6 6 4 4" xfId="47792" xr:uid="{00000000-0005-0000-0000-0000CCBC0000}"/>
    <cellStyle name="요약 6 6 4 4 2" xfId="47793" xr:uid="{00000000-0005-0000-0000-0000CDBC0000}"/>
    <cellStyle name="요약 6 6 4 4 3" xfId="47794" xr:uid="{00000000-0005-0000-0000-0000CEBC0000}"/>
    <cellStyle name="요약 6 6 4 4 4" xfId="47795" xr:uid="{00000000-0005-0000-0000-0000CFBC0000}"/>
    <cellStyle name="요약 6 6 4 4 5" xfId="47796" xr:uid="{00000000-0005-0000-0000-0000D0BC0000}"/>
    <cellStyle name="요약 6 6 4 5" xfId="47797" xr:uid="{00000000-0005-0000-0000-0000D1BC0000}"/>
    <cellStyle name="요약 6 6 4 6" xfId="47798" xr:uid="{00000000-0005-0000-0000-0000D2BC0000}"/>
    <cellStyle name="요약 6 6 4 7" xfId="47799" xr:uid="{00000000-0005-0000-0000-0000D3BC0000}"/>
    <cellStyle name="요약 6 6 4 8" xfId="47800" xr:uid="{00000000-0005-0000-0000-0000D4BC0000}"/>
    <cellStyle name="요약 6 6 5" xfId="47801" xr:uid="{00000000-0005-0000-0000-0000D5BC0000}"/>
    <cellStyle name="요약 6 6 5 2" xfId="47802" xr:uid="{00000000-0005-0000-0000-0000D6BC0000}"/>
    <cellStyle name="요약 6 6 5 3" xfId="47803" xr:uid="{00000000-0005-0000-0000-0000D7BC0000}"/>
    <cellStyle name="요약 6 6 5 4" xfId="47804" xr:uid="{00000000-0005-0000-0000-0000D8BC0000}"/>
    <cellStyle name="요약 6 6 5 5" xfId="47805" xr:uid="{00000000-0005-0000-0000-0000D9BC0000}"/>
    <cellStyle name="요약 6 6 6" xfId="47806" xr:uid="{00000000-0005-0000-0000-0000DABC0000}"/>
    <cellStyle name="요약 6 6 6 2" xfId="47807" xr:uid="{00000000-0005-0000-0000-0000DBBC0000}"/>
    <cellStyle name="요약 6 6 6 3" xfId="47808" xr:uid="{00000000-0005-0000-0000-0000DCBC0000}"/>
    <cellStyle name="요약 6 6 6 4" xfId="47809" xr:uid="{00000000-0005-0000-0000-0000DDBC0000}"/>
    <cellStyle name="요약 6 6 6 5" xfId="47810" xr:uid="{00000000-0005-0000-0000-0000DEBC0000}"/>
    <cellStyle name="요약 6 6 7" xfId="47811" xr:uid="{00000000-0005-0000-0000-0000DFBC0000}"/>
    <cellStyle name="요약 6 6 7 2" xfId="47812" xr:uid="{00000000-0005-0000-0000-0000E0BC0000}"/>
    <cellStyle name="요약 6 6 7 3" xfId="47813" xr:uid="{00000000-0005-0000-0000-0000E1BC0000}"/>
    <cellStyle name="요약 6 6 7 4" xfId="47814" xr:uid="{00000000-0005-0000-0000-0000E2BC0000}"/>
    <cellStyle name="요약 6 6 7 5" xfId="47815" xr:uid="{00000000-0005-0000-0000-0000E3BC0000}"/>
    <cellStyle name="요약 6 6 8" xfId="47816" xr:uid="{00000000-0005-0000-0000-0000E4BC0000}"/>
    <cellStyle name="요약 6 6 9" xfId="47817" xr:uid="{00000000-0005-0000-0000-0000E5BC0000}"/>
    <cellStyle name="요약 6 7" xfId="47818" xr:uid="{00000000-0005-0000-0000-0000E6BC0000}"/>
    <cellStyle name="요약 6 7 2" xfId="47819" xr:uid="{00000000-0005-0000-0000-0000E7BC0000}"/>
    <cellStyle name="요약 6 7 2 2" xfId="47820" xr:uid="{00000000-0005-0000-0000-0000E8BC0000}"/>
    <cellStyle name="요약 6 7 2 3" xfId="47821" xr:uid="{00000000-0005-0000-0000-0000E9BC0000}"/>
    <cellStyle name="요약 6 7 2 4" xfId="47822" xr:uid="{00000000-0005-0000-0000-0000EABC0000}"/>
    <cellStyle name="요약 6 7 2 5" xfId="47823" xr:uid="{00000000-0005-0000-0000-0000EBBC0000}"/>
    <cellStyle name="요약 6 7 3" xfId="47824" xr:uid="{00000000-0005-0000-0000-0000ECBC0000}"/>
    <cellStyle name="요약 6 7 3 2" xfId="47825" xr:uid="{00000000-0005-0000-0000-0000EDBC0000}"/>
    <cellStyle name="요약 6 7 3 3" xfId="47826" xr:uid="{00000000-0005-0000-0000-0000EEBC0000}"/>
    <cellStyle name="요약 6 7 3 4" xfId="47827" xr:uid="{00000000-0005-0000-0000-0000EFBC0000}"/>
    <cellStyle name="요약 6 7 3 5" xfId="47828" xr:uid="{00000000-0005-0000-0000-0000F0BC0000}"/>
    <cellStyle name="요약 6 7 4" xfId="47829" xr:uid="{00000000-0005-0000-0000-0000F1BC0000}"/>
    <cellStyle name="요약 6 7 4 2" xfId="47830" xr:uid="{00000000-0005-0000-0000-0000F2BC0000}"/>
    <cellStyle name="요약 6 7 4 3" xfId="47831" xr:uid="{00000000-0005-0000-0000-0000F3BC0000}"/>
    <cellStyle name="요약 6 7 4 4" xfId="47832" xr:uid="{00000000-0005-0000-0000-0000F4BC0000}"/>
    <cellStyle name="요약 6 7 4 5" xfId="47833" xr:uid="{00000000-0005-0000-0000-0000F5BC0000}"/>
    <cellStyle name="요약 6 7 5" xfId="47834" xr:uid="{00000000-0005-0000-0000-0000F6BC0000}"/>
    <cellStyle name="요약 6 7 6" xfId="47835" xr:uid="{00000000-0005-0000-0000-0000F7BC0000}"/>
    <cellStyle name="요약 6 7 7" xfId="47836" xr:uid="{00000000-0005-0000-0000-0000F8BC0000}"/>
    <cellStyle name="요약 6 7 8" xfId="47837" xr:uid="{00000000-0005-0000-0000-0000F9BC0000}"/>
    <cellStyle name="요약 6 8" xfId="47838" xr:uid="{00000000-0005-0000-0000-0000FABC0000}"/>
    <cellStyle name="요약 6 8 2" xfId="47839" xr:uid="{00000000-0005-0000-0000-0000FBBC0000}"/>
    <cellStyle name="요약 6 8 2 2" xfId="47840" xr:uid="{00000000-0005-0000-0000-0000FCBC0000}"/>
    <cellStyle name="요약 6 8 2 3" xfId="47841" xr:uid="{00000000-0005-0000-0000-0000FDBC0000}"/>
    <cellStyle name="요약 6 8 2 4" xfId="47842" xr:uid="{00000000-0005-0000-0000-0000FEBC0000}"/>
    <cellStyle name="요약 6 8 2 5" xfId="47843" xr:uid="{00000000-0005-0000-0000-0000FFBC0000}"/>
    <cellStyle name="요약 6 8 3" xfId="47844" xr:uid="{00000000-0005-0000-0000-000000BD0000}"/>
    <cellStyle name="요약 6 8 3 2" xfId="47845" xr:uid="{00000000-0005-0000-0000-000001BD0000}"/>
    <cellStyle name="요약 6 8 3 3" xfId="47846" xr:uid="{00000000-0005-0000-0000-000002BD0000}"/>
    <cellStyle name="요약 6 8 3 4" xfId="47847" xr:uid="{00000000-0005-0000-0000-000003BD0000}"/>
    <cellStyle name="요약 6 8 3 5" xfId="47848" xr:uid="{00000000-0005-0000-0000-000004BD0000}"/>
    <cellStyle name="요약 6 8 4" xfId="47849" xr:uid="{00000000-0005-0000-0000-000005BD0000}"/>
    <cellStyle name="요약 6 8 4 2" xfId="47850" xr:uid="{00000000-0005-0000-0000-000006BD0000}"/>
    <cellStyle name="요약 6 8 4 3" xfId="47851" xr:uid="{00000000-0005-0000-0000-000007BD0000}"/>
    <cellStyle name="요약 6 8 4 4" xfId="47852" xr:uid="{00000000-0005-0000-0000-000008BD0000}"/>
    <cellStyle name="요약 6 8 4 5" xfId="47853" xr:uid="{00000000-0005-0000-0000-000009BD0000}"/>
    <cellStyle name="요약 6 8 5" xfId="47854" xr:uid="{00000000-0005-0000-0000-00000ABD0000}"/>
    <cellStyle name="요약 6 8 6" xfId="47855" xr:uid="{00000000-0005-0000-0000-00000BBD0000}"/>
    <cellStyle name="요약 6 8 7" xfId="47856" xr:uid="{00000000-0005-0000-0000-00000CBD0000}"/>
    <cellStyle name="요약 6 8 8" xfId="47857" xr:uid="{00000000-0005-0000-0000-00000DBD0000}"/>
    <cellStyle name="요약 6 9" xfId="47858" xr:uid="{00000000-0005-0000-0000-00000EBD0000}"/>
    <cellStyle name="요약 6 9 2" xfId="47859" xr:uid="{00000000-0005-0000-0000-00000FBD0000}"/>
    <cellStyle name="요약 6 9 2 2" xfId="47860" xr:uid="{00000000-0005-0000-0000-000010BD0000}"/>
    <cellStyle name="요약 6 9 2 3" xfId="47861" xr:uid="{00000000-0005-0000-0000-000011BD0000}"/>
    <cellStyle name="요약 6 9 2 4" xfId="47862" xr:uid="{00000000-0005-0000-0000-000012BD0000}"/>
    <cellStyle name="요약 6 9 2 5" xfId="47863" xr:uid="{00000000-0005-0000-0000-000013BD0000}"/>
    <cellStyle name="요약 6 9 3" xfId="47864" xr:uid="{00000000-0005-0000-0000-000014BD0000}"/>
    <cellStyle name="요약 6 9 3 2" xfId="47865" xr:uid="{00000000-0005-0000-0000-000015BD0000}"/>
    <cellStyle name="요약 6 9 3 3" xfId="47866" xr:uid="{00000000-0005-0000-0000-000016BD0000}"/>
    <cellStyle name="요약 6 9 3 4" xfId="47867" xr:uid="{00000000-0005-0000-0000-000017BD0000}"/>
    <cellStyle name="요약 6 9 3 5" xfId="47868" xr:uid="{00000000-0005-0000-0000-000018BD0000}"/>
    <cellStyle name="요약 6 9 4" xfId="47869" xr:uid="{00000000-0005-0000-0000-000019BD0000}"/>
    <cellStyle name="요약 6 9 4 2" xfId="47870" xr:uid="{00000000-0005-0000-0000-00001ABD0000}"/>
    <cellStyle name="요약 6 9 4 3" xfId="47871" xr:uid="{00000000-0005-0000-0000-00001BBD0000}"/>
    <cellStyle name="요약 6 9 4 4" xfId="47872" xr:uid="{00000000-0005-0000-0000-00001CBD0000}"/>
    <cellStyle name="요약 6 9 4 5" xfId="47873" xr:uid="{00000000-0005-0000-0000-00001DBD0000}"/>
    <cellStyle name="요약 6 9 5" xfId="47874" xr:uid="{00000000-0005-0000-0000-00001EBD0000}"/>
    <cellStyle name="요약 6 9 6" xfId="47875" xr:uid="{00000000-0005-0000-0000-00001FBD0000}"/>
    <cellStyle name="요약 6 9 7" xfId="47876" xr:uid="{00000000-0005-0000-0000-000020BD0000}"/>
    <cellStyle name="요약 6 9 8" xfId="47877" xr:uid="{00000000-0005-0000-0000-000021BD0000}"/>
    <cellStyle name="월" xfId="47878" xr:uid="{00000000-0005-0000-0000-000022BD0000}"/>
    <cellStyle name="월 2" xfId="47879" xr:uid="{00000000-0005-0000-0000-000023BD0000}"/>
    <cellStyle name="월_■ 0908_사무직_이동_및_사무직_배치계획(案)-최종" xfId="47880" xr:uid="{00000000-0005-0000-0000-000024BD0000}"/>
    <cellStyle name="월_■ 0908_사무직_이동_및_사무직_배치계획(案)-최종 2" xfId="47881" xr:uid="{00000000-0005-0000-0000-000025BD0000}"/>
    <cellStyle name="월_■ 0908_사무직_이동_및_사무직_배치계획(案)-최종_★ 2009년도 사무직-사무전문직 급여인상안(작성)" xfId="47882" xr:uid="{00000000-0005-0000-0000-000026BD0000}"/>
    <cellStyle name="월_■ 0908_사무직_이동_및_사무직_배치계획(案)-최종_★ 2009년도 사무직-사무전문직 급여인상안(작성) 2" xfId="47883" xr:uid="{00000000-0005-0000-0000-000027BD0000}"/>
    <cellStyle name="월_■ 0908_사무직_이동_및_사무직_배치계획(案)-최종_★ 2010년도 사무직-사무전문직 급여인상안(작성)" xfId="47884" xr:uid="{00000000-0005-0000-0000-000028BD0000}"/>
    <cellStyle name="월_■ 0908_사무직_이동_및_사무직_배치계획(案)-최종_★ 2010년도 사무직-사무전문직 급여인상안(작성) 2" xfId="47885" xr:uid="{00000000-0005-0000-0000-000029BD0000}"/>
    <cellStyle name="월_■ 0908_사무직_이동_및_사무직_배치계획(案)-최종_사무직10년단가(연월차수당)" xfId="47886" xr:uid="{00000000-0005-0000-0000-00002ABD0000}"/>
    <cellStyle name="월_■ 0908_사무직_이동_및_사무직_배치계획(案)-최종_사무직10년단가(연월차수당) 2" xfId="47887" xr:uid="{00000000-0005-0000-0000-00002BBD0000}"/>
    <cellStyle name="월_★ 0911 2차면접최종보고" xfId="47888" xr:uid="{00000000-0005-0000-0000-00002CBD0000}"/>
    <cellStyle name="월_★ 0911 2차면접최종보고 2" xfId="47889" xr:uid="{00000000-0005-0000-0000-00002DBD0000}"/>
    <cellStyle name="월_★ 0911 2차면접최종보고_★ 2009년도 사무직-사무전문직 급여인상안(작성)" xfId="47890" xr:uid="{00000000-0005-0000-0000-00002EBD0000}"/>
    <cellStyle name="월_★ 0911 2차면접최종보고_★ 2009년도 사무직-사무전문직 급여인상안(작성) 2" xfId="47891" xr:uid="{00000000-0005-0000-0000-00002FBD0000}"/>
    <cellStyle name="월_★ 0911 2차면접최종보고_★ 2010년도 사무직-사무전문직 급여인상안(작성)" xfId="47892" xr:uid="{00000000-0005-0000-0000-000030BD0000}"/>
    <cellStyle name="월_★ 0911 2차면접최종보고_★ 2010년도 사무직-사무전문직 급여인상안(작성) 2" xfId="47893" xr:uid="{00000000-0005-0000-0000-000031BD0000}"/>
    <cellStyle name="월_★ 0911 2차면접최종보고_사무직10년단가(연월차수당)" xfId="47894" xr:uid="{00000000-0005-0000-0000-000032BD0000}"/>
    <cellStyle name="월_★ 0911 2차면접최종보고_사무직10년단가(연월차수당) 2" xfId="47895" xr:uid="{00000000-0005-0000-0000-000033BD0000}"/>
    <cellStyle name="월_0911 2차면접자(조별)" xfId="47896" xr:uid="{00000000-0005-0000-0000-000034BD0000}"/>
    <cellStyle name="월_0911 2차면접자(조별) 2" xfId="47897" xr:uid="{00000000-0005-0000-0000-000035BD0000}"/>
    <cellStyle name="입력 2" xfId="47898" xr:uid="{00000000-0005-0000-0000-000036BD0000}"/>
    <cellStyle name="입력 2 10" xfId="51707" xr:uid="{00000000-0005-0000-0000-000037BD0000}"/>
    <cellStyle name="입력 2 10 2" xfId="51708" xr:uid="{00000000-0005-0000-0000-000038BD0000}"/>
    <cellStyle name="입력 2 10 3" xfId="51709" xr:uid="{00000000-0005-0000-0000-000039BD0000}"/>
    <cellStyle name="입력 2 10 4" xfId="51710" xr:uid="{00000000-0005-0000-0000-00003ABD0000}"/>
    <cellStyle name="입력 2 10 5" xfId="51711" xr:uid="{00000000-0005-0000-0000-00003BBD0000}"/>
    <cellStyle name="입력 2 10 6" xfId="51712" xr:uid="{00000000-0005-0000-0000-00003CBD0000}"/>
    <cellStyle name="입력 2 10 7" xfId="51713" xr:uid="{00000000-0005-0000-0000-00003DBD0000}"/>
    <cellStyle name="입력 2 10 8" xfId="51714" xr:uid="{00000000-0005-0000-0000-00003EBD0000}"/>
    <cellStyle name="입력 2 11" xfId="51715" xr:uid="{00000000-0005-0000-0000-00003FBD0000}"/>
    <cellStyle name="입력 2 11 2" xfId="51716" xr:uid="{00000000-0005-0000-0000-000040BD0000}"/>
    <cellStyle name="입력 2 11 3" xfId="51717" xr:uid="{00000000-0005-0000-0000-000041BD0000}"/>
    <cellStyle name="입력 2 11 4" xfId="51718" xr:uid="{00000000-0005-0000-0000-000042BD0000}"/>
    <cellStyle name="입력 2 11 5" xfId="51719" xr:uid="{00000000-0005-0000-0000-000043BD0000}"/>
    <cellStyle name="입력 2 11 6" xfId="51720" xr:uid="{00000000-0005-0000-0000-000044BD0000}"/>
    <cellStyle name="입력 2 11 7" xfId="51721" xr:uid="{00000000-0005-0000-0000-000045BD0000}"/>
    <cellStyle name="입력 2 11 8" xfId="51722" xr:uid="{00000000-0005-0000-0000-000046BD0000}"/>
    <cellStyle name="입력 2 12" xfId="51723" xr:uid="{00000000-0005-0000-0000-000047BD0000}"/>
    <cellStyle name="입력 2 12 2" xfId="51724" xr:uid="{00000000-0005-0000-0000-000048BD0000}"/>
    <cellStyle name="입력 2 12 3" xfId="51725" xr:uid="{00000000-0005-0000-0000-000049BD0000}"/>
    <cellStyle name="입력 2 12 4" xfId="51726" xr:uid="{00000000-0005-0000-0000-00004ABD0000}"/>
    <cellStyle name="입력 2 12 5" xfId="51727" xr:uid="{00000000-0005-0000-0000-00004BBD0000}"/>
    <cellStyle name="입력 2 12 6" xfId="51728" xr:uid="{00000000-0005-0000-0000-00004CBD0000}"/>
    <cellStyle name="입력 2 12 7" xfId="51729" xr:uid="{00000000-0005-0000-0000-00004DBD0000}"/>
    <cellStyle name="입력 2 12 8" xfId="51730" xr:uid="{00000000-0005-0000-0000-00004EBD0000}"/>
    <cellStyle name="입력 2 13" xfId="51731" xr:uid="{00000000-0005-0000-0000-00004FBD0000}"/>
    <cellStyle name="입력 2 13 2" xfId="51732" xr:uid="{00000000-0005-0000-0000-000050BD0000}"/>
    <cellStyle name="입력 2 13 3" xfId="51733" xr:uid="{00000000-0005-0000-0000-000051BD0000}"/>
    <cellStyle name="입력 2 13 4" xfId="51734" xr:uid="{00000000-0005-0000-0000-000052BD0000}"/>
    <cellStyle name="입력 2 13 5" xfId="51735" xr:uid="{00000000-0005-0000-0000-000053BD0000}"/>
    <cellStyle name="입력 2 13 6" xfId="51736" xr:uid="{00000000-0005-0000-0000-000054BD0000}"/>
    <cellStyle name="입력 2 13 7" xfId="51737" xr:uid="{00000000-0005-0000-0000-000055BD0000}"/>
    <cellStyle name="입력 2 13 8" xfId="51738" xr:uid="{00000000-0005-0000-0000-000056BD0000}"/>
    <cellStyle name="입력 2 14" xfId="51739" xr:uid="{00000000-0005-0000-0000-000057BD0000}"/>
    <cellStyle name="입력 2 14 2" xfId="51740" xr:uid="{00000000-0005-0000-0000-000058BD0000}"/>
    <cellStyle name="입력 2 14 3" xfId="51741" xr:uid="{00000000-0005-0000-0000-000059BD0000}"/>
    <cellStyle name="입력 2 14 4" xfId="51742" xr:uid="{00000000-0005-0000-0000-00005ABD0000}"/>
    <cellStyle name="입력 2 14 5" xfId="51743" xr:uid="{00000000-0005-0000-0000-00005BBD0000}"/>
    <cellStyle name="입력 2 14 6" xfId="51744" xr:uid="{00000000-0005-0000-0000-00005CBD0000}"/>
    <cellStyle name="입력 2 14 7" xfId="51745" xr:uid="{00000000-0005-0000-0000-00005DBD0000}"/>
    <cellStyle name="입력 2 14 8" xfId="51746" xr:uid="{00000000-0005-0000-0000-00005EBD0000}"/>
    <cellStyle name="입력 2 15" xfId="51747" xr:uid="{00000000-0005-0000-0000-00005FBD0000}"/>
    <cellStyle name="입력 2 16" xfId="51748" xr:uid="{00000000-0005-0000-0000-000060BD0000}"/>
    <cellStyle name="입력 2 17" xfId="51749" xr:uid="{00000000-0005-0000-0000-000061BD0000}"/>
    <cellStyle name="입력 2 18" xfId="51750" xr:uid="{00000000-0005-0000-0000-000062BD0000}"/>
    <cellStyle name="입력 2 19" xfId="51751" xr:uid="{00000000-0005-0000-0000-000063BD0000}"/>
    <cellStyle name="입력 2 2" xfId="47899" xr:uid="{00000000-0005-0000-0000-000064BD0000}"/>
    <cellStyle name="입력 2 2 2" xfId="51752" xr:uid="{00000000-0005-0000-0000-000065BD0000}"/>
    <cellStyle name="입력 2 2 3" xfId="51753" xr:uid="{00000000-0005-0000-0000-000066BD0000}"/>
    <cellStyle name="입력 2 2 4" xfId="51754" xr:uid="{00000000-0005-0000-0000-000067BD0000}"/>
    <cellStyle name="입력 2 2 5" xfId="51755" xr:uid="{00000000-0005-0000-0000-000068BD0000}"/>
    <cellStyle name="입력 2 2 6" xfId="51756" xr:uid="{00000000-0005-0000-0000-000069BD0000}"/>
    <cellStyle name="입력 2 2 7" xfId="51757" xr:uid="{00000000-0005-0000-0000-00006ABD0000}"/>
    <cellStyle name="입력 2 2 8" xfId="51758" xr:uid="{00000000-0005-0000-0000-00006BBD0000}"/>
    <cellStyle name="입력 2 20" xfId="51759" xr:uid="{00000000-0005-0000-0000-00006CBD0000}"/>
    <cellStyle name="입력 2 21" xfId="51760" xr:uid="{00000000-0005-0000-0000-00006DBD0000}"/>
    <cellStyle name="입력 2 3" xfId="47900" xr:uid="{00000000-0005-0000-0000-00006EBD0000}"/>
    <cellStyle name="입력 2 3 2" xfId="51761" xr:uid="{00000000-0005-0000-0000-00006FBD0000}"/>
    <cellStyle name="입력 2 3 3" xfId="51762" xr:uid="{00000000-0005-0000-0000-000070BD0000}"/>
    <cellStyle name="입력 2 3 4" xfId="51763" xr:uid="{00000000-0005-0000-0000-000071BD0000}"/>
    <cellStyle name="입력 2 3 5" xfId="51764" xr:uid="{00000000-0005-0000-0000-000072BD0000}"/>
    <cellStyle name="입력 2 3 6" xfId="51765" xr:uid="{00000000-0005-0000-0000-000073BD0000}"/>
    <cellStyle name="입력 2 3 7" xfId="51766" xr:uid="{00000000-0005-0000-0000-000074BD0000}"/>
    <cellStyle name="입력 2 3 8" xfId="51767" xr:uid="{00000000-0005-0000-0000-000075BD0000}"/>
    <cellStyle name="입력 2 4" xfId="47901" xr:uid="{00000000-0005-0000-0000-000076BD0000}"/>
    <cellStyle name="입력 2 4 2" xfId="51768" xr:uid="{00000000-0005-0000-0000-000077BD0000}"/>
    <cellStyle name="입력 2 4 3" xfId="51769" xr:uid="{00000000-0005-0000-0000-000078BD0000}"/>
    <cellStyle name="입력 2 4 4" xfId="51770" xr:uid="{00000000-0005-0000-0000-000079BD0000}"/>
    <cellStyle name="입력 2 4 5" xfId="51771" xr:uid="{00000000-0005-0000-0000-00007ABD0000}"/>
    <cellStyle name="입력 2 4 6" xfId="51772" xr:uid="{00000000-0005-0000-0000-00007BBD0000}"/>
    <cellStyle name="입력 2 4 7" xfId="51773" xr:uid="{00000000-0005-0000-0000-00007CBD0000}"/>
    <cellStyle name="입력 2 4 8" xfId="51774" xr:uid="{00000000-0005-0000-0000-00007DBD0000}"/>
    <cellStyle name="입력 2 5" xfId="51775" xr:uid="{00000000-0005-0000-0000-00007EBD0000}"/>
    <cellStyle name="입력 2 5 2" xfId="51776" xr:uid="{00000000-0005-0000-0000-00007FBD0000}"/>
    <cellStyle name="입력 2 5 3" xfId="51777" xr:uid="{00000000-0005-0000-0000-000080BD0000}"/>
    <cellStyle name="입력 2 5 4" xfId="51778" xr:uid="{00000000-0005-0000-0000-000081BD0000}"/>
    <cellStyle name="입력 2 5 5" xfId="51779" xr:uid="{00000000-0005-0000-0000-000082BD0000}"/>
    <cellStyle name="입력 2 5 6" xfId="51780" xr:uid="{00000000-0005-0000-0000-000083BD0000}"/>
    <cellStyle name="입력 2 5 7" xfId="51781" xr:uid="{00000000-0005-0000-0000-000084BD0000}"/>
    <cellStyle name="입력 2 5 8" xfId="51782" xr:uid="{00000000-0005-0000-0000-000085BD0000}"/>
    <cellStyle name="입력 2 6" xfId="51783" xr:uid="{00000000-0005-0000-0000-000086BD0000}"/>
    <cellStyle name="입력 2 6 2" xfId="51784" xr:uid="{00000000-0005-0000-0000-000087BD0000}"/>
    <cellStyle name="입력 2 6 3" xfId="51785" xr:uid="{00000000-0005-0000-0000-000088BD0000}"/>
    <cellStyle name="입력 2 6 4" xfId="51786" xr:uid="{00000000-0005-0000-0000-000089BD0000}"/>
    <cellStyle name="입력 2 6 5" xfId="51787" xr:uid="{00000000-0005-0000-0000-00008ABD0000}"/>
    <cellStyle name="입력 2 6 6" xfId="51788" xr:uid="{00000000-0005-0000-0000-00008BBD0000}"/>
    <cellStyle name="입력 2 6 7" xfId="51789" xr:uid="{00000000-0005-0000-0000-00008CBD0000}"/>
    <cellStyle name="입력 2 6 8" xfId="51790" xr:uid="{00000000-0005-0000-0000-00008DBD0000}"/>
    <cellStyle name="입력 2 7" xfId="51791" xr:uid="{00000000-0005-0000-0000-00008EBD0000}"/>
    <cellStyle name="입력 2 7 2" xfId="51792" xr:uid="{00000000-0005-0000-0000-00008FBD0000}"/>
    <cellStyle name="입력 2 7 3" xfId="51793" xr:uid="{00000000-0005-0000-0000-000090BD0000}"/>
    <cellStyle name="입력 2 7 4" xfId="51794" xr:uid="{00000000-0005-0000-0000-000091BD0000}"/>
    <cellStyle name="입력 2 7 5" xfId="51795" xr:uid="{00000000-0005-0000-0000-000092BD0000}"/>
    <cellStyle name="입력 2 7 6" xfId="51796" xr:uid="{00000000-0005-0000-0000-000093BD0000}"/>
    <cellStyle name="입력 2 7 7" xfId="51797" xr:uid="{00000000-0005-0000-0000-000094BD0000}"/>
    <cellStyle name="입력 2 7 8" xfId="51798" xr:uid="{00000000-0005-0000-0000-000095BD0000}"/>
    <cellStyle name="입력 2 8" xfId="51799" xr:uid="{00000000-0005-0000-0000-000096BD0000}"/>
    <cellStyle name="입력 2 8 2" xfId="51800" xr:uid="{00000000-0005-0000-0000-000097BD0000}"/>
    <cellStyle name="입력 2 8 3" xfId="51801" xr:uid="{00000000-0005-0000-0000-000098BD0000}"/>
    <cellStyle name="입력 2 8 4" xfId="51802" xr:uid="{00000000-0005-0000-0000-000099BD0000}"/>
    <cellStyle name="입력 2 8 5" xfId="51803" xr:uid="{00000000-0005-0000-0000-00009ABD0000}"/>
    <cellStyle name="입력 2 8 6" xfId="51804" xr:uid="{00000000-0005-0000-0000-00009BBD0000}"/>
    <cellStyle name="입력 2 8 7" xfId="51805" xr:uid="{00000000-0005-0000-0000-00009CBD0000}"/>
    <cellStyle name="입력 2 8 8" xfId="51806" xr:uid="{00000000-0005-0000-0000-00009DBD0000}"/>
    <cellStyle name="입력 2 9" xfId="51807" xr:uid="{00000000-0005-0000-0000-00009EBD0000}"/>
    <cellStyle name="입력 2 9 2" xfId="51808" xr:uid="{00000000-0005-0000-0000-00009FBD0000}"/>
    <cellStyle name="입력 2 9 3" xfId="51809" xr:uid="{00000000-0005-0000-0000-0000A0BD0000}"/>
    <cellStyle name="입력 2 9 4" xfId="51810" xr:uid="{00000000-0005-0000-0000-0000A1BD0000}"/>
    <cellStyle name="입력 2 9 5" xfId="51811" xr:uid="{00000000-0005-0000-0000-0000A2BD0000}"/>
    <cellStyle name="입력 2 9 6" xfId="51812" xr:uid="{00000000-0005-0000-0000-0000A3BD0000}"/>
    <cellStyle name="입력 2 9 7" xfId="51813" xr:uid="{00000000-0005-0000-0000-0000A4BD0000}"/>
    <cellStyle name="입력 2 9 8" xfId="51814" xr:uid="{00000000-0005-0000-0000-0000A5BD0000}"/>
    <cellStyle name="입력 3" xfId="47902" xr:uid="{00000000-0005-0000-0000-0000A6BD0000}"/>
    <cellStyle name="입력 4" xfId="47903" xr:uid="{00000000-0005-0000-0000-0000A7BD0000}"/>
    <cellStyle name="입력 5" xfId="47904" xr:uid="{00000000-0005-0000-0000-0000A8BD0000}"/>
    <cellStyle name="입력 6" xfId="47905" xr:uid="{00000000-0005-0000-0000-0000A9BD0000}"/>
    <cellStyle name="입력 6 10" xfId="47906" xr:uid="{00000000-0005-0000-0000-0000AABD0000}"/>
    <cellStyle name="입력 6 10 2" xfId="47907" xr:uid="{00000000-0005-0000-0000-0000ABBD0000}"/>
    <cellStyle name="입력 6 10 3" xfId="47908" xr:uid="{00000000-0005-0000-0000-0000ACBD0000}"/>
    <cellStyle name="입력 6 10 4" xfId="47909" xr:uid="{00000000-0005-0000-0000-0000ADBD0000}"/>
    <cellStyle name="입력 6 10 5" xfId="47910" xr:uid="{00000000-0005-0000-0000-0000AEBD0000}"/>
    <cellStyle name="입력 6 11" xfId="47911" xr:uid="{00000000-0005-0000-0000-0000AFBD0000}"/>
    <cellStyle name="입력 6 11 2" xfId="47912" xr:uid="{00000000-0005-0000-0000-0000B0BD0000}"/>
    <cellStyle name="입력 6 11 3" xfId="47913" xr:uid="{00000000-0005-0000-0000-0000B1BD0000}"/>
    <cellStyle name="입력 6 11 4" xfId="47914" xr:uid="{00000000-0005-0000-0000-0000B2BD0000}"/>
    <cellStyle name="입력 6 11 5" xfId="47915" xr:uid="{00000000-0005-0000-0000-0000B3BD0000}"/>
    <cellStyle name="입력 6 12" xfId="47916" xr:uid="{00000000-0005-0000-0000-0000B4BD0000}"/>
    <cellStyle name="입력 6 13" xfId="47917" xr:uid="{00000000-0005-0000-0000-0000B5BD0000}"/>
    <cellStyle name="입력 6 14" xfId="47918" xr:uid="{00000000-0005-0000-0000-0000B6BD0000}"/>
    <cellStyle name="입력 6 15" xfId="47919" xr:uid="{00000000-0005-0000-0000-0000B7BD0000}"/>
    <cellStyle name="입력 6 2" xfId="47920" xr:uid="{00000000-0005-0000-0000-0000B8BD0000}"/>
    <cellStyle name="입력 6 2 10" xfId="47921" xr:uid="{00000000-0005-0000-0000-0000B9BD0000}"/>
    <cellStyle name="입력 6 2 10 2" xfId="47922" xr:uid="{00000000-0005-0000-0000-0000BABD0000}"/>
    <cellStyle name="입력 6 2 10 3" xfId="47923" xr:uid="{00000000-0005-0000-0000-0000BBBD0000}"/>
    <cellStyle name="입력 6 2 10 4" xfId="47924" xr:uid="{00000000-0005-0000-0000-0000BCBD0000}"/>
    <cellStyle name="입력 6 2 10 5" xfId="47925" xr:uid="{00000000-0005-0000-0000-0000BDBD0000}"/>
    <cellStyle name="입력 6 2 11" xfId="47926" xr:uid="{00000000-0005-0000-0000-0000BEBD0000}"/>
    <cellStyle name="입력 6 2 11 2" xfId="47927" xr:uid="{00000000-0005-0000-0000-0000BFBD0000}"/>
    <cellStyle name="입력 6 2 11 3" xfId="47928" xr:uid="{00000000-0005-0000-0000-0000C0BD0000}"/>
    <cellStyle name="입력 6 2 11 4" xfId="47929" xr:uid="{00000000-0005-0000-0000-0000C1BD0000}"/>
    <cellStyle name="입력 6 2 11 5" xfId="47930" xr:uid="{00000000-0005-0000-0000-0000C2BD0000}"/>
    <cellStyle name="입력 6 2 12" xfId="47931" xr:uid="{00000000-0005-0000-0000-0000C3BD0000}"/>
    <cellStyle name="입력 6 2 13" xfId="47932" xr:uid="{00000000-0005-0000-0000-0000C4BD0000}"/>
    <cellStyle name="입력 6 2 14" xfId="47933" xr:uid="{00000000-0005-0000-0000-0000C5BD0000}"/>
    <cellStyle name="입력 6 2 15" xfId="47934" xr:uid="{00000000-0005-0000-0000-0000C6BD0000}"/>
    <cellStyle name="입력 6 2 2" xfId="47935" xr:uid="{00000000-0005-0000-0000-0000C7BD0000}"/>
    <cellStyle name="입력 6 2 2 10" xfId="47936" xr:uid="{00000000-0005-0000-0000-0000C8BD0000}"/>
    <cellStyle name="입력 6 2 2 11" xfId="47937" xr:uid="{00000000-0005-0000-0000-0000C9BD0000}"/>
    <cellStyle name="입력 6 2 2 12" xfId="47938" xr:uid="{00000000-0005-0000-0000-0000CABD0000}"/>
    <cellStyle name="입력 6 2 2 13" xfId="47939" xr:uid="{00000000-0005-0000-0000-0000CBBD0000}"/>
    <cellStyle name="입력 6 2 2 2" xfId="47940" xr:uid="{00000000-0005-0000-0000-0000CCBD0000}"/>
    <cellStyle name="입력 6 2 2 2 10" xfId="47941" xr:uid="{00000000-0005-0000-0000-0000CDBD0000}"/>
    <cellStyle name="입력 6 2 2 2 11" xfId="47942" xr:uid="{00000000-0005-0000-0000-0000CEBD0000}"/>
    <cellStyle name="입력 6 2 2 2 2" xfId="47943" xr:uid="{00000000-0005-0000-0000-0000CFBD0000}"/>
    <cellStyle name="입력 6 2 2 2 2 2" xfId="47944" xr:uid="{00000000-0005-0000-0000-0000D0BD0000}"/>
    <cellStyle name="입력 6 2 2 2 2 2 2" xfId="47945" xr:uid="{00000000-0005-0000-0000-0000D1BD0000}"/>
    <cellStyle name="입력 6 2 2 2 2 2 3" xfId="47946" xr:uid="{00000000-0005-0000-0000-0000D2BD0000}"/>
    <cellStyle name="입력 6 2 2 2 2 2 4" xfId="47947" xr:uid="{00000000-0005-0000-0000-0000D3BD0000}"/>
    <cellStyle name="입력 6 2 2 2 2 2 5" xfId="47948" xr:uid="{00000000-0005-0000-0000-0000D4BD0000}"/>
    <cellStyle name="입력 6 2 2 2 2 3" xfId="47949" xr:uid="{00000000-0005-0000-0000-0000D5BD0000}"/>
    <cellStyle name="입력 6 2 2 2 2 3 2" xfId="47950" xr:uid="{00000000-0005-0000-0000-0000D6BD0000}"/>
    <cellStyle name="입력 6 2 2 2 2 3 3" xfId="47951" xr:uid="{00000000-0005-0000-0000-0000D7BD0000}"/>
    <cellStyle name="입력 6 2 2 2 2 3 4" xfId="47952" xr:uid="{00000000-0005-0000-0000-0000D8BD0000}"/>
    <cellStyle name="입력 6 2 2 2 2 3 5" xfId="47953" xr:uid="{00000000-0005-0000-0000-0000D9BD0000}"/>
    <cellStyle name="입력 6 2 2 2 2 4" xfId="47954" xr:uid="{00000000-0005-0000-0000-0000DABD0000}"/>
    <cellStyle name="입력 6 2 2 2 2 4 2" xfId="47955" xr:uid="{00000000-0005-0000-0000-0000DBBD0000}"/>
    <cellStyle name="입력 6 2 2 2 2 4 3" xfId="47956" xr:uid="{00000000-0005-0000-0000-0000DCBD0000}"/>
    <cellStyle name="입력 6 2 2 2 2 4 4" xfId="47957" xr:uid="{00000000-0005-0000-0000-0000DDBD0000}"/>
    <cellStyle name="입력 6 2 2 2 2 4 5" xfId="47958" xr:uid="{00000000-0005-0000-0000-0000DEBD0000}"/>
    <cellStyle name="입력 6 2 2 2 2 5" xfId="47959" xr:uid="{00000000-0005-0000-0000-0000DFBD0000}"/>
    <cellStyle name="입력 6 2 2 2 2 6" xfId="47960" xr:uid="{00000000-0005-0000-0000-0000E0BD0000}"/>
    <cellStyle name="입력 6 2 2 2 2 7" xfId="47961" xr:uid="{00000000-0005-0000-0000-0000E1BD0000}"/>
    <cellStyle name="입력 6 2 2 2 2 8" xfId="47962" xr:uid="{00000000-0005-0000-0000-0000E2BD0000}"/>
    <cellStyle name="입력 6 2 2 2 3" xfId="47963" xr:uid="{00000000-0005-0000-0000-0000E3BD0000}"/>
    <cellStyle name="입력 6 2 2 2 3 2" xfId="47964" xr:uid="{00000000-0005-0000-0000-0000E4BD0000}"/>
    <cellStyle name="입력 6 2 2 2 3 2 2" xfId="47965" xr:uid="{00000000-0005-0000-0000-0000E5BD0000}"/>
    <cellStyle name="입력 6 2 2 2 3 2 3" xfId="47966" xr:uid="{00000000-0005-0000-0000-0000E6BD0000}"/>
    <cellStyle name="입력 6 2 2 2 3 2 4" xfId="47967" xr:uid="{00000000-0005-0000-0000-0000E7BD0000}"/>
    <cellStyle name="입력 6 2 2 2 3 2 5" xfId="47968" xr:uid="{00000000-0005-0000-0000-0000E8BD0000}"/>
    <cellStyle name="입력 6 2 2 2 3 3" xfId="47969" xr:uid="{00000000-0005-0000-0000-0000E9BD0000}"/>
    <cellStyle name="입력 6 2 2 2 3 3 2" xfId="47970" xr:uid="{00000000-0005-0000-0000-0000EABD0000}"/>
    <cellStyle name="입력 6 2 2 2 3 3 3" xfId="47971" xr:uid="{00000000-0005-0000-0000-0000EBBD0000}"/>
    <cellStyle name="입력 6 2 2 2 3 3 4" xfId="47972" xr:uid="{00000000-0005-0000-0000-0000ECBD0000}"/>
    <cellStyle name="입력 6 2 2 2 3 3 5" xfId="47973" xr:uid="{00000000-0005-0000-0000-0000EDBD0000}"/>
    <cellStyle name="입력 6 2 2 2 3 4" xfId="47974" xr:uid="{00000000-0005-0000-0000-0000EEBD0000}"/>
    <cellStyle name="입력 6 2 2 2 3 4 2" xfId="47975" xr:uid="{00000000-0005-0000-0000-0000EFBD0000}"/>
    <cellStyle name="입력 6 2 2 2 3 4 3" xfId="47976" xr:uid="{00000000-0005-0000-0000-0000F0BD0000}"/>
    <cellStyle name="입력 6 2 2 2 3 4 4" xfId="47977" xr:uid="{00000000-0005-0000-0000-0000F1BD0000}"/>
    <cellStyle name="입력 6 2 2 2 3 4 5" xfId="47978" xr:uid="{00000000-0005-0000-0000-0000F2BD0000}"/>
    <cellStyle name="입력 6 2 2 2 3 5" xfId="47979" xr:uid="{00000000-0005-0000-0000-0000F3BD0000}"/>
    <cellStyle name="입력 6 2 2 2 3 6" xfId="47980" xr:uid="{00000000-0005-0000-0000-0000F4BD0000}"/>
    <cellStyle name="입력 6 2 2 2 3 7" xfId="47981" xr:uid="{00000000-0005-0000-0000-0000F5BD0000}"/>
    <cellStyle name="입력 6 2 2 2 3 8" xfId="47982" xr:uid="{00000000-0005-0000-0000-0000F6BD0000}"/>
    <cellStyle name="입력 6 2 2 2 4" xfId="47983" xr:uid="{00000000-0005-0000-0000-0000F7BD0000}"/>
    <cellStyle name="입력 6 2 2 2 4 2" xfId="47984" xr:uid="{00000000-0005-0000-0000-0000F8BD0000}"/>
    <cellStyle name="입력 6 2 2 2 4 2 2" xfId="47985" xr:uid="{00000000-0005-0000-0000-0000F9BD0000}"/>
    <cellStyle name="입력 6 2 2 2 4 2 3" xfId="47986" xr:uid="{00000000-0005-0000-0000-0000FABD0000}"/>
    <cellStyle name="입력 6 2 2 2 4 2 4" xfId="47987" xr:uid="{00000000-0005-0000-0000-0000FBBD0000}"/>
    <cellStyle name="입력 6 2 2 2 4 2 5" xfId="47988" xr:uid="{00000000-0005-0000-0000-0000FCBD0000}"/>
    <cellStyle name="입력 6 2 2 2 4 3" xfId="47989" xr:uid="{00000000-0005-0000-0000-0000FDBD0000}"/>
    <cellStyle name="입력 6 2 2 2 4 3 2" xfId="47990" xr:uid="{00000000-0005-0000-0000-0000FEBD0000}"/>
    <cellStyle name="입력 6 2 2 2 4 3 3" xfId="47991" xr:uid="{00000000-0005-0000-0000-0000FFBD0000}"/>
    <cellStyle name="입력 6 2 2 2 4 3 4" xfId="47992" xr:uid="{00000000-0005-0000-0000-000000BE0000}"/>
    <cellStyle name="입력 6 2 2 2 4 3 5" xfId="47993" xr:uid="{00000000-0005-0000-0000-000001BE0000}"/>
    <cellStyle name="입력 6 2 2 2 4 4" xfId="47994" xr:uid="{00000000-0005-0000-0000-000002BE0000}"/>
    <cellStyle name="입력 6 2 2 2 4 4 2" xfId="47995" xr:uid="{00000000-0005-0000-0000-000003BE0000}"/>
    <cellStyle name="입력 6 2 2 2 4 4 3" xfId="47996" xr:uid="{00000000-0005-0000-0000-000004BE0000}"/>
    <cellStyle name="입력 6 2 2 2 4 4 4" xfId="47997" xr:uid="{00000000-0005-0000-0000-000005BE0000}"/>
    <cellStyle name="입력 6 2 2 2 4 4 5" xfId="47998" xr:uid="{00000000-0005-0000-0000-000006BE0000}"/>
    <cellStyle name="입력 6 2 2 2 4 5" xfId="47999" xr:uid="{00000000-0005-0000-0000-000007BE0000}"/>
    <cellStyle name="입력 6 2 2 2 4 6" xfId="48000" xr:uid="{00000000-0005-0000-0000-000008BE0000}"/>
    <cellStyle name="입력 6 2 2 2 4 7" xfId="48001" xr:uid="{00000000-0005-0000-0000-000009BE0000}"/>
    <cellStyle name="입력 6 2 2 2 4 8" xfId="48002" xr:uid="{00000000-0005-0000-0000-00000ABE0000}"/>
    <cellStyle name="입력 6 2 2 2 5" xfId="48003" xr:uid="{00000000-0005-0000-0000-00000BBE0000}"/>
    <cellStyle name="입력 6 2 2 2 5 2" xfId="48004" xr:uid="{00000000-0005-0000-0000-00000CBE0000}"/>
    <cellStyle name="입력 6 2 2 2 5 3" xfId="48005" xr:uid="{00000000-0005-0000-0000-00000DBE0000}"/>
    <cellStyle name="입력 6 2 2 2 5 4" xfId="48006" xr:uid="{00000000-0005-0000-0000-00000EBE0000}"/>
    <cellStyle name="입력 6 2 2 2 5 5" xfId="48007" xr:uid="{00000000-0005-0000-0000-00000FBE0000}"/>
    <cellStyle name="입력 6 2 2 2 6" xfId="48008" xr:uid="{00000000-0005-0000-0000-000010BE0000}"/>
    <cellStyle name="입력 6 2 2 2 6 2" xfId="48009" xr:uid="{00000000-0005-0000-0000-000011BE0000}"/>
    <cellStyle name="입력 6 2 2 2 6 3" xfId="48010" xr:uid="{00000000-0005-0000-0000-000012BE0000}"/>
    <cellStyle name="입력 6 2 2 2 6 4" xfId="48011" xr:uid="{00000000-0005-0000-0000-000013BE0000}"/>
    <cellStyle name="입력 6 2 2 2 6 5" xfId="48012" xr:uid="{00000000-0005-0000-0000-000014BE0000}"/>
    <cellStyle name="입력 6 2 2 2 7" xfId="48013" xr:uid="{00000000-0005-0000-0000-000015BE0000}"/>
    <cellStyle name="입력 6 2 2 2 7 2" xfId="48014" xr:uid="{00000000-0005-0000-0000-000016BE0000}"/>
    <cellStyle name="입력 6 2 2 2 7 3" xfId="48015" xr:uid="{00000000-0005-0000-0000-000017BE0000}"/>
    <cellStyle name="입력 6 2 2 2 7 4" xfId="48016" xr:uid="{00000000-0005-0000-0000-000018BE0000}"/>
    <cellStyle name="입력 6 2 2 2 7 5" xfId="48017" xr:uid="{00000000-0005-0000-0000-000019BE0000}"/>
    <cellStyle name="입력 6 2 2 2 8" xfId="48018" xr:uid="{00000000-0005-0000-0000-00001ABE0000}"/>
    <cellStyle name="입력 6 2 2 2 9" xfId="48019" xr:uid="{00000000-0005-0000-0000-00001BBE0000}"/>
    <cellStyle name="입력 6 2 2 3" xfId="48020" xr:uid="{00000000-0005-0000-0000-00001CBE0000}"/>
    <cellStyle name="입력 6 2 2 3 10" xfId="48021" xr:uid="{00000000-0005-0000-0000-00001DBE0000}"/>
    <cellStyle name="입력 6 2 2 3 11" xfId="48022" xr:uid="{00000000-0005-0000-0000-00001EBE0000}"/>
    <cellStyle name="입력 6 2 2 3 2" xfId="48023" xr:uid="{00000000-0005-0000-0000-00001FBE0000}"/>
    <cellStyle name="입력 6 2 2 3 2 2" xfId="48024" xr:uid="{00000000-0005-0000-0000-000020BE0000}"/>
    <cellStyle name="입력 6 2 2 3 2 2 2" xfId="48025" xr:uid="{00000000-0005-0000-0000-000021BE0000}"/>
    <cellStyle name="입력 6 2 2 3 2 2 3" xfId="48026" xr:uid="{00000000-0005-0000-0000-000022BE0000}"/>
    <cellStyle name="입력 6 2 2 3 2 2 4" xfId="48027" xr:uid="{00000000-0005-0000-0000-000023BE0000}"/>
    <cellStyle name="입력 6 2 2 3 2 2 5" xfId="48028" xr:uid="{00000000-0005-0000-0000-000024BE0000}"/>
    <cellStyle name="입력 6 2 2 3 2 3" xfId="48029" xr:uid="{00000000-0005-0000-0000-000025BE0000}"/>
    <cellStyle name="입력 6 2 2 3 2 3 2" xfId="48030" xr:uid="{00000000-0005-0000-0000-000026BE0000}"/>
    <cellStyle name="입력 6 2 2 3 2 3 3" xfId="48031" xr:uid="{00000000-0005-0000-0000-000027BE0000}"/>
    <cellStyle name="입력 6 2 2 3 2 3 4" xfId="48032" xr:uid="{00000000-0005-0000-0000-000028BE0000}"/>
    <cellStyle name="입력 6 2 2 3 2 3 5" xfId="48033" xr:uid="{00000000-0005-0000-0000-000029BE0000}"/>
    <cellStyle name="입력 6 2 2 3 2 4" xfId="48034" xr:uid="{00000000-0005-0000-0000-00002ABE0000}"/>
    <cellStyle name="입력 6 2 2 3 2 4 2" xfId="48035" xr:uid="{00000000-0005-0000-0000-00002BBE0000}"/>
    <cellStyle name="입력 6 2 2 3 2 4 3" xfId="48036" xr:uid="{00000000-0005-0000-0000-00002CBE0000}"/>
    <cellStyle name="입력 6 2 2 3 2 4 4" xfId="48037" xr:uid="{00000000-0005-0000-0000-00002DBE0000}"/>
    <cellStyle name="입력 6 2 2 3 2 4 5" xfId="48038" xr:uid="{00000000-0005-0000-0000-00002EBE0000}"/>
    <cellStyle name="입력 6 2 2 3 2 5" xfId="48039" xr:uid="{00000000-0005-0000-0000-00002FBE0000}"/>
    <cellStyle name="입력 6 2 2 3 2 6" xfId="48040" xr:uid="{00000000-0005-0000-0000-000030BE0000}"/>
    <cellStyle name="입력 6 2 2 3 2 7" xfId="48041" xr:uid="{00000000-0005-0000-0000-000031BE0000}"/>
    <cellStyle name="입력 6 2 2 3 2 8" xfId="48042" xr:uid="{00000000-0005-0000-0000-000032BE0000}"/>
    <cellStyle name="입력 6 2 2 3 3" xfId="48043" xr:uid="{00000000-0005-0000-0000-000033BE0000}"/>
    <cellStyle name="입력 6 2 2 3 3 2" xfId="48044" xr:uid="{00000000-0005-0000-0000-000034BE0000}"/>
    <cellStyle name="입력 6 2 2 3 3 2 2" xfId="48045" xr:uid="{00000000-0005-0000-0000-000035BE0000}"/>
    <cellStyle name="입력 6 2 2 3 3 2 3" xfId="48046" xr:uid="{00000000-0005-0000-0000-000036BE0000}"/>
    <cellStyle name="입력 6 2 2 3 3 2 4" xfId="48047" xr:uid="{00000000-0005-0000-0000-000037BE0000}"/>
    <cellStyle name="입력 6 2 2 3 3 2 5" xfId="48048" xr:uid="{00000000-0005-0000-0000-000038BE0000}"/>
    <cellStyle name="입력 6 2 2 3 3 3" xfId="48049" xr:uid="{00000000-0005-0000-0000-000039BE0000}"/>
    <cellStyle name="입력 6 2 2 3 3 3 2" xfId="48050" xr:uid="{00000000-0005-0000-0000-00003ABE0000}"/>
    <cellStyle name="입력 6 2 2 3 3 3 3" xfId="48051" xr:uid="{00000000-0005-0000-0000-00003BBE0000}"/>
    <cellStyle name="입력 6 2 2 3 3 3 4" xfId="48052" xr:uid="{00000000-0005-0000-0000-00003CBE0000}"/>
    <cellStyle name="입력 6 2 2 3 3 3 5" xfId="48053" xr:uid="{00000000-0005-0000-0000-00003DBE0000}"/>
    <cellStyle name="입력 6 2 2 3 3 4" xfId="48054" xr:uid="{00000000-0005-0000-0000-00003EBE0000}"/>
    <cellStyle name="입력 6 2 2 3 3 4 2" xfId="48055" xr:uid="{00000000-0005-0000-0000-00003FBE0000}"/>
    <cellStyle name="입력 6 2 2 3 3 4 3" xfId="48056" xr:uid="{00000000-0005-0000-0000-000040BE0000}"/>
    <cellStyle name="입력 6 2 2 3 3 4 4" xfId="48057" xr:uid="{00000000-0005-0000-0000-000041BE0000}"/>
    <cellStyle name="입력 6 2 2 3 3 4 5" xfId="48058" xr:uid="{00000000-0005-0000-0000-000042BE0000}"/>
    <cellStyle name="입력 6 2 2 3 3 5" xfId="48059" xr:uid="{00000000-0005-0000-0000-000043BE0000}"/>
    <cellStyle name="입력 6 2 2 3 3 6" xfId="48060" xr:uid="{00000000-0005-0000-0000-000044BE0000}"/>
    <cellStyle name="입력 6 2 2 3 3 7" xfId="48061" xr:uid="{00000000-0005-0000-0000-000045BE0000}"/>
    <cellStyle name="입력 6 2 2 3 3 8" xfId="48062" xr:uid="{00000000-0005-0000-0000-000046BE0000}"/>
    <cellStyle name="입력 6 2 2 3 4" xfId="48063" xr:uid="{00000000-0005-0000-0000-000047BE0000}"/>
    <cellStyle name="입력 6 2 2 3 4 2" xfId="48064" xr:uid="{00000000-0005-0000-0000-000048BE0000}"/>
    <cellStyle name="입력 6 2 2 3 4 2 2" xfId="48065" xr:uid="{00000000-0005-0000-0000-000049BE0000}"/>
    <cellStyle name="입력 6 2 2 3 4 2 3" xfId="48066" xr:uid="{00000000-0005-0000-0000-00004ABE0000}"/>
    <cellStyle name="입력 6 2 2 3 4 2 4" xfId="48067" xr:uid="{00000000-0005-0000-0000-00004BBE0000}"/>
    <cellStyle name="입력 6 2 2 3 4 2 5" xfId="48068" xr:uid="{00000000-0005-0000-0000-00004CBE0000}"/>
    <cellStyle name="입력 6 2 2 3 4 3" xfId="48069" xr:uid="{00000000-0005-0000-0000-00004DBE0000}"/>
    <cellStyle name="입력 6 2 2 3 4 3 2" xfId="48070" xr:uid="{00000000-0005-0000-0000-00004EBE0000}"/>
    <cellStyle name="입력 6 2 2 3 4 3 3" xfId="48071" xr:uid="{00000000-0005-0000-0000-00004FBE0000}"/>
    <cellStyle name="입력 6 2 2 3 4 3 4" xfId="48072" xr:uid="{00000000-0005-0000-0000-000050BE0000}"/>
    <cellStyle name="입력 6 2 2 3 4 3 5" xfId="48073" xr:uid="{00000000-0005-0000-0000-000051BE0000}"/>
    <cellStyle name="입력 6 2 2 3 4 4" xfId="48074" xr:uid="{00000000-0005-0000-0000-000052BE0000}"/>
    <cellStyle name="입력 6 2 2 3 4 4 2" xfId="48075" xr:uid="{00000000-0005-0000-0000-000053BE0000}"/>
    <cellStyle name="입력 6 2 2 3 4 4 3" xfId="48076" xr:uid="{00000000-0005-0000-0000-000054BE0000}"/>
    <cellStyle name="입력 6 2 2 3 4 4 4" xfId="48077" xr:uid="{00000000-0005-0000-0000-000055BE0000}"/>
    <cellStyle name="입력 6 2 2 3 4 4 5" xfId="48078" xr:uid="{00000000-0005-0000-0000-000056BE0000}"/>
    <cellStyle name="입력 6 2 2 3 4 5" xfId="48079" xr:uid="{00000000-0005-0000-0000-000057BE0000}"/>
    <cellStyle name="입력 6 2 2 3 4 6" xfId="48080" xr:uid="{00000000-0005-0000-0000-000058BE0000}"/>
    <cellStyle name="입력 6 2 2 3 4 7" xfId="48081" xr:uid="{00000000-0005-0000-0000-000059BE0000}"/>
    <cellStyle name="입력 6 2 2 3 4 8" xfId="48082" xr:uid="{00000000-0005-0000-0000-00005ABE0000}"/>
    <cellStyle name="입력 6 2 2 3 5" xfId="48083" xr:uid="{00000000-0005-0000-0000-00005BBE0000}"/>
    <cellStyle name="입력 6 2 2 3 5 2" xfId="48084" xr:uid="{00000000-0005-0000-0000-00005CBE0000}"/>
    <cellStyle name="입력 6 2 2 3 5 3" xfId="48085" xr:uid="{00000000-0005-0000-0000-00005DBE0000}"/>
    <cellStyle name="입력 6 2 2 3 5 4" xfId="48086" xr:uid="{00000000-0005-0000-0000-00005EBE0000}"/>
    <cellStyle name="입력 6 2 2 3 5 5" xfId="48087" xr:uid="{00000000-0005-0000-0000-00005FBE0000}"/>
    <cellStyle name="입력 6 2 2 3 6" xfId="48088" xr:uid="{00000000-0005-0000-0000-000060BE0000}"/>
    <cellStyle name="입력 6 2 2 3 6 2" xfId="48089" xr:uid="{00000000-0005-0000-0000-000061BE0000}"/>
    <cellStyle name="입력 6 2 2 3 6 3" xfId="48090" xr:uid="{00000000-0005-0000-0000-000062BE0000}"/>
    <cellStyle name="입력 6 2 2 3 6 4" xfId="48091" xr:uid="{00000000-0005-0000-0000-000063BE0000}"/>
    <cellStyle name="입력 6 2 2 3 6 5" xfId="48092" xr:uid="{00000000-0005-0000-0000-000064BE0000}"/>
    <cellStyle name="입력 6 2 2 3 7" xfId="48093" xr:uid="{00000000-0005-0000-0000-000065BE0000}"/>
    <cellStyle name="입력 6 2 2 3 7 2" xfId="48094" xr:uid="{00000000-0005-0000-0000-000066BE0000}"/>
    <cellStyle name="입력 6 2 2 3 7 3" xfId="48095" xr:uid="{00000000-0005-0000-0000-000067BE0000}"/>
    <cellStyle name="입력 6 2 2 3 7 4" xfId="48096" xr:uid="{00000000-0005-0000-0000-000068BE0000}"/>
    <cellStyle name="입력 6 2 2 3 7 5" xfId="48097" xr:uid="{00000000-0005-0000-0000-000069BE0000}"/>
    <cellStyle name="입력 6 2 2 3 8" xfId="48098" xr:uid="{00000000-0005-0000-0000-00006ABE0000}"/>
    <cellStyle name="입력 6 2 2 3 9" xfId="48099" xr:uid="{00000000-0005-0000-0000-00006BBE0000}"/>
    <cellStyle name="입력 6 2 2 4" xfId="48100" xr:uid="{00000000-0005-0000-0000-00006CBE0000}"/>
    <cellStyle name="입력 6 2 2 4 2" xfId="48101" xr:uid="{00000000-0005-0000-0000-00006DBE0000}"/>
    <cellStyle name="입력 6 2 2 4 2 2" xfId="48102" xr:uid="{00000000-0005-0000-0000-00006EBE0000}"/>
    <cellStyle name="입력 6 2 2 4 2 3" xfId="48103" xr:uid="{00000000-0005-0000-0000-00006FBE0000}"/>
    <cellStyle name="입력 6 2 2 4 2 4" xfId="48104" xr:uid="{00000000-0005-0000-0000-000070BE0000}"/>
    <cellStyle name="입력 6 2 2 4 2 5" xfId="48105" xr:uid="{00000000-0005-0000-0000-000071BE0000}"/>
    <cellStyle name="입력 6 2 2 4 3" xfId="48106" xr:uid="{00000000-0005-0000-0000-000072BE0000}"/>
    <cellStyle name="입력 6 2 2 4 3 2" xfId="48107" xr:uid="{00000000-0005-0000-0000-000073BE0000}"/>
    <cellStyle name="입력 6 2 2 4 3 3" xfId="48108" xr:uid="{00000000-0005-0000-0000-000074BE0000}"/>
    <cellStyle name="입력 6 2 2 4 3 4" xfId="48109" xr:uid="{00000000-0005-0000-0000-000075BE0000}"/>
    <cellStyle name="입력 6 2 2 4 3 5" xfId="48110" xr:uid="{00000000-0005-0000-0000-000076BE0000}"/>
    <cellStyle name="입력 6 2 2 4 4" xfId="48111" xr:uid="{00000000-0005-0000-0000-000077BE0000}"/>
    <cellStyle name="입력 6 2 2 4 4 2" xfId="48112" xr:uid="{00000000-0005-0000-0000-000078BE0000}"/>
    <cellStyle name="입력 6 2 2 4 4 3" xfId="48113" xr:uid="{00000000-0005-0000-0000-000079BE0000}"/>
    <cellStyle name="입력 6 2 2 4 4 4" xfId="48114" xr:uid="{00000000-0005-0000-0000-00007ABE0000}"/>
    <cellStyle name="입력 6 2 2 4 4 5" xfId="48115" xr:uid="{00000000-0005-0000-0000-00007BBE0000}"/>
    <cellStyle name="입력 6 2 2 4 5" xfId="48116" xr:uid="{00000000-0005-0000-0000-00007CBE0000}"/>
    <cellStyle name="입력 6 2 2 4 6" xfId="48117" xr:uid="{00000000-0005-0000-0000-00007DBE0000}"/>
    <cellStyle name="입력 6 2 2 4 7" xfId="48118" xr:uid="{00000000-0005-0000-0000-00007EBE0000}"/>
    <cellStyle name="입력 6 2 2 4 8" xfId="48119" xr:uid="{00000000-0005-0000-0000-00007FBE0000}"/>
    <cellStyle name="입력 6 2 2 5" xfId="48120" xr:uid="{00000000-0005-0000-0000-000080BE0000}"/>
    <cellStyle name="입력 6 2 2 5 2" xfId="48121" xr:uid="{00000000-0005-0000-0000-000081BE0000}"/>
    <cellStyle name="입력 6 2 2 5 2 2" xfId="48122" xr:uid="{00000000-0005-0000-0000-000082BE0000}"/>
    <cellStyle name="입력 6 2 2 5 2 3" xfId="48123" xr:uid="{00000000-0005-0000-0000-000083BE0000}"/>
    <cellStyle name="입력 6 2 2 5 2 4" xfId="48124" xr:uid="{00000000-0005-0000-0000-000084BE0000}"/>
    <cellStyle name="입력 6 2 2 5 2 5" xfId="48125" xr:uid="{00000000-0005-0000-0000-000085BE0000}"/>
    <cellStyle name="입력 6 2 2 5 3" xfId="48126" xr:uid="{00000000-0005-0000-0000-000086BE0000}"/>
    <cellStyle name="입력 6 2 2 5 3 2" xfId="48127" xr:uid="{00000000-0005-0000-0000-000087BE0000}"/>
    <cellStyle name="입력 6 2 2 5 3 3" xfId="48128" xr:uid="{00000000-0005-0000-0000-000088BE0000}"/>
    <cellStyle name="입력 6 2 2 5 3 4" xfId="48129" xr:uid="{00000000-0005-0000-0000-000089BE0000}"/>
    <cellStyle name="입력 6 2 2 5 3 5" xfId="48130" xr:uid="{00000000-0005-0000-0000-00008ABE0000}"/>
    <cellStyle name="입력 6 2 2 5 4" xfId="48131" xr:uid="{00000000-0005-0000-0000-00008BBE0000}"/>
    <cellStyle name="입력 6 2 2 5 4 2" xfId="48132" xr:uid="{00000000-0005-0000-0000-00008CBE0000}"/>
    <cellStyle name="입력 6 2 2 5 4 3" xfId="48133" xr:uid="{00000000-0005-0000-0000-00008DBE0000}"/>
    <cellStyle name="입력 6 2 2 5 4 4" xfId="48134" xr:uid="{00000000-0005-0000-0000-00008EBE0000}"/>
    <cellStyle name="입력 6 2 2 5 4 5" xfId="48135" xr:uid="{00000000-0005-0000-0000-00008FBE0000}"/>
    <cellStyle name="입력 6 2 2 5 5" xfId="48136" xr:uid="{00000000-0005-0000-0000-000090BE0000}"/>
    <cellStyle name="입력 6 2 2 5 6" xfId="48137" xr:uid="{00000000-0005-0000-0000-000091BE0000}"/>
    <cellStyle name="입력 6 2 2 5 7" xfId="48138" xr:uid="{00000000-0005-0000-0000-000092BE0000}"/>
    <cellStyle name="입력 6 2 2 5 8" xfId="48139" xr:uid="{00000000-0005-0000-0000-000093BE0000}"/>
    <cellStyle name="입력 6 2 2 6" xfId="48140" xr:uid="{00000000-0005-0000-0000-000094BE0000}"/>
    <cellStyle name="입력 6 2 2 6 2" xfId="48141" xr:uid="{00000000-0005-0000-0000-000095BE0000}"/>
    <cellStyle name="입력 6 2 2 6 2 2" xfId="48142" xr:uid="{00000000-0005-0000-0000-000096BE0000}"/>
    <cellStyle name="입력 6 2 2 6 2 3" xfId="48143" xr:uid="{00000000-0005-0000-0000-000097BE0000}"/>
    <cellStyle name="입력 6 2 2 6 2 4" xfId="48144" xr:uid="{00000000-0005-0000-0000-000098BE0000}"/>
    <cellStyle name="입력 6 2 2 6 2 5" xfId="48145" xr:uid="{00000000-0005-0000-0000-000099BE0000}"/>
    <cellStyle name="입력 6 2 2 6 3" xfId="48146" xr:uid="{00000000-0005-0000-0000-00009ABE0000}"/>
    <cellStyle name="입력 6 2 2 6 3 2" xfId="48147" xr:uid="{00000000-0005-0000-0000-00009BBE0000}"/>
    <cellStyle name="입력 6 2 2 6 3 3" xfId="48148" xr:uid="{00000000-0005-0000-0000-00009CBE0000}"/>
    <cellStyle name="입력 6 2 2 6 3 4" xfId="48149" xr:uid="{00000000-0005-0000-0000-00009DBE0000}"/>
    <cellStyle name="입력 6 2 2 6 3 5" xfId="48150" xr:uid="{00000000-0005-0000-0000-00009EBE0000}"/>
    <cellStyle name="입력 6 2 2 6 4" xfId="48151" xr:uid="{00000000-0005-0000-0000-00009FBE0000}"/>
    <cellStyle name="입력 6 2 2 6 4 2" xfId="48152" xr:uid="{00000000-0005-0000-0000-0000A0BE0000}"/>
    <cellStyle name="입력 6 2 2 6 4 3" xfId="48153" xr:uid="{00000000-0005-0000-0000-0000A1BE0000}"/>
    <cellStyle name="입력 6 2 2 6 4 4" xfId="48154" xr:uid="{00000000-0005-0000-0000-0000A2BE0000}"/>
    <cellStyle name="입력 6 2 2 6 4 5" xfId="48155" xr:uid="{00000000-0005-0000-0000-0000A3BE0000}"/>
    <cellStyle name="입력 6 2 2 6 5" xfId="48156" xr:uid="{00000000-0005-0000-0000-0000A4BE0000}"/>
    <cellStyle name="입력 6 2 2 6 6" xfId="48157" xr:uid="{00000000-0005-0000-0000-0000A5BE0000}"/>
    <cellStyle name="입력 6 2 2 6 7" xfId="48158" xr:uid="{00000000-0005-0000-0000-0000A6BE0000}"/>
    <cellStyle name="입력 6 2 2 6 8" xfId="48159" xr:uid="{00000000-0005-0000-0000-0000A7BE0000}"/>
    <cellStyle name="입력 6 2 2 7" xfId="48160" xr:uid="{00000000-0005-0000-0000-0000A8BE0000}"/>
    <cellStyle name="입력 6 2 2 7 2" xfId="48161" xr:uid="{00000000-0005-0000-0000-0000A9BE0000}"/>
    <cellStyle name="입력 6 2 2 7 3" xfId="48162" xr:uid="{00000000-0005-0000-0000-0000AABE0000}"/>
    <cellStyle name="입력 6 2 2 7 4" xfId="48163" xr:uid="{00000000-0005-0000-0000-0000ABBE0000}"/>
    <cellStyle name="입력 6 2 2 7 5" xfId="48164" xr:uid="{00000000-0005-0000-0000-0000ACBE0000}"/>
    <cellStyle name="입력 6 2 2 8" xfId="48165" xr:uid="{00000000-0005-0000-0000-0000ADBE0000}"/>
    <cellStyle name="입력 6 2 2 8 2" xfId="48166" xr:uid="{00000000-0005-0000-0000-0000AEBE0000}"/>
    <cellStyle name="입력 6 2 2 8 3" xfId="48167" xr:uid="{00000000-0005-0000-0000-0000AFBE0000}"/>
    <cellStyle name="입력 6 2 2 8 4" xfId="48168" xr:uid="{00000000-0005-0000-0000-0000B0BE0000}"/>
    <cellStyle name="입력 6 2 2 8 5" xfId="48169" xr:uid="{00000000-0005-0000-0000-0000B1BE0000}"/>
    <cellStyle name="입력 6 2 2 9" xfId="48170" xr:uid="{00000000-0005-0000-0000-0000B2BE0000}"/>
    <cellStyle name="입력 6 2 2 9 2" xfId="48171" xr:uid="{00000000-0005-0000-0000-0000B3BE0000}"/>
    <cellStyle name="입력 6 2 2 9 3" xfId="48172" xr:uid="{00000000-0005-0000-0000-0000B4BE0000}"/>
    <cellStyle name="입력 6 2 2 9 4" xfId="48173" xr:uid="{00000000-0005-0000-0000-0000B5BE0000}"/>
    <cellStyle name="입력 6 2 2 9 5" xfId="48174" xr:uid="{00000000-0005-0000-0000-0000B6BE0000}"/>
    <cellStyle name="입력 6 2 3" xfId="48175" xr:uid="{00000000-0005-0000-0000-0000B7BE0000}"/>
    <cellStyle name="입력 6 2 3 10" xfId="48176" xr:uid="{00000000-0005-0000-0000-0000B8BE0000}"/>
    <cellStyle name="입력 6 2 3 11" xfId="48177" xr:uid="{00000000-0005-0000-0000-0000B9BE0000}"/>
    <cellStyle name="입력 6 2 3 2" xfId="48178" xr:uid="{00000000-0005-0000-0000-0000BABE0000}"/>
    <cellStyle name="입력 6 2 3 2 2" xfId="48179" xr:uid="{00000000-0005-0000-0000-0000BBBE0000}"/>
    <cellStyle name="입력 6 2 3 2 2 2" xfId="48180" xr:uid="{00000000-0005-0000-0000-0000BCBE0000}"/>
    <cellStyle name="입력 6 2 3 2 2 3" xfId="48181" xr:uid="{00000000-0005-0000-0000-0000BDBE0000}"/>
    <cellStyle name="입력 6 2 3 2 2 4" xfId="48182" xr:uid="{00000000-0005-0000-0000-0000BEBE0000}"/>
    <cellStyle name="입력 6 2 3 2 2 5" xfId="48183" xr:uid="{00000000-0005-0000-0000-0000BFBE0000}"/>
    <cellStyle name="입력 6 2 3 2 3" xfId="48184" xr:uid="{00000000-0005-0000-0000-0000C0BE0000}"/>
    <cellStyle name="입력 6 2 3 2 3 2" xfId="48185" xr:uid="{00000000-0005-0000-0000-0000C1BE0000}"/>
    <cellStyle name="입력 6 2 3 2 3 3" xfId="48186" xr:uid="{00000000-0005-0000-0000-0000C2BE0000}"/>
    <cellStyle name="입력 6 2 3 2 3 4" xfId="48187" xr:uid="{00000000-0005-0000-0000-0000C3BE0000}"/>
    <cellStyle name="입력 6 2 3 2 3 5" xfId="48188" xr:uid="{00000000-0005-0000-0000-0000C4BE0000}"/>
    <cellStyle name="입력 6 2 3 2 4" xfId="48189" xr:uid="{00000000-0005-0000-0000-0000C5BE0000}"/>
    <cellStyle name="입력 6 2 3 2 4 2" xfId="48190" xr:uid="{00000000-0005-0000-0000-0000C6BE0000}"/>
    <cellStyle name="입력 6 2 3 2 4 3" xfId="48191" xr:uid="{00000000-0005-0000-0000-0000C7BE0000}"/>
    <cellStyle name="입력 6 2 3 2 4 4" xfId="48192" xr:uid="{00000000-0005-0000-0000-0000C8BE0000}"/>
    <cellStyle name="입력 6 2 3 2 4 5" xfId="48193" xr:uid="{00000000-0005-0000-0000-0000C9BE0000}"/>
    <cellStyle name="입력 6 2 3 2 5" xfId="48194" xr:uid="{00000000-0005-0000-0000-0000CABE0000}"/>
    <cellStyle name="입력 6 2 3 2 6" xfId="48195" xr:uid="{00000000-0005-0000-0000-0000CBBE0000}"/>
    <cellStyle name="입력 6 2 3 2 7" xfId="48196" xr:uid="{00000000-0005-0000-0000-0000CCBE0000}"/>
    <cellStyle name="입력 6 2 3 2 8" xfId="48197" xr:uid="{00000000-0005-0000-0000-0000CDBE0000}"/>
    <cellStyle name="입력 6 2 3 3" xfId="48198" xr:uid="{00000000-0005-0000-0000-0000CEBE0000}"/>
    <cellStyle name="입력 6 2 3 3 2" xfId="48199" xr:uid="{00000000-0005-0000-0000-0000CFBE0000}"/>
    <cellStyle name="입력 6 2 3 3 2 2" xfId="48200" xr:uid="{00000000-0005-0000-0000-0000D0BE0000}"/>
    <cellStyle name="입력 6 2 3 3 2 3" xfId="48201" xr:uid="{00000000-0005-0000-0000-0000D1BE0000}"/>
    <cellStyle name="입력 6 2 3 3 2 4" xfId="48202" xr:uid="{00000000-0005-0000-0000-0000D2BE0000}"/>
    <cellStyle name="입력 6 2 3 3 2 5" xfId="48203" xr:uid="{00000000-0005-0000-0000-0000D3BE0000}"/>
    <cellStyle name="입력 6 2 3 3 3" xfId="48204" xr:uid="{00000000-0005-0000-0000-0000D4BE0000}"/>
    <cellStyle name="입력 6 2 3 3 3 2" xfId="48205" xr:uid="{00000000-0005-0000-0000-0000D5BE0000}"/>
    <cellStyle name="입력 6 2 3 3 3 3" xfId="48206" xr:uid="{00000000-0005-0000-0000-0000D6BE0000}"/>
    <cellStyle name="입력 6 2 3 3 3 4" xfId="48207" xr:uid="{00000000-0005-0000-0000-0000D7BE0000}"/>
    <cellStyle name="입력 6 2 3 3 3 5" xfId="48208" xr:uid="{00000000-0005-0000-0000-0000D8BE0000}"/>
    <cellStyle name="입력 6 2 3 3 4" xfId="48209" xr:uid="{00000000-0005-0000-0000-0000D9BE0000}"/>
    <cellStyle name="입력 6 2 3 3 4 2" xfId="48210" xr:uid="{00000000-0005-0000-0000-0000DABE0000}"/>
    <cellStyle name="입력 6 2 3 3 4 3" xfId="48211" xr:uid="{00000000-0005-0000-0000-0000DBBE0000}"/>
    <cellStyle name="입력 6 2 3 3 4 4" xfId="48212" xr:uid="{00000000-0005-0000-0000-0000DCBE0000}"/>
    <cellStyle name="입력 6 2 3 3 4 5" xfId="48213" xr:uid="{00000000-0005-0000-0000-0000DDBE0000}"/>
    <cellStyle name="입력 6 2 3 3 5" xfId="48214" xr:uid="{00000000-0005-0000-0000-0000DEBE0000}"/>
    <cellStyle name="입력 6 2 3 3 6" xfId="48215" xr:uid="{00000000-0005-0000-0000-0000DFBE0000}"/>
    <cellStyle name="입력 6 2 3 3 7" xfId="48216" xr:uid="{00000000-0005-0000-0000-0000E0BE0000}"/>
    <cellStyle name="입력 6 2 3 3 8" xfId="48217" xr:uid="{00000000-0005-0000-0000-0000E1BE0000}"/>
    <cellStyle name="입력 6 2 3 4" xfId="48218" xr:uid="{00000000-0005-0000-0000-0000E2BE0000}"/>
    <cellStyle name="입력 6 2 3 4 2" xfId="48219" xr:uid="{00000000-0005-0000-0000-0000E3BE0000}"/>
    <cellStyle name="입력 6 2 3 4 2 2" xfId="48220" xr:uid="{00000000-0005-0000-0000-0000E4BE0000}"/>
    <cellStyle name="입력 6 2 3 4 2 3" xfId="48221" xr:uid="{00000000-0005-0000-0000-0000E5BE0000}"/>
    <cellStyle name="입력 6 2 3 4 2 4" xfId="48222" xr:uid="{00000000-0005-0000-0000-0000E6BE0000}"/>
    <cellStyle name="입력 6 2 3 4 2 5" xfId="48223" xr:uid="{00000000-0005-0000-0000-0000E7BE0000}"/>
    <cellStyle name="입력 6 2 3 4 3" xfId="48224" xr:uid="{00000000-0005-0000-0000-0000E8BE0000}"/>
    <cellStyle name="입력 6 2 3 4 3 2" xfId="48225" xr:uid="{00000000-0005-0000-0000-0000E9BE0000}"/>
    <cellStyle name="입력 6 2 3 4 3 3" xfId="48226" xr:uid="{00000000-0005-0000-0000-0000EABE0000}"/>
    <cellStyle name="입력 6 2 3 4 3 4" xfId="48227" xr:uid="{00000000-0005-0000-0000-0000EBBE0000}"/>
    <cellStyle name="입력 6 2 3 4 3 5" xfId="48228" xr:uid="{00000000-0005-0000-0000-0000ECBE0000}"/>
    <cellStyle name="입력 6 2 3 4 4" xfId="48229" xr:uid="{00000000-0005-0000-0000-0000EDBE0000}"/>
    <cellStyle name="입력 6 2 3 4 4 2" xfId="48230" xr:uid="{00000000-0005-0000-0000-0000EEBE0000}"/>
    <cellStyle name="입력 6 2 3 4 4 3" xfId="48231" xr:uid="{00000000-0005-0000-0000-0000EFBE0000}"/>
    <cellStyle name="입력 6 2 3 4 4 4" xfId="48232" xr:uid="{00000000-0005-0000-0000-0000F0BE0000}"/>
    <cellStyle name="입력 6 2 3 4 4 5" xfId="48233" xr:uid="{00000000-0005-0000-0000-0000F1BE0000}"/>
    <cellStyle name="입력 6 2 3 4 5" xfId="48234" xr:uid="{00000000-0005-0000-0000-0000F2BE0000}"/>
    <cellStyle name="입력 6 2 3 4 6" xfId="48235" xr:uid="{00000000-0005-0000-0000-0000F3BE0000}"/>
    <cellStyle name="입력 6 2 3 4 7" xfId="48236" xr:uid="{00000000-0005-0000-0000-0000F4BE0000}"/>
    <cellStyle name="입력 6 2 3 4 8" xfId="48237" xr:uid="{00000000-0005-0000-0000-0000F5BE0000}"/>
    <cellStyle name="입력 6 2 3 5" xfId="48238" xr:uid="{00000000-0005-0000-0000-0000F6BE0000}"/>
    <cellStyle name="입력 6 2 3 5 2" xfId="48239" xr:uid="{00000000-0005-0000-0000-0000F7BE0000}"/>
    <cellStyle name="입력 6 2 3 5 3" xfId="48240" xr:uid="{00000000-0005-0000-0000-0000F8BE0000}"/>
    <cellStyle name="입력 6 2 3 5 4" xfId="48241" xr:uid="{00000000-0005-0000-0000-0000F9BE0000}"/>
    <cellStyle name="입력 6 2 3 5 5" xfId="48242" xr:uid="{00000000-0005-0000-0000-0000FABE0000}"/>
    <cellStyle name="입력 6 2 3 6" xfId="48243" xr:uid="{00000000-0005-0000-0000-0000FBBE0000}"/>
    <cellStyle name="입력 6 2 3 6 2" xfId="48244" xr:uid="{00000000-0005-0000-0000-0000FCBE0000}"/>
    <cellStyle name="입력 6 2 3 6 3" xfId="48245" xr:uid="{00000000-0005-0000-0000-0000FDBE0000}"/>
    <cellStyle name="입력 6 2 3 6 4" xfId="48246" xr:uid="{00000000-0005-0000-0000-0000FEBE0000}"/>
    <cellStyle name="입력 6 2 3 6 5" xfId="48247" xr:uid="{00000000-0005-0000-0000-0000FFBE0000}"/>
    <cellStyle name="입력 6 2 3 7" xfId="48248" xr:uid="{00000000-0005-0000-0000-000000BF0000}"/>
    <cellStyle name="입력 6 2 3 7 2" xfId="48249" xr:uid="{00000000-0005-0000-0000-000001BF0000}"/>
    <cellStyle name="입력 6 2 3 7 3" xfId="48250" xr:uid="{00000000-0005-0000-0000-000002BF0000}"/>
    <cellStyle name="입력 6 2 3 7 4" xfId="48251" xr:uid="{00000000-0005-0000-0000-000003BF0000}"/>
    <cellStyle name="입력 6 2 3 7 5" xfId="48252" xr:uid="{00000000-0005-0000-0000-000004BF0000}"/>
    <cellStyle name="입력 6 2 3 8" xfId="48253" xr:uid="{00000000-0005-0000-0000-000005BF0000}"/>
    <cellStyle name="입력 6 2 3 9" xfId="48254" xr:uid="{00000000-0005-0000-0000-000006BF0000}"/>
    <cellStyle name="입력 6 2 4" xfId="48255" xr:uid="{00000000-0005-0000-0000-000007BF0000}"/>
    <cellStyle name="입력 6 2 4 10" xfId="48256" xr:uid="{00000000-0005-0000-0000-000008BF0000}"/>
    <cellStyle name="입력 6 2 4 11" xfId="48257" xr:uid="{00000000-0005-0000-0000-000009BF0000}"/>
    <cellStyle name="입력 6 2 4 2" xfId="48258" xr:uid="{00000000-0005-0000-0000-00000ABF0000}"/>
    <cellStyle name="입력 6 2 4 2 2" xfId="48259" xr:uid="{00000000-0005-0000-0000-00000BBF0000}"/>
    <cellStyle name="입력 6 2 4 2 2 2" xfId="48260" xr:uid="{00000000-0005-0000-0000-00000CBF0000}"/>
    <cellStyle name="입력 6 2 4 2 2 3" xfId="48261" xr:uid="{00000000-0005-0000-0000-00000DBF0000}"/>
    <cellStyle name="입력 6 2 4 2 2 4" xfId="48262" xr:uid="{00000000-0005-0000-0000-00000EBF0000}"/>
    <cellStyle name="입력 6 2 4 2 2 5" xfId="48263" xr:uid="{00000000-0005-0000-0000-00000FBF0000}"/>
    <cellStyle name="입력 6 2 4 2 3" xfId="48264" xr:uid="{00000000-0005-0000-0000-000010BF0000}"/>
    <cellStyle name="입력 6 2 4 2 3 2" xfId="48265" xr:uid="{00000000-0005-0000-0000-000011BF0000}"/>
    <cellStyle name="입력 6 2 4 2 3 3" xfId="48266" xr:uid="{00000000-0005-0000-0000-000012BF0000}"/>
    <cellStyle name="입력 6 2 4 2 3 4" xfId="48267" xr:uid="{00000000-0005-0000-0000-000013BF0000}"/>
    <cellStyle name="입력 6 2 4 2 3 5" xfId="48268" xr:uid="{00000000-0005-0000-0000-000014BF0000}"/>
    <cellStyle name="입력 6 2 4 2 4" xfId="48269" xr:uid="{00000000-0005-0000-0000-000015BF0000}"/>
    <cellStyle name="입력 6 2 4 2 4 2" xfId="48270" xr:uid="{00000000-0005-0000-0000-000016BF0000}"/>
    <cellStyle name="입력 6 2 4 2 4 3" xfId="48271" xr:uid="{00000000-0005-0000-0000-000017BF0000}"/>
    <cellStyle name="입력 6 2 4 2 4 4" xfId="48272" xr:uid="{00000000-0005-0000-0000-000018BF0000}"/>
    <cellStyle name="입력 6 2 4 2 4 5" xfId="48273" xr:uid="{00000000-0005-0000-0000-000019BF0000}"/>
    <cellStyle name="입력 6 2 4 2 5" xfId="48274" xr:uid="{00000000-0005-0000-0000-00001ABF0000}"/>
    <cellStyle name="입력 6 2 4 2 6" xfId="48275" xr:uid="{00000000-0005-0000-0000-00001BBF0000}"/>
    <cellStyle name="입력 6 2 4 2 7" xfId="48276" xr:uid="{00000000-0005-0000-0000-00001CBF0000}"/>
    <cellStyle name="입력 6 2 4 2 8" xfId="48277" xr:uid="{00000000-0005-0000-0000-00001DBF0000}"/>
    <cellStyle name="입력 6 2 4 3" xfId="48278" xr:uid="{00000000-0005-0000-0000-00001EBF0000}"/>
    <cellStyle name="입력 6 2 4 3 2" xfId="48279" xr:uid="{00000000-0005-0000-0000-00001FBF0000}"/>
    <cellStyle name="입력 6 2 4 3 2 2" xfId="48280" xr:uid="{00000000-0005-0000-0000-000020BF0000}"/>
    <cellStyle name="입력 6 2 4 3 2 3" xfId="48281" xr:uid="{00000000-0005-0000-0000-000021BF0000}"/>
    <cellStyle name="입력 6 2 4 3 2 4" xfId="48282" xr:uid="{00000000-0005-0000-0000-000022BF0000}"/>
    <cellStyle name="입력 6 2 4 3 2 5" xfId="48283" xr:uid="{00000000-0005-0000-0000-000023BF0000}"/>
    <cellStyle name="입력 6 2 4 3 3" xfId="48284" xr:uid="{00000000-0005-0000-0000-000024BF0000}"/>
    <cellStyle name="입력 6 2 4 3 3 2" xfId="48285" xr:uid="{00000000-0005-0000-0000-000025BF0000}"/>
    <cellStyle name="입력 6 2 4 3 3 3" xfId="48286" xr:uid="{00000000-0005-0000-0000-000026BF0000}"/>
    <cellStyle name="입력 6 2 4 3 3 4" xfId="48287" xr:uid="{00000000-0005-0000-0000-000027BF0000}"/>
    <cellStyle name="입력 6 2 4 3 3 5" xfId="48288" xr:uid="{00000000-0005-0000-0000-000028BF0000}"/>
    <cellStyle name="입력 6 2 4 3 4" xfId="48289" xr:uid="{00000000-0005-0000-0000-000029BF0000}"/>
    <cellStyle name="입력 6 2 4 3 4 2" xfId="48290" xr:uid="{00000000-0005-0000-0000-00002ABF0000}"/>
    <cellStyle name="입력 6 2 4 3 4 3" xfId="48291" xr:uid="{00000000-0005-0000-0000-00002BBF0000}"/>
    <cellStyle name="입력 6 2 4 3 4 4" xfId="48292" xr:uid="{00000000-0005-0000-0000-00002CBF0000}"/>
    <cellStyle name="입력 6 2 4 3 4 5" xfId="48293" xr:uid="{00000000-0005-0000-0000-00002DBF0000}"/>
    <cellStyle name="입력 6 2 4 3 5" xfId="48294" xr:uid="{00000000-0005-0000-0000-00002EBF0000}"/>
    <cellStyle name="입력 6 2 4 3 6" xfId="48295" xr:uid="{00000000-0005-0000-0000-00002FBF0000}"/>
    <cellStyle name="입력 6 2 4 3 7" xfId="48296" xr:uid="{00000000-0005-0000-0000-000030BF0000}"/>
    <cellStyle name="입력 6 2 4 3 8" xfId="48297" xr:uid="{00000000-0005-0000-0000-000031BF0000}"/>
    <cellStyle name="입력 6 2 4 4" xfId="48298" xr:uid="{00000000-0005-0000-0000-000032BF0000}"/>
    <cellStyle name="입력 6 2 4 4 2" xfId="48299" xr:uid="{00000000-0005-0000-0000-000033BF0000}"/>
    <cellStyle name="입력 6 2 4 4 2 2" xfId="48300" xr:uid="{00000000-0005-0000-0000-000034BF0000}"/>
    <cellStyle name="입력 6 2 4 4 2 3" xfId="48301" xr:uid="{00000000-0005-0000-0000-000035BF0000}"/>
    <cellStyle name="입력 6 2 4 4 2 4" xfId="48302" xr:uid="{00000000-0005-0000-0000-000036BF0000}"/>
    <cellStyle name="입력 6 2 4 4 2 5" xfId="48303" xr:uid="{00000000-0005-0000-0000-000037BF0000}"/>
    <cellStyle name="입력 6 2 4 4 3" xfId="48304" xr:uid="{00000000-0005-0000-0000-000038BF0000}"/>
    <cellStyle name="입력 6 2 4 4 3 2" xfId="48305" xr:uid="{00000000-0005-0000-0000-000039BF0000}"/>
    <cellStyle name="입력 6 2 4 4 3 3" xfId="48306" xr:uid="{00000000-0005-0000-0000-00003ABF0000}"/>
    <cellStyle name="입력 6 2 4 4 3 4" xfId="48307" xr:uid="{00000000-0005-0000-0000-00003BBF0000}"/>
    <cellStyle name="입력 6 2 4 4 3 5" xfId="48308" xr:uid="{00000000-0005-0000-0000-00003CBF0000}"/>
    <cellStyle name="입력 6 2 4 4 4" xfId="48309" xr:uid="{00000000-0005-0000-0000-00003DBF0000}"/>
    <cellStyle name="입력 6 2 4 4 4 2" xfId="48310" xr:uid="{00000000-0005-0000-0000-00003EBF0000}"/>
    <cellStyle name="입력 6 2 4 4 4 3" xfId="48311" xr:uid="{00000000-0005-0000-0000-00003FBF0000}"/>
    <cellStyle name="입력 6 2 4 4 4 4" xfId="48312" xr:uid="{00000000-0005-0000-0000-000040BF0000}"/>
    <cellStyle name="입력 6 2 4 4 4 5" xfId="48313" xr:uid="{00000000-0005-0000-0000-000041BF0000}"/>
    <cellStyle name="입력 6 2 4 4 5" xfId="48314" xr:uid="{00000000-0005-0000-0000-000042BF0000}"/>
    <cellStyle name="입력 6 2 4 4 6" xfId="48315" xr:uid="{00000000-0005-0000-0000-000043BF0000}"/>
    <cellStyle name="입력 6 2 4 4 7" xfId="48316" xr:uid="{00000000-0005-0000-0000-000044BF0000}"/>
    <cellStyle name="입력 6 2 4 4 8" xfId="48317" xr:uid="{00000000-0005-0000-0000-000045BF0000}"/>
    <cellStyle name="입력 6 2 4 5" xfId="48318" xr:uid="{00000000-0005-0000-0000-000046BF0000}"/>
    <cellStyle name="입력 6 2 4 5 2" xfId="48319" xr:uid="{00000000-0005-0000-0000-000047BF0000}"/>
    <cellStyle name="입력 6 2 4 5 3" xfId="48320" xr:uid="{00000000-0005-0000-0000-000048BF0000}"/>
    <cellStyle name="입력 6 2 4 5 4" xfId="48321" xr:uid="{00000000-0005-0000-0000-000049BF0000}"/>
    <cellStyle name="입력 6 2 4 5 5" xfId="48322" xr:uid="{00000000-0005-0000-0000-00004ABF0000}"/>
    <cellStyle name="입력 6 2 4 6" xfId="48323" xr:uid="{00000000-0005-0000-0000-00004BBF0000}"/>
    <cellStyle name="입력 6 2 4 6 2" xfId="48324" xr:uid="{00000000-0005-0000-0000-00004CBF0000}"/>
    <cellStyle name="입력 6 2 4 6 3" xfId="48325" xr:uid="{00000000-0005-0000-0000-00004DBF0000}"/>
    <cellStyle name="입력 6 2 4 6 4" xfId="48326" xr:uid="{00000000-0005-0000-0000-00004EBF0000}"/>
    <cellStyle name="입력 6 2 4 6 5" xfId="48327" xr:uid="{00000000-0005-0000-0000-00004FBF0000}"/>
    <cellStyle name="입력 6 2 4 7" xfId="48328" xr:uid="{00000000-0005-0000-0000-000050BF0000}"/>
    <cellStyle name="입력 6 2 4 7 2" xfId="48329" xr:uid="{00000000-0005-0000-0000-000051BF0000}"/>
    <cellStyle name="입력 6 2 4 7 3" xfId="48330" xr:uid="{00000000-0005-0000-0000-000052BF0000}"/>
    <cellStyle name="입력 6 2 4 7 4" xfId="48331" xr:uid="{00000000-0005-0000-0000-000053BF0000}"/>
    <cellStyle name="입력 6 2 4 7 5" xfId="48332" xr:uid="{00000000-0005-0000-0000-000054BF0000}"/>
    <cellStyle name="입력 6 2 4 8" xfId="48333" xr:uid="{00000000-0005-0000-0000-000055BF0000}"/>
    <cellStyle name="입력 6 2 4 9" xfId="48334" xr:uid="{00000000-0005-0000-0000-000056BF0000}"/>
    <cellStyle name="입력 6 2 5" xfId="48335" xr:uid="{00000000-0005-0000-0000-000057BF0000}"/>
    <cellStyle name="입력 6 2 5 10" xfId="48336" xr:uid="{00000000-0005-0000-0000-000058BF0000}"/>
    <cellStyle name="입력 6 2 5 11" xfId="48337" xr:uid="{00000000-0005-0000-0000-000059BF0000}"/>
    <cellStyle name="입력 6 2 5 2" xfId="48338" xr:uid="{00000000-0005-0000-0000-00005ABF0000}"/>
    <cellStyle name="입력 6 2 5 2 2" xfId="48339" xr:uid="{00000000-0005-0000-0000-00005BBF0000}"/>
    <cellStyle name="입력 6 2 5 2 2 2" xfId="48340" xr:uid="{00000000-0005-0000-0000-00005CBF0000}"/>
    <cellStyle name="입력 6 2 5 2 2 3" xfId="48341" xr:uid="{00000000-0005-0000-0000-00005DBF0000}"/>
    <cellStyle name="입력 6 2 5 2 2 4" xfId="48342" xr:uid="{00000000-0005-0000-0000-00005EBF0000}"/>
    <cellStyle name="입력 6 2 5 2 2 5" xfId="48343" xr:uid="{00000000-0005-0000-0000-00005FBF0000}"/>
    <cellStyle name="입력 6 2 5 2 3" xfId="48344" xr:uid="{00000000-0005-0000-0000-000060BF0000}"/>
    <cellStyle name="입력 6 2 5 2 3 2" xfId="48345" xr:uid="{00000000-0005-0000-0000-000061BF0000}"/>
    <cellStyle name="입력 6 2 5 2 3 3" xfId="48346" xr:uid="{00000000-0005-0000-0000-000062BF0000}"/>
    <cellStyle name="입력 6 2 5 2 3 4" xfId="48347" xr:uid="{00000000-0005-0000-0000-000063BF0000}"/>
    <cellStyle name="입력 6 2 5 2 3 5" xfId="48348" xr:uid="{00000000-0005-0000-0000-000064BF0000}"/>
    <cellStyle name="입력 6 2 5 2 4" xfId="48349" xr:uid="{00000000-0005-0000-0000-000065BF0000}"/>
    <cellStyle name="입력 6 2 5 2 4 2" xfId="48350" xr:uid="{00000000-0005-0000-0000-000066BF0000}"/>
    <cellStyle name="입력 6 2 5 2 4 3" xfId="48351" xr:uid="{00000000-0005-0000-0000-000067BF0000}"/>
    <cellStyle name="입력 6 2 5 2 4 4" xfId="48352" xr:uid="{00000000-0005-0000-0000-000068BF0000}"/>
    <cellStyle name="입력 6 2 5 2 4 5" xfId="48353" xr:uid="{00000000-0005-0000-0000-000069BF0000}"/>
    <cellStyle name="입력 6 2 5 2 5" xfId="48354" xr:uid="{00000000-0005-0000-0000-00006ABF0000}"/>
    <cellStyle name="입력 6 2 5 2 6" xfId="48355" xr:uid="{00000000-0005-0000-0000-00006BBF0000}"/>
    <cellStyle name="입력 6 2 5 2 7" xfId="48356" xr:uid="{00000000-0005-0000-0000-00006CBF0000}"/>
    <cellStyle name="입력 6 2 5 2 8" xfId="48357" xr:uid="{00000000-0005-0000-0000-00006DBF0000}"/>
    <cellStyle name="입력 6 2 5 3" xfId="48358" xr:uid="{00000000-0005-0000-0000-00006EBF0000}"/>
    <cellStyle name="입력 6 2 5 3 2" xfId="48359" xr:uid="{00000000-0005-0000-0000-00006FBF0000}"/>
    <cellStyle name="입력 6 2 5 3 2 2" xfId="48360" xr:uid="{00000000-0005-0000-0000-000070BF0000}"/>
    <cellStyle name="입력 6 2 5 3 2 3" xfId="48361" xr:uid="{00000000-0005-0000-0000-000071BF0000}"/>
    <cellStyle name="입력 6 2 5 3 2 4" xfId="48362" xr:uid="{00000000-0005-0000-0000-000072BF0000}"/>
    <cellStyle name="입력 6 2 5 3 2 5" xfId="48363" xr:uid="{00000000-0005-0000-0000-000073BF0000}"/>
    <cellStyle name="입력 6 2 5 3 3" xfId="48364" xr:uid="{00000000-0005-0000-0000-000074BF0000}"/>
    <cellStyle name="입력 6 2 5 3 3 2" xfId="48365" xr:uid="{00000000-0005-0000-0000-000075BF0000}"/>
    <cellStyle name="입력 6 2 5 3 3 3" xfId="48366" xr:uid="{00000000-0005-0000-0000-000076BF0000}"/>
    <cellStyle name="입력 6 2 5 3 3 4" xfId="48367" xr:uid="{00000000-0005-0000-0000-000077BF0000}"/>
    <cellStyle name="입력 6 2 5 3 3 5" xfId="48368" xr:uid="{00000000-0005-0000-0000-000078BF0000}"/>
    <cellStyle name="입력 6 2 5 3 4" xfId="48369" xr:uid="{00000000-0005-0000-0000-000079BF0000}"/>
    <cellStyle name="입력 6 2 5 3 4 2" xfId="48370" xr:uid="{00000000-0005-0000-0000-00007ABF0000}"/>
    <cellStyle name="입력 6 2 5 3 4 3" xfId="48371" xr:uid="{00000000-0005-0000-0000-00007BBF0000}"/>
    <cellStyle name="입력 6 2 5 3 4 4" xfId="48372" xr:uid="{00000000-0005-0000-0000-00007CBF0000}"/>
    <cellStyle name="입력 6 2 5 3 4 5" xfId="48373" xr:uid="{00000000-0005-0000-0000-00007DBF0000}"/>
    <cellStyle name="입력 6 2 5 3 5" xfId="48374" xr:uid="{00000000-0005-0000-0000-00007EBF0000}"/>
    <cellStyle name="입력 6 2 5 3 6" xfId="48375" xr:uid="{00000000-0005-0000-0000-00007FBF0000}"/>
    <cellStyle name="입력 6 2 5 3 7" xfId="48376" xr:uid="{00000000-0005-0000-0000-000080BF0000}"/>
    <cellStyle name="입력 6 2 5 3 8" xfId="48377" xr:uid="{00000000-0005-0000-0000-000081BF0000}"/>
    <cellStyle name="입력 6 2 5 4" xfId="48378" xr:uid="{00000000-0005-0000-0000-000082BF0000}"/>
    <cellStyle name="입력 6 2 5 4 2" xfId="48379" xr:uid="{00000000-0005-0000-0000-000083BF0000}"/>
    <cellStyle name="입력 6 2 5 4 2 2" xfId="48380" xr:uid="{00000000-0005-0000-0000-000084BF0000}"/>
    <cellStyle name="입력 6 2 5 4 2 3" xfId="48381" xr:uid="{00000000-0005-0000-0000-000085BF0000}"/>
    <cellStyle name="입력 6 2 5 4 2 4" xfId="48382" xr:uid="{00000000-0005-0000-0000-000086BF0000}"/>
    <cellStyle name="입력 6 2 5 4 2 5" xfId="48383" xr:uid="{00000000-0005-0000-0000-000087BF0000}"/>
    <cellStyle name="입력 6 2 5 4 3" xfId="48384" xr:uid="{00000000-0005-0000-0000-000088BF0000}"/>
    <cellStyle name="입력 6 2 5 4 3 2" xfId="48385" xr:uid="{00000000-0005-0000-0000-000089BF0000}"/>
    <cellStyle name="입력 6 2 5 4 3 3" xfId="48386" xr:uid="{00000000-0005-0000-0000-00008ABF0000}"/>
    <cellStyle name="입력 6 2 5 4 3 4" xfId="48387" xr:uid="{00000000-0005-0000-0000-00008BBF0000}"/>
    <cellStyle name="입력 6 2 5 4 3 5" xfId="48388" xr:uid="{00000000-0005-0000-0000-00008CBF0000}"/>
    <cellStyle name="입력 6 2 5 4 4" xfId="48389" xr:uid="{00000000-0005-0000-0000-00008DBF0000}"/>
    <cellStyle name="입력 6 2 5 4 4 2" xfId="48390" xr:uid="{00000000-0005-0000-0000-00008EBF0000}"/>
    <cellStyle name="입력 6 2 5 4 4 3" xfId="48391" xr:uid="{00000000-0005-0000-0000-00008FBF0000}"/>
    <cellStyle name="입력 6 2 5 4 4 4" xfId="48392" xr:uid="{00000000-0005-0000-0000-000090BF0000}"/>
    <cellStyle name="입력 6 2 5 4 4 5" xfId="48393" xr:uid="{00000000-0005-0000-0000-000091BF0000}"/>
    <cellStyle name="입력 6 2 5 4 5" xfId="48394" xr:uid="{00000000-0005-0000-0000-000092BF0000}"/>
    <cellStyle name="입력 6 2 5 4 6" xfId="48395" xr:uid="{00000000-0005-0000-0000-000093BF0000}"/>
    <cellStyle name="입력 6 2 5 4 7" xfId="48396" xr:uid="{00000000-0005-0000-0000-000094BF0000}"/>
    <cellStyle name="입력 6 2 5 4 8" xfId="48397" xr:uid="{00000000-0005-0000-0000-000095BF0000}"/>
    <cellStyle name="입력 6 2 5 5" xfId="48398" xr:uid="{00000000-0005-0000-0000-000096BF0000}"/>
    <cellStyle name="입력 6 2 5 5 2" xfId="48399" xr:uid="{00000000-0005-0000-0000-000097BF0000}"/>
    <cellStyle name="입력 6 2 5 5 3" xfId="48400" xr:uid="{00000000-0005-0000-0000-000098BF0000}"/>
    <cellStyle name="입력 6 2 5 5 4" xfId="48401" xr:uid="{00000000-0005-0000-0000-000099BF0000}"/>
    <cellStyle name="입력 6 2 5 5 5" xfId="48402" xr:uid="{00000000-0005-0000-0000-00009ABF0000}"/>
    <cellStyle name="입력 6 2 5 6" xfId="48403" xr:uid="{00000000-0005-0000-0000-00009BBF0000}"/>
    <cellStyle name="입력 6 2 5 6 2" xfId="48404" xr:uid="{00000000-0005-0000-0000-00009CBF0000}"/>
    <cellStyle name="입력 6 2 5 6 3" xfId="48405" xr:uid="{00000000-0005-0000-0000-00009DBF0000}"/>
    <cellStyle name="입력 6 2 5 6 4" xfId="48406" xr:uid="{00000000-0005-0000-0000-00009EBF0000}"/>
    <cellStyle name="입력 6 2 5 6 5" xfId="48407" xr:uid="{00000000-0005-0000-0000-00009FBF0000}"/>
    <cellStyle name="입력 6 2 5 7" xfId="48408" xr:uid="{00000000-0005-0000-0000-0000A0BF0000}"/>
    <cellStyle name="입력 6 2 5 7 2" xfId="48409" xr:uid="{00000000-0005-0000-0000-0000A1BF0000}"/>
    <cellStyle name="입력 6 2 5 7 3" xfId="48410" xr:uid="{00000000-0005-0000-0000-0000A2BF0000}"/>
    <cellStyle name="입력 6 2 5 7 4" xfId="48411" xr:uid="{00000000-0005-0000-0000-0000A3BF0000}"/>
    <cellStyle name="입력 6 2 5 7 5" xfId="48412" xr:uid="{00000000-0005-0000-0000-0000A4BF0000}"/>
    <cellStyle name="입력 6 2 5 8" xfId="48413" xr:uid="{00000000-0005-0000-0000-0000A5BF0000}"/>
    <cellStyle name="입력 6 2 5 9" xfId="48414" xr:uid="{00000000-0005-0000-0000-0000A6BF0000}"/>
    <cellStyle name="입력 6 2 6" xfId="48415" xr:uid="{00000000-0005-0000-0000-0000A7BF0000}"/>
    <cellStyle name="입력 6 2 6 2" xfId="48416" xr:uid="{00000000-0005-0000-0000-0000A8BF0000}"/>
    <cellStyle name="입력 6 2 6 2 2" xfId="48417" xr:uid="{00000000-0005-0000-0000-0000A9BF0000}"/>
    <cellStyle name="입력 6 2 6 2 3" xfId="48418" xr:uid="{00000000-0005-0000-0000-0000AABF0000}"/>
    <cellStyle name="입력 6 2 6 2 4" xfId="48419" xr:uid="{00000000-0005-0000-0000-0000ABBF0000}"/>
    <cellStyle name="입력 6 2 6 2 5" xfId="48420" xr:uid="{00000000-0005-0000-0000-0000ACBF0000}"/>
    <cellStyle name="입력 6 2 6 3" xfId="48421" xr:uid="{00000000-0005-0000-0000-0000ADBF0000}"/>
    <cellStyle name="입력 6 2 6 3 2" xfId="48422" xr:uid="{00000000-0005-0000-0000-0000AEBF0000}"/>
    <cellStyle name="입력 6 2 6 3 3" xfId="48423" xr:uid="{00000000-0005-0000-0000-0000AFBF0000}"/>
    <cellStyle name="입력 6 2 6 3 4" xfId="48424" xr:uid="{00000000-0005-0000-0000-0000B0BF0000}"/>
    <cellStyle name="입력 6 2 6 3 5" xfId="48425" xr:uid="{00000000-0005-0000-0000-0000B1BF0000}"/>
    <cellStyle name="입력 6 2 6 4" xfId="48426" xr:uid="{00000000-0005-0000-0000-0000B2BF0000}"/>
    <cellStyle name="입력 6 2 6 4 2" xfId="48427" xr:uid="{00000000-0005-0000-0000-0000B3BF0000}"/>
    <cellStyle name="입력 6 2 6 4 3" xfId="48428" xr:uid="{00000000-0005-0000-0000-0000B4BF0000}"/>
    <cellStyle name="입력 6 2 6 4 4" xfId="48429" xr:uid="{00000000-0005-0000-0000-0000B5BF0000}"/>
    <cellStyle name="입력 6 2 6 4 5" xfId="48430" xr:uid="{00000000-0005-0000-0000-0000B6BF0000}"/>
    <cellStyle name="입력 6 2 6 5" xfId="48431" xr:uid="{00000000-0005-0000-0000-0000B7BF0000}"/>
    <cellStyle name="입력 6 2 6 6" xfId="48432" xr:uid="{00000000-0005-0000-0000-0000B8BF0000}"/>
    <cellStyle name="입력 6 2 6 7" xfId="48433" xr:uid="{00000000-0005-0000-0000-0000B9BF0000}"/>
    <cellStyle name="입력 6 2 6 8" xfId="48434" xr:uid="{00000000-0005-0000-0000-0000BABF0000}"/>
    <cellStyle name="입력 6 2 7" xfId="48435" xr:uid="{00000000-0005-0000-0000-0000BBBF0000}"/>
    <cellStyle name="입력 6 2 7 2" xfId="48436" xr:uid="{00000000-0005-0000-0000-0000BCBF0000}"/>
    <cellStyle name="입력 6 2 7 2 2" xfId="48437" xr:uid="{00000000-0005-0000-0000-0000BDBF0000}"/>
    <cellStyle name="입력 6 2 7 2 3" xfId="48438" xr:uid="{00000000-0005-0000-0000-0000BEBF0000}"/>
    <cellStyle name="입력 6 2 7 2 4" xfId="48439" xr:uid="{00000000-0005-0000-0000-0000BFBF0000}"/>
    <cellStyle name="입력 6 2 7 2 5" xfId="48440" xr:uid="{00000000-0005-0000-0000-0000C0BF0000}"/>
    <cellStyle name="입력 6 2 7 3" xfId="48441" xr:uid="{00000000-0005-0000-0000-0000C1BF0000}"/>
    <cellStyle name="입력 6 2 7 3 2" xfId="48442" xr:uid="{00000000-0005-0000-0000-0000C2BF0000}"/>
    <cellStyle name="입력 6 2 7 3 3" xfId="48443" xr:uid="{00000000-0005-0000-0000-0000C3BF0000}"/>
    <cellStyle name="입력 6 2 7 3 4" xfId="48444" xr:uid="{00000000-0005-0000-0000-0000C4BF0000}"/>
    <cellStyle name="입력 6 2 7 3 5" xfId="48445" xr:uid="{00000000-0005-0000-0000-0000C5BF0000}"/>
    <cellStyle name="입력 6 2 7 4" xfId="48446" xr:uid="{00000000-0005-0000-0000-0000C6BF0000}"/>
    <cellStyle name="입력 6 2 7 4 2" xfId="48447" xr:uid="{00000000-0005-0000-0000-0000C7BF0000}"/>
    <cellStyle name="입력 6 2 7 4 3" xfId="48448" xr:uid="{00000000-0005-0000-0000-0000C8BF0000}"/>
    <cellStyle name="입력 6 2 7 4 4" xfId="48449" xr:uid="{00000000-0005-0000-0000-0000C9BF0000}"/>
    <cellStyle name="입력 6 2 7 4 5" xfId="48450" xr:uid="{00000000-0005-0000-0000-0000CABF0000}"/>
    <cellStyle name="입력 6 2 7 5" xfId="48451" xr:uid="{00000000-0005-0000-0000-0000CBBF0000}"/>
    <cellStyle name="입력 6 2 7 6" xfId="48452" xr:uid="{00000000-0005-0000-0000-0000CCBF0000}"/>
    <cellStyle name="입력 6 2 7 7" xfId="48453" xr:uid="{00000000-0005-0000-0000-0000CDBF0000}"/>
    <cellStyle name="입력 6 2 7 8" xfId="48454" xr:uid="{00000000-0005-0000-0000-0000CEBF0000}"/>
    <cellStyle name="입력 6 2 8" xfId="48455" xr:uid="{00000000-0005-0000-0000-0000CFBF0000}"/>
    <cellStyle name="입력 6 2 8 2" xfId="48456" xr:uid="{00000000-0005-0000-0000-0000D0BF0000}"/>
    <cellStyle name="입력 6 2 8 2 2" xfId="48457" xr:uid="{00000000-0005-0000-0000-0000D1BF0000}"/>
    <cellStyle name="입력 6 2 8 2 3" xfId="48458" xr:uid="{00000000-0005-0000-0000-0000D2BF0000}"/>
    <cellStyle name="입력 6 2 8 2 4" xfId="48459" xr:uid="{00000000-0005-0000-0000-0000D3BF0000}"/>
    <cellStyle name="입력 6 2 8 2 5" xfId="48460" xr:uid="{00000000-0005-0000-0000-0000D4BF0000}"/>
    <cellStyle name="입력 6 2 8 3" xfId="48461" xr:uid="{00000000-0005-0000-0000-0000D5BF0000}"/>
    <cellStyle name="입력 6 2 8 3 2" xfId="48462" xr:uid="{00000000-0005-0000-0000-0000D6BF0000}"/>
    <cellStyle name="입력 6 2 8 3 3" xfId="48463" xr:uid="{00000000-0005-0000-0000-0000D7BF0000}"/>
    <cellStyle name="입력 6 2 8 3 4" xfId="48464" xr:uid="{00000000-0005-0000-0000-0000D8BF0000}"/>
    <cellStyle name="입력 6 2 8 3 5" xfId="48465" xr:uid="{00000000-0005-0000-0000-0000D9BF0000}"/>
    <cellStyle name="입력 6 2 8 4" xfId="48466" xr:uid="{00000000-0005-0000-0000-0000DABF0000}"/>
    <cellStyle name="입력 6 2 8 4 2" xfId="48467" xr:uid="{00000000-0005-0000-0000-0000DBBF0000}"/>
    <cellStyle name="입력 6 2 8 4 3" xfId="48468" xr:uid="{00000000-0005-0000-0000-0000DCBF0000}"/>
    <cellStyle name="입력 6 2 8 4 4" xfId="48469" xr:uid="{00000000-0005-0000-0000-0000DDBF0000}"/>
    <cellStyle name="입력 6 2 8 4 5" xfId="48470" xr:uid="{00000000-0005-0000-0000-0000DEBF0000}"/>
    <cellStyle name="입력 6 2 8 5" xfId="48471" xr:uid="{00000000-0005-0000-0000-0000DFBF0000}"/>
    <cellStyle name="입력 6 2 8 6" xfId="48472" xr:uid="{00000000-0005-0000-0000-0000E0BF0000}"/>
    <cellStyle name="입력 6 2 8 7" xfId="48473" xr:uid="{00000000-0005-0000-0000-0000E1BF0000}"/>
    <cellStyle name="입력 6 2 8 8" xfId="48474" xr:uid="{00000000-0005-0000-0000-0000E2BF0000}"/>
    <cellStyle name="입력 6 2 9" xfId="48475" xr:uid="{00000000-0005-0000-0000-0000E3BF0000}"/>
    <cellStyle name="입력 6 2 9 2" xfId="48476" xr:uid="{00000000-0005-0000-0000-0000E4BF0000}"/>
    <cellStyle name="입력 6 2 9 3" xfId="48477" xr:uid="{00000000-0005-0000-0000-0000E5BF0000}"/>
    <cellStyle name="입력 6 2 9 4" xfId="48478" xr:uid="{00000000-0005-0000-0000-0000E6BF0000}"/>
    <cellStyle name="입력 6 2 9 5" xfId="48479" xr:uid="{00000000-0005-0000-0000-0000E7BF0000}"/>
    <cellStyle name="입력 6 3" xfId="48480" xr:uid="{00000000-0005-0000-0000-0000E8BF0000}"/>
    <cellStyle name="입력 6 3 10" xfId="48481" xr:uid="{00000000-0005-0000-0000-0000E9BF0000}"/>
    <cellStyle name="입력 6 3 11" xfId="48482" xr:uid="{00000000-0005-0000-0000-0000EABF0000}"/>
    <cellStyle name="입력 6 3 12" xfId="48483" xr:uid="{00000000-0005-0000-0000-0000EBBF0000}"/>
    <cellStyle name="입력 6 3 13" xfId="48484" xr:uid="{00000000-0005-0000-0000-0000ECBF0000}"/>
    <cellStyle name="입력 6 3 2" xfId="48485" xr:uid="{00000000-0005-0000-0000-0000EDBF0000}"/>
    <cellStyle name="입력 6 3 2 10" xfId="48486" xr:uid="{00000000-0005-0000-0000-0000EEBF0000}"/>
    <cellStyle name="입력 6 3 2 11" xfId="48487" xr:uid="{00000000-0005-0000-0000-0000EFBF0000}"/>
    <cellStyle name="입력 6 3 2 2" xfId="48488" xr:uid="{00000000-0005-0000-0000-0000F0BF0000}"/>
    <cellStyle name="입력 6 3 2 2 2" xfId="48489" xr:uid="{00000000-0005-0000-0000-0000F1BF0000}"/>
    <cellStyle name="입력 6 3 2 2 2 2" xfId="48490" xr:uid="{00000000-0005-0000-0000-0000F2BF0000}"/>
    <cellStyle name="입력 6 3 2 2 2 3" xfId="48491" xr:uid="{00000000-0005-0000-0000-0000F3BF0000}"/>
    <cellStyle name="입력 6 3 2 2 2 4" xfId="48492" xr:uid="{00000000-0005-0000-0000-0000F4BF0000}"/>
    <cellStyle name="입력 6 3 2 2 2 5" xfId="48493" xr:uid="{00000000-0005-0000-0000-0000F5BF0000}"/>
    <cellStyle name="입력 6 3 2 2 3" xfId="48494" xr:uid="{00000000-0005-0000-0000-0000F6BF0000}"/>
    <cellStyle name="입력 6 3 2 2 3 2" xfId="48495" xr:uid="{00000000-0005-0000-0000-0000F7BF0000}"/>
    <cellStyle name="입력 6 3 2 2 3 3" xfId="48496" xr:uid="{00000000-0005-0000-0000-0000F8BF0000}"/>
    <cellStyle name="입력 6 3 2 2 3 4" xfId="48497" xr:uid="{00000000-0005-0000-0000-0000F9BF0000}"/>
    <cellStyle name="입력 6 3 2 2 3 5" xfId="48498" xr:uid="{00000000-0005-0000-0000-0000FABF0000}"/>
    <cellStyle name="입력 6 3 2 2 4" xfId="48499" xr:uid="{00000000-0005-0000-0000-0000FBBF0000}"/>
    <cellStyle name="입력 6 3 2 2 4 2" xfId="48500" xr:uid="{00000000-0005-0000-0000-0000FCBF0000}"/>
    <cellStyle name="입력 6 3 2 2 4 3" xfId="48501" xr:uid="{00000000-0005-0000-0000-0000FDBF0000}"/>
    <cellStyle name="입력 6 3 2 2 4 4" xfId="48502" xr:uid="{00000000-0005-0000-0000-0000FEBF0000}"/>
    <cellStyle name="입력 6 3 2 2 4 5" xfId="48503" xr:uid="{00000000-0005-0000-0000-0000FFBF0000}"/>
    <cellStyle name="입력 6 3 2 2 5" xfId="48504" xr:uid="{00000000-0005-0000-0000-000000C00000}"/>
    <cellStyle name="입력 6 3 2 2 6" xfId="48505" xr:uid="{00000000-0005-0000-0000-000001C00000}"/>
    <cellStyle name="입력 6 3 2 2 7" xfId="48506" xr:uid="{00000000-0005-0000-0000-000002C00000}"/>
    <cellStyle name="입력 6 3 2 2 8" xfId="48507" xr:uid="{00000000-0005-0000-0000-000003C00000}"/>
    <cellStyle name="입력 6 3 2 3" xfId="48508" xr:uid="{00000000-0005-0000-0000-000004C00000}"/>
    <cellStyle name="입력 6 3 2 3 2" xfId="48509" xr:uid="{00000000-0005-0000-0000-000005C00000}"/>
    <cellStyle name="입력 6 3 2 3 2 2" xfId="48510" xr:uid="{00000000-0005-0000-0000-000006C00000}"/>
    <cellStyle name="입력 6 3 2 3 2 3" xfId="48511" xr:uid="{00000000-0005-0000-0000-000007C00000}"/>
    <cellStyle name="입력 6 3 2 3 2 4" xfId="48512" xr:uid="{00000000-0005-0000-0000-000008C00000}"/>
    <cellStyle name="입력 6 3 2 3 2 5" xfId="48513" xr:uid="{00000000-0005-0000-0000-000009C00000}"/>
    <cellStyle name="입력 6 3 2 3 3" xfId="48514" xr:uid="{00000000-0005-0000-0000-00000AC00000}"/>
    <cellStyle name="입력 6 3 2 3 3 2" xfId="48515" xr:uid="{00000000-0005-0000-0000-00000BC00000}"/>
    <cellStyle name="입력 6 3 2 3 3 3" xfId="48516" xr:uid="{00000000-0005-0000-0000-00000CC00000}"/>
    <cellStyle name="입력 6 3 2 3 3 4" xfId="48517" xr:uid="{00000000-0005-0000-0000-00000DC00000}"/>
    <cellStyle name="입력 6 3 2 3 3 5" xfId="48518" xr:uid="{00000000-0005-0000-0000-00000EC00000}"/>
    <cellStyle name="입력 6 3 2 3 4" xfId="48519" xr:uid="{00000000-0005-0000-0000-00000FC00000}"/>
    <cellStyle name="입력 6 3 2 3 4 2" xfId="48520" xr:uid="{00000000-0005-0000-0000-000010C00000}"/>
    <cellStyle name="입력 6 3 2 3 4 3" xfId="48521" xr:uid="{00000000-0005-0000-0000-000011C00000}"/>
    <cellStyle name="입력 6 3 2 3 4 4" xfId="48522" xr:uid="{00000000-0005-0000-0000-000012C00000}"/>
    <cellStyle name="입력 6 3 2 3 4 5" xfId="48523" xr:uid="{00000000-0005-0000-0000-000013C00000}"/>
    <cellStyle name="입력 6 3 2 3 5" xfId="48524" xr:uid="{00000000-0005-0000-0000-000014C00000}"/>
    <cellStyle name="입력 6 3 2 3 6" xfId="48525" xr:uid="{00000000-0005-0000-0000-000015C00000}"/>
    <cellStyle name="입력 6 3 2 3 7" xfId="48526" xr:uid="{00000000-0005-0000-0000-000016C00000}"/>
    <cellStyle name="입력 6 3 2 3 8" xfId="48527" xr:uid="{00000000-0005-0000-0000-000017C00000}"/>
    <cellStyle name="입력 6 3 2 4" xfId="48528" xr:uid="{00000000-0005-0000-0000-000018C00000}"/>
    <cellStyle name="입력 6 3 2 4 2" xfId="48529" xr:uid="{00000000-0005-0000-0000-000019C00000}"/>
    <cellStyle name="입력 6 3 2 4 2 2" xfId="48530" xr:uid="{00000000-0005-0000-0000-00001AC00000}"/>
    <cellStyle name="입력 6 3 2 4 2 3" xfId="48531" xr:uid="{00000000-0005-0000-0000-00001BC00000}"/>
    <cellStyle name="입력 6 3 2 4 2 4" xfId="48532" xr:uid="{00000000-0005-0000-0000-00001CC00000}"/>
    <cellStyle name="입력 6 3 2 4 2 5" xfId="48533" xr:uid="{00000000-0005-0000-0000-00001DC00000}"/>
    <cellStyle name="입력 6 3 2 4 3" xfId="48534" xr:uid="{00000000-0005-0000-0000-00001EC00000}"/>
    <cellStyle name="입력 6 3 2 4 3 2" xfId="48535" xr:uid="{00000000-0005-0000-0000-00001FC00000}"/>
    <cellStyle name="입력 6 3 2 4 3 3" xfId="48536" xr:uid="{00000000-0005-0000-0000-000020C00000}"/>
    <cellStyle name="입력 6 3 2 4 3 4" xfId="48537" xr:uid="{00000000-0005-0000-0000-000021C00000}"/>
    <cellStyle name="입력 6 3 2 4 3 5" xfId="48538" xr:uid="{00000000-0005-0000-0000-000022C00000}"/>
    <cellStyle name="입력 6 3 2 4 4" xfId="48539" xr:uid="{00000000-0005-0000-0000-000023C00000}"/>
    <cellStyle name="입력 6 3 2 4 4 2" xfId="48540" xr:uid="{00000000-0005-0000-0000-000024C00000}"/>
    <cellStyle name="입력 6 3 2 4 4 3" xfId="48541" xr:uid="{00000000-0005-0000-0000-000025C00000}"/>
    <cellStyle name="입력 6 3 2 4 4 4" xfId="48542" xr:uid="{00000000-0005-0000-0000-000026C00000}"/>
    <cellStyle name="입력 6 3 2 4 4 5" xfId="48543" xr:uid="{00000000-0005-0000-0000-000027C00000}"/>
    <cellStyle name="입력 6 3 2 4 5" xfId="48544" xr:uid="{00000000-0005-0000-0000-000028C00000}"/>
    <cellStyle name="입력 6 3 2 4 6" xfId="48545" xr:uid="{00000000-0005-0000-0000-000029C00000}"/>
    <cellStyle name="입력 6 3 2 4 7" xfId="48546" xr:uid="{00000000-0005-0000-0000-00002AC00000}"/>
    <cellStyle name="입력 6 3 2 4 8" xfId="48547" xr:uid="{00000000-0005-0000-0000-00002BC00000}"/>
    <cellStyle name="입력 6 3 2 5" xfId="48548" xr:uid="{00000000-0005-0000-0000-00002CC00000}"/>
    <cellStyle name="입력 6 3 2 5 2" xfId="48549" xr:uid="{00000000-0005-0000-0000-00002DC00000}"/>
    <cellStyle name="입력 6 3 2 5 3" xfId="48550" xr:uid="{00000000-0005-0000-0000-00002EC00000}"/>
    <cellStyle name="입력 6 3 2 5 4" xfId="48551" xr:uid="{00000000-0005-0000-0000-00002FC00000}"/>
    <cellStyle name="입력 6 3 2 5 5" xfId="48552" xr:uid="{00000000-0005-0000-0000-000030C00000}"/>
    <cellStyle name="입력 6 3 2 6" xfId="48553" xr:uid="{00000000-0005-0000-0000-000031C00000}"/>
    <cellStyle name="입력 6 3 2 6 2" xfId="48554" xr:uid="{00000000-0005-0000-0000-000032C00000}"/>
    <cellStyle name="입력 6 3 2 6 3" xfId="48555" xr:uid="{00000000-0005-0000-0000-000033C00000}"/>
    <cellStyle name="입력 6 3 2 6 4" xfId="48556" xr:uid="{00000000-0005-0000-0000-000034C00000}"/>
    <cellStyle name="입력 6 3 2 6 5" xfId="48557" xr:uid="{00000000-0005-0000-0000-000035C00000}"/>
    <cellStyle name="입력 6 3 2 7" xfId="48558" xr:uid="{00000000-0005-0000-0000-000036C00000}"/>
    <cellStyle name="입력 6 3 2 7 2" xfId="48559" xr:uid="{00000000-0005-0000-0000-000037C00000}"/>
    <cellStyle name="입력 6 3 2 7 3" xfId="48560" xr:uid="{00000000-0005-0000-0000-000038C00000}"/>
    <cellStyle name="입력 6 3 2 7 4" xfId="48561" xr:uid="{00000000-0005-0000-0000-000039C00000}"/>
    <cellStyle name="입력 6 3 2 7 5" xfId="48562" xr:uid="{00000000-0005-0000-0000-00003AC00000}"/>
    <cellStyle name="입력 6 3 2 8" xfId="48563" xr:uid="{00000000-0005-0000-0000-00003BC00000}"/>
    <cellStyle name="입력 6 3 2 9" xfId="48564" xr:uid="{00000000-0005-0000-0000-00003CC00000}"/>
    <cellStyle name="입력 6 3 3" xfId="48565" xr:uid="{00000000-0005-0000-0000-00003DC00000}"/>
    <cellStyle name="입력 6 3 3 10" xfId="48566" xr:uid="{00000000-0005-0000-0000-00003EC00000}"/>
    <cellStyle name="입력 6 3 3 11" xfId="48567" xr:uid="{00000000-0005-0000-0000-00003FC00000}"/>
    <cellStyle name="입력 6 3 3 2" xfId="48568" xr:uid="{00000000-0005-0000-0000-000040C00000}"/>
    <cellStyle name="입력 6 3 3 2 2" xfId="48569" xr:uid="{00000000-0005-0000-0000-000041C00000}"/>
    <cellStyle name="입력 6 3 3 2 2 2" xfId="48570" xr:uid="{00000000-0005-0000-0000-000042C00000}"/>
    <cellStyle name="입력 6 3 3 2 2 3" xfId="48571" xr:uid="{00000000-0005-0000-0000-000043C00000}"/>
    <cellStyle name="입력 6 3 3 2 2 4" xfId="48572" xr:uid="{00000000-0005-0000-0000-000044C00000}"/>
    <cellStyle name="입력 6 3 3 2 2 5" xfId="48573" xr:uid="{00000000-0005-0000-0000-000045C00000}"/>
    <cellStyle name="입력 6 3 3 2 3" xfId="48574" xr:uid="{00000000-0005-0000-0000-000046C00000}"/>
    <cellStyle name="입력 6 3 3 2 3 2" xfId="48575" xr:uid="{00000000-0005-0000-0000-000047C00000}"/>
    <cellStyle name="입력 6 3 3 2 3 3" xfId="48576" xr:uid="{00000000-0005-0000-0000-000048C00000}"/>
    <cellStyle name="입력 6 3 3 2 3 4" xfId="48577" xr:uid="{00000000-0005-0000-0000-000049C00000}"/>
    <cellStyle name="입력 6 3 3 2 3 5" xfId="48578" xr:uid="{00000000-0005-0000-0000-00004AC00000}"/>
    <cellStyle name="입력 6 3 3 2 4" xfId="48579" xr:uid="{00000000-0005-0000-0000-00004BC00000}"/>
    <cellStyle name="입력 6 3 3 2 4 2" xfId="48580" xr:uid="{00000000-0005-0000-0000-00004CC00000}"/>
    <cellStyle name="입력 6 3 3 2 4 3" xfId="48581" xr:uid="{00000000-0005-0000-0000-00004DC00000}"/>
    <cellStyle name="입력 6 3 3 2 4 4" xfId="48582" xr:uid="{00000000-0005-0000-0000-00004EC00000}"/>
    <cellStyle name="입력 6 3 3 2 4 5" xfId="48583" xr:uid="{00000000-0005-0000-0000-00004FC00000}"/>
    <cellStyle name="입력 6 3 3 2 5" xfId="48584" xr:uid="{00000000-0005-0000-0000-000050C00000}"/>
    <cellStyle name="입력 6 3 3 2 6" xfId="48585" xr:uid="{00000000-0005-0000-0000-000051C00000}"/>
    <cellStyle name="입력 6 3 3 2 7" xfId="48586" xr:uid="{00000000-0005-0000-0000-000052C00000}"/>
    <cellStyle name="입력 6 3 3 2 8" xfId="48587" xr:uid="{00000000-0005-0000-0000-000053C00000}"/>
    <cellStyle name="입력 6 3 3 3" xfId="48588" xr:uid="{00000000-0005-0000-0000-000054C00000}"/>
    <cellStyle name="입력 6 3 3 3 2" xfId="48589" xr:uid="{00000000-0005-0000-0000-000055C00000}"/>
    <cellStyle name="입력 6 3 3 3 2 2" xfId="48590" xr:uid="{00000000-0005-0000-0000-000056C00000}"/>
    <cellStyle name="입력 6 3 3 3 2 3" xfId="48591" xr:uid="{00000000-0005-0000-0000-000057C00000}"/>
    <cellStyle name="입력 6 3 3 3 2 4" xfId="48592" xr:uid="{00000000-0005-0000-0000-000058C00000}"/>
    <cellStyle name="입력 6 3 3 3 2 5" xfId="48593" xr:uid="{00000000-0005-0000-0000-000059C00000}"/>
    <cellStyle name="입력 6 3 3 3 3" xfId="48594" xr:uid="{00000000-0005-0000-0000-00005AC00000}"/>
    <cellStyle name="입력 6 3 3 3 3 2" xfId="48595" xr:uid="{00000000-0005-0000-0000-00005BC00000}"/>
    <cellStyle name="입력 6 3 3 3 3 3" xfId="48596" xr:uid="{00000000-0005-0000-0000-00005CC00000}"/>
    <cellStyle name="입력 6 3 3 3 3 4" xfId="48597" xr:uid="{00000000-0005-0000-0000-00005DC00000}"/>
    <cellStyle name="입력 6 3 3 3 3 5" xfId="48598" xr:uid="{00000000-0005-0000-0000-00005EC00000}"/>
    <cellStyle name="입력 6 3 3 3 4" xfId="48599" xr:uid="{00000000-0005-0000-0000-00005FC00000}"/>
    <cellStyle name="입력 6 3 3 3 4 2" xfId="48600" xr:uid="{00000000-0005-0000-0000-000060C00000}"/>
    <cellStyle name="입력 6 3 3 3 4 3" xfId="48601" xr:uid="{00000000-0005-0000-0000-000061C00000}"/>
    <cellStyle name="입력 6 3 3 3 4 4" xfId="48602" xr:uid="{00000000-0005-0000-0000-000062C00000}"/>
    <cellStyle name="입력 6 3 3 3 4 5" xfId="48603" xr:uid="{00000000-0005-0000-0000-000063C00000}"/>
    <cellStyle name="입력 6 3 3 3 5" xfId="48604" xr:uid="{00000000-0005-0000-0000-000064C00000}"/>
    <cellStyle name="입력 6 3 3 3 6" xfId="48605" xr:uid="{00000000-0005-0000-0000-000065C00000}"/>
    <cellStyle name="입력 6 3 3 3 7" xfId="48606" xr:uid="{00000000-0005-0000-0000-000066C00000}"/>
    <cellStyle name="입력 6 3 3 3 8" xfId="48607" xr:uid="{00000000-0005-0000-0000-000067C00000}"/>
    <cellStyle name="입력 6 3 3 4" xfId="48608" xr:uid="{00000000-0005-0000-0000-000068C00000}"/>
    <cellStyle name="입력 6 3 3 4 2" xfId="48609" xr:uid="{00000000-0005-0000-0000-000069C00000}"/>
    <cellStyle name="입력 6 3 3 4 2 2" xfId="48610" xr:uid="{00000000-0005-0000-0000-00006AC00000}"/>
    <cellStyle name="입력 6 3 3 4 2 3" xfId="48611" xr:uid="{00000000-0005-0000-0000-00006BC00000}"/>
    <cellStyle name="입력 6 3 3 4 2 4" xfId="48612" xr:uid="{00000000-0005-0000-0000-00006CC00000}"/>
    <cellStyle name="입력 6 3 3 4 2 5" xfId="48613" xr:uid="{00000000-0005-0000-0000-00006DC00000}"/>
    <cellStyle name="입력 6 3 3 4 3" xfId="48614" xr:uid="{00000000-0005-0000-0000-00006EC00000}"/>
    <cellStyle name="입력 6 3 3 4 3 2" xfId="48615" xr:uid="{00000000-0005-0000-0000-00006FC00000}"/>
    <cellStyle name="입력 6 3 3 4 3 3" xfId="48616" xr:uid="{00000000-0005-0000-0000-000070C00000}"/>
    <cellStyle name="입력 6 3 3 4 3 4" xfId="48617" xr:uid="{00000000-0005-0000-0000-000071C00000}"/>
    <cellStyle name="입력 6 3 3 4 3 5" xfId="48618" xr:uid="{00000000-0005-0000-0000-000072C00000}"/>
    <cellStyle name="입력 6 3 3 4 4" xfId="48619" xr:uid="{00000000-0005-0000-0000-000073C00000}"/>
    <cellStyle name="입력 6 3 3 4 4 2" xfId="48620" xr:uid="{00000000-0005-0000-0000-000074C00000}"/>
    <cellStyle name="입력 6 3 3 4 4 3" xfId="48621" xr:uid="{00000000-0005-0000-0000-000075C00000}"/>
    <cellStyle name="입력 6 3 3 4 4 4" xfId="48622" xr:uid="{00000000-0005-0000-0000-000076C00000}"/>
    <cellStyle name="입력 6 3 3 4 4 5" xfId="48623" xr:uid="{00000000-0005-0000-0000-000077C00000}"/>
    <cellStyle name="입력 6 3 3 4 5" xfId="48624" xr:uid="{00000000-0005-0000-0000-000078C00000}"/>
    <cellStyle name="입력 6 3 3 4 6" xfId="48625" xr:uid="{00000000-0005-0000-0000-000079C00000}"/>
    <cellStyle name="입력 6 3 3 4 7" xfId="48626" xr:uid="{00000000-0005-0000-0000-00007AC00000}"/>
    <cellStyle name="입력 6 3 3 4 8" xfId="48627" xr:uid="{00000000-0005-0000-0000-00007BC00000}"/>
    <cellStyle name="입력 6 3 3 5" xfId="48628" xr:uid="{00000000-0005-0000-0000-00007CC00000}"/>
    <cellStyle name="입력 6 3 3 5 2" xfId="48629" xr:uid="{00000000-0005-0000-0000-00007DC00000}"/>
    <cellStyle name="입력 6 3 3 5 3" xfId="48630" xr:uid="{00000000-0005-0000-0000-00007EC00000}"/>
    <cellStyle name="입력 6 3 3 5 4" xfId="48631" xr:uid="{00000000-0005-0000-0000-00007FC00000}"/>
    <cellStyle name="입력 6 3 3 5 5" xfId="48632" xr:uid="{00000000-0005-0000-0000-000080C00000}"/>
    <cellStyle name="입력 6 3 3 6" xfId="48633" xr:uid="{00000000-0005-0000-0000-000081C00000}"/>
    <cellStyle name="입력 6 3 3 6 2" xfId="48634" xr:uid="{00000000-0005-0000-0000-000082C00000}"/>
    <cellStyle name="입력 6 3 3 6 3" xfId="48635" xr:uid="{00000000-0005-0000-0000-000083C00000}"/>
    <cellStyle name="입력 6 3 3 6 4" xfId="48636" xr:uid="{00000000-0005-0000-0000-000084C00000}"/>
    <cellStyle name="입력 6 3 3 6 5" xfId="48637" xr:uid="{00000000-0005-0000-0000-000085C00000}"/>
    <cellStyle name="입력 6 3 3 7" xfId="48638" xr:uid="{00000000-0005-0000-0000-000086C00000}"/>
    <cellStyle name="입력 6 3 3 7 2" xfId="48639" xr:uid="{00000000-0005-0000-0000-000087C00000}"/>
    <cellStyle name="입력 6 3 3 7 3" xfId="48640" xr:uid="{00000000-0005-0000-0000-000088C00000}"/>
    <cellStyle name="입력 6 3 3 7 4" xfId="48641" xr:uid="{00000000-0005-0000-0000-000089C00000}"/>
    <cellStyle name="입력 6 3 3 7 5" xfId="48642" xr:uid="{00000000-0005-0000-0000-00008AC00000}"/>
    <cellStyle name="입력 6 3 3 8" xfId="48643" xr:uid="{00000000-0005-0000-0000-00008BC00000}"/>
    <cellStyle name="입력 6 3 3 9" xfId="48644" xr:uid="{00000000-0005-0000-0000-00008CC00000}"/>
    <cellStyle name="입력 6 3 4" xfId="48645" xr:uid="{00000000-0005-0000-0000-00008DC00000}"/>
    <cellStyle name="입력 6 3 4 2" xfId="48646" xr:uid="{00000000-0005-0000-0000-00008EC00000}"/>
    <cellStyle name="입력 6 3 4 2 2" xfId="48647" xr:uid="{00000000-0005-0000-0000-00008FC00000}"/>
    <cellStyle name="입력 6 3 4 2 3" xfId="48648" xr:uid="{00000000-0005-0000-0000-000090C00000}"/>
    <cellStyle name="입력 6 3 4 2 4" xfId="48649" xr:uid="{00000000-0005-0000-0000-000091C00000}"/>
    <cellStyle name="입력 6 3 4 2 5" xfId="48650" xr:uid="{00000000-0005-0000-0000-000092C00000}"/>
    <cellStyle name="입력 6 3 4 3" xfId="48651" xr:uid="{00000000-0005-0000-0000-000093C00000}"/>
    <cellStyle name="입력 6 3 4 3 2" xfId="48652" xr:uid="{00000000-0005-0000-0000-000094C00000}"/>
    <cellStyle name="입력 6 3 4 3 3" xfId="48653" xr:uid="{00000000-0005-0000-0000-000095C00000}"/>
    <cellStyle name="입력 6 3 4 3 4" xfId="48654" xr:uid="{00000000-0005-0000-0000-000096C00000}"/>
    <cellStyle name="입력 6 3 4 3 5" xfId="48655" xr:uid="{00000000-0005-0000-0000-000097C00000}"/>
    <cellStyle name="입력 6 3 4 4" xfId="48656" xr:uid="{00000000-0005-0000-0000-000098C00000}"/>
    <cellStyle name="입력 6 3 4 4 2" xfId="48657" xr:uid="{00000000-0005-0000-0000-000099C00000}"/>
    <cellStyle name="입력 6 3 4 4 3" xfId="48658" xr:uid="{00000000-0005-0000-0000-00009AC00000}"/>
    <cellStyle name="입력 6 3 4 4 4" xfId="48659" xr:uid="{00000000-0005-0000-0000-00009BC00000}"/>
    <cellStyle name="입력 6 3 4 4 5" xfId="48660" xr:uid="{00000000-0005-0000-0000-00009CC00000}"/>
    <cellStyle name="입력 6 3 4 5" xfId="48661" xr:uid="{00000000-0005-0000-0000-00009DC00000}"/>
    <cellStyle name="입력 6 3 4 6" xfId="48662" xr:uid="{00000000-0005-0000-0000-00009EC00000}"/>
    <cellStyle name="입력 6 3 4 7" xfId="48663" xr:uid="{00000000-0005-0000-0000-00009FC00000}"/>
    <cellStyle name="입력 6 3 4 8" xfId="48664" xr:uid="{00000000-0005-0000-0000-0000A0C00000}"/>
    <cellStyle name="입력 6 3 5" xfId="48665" xr:uid="{00000000-0005-0000-0000-0000A1C00000}"/>
    <cellStyle name="입력 6 3 5 2" xfId="48666" xr:uid="{00000000-0005-0000-0000-0000A2C00000}"/>
    <cellStyle name="입력 6 3 5 2 2" xfId="48667" xr:uid="{00000000-0005-0000-0000-0000A3C00000}"/>
    <cellStyle name="입력 6 3 5 2 3" xfId="48668" xr:uid="{00000000-0005-0000-0000-0000A4C00000}"/>
    <cellStyle name="입력 6 3 5 2 4" xfId="48669" xr:uid="{00000000-0005-0000-0000-0000A5C00000}"/>
    <cellStyle name="입력 6 3 5 2 5" xfId="48670" xr:uid="{00000000-0005-0000-0000-0000A6C00000}"/>
    <cellStyle name="입력 6 3 5 3" xfId="48671" xr:uid="{00000000-0005-0000-0000-0000A7C00000}"/>
    <cellStyle name="입력 6 3 5 3 2" xfId="48672" xr:uid="{00000000-0005-0000-0000-0000A8C00000}"/>
    <cellStyle name="입력 6 3 5 3 3" xfId="48673" xr:uid="{00000000-0005-0000-0000-0000A9C00000}"/>
    <cellStyle name="입력 6 3 5 3 4" xfId="48674" xr:uid="{00000000-0005-0000-0000-0000AAC00000}"/>
    <cellStyle name="입력 6 3 5 3 5" xfId="48675" xr:uid="{00000000-0005-0000-0000-0000ABC00000}"/>
    <cellStyle name="입력 6 3 5 4" xfId="48676" xr:uid="{00000000-0005-0000-0000-0000ACC00000}"/>
    <cellStyle name="입력 6 3 5 4 2" xfId="48677" xr:uid="{00000000-0005-0000-0000-0000ADC00000}"/>
    <cellStyle name="입력 6 3 5 4 3" xfId="48678" xr:uid="{00000000-0005-0000-0000-0000AEC00000}"/>
    <cellStyle name="입력 6 3 5 4 4" xfId="48679" xr:uid="{00000000-0005-0000-0000-0000AFC00000}"/>
    <cellStyle name="입력 6 3 5 4 5" xfId="48680" xr:uid="{00000000-0005-0000-0000-0000B0C00000}"/>
    <cellStyle name="입력 6 3 5 5" xfId="48681" xr:uid="{00000000-0005-0000-0000-0000B1C00000}"/>
    <cellStyle name="입력 6 3 5 6" xfId="48682" xr:uid="{00000000-0005-0000-0000-0000B2C00000}"/>
    <cellStyle name="입력 6 3 5 7" xfId="48683" xr:uid="{00000000-0005-0000-0000-0000B3C00000}"/>
    <cellStyle name="입력 6 3 5 8" xfId="48684" xr:uid="{00000000-0005-0000-0000-0000B4C00000}"/>
    <cellStyle name="입력 6 3 6" xfId="48685" xr:uid="{00000000-0005-0000-0000-0000B5C00000}"/>
    <cellStyle name="입력 6 3 6 2" xfId="48686" xr:uid="{00000000-0005-0000-0000-0000B6C00000}"/>
    <cellStyle name="입력 6 3 6 2 2" xfId="48687" xr:uid="{00000000-0005-0000-0000-0000B7C00000}"/>
    <cellStyle name="입력 6 3 6 2 3" xfId="48688" xr:uid="{00000000-0005-0000-0000-0000B8C00000}"/>
    <cellStyle name="입력 6 3 6 2 4" xfId="48689" xr:uid="{00000000-0005-0000-0000-0000B9C00000}"/>
    <cellStyle name="입력 6 3 6 2 5" xfId="48690" xr:uid="{00000000-0005-0000-0000-0000BAC00000}"/>
    <cellStyle name="입력 6 3 6 3" xfId="48691" xr:uid="{00000000-0005-0000-0000-0000BBC00000}"/>
    <cellStyle name="입력 6 3 6 3 2" xfId="48692" xr:uid="{00000000-0005-0000-0000-0000BCC00000}"/>
    <cellStyle name="입력 6 3 6 3 3" xfId="48693" xr:uid="{00000000-0005-0000-0000-0000BDC00000}"/>
    <cellStyle name="입력 6 3 6 3 4" xfId="48694" xr:uid="{00000000-0005-0000-0000-0000BEC00000}"/>
    <cellStyle name="입력 6 3 6 3 5" xfId="48695" xr:uid="{00000000-0005-0000-0000-0000BFC00000}"/>
    <cellStyle name="입력 6 3 6 4" xfId="48696" xr:uid="{00000000-0005-0000-0000-0000C0C00000}"/>
    <cellStyle name="입력 6 3 6 4 2" xfId="48697" xr:uid="{00000000-0005-0000-0000-0000C1C00000}"/>
    <cellStyle name="입력 6 3 6 4 3" xfId="48698" xr:uid="{00000000-0005-0000-0000-0000C2C00000}"/>
    <cellStyle name="입력 6 3 6 4 4" xfId="48699" xr:uid="{00000000-0005-0000-0000-0000C3C00000}"/>
    <cellStyle name="입력 6 3 6 4 5" xfId="48700" xr:uid="{00000000-0005-0000-0000-0000C4C00000}"/>
    <cellStyle name="입력 6 3 6 5" xfId="48701" xr:uid="{00000000-0005-0000-0000-0000C5C00000}"/>
    <cellStyle name="입력 6 3 6 6" xfId="48702" xr:uid="{00000000-0005-0000-0000-0000C6C00000}"/>
    <cellStyle name="입력 6 3 6 7" xfId="48703" xr:uid="{00000000-0005-0000-0000-0000C7C00000}"/>
    <cellStyle name="입력 6 3 6 8" xfId="48704" xr:uid="{00000000-0005-0000-0000-0000C8C00000}"/>
    <cellStyle name="입력 6 3 7" xfId="48705" xr:uid="{00000000-0005-0000-0000-0000C9C00000}"/>
    <cellStyle name="입력 6 3 7 2" xfId="48706" xr:uid="{00000000-0005-0000-0000-0000CAC00000}"/>
    <cellStyle name="입력 6 3 7 3" xfId="48707" xr:uid="{00000000-0005-0000-0000-0000CBC00000}"/>
    <cellStyle name="입력 6 3 7 4" xfId="48708" xr:uid="{00000000-0005-0000-0000-0000CCC00000}"/>
    <cellStyle name="입력 6 3 7 5" xfId="48709" xr:uid="{00000000-0005-0000-0000-0000CDC00000}"/>
    <cellStyle name="입력 6 3 8" xfId="48710" xr:uid="{00000000-0005-0000-0000-0000CEC00000}"/>
    <cellStyle name="입력 6 3 8 2" xfId="48711" xr:uid="{00000000-0005-0000-0000-0000CFC00000}"/>
    <cellStyle name="입력 6 3 8 3" xfId="48712" xr:uid="{00000000-0005-0000-0000-0000D0C00000}"/>
    <cellStyle name="입력 6 3 8 4" xfId="48713" xr:uid="{00000000-0005-0000-0000-0000D1C00000}"/>
    <cellStyle name="입력 6 3 8 5" xfId="48714" xr:uid="{00000000-0005-0000-0000-0000D2C00000}"/>
    <cellStyle name="입력 6 3 9" xfId="48715" xr:uid="{00000000-0005-0000-0000-0000D3C00000}"/>
    <cellStyle name="입력 6 3 9 2" xfId="48716" xr:uid="{00000000-0005-0000-0000-0000D4C00000}"/>
    <cellStyle name="입력 6 3 9 3" xfId="48717" xr:uid="{00000000-0005-0000-0000-0000D5C00000}"/>
    <cellStyle name="입력 6 3 9 4" xfId="48718" xr:uid="{00000000-0005-0000-0000-0000D6C00000}"/>
    <cellStyle name="입력 6 3 9 5" xfId="48719" xr:uid="{00000000-0005-0000-0000-0000D7C00000}"/>
    <cellStyle name="입력 6 4" xfId="48720" xr:uid="{00000000-0005-0000-0000-0000D8C00000}"/>
    <cellStyle name="입력 6 4 10" xfId="48721" xr:uid="{00000000-0005-0000-0000-0000D9C00000}"/>
    <cellStyle name="입력 6 4 11" xfId="48722" xr:uid="{00000000-0005-0000-0000-0000DAC00000}"/>
    <cellStyle name="입력 6 4 2" xfId="48723" xr:uid="{00000000-0005-0000-0000-0000DBC00000}"/>
    <cellStyle name="입력 6 4 2 2" xfId="48724" xr:uid="{00000000-0005-0000-0000-0000DCC00000}"/>
    <cellStyle name="입력 6 4 2 2 2" xfId="48725" xr:uid="{00000000-0005-0000-0000-0000DDC00000}"/>
    <cellStyle name="입력 6 4 2 2 3" xfId="48726" xr:uid="{00000000-0005-0000-0000-0000DEC00000}"/>
    <cellStyle name="입력 6 4 2 2 4" xfId="48727" xr:uid="{00000000-0005-0000-0000-0000DFC00000}"/>
    <cellStyle name="입력 6 4 2 2 5" xfId="48728" xr:uid="{00000000-0005-0000-0000-0000E0C00000}"/>
    <cellStyle name="입력 6 4 2 3" xfId="48729" xr:uid="{00000000-0005-0000-0000-0000E1C00000}"/>
    <cellStyle name="입력 6 4 2 3 2" xfId="48730" xr:uid="{00000000-0005-0000-0000-0000E2C00000}"/>
    <cellStyle name="입력 6 4 2 3 3" xfId="48731" xr:uid="{00000000-0005-0000-0000-0000E3C00000}"/>
    <cellStyle name="입력 6 4 2 3 4" xfId="48732" xr:uid="{00000000-0005-0000-0000-0000E4C00000}"/>
    <cellStyle name="입력 6 4 2 3 5" xfId="48733" xr:uid="{00000000-0005-0000-0000-0000E5C00000}"/>
    <cellStyle name="입력 6 4 2 4" xfId="48734" xr:uid="{00000000-0005-0000-0000-0000E6C00000}"/>
    <cellStyle name="입력 6 4 2 4 2" xfId="48735" xr:uid="{00000000-0005-0000-0000-0000E7C00000}"/>
    <cellStyle name="입력 6 4 2 4 3" xfId="48736" xr:uid="{00000000-0005-0000-0000-0000E8C00000}"/>
    <cellStyle name="입력 6 4 2 4 4" xfId="48737" xr:uid="{00000000-0005-0000-0000-0000E9C00000}"/>
    <cellStyle name="입력 6 4 2 4 5" xfId="48738" xr:uid="{00000000-0005-0000-0000-0000EAC00000}"/>
    <cellStyle name="입력 6 4 2 5" xfId="48739" xr:uid="{00000000-0005-0000-0000-0000EBC00000}"/>
    <cellStyle name="입력 6 4 2 6" xfId="48740" xr:uid="{00000000-0005-0000-0000-0000ECC00000}"/>
    <cellStyle name="입력 6 4 2 7" xfId="48741" xr:uid="{00000000-0005-0000-0000-0000EDC00000}"/>
    <cellStyle name="입력 6 4 2 8" xfId="48742" xr:uid="{00000000-0005-0000-0000-0000EEC00000}"/>
    <cellStyle name="입력 6 4 3" xfId="48743" xr:uid="{00000000-0005-0000-0000-0000EFC00000}"/>
    <cellStyle name="입력 6 4 3 2" xfId="48744" xr:uid="{00000000-0005-0000-0000-0000F0C00000}"/>
    <cellStyle name="입력 6 4 3 2 2" xfId="48745" xr:uid="{00000000-0005-0000-0000-0000F1C00000}"/>
    <cellStyle name="입력 6 4 3 2 3" xfId="48746" xr:uid="{00000000-0005-0000-0000-0000F2C00000}"/>
    <cellStyle name="입력 6 4 3 2 4" xfId="48747" xr:uid="{00000000-0005-0000-0000-0000F3C00000}"/>
    <cellStyle name="입력 6 4 3 2 5" xfId="48748" xr:uid="{00000000-0005-0000-0000-0000F4C00000}"/>
    <cellStyle name="입력 6 4 3 3" xfId="48749" xr:uid="{00000000-0005-0000-0000-0000F5C00000}"/>
    <cellStyle name="입력 6 4 3 3 2" xfId="48750" xr:uid="{00000000-0005-0000-0000-0000F6C00000}"/>
    <cellStyle name="입력 6 4 3 3 3" xfId="48751" xr:uid="{00000000-0005-0000-0000-0000F7C00000}"/>
    <cellStyle name="입력 6 4 3 3 4" xfId="48752" xr:uid="{00000000-0005-0000-0000-0000F8C00000}"/>
    <cellStyle name="입력 6 4 3 3 5" xfId="48753" xr:uid="{00000000-0005-0000-0000-0000F9C00000}"/>
    <cellStyle name="입력 6 4 3 4" xfId="48754" xr:uid="{00000000-0005-0000-0000-0000FAC00000}"/>
    <cellStyle name="입력 6 4 3 4 2" xfId="48755" xr:uid="{00000000-0005-0000-0000-0000FBC00000}"/>
    <cellStyle name="입력 6 4 3 4 3" xfId="48756" xr:uid="{00000000-0005-0000-0000-0000FCC00000}"/>
    <cellStyle name="입력 6 4 3 4 4" xfId="48757" xr:uid="{00000000-0005-0000-0000-0000FDC00000}"/>
    <cellStyle name="입력 6 4 3 4 5" xfId="48758" xr:uid="{00000000-0005-0000-0000-0000FEC00000}"/>
    <cellStyle name="입력 6 4 3 5" xfId="48759" xr:uid="{00000000-0005-0000-0000-0000FFC00000}"/>
    <cellStyle name="입력 6 4 3 6" xfId="48760" xr:uid="{00000000-0005-0000-0000-000000C10000}"/>
    <cellStyle name="입력 6 4 3 7" xfId="48761" xr:uid="{00000000-0005-0000-0000-000001C10000}"/>
    <cellStyle name="입력 6 4 3 8" xfId="48762" xr:uid="{00000000-0005-0000-0000-000002C10000}"/>
    <cellStyle name="입력 6 4 4" xfId="48763" xr:uid="{00000000-0005-0000-0000-000003C10000}"/>
    <cellStyle name="입력 6 4 4 2" xfId="48764" xr:uid="{00000000-0005-0000-0000-000004C10000}"/>
    <cellStyle name="입력 6 4 4 2 2" xfId="48765" xr:uid="{00000000-0005-0000-0000-000005C10000}"/>
    <cellStyle name="입력 6 4 4 2 3" xfId="48766" xr:uid="{00000000-0005-0000-0000-000006C10000}"/>
    <cellStyle name="입력 6 4 4 2 4" xfId="48767" xr:uid="{00000000-0005-0000-0000-000007C10000}"/>
    <cellStyle name="입력 6 4 4 2 5" xfId="48768" xr:uid="{00000000-0005-0000-0000-000008C10000}"/>
    <cellStyle name="입력 6 4 4 3" xfId="48769" xr:uid="{00000000-0005-0000-0000-000009C10000}"/>
    <cellStyle name="입력 6 4 4 3 2" xfId="48770" xr:uid="{00000000-0005-0000-0000-00000AC10000}"/>
    <cellStyle name="입력 6 4 4 3 3" xfId="48771" xr:uid="{00000000-0005-0000-0000-00000BC10000}"/>
    <cellStyle name="입력 6 4 4 3 4" xfId="48772" xr:uid="{00000000-0005-0000-0000-00000CC10000}"/>
    <cellStyle name="입력 6 4 4 3 5" xfId="48773" xr:uid="{00000000-0005-0000-0000-00000DC10000}"/>
    <cellStyle name="입력 6 4 4 4" xfId="48774" xr:uid="{00000000-0005-0000-0000-00000EC10000}"/>
    <cellStyle name="입력 6 4 4 4 2" xfId="48775" xr:uid="{00000000-0005-0000-0000-00000FC10000}"/>
    <cellStyle name="입력 6 4 4 4 3" xfId="48776" xr:uid="{00000000-0005-0000-0000-000010C10000}"/>
    <cellStyle name="입력 6 4 4 4 4" xfId="48777" xr:uid="{00000000-0005-0000-0000-000011C10000}"/>
    <cellStyle name="입력 6 4 4 4 5" xfId="48778" xr:uid="{00000000-0005-0000-0000-000012C10000}"/>
    <cellStyle name="입력 6 4 4 5" xfId="48779" xr:uid="{00000000-0005-0000-0000-000013C10000}"/>
    <cellStyle name="입력 6 4 4 6" xfId="48780" xr:uid="{00000000-0005-0000-0000-000014C10000}"/>
    <cellStyle name="입력 6 4 4 7" xfId="48781" xr:uid="{00000000-0005-0000-0000-000015C10000}"/>
    <cellStyle name="입력 6 4 4 8" xfId="48782" xr:uid="{00000000-0005-0000-0000-000016C10000}"/>
    <cellStyle name="입력 6 4 5" xfId="48783" xr:uid="{00000000-0005-0000-0000-000017C10000}"/>
    <cellStyle name="입력 6 4 5 2" xfId="48784" xr:uid="{00000000-0005-0000-0000-000018C10000}"/>
    <cellStyle name="입력 6 4 5 3" xfId="48785" xr:uid="{00000000-0005-0000-0000-000019C10000}"/>
    <cellStyle name="입력 6 4 5 4" xfId="48786" xr:uid="{00000000-0005-0000-0000-00001AC10000}"/>
    <cellStyle name="입력 6 4 5 5" xfId="48787" xr:uid="{00000000-0005-0000-0000-00001BC10000}"/>
    <cellStyle name="입력 6 4 6" xfId="48788" xr:uid="{00000000-0005-0000-0000-00001CC10000}"/>
    <cellStyle name="입력 6 4 6 2" xfId="48789" xr:uid="{00000000-0005-0000-0000-00001DC10000}"/>
    <cellStyle name="입력 6 4 6 3" xfId="48790" xr:uid="{00000000-0005-0000-0000-00001EC10000}"/>
    <cellStyle name="입력 6 4 6 4" xfId="48791" xr:uid="{00000000-0005-0000-0000-00001FC10000}"/>
    <cellStyle name="입력 6 4 6 5" xfId="48792" xr:uid="{00000000-0005-0000-0000-000020C10000}"/>
    <cellStyle name="입력 6 4 7" xfId="48793" xr:uid="{00000000-0005-0000-0000-000021C10000}"/>
    <cellStyle name="입력 6 4 7 2" xfId="48794" xr:uid="{00000000-0005-0000-0000-000022C10000}"/>
    <cellStyle name="입력 6 4 7 3" xfId="48795" xr:uid="{00000000-0005-0000-0000-000023C10000}"/>
    <cellStyle name="입력 6 4 7 4" xfId="48796" xr:uid="{00000000-0005-0000-0000-000024C10000}"/>
    <cellStyle name="입력 6 4 7 5" xfId="48797" xr:uid="{00000000-0005-0000-0000-000025C10000}"/>
    <cellStyle name="입력 6 4 8" xfId="48798" xr:uid="{00000000-0005-0000-0000-000026C10000}"/>
    <cellStyle name="입력 6 4 9" xfId="48799" xr:uid="{00000000-0005-0000-0000-000027C10000}"/>
    <cellStyle name="입력 6 5" xfId="48800" xr:uid="{00000000-0005-0000-0000-000028C10000}"/>
    <cellStyle name="입력 6 5 10" xfId="48801" xr:uid="{00000000-0005-0000-0000-000029C10000}"/>
    <cellStyle name="입력 6 5 11" xfId="48802" xr:uid="{00000000-0005-0000-0000-00002AC10000}"/>
    <cellStyle name="입력 6 5 2" xfId="48803" xr:uid="{00000000-0005-0000-0000-00002BC10000}"/>
    <cellStyle name="입력 6 5 2 2" xfId="48804" xr:uid="{00000000-0005-0000-0000-00002CC10000}"/>
    <cellStyle name="입력 6 5 2 2 2" xfId="48805" xr:uid="{00000000-0005-0000-0000-00002DC10000}"/>
    <cellStyle name="입력 6 5 2 2 3" xfId="48806" xr:uid="{00000000-0005-0000-0000-00002EC10000}"/>
    <cellStyle name="입력 6 5 2 2 4" xfId="48807" xr:uid="{00000000-0005-0000-0000-00002FC10000}"/>
    <cellStyle name="입력 6 5 2 2 5" xfId="48808" xr:uid="{00000000-0005-0000-0000-000030C10000}"/>
    <cellStyle name="입력 6 5 2 3" xfId="48809" xr:uid="{00000000-0005-0000-0000-000031C10000}"/>
    <cellStyle name="입력 6 5 2 3 2" xfId="48810" xr:uid="{00000000-0005-0000-0000-000032C10000}"/>
    <cellStyle name="입력 6 5 2 3 3" xfId="48811" xr:uid="{00000000-0005-0000-0000-000033C10000}"/>
    <cellStyle name="입력 6 5 2 3 4" xfId="48812" xr:uid="{00000000-0005-0000-0000-000034C10000}"/>
    <cellStyle name="입력 6 5 2 3 5" xfId="48813" xr:uid="{00000000-0005-0000-0000-000035C10000}"/>
    <cellStyle name="입력 6 5 2 4" xfId="48814" xr:uid="{00000000-0005-0000-0000-000036C10000}"/>
    <cellStyle name="입력 6 5 2 4 2" xfId="48815" xr:uid="{00000000-0005-0000-0000-000037C10000}"/>
    <cellStyle name="입력 6 5 2 4 3" xfId="48816" xr:uid="{00000000-0005-0000-0000-000038C10000}"/>
    <cellStyle name="입력 6 5 2 4 4" xfId="48817" xr:uid="{00000000-0005-0000-0000-000039C10000}"/>
    <cellStyle name="입력 6 5 2 4 5" xfId="48818" xr:uid="{00000000-0005-0000-0000-00003AC10000}"/>
    <cellStyle name="입력 6 5 2 5" xfId="48819" xr:uid="{00000000-0005-0000-0000-00003BC10000}"/>
    <cellStyle name="입력 6 5 2 6" xfId="48820" xr:uid="{00000000-0005-0000-0000-00003CC10000}"/>
    <cellStyle name="입력 6 5 2 7" xfId="48821" xr:uid="{00000000-0005-0000-0000-00003DC10000}"/>
    <cellStyle name="입력 6 5 2 8" xfId="48822" xr:uid="{00000000-0005-0000-0000-00003EC10000}"/>
    <cellStyle name="입력 6 5 3" xfId="48823" xr:uid="{00000000-0005-0000-0000-00003FC10000}"/>
    <cellStyle name="입력 6 5 3 2" xfId="48824" xr:uid="{00000000-0005-0000-0000-000040C10000}"/>
    <cellStyle name="입력 6 5 3 2 2" xfId="48825" xr:uid="{00000000-0005-0000-0000-000041C10000}"/>
    <cellStyle name="입력 6 5 3 2 3" xfId="48826" xr:uid="{00000000-0005-0000-0000-000042C10000}"/>
    <cellStyle name="입력 6 5 3 2 4" xfId="48827" xr:uid="{00000000-0005-0000-0000-000043C10000}"/>
    <cellStyle name="입력 6 5 3 2 5" xfId="48828" xr:uid="{00000000-0005-0000-0000-000044C10000}"/>
    <cellStyle name="입력 6 5 3 3" xfId="48829" xr:uid="{00000000-0005-0000-0000-000045C10000}"/>
    <cellStyle name="입력 6 5 3 3 2" xfId="48830" xr:uid="{00000000-0005-0000-0000-000046C10000}"/>
    <cellStyle name="입력 6 5 3 3 3" xfId="48831" xr:uid="{00000000-0005-0000-0000-000047C10000}"/>
    <cellStyle name="입력 6 5 3 3 4" xfId="48832" xr:uid="{00000000-0005-0000-0000-000048C10000}"/>
    <cellStyle name="입력 6 5 3 3 5" xfId="48833" xr:uid="{00000000-0005-0000-0000-000049C10000}"/>
    <cellStyle name="입력 6 5 3 4" xfId="48834" xr:uid="{00000000-0005-0000-0000-00004AC10000}"/>
    <cellStyle name="입력 6 5 3 4 2" xfId="48835" xr:uid="{00000000-0005-0000-0000-00004BC10000}"/>
    <cellStyle name="입력 6 5 3 4 3" xfId="48836" xr:uid="{00000000-0005-0000-0000-00004CC10000}"/>
    <cellStyle name="입력 6 5 3 4 4" xfId="48837" xr:uid="{00000000-0005-0000-0000-00004DC10000}"/>
    <cellStyle name="입력 6 5 3 4 5" xfId="48838" xr:uid="{00000000-0005-0000-0000-00004EC10000}"/>
    <cellStyle name="입력 6 5 3 5" xfId="48839" xr:uid="{00000000-0005-0000-0000-00004FC10000}"/>
    <cellStyle name="입력 6 5 3 6" xfId="48840" xr:uid="{00000000-0005-0000-0000-000050C10000}"/>
    <cellStyle name="입력 6 5 3 7" xfId="48841" xr:uid="{00000000-0005-0000-0000-000051C10000}"/>
    <cellStyle name="입력 6 5 3 8" xfId="48842" xr:uid="{00000000-0005-0000-0000-000052C10000}"/>
    <cellStyle name="입력 6 5 4" xfId="48843" xr:uid="{00000000-0005-0000-0000-000053C10000}"/>
    <cellStyle name="입력 6 5 4 2" xfId="48844" xr:uid="{00000000-0005-0000-0000-000054C10000}"/>
    <cellStyle name="입력 6 5 4 2 2" xfId="48845" xr:uid="{00000000-0005-0000-0000-000055C10000}"/>
    <cellStyle name="입력 6 5 4 2 3" xfId="48846" xr:uid="{00000000-0005-0000-0000-000056C10000}"/>
    <cellStyle name="입력 6 5 4 2 4" xfId="48847" xr:uid="{00000000-0005-0000-0000-000057C10000}"/>
    <cellStyle name="입력 6 5 4 2 5" xfId="48848" xr:uid="{00000000-0005-0000-0000-000058C10000}"/>
    <cellStyle name="입력 6 5 4 3" xfId="48849" xr:uid="{00000000-0005-0000-0000-000059C10000}"/>
    <cellStyle name="입력 6 5 4 3 2" xfId="48850" xr:uid="{00000000-0005-0000-0000-00005AC10000}"/>
    <cellStyle name="입력 6 5 4 3 3" xfId="48851" xr:uid="{00000000-0005-0000-0000-00005BC10000}"/>
    <cellStyle name="입력 6 5 4 3 4" xfId="48852" xr:uid="{00000000-0005-0000-0000-00005CC10000}"/>
    <cellStyle name="입력 6 5 4 3 5" xfId="48853" xr:uid="{00000000-0005-0000-0000-00005DC10000}"/>
    <cellStyle name="입력 6 5 4 4" xfId="48854" xr:uid="{00000000-0005-0000-0000-00005EC10000}"/>
    <cellStyle name="입력 6 5 4 4 2" xfId="48855" xr:uid="{00000000-0005-0000-0000-00005FC10000}"/>
    <cellStyle name="입력 6 5 4 4 3" xfId="48856" xr:uid="{00000000-0005-0000-0000-000060C10000}"/>
    <cellStyle name="입력 6 5 4 4 4" xfId="48857" xr:uid="{00000000-0005-0000-0000-000061C10000}"/>
    <cellStyle name="입력 6 5 4 4 5" xfId="48858" xr:uid="{00000000-0005-0000-0000-000062C10000}"/>
    <cellStyle name="입력 6 5 4 5" xfId="48859" xr:uid="{00000000-0005-0000-0000-000063C10000}"/>
    <cellStyle name="입력 6 5 4 6" xfId="48860" xr:uid="{00000000-0005-0000-0000-000064C10000}"/>
    <cellStyle name="입력 6 5 4 7" xfId="48861" xr:uid="{00000000-0005-0000-0000-000065C10000}"/>
    <cellStyle name="입력 6 5 4 8" xfId="48862" xr:uid="{00000000-0005-0000-0000-000066C10000}"/>
    <cellStyle name="입력 6 5 5" xfId="48863" xr:uid="{00000000-0005-0000-0000-000067C10000}"/>
    <cellStyle name="입력 6 5 5 2" xfId="48864" xr:uid="{00000000-0005-0000-0000-000068C10000}"/>
    <cellStyle name="입력 6 5 5 3" xfId="48865" xr:uid="{00000000-0005-0000-0000-000069C10000}"/>
    <cellStyle name="입력 6 5 5 4" xfId="48866" xr:uid="{00000000-0005-0000-0000-00006AC10000}"/>
    <cellStyle name="입력 6 5 5 5" xfId="48867" xr:uid="{00000000-0005-0000-0000-00006BC10000}"/>
    <cellStyle name="입력 6 5 6" xfId="48868" xr:uid="{00000000-0005-0000-0000-00006CC10000}"/>
    <cellStyle name="입력 6 5 6 2" xfId="48869" xr:uid="{00000000-0005-0000-0000-00006DC10000}"/>
    <cellStyle name="입력 6 5 6 3" xfId="48870" xr:uid="{00000000-0005-0000-0000-00006EC10000}"/>
    <cellStyle name="입력 6 5 6 4" xfId="48871" xr:uid="{00000000-0005-0000-0000-00006FC10000}"/>
    <cellStyle name="입력 6 5 6 5" xfId="48872" xr:uid="{00000000-0005-0000-0000-000070C10000}"/>
    <cellStyle name="입력 6 5 7" xfId="48873" xr:uid="{00000000-0005-0000-0000-000071C10000}"/>
    <cellStyle name="입력 6 5 7 2" xfId="48874" xr:uid="{00000000-0005-0000-0000-000072C10000}"/>
    <cellStyle name="입력 6 5 7 3" xfId="48875" xr:uid="{00000000-0005-0000-0000-000073C10000}"/>
    <cellStyle name="입력 6 5 7 4" xfId="48876" xr:uid="{00000000-0005-0000-0000-000074C10000}"/>
    <cellStyle name="입력 6 5 7 5" xfId="48877" xr:uid="{00000000-0005-0000-0000-000075C10000}"/>
    <cellStyle name="입력 6 5 8" xfId="48878" xr:uid="{00000000-0005-0000-0000-000076C10000}"/>
    <cellStyle name="입력 6 5 9" xfId="48879" xr:uid="{00000000-0005-0000-0000-000077C10000}"/>
    <cellStyle name="입력 6 6" xfId="48880" xr:uid="{00000000-0005-0000-0000-000078C10000}"/>
    <cellStyle name="입력 6 6 10" xfId="48881" xr:uid="{00000000-0005-0000-0000-000079C10000}"/>
    <cellStyle name="입력 6 6 11" xfId="48882" xr:uid="{00000000-0005-0000-0000-00007AC10000}"/>
    <cellStyle name="입력 6 6 2" xfId="48883" xr:uid="{00000000-0005-0000-0000-00007BC10000}"/>
    <cellStyle name="입력 6 6 2 2" xfId="48884" xr:uid="{00000000-0005-0000-0000-00007CC10000}"/>
    <cellStyle name="입력 6 6 2 2 2" xfId="48885" xr:uid="{00000000-0005-0000-0000-00007DC10000}"/>
    <cellStyle name="입력 6 6 2 2 3" xfId="48886" xr:uid="{00000000-0005-0000-0000-00007EC10000}"/>
    <cellStyle name="입력 6 6 2 2 4" xfId="48887" xr:uid="{00000000-0005-0000-0000-00007FC10000}"/>
    <cellStyle name="입력 6 6 2 2 5" xfId="48888" xr:uid="{00000000-0005-0000-0000-000080C10000}"/>
    <cellStyle name="입력 6 6 2 3" xfId="48889" xr:uid="{00000000-0005-0000-0000-000081C10000}"/>
    <cellStyle name="입력 6 6 2 3 2" xfId="48890" xr:uid="{00000000-0005-0000-0000-000082C10000}"/>
    <cellStyle name="입력 6 6 2 3 3" xfId="48891" xr:uid="{00000000-0005-0000-0000-000083C10000}"/>
    <cellStyle name="입력 6 6 2 3 4" xfId="48892" xr:uid="{00000000-0005-0000-0000-000084C10000}"/>
    <cellStyle name="입력 6 6 2 3 5" xfId="48893" xr:uid="{00000000-0005-0000-0000-000085C10000}"/>
    <cellStyle name="입력 6 6 2 4" xfId="48894" xr:uid="{00000000-0005-0000-0000-000086C10000}"/>
    <cellStyle name="입력 6 6 2 4 2" xfId="48895" xr:uid="{00000000-0005-0000-0000-000087C10000}"/>
    <cellStyle name="입력 6 6 2 4 3" xfId="48896" xr:uid="{00000000-0005-0000-0000-000088C10000}"/>
    <cellStyle name="입력 6 6 2 4 4" xfId="48897" xr:uid="{00000000-0005-0000-0000-000089C10000}"/>
    <cellStyle name="입력 6 6 2 4 5" xfId="48898" xr:uid="{00000000-0005-0000-0000-00008AC10000}"/>
    <cellStyle name="입력 6 6 2 5" xfId="48899" xr:uid="{00000000-0005-0000-0000-00008BC10000}"/>
    <cellStyle name="입력 6 6 2 6" xfId="48900" xr:uid="{00000000-0005-0000-0000-00008CC10000}"/>
    <cellStyle name="입력 6 6 2 7" xfId="48901" xr:uid="{00000000-0005-0000-0000-00008DC10000}"/>
    <cellStyle name="입력 6 6 2 8" xfId="48902" xr:uid="{00000000-0005-0000-0000-00008EC10000}"/>
    <cellStyle name="입력 6 6 3" xfId="48903" xr:uid="{00000000-0005-0000-0000-00008FC10000}"/>
    <cellStyle name="입력 6 6 3 2" xfId="48904" xr:uid="{00000000-0005-0000-0000-000090C10000}"/>
    <cellStyle name="입력 6 6 3 2 2" xfId="48905" xr:uid="{00000000-0005-0000-0000-000091C10000}"/>
    <cellStyle name="입력 6 6 3 2 3" xfId="48906" xr:uid="{00000000-0005-0000-0000-000092C10000}"/>
    <cellStyle name="입력 6 6 3 2 4" xfId="48907" xr:uid="{00000000-0005-0000-0000-000093C10000}"/>
    <cellStyle name="입력 6 6 3 2 5" xfId="48908" xr:uid="{00000000-0005-0000-0000-000094C10000}"/>
    <cellStyle name="입력 6 6 3 3" xfId="48909" xr:uid="{00000000-0005-0000-0000-000095C10000}"/>
    <cellStyle name="입력 6 6 3 3 2" xfId="48910" xr:uid="{00000000-0005-0000-0000-000096C10000}"/>
    <cellStyle name="입력 6 6 3 3 3" xfId="48911" xr:uid="{00000000-0005-0000-0000-000097C10000}"/>
    <cellStyle name="입력 6 6 3 3 4" xfId="48912" xr:uid="{00000000-0005-0000-0000-000098C10000}"/>
    <cellStyle name="입력 6 6 3 3 5" xfId="48913" xr:uid="{00000000-0005-0000-0000-000099C10000}"/>
    <cellStyle name="입력 6 6 3 4" xfId="48914" xr:uid="{00000000-0005-0000-0000-00009AC10000}"/>
    <cellStyle name="입력 6 6 3 4 2" xfId="48915" xr:uid="{00000000-0005-0000-0000-00009BC10000}"/>
    <cellStyle name="입력 6 6 3 4 3" xfId="48916" xr:uid="{00000000-0005-0000-0000-00009CC10000}"/>
    <cellStyle name="입력 6 6 3 4 4" xfId="48917" xr:uid="{00000000-0005-0000-0000-00009DC10000}"/>
    <cellStyle name="입력 6 6 3 4 5" xfId="48918" xr:uid="{00000000-0005-0000-0000-00009EC10000}"/>
    <cellStyle name="입력 6 6 3 5" xfId="48919" xr:uid="{00000000-0005-0000-0000-00009FC10000}"/>
    <cellStyle name="입력 6 6 3 6" xfId="48920" xr:uid="{00000000-0005-0000-0000-0000A0C10000}"/>
    <cellStyle name="입력 6 6 3 7" xfId="48921" xr:uid="{00000000-0005-0000-0000-0000A1C10000}"/>
    <cellStyle name="입력 6 6 3 8" xfId="48922" xr:uid="{00000000-0005-0000-0000-0000A2C10000}"/>
    <cellStyle name="입력 6 6 4" xfId="48923" xr:uid="{00000000-0005-0000-0000-0000A3C10000}"/>
    <cellStyle name="입력 6 6 4 2" xfId="48924" xr:uid="{00000000-0005-0000-0000-0000A4C10000}"/>
    <cellStyle name="입력 6 6 4 2 2" xfId="48925" xr:uid="{00000000-0005-0000-0000-0000A5C10000}"/>
    <cellStyle name="입력 6 6 4 2 3" xfId="48926" xr:uid="{00000000-0005-0000-0000-0000A6C10000}"/>
    <cellStyle name="입력 6 6 4 2 4" xfId="48927" xr:uid="{00000000-0005-0000-0000-0000A7C10000}"/>
    <cellStyle name="입력 6 6 4 2 5" xfId="48928" xr:uid="{00000000-0005-0000-0000-0000A8C10000}"/>
    <cellStyle name="입력 6 6 4 3" xfId="48929" xr:uid="{00000000-0005-0000-0000-0000A9C10000}"/>
    <cellStyle name="입력 6 6 4 3 2" xfId="48930" xr:uid="{00000000-0005-0000-0000-0000AAC10000}"/>
    <cellStyle name="입력 6 6 4 3 3" xfId="48931" xr:uid="{00000000-0005-0000-0000-0000ABC10000}"/>
    <cellStyle name="입력 6 6 4 3 4" xfId="48932" xr:uid="{00000000-0005-0000-0000-0000ACC10000}"/>
    <cellStyle name="입력 6 6 4 3 5" xfId="48933" xr:uid="{00000000-0005-0000-0000-0000ADC10000}"/>
    <cellStyle name="입력 6 6 4 4" xfId="48934" xr:uid="{00000000-0005-0000-0000-0000AEC10000}"/>
    <cellStyle name="입력 6 6 4 4 2" xfId="48935" xr:uid="{00000000-0005-0000-0000-0000AFC10000}"/>
    <cellStyle name="입력 6 6 4 4 3" xfId="48936" xr:uid="{00000000-0005-0000-0000-0000B0C10000}"/>
    <cellStyle name="입력 6 6 4 4 4" xfId="48937" xr:uid="{00000000-0005-0000-0000-0000B1C10000}"/>
    <cellStyle name="입력 6 6 4 4 5" xfId="48938" xr:uid="{00000000-0005-0000-0000-0000B2C10000}"/>
    <cellStyle name="입력 6 6 4 5" xfId="48939" xr:uid="{00000000-0005-0000-0000-0000B3C10000}"/>
    <cellStyle name="입력 6 6 4 6" xfId="48940" xr:uid="{00000000-0005-0000-0000-0000B4C10000}"/>
    <cellStyle name="입력 6 6 4 7" xfId="48941" xr:uid="{00000000-0005-0000-0000-0000B5C10000}"/>
    <cellStyle name="입력 6 6 4 8" xfId="48942" xr:uid="{00000000-0005-0000-0000-0000B6C10000}"/>
    <cellStyle name="입력 6 6 5" xfId="48943" xr:uid="{00000000-0005-0000-0000-0000B7C10000}"/>
    <cellStyle name="입력 6 6 5 2" xfId="48944" xr:uid="{00000000-0005-0000-0000-0000B8C10000}"/>
    <cellStyle name="입력 6 6 5 3" xfId="48945" xr:uid="{00000000-0005-0000-0000-0000B9C10000}"/>
    <cellStyle name="입력 6 6 5 4" xfId="48946" xr:uid="{00000000-0005-0000-0000-0000BAC10000}"/>
    <cellStyle name="입력 6 6 5 5" xfId="48947" xr:uid="{00000000-0005-0000-0000-0000BBC10000}"/>
    <cellStyle name="입력 6 6 6" xfId="48948" xr:uid="{00000000-0005-0000-0000-0000BCC10000}"/>
    <cellStyle name="입력 6 6 6 2" xfId="48949" xr:uid="{00000000-0005-0000-0000-0000BDC10000}"/>
    <cellStyle name="입력 6 6 6 3" xfId="48950" xr:uid="{00000000-0005-0000-0000-0000BEC10000}"/>
    <cellStyle name="입력 6 6 6 4" xfId="48951" xr:uid="{00000000-0005-0000-0000-0000BFC10000}"/>
    <cellStyle name="입력 6 6 6 5" xfId="48952" xr:uid="{00000000-0005-0000-0000-0000C0C10000}"/>
    <cellStyle name="입력 6 6 7" xfId="48953" xr:uid="{00000000-0005-0000-0000-0000C1C10000}"/>
    <cellStyle name="입력 6 6 7 2" xfId="48954" xr:uid="{00000000-0005-0000-0000-0000C2C10000}"/>
    <cellStyle name="입력 6 6 7 3" xfId="48955" xr:uid="{00000000-0005-0000-0000-0000C3C10000}"/>
    <cellStyle name="입력 6 6 7 4" xfId="48956" xr:uid="{00000000-0005-0000-0000-0000C4C10000}"/>
    <cellStyle name="입력 6 6 7 5" xfId="48957" xr:uid="{00000000-0005-0000-0000-0000C5C10000}"/>
    <cellStyle name="입력 6 6 8" xfId="48958" xr:uid="{00000000-0005-0000-0000-0000C6C10000}"/>
    <cellStyle name="입력 6 6 9" xfId="48959" xr:uid="{00000000-0005-0000-0000-0000C7C10000}"/>
    <cellStyle name="입력 6 7" xfId="48960" xr:uid="{00000000-0005-0000-0000-0000C8C10000}"/>
    <cellStyle name="입력 6 7 2" xfId="48961" xr:uid="{00000000-0005-0000-0000-0000C9C10000}"/>
    <cellStyle name="입력 6 7 2 2" xfId="48962" xr:uid="{00000000-0005-0000-0000-0000CAC10000}"/>
    <cellStyle name="입력 6 7 2 3" xfId="48963" xr:uid="{00000000-0005-0000-0000-0000CBC10000}"/>
    <cellStyle name="입력 6 7 2 4" xfId="48964" xr:uid="{00000000-0005-0000-0000-0000CCC10000}"/>
    <cellStyle name="입력 6 7 2 5" xfId="48965" xr:uid="{00000000-0005-0000-0000-0000CDC10000}"/>
    <cellStyle name="입력 6 7 3" xfId="48966" xr:uid="{00000000-0005-0000-0000-0000CEC10000}"/>
    <cellStyle name="입력 6 7 3 2" xfId="48967" xr:uid="{00000000-0005-0000-0000-0000CFC10000}"/>
    <cellStyle name="입력 6 7 3 3" xfId="48968" xr:uid="{00000000-0005-0000-0000-0000D0C10000}"/>
    <cellStyle name="입력 6 7 3 4" xfId="48969" xr:uid="{00000000-0005-0000-0000-0000D1C10000}"/>
    <cellStyle name="입력 6 7 3 5" xfId="48970" xr:uid="{00000000-0005-0000-0000-0000D2C10000}"/>
    <cellStyle name="입력 6 7 4" xfId="48971" xr:uid="{00000000-0005-0000-0000-0000D3C10000}"/>
    <cellStyle name="입력 6 7 4 2" xfId="48972" xr:uid="{00000000-0005-0000-0000-0000D4C10000}"/>
    <cellStyle name="입력 6 7 4 3" xfId="48973" xr:uid="{00000000-0005-0000-0000-0000D5C10000}"/>
    <cellStyle name="입력 6 7 4 4" xfId="48974" xr:uid="{00000000-0005-0000-0000-0000D6C10000}"/>
    <cellStyle name="입력 6 7 4 5" xfId="48975" xr:uid="{00000000-0005-0000-0000-0000D7C10000}"/>
    <cellStyle name="입력 6 7 5" xfId="48976" xr:uid="{00000000-0005-0000-0000-0000D8C10000}"/>
    <cellStyle name="입력 6 7 6" xfId="48977" xr:uid="{00000000-0005-0000-0000-0000D9C10000}"/>
    <cellStyle name="입력 6 7 7" xfId="48978" xr:uid="{00000000-0005-0000-0000-0000DAC10000}"/>
    <cellStyle name="입력 6 7 8" xfId="48979" xr:uid="{00000000-0005-0000-0000-0000DBC10000}"/>
    <cellStyle name="입력 6 8" xfId="48980" xr:uid="{00000000-0005-0000-0000-0000DCC10000}"/>
    <cellStyle name="입력 6 8 2" xfId="48981" xr:uid="{00000000-0005-0000-0000-0000DDC10000}"/>
    <cellStyle name="입력 6 8 2 2" xfId="48982" xr:uid="{00000000-0005-0000-0000-0000DEC10000}"/>
    <cellStyle name="입력 6 8 2 3" xfId="48983" xr:uid="{00000000-0005-0000-0000-0000DFC10000}"/>
    <cellStyle name="입력 6 8 2 4" xfId="48984" xr:uid="{00000000-0005-0000-0000-0000E0C10000}"/>
    <cellStyle name="입력 6 8 2 5" xfId="48985" xr:uid="{00000000-0005-0000-0000-0000E1C10000}"/>
    <cellStyle name="입력 6 8 3" xfId="48986" xr:uid="{00000000-0005-0000-0000-0000E2C10000}"/>
    <cellStyle name="입력 6 8 3 2" xfId="48987" xr:uid="{00000000-0005-0000-0000-0000E3C10000}"/>
    <cellStyle name="입력 6 8 3 3" xfId="48988" xr:uid="{00000000-0005-0000-0000-0000E4C10000}"/>
    <cellStyle name="입력 6 8 3 4" xfId="48989" xr:uid="{00000000-0005-0000-0000-0000E5C10000}"/>
    <cellStyle name="입력 6 8 3 5" xfId="48990" xr:uid="{00000000-0005-0000-0000-0000E6C10000}"/>
    <cellStyle name="입력 6 8 4" xfId="48991" xr:uid="{00000000-0005-0000-0000-0000E7C10000}"/>
    <cellStyle name="입력 6 8 4 2" xfId="48992" xr:uid="{00000000-0005-0000-0000-0000E8C10000}"/>
    <cellStyle name="입력 6 8 4 3" xfId="48993" xr:uid="{00000000-0005-0000-0000-0000E9C10000}"/>
    <cellStyle name="입력 6 8 4 4" xfId="48994" xr:uid="{00000000-0005-0000-0000-0000EAC10000}"/>
    <cellStyle name="입력 6 8 4 5" xfId="48995" xr:uid="{00000000-0005-0000-0000-0000EBC10000}"/>
    <cellStyle name="입력 6 8 5" xfId="48996" xr:uid="{00000000-0005-0000-0000-0000ECC10000}"/>
    <cellStyle name="입력 6 8 6" xfId="48997" xr:uid="{00000000-0005-0000-0000-0000EDC10000}"/>
    <cellStyle name="입력 6 8 7" xfId="48998" xr:uid="{00000000-0005-0000-0000-0000EEC10000}"/>
    <cellStyle name="입력 6 8 8" xfId="48999" xr:uid="{00000000-0005-0000-0000-0000EFC10000}"/>
    <cellStyle name="입력 6 9" xfId="49000" xr:uid="{00000000-0005-0000-0000-0000F0C10000}"/>
    <cellStyle name="입력 6 9 2" xfId="49001" xr:uid="{00000000-0005-0000-0000-0000F1C10000}"/>
    <cellStyle name="입력 6 9 2 2" xfId="49002" xr:uid="{00000000-0005-0000-0000-0000F2C10000}"/>
    <cellStyle name="입력 6 9 2 3" xfId="49003" xr:uid="{00000000-0005-0000-0000-0000F3C10000}"/>
    <cellStyle name="입력 6 9 2 4" xfId="49004" xr:uid="{00000000-0005-0000-0000-0000F4C10000}"/>
    <cellStyle name="입력 6 9 2 5" xfId="49005" xr:uid="{00000000-0005-0000-0000-0000F5C10000}"/>
    <cellStyle name="입력 6 9 3" xfId="49006" xr:uid="{00000000-0005-0000-0000-0000F6C10000}"/>
    <cellStyle name="입력 6 9 3 2" xfId="49007" xr:uid="{00000000-0005-0000-0000-0000F7C10000}"/>
    <cellStyle name="입력 6 9 3 3" xfId="49008" xr:uid="{00000000-0005-0000-0000-0000F8C10000}"/>
    <cellStyle name="입력 6 9 3 4" xfId="49009" xr:uid="{00000000-0005-0000-0000-0000F9C10000}"/>
    <cellStyle name="입력 6 9 3 5" xfId="49010" xr:uid="{00000000-0005-0000-0000-0000FAC10000}"/>
    <cellStyle name="입력 6 9 4" xfId="49011" xr:uid="{00000000-0005-0000-0000-0000FBC10000}"/>
    <cellStyle name="입력 6 9 4 2" xfId="49012" xr:uid="{00000000-0005-0000-0000-0000FCC10000}"/>
    <cellStyle name="입력 6 9 4 3" xfId="49013" xr:uid="{00000000-0005-0000-0000-0000FDC10000}"/>
    <cellStyle name="입력 6 9 4 4" xfId="49014" xr:uid="{00000000-0005-0000-0000-0000FEC10000}"/>
    <cellStyle name="입력 6 9 4 5" xfId="49015" xr:uid="{00000000-0005-0000-0000-0000FFC10000}"/>
    <cellStyle name="입력 6 9 5" xfId="49016" xr:uid="{00000000-0005-0000-0000-000000C20000}"/>
    <cellStyle name="입력 6 9 6" xfId="49017" xr:uid="{00000000-0005-0000-0000-000001C20000}"/>
    <cellStyle name="입력 6 9 7" xfId="49018" xr:uid="{00000000-0005-0000-0000-000002C20000}"/>
    <cellStyle name="입력 6 9 8" xfId="49019" xr:uid="{00000000-0005-0000-0000-000003C20000}"/>
    <cellStyle name="자리수" xfId="49020" xr:uid="{00000000-0005-0000-0000-000004C20000}"/>
    <cellStyle name="자리수0" xfId="49021" xr:uid="{00000000-0005-0000-0000-000005C20000}"/>
    <cellStyle name="자리수0 2" xfId="49022" xr:uid="{00000000-0005-0000-0000-000006C20000}"/>
    <cellStyle name="재계약" xfId="49023" xr:uid="{00000000-0005-0000-0000-000007C20000}"/>
    <cellStyle name="정렬" xfId="49024" xr:uid="{00000000-0005-0000-0000-000008C20000}"/>
    <cellStyle name="정렬범위" xfId="49025" xr:uid="{00000000-0005-0000-0000-000009C20000}"/>
    <cellStyle name="제목 1 2" xfId="49026" xr:uid="{00000000-0005-0000-0000-00000AC20000}"/>
    <cellStyle name="제목 1 2 2" xfId="49027" xr:uid="{00000000-0005-0000-0000-00000BC20000}"/>
    <cellStyle name="제목 1 2 3" xfId="49028" xr:uid="{00000000-0005-0000-0000-00000CC20000}"/>
    <cellStyle name="제목 1 3" xfId="49029" xr:uid="{00000000-0005-0000-0000-00000DC20000}"/>
    <cellStyle name="제목 1 4" xfId="49030" xr:uid="{00000000-0005-0000-0000-00000EC20000}"/>
    <cellStyle name="제목 1 5" xfId="49031" xr:uid="{00000000-0005-0000-0000-00000FC20000}"/>
    <cellStyle name="제목 1 6" xfId="49032" xr:uid="{00000000-0005-0000-0000-000010C20000}"/>
    <cellStyle name="제목 2 2" xfId="49033" xr:uid="{00000000-0005-0000-0000-000011C20000}"/>
    <cellStyle name="제목 2 2 2" xfId="49034" xr:uid="{00000000-0005-0000-0000-000012C20000}"/>
    <cellStyle name="제목 2 2 3" xfId="49035" xr:uid="{00000000-0005-0000-0000-000013C20000}"/>
    <cellStyle name="제목 2 3" xfId="49036" xr:uid="{00000000-0005-0000-0000-000014C20000}"/>
    <cellStyle name="제목 2 4" xfId="49037" xr:uid="{00000000-0005-0000-0000-000015C20000}"/>
    <cellStyle name="제목 2 5" xfId="49038" xr:uid="{00000000-0005-0000-0000-000016C20000}"/>
    <cellStyle name="제목 2 6" xfId="49039" xr:uid="{00000000-0005-0000-0000-000017C20000}"/>
    <cellStyle name="제목 3 2" xfId="49040" xr:uid="{00000000-0005-0000-0000-000018C20000}"/>
    <cellStyle name="제목 3 2 2" xfId="49041" xr:uid="{00000000-0005-0000-0000-000019C20000}"/>
    <cellStyle name="제목 3 2 3" xfId="49042" xr:uid="{00000000-0005-0000-0000-00001AC20000}"/>
    <cellStyle name="제목 3 3" xfId="49043" xr:uid="{00000000-0005-0000-0000-00001BC20000}"/>
    <cellStyle name="제목 3 4" xfId="49044" xr:uid="{00000000-0005-0000-0000-00001CC20000}"/>
    <cellStyle name="제목 3 5" xfId="49045" xr:uid="{00000000-0005-0000-0000-00001DC20000}"/>
    <cellStyle name="제목 3 6" xfId="49046" xr:uid="{00000000-0005-0000-0000-00001EC20000}"/>
    <cellStyle name="제목 4 2" xfId="49047" xr:uid="{00000000-0005-0000-0000-00001FC20000}"/>
    <cellStyle name="제목 4 2 2" xfId="49048" xr:uid="{00000000-0005-0000-0000-000020C20000}"/>
    <cellStyle name="제목 4 2 3" xfId="49049" xr:uid="{00000000-0005-0000-0000-000021C20000}"/>
    <cellStyle name="제목 4 3" xfId="49050" xr:uid="{00000000-0005-0000-0000-000022C20000}"/>
    <cellStyle name="제목 4 4" xfId="49051" xr:uid="{00000000-0005-0000-0000-000023C20000}"/>
    <cellStyle name="제목 4 5" xfId="49052" xr:uid="{00000000-0005-0000-0000-000024C20000}"/>
    <cellStyle name="제목 4 6" xfId="49053" xr:uid="{00000000-0005-0000-0000-000025C20000}"/>
    <cellStyle name="제목 5" xfId="49054" xr:uid="{00000000-0005-0000-0000-000026C20000}"/>
    <cellStyle name="제목 6" xfId="49055" xr:uid="{00000000-0005-0000-0000-000027C20000}"/>
    <cellStyle name="제목 7" xfId="49056" xr:uid="{00000000-0005-0000-0000-000028C20000}"/>
    <cellStyle name="제목 8" xfId="49057" xr:uid="{00000000-0005-0000-0000-000029C20000}"/>
    <cellStyle name="제목 9" xfId="49058" xr:uid="{00000000-0005-0000-0000-00002AC20000}"/>
    <cellStyle name="좋음 2" xfId="49059" xr:uid="{00000000-0005-0000-0000-00002BC20000}"/>
    <cellStyle name="좋음 2 2" xfId="49060" xr:uid="{00000000-0005-0000-0000-00002CC20000}"/>
    <cellStyle name="좋음 2 3" xfId="49061" xr:uid="{00000000-0005-0000-0000-00002DC20000}"/>
    <cellStyle name="좋음 3" xfId="49062" xr:uid="{00000000-0005-0000-0000-00002EC20000}"/>
    <cellStyle name="좋음 4" xfId="49063" xr:uid="{00000000-0005-0000-0000-00002FC20000}"/>
    <cellStyle name="좋음 5" xfId="49064" xr:uid="{00000000-0005-0000-0000-000030C20000}"/>
    <cellStyle name="좋음 6" xfId="49065" xr:uid="{00000000-0005-0000-0000-000031C20000}"/>
    <cellStyle name="지원자내용" xfId="49066" xr:uid="{00000000-0005-0000-0000-000032C20000}"/>
    <cellStyle name="지원자내용 2" xfId="49067" xr:uid="{00000000-0005-0000-0000-000033C20000}"/>
    <cellStyle name="지원자현황" xfId="49068" xr:uid="{00000000-0005-0000-0000-000034C20000}"/>
    <cellStyle name="지원자현황 2" xfId="49069" xr:uid="{00000000-0005-0000-0000-000035C20000}"/>
    <cellStyle name="지정되지 않음" xfId="49070" xr:uid="{00000000-0005-0000-0000-000036C20000}"/>
    <cellStyle name="지하철정렬" xfId="49071" xr:uid="{00000000-0005-0000-0000-000037C20000}"/>
    <cellStyle name="출력 2" xfId="49072" xr:uid="{00000000-0005-0000-0000-000038C20000}"/>
    <cellStyle name="출력 2 10" xfId="51815" xr:uid="{00000000-0005-0000-0000-000039C20000}"/>
    <cellStyle name="출력 2 10 2" xfId="51816" xr:uid="{00000000-0005-0000-0000-00003AC20000}"/>
    <cellStyle name="출력 2 10 3" xfId="51817" xr:uid="{00000000-0005-0000-0000-00003BC20000}"/>
    <cellStyle name="출력 2 10 4" xfId="51818" xr:uid="{00000000-0005-0000-0000-00003CC20000}"/>
    <cellStyle name="출력 2 10 5" xfId="51819" xr:uid="{00000000-0005-0000-0000-00003DC20000}"/>
    <cellStyle name="출력 2 10 6" xfId="51820" xr:uid="{00000000-0005-0000-0000-00003EC20000}"/>
    <cellStyle name="출력 2 10 7" xfId="51821" xr:uid="{00000000-0005-0000-0000-00003FC20000}"/>
    <cellStyle name="출력 2 10 8" xfId="51822" xr:uid="{00000000-0005-0000-0000-000040C20000}"/>
    <cellStyle name="출력 2 11" xfId="51823" xr:uid="{00000000-0005-0000-0000-000041C20000}"/>
    <cellStyle name="출력 2 11 2" xfId="51824" xr:uid="{00000000-0005-0000-0000-000042C20000}"/>
    <cellStyle name="출력 2 11 3" xfId="51825" xr:uid="{00000000-0005-0000-0000-000043C20000}"/>
    <cellStyle name="출력 2 11 4" xfId="51826" xr:uid="{00000000-0005-0000-0000-000044C20000}"/>
    <cellStyle name="출력 2 11 5" xfId="51827" xr:uid="{00000000-0005-0000-0000-000045C20000}"/>
    <cellStyle name="출력 2 11 6" xfId="51828" xr:uid="{00000000-0005-0000-0000-000046C20000}"/>
    <cellStyle name="출력 2 11 7" xfId="51829" xr:uid="{00000000-0005-0000-0000-000047C20000}"/>
    <cellStyle name="출력 2 11 8" xfId="51830" xr:uid="{00000000-0005-0000-0000-000048C20000}"/>
    <cellStyle name="출력 2 12" xfId="51831" xr:uid="{00000000-0005-0000-0000-000049C20000}"/>
    <cellStyle name="출력 2 12 2" xfId="51832" xr:uid="{00000000-0005-0000-0000-00004AC20000}"/>
    <cellStyle name="출력 2 12 3" xfId="51833" xr:uid="{00000000-0005-0000-0000-00004BC20000}"/>
    <cellStyle name="출력 2 12 4" xfId="51834" xr:uid="{00000000-0005-0000-0000-00004CC20000}"/>
    <cellStyle name="출력 2 12 5" xfId="51835" xr:uid="{00000000-0005-0000-0000-00004DC20000}"/>
    <cellStyle name="출력 2 12 6" xfId="51836" xr:uid="{00000000-0005-0000-0000-00004EC20000}"/>
    <cellStyle name="출력 2 12 7" xfId="51837" xr:uid="{00000000-0005-0000-0000-00004FC20000}"/>
    <cellStyle name="출력 2 12 8" xfId="51838" xr:uid="{00000000-0005-0000-0000-000050C20000}"/>
    <cellStyle name="출력 2 13" xfId="51839" xr:uid="{00000000-0005-0000-0000-000051C20000}"/>
    <cellStyle name="출력 2 13 2" xfId="51840" xr:uid="{00000000-0005-0000-0000-000052C20000}"/>
    <cellStyle name="출력 2 13 3" xfId="51841" xr:uid="{00000000-0005-0000-0000-000053C20000}"/>
    <cellStyle name="출력 2 13 4" xfId="51842" xr:uid="{00000000-0005-0000-0000-000054C20000}"/>
    <cellStyle name="출력 2 13 5" xfId="51843" xr:uid="{00000000-0005-0000-0000-000055C20000}"/>
    <cellStyle name="출력 2 13 6" xfId="51844" xr:uid="{00000000-0005-0000-0000-000056C20000}"/>
    <cellStyle name="출력 2 13 7" xfId="51845" xr:uid="{00000000-0005-0000-0000-000057C20000}"/>
    <cellStyle name="출력 2 13 8" xfId="51846" xr:uid="{00000000-0005-0000-0000-000058C20000}"/>
    <cellStyle name="출력 2 14" xfId="51847" xr:uid="{00000000-0005-0000-0000-000059C20000}"/>
    <cellStyle name="출력 2 14 2" xfId="51848" xr:uid="{00000000-0005-0000-0000-00005AC20000}"/>
    <cellStyle name="출력 2 14 3" xfId="51849" xr:uid="{00000000-0005-0000-0000-00005BC20000}"/>
    <cellStyle name="출력 2 14 4" xfId="51850" xr:uid="{00000000-0005-0000-0000-00005CC20000}"/>
    <cellStyle name="출력 2 14 5" xfId="51851" xr:uid="{00000000-0005-0000-0000-00005DC20000}"/>
    <cellStyle name="출력 2 14 6" xfId="51852" xr:uid="{00000000-0005-0000-0000-00005EC20000}"/>
    <cellStyle name="출력 2 14 7" xfId="51853" xr:uid="{00000000-0005-0000-0000-00005FC20000}"/>
    <cellStyle name="출력 2 14 8" xfId="51854" xr:uid="{00000000-0005-0000-0000-000060C20000}"/>
    <cellStyle name="출력 2 15" xfId="51855" xr:uid="{00000000-0005-0000-0000-000061C20000}"/>
    <cellStyle name="출력 2 16" xfId="51856" xr:uid="{00000000-0005-0000-0000-000062C20000}"/>
    <cellStyle name="출력 2 17" xfId="51857" xr:uid="{00000000-0005-0000-0000-000063C20000}"/>
    <cellStyle name="출력 2 18" xfId="51858" xr:uid="{00000000-0005-0000-0000-000064C20000}"/>
    <cellStyle name="출력 2 19" xfId="51859" xr:uid="{00000000-0005-0000-0000-000065C20000}"/>
    <cellStyle name="출력 2 2" xfId="49073" xr:uid="{00000000-0005-0000-0000-000066C20000}"/>
    <cellStyle name="출력 2 2 2" xfId="51860" xr:uid="{00000000-0005-0000-0000-000067C20000}"/>
    <cellStyle name="출력 2 2 3" xfId="51861" xr:uid="{00000000-0005-0000-0000-000068C20000}"/>
    <cellStyle name="출력 2 2 4" xfId="51862" xr:uid="{00000000-0005-0000-0000-000069C20000}"/>
    <cellStyle name="출력 2 2 5" xfId="51863" xr:uid="{00000000-0005-0000-0000-00006AC20000}"/>
    <cellStyle name="출력 2 2 6" xfId="51864" xr:uid="{00000000-0005-0000-0000-00006BC20000}"/>
    <cellStyle name="출력 2 2 7" xfId="51865" xr:uid="{00000000-0005-0000-0000-00006CC20000}"/>
    <cellStyle name="출력 2 2 8" xfId="51866" xr:uid="{00000000-0005-0000-0000-00006DC20000}"/>
    <cellStyle name="출력 2 20" xfId="51867" xr:uid="{00000000-0005-0000-0000-00006EC20000}"/>
    <cellStyle name="출력 2 21" xfId="51868" xr:uid="{00000000-0005-0000-0000-00006FC20000}"/>
    <cellStyle name="출력 2 3" xfId="49074" xr:uid="{00000000-0005-0000-0000-000070C20000}"/>
    <cellStyle name="출력 2 3 2" xfId="51869" xr:uid="{00000000-0005-0000-0000-000071C20000}"/>
    <cellStyle name="출력 2 3 3" xfId="51870" xr:uid="{00000000-0005-0000-0000-000072C20000}"/>
    <cellStyle name="출력 2 3 4" xfId="51871" xr:uid="{00000000-0005-0000-0000-000073C20000}"/>
    <cellStyle name="출력 2 3 5" xfId="51872" xr:uid="{00000000-0005-0000-0000-000074C20000}"/>
    <cellStyle name="출력 2 3 6" xfId="51873" xr:uid="{00000000-0005-0000-0000-000075C20000}"/>
    <cellStyle name="출력 2 3 7" xfId="51874" xr:uid="{00000000-0005-0000-0000-000076C20000}"/>
    <cellStyle name="출력 2 3 8" xfId="51875" xr:uid="{00000000-0005-0000-0000-000077C20000}"/>
    <cellStyle name="출력 2 4" xfId="49075" xr:uid="{00000000-0005-0000-0000-000078C20000}"/>
    <cellStyle name="출력 2 4 2" xfId="51876" xr:uid="{00000000-0005-0000-0000-000079C20000}"/>
    <cellStyle name="출력 2 4 3" xfId="51877" xr:uid="{00000000-0005-0000-0000-00007AC20000}"/>
    <cellStyle name="출력 2 4 4" xfId="51878" xr:uid="{00000000-0005-0000-0000-00007BC20000}"/>
    <cellStyle name="출력 2 4 5" xfId="51879" xr:uid="{00000000-0005-0000-0000-00007CC20000}"/>
    <cellStyle name="출력 2 4 6" xfId="51880" xr:uid="{00000000-0005-0000-0000-00007DC20000}"/>
    <cellStyle name="출력 2 4 7" xfId="51881" xr:uid="{00000000-0005-0000-0000-00007EC20000}"/>
    <cellStyle name="출력 2 4 8" xfId="51882" xr:uid="{00000000-0005-0000-0000-00007FC20000}"/>
    <cellStyle name="출력 2 5" xfId="51883" xr:uid="{00000000-0005-0000-0000-000080C20000}"/>
    <cellStyle name="출력 2 5 2" xfId="51884" xr:uid="{00000000-0005-0000-0000-000081C20000}"/>
    <cellStyle name="출력 2 5 3" xfId="51885" xr:uid="{00000000-0005-0000-0000-000082C20000}"/>
    <cellStyle name="출력 2 5 4" xfId="51886" xr:uid="{00000000-0005-0000-0000-000083C20000}"/>
    <cellStyle name="출력 2 5 5" xfId="51887" xr:uid="{00000000-0005-0000-0000-000084C20000}"/>
    <cellStyle name="출력 2 5 6" xfId="51888" xr:uid="{00000000-0005-0000-0000-000085C20000}"/>
    <cellStyle name="출력 2 5 7" xfId="51889" xr:uid="{00000000-0005-0000-0000-000086C20000}"/>
    <cellStyle name="출력 2 5 8" xfId="51890" xr:uid="{00000000-0005-0000-0000-000087C20000}"/>
    <cellStyle name="출력 2 6" xfId="51891" xr:uid="{00000000-0005-0000-0000-000088C20000}"/>
    <cellStyle name="출력 2 6 2" xfId="51892" xr:uid="{00000000-0005-0000-0000-000089C20000}"/>
    <cellStyle name="출력 2 6 3" xfId="51893" xr:uid="{00000000-0005-0000-0000-00008AC20000}"/>
    <cellStyle name="출력 2 6 4" xfId="51894" xr:uid="{00000000-0005-0000-0000-00008BC20000}"/>
    <cellStyle name="출력 2 6 5" xfId="51895" xr:uid="{00000000-0005-0000-0000-00008CC20000}"/>
    <cellStyle name="출력 2 6 6" xfId="51896" xr:uid="{00000000-0005-0000-0000-00008DC20000}"/>
    <cellStyle name="출력 2 6 7" xfId="51897" xr:uid="{00000000-0005-0000-0000-00008EC20000}"/>
    <cellStyle name="출력 2 6 8" xfId="51898" xr:uid="{00000000-0005-0000-0000-00008FC20000}"/>
    <cellStyle name="출력 2 7" xfId="51899" xr:uid="{00000000-0005-0000-0000-000090C20000}"/>
    <cellStyle name="출력 2 7 2" xfId="51900" xr:uid="{00000000-0005-0000-0000-000091C20000}"/>
    <cellStyle name="출력 2 7 3" xfId="51901" xr:uid="{00000000-0005-0000-0000-000092C20000}"/>
    <cellStyle name="출력 2 7 4" xfId="51902" xr:uid="{00000000-0005-0000-0000-000093C20000}"/>
    <cellStyle name="출력 2 7 5" xfId="51903" xr:uid="{00000000-0005-0000-0000-000094C20000}"/>
    <cellStyle name="출력 2 7 6" xfId="51904" xr:uid="{00000000-0005-0000-0000-000095C20000}"/>
    <cellStyle name="출력 2 7 7" xfId="51905" xr:uid="{00000000-0005-0000-0000-000096C20000}"/>
    <cellStyle name="출력 2 7 8" xfId="51906" xr:uid="{00000000-0005-0000-0000-000097C20000}"/>
    <cellStyle name="출력 2 8" xfId="51907" xr:uid="{00000000-0005-0000-0000-000098C20000}"/>
    <cellStyle name="출력 2 8 2" xfId="51908" xr:uid="{00000000-0005-0000-0000-000099C20000}"/>
    <cellStyle name="출력 2 8 3" xfId="51909" xr:uid="{00000000-0005-0000-0000-00009AC20000}"/>
    <cellStyle name="출력 2 8 4" xfId="51910" xr:uid="{00000000-0005-0000-0000-00009BC20000}"/>
    <cellStyle name="출력 2 8 5" xfId="51911" xr:uid="{00000000-0005-0000-0000-00009CC20000}"/>
    <cellStyle name="출력 2 8 6" xfId="51912" xr:uid="{00000000-0005-0000-0000-00009DC20000}"/>
    <cellStyle name="출력 2 8 7" xfId="51913" xr:uid="{00000000-0005-0000-0000-00009EC20000}"/>
    <cellStyle name="출력 2 8 8" xfId="51914" xr:uid="{00000000-0005-0000-0000-00009FC20000}"/>
    <cellStyle name="출력 2 9" xfId="51915" xr:uid="{00000000-0005-0000-0000-0000A0C20000}"/>
    <cellStyle name="출력 2 9 2" xfId="51916" xr:uid="{00000000-0005-0000-0000-0000A1C20000}"/>
    <cellStyle name="출력 2 9 3" xfId="51917" xr:uid="{00000000-0005-0000-0000-0000A2C20000}"/>
    <cellStyle name="출력 2 9 4" xfId="51918" xr:uid="{00000000-0005-0000-0000-0000A3C20000}"/>
    <cellStyle name="출력 2 9 5" xfId="51919" xr:uid="{00000000-0005-0000-0000-0000A4C20000}"/>
    <cellStyle name="출력 2 9 6" xfId="51920" xr:uid="{00000000-0005-0000-0000-0000A5C20000}"/>
    <cellStyle name="출력 2 9 7" xfId="51921" xr:uid="{00000000-0005-0000-0000-0000A6C20000}"/>
    <cellStyle name="출력 2 9 8" xfId="51922" xr:uid="{00000000-0005-0000-0000-0000A7C20000}"/>
    <cellStyle name="출력 3" xfId="49076" xr:uid="{00000000-0005-0000-0000-0000A8C20000}"/>
    <cellStyle name="출력 4" xfId="49077" xr:uid="{00000000-0005-0000-0000-0000A9C20000}"/>
    <cellStyle name="출력 5" xfId="49078" xr:uid="{00000000-0005-0000-0000-0000AAC20000}"/>
    <cellStyle name="출력 6" xfId="49079" xr:uid="{00000000-0005-0000-0000-0000ABC20000}"/>
    <cellStyle name="출력 6 10" xfId="49080" xr:uid="{00000000-0005-0000-0000-0000ACC20000}"/>
    <cellStyle name="출력 6 10 2" xfId="49081" xr:uid="{00000000-0005-0000-0000-0000ADC20000}"/>
    <cellStyle name="출력 6 10 3" xfId="49082" xr:uid="{00000000-0005-0000-0000-0000AEC20000}"/>
    <cellStyle name="출력 6 10 4" xfId="49083" xr:uid="{00000000-0005-0000-0000-0000AFC20000}"/>
    <cellStyle name="출력 6 10 5" xfId="49084" xr:uid="{00000000-0005-0000-0000-0000B0C20000}"/>
    <cellStyle name="출력 6 11" xfId="49085" xr:uid="{00000000-0005-0000-0000-0000B1C20000}"/>
    <cellStyle name="출력 6 11 2" xfId="49086" xr:uid="{00000000-0005-0000-0000-0000B2C20000}"/>
    <cellStyle name="출력 6 11 3" xfId="49087" xr:uid="{00000000-0005-0000-0000-0000B3C20000}"/>
    <cellStyle name="출력 6 11 4" xfId="49088" xr:uid="{00000000-0005-0000-0000-0000B4C20000}"/>
    <cellStyle name="출력 6 11 5" xfId="49089" xr:uid="{00000000-0005-0000-0000-0000B5C20000}"/>
    <cellStyle name="출력 6 12" xfId="49090" xr:uid="{00000000-0005-0000-0000-0000B6C20000}"/>
    <cellStyle name="출력 6 13" xfId="49091" xr:uid="{00000000-0005-0000-0000-0000B7C20000}"/>
    <cellStyle name="출력 6 14" xfId="49092" xr:uid="{00000000-0005-0000-0000-0000B8C20000}"/>
    <cellStyle name="출력 6 15" xfId="49093" xr:uid="{00000000-0005-0000-0000-0000B9C20000}"/>
    <cellStyle name="출력 6 2" xfId="49094" xr:uid="{00000000-0005-0000-0000-0000BAC20000}"/>
    <cellStyle name="출력 6 2 10" xfId="49095" xr:uid="{00000000-0005-0000-0000-0000BBC20000}"/>
    <cellStyle name="출력 6 2 10 2" xfId="49096" xr:uid="{00000000-0005-0000-0000-0000BCC20000}"/>
    <cellStyle name="출력 6 2 10 3" xfId="49097" xr:uid="{00000000-0005-0000-0000-0000BDC20000}"/>
    <cellStyle name="출력 6 2 10 4" xfId="49098" xr:uid="{00000000-0005-0000-0000-0000BEC20000}"/>
    <cellStyle name="출력 6 2 10 5" xfId="49099" xr:uid="{00000000-0005-0000-0000-0000BFC20000}"/>
    <cellStyle name="출력 6 2 11" xfId="49100" xr:uid="{00000000-0005-0000-0000-0000C0C20000}"/>
    <cellStyle name="출력 6 2 11 2" xfId="49101" xr:uid="{00000000-0005-0000-0000-0000C1C20000}"/>
    <cellStyle name="출력 6 2 11 3" xfId="49102" xr:uid="{00000000-0005-0000-0000-0000C2C20000}"/>
    <cellStyle name="출력 6 2 11 4" xfId="49103" xr:uid="{00000000-0005-0000-0000-0000C3C20000}"/>
    <cellStyle name="출력 6 2 11 5" xfId="49104" xr:uid="{00000000-0005-0000-0000-0000C4C20000}"/>
    <cellStyle name="출력 6 2 12" xfId="49105" xr:uid="{00000000-0005-0000-0000-0000C5C20000}"/>
    <cellStyle name="출력 6 2 13" xfId="49106" xr:uid="{00000000-0005-0000-0000-0000C6C20000}"/>
    <cellStyle name="출력 6 2 14" xfId="49107" xr:uid="{00000000-0005-0000-0000-0000C7C20000}"/>
    <cellStyle name="출력 6 2 15" xfId="49108" xr:uid="{00000000-0005-0000-0000-0000C8C20000}"/>
    <cellStyle name="출력 6 2 2" xfId="49109" xr:uid="{00000000-0005-0000-0000-0000C9C20000}"/>
    <cellStyle name="출력 6 2 2 10" xfId="49110" xr:uid="{00000000-0005-0000-0000-0000CAC20000}"/>
    <cellStyle name="출력 6 2 2 11" xfId="49111" xr:uid="{00000000-0005-0000-0000-0000CBC20000}"/>
    <cellStyle name="출력 6 2 2 12" xfId="49112" xr:uid="{00000000-0005-0000-0000-0000CCC20000}"/>
    <cellStyle name="출력 6 2 2 13" xfId="49113" xr:uid="{00000000-0005-0000-0000-0000CDC20000}"/>
    <cellStyle name="출력 6 2 2 2" xfId="49114" xr:uid="{00000000-0005-0000-0000-0000CEC20000}"/>
    <cellStyle name="출력 6 2 2 2 10" xfId="49115" xr:uid="{00000000-0005-0000-0000-0000CFC20000}"/>
    <cellStyle name="출력 6 2 2 2 11" xfId="49116" xr:uid="{00000000-0005-0000-0000-0000D0C20000}"/>
    <cellStyle name="출력 6 2 2 2 2" xfId="49117" xr:uid="{00000000-0005-0000-0000-0000D1C20000}"/>
    <cellStyle name="출력 6 2 2 2 2 2" xfId="49118" xr:uid="{00000000-0005-0000-0000-0000D2C20000}"/>
    <cellStyle name="출력 6 2 2 2 2 2 2" xfId="49119" xr:uid="{00000000-0005-0000-0000-0000D3C20000}"/>
    <cellStyle name="출력 6 2 2 2 2 2 3" xfId="49120" xr:uid="{00000000-0005-0000-0000-0000D4C20000}"/>
    <cellStyle name="출력 6 2 2 2 2 2 4" xfId="49121" xr:uid="{00000000-0005-0000-0000-0000D5C20000}"/>
    <cellStyle name="출력 6 2 2 2 2 2 5" xfId="49122" xr:uid="{00000000-0005-0000-0000-0000D6C20000}"/>
    <cellStyle name="출력 6 2 2 2 2 3" xfId="49123" xr:uid="{00000000-0005-0000-0000-0000D7C20000}"/>
    <cellStyle name="출력 6 2 2 2 2 3 2" xfId="49124" xr:uid="{00000000-0005-0000-0000-0000D8C20000}"/>
    <cellStyle name="출력 6 2 2 2 2 3 3" xfId="49125" xr:uid="{00000000-0005-0000-0000-0000D9C20000}"/>
    <cellStyle name="출력 6 2 2 2 2 3 4" xfId="49126" xr:uid="{00000000-0005-0000-0000-0000DAC20000}"/>
    <cellStyle name="출력 6 2 2 2 2 3 5" xfId="49127" xr:uid="{00000000-0005-0000-0000-0000DBC20000}"/>
    <cellStyle name="출력 6 2 2 2 2 4" xfId="49128" xr:uid="{00000000-0005-0000-0000-0000DCC20000}"/>
    <cellStyle name="출력 6 2 2 2 2 4 2" xfId="49129" xr:uid="{00000000-0005-0000-0000-0000DDC20000}"/>
    <cellStyle name="출력 6 2 2 2 2 4 3" xfId="49130" xr:uid="{00000000-0005-0000-0000-0000DEC20000}"/>
    <cellStyle name="출력 6 2 2 2 2 4 4" xfId="49131" xr:uid="{00000000-0005-0000-0000-0000DFC20000}"/>
    <cellStyle name="출력 6 2 2 2 2 4 5" xfId="49132" xr:uid="{00000000-0005-0000-0000-0000E0C20000}"/>
    <cellStyle name="출력 6 2 2 2 2 5" xfId="49133" xr:uid="{00000000-0005-0000-0000-0000E1C20000}"/>
    <cellStyle name="출력 6 2 2 2 2 6" xfId="49134" xr:uid="{00000000-0005-0000-0000-0000E2C20000}"/>
    <cellStyle name="출력 6 2 2 2 2 7" xfId="49135" xr:uid="{00000000-0005-0000-0000-0000E3C20000}"/>
    <cellStyle name="출력 6 2 2 2 2 8" xfId="49136" xr:uid="{00000000-0005-0000-0000-0000E4C20000}"/>
    <cellStyle name="출력 6 2 2 2 3" xfId="49137" xr:uid="{00000000-0005-0000-0000-0000E5C20000}"/>
    <cellStyle name="출력 6 2 2 2 3 2" xfId="49138" xr:uid="{00000000-0005-0000-0000-0000E6C20000}"/>
    <cellStyle name="출력 6 2 2 2 3 2 2" xfId="49139" xr:uid="{00000000-0005-0000-0000-0000E7C20000}"/>
    <cellStyle name="출력 6 2 2 2 3 2 3" xfId="49140" xr:uid="{00000000-0005-0000-0000-0000E8C20000}"/>
    <cellStyle name="출력 6 2 2 2 3 2 4" xfId="49141" xr:uid="{00000000-0005-0000-0000-0000E9C20000}"/>
    <cellStyle name="출력 6 2 2 2 3 2 5" xfId="49142" xr:uid="{00000000-0005-0000-0000-0000EAC20000}"/>
    <cellStyle name="출력 6 2 2 2 3 3" xfId="49143" xr:uid="{00000000-0005-0000-0000-0000EBC20000}"/>
    <cellStyle name="출력 6 2 2 2 3 3 2" xfId="49144" xr:uid="{00000000-0005-0000-0000-0000ECC20000}"/>
    <cellStyle name="출력 6 2 2 2 3 3 3" xfId="49145" xr:uid="{00000000-0005-0000-0000-0000EDC20000}"/>
    <cellStyle name="출력 6 2 2 2 3 3 4" xfId="49146" xr:uid="{00000000-0005-0000-0000-0000EEC20000}"/>
    <cellStyle name="출력 6 2 2 2 3 3 5" xfId="49147" xr:uid="{00000000-0005-0000-0000-0000EFC20000}"/>
    <cellStyle name="출력 6 2 2 2 3 4" xfId="49148" xr:uid="{00000000-0005-0000-0000-0000F0C20000}"/>
    <cellStyle name="출력 6 2 2 2 3 4 2" xfId="49149" xr:uid="{00000000-0005-0000-0000-0000F1C20000}"/>
    <cellStyle name="출력 6 2 2 2 3 4 3" xfId="49150" xr:uid="{00000000-0005-0000-0000-0000F2C20000}"/>
    <cellStyle name="출력 6 2 2 2 3 4 4" xfId="49151" xr:uid="{00000000-0005-0000-0000-0000F3C20000}"/>
    <cellStyle name="출력 6 2 2 2 3 4 5" xfId="49152" xr:uid="{00000000-0005-0000-0000-0000F4C20000}"/>
    <cellStyle name="출력 6 2 2 2 3 5" xfId="49153" xr:uid="{00000000-0005-0000-0000-0000F5C20000}"/>
    <cellStyle name="출력 6 2 2 2 3 6" xfId="49154" xr:uid="{00000000-0005-0000-0000-0000F6C20000}"/>
    <cellStyle name="출력 6 2 2 2 3 7" xfId="49155" xr:uid="{00000000-0005-0000-0000-0000F7C20000}"/>
    <cellStyle name="출력 6 2 2 2 3 8" xfId="49156" xr:uid="{00000000-0005-0000-0000-0000F8C20000}"/>
    <cellStyle name="출력 6 2 2 2 4" xfId="49157" xr:uid="{00000000-0005-0000-0000-0000F9C20000}"/>
    <cellStyle name="출력 6 2 2 2 4 2" xfId="49158" xr:uid="{00000000-0005-0000-0000-0000FAC20000}"/>
    <cellStyle name="출력 6 2 2 2 4 2 2" xfId="49159" xr:uid="{00000000-0005-0000-0000-0000FBC20000}"/>
    <cellStyle name="출력 6 2 2 2 4 2 3" xfId="49160" xr:uid="{00000000-0005-0000-0000-0000FCC20000}"/>
    <cellStyle name="출력 6 2 2 2 4 2 4" xfId="49161" xr:uid="{00000000-0005-0000-0000-0000FDC20000}"/>
    <cellStyle name="출력 6 2 2 2 4 2 5" xfId="49162" xr:uid="{00000000-0005-0000-0000-0000FEC20000}"/>
    <cellStyle name="출력 6 2 2 2 4 3" xfId="49163" xr:uid="{00000000-0005-0000-0000-0000FFC20000}"/>
    <cellStyle name="출력 6 2 2 2 4 3 2" xfId="49164" xr:uid="{00000000-0005-0000-0000-000000C30000}"/>
    <cellStyle name="출력 6 2 2 2 4 3 3" xfId="49165" xr:uid="{00000000-0005-0000-0000-000001C30000}"/>
    <cellStyle name="출력 6 2 2 2 4 3 4" xfId="49166" xr:uid="{00000000-0005-0000-0000-000002C30000}"/>
    <cellStyle name="출력 6 2 2 2 4 3 5" xfId="49167" xr:uid="{00000000-0005-0000-0000-000003C30000}"/>
    <cellStyle name="출력 6 2 2 2 4 4" xfId="49168" xr:uid="{00000000-0005-0000-0000-000004C30000}"/>
    <cellStyle name="출력 6 2 2 2 4 4 2" xfId="49169" xr:uid="{00000000-0005-0000-0000-000005C30000}"/>
    <cellStyle name="출력 6 2 2 2 4 4 3" xfId="49170" xr:uid="{00000000-0005-0000-0000-000006C30000}"/>
    <cellStyle name="출력 6 2 2 2 4 4 4" xfId="49171" xr:uid="{00000000-0005-0000-0000-000007C30000}"/>
    <cellStyle name="출력 6 2 2 2 4 4 5" xfId="49172" xr:uid="{00000000-0005-0000-0000-000008C30000}"/>
    <cellStyle name="출력 6 2 2 2 4 5" xfId="49173" xr:uid="{00000000-0005-0000-0000-000009C30000}"/>
    <cellStyle name="출력 6 2 2 2 4 6" xfId="49174" xr:uid="{00000000-0005-0000-0000-00000AC30000}"/>
    <cellStyle name="출력 6 2 2 2 4 7" xfId="49175" xr:uid="{00000000-0005-0000-0000-00000BC30000}"/>
    <cellStyle name="출력 6 2 2 2 4 8" xfId="49176" xr:uid="{00000000-0005-0000-0000-00000CC30000}"/>
    <cellStyle name="출력 6 2 2 2 5" xfId="49177" xr:uid="{00000000-0005-0000-0000-00000DC30000}"/>
    <cellStyle name="출력 6 2 2 2 5 2" xfId="49178" xr:uid="{00000000-0005-0000-0000-00000EC30000}"/>
    <cellStyle name="출력 6 2 2 2 5 3" xfId="49179" xr:uid="{00000000-0005-0000-0000-00000FC30000}"/>
    <cellStyle name="출력 6 2 2 2 5 4" xfId="49180" xr:uid="{00000000-0005-0000-0000-000010C30000}"/>
    <cellStyle name="출력 6 2 2 2 5 5" xfId="49181" xr:uid="{00000000-0005-0000-0000-000011C30000}"/>
    <cellStyle name="출력 6 2 2 2 6" xfId="49182" xr:uid="{00000000-0005-0000-0000-000012C30000}"/>
    <cellStyle name="출력 6 2 2 2 6 2" xfId="49183" xr:uid="{00000000-0005-0000-0000-000013C30000}"/>
    <cellStyle name="출력 6 2 2 2 6 3" xfId="49184" xr:uid="{00000000-0005-0000-0000-000014C30000}"/>
    <cellStyle name="출력 6 2 2 2 6 4" xfId="49185" xr:uid="{00000000-0005-0000-0000-000015C30000}"/>
    <cellStyle name="출력 6 2 2 2 6 5" xfId="49186" xr:uid="{00000000-0005-0000-0000-000016C30000}"/>
    <cellStyle name="출력 6 2 2 2 7" xfId="49187" xr:uid="{00000000-0005-0000-0000-000017C30000}"/>
    <cellStyle name="출력 6 2 2 2 7 2" xfId="49188" xr:uid="{00000000-0005-0000-0000-000018C30000}"/>
    <cellStyle name="출력 6 2 2 2 7 3" xfId="49189" xr:uid="{00000000-0005-0000-0000-000019C30000}"/>
    <cellStyle name="출력 6 2 2 2 7 4" xfId="49190" xr:uid="{00000000-0005-0000-0000-00001AC30000}"/>
    <cellStyle name="출력 6 2 2 2 7 5" xfId="49191" xr:uid="{00000000-0005-0000-0000-00001BC30000}"/>
    <cellStyle name="출력 6 2 2 2 8" xfId="49192" xr:uid="{00000000-0005-0000-0000-00001CC30000}"/>
    <cellStyle name="출력 6 2 2 2 9" xfId="49193" xr:uid="{00000000-0005-0000-0000-00001DC30000}"/>
    <cellStyle name="출력 6 2 2 3" xfId="49194" xr:uid="{00000000-0005-0000-0000-00001EC30000}"/>
    <cellStyle name="출력 6 2 2 3 10" xfId="49195" xr:uid="{00000000-0005-0000-0000-00001FC30000}"/>
    <cellStyle name="출력 6 2 2 3 11" xfId="49196" xr:uid="{00000000-0005-0000-0000-000020C30000}"/>
    <cellStyle name="출력 6 2 2 3 2" xfId="49197" xr:uid="{00000000-0005-0000-0000-000021C30000}"/>
    <cellStyle name="출력 6 2 2 3 2 2" xfId="49198" xr:uid="{00000000-0005-0000-0000-000022C30000}"/>
    <cellStyle name="출력 6 2 2 3 2 2 2" xfId="49199" xr:uid="{00000000-0005-0000-0000-000023C30000}"/>
    <cellStyle name="출력 6 2 2 3 2 2 3" xfId="49200" xr:uid="{00000000-0005-0000-0000-000024C30000}"/>
    <cellStyle name="출력 6 2 2 3 2 2 4" xfId="49201" xr:uid="{00000000-0005-0000-0000-000025C30000}"/>
    <cellStyle name="출력 6 2 2 3 2 2 5" xfId="49202" xr:uid="{00000000-0005-0000-0000-000026C30000}"/>
    <cellStyle name="출력 6 2 2 3 2 3" xfId="49203" xr:uid="{00000000-0005-0000-0000-000027C30000}"/>
    <cellStyle name="출력 6 2 2 3 2 3 2" xfId="49204" xr:uid="{00000000-0005-0000-0000-000028C30000}"/>
    <cellStyle name="출력 6 2 2 3 2 3 3" xfId="49205" xr:uid="{00000000-0005-0000-0000-000029C30000}"/>
    <cellStyle name="출력 6 2 2 3 2 3 4" xfId="49206" xr:uid="{00000000-0005-0000-0000-00002AC30000}"/>
    <cellStyle name="출력 6 2 2 3 2 3 5" xfId="49207" xr:uid="{00000000-0005-0000-0000-00002BC30000}"/>
    <cellStyle name="출력 6 2 2 3 2 4" xfId="49208" xr:uid="{00000000-0005-0000-0000-00002CC30000}"/>
    <cellStyle name="출력 6 2 2 3 2 4 2" xfId="49209" xr:uid="{00000000-0005-0000-0000-00002DC30000}"/>
    <cellStyle name="출력 6 2 2 3 2 4 3" xfId="49210" xr:uid="{00000000-0005-0000-0000-00002EC30000}"/>
    <cellStyle name="출력 6 2 2 3 2 4 4" xfId="49211" xr:uid="{00000000-0005-0000-0000-00002FC30000}"/>
    <cellStyle name="출력 6 2 2 3 2 4 5" xfId="49212" xr:uid="{00000000-0005-0000-0000-000030C30000}"/>
    <cellStyle name="출력 6 2 2 3 2 5" xfId="49213" xr:uid="{00000000-0005-0000-0000-000031C30000}"/>
    <cellStyle name="출력 6 2 2 3 2 6" xfId="49214" xr:uid="{00000000-0005-0000-0000-000032C30000}"/>
    <cellStyle name="출력 6 2 2 3 2 7" xfId="49215" xr:uid="{00000000-0005-0000-0000-000033C30000}"/>
    <cellStyle name="출력 6 2 2 3 2 8" xfId="49216" xr:uid="{00000000-0005-0000-0000-000034C30000}"/>
    <cellStyle name="출력 6 2 2 3 3" xfId="49217" xr:uid="{00000000-0005-0000-0000-000035C30000}"/>
    <cellStyle name="출력 6 2 2 3 3 2" xfId="49218" xr:uid="{00000000-0005-0000-0000-000036C30000}"/>
    <cellStyle name="출력 6 2 2 3 3 2 2" xfId="49219" xr:uid="{00000000-0005-0000-0000-000037C30000}"/>
    <cellStyle name="출력 6 2 2 3 3 2 3" xfId="49220" xr:uid="{00000000-0005-0000-0000-000038C30000}"/>
    <cellStyle name="출력 6 2 2 3 3 2 4" xfId="49221" xr:uid="{00000000-0005-0000-0000-000039C30000}"/>
    <cellStyle name="출력 6 2 2 3 3 2 5" xfId="49222" xr:uid="{00000000-0005-0000-0000-00003AC30000}"/>
    <cellStyle name="출력 6 2 2 3 3 3" xfId="49223" xr:uid="{00000000-0005-0000-0000-00003BC30000}"/>
    <cellStyle name="출력 6 2 2 3 3 3 2" xfId="49224" xr:uid="{00000000-0005-0000-0000-00003CC30000}"/>
    <cellStyle name="출력 6 2 2 3 3 3 3" xfId="49225" xr:uid="{00000000-0005-0000-0000-00003DC30000}"/>
    <cellStyle name="출력 6 2 2 3 3 3 4" xfId="49226" xr:uid="{00000000-0005-0000-0000-00003EC30000}"/>
    <cellStyle name="출력 6 2 2 3 3 3 5" xfId="49227" xr:uid="{00000000-0005-0000-0000-00003FC30000}"/>
    <cellStyle name="출력 6 2 2 3 3 4" xfId="49228" xr:uid="{00000000-0005-0000-0000-000040C30000}"/>
    <cellStyle name="출력 6 2 2 3 3 4 2" xfId="49229" xr:uid="{00000000-0005-0000-0000-000041C30000}"/>
    <cellStyle name="출력 6 2 2 3 3 4 3" xfId="49230" xr:uid="{00000000-0005-0000-0000-000042C30000}"/>
    <cellStyle name="출력 6 2 2 3 3 4 4" xfId="49231" xr:uid="{00000000-0005-0000-0000-000043C30000}"/>
    <cellStyle name="출력 6 2 2 3 3 4 5" xfId="49232" xr:uid="{00000000-0005-0000-0000-000044C30000}"/>
    <cellStyle name="출력 6 2 2 3 3 5" xfId="49233" xr:uid="{00000000-0005-0000-0000-000045C30000}"/>
    <cellStyle name="출력 6 2 2 3 3 6" xfId="49234" xr:uid="{00000000-0005-0000-0000-000046C30000}"/>
    <cellStyle name="출력 6 2 2 3 3 7" xfId="49235" xr:uid="{00000000-0005-0000-0000-000047C30000}"/>
    <cellStyle name="출력 6 2 2 3 3 8" xfId="49236" xr:uid="{00000000-0005-0000-0000-000048C30000}"/>
    <cellStyle name="출력 6 2 2 3 4" xfId="49237" xr:uid="{00000000-0005-0000-0000-000049C30000}"/>
    <cellStyle name="출력 6 2 2 3 4 2" xfId="49238" xr:uid="{00000000-0005-0000-0000-00004AC30000}"/>
    <cellStyle name="출력 6 2 2 3 4 2 2" xfId="49239" xr:uid="{00000000-0005-0000-0000-00004BC30000}"/>
    <cellStyle name="출력 6 2 2 3 4 2 3" xfId="49240" xr:uid="{00000000-0005-0000-0000-00004CC30000}"/>
    <cellStyle name="출력 6 2 2 3 4 2 4" xfId="49241" xr:uid="{00000000-0005-0000-0000-00004DC30000}"/>
    <cellStyle name="출력 6 2 2 3 4 2 5" xfId="49242" xr:uid="{00000000-0005-0000-0000-00004EC30000}"/>
    <cellStyle name="출력 6 2 2 3 4 3" xfId="49243" xr:uid="{00000000-0005-0000-0000-00004FC30000}"/>
    <cellStyle name="출력 6 2 2 3 4 3 2" xfId="49244" xr:uid="{00000000-0005-0000-0000-000050C30000}"/>
    <cellStyle name="출력 6 2 2 3 4 3 3" xfId="49245" xr:uid="{00000000-0005-0000-0000-000051C30000}"/>
    <cellStyle name="출력 6 2 2 3 4 3 4" xfId="49246" xr:uid="{00000000-0005-0000-0000-000052C30000}"/>
    <cellStyle name="출력 6 2 2 3 4 3 5" xfId="49247" xr:uid="{00000000-0005-0000-0000-000053C30000}"/>
    <cellStyle name="출력 6 2 2 3 4 4" xfId="49248" xr:uid="{00000000-0005-0000-0000-000054C30000}"/>
    <cellStyle name="출력 6 2 2 3 4 4 2" xfId="49249" xr:uid="{00000000-0005-0000-0000-000055C30000}"/>
    <cellStyle name="출력 6 2 2 3 4 4 3" xfId="49250" xr:uid="{00000000-0005-0000-0000-000056C30000}"/>
    <cellStyle name="출력 6 2 2 3 4 4 4" xfId="49251" xr:uid="{00000000-0005-0000-0000-000057C30000}"/>
    <cellStyle name="출력 6 2 2 3 4 4 5" xfId="49252" xr:uid="{00000000-0005-0000-0000-000058C30000}"/>
    <cellStyle name="출력 6 2 2 3 4 5" xfId="49253" xr:uid="{00000000-0005-0000-0000-000059C30000}"/>
    <cellStyle name="출력 6 2 2 3 4 6" xfId="49254" xr:uid="{00000000-0005-0000-0000-00005AC30000}"/>
    <cellStyle name="출력 6 2 2 3 4 7" xfId="49255" xr:uid="{00000000-0005-0000-0000-00005BC30000}"/>
    <cellStyle name="출력 6 2 2 3 4 8" xfId="49256" xr:uid="{00000000-0005-0000-0000-00005CC30000}"/>
    <cellStyle name="출력 6 2 2 3 5" xfId="49257" xr:uid="{00000000-0005-0000-0000-00005DC30000}"/>
    <cellStyle name="출력 6 2 2 3 5 2" xfId="49258" xr:uid="{00000000-0005-0000-0000-00005EC30000}"/>
    <cellStyle name="출력 6 2 2 3 5 3" xfId="49259" xr:uid="{00000000-0005-0000-0000-00005FC30000}"/>
    <cellStyle name="출력 6 2 2 3 5 4" xfId="49260" xr:uid="{00000000-0005-0000-0000-000060C30000}"/>
    <cellStyle name="출력 6 2 2 3 5 5" xfId="49261" xr:uid="{00000000-0005-0000-0000-000061C30000}"/>
    <cellStyle name="출력 6 2 2 3 6" xfId="49262" xr:uid="{00000000-0005-0000-0000-000062C30000}"/>
    <cellStyle name="출력 6 2 2 3 6 2" xfId="49263" xr:uid="{00000000-0005-0000-0000-000063C30000}"/>
    <cellStyle name="출력 6 2 2 3 6 3" xfId="49264" xr:uid="{00000000-0005-0000-0000-000064C30000}"/>
    <cellStyle name="출력 6 2 2 3 6 4" xfId="49265" xr:uid="{00000000-0005-0000-0000-000065C30000}"/>
    <cellStyle name="출력 6 2 2 3 6 5" xfId="49266" xr:uid="{00000000-0005-0000-0000-000066C30000}"/>
    <cellStyle name="출력 6 2 2 3 7" xfId="49267" xr:uid="{00000000-0005-0000-0000-000067C30000}"/>
    <cellStyle name="출력 6 2 2 3 7 2" xfId="49268" xr:uid="{00000000-0005-0000-0000-000068C30000}"/>
    <cellStyle name="출력 6 2 2 3 7 3" xfId="49269" xr:uid="{00000000-0005-0000-0000-000069C30000}"/>
    <cellStyle name="출력 6 2 2 3 7 4" xfId="49270" xr:uid="{00000000-0005-0000-0000-00006AC30000}"/>
    <cellStyle name="출력 6 2 2 3 7 5" xfId="49271" xr:uid="{00000000-0005-0000-0000-00006BC30000}"/>
    <cellStyle name="출력 6 2 2 3 8" xfId="49272" xr:uid="{00000000-0005-0000-0000-00006CC30000}"/>
    <cellStyle name="출력 6 2 2 3 9" xfId="49273" xr:uid="{00000000-0005-0000-0000-00006DC30000}"/>
    <cellStyle name="출력 6 2 2 4" xfId="49274" xr:uid="{00000000-0005-0000-0000-00006EC30000}"/>
    <cellStyle name="출력 6 2 2 4 2" xfId="49275" xr:uid="{00000000-0005-0000-0000-00006FC30000}"/>
    <cellStyle name="출력 6 2 2 4 2 2" xfId="49276" xr:uid="{00000000-0005-0000-0000-000070C30000}"/>
    <cellStyle name="출력 6 2 2 4 2 3" xfId="49277" xr:uid="{00000000-0005-0000-0000-000071C30000}"/>
    <cellStyle name="출력 6 2 2 4 2 4" xfId="49278" xr:uid="{00000000-0005-0000-0000-000072C30000}"/>
    <cellStyle name="출력 6 2 2 4 2 5" xfId="49279" xr:uid="{00000000-0005-0000-0000-000073C30000}"/>
    <cellStyle name="출력 6 2 2 4 3" xfId="49280" xr:uid="{00000000-0005-0000-0000-000074C30000}"/>
    <cellStyle name="출력 6 2 2 4 3 2" xfId="49281" xr:uid="{00000000-0005-0000-0000-000075C30000}"/>
    <cellStyle name="출력 6 2 2 4 3 3" xfId="49282" xr:uid="{00000000-0005-0000-0000-000076C30000}"/>
    <cellStyle name="출력 6 2 2 4 3 4" xfId="49283" xr:uid="{00000000-0005-0000-0000-000077C30000}"/>
    <cellStyle name="출력 6 2 2 4 3 5" xfId="49284" xr:uid="{00000000-0005-0000-0000-000078C30000}"/>
    <cellStyle name="출력 6 2 2 4 4" xfId="49285" xr:uid="{00000000-0005-0000-0000-000079C30000}"/>
    <cellStyle name="출력 6 2 2 4 4 2" xfId="49286" xr:uid="{00000000-0005-0000-0000-00007AC30000}"/>
    <cellStyle name="출력 6 2 2 4 4 3" xfId="49287" xr:uid="{00000000-0005-0000-0000-00007BC30000}"/>
    <cellStyle name="출력 6 2 2 4 4 4" xfId="49288" xr:uid="{00000000-0005-0000-0000-00007CC30000}"/>
    <cellStyle name="출력 6 2 2 4 4 5" xfId="49289" xr:uid="{00000000-0005-0000-0000-00007DC30000}"/>
    <cellStyle name="출력 6 2 2 4 5" xfId="49290" xr:uid="{00000000-0005-0000-0000-00007EC30000}"/>
    <cellStyle name="출력 6 2 2 4 6" xfId="49291" xr:uid="{00000000-0005-0000-0000-00007FC30000}"/>
    <cellStyle name="출력 6 2 2 4 7" xfId="49292" xr:uid="{00000000-0005-0000-0000-000080C30000}"/>
    <cellStyle name="출력 6 2 2 4 8" xfId="49293" xr:uid="{00000000-0005-0000-0000-000081C30000}"/>
    <cellStyle name="출력 6 2 2 5" xfId="49294" xr:uid="{00000000-0005-0000-0000-000082C30000}"/>
    <cellStyle name="출력 6 2 2 5 2" xfId="49295" xr:uid="{00000000-0005-0000-0000-000083C30000}"/>
    <cellStyle name="출력 6 2 2 5 2 2" xfId="49296" xr:uid="{00000000-0005-0000-0000-000084C30000}"/>
    <cellStyle name="출력 6 2 2 5 2 3" xfId="49297" xr:uid="{00000000-0005-0000-0000-000085C30000}"/>
    <cellStyle name="출력 6 2 2 5 2 4" xfId="49298" xr:uid="{00000000-0005-0000-0000-000086C30000}"/>
    <cellStyle name="출력 6 2 2 5 2 5" xfId="49299" xr:uid="{00000000-0005-0000-0000-000087C30000}"/>
    <cellStyle name="출력 6 2 2 5 3" xfId="49300" xr:uid="{00000000-0005-0000-0000-000088C30000}"/>
    <cellStyle name="출력 6 2 2 5 3 2" xfId="49301" xr:uid="{00000000-0005-0000-0000-000089C30000}"/>
    <cellStyle name="출력 6 2 2 5 3 3" xfId="49302" xr:uid="{00000000-0005-0000-0000-00008AC30000}"/>
    <cellStyle name="출력 6 2 2 5 3 4" xfId="49303" xr:uid="{00000000-0005-0000-0000-00008BC30000}"/>
    <cellStyle name="출력 6 2 2 5 3 5" xfId="49304" xr:uid="{00000000-0005-0000-0000-00008CC30000}"/>
    <cellStyle name="출력 6 2 2 5 4" xfId="49305" xr:uid="{00000000-0005-0000-0000-00008DC30000}"/>
    <cellStyle name="출력 6 2 2 5 4 2" xfId="49306" xr:uid="{00000000-0005-0000-0000-00008EC30000}"/>
    <cellStyle name="출력 6 2 2 5 4 3" xfId="49307" xr:uid="{00000000-0005-0000-0000-00008FC30000}"/>
    <cellStyle name="출력 6 2 2 5 4 4" xfId="49308" xr:uid="{00000000-0005-0000-0000-000090C30000}"/>
    <cellStyle name="출력 6 2 2 5 4 5" xfId="49309" xr:uid="{00000000-0005-0000-0000-000091C30000}"/>
    <cellStyle name="출력 6 2 2 5 5" xfId="49310" xr:uid="{00000000-0005-0000-0000-000092C30000}"/>
    <cellStyle name="출력 6 2 2 5 6" xfId="49311" xr:uid="{00000000-0005-0000-0000-000093C30000}"/>
    <cellStyle name="출력 6 2 2 5 7" xfId="49312" xr:uid="{00000000-0005-0000-0000-000094C30000}"/>
    <cellStyle name="출력 6 2 2 5 8" xfId="49313" xr:uid="{00000000-0005-0000-0000-000095C30000}"/>
    <cellStyle name="출력 6 2 2 6" xfId="49314" xr:uid="{00000000-0005-0000-0000-000096C30000}"/>
    <cellStyle name="출력 6 2 2 6 2" xfId="49315" xr:uid="{00000000-0005-0000-0000-000097C30000}"/>
    <cellStyle name="출력 6 2 2 6 2 2" xfId="49316" xr:uid="{00000000-0005-0000-0000-000098C30000}"/>
    <cellStyle name="출력 6 2 2 6 2 3" xfId="49317" xr:uid="{00000000-0005-0000-0000-000099C30000}"/>
    <cellStyle name="출력 6 2 2 6 2 4" xfId="49318" xr:uid="{00000000-0005-0000-0000-00009AC30000}"/>
    <cellStyle name="출력 6 2 2 6 2 5" xfId="49319" xr:uid="{00000000-0005-0000-0000-00009BC30000}"/>
    <cellStyle name="출력 6 2 2 6 3" xfId="49320" xr:uid="{00000000-0005-0000-0000-00009CC30000}"/>
    <cellStyle name="출력 6 2 2 6 3 2" xfId="49321" xr:uid="{00000000-0005-0000-0000-00009DC30000}"/>
    <cellStyle name="출력 6 2 2 6 3 3" xfId="49322" xr:uid="{00000000-0005-0000-0000-00009EC30000}"/>
    <cellStyle name="출력 6 2 2 6 3 4" xfId="49323" xr:uid="{00000000-0005-0000-0000-00009FC30000}"/>
    <cellStyle name="출력 6 2 2 6 3 5" xfId="49324" xr:uid="{00000000-0005-0000-0000-0000A0C30000}"/>
    <cellStyle name="출력 6 2 2 6 4" xfId="49325" xr:uid="{00000000-0005-0000-0000-0000A1C30000}"/>
    <cellStyle name="출력 6 2 2 6 4 2" xfId="49326" xr:uid="{00000000-0005-0000-0000-0000A2C30000}"/>
    <cellStyle name="출력 6 2 2 6 4 3" xfId="49327" xr:uid="{00000000-0005-0000-0000-0000A3C30000}"/>
    <cellStyle name="출력 6 2 2 6 4 4" xfId="49328" xr:uid="{00000000-0005-0000-0000-0000A4C30000}"/>
    <cellStyle name="출력 6 2 2 6 4 5" xfId="49329" xr:uid="{00000000-0005-0000-0000-0000A5C30000}"/>
    <cellStyle name="출력 6 2 2 6 5" xfId="49330" xr:uid="{00000000-0005-0000-0000-0000A6C30000}"/>
    <cellStyle name="출력 6 2 2 6 6" xfId="49331" xr:uid="{00000000-0005-0000-0000-0000A7C30000}"/>
    <cellStyle name="출력 6 2 2 6 7" xfId="49332" xr:uid="{00000000-0005-0000-0000-0000A8C30000}"/>
    <cellStyle name="출력 6 2 2 6 8" xfId="49333" xr:uid="{00000000-0005-0000-0000-0000A9C30000}"/>
    <cellStyle name="출력 6 2 2 7" xfId="49334" xr:uid="{00000000-0005-0000-0000-0000AAC30000}"/>
    <cellStyle name="출력 6 2 2 7 2" xfId="49335" xr:uid="{00000000-0005-0000-0000-0000ABC30000}"/>
    <cellStyle name="출력 6 2 2 7 3" xfId="49336" xr:uid="{00000000-0005-0000-0000-0000ACC30000}"/>
    <cellStyle name="출력 6 2 2 7 4" xfId="49337" xr:uid="{00000000-0005-0000-0000-0000ADC30000}"/>
    <cellStyle name="출력 6 2 2 7 5" xfId="49338" xr:uid="{00000000-0005-0000-0000-0000AEC30000}"/>
    <cellStyle name="출력 6 2 2 8" xfId="49339" xr:uid="{00000000-0005-0000-0000-0000AFC30000}"/>
    <cellStyle name="출력 6 2 2 8 2" xfId="49340" xr:uid="{00000000-0005-0000-0000-0000B0C30000}"/>
    <cellStyle name="출력 6 2 2 8 3" xfId="49341" xr:uid="{00000000-0005-0000-0000-0000B1C30000}"/>
    <cellStyle name="출력 6 2 2 8 4" xfId="49342" xr:uid="{00000000-0005-0000-0000-0000B2C30000}"/>
    <cellStyle name="출력 6 2 2 8 5" xfId="49343" xr:uid="{00000000-0005-0000-0000-0000B3C30000}"/>
    <cellStyle name="출력 6 2 2 9" xfId="49344" xr:uid="{00000000-0005-0000-0000-0000B4C30000}"/>
    <cellStyle name="출력 6 2 2 9 2" xfId="49345" xr:uid="{00000000-0005-0000-0000-0000B5C30000}"/>
    <cellStyle name="출력 6 2 2 9 3" xfId="49346" xr:uid="{00000000-0005-0000-0000-0000B6C30000}"/>
    <cellStyle name="출력 6 2 2 9 4" xfId="49347" xr:uid="{00000000-0005-0000-0000-0000B7C30000}"/>
    <cellStyle name="출력 6 2 2 9 5" xfId="49348" xr:uid="{00000000-0005-0000-0000-0000B8C30000}"/>
    <cellStyle name="출력 6 2 3" xfId="49349" xr:uid="{00000000-0005-0000-0000-0000B9C30000}"/>
    <cellStyle name="출력 6 2 3 10" xfId="49350" xr:uid="{00000000-0005-0000-0000-0000BAC30000}"/>
    <cellStyle name="출력 6 2 3 11" xfId="49351" xr:uid="{00000000-0005-0000-0000-0000BBC30000}"/>
    <cellStyle name="출력 6 2 3 2" xfId="49352" xr:uid="{00000000-0005-0000-0000-0000BCC30000}"/>
    <cellStyle name="출력 6 2 3 2 2" xfId="49353" xr:uid="{00000000-0005-0000-0000-0000BDC30000}"/>
    <cellStyle name="출력 6 2 3 2 2 2" xfId="49354" xr:uid="{00000000-0005-0000-0000-0000BEC30000}"/>
    <cellStyle name="출력 6 2 3 2 2 3" xfId="49355" xr:uid="{00000000-0005-0000-0000-0000BFC30000}"/>
    <cellStyle name="출력 6 2 3 2 2 4" xfId="49356" xr:uid="{00000000-0005-0000-0000-0000C0C30000}"/>
    <cellStyle name="출력 6 2 3 2 2 5" xfId="49357" xr:uid="{00000000-0005-0000-0000-0000C1C30000}"/>
    <cellStyle name="출력 6 2 3 2 3" xfId="49358" xr:uid="{00000000-0005-0000-0000-0000C2C30000}"/>
    <cellStyle name="출력 6 2 3 2 3 2" xfId="49359" xr:uid="{00000000-0005-0000-0000-0000C3C30000}"/>
    <cellStyle name="출력 6 2 3 2 3 3" xfId="49360" xr:uid="{00000000-0005-0000-0000-0000C4C30000}"/>
    <cellStyle name="출력 6 2 3 2 3 4" xfId="49361" xr:uid="{00000000-0005-0000-0000-0000C5C30000}"/>
    <cellStyle name="출력 6 2 3 2 3 5" xfId="49362" xr:uid="{00000000-0005-0000-0000-0000C6C30000}"/>
    <cellStyle name="출력 6 2 3 2 4" xfId="49363" xr:uid="{00000000-0005-0000-0000-0000C7C30000}"/>
    <cellStyle name="출력 6 2 3 2 4 2" xfId="49364" xr:uid="{00000000-0005-0000-0000-0000C8C30000}"/>
    <cellStyle name="출력 6 2 3 2 4 3" xfId="49365" xr:uid="{00000000-0005-0000-0000-0000C9C30000}"/>
    <cellStyle name="출력 6 2 3 2 4 4" xfId="49366" xr:uid="{00000000-0005-0000-0000-0000CAC30000}"/>
    <cellStyle name="출력 6 2 3 2 4 5" xfId="49367" xr:uid="{00000000-0005-0000-0000-0000CBC30000}"/>
    <cellStyle name="출력 6 2 3 2 5" xfId="49368" xr:uid="{00000000-0005-0000-0000-0000CCC30000}"/>
    <cellStyle name="출력 6 2 3 2 6" xfId="49369" xr:uid="{00000000-0005-0000-0000-0000CDC30000}"/>
    <cellStyle name="출력 6 2 3 2 7" xfId="49370" xr:uid="{00000000-0005-0000-0000-0000CEC30000}"/>
    <cellStyle name="출력 6 2 3 2 8" xfId="49371" xr:uid="{00000000-0005-0000-0000-0000CFC30000}"/>
    <cellStyle name="출력 6 2 3 3" xfId="49372" xr:uid="{00000000-0005-0000-0000-0000D0C30000}"/>
    <cellStyle name="출력 6 2 3 3 2" xfId="49373" xr:uid="{00000000-0005-0000-0000-0000D1C30000}"/>
    <cellStyle name="출력 6 2 3 3 2 2" xfId="49374" xr:uid="{00000000-0005-0000-0000-0000D2C30000}"/>
    <cellStyle name="출력 6 2 3 3 2 3" xfId="49375" xr:uid="{00000000-0005-0000-0000-0000D3C30000}"/>
    <cellStyle name="출력 6 2 3 3 2 4" xfId="49376" xr:uid="{00000000-0005-0000-0000-0000D4C30000}"/>
    <cellStyle name="출력 6 2 3 3 2 5" xfId="49377" xr:uid="{00000000-0005-0000-0000-0000D5C30000}"/>
    <cellStyle name="출력 6 2 3 3 3" xfId="49378" xr:uid="{00000000-0005-0000-0000-0000D6C30000}"/>
    <cellStyle name="출력 6 2 3 3 3 2" xfId="49379" xr:uid="{00000000-0005-0000-0000-0000D7C30000}"/>
    <cellStyle name="출력 6 2 3 3 3 3" xfId="49380" xr:uid="{00000000-0005-0000-0000-0000D8C30000}"/>
    <cellStyle name="출력 6 2 3 3 3 4" xfId="49381" xr:uid="{00000000-0005-0000-0000-0000D9C30000}"/>
    <cellStyle name="출력 6 2 3 3 3 5" xfId="49382" xr:uid="{00000000-0005-0000-0000-0000DAC30000}"/>
    <cellStyle name="출력 6 2 3 3 4" xfId="49383" xr:uid="{00000000-0005-0000-0000-0000DBC30000}"/>
    <cellStyle name="출력 6 2 3 3 4 2" xfId="49384" xr:uid="{00000000-0005-0000-0000-0000DCC30000}"/>
    <cellStyle name="출력 6 2 3 3 4 3" xfId="49385" xr:uid="{00000000-0005-0000-0000-0000DDC30000}"/>
    <cellStyle name="출력 6 2 3 3 4 4" xfId="49386" xr:uid="{00000000-0005-0000-0000-0000DEC30000}"/>
    <cellStyle name="출력 6 2 3 3 4 5" xfId="49387" xr:uid="{00000000-0005-0000-0000-0000DFC30000}"/>
    <cellStyle name="출력 6 2 3 3 5" xfId="49388" xr:uid="{00000000-0005-0000-0000-0000E0C30000}"/>
    <cellStyle name="출력 6 2 3 3 6" xfId="49389" xr:uid="{00000000-0005-0000-0000-0000E1C30000}"/>
    <cellStyle name="출력 6 2 3 3 7" xfId="49390" xr:uid="{00000000-0005-0000-0000-0000E2C30000}"/>
    <cellStyle name="출력 6 2 3 3 8" xfId="49391" xr:uid="{00000000-0005-0000-0000-0000E3C30000}"/>
    <cellStyle name="출력 6 2 3 4" xfId="49392" xr:uid="{00000000-0005-0000-0000-0000E4C30000}"/>
    <cellStyle name="출력 6 2 3 4 2" xfId="49393" xr:uid="{00000000-0005-0000-0000-0000E5C30000}"/>
    <cellStyle name="출력 6 2 3 4 2 2" xfId="49394" xr:uid="{00000000-0005-0000-0000-0000E6C30000}"/>
    <cellStyle name="출력 6 2 3 4 2 3" xfId="49395" xr:uid="{00000000-0005-0000-0000-0000E7C30000}"/>
    <cellStyle name="출력 6 2 3 4 2 4" xfId="49396" xr:uid="{00000000-0005-0000-0000-0000E8C30000}"/>
    <cellStyle name="출력 6 2 3 4 2 5" xfId="49397" xr:uid="{00000000-0005-0000-0000-0000E9C30000}"/>
    <cellStyle name="출력 6 2 3 4 3" xfId="49398" xr:uid="{00000000-0005-0000-0000-0000EAC30000}"/>
    <cellStyle name="출력 6 2 3 4 3 2" xfId="49399" xr:uid="{00000000-0005-0000-0000-0000EBC30000}"/>
    <cellStyle name="출력 6 2 3 4 3 3" xfId="49400" xr:uid="{00000000-0005-0000-0000-0000ECC30000}"/>
    <cellStyle name="출력 6 2 3 4 3 4" xfId="49401" xr:uid="{00000000-0005-0000-0000-0000EDC30000}"/>
    <cellStyle name="출력 6 2 3 4 3 5" xfId="49402" xr:uid="{00000000-0005-0000-0000-0000EEC30000}"/>
    <cellStyle name="출력 6 2 3 4 4" xfId="49403" xr:uid="{00000000-0005-0000-0000-0000EFC30000}"/>
    <cellStyle name="출력 6 2 3 4 4 2" xfId="49404" xr:uid="{00000000-0005-0000-0000-0000F0C30000}"/>
    <cellStyle name="출력 6 2 3 4 4 3" xfId="49405" xr:uid="{00000000-0005-0000-0000-0000F1C30000}"/>
    <cellStyle name="출력 6 2 3 4 4 4" xfId="49406" xr:uid="{00000000-0005-0000-0000-0000F2C30000}"/>
    <cellStyle name="출력 6 2 3 4 4 5" xfId="49407" xr:uid="{00000000-0005-0000-0000-0000F3C30000}"/>
    <cellStyle name="출력 6 2 3 4 5" xfId="49408" xr:uid="{00000000-0005-0000-0000-0000F4C30000}"/>
    <cellStyle name="출력 6 2 3 4 6" xfId="49409" xr:uid="{00000000-0005-0000-0000-0000F5C30000}"/>
    <cellStyle name="출력 6 2 3 4 7" xfId="49410" xr:uid="{00000000-0005-0000-0000-0000F6C30000}"/>
    <cellStyle name="출력 6 2 3 4 8" xfId="49411" xr:uid="{00000000-0005-0000-0000-0000F7C30000}"/>
    <cellStyle name="출력 6 2 3 5" xfId="49412" xr:uid="{00000000-0005-0000-0000-0000F8C30000}"/>
    <cellStyle name="출력 6 2 3 5 2" xfId="49413" xr:uid="{00000000-0005-0000-0000-0000F9C30000}"/>
    <cellStyle name="출력 6 2 3 5 3" xfId="49414" xr:uid="{00000000-0005-0000-0000-0000FAC30000}"/>
    <cellStyle name="출력 6 2 3 5 4" xfId="49415" xr:uid="{00000000-0005-0000-0000-0000FBC30000}"/>
    <cellStyle name="출력 6 2 3 5 5" xfId="49416" xr:uid="{00000000-0005-0000-0000-0000FCC30000}"/>
    <cellStyle name="출력 6 2 3 6" xfId="49417" xr:uid="{00000000-0005-0000-0000-0000FDC30000}"/>
    <cellStyle name="출력 6 2 3 6 2" xfId="49418" xr:uid="{00000000-0005-0000-0000-0000FEC30000}"/>
    <cellStyle name="출력 6 2 3 6 3" xfId="49419" xr:uid="{00000000-0005-0000-0000-0000FFC30000}"/>
    <cellStyle name="출력 6 2 3 6 4" xfId="49420" xr:uid="{00000000-0005-0000-0000-000000C40000}"/>
    <cellStyle name="출력 6 2 3 6 5" xfId="49421" xr:uid="{00000000-0005-0000-0000-000001C40000}"/>
    <cellStyle name="출력 6 2 3 7" xfId="49422" xr:uid="{00000000-0005-0000-0000-000002C40000}"/>
    <cellStyle name="출력 6 2 3 7 2" xfId="49423" xr:uid="{00000000-0005-0000-0000-000003C40000}"/>
    <cellStyle name="출력 6 2 3 7 3" xfId="49424" xr:uid="{00000000-0005-0000-0000-000004C40000}"/>
    <cellStyle name="출력 6 2 3 7 4" xfId="49425" xr:uid="{00000000-0005-0000-0000-000005C40000}"/>
    <cellStyle name="출력 6 2 3 7 5" xfId="49426" xr:uid="{00000000-0005-0000-0000-000006C40000}"/>
    <cellStyle name="출력 6 2 3 8" xfId="49427" xr:uid="{00000000-0005-0000-0000-000007C40000}"/>
    <cellStyle name="출력 6 2 3 9" xfId="49428" xr:uid="{00000000-0005-0000-0000-000008C40000}"/>
    <cellStyle name="출력 6 2 4" xfId="49429" xr:uid="{00000000-0005-0000-0000-000009C40000}"/>
    <cellStyle name="출력 6 2 4 10" xfId="49430" xr:uid="{00000000-0005-0000-0000-00000AC40000}"/>
    <cellStyle name="출력 6 2 4 11" xfId="49431" xr:uid="{00000000-0005-0000-0000-00000BC40000}"/>
    <cellStyle name="출력 6 2 4 2" xfId="49432" xr:uid="{00000000-0005-0000-0000-00000CC40000}"/>
    <cellStyle name="출력 6 2 4 2 2" xfId="49433" xr:uid="{00000000-0005-0000-0000-00000DC40000}"/>
    <cellStyle name="출력 6 2 4 2 2 2" xfId="49434" xr:uid="{00000000-0005-0000-0000-00000EC40000}"/>
    <cellStyle name="출력 6 2 4 2 2 3" xfId="49435" xr:uid="{00000000-0005-0000-0000-00000FC40000}"/>
    <cellStyle name="출력 6 2 4 2 2 4" xfId="49436" xr:uid="{00000000-0005-0000-0000-000010C40000}"/>
    <cellStyle name="출력 6 2 4 2 2 5" xfId="49437" xr:uid="{00000000-0005-0000-0000-000011C40000}"/>
    <cellStyle name="출력 6 2 4 2 3" xfId="49438" xr:uid="{00000000-0005-0000-0000-000012C40000}"/>
    <cellStyle name="출력 6 2 4 2 3 2" xfId="49439" xr:uid="{00000000-0005-0000-0000-000013C40000}"/>
    <cellStyle name="출력 6 2 4 2 3 3" xfId="49440" xr:uid="{00000000-0005-0000-0000-000014C40000}"/>
    <cellStyle name="출력 6 2 4 2 3 4" xfId="49441" xr:uid="{00000000-0005-0000-0000-000015C40000}"/>
    <cellStyle name="출력 6 2 4 2 3 5" xfId="49442" xr:uid="{00000000-0005-0000-0000-000016C40000}"/>
    <cellStyle name="출력 6 2 4 2 4" xfId="49443" xr:uid="{00000000-0005-0000-0000-000017C40000}"/>
    <cellStyle name="출력 6 2 4 2 4 2" xfId="49444" xr:uid="{00000000-0005-0000-0000-000018C40000}"/>
    <cellStyle name="출력 6 2 4 2 4 3" xfId="49445" xr:uid="{00000000-0005-0000-0000-000019C40000}"/>
    <cellStyle name="출력 6 2 4 2 4 4" xfId="49446" xr:uid="{00000000-0005-0000-0000-00001AC40000}"/>
    <cellStyle name="출력 6 2 4 2 4 5" xfId="49447" xr:uid="{00000000-0005-0000-0000-00001BC40000}"/>
    <cellStyle name="출력 6 2 4 2 5" xfId="49448" xr:uid="{00000000-0005-0000-0000-00001CC40000}"/>
    <cellStyle name="출력 6 2 4 2 6" xfId="49449" xr:uid="{00000000-0005-0000-0000-00001DC40000}"/>
    <cellStyle name="출력 6 2 4 2 7" xfId="49450" xr:uid="{00000000-0005-0000-0000-00001EC40000}"/>
    <cellStyle name="출력 6 2 4 2 8" xfId="49451" xr:uid="{00000000-0005-0000-0000-00001FC40000}"/>
    <cellStyle name="출력 6 2 4 3" xfId="49452" xr:uid="{00000000-0005-0000-0000-000020C40000}"/>
    <cellStyle name="출력 6 2 4 3 2" xfId="49453" xr:uid="{00000000-0005-0000-0000-000021C40000}"/>
    <cellStyle name="출력 6 2 4 3 2 2" xfId="49454" xr:uid="{00000000-0005-0000-0000-000022C40000}"/>
    <cellStyle name="출력 6 2 4 3 2 3" xfId="49455" xr:uid="{00000000-0005-0000-0000-000023C40000}"/>
    <cellStyle name="출력 6 2 4 3 2 4" xfId="49456" xr:uid="{00000000-0005-0000-0000-000024C40000}"/>
    <cellStyle name="출력 6 2 4 3 2 5" xfId="49457" xr:uid="{00000000-0005-0000-0000-000025C40000}"/>
    <cellStyle name="출력 6 2 4 3 3" xfId="49458" xr:uid="{00000000-0005-0000-0000-000026C40000}"/>
    <cellStyle name="출력 6 2 4 3 3 2" xfId="49459" xr:uid="{00000000-0005-0000-0000-000027C40000}"/>
    <cellStyle name="출력 6 2 4 3 3 3" xfId="49460" xr:uid="{00000000-0005-0000-0000-000028C40000}"/>
    <cellStyle name="출력 6 2 4 3 3 4" xfId="49461" xr:uid="{00000000-0005-0000-0000-000029C40000}"/>
    <cellStyle name="출력 6 2 4 3 3 5" xfId="49462" xr:uid="{00000000-0005-0000-0000-00002AC40000}"/>
    <cellStyle name="출력 6 2 4 3 4" xfId="49463" xr:uid="{00000000-0005-0000-0000-00002BC40000}"/>
    <cellStyle name="출력 6 2 4 3 4 2" xfId="49464" xr:uid="{00000000-0005-0000-0000-00002CC40000}"/>
    <cellStyle name="출력 6 2 4 3 4 3" xfId="49465" xr:uid="{00000000-0005-0000-0000-00002DC40000}"/>
    <cellStyle name="출력 6 2 4 3 4 4" xfId="49466" xr:uid="{00000000-0005-0000-0000-00002EC40000}"/>
    <cellStyle name="출력 6 2 4 3 4 5" xfId="49467" xr:uid="{00000000-0005-0000-0000-00002FC40000}"/>
    <cellStyle name="출력 6 2 4 3 5" xfId="49468" xr:uid="{00000000-0005-0000-0000-000030C40000}"/>
    <cellStyle name="출력 6 2 4 3 6" xfId="49469" xr:uid="{00000000-0005-0000-0000-000031C40000}"/>
    <cellStyle name="출력 6 2 4 3 7" xfId="49470" xr:uid="{00000000-0005-0000-0000-000032C40000}"/>
    <cellStyle name="출력 6 2 4 3 8" xfId="49471" xr:uid="{00000000-0005-0000-0000-000033C40000}"/>
    <cellStyle name="출력 6 2 4 4" xfId="49472" xr:uid="{00000000-0005-0000-0000-000034C40000}"/>
    <cellStyle name="출력 6 2 4 4 2" xfId="49473" xr:uid="{00000000-0005-0000-0000-000035C40000}"/>
    <cellStyle name="출력 6 2 4 4 2 2" xfId="49474" xr:uid="{00000000-0005-0000-0000-000036C40000}"/>
    <cellStyle name="출력 6 2 4 4 2 3" xfId="49475" xr:uid="{00000000-0005-0000-0000-000037C40000}"/>
    <cellStyle name="출력 6 2 4 4 2 4" xfId="49476" xr:uid="{00000000-0005-0000-0000-000038C40000}"/>
    <cellStyle name="출력 6 2 4 4 2 5" xfId="49477" xr:uid="{00000000-0005-0000-0000-000039C40000}"/>
    <cellStyle name="출력 6 2 4 4 3" xfId="49478" xr:uid="{00000000-0005-0000-0000-00003AC40000}"/>
    <cellStyle name="출력 6 2 4 4 3 2" xfId="49479" xr:uid="{00000000-0005-0000-0000-00003BC40000}"/>
    <cellStyle name="출력 6 2 4 4 3 3" xfId="49480" xr:uid="{00000000-0005-0000-0000-00003CC40000}"/>
    <cellStyle name="출력 6 2 4 4 3 4" xfId="49481" xr:uid="{00000000-0005-0000-0000-00003DC40000}"/>
    <cellStyle name="출력 6 2 4 4 3 5" xfId="49482" xr:uid="{00000000-0005-0000-0000-00003EC40000}"/>
    <cellStyle name="출력 6 2 4 4 4" xfId="49483" xr:uid="{00000000-0005-0000-0000-00003FC40000}"/>
    <cellStyle name="출력 6 2 4 4 4 2" xfId="49484" xr:uid="{00000000-0005-0000-0000-000040C40000}"/>
    <cellStyle name="출력 6 2 4 4 4 3" xfId="49485" xr:uid="{00000000-0005-0000-0000-000041C40000}"/>
    <cellStyle name="출력 6 2 4 4 4 4" xfId="49486" xr:uid="{00000000-0005-0000-0000-000042C40000}"/>
    <cellStyle name="출력 6 2 4 4 4 5" xfId="49487" xr:uid="{00000000-0005-0000-0000-000043C40000}"/>
    <cellStyle name="출력 6 2 4 4 5" xfId="49488" xr:uid="{00000000-0005-0000-0000-000044C40000}"/>
    <cellStyle name="출력 6 2 4 4 6" xfId="49489" xr:uid="{00000000-0005-0000-0000-000045C40000}"/>
    <cellStyle name="출력 6 2 4 4 7" xfId="49490" xr:uid="{00000000-0005-0000-0000-000046C40000}"/>
    <cellStyle name="출력 6 2 4 4 8" xfId="49491" xr:uid="{00000000-0005-0000-0000-000047C40000}"/>
    <cellStyle name="출력 6 2 4 5" xfId="49492" xr:uid="{00000000-0005-0000-0000-000048C40000}"/>
    <cellStyle name="출력 6 2 4 5 2" xfId="49493" xr:uid="{00000000-0005-0000-0000-000049C40000}"/>
    <cellStyle name="출력 6 2 4 5 3" xfId="49494" xr:uid="{00000000-0005-0000-0000-00004AC40000}"/>
    <cellStyle name="출력 6 2 4 5 4" xfId="49495" xr:uid="{00000000-0005-0000-0000-00004BC40000}"/>
    <cellStyle name="출력 6 2 4 5 5" xfId="49496" xr:uid="{00000000-0005-0000-0000-00004CC40000}"/>
    <cellStyle name="출력 6 2 4 6" xfId="49497" xr:uid="{00000000-0005-0000-0000-00004DC40000}"/>
    <cellStyle name="출력 6 2 4 6 2" xfId="49498" xr:uid="{00000000-0005-0000-0000-00004EC40000}"/>
    <cellStyle name="출력 6 2 4 6 3" xfId="49499" xr:uid="{00000000-0005-0000-0000-00004FC40000}"/>
    <cellStyle name="출력 6 2 4 6 4" xfId="49500" xr:uid="{00000000-0005-0000-0000-000050C40000}"/>
    <cellStyle name="출력 6 2 4 6 5" xfId="49501" xr:uid="{00000000-0005-0000-0000-000051C40000}"/>
    <cellStyle name="출력 6 2 4 7" xfId="49502" xr:uid="{00000000-0005-0000-0000-000052C40000}"/>
    <cellStyle name="출력 6 2 4 7 2" xfId="49503" xr:uid="{00000000-0005-0000-0000-000053C40000}"/>
    <cellStyle name="출력 6 2 4 7 3" xfId="49504" xr:uid="{00000000-0005-0000-0000-000054C40000}"/>
    <cellStyle name="출력 6 2 4 7 4" xfId="49505" xr:uid="{00000000-0005-0000-0000-000055C40000}"/>
    <cellStyle name="출력 6 2 4 7 5" xfId="49506" xr:uid="{00000000-0005-0000-0000-000056C40000}"/>
    <cellStyle name="출력 6 2 4 8" xfId="49507" xr:uid="{00000000-0005-0000-0000-000057C40000}"/>
    <cellStyle name="출력 6 2 4 9" xfId="49508" xr:uid="{00000000-0005-0000-0000-000058C40000}"/>
    <cellStyle name="출력 6 2 5" xfId="49509" xr:uid="{00000000-0005-0000-0000-000059C40000}"/>
    <cellStyle name="출력 6 2 5 10" xfId="49510" xr:uid="{00000000-0005-0000-0000-00005AC40000}"/>
    <cellStyle name="출력 6 2 5 11" xfId="49511" xr:uid="{00000000-0005-0000-0000-00005BC40000}"/>
    <cellStyle name="출력 6 2 5 2" xfId="49512" xr:uid="{00000000-0005-0000-0000-00005CC40000}"/>
    <cellStyle name="출력 6 2 5 2 2" xfId="49513" xr:uid="{00000000-0005-0000-0000-00005DC40000}"/>
    <cellStyle name="출력 6 2 5 2 2 2" xfId="49514" xr:uid="{00000000-0005-0000-0000-00005EC40000}"/>
    <cellStyle name="출력 6 2 5 2 2 3" xfId="49515" xr:uid="{00000000-0005-0000-0000-00005FC40000}"/>
    <cellStyle name="출력 6 2 5 2 2 4" xfId="49516" xr:uid="{00000000-0005-0000-0000-000060C40000}"/>
    <cellStyle name="출력 6 2 5 2 2 5" xfId="49517" xr:uid="{00000000-0005-0000-0000-000061C40000}"/>
    <cellStyle name="출력 6 2 5 2 3" xfId="49518" xr:uid="{00000000-0005-0000-0000-000062C40000}"/>
    <cellStyle name="출력 6 2 5 2 3 2" xfId="49519" xr:uid="{00000000-0005-0000-0000-000063C40000}"/>
    <cellStyle name="출력 6 2 5 2 3 3" xfId="49520" xr:uid="{00000000-0005-0000-0000-000064C40000}"/>
    <cellStyle name="출력 6 2 5 2 3 4" xfId="49521" xr:uid="{00000000-0005-0000-0000-000065C40000}"/>
    <cellStyle name="출력 6 2 5 2 3 5" xfId="49522" xr:uid="{00000000-0005-0000-0000-000066C40000}"/>
    <cellStyle name="출력 6 2 5 2 4" xfId="49523" xr:uid="{00000000-0005-0000-0000-000067C40000}"/>
    <cellStyle name="출력 6 2 5 2 4 2" xfId="49524" xr:uid="{00000000-0005-0000-0000-000068C40000}"/>
    <cellStyle name="출력 6 2 5 2 4 3" xfId="49525" xr:uid="{00000000-0005-0000-0000-000069C40000}"/>
    <cellStyle name="출력 6 2 5 2 4 4" xfId="49526" xr:uid="{00000000-0005-0000-0000-00006AC40000}"/>
    <cellStyle name="출력 6 2 5 2 4 5" xfId="49527" xr:uid="{00000000-0005-0000-0000-00006BC40000}"/>
    <cellStyle name="출력 6 2 5 2 5" xfId="49528" xr:uid="{00000000-0005-0000-0000-00006CC40000}"/>
    <cellStyle name="출력 6 2 5 2 6" xfId="49529" xr:uid="{00000000-0005-0000-0000-00006DC40000}"/>
    <cellStyle name="출력 6 2 5 2 7" xfId="49530" xr:uid="{00000000-0005-0000-0000-00006EC40000}"/>
    <cellStyle name="출력 6 2 5 2 8" xfId="49531" xr:uid="{00000000-0005-0000-0000-00006FC40000}"/>
    <cellStyle name="출력 6 2 5 3" xfId="49532" xr:uid="{00000000-0005-0000-0000-000070C40000}"/>
    <cellStyle name="출력 6 2 5 3 2" xfId="49533" xr:uid="{00000000-0005-0000-0000-000071C40000}"/>
    <cellStyle name="출력 6 2 5 3 2 2" xfId="49534" xr:uid="{00000000-0005-0000-0000-000072C40000}"/>
    <cellStyle name="출력 6 2 5 3 2 3" xfId="49535" xr:uid="{00000000-0005-0000-0000-000073C40000}"/>
    <cellStyle name="출력 6 2 5 3 2 4" xfId="49536" xr:uid="{00000000-0005-0000-0000-000074C40000}"/>
    <cellStyle name="출력 6 2 5 3 2 5" xfId="49537" xr:uid="{00000000-0005-0000-0000-000075C40000}"/>
    <cellStyle name="출력 6 2 5 3 3" xfId="49538" xr:uid="{00000000-0005-0000-0000-000076C40000}"/>
    <cellStyle name="출력 6 2 5 3 3 2" xfId="49539" xr:uid="{00000000-0005-0000-0000-000077C40000}"/>
    <cellStyle name="출력 6 2 5 3 3 3" xfId="49540" xr:uid="{00000000-0005-0000-0000-000078C40000}"/>
    <cellStyle name="출력 6 2 5 3 3 4" xfId="49541" xr:uid="{00000000-0005-0000-0000-000079C40000}"/>
    <cellStyle name="출력 6 2 5 3 3 5" xfId="49542" xr:uid="{00000000-0005-0000-0000-00007AC40000}"/>
    <cellStyle name="출력 6 2 5 3 4" xfId="49543" xr:uid="{00000000-0005-0000-0000-00007BC40000}"/>
    <cellStyle name="출력 6 2 5 3 4 2" xfId="49544" xr:uid="{00000000-0005-0000-0000-00007CC40000}"/>
    <cellStyle name="출력 6 2 5 3 4 3" xfId="49545" xr:uid="{00000000-0005-0000-0000-00007DC40000}"/>
    <cellStyle name="출력 6 2 5 3 4 4" xfId="49546" xr:uid="{00000000-0005-0000-0000-00007EC40000}"/>
    <cellStyle name="출력 6 2 5 3 4 5" xfId="49547" xr:uid="{00000000-0005-0000-0000-00007FC40000}"/>
    <cellStyle name="출력 6 2 5 3 5" xfId="49548" xr:uid="{00000000-0005-0000-0000-000080C40000}"/>
    <cellStyle name="출력 6 2 5 3 6" xfId="49549" xr:uid="{00000000-0005-0000-0000-000081C40000}"/>
    <cellStyle name="출력 6 2 5 3 7" xfId="49550" xr:uid="{00000000-0005-0000-0000-000082C40000}"/>
    <cellStyle name="출력 6 2 5 3 8" xfId="49551" xr:uid="{00000000-0005-0000-0000-000083C40000}"/>
    <cellStyle name="출력 6 2 5 4" xfId="49552" xr:uid="{00000000-0005-0000-0000-000084C40000}"/>
    <cellStyle name="출력 6 2 5 4 2" xfId="49553" xr:uid="{00000000-0005-0000-0000-000085C40000}"/>
    <cellStyle name="출력 6 2 5 4 2 2" xfId="49554" xr:uid="{00000000-0005-0000-0000-000086C40000}"/>
    <cellStyle name="출력 6 2 5 4 2 3" xfId="49555" xr:uid="{00000000-0005-0000-0000-000087C40000}"/>
    <cellStyle name="출력 6 2 5 4 2 4" xfId="49556" xr:uid="{00000000-0005-0000-0000-000088C40000}"/>
    <cellStyle name="출력 6 2 5 4 2 5" xfId="49557" xr:uid="{00000000-0005-0000-0000-000089C40000}"/>
    <cellStyle name="출력 6 2 5 4 3" xfId="49558" xr:uid="{00000000-0005-0000-0000-00008AC40000}"/>
    <cellStyle name="출력 6 2 5 4 3 2" xfId="49559" xr:uid="{00000000-0005-0000-0000-00008BC40000}"/>
    <cellStyle name="출력 6 2 5 4 3 3" xfId="49560" xr:uid="{00000000-0005-0000-0000-00008CC40000}"/>
    <cellStyle name="출력 6 2 5 4 3 4" xfId="49561" xr:uid="{00000000-0005-0000-0000-00008DC40000}"/>
    <cellStyle name="출력 6 2 5 4 3 5" xfId="49562" xr:uid="{00000000-0005-0000-0000-00008EC40000}"/>
    <cellStyle name="출력 6 2 5 4 4" xfId="49563" xr:uid="{00000000-0005-0000-0000-00008FC40000}"/>
    <cellStyle name="출력 6 2 5 4 4 2" xfId="49564" xr:uid="{00000000-0005-0000-0000-000090C40000}"/>
    <cellStyle name="출력 6 2 5 4 4 3" xfId="49565" xr:uid="{00000000-0005-0000-0000-000091C40000}"/>
    <cellStyle name="출력 6 2 5 4 4 4" xfId="49566" xr:uid="{00000000-0005-0000-0000-000092C40000}"/>
    <cellStyle name="출력 6 2 5 4 4 5" xfId="49567" xr:uid="{00000000-0005-0000-0000-000093C40000}"/>
    <cellStyle name="출력 6 2 5 4 5" xfId="49568" xr:uid="{00000000-0005-0000-0000-000094C40000}"/>
    <cellStyle name="출력 6 2 5 4 6" xfId="49569" xr:uid="{00000000-0005-0000-0000-000095C40000}"/>
    <cellStyle name="출력 6 2 5 4 7" xfId="49570" xr:uid="{00000000-0005-0000-0000-000096C40000}"/>
    <cellStyle name="출력 6 2 5 4 8" xfId="49571" xr:uid="{00000000-0005-0000-0000-000097C40000}"/>
    <cellStyle name="출력 6 2 5 5" xfId="49572" xr:uid="{00000000-0005-0000-0000-000098C40000}"/>
    <cellStyle name="출력 6 2 5 5 2" xfId="49573" xr:uid="{00000000-0005-0000-0000-000099C40000}"/>
    <cellStyle name="출력 6 2 5 5 3" xfId="49574" xr:uid="{00000000-0005-0000-0000-00009AC40000}"/>
    <cellStyle name="출력 6 2 5 5 4" xfId="49575" xr:uid="{00000000-0005-0000-0000-00009BC40000}"/>
    <cellStyle name="출력 6 2 5 5 5" xfId="49576" xr:uid="{00000000-0005-0000-0000-00009CC40000}"/>
    <cellStyle name="출력 6 2 5 6" xfId="49577" xr:uid="{00000000-0005-0000-0000-00009DC40000}"/>
    <cellStyle name="출력 6 2 5 6 2" xfId="49578" xr:uid="{00000000-0005-0000-0000-00009EC40000}"/>
    <cellStyle name="출력 6 2 5 6 3" xfId="49579" xr:uid="{00000000-0005-0000-0000-00009FC40000}"/>
    <cellStyle name="출력 6 2 5 6 4" xfId="49580" xr:uid="{00000000-0005-0000-0000-0000A0C40000}"/>
    <cellStyle name="출력 6 2 5 6 5" xfId="49581" xr:uid="{00000000-0005-0000-0000-0000A1C40000}"/>
    <cellStyle name="출력 6 2 5 7" xfId="49582" xr:uid="{00000000-0005-0000-0000-0000A2C40000}"/>
    <cellStyle name="출력 6 2 5 7 2" xfId="49583" xr:uid="{00000000-0005-0000-0000-0000A3C40000}"/>
    <cellStyle name="출력 6 2 5 7 3" xfId="49584" xr:uid="{00000000-0005-0000-0000-0000A4C40000}"/>
    <cellStyle name="출력 6 2 5 7 4" xfId="49585" xr:uid="{00000000-0005-0000-0000-0000A5C40000}"/>
    <cellStyle name="출력 6 2 5 7 5" xfId="49586" xr:uid="{00000000-0005-0000-0000-0000A6C40000}"/>
    <cellStyle name="출력 6 2 5 8" xfId="49587" xr:uid="{00000000-0005-0000-0000-0000A7C40000}"/>
    <cellStyle name="출력 6 2 5 9" xfId="49588" xr:uid="{00000000-0005-0000-0000-0000A8C40000}"/>
    <cellStyle name="출력 6 2 6" xfId="49589" xr:uid="{00000000-0005-0000-0000-0000A9C40000}"/>
    <cellStyle name="출력 6 2 6 2" xfId="49590" xr:uid="{00000000-0005-0000-0000-0000AAC40000}"/>
    <cellStyle name="출력 6 2 6 2 2" xfId="49591" xr:uid="{00000000-0005-0000-0000-0000ABC40000}"/>
    <cellStyle name="출력 6 2 6 2 3" xfId="49592" xr:uid="{00000000-0005-0000-0000-0000ACC40000}"/>
    <cellStyle name="출력 6 2 6 2 4" xfId="49593" xr:uid="{00000000-0005-0000-0000-0000ADC40000}"/>
    <cellStyle name="출력 6 2 6 2 5" xfId="49594" xr:uid="{00000000-0005-0000-0000-0000AEC40000}"/>
    <cellStyle name="출력 6 2 6 3" xfId="49595" xr:uid="{00000000-0005-0000-0000-0000AFC40000}"/>
    <cellStyle name="출력 6 2 6 3 2" xfId="49596" xr:uid="{00000000-0005-0000-0000-0000B0C40000}"/>
    <cellStyle name="출력 6 2 6 3 3" xfId="49597" xr:uid="{00000000-0005-0000-0000-0000B1C40000}"/>
    <cellStyle name="출력 6 2 6 3 4" xfId="49598" xr:uid="{00000000-0005-0000-0000-0000B2C40000}"/>
    <cellStyle name="출력 6 2 6 3 5" xfId="49599" xr:uid="{00000000-0005-0000-0000-0000B3C40000}"/>
    <cellStyle name="출력 6 2 6 4" xfId="49600" xr:uid="{00000000-0005-0000-0000-0000B4C40000}"/>
    <cellStyle name="출력 6 2 6 4 2" xfId="49601" xr:uid="{00000000-0005-0000-0000-0000B5C40000}"/>
    <cellStyle name="출력 6 2 6 4 3" xfId="49602" xr:uid="{00000000-0005-0000-0000-0000B6C40000}"/>
    <cellStyle name="출력 6 2 6 4 4" xfId="49603" xr:uid="{00000000-0005-0000-0000-0000B7C40000}"/>
    <cellStyle name="출력 6 2 6 4 5" xfId="49604" xr:uid="{00000000-0005-0000-0000-0000B8C40000}"/>
    <cellStyle name="출력 6 2 6 5" xfId="49605" xr:uid="{00000000-0005-0000-0000-0000B9C40000}"/>
    <cellStyle name="출력 6 2 6 6" xfId="49606" xr:uid="{00000000-0005-0000-0000-0000BAC40000}"/>
    <cellStyle name="출력 6 2 6 7" xfId="49607" xr:uid="{00000000-0005-0000-0000-0000BBC40000}"/>
    <cellStyle name="출력 6 2 6 8" xfId="49608" xr:uid="{00000000-0005-0000-0000-0000BCC40000}"/>
    <cellStyle name="출력 6 2 7" xfId="49609" xr:uid="{00000000-0005-0000-0000-0000BDC40000}"/>
    <cellStyle name="출력 6 2 7 2" xfId="49610" xr:uid="{00000000-0005-0000-0000-0000BEC40000}"/>
    <cellStyle name="출력 6 2 7 2 2" xfId="49611" xr:uid="{00000000-0005-0000-0000-0000BFC40000}"/>
    <cellStyle name="출력 6 2 7 2 3" xfId="49612" xr:uid="{00000000-0005-0000-0000-0000C0C40000}"/>
    <cellStyle name="출력 6 2 7 2 4" xfId="49613" xr:uid="{00000000-0005-0000-0000-0000C1C40000}"/>
    <cellStyle name="출력 6 2 7 2 5" xfId="49614" xr:uid="{00000000-0005-0000-0000-0000C2C40000}"/>
    <cellStyle name="출력 6 2 7 3" xfId="49615" xr:uid="{00000000-0005-0000-0000-0000C3C40000}"/>
    <cellStyle name="출력 6 2 7 3 2" xfId="49616" xr:uid="{00000000-0005-0000-0000-0000C4C40000}"/>
    <cellStyle name="출력 6 2 7 3 3" xfId="49617" xr:uid="{00000000-0005-0000-0000-0000C5C40000}"/>
    <cellStyle name="출력 6 2 7 3 4" xfId="49618" xr:uid="{00000000-0005-0000-0000-0000C6C40000}"/>
    <cellStyle name="출력 6 2 7 3 5" xfId="49619" xr:uid="{00000000-0005-0000-0000-0000C7C40000}"/>
    <cellStyle name="출력 6 2 7 4" xfId="49620" xr:uid="{00000000-0005-0000-0000-0000C8C40000}"/>
    <cellStyle name="출력 6 2 7 4 2" xfId="49621" xr:uid="{00000000-0005-0000-0000-0000C9C40000}"/>
    <cellStyle name="출력 6 2 7 4 3" xfId="49622" xr:uid="{00000000-0005-0000-0000-0000CAC40000}"/>
    <cellStyle name="출력 6 2 7 4 4" xfId="49623" xr:uid="{00000000-0005-0000-0000-0000CBC40000}"/>
    <cellStyle name="출력 6 2 7 4 5" xfId="49624" xr:uid="{00000000-0005-0000-0000-0000CCC40000}"/>
    <cellStyle name="출력 6 2 7 5" xfId="49625" xr:uid="{00000000-0005-0000-0000-0000CDC40000}"/>
    <cellStyle name="출력 6 2 7 6" xfId="49626" xr:uid="{00000000-0005-0000-0000-0000CEC40000}"/>
    <cellStyle name="출력 6 2 7 7" xfId="49627" xr:uid="{00000000-0005-0000-0000-0000CFC40000}"/>
    <cellStyle name="출력 6 2 7 8" xfId="49628" xr:uid="{00000000-0005-0000-0000-0000D0C40000}"/>
    <cellStyle name="출력 6 2 8" xfId="49629" xr:uid="{00000000-0005-0000-0000-0000D1C40000}"/>
    <cellStyle name="출력 6 2 8 2" xfId="49630" xr:uid="{00000000-0005-0000-0000-0000D2C40000}"/>
    <cellStyle name="출력 6 2 8 2 2" xfId="49631" xr:uid="{00000000-0005-0000-0000-0000D3C40000}"/>
    <cellStyle name="출력 6 2 8 2 3" xfId="49632" xr:uid="{00000000-0005-0000-0000-0000D4C40000}"/>
    <cellStyle name="출력 6 2 8 2 4" xfId="49633" xr:uid="{00000000-0005-0000-0000-0000D5C40000}"/>
    <cellStyle name="출력 6 2 8 2 5" xfId="49634" xr:uid="{00000000-0005-0000-0000-0000D6C40000}"/>
    <cellStyle name="출력 6 2 8 3" xfId="49635" xr:uid="{00000000-0005-0000-0000-0000D7C40000}"/>
    <cellStyle name="출력 6 2 8 3 2" xfId="49636" xr:uid="{00000000-0005-0000-0000-0000D8C40000}"/>
    <cellStyle name="출력 6 2 8 3 3" xfId="49637" xr:uid="{00000000-0005-0000-0000-0000D9C40000}"/>
    <cellStyle name="출력 6 2 8 3 4" xfId="49638" xr:uid="{00000000-0005-0000-0000-0000DAC40000}"/>
    <cellStyle name="출력 6 2 8 3 5" xfId="49639" xr:uid="{00000000-0005-0000-0000-0000DBC40000}"/>
    <cellStyle name="출력 6 2 8 4" xfId="49640" xr:uid="{00000000-0005-0000-0000-0000DCC40000}"/>
    <cellStyle name="출력 6 2 8 4 2" xfId="49641" xr:uid="{00000000-0005-0000-0000-0000DDC40000}"/>
    <cellStyle name="출력 6 2 8 4 3" xfId="49642" xr:uid="{00000000-0005-0000-0000-0000DEC40000}"/>
    <cellStyle name="출력 6 2 8 4 4" xfId="49643" xr:uid="{00000000-0005-0000-0000-0000DFC40000}"/>
    <cellStyle name="출력 6 2 8 4 5" xfId="49644" xr:uid="{00000000-0005-0000-0000-0000E0C40000}"/>
    <cellStyle name="출력 6 2 8 5" xfId="49645" xr:uid="{00000000-0005-0000-0000-0000E1C40000}"/>
    <cellStyle name="출력 6 2 8 6" xfId="49646" xr:uid="{00000000-0005-0000-0000-0000E2C40000}"/>
    <cellStyle name="출력 6 2 8 7" xfId="49647" xr:uid="{00000000-0005-0000-0000-0000E3C40000}"/>
    <cellStyle name="출력 6 2 8 8" xfId="49648" xr:uid="{00000000-0005-0000-0000-0000E4C40000}"/>
    <cellStyle name="출력 6 2 9" xfId="49649" xr:uid="{00000000-0005-0000-0000-0000E5C40000}"/>
    <cellStyle name="출력 6 2 9 2" xfId="49650" xr:uid="{00000000-0005-0000-0000-0000E6C40000}"/>
    <cellStyle name="출력 6 2 9 3" xfId="49651" xr:uid="{00000000-0005-0000-0000-0000E7C40000}"/>
    <cellStyle name="출력 6 2 9 4" xfId="49652" xr:uid="{00000000-0005-0000-0000-0000E8C40000}"/>
    <cellStyle name="출력 6 2 9 5" xfId="49653" xr:uid="{00000000-0005-0000-0000-0000E9C40000}"/>
    <cellStyle name="출력 6 3" xfId="49654" xr:uid="{00000000-0005-0000-0000-0000EAC40000}"/>
    <cellStyle name="출력 6 3 10" xfId="49655" xr:uid="{00000000-0005-0000-0000-0000EBC40000}"/>
    <cellStyle name="출력 6 3 11" xfId="49656" xr:uid="{00000000-0005-0000-0000-0000ECC40000}"/>
    <cellStyle name="출력 6 3 12" xfId="49657" xr:uid="{00000000-0005-0000-0000-0000EDC40000}"/>
    <cellStyle name="출력 6 3 13" xfId="49658" xr:uid="{00000000-0005-0000-0000-0000EEC40000}"/>
    <cellStyle name="출력 6 3 2" xfId="49659" xr:uid="{00000000-0005-0000-0000-0000EFC40000}"/>
    <cellStyle name="출력 6 3 2 10" xfId="49660" xr:uid="{00000000-0005-0000-0000-0000F0C40000}"/>
    <cellStyle name="출력 6 3 2 11" xfId="49661" xr:uid="{00000000-0005-0000-0000-0000F1C40000}"/>
    <cellStyle name="출력 6 3 2 2" xfId="49662" xr:uid="{00000000-0005-0000-0000-0000F2C40000}"/>
    <cellStyle name="출력 6 3 2 2 2" xfId="49663" xr:uid="{00000000-0005-0000-0000-0000F3C40000}"/>
    <cellStyle name="출력 6 3 2 2 2 2" xfId="49664" xr:uid="{00000000-0005-0000-0000-0000F4C40000}"/>
    <cellStyle name="출력 6 3 2 2 2 3" xfId="49665" xr:uid="{00000000-0005-0000-0000-0000F5C40000}"/>
    <cellStyle name="출력 6 3 2 2 2 4" xfId="49666" xr:uid="{00000000-0005-0000-0000-0000F6C40000}"/>
    <cellStyle name="출력 6 3 2 2 2 5" xfId="49667" xr:uid="{00000000-0005-0000-0000-0000F7C40000}"/>
    <cellStyle name="출력 6 3 2 2 3" xfId="49668" xr:uid="{00000000-0005-0000-0000-0000F8C40000}"/>
    <cellStyle name="출력 6 3 2 2 3 2" xfId="49669" xr:uid="{00000000-0005-0000-0000-0000F9C40000}"/>
    <cellStyle name="출력 6 3 2 2 3 3" xfId="49670" xr:uid="{00000000-0005-0000-0000-0000FAC40000}"/>
    <cellStyle name="출력 6 3 2 2 3 4" xfId="49671" xr:uid="{00000000-0005-0000-0000-0000FBC40000}"/>
    <cellStyle name="출력 6 3 2 2 3 5" xfId="49672" xr:uid="{00000000-0005-0000-0000-0000FCC40000}"/>
    <cellStyle name="출력 6 3 2 2 4" xfId="49673" xr:uid="{00000000-0005-0000-0000-0000FDC40000}"/>
    <cellStyle name="출력 6 3 2 2 4 2" xfId="49674" xr:uid="{00000000-0005-0000-0000-0000FEC40000}"/>
    <cellStyle name="출력 6 3 2 2 4 3" xfId="49675" xr:uid="{00000000-0005-0000-0000-0000FFC40000}"/>
    <cellStyle name="출력 6 3 2 2 4 4" xfId="49676" xr:uid="{00000000-0005-0000-0000-000000C50000}"/>
    <cellStyle name="출력 6 3 2 2 4 5" xfId="49677" xr:uid="{00000000-0005-0000-0000-000001C50000}"/>
    <cellStyle name="출력 6 3 2 2 5" xfId="49678" xr:uid="{00000000-0005-0000-0000-000002C50000}"/>
    <cellStyle name="출력 6 3 2 2 6" xfId="49679" xr:uid="{00000000-0005-0000-0000-000003C50000}"/>
    <cellStyle name="출력 6 3 2 2 7" xfId="49680" xr:uid="{00000000-0005-0000-0000-000004C50000}"/>
    <cellStyle name="출력 6 3 2 2 8" xfId="49681" xr:uid="{00000000-0005-0000-0000-000005C50000}"/>
    <cellStyle name="출력 6 3 2 3" xfId="49682" xr:uid="{00000000-0005-0000-0000-000006C50000}"/>
    <cellStyle name="출력 6 3 2 3 2" xfId="49683" xr:uid="{00000000-0005-0000-0000-000007C50000}"/>
    <cellStyle name="출력 6 3 2 3 2 2" xfId="49684" xr:uid="{00000000-0005-0000-0000-000008C50000}"/>
    <cellStyle name="출력 6 3 2 3 2 3" xfId="49685" xr:uid="{00000000-0005-0000-0000-000009C50000}"/>
    <cellStyle name="출력 6 3 2 3 2 4" xfId="49686" xr:uid="{00000000-0005-0000-0000-00000AC50000}"/>
    <cellStyle name="출력 6 3 2 3 2 5" xfId="49687" xr:uid="{00000000-0005-0000-0000-00000BC50000}"/>
    <cellStyle name="출력 6 3 2 3 3" xfId="49688" xr:uid="{00000000-0005-0000-0000-00000CC50000}"/>
    <cellStyle name="출력 6 3 2 3 3 2" xfId="49689" xr:uid="{00000000-0005-0000-0000-00000DC50000}"/>
    <cellStyle name="출력 6 3 2 3 3 3" xfId="49690" xr:uid="{00000000-0005-0000-0000-00000EC50000}"/>
    <cellStyle name="출력 6 3 2 3 3 4" xfId="49691" xr:uid="{00000000-0005-0000-0000-00000FC50000}"/>
    <cellStyle name="출력 6 3 2 3 3 5" xfId="49692" xr:uid="{00000000-0005-0000-0000-000010C50000}"/>
    <cellStyle name="출력 6 3 2 3 4" xfId="49693" xr:uid="{00000000-0005-0000-0000-000011C50000}"/>
    <cellStyle name="출력 6 3 2 3 4 2" xfId="49694" xr:uid="{00000000-0005-0000-0000-000012C50000}"/>
    <cellStyle name="출력 6 3 2 3 4 3" xfId="49695" xr:uid="{00000000-0005-0000-0000-000013C50000}"/>
    <cellStyle name="출력 6 3 2 3 4 4" xfId="49696" xr:uid="{00000000-0005-0000-0000-000014C50000}"/>
    <cellStyle name="출력 6 3 2 3 4 5" xfId="49697" xr:uid="{00000000-0005-0000-0000-000015C50000}"/>
    <cellStyle name="출력 6 3 2 3 5" xfId="49698" xr:uid="{00000000-0005-0000-0000-000016C50000}"/>
    <cellStyle name="출력 6 3 2 3 6" xfId="49699" xr:uid="{00000000-0005-0000-0000-000017C50000}"/>
    <cellStyle name="출력 6 3 2 3 7" xfId="49700" xr:uid="{00000000-0005-0000-0000-000018C50000}"/>
    <cellStyle name="출력 6 3 2 3 8" xfId="49701" xr:uid="{00000000-0005-0000-0000-000019C50000}"/>
    <cellStyle name="출력 6 3 2 4" xfId="49702" xr:uid="{00000000-0005-0000-0000-00001AC50000}"/>
    <cellStyle name="출력 6 3 2 4 2" xfId="49703" xr:uid="{00000000-0005-0000-0000-00001BC50000}"/>
    <cellStyle name="출력 6 3 2 4 2 2" xfId="49704" xr:uid="{00000000-0005-0000-0000-00001CC50000}"/>
    <cellStyle name="출력 6 3 2 4 2 3" xfId="49705" xr:uid="{00000000-0005-0000-0000-00001DC50000}"/>
    <cellStyle name="출력 6 3 2 4 2 4" xfId="49706" xr:uid="{00000000-0005-0000-0000-00001EC50000}"/>
    <cellStyle name="출력 6 3 2 4 2 5" xfId="49707" xr:uid="{00000000-0005-0000-0000-00001FC50000}"/>
    <cellStyle name="출력 6 3 2 4 3" xfId="49708" xr:uid="{00000000-0005-0000-0000-000020C50000}"/>
    <cellStyle name="출력 6 3 2 4 3 2" xfId="49709" xr:uid="{00000000-0005-0000-0000-000021C50000}"/>
    <cellStyle name="출력 6 3 2 4 3 3" xfId="49710" xr:uid="{00000000-0005-0000-0000-000022C50000}"/>
    <cellStyle name="출력 6 3 2 4 3 4" xfId="49711" xr:uid="{00000000-0005-0000-0000-000023C50000}"/>
    <cellStyle name="출력 6 3 2 4 3 5" xfId="49712" xr:uid="{00000000-0005-0000-0000-000024C50000}"/>
    <cellStyle name="출력 6 3 2 4 4" xfId="49713" xr:uid="{00000000-0005-0000-0000-000025C50000}"/>
    <cellStyle name="출력 6 3 2 4 4 2" xfId="49714" xr:uid="{00000000-0005-0000-0000-000026C50000}"/>
    <cellStyle name="출력 6 3 2 4 4 3" xfId="49715" xr:uid="{00000000-0005-0000-0000-000027C50000}"/>
    <cellStyle name="출력 6 3 2 4 4 4" xfId="49716" xr:uid="{00000000-0005-0000-0000-000028C50000}"/>
    <cellStyle name="출력 6 3 2 4 4 5" xfId="49717" xr:uid="{00000000-0005-0000-0000-000029C50000}"/>
    <cellStyle name="출력 6 3 2 4 5" xfId="49718" xr:uid="{00000000-0005-0000-0000-00002AC50000}"/>
    <cellStyle name="출력 6 3 2 4 6" xfId="49719" xr:uid="{00000000-0005-0000-0000-00002BC50000}"/>
    <cellStyle name="출력 6 3 2 4 7" xfId="49720" xr:uid="{00000000-0005-0000-0000-00002CC50000}"/>
    <cellStyle name="출력 6 3 2 4 8" xfId="49721" xr:uid="{00000000-0005-0000-0000-00002DC50000}"/>
    <cellStyle name="출력 6 3 2 5" xfId="49722" xr:uid="{00000000-0005-0000-0000-00002EC50000}"/>
    <cellStyle name="출력 6 3 2 5 2" xfId="49723" xr:uid="{00000000-0005-0000-0000-00002FC50000}"/>
    <cellStyle name="출력 6 3 2 5 3" xfId="49724" xr:uid="{00000000-0005-0000-0000-000030C50000}"/>
    <cellStyle name="출력 6 3 2 5 4" xfId="49725" xr:uid="{00000000-0005-0000-0000-000031C50000}"/>
    <cellStyle name="출력 6 3 2 5 5" xfId="49726" xr:uid="{00000000-0005-0000-0000-000032C50000}"/>
    <cellStyle name="출력 6 3 2 6" xfId="49727" xr:uid="{00000000-0005-0000-0000-000033C50000}"/>
    <cellStyle name="출력 6 3 2 6 2" xfId="49728" xr:uid="{00000000-0005-0000-0000-000034C50000}"/>
    <cellStyle name="출력 6 3 2 6 3" xfId="49729" xr:uid="{00000000-0005-0000-0000-000035C50000}"/>
    <cellStyle name="출력 6 3 2 6 4" xfId="49730" xr:uid="{00000000-0005-0000-0000-000036C50000}"/>
    <cellStyle name="출력 6 3 2 6 5" xfId="49731" xr:uid="{00000000-0005-0000-0000-000037C50000}"/>
    <cellStyle name="출력 6 3 2 7" xfId="49732" xr:uid="{00000000-0005-0000-0000-000038C50000}"/>
    <cellStyle name="출력 6 3 2 7 2" xfId="49733" xr:uid="{00000000-0005-0000-0000-000039C50000}"/>
    <cellStyle name="출력 6 3 2 7 3" xfId="49734" xr:uid="{00000000-0005-0000-0000-00003AC50000}"/>
    <cellStyle name="출력 6 3 2 7 4" xfId="49735" xr:uid="{00000000-0005-0000-0000-00003BC50000}"/>
    <cellStyle name="출력 6 3 2 7 5" xfId="49736" xr:uid="{00000000-0005-0000-0000-00003CC50000}"/>
    <cellStyle name="출력 6 3 2 8" xfId="49737" xr:uid="{00000000-0005-0000-0000-00003DC50000}"/>
    <cellStyle name="출력 6 3 2 9" xfId="49738" xr:uid="{00000000-0005-0000-0000-00003EC50000}"/>
    <cellStyle name="출력 6 3 3" xfId="49739" xr:uid="{00000000-0005-0000-0000-00003FC50000}"/>
    <cellStyle name="출력 6 3 3 10" xfId="49740" xr:uid="{00000000-0005-0000-0000-000040C50000}"/>
    <cellStyle name="출력 6 3 3 11" xfId="49741" xr:uid="{00000000-0005-0000-0000-000041C50000}"/>
    <cellStyle name="출력 6 3 3 2" xfId="49742" xr:uid="{00000000-0005-0000-0000-000042C50000}"/>
    <cellStyle name="출력 6 3 3 2 2" xfId="49743" xr:uid="{00000000-0005-0000-0000-000043C50000}"/>
    <cellStyle name="출력 6 3 3 2 2 2" xfId="49744" xr:uid="{00000000-0005-0000-0000-000044C50000}"/>
    <cellStyle name="출력 6 3 3 2 2 3" xfId="49745" xr:uid="{00000000-0005-0000-0000-000045C50000}"/>
    <cellStyle name="출력 6 3 3 2 2 4" xfId="49746" xr:uid="{00000000-0005-0000-0000-000046C50000}"/>
    <cellStyle name="출력 6 3 3 2 2 5" xfId="49747" xr:uid="{00000000-0005-0000-0000-000047C50000}"/>
    <cellStyle name="출력 6 3 3 2 3" xfId="49748" xr:uid="{00000000-0005-0000-0000-000048C50000}"/>
    <cellStyle name="출력 6 3 3 2 3 2" xfId="49749" xr:uid="{00000000-0005-0000-0000-000049C50000}"/>
    <cellStyle name="출력 6 3 3 2 3 3" xfId="49750" xr:uid="{00000000-0005-0000-0000-00004AC50000}"/>
    <cellStyle name="출력 6 3 3 2 3 4" xfId="49751" xr:uid="{00000000-0005-0000-0000-00004BC50000}"/>
    <cellStyle name="출력 6 3 3 2 3 5" xfId="49752" xr:uid="{00000000-0005-0000-0000-00004CC50000}"/>
    <cellStyle name="출력 6 3 3 2 4" xfId="49753" xr:uid="{00000000-0005-0000-0000-00004DC50000}"/>
    <cellStyle name="출력 6 3 3 2 4 2" xfId="49754" xr:uid="{00000000-0005-0000-0000-00004EC50000}"/>
    <cellStyle name="출력 6 3 3 2 4 3" xfId="49755" xr:uid="{00000000-0005-0000-0000-00004FC50000}"/>
    <cellStyle name="출력 6 3 3 2 4 4" xfId="49756" xr:uid="{00000000-0005-0000-0000-000050C50000}"/>
    <cellStyle name="출력 6 3 3 2 4 5" xfId="49757" xr:uid="{00000000-0005-0000-0000-000051C50000}"/>
    <cellStyle name="출력 6 3 3 2 5" xfId="49758" xr:uid="{00000000-0005-0000-0000-000052C50000}"/>
    <cellStyle name="출력 6 3 3 2 6" xfId="49759" xr:uid="{00000000-0005-0000-0000-000053C50000}"/>
    <cellStyle name="출력 6 3 3 2 7" xfId="49760" xr:uid="{00000000-0005-0000-0000-000054C50000}"/>
    <cellStyle name="출력 6 3 3 2 8" xfId="49761" xr:uid="{00000000-0005-0000-0000-000055C50000}"/>
    <cellStyle name="출력 6 3 3 3" xfId="49762" xr:uid="{00000000-0005-0000-0000-000056C50000}"/>
    <cellStyle name="출력 6 3 3 3 2" xfId="49763" xr:uid="{00000000-0005-0000-0000-000057C50000}"/>
    <cellStyle name="출력 6 3 3 3 2 2" xfId="49764" xr:uid="{00000000-0005-0000-0000-000058C50000}"/>
    <cellStyle name="출력 6 3 3 3 2 3" xfId="49765" xr:uid="{00000000-0005-0000-0000-000059C50000}"/>
    <cellStyle name="출력 6 3 3 3 2 4" xfId="49766" xr:uid="{00000000-0005-0000-0000-00005AC50000}"/>
    <cellStyle name="출력 6 3 3 3 2 5" xfId="49767" xr:uid="{00000000-0005-0000-0000-00005BC50000}"/>
    <cellStyle name="출력 6 3 3 3 3" xfId="49768" xr:uid="{00000000-0005-0000-0000-00005CC50000}"/>
    <cellStyle name="출력 6 3 3 3 3 2" xfId="49769" xr:uid="{00000000-0005-0000-0000-00005DC50000}"/>
    <cellStyle name="출력 6 3 3 3 3 3" xfId="49770" xr:uid="{00000000-0005-0000-0000-00005EC50000}"/>
    <cellStyle name="출력 6 3 3 3 3 4" xfId="49771" xr:uid="{00000000-0005-0000-0000-00005FC50000}"/>
    <cellStyle name="출력 6 3 3 3 3 5" xfId="49772" xr:uid="{00000000-0005-0000-0000-000060C50000}"/>
    <cellStyle name="출력 6 3 3 3 4" xfId="49773" xr:uid="{00000000-0005-0000-0000-000061C50000}"/>
    <cellStyle name="출력 6 3 3 3 4 2" xfId="49774" xr:uid="{00000000-0005-0000-0000-000062C50000}"/>
    <cellStyle name="출력 6 3 3 3 4 3" xfId="49775" xr:uid="{00000000-0005-0000-0000-000063C50000}"/>
    <cellStyle name="출력 6 3 3 3 4 4" xfId="49776" xr:uid="{00000000-0005-0000-0000-000064C50000}"/>
    <cellStyle name="출력 6 3 3 3 4 5" xfId="49777" xr:uid="{00000000-0005-0000-0000-000065C50000}"/>
    <cellStyle name="출력 6 3 3 3 5" xfId="49778" xr:uid="{00000000-0005-0000-0000-000066C50000}"/>
    <cellStyle name="출력 6 3 3 3 6" xfId="49779" xr:uid="{00000000-0005-0000-0000-000067C50000}"/>
    <cellStyle name="출력 6 3 3 3 7" xfId="49780" xr:uid="{00000000-0005-0000-0000-000068C50000}"/>
    <cellStyle name="출력 6 3 3 3 8" xfId="49781" xr:uid="{00000000-0005-0000-0000-000069C50000}"/>
    <cellStyle name="출력 6 3 3 4" xfId="49782" xr:uid="{00000000-0005-0000-0000-00006AC50000}"/>
    <cellStyle name="출력 6 3 3 4 2" xfId="49783" xr:uid="{00000000-0005-0000-0000-00006BC50000}"/>
    <cellStyle name="출력 6 3 3 4 2 2" xfId="49784" xr:uid="{00000000-0005-0000-0000-00006CC50000}"/>
    <cellStyle name="출력 6 3 3 4 2 3" xfId="49785" xr:uid="{00000000-0005-0000-0000-00006DC50000}"/>
    <cellStyle name="출력 6 3 3 4 2 4" xfId="49786" xr:uid="{00000000-0005-0000-0000-00006EC50000}"/>
    <cellStyle name="출력 6 3 3 4 2 5" xfId="49787" xr:uid="{00000000-0005-0000-0000-00006FC50000}"/>
    <cellStyle name="출력 6 3 3 4 3" xfId="49788" xr:uid="{00000000-0005-0000-0000-000070C50000}"/>
    <cellStyle name="출력 6 3 3 4 3 2" xfId="49789" xr:uid="{00000000-0005-0000-0000-000071C50000}"/>
    <cellStyle name="출력 6 3 3 4 3 3" xfId="49790" xr:uid="{00000000-0005-0000-0000-000072C50000}"/>
    <cellStyle name="출력 6 3 3 4 3 4" xfId="49791" xr:uid="{00000000-0005-0000-0000-000073C50000}"/>
    <cellStyle name="출력 6 3 3 4 3 5" xfId="49792" xr:uid="{00000000-0005-0000-0000-000074C50000}"/>
    <cellStyle name="출력 6 3 3 4 4" xfId="49793" xr:uid="{00000000-0005-0000-0000-000075C50000}"/>
    <cellStyle name="출력 6 3 3 4 4 2" xfId="49794" xr:uid="{00000000-0005-0000-0000-000076C50000}"/>
    <cellStyle name="출력 6 3 3 4 4 3" xfId="49795" xr:uid="{00000000-0005-0000-0000-000077C50000}"/>
    <cellStyle name="출력 6 3 3 4 4 4" xfId="49796" xr:uid="{00000000-0005-0000-0000-000078C50000}"/>
    <cellStyle name="출력 6 3 3 4 4 5" xfId="49797" xr:uid="{00000000-0005-0000-0000-000079C50000}"/>
    <cellStyle name="출력 6 3 3 4 5" xfId="49798" xr:uid="{00000000-0005-0000-0000-00007AC50000}"/>
    <cellStyle name="출력 6 3 3 4 6" xfId="49799" xr:uid="{00000000-0005-0000-0000-00007BC50000}"/>
    <cellStyle name="출력 6 3 3 4 7" xfId="49800" xr:uid="{00000000-0005-0000-0000-00007CC50000}"/>
    <cellStyle name="출력 6 3 3 4 8" xfId="49801" xr:uid="{00000000-0005-0000-0000-00007DC50000}"/>
    <cellStyle name="출력 6 3 3 5" xfId="49802" xr:uid="{00000000-0005-0000-0000-00007EC50000}"/>
    <cellStyle name="출력 6 3 3 5 2" xfId="49803" xr:uid="{00000000-0005-0000-0000-00007FC50000}"/>
    <cellStyle name="출력 6 3 3 5 3" xfId="49804" xr:uid="{00000000-0005-0000-0000-000080C50000}"/>
    <cellStyle name="출력 6 3 3 5 4" xfId="49805" xr:uid="{00000000-0005-0000-0000-000081C50000}"/>
    <cellStyle name="출력 6 3 3 5 5" xfId="49806" xr:uid="{00000000-0005-0000-0000-000082C50000}"/>
    <cellStyle name="출력 6 3 3 6" xfId="49807" xr:uid="{00000000-0005-0000-0000-000083C50000}"/>
    <cellStyle name="출력 6 3 3 6 2" xfId="49808" xr:uid="{00000000-0005-0000-0000-000084C50000}"/>
    <cellStyle name="출력 6 3 3 6 3" xfId="49809" xr:uid="{00000000-0005-0000-0000-000085C50000}"/>
    <cellStyle name="출력 6 3 3 6 4" xfId="49810" xr:uid="{00000000-0005-0000-0000-000086C50000}"/>
    <cellStyle name="출력 6 3 3 6 5" xfId="49811" xr:uid="{00000000-0005-0000-0000-000087C50000}"/>
    <cellStyle name="출력 6 3 3 7" xfId="49812" xr:uid="{00000000-0005-0000-0000-000088C50000}"/>
    <cellStyle name="출력 6 3 3 7 2" xfId="49813" xr:uid="{00000000-0005-0000-0000-000089C50000}"/>
    <cellStyle name="출력 6 3 3 7 3" xfId="49814" xr:uid="{00000000-0005-0000-0000-00008AC50000}"/>
    <cellStyle name="출력 6 3 3 7 4" xfId="49815" xr:uid="{00000000-0005-0000-0000-00008BC50000}"/>
    <cellStyle name="출력 6 3 3 7 5" xfId="49816" xr:uid="{00000000-0005-0000-0000-00008CC50000}"/>
    <cellStyle name="출력 6 3 3 8" xfId="49817" xr:uid="{00000000-0005-0000-0000-00008DC50000}"/>
    <cellStyle name="출력 6 3 3 9" xfId="49818" xr:uid="{00000000-0005-0000-0000-00008EC50000}"/>
    <cellStyle name="출력 6 3 4" xfId="49819" xr:uid="{00000000-0005-0000-0000-00008FC50000}"/>
    <cellStyle name="출력 6 3 4 2" xfId="49820" xr:uid="{00000000-0005-0000-0000-000090C50000}"/>
    <cellStyle name="출력 6 3 4 2 2" xfId="49821" xr:uid="{00000000-0005-0000-0000-000091C50000}"/>
    <cellStyle name="출력 6 3 4 2 3" xfId="49822" xr:uid="{00000000-0005-0000-0000-000092C50000}"/>
    <cellStyle name="출력 6 3 4 2 4" xfId="49823" xr:uid="{00000000-0005-0000-0000-000093C50000}"/>
    <cellStyle name="출력 6 3 4 2 5" xfId="49824" xr:uid="{00000000-0005-0000-0000-000094C50000}"/>
    <cellStyle name="출력 6 3 4 3" xfId="49825" xr:uid="{00000000-0005-0000-0000-000095C50000}"/>
    <cellStyle name="출력 6 3 4 3 2" xfId="49826" xr:uid="{00000000-0005-0000-0000-000096C50000}"/>
    <cellStyle name="출력 6 3 4 3 3" xfId="49827" xr:uid="{00000000-0005-0000-0000-000097C50000}"/>
    <cellStyle name="출력 6 3 4 3 4" xfId="49828" xr:uid="{00000000-0005-0000-0000-000098C50000}"/>
    <cellStyle name="출력 6 3 4 3 5" xfId="49829" xr:uid="{00000000-0005-0000-0000-000099C50000}"/>
    <cellStyle name="출력 6 3 4 4" xfId="49830" xr:uid="{00000000-0005-0000-0000-00009AC50000}"/>
    <cellStyle name="출력 6 3 4 4 2" xfId="49831" xr:uid="{00000000-0005-0000-0000-00009BC50000}"/>
    <cellStyle name="출력 6 3 4 4 3" xfId="49832" xr:uid="{00000000-0005-0000-0000-00009CC50000}"/>
    <cellStyle name="출력 6 3 4 4 4" xfId="49833" xr:uid="{00000000-0005-0000-0000-00009DC50000}"/>
    <cellStyle name="출력 6 3 4 4 5" xfId="49834" xr:uid="{00000000-0005-0000-0000-00009EC50000}"/>
    <cellStyle name="출력 6 3 4 5" xfId="49835" xr:uid="{00000000-0005-0000-0000-00009FC50000}"/>
    <cellStyle name="출력 6 3 4 6" xfId="49836" xr:uid="{00000000-0005-0000-0000-0000A0C50000}"/>
    <cellStyle name="출력 6 3 4 7" xfId="49837" xr:uid="{00000000-0005-0000-0000-0000A1C50000}"/>
    <cellStyle name="출력 6 3 4 8" xfId="49838" xr:uid="{00000000-0005-0000-0000-0000A2C50000}"/>
    <cellStyle name="출력 6 3 5" xfId="49839" xr:uid="{00000000-0005-0000-0000-0000A3C50000}"/>
    <cellStyle name="출력 6 3 5 2" xfId="49840" xr:uid="{00000000-0005-0000-0000-0000A4C50000}"/>
    <cellStyle name="출력 6 3 5 2 2" xfId="49841" xr:uid="{00000000-0005-0000-0000-0000A5C50000}"/>
    <cellStyle name="출력 6 3 5 2 3" xfId="49842" xr:uid="{00000000-0005-0000-0000-0000A6C50000}"/>
    <cellStyle name="출력 6 3 5 2 4" xfId="49843" xr:uid="{00000000-0005-0000-0000-0000A7C50000}"/>
    <cellStyle name="출력 6 3 5 2 5" xfId="49844" xr:uid="{00000000-0005-0000-0000-0000A8C50000}"/>
    <cellStyle name="출력 6 3 5 3" xfId="49845" xr:uid="{00000000-0005-0000-0000-0000A9C50000}"/>
    <cellStyle name="출력 6 3 5 3 2" xfId="49846" xr:uid="{00000000-0005-0000-0000-0000AAC50000}"/>
    <cellStyle name="출력 6 3 5 3 3" xfId="49847" xr:uid="{00000000-0005-0000-0000-0000ABC50000}"/>
    <cellStyle name="출력 6 3 5 3 4" xfId="49848" xr:uid="{00000000-0005-0000-0000-0000ACC50000}"/>
    <cellStyle name="출력 6 3 5 3 5" xfId="49849" xr:uid="{00000000-0005-0000-0000-0000ADC50000}"/>
    <cellStyle name="출력 6 3 5 4" xfId="49850" xr:uid="{00000000-0005-0000-0000-0000AEC50000}"/>
    <cellStyle name="출력 6 3 5 4 2" xfId="49851" xr:uid="{00000000-0005-0000-0000-0000AFC50000}"/>
    <cellStyle name="출력 6 3 5 4 3" xfId="49852" xr:uid="{00000000-0005-0000-0000-0000B0C50000}"/>
    <cellStyle name="출력 6 3 5 4 4" xfId="49853" xr:uid="{00000000-0005-0000-0000-0000B1C50000}"/>
    <cellStyle name="출력 6 3 5 4 5" xfId="49854" xr:uid="{00000000-0005-0000-0000-0000B2C50000}"/>
    <cellStyle name="출력 6 3 5 5" xfId="49855" xr:uid="{00000000-0005-0000-0000-0000B3C50000}"/>
    <cellStyle name="출력 6 3 5 6" xfId="49856" xr:uid="{00000000-0005-0000-0000-0000B4C50000}"/>
    <cellStyle name="출력 6 3 5 7" xfId="49857" xr:uid="{00000000-0005-0000-0000-0000B5C50000}"/>
    <cellStyle name="출력 6 3 5 8" xfId="49858" xr:uid="{00000000-0005-0000-0000-0000B6C50000}"/>
    <cellStyle name="출력 6 3 6" xfId="49859" xr:uid="{00000000-0005-0000-0000-0000B7C50000}"/>
    <cellStyle name="출력 6 3 6 2" xfId="49860" xr:uid="{00000000-0005-0000-0000-0000B8C50000}"/>
    <cellStyle name="출력 6 3 6 2 2" xfId="49861" xr:uid="{00000000-0005-0000-0000-0000B9C50000}"/>
    <cellStyle name="출력 6 3 6 2 3" xfId="49862" xr:uid="{00000000-0005-0000-0000-0000BAC50000}"/>
    <cellStyle name="출력 6 3 6 2 4" xfId="49863" xr:uid="{00000000-0005-0000-0000-0000BBC50000}"/>
    <cellStyle name="출력 6 3 6 2 5" xfId="49864" xr:uid="{00000000-0005-0000-0000-0000BCC50000}"/>
    <cellStyle name="출력 6 3 6 3" xfId="49865" xr:uid="{00000000-0005-0000-0000-0000BDC50000}"/>
    <cellStyle name="출력 6 3 6 3 2" xfId="49866" xr:uid="{00000000-0005-0000-0000-0000BEC50000}"/>
    <cellStyle name="출력 6 3 6 3 3" xfId="49867" xr:uid="{00000000-0005-0000-0000-0000BFC50000}"/>
    <cellStyle name="출력 6 3 6 3 4" xfId="49868" xr:uid="{00000000-0005-0000-0000-0000C0C50000}"/>
    <cellStyle name="출력 6 3 6 3 5" xfId="49869" xr:uid="{00000000-0005-0000-0000-0000C1C50000}"/>
    <cellStyle name="출력 6 3 6 4" xfId="49870" xr:uid="{00000000-0005-0000-0000-0000C2C50000}"/>
    <cellStyle name="출력 6 3 6 4 2" xfId="49871" xr:uid="{00000000-0005-0000-0000-0000C3C50000}"/>
    <cellStyle name="출력 6 3 6 4 3" xfId="49872" xr:uid="{00000000-0005-0000-0000-0000C4C50000}"/>
    <cellStyle name="출력 6 3 6 4 4" xfId="49873" xr:uid="{00000000-0005-0000-0000-0000C5C50000}"/>
    <cellStyle name="출력 6 3 6 4 5" xfId="49874" xr:uid="{00000000-0005-0000-0000-0000C6C50000}"/>
    <cellStyle name="출력 6 3 6 5" xfId="49875" xr:uid="{00000000-0005-0000-0000-0000C7C50000}"/>
    <cellStyle name="출력 6 3 6 6" xfId="49876" xr:uid="{00000000-0005-0000-0000-0000C8C50000}"/>
    <cellStyle name="출력 6 3 6 7" xfId="49877" xr:uid="{00000000-0005-0000-0000-0000C9C50000}"/>
    <cellStyle name="출력 6 3 6 8" xfId="49878" xr:uid="{00000000-0005-0000-0000-0000CAC50000}"/>
    <cellStyle name="출력 6 3 7" xfId="49879" xr:uid="{00000000-0005-0000-0000-0000CBC50000}"/>
    <cellStyle name="출력 6 3 7 2" xfId="49880" xr:uid="{00000000-0005-0000-0000-0000CCC50000}"/>
    <cellStyle name="출력 6 3 7 3" xfId="49881" xr:uid="{00000000-0005-0000-0000-0000CDC50000}"/>
    <cellStyle name="출력 6 3 7 4" xfId="49882" xr:uid="{00000000-0005-0000-0000-0000CEC50000}"/>
    <cellStyle name="출력 6 3 7 5" xfId="49883" xr:uid="{00000000-0005-0000-0000-0000CFC50000}"/>
    <cellStyle name="출력 6 3 8" xfId="49884" xr:uid="{00000000-0005-0000-0000-0000D0C50000}"/>
    <cellStyle name="출력 6 3 8 2" xfId="49885" xr:uid="{00000000-0005-0000-0000-0000D1C50000}"/>
    <cellStyle name="출력 6 3 8 3" xfId="49886" xr:uid="{00000000-0005-0000-0000-0000D2C50000}"/>
    <cellStyle name="출력 6 3 8 4" xfId="49887" xr:uid="{00000000-0005-0000-0000-0000D3C50000}"/>
    <cellStyle name="출력 6 3 8 5" xfId="49888" xr:uid="{00000000-0005-0000-0000-0000D4C50000}"/>
    <cellStyle name="출력 6 3 9" xfId="49889" xr:uid="{00000000-0005-0000-0000-0000D5C50000}"/>
    <cellStyle name="출력 6 3 9 2" xfId="49890" xr:uid="{00000000-0005-0000-0000-0000D6C50000}"/>
    <cellStyle name="출력 6 3 9 3" xfId="49891" xr:uid="{00000000-0005-0000-0000-0000D7C50000}"/>
    <cellStyle name="출력 6 3 9 4" xfId="49892" xr:uid="{00000000-0005-0000-0000-0000D8C50000}"/>
    <cellStyle name="출력 6 3 9 5" xfId="49893" xr:uid="{00000000-0005-0000-0000-0000D9C50000}"/>
    <cellStyle name="출력 6 4" xfId="49894" xr:uid="{00000000-0005-0000-0000-0000DAC50000}"/>
    <cellStyle name="출력 6 4 10" xfId="49895" xr:uid="{00000000-0005-0000-0000-0000DBC50000}"/>
    <cellStyle name="출력 6 4 11" xfId="49896" xr:uid="{00000000-0005-0000-0000-0000DCC50000}"/>
    <cellStyle name="출력 6 4 2" xfId="49897" xr:uid="{00000000-0005-0000-0000-0000DDC50000}"/>
    <cellStyle name="출력 6 4 2 2" xfId="49898" xr:uid="{00000000-0005-0000-0000-0000DEC50000}"/>
    <cellStyle name="출력 6 4 2 2 2" xfId="49899" xr:uid="{00000000-0005-0000-0000-0000DFC50000}"/>
    <cellStyle name="출력 6 4 2 2 3" xfId="49900" xr:uid="{00000000-0005-0000-0000-0000E0C50000}"/>
    <cellStyle name="출력 6 4 2 2 4" xfId="49901" xr:uid="{00000000-0005-0000-0000-0000E1C50000}"/>
    <cellStyle name="출력 6 4 2 2 5" xfId="49902" xr:uid="{00000000-0005-0000-0000-0000E2C50000}"/>
    <cellStyle name="출력 6 4 2 3" xfId="49903" xr:uid="{00000000-0005-0000-0000-0000E3C50000}"/>
    <cellStyle name="출력 6 4 2 3 2" xfId="49904" xr:uid="{00000000-0005-0000-0000-0000E4C50000}"/>
    <cellStyle name="출력 6 4 2 3 3" xfId="49905" xr:uid="{00000000-0005-0000-0000-0000E5C50000}"/>
    <cellStyle name="출력 6 4 2 3 4" xfId="49906" xr:uid="{00000000-0005-0000-0000-0000E6C50000}"/>
    <cellStyle name="출력 6 4 2 3 5" xfId="49907" xr:uid="{00000000-0005-0000-0000-0000E7C50000}"/>
    <cellStyle name="출력 6 4 2 4" xfId="49908" xr:uid="{00000000-0005-0000-0000-0000E8C50000}"/>
    <cellStyle name="출력 6 4 2 4 2" xfId="49909" xr:uid="{00000000-0005-0000-0000-0000E9C50000}"/>
    <cellStyle name="출력 6 4 2 4 3" xfId="49910" xr:uid="{00000000-0005-0000-0000-0000EAC50000}"/>
    <cellStyle name="출력 6 4 2 4 4" xfId="49911" xr:uid="{00000000-0005-0000-0000-0000EBC50000}"/>
    <cellStyle name="출력 6 4 2 4 5" xfId="49912" xr:uid="{00000000-0005-0000-0000-0000ECC50000}"/>
    <cellStyle name="출력 6 4 2 5" xfId="49913" xr:uid="{00000000-0005-0000-0000-0000EDC50000}"/>
    <cellStyle name="출력 6 4 2 6" xfId="49914" xr:uid="{00000000-0005-0000-0000-0000EEC50000}"/>
    <cellStyle name="출력 6 4 2 7" xfId="49915" xr:uid="{00000000-0005-0000-0000-0000EFC50000}"/>
    <cellStyle name="출력 6 4 2 8" xfId="49916" xr:uid="{00000000-0005-0000-0000-0000F0C50000}"/>
    <cellStyle name="출력 6 4 3" xfId="49917" xr:uid="{00000000-0005-0000-0000-0000F1C50000}"/>
    <cellStyle name="출력 6 4 3 2" xfId="49918" xr:uid="{00000000-0005-0000-0000-0000F2C50000}"/>
    <cellStyle name="출력 6 4 3 2 2" xfId="49919" xr:uid="{00000000-0005-0000-0000-0000F3C50000}"/>
    <cellStyle name="출력 6 4 3 2 3" xfId="49920" xr:uid="{00000000-0005-0000-0000-0000F4C50000}"/>
    <cellStyle name="출력 6 4 3 2 4" xfId="49921" xr:uid="{00000000-0005-0000-0000-0000F5C50000}"/>
    <cellStyle name="출력 6 4 3 2 5" xfId="49922" xr:uid="{00000000-0005-0000-0000-0000F6C50000}"/>
    <cellStyle name="출력 6 4 3 3" xfId="49923" xr:uid="{00000000-0005-0000-0000-0000F7C50000}"/>
    <cellStyle name="출력 6 4 3 3 2" xfId="49924" xr:uid="{00000000-0005-0000-0000-0000F8C50000}"/>
    <cellStyle name="출력 6 4 3 3 3" xfId="49925" xr:uid="{00000000-0005-0000-0000-0000F9C50000}"/>
    <cellStyle name="출력 6 4 3 3 4" xfId="49926" xr:uid="{00000000-0005-0000-0000-0000FAC50000}"/>
    <cellStyle name="출력 6 4 3 3 5" xfId="49927" xr:uid="{00000000-0005-0000-0000-0000FBC50000}"/>
    <cellStyle name="출력 6 4 3 4" xfId="49928" xr:uid="{00000000-0005-0000-0000-0000FCC50000}"/>
    <cellStyle name="출력 6 4 3 4 2" xfId="49929" xr:uid="{00000000-0005-0000-0000-0000FDC50000}"/>
    <cellStyle name="출력 6 4 3 4 3" xfId="49930" xr:uid="{00000000-0005-0000-0000-0000FEC50000}"/>
    <cellStyle name="출력 6 4 3 4 4" xfId="49931" xr:uid="{00000000-0005-0000-0000-0000FFC50000}"/>
    <cellStyle name="출력 6 4 3 4 5" xfId="49932" xr:uid="{00000000-0005-0000-0000-000000C60000}"/>
    <cellStyle name="출력 6 4 3 5" xfId="49933" xr:uid="{00000000-0005-0000-0000-000001C60000}"/>
    <cellStyle name="출력 6 4 3 6" xfId="49934" xr:uid="{00000000-0005-0000-0000-000002C60000}"/>
    <cellStyle name="출력 6 4 3 7" xfId="49935" xr:uid="{00000000-0005-0000-0000-000003C60000}"/>
    <cellStyle name="출력 6 4 3 8" xfId="49936" xr:uid="{00000000-0005-0000-0000-000004C60000}"/>
    <cellStyle name="출력 6 4 4" xfId="49937" xr:uid="{00000000-0005-0000-0000-000005C60000}"/>
    <cellStyle name="출력 6 4 4 2" xfId="49938" xr:uid="{00000000-0005-0000-0000-000006C60000}"/>
    <cellStyle name="출력 6 4 4 2 2" xfId="49939" xr:uid="{00000000-0005-0000-0000-000007C60000}"/>
    <cellStyle name="출력 6 4 4 2 3" xfId="49940" xr:uid="{00000000-0005-0000-0000-000008C60000}"/>
    <cellStyle name="출력 6 4 4 2 4" xfId="49941" xr:uid="{00000000-0005-0000-0000-000009C60000}"/>
    <cellStyle name="출력 6 4 4 2 5" xfId="49942" xr:uid="{00000000-0005-0000-0000-00000AC60000}"/>
    <cellStyle name="출력 6 4 4 3" xfId="49943" xr:uid="{00000000-0005-0000-0000-00000BC60000}"/>
    <cellStyle name="출력 6 4 4 3 2" xfId="49944" xr:uid="{00000000-0005-0000-0000-00000CC60000}"/>
    <cellStyle name="출력 6 4 4 3 3" xfId="49945" xr:uid="{00000000-0005-0000-0000-00000DC60000}"/>
    <cellStyle name="출력 6 4 4 3 4" xfId="49946" xr:uid="{00000000-0005-0000-0000-00000EC60000}"/>
    <cellStyle name="출력 6 4 4 3 5" xfId="49947" xr:uid="{00000000-0005-0000-0000-00000FC60000}"/>
    <cellStyle name="출력 6 4 4 4" xfId="49948" xr:uid="{00000000-0005-0000-0000-000010C60000}"/>
    <cellStyle name="출력 6 4 4 4 2" xfId="49949" xr:uid="{00000000-0005-0000-0000-000011C60000}"/>
    <cellStyle name="출력 6 4 4 4 3" xfId="49950" xr:uid="{00000000-0005-0000-0000-000012C60000}"/>
    <cellStyle name="출력 6 4 4 4 4" xfId="49951" xr:uid="{00000000-0005-0000-0000-000013C60000}"/>
    <cellStyle name="출력 6 4 4 4 5" xfId="49952" xr:uid="{00000000-0005-0000-0000-000014C60000}"/>
    <cellStyle name="출력 6 4 4 5" xfId="49953" xr:uid="{00000000-0005-0000-0000-000015C60000}"/>
    <cellStyle name="출력 6 4 4 6" xfId="49954" xr:uid="{00000000-0005-0000-0000-000016C60000}"/>
    <cellStyle name="출력 6 4 4 7" xfId="49955" xr:uid="{00000000-0005-0000-0000-000017C60000}"/>
    <cellStyle name="출력 6 4 4 8" xfId="49956" xr:uid="{00000000-0005-0000-0000-000018C60000}"/>
    <cellStyle name="출력 6 4 5" xfId="49957" xr:uid="{00000000-0005-0000-0000-000019C60000}"/>
    <cellStyle name="출력 6 4 5 2" xfId="49958" xr:uid="{00000000-0005-0000-0000-00001AC60000}"/>
    <cellStyle name="출력 6 4 5 3" xfId="49959" xr:uid="{00000000-0005-0000-0000-00001BC60000}"/>
    <cellStyle name="출력 6 4 5 4" xfId="49960" xr:uid="{00000000-0005-0000-0000-00001CC60000}"/>
    <cellStyle name="출력 6 4 5 5" xfId="49961" xr:uid="{00000000-0005-0000-0000-00001DC60000}"/>
    <cellStyle name="출력 6 4 6" xfId="49962" xr:uid="{00000000-0005-0000-0000-00001EC60000}"/>
    <cellStyle name="출력 6 4 6 2" xfId="49963" xr:uid="{00000000-0005-0000-0000-00001FC60000}"/>
    <cellStyle name="출력 6 4 6 3" xfId="49964" xr:uid="{00000000-0005-0000-0000-000020C60000}"/>
    <cellStyle name="출력 6 4 6 4" xfId="49965" xr:uid="{00000000-0005-0000-0000-000021C60000}"/>
    <cellStyle name="출력 6 4 6 5" xfId="49966" xr:uid="{00000000-0005-0000-0000-000022C60000}"/>
    <cellStyle name="출력 6 4 7" xfId="49967" xr:uid="{00000000-0005-0000-0000-000023C60000}"/>
    <cellStyle name="출력 6 4 7 2" xfId="49968" xr:uid="{00000000-0005-0000-0000-000024C60000}"/>
    <cellStyle name="출력 6 4 7 3" xfId="49969" xr:uid="{00000000-0005-0000-0000-000025C60000}"/>
    <cellStyle name="출력 6 4 7 4" xfId="49970" xr:uid="{00000000-0005-0000-0000-000026C60000}"/>
    <cellStyle name="출력 6 4 7 5" xfId="49971" xr:uid="{00000000-0005-0000-0000-000027C60000}"/>
    <cellStyle name="출력 6 4 8" xfId="49972" xr:uid="{00000000-0005-0000-0000-000028C60000}"/>
    <cellStyle name="출력 6 4 9" xfId="49973" xr:uid="{00000000-0005-0000-0000-000029C60000}"/>
    <cellStyle name="출력 6 5" xfId="49974" xr:uid="{00000000-0005-0000-0000-00002AC60000}"/>
    <cellStyle name="출력 6 5 10" xfId="49975" xr:uid="{00000000-0005-0000-0000-00002BC60000}"/>
    <cellStyle name="출력 6 5 11" xfId="49976" xr:uid="{00000000-0005-0000-0000-00002CC60000}"/>
    <cellStyle name="출력 6 5 2" xfId="49977" xr:uid="{00000000-0005-0000-0000-00002DC60000}"/>
    <cellStyle name="출력 6 5 2 2" xfId="49978" xr:uid="{00000000-0005-0000-0000-00002EC60000}"/>
    <cellStyle name="출력 6 5 2 2 2" xfId="49979" xr:uid="{00000000-0005-0000-0000-00002FC60000}"/>
    <cellStyle name="출력 6 5 2 2 3" xfId="49980" xr:uid="{00000000-0005-0000-0000-000030C60000}"/>
    <cellStyle name="출력 6 5 2 2 4" xfId="49981" xr:uid="{00000000-0005-0000-0000-000031C60000}"/>
    <cellStyle name="출력 6 5 2 2 5" xfId="49982" xr:uid="{00000000-0005-0000-0000-000032C60000}"/>
    <cellStyle name="출력 6 5 2 3" xfId="49983" xr:uid="{00000000-0005-0000-0000-000033C60000}"/>
    <cellStyle name="출력 6 5 2 3 2" xfId="49984" xr:uid="{00000000-0005-0000-0000-000034C60000}"/>
    <cellStyle name="출력 6 5 2 3 3" xfId="49985" xr:uid="{00000000-0005-0000-0000-000035C60000}"/>
    <cellStyle name="출력 6 5 2 3 4" xfId="49986" xr:uid="{00000000-0005-0000-0000-000036C60000}"/>
    <cellStyle name="출력 6 5 2 3 5" xfId="49987" xr:uid="{00000000-0005-0000-0000-000037C60000}"/>
    <cellStyle name="출력 6 5 2 4" xfId="49988" xr:uid="{00000000-0005-0000-0000-000038C60000}"/>
    <cellStyle name="출력 6 5 2 4 2" xfId="49989" xr:uid="{00000000-0005-0000-0000-000039C60000}"/>
    <cellStyle name="출력 6 5 2 4 3" xfId="49990" xr:uid="{00000000-0005-0000-0000-00003AC60000}"/>
    <cellStyle name="출력 6 5 2 4 4" xfId="49991" xr:uid="{00000000-0005-0000-0000-00003BC60000}"/>
    <cellStyle name="출력 6 5 2 4 5" xfId="49992" xr:uid="{00000000-0005-0000-0000-00003CC60000}"/>
    <cellStyle name="출력 6 5 2 5" xfId="49993" xr:uid="{00000000-0005-0000-0000-00003DC60000}"/>
    <cellStyle name="출력 6 5 2 6" xfId="49994" xr:uid="{00000000-0005-0000-0000-00003EC60000}"/>
    <cellStyle name="출력 6 5 2 7" xfId="49995" xr:uid="{00000000-0005-0000-0000-00003FC60000}"/>
    <cellStyle name="출력 6 5 2 8" xfId="49996" xr:uid="{00000000-0005-0000-0000-000040C60000}"/>
    <cellStyle name="출력 6 5 3" xfId="49997" xr:uid="{00000000-0005-0000-0000-000041C60000}"/>
    <cellStyle name="출력 6 5 3 2" xfId="49998" xr:uid="{00000000-0005-0000-0000-000042C60000}"/>
    <cellStyle name="출력 6 5 3 2 2" xfId="49999" xr:uid="{00000000-0005-0000-0000-000043C60000}"/>
    <cellStyle name="출력 6 5 3 2 3" xfId="50000" xr:uid="{00000000-0005-0000-0000-000044C60000}"/>
    <cellStyle name="출력 6 5 3 2 4" xfId="50001" xr:uid="{00000000-0005-0000-0000-000045C60000}"/>
    <cellStyle name="출력 6 5 3 2 5" xfId="50002" xr:uid="{00000000-0005-0000-0000-000046C60000}"/>
    <cellStyle name="출력 6 5 3 3" xfId="50003" xr:uid="{00000000-0005-0000-0000-000047C60000}"/>
    <cellStyle name="출력 6 5 3 3 2" xfId="50004" xr:uid="{00000000-0005-0000-0000-000048C60000}"/>
    <cellStyle name="출력 6 5 3 3 3" xfId="50005" xr:uid="{00000000-0005-0000-0000-000049C60000}"/>
    <cellStyle name="출력 6 5 3 3 4" xfId="50006" xr:uid="{00000000-0005-0000-0000-00004AC60000}"/>
    <cellStyle name="출력 6 5 3 3 5" xfId="50007" xr:uid="{00000000-0005-0000-0000-00004BC60000}"/>
    <cellStyle name="출력 6 5 3 4" xfId="50008" xr:uid="{00000000-0005-0000-0000-00004CC60000}"/>
    <cellStyle name="출력 6 5 3 4 2" xfId="50009" xr:uid="{00000000-0005-0000-0000-00004DC60000}"/>
    <cellStyle name="출력 6 5 3 4 3" xfId="50010" xr:uid="{00000000-0005-0000-0000-00004EC60000}"/>
    <cellStyle name="출력 6 5 3 4 4" xfId="50011" xr:uid="{00000000-0005-0000-0000-00004FC60000}"/>
    <cellStyle name="출력 6 5 3 4 5" xfId="50012" xr:uid="{00000000-0005-0000-0000-000050C60000}"/>
    <cellStyle name="출력 6 5 3 5" xfId="50013" xr:uid="{00000000-0005-0000-0000-000051C60000}"/>
    <cellStyle name="출력 6 5 3 6" xfId="50014" xr:uid="{00000000-0005-0000-0000-000052C60000}"/>
    <cellStyle name="출력 6 5 3 7" xfId="50015" xr:uid="{00000000-0005-0000-0000-000053C60000}"/>
    <cellStyle name="출력 6 5 3 8" xfId="50016" xr:uid="{00000000-0005-0000-0000-000054C60000}"/>
    <cellStyle name="출력 6 5 4" xfId="50017" xr:uid="{00000000-0005-0000-0000-000055C60000}"/>
    <cellStyle name="출력 6 5 4 2" xfId="50018" xr:uid="{00000000-0005-0000-0000-000056C60000}"/>
    <cellStyle name="출력 6 5 4 2 2" xfId="50019" xr:uid="{00000000-0005-0000-0000-000057C60000}"/>
    <cellStyle name="출력 6 5 4 2 3" xfId="50020" xr:uid="{00000000-0005-0000-0000-000058C60000}"/>
    <cellStyle name="출력 6 5 4 2 4" xfId="50021" xr:uid="{00000000-0005-0000-0000-000059C60000}"/>
    <cellStyle name="출력 6 5 4 2 5" xfId="50022" xr:uid="{00000000-0005-0000-0000-00005AC60000}"/>
    <cellStyle name="출력 6 5 4 3" xfId="50023" xr:uid="{00000000-0005-0000-0000-00005BC60000}"/>
    <cellStyle name="출력 6 5 4 3 2" xfId="50024" xr:uid="{00000000-0005-0000-0000-00005CC60000}"/>
    <cellStyle name="출력 6 5 4 3 3" xfId="50025" xr:uid="{00000000-0005-0000-0000-00005DC60000}"/>
    <cellStyle name="출력 6 5 4 3 4" xfId="50026" xr:uid="{00000000-0005-0000-0000-00005EC60000}"/>
    <cellStyle name="출력 6 5 4 3 5" xfId="50027" xr:uid="{00000000-0005-0000-0000-00005FC60000}"/>
    <cellStyle name="출력 6 5 4 4" xfId="50028" xr:uid="{00000000-0005-0000-0000-000060C60000}"/>
    <cellStyle name="출력 6 5 4 4 2" xfId="50029" xr:uid="{00000000-0005-0000-0000-000061C60000}"/>
    <cellStyle name="출력 6 5 4 4 3" xfId="50030" xr:uid="{00000000-0005-0000-0000-000062C60000}"/>
    <cellStyle name="출력 6 5 4 4 4" xfId="50031" xr:uid="{00000000-0005-0000-0000-000063C60000}"/>
    <cellStyle name="출력 6 5 4 4 5" xfId="50032" xr:uid="{00000000-0005-0000-0000-000064C60000}"/>
    <cellStyle name="출력 6 5 4 5" xfId="50033" xr:uid="{00000000-0005-0000-0000-000065C60000}"/>
    <cellStyle name="출력 6 5 4 6" xfId="50034" xr:uid="{00000000-0005-0000-0000-000066C60000}"/>
    <cellStyle name="출력 6 5 4 7" xfId="50035" xr:uid="{00000000-0005-0000-0000-000067C60000}"/>
    <cellStyle name="출력 6 5 4 8" xfId="50036" xr:uid="{00000000-0005-0000-0000-000068C60000}"/>
    <cellStyle name="출력 6 5 5" xfId="50037" xr:uid="{00000000-0005-0000-0000-000069C60000}"/>
    <cellStyle name="출력 6 5 5 2" xfId="50038" xr:uid="{00000000-0005-0000-0000-00006AC60000}"/>
    <cellStyle name="출력 6 5 5 3" xfId="50039" xr:uid="{00000000-0005-0000-0000-00006BC60000}"/>
    <cellStyle name="출력 6 5 5 4" xfId="50040" xr:uid="{00000000-0005-0000-0000-00006CC60000}"/>
    <cellStyle name="출력 6 5 5 5" xfId="50041" xr:uid="{00000000-0005-0000-0000-00006DC60000}"/>
    <cellStyle name="출력 6 5 6" xfId="50042" xr:uid="{00000000-0005-0000-0000-00006EC60000}"/>
    <cellStyle name="출력 6 5 6 2" xfId="50043" xr:uid="{00000000-0005-0000-0000-00006FC60000}"/>
    <cellStyle name="출력 6 5 6 3" xfId="50044" xr:uid="{00000000-0005-0000-0000-000070C60000}"/>
    <cellStyle name="출력 6 5 6 4" xfId="50045" xr:uid="{00000000-0005-0000-0000-000071C60000}"/>
    <cellStyle name="출력 6 5 6 5" xfId="50046" xr:uid="{00000000-0005-0000-0000-000072C60000}"/>
    <cellStyle name="출력 6 5 7" xfId="50047" xr:uid="{00000000-0005-0000-0000-000073C60000}"/>
    <cellStyle name="출력 6 5 7 2" xfId="50048" xr:uid="{00000000-0005-0000-0000-000074C60000}"/>
    <cellStyle name="출력 6 5 7 3" xfId="50049" xr:uid="{00000000-0005-0000-0000-000075C60000}"/>
    <cellStyle name="출력 6 5 7 4" xfId="50050" xr:uid="{00000000-0005-0000-0000-000076C60000}"/>
    <cellStyle name="출력 6 5 7 5" xfId="50051" xr:uid="{00000000-0005-0000-0000-000077C60000}"/>
    <cellStyle name="출력 6 5 8" xfId="50052" xr:uid="{00000000-0005-0000-0000-000078C60000}"/>
    <cellStyle name="출력 6 5 9" xfId="50053" xr:uid="{00000000-0005-0000-0000-000079C60000}"/>
    <cellStyle name="출력 6 6" xfId="50054" xr:uid="{00000000-0005-0000-0000-00007AC60000}"/>
    <cellStyle name="출력 6 6 10" xfId="50055" xr:uid="{00000000-0005-0000-0000-00007BC60000}"/>
    <cellStyle name="출력 6 6 11" xfId="50056" xr:uid="{00000000-0005-0000-0000-00007CC60000}"/>
    <cellStyle name="출력 6 6 2" xfId="50057" xr:uid="{00000000-0005-0000-0000-00007DC60000}"/>
    <cellStyle name="출력 6 6 2 2" xfId="50058" xr:uid="{00000000-0005-0000-0000-00007EC60000}"/>
    <cellStyle name="출력 6 6 2 2 2" xfId="50059" xr:uid="{00000000-0005-0000-0000-00007FC60000}"/>
    <cellStyle name="출력 6 6 2 2 3" xfId="50060" xr:uid="{00000000-0005-0000-0000-000080C60000}"/>
    <cellStyle name="출력 6 6 2 2 4" xfId="50061" xr:uid="{00000000-0005-0000-0000-000081C60000}"/>
    <cellStyle name="출력 6 6 2 2 5" xfId="50062" xr:uid="{00000000-0005-0000-0000-000082C60000}"/>
    <cellStyle name="출력 6 6 2 3" xfId="50063" xr:uid="{00000000-0005-0000-0000-000083C60000}"/>
    <cellStyle name="출력 6 6 2 3 2" xfId="50064" xr:uid="{00000000-0005-0000-0000-000084C60000}"/>
    <cellStyle name="출력 6 6 2 3 3" xfId="50065" xr:uid="{00000000-0005-0000-0000-000085C60000}"/>
    <cellStyle name="출력 6 6 2 3 4" xfId="50066" xr:uid="{00000000-0005-0000-0000-000086C60000}"/>
    <cellStyle name="출력 6 6 2 3 5" xfId="50067" xr:uid="{00000000-0005-0000-0000-000087C60000}"/>
    <cellStyle name="출력 6 6 2 4" xfId="50068" xr:uid="{00000000-0005-0000-0000-000088C60000}"/>
    <cellStyle name="출력 6 6 2 4 2" xfId="50069" xr:uid="{00000000-0005-0000-0000-000089C60000}"/>
    <cellStyle name="출력 6 6 2 4 3" xfId="50070" xr:uid="{00000000-0005-0000-0000-00008AC60000}"/>
    <cellStyle name="출력 6 6 2 4 4" xfId="50071" xr:uid="{00000000-0005-0000-0000-00008BC60000}"/>
    <cellStyle name="출력 6 6 2 4 5" xfId="50072" xr:uid="{00000000-0005-0000-0000-00008CC60000}"/>
    <cellStyle name="출력 6 6 2 5" xfId="50073" xr:uid="{00000000-0005-0000-0000-00008DC60000}"/>
    <cellStyle name="출력 6 6 2 6" xfId="50074" xr:uid="{00000000-0005-0000-0000-00008EC60000}"/>
    <cellStyle name="출력 6 6 2 7" xfId="50075" xr:uid="{00000000-0005-0000-0000-00008FC60000}"/>
    <cellStyle name="출력 6 6 2 8" xfId="50076" xr:uid="{00000000-0005-0000-0000-000090C60000}"/>
    <cellStyle name="출력 6 6 3" xfId="50077" xr:uid="{00000000-0005-0000-0000-000091C60000}"/>
    <cellStyle name="출력 6 6 3 2" xfId="50078" xr:uid="{00000000-0005-0000-0000-000092C60000}"/>
    <cellStyle name="출력 6 6 3 2 2" xfId="50079" xr:uid="{00000000-0005-0000-0000-000093C60000}"/>
    <cellStyle name="출력 6 6 3 2 3" xfId="50080" xr:uid="{00000000-0005-0000-0000-000094C60000}"/>
    <cellStyle name="출력 6 6 3 2 4" xfId="50081" xr:uid="{00000000-0005-0000-0000-000095C60000}"/>
    <cellStyle name="출력 6 6 3 2 5" xfId="50082" xr:uid="{00000000-0005-0000-0000-000096C60000}"/>
    <cellStyle name="출력 6 6 3 3" xfId="50083" xr:uid="{00000000-0005-0000-0000-000097C60000}"/>
    <cellStyle name="출력 6 6 3 3 2" xfId="50084" xr:uid="{00000000-0005-0000-0000-000098C60000}"/>
    <cellStyle name="출력 6 6 3 3 3" xfId="50085" xr:uid="{00000000-0005-0000-0000-000099C60000}"/>
    <cellStyle name="출력 6 6 3 3 4" xfId="50086" xr:uid="{00000000-0005-0000-0000-00009AC60000}"/>
    <cellStyle name="출력 6 6 3 3 5" xfId="50087" xr:uid="{00000000-0005-0000-0000-00009BC60000}"/>
    <cellStyle name="출력 6 6 3 4" xfId="50088" xr:uid="{00000000-0005-0000-0000-00009CC60000}"/>
    <cellStyle name="출력 6 6 3 4 2" xfId="50089" xr:uid="{00000000-0005-0000-0000-00009DC60000}"/>
    <cellStyle name="출력 6 6 3 4 3" xfId="50090" xr:uid="{00000000-0005-0000-0000-00009EC60000}"/>
    <cellStyle name="출력 6 6 3 4 4" xfId="50091" xr:uid="{00000000-0005-0000-0000-00009FC60000}"/>
    <cellStyle name="출력 6 6 3 4 5" xfId="50092" xr:uid="{00000000-0005-0000-0000-0000A0C60000}"/>
    <cellStyle name="출력 6 6 3 5" xfId="50093" xr:uid="{00000000-0005-0000-0000-0000A1C60000}"/>
    <cellStyle name="출력 6 6 3 6" xfId="50094" xr:uid="{00000000-0005-0000-0000-0000A2C60000}"/>
    <cellStyle name="출력 6 6 3 7" xfId="50095" xr:uid="{00000000-0005-0000-0000-0000A3C60000}"/>
    <cellStyle name="출력 6 6 3 8" xfId="50096" xr:uid="{00000000-0005-0000-0000-0000A4C60000}"/>
    <cellStyle name="출력 6 6 4" xfId="50097" xr:uid="{00000000-0005-0000-0000-0000A5C60000}"/>
    <cellStyle name="출력 6 6 4 2" xfId="50098" xr:uid="{00000000-0005-0000-0000-0000A6C60000}"/>
    <cellStyle name="출력 6 6 4 2 2" xfId="50099" xr:uid="{00000000-0005-0000-0000-0000A7C60000}"/>
    <cellStyle name="출력 6 6 4 2 3" xfId="50100" xr:uid="{00000000-0005-0000-0000-0000A8C60000}"/>
    <cellStyle name="출력 6 6 4 2 4" xfId="50101" xr:uid="{00000000-0005-0000-0000-0000A9C60000}"/>
    <cellStyle name="출력 6 6 4 2 5" xfId="50102" xr:uid="{00000000-0005-0000-0000-0000AAC60000}"/>
    <cellStyle name="출력 6 6 4 3" xfId="50103" xr:uid="{00000000-0005-0000-0000-0000ABC60000}"/>
    <cellStyle name="출력 6 6 4 3 2" xfId="50104" xr:uid="{00000000-0005-0000-0000-0000ACC60000}"/>
    <cellStyle name="출력 6 6 4 3 3" xfId="50105" xr:uid="{00000000-0005-0000-0000-0000ADC60000}"/>
    <cellStyle name="출력 6 6 4 3 4" xfId="50106" xr:uid="{00000000-0005-0000-0000-0000AEC60000}"/>
    <cellStyle name="출력 6 6 4 3 5" xfId="50107" xr:uid="{00000000-0005-0000-0000-0000AFC60000}"/>
    <cellStyle name="출력 6 6 4 4" xfId="50108" xr:uid="{00000000-0005-0000-0000-0000B0C60000}"/>
    <cellStyle name="출력 6 6 4 4 2" xfId="50109" xr:uid="{00000000-0005-0000-0000-0000B1C60000}"/>
    <cellStyle name="출력 6 6 4 4 3" xfId="50110" xr:uid="{00000000-0005-0000-0000-0000B2C60000}"/>
    <cellStyle name="출력 6 6 4 4 4" xfId="50111" xr:uid="{00000000-0005-0000-0000-0000B3C60000}"/>
    <cellStyle name="출력 6 6 4 4 5" xfId="50112" xr:uid="{00000000-0005-0000-0000-0000B4C60000}"/>
    <cellStyle name="출력 6 6 4 5" xfId="50113" xr:uid="{00000000-0005-0000-0000-0000B5C60000}"/>
    <cellStyle name="출력 6 6 4 6" xfId="50114" xr:uid="{00000000-0005-0000-0000-0000B6C60000}"/>
    <cellStyle name="출력 6 6 4 7" xfId="50115" xr:uid="{00000000-0005-0000-0000-0000B7C60000}"/>
    <cellStyle name="출력 6 6 4 8" xfId="50116" xr:uid="{00000000-0005-0000-0000-0000B8C60000}"/>
    <cellStyle name="출력 6 6 5" xfId="50117" xr:uid="{00000000-0005-0000-0000-0000B9C60000}"/>
    <cellStyle name="출력 6 6 5 2" xfId="50118" xr:uid="{00000000-0005-0000-0000-0000BAC60000}"/>
    <cellStyle name="출력 6 6 5 3" xfId="50119" xr:uid="{00000000-0005-0000-0000-0000BBC60000}"/>
    <cellStyle name="출력 6 6 5 4" xfId="50120" xr:uid="{00000000-0005-0000-0000-0000BCC60000}"/>
    <cellStyle name="출력 6 6 5 5" xfId="50121" xr:uid="{00000000-0005-0000-0000-0000BDC60000}"/>
    <cellStyle name="출력 6 6 6" xfId="50122" xr:uid="{00000000-0005-0000-0000-0000BEC60000}"/>
    <cellStyle name="출력 6 6 6 2" xfId="50123" xr:uid="{00000000-0005-0000-0000-0000BFC60000}"/>
    <cellStyle name="출력 6 6 6 3" xfId="50124" xr:uid="{00000000-0005-0000-0000-0000C0C60000}"/>
    <cellStyle name="출력 6 6 6 4" xfId="50125" xr:uid="{00000000-0005-0000-0000-0000C1C60000}"/>
    <cellStyle name="출력 6 6 6 5" xfId="50126" xr:uid="{00000000-0005-0000-0000-0000C2C60000}"/>
    <cellStyle name="출력 6 6 7" xfId="50127" xr:uid="{00000000-0005-0000-0000-0000C3C60000}"/>
    <cellStyle name="출력 6 6 7 2" xfId="50128" xr:uid="{00000000-0005-0000-0000-0000C4C60000}"/>
    <cellStyle name="출력 6 6 7 3" xfId="50129" xr:uid="{00000000-0005-0000-0000-0000C5C60000}"/>
    <cellStyle name="출력 6 6 7 4" xfId="50130" xr:uid="{00000000-0005-0000-0000-0000C6C60000}"/>
    <cellStyle name="출력 6 6 7 5" xfId="50131" xr:uid="{00000000-0005-0000-0000-0000C7C60000}"/>
    <cellStyle name="출력 6 6 8" xfId="50132" xr:uid="{00000000-0005-0000-0000-0000C8C60000}"/>
    <cellStyle name="출력 6 6 9" xfId="50133" xr:uid="{00000000-0005-0000-0000-0000C9C60000}"/>
    <cellStyle name="출력 6 7" xfId="50134" xr:uid="{00000000-0005-0000-0000-0000CAC60000}"/>
    <cellStyle name="출력 6 7 2" xfId="50135" xr:uid="{00000000-0005-0000-0000-0000CBC60000}"/>
    <cellStyle name="출력 6 7 2 2" xfId="50136" xr:uid="{00000000-0005-0000-0000-0000CCC60000}"/>
    <cellStyle name="출력 6 7 2 3" xfId="50137" xr:uid="{00000000-0005-0000-0000-0000CDC60000}"/>
    <cellStyle name="출력 6 7 2 4" xfId="50138" xr:uid="{00000000-0005-0000-0000-0000CEC60000}"/>
    <cellStyle name="출력 6 7 2 5" xfId="50139" xr:uid="{00000000-0005-0000-0000-0000CFC60000}"/>
    <cellStyle name="출력 6 7 3" xfId="50140" xr:uid="{00000000-0005-0000-0000-0000D0C60000}"/>
    <cellStyle name="출력 6 7 3 2" xfId="50141" xr:uid="{00000000-0005-0000-0000-0000D1C60000}"/>
    <cellStyle name="출력 6 7 3 3" xfId="50142" xr:uid="{00000000-0005-0000-0000-0000D2C60000}"/>
    <cellStyle name="출력 6 7 3 4" xfId="50143" xr:uid="{00000000-0005-0000-0000-0000D3C60000}"/>
    <cellStyle name="출력 6 7 3 5" xfId="50144" xr:uid="{00000000-0005-0000-0000-0000D4C60000}"/>
    <cellStyle name="출력 6 7 4" xfId="50145" xr:uid="{00000000-0005-0000-0000-0000D5C60000}"/>
    <cellStyle name="출력 6 7 4 2" xfId="50146" xr:uid="{00000000-0005-0000-0000-0000D6C60000}"/>
    <cellStyle name="출력 6 7 4 3" xfId="50147" xr:uid="{00000000-0005-0000-0000-0000D7C60000}"/>
    <cellStyle name="출력 6 7 4 4" xfId="50148" xr:uid="{00000000-0005-0000-0000-0000D8C60000}"/>
    <cellStyle name="출력 6 7 4 5" xfId="50149" xr:uid="{00000000-0005-0000-0000-0000D9C60000}"/>
    <cellStyle name="출력 6 7 5" xfId="50150" xr:uid="{00000000-0005-0000-0000-0000DAC60000}"/>
    <cellStyle name="출력 6 7 6" xfId="50151" xr:uid="{00000000-0005-0000-0000-0000DBC60000}"/>
    <cellStyle name="출력 6 7 7" xfId="50152" xr:uid="{00000000-0005-0000-0000-0000DCC60000}"/>
    <cellStyle name="출력 6 7 8" xfId="50153" xr:uid="{00000000-0005-0000-0000-0000DDC60000}"/>
    <cellStyle name="출력 6 8" xfId="50154" xr:uid="{00000000-0005-0000-0000-0000DEC60000}"/>
    <cellStyle name="출력 6 8 2" xfId="50155" xr:uid="{00000000-0005-0000-0000-0000DFC60000}"/>
    <cellStyle name="출력 6 8 2 2" xfId="50156" xr:uid="{00000000-0005-0000-0000-0000E0C60000}"/>
    <cellStyle name="출력 6 8 2 3" xfId="50157" xr:uid="{00000000-0005-0000-0000-0000E1C60000}"/>
    <cellStyle name="출력 6 8 2 4" xfId="50158" xr:uid="{00000000-0005-0000-0000-0000E2C60000}"/>
    <cellStyle name="출력 6 8 2 5" xfId="50159" xr:uid="{00000000-0005-0000-0000-0000E3C60000}"/>
    <cellStyle name="출력 6 8 3" xfId="50160" xr:uid="{00000000-0005-0000-0000-0000E4C60000}"/>
    <cellStyle name="출력 6 8 3 2" xfId="50161" xr:uid="{00000000-0005-0000-0000-0000E5C60000}"/>
    <cellStyle name="출력 6 8 3 3" xfId="50162" xr:uid="{00000000-0005-0000-0000-0000E6C60000}"/>
    <cellStyle name="출력 6 8 3 4" xfId="50163" xr:uid="{00000000-0005-0000-0000-0000E7C60000}"/>
    <cellStyle name="출력 6 8 3 5" xfId="50164" xr:uid="{00000000-0005-0000-0000-0000E8C60000}"/>
    <cellStyle name="출력 6 8 4" xfId="50165" xr:uid="{00000000-0005-0000-0000-0000E9C60000}"/>
    <cellStyle name="출력 6 8 4 2" xfId="50166" xr:uid="{00000000-0005-0000-0000-0000EAC60000}"/>
    <cellStyle name="출력 6 8 4 3" xfId="50167" xr:uid="{00000000-0005-0000-0000-0000EBC60000}"/>
    <cellStyle name="출력 6 8 4 4" xfId="50168" xr:uid="{00000000-0005-0000-0000-0000ECC60000}"/>
    <cellStyle name="출력 6 8 4 5" xfId="50169" xr:uid="{00000000-0005-0000-0000-0000EDC60000}"/>
    <cellStyle name="출력 6 8 5" xfId="50170" xr:uid="{00000000-0005-0000-0000-0000EEC60000}"/>
    <cellStyle name="출력 6 8 6" xfId="50171" xr:uid="{00000000-0005-0000-0000-0000EFC60000}"/>
    <cellStyle name="출력 6 8 7" xfId="50172" xr:uid="{00000000-0005-0000-0000-0000F0C60000}"/>
    <cellStyle name="출력 6 8 8" xfId="50173" xr:uid="{00000000-0005-0000-0000-0000F1C60000}"/>
    <cellStyle name="출력 6 9" xfId="50174" xr:uid="{00000000-0005-0000-0000-0000F2C60000}"/>
    <cellStyle name="출력 6 9 2" xfId="50175" xr:uid="{00000000-0005-0000-0000-0000F3C60000}"/>
    <cellStyle name="출력 6 9 2 2" xfId="50176" xr:uid="{00000000-0005-0000-0000-0000F4C60000}"/>
    <cellStyle name="출력 6 9 2 3" xfId="50177" xr:uid="{00000000-0005-0000-0000-0000F5C60000}"/>
    <cellStyle name="출력 6 9 2 4" xfId="50178" xr:uid="{00000000-0005-0000-0000-0000F6C60000}"/>
    <cellStyle name="출력 6 9 2 5" xfId="50179" xr:uid="{00000000-0005-0000-0000-0000F7C60000}"/>
    <cellStyle name="출력 6 9 3" xfId="50180" xr:uid="{00000000-0005-0000-0000-0000F8C60000}"/>
    <cellStyle name="출력 6 9 3 2" xfId="50181" xr:uid="{00000000-0005-0000-0000-0000F9C60000}"/>
    <cellStyle name="출력 6 9 3 3" xfId="50182" xr:uid="{00000000-0005-0000-0000-0000FAC60000}"/>
    <cellStyle name="출력 6 9 3 4" xfId="50183" xr:uid="{00000000-0005-0000-0000-0000FBC60000}"/>
    <cellStyle name="출력 6 9 3 5" xfId="50184" xr:uid="{00000000-0005-0000-0000-0000FCC60000}"/>
    <cellStyle name="출력 6 9 4" xfId="50185" xr:uid="{00000000-0005-0000-0000-0000FDC60000}"/>
    <cellStyle name="출력 6 9 4 2" xfId="50186" xr:uid="{00000000-0005-0000-0000-0000FEC60000}"/>
    <cellStyle name="출력 6 9 4 3" xfId="50187" xr:uid="{00000000-0005-0000-0000-0000FFC60000}"/>
    <cellStyle name="출력 6 9 4 4" xfId="50188" xr:uid="{00000000-0005-0000-0000-000000C70000}"/>
    <cellStyle name="출력 6 9 4 5" xfId="50189" xr:uid="{00000000-0005-0000-0000-000001C70000}"/>
    <cellStyle name="출력 6 9 5" xfId="50190" xr:uid="{00000000-0005-0000-0000-000002C70000}"/>
    <cellStyle name="출력 6 9 6" xfId="50191" xr:uid="{00000000-0005-0000-0000-000003C70000}"/>
    <cellStyle name="출력 6 9 7" xfId="50192" xr:uid="{00000000-0005-0000-0000-000004C70000}"/>
    <cellStyle name="출력 6 9 8" xfId="50193" xr:uid="{00000000-0005-0000-0000-000005C70000}"/>
    <cellStyle name="콤마 []" xfId="50194" xr:uid="{00000000-0005-0000-0000-000006C70000}"/>
    <cellStyle name="콤마 [] 2" xfId="50195" xr:uid="{00000000-0005-0000-0000-000007C70000}"/>
    <cellStyle name="콤마 [0]_   1997   " xfId="50196" xr:uid="{00000000-0005-0000-0000-000008C70000}"/>
    <cellStyle name="콤마 [1]" xfId="50197" xr:uid="{00000000-0005-0000-0000-000009C70000}"/>
    <cellStyle name="콤마 [2]" xfId="50198" xr:uid="{00000000-0005-0000-0000-00000AC70000}"/>
    <cellStyle name="콤마 [20]" xfId="50199" xr:uid="{00000000-0005-0000-0000-00000BC70000}"/>
    <cellStyle name="콤마_   1997   " xfId="50200" xr:uid="{00000000-0005-0000-0000-00000CC70000}"/>
    <cellStyle name="콤마숫자" xfId="50201" xr:uid="{00000000-0005-0000-0000-00000DC70000}"/>
    <cellStyle name="통화 [0] 2" xfId="50202" xr:uid="{00000000-0005-0000-0000-00000EC70000}"/>
    <cellStyle name="퍼센트" xfId="50203" xr:uid="{00000000-0005-0000-0000-00000FC70000}"/>
    <cellStyle name="퍼센트 2" xfId="50204" xr:uid="{00000000-0005-0000-0000-000010C70000}"/>
    <cellStyle name="표" xfId="50205" xr:uid="{00000000-0005-0000-0000-000011C70000}"/>
    <cellStyle name="표준" xfId="0" builtinId="0"/>
    <cellStyle name="䞄준" xfId="50206" xr:uid="{00000000-0005-0000-0000-000013C70000}"/>
    <cellStyle name="표준 10" xfId="50207" xr:uid="{00000000-0005-0000-0000-000014C70000}"/>
    <cellStyle name="표준 10 2" xfId="50208" xr:uid="{00000000-0005-0000-0000-000015C70000}"/>
    <cellStyle name="표준 10 3" xfId="50209" xr:uid="{00000000-0005-0000-0000-000016C70000}"/>
    <cellStyle name="표준 11" xfId="50210" xr:uid="{00000000-0005-0000-0000-000017C70000}"/>
    <cellStyle name="표준 12" xfId="50211" xr:uid="{00000000-0005-0000-0000-000018C70000}"/>
    <cellStyle name="표준 12 2" xfId="50212" xr:uid="{00000000-0005-0000-0000-000019C70000}"/>
    <cellStyle name="표준 13" xfId="50213" xr:uid="{00000000-0005-0000-0000-00001AC70000}"/>
    <cellStyle name="표준 14" xfId="50214" xr:uid="{00000000-0005-0000-0000-00001BC70000}"/>
    <cellStyle name="표준 14 2" xfId="50215" xr:uid="{00000000-0005-0000-0000-00001CC70000}"/>
    <cellStyle name="표준 14 2 2" xfId="50216" xr:uid="{00000000-0005-0000-0000-00001DC70000}"/>
    <cellStyle name="표준 14 2 2 2" xfId="50217" xr:uid="{00000000-0005-0000-0000-00001EC70000}"/>
    <cellStyle name="표준 14 2 3" xfId="50218" xr:uid="{00000000-0005-0000-0000-00001FC70000}"/>
    <cellStyle name="표준 14 2 3 2" xfId="50219" xr:uid="{00000000-0005-0000-0000-000020C70000}"/>
    <cellStyle name="표준 14 2 4" xfId="50220" xr:uid="{00000000-0005-0000-0000-000021C70000}"/>
    <cellStyle name="표준 14 2 5" xfId="50221" xr:uid="{00000000-0005-0000-0000-000022C70000}"/>
    <cellStyle name="표준 14 3" xfId="50222" xr:uid="{00000000-0005-0000-0000-000023C70000}"/>
    <cellStyle name="표준 14 3 2" xfId="50223" xr:uid="{00000000-0005-0000-0000-000024C70000}"/>
    <cellStyle name="표준 14 3 3" xfId="50224" xr:uid="{00000000-0005-0000-0000-000025C70000}"/>
    <cellStyle name="표준 14 4" xfId="50225" xr:uid="{00000000-0005-0000-0000-000026C70000}"/>
    <cellStyle name="표준 14 4 2" xfId="50226" xr:uid="{00000000-0005-0000-0000-000027C70000}"/>
    <cellStyle name="표준 14 5" xfId="50227" xr:uid="{00000000-0005-0000-0000-000028C70000}"/>
    <cellStyle name="표준 14 6" xfId="50228" xr:uid="{00000000-0005-0000-0000-000029C70000}"/>
    <cellStyle name="표준 15" xfId="50229" xr:uid="{00000000-0005-0000-0000-00002AC70000}"/>
    <cellStyle name="표준 15 2" xfId="50230" xr:uid="{00000000-0005-0000-0000-00002BC70000}"/>
    <cellStyle name="표준 15 2 2" xfId="50231" xr:uid="{00000000-0005-0000-0000-00002CC70000}"/>
    <cellStyle name="표준 15 2 3" xfId="50232" xr:uid="{00000000-0005-0000-0000-00002DC70000}"/>
    <cellStyle name="표준 15 3" xfId="50233" xr:uid="{00000000-0005-0000-0000-00002EC70000}"/>
    <cellStyle name="표준 15 3 2" xfId="50234" xr:uid="{00000000-0005-0000-0000-00002FC70000}"/>
    <cellStyle name="표준 15 4" xfId="50235" xr:uid="{00000000-0005-0000-0000-000030C70000}"/>
    <cellStyle name="표준 15 5" xfId="50236" xr:uid="{00000000-0005-0000-0000-000031C70000}"/>
    <cellStyle name="표준 15 6" xfId="50237" xr:uid="{00000000-0005-0000-0000-000032C70000}"/>
    <cellStyle name="표준 16" xfId="50238" xr:uid="{00000000-0005-0000-0000-000033C70000}"/>
    <cellStyle name="표준 17" xfId="50239" xr:uid="{00000000-0005-0000-0000-000034C70000}"/>
    <cellStyle name="표준 18" xfId="50240" xr:uid="{00000000-0005-0000-0000-000035C70000}"/>
    <cellStyle name="표준 19" xfId="50241" xr:uid="{00000000-0005-0000-0000-000036C70000}"/>
    <cellStyle name="표준 2" xfId="50242" xr:uid="{00000000-0005-0000-0000-000037C70000}"/>
    <cellStyle name="표준 2 10" xfId="50243" xr:uid="{00000000-0005-0000-0000-000038C70000}"/>
    <cellStyle name="표준 2 11" xfId="51945" xr:uid="{00000000-0005-0000-0000-000039C70000}"/>
    <cellStyle name="표준 2 2" xfId="50244" xr:uid="{00000000-0005-0000-0000-00003AC70000}"/>
    <cellStyle name="표준 2 2 2" xfId="50245" xr:uid="{00000000-0005-0000-0000-00003BC70000}"/>
    <cellStyle name="표준 2 2 2 2" xfId="50246" xr:uid="{00000000-0005-0000-0000-00003CC70000}"/>
    <cellStyle name="표준 2 2 2 2 2" xfId="50247" xr:uid="{00000000-0005-0000-0000-00003DC70000}"/>
    <cellStyle name="표준 2 2 2 2 3" xfId="50248" xr:uid="{00000000-0005-0000-0000-00003EC70000}"/>
    <cellStyle name="표준 2 2 2 3" xfId="50249" xr:uid="{00000000-0005-0000-0000-00003FC70000}"/>
    <cellStyle name="표준 2 2 2 4" xfId="50250" xr:uid="{00000000-0005-0000-0000-000040C70000}"/>
    <cellStyle name="표준 2 2 2 5" xfId="50251" xr:uid="{00000000-0005-0000-0000-000041C70000}"/>
    <cellStyle name="표준 2 2 3" xfId="50252" xr:uid="{00000000-0005-0000-0000-000042C70000}"/>
    <cellStyle name="표준 2 2 3 2" xfId="50253" xr:uid="{00000000-0005-0000-0000-000043C70000}"/>
    <cellStyle name="표준 2 2 3 2 2" xfId="50254" xr:uid="{00000000-0005-0000-0000-000044C70000}"/>
    <cellStyle name="표준 2 2 3 3" xfId="50255" xr:uid="{00000000-0005-0000-0000-000045C70000}"/>
    <cellStyle name="표준 2 2 3 4" xfId="50256" xr:uid="{00000000-0005-0000-0000-000046C70000}"/>
    <cellStyle name="표준 2 2 4" xfId="50257" xr:uid="{00000000-0005-0000-0000-000047C70000}"/>
    <cellStyle name="표준 2 2 4 2" xfId="50258" xr:uid="{00000000-0005-0000-0000-000048C70000}"/>
    <cellStyle name="표준 2 2 4 2 2" xfId="50259" xr:uid="{00000000-0005-0000-0000-000049C70000}"/>
    <cellStyle name="표준 2 2 4 3" xfId="50260" xr:uid="{00000000-0005-0000-0000-00004AC70000}"/>
    <cellStyle name="표준 2 2 5" xfId="50261" xr:uid="{00000000-0005-0000-0000-00004BC70000}"/>
    <cellStyle name="표준 2 2 5 2" xfId="50262" xr:uid="{00000000-0005-0000-0000-00004CC70000}"/>
    <cellStyle name="표준 2 2 5 2 2" xfId="50263" xr:uid="{00000000-0005-0000-0000-00004DC70000}"/>
    <cellStyle name="표준 2 2 5 2 2 2" xfId="50264" xr:uid="{00000000-0005-0000-0000-00004EC70000}"/>
    <cellStyle name="표준 2 2 5 2 2 2 2" xfId="50265" xr:uid="{00000000-0005-0000-0000-00004FC70000}"/>
    <cellStyle name="표준 2 2 5 2 2 2 2 2" xfId="50266" xr:uid="{00000000-0005-0000-0000-000050C70000}"/>
    <cellStyle name="표준 2 2 5 2 2 2 3" xfId="50267" xr:uid="{00000000-0005-0000-0000-000051C70000}"/>
    <cellStyle name="표준 2 2 5 2 2 3" xfId="50268" xr:uid="{00000000-0005-0000-0000-000052C70000}"/>
    <cellStyle name="표준 2 2 5 2 2 3 2" xfId="50269" xr:uid="{00000000-0005-0000-0000-000053C70000}"/>
    <cellStyle name="표준 2 2 5 2 2 4" xfId="50270" xr:uid="{00000000-0005-0000-0000-000054C70000}"/>
    <cellStyle name="표준 2 2 5 2 3" xfId="50271" xr:uid="{00000000-0005-0000-0000-000055C70000}"/>
    <cellStyle name="표준 2 2 5 2 3 2" xfId="50272" xr:uid="{00000000-0005-0000-0000-000056C70000}"/>
    <cellStyle name="표준 2 2 5 2 4" xfId="50273" xr:uid="{00000000-0005-0000-0000-000057C70000}"/>
    <cellStyle name="표준 2 2 5 3" xfId="50274" xr:uid="{00000000-0005-0000-0000-000058C70000}"/>
    <cellStyle name="표준 2 2 5 3 2" xfId="50275" xr:uid="{00000000-0005-0000-0000-000059C70000}"/>
    <cellStyle name="표준 2 2 5 4" xfId="50276" xr:uid="{00000000-0005-0000-0000-00005AC70000}"/>
    <cellStyle name="표준 2 2 6" xfId="50277" xr:uid="{00000000-0005-0000-0000-00005BC70000}"/>
    <cellStyle name="표준 2 2 6 2" xfId="50278" xr:uid="{00000000-0005-0000-0000-00005CC70000}"/>
    <cellStyle name="표준 2 2 7" xfId="50279" xr:uid="{00000000-0005-0000-0000-00005DC70000}"/>
    <cellStyle name="표준 2 2 8" xfId="50280" xr:uid="{00000000-0005-0000-0000-00005EC70000}"/>
    <cellStyle name="표준 2 3" xfId="50281" xr:uid="{00000000-0005-0000-0000-00005FC70000}"/>
    <cellStyle name="표준 2 3 2" xfId="50282" xr:uid="{00000000-0005-0000-0000-000060C70000}"/>
    <cellStyle name="표준 2 3 3" xfId="50283" xr:uid="{00000000-0005-0000-0000-000061C70000}"/>
    <cellStyle name="표준 2 3 4" xfId="50284" xr:uid="{00000000-0005-0000-0000-000062C70000}"/>
    <cellStyle name="표준 2 4" xfId="50285" xr:uid="{00000000-0005-0000-0000-000063C70000}"/>
    <cellStyle name="표준 2 4 2" xfId="50286" xr:uid="{00000000-0005-0000-0000-000064C70000}"/>
    <cellStyle name="표준 2 4 3" xfId="50287" xr:uid="{00000000-0005-0000-0000-000065C70000}"/>
    <cellStyle name="표준 2 5" xfId="50288" xr:uid="{00000000-0005-0000-0000-000066C70000}"/>
    <cellStyle name="표준 2 5 2" xfId="50289" xr:uid="{00000000-0005-0000-0000-000067C70000}"/>
    <cellStyle name="표준 2 5 3" xfId="50290" xr:uid="{00000000-0005-0000-0000-000068C70000}"/>
    <cellStyle name="표준 2 6" xfId="50291" xr:uid="{00000000-0005-0000-0000-000069C70000}"/>
    <cellStyle name="표준 2 7" xfId="50292" xr:uid="{00000000-0005-0000-0000-00006AC70000}"/>
    <cellStyle name="표준 2 8" xfId="50293" xr:uid="{00000000-0005-0000-0000-00006BC70000}"/>
    <cellStyle name="표준 2 8 2" xfId="51931" xr:uid="{00000000-0005-0000-0000-00006CC70000}"/>
    <cellStyle name="표준 2 9" xfId="50294" xr:uid="{00000000-0005-0000-0000-00006DC70000}"/>
    <cellStyle name="표준 2_관리비(6월)-최종" xfId="50295" xr:uid="{00000000-0005-0000-0000-00006EC70000}"/>
    <cellStyle name="표준 20" xfId="50296" xr:uid="{00000000-0005-0000-0000-00006FC70000}"/>
    <cellStyle name="표준 21" xfId="50297" xr:uid="{00000000-0005-0000-0000-000070C70000}"/>
    <cellStyle name="표준 22" xfId="50298" xr:uid="{00000000-0005-0000-0000-000071C70000}"/>
    <cellStyle name="표준 23" xfId="50299" xr:uid="{00000000-0005-0000-0000-000072C70000}"/>
    <cellStyle name="표준 24" xfId="50300" xr:uid="{00000000-0005-0000-0000-000073C70000}"/>
    <cellStyle name="표준 25" xfId="50301" xr:uid="{00000000-0005-0000-0000-000074C70000}"/>
    <cellStyle name="표준 26" xfId="50302" xr:uid="{00000000-0005-0000-0000-000075C70000}"/>
    <cellStyle name="표준 27" xfId="50303" xr:uid="{00000000-0005-0000-0000-000076C70000}"/>
    <cellStyle name="표준 28" xfId="50304" xr:uid="{00000000-0005-0000-0000-000077C70000}"/>
    <cellStyle name="표준 29" xfId="50305" xr:uid="{00000000-0005-0000-0000-000078C70000}"/>
    <cellStyle name="표준 3" xfId="50306" xr:uid="{00000000-0005-0000-0000-000079C70000}"/>
    <cellStyle name="표준 3 2" xfId="50307" xr:uid="{00000000-0005-0000-0000-00007AC70000}"/>
    <cellStyle name="표준 3 2 2" xfId="50308" xr:uid="{00000000-0005-0000-0000-00007BC70000}"/>
    <cellStyle name="표준 3 2 2 2" xfId="50309" xr:uid="{00000000-0005-0000-0000-00007CC70000}"/>
    <cellStyle name="표준 3 2 2 2 2" xfId="50310" xr:uid="{00000000-0005-0000-0000-00007DC70000}"/>
    <cellStyle name="표준 3 2 2 2 2 2" xfId="50311" xr:uid="{00000000-0005-0000-0000-00007EC70000}"/>
    <cellStyle name="표준 3 2 2 2 2 3" xfId="50312" xr:uid="{00000000-0005-0000-0000-00007FC70000}"/>
    <cellStyle name="표준 3 2 2 2 2 3 2" xfId="50313" xr:uid="{00000000-0005-0000-0000-000080C70000}"/>
    <cellStyle name="표준 3 2 2 2 2 3 2 2" xfId="50314" xr:uid="{00000000-0005-0000-0000-000081C70000}"/>
    <cellStyle name="표준 3 2 2 2 2 3 2 2 2" xfId="50315" xr:uid="{00000000-0005-0000-0000-000082C70000}"/>
    <cellStyle name="표준 3 2 2 2 2 3 2 3" xfId="50316" xr:uid="{00000000-0005-0000-0000-000083C70000}"/>
    <cellStyle name="표준 3 2 2 2 2 3 2 3 2" xfId="50317" xr:uid="{00000000-0005-0000-0000-000084C70000}"/>
    <cellStyle name="표준 3 2 2 2 2 3 2 4" xfId="50318" xr:uid="{00000000-0005-0000-0000-000085C70000}"/>
    <cellStyle name="표준 3 2 2 2 2 3 2 4 2" xfId="50319" xr:uid="{00000000-0005-0000-0000-000086C70000}"/>
    <cellStyle name="표준 3 2 2 2 2 3 2 4 3" xfId="50320" xr:uid="{00000000-0005-0000-0000-000087C70000}"/>
    <cellStyle name="표준 3 2 2 2 2 3 2 4 4" xfId="50321" xr:uid="{00000000-0005-0000-0000-000088C70000}"/>
    <cellStyle name="표준 3 2 2 2 2 3 2 5" xfId="50322" xr:uid="{00000000-0005-0000-0000-000089C70000}"/>
    <cellStyle name="표준 3 2 2 2 2 3 2 6" xfId="50323" xr:uid="{00000000-0005-0000-0000-00008AC70000}"/>
    <cellStyle name="표준 3 2 2 2 2 3 2 7" xfId="50324" xr:uid="{00000000-0005-0000-0000-00008BC70000}"/>
    <cellStyle name="표준 3 2 2 2 2 3 3" xfId="50325" xr:uid="{00000000-0005-0000-0000-00008CC70000}"/>
    <cellStyle name="표준 3 2 2 2 2 4" xfId="50326" xr:uid="{00000000-0005-0000-0000-00008DC70000}"/>
    <cellStyle name="표준 3 2 2 2 2 5" xfId="50327" xr:uid="{00000000-0005-0000-0000-00008EC70000}"/>
    <cellStyle name="표준 3 2 2 2 2 5 2" xfId="50328" xr:uid="{00000000-0005-0000-0000-00008FC70000}"/>
    <cellStyle name="표준 3 2 2 2 2 5 3" xfId="50329" xr:uid="{00000000-0005-0000-0000-000090C70000}"/>
    <cellStyle name="표준 3 2 2 2 2 5 3 2" xfId="50330" xr:uid="{00000000-0005-0000-0000-000091C70000}"/>
    <cellStyle name="표준 3 2 2 2 2 5 4" xfId="50331" xr:uid="{00000000-0005-0000-0000-000092C70000}"/>
    <cellStyle name="표준 3 2 2 2 2 5 4 2" xfId="50332" xr:uid="{00000000-0005-0000-0000-000093C70000}"/>
    <cellStyle name="표준 3 2 2 2 2 5 5" xfId="50333" xr:uid="{00000000-0005-0000-0000-000094C70000}"/>
    <cellStyle name="표준 3 2 2 2 2 5 5 2" xfId="50334" xr:uid="{00000000-0005-0000-0000-000095C70000}"/>
    <cellStyle name="표준 3 2 2 2 2 5 5 3" xfId="50335" xr:uid="{00000000-0005-0000-0000-000096C70000}"/>
    <cellStyle name="표준 3 2 2 2 2 5 5 4" xfId="50336" xr:uid="{00000000-0005-0000-0000-000097C70000}"/>
    <cellStyle name="표준 3 2 2 2 2 5 6" xfId="50337" xr:uid="{00000000-0005-0000-0000-000098C70000}"/>
    <cellStyle name="표준 3 2 2 2 2 5 7" xfId="50338" xr:uid="{00000000-0005-0000-0000-000099C70000}"/>
    <cellStyle name="표준 3 2 2 2 2 6" xfId="50339" xr:uid="{00000000-0005-0000-0000-00009AC70000}"/>
    <cellStyle name="표준 3 2 2 2 2 7" xfId="50340" xr:uid="{00000000-0005-0000-0000-00009BC70000}"/>
    <cellStyle name="표준 3 2 2 2 2 7 2" xfId="50341" xr:uid="{00000000-0005-0000-0000-00009CC70000}"/>
    <cellStyle name="표준 3 2 2 2 2 8" xfId="50342" xr:uid="{00000000-0005-0000-0000-00009DC70000}"/>
    <cellStyle name="표준 3 2 2 2 3" xfId="50343" xr:uid="{00000000-0005-0000-0000-00009EC70000}"/>
    <cellStyle name="표준 3 2 2 2 4" xfId="50344" xr:uid="{00000000-0005-0000-0000-00009FC70000}"/>
    <cellStyle name="표준 3 2 2 2 5" xfId="50345" xr:uid="{00000000-0005-0000-0000-0000A0C70000}"/>
    <cellStyle name="표준 3 2 2 2 6" xfId="50346" xr:uid="{00000000-0005-0000-0000-0000A1C70000}"/>
    <cellStyle name="표준 3 2 2 2 6 2" xfId="50347" xr:uid="{00000000-0005-0000-0000-0000A2C70000}"/>
    <cellStyle name="표준 3 2 2 3" xfId="50348" xr:uid="{00000000-0005-0000-0000-0000A3C70000}"/>
    <cellStyle name="표준 3 2 2 3 2" xfId="50349" xr:uid="{00000000-0005-0000-0000-0000A4C70000}"/>
    <cellStyle name="표준 3 2 2 4" xfId="50350" xr:uid="{00000000-0005-0000-0000-0000A5C70000}"/>
    <cellStyle name="표준 3 2 2 5" xfId="50351" xr:uid="{00000000-0005-0000-0000-0000A6C70000}"/>
    <cellStyle name="표준 3 2 3" xfId="50352" xr:uid="{00000000-0005-0000-0000-0000A7C70000}"/>
    <cellStyle name="표준 3 2 3 2" xfId="50353" xr:uid="{00000000-0005-0000-0000-0000A8C70000}"/>
    <cellStyle name="표준 3 2 4" xfId="50354" xr:uid="{00000000-0005-0000-0000-0000A9C70000}"/>
    <cellStyle name="표준 3 2 4 2" xfId="50355" xr:uid="{00000000-0005-0000-0000-0000AAC70000}"/>
    <cellStyle name="표준 3 2 5" xfId="50356" xr:uid="{00000000-0005-0000-0000-0000ABC70000}"/>
    <cellStyle name="표준 3 2 6" xfId="50357" xr:uid="{00000000-0005-0000-0000-0000ACC70000}"/>
    <cellStyle name="표준 3 3" xfId="50358" xr:uid="{00000000-0005-0000-0000-0000ADC70000}"/>
    <cellStyle name="표준 3 3 2" xfId="50359" xr:uid="{00000000-0005-0000-0000-0000AEC70000}"/>
    <cellStyle name="표준 3 3 2 2" xfId="50360" xr:uid="{00000000-0005-0000-0000-0000AFC70000}"/>
    <cellStyle name="표준 3 3 2 2 2" xfId="50361" xr:uid="{00000000-0005-0000-0000-0000B0C70000}"/>
    <cellStyle name="표준 3 3 2 2 2 2" xfId="50362" xr:uid="{00000000-0005-0000-0000-0000B1C70000}"/>
    <cellStyle name="표준 3 3 2 2 2 2 2" xfId="50363" xr:uid="{00000000-0005-0000-0000-0000B2C70000}"/>
    <cellStyle name="표준 3 3 2 2 2 2 2 2" xfId="50364" xr:uid="{00000000-0005-0000-0000-0000B3C70000}"/>
    <cellStyle name="표준 3 3 2 2 2 2 2 2 2" xfId="50365" xr:uid="{00000000-0005-0000-0000-0000B4C70000}"/>
    <cellStyle name="표준 3 3 2 2 2 2 2 2 2 2" xfId="50366" xr:uid="{00000000-0005-0000-0000-0000B5C70000}"/>
    <cellStyle name="표준 3 3 2 2 2 2 2 2 2 2 2" xfId="50367" xr:uid="{00000000-0005-0000-0000-0000B6C70000}"/>
    <cellStyle name="표준 3 3 2 2 2 2 2 2 2 2 2 2" xfId="50368" xr:uid="{00000000-0005-0000-0000-0000B7C70000}"/>
    <cellStyle name="표준 3 3 2 2 2 2 2 2 2 2 2 3" xfId="50369" xr:uid="{00000000-0005-0000-0000-0000B8C70000}"/>
    <cellStyle name="표준 3 3 2 2 2 2 2 2 2 2 3" xfId="50370" xr:uid="{00000000-0005-0000-0000-0000B9C70000}"/>
    <cellStyle name="표준 3 3 2 2 2 2 2 2 2 3" xfId="50371" xr:uid="{00000000-0005-0000-0000-0000BAC70000}"/>
    <cellStyle name="표준 3 3 2 2 2 2 2 2 2 3 2" xfId="50372" xr:uid="{00000000-0005-0000-0000-0000BBC70000}"/>
    <cellStyle name="표준 3 3 2 2 2 2 2 2 2 3 2 2" xfId="50373" xr:uid="{00000000-0005-0000-0000-0000BCC70000}"/>
    <cellStyle name="표준 3 3 2 2 2 2 2 2 2 3 2 2 2" xfId="50374" xr:uid="{00000000-0005-0000-0000-0000BDC70000}"/>
    <cellStyle name="표준 3 3 2 2 2 2 2 2 2 3 2 2 3" xfId="50375" xr:uid="{00000000-0005-0000-0000-0000BEC70000}"/>
    <cellStyle name="표준 3 3 2 2 2 2 2 2 2 3 2 2 4" xfId="50376" xr:uid="{00000000-0005-0000-0000-0000BFC70000}"/>
    <cellStyle name="표준 3 3 2 2 2 2 2 2 2 3 2 3" xfId="50377" xr:uid="{00000000-0005-0000-0000-0000C0C70000}"/>
    <cellStyle name="표준 3 3 2 2 2 2 2 2 3" xfId="50378" xr:uid="{00000000-0005-0000-0000-0000C1C70000}"/>
    <cellStyle name="표준 3 3 2 2 2 2 2 2 3 2" xfId="50379" xr:uid="{00000000-0005-0000-0000-0000C2C70000}"/>
    <cellStyle name="표준 3 3 2 2 2 2 2 2 4" xfId="50380" xr:uid="{00000000-0005-0000-0000-0000C3C70000}"/>
    <cellStyle name="표준 3 3 2 2 2 2 2 2 4 2" xfId="50381" xr:uid="{00000000-0005-0000-0000-0000C4C70000}"/>
    <cellStyle name="표준 3 3 2 2 2 2 2 2 4 3" xfId="50382" xr:uid="{00000000-0005-0000-0000-0000C5C70000}"/>
    <cellStyle name="표준 3 3 2 2 2 2 2 2 4 4" xfId="50383" xr:uid="{00000000-0005-0000-0000-0000C6C70000}"/>
    <cellStyle name="표준 3 3 2 2 2 2 2 2 5" xfId="50384" xr:uid="{00000000-0005-0000-0000-0000C7C70000}"/>
    <cellStyle name="표준 3 3 2 2 2 2 2 2 6" xfId="50385" xr:uid="{00000000-0005-0000-0000-0000C8C70000}"/>
    <cellStyle name="표준 3 3 2 2 2 2 2 3" xfId="50386" xr:uid="{00000000-0005-0000-0000-0000C9C70000}"/>
    <cellStyle name="표준 3 3 2 2 2 2 2 3 2" xfId="50387" xr:uid="{00000000-0005-0000-0000-0000CAC70000}"/>
    <cellStyle name="표준 3 3 2 2 2 2 2 3 2 2" xfId="50388" xr:uid="{00000000-0005-0000-0000-0000CBC70000}"/>
    <cellStyle name="표준 3 3 2 2 2 2 2 3 3" xfId="50389" xr:uid="{00000000-0005-0000-0000-0000CCC70000}"/>
    <cellStyle name="표준 3 3 2 2 2 2 2 3 3 2" xfId="50390" xr:uid="{00000000-0005-0000-0000-0000CDC70000}"/>
    <cellStyle name="표준 3 3 2 2 3" xfId="50391" xr:uid="{00000000-0005-0000-0000-0000CEC70000}"/>
    <cellStyle name="표준 3 3 2 2 3 2" xfId="50392" xr:uid="{00000000-0005-0000-0000-0000CFC70000}"/>
    <cellStyle name="표준 3 3 2 2 4" xfId="50393" xr:uid="{00000000-0005-0000-0000-0000D0C70000}"/>
    <cellStyle name="표준 3 3 2 2 5" xfId="50394" xr:uid="{00000000-0005-0000-0000-0000D1C70000}"/>
    <cellStyle name="표준 3 3 2 3" xfId="50395" xr:uid="{00000000-0005-0000-0000-0000D2C70000}"/>
    <cellStyle name="표준 3 3 2 3 2" xfId="50396" xr:uid="{00000000-0005-0000-0000-0000D3C70000}"/>
    <cellStyle name="표준 3 3 2 4" xfId="50397" xr:uid="{00000000-0005-0000-0000-0000D4C70000}"/>
    <cellStyle name="표준 3 3 2 4 2" xfId="50398" xr:uid="{00000000-0005-0000-0000-0000D5C70000}"/>
    <cellStyle name="표준 3 3 2 4 2 2" xfId="50399" xr:uid="{00000000-0005-0000-0000-0000D6C70000}"/>
    <cellStyle name="표준 3 3 2 4 2 2 2" xfId="50400" xr:uid="{00000000-0005-0000-0000-0000D7C70000}"/>
    <cellStyle name="표준 3 3 2 4 2 2 2 2" xfId="50401" xr:uid="{00000000-0005-0000-0000-0000D8C70000}"/>
    <cellStyle name="표준 3 3 2 4 2 2 2 2 2" xfId="50402" xr:uid="{00000000-0005-0000-0000-0000D9C70000}"/>
    <cellStyle name="표준 3 3 2 4 2 2 2 2 2 2" xfId="50403" xr:uid="{00000000-0005-0000-0000-0000DAC70000}"/>
    <cellStyle name="표준 3 3 2 4 2 2 2 2 2 2 2" xfId="50404" xr:uid="{00000000-0005-0000-0000-0000DBC70000}"/>
    <cellStyle name="표준 3 3 2 4 2 2 2 2 2 2 3" xfId="50405" xr:uid="{00000000-0005-0000-0000-0000DCC70000}"/>
    <cellStyle name="표준 3 3 2 4 2 2 2 2 2 2 3 2" xfId="50406" xr:uid="{00000000-0005-0000-0000-0000DDC70000}"/>
    <cellStyle name="표준 3 3 2 4 2 2 2 2 2 2 4" xfId="50407" xr:uid="{00000000-0005-0000-0000-0000DEC70000}"/>
    <cellStyle name="표준 3 3 2 4 2 2 2 2 3" xfId="50408" xr:uid="{00000000-0005-0000-0000-0000DFC70000}"/>
    <cellStyle name="표준 3 3 2 4 2 2 2 2 3 2" xfId="50409" xr:uid="{00000000-0005-0000-0000-0000E0C70000}"/>
    <cellStyle name="표준 3 3 2 4 2 2 2 2 3 2 2" xfId="50410" xr:uid="{00000000-0005-0000-0000-0000E1C70000}"/>
    <cellStyle name="표준 3 3 2 4 2 2 2 2 3 2 2 2" xfId="50411" xr:uid="{00000000-0005-0000-0000-0000E2C70000}"/>
    <cellStyle name="표준 3 3 2 4 2 2 2 2 3 2 2 3" xfId="50412" xr:uid="{00000000-0005-0000-0000-0000E3C70000}"/>
    <cellStyle name="표준 3 3 2 4 2 2 2 2 3 2 2 4" xfId="50413" xr:uid="{00000000-0005-0000-0000-0000E4C70000}"/>
    <cellStyle name="표준 3 3 2 4 2 2 2 2 3 3" xfId="50414" xr:uid="{00000000-0005-0000-0000-0000E5C70000}"/>
    <cellStyle name="표준 3 3 2 4 2 2 2 2 3 3 2" xfId="50415" xr:uid="{00000000-0005-0000-0000-0000E6C70000}"/>
    <cellStyle name="표준 3 3 2 4 2 2 2 2 3 3 3" xfId="50416" xr:uid="{00000000-0005-0000-0000-0000E7C70000}"/>
    <cellStyle name="표준 3 3 2 4 2 2 2 2 3 3 4" xfId="50417" xr:uid="{00000000-0005-0000-0000-0000E8C70000}"/>
    <cellStyle name="표준 3 3 2 4 2 2 3" xfId="50418" xr:uid="{00000000-0005-0000-0000-0000E9C70000}"/>
    <cellStyle name="표준 3 3 2 4 2 3" xfId="50419" xr:uid="{00000000-0005-0000-0000-0000EAC70000}"/>
    <cellStyle name="표준 3 3 2 4 2 3 2" xfId="50420" xr:uid="{00000000-0005-0000-0000-0000EBC70000}"/>
    <cellStyle name="표준 3 3 2 4 2 3 2 2" xfId="50421" xr:uid="{00000000-0005-0000-0000-0000ECC70000}"/>
    <cellStyle name="표준 3 3 2 4 2 3 2 3" xfId="50422" xr:uid="{00000000-0005-0000-0000-0000EDC70000}"/>
    <cellStyle name="표준 3 3 2 4 2 3 2 3 2" xfId="50423" xr:uid="{00000000-0005-0000-0000-0000EEC70000}"/>
    <cellStyle name="표준 3 3 2 4 2 3 2 3 2 2" xfId="50424" xr:uid="{00000000-0005-0000-0000-0000EFC70000}"/>
    <cellStyle name="표준 3 3 2 4 2 3 2 3 2 2 2" xfId="50425" xr:uid="{00000000-0005-0000-0000-0000F0C70000}"/>
    <cellStyle name="표준 3 3 2 4 2 3 2 3 2 2 3" xfId="50426" xr:uid="{00000000-0005-0000-0000-0000F1C70000}"/>
    <cellStyle name="표준 3 3 2 4 2 3 2 3 2 2 4" xfId="50427" xr:uid="{00000000-0005-0000-0000-0000F2C70000}"/>
    <cellStyle name="표준 3 3 2 4 2 4" xfId="50428" xr:uid="{00000000-0005-0000-0000-0000F3C70000}"/>
    <cellStyle name="표준 3 3 2 4 3" xfId="50429" xr:uid="{00000000-0005-0000-0000-0000F4C70000}"/>
    <cellStyle name="표준 3 3 2 4 3 2" xfId="50430" xr:uid="{00000000-0005-0000-0000-0000F5C70000}"/>
    <cellStyle name="표준 3 3 2 4 3 2 2" xfId="50431" xr:uid="{00000000-0005-0000-0000-0000F6C70000}"/>
    <cellStyle name="표준 3 3 2 4 3 2 2 2" xfId="50432" xr:uid="{00000000-0005-0000-0000-0000F7C70000}"/>
    <cellStyle name="표준 3 3 2 4 3 2 2 2 2" xfId="50433" xr:uid="{00000000-0005-0000-0000-0000F8C70000}"/>
    <cellStyle name="표준 3 3 2 4 3 2 2 2 2 2" xfId="50434" xr:uid="{00000000-0005-0000-0000-0000F9C70000}"/>
    <cellStyle name="표준 3 3 2 4 3 2 2 2 2 3" xfId="50435" xr:uid="{00000000-0005-0000-0000-0000FAC70000}"/>
    <cellStyle name="표준 3 3 2 4 3 2 2 2 2 3 2" xfId="50436" xr:uid="{00000000-0005-0000-0000-0000FBC70000}"/>
    <cellStyle name="표준 3 3 2 4 3 2 2 2 2 4" xfId="50437" xr:uid="{00000000-0005-0000-0000-0000FCC70000}"/>
    <cellStyle name="표준 3 3 2 4 3 2 2 2 3" xfId="50438" xr:uid="{00000000-0005-0000-0000-0000FDC70000}"/>
    <cellStyle name="표준 3 3 2 4 3 2 2 2 4" xfId="50439" xr:uid="{00000000-0005-0000-0000-0000FEC70000}"/>
    <cellStyle name="표준 3 3 2 4 3 2 2 3" xfId="50440" xr:uid="{00000000-0005-0000-0000-0000FFC70000}"/>
    <cellStyle name="표준 3 3 2 4 3 2 2 3 2" xfId="50441" xr:uid="{00000000-0005-0000-0000-000000C80000}"/>
    <cellStyle name="표준 3 3 2 4 3 2 2 3 2 2" xfId="50442" xr:uid="{00000000-0005-0000-0000-000001C80000}"/>
    <cellStyle name="표준 3 3 2 4 3 2 2 3 2 2 2" xfId="50443" xr:uid="{00000000-0005-0000-0000-000002C80000}"/>
    <cellStyle name="표준 3 3 2 4 3 2 2 3 2 2 3" xfId="50444" xr:uid="{00000000-0005-0000-0000-000003C80000}"/>
    <cellStyle name="표준 3 3 2 4 3 2 2 3 2 2 4" xfId="50445" xr:uid="{00000000-0005-0000-0000-000004C80000}"/>
    <cellStyle name="표준 3 3 2 4 3 2 3" xfId="50446" xr:uid="{00000000-0005-0000-0000-000005C80000}"/>
    <cellStyle name="표준 3 3 2 4 3 2 3 2" xfId="50447" xr:uid="{00000000-0005-0000-0000-000006C80000}"/>
    <cellStyle name="표준 3 3 2 4 3 2 3 2 2" xfId="50448" xr:uid="{00000000-0005-0000-0000-000007C80000}"/>
    <cellStyle name="표준 3 3 2 4 3 2 3 2 2 2" xfId="50449" xr:uid="{00000000-0005-0000-0000-000008C80000}"/>
    <cellStyle name="표준 3 3 2 4 3 2 3 2 2 3" xfId="50450" xr:uid="{00000000-0005-0000-0000-000009C80000}"/>
    <cellStyle name="표준 3 3 2 4 3 2 3 2 2 4" xfId="50451" xr:uid="{00000000-0005-0000-0000-00000AC80000}"/>
    <cellStyle name="표준 3 3 2 4 3 3" xfId="50452" xr:uid="{00000000-0005-0000-0000-00000BC80000}"/>
    <cellStyle name="표준 3 3 2 4 4" xfId="50453" xr:uid="{00000000-0005-0000-0000-00000CC80000}"/>
    <cellStyle name="표준 3 3 2 4 4 2" xfId="50454" xr:uid="{00000000-0005-0000-0000-00000DC80000}"/>
    <cellStyle name="표준 3 3 2 5" xfId="50455" xr:uid="{00000000-0005-0000-0000-00000EC80000}"/>
    <cellStyle name="표준 3 3 2 5 2" xfId="50456" xr:uid="{00000000-0005-0000-0000-00000FC80000}"/>
    <cellStyle name="표준 3 3 2 5 2 2" xfId="50457" xr:uid="{00000000-0005-0000-0000-000010C80000}"/>
    <cellStyle name="표준 3 3 2 5 2 2 2" xfId="50458" xr:uid="{00000000-0005-0000-0000-000011C80000}"/>
    <cellStyle name="표준 3 3 2 5 2 2 2 2" xfId="50459" xr:uid="{00000000-0005-0000-0000-000012C80000}"/>
    <cellStyle name="표준 3 3 2 5 2 2 2 2 2" xfId="50460" xr:uid="{00000000-0005-0000-0000-000013C80000}"/>
    <cellStyle name="표준 3 3 2 5 2 2 2 2 3" xfId="50461" xr:uid="{00000000-0005-0000-0000-000014C80000}"/>
    <cellStyle name="표준 3 3 2 5 2 2 2 2 3 2" xfId="50462" xr:uid="{00000000-0005-0000-0000-000015C80000}"/>
    <cellStyle name="표준 3 3 2 5 2 2 3" xfId="50463" xr:uid="{00000000-0005-0000-0000-000016C80000}"/>
    <cellStyle name="표준 3 3 2 5 2 2 3 2" xfId="50464" xr:uid="{00000000-0005-0000-0000-000017C80000}"/>
    <cellStyle name="표준 3 3 2 5 2 2 3 2 2" xfId="50465" xr:uid="{00000000-0005-0000-0000-000018C80000}"/>
    <cellStyle name="표준 3 3 2 5 2 2 3 2 2 2" xfId="50466" xr:uid="{00000000-0005-0000-0000-000019C80000}"/>
    <cellStyle name="표준 3 3 2 5 2 2 3 2 2 3" xfId="50467" xr:uid="{00000000-0005-0000-0000-00001AC80000}"/>
    <cellStyle name="표준 3 3 2 5 2 2 3 2 2 3 2" xfId="50468" xr:uid="{00000000-0005-0000-0000-00001BC80000}"/>
    <cellStyle name="표준 3 3 2 5 2 2 3 2 2 4" xfId="50469" xr:uid="{00000000-0005-0000-0000-00001CC80000}"/>
    <cellStyle name="표준 3 3 2 5 2 2 3 2 3" xfId="50470" xr:uid="{00000000-0005-0000-0000-00001DC80000}"/>
    <cellStyle name="표준 3 3 2 5 2 3" xfId="50471" xr:uid="{00000000-0005-0000-0000-00001EC80000}"/>
    <cellStyle name="표준 3 3 2 5 2 3 2" xfId="50472" xr:uid="{00000000-0005-0000-0000-00001FC80000}"/>
    <cellStyle name="표준 3 3 2 5 2 3 2 2" xfId="50473" xr:uid="{00000000-0005-0000-0000-000020C80000}"/>
    <cellStyle name="표준 3 3 2 5 2 3 2 2 2" xfId="50474" xr:uid="{00000000-0005-0000-0000-000021C80000}"/>
    <cellStyle name="표준 3 3 2 5 2 3 2 2 3" xfId="50475" xr:uid="{00000000-0005-0000-0000-000022C80000}"/>
    <cellStyle name="표준 3 3 2 5 2 3 2 2 4" xfId="50476" xr:uid="{00000000-0005-0000-0000-000023C80000}"/>
    <cellStyle name="표준 3 3 2 5 2 4" xfId="50477" xr:uid="{00000000-0005-0000-0000-000024C80000}"/>
    <cellStyle name="표준 3 3 2 5 2 4 2" xfId="50478" xr:uid="{00000000-0005-0000-0000-000025C80000}"/>
    <cellStyle name="표준 3 3 2 5 2 4 3" xfId="50479" xr:uid="{00000000-0005-0000-0000-000026C80000}"/>
    <cellStyle name="표준 3 3 2 5 2 4 3 2" xfId="50480" xr:uid="{00000000-0005-0000-0000-000027C80000}"/>
    <cellStyle name="표준 3 3 2 5 2 4 4" xfId="50481" xr:uid="{00000000-0005-0000-0000-000028C80000}"/>
    <cellStyle name="표준 3 3 2 5 2 5" xfId="50482" xr:uid="{00000000-0005-0000-0000-000029C80000}"/>
    <cellStyle name="표준 3 3 2 5 2 6" xfId="50483" xr:uid="{00000000-0005-0000-0000-00002AC80000}"/>
    <cellStyle name="표준 3 3 2 5 3" xfId="50484" xr:uid="{00000000-0005-0000-0000-00002BC80000}"/>
    <cellStyle name="표준 3 3 2 5 3 2" xfId="50485" xr:uid="{00000000-0005-0000-0000-00002CC80000}"/>
    <cellStyle name="표준 3 3 2 5 3 2 2" xfId="50486" xr:uid="{00000000-0005-0000-0000-00002DC80000}"/>
    <cellStyle name="표준 3 3 2 5 3 2 2 2" xfId="50487" xr:uid="{00000000-0005-0000-0000-00002EC80000}"/>
    <cellStyle name="표준 3 3 2 5 3 2 2 2 2" xfId="50488" xr:uid="{00000000-0005-0000-0000-00002FC80000}"/>
    <cellStyle name="표준 3 3 2 5 3 2 3" xfId="50489" xr:uid="{00000000-0005-0000-0000-000030C80000}"/>
    <cellStyle name="표준 3 3 2 5 3 2 3 2" xfId="50490" xr:uid="{00000000-0005-0000-0000-000031C80000}"/>
    <cellStyle name="표준 3 3 2 5 3 2 3 2 2" xfId="50491" xr:uid="{00000000-0005-0000-0000-000032C80000}"/>
    <cellStyle name="표준 3 3 2 5 3 2 3 2 2 2" xfId="50492" xr:uid="{00000000-0005-0000-0000-000033C80000}"/>
    <cellStyle name="표준 3 3 2 5 3 2 3 2 2 3" xfId="50493" xr:uid="{00000000-0005-0000-0000-000034C80000}"/>
    <cellStyle name="표준 3 3 2 6" xfId="50494" xr:uid="{00000000-0005-0000-0000-000035C80000}"/>
    <cellStyle name="표준 3 3 2 7" xfId="50495" xr:uid="{00000000-0005-0000-0000-000036C80000}"/>
    <cellStyle name="표준 3 3 2 8" xfId="50496" xr:uid="{00000000-0005-0000-0000-000037C80000}"/>
    <cellStyle name="표준 3 3 2 9" xfId="50497" xr:uid="{00000000-0005-0000-0000-000038C80000}"/>
    <cellStyle name="표준 3 3 3" xfId="50498" xr:uid="{00000000-0005-0000-0000-000039C80000}"/>
    <cellStyle name="표준 3 3 3 2" xfId="50499" xr:uid="{00000000-0005-0000-0000-00003AC80000}"/>
    <cellStyle name="표준 3 3 3 2 2" xfId="50500" xr:uid="{00000000-0005-0000-0000-00003BC80000}"/>
    <cellStyle name="표준 3 3 3 3" xfId="50501" xr:uid="{00000000-0005-0000-0000-00003CC80000}"/>
    <cellStyle name="표준 3 3 3 3 2" xfId="50502" xr:uid="{00000000-0005-0000-0000-00003DC80000}"/>
    <cellStyle name="표준 3 3 3 4" xfId="50503" xr:uid="{00000000-0005-0000-0000-00003EC80000}"/>
    <cellStyle name="표준 3 3 3 5" xfId="50504" xr:uid="{00000000-0005-0000-0000-00003FC80000}"/>
    <cellStyle name="표준 3 3 4" xfId="50505" xr:uid="{00000000-0005-0000-0000-000040C80000}"/>
    <cellStyle name="표준 3 3 4 2" xfId="50506" xr:uid="{00000000-0005-0000-0000-000041C80000}"/>
    <cellStyle name="표준 3 3 5" xfId="50507" xr:uid="{00000000-0005-0000-0000-000042C80000}"/>
    <cellStyle name="표준 3 3 5 2" xfId="50508" xr:uid="{00000000-0005-0000-0000-000043C80000}"/>
    <cellStyle name="표준 3 3 5 2 2" xfId="50509" xr:uid="{00000000-0005-0000-0000-000044C80000}"/>
    <cellStyle name="표준 3 3 5 2 2 2" xfId="50510" xr:uid="{00000000-0005-0000-0000-000045C80000}"/>
    <cellStyle name="표준 3 3 5 2 3" xfId="50511" xr:uid="{00000000-0005-0000-0000-000046C80000}"/>
    <cellStyle name="표준 3 3 5 2 3 2" xfId="50512" xr:uid="{00000000-0005-0000-0000-000047C80000}"/>
    <cellStyle name="표준 3 3 5 2 4" xfId="50513" xr:uid="{00000000-0005-0000-0000-000048C80000}"/>
    <cellStyle name="표준 3 3 5 2 4 2" xfId="50514" xr:uid="{00000000-0005-0000-0000-000049C80000}"/>
    <cellStyle name="표준 3 3 5 2 4 3" xfId="50515" xr:uid="{00000000-0005-0000-0000-00004AC80000}"/>
    <cellStyle name="표준 3 3 5 2 4 4" xfId="50516" xr:uid="{00000000-0005-0000-0000-00004BC80000}"/>
    <cellStyle name="표준 3 3 5 3" xfId="50517" xr:uid="{00000000-0005-0000-0000-00004CC80000}"/>
    <cellStyle name="표준 3 3 6" xfId="50518" xr:uid="{00000000-0005-0000-0000-00004DC80000}"/>
    <cellStyle name="표준 3 3 7" xfId="50519" xr:uid="{00000000-0005-0000-0000-00004EC80000}"/>
    <cellStyle name="표준 3 4" xfId="50520" xr:uid="{00000000-0005-0000-0000-00004FC80000}"/>
    <cellStyle name="표준 3 4 2" xfId="50521" xr:uid="{00000000-0005-0000-0000-000050C80000}"/>
    <cellStyle name="표준 3 4 2 2" xfId="50522" xr:uid="{00000000-0005-0000-0000-000051C80000}"/>
    <cellStyle name="표준 3 4 3" xfId="50523" xr:uid="{00000000-0005-0000-0000-000052C80000}"/>
    <cellStyle name="표준 3 4 3 2" xfId="50524" xr:uid="{00000000-0005-0000-0000-000053C80000}"/>
    <cellStyle name="표준 3 4 4" xfId="50525" xr:uid="{00000000-0005-0000-0000-000054C80000}"/>
    <cellStyle name="표준 3 4 5" xfId="50526" xr:uid="{00000000-0005-0000-0000-000055C80000}"/>
    <cellStyle name="표준 3 5" xfId="50527" xr:uid="{00000000-0005-0000-0000-000056C80000}"/>
    <cellStyle name="표준 3 5 2" xfId="50528" xr:uid="{00000000-0005-0000-0000-000057C80000}"/>
    <cellStyle name="표준 3 5 3" xfId="50529" xr:uid="{00000000-0005-0000-0000-000058C80000}"/>
    <cellStyle name="표준 3 6" xfId="50530" xr:uid="{00000000-0005-0000-0000-000059C80000}"/>
    <cellStyle name="표준 3 6 2" xfId="50531" xr:uid="{00000000-0005-0000-0000-00005AC80000}"/>
    <cellStyle name="표준 3 7" xfId="50532" xr:uid="{00000000-0005-0000-0000-00005BC80000}"/>
    <cellStyle name="표준 3 8" xfId="50533" xr:uid="{00000000-0005-0000-0000-00005CC80000}"/>
    <cellStyle name="표준 3 9" xfId="50534" xr:uid="{00000000-0005-0000-0000-00005DC80000}"/>
    <cellStyle name="표준 30" xfId="50535" xr:uid="{00000000-0005-0000-0000-00005EC80000}"/>
    <cellStyle name="표준 31" xfId="50536" xr:uid="{00000000-0005-0000-0000-00005FC80000}"/>
    <cellStyle name="표준 32" xfId="50537" xr:uid="{00000000-0005-0000-0000-000060C80000}"/>
    <cellStyle name="표준 33" xfId="50538" xr:uid="{00000000-0005-0000-0000-000061C80000}"/>
    <cellStyle name="표준 34" xfId="50539" xr:uid="{00000000-0005-0000-0000-000062C80000}"/>
    <cellStyle name="표준 35" xfId="50540" xr:uid="{00000000-0005-0000-0000-000063C80000}"/>
    <cellStyle name="표준 36" xfId="50541" xr:uid="{00000000-0005-0000-0000-000064C80000}"/>
    <cellStyle name="표준 37" xfId="50542" xr:uid="{00000000-0005-0000-0000-000065C80000}"/>
    <cellStyle name="표준 38" xfId="50543" xr:uid="{00000000-0005-0000-0000-000066C80000}"/>
    <cellStyle name="표준 39" xfId="50544" xr:uid="{00000000-0005-0000-0000-000067C80000}"/>
    <cellStyle name="표준 4" xfId="50545" xr:uid="{00000000-0005-0000-0000-000068C80000}"/>
    <cellStyle name="표준 4 2" xfId="50546" xr:uid="{00000000-0005-0000-0000-000069C80000}"/>
    <cellStyle name="표준 4 2 2" xfId="50547" xr:uid="{00000000-0005-0000-0000-00006AC80000}"/>
    <cellStyle name="표준 4 2 2 2" xfId="50548" xr:uid="{00000000-0005-0000-0000-00006BC80000}"/>
    <cellStyle name="표준 4 2 3" xfId="50549" xr:uid="{00000000-0005-0000-0000-00006CC80000}"/>
    <cellStyle name="표준 4 2 3 2" xfId="50550" xr:uid="{00000000-0005-0000-0000-00006DC80000}"/>
    <cellStyle name="표준 4 2 4" xfId="50551" xr:uid="{00000000-0005-0000-0000-00006EC80000}"/>
    <cellStyle name="표준 4 2 5" xfId="50552" xr:uid="{00000000-0005-0000-0000-00006FC80000}"/>
    <cellStyle name="표준 4 3" xfId="50553" xr:uid="{00000000-0005-0000-0000-000070C80000}"/>
    <cellStyle name="표준 4 3 2" xfId="50554" xr:uid="{00000000-0005-0000-0000-000071C80000}"/>
    <cellStyle name="표준 4 4" xfId="50555" xr:uid="{00000000-0005-0000-0000-000072C80000}"/>
    <cellStyle name="표준 4 4 2" xfId="50556" xr:uid="{00000000-0005-0000-0000-000073C80000}"/>
    <cellStyle name="표준 4 5" xfId="50557" xr:uid="{00000000-0005-0000-0000-000074C80000}"/>
    <cellStyle name="표준 4 6" xfId="50558" xr:uid="{00000000-0005-0000-0000-000075C80000}"/>
    <cellStyle name="표준 40" xfId="50559" xr:uid="{00000000-0005-0000-0000-000076C80000}"/>
    <cellStyle name="표준 41" xfId="51923" xr:uid="{00000000-0005-0000-0000-000077C80000}"/>
    <cellStyle name="표준 42" xfId="51929" xr:uid="{00000000-0005-0000-0000-000078C80000}"/>
    <cellStyle name="표준 42 2" xfId="51932" xr:uid="{00000000-0005-0000-0000-000079C80000}"/>
    <cellStyle name="표준 42 2 2" xfId="51936" xr:uid="{00000000-0005-0000-0000-00007AC80000}"/>
    <cellStyle name="표준 42 2 2 2" xfId="51939" xr:uid="{00000000-0005-0000-0000-00007BC80000}"/>
    <cellStyle name="표준 42 2 2 2 2" xfId="51947" xr:uid="{00000000-0005-0000-0000-00007CC80000}"/>
    <cellStyle name="표준 42 2 2 2 2 2" xfId="51951" xr:uid="{00000000-0005-0000-0000-00007DC80000}"/>
    <cellStyle name="표준 42 2 2 2 2 2 2" xfId="51953" xr:uid="{00000000-0005-0000-0000-00007EC80000}"/>
    <cellStyle name="표준 42 2 2 2 2 2 2 2" xfId="51957" xr:uid="{00000000-0005-0000-0000-00007FC80000}"/>
    <cellStyle name="표준 42 2 2 2 2 2 2 2 2" xfId="51961" xr:uid="{00000000-0005-0000-0000-000080C80000}"/>
    <cellStyle name="표준 42 2 2 2 2 2 2 2 2 2" xfId="51963" xr:uid="{00000000-0005-0000-0000-000081C80000}"/>
    <cellStyle name="표준 42 2 2 2 2 2 2 2 2 2 2" xfId="51967" xr:uid="{00000000-0005-0000-0000-000082C80000}"/>
    <cellStyle name="표준 42 2 2 2 2 2 2 2 2 2 2 2" xfId="51973" xr:uid="{00000000-0005-0000-0000-000083C80000}"/>
    <cellStyle name="표준 42 2 2 2 2 2 2 2 2 2 2 2 2" xfId="51977" xr:uid="{00000000-0005-0000-0000-000084C80000}"/>
    <cellStyle name="표준 42 2 2 2 2 2 2 2 2 2 2 2 2 2" xfId="51980" xr:uid="{A2501DDE-76C1-4665-8130-EB212F6B5C4A}"/>
    <cellStyle name="표준 42 2 2 2 2 2 2 2 2 2 2 2 2 2 2" xfId="51984" xr:uid="{9B280BE7-AC49-45FF-BAF5-15E882E38EEA}"/>
    <cellStyle name="표준 42 3" xfId="51934" xr:uid="{00000000-0005-0000-0000-000085C80000}"/>
    <cellStyle name="표준 42 3 2" xfId="51937" xr:uid="{00000000-0005-0000-0000-000086C80000}"/>
    <cellStyle name="표준 42 3 2 2" xfId="51949" xr:uid="{00000000-0005-0000-0000-000087C80000}"/>
    <cellStyle name="표준 42 3 2 2 2" xfId="51955" xr:uid="{00000000-0005-0000-0000-000088C80000}"/>
    <cellStyle name="표준 42 3 2 2 2 2" xfId="51959" xr:uid="{00000000-0005-0000-0000-000089C80000}"/>
    <cellStyle name="표준 42 3 2 2 2 2 2" xfId="51971" xr:uid="{00000000-0005-0000-0000-00008AC80000}"/>
    <cellStyle name="표준 42 3 2 2 2 2 2 2" xfId="51975" xr:uid="{00000000-0005-0000-0000-00008BC80000}"/>
    <cellStyle name="표준 42 3 2 2 2 2 2 2 2" xfId="51982" xr:uid="{BF2ABFD0-37C3-4AA5-ACBA-6BCC406475A3}"/>
    <cellStyle name="표준 43" xfId="51941" xr:uid="{00000000-0005-0000-0000-00008CC80000}"/>
    <cellStyle name="표준 44" xfId="51943" xr:uid="{00000000-0005-0000-0000-00008DC80000}"/>
    <cellStyle name="표준 45" xfId="51965" xr:uid="{00000000-0005-0000-0000-00008EC80000}"/>
    <cellStyle name="표준 46" xfId="51969" xr:uid="{00000000-0005-0000-0000-00008FC80000}"/>
    <cellStyle name="표준 47" xfId="50560" xr:uid="{00000000-0005-0000-0000-000090C80000}"/>
    <cellStyle name="표준 5" xfId="50561" xr:uid="{00000000-0005-0000-0000-000091C80000}"/>
    <cellStyle name="표준 5 2" xfId="50562" xr:uid="{00000000-0005-0000-0000-000092C80000}"/>
    <cellStyle name="표준 5 2 2" xfId="50563" xr:uid="{00000000-0005-0000-0000-000093C80000}"/>
    <cellStyle name="표준 5 2 2 2" xfId="50564" xr:uid="{00000000-0005-0000-0000-000094C80000}"/>
    <cellStyle name="표준 5 2 3" xfId="50565" xr:uid="{00000000-0005-0000-0000-000095C80000}"/>
    <cellStyle name="표준 5 2 3 2" xfId="50566" xr:uid="{00000000-0005-0000-0000-000096C80000}"/>
    <cellStyle name="표준 5 2 4" xfId="50567" xr:uid="{00000000-0005-0000-0000-000097C80000}"/>
    <cellStyle name="표준 5 2 5" xfId="50568" xr:uid="{00000000-0005-0000-0000-000098C80000}"/>
    <cellStyle name="표준 5 3" xfId="50569" xr:uid="{00000000-0005-0000-0000-000099C80000}"/>
    <cellStyle name="표준 5 3 2" xfId="50570" xr:uid="{00000000-0005-0000-0000-00009AC80000}"/>
    <cellStyle name="표준 5 4" xfId="50571" xr:uid="{00000000-0005-0000-0000-00009BC80000}"/>
    <cellStyle name="표준 5 4 2" xfId="50572" xr:uid="{00000000-0005-0000-0000-00009CC80000}"/>
    <cellStyle name="표준 5 5" xfId="50573" xr:uid="{00000000-0005-0000-0000-00009DC80000}"/>
    <cellStyle name="표준 5 6" xfId="50574" xr:uid="{00000000-0005-0000-0000-00009EC80000}"/>
    <cellStyle name="표준 50" xfId="50575" xr:uid="{00000000-0005-0000-0000-00009FC80000}"/>
    <cellStyle name="표준 51" xfId="50576" xr:uid="{00000000-0005-0000-0000-0000A0C80000}"/>
    <cellStyle name="표준 6" xfId="50577" xr:uid="{00000000-0005-0000-0000-0000A1C80000}"/>
    <cellStyle name="표준 6 10" xfId="50578" xr:uid="{00000000-0005-0000-0000-0000A2C80000}"/>
    <cellStyle name="표준 6 10 2" xfId="50579" xr:uid="{00000000-0005-0000-0000-0000A3C80000}"/>
    <cellStyle name="표준 6 11" xfId="50580" xr:uid="{00000000-0005-0000-0000-0000A4C80000}"/>
    <cellStyle name="표준 6 12" xfId="50581" xr:uid="{00000000-0005-0000-0000-0000A5C80000}"/>
    <cellStyle name="표준 6 2" xfId="50582" xr:uid="{00000000-0005-0000-0000-0000A6C80000}"/>
    <cellStyle name="표준 6 2 2" xfId="50583" xr:uid="{00000000-0005-0000-0000-0000A7C80000}"/>
    <cellStyle name="표준 6 2 2 2" xfId="50584" xr:uid="{00000000-0005-0000-0000-0000A8C80000}"/>
    <cellStyle name="표준 6 2 2 2 2" xfId="50585" xr:uid="{00000000-0005-0000-0000-0000A9C80000}"/>
    <cellStyle name="표준 6 2 2 3" xfId="50586" xr:uid="{00000000-0005-0000-0000-0000AAC80000}"/>
    <cellStyle name="표준 6 2 2 3 2" xfId="50587" xr:uid="{00000000-0005-0000-0000-0000ABC80000}"/>
    <cellStyle name="표준 6 2 2 4" xfId="50588" xr:uid="{00000000-0005-0000-0000-0000ACC80000}"/>
    <cellStyle name="표준 6 2 2 5" xfId="50589" xr:uid="{00000000-0005-0000-0000-0000ADC80000}"/>
    <cellStyle name="표준 6 2 3" xfId="50590" xr:uid="{00000000-0005-0000-0000-0000AEC80000}"/>
    <cellStyle name="표준 6 2 3 2" xfId="50591" xr:uid="{00000000-0005-0000-0000-0000AFC80000}"/>
    <cellStyle name="표준 6 2 4" xfId="50592" xr:uid="{00000000-0005-0000-0000-0000B0C80000}"/>
    <cellStyle name="표준 6 2 4 2" xfId="50593" xr:uid="{00000000-0005-0000-0000-0000B1C80000}"/>
    <cellStyle name="표준 6 2 5" xfId="50594" xr:uid="{00000000-0005-0000-0000-0000B2C80000}"/>
    <cellStyle name="표준 6 2 6" xfId="50595" xr:uid="{00000000-0005-0000-0000-0000B3C80000}"/>
    <cellStyle name="표준 6 3" xfId="50596" xr:uid="{00000000-0005-0000-0000-0000B4C80000}"/>
    <cellStyle name="표준 6 3 2" xfId="50597" xr:uid="{00000000-0005-0000-0000-0000B5C80000}"/>
    <cellStyle name="표준 6 3 2 2" xfId="50598" xr:uid="{00000000-0005-0000-0000-0000B6C80000}"/>
    <cellStyle name="표준 6 3 2 2 2" xfId="50599" xr:uid="{00000000-0005-0000-0000-0000B7C80000}"/>
    <cellStyle name="표준 6 3 2 3" xfId="50600" xr:uid="{00000000-0005-0000-0000-0000B8C80000}"/>
    <cellStyle name="표준 6 3 2 3 2" xfId="50601" xr:uid="{00000000-0005-0000-0000-0000B9C80000}"/>
    <cellStyle name="표준 6 3 2 4" xfId="50602" xr:uid="{00000000-0005-0000-0000-0000BAC80000}"/>
    <cellStyle name="표준 6 3 2 5" xfId="50603" xr:uid="{00000000-0005-0000-0000-0000BBC80000}"/>
    <cellStyle name="표준 6 3 3" xfId="50604" xr:uid="{00000000-0005-0000-0000-0000BCC80000}"/>
    <cellStyle name="표준 6 3 3 2" xfId="50605" xr:uid="{00000000-0005-0000-0000-0000BDC80000}"/>
    <cellStyle name="표준 6 3 4" xfId="50606" xr:uid="{00000000-0005-0000-0000-0000BEC80000}"/>
    <cellStyle name="표준 6 3 4 2" xfId="50607" xr:uid="{00000000-0005-0000-0000-0000BFC80000}"/>
    <cellStyle name="표준 6 3 5" xfId="50608" xr:uid="{00000000-0005-0000-0000-0000C0C80000}"/>
    <cellStyle name="표준 6 3 6" xfId="50609" xr:uid="{00000000-0005-0000-0000-0000C1C80000}"/>
    <cellStyle name="표준 6 4" xfId="50610" xr:uid="{00000000-0005-0000-0000-0000C2C80000}"/>
    <cellStyle name="표준 6 4 2" xfId="50611" xr:uid="{00000000-0005-0000-0000-0000C3C80000}"/>
    <cellStyle name="표준 6 4 2 2" xfId="50612" xr:uid="{00000000-0005-0000-0000-0000C4C80000}"/>
    <cellStyle name="표준 6 4 2 2 2" xfId="50613" xr:uid="{00000000-0005-0000-0000-0000C5C80000}"/>
    <cellStyle name="표준 6 4 2 3" xfId="50614" xr:uid="{00000000-0005-0000-0000-0000C6C80000}"/>
    <cellStyle name="표준 6 4 2 3 2" xfId="50615" xr:uid="{00000000-0005-0000-0000-0000C7C80000}"/>
    <cellStyle name="표준 6 4 2 4" xfId="50616" xr:uid="{00000000-0005-0000-0000-0000C8C80000}"/>
    <cellStyle name="표준 6 4 2 5" xfId="50617" xr:uid="{00000000-0005-0000-0000-0000C9C80000}"/>
    <cellStyle name="표준 6 4 3" xfId="50618" xr:uid="{00000000-0005-0000-0000-0000CAC80000}"/>
    <cellStyle name="표준 6 4 3 2" xfId="50619" xr:uid="{00000000-0005-0000-0000-0000CBC80000}"/>
    <cellStyle name="표준 6 4 4" xfId="50620" xr:uid="{00000000-0005-0000-0000-0000CCC80000}"/>
    <cellStyle name="표준 6 4 4 2" xfId="50621" xr:uid="{00000000-0005-0000-0000-0000CDC80000}"/>
    <cellStyle name="표준 6 4 5" xfId="50622" xr:uid="{00000000-0005-0000-0000-0000CEC80000}"/>
    <cellStyle name="표준 6 4 6" xfId="50623" xr:uid="{00000000-0005-0000-0000-0000CFC80000}"/>
    <cellStyle name="표준 6 5" xfId="50624" xr:uid="{00000000-0005-0000-0000-0000D0C80000}"/>
    <cellStyle name="표준 6 5 2" xfId="50625" xr:uid="{00000000-0005-0000-0000-0000D1C80000}"/>
    <cellStyle name="표준 6 5 2 2" xfId="50626" xr:uid="{00000000-0005-0000-0000-0000D2C80000}"/>
    <cellStyle name="표준 6 5 2 2 2" xfId="50627" xr:uid="{00000000-0005-0000-0000-0000D3C80000}"/>
    <cellStyle name="표준 6 5 2 3" xfId="50628" xr:uid="{00000000-0005-0000-0000-0000D4C80000}"/>
    <cellStyle name="표준 6 5 2 3 2" xfId="50629" xr:uid="{00000000-0005-0000-0000-0000D5C80000}"/>
    <cellStyle name="표준 6 5 2 4" xfId="50630" xr:uid="{00000000-0005-0000-0000-0000D6C80000}"/>
    <cellStyle name="표준 6 5 2 5" xfId="50631" xr:uid="{00000000-0005-0000-0000-0000D7C80000}"/>
    <cellStyle name="표준 6 5 3" xfId="50632" xr:uid="{00000000-0005-0000-0000-0000D8C80000}"/>
    <cellStyle name="표준 6 5 3 2" xfId="50633" xr:uid="{00000000-0005-0000-0000-0000D9C80000}"/>
    <cellStyle name="표준 6 5 4" xfId="50634" xr:uid="{00000000-0005-0000-0000-0000DAC80000}"/>
    <cellStyle name="표준 6 5 4 2" xfId="50635" xr:uid="{00000000-0005-0000-0000-0000DBC80000}"/>
    <cellStyle name="표준 6 5 5" xfId="50636" xr:uid="{00000000-0005-0000-0000-0000DCC80000}"/>
    <cellStyle name="표준 6 5 6" xfId="50637" xr:uid="{00000000-0005-0000-0000-0000DDC80000}"/>
    <cellStyle name="표준 6 6" xfId="50638" xr:uid="{00000000-0005-0000-0000-0000DEC80000}"/>
    <cellStyle name="표준 6 6 2" xfId="50639" xr:uid="{00000000-0005-0000-0000-0000DFC80000}"/>
    <cellStyle name="표준 6 6 2 2" xfId="50640" xr:uid="{00000000-0005-0000-0000-0000E0C80000}"/>
    <cellStyle name="표준 6 6 2 2 2" xfId="50641" xr:uid="{00000000-0005-0000-0000-0000E1C80000}"/>
    <cellStyle name="표준 6 6 2 3" xfId="50642" xr:uid="{00000000-0005-0000-0000-0000E2C80000}"/>
    <cellStyle name="표준 6 6 2 3 2" xfId="50643" xr:uid="{00000000-0005-0000-0000-0000E3C80000}"/>
    <cellStyle name="표준 6 6 2 4" xfId="50644" xr:uid="{00000000-0005-0000-0000-0000E4C80000}"/>
    <cellStyle name="표준 6 6 2 5" xfId="50645" xr:uid="{00000000-0005-0000-0000-0000E5C80000}"/>
    <cellStyle name="표준 6 6 3" xfId="50646" xr:uid="{00000000-0005-0000-0000-0000E6C80000}"/>
    <cellStyle name="표준 6 6 3 2" xfId="50647" xr:uid="{00000000-0005-0000-0000-0000E7C80000}"/>
    <cellStyle name="표준 6 6 4" xfId="50648" xr:uid="{00000000-0005-0000-0000-0000E8C80000}"/>
    <cellStyle name="표준 6 6 4 2" xfId="50649" xr:uid="{00000000-0005-0000-0000-0000E9C80000}"/>
    <cellStyle name="표준 6 6 5" xfId="50650" xr:uid="{00000000-0005-0000-0000-0000EAC80000}"/>
    <cellStyle name="표준 6 6 6" xfId="50651" xr:uid="{00000000-0005-0000-0000-0000EBC80000}"/>
    <cellStyle name="표준 6 7" xfId="50652" xr:uid="{00000000-0005-0000-0000-0000ECC80000}"/>
    <cellStyle name="표준 6 7 2" xfId="50653" xr:uid="{00000000-0005-0000-0000-0000EDC80000}"/>
    <cellStyle name="표준 6 7 2 2" xfId="50654" xr:uid="{00000000-0005-0000-0000-0000EEC80000}"/>
    <cellStyle name="표준 6 7 2 2 2" xfId="50655" xr:uid="{00000000-0005-0000-0000-0000EFC80000}"/>
    <cellStyle name="표준 6 7 2 3" xfId="50656" xr:uid="{00000000-0005-0000-0000-0000F0C80000}"/>
    <cellStyle name="표준 6 7 2 3 2" xfId="50657" xr:uid="{00000000-0005-0000-0000-0000F1C80000}"/>
    <cellStyle name="표준 6 7 2 4" xfId="50658" xr:uid="{00000000-0005-0000-0000-0000F2C80000}"/>
    <cellStyle name="표준 6 7 2 5" xfId="50659" xr:uid="{00000000-0005-0000-0000-0000F3C80000}"/>
    <cellStyle name="표준 6 7 3" xfId="50660" xr:uid="{00000000-0005-0000-0000-0000F4C80000}"/>
    <cellStyle name="표준 6 7 3 2" xfId="50661" xr:uid="{00000000-0005-0000-0000-0000F5C80000}"/>
    <cellStyle name="표준 6 7 4" xfId="50662" xr:uid="{00000000-0005-0000-0000-0000F6C80000}"/>
    <cellStyle name="표준 6 7 4 2" xfId="50663" xr:uid="{00000000-0005-0000-0000-0000F7C80000}"/>
    <cellStyle name="표준 6 7 5" xfId="50664" xr:uid="{00000000-0005-0000-0000-0000F8C80000}"/>
    <cellStyle name="표준 6 7 6" xfId="50665" xr:uid="{00000000-0005-0000-0000-0000F9C80000}"/>
    <cellStyle name="표준 6 8" xfId="50666" xr:uid="{00000000-0005-0000-0000-0000FAC80000}"/>
    <cellStyle name="표준 6 8 2" xfId="50667" xr:uid="{00000000-0005-0000-0000-0000FBC80000}"/>
    <cellStyle name="표준 6 8 2 10" xfId="50668" xr:uid="{00000000-0005-0000-0000-0000FCC80000}"/>
    <cellStyle name="표준 6 8 2 10 2" xfId="50669" xr:uid="{00000000-0005-0000-0000-0000FDC80000}"/>
    <cellStyle name="표준 6 8 2 11" xfId="50670" xr:uid="{00000000-0005-0000-0000-0000FEC80000}"/>
    <cellStyle name="표준 6 8 2 12" xfId="50671" xr:uid="{00000000-0005-0000-0000-0000FFC80000}"/>
    <cellStyle name="표준 6 8 2 2" xfId="50672" xr:uid="{00000000-0005-0000-0000-000000C90000}"/>
    <cellStyle name="표준 6 8 2 2 10" xfId="50673" xr:uid="{00000000-0005-0000-0000-000001C90000}"/>
    <cellStyle name="표준 6 8 2 2 2" xfId="50674" xr:uid="{00000000-0005-0000-0000-000002C90000}"/>
    <cellStyle name="표준 6 8 2 2 2 2" xfId="50675" xr:uid="{00000000-0005-0000-0000-000003C90000}"/>
    <cellStyle name="표준 6 8 2 2 2 2 2" xfId="50676" xr:uid="{00000000-0005-0000-0000-000004C90000}"/>
    <cellStyle name="표준 6 8 2 2 2 2 2 2" xfId="50677" xr:uid="{00000000-0005-0000-0000-000005C90000}"/>
    <cellStyle name="표준 6 8 2 2 2 2 2 2 2" xfId="50678" xr:uid="{00000000-0005-0000-0000-000006C90000}"/>
    <cellStyle name="표준 6 8 2 2 2 2 2 2 2 2" xfId="50679" xr:uid="{00000000-0005-0000-0000-000007C90000}"/>
    <cellStyle name="표준 6 8 2 2 2 2 2 2 3" xfId="50680" xr:uid="{00000000-0005-0000-0000-000008C90000}"/>
    <cellStyle name="표준 6 8 2 2 2 2 2 2 3 2" xfId="50681" xr:uid="{00000000-0005-0000-0000-000009C90000}"/>
    <cellStyle name="표준 6 8 2 2 2 2 2 2 4" xfId="50682" xr:uid="{00000000-0005-0000-0000-00000AC90000}"/>
    <cellStyle name="표준 6 8 2 2 2 2 2 2 5" xfId="50683" xr:uid="{00000000-0005-0000-0000-00000BC90000}"/>
    <cellStyle name="표준 6 8 2 2 2 2 2 3" xfId="50684" xr:uid="{00000000-0005-0000-0000-00000CC90000}"/>
    <cellStyle name="표준 6 8 2 2 2 2 2 3 2" xfId="50685" xr:uid="{00000000-0005-0000-0000-00000DC90000}"/>
    <cellStyle name="표준 6 8 2 2 2 2 2 4" xfId="50686" xr:uid="{00000000-0005-0000-0000-00000EC90000}"/>
    <cellStyle name="표준 6 8 2 2 2 2 2 4 2" xfId="50687" xr:uid="{00000000-0005-0000-0000-00000FC90000}"/>
    <cellStyle name="표준 6 8 2 2 2 2 2 5" xfId="50688" xr:uid="{00000000-0005-0000-0000-000010C90000}"/>
    <cellStyle name="표준 6 8 2 2 2 2 2 6" xfId="50689" xr:uid="{00000000-0005-0000-0000-000011C90000}"/>
    <cellStyle name="표준 6 8 2 2 2 2 3" xfId="50690" xr:uid="{00000000-0005-0000-0000-000012C90000}"/>
    <cellStyle name="표준 6 8 2 2 2 2 3 2" xfId="50691" xr:uid="{00000000-0005-0000-0000-000013C90000}"/>
    <cellStyle name="표준 6 8 2 2 2 2 3 2 2" xfId="50692" xr:uid="{00000000-0005-0000-0000-000014C90000}"/>
    <cellStyle name="표준 6 8 2 2 2 2 3 2 2 2" xfId="50693" xr:uid="{00000000-0005-0000-0000-000015C90000}"/>
    <cellStyle name="표준 6 8 2 2 2 2 3 2 3" xfId="50694" xr:uid="{00000000-0005-0000-0000-000016C90000}"/>
    <cellStyle name="표준 6 8 2 2 2 2 3 2 3 2" xfId="50695" xr:uid="{00000000-0005-0000-0000-000017C90000}"/>
    <cellStyle name="표준 6 8 2 2 2 2 3 2 4" xfId="50696" xr:uid="{00000000-0005-0000-0000-000018C90000}"/>
    <cellStyle name="표준 6 8 2 2 2 2 3 2 5" xfId="50697" xr:uid="{00000000-0005-0000-0000-000019C90000}"/>
    <cellStyle name="표준 6 8 2 2 2 2 3 3" xfId="50698" xr:uid="{00000000-0005-0000-0000-00001AC90000}"/>
    <cellStyle name="표준 6 8 2 2 2 2 3 3 2" xfId="50699" xr:uid="{00000000-0005-0000-0000-00001BC90000}"/>
    <cellStyle name="표준 6 8 2 2 2 2 3 4" xfId="50700" xr:uid="{00000000-0005-0000-0000-00001CC90000}"/>
    <cellStyle name="표준 6 8 2 2 2 2 3 4 2" xfId="50701" xr:uid="{00000000-0005-0000-0000-00001DC90000}"/>
    <cellStyle name="표준 6 8 2 2 2 2 3 5" xfId="50702" xr:uid="{00000000-0005-0000-0000-00001EC90000}"/>
    <cellStyle name="표준 6 8 2 2 2 2 3 6" xfId="50703" xr:uid="{00000000-0005-0000-0000-00001FC90000}"/>
    <cellStyle name="표준 6 8 2 2 2 2 4" xfId="50704" xr:uid="{00000000-0005-0000-0000-000020C90000}"/>
    <cellStyle name="표준 6 8 2 2 2 2 4 2" xfId="50705" xr:uid="{00000000-0005-0000-0000-000021C90000}"/>
    <cellStyle name="표준 6 8 2 2 2 2 4 2 2" xfId="50706" xr:uid="{00000000-0005-0000-0000-000022C90000}"/>
    <cellStyle name="표준 6 8 2 2 2 2 4 3" xfId="50707" xr:uid="{00000000-0005-0000-0000-000023C90000}"/>
    <cellStyle name="표준 6 8 2 2 2 2 4 3 2" xfId="50708" xr:uid="{00000000-0005-0000-0000-000024C90000}"/>
    <cellStyle name="표준 6 8 2 2 2 2 4 4" xfId="50709" xr:uid="{00000000-0005-0000-0000-000025C90000}"/>
    <cellStyle name="표준 6 8 2 2 2 2 4 5" xfId="50710" xr:uid="{00000000-0005-0000-0000-000026C90000}"/>
    <cellStyle name="표준 6 8 2 2 2 2 5" xfId="50711" xr:uid="{00000000-0005-0000-0000-000027C90000}"/>
    <cellStyle name="표준 6 8 2 2 2 2 5 2" xfId="50712" xr:uid="{00000000-0005-0000-0000-000028C90000}"/>
    <cellStyle name="표준 6 8 2 2 2 2 6" xfId="50713" xr:uid="{00000000-0005-0000-0000-000029C90000}"/>
    <cellStyle name="표준 6 8 2 2 2 2 6 2" xfId="50714" xr:uid="{00000000-0005-0000-0000-00002AC90000}"/>
    <cellStyle name="표준 6 8 2 2 2 2 7" xfId="50715" xr:uid="{00000000-0005-0000-0000-00002BC90000}"/>
    <cellStyle name="표준 6 8 2 2 2 2 8" xfId="50716" xr:uid="{00000000-0005-0000-0000-00002CC90000}"/>
    <cellStyle name="표준 6 8 2 2 2 3" xfId="50717" xr:uid="{00000000-0005-0000-0000-00002DC90000}"/>
    <cellStyle name="표준 6 8 2 2 2 3 2" xfId="50718" xr:uid="{00000000-0005-0000-0000-00002EC90000}"/>
    <cellStyle name="표준 6 8 2 2 2 3 2 2" xfId="50719" xr:uid="{00000000-0005-0000-0000-00002FC90000}"/>
    <cellStyle name="표준 6 8 2 2 2 3 3" xfId="50720" xr:uid="{00000000-0005-0000-0000-000030C90000}"/>
    <cellStyle name="표준 6 8 2 2 2 3 3 2" xfId="50721" xr:uid="{00000000-0005-0000-0000-000031C90000}"/>
    <cellStyle name="표준 6 8 2 2 2 3 4" xfId="50722" xr:uid="{00000000-0005-0000-0000-000032C90000}"/>
    <cellStyle name="표준 6 8 2 2 2 3 5" xfId="50723" xr:uid="{00000000-0005-0000-0000-000033C90000}"/>
    <cellStyle name="표준 6 8 2 2 2 4" xfId="50724" xr:uid="{00000000-0005-0000-0000-000034C90000}"/>
    <cellStyle name="표준 6 8 2 2 2 4 2" xfId="50725" xr:uid="{00000000-0005-0000-0000-000035C90000}"/>
    <cellStyle name="표준 6 8 2 2 2 5" xfId="50726" xr:uid="{00000000-0005-0000-0000-000036C90000}"/>
    <cellStyle name="표준 6 8 2 2 2 5 2" xfId="50727" xr:uid="{00000000-0005-0000-0000-000037C90000}"/>
    <cellStyle name="표준 6 8 2 2 2 6" xfId="50728" xr:uid="{00000000-0005-0000-0000-000038C90000}"/>
    <cellStyle name="표준 6 8 2 2 2 7" xfId="50729" xr:uid="{00000000-0005-0000-0000-000039C90000}"/>
    <cellStyle name="표준 6 8 2 2 3" xfId="50730" xr:uid="{00000000-0005-0000-0000-00003AC90000}"/>
    <cellStyle name="표준 6 8 2 2 3 10" xfId="50731" xr:uid="{00000000-0005-0000-0000-00003BC90000}"/>
    <cellStyle name="표준 6 8 2 2 3 11" xfId="50732" xr:uid="{00000000-0005-0000-0000-00003CC90000}"/>
    <cellStyle name="표준 6 8 2 2 3 2" xfId="50733" xr:uid="{00000000-0005-0000-0000-00003DC90000}"/>
    <cellStyle name="표준 6 8 2 2 3 2 2" xfId="50734" xr:uid="{00000000-0005-0000-0000-00003EC90000}"/>
    <cellStyle name="표준 6 8 2 2 3 2 2 2" xfId="50735" xr:uid="{00000000-0005-0000-0000-00003FC90000}"/>
    <cellStyle name="표준 6 8 2 2 3 2 2 2 2" xfId="50736" xr:uid="{00000000-0005-0000-0000-000040C90000}"/>
    <cellStyle name="표준 6 8 2 2 3 2 2 3" xfId="50737" xr:uid="{00000000-0005-0000-0000-000041C90000}"/>
    <cellStyle name="표준 6 8 2 2 3 2 2 3 2" xfId="50738" xr:uid="{00000000-0005-0000-0000-000042C90000}"/>
    <cellStyle name="표준 6 8 2 2 3 2 2 4" xfId="50739" xr:uid="{00000000-0005-0000-0000-000043C90000}"/>
    <cellStyle name="표준 6 8 2 2 3 2 2 5" xfId="50740" xr:uid="{00000000-0005-0000-0000-000044C90000}"/>
    <cellStyle name="표준 6 8 2 2 3 2 3" xfId="50741" xr:uid="{00000000-0005-0000-0000-000045C90000}"/>
    <cellStyle name="표준 6 8 2 2 3 2 3 2" xfId="50742" xr:uid="{00000000-0005-0000-0000-000046C90000}"/>
    <cellStyle name="표준 6 8 2 2 3 2 4" xfId="50743" xr:uid="{00000000-0005-0000-0000-000047C90000}"/>
    <cellStyle name="표준 6 8 2 2 3 2 4 2" xfId="50744" xr:uid="{00000000-0005-0000-0000-000048C90000}"/>
    <cellStyle name="표준 6 8 2 2 3 2 5" xfId="50745" xr:uid="{00000000-0005-0000-0000-000049C90000}"/>
    <cellStyle name="표준 6 8 2 2 3 2 6" xfId="50746" xr:uid="{00000000-0005-0000-0000-00004AC90000}"/>
    <cellStyle name="표준 6 8 2 2 3 3" xfId="50747" xr:uid="{00000000-0005-0000-0000-00004BC90000}"/>
    <cellStyle name="표준 6 8 2 2 3 3 2" xfId="50748" xr:uid="{00000000-0005-0000-0000-00004CC90000}"/>
    <cellStyle name="표준 6 8 2 2 3 3 2 2" xfId="50749" xr:uid="{00000000-0005-0000-0000-00004DC90000}"/>
    <cellStyle name="표준 6 8 2 2 3 3 2 2 2" xfId="50750" xr:uid="{00000000-0005-0000-0000-00004EC90000}"/>
    <cellStyle name="표준 6 8 2 2 3 3 2 3" xfId="50751" xr:uid="{00000000-0005-0000-0000-00004FC90000}"/>
    <cellStyle name="표준 6 8 2 2 3 3 2 3 2" xfId="50752" xr:uid="{00000000-0005-0000-0000-000050C90000}"/>
    <cellStyle name="표준 6 8 2 2 3 3 2 4" xfId="50753" xr:uid="{00000000-0005-0000-0000-000051C90000}"/>
    <cellStyle name="표준 6 8 2 2 3 3 2 5" xfId="50754" xr:uid="{00000000-0005-0000-0000-000052C90000}"/>
    <cellStyle name="표준 6 8 2 2 3 3 3" xfId="50755" xr:uid="{00000000-0005-0000-0000-000053C90000}"/>
    <cellStyle name="표준 6 8 2 2 3 3 3 2" xfId="50756" xr:uid="{00000000-0005-0000-0000-000054C90000}"/>
    <cellStyle name="표준 6 8 2 2 3 3 4" xfId="50757" xr:uid="{00000000-0005-0000-0000-000055C90000}"/>
    <cellStyle name="표준 6 8 2 2 3 3 4 2" xfId="50758" xr:uid="{00000000-0005-0000-0000-000056C90000}"/>
    <cellStyle name="표준 6 8 2 2 3 3 5" xfId="50759" xr:uid="{00000000-0005-0000-0000-000057C90000}"/>
    <cellStyle name="표준 6 8 2 2 3 3 6" xfId="50760" xr:uid="{00000000-0005-0000-0000-000058C90000}"/>
    <cellStyle name="표준 6 8 2 2 3 4" xfId="50761" xr:uid="{00000000-0005-0000-0000-000059C90000}"/>
    <cellStyle name="표준 6 8 2 2 3 4 2" xfId="50762" xr:uid="{00000000-0005-0000-0000-00005AC90000}"/>
    <cellStyle name="표준 6 8 2 2 3 4 2 2" xfId="50763" xr:uid="{00000000-0005-0000-0000-00005BC90000}"/>
    <cellStyle name="표준 6 8 2 2 3 4 2 2 2" xfId="50764" xr:uid="{00000000-0005-0000-0000-00005CC90000}"/>
    <cellStyle name="표준 6 8 2 2 3 4 2 3" xfId="50765" xr:uid="{00000000-0005-0000-0000-00005DC90000}"/>
    <cellStyle name="표준 6 8 2 2 3 4 2 3 2" xfId="50766" xr:uid="{00000000-0005-0000-0000-00005EC90000}"/>
    <cellStyle name="표준 6 8 2 2 3 4 2 4" xfId="50767" xr:uid="{00000000-0005-0000-0000-00005FC90000}"/>
    <cellStyle name="표준 6 8 2 2 3 4 2 5" xfId="50768" xr:uid="{00000000-0005-0000-0000-000060C90000}"/>
    <cellStyle name="표준 6 8 2 2 3 4 3" xfId="50769" xr:uid="{00000000-0005-0000-0000-000061C90000}"/>
    <cellStyle name="표준 6 8 2 2 3 4 3 2" xfId="50770" xr:uid="{00000000-0005-0000-0000-000062C90000}"/>
    <cellStyle name="표준 6 8 2 2 3 4 4" xfId="50771" xr:uid="{00000000-0005-0000-0000-000063C90000}"/>
    <cellStyle name="표준 6 8 2 2 3 4 4 2" xfId="50772" xr:uid="{00000000-0005-0000-0000-000064C90000}"/>
    <cellStyle name="표준 6 8 2 2 3 4 5" xfId="50773" xr:uid="{00000000-0005-0000-0000-000065C90000}"/>
    <cellStyle name="표준 6 8 2 2 3 4 6" xfId="50774" xr:uid="{00000000-0005-0000-0000-000066C90000}"/>
    <cellStyle name="표준 6 8 2 2 3 5" xfId="50775" xr:uid="{00000000-0005-0000-0000-000067C90000}"/>
    <cellStyle name="표준 6 8 2 2 3 5 2" xfId="50776" xr:uid="{00000000-0005-0000-0000-000068C90000}"/>
    <cellStyle name="표준 6 8 2 2 3 5 2 2" xfId="50777" xr:uid="{00000000-0005-0000-0000-000069C90000}"/>
    <cellStyle name="표준 6 8 2 2 3 5 2 2 2" xfId="50778" xr:uid="{00000000-0005-0000-0000-00006AC90000}"/>
    <cellStyle name="표준 6 8 2 2 3 5 2 3" xfId="50779" xr:uid="{00000000-0005-0000-0000-00006BC90000}"/>
    <cellStyle name="표준 6 8 2 2 3 5 2 3 2" xfId="50780" xr:uid="{00000000-0005-0000-0000-00006CC90000}"/>
    <cellStyle name="표준 6 8 2 2 3 5 2 4" xfId="50781" xr:uid="{00000000-0005-0000-0000-00006DC90000}"/>
    <cellStyle name="표준 6 8 2 2 3 5 2 5" xfId="50782" xr:uid="{00000000-0005-0000-0000-00006EC90000}"/>
    <cellStyle name="표준 6 8 2 2 3 5 3" xfId="50783" xr:uid="{00000000-0005-0000-0000-00006FC90000}"/>
    <cellStyle name="표준 6 8 2 2 3 5 3 2" xfId="50784" xr:uid="{00000000-0005-0000-0000-000070C90000}"/>
    <cellStyle name="표준 6 8 2 2 3 5 4" xfId="50785" xr:uid="{00000000-0005-0000-0000-000071C90000}"/>
    <cellStyle name="표준 6 8 2 2 3 5 4 2" xfId="50786" xr:uid="{00000000-0005-0000-0000-000072C90000}"/>
    <cellStyle name="표준 6 8 2 2 3 5 5" xfId="50787" xr:uid="{00000000-0005-0000-0000-000073C90000}"/>
    <cellStyle name="표준 6 8 2 2 3 5 6" xfId="50788" xr:uid="{00000000-0005-0000-0000-000074C90000}"/>
    <cellStyle name="표준 6 8 2 2 3 6" xfId="50789" xr:uid="{00000000-0005-0000-0000-000075C90000}"/>
    <cellStyle name="표준 6 8 2 2 3 6 2" xfId="50790" xr:uid="{00000000-0005-0000-0000-000076C90000}"/>
    <cellStyle name="표준 6 8 2 2 3 6 2 2" xfId="50791" xr:uid="{00000000-0005-0000-0000-000077C90000}"/>
    <cellStyle name="표준 6 8 2 2 3 6 3" xfId="50792" xr:uid="{00000000-0005-0000-0000-000078C90000}"/>
    <cellStyle name="표준 6 8 2 2 3 6 3 2" xfId="50793" xr:uid="{00000000-0005-0000-0000-000079C90000}"/>
    <cellStyle name="표준 6 8 2 2 3 6 4" xfId="50794" xr:uid="{00000000-0005-0000-0000-00007AC90000}"/>
    <cellStyle name="표준 6 8 2 2 3 6 5" xfId="50795" xr:uid="{00000000-0005-0000-0000-00007BC90000}"/>
    <cellStyle name="표준 6 8 2 2 3 7" xfId="50796" xr:uid="{00000000-0005-0000-0000-00007CC90000}"/>
    <cellStyle name="표준 6 8 2 2 3 7 2" xfId="50797" xr:uid="{00000000-0005-0000-0000-00007DC90000}"/>
    <cellStyle name="표준 6 8 2 2 3 7 2 2" xfId="50798" xr:uid="{00000000-0005-0000-0000-00007EC90000}"/>
    <cellStyle name="표준 6 8 2 2 3 7 2 3" xfId="50799" xr:uid="{00000000-0005-0000-0000-00007FC90000}"/>
    <cellStyle name="표준 6 8 2 2 3 7 3" xfId="50800" xr:uid="{00000000-0005-0000-0000-000080C90000}"/>
    <cellStyle name="표준 6 8 2 2 3 7 3 2" xfId="50801" xr:uid="{00000000-0005-0000-0000-000081C90000}"/>
    <cellStyle name="표준 6 8 2 2 3 7 4" xfId="50802" xr:uid="{00000000-0005-0000-0000-000082C90000}"/>
    <cellStyle name="표준 6 8 2 2 3 7 5" xfId="50803" xr:uid="{00000000-0005-0000-0000-000083C90000}"/>
    <cellStyle name="표준 6 8 2 2 3 8" xfId="50804" xr:uid="{00000000-0005-0000-0000-000084C90000}"/>
    <cellStyle name="표준 6 8 2 2 3 8 2" xfId="50805" xr:uid="{00000000-0005-0000-0000-000085C90000}"/>
    <cellStyle name="표준 6 8 2 2 3 8 3" xfId="50806" xr:uid="{00000000-0005-0000-0000-000086C90000}"/>
    <cellStyle name="표준 6 8 2 2 3 9" xfId="50807" xr:uid="{00000000-0005-0000-0000-000087C90000}"/>
    <cellStyle name="표준 6 8 2 2 3 9 2" xfId="50808" xr:uid="{00000000-0005-0000-0000-000088C90000}"/>
    <cellStyle name="표준 6 8 2 2 4" xfId="50809" xr:uid="{00000000-0005-0000-0000-000089C90000}"/>
    <cellStyle name="표준 6 8 2 2 4 2" xfId="50810" xr:uid="{00000000-0005-0000-0000-00008AC90000}"/>
    <cellStyle name="표준 6 8 2 2 4 2 2" xfId="50811" xr:uid="{00000000-0005-0000-0000-00008BC90000}"/>
    <cellStyle name="표준 6 8 2 2 4 2 2 2" xfId="50812" xr:uid="{00000000-0005-0000-0000-00008CC90000}"/>
    <cellStyle name="표준 6 8 2 2 4 2 3" xfId="50813" xr:uid="{00000000-0005-0000-0000-00008DC90000}"/>
    <cellStyle name="표준 6 8 2 2 4 2 3 2" xfId="50814" xr:uid="{00000000-0005-0000-0000-00008EC90000}"/>
    <cellStyle name="표준 6 8 2 2 4 2 4" xfId="50815" xr:uid="{00000000-0005-0000-0000-00008FC90000}"/>
    <cellStyle name="표준 6 8 2 2 4 2 5" xfId="50816" xr:uid="{00000000-0005-0000-0000-000090C90000}"/>
    <cellStyle name="표준 6 8 2 2 4 3" xfId="50817" xr:uid="{00000000-0005-0000-0000-000091C90000}"/>
    <cellStyle name="표준 6 8 2 2 4 3 2" xfId="50818" xr:uid="{00000000-0005-0000-0000-000092C90000}"/>
    <cellStyle name="표준 6 8 2 2 4 4" xfId="50819" xr:uid="{00000000-0005-0000-0000-000093C90000}"/>
    <cellStyle name="표준 6 8 2 2 4 4 2" xfId="50820" xr:uid="{00000000-0005-0000-0000-000094C90000}"/>
    <cellStyle name="표준 6 8 2 2 4 5" xfId="50821" xr:uid="{00000000-0005-0000-0000-000095C90000}"/>
    <cellStyle name="표준 6 8 2 2 4 6" xfId="50822" xr:uid="{00000000-0005-0000-0000-000096C90000}"/>
    <cellStyle name="표준 6 8 2 2 5" xfId="50823" xr:uid="{00000000-0005-0000-0000-000097C90000}"/>
    <cellStyle name="표준 6 8 2 2 5 2" xfId="50824" xr:uid="{00000000-0005-0000-0000-000098C90000}"/>
    <cellStyle name="표준 6 8 2 2 5 2 2" xfId="50825" xr:uid="{00000000-0005-0000-0000-000099C90000}"/>
    <cellStyle name="표준 6 8 2 2 5 2 2 2" xfId="50826" xr:uid="{00000000-0005-0000-0000-00009AC90000}"/>
    <cellStyle name="표준 6 8 2 2 5 2 3" xfId="50827" xr:uid="{00000000-0005-0000-0000-00009BC90000}"/>
    <cellStyle name="표준 6 8 2 2 5 2 3 2" xfId="50828" xr:uid="{00000000-0005-0000-0000-00009CC90000}"/>
    <cellStyle name="표준 6 8 2 2 5 2 4" xfId="50829" xr:uid="{00000000-0005-0000-0000-00009DC90000}"/>
    <cellStyle name="표준 6 8 2 2 5 2 5" xfId="50830" xr:uid="{00000000-0005-0000-0000-00009EC90000}"/>
    <cellStyle name="표준 6 8 2 2 5 3" xfId="50831" xr:uid="{00000000-0005-0000-0000-00009FC90000}"/>
    <cellStyle name="표준 6 8 2 2 5 3 2" xfId="50832" xr:uid="{00000000-0005-0000-0000-0000A0C90000}"/>
    <cellStyle name="표준 6 8 2 2 5 4" xfId="50833" xr:uid="{00000000-0005-0000-0000-0000A1C90000}"/>
    <cellStyle name="표준 6 8 2 2 5 4 2" xfId="50834" xr:uid="{00000000-0005-0000-0000-0000A2C90000}"/>
    <cellStyle name="표준 6 8 2 2 5 5" xfId="50835" xr:uid="{00000000-0005-0000-0000-0000A3C90000}"/>
    <cellStyle name="표준 6 8 2 2 5 6" xfId="50836" xr:uid="{00000000-0005-0000-0000-0000A4C90000}"/>
    <cellStyle name="표준 6 8 2 2 6" xfId="50837" xr:uid="{00000000-0005-0000-0000-0000A5C90000}"/>
    <cellStyle name="표준 6 8 2 2 6 2" xfId="50838" xr:uid="{00000000-0005-0000-0000-0000A6C90000}"/>
    <cellStyle name="표준 6 8 2 2 6 2 2" xfId="50839" xr:uid="{00000000-0005-0000-0000-0000A7C90000}"/>
    <cellStyle name="표준 6 8 2 2 6 2 2 2" xfId="50840" xr:uid="{00000000-0005-0000-0000-0000A8C90000}"/>
    <cellStyle name="표준 6 8 2 2 6 2 3" xfId="50841" xr:uid="{00000000-0005-0000-0000-0000A9C90000}"/>
    <cellStyle name="표준 6 8 2 2 6 2 3 2" xfId="50842" xr:uid="{00000000-0005-0000-0000-0000AAC90000}"/>
    <cellStyle name="표준 6 8 2 2 6 2 4" xfId="50843" xr:uid="{00000000-0005-0000-0000-0000ABC90000}"/>
    <cellStyle name="표준 6 8 2 2 6 2 5" xfId="50844" xr:uid="{00000000-0005-0000-0000-0000ACC90000}"/>
    <cellStyle name="표준 6 8 2 2 6 3" xfId="50845" xr:uid="{00000000-0005-0000-0000-0000ADC90000}"/>
    <cellStyle name="표준 6 8 2 2 6 3 2" xfId="50846" xr:uid="{00000000-0005-0000-0000-0000AEC90000}"/>
    <cellStyle name="표준 6 8 2 2 6 4" xfId="50847" xr:uid="{00000000-0005-0000-0000-0000AFC90000}"/>
    <cellStyle name="표준 6 8 2 2 6 4 2" xfId="50848" xr:uid="{00000000-0005-0000-0000-0000B0C90000}"/>
    <cellStyle name="표준 6 8 2 2 6 5" xfId="50849" xr:uid="{00000000-0005-0000-0000-0000B1C90000}"/>
    <cellStyle name="표준 6 8 2 2 6 6" xfId="50850" xr:uid="{00000000-0005-0000-0000-0000B2C90000}"/>
    <cellStyle name="표준 6 8 2 2 7" xfId="50851" xr:uid="{00000000-0005-0000-0000-0000B3C90000}"/>
    <cellStyle name="표준 6 8 2 2 7 2" xfId="50852" xr:uid="{00000000-0005-0000-0000-0000B4C90000}"/>
    <cellStyle name="표준 6 8 2 2 8" xfId="50853" xr:uid="{00000000-0005-0000-0000-0000B5C90000}"/>
    <cellStyle name="표준 6 8 2 2 8 2" xfId="50854" xr:uid="{00000000-0005-0000-0000-0000B6C90000}"/>
    <cellStyle name="표준 6 8 2 2 9" xfId="50855" xr:uid="{00000000-0005-0000-0000-0000B7C90000}"/>
    <cellStyle name="표준 6 8 2 3" xfId="50856" xr:uid="{00000000-0005-0000-0000-0000B8C90000}"/>
    <cellStyle name="표준 6 8 2 3 2" xfId="50857" xr:uid="{00000000-0005-0000-0000-0000B9C90000}"/>
    <cellStyle name="표준 6 8 2 3 2 2" xfId="50858" xr:uid="{00000000-0005-0000-0000-0000BAC90000}"/>
    <cellStyle name="표준 6 8 2 3 2 2 2" xfId="50859" xr:uid="{00000000-0005-0000-0000-0000BBC90000}"/>
    <cellStyle name="표준 6 8 2 3 2 2 2 2" xfId="50860" xr:uid="{00000000-0005-0000-0000-0000BCC90000}"/>
    <cellStyle name="표준 6 8 2 3 2 2 3" xfId="50861" xr:uid="{00000000-0005-0000-0000-0000BDC90000}"/>
    <cellStyle name="표준 6 8 2 3 2 2 3 2" xfId="50862" xr:uid="{00000000-0005-0000-0000-0000BEC90000}"/>
    <cellStyle name="표준 6 8 2 3 2 2 4" xfId="50863" xr:uid="{00000000-0005-0000-0000-0000BFC90000}"/>
    <cellStyle name="표준 6 8 2 3 2 2 5" xfId="50864" xr:uid="{00000000-0005-0000-0000-0000C0C90000}"/>
    <cellStyle name="표준 6 8 2 3 2 3" xfId="50865" xr:uid="{00000000-0005-0000-0000-0000C1C90000}"/>
    <cellStyle name="표준 6 8 2 3 2 3 2" xfId="50866" xr:uid="{00000000-0005-0000-0000-0000C2C90000}"/>
    <cellStyle name="표준 6 8 2 3 2 4" xfId="50867" xr:uid="{00000000-0005-0000-0000-0000C3C90000}"/>
    <cellStyle name="표준 6 8 2 3 2 4 2" xfId="50868" xr:uid="{00000000-0005-0000-0000-0000C4C90000}"/>
    <cellStyle name="표준 6 8 2 3 2 5" xfId="50869" xr:uid="{00000000-0005-0000-0000-0000C5C90000}"/>
    <cellStyle name="표준 6 8 2 3 2 6" xfId="50870" xr:uid="{00000000-0005-0000-0000-0000C6C90000}"/>
    <cellStyle name="표준 6 8 2 3 3" xfId="50871" xr:uid="{00000000-0005-0000-0000-0000C7C90000}"/>
    <cellStyle name="표준 6 8 2 3 3 2" xfId="50872" xr:uid="{00000000-0005-0000-0000-0000C8C90000}"/>
    <cellStyle name="표준 6 8 2 3 3 2 2" xfId="50873" xr:uid="{00000000-0005-0000-0000-0000C9C90000}"/>
    <cellStyle name="표준 6 8 2 3 3 2 2 2" xfId="50874" xr:uid="{00000000-0005-0000-0000-0000CAC90000}"/>
    <cellStyle name="표준 6 8 2 3 3 2 3" xfId="50875" xr:uid="{00000000-0005-0000-0000-0000CBC90000}"/>
    <cellStyle name="표준 6 8 2 3 3 2 3 2" xfId="50876" xr:uid="{00000000-0005-0000-0000-0000CCC90000}"/>
    <cellStyle name="표준 6 8 2 3 3 2 4" xfId="50877" xr:uid="{00000000-0005-0000-0000-0000CDC90000}"/>
    <cellStyle name="표준 6 8 2 3 3 2 5" xfId="50878" xr:uid="{00000000-0005-0000-0000-0000CEC90000}"/>
    <cellStyle name="표준 6 8 2 3 3 3" xfId="50879" xr:uid="{00000000-0005-0000-0000-0000CFC90000}"/>
    <cellStyle name="표준 6 8 2 3 3 3 2" xfId="50880" xr:uid="{00000000-0005-0000-0000-0000D0C90000}"/>
    <cellStyle name="표준 6 8 2 3 3 4" xfId="50881" xr:uid="{00000000-0005-0000-0000-0000D1C90000}"/>
    <cellStyle name="표준 6 8 2 3 3 4 2" xfId="50882" xr:uid="{00000000-0005-0000-0000-0000D2C90000}"/>
    <cellStyle name="표준 6 8 2 3 3 5" xfId="50883" xr:uid="{00000000-0005-0000-0000-0000D3C90000}"/>
    <cellStyle name="표준 6 8 2 3 3 6" xfId="50884" xr:uid="{00000000-0005-0000-0000-0000D4C90000}"/>
    <cellStyle name="표준 6 8 2 3 4" xfId="50885" xr:uid="{00000000-0005-0000-0000-0000D5C90000}"/>
    <cellStyle name="표준 6 8 2 3 4 2" xfId="50886" xr:uid="{00000000-0005-0000-0000-0000D6C90000}"/>
    <cellStyle name="표준 6 8 2 3 4 2 2" xfId="50887" xr:uid="{00000000-0005-0000-0000-0000D7C90000}"/>
    <cellStyle name="표준 6 8 2 3 4 3" xfId="50888" xr:uid="{00000000-0005-0000-0000-0000D8C90000}"/>
    <cellStyle name="표준 6 8 2 3 4 3 2" xfId="50889" xr:uid="{00000000-0005-0000-0000-0000D9C90000}"/>
    <cellStyle name="표준 6 8 2 3 4 4" xfId="50890" xr:uid="{00000000-0005-0000-0000-0000DAC90000}"/>
    <cellStyle name="표준 6 8 2 3 4 5" xfId="50891" xr:uid="{00000000-0005-0000-0000-0000DBC90000}"/>
    <cellStyle name="표준 6 8 2 3 5" xfId="50892" xr:uid="{00000000-0005-0000-0000-0000DCC90000}"/>
    <cellStyle name="표준 6 8 2 3 5 2" xfId="50893" xr:uid="{00000000-0005-0000-0000-0000DDC90000}"/>
    <cellStyle name="표준 6 8 2 3 6" xfId="50894" xr:uid="{00000000-0005-0000-0000-0000DEC90000}"/>
    <cellStyle name="표준 6 8 2 3 6 2" xfId="50895" xr:uid="{00000000-0005-0000-0000-0000DFC90000}"/>
    <cellStyle name="표준 6 8 2 3 7" xfId="50896" xr:uid="{00000000-0005-0000-0000-0000E0C90000}"/>
    <cellStyle name="표준 6 8 2 3 8" xfId="50897" xr:uid="{00000000-0005-0000-0000-0000E1C90000}"/>
    <cellStyle name="표준 6 8 2 4" xfId="50898" xr:uid="{00000000-0005-0000-0000-0000E2C90000}"/>
    <cellStyle name="표준 6 8 2 4 2" xfId="50899" xr:uid="{00000000-0005-0000-0000-0000E3C90000}"/>
    <cellStyle name="표준 6 8 2 4 2 2" xfId="50900" xr:uid="{00000000-0005-0000-0000-0000E4C90000}"/>
    <cellStyle name="표준 6 8 2 4 2 2 2" xfId="50901" xr:uid="{00000000-0005-0000-0000-0000E5C90000}"/>
    <cellStyle name="표준 6 8 2 4 2 3" xfId="50902" xr:uid="{00000000-0005-0000-0000-0000E6C90000}"/>
    <cellStyle name="표준 6 8 2 4 2 3 2" xfId="50903" xr:uid="{00000000-0005-0000-0000-0000E7C90000}"/>
    <cellStyle name="표준 6 8 2 4 2 4" xfId="50904" xr:uid="{00000000-0005-0000-0000-0000E8C90000}"/>
    <cellStyle name="표준 6 8 2 4 2 5" xfId="50905" xr:uid="{00000000-0005-0000-0000-0000E9C90000}"/>
    <cellStyle name="표준 6 8 2 4 3" xfId="50906" xr:uid="{00000000-0005-0000-0000-0000EAC90000}"/>
    <cellStyle name="표준 6 8 2 4 3 2" xfId="50907" xr:uid="{00000000-0005-0000-0000-0000EBC90000}"/>
    <cellStyle name="표준 6 8 2 4 4" xfId="50908" xr:uid="{00000000-0005-0000-0000-0000ECC90000}"/>
    <cellStyle name="표준 6 8 2 4 4 2" xfId="50909" xr:uid="{00000000-0005-0000-0000-0000EDC90000}"/>
    <cellStyle name="표준 6 8 2 4 5" xfId="50910" xr:uid="{00000000-0005-0000-0000-0000EEC90000}"/>
    <cellStyle name="표준 6 8 2 4 6" xfId="50911" xr:uid="{00000000-0005-0000-0000-0000EFC90000}"/>
    <cellStyle name="표준 6 8 2 5" xfId="50912" xr:uid="{00000000-0005-0000-0000-0000F0C90000}"/>
    <cellStyle name="표준 6 8 2 5 2" xfId="50913" xr:uid="{00000000-0005-0000-0000-0000F1C90000}"/>
    <cellStyle name="표준 6 8 2 5 2 2" xfId="50914" xr:uid="{00000000-0005-0000-0000-0000F2C90000}"/>
    <cellStyle name="표준 6 8 2 5 2 2 2" xfId="50915" xr:uid="{00000000-0005-0000-0000-0000F3C90000}"/>
    <cellStyle name="표준 6 8 2 5 2 3" xfId="50916" xr:uid="{00000000-0005-0000-0000-0000F4C90000}"/>
    <cellStyle name="표준 6 8 2 5 2 3 2" xfId="50917" xr:uid="{00000000-0005-0000-0000-0000F5C90000}"/>
    <cellStyle name="표준 6 8 2 5 2 4" xfId="50918" xr:uid="{00000000-0005-0000-0000-0000F6C90000}"/>
    <cellStyle name="표준 6 8 2 5 2 5" xfId="50919" xr:uid="{00000000-0005-0000-0000-0000F7C90000}"/>
    <cellStyle name="표준 6 8 2 5 3" xfId="50920" xr:uid="{00000000-0005-0000-0000-0000F8C90000}"/>
    <cellStyle name="표준 6 8 2 5 3 2" xfId="50921" xr:uid="{00000000-0005-0000-0000-0000F9C90000}"/>
    <cellStyle name="표준 6 8 2 5 4" xfId="50922" xr:uid="{00000000-0005-0000-0000-0000FAC90000}"/>
    <cellStyle name="표준 6 8 2 5 4 2" xfId="50923" xr:uid="{00000000-0005-0000-0000-0000FBC90000}"/>
    <cellStyle name="표준 6 8 2 5 5" xfId="50924" xr:uid="{00000000-0005-0000-0000-0000FCC90000}"/>
    <cellStyle name="표준 6 8 2 5 6" xfId="50925" xr:uid="{00000000-0005-0000-0000-0000FDC90000}"/>
    <cellStyle name="표준 6 8 2 6" xfId="50926" xr:uid="{00000000-0005-0000-0000-0000FEC90000}"/>
    <cellStyle name="표준 6 8 2 6 2" xfId="50927" xr:uid="{00000000-0005-0000-0000-0000FFC90000}"/>
    <cellStyle name="표준 6 8 2 6 2 2" xfId="50928" xr:uid="{00000000-0005-0000-0000-000000CA0000}"/>
    <cellStyle name="표준 6 8 2 6 2 2 2" xfId="50929" xr:uid="{00000000-0005-0000-0000-000001CA0000}"/>
    <cellStyle name="표준 6 8 2 6 2 3" xfId="50930" xr:uid="{00000000-0005-0000-0000-000002CA0000}"/>
    <cellStyle name="표준 6 8 2 6 2 3 2" xfId="50931" xr:uid="{00000000-0005-0000-0000-000003CA0000}"/>
    <cellStyle name="표준 6 8 2 6 2 4" xfId="50932" xr:uid="{00000000-0005-0000-0000-000004CA0000}"/>
    <cellStyle name="표준 6 8 2 6 2 5" xfId="50933" xr:uid="{00000000-0005-0000-0000-000005CA0000}"/>
    <cellStyle name="표준 6 8 2 6 3" xfId="50934" xr:uid="{00000000-0005-0000-0000-000006CA0000}"/>
    <cellStyle name="표준 6 8 2 6 3 2" xfId="50935" xr:uid="{00000000-0005-0000-0000-000007CA0000}"/>
    <cellStyle name="표준 6 8 2 6 4" xfId="50936" xr:uid="{00000000-0005-0000-0000-000008CA0000}"/>
    <cellStyle name="표준 6 8 2 6 4 2" xfId="50937" xr:uid="{00000000-0005-0000-0000-000009CA0000}"/>
    <cellStyle name="표준 6 8 2 6 5" xfId="50938" xr:uid="{00000000-0005-0000-0000-00000ACA0000}"/>
    <cellStyle name="표준 6 8 2 6 6" xfId="50939" xr:uid="{00000000-0005-0000-0000-00000BCA0000}"/>
    <cellStyle name="표준 6 8 2 7" xfId="50940" xr:uid="{00000000-0005-0000-0000-00000CCA0000}"/>
    <cellStyle name="표준 6 8 2 7 2" xfId="50941" xr:uid="{00000000-0005-0000-0000-00000DCA0000}"/>
    <cellStyle name="표준 6 8 2 7 2 2" xfId="50942" xr:uid="{00000000-0005-0000-0000-00000ECA0000}"/>
    <cellStyle name="표준 6 8 2 7 2 2 2" xfId="50943" xr:uid="{00000000-0005-0000-0000-00000FCA0000}"/>
    <cellStyle name="표준 6 8 2 7 2 3" xfId="50944" xr:uid="{00000000-0005-0000-0000-000010CA0000}"/>
    <cellStyle name="표준 6 8 2 7 2 3 2" xfId="50945" xr:uid="{00000000-0005-0000-0000-000011CA0000}"/>
    <cellStyle name="표준 6 8 2 7 2 4" xfId="50946" xr:uid="{00000000-0005-0000-0000-000012CA0000}"/>
    <cellStyle name="표준 6 8 2 7 2 5" xfId="50947" xr:uid="{00000000-0005-0000-0000-000013CA0000}"/>
    <cellStyle name="표준 6 8 2 7 3" xfId="50948" xr:uid="{00000000-0005-0000-0000-000014CA0000}"/>
    <cellStyle name="표준 6 8 2 7 3 2" xfId="50949" xr:uid="{00000000-0005-0000-0000-000015CA0000}"/>
    <cellStyle name="표준 6 8 2 7 4" xfId="50950" xr:uid="{00000000-0005-0000-0000-000016CA0000}"/>
    <cellStyle name="표준 6 8 2 7 4 2" xfId="50951" xr:uid="{00000000-0005-0000-0000-000017CA0000}"/>
    <cellStyle name="표준 6 8 2 7 5" xfId="50952" xr:uid="{00000000-0005-0000-0000-000018CA0000}"/>
    <cellStyle name="표준 6 8 2 7 6" xfId="50953" xr:uid="{00000000-0005-0000-0000-000019CA0000}"/>
    <cellStyle name="표준 6 8 2 8" xfId="50954" xr:uid="{00000000-0005-0000-0000-00001ACA0000}"/>
    <cellStyle name="표준 6 8 2 8 10" xfId="50955" xr:uid="{00000000-0005-0000-0000-00001BCA0000}"/>
    <cellStyle name="표준 6 8 2 8 11" xfId="50956" xr:uid="{00000000-0005-0000-0000-00001CCA0000}"/>
    <cellStyle name="표준 6 8 2 8 2" xfId="50957" xr:uid="{00000000-0005-0000-0000-00001DCA0000}"/>
    <cellStyle name="표준 6 8 2 8 2 2" xfId="50958" xr:uid="{00000000-0005-0000-0000-00001ECA0000}"/>
    <cellStyle name="표준 6 8 2 8 2 2 2" xfId="50959" xr:uid="{00000000-0005-0000-0000-00001FCA0000}"/>
    <cellStyle name="표준 6 8 2 8 2 2 2 2" xfId="50960" xr:uid="{00000000-0005-0000-0000-000020CA0000}"/>
    <cellStyle name="표준 6 8 2 8 2 2 3" xfId="50961" xr:uid="{00000000-0005-0000-0000-000021CA0000}"/>
    <cellStyle name="표준 6 8 2 8 2 2 3 2" xfId="50962" xr:uid="{00000000-0005-0000-0000-000022CA0000}"/>
    <cellStyle name="표준 6 8 2 8 2 2 4" xfId="50963" xr:uid="{00000000-0005-0000-0000-000023CA0000}"/>
    <cellStyle name="표준 6 8 2 8 2 2 5" xfId="50964" xr:uid="{00000000-0005-0000-0000-000024CA0000}"/>
    <cellStyle name="표준 6 8 2 8 2 3" xfId="50965" xr:uid="{00000000-0005-0000-0000-000025CA0000}"/>
    <cellStyle name="표준 6 8 2 8 2 3 2" xfId="50966" xr:uid="{00000000-0005-0000-0000-000026CA0000}"/>
    <cellStyle name="표준 6 8 2 8 2 4" xfId="50967" xr:uid="{00000000-0005-0000-0000-000027CA0000}"/>
    <cellStyle name="표준 6 8 2 8 2 4 2" xfId="50968" xr:uid="{00000000-0005-0000-0000-000028CA0000}"/>
    <cellStyle name="표준 6 8 2 8 2 5" xfId="50969" xr:uid="{00000000-0005-0000-0000-000029CA0000}"/>
    <cellStyle name="표준 6 8 2 8 2 6" xfId="50970" xr:uid="{00000000-0005-0000-0000-00002ACA0000}"/>
    <cellStyle name="표준 6 8 2 8 3" xfId="50971" xr:uid="{00000000-0005-0000-0000-00002BCA0000}"/>
    <cellStyle name="표준 6 8 2 8 3 2" xfId="50972" xr:uid="{00000000-0005-0000-0000-00002CCA0000}"/>
    <cellStyle name="표준 6 8 2 8 3 2 2" xfId="50973" xr:uid="{00000000-0005-0000-0000-00002DCA0000}"/>
    <cellStyle name="표준 6 8 2 8 3 2 2 2" xfId="50974" xr:uid="{00000000-0005-0000-0000-00002ECA0000}"/>
    <cellStyle name="표준 6 8 2 8 3 2 3" xfId="50975" xr:uid="{00000000-0005-0000-0000-00002FCA0000}"/>
    <cellStyle name="표준 6 8 2 8 3 2 3 2" xfId="50976" xr:uid="{00000000-0005-0000-0000-000030CA0000}"/>
    <cellStyle name="표준 6 8 2 8 3 2 4" xfId="50977" xr:uid="{00000000-0005-0000-0000-000031CA0000}"/>
    <cellStyle name="표준 6 8 2 8 3 2 5" xfId="50978" xr:uid="{00000000-0005-0000-0000-000032CA0000}"/>
    <cellStyle name="표준 6 8 2 8 3 3" xfId="50979" xr:uid="{00000000-0005-0000-0000-000033CA0000}"/>
    <cellStyle name="표준 6 8 2 8 3 3 2" xfId="50980" xr:uid="{00000000-0005-0000-0000-000034CA0000}"/>
    <cellStyle name="표준 6 8 2 8 3 4" xfId="50981" xr:uid="{00000000-0005-0000-0000-000035CA0000}"/>
    <cellStyle name="표준 6 8 2 8 3 4 2" xfId="50982" xr:uid="{00000000-0005-0000-0000-000036CA0000}"/>
    <cellStyle name="표준 6 8 2 8 3 5" xfId="50983" xr:uid="{00000000-0005-0000-0000-000037CA0000}"/>
    <cellStyle name="표준 6 8 2 8 3 6" xfId="50984" xr:uid="{00000000-0005-0000-0000-000038CA0000}"/>
    <cellStyle name="표준 6 8 2 8 4" xfId="50985" xr:uid="{00000000-0005-0000-0000-000039CA0000}"/>
    <cellStyle name="표준 6 8 2 8 4 2" xfId="50986" xr:uid="{00000000-0005-0000-0000-00003ACA0000}"/>
    <cellStyle name="표준 6 8 2 8 4 2 2" xfId="50987" xr:uid="{00000000-0005-0000-0000-00003BCA0000}"/>
    <cellStyle name="표준 6 8 2 8 4 2 2 2" xfId="50988" xr:uid="{00000000-0005-0000-0000-00003CCA0000}"/>
    <cellStyle name="표준 6 8 2 8 4 2 3" xfId="50989" xr:uid="{00000000-0005-0000-0000-00003DCA0000}"/>
    <cellStyle name="표준 6 8 2 8 4 2 3 2" xfId="50990" xr:uid="{00000000-0005-0000-0000-00003ECA0000}"/>
    <cellStyle name="표준 6 8 2 8 4 2 4" xfId="50991" xr:uid="{00000000-0005-0000-0000-00003FCA0000}"/>
    <cellStyle name="표준 6 8 2 8 4 2 5" xfId="50992" xr:uid="{00000000-0005-0000-0000-000040CA0000}"/>
    <cellStyle name="표준 6 8 2 8 4 3" xfId="50993" xr:uid="{00000000-0005-0000-0000-000041CA0000}"/>
    <cellStyle name="표준 6 8 2 8 4 3 2" xfId="50994" xr:uid="{00000000-0005-0000-0000-000042CA0000}"/>
    <cellStyle name="표준 6 8 2 8 4 4" xfId="50995" xr:uid="{00000000-0005-0000-0000-000043CA0000}"/>
    <cellStyle name="표준 6 8 2 8 4 4 2" xfId="50996" xr:uid="{00000000-0005-0000-0000-000044CA0000}"/>
    <cellStyle name="표준 6 8 2 8 4 5" xfId="50997" xr:uid="{00000000-0005-0000-0000-000045CA0000}"/>
    <cellStyle name="표준 6 8 2 8 4 6" xfId="50998" xr:uid="{00000000-0005-0000-0000-000046CA0000}"/>
    <cellStyle name="표준 6 8 2 8 5" xfId="50999" xr:uid="{00000000-0005-0000-0000-000047CA0000}"/>
    <cellStyle name="표준 6 8 2 8 5 2" xfId="51000" xr:uid="{00000000-0005-0000-0000-000048CA0000}"/>
    <cellStyle name="표준 6 8 2 8 5 2 2" xfId="51001" xr:uid="{00000000-0005-0000-0000-000049CA0000}"/>
    <cellStyle name="표준 6 8 2 8 5 2 2 2" xfId="51002" xr:uid="{00000000-0005-0000-0000-00004ACA0000}"/>
    <cellStyle name="표준 6 8 2 8 5 2 3" xfId="51003" xr:uid="{00000000-0005-0000-0000-00004BCA0000}"/>
    <cellStyle name="표준 6 8 2 8 5 2 3 2" xfId="51004" xr:uid="{00000000-0005-0000-0000-00004CCA0000}"/>
    <cellStyle name="표준 6 8 2 8 5 2 4" xfId="51005" xr:uid="{00000000-0005-0000-0000-00004DCA0000}"/>
    <cellStyle name="표준 6 8 2 8 5 2 5" xfId="51006" xr:uid="{00000000-0005-0000-0000-00004ECA0000}"/>
    <cellStyle name="표준 6 8 2 8 5 3" xfId="51007" xr:uid="{00000000-0005-0000-0000-00004FCA0000}"/>
    <cellStyle name="표준 6 8 2 8 5 3 2" xfId="51008" xr:uid="{00000000-0005-0000-0000-000050CA0000}"/>
    <cellStyle name="표준 6 8 2 8 5 4" xfId="51009" xr:uid="{00000000-0005-0000-0000-000051CA0000}"/>
    <cellStyle name="표준 6 8 2 8 5 4 2" xfId="51010" xr:uid="{00000000-0005-0000-0000-000052CA0000}"/>
    <cellStyle name="표준 6 8 2 8 5 5" xfId="51011" xr:uid="{00000000-0005-0000-0000-000053CA0000}"/>
    <cellStyle name="표준 6 8 2 8 5 6" xfId="51012" xr:uid="{00000000-0005-0000-0000-000054CA0000}"/>
    <cellStyle name="표준 6 8 2 8 6" xfId="51013" xr:uid="{00000000-0005-0000-0000-000055CA0000}"/>
    <cellStyle name="표준 6 8 2 8 6 2" xfId="51014" xr:uid="{00000000-0005-0000-0000-000056CA0000}"/>
    <cellStyle name="표준 6 8 2 8 6 2 2" xfId="51015" xr:uid="{00000000-0005-0000-0000-000057CA0000}"/>
    <cellStyle name="표준 6 8 2 8 6 3" xfId="51016" xr:uid="{00000000-0005-0000-0000-000058CA0000}"/>
    <cellStyle name="표준 6 8 2 8 6 3 2" xfId="51017" xr:uid="{00000000-0005-0000-0000-000059CA0000}"/>
    <cellStyle name="표준 6 8 2 8 6 4" xfId="51018" xr:uid="{00000000-0005-0000-0000-00005ACA0000}"/>
    <cellStyle name="표준 6 8 2 8 6 5" xfId="51019" xr:uid="{00000000-0005-0000-0000-00005BCA0000}"/>
    <cellStyle name="표준 6 8 2 8 7" xfId="51020" xr:uid="{00000000-0005-0000-0000-00005CCA0000}"/>
    <cellStyle name="표준 6 8 2 8 7 2" xfId="51021" xr:uid="{00000000-0005-0000-0000-00005DCA0000}"/>
    <cellStyle name="표준 6 8 2 8 7 2 2" xfId="51022" xr:uid="{00000000-0005-0000-0000-00005ECA0000}"/>
    <cellStyle name="표준 6 8 2 8 7 2 3" xfId="51023" xr:uid="{00000000-0005-0000-0000-00005FCA0000}"/>
    <cellStyle name="표준 6 8 2 8 7 3" xfId="51024" xr:uid="{00000000-0005-0000-0000-000060CA0000}"/>
    <cellStyle name="표준 6 8 2 8 7 3 2" xfId="51025" xr:uid="{00000000-0005-0000-0000-000061CA0000}"/>
    <cellStyle name="표준 6 8 2 8 7 4" xfId="51026" xr:uid="{00000000-0005-0000-0000-000062CA0000}"/>
    <cellStyle name="표준 6 8 2 8 7 5" xfId="51027" xr:uid="{00000000-0005-0000-0000-000063CA0000}"/>
    <cellStyle name="표준 6 8 2 8 8" xfId="51028" xr:uid="{00000000-0005-0000-0000-000064CA0000}"/>
    <cellStyle name="표준 6 8 2 8 8 2" xfId="51029" xr:uid="{00000000-0005-0000-0000-000065CA0000}"/>
    <cellStyle name="표준 6 8 2 8 8 3" xfId="51030" xr:uid="{00000000-0005-0000-0000-000066CA0000}"/>
    <cellStyle name="표준 6 8 2 8 9" xfId="51031" xr:uid="{00000000-0005-0000-0000-000067CA0000}"/>
    <cellStyle name="표준 6 8 2 8 9 2" xfId="51032" xr:uid="{00000000-0005-0000-0000-000068CA0000}"/>
    <cellStyle name="표준 6 8 2 9" xfId="51033" xr:uid="{00000000-0005-0000-0000-000069CA0000}"/>
    <cellStyle name="표준 6 8 2 9 2" xfId="51034" xr:uid="{00000000-0005-0000-0000-00006ACA0000}"/>
    <cellStyle name="표준 6 8 3" xfId="51035" xr:uid="{00000000-0005-0000-0000-00006BCA0000}"/>
    <cellStyle name="표준 6 8 3 2" xfId="51036" xr:uid="{00000000-0005-0000-0000-00006CCA0000}"/>
    <cellStyle name="표준 6 8 3 2 2" xfId="51037" xr:uid="{00000000-0005-0000-0000-00006DCA0000}"/>
    <cellStyle name="표준 6 8 3 2 2 2" xfId="51038" xr:uid="{00000000-0005-0000-0000-00006ECA0000}"/>
    <cellStyle name="표준 6 8 3 2 2 2 2" xfId="51039" xr:uid="{00000000-0005-0000-0000-00006FCA0000}"/>
    <cellStyle name="표준 6 8 3 2 2 2 2 2" xfId="51040" xr:uid="{00000000-0005-0000-0000-000070CA0000}"/>
    <cellStyle name="표준 6 8 3 2 2 2 3" xfId="51041" xr:uid="{00000000-0005-0000-0000-000071CA0000}"/>
    <cellStyle name="표준 6 8 3 2 2 2 3 2" xfId="51042" xr:uid="{00000000-0005-0000-0000-000072CA0000}"/>
    <cellStyle name="표준 6 8 3 2 2 2 4" xfId="51043" xr:uid="{00000000-0005-0000-0000-000073CA0000}"/>
    <cellStyle name="표준 6 8 3 2 2 2 5" xfId="51044" xr:uid="{00000000-0005-0000-0000-000074CA0000}"/>
    <cellStyle name="표준 6 8 3 2 2 3" xfId="51045" xr:uid="{00000000-0005-0000-0000-000075CA0000}"/>
    <cellStyle name="표준 6 8 3 2 2 3 2" xfId="51046" xr:uid="{00000000-0005-0000-0000-000076CA0000}"/>
    <cellStyle name="표준 6 8 3 2 2 4" xfId="51047" xr:uid="{00000000-0005-0000-0000-000077CA0000}"/>
    <cellStyle name="표준 6 8 3 2 2 4 2" xfId="51048" xr:uid="{00000000-0005-0000-0000-000078CA0000}"/>
    <cellStyle name="표준 6 8 3 2 2 5" xfId="51049" xr:uid="{00000000-0005-0000-0000-000079CA0000}"/>
    <cellStyle name="표준 6 8 3 2 2 6" xfId="51050" xr:uid="{00000000-0005-0000-0000-00007ACA0000}"/>
    <cellStyle name="표준 6 8 3 2 3" xfId="51051" xr:uid="{00000000-0005-0000-0000-00007BCA0000}"/>
    <cellStyle name="표준 6 8 3 2 3 2" xfId="51052" xr:uid="{00000000-0005-0000-0000-00007CCA0000}"/>
    <cellStyle name="표준 6 8 3 2 3 2 2" xfId="51053" xr:uid="{00000000-0005-0000-0000-00007DCA0000}"/>
    <cellStyle name="표준 6 8 3 2 3 3" xfId="51054" xr:uid="{00000000-0005-0000-0000-00007ECA0000}"/>
    <cellStyle name="표준 6 8 3 2 3 3 2" xfId="51055" xr:uid="{00000000-0005-0000-0000-00007FCA0000}"/>
    <cellStyle name="표준 6 8 3 2 3 4" xfId="51056" xr:uid="{00000000-0005-0000-0000-000080CA0000}"/>
    <cellStyle name="표준 6 8 3 2 3 5" xfId="51057" xr:uid="{00000000-0005-0000-0000-000081CA0000}"/>
    <cellStyle name="표준 6 8 3 2 4" xfId="51058" xr:uid="{00000000-0005-0000-0000-000082CA0000}"/>
    <cellStyle name="표준 6 8 3 2 4 2" xfId="51059" xr:uid="{00000000-0005-0000-0000-000083CA0000}"/>
    <cellStyle name="표준 6 8 3 2 5" xfId="51060" xr:uid="{00000000-0005-0000-0000-000084CA0000}"/>
    <cellStyle name="표준 6 8 3 2 5 2" xfId="51061" xr:uid="{00000000-0005-0000-0000-000085CA0000}"/>
    <cellStyle name="표준 6 8 3 2 6" xfId="51062" xr:uid="{00000000-0005-0000-0000-000086CA0000}"/>
    <cellStyle name="표준 6 8 3 2 7" xfId="51063" xr:uid="{00000000-0005-0000-0000-000087CA0000}"/>
    <cellStyle name="표준 6 8 3 3" xfId="51064" xr:uid="{00000000-0005-0000-0000-000088CA0000}"/>
    <cellStyle name="표준 6 8 3 3 2" xfId="51065" xr:uid="{00000000-0005-0000-0000-000089CA0000}"/>
    <cellStyle name="표준 6 8 3 3 2 2" xfId="51066" xr:uid="{00000000-0005-0000-0000-00008ACA0000}"/>
    <cellStyle name="표준 6 8 3 3 2 2 2" xfId="51067" xr:uid="{00000000-0005-0000-0000-00008BCA0000}"/>
    <cellStyle name="표준 6 8 3 3 2 2 2 2" xfId="51068" xr:uid="{00000000-0005-0000-0000-00008CCA0000}"/>
    <cellStyle name="표준 6 8 3 3 2 2 2 2 2" xfId="51069" xr:uid="{00000000-0005-0000-0000-00008DCA0000}"/>
    <cellStyle name="표준 6 8 3 3 2 2 2 2 2 2" xfId="51070" xr:uid="{00000000-0005-0000-0000-00008ECA0000}"/>
    <cellStyle name="표준 6 8 3 3 2 2 2 2 3" xfId="51071" xr:uid="{00000000-0005-0000-0000-00008FCA0000}"/>
    <cellStyle name="표준 6 8 3 3 2 2 2 2 3 2" xfId="51072" xr:uid="{00000000-0005-0000-0000-000090CA0000}"/>
    <cellStyle name="표준 6 8 3 3 2 2 2 2 4" xfId="51073" xr:uid="{00000000-0005-0000-0000-000091CA0000}"/>
    <cellStyle name="표준 6 8 3 3 2 2 2 2 5" xfId="51074" xr:uid="{00000000-0005-0000-0000-000092CA0000}"/>
    <cellStyle name="표준 6 8 3 3 2 2 2 3" xfId="51075" xr:uid="{00000000-0005-0000-0000-000093CA0000}"/>
    <cellStyle name="표준 6 8 3 3 2 2 2 3 2" xfId="51076" xr:uid="{00000000-0005-0000-0000-000094CA0000}"/>
    <cellStyle name="표준 6 8 3 3 2 2 2 4" xfId="51077" xr:uid="{00000000-0005-0000-0000-000095CA0000}"/>
    <cellStyle name="표준 6 8 3 3 2 2 2 4 2" xfId="51078" xr:uid="{00000000-0005-0000-0000-000096CA0000}"/>
    <cellStyle name="표준 6 8 3 3 2 2 2 5" xfId="51079" xr:uid="{00000000-0005-0000-0000-000097CA0000}"/>
    <cellStyle name="표준 6 8 3 3 2 2 2 6" xfId="51080" xr:uid="{00000000-0005-0000-0000-000098CA0000}"/>
    <cellStyle name="표준 6 8 3 3 2 2 3" xfId="51081" xr:uid="{00000000-0005-0000-0000-000099CA0000}"/>
    <cellStyle name="표준 6 8 3 3 2 2 3 2" xfId="51082" xr:uid="{00000000-0005-0000-0000-00009ACA0000}"/>
    <cellStyle name="표준 6 8 3 3 2 2 3 2 2" xfId="51083" xr:uid="{00000000-0005-0000-0000-00009BCA0000}"/>
    <cellStyle name="표준 6 8 3 3 2 2 3 2 2 2" xfId="51084" xr:uid="{00000000-0005-0000-0000-00009CCA0000}"/>
    <cellStyle name="표준 6 8 3 3 2 2 3 2 2 3" xfId="51085" xr:uid="{00000000-0005-0000-0000-00009DCA0000}"/>
    <cellStyle name="표준 6 8 3 3 2 2 3 2 3" xfId="51086" xr:uid="{00000000-0005-0000-0000-00009ECA0000}"/>
    <cellStyle name="표준 6 8 3 3 2 2 3 2 3 2" xfId="51087" xr:uid="{00000000-0005-0000-0000-00009FCA0000}"/>
    <cellStyle name="표준 6 8 3 3 2 2 3 2 3 3" xfId="51088" xr:uid="{00000000-0005-0000-0000-0000A0CA0000}"/>
    <cellStyle name="표준 6 8 3 3 2 2 3 2 4" xfId="51089" xr:uid="{00000000-0005-0000-0000-0000A1CA0000}"/>
    <cellStyle name="표준 6 8 3 3 2 2 3 2 4 2" xfId="51090" xr:uid="{00000000-0005-0000-0000-0000A2CA0000}"/>
    <cellStyle name="표준 6 8 3 3 2 2 3 2 5" xfId="51091" xr:uid="{00000000-0005-0000-0000-0000A3CA0000}"/>
    <cellStyle name="표준 6 8 3 3 2 2 3 3" xfId="51092" xr:uid="{00000000-0005-0000-0000-0000A4CA0000}"/>
    <cellStyle name="표준 6 8 3 3 2 2 3 3 2" xfId="51093" xr:uid="{00000000-0005-0000-0000-0000A5CA0000}"/>
    <cellStyle name="표준 6 8 3 3 2 2 3 4" xfId="51094" xr:uid="{00000000-0005-0000-0000-0000A6CA0000}"/>
    <cellStyle name="표준 6 8 3 3 2 2 3 4 2" xfId="51095" xr:uid="{00000000-0005-0000-0000-0000A7CA0000}"/>
    <cellStyle name="표준 6 8 3 3 2 2 3 5" xfId="51096" xr:uid="{00000000-0005-0000-0000-0000A8CA0000}"/>
    <cellStyle name="표준 6 8 3 3 2 2 3 6" xfId="51097" xr:uid="{00000000-0005-0000-0000-0000A9CA0000}"/>
    <cellStyle name="표준 6 8 3 3 2 2 4" xfId="51098" xr:uid="{00000000-0005-0000-0000-0000AACA0000}"/>
    <cellStyle name="표준 6 8 3 3 2 2 4 2" xfId="51099" xr:uid="{00000000-0005-0000-0000-0000ABCA0000}"/>
    <cellStyle name="표준 6 8 3 3 2 2 5" xfId="51100" xr:uid="{00000000-0005-0000-0000-0000ACCA0000}"/>
    <cellStyle name="표준 6 8 3 3 2 2 5 2" xfId="51101" xr:uid="{00000000-0005-0000-0000-0000ADCA0000}"/>
    <cellStyle name="표준 6 8 3 3 2 2 6" xfId="51102" xr:uid="{00000000-0005-0000-0000-0000AECA0000}"/>
    <cellStyle name="표준 6 8 3 3 2 2 7" xfId="51103" xr:uid="{00000000-0005-0000-0000-0000AFCA0000}"/>
    <cellStyle name="표준 6 8 3 3 2 3" xfId="51104" xr:uid="{00000000-0005-0000-0000-0000B0CA0000}"/>
    <cellStyle name="표준 6 8 3 3 2 3 2" xfId="51105" xr:uid="{00000000-0005-0000-0000-0000B1CA0000}"/>
    <cellStyle name="표준 6 8 3 3 2 4" xfId="51106" xr:uid="{00000000-0005-0000-0000-0000B2CA0000}"/>
    <cellStyle name="표준 6 8 3 3 2 4 2" xfId="51107" xr:uid="{00000000-0005-0000-0000-0000B3CA0000}"/>
    <cellStyle name="표준 6 8 3 3 2 5" xfId="51108" xr:uid="{00000000-0005-0000-0000-0000B4CA0000}"/>
    <cellStyle name="표준 6 8 3 3 2 6" xfId="51109" xr:uid="{00000000-0005-0000-0000-0000B5CA0000}"/>
    <cellStyle name="표준 6 8 3 3 3" xfId="51110" xr:uid="{00000000-0005-0000-0000-0000B6CA0000}"/>
    <cellStyle name="표준 6 8 3 3 3 2" xfId="51111" xr:uid="{00000000-0005-0000-0000-0000B7CA0000}"/>
    <cellStyle name="표준 6 8 3 3 4" xfId="51112" xr:uid="{00000000-0005-0000-0000-0000B8CA0000}"/>
    <cellStyle name="표준 6 8 3 3 4 2" xfId="51113" xr:uid="{00000000-0005-0000-0000-0000B9CA0000}"/>
    <cellStyle name="표준 6 8 3 3 5" xfId="51114" xr:uid="{00000000-0005-0000-0000-0000BACA0000}"/>
    <cellStyle name="표준 6 8 3 3 6" xfId="51115" xr:uid="{00000000-0005-0000-0000-0000BBCA0000}"/>
    <cellStyle name="표준 6 8 3 4" xfId="51116" xr:uid="{00000000-0005-0000-0000-0000BCCA0000}"/>
    <cellStyle name="표준 6 8 3 4 2" xfId="51117" xr:uid="{00000000-0005-0000-0000-0000BDCA0000}"/>
    <cellStyle name="표준 6 8 3 4 2 2" xfId="51118" xr:uid="{00000000-0005-0000-0000-0000BECA0000}"/>
    <cellStyle name="표준 6 8 3 4 2 2 2" xfId="51119" xr:uid="{00000000-0005-0000-0000-0000BFCA0000}"/>
    <cellStyle name="표준 6 8 3 4 2 3" xfId="51120" xr:uid="{00000000-0005-0000-0000-0000C0CA0000}"/>
    <cellStyle name="표준 6 8 3 4 2 3 2" xfId="51121" xr:uid="{00000000-0005-0000-0000-0000C1CA0000}"/>
    <cellStyle name="표준 6 8 3 4 2 4" xfId="51122" xr:uid="{00000000-0005-0000-0000-0000C2CA0000}"/>
    <cellStyle name="표준 6 8 3 4 2 5" xfId="51123" xr:uid="{00000000-0005-0000-0000-0000C3CA0000}"/>
    <cellStyle name="표준 6 8 3 4 3" xfId="51124" xr:uid="{00000000-0005-0000-0000-0000C4CA0000}"/>
    <cellStyle name="표준 6 8 3 4 3 2" xfId="51125" xr:uid="{00000000-0005-0000-0000-0000C5CA0000}"/>
    <cellStyle name="표준 6 8 3 4 4" xfId="51126" xr:uid="{00000000-0005-0000-0000-0000C6CA0000}"/>
    <cellStyle name="표준 6 8 3 4 4 2" xfId="51127" xr:uid="{00000000-0005-0000-0000-0000C7CA0000}"/>
    <cellStyle name="표준 6 8 3 4 5" xfId="51128" xr:uid="{00000000-0005-0000-0000-0000C8CA0000}"/>
    <cellStyle name="표준 6 8 3 4 6" xfId="51129" xr:uid="{00000000-0005-0000-0000-0000C9CA0000}"/>
    <cellStyle name="표준 6 8 3 5" xfId="51130" xr:uid="{00000000-0005-0000-0000-0000CACA0000}"/>
    <cellStyle name="표준 6 8 3 5 2" xfId="51131" xr:uid="{00000000-0005-0000-0000-0000CBCA0000}"/>
    <cellStyle name="표준 6 8 3 5 2 2" xfId="51132" xr:uid="{00000000-0005-0000-0000-0000CCCA0000}"/>
    <cellStyle name="표준 6 8 3 5 2 2 2" xfId="51133" xr:uid="{00000000-0005-0000-0000-0000CDCA0000}"/>
    <cellStyle name="표준 6 8 3 5 2 3" xfId="51134" xr:uid="{00000000-0005-0000-0000-0000CECA0000}"/>
    <cellStyle name="표준 6 8 3 5 2 3 2" xfId="51135" xr:uid="{00000000-0005-0000-0000-0000CFCA0000}"/>
    <cellStyle name="표준 6 8 3 5 2 4" xfId="51136" xr:uid="{00000000-0005-0000-0000-0000D0CA0000}"/>
    <cellStyle name="표준 6 8 3 5 2 5" xfId="51137" xr:uid="{00000000-0005-0000-0000-0000D1CA0000}"/>
    <cellStyle name="표준 6 8 3 5 3" xfId="51138" xr:uid="{00000000-0005-0000-0000-0000D2CA0000}"/>
    <cellStyle name="표준 6 8 3 5 3 2" xfId="51139" xr:uid="{00000000-0005-0000-0000-0000D3CA0000}"/>
    <cellStyle name="표준 6 8 3 5 4" xfId="51140" xr:uid="{00000000-0005-0000-0000-0000D4CA0000}"/>
    <cellStyle name="표준 6 8 3 5 4 2" xfId="51141" xr:uid="{00000000-0005-0000-0000-0000D5CA0000}"/>
    <cellStyle name="표준 6 8 3 5 5" xfId="51142" xr:uid="{00000000-0005-0000-0000-0000D6CA0000}"/>
    <cellStyle name="표준 6 8 3 5 6" xfId="51143" xr:uid="{00000000-0005-0000-0000-0000D7CA0000}"/>
    <cellStyle name="표준 6 8 3 6" xfId="51144" xr:uid="{00000000-0005-0000-0000-0000D8CA0000}"/>
    <cellStyle name="표준 6 8 3 6 2" xfId="51145" xr:uid="{00000000-0005-0000-0000-0000D9CA0000}"/>
    <cellStyle name="표준 6 8 3 7" xfId="51146" xr:uid="{00000000-0005-0000-0000-0000DACA0000}"/>
    <cellStyle name="표준 6 8 3 7 2" xfId="51147" xr:uid="{00000000-0005-0000-0000-0000DBCA0000}"/>
    <cellStyle name="표준 6 8 3 8" xfId="51148" xr:uid="{00000000-0005-0000-0000-0000DCCA0000}"/>
    <cellStyle name="표준 6 8 3 9" xfId="51149" xr:uid="{00000000-0005-0000-0000-0000DDCA0000}"/>
    <cellStyle name="표준 6 8 4" xfId="51150" xr:uid="{00000000-0005-0000-0000-0000DECA0000}"/>
    <cellStyle name="표준 6 8 4 2" xfId="51151" xr:uid="{00000000-0005-0000-0000-0000DFCA0000}"/>
    <cellStyle name="표준 6 8 5" xfId="51152" xr:uid="{00000000-0005-0000-0000-0000E0CA0000}"/>
    <cellStyle name="표준 6 8 5 2" xfId="51153" xr:uid="{00000000-0005-0000-0000-0000E1CA0000}"/>
    <cellStyle name="표준 6 8 6" xfId="51154" xr:uid="{00000000-0005-0000-0000-0000E2CA0000}"/>
    <cellStyle name="표준 6 8 7" xfId="51155" xr:uid="{00000000-0005-0000-0000-0000E3CA0000}"/>
    <cellStyle name="표준 6 9" xfId="51156" xr:uid="{00000000-0005-0000-0000-0000E4CA0000}"/>
    <cellStyle name="표준 6 9 2" xfId="51157" xr:uid="{00000000-0005-0000-0000-0000E5CA0000}"/>
    <cellStyle name="표준 7" xfId="51158" xr:uid="{00000000-0005-0000-0000-0000E6CA0000}"/>
    <cellStyle name="표준 7 2" xfId="51159" xr:uid="{00000000-0005-0000-0000-0000E7CA0000}"/>
    <cellStyle name="표준 7 2 2" xfId="51160" xr:uid="{00000000-0005-0000-0000-0000E8CA0000}"/>
    <cellStyle name="표준 7 2 2 2" xfId="51161" xr:uid="{00000000-0005-0000-0000-0000E9CA0000}"/>
    <cellStyle name="표준 7 2 2 2 2" xfId="51162" xr:uid="{00000000-0005-0000-0000-0000EACA0000}"/>
    <cellStyle name="표준 7 2 2 3" xfId="51163" xr:uid="{00000000-0005-0000-0000-0000EBCA0000}"/>
    <cellStyle name="표준 7 2 2 3 2" xfId="51164" xr:uid="{00000000-0005-0000-0000-0000ECCA0000}"/>
    <cellStyle name="표준 7 2 2 4" xfId="51165" xr:uid="{00000000-0005-0000-0000-0000EDCA0000}"/>
    <cellStyle name="표준 7 2 2 5" xfId="51166" xr:uid="{00000000-0005-0000-0000-0000EECA0000}"/>
    <cellStyle name="표준 7 2 2 6" xfId="51167" xr:uid="{00000000-0005-0000-0000-0000EFCA0000}"/>
    <cellStyle name="표준 7 2 2 6 2" xfId="51168" xr:uid="{00000000-0005-0000-0000-0000F0CA0000}"/>
    <cellStyle name="표준 7 2 2 7" xfId="51169" xr:uid="{00000000-0005-0000-0000-0000F1CA0000}"/>
    <cellStyle name="표준 7 2 2 8" xfId="51170" xr:uid="{00000000-0005-0000-0000-0000F2CA0000}"/>
    <cellStyle name="표준 7 2 2 8 2" xfId="51171" xr:uid="{00000000-0005-0000-0000-0000F3CA0000}"/>
    <cellStyle name="표준 7 2 3" xfId="51172" xr:uid="{00000000-0005-0000-0000-0000F4CA0000}"/>
    <cellStyle name="표준 7 2 3 2" xfId="51173" xr:uid="{00000000-0005-0000-0000-0000F5CA0000}"/>
    <cellStyle name="표준 7 2 4" xfId="51174" xr:uid="{00000000-0005-0000-0000-0000F6CA0000}"/>
    <cellStyle name="표준 7 3" xfId="51175" xr:uid="{00000000-0005-0000-0000-0000F7CA0000}"/>
    <cellStyle name="표준 7 3 2" xfId="51176" xr:uid="{00000000-0005-0000-0000-0000F8CA0000}"/>
    <cellStyle name="표준 7 4" xfId="51177" xr:uid="{00000000-0005-0000-0000-0000F9CA0000}"/>
    <cellStyle name="표준 7 5" xfId="51178" xr:uid="{00000000-0005-0000-0000-0000FACA0000}"/>
    <cellStyle name="표준 7 6" xfId="51179" xr:uid="{00000000-0005-0000-0000-0000FBCA0000}"/>
    <cellStyle name="표준 8" xfId="51180" xr:uid="{00000000-0005-0000-0000-0000FCCA0000}"/>
    <cellStyle name="표준 8 2" xfId="51181" xr:uid="{00000000-0005-0000-0000-0000FDCA0000}"/>
    <cellStyle name="표준 8 2 2" xfId="51182" xr:uid="{00000000-0005-0000-0000-0000FECA0000}"/>
    <cellStyle name="표준 8 3" xfId="51183" xr:uid="{00000000-0005-0000-0000-0000FFCA0000}"/>
    <cellStyle name="표준 8 4" xfId="51184" xr:uid="{00000000-0005-0000-0000-000000CB0000}"/>
    <cellStyle name="표준 8 5" xfId="51185" xr:uid="{00000000-0005-0000-0000-000001CB0000}"/>
    <cellStyle name="표준 9" xfId="51186" xr:uid="{00000000-0005-0000-0000-000002CB0000}"/>
    <cellStyle name="표준 9 2" xfId="51187" xr:uid="{00000000-0005-0000-0000-000003CB0000}"/>
    <cellStyle name="표준 9 3" xfId="51188" xr:uid="{00000000-0005-0000-0000-000004CB0000}"/>
    <cellStyle name="標準_Akia(F）-8" xfId="51189" xr:uid="{00000000-0005-0000-0000-000005CB0000}"/>
    <cellStyle name="합산" xfId="51190" xr:uid="{00000000-0005-0000-0000-000006CB0000}"/>
    <cellStyle name="화폐기호" xfId="51191" xr:uid="{00000000-0005-0000-0000-000007CB0000}"/>
    <cellStyle name="화폐기호 2" xfId="51192" xr:uid="{00000000-0005-0000-0000-000008CB0000}"/>
    <cellStyle name="화폐기호0" xfId="51193" xr:uid="{00000000-0005-0000-0000-000009CB0000}"/>
    <cellStyle name="화폐기호0 2" xfId="51194" xr:uid="{00000000-0005-0000-0000-00000ACB0000}"/>
  </cellStyles>
  <dxfs count="4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CE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9CCFF"/>
        </patternFill>
      </fill>
    </dxf>
  </dxfs>
  <tableStyles count="0" defaultTableStyle="TableStyleMedium2" defaultPivotStyle="PivotStyleLight16"/>
  <colors>
    <mruColors>
      <color rgb="FFFFD1D1"/>
      <color rgb="FFD8CEFE"/>
      <color rgb="FFE7FFE7"/>
      <color rgb="FFCCECFF"/>
      <color rgb="FFFF0066"/>
      <color rgb="FFFF66FF"/>
      <color rgb="FFFFCCFF"/>
      <color rgb="FFFFCC99"/>
      <color rgb="FFFF505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9525</xdr:rowOff>
    </xdr:from>
    <xdr:to>
      <xdr:col>2</xdr:col>
      <xdr:colOff>1533525</xdr:colOff>
      <xdr:row>4</xdr:row>
      <xdr:rowOff>0</xdr:rowOff>
    </xdr:to>
    <xdr:cxnSp macro="">
      <xdr:nvCxnSpPr>
        <xdr:cNvPr id="2" name="직선 연결선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0" y="918482"/>
          <a:ext cx="2789464" cy="42522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1533525</xdr:colOff>
      <xdr:row>4</xdr:row>
      <xdr:rowOff>0</xdr:rowOff>
    </xdr:to>
    <xdr:cxnSp macro="">
      <xdr:nvCxnSpPr>
        <xdr:cNvPr id="3" name="직선 연결선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0" y="918482"/>
          <a:ext cx="2789464" cy="42522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1533525</xdr:colOff>
      <xdr:row>4</xdr:row>
      <xdr:rowOff>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0" y="918482"/>
          <a:ext cx="2789464" cy="42522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14288</xdr:rowOff>
    </xdr:from>
    <xdr:to>
      <xdr:col>0</xdr:col>
      <xdr:colOff>815817</xdr:colOff>
      <xdr:row>0</xdr:row>
      <xdr:rowOff>661147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3419470-084B-453C-859C-EC4C6362C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288"/>
          <a:ext cx="815817" cy="646859"/>
        </a:xfrm>
        <a:prstGeom prst="rect">
          <a:avLst/>
        </a:prstGeom>
      </xdr:spPr>
    </xdr:pic>
    <xdr:clientData/>
  </xdr:twoCellAnchor>
  <xdr:twoCellAnchor editAs="oneCell">
    <xdr:from>
      <xdr:col>5</xdr:col>
      <xdr:colOff>899584</xdr:colOff>
      <xdr:row>0</xdr:row>
      <xdr:rowOff>751418</xdr:rowOff>
    </xdr:from>
    <xdr:to>
      <xdr:col>5</xdr:col>
      <xdr:colOff>4487333</xdr:colOff>
      <xdr:row>4</xdr:row>
      <xdr:rowOff>91281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AF6C20A-C084-4811-95D1-5F370E70E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8584" y="751418"/>
          <a:ext cx="3587749" cy="1350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0</xdr:row>
      <xdr:rowOff>0</xdr:rowOff>
    </xdr:from>
    <xdr:to>
      <xdr:col>41</xdr:col>
      <xdr:colOff>0</xdr:colOff>
      <xdr:row>1</xdr:row>
      <xdr:rowOff>0</xdr:rowOff>
    </xdr:to>
    <xdr:sp macro="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Rot="1"/>
        </xdr:cNvSpPr>
      </xdr:nvSpPr>
      <xdr:spPr>
        <a:xfrm>
          <a:off x="27965400" y="0"/>
          <a:ext cx="1371600" cy="314325"/>
        </a:xfrm>
        <a:prstGeom prst="bevel">
          <a:avLst>
            <a:gd name="adj" fmla="val 125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90170" tIns="46990" rIns="90170" bIns="46990" anchor="ctr"/>
        <a:lstStyle/>
        <a:p>
          <a:pPr algn="ctr">
            <a:lnSpc>
              <a:spcPct val="100000"/>
            </a:lnSpc>
          </a:pPr>
          <a:r>
            <a:rPr sz="1100">
              <a:solidFill>
                <a:srgbClr val="FFFFFF"/>
              </a:solidFill>
              <a:latin typeface="맑은 고딕"/>
              <a:ea typeface="맑은 고딕"/>
            </a:rPr>
            <a:t>영업정상</a:t>
          </a:r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41</xdr:col>
      <xdr:colOff>0</xdr:colOff>
      <xdr:row>2</xdr:row>
      <xdr:rowOff>0</xdr:rowOff>
    </xdr:to>
    <xdr:sp macro="" textlink="">
      <xdr:nvSpPr>
        <xdr:cNvPr id="3" name="빗면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Rot="1"/>
        </xdr:cNvSpPr>
      </xdr:nvSpPr>
      <xdr:spPr>
        <a:xfrm>
          <a:off x="27965400" y="314325"/>
          <a:ext cx="1371600" cy="314325"/>
        </a:xfrm>
        <a:prstGeom prst="bevel">
          <a:avLst>
            <a:gd name="adj" fmla="val 125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90170" tIns="46990" rIns="90170" bIns="46990" anchor="ctr"/>
        <a:lstStyle/>
        <a:p>
          <a:pPr algn="ctr">
            <a:lnSpc>
              <a:spcPct val="100000"/>
            </a:lnSpc>
          </a:pPr>
          <a:r>
            <a:rPr sz="1100">
              <a:solidFill>
                <a:srgbClr val="FFFFFF"/>
              </a:solidFill>
              <a:latin typeface="맑은 고딕"/>
              <a:ea typeface="맑은 고딕"/>
            </a:rPr>
            <a:t>영업스페셜</a:t>
          </a:r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41</xdr:col>
      <xdr:colOff>0</xdr:colOff>
      <xdr:row>3</xdr:row>
      <xdr:rowOff>0</xdr:rowOff>
    </xdr:to>
    <xdr:sp macro="" textlink="">
      <xdr:nvSpPr>
        <xdr:cNvPr id="4" name="빗면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Rot="1"/>
        </xdr:cNvSpPr>
      </xdr:nvSpPr>
      <xdr:spPr>
        <a:xfrm>
          <a:off x="27965400" y="628650"/>
          <a:ext cx="1371600" cy="314325"/>
        </a:xfrm>
        <a:prstGeom prst="bevel">
          <a:avLst>
            <a:gd name="adj" fmla="val 125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90170" tIns="46990" rIns="90170" bIns="46990" anchor="ctr"/>
        <a:lstStyle/>
        <a:p>
          <a:pPr algn="ctr">
            <a:lnSpc>
              <a:spcPct val="100000"/>
            </a:lnSpc>
          </a:pPr>
          <a:r>
            <a:rPr sz="1100">
              <a:solidFill>
                <a:srgbClr val="FFFFFF"/>
              </a:solidFill>
              <a:latin typeface="맑은 고딕"/>
              <a:ea typeface="맑은 고딕"/>
            </a:rPr>
            <a:t>공실</a:t>
          </a:r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41</xdr:col>
      <xdr:colOff>0</xdr:colOff>
      <xdr:row>4</xdr:row>
      <xdr:rowOff>228600</xdr:rowOff>
    </xdr:to>
    <xdr:sp macro="전체" textlink="">
      <xdr:nvSpPr>
        <xdr:cNvPr id="5" name="빗면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Rot="1"/>
        </xdr:cNvSpPr>
      </xdr:nvSpPr>
      <xdr:spPr>
        <a:xfrm>
          <a:off x="27965400" y="1257300"/>
          <a:ext cx="1371600" cy="228600"/>
        </a:xfrm>
        <a:prstGeom prst="bevel">
          <a:avLst>
            <a:gd name="adj" fmla="val 125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90170" tIns="46990" rIns="90170" bIns="46990" anchor="ctr"/>
        <a:lstStyle/>
        <a:p>
          <a:pPr algn="ctr">
            <a:lnSpc>
              <a:spcPct val="100000"/>
            </a:lnSpc>
          </a:pPr>
          <a:r>
            <a:rPr sz="1100">
              <a:solidFill>
                <a:srgbClr val="FFFFFF"/>
              </a:solidFill>
              <a:latin typeface="맑은 고딕"/>
              <a:ea typeface="맑은 고딕"/>
            </a:rPr>
            <a:t>전체</a:t>
          </a:r>
        </a:p>
      </xdr:txBody>
    </xdr:sp>
    <xdr:clientData/>
  </xdr:twoCellAnchor>
  <xdr:twoCellAnchor>
    <xdr:from>
      <xdr:col>38</xdr:col>
      <xdr:colOff>847725</xdr:colOff>
      <xdr:row>2</xdr:row>
      <xdr:rowOff>228600</xdr:rowOff>
    </xdr:from>
    <xdr:to>
      <xdr:col>40</xdr:col>
      <xdr:colOff>676275</xdr:colOff>
      <xdr:row>4</xdr:row>
      <xdr:rowOff>28575</xdr:rowOff>
    </xdr:to>
    <xdr:sp macro="" textlink="">
      <xdr:nvSpPr>
        <xdr:cNvPr id="6" name="빗면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Rot="1"/>
        </xdr:cNvSpPr>
      </xdr:nvSpPr>
      <xdr:spPr>
        <a:xfrm>
          <a:off x="27965400" y="857250"/>
          <a:ext cx="1362075" cy="428625"/>
        </a:xfrm>
        <a:prstGeom prst="bevel">
          <a:avLst>
            <a:gd name="adj" fmla="val 125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90170" tIns="46990" rIns="90170" bIns="46990" anchor="ctr"/>
        <a:lstStyle/>
        <a:p>
          <a:pPr algn="ctr">
            <a:lnSpc>
              <a:spcPct val="100000"/>
            </a:lnSpc>
          </a:pPr>
          <a:r>
            <a:rPr sz="1100">
              <a:solidFill>
                <a:srgbClr val="FFFFFF"/>
              </a:solidFill>
              <a:latin typeface="맑은 고딕"/>
              <a:ea typeface="맑은 고딕"/>
            </a:rPr>
            <a:t>월중입퇴점</a:t>
          </a:r>
        </a:p>
        <a:p>
          <a:pPr algn="l">
            <a:lnSpc>
              <a:spcPct val="100000"/>
            </a:lnSpc>
          </a:pPr>
          <a:endParaRPr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38100</xdr:rowOff>
        </xdr:from>
        <xdr:to>
          <xdr:col>11</xdr:col>
          <xdr:colOff>219075</xdr:colOff>
          <xdr:row>11</xdr:row>
          <xdr:rowOff>38100</xdr:rowOff>
        </xdr:to>
        <xdr:pic>
          <xdr:nvPicPr>
            <xdr:cNvPr id="2" name="그림 1" descr="rId1">
              <a:extLst>
                <a:ext uri="{FF2B5EF4-FFF2-40B4-BE49-F238E27FC236}">
                  <a16:creationId xmlns:a16="http://schemas.microsoft.com/office/drawing/2014/main" id="{37B52A9B-86B8-4903-B2E9-69E5F61C8AFC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'관리비 안분 기준'!$Q$38:$S$45" spid="_x0000_s8084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76225" y="981075"/>
              <a:ext cx="5953125" cy="251460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1</xdr:col>
      <xdr:colOff>38100</xdr:colOff>
      <xdr:row>3</xdr:row>
      <xdr:rowOff>38100</xdr:rowOff>
    </xdr:from>
    <xdr:to>
      <xdr:col>11</xdr:col>
      <xdr:colOff>219075</xdr:colOff>
      <xdr:row>11</xdr:row>
      <xdr:rowOff>38100</xdr:rowOff>
    </xdr:to>
    <xdr:pic>
      <xdr:nvPicPr>
        <xdr:cNvPr id="3" name="그림 2" descr="rId1">
          <a:extLst>
            <a:ext uri="{FF2B5EF4-FFF2-40B4-BE49-F238E27FC236}">
              <a16:creationId xmlns:a16="http://schemas.microsoft.com/office/drawing/2014/main" id="{959C2380-4B56-4970-A23F-28988FB2468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76225" y="981075"/>
          <a:ext cx="5953125" cy="2514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갤러리">
  <a:themeElements>
    <a:clrScheme name="갤러리">
      <a:dk1>
        <a:sysClr val="windowText" lastClr="000000"/>
      </a:dk1>
      <a:lt1>
        <a:sysClr val="window" lastClr="FFFFFF"/>
      </a:lt1>
      <a:dk2>
        <a:srgbClr val="454545"/>
      </a:dk2>
      <a:lt2>
        <a:srgbClr val="DFDBD5"/>
      </a:lt2>
      <a:accent1>
        <a:srgbClr val="B71E42"/>
      </a:accent1>
      <a:accent2>
        <a:srgbClr val="DE478E"/>
      </a:accent2>
      <a:accent3>
        <a:srgbClr val="BC72F0"/>
      </a:accent3>
      <a:accent4>
        <a:srgbClr val="795FAF"/>
      </a:accent4>
      <a:accent5>
        <a:srgbClr val="586EA6"/>
      </a:accent5>
      <a:accent6>
        <a:srgbClr val="6892A0"/>
      </a:accent6>
      <a:hlink>
        <a:srgbClr val="FA2B5C"/>
      </a:hlink>
      <a:folHlink>
        <a:srgbClr val="BC658E"/>
      </a:folHlink>
    </a:clrScheme>
    <a:fontScheme name="갤러리">
      <a:majorFont>
        <a:latin typeface="Gill Sans MT" panose="020B0502020104020203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갤러리">
      <a:fillStyleLst>
        <a:solidFill>
          <a:schemeClr val="phClr"/>
        </a:solidFill>
        <a:gradFill rotWithShape="1">
          <a:gsLst>
            <a:gs pos="0">
              <a:schemeClr val="phClr">
                <a:tint val="54000"/>
                <a:alpha val="100000"/>
                <a:satMod val="105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8000"/>
                <a:satMod val="130000"/>
                <a:lumMod val="92000"/>
              </a:schemeClr>
            </a:gs>
            <a:gs pos="100000">
              <a:schemeClr val="phClr">
                <a:shade val="78000"/>
                <a:satMod val="130000"/>
                <a:lumMod val="92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0800" dist="50800" dir="5400000" sx="96000" sy="96000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080000"/>
            </a:lightRig>
          </a:scene3d>
          <a:sp3d>
            <a:bevelT w="38100" h="12700" prst="softRound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0">
              <a:schemeClr val="phClr">
                <a:tint val="94000"/>
                <a:satMod val="80000"/>
                <a:lumMod val="106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43000" r="43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Gallery" id="{BBFCD31E-59A1-489D-B089-A3EAD7CAE12E}" vid="{F5E91637-A7B6-4E27-B710-77DA7014EE1E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K67"/>
  <sheetViews>
    <sheetView view="pageBreakPreview" zoomScaleNormal="100" zoomScaleSheetLayoutView="100" workbookViewId="0">
      <pane xSplit="1" ySplit="4" topLeftCell="B43" activePane="bottomRight" state="frozen"/>
      <selection activeCell="V180" sqref="V180"/>
      <selection pane="topRight" activeCell="V180" sqref="V180"/>
      <selection pane="bottomLeft" activeCell="V180" sqref="V180"/>
      <selection pane="bottomRight" activeCell="E58" sqref="E58"/>
    </sheetView>
  </sheetViews>
  <sheetFormatPr defaultColWidth="9" defaultRowHeight="16.5"/>
  <cols>
    <col min="1" max="1" width="9.125" style="2" customWidth="1"/>
    <col min="2" max="2" width="7.375" style="2" customWidth="1"/>
    <col min="3" max="3" width="20.25" style="2" customWidth="1"/>
    <col min="4" max="5" width="12.625" style="2" customWidth="1"/>
    <col min="6" max="6" width="9.5" style="2" customWidth="1"/>
    <col min="7" max="7" width="10.25" customWidth="1"/>
    <col min="9" max="9" width="13.375" bestFit="1" customWidth="1"/>
    <col min="10" max="10" width="13.875" bestFit="1" customWidth="1"/>
    <col min="11" max="23" width="12.625" customWidth="1"/>
  </cols>
  <sheetData>
    <row r="1" spans="1:11" ht="37.5" customHeight="1">
      <c r="A1" s="4161" t="s">
        <v>3211</v>
      </c>
      <c r="B1" s="4161"/>
      <c r="C1" s="4161"/>
      <c r="D1" s="4161"/>
      <c r="E1" s="4161"/>
      <c r="F1" s="4161"/>
      <c r="G1" s="4161"/>
    </row>
    <row r="2" spans="1:11" ht="24.95" customHeight="1">
      <c r="A2" s="3217" t="s">
        <v>3212</v>
      </c>
      <c r="D2" s="8"/>
      <c r="E2" s="8"/>
      <c r="F2" s="4170" t="s">
        <v>1115</v>
      </c>
      <c r="G2" s="4170"/>
      <c r="J2" s="16"/>
      <c r="K2" s="16"/>
    </row>
    <row r="3" spans="1:11" ht="24" customHeight="1">
      <c r="A3" s="4162" t="s">
        <v>1795</v>
      </c>
      <c r="B3" s="4163"/>
      <c r="C3" s="4163"/>
      <c r="D3" s="4166" t="s">
        <v>1045</v>
      </c>
      <c r="E3" s="4166" t="s">
        <v>1025</v>
      </c>
      <c r="F3" s="4166" t="s">
        <v>174</v>
      </c>
      <c r="G3" s="4168" t="s">
        <v>837</v>
      </c>
    </row>
    <row r="4" spans="1:11" ht="24" customHeight="1">
      <c r="A4" s="4164"/>
      <c r="B4" s="4165"/>
      <c r="C4" s="4165"/>
      <c r="D4" s="4167"/>
      <c r="E4" s="4167"/>
      <c r="F4" s="4167"/>
      <c r="G4" s="4169"/>
    </row>
    <row r="5" spans="1:11" ht="24" customHeight="1">
      <c r="A5" s="4139" t="s">
        <v>121</v>
      </c>
      <c r="B5" s="4171" t="s">
        <v>200</v>
      </c>
      <c r="C5" s="2131" t="s">
        <v>240</v>
      </c>
      <c r="D5" s="2120"/>
      <c r="E5" s="2296"/>
      <c r="F5" s="2120"/>
      <c r="G5" s="2121"/>
    </row>
    <row r="6" spans="1:11" ht="24" customHeight="1">
      <c r="A6" s="4140"/>
      <c r="B6" s="4146"/>
      <c r="C6" s="2122" t="s">
        <v>823</v>
      </c>
      <c r="D6" s="2130"/>
      <c r="E6" s="2297"/>
      <c r="F6" s="2130"/>
      <c r="G6" s="2298"/>
    </row>
    <row r="7" spans="1:11" ht="24" customHeight="1">
      <c r="A7" s="4140"/>
      <c r="B7" s="4146"/>
      <c r="C7" s="2122" t="s">
        <v>824</v>
      </c>
      <c r="D7" s="2130"/>
      <c r="E7" s="2297"/>
      <c r="F7" s="2130"/>
      <c r="G7" s="2298"/>
    </row>
    <row r="8" spans="1:11" ht="24" customHeight="1">
      <c r="A8" s="4140"/>
      <c r="B8" s="4147" t="s">
        <v>156</v>
      </c>
      <c r="C8" s="4147"/>
      <c r="D8" s="2299"/>
      <c r="E8" s="2300">
        <f>SUM(E5:E7)</f>
        <v>0</v>
      </c>
      <c r="F8" s="2299"/>
      <c r="G8" s="2301"/>
    </row>
    <row r="9" spans="1:11" ht="24" customHeight="1">
      <c r="A9" s="4140"/>
      <c r="B9" s="4145" t="s">
        <v>241</v>
      </c>
      <c r="C9" s="2122" t="s">
        <v>1796</v>
      </c>
      <c r="D9" s="2124"/>
      <c r="E9" s="2297"/>
      <c r="F9" s="2124"/>
      <c r="G9" s="2125"/>
    </row>
    <row r="10" spans="1:11" ht="24" customHeight="1">
      <c r="A10" s="4140"/>
      <c r="B10" s="4145"/>
      <c r="C10" s="2122" t="s">
        <v>1797</v>
      </c>
      <c r="D10" s="2124"/>
      <c r="E10" s="2297"/>
      <c r="F10" s="2124"/>
      <c r="G10" s="2125"/>
    </row>
    <row r="11" spans="1:11" ht="24" customHeight="1">
      <c r="A11" s="4140"/>
      <c r="B11" s="4147" t="s">
        <v>156</v>
      </c>
      <c r="C11" s="4147"/>
      <c r="D11" s="2299"/>
      <c r="E11" s="2300">
        <f>SUM(E8:E10)</f>
        <v>0</v>
      </c>
      <c r="F11" s="2299"/>
      <c r="G11" s="2301"/>
    </row>
    <row r="12" spans="1:11" ht="24" customHeight="1">
      <c r="A12" s="4140"/>
      <c r="B12" s="4145" t="s">
        <v>819</v>
      </c>
      <c r="C12" s="2160" t="s">
        <v>247</v>
      </c>
      <c r="D12" s="2124"/>
      <c r="E12" s="2126"/>
      <c r="F12" s="2124"/>
      <c r="G12" s="2125"/>
    </row>
    <row r="13" spans="1:11" ht="24" customHeight="1">
      <c r="A13" s="4140"/>
      <c r="B13" s="4146"/>
      <c r="C13" s="2160" t="s">
        <v>243</v>
      </c>
      <c r="D13" s="2124"/>
      <c r="E13" s="2126"/>
      <c r="F13" s="2124"/>
      <c r="G13" s="2125"/>
    </row>
    <row r="14" spans="1:11" ht="24" customHeight="1">
      <c r="A14" s="4140"/>
      <c r="B14" s="4146"/>
      <c r="C14" s="2160" t="s">
        <v>237</v>
      </c>
      <c r="D14" s="2127"/>
      <c r="E14" s="2126"/>
      <c r="F14" s="2128"/>
      <c r="G14" s="2129"/>
    </row>
    <row r="15" spans="1:11" ht="24" customHeight="1">
      <c r="A15" s="4140"/>
      <c r="B15" s="4146"/>
      <c r="C15" s="2160" t="s">
        <v>1119</v>
      </c>
      <c r="D15" s="2130"/>
      <c r="E15" s="2126"/>
      <c r="F15" s="2128"/>
      <c r="G15" s="2129"/>
    </row>
    <row r="16" spans="1:11" ht="24" customHeight="1">
      <c r="A16" s="4140"/>
      <c r="B16" s="4146"/>
      <c r="C16" s="2160" t="s">
        <v>1124</v>
      </c>
      <c r="D16" s="2130"/>
      <c r="E16" s="2126"/>
      <c r="F16" s="2128"/>
      <c r="G16" s="2129"/>
    </row>
    <row r="17" spans="1:7" ht="24" customHeight="1">
      <c r="A17" s="4140"/>
      <c r="B17" s="4146"/>
      <c r="C17" s="2160" t="s">
        <v>1126</v>
      </c>
      <c r="D17" s="2130"/>
      <c r="E17" s="2126"/>
      <c r="F17" s="2128"/>
      <c r="G17" s="2129"/>
    </row>
    <row r="18" spans="1:7" ht="24" customHeight="1">
      <c r="A18" s="4140"/>
      <c r="B18" s="4146"/>
      <c r="C18" s="2160" t="s">
        <v>123</v>
      </c>
      <c r="D18" s="2128"/>
      <c r="E18" s="2126"/>
      <c r="F18" s="2128"/>
      <c r="G18" s="2129"/>
    </row>
    <row r="19" spans="1:7" ht="24" customHeight="1">
      <c r="A19" s="4140"/>
      <c r="B19" s="4146"/>
      <c r="C19" s="2160" t="s">
        <v>1798</v>
      </c>
      <c r="D19" s="2128"/>
      <c r="E19" s="2126"/>
      <c r="F19" s="2128"/>
      <c r="G19" s="2129"/>
    </row>
    <row r="20" spans="1:7" ht="24" customHeight="1">
      <c r="A20" s="4140"/>
      <c r="B20" s="4146"/>
      <c r="C20" s="2160" t="s">
        <v>825</v>
      </c>
      <c r="D20" s="2128"/>
      <c r="E20" s="2126"/>
      <c r="F20" s="2128"/>
      <c r="G20" s="2129"/>
    </row>
    <row r="21" spans="1:7" ht="24" customHeight="1">
      <c r="A21" s="4140"/>
      <c r="B21" s="4146"/>
      <c r="C21" s="2160" t="s">
        <v>125</v>
      </c>
      <c r="D21" s="2128"/>
      <c r="E21" s="2126"/>
      <c r="F21" s="2128"/>
      <c r="G21" s="2129"/>
    </row>
    <row r="22" spans="1:7" ht="24" customHeight="1">
      <c r="A22" s="4140"/>
      <c r="B22" s="4147" t="s">
        <v>156</v>
      </c>
      <c r="C22" s="4147"/>
      <c r="D22" s="2299"/>
      <c r="E22" s="2300">
        <f>SUM(E14:E21)</f>
        <v>0</v>
      </c>
      <c r="F22" s="2299"/>
      <c r="G22" s="2301"/>
    </row>
    <row r="23" spans="1:7" ht="24" customHeight="1">
      <c r="A23" s="4140"/>
      <c r="B23" s="4145" t="s">
        <v>124</v>
      </c>
      <c r="C23" s="2122" t="s">
        <v>841</v>
      </c>
      <c r="D23" s="2124"/>
      <c r="E23" s="2126"/>
      <c r="F23" s="2124"/>
      <c r="G23" s="2125"/>
    </row>
    <row r="24" spans="1:7" ht="24" customHeight="1">
      <c r="A24" s="4140"/>
      <c r="B24" s="4145"/>
      <c r="C24" s="2122" t="s">
        <v>826</v>
      </c>
      <c r="D24" s="2124"/>
      <c r="E24" s="2126"/>
      <c r="F24" s="2124"/>
      <c r="G24" s="2125"/>
    </row>
    <row r="25" spans="1:7" ht="24" customHeight="1">
      <c r="A25" s="4140"/>
      <c r="B25" s="4145"/>
      <c r="C25" s="2122" t="s">
        <v>829</v>
      </c>
      <c r="D25" s="2124"/>
      <c r="E25" s="2126"/>
      <c r="F25" s="2124"/>
      <c r="G25" s="2125"/>
    </row>
    <row r="26" spans="1:7" ht="24" customHeight="1">
      <c r="A26" s="4140"/>
      <c r="B26" s="4145"/>
      <c r="C26" s="2122" t="s">
        <v>122</v>
      </c>
      <c r="D26" s="2124"/>
      <c r="E26" s="2126"/>
      <c r="F26" s="2124"/>
      <c r="G26" s="2125"/>
    </row>
    <row r="27" spans="1:7" ht="24" customHeight="1">
      <c r="A27" s="4140"/>
      <c r="B27" s="4145"/>
      <c r="C27" s="2122" t="s">
        <v>830</v>
      </c>
      <c r="D27" s="2124"/>
      <c r="E27" s="2126"/>
      <c r="F27" s="2124"/>
      <c r="G27" s="2125"/>
    </row>
    <row r="28" spans="1:7" ht="24" customHeight="1">
      <c r="A28" s="4140"/>
      <c r="B28" s="4145"/>
      <c r="C28" s="2122" t="s">
        <v>833</v>
      </c>
      <c r="D28" s="2124"/>
      <c r="E28" s="2126"/>
      <c r="F28" s="2124"/>
      <c r="G28" s="2125"/>
    </row>
    <row r="29" spans="1:7" ht="24" customHeight="1">
      <c r="A29" s="4140"/>
      <c r="B29" s="4145"/>
      <c r="C29" s="2122" t="s">
        <v>838</v>
      </c>
      <c r="D29" s="2124"/>
      <c r="E29" s="2126"/>
      <c r="F29" s="2124"/>
      <c r="G29" s="2125"/>
    </row>
    <row r="30" spans="1:7" ht="24" customHeight="1" thickBot="1">
      <c r="A30" s="4153"/>
      <c r="B30" s="4152"/>
      <c r="C30" s="2302" t="s">
        <v>1799</v>
      </c>
      <c r="D30" s="2303"/>
      <c r="E30" s="2304"/>
      <c r="F30" s="2303"/>
      <c r="G30" s="2305"/>
    </row>
    <row r="31" spans="1:7" ht="24" customHeight="1" thickTop="1">
      <c r="A31" s="4154"/>
      <c r="B31" s="4151"/>
      <c r="C31" s="2289" t="s">
        <v>1800</v>
      </c>
      <c r="D31" s="2290"/>
      <c r="E31" s="2291"/>
      <c r="F31" s="2290"/>
      <c r="G31" s="2292"/>
    </row>
    <row r="32" spans="1:7" ht="24" customHeight="1">
      <c r="A32" s="4155"/>
      <c r="B32" s="4146"/>
      <c r="C32" s="2122" t="s">
        <v>839</v>
      </c>
      <c r="D32" s="2128"/>
      <c r="E32" s="2126"/>
      <c r="F32" s="2128"/>
      <c r="G32" s="2129"/>
    </row>
    <row r="33" spans="1:11" ht="24" customHeight="1">
      <c r="A33" s="4155"/>
      <c r="B33" s="4146"/>
      <c r="C33" s="2122" t="s">
        <v>227</v>
      </c>
      <c r="D33" s="2128"/>
      <c r="E33" s="2126"/>
      <c r="F33" s="2128"/>
      <c r="G33" s="2129"/>
    </row>
    <row r="34" spans="1:11" ht="24" customHeight="1">
      <c r="A34" s="4156"/>
      <c r="B34" s="4148" t="s">
        <v>156</v>
      </c>
      <c r="C34" s="4148"/>
      <c r="D34" s="2293"/>
      <c r="E34" s="2294">
        <f>SUM(E32:E33)</f>
        <v>0</v>
      </c>
      <c r="F34" s="2293"/>
      <c r="G34" s="2295"/>
      <c r="I34" s="87"/>
      <c r="J34" s="87"/>
    </row>
    <row r="35" spans="1:11" ht="24" customHeight="1">
      <c r="A35" s="4149" t="s">
        <v>168</v>
      </c>
      <c r="B35" s="4150"/>
      <c r="C35" s="4150"/>
      <c r="D35" s="2132"/>
      <c r="E35" s="2133">
        <f>E34+E22+E11+E8</f>
        <v>0</v>
      </c>
      <c r="F35" s="2132"/>
      <c r="G35" s="2134"/>
    </row>
    <row r="36" spans="1:11" ht="24" customHeight="1">
      <c r="A36" s="4142" t="s">
        <v>665</v>
      </c>
      <c r="B36" s="2135"/>
      <c r="C36" s="2131" t="s">
        <v>941</v>
      </c>
      <c r="D36" s="2136"/>
      <c r="E36" s="2137"/>
      <c r="F36" s="2136"/>
      <c r="G36" s="2138"/>
      <c r="I36" s="89"/>
      <c r="K36" s="709" t="s">
        <v>1679</v>
      </c>
    </row>
    <row r="37" spans="1:11" ht="24" customHeight="1">
      <c r="A37" s="4143"/>
      <c r="B37" s="2139"/>
      <c r="C37" s="2122" t="s">
        <v>1057</v>
      </c>
      <c r="D37" s="2128"/>
      <c r="E37" s="2140">
        <f>'수도요금 고지 및 기준'!M5</f>
        <v>27585380</v>
      </c>
      <c r="F37" s="2128"/>
      <c r="G37" s="2129"/>
    </row>
    <row r="38" spans="1:11" ht="24" customHeight="1">
      <c r="A38" s="4143"/>
      <c r="B38" s="2139"/>
      <c r="C38" s="2122" t="s">
        <v>729</v>
      </c>
      <c r="D38" s="2128"/>
      <c r="E38" s="2140">
        <f>'수도요금 고지 및 기준'!N5</f>
        <v>49398010</v>
      </c>
      <c r="F38" s="2128"/>
      <c r="G38" s="2129"/>
    </row>
    <row r="39" spans="1:11" ht="24" customHeight="1">
      <c r="A39" s="4143"/>
      <c r="B39" s="2139"/>
      <c r="C39" s="2122" t="s">
        <v>730</v>
      </c>
      <c r="D39" s="2128"/>
      <c r="E39" s="2140">
        <f>'수도요금 고지 및 기준'!O5</f>
        <v>3699710</v>
      </c>
      <c r="F39" s="2128"/>
      <c r="G39" s="2129"/>
    </row>
    <row r="40" spans="1:11" ht="24" customHeight="1">
      <c r="A40" s="4144"/>
      <c r="B40" s="2139"/>
      <c r="C40" s="2643" t="s">
        <v>2461</v>
      </c>
      <c r="D40" s="2977"/>
      <c r="E40" s="2707"/>
      <c r="F40" s="2977"/>
      <c r="G40" s="2978"/>
    </row>
    <row r="41" spans="1:11" ht="24" customHeight="1">
      <c r="A41" s="2141"/>
      <c r="B41" s="2123"/>
      <c r="C41" s="2142" t="s">
        <v>1053</v>
      </c>
      <c r="D41" s="2143"/>
      <c r="E41" s="2144">
        <f>SUM(E36:E39)</f>
        <v>80683100</v>
      </c>
      <c r="F41" s="2143"/>
      <c r="G41" s="2145"/>
    </row>
    <row r="42" spans="1:11" ht="24" customHeight="1">
      <c r="A42" s="4142" t="s">
        <v>717</v>
      </c>
      <c r="B42" s="2135"/>
      <c r="C42" s="2146" t="s">
        <v>670</v>
      </c>
      <c r="D42" s="2136"/>
      <c r="E42" s="2137">
        <f>'전기 요금 고지 및 기준'!L7</f>
        <v>53281280</v>
      </c>
      <c r="F42" s="2136"/>
      <c r="G42" s="2138"/>
    </row>
    <row r="43" spans="1:11" ht="24" customHeight="1">
      <c r="A43" s="4143"/>
      <c r="B43" s="2139"/>
      <c r="C43" s="2122" t="s">
        <v>938</v>
      </c>
      <c r="D43" s="2128"/>
      <c r="E43" s="2140">
        <f>'전기 요금 고지 및 기준'!M7</f>
        <v>264631696</v>
      </c>
      <c r="F43" s="2128"/>
      <c r="G43" s="2129"/>
    </row>
    <row r="44" spans="1:11" ht="24" customHeight="1">
      <c r="A44" s="4143"/>
      <c r="B44" s="2139"/>
      <c r="C44" s="2122" t="s">
        <v>1765</v>
      </c>
      <c r="D44" s="2128"/>
      <c r="E44" s="2140">
        <f>'전기 요금 고지 및 기준'!N7</f>
        <v>26640712</v>
      </c>
      <c r="F44" s="2128"/>
      <c r="G44" s="2129"/>
    </row>
    <row r="45" spans="1:11" ht="24" customHeight="1">
      <c r="A45" s="4143"/>
      <c r="B45" s="2139"/>
      <c r="C45" s="2122" t="s">
        <v>671</v>
      </c>
      <c r="D45" s="2128"/>
      <c r="E45" s="2140">
        <f>'전기 요금 고지 및 기준'!O7</f>
        <v>-532811</v>
      </c>
      <c r="F45" s="2128"/>
      <c r="G45" s="2129"/>
    </row>
    <row r="46" spans="1:11" ht="24" customHeight="1">
      <c r="A46" s="4143"/>
      <c r="B46" s="2139"/>
      <c r="C46" s="2122" t="s">
        <v>1971</v>
      </c>
      <c r="D46" s="2128"/>
      <c r="E46" s="2140">
        <f>'전기 요금 고지 및 기준'!P7</f>
        <v>0</v>
      </c>
      <c r="F46" s="2128"/>
      <c r="G46" s="2129"/>
    </row>
    <row r="47" spans="1:11" ht="24" customHeight="1">
      <c r="A47" s="4143"/>
      <c r="B47" s="2139"/>
      <c r="C47" s="2122" t="s">
        <v>1972</v>
      </c>
      <c r="D47" s="2128"/>
      <c r="E47" s="2140">
        <f>'전기 요금 고지 및 기준'!R7</f>
        <v>0</v>
      </c>
      <c r="F47" s="2128"/>
      <c r="G47" s="2129"/>
    </row>
    <row r="48" spans="1:11" ht="24" customHeight="1">
      <c r="A48" s="4143"/>
      <c r="B48" s="2139"/>
      <c r="C48" s="2122" t="s">
        <v>718</v>
      </c>
      <c r="D48" s="2128"/>
      <c r="E48" s="2140">
        <f>SUM(E42:E47)</f>
        <v>344020877</v>
      </c>
      <c r="F48" s="2128"/>
      <c r="G48" s="2129"/>
    </row>
    <row r="49" spans="1:7" ht="24" customHeight="1">
      <c r="A49" s="4143"/>
      <c r="B49" s="2139"/>
      <c r="C49" s="2122" t="s">
        <v>732</v>
      </c>
      <c r="D49" s="2128"/>
      <c r="E49" s="2140"/>
      <c r="F49" s="2128"/>
      <c r="G49" s="2129"/>
    </row>
    <row r="50" spans="1:7" ht="24" customHeight="1">
      <c r="A50" s="4143"/>
      <c r="B50" s="2139"/>
      <c r="C50" s="2122" t="s">
        <v>1058</v>
      </c>
      <c r="D50" s="2128"/>
      <c r="E50" s="2140">
        <f>'전기 요금 고지 및 기준'!V7</f>
        <v>-15</v>
      </c>
      <c r="F50" s="2128"/>
      <c r="G50" s="2129"/>
    </row>
    <row r="51" spans="1:7" ht="24" customHeight="1">
      <c r="A51" s="4143"/>
      <c r="B51" s="2139"/>
      <c r="C51" s="2122" t="s">
        <v>937</v>
      </c>
      <c r="D51" s="2128"/>
      <c r="E51" s="2140">
        <f>'전기 요금 고지 및 기준'!S7</f>
        <v>9288550</v>
      </c>
      <c r="F51" s="2128"/>
      <c r="G51" s="2129"/>
    </row>
    <row r="52" spans="1:7" ht="24" customHeight="1">
      <c r="A52" s="4143"/>
      <c r="B52" s="2139"/>
      <c r="C52" s="2123" t="s">
        <v>1859</v>
      </c>
      <c r="D52" s="2147"/>
      <c r="E52" s="2148">
        <f>'전기 요금 고지 및 기준'!T7</f>
        <v>0</v>
      </c>
      <c r="F52" s="2147"/>
      <c r="G52" s="2149"/>
    </row>
    <row r="53" spans="1:7" ht="24" customHeight="1">
      <c r="A53" s="4172"/>
      <c r="B53" s="2150"/>
      <c r="C53" s="2151" t="s">
        <v>156</v>
      </c>
      <c r="D53" s="2152"/>
      <c r="E53" s="2153">
        <f>SUM(E48:E52)</f>
        <v>353309412</v>
      </c>
      <c r="F53" s="2152"/>
      <c r="G53" s="2154"/>
    </row>
    <row r="54" spans="1:7" ht="24" customHeight="1">
      <c r="A54" s="4139" t="s">
        <v>716</v>
      </c>
      <c r="B54" s="2135"/>
      <c r="C54" s="2131" t="s">
        <v>857</v>
      </c>
      <c r="D54" s="2136"/>
      <c r="E54" s="2137">
        <f>'열 요금 고지 및 기준'!R19</f>
        <v>4728941</v>
      </c>
      <c r="F54" s="2136"/>
      <c r="G54" s="2138"/>
    </row>
    <row r="55" spans="1:7" ht="24" customHeight="1">
      <c r="A55" s="4140"/>
      <c r="B55" s="2155"/>
      <c r="C55" s="2122" t="s">
        <v>959</v>
      </c>
      <c r="D55" s="2128"/>
      <c r="E55" s="2140">
        <f>'열 요금 고지 및 기준'!S19</f>
        <v>84283960.000000119</v>
      </c>
      <c r="F55" s="2128"/>
      <c r="G55" s="2129"/>
    </row>
    <row r="56" spans="1:7" ht="24" customHeight="1">
      <c r="A56" s="4140"/>
      <c r="B56" s="2155"/>
      <c r="C56" s="2122" t="s">
        <v>732</v>
      </c>
      <c r="D56" s="2128"/>
      <c r="E56" s="2140"/>
      <c r="F56" s="2128"/>
      <c r="G56" s="2129"/>
    </row>
    <row r="57" spans="1:7" ht="24" customHeight="1">
      <c r="A57" s="4140"/>
      <c r="B57" s="2155"/>
      <c r="C57" s="2122" t="s">
        <v>1058</v>
      </c>
      <c r="D57" s="2128"/>
      <c r="E57" s="2140">
        <f>'열 요금 고지 및 기준'!V19</f>
        <v>0</v>
      </c>
      <c r="F57" s="2128"/>
      <c r="G57" s="2129"/>
    </row>
    <row r="58" spans="1:7" ht="24" customHeight="1">
      <c r="A58" s="4141"/>
      <c r="B58" s="2156"/>
      <c r="C58" s="2142" t="s">
        <v>156</v>
      </c>
      <c r="D58" s="2143"/>
      <c r="E58" s="2144">
        <f>E54+E55</f>
        <v>89012901.000000119</v>
      </c>
      <c r="F58" s="2143"/>
      <c r="G58" s="2145"/>
    </row>
    <row r="59" spans="1:7" ht="24" customHeight="1">
      <c r="A59" s="4149" t="s">
        <v>168</v>
      </c>
      <c r="B59" s="4150"/>
      <c r="C59" s="4150"/>
      <c r="D59" s="2132"/>
      <c r="E59" s="2133">
        <f>E58+E53+E41</f>
        <v>523005413.00000012</v>
      </c>
      <c r="F59" s="2132"/>
      <c r="G59" s="2134"/>
    </row>
    <row r="60" spans="1:7" ht="24" customHeight="1">
      <c r="A60" s="4158" t="s">
        <v>1093</v>
      </c>
      <c r="B60" s="4159"/>
      <c r="C60" s="4159"/>
      <c r="D60" s="2157"/>
      <c r="E60" s="2158">
        <f>E59+E35</f>
        <v>523005413.00000012</v>
      </c>
      <c r="F60" s="2157"/>
      <c r="G60" s="2159"/>
    </row>
    <row r="61" spans="1:7" ht="24.95" customHeight="1" thickTop="1"/>
    <row r="62" spans="1:7" s="811" customFormat="1" ht="24.95" customHeight="1">
      <c r="A62" s="2913"/>
      <c r="B62" s="4160" t="s">
        <v>2462</v>
      </c>
      <c r="C62" s="4160"/>
      <c r="D62" s="2913"/>
      <c r="E62" s="4157">
        <f>'수도광열비 부과 내역 '!V220</f>
        <v>406909820</v>
      </c>
      <c r="F62" s="4157"/>
    </row>
    <row r="63" spans="1:7" s="811" customFormat="1" ht="24.95" customHeight="1">
      <c r="A63" s="2913"/>
      <c r="B63" s="2913"/>
      <c r="C63" s="2913" t="s">
        <v>840</v>
      </c>
      <c r="D63" s="2913"/>
      <c r="E63" s="3542">
        <f>'브랜드별 집계 내역'!J223</f>
        <v>21367.984349999999</v>
      </c>
      <c r="F63" s="2913"/>
    </row>
    <row r="64" spans="1:7" s="811" customFormat="1" ht="24.95" customHeight="1">
      <c r="A64" s="2913"/>
      <c r="B64" s="2913"/>
      <c r="C64" s="2913" t="s">
        <v>244</v>
      </c>
      <c r="D64" s="2913"/>
      <c r="E64" s="3543">
        <f>E62/E63</f>
        <v>19042.966960989936</v>
      </c>
      <c r="F64" s="2913"/>
    </row>
    <row r="65" spans="1:6" s="811" customFormat="1" ht="24.95" customHeight="1">
      <c r="A65" s="2913"/>
      <c r="B65" s="2913"/>
      <c r="C65" s="2913"/>
      <c r="D65" s="2913"/>
      <c r="E65" s="2913"/>
      <c r="F65" s="2913"/>
    </row>
    <row r="66" spans="1:6">
      <c r="E66" s="70"/>
    </row>
    <row r="67" spans="1:6">
      <c r="E67" s="70"/>
    </row>
  </sheetData>
  <mergeCells count="26">
    <mergeCell ref="E62:F62"/>
    <mergeCell ref="A60:C60"/>
    <mergeCell ref="B62:C62"/>
    <mergeCell ref="A1:G1"/>
    <mergeCell ref="A3:C4"/>
    <mergeCell ref="E3:E4"/>
    <mergeCell ref="F3:F4"/>
    <mergeCell ref="G3:G4"/>
    <mergeCell ref="D3:D4"/>
    <mergeCell ref="F2:G2"/>
    <mergeCell ref="A59:C59"/>
    <mergeCell ref="B5:B7"/>
    <mergeCell ref="B8:C8"/>
    <mergeCell ref="B9:B10"/>
    <mergeCell ref="B11:C11"/>
    <mergeCell ref="A42:A53"/>
    <mergeCell ref="A54:A58"/>
    <mergeCell ref="A36:A40"/>
    <mergeCell ref="B12:B21"/>
    <mergeCell ref="B22:C22"/>
    <mergeCell ref="B34:C34"/>
    <mergeCell ref="A35:C35"/>
    <mergeCell ref="B31:B33"/>
    <mergeCell ref="B23:B30"/>
    <mergeCell ref="A5:A30"/>
    <mergeCell ref="A31:A34"/>
  </mergeCells>
  <phoneticPr fontId="161" type="noConversion"/>
  <printOptions horizontalCentered="1"/>
  <pageMargins left="0.51180553436279297" right="0.51180553436279297" top="0.74791663885116577" bottom="0.55111110210418701" header="0.31486111879348755" footer="0.3148611187934875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6ED51-ADAB-4616-A297-043D816C00FC}">
  <sheetPr codeName="Sheet1"/>
  <dimension ref="A1:M49"/>
  <sheetViews>
    <sheetView view="pageBreakPreview" zoomScale="90" zoomScaleNormal="80" zoomScaleSheetLayoutView="90" workbookViewId="0">
      <selection activeCell="F9" sqref="F9"/>
    </sheetView>
  </sheetViews>
  <sheetFormatPr defaultColWidth="9" defaultRowHeight="16.5"/>
  <cols>
    <col min="1" max="1" width="21" style="3703" customWidth="1"/>
    <col min="2" max="2" width="13" style="3703" customWidth="1"/>
    <col min="3" max="4" width="14.25" style="3703" customWidth="1"/>
    <col min="5" max="5" width="15.75" style="3703" customWidth="1"/>
    <col min="6" max="6" width="59.875" style="3703" customWidth="1"/>
    <col min="7" max="7" width="9" style="3703"/>
    <col min="8" max="8" width="13.875" style="3703" bestFit="1" customWidth="1"/>
    <col min="9" max="9" width="3.75" style="3703" customWidth="1"/>
    <col min="10" max="13" width="10" style="3703" customWidth="1"/>
    <col min="14" max="16384" width="9" style="3703"/>
  </cols>
  <sheetData>
    <row r="1" spans="1:9" ht="64.5" customHeight="1">
      <c r="A1" s="4178" t="s">
        <v>3666</v>
      </c>
      <c r="B1" s="4178"/>
      <c r="C1" s="4178"/>
      <c r="D1" s="4178"/>
      <c r="E1" s="4178"/>
      <c r="F1" s="4178"/>
    </row>
    <row r="2" spans="1:9" ht="49.5" customHeight="1">
      <c r="A2" s="3704"/>
      <c r="B2" s="3704"/>
      <c r="C2" s="3704"/>
      <c r="D2" s="3704"/>
      <c r="E2" s="3704"/>
      <c r="F2" s="3704"/>
    </row>
    <row r="3" spans="1:9" s="3705" customFormat="1" ht="22.5" customHeight="1">
      <c r="A3" s="3705" t="s">
        <v>3667</v>
      </c>
      <c r="E3" s="3706"/>
      <c r="F3" s="3706"/>
    </row>
    <row r="4" spans="1:9" s="3705" customFormat="1" ht="22.5" customHeight="1">
      <c r="A4" s="3705" t="s">
        <v>3682</v>
      </c>
      <c r="B4" s="3707"/>
      <c r="D4" s="3708"/>
      <c r="E4" s="3707"/>
    </row>
    <row r="5" spans="1:9" s="3705" customFormat="1" ht="27" customHeight="1">
      <c r="F5" s="3709" t="s">
        <v>1768</v>
      </c>
    </row>
    <row r="6" spans="1:9" s="3705" customFormat="1" ht="15" customHeight="1">
      <c r="A6" s="4185" t="s">
        <v>1769</v>
      </c>
      <c r="B6" s="4185" t="s">
        <v>1770</v>
      </c>
      <c r="C6" s="4187" t="s">
        <v>1771</v>
      </c>
      <c r="D6" s="4189" t="s">
        <v>2919</v>
      </c>
      <c r="E6" s="4181" t="s">
        <v>1772</v>
      </c>
      <c r="F6" s="4181" t="s">
        <v>1767</v>
      </c>
    </row>
    <row r="7" spans="1:9" s="3705" customFormat="1" ht="14.25" customHeight="1">
      <c r="A7" s="4186"/>
      <c r="B7" s="4186"/>
      <c r="C7" s="4188"/>
      <c r="D7" s="4190"/>
      <c r="E7" s="4181"/>
      <c r="F7" s="4181"/>
    </row>
    <row r="8" spans="1:9" s="3711" customFormat="1" ht="27" customHeight="1">
      <c r="A8" s="3998" t="s">
        <v>1773</v>
      </c>
      <c r="B8" s="3999">
        <f>B11+B12+B17+B10</f>
        <v>21367.98</v>
      </c>
      <c r="C8" s="4000">
        <f>C9+C13</f>
        <v>328886690</v>
      </c>
      <c r="D8" s="4001">
        <f>D9+D13</f>
        <v>866545580</v>
      </c>
      <c r="E8" s="4001">
        <f>E9+E13</f>
        <v>1195432270</v>
      </c>
      <c r="F8" s="4002"/>
      <c r="G8" s="3710"/>
      <c r="H8" s="3710"/>
    </row>
    <row r="9" spans="1:9" s="3705" customFormat="1" ht="30" customHeight="1">
      <c r="A9" s="4003" t="s">
        <v>1774</v>
      </c>
      <c r="B9" s="3712"/>
      <c r="C9" s="4005">
        <f>SUM(C10:C12)</f>
        <v>325040530</v>
      </c>
      <c r="D9" s="4006">
        <f>SUM(D10:D12)</f>
        <v>692143000</v>
      </c>
      <c r="E9" s="4007">
        <f>SUM(E10:E12)</f>
        <v>1017183530</v>
      </c>
      <c r="F9" s="3713"/>
      <c r="G9" s="3714"/>
      <c r="H9" s="3714"/>
    </row>
    <row r="10" spans="1:9" s="3705" customFormat="1" ht="29.25" customHeight="1">
      <c r="A10" s="4011" t="s">
        <v>1775</v>
      </c>
      <c r="B10" s="4016">
        <v>57.44</v>
      </c>
      <c r="C10" s="4017">
        <v>630310</v>
      </c>
      <c r="D10" s="4018">
        <v>1723200</v>
      </c>
      <c r="E10" s="4019">
        <f>C10+D10</f>
        <v>2353510</v>
      </c>
      <c r="F10" s="4012" t="s">
        <v>3679</v>
      </c>
      <c r="G10" s="3714"/>
      <c r="H10" s="3714"/>
    </row>
    <row r="11" spans="1:9" s="3705" customFormat="1" ht="30.75" customHeight="1">
      <c r="A11" s="4011" t="s">
        <v>1776</v>
      </c>
      <c r="B11" s="4020">
        <v>17454.060000000001</v>
      </c>
      <c r="C11" s="4017">
        <v>295509130</v>
      </c>
      <c r="D11" s="4018">
        <v>690419800</v>
      </c>
      <c r="E11" s="4019">
        <f>C11+D11</f>
        <v>985928930</v>
      </c>
      <c r="F11" s="4013"/>
      <c r="G11" s="3714"/>
      <c r="H11" s="3714"/>
    </row>
    <row r="12" spans="1:9" s="3705" customFormat="1" ht="27.75" customHeight="1">
      <c r="A12" s="4014" t="s">
        <v>1777</v>
      </c>
      <c r="B12" s="4021">
        <v>2495.08</v>
      </c>
      <c r="C12" s="4017">
        <v>28901090</v>
      </c>
      <c r="D12" s="4022"/>
      <c r="E12" s="4023">
        <f>C12+D12</f>
        <v>28901090</v>
      </c>
      <c r="F12" s="4012" t="s">
        <v>3484</v>
      </c>
      <c r="G12" s="3714"/>
      <c r="H12" s="3714"/>
    </row>
    <row r="13" spans="1:9" s="3705" customFormat="1" ht="30" customHeight="1">
      <c r="A13" s="4004" t="s">
        <v>1778</v>
      </c>
      <c r="B13" s="3715"/>
      <c r="C13" s="4008">
        <f>SUM(C14:C17)</f>
        <v>3846160</v>
      </c>
      <c r="D13" s="4009">
        <f>SUM(D14:D17)</f>
        <v>174402580</v>
      </c>
      <c r="E13" s="4010">
        <f>SUM(E14:E17)</f>
        <v>178248740</v>
      </c>
      <c r="F13" s="3716"/>
      <c r="G13" s="3714"/>
      <c r="H13" s="3714"/>
    </row>
    <row r="14" spans="1:9" s="3705" customFormat="1" ht="33" customHeight="1">
      <c r="A14" s="4011" t="s">
        <v>1775</v>
      </c>
      <c r="B14" s="4016">
        <v>57.44</v>
      </c>
      <c r="C14" s="4017"/>
      <c r="D14" s="4018">
        <v>861600</v>
      </c>
      <c r="E14" s="4019">
        <f>C14+D14</f>
        <v>861600</v>
      </c>
      <c r="F14" s="4012" t="s">
        <v>3679</v>
      </c>
      <c r="G14" s="3714"/>
      <c r="H14" s="3714"/>
    </row>
    <row r="15" spans="1:9" s="3705" customFormat="1" ht="33" hidden="1" customHeight="1">
      <c r="A15" s="4011" t="s">
        <v>1776</v>
      </c>
      <c r="B15" s="4020">
        <v>17552.419999999998</v>
      </c>
      <c r="C15" s="4017"/>
      <c r="D15" s="4018"/>
      <c r="E15" s="4019">
        <f>C15+D15</f>
        <v>0</v>
      </c>
      <c r="F15" s="4012"/>
      <c r="G15" s="3714"/>
      <c r="H15" s="3714"/>
    </row>
    <row r="16" spans="1:9" s="3705" customFormat="1" ht="34.5" customHeight="1">
      <c r="A16" s="4011" t="s">
        <v>1777</v>
      </c>
      <c r="B16" s="4016">
        <v>2495.08</v>
      </c>
      <c r="C16" s="4017">
        <v>1274660</v>
      </c>
      <c r="D16" s="4018">
        <v>112278270</v>
      </c>
      <c r="E16" s="4019">
        <f>C16+D16</f>
        <v>113552930</v>
      </c>
      <c r="F16" s="4012" t="s">
        <v>3485</v>
      </c>
      <c r="G16" s="3714"/>
      <c r="H16" s="3714"/>
      <c r="I16" s="3714"/>
    </row>
    <row r="17" spans="1:13" s="3705" customFormat="1" ht="30" customHeight="1">
      <c r="A17" s="4014" t="s">
        <v>1779</v>
      </c>
      <c r="B17" s="4016">
        <v>1361.4</v>
      </c>
      <c r="C17" s="4017">
        <v>2571500</v>
      </c>
      <c r="D17" s="4018">
        <v>61262710</v>
      </c>
      <c r="E17" s="4023">
        <f>C17+D17</f>
        <v>63834210</v>
      </c>
      <c r="F17" s="4015"/>
      <c r="G17" s="3714"/>
      <c r="H17" s="3714"/>
      <c r="I17" s="3714"/>
    </row>
    <row r="18" spans="1:13" s="3705" customFormat="1" ht="14.25" customHeight="1">
      <c r="A18" s="3717"/>
      <c r="B18" s="3718"/>
      <c r="C18" s="3719"/>
      <c r="D18" s="3720"/>
      <c r="E18" s="3720"/>
      <c r="F18" s="3721"/>
      <c r="G18" s="3714"/>
      <c r="H18" s="3714"/>
      <c r="I18" s="3714"/>
    </row>
    <row r="19" spans="1:13" s="3705" customFormat="1" ht="24" customHeight="1">
      <c r="A19" s="3916" t="s">
        <v>1780</v>
      </c>
      <c r="C19" s="3714"/>
      <c r="D19" s="3714"/>
      <c r="E19" s="3714"/>
      <c r="F19" s="3714"/>
      <c r="G19" s="3714"/>
      <c r="H19" s="3714"/>
      <c r="I19" s="3714"/>
    </row>
    <row r="20" spans="1:13" ht="24" customHeight="1">
      <c r="A20" s="3916" t="s">
        <v>1781</v>
      </c>
      <c r="B20" s="3705"/>
      <c r="C20" s="3714"/>
      <c r="D20" s="3714"/>
      <c r="E20" s="3714"/>
      <c r="F20" s="3714"/>
      <c r="G20" s="3722"/>
      <c r="H20" s="3722"/>
      <c r="I20" s="3722"/>
    </row>
    <row r="21" spans="1:13" ht="25.5" customHeight="1">
      <c r="A21" s="3705"/>
      <c r="B21" s="3705"/>
      <c r="C21" s="3714"/>
      <c r="D21" s="3714"/>
      <c r="E21" s="3714"/>
      <c r="F21" s="3714"/>
      <c r="G21" s="3722"/>
      <c r="H21" s="3722"/>
      <c r="I21" s="3722"/>
    </row>
    <row r="22" spans="1:13" ht="25.5" customHeight="1">
      <c r="A22" s="3705"/>
      <c r="B22" s="3723"/>
      <c r="C22" s="3724"/>
      <c r="D22" s="3724"/>
      <c r="E22" s="3724"/>
      <c r="F22" s="3724"/>
      <c r="G22" s="3722"/>
      <c r="H22" s="3722"/>
      <c r="I22" s="3722"/>
    </row>
    <row r="23" spans="1:13" ht="25.5" customHeight="1">
      <c r="A23" s="3723"/>
      <c r="B23" s="3723"/>
      <c r="C23" s="3723"/>
      <c r="D23" s="3723"/>
      <c r="E23" s="3723"/>
      <c r="F23" s="3723"/>
      <c r="G23" s="3722"/>
      <c r="H23" s="3722"/>
      <c r="I23" s="3722"/>
    </row>
    <row r="24" spans="1:13" ht="25.5" customHeight="1">
      <c r="A24" s="4182"/>
      <c r="B24" s="4183"/>
      <c r="C24" s="4183"/>
      <c r="D24" s="4183"/>
      <c r="E24" s="4183"/>
      <c r="F24" s="4183"/>
      <c r="G24" s="3722"/>
      <c r="H24" s="3722"/>
      <c r="I24" s="3722"/>
    </row>
    <row r="25" spans="1:13" ht="25.5" customHeight="1">
      <c r="A25" s="4183"/>
      <c r="B25" s="4183"/>
      <c r="C25" s="4183"/>
      <c r="D25" s="4183"/>
      <c r="E25" s="4183"/>
      <c r="F25" s="4183"/>
      <c r="G25" s="3722"/>
      <c r="H25" s="3722"/>
      <c r="I25" s="3722"/>
    </row>
    <row r="26" spans="1:13" ht="25.5" customHeight="1">
      <c r="A26" s="4183"/>
      <c r="B26" s="4183"/>
      <c r="C26" s="4183"/>
      <c r="D26" s="4183"/>
      <c r="E26" s="4183"/>
      <c r="F26" s="4183"/>
      <c r="G26" s="3722"/>
      <c r="H26" s="3722"/>
      <c r="I26" s="3722"/>
    </row>
    <row r="27" spans="1:13" ht="25.5" customHeight="1">
      <c r="A27" s="4184"/>
      <c r="B27" s="4184"/>
      <c r="C27" s="4184"/>
      <c r="D27" s="4184"/>
      <c r="E27" s="4184"/>
      <c r="F27" s="4184"/>
      <c r="G27" s="3722"/>
      <c r="H27" s="3722"/>
      <c r="I27" s="4176" t="s">
        <v>1782</v>
      </c>
      <c r="J27" s="3725" t="s">
        <v>1783</v>
      </c>
      <c r="K27" s="3725" t="s">
        <v>1784</v>
      </c>
      <c r="L27" s="3725" t="s">
        <v>1785</v>
      </c>
      <c r="M27" s="3725" t="s">
        <v>1786</v>
      </c>
    </row>
    <row r="28" spans="1:13" ht="51.75" customHeight="1">
      <c r="A28" s="3726"/>
      <c r="C28" s="3722"/>
      <c r="D28" s="3722"/>
      <c r="E28" s="3722"/>
      <c r="F28" s="3722"/>
      <c r="G28" s="3722"/>
      <c r="H28" s="3722"/>
      <c r="I28" s="4177"/>
      <c r="J28" s="3727"/>
      <c r="K28" s="3727"/>
      <c r="L28" s="3727"/>
      <c r="M28" s="4173"/>
    </row>
    <row r="29" spans="1:13" ht="20.25" customHeight="1">
      <c r="C29" s="3722"/>
      <c r="D29" s="3722"/>
      <c r="E29" s="3722"/>
      <c r="F29" s="3722"/>
      <c r="G29" s="3722"/>
      <c r="H29" s="3722"/>
      <c r="I29" s="4176" t="s">
        <v>1787</v>
      </c>
      <c r="J29" s="4173"/>
      <c r="K29" s="4173"/>
      <c r="L29" s="4173"/>
      <c r="M29" s="4174"/>
    </row>
    <row r="30" spans="1:13" ht="35.25" customHeight="1">
      <c r="C30" s="3722"/>
      <c r="D30" s="3722"/>
      <c r="E30" s="3722"/>
      <c r="F30" s="3722"/>
      <c r="G30" s="4179"/>
      <c r="H30" s="3722"/>
      <c r="I30" s="4177"/>
      <c r="J30" s="4175"/>
      <c r="K30" s="4175"/>
      <c r="L30" s="4175"/>
      <c r="M30" s="4175"/>
    </row>
    <row r="31" spans="1:13" ht="27.75" customHeight="1">
      <c r="C31" s="3722"/>
      <c r="D31" s="3722"/>
      <c r="E31" s="3722"/>
      <c r="F31" s="3722"/>
      <c r="G31" s="4180"/>
      <c r="H31" s="3722"/>
      <c r="I31" s="3722"/>
    </row>
    <row r="32" spans="1:13">
      <c r="C32" s="3722"/>
      <c r="D32" s="3722"/>
      <c r="E32" s="3722"/>
      <c r="F32" s="3722"/>
      <c r="G32" s="3722"/>
      <c r="H32" s="3722"/>
      <c r="I32" s="3722"/>
    </row>
    <row r="33" spans="1:9">
      <c r="B33" s="3728"/>
      <c r="C33" s="3722"/>
      <c r="D33" s="3722"/>
      <c r="E33" s="3722"/>
      <c r="F33" s="3722"/>
      <c r="G33" s="3722"/>
      <c r="H33" s="3722"/>
      <c r="I33" s="3722"/>
    </row>
    <row r="34" spans="1:9">
      <c r="B34" s="3729"/>
      <c r="C34" s="3722"/>
      <c r="D34" s="3722"/>
      <c r="E34" s="3722"/>
      <c r="F34" s="3722"/>
      <c r="G34" s="3722"/>
      <c r="H34" s="3722"/>
      <c r="I34" s="3722"/>
    </row>
    <row r="35" spans="1:9">
      <c r="C35" s="3722"/>
      <c r="D35" s="3722"/>
      <c r="G35" s="3722"/>
      <c r="H35" s="3722"/>
      <c r="I35" s="3722"/>
    </row>
    <row r="36" spans="1:9">
      <c r="G36" s="3722"/>
      <c r="H36" s="3722"/>
      <c r="I36" s="3722"/>
    </row>
    <row r="37" spans="1:9">
      <c r="G37" s="3722"/>
      <c r="H37" s="3722"/>
      <c r="I37" s="3722"/>
    </row>
    <row r="38" spans="1:9">
      <c r="B38" s="3729"/>
      <c r="G38" s="3722"/>
      <c r="H38" s="3722"/>
      <c r="I38" s="3722"/>
    </row>
    <row r="39" spans="1:9">
      <c r="A39" s="3730"/>
      <c r="G39" s="3722"/>
      <c r="H39" s="3722"/>
      <c r="I39" s="3722"/>
    </row>
    <row r="40" spans="1:9">
      <c r="A40" s="3730"/>
    </row>
    <row r="41" spans="1:9">
      <c r="A41" s="3730"/>
    </row>
    <row r="42" spans="1:9">
      <c r="A42" s="3730"/>
    </row>
    <row r="43" spans="1:9">
      <c r="A43" s="3730"/>
    </row>
    <row r="44" spans="1:9">
      <c r="A44" s="3730"/>
    </row>
    <row r="45" spans="1:9">
      <c r="A45" s="3730"/>
    </row>
    <row r="46" spans="1:9">
      <c r="A46" s="3730"/>
    </row>
    <row r="47" spans="1:9">
      <c r="A47" s="3730"/>
    </row>
    <row r="48" spans="1:9">
      <c r="A48" s="3730"/>
    </row>
    <row r="49" spans="1:1">
      <c r="A49" s="3730"/>
    </row>
  </sheetData>
  <mergeCells count="18">
    <mergeCell ref="A1:F1"/>
    <mergeCell ref="G30:G31"/>
    <mergeCell ref="F6:F7"/>
    <mergeCell ref="A24:F24"/>
    <mergeCell ref="A25:F25"/>
    <mergeCell ref="A26:F26"/>
    <mergeCell ref="A27:F27"/>
    <mergeCell ref="A6:A7"/>
    <mergeCell ref="B6:B7"/>
    <mergeCell ref="C6:C7"/>
    <mergeCell ref="D6:D7"/>
    <mergeCell ref="E6:E7"/>
    <mergeCell ref="M28:M30"/>
    <mergeCell ref="I29:I30"/>
    <mergeCell ref="J29:J30"/>
    <mergeCell ref="K29:K30"/>
    <mergeCell ref="L29:L30"/>
    <mergeCell ref="I27:I28"/>
  </mergeCells>
  <phoneticPr fontId="161" type="noConversion"/>
  <printOptions horizontalCentered="1" verticalCentered="1"/>
  <pageMargins left="0.19685039370078741" right="0.19685039370078741" top="0.47244094488188981" bottom="0.19685039370078741" header="0.47244094488188981" footer="0.19685039370078741"/>
  <pageSetup paperSize="9" scale="8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BCA9E-1DE6-4759-98D9-55FBC7205660}">
  <sheetPr codeName="Sheet5">
    <pageSetUpPr fitToPage="1"/>
  </sheetPr>
  <dimension ref="A1:DQ18"/>
  <sheetViews>
    <sheetView showGridLines="0" view="pageBreakPreview" zoomScaleNormal="100" zoomScaleSheetLayoutView="100" workbookViewId="0">
      <selection activeCell="CZ5" sqref="CZ5"/>
    </sheetView>
  </sheetViews>
  <sheetFormatPr defaultColWidth="9" defaultRowHeight="13.5"/>
  <cols>
    <col min="1" max="1" width="14.5" style="3734" customWidth="1"/>
    <col min="2" max="8" width="11.625" style="3734" hidden="1" customWidth="1"/>
    <col min="9" max="15" width="9.875" style="3734" hidden="1" customWidth="1"/>
    <col min="16" max="16" width="10.5" style="3734" hidden="1" customWidth="1"/>
    <col min="17" max="17" width="10.625" style="3734" hidden="1" customWidth="1"/>
    <col min="18" max="20" width="11.625" style="3734" hidden="1" customWidth="1"/>
    <col min="21" max="29" width="9.125" style="3734" hidden="1" customWidth="1"/>
    <col min="30" max="33" width="10.75" style="3734" hidden="1" customWidth="1"/>
    <col min="34" max="38" width="11.625" style="3734" hidden="1" customWidth="1"/>
    <col min="39" max="44" width="9" style="3734" hidden="1" customWidth="1"/>
    <col min="45" max="49" width="9.375" style="3734" hidden="1" customWidth="1"/>
    <col min="50" max="68" width="11" style="3734" hidden="1" customWidth="1"/>
    <col min="69" max="77" width="10.125" style="3734" hidden="1" customWidth="1"/>
    <col min="78" max="80" width="11" style="3734" hidden="1" customWidth="1"/>
    <col min="81" max="87" width="8.75" style="3734" hidden="1" customWidth="1"/>
    <col min="88" max="90" width="9" style="3734" hidden="1" customWidth="1"/>
    <col min="91" max="92" width="10.25" style="3734" hidden="1" customWidth="1"/>
    <col min="93" max="101" width="8.875" style="3734" customWidth="1"/>
    <col min="102" max="102" width="9.125" style="3734" customWidth="1"/>
    <col min="103" max="103" width="9.25" style="3734" customWidth="1"/>
    <col min="104" max="104" width="10.125" style="3734" customWidth="1"/>
    <col min="105" max="105" width="8.25" style="3734" customWidth="1"/>
    <col min="106" max="106" width="27.125" style="3734" customWidth="1"/>
    <col min="107" max="107" width="8.5" style="3734" customWidth="1"/>
    <col min="108" max="108" width="6.75" style="3734" customWidth="1"/>
    <col min="109" max="109" width="6.625" style="3734" customWidth="1"/>
    <col min="110" max="111" width="7" style="3734" customWidth="1"/>
    <col min="112" max="112" width="7.375" style="3734" customWidth="1"/>
    <col min="113" max="113" width="6.5" style="3734" customWidth="1"/>
    <col min="114" max="115" width="7.375" style="3734" customWidth="1"/>
    <col min="116" max="116" width="8" style="3734" customWidth="1"/>
    <col min="117" max="117" width="8.25" style="3734" customWidth="1"/>
    <col min="118" max="16384" width="9" style="3734"/>
  </cols>
  <sheetData>
    <row r="1" spans="1:121" ht="29.25" customHeight="1">
      <c r="A1" s="3731" t="s">
        <v>3320</v>
      </c>
      <c r="B1" s="3732"/>
      <c r="C1" s="3732"/>
      <c r="D1" s="3732"/>
      <c r="E1" s="3732"/>
      <c r="F1" s="3732"/>
      <c r="G1" s="3732"/>
      <c r="H1" s="3732"/>
      <c r="I1" s="3732"/>
      <c r="J1" s="3732"/>
      <c r="K1" s="3732"/>
      <c r="L1" s="3732"/>
      <c r="M1" s="3732"/>
      <c r="N1" s="3732"/>
      <c r="O1" s="3732"/>
      <c r="P1" s="3732"/>
      <c r="Q1" s="3732"/>
      <c r="R1" s="3732"/>
      <c r="S1" s="3732"/>
      <c r="T1" s="3732"/>
      <c r="U1" s="3732"/>
      <c r="V1" s="3732"/>
      <c r="W1" s="3732"/>
      <c r="X1" s="3732"/>
      <c r="Y1" s="3732"/>
      <c r="Z1" s="3732"/>
      <c r="AA1" s="3732"/>
      <c r="AB1" s="3732"/>
      <c r="AC1" s="3732"/>
      <c r="AD1" s="3732"/>
      <c r="AE1" s="3732"/>
      <c r="AF1" s="3732"/>
      <c r="AG1" s="3732"/>
      <c r="AH1" s="3732"/>
      <c r="AI1" s="3732"/>
      <c r="AJ1" s="3732"/>
      <c r="AK1" s="3732"/>
      <c r="AL1" s="3732"/>
      <c r="AM1" s="3732"/>
      <c r="AN1" s="3732"/>
      <c r="AO1" s="3732"/>
      <c r="AP1" s="3732"/>
      <c r="AQ1" s="3732"/>
      <c r="AR1" s="3732"/>
      <c r="AS1" s="3732"/>
      <c r="AT1" s="3732"/>
      <c r="AU1" s="3732"/>
      <c r="AV1" s="3732"/>
      <c r="AW1" s="3732"/>
      <c r="AX1" s="3732"/>
      <c r="AY1" s="3732"/>
      <c r="AZ1" s="3732"/>
      <c r="BA1" s="3732"/>
      <c r="BB1" s="3732"/>
      <c r="BC1" s="3732"/>
      <c r="BD1" s="3732"/>
      <c r="BE1" s="3732"/>
      <c r="BF1" s="3732"/>
      <c r="BG1" s="3732"/>
      <c r="BH1" s="3732"/>
      <c r="BI1" s="3732"/>
      <c r="BJ1" s="3732"/>
      <c r="BK1" s="3732"/>
      <c r="BL1" s="3732"/>
      <c r="BM1" s="3732"/>
      <c r="BN1" s="3732"/>
      <c r="BO1" s="3732"/>
      <c r="BP1" s="3732"/>
      <c r="BQ1" s="3732"/>
      <c r="BR1" s="3732"/>
      <c r="BS1" s="3732"/>
      <c r="BT1" s="3732"/>
      <c r="BU1" s="3732"/>
      <c r="BV1" s="3732"/>
      <c r="BW1" s="3732"/>
      <c r="BX1" s="3732"/>
      <c r="BY1" s="3732"/>
      <c r="BZ1" s="3732"/>
      <c r="CA1" s="3732"/>
      <c r="CB1" s="3732"/>
      <c r="CC1" s="3732"/>
      <c r="CD1" s="3732"/>
      <c r="CE1" s="3732"/>
      <c r="CF1" s="3732"/>
      <c r="CG1" s="3732"/>
      <c r="CH1" s="3732"/>
      <c r="CI1" s="3732"/>
      <c r="CJ1" s="3732"/>
      <c r="CK1" s="3732"/>
      <c r="CL1" s="3732"/>
      <c r="CM1" s="3732"/>
      <c r="CN1" s="3732"/>
      <c r="CO1" s="3732"/>
      <c r="CP1" s="3732"/>
      <c r="CQ1" s="3732"/>
      <c r="CR1" s="3732"/>
      <c r="CS1" s="3732"/>
      <c r="CT1" s="3732"/>
      <c r="CU1" s="3732"/>
      <c r="CV1" s="3732"/>
      <c r="CW1" s="3732"/>
      <c r="CX1" s="3732"/>
      <c r="CY1" s="3732"/>
      <c r="CZ1" s="3732"/>
      <c r="DA1" s="3732"/>
      <c r="DB1" s="3733"/>
    </row>
    <row r="2" spans="1:121" ht="13.5" customHeight="1">
      <c r="A2" s="3735"/>
      <c r="G2" s="3736"/>
      <c r="H2" s="3736"/>
      <c r="I2" s="3737"/>
      <c r="J2" s="3737"/>
      <c r="K2" s="3737"/>
      <c r="L2" s="3737"/>
      <c r="M2" s="3737"/>
      <c r="N2" s="3737"/>
      <c r="O2" s="3737"/>
      <c r="P2" s="3737"/>
      <c r="Q2" s="3737"/>
      <c r="R2" s="3737"/>
      <c r="S2" s="3737"/>
      <c r="T2" s="3737"/>
      <c r="U2" s="3737"/>
      <c r="V2" s="3737"/>
      <c r="W2" s="3737"/>
      <c r="X2" s="3737"/>
      <c r="Y2" s="3737"/>
      <c r="Z2" s="3737"/>
      <c r="AA2" s="3737"/>
      <c r="AB2" s="3737"/>
      <c r="AC2" s="3737"/>
      <c r="AD2" s="3737"/>
      <c r="AE2" s="3737"/>
      <c r="AF2" s="3737"/>
      <c r="AG2" s="3737"/>
      <c r="AH2" s="3737"/>
      <c r="AI2" s="3737"/>
      <c r="AJ2" s="3737"/>
      <c r="AK2" s="3737"/>
      <c r="AL2" s="3737"/>
      <c r="AM2" s="3737"/>
      <c r="AN2" s="3737"/>
      <c r="AO2" s="3737"/>
      <c r="AP2" s="3737"/>
      <c r="AQ2" s="3737"/>
      <c r="AR2" s="3737"/>
      <c r="AS2" s="3737"/>
      <c r="AT2" s="3737"/>
      <c r="AU2" s="3737"/>
      <c r="AV2" s="3737"/>
      <c r="AW2" s="3737"/>
      <c r="AX2" s="3737"/>
      <c r="AY2" s="3737"/>
      <c r="AZ2" s="3737"/>
      <c r="BA2" s="3737"/>
      <c r="BB2" s="3738"/>
      <c r="BC2" s="3738"/>
      <c r="BD2" s="3738"/>
      <c r="BE2" s="3738"/>
      <c r="BF2" s="3738"/>
      <c r="BG2" s="3738"/>
      <c r="BH2" s="3738"/>
      <c r="BI2" s="3738"/>
      <c r="BJ2" s="3738"/>
      <c r="BK2" s="3738"/>
      <c r="BL2" s="3738"/>
      <c r="BM2" s="3738"/>
      <c r="BN2" s="3738"/>
      <c r="BO2" s="3738"/>
      <c r="BP2" s="3738"/>
      <c r="BQ2" s="3738"/>
      <c r="BR2" s="3738"/>
      <c r="BS2" s="3738"/>
      <c r="BT2" s="3738"/>
      <c r="BU2" s="3738"/>
      <c r="BV2" s="3738"/>
      <c r="BW2" s="3738"/>
      <c r="BX2" s="3738"/>
      <c r="BY2" s="3738"/>
      <c r="BZ2" s="3738"/>
      <c r="CA2" s="3738"/>
      <c r="CB2" s="3738"/>
      <c r="CC2" s="3738"/>
      <c r="CD2" s="3738"/>
      <c r="CE2" s="3738"/>
      <c r="CF2" s="3738"/>
      <c r="CG2" s="3738"/>
      <c r="CH2" s="3738"/>
      <c r="CI2" s="3738"/>
      <c r="CJ2" s="3738"/>
      <c r="CK2" s="3738"/>
      <c r="CL2" s="3738"/>
      <c r="CM2" s="3738"/>
      <c r="CN2" s="3738"/>
      <c r="CO2" s="3738"/>
      <c r="CP2" s="3738"/>
      <c r="CQ2" s="3738"/>
      <c r="CR2" s="3738"/>
      <c r="CS2" s="3738"/>
      <c r="CT2" s="3738"/>
      <c r="CU2" s="3738"/>
      <c r="CV2" s="3738"/>
      <c r="CW2" s="3738"/>
      <c r="CX2" s="3738"/>
      <c r="CY2" s="3738"/>
      <c r="CZ2" s="3738"/>
      <c r="DA2" s="3739" t="s">
        <v>1863</v>
      </c>
      <c r="DB2" s="3740"/>
    </row>
    <row r="3" spans="1:121" ht="20.25" customHeight="1">
      <c r="A3" s="3741" t="s">
        <v>1769</v>
      </c>
      <c r="B3" s="3742" t="s">
        <v>1864</v>
      </c>
      <c r="C3" s="3743" t="s">
        <v>1865</v>
      </c>
      <c r="D3" s="3742" t="s">
        <v>1290</v>
      </c>
      <c r="E3" s="3743" t="s">
        <v>1291</v>
      </c>
      <c r="F3" s="3742" t="s">
        <v>1292</v>
      </c>
      <c r="G3" s="3743" t="s">
        <v>1293</v>
      </c>
      <c r="H3" s="3742" t="s">
        <v>1294</v>
      </c>
      <c r="I3" s="3744" t="s">
        <v>1866</v>
      </c>
      <c r="J3" s="3745" t="s">
        <v>1867</v>
      </c>
      <c r="K3" s="3745" t="s">
        <v>1868</v>
      </c>
      <c r="L3" s="3744" t="s">
        <v>1869</v>
      </c>
      <c r="M3" s="3744" t="s">
        <v>1870</v>
      </c>
      <c r="N3" s="3744" t="s">
        <v>1871</v>
      </c>
      <c r="O3" s="3744" t="s">
        <v>1872</v>
      </c>
      <c r="P3" s="3744" t="s">
        <v>1873</v>
      </c>
      <c r="Q3" s="3744" t="s">
        <v>1874</v>
      </c>
      <c r="R3" s="3744" t="s">
        <v>1875</v>
      </c>
      <c r="S3" s="3744" t="s">
        <v>1876</v>
      </c>
      <c r="T3" s="3744" t="s">
        <v>1877</v>
      </c>
      <c r="U3" s="3744" t="s">
        <v>1866</v>
      </c>
      <c r="V3" s="3744" t="s">
        <v>1867</v>
      </c>
      <c r="W3" s="3744" t="s">
        <v>1868</v>
      </c>
      <c r="X3" s="3744" t="s">
        <v>1869</v>
      </c>
      <c r="Y3" s="3744" t="s">
        <v>1870</v>
      </c>
      <c r="Z3" s="3744" t="s">
        <v>1871</v>
      </c>
      <c r="AA3" s="3744" t="s">
        <v>1872</v>
      </c>
      <c r="AB3" s="3744" t="s">
        <v>1873</v>
      </c>
      <c r="AC3" s="3744" t="s">
        <v>1874</v>
      </c>
      <c r="AD3" s="3744" t="s">
        <v>1875</v>
      </c>
      <c r="AE3" s="3744" t="s">
        <v>1878</v>
      </c>
      <c r="AF3" s="3744" t="s">
        <v>1879</v>
      </c>
      <c r="AG3" s="3744" t="s">
        <v>1880</v>
      </c>
      <c r="AH3" s="3744" t="s">
        <v>1881</v>
      </c>
      <c r="AI3" s="3744" t="s">
        <v>1409</v>
      </c>
      <c r="AJ3" s="3744" t="s">
        <v>1882</v>
      </c>
      <c r="AK3" s="3744" t="s">
        <v>1883</v>
      </c>
      <c r="AL3" s="3744" t="s">
        <v>1884</v>
      </c>
      <c r="AM3" s="3744" t="s">
        <v>1885</v>
      </c>
      <c r="AN3" s="3744" t="s">
        <v>1886</v>
      </c>
      <c r="AO3" s="3744" t="s">
        <v>1887</v>
      </c>
      <c r="AP3" s="3744" t="s">
        <v>1888</v>
      </c>
      <c r="AQ3" s="3744" t="s">
        <v>1889</v>
      </c>
      <c r="AR3" s="3744" t="s">
        <v>1747</v>
      </c>
      <c r="AS3" s="3744" t="s">
        <v>1890</v>
      </c>
      <c r="AT3" s="3744" t="s">
        <v>1891</v>
      </c>
      <c r="AU3" s="3744" t="s">
        <v>1892</v>
      </c>
      <c r="AV3" s="3744" t="s">
        <v>1839</v>
      </c>
      <c r="AW3" s="3744" t="s">
        <v>1893</v>
      </c>
      <c r="AX3" s="3744" t="s">
        <v>1894</v>
      </c>
      <c r="AY3" s="3744" t="s">
        <v>1965</v>
      </c>
      <c r="AZ3" s="3744" t="s">
        <v>2008</v>
      </c>
      <c r="BA3" s="3744" t="s">
        <v>2054</v>
      </c>
      <c r="BB3" s="3742" t="s">
        <v>2111</v>
      </c>
      <c r="BC3" s="3742" t="s">
        <v>2126</v>
      </c>
      <c r="BD3" s="3742" t="s">
        <v>2156</v>
      </c>
      <c r="BE3" s="3742" t="s">
        <v>2173</v>
      </c>
      <c r="BF3" s="3742" t="s">
        <v>2184</v>
      </c>
      <c r="BG3" s="3742" t="s">
        <v>2189</v>
      </c>
      <c r="BH3" s="3742" t="s">
        <v>2198</v>
      </c>
      <c r="BI3" s="3742" t="s">
        <v>2224</v>
      </c>
      <c r="BJ3" s="3742" t="s">
        <v>2259</v>
      </c>
      <c r="BK3" s="3742" t="s">
        <v>2271</v>
      </c>
      <c r="BL3" s="3742" t="s">
        <v>2291</v>
      </c>
      <c r="BM3" s="3742" t="s">
        <v>2305</v>
      </c>
      <c r="BN3" s="3742" t="s">
        <v>2316</v>
      </c>
      <c r="BO3" s="3742" t="s">
        <v>2322</v>
      </c>
      <c r="BP3" s="3742" t="s">
        <v>2354</v>
      </c>
      <c r="BQ3" s="3742" t="s">
        <v>2379</v>
      </c>
      <c r="BR3" s="3742" t="s">
        <v>2491</v>
      </c>
      <c r="BS3" s="3742" t="s">
        <v>2527</v>
      </c>
      <c r="BT3" s="3742" t="s">
        <v>2544</v>
      </c>
      <c r="BU3" s="3742" t="s">
        <v>2569</v>
      </c>
      <c r="BV3" s="3742" t="s">
        <v>2595</v>
      </c>
      <c r="BW3" s="3742" t="s">
        <v>2608</v>
      </c>
      <c r="BX3" s="3742" t="s">
        <v>2623</v>
      </c>
      <c r="BY3" s="3742" t="s">
        <v>2638</v>
      </c>
      <c r="BZ3" s="3742" t="s">
        <v>2658</v>
      </c>
      <c r="CA3" s="3746" t="s">
        <v>2668</v>
      </c>
      <c r="CB3" s="3742" t="s">
        <v>2871</v>
      </c>
      <c r="CC3" s="3742" t="s">
        <v>2904</v>
      </c>
      <c r="CD3" s="3742" t="s">
        <v>2928</v>
      </c>
      <c r="CE3" s="3742" t="s">
        <v>2942</v>
      </c>
      <c r="CF3" s="3742" t="s">
        <v>2981</v>
      </c>
      <c r="CG3" s="3742" t="s">
        <v>2993</v>
      </c>
      <c r="CH3" s="3742" t="s">
        <v>3015</v>
      </c>
      <c r="CI3" s="3742" t="s">
        <v>3027</v>
      </c>
      <c r="CJ3" s="3742" t="s">
        <v>3058</v>
      </c>
      <c r="CK3" s="3742" t="s">
        <v>3094</v>
      </c>
      <c r="CL3" s="3742" t="s">
        <v>3209</v>
      </c>
      <c r="CM3" s="3742" t="s">
        <v>3283</v>
      </c>
      <c r="CN3" s="3742" t="s">
        <v>3292</v>
      </c>
      <c r="CO3" s="4075" t="s">
        <v>3321</v>
      </c>
      <c r="CP3" s="4075" t="s">
        <v>3371</v>
      </c>
      <c r="CQ3" s="4075" t="s">
        <v>3378</v>
      </c>
      <c r="CR3" s="4075" t="s">
        <v>3405</v>
      </c>
      <c r="CS3" s="4075" t="s">
        <v>3420</v>
      </c>
      <c r="CT3" s="4075" t="s">
        <v>3438</v>
      </c>
      <c r="CU3" s="4075" t="s">
        <v>3482</v>
      </c>
      <c r="CV3" s="4075" t="s">
        <v>3502</v>
      </c>
      <c r="CW3" s="4075" t="s">
        <v>3559</v>
      </c>
      <c r="CX3" s="3742" t="s">
        <v>3621</v>
      </c>
      <c r="CY3" s="3742" t="s">
        <v>3637</v>
      </c>
      <c r="CZ3" s="3742" t="s">
        <v>3676</v>
      </c>
      <c r="DA3" s="3747" t="s">
        <v>1895</v>
      </c>
      <c r="DB3" s="3748" t="s">
        <v>1767</v>
      </c>
    </row>
    <row r="4" spans="1:121" ht="39.75" customHeight="1">
      <c r="A4" s="3935" t="s">
        <v>3677</v>
      </c>
      <c r="B4" s="3749">
        <v>1210.0899999999999</v>
      </c>
      <c r="C4" s="3749">
        <v>1076.5999999999999</v>
      </c>
      <c r="D4" s="3749">
        <v>238.56</v>
      </c>
      <c r="E4" s="3750">
        <v>0</v>
      </c>
      <c r="F4" s="3749">
        <v>253.31</v>
      </c>
      <c r="G4" s="3750">
        <v>0</v>
      </c>
      <c r="H4" s="3750"/>
      <c r="I4" s="3751">
        <v>122.7</v>
      </c>
      <c r="J4" s="3751">
        <v>111.83</v>
      </c>
      <c r="K4" s="3752">
        <v>197.39</v>
      </c>
      <c r="L4" s="3752">
        <v>0</v>
      </c>
      <c r="M4" s="3752">
        <v>36.72</v>
      </c>
      <c r="N4" s="3752">
        <v>88.35</v>
      </c>
      <c r="O4" s="3752">
        <v>158.94</v>
      </c>
      <c r="P4" s="3752">
        <v>0</v>
      </c>
      <c r="Q4" s="3752">
        <v>0</v>
      </c>
      <c r="R4" s="3752">
        <v>1589.27</v>
      </c>
      <c r="S4" s="3752">
        <v>204.1</v>
      </c>
      <c r="T4" s="3752">
        <v>138.38</v>
      </c>
      <c r="U4" s="3752">
        <v>157.53</v>
      </c>
      <c r="V4" s="3752">
        <v>161.47</v>
      </c>
      <c r="W4" s="3753">
        <v>17.39</v>
      </c>
      <c r="X4" s="3753">
        <v>242.53</v>
      </c>
      <c r="Y4" s="3753">
        <v>557.66</v>
      </c>
      <c r="Z4" s="3753">
        <v>106.45</v>
      </c>
      <c r="AA4" s="3753">
        <v>158.12</v>
      </c>
      <c r="AB4" s="3753">
        <v>347.08</v>
      </c>
      <c r="AC4" s="3753">
        <v>36.33</v>
      </c>
      <c r="AD4" s="3753">
        <v>69.58</v>
      </c>
      <c r="AE4" s="3753">
        <v>0</v>
      </c>
      <c r="AF4" s="3754">
        <v>207.47</v>
      </c>
      <c r="AG4" s="3754">
        <v>221.86</v>
      </c>
      <c r="AH4" s="3754">
        <v>0</v>
      </c>
      <c r="AI4" s="3754">
        <v>0</v>
      </c>
      <c r="AJ4" s="3754">
        <v>102.41</v>
      </c>
      <c r="AK4" s="3754"/>
      <c r="AL4" s="3754">
        <v>19.63</v>
      </c>
      <c r="AM4" s="3754">
        <v>0</v>
      </c>
      <c r="AN4" s="3754">
        <v>569.01</v>
      </c>
      <c r="AO4" s="3754">
        <v>20.68</v>
      </c>
      <c r="AP4" s="3754">
        <v>14.58</v>
      </c>
      <c r="AQ4" s="3754">
        <v>120.53</v>
      </c>
      <c r="AR4" s="3754">
        <v>506.05</v>
      </c>
      <c r="AS4" s="3754">
        <v>117.17</v>
      </c>
      <c r="AT4" s="3754">
        <v>288.35000000000002</v>
      </c>
      <c r="AU4" s="3754">
        <v>424.88</v>
      </c>
      <c r="AV4" s="3754">
        <v>119.33</v>
      </c>
      <c r="AW4" s="3754">
        <v>0</v>
      </c>
      <c r="AX4" s="3754">
        <v>11.55</v>
      </c>
      <c r="AY4" s="3754"/>
      <c r="AZ4" s="3754">
        <v>211.01</v>
      </c>
      <c r="BA4" s="3754">
        <v>60.34</v>
      </c>
      <c r="BB4" s="3754">
        <v>0</v>
      </c>
      <c r="BC4" s="3754">
        <v>52.91</v>
      </c>
      <c r="BD4" s="3755">
        <v>312.39999999999998</v>
      </c>
      <c r="BE4" s="3755">
        <v>120.54</v>
      </c>
      <c r="BF4" s="3756"/>
      <c r="BG4" s="3755">
        <v>54</v>
      </c>
      <c r="BH4" s="3755">
        <v>0</v>
      </c>
      <c r="BI4" s="3757">
        <v>164.37</v>
      </c>
      <c r="BJ4" s="3757">
        <v>94.63</v>
      </c>
      <c r="BK4" s="3757">
        <v>43.98</v>
      </c>
      <c r="BL4" s="3757">
        <v>272.36</v>
      </c>
      <c r="BM4" s="3758">
        <v>67.12</v>
      </c>
      <c r="BN4" s="3758">
        <v>29.16</v>
      </c>
      <c r="BO4" s="3758">
        <v>0</v>
      </c>
      <c r="BP4" s="3758">
        <v>0</v>
      </c>
      <c r="BQ4" s="3758">
        <v>527.37</v>
      </c>
      <c r="BR4" s="3758">
        <v>52.91</v>
      </c>
      <c r="BS4" s="3758">
        <v>0</v>
      </c>
      <c r="BT4" s="3758">
        <v>385.12</v>
      </c>
      <c r="BU4" s="3758">
        <v>241.59</v>
      </c>
      <c r="BV4" s="3758">
        <v>115.29</v>
      </c>
      <c r="BW4" s="3758">
        <v>120.54</v>
      </c>
      <c r="BX4" s="3758">
        <v>74.48</v>
      </c>
      <c r="BY4" s="3758">
        <v>0</v>
      </c>
      <c r="BZ4" s="3758">
        <v>154.83000000000001</v>
      </c>
      <c r="CA4" s="3759">
        <v>0</v>
      </c>
      <c r="CB4" s="3758">
        <v>299.42</v>
      </c>
      <c r="CC4" s="3760">
        <v>422.76</v>
      </c>
      <c r="CD4" s="3760">
        <v>0</v>
      </c>
      <c r="CE4" s="3760">
        <v>0</v>
      </c>
      <c r="CF4" s="3760">
        <v>0</v>
      </c>
      <c r="CG4" s="3760">
        <v>59.63</v>
      </c>
      <c r="CH4" s="3760">
        <v>0</v>
      </c>
      <c r="CI4" s="3760">
        <v>0</v>
      </c>
      <c r="CJ4" s="3760">
        <v>157.41999999999999</v>
      </c>
      <c r="CK4" s="3760">
        <v>0</v>
      </c>
      <c r="CL4" s="3760">
        <v>0</v>
      </c>
      <c r="CM4" s="3760">
        <v>34.340000000000003</v>
      </c>
      <c r="CN4" s="3760">
        <v>105.35</v>
      </c>
      <c r="CO4" s="4076">
        <v>32.19</v>
      </c>
      <c r="CP4" s="4076">
        <v>0</v>
      </c>
      <c r="CQ4" s="4077">
        <v>29.01</v>
      </c>
      <c r="CR4" s="4076">
        <v>0</v>
      </c>
      <c r="CS4" s="4076">
        <v>0</v>
      </c>
      <c r="CT4" s="4076">
        <v>243.86</v>
      </c>
      <c r="CU4" s="4076">
        <v>440.1</v>
      </c>
      <c r="CV4" s="4076">
        <v>581.47</v>
      </c>
      <c r="CW4" s="4076">
        <v>430.49</v>
      </c>
      <c r="CX4" s="3760">
        <v>382.56</v>
      </c>
      <c r="CY4" s="3760">
        <v>420.11</v>
      </c>
      <c r="CZ4" s="3761">
        <v>57.44</v>
      </c>
      <c r="DA4" s="3762">
        <f>CZ4-CY4</f>
        <v>-362.67</v>
      </c>
      <c r="DB4" s="3763" t="s">
        <v>3678</v>
      </c>
    </row>
    <row r="5" spans="1:121" ht="27.75" customHeight="1">
      <c r="A5" s="3764" t="s">
        <v>1896</v>
      </c>
      <c r="B5" s="3765">
        <v>10328.06</v>
      </c>
      <c r="C5" s="3765">
        <v>11783.52</v>
      </c>
      <c r="D5" s="3765">
        <v>13150.14</v>
      </c>
      <c r="E5" s="3765">
        <v>13388.7</v>
      </c>
      <c r="F5" s="3765">
        <v>13533.26</v>
      </c>
      <c r="G5" s="3765">
        <v>13886.08</v>
      </c>
      <c r="H5" s="3765">
        <v>13848.48</v>
      </c>
      <c r="I5" s="3765">
        <v>13832.84</v>
      </c>
      <c r="J5" s="3765">
        <v>13890.87</v>
      </c>
      <c r="K5" s="3765">
        <v>13987.74</v>
      </c>
      <c r="L5" s="3765">
        <v>14048.79</v>
      </c>
      <c r="M5" s="3765">
        <v>14031.61</v>
      </c>
      <c r="N5" s="3765">
        <v>13885.75</v>
      </c>
      <c r="O5" s="3765">
        <v>13935.76</v>
      </c>
      <c r="P5" s="3765">
        <v>14018.16</v>
      </c>
      <c r="Q5" s="3765">
        <v>13918.08</v>
      </c>
      <c r="R5" s="3765">
        <v>13791.07</v>
      </c>
      <c r="S5" s="3765">
        <v>15002.71</v>
      </c>
      <c r="T5" s="3765">
        <v>14890.98</v>
      </c>
      <c r="U5" s="3765">
        <v>14994.87</v>
      </c>
      <c r="V5" s="3765">
        <v>14609.26</v>
      </c>
      <c r="W5" s="3766">
        <v>14354.94</v>
      </c>
      <c r="X5" s="3766">
        <v>13932.47</v>
      </c>
      <c r="Y5" s="3766">
        <v>14117.68</v>
      </c>
      <c r="Z5" s="3766">
        <v>14535.71</v>
      </c>
      <c r="AA5" s="3766">
        <v>14640.47</v>
      </c>
      <c r="AB5" s="3766">
        <v>14629.35</v>
      </c>
      <c r="AC5" s="3766">
        <v>13091.94</v>
      </c>
      <c r="AD5" s="3766">
        <v>13049.31</v>
      </c>
      <c r="AE5" s="3766">
        <v>13058.96</v>
      </c>
      <c r="AF5" s="3767">
        <v>12851.49</v>
      </c>
      <c r="AG5" s="3767">
        <v>12750.27</v>
      </c>
      <c r="AH5" s="3767">
        <v>12651.69</v>
      </c>
      <c r="AI5" s="3767">
        <v>11968.73</v>
      </c>
      <c r="AJ5" s="3767">
        <v>11022.44</v>
      </c>
      <c r="AK5" s="3767">
        <v>11195.13</v>
      </c>
      <c r="AL5" s="3767">
        <v>10915.57</v>
      </c>
      <c r="AM5" s="3767">
        <v>11067.74</v>
      </c>
      <c r="AN5" s="3767">
        <v>10953.04</v>
      </c>
      <c r="AO5" s="3767">
        <v>11343.3</v>
      </c>
      <c r="AP5" s="3767">
        <v>11570.8</v>
      </c>
      <c r="AQ5" s="3767">
        <v>12129.55</v>
      </c>
      <c r="AR5" s="3767">
        <v>12128.32</v>
      </c>
      <c r="AS5" s="3767">
        <v>12643.47</v>
      </c>
      <c r="AT5" s="3767">
        <v>12375.87</v>
      </c>
      <c r="AU5" s="3767">
        <v>12188.02</v>
      </c>
      <c r="AV5" s="3767">
        <v>12358.21</v>
      </c>
      <c r="AW5" s="3767">
        <v>12449.54</v>
      </c>
      <c r="AX5" s="3767">
        <v>12449.54</v>
      </c>
      <c r="AY5" s="3767">
        <v>12473.66</v>
      </c>
      <c r="AZ5" s="3767">
        <v>12473.66</v>
      </c>
      <c r="BA5" s="3767">
        <v>12709.69</v>
      </c>
      <c r="BB5" s="3767">
        <v>13483.18</v>
      </c>
      <c r="BC5" s="3767">
        <v>13483.18</v>
      </c>
      <c r="BD5" s="3768">
        <v>13497.24</v>
      </c>
      <c r="BE5" s="3768">
        <v>13284.53</v>
      </c>
      <c r="BF5" s="3769">
        <v>13199.33</v>
      </c>
      <c r="BG5" s="3768">
        <v>12586.96</v>
      </c>
      <c r="BH5" s="3768">
        <v>12586.96</v>
      </c>
      <c r="BI5" s="3770">
        <v>12446.85</v>
      </c>
      <c r="BJ5" s="3770">
        <v>12573.31</v>
      </c>
      <c r="BK5" s="3770">
        <v>12443.17</v>
      </c>
      <c r="BL5" s="3770">
        <v>12555.87</v>
      </c>
      <c r="BM5" s="3770">
        <v>13019.59</v>
      </c>
      <c r="BN5" s="3770">
        <v>13147.98</v>
      </c>
      <c r="BO5" s="3770">
        <v>13177.14</v>
      </c>
      <c r="BP5" s="3770">
        <v>13197.06</v>
      </c>
      <c r="BQ5" s="3770">
        <v>13135.87</v>
      </c>
      <c r="BR5" s="3770">
        <v>13693.31</v>
      </c>
      <c r="BS5" s="3770">
        <v>13693.31</v>
      </c>
      <c r="BT5" s="3770">
        <v>13634.56</v>
      </c>
      <c r="BU5" s="3770">
        <v>13515.24</v>
      </c>
      <c r="BV5" s="3770">
        <v>13551.58</v>
      </c>
      <c r="BW5" s="3770">
        <v>13700.98</v>
      </c>
      <c r="BX5" s="3770">
        <v>13821.51</v>
      </c>
      <c r="BY5" s="3770">
        <v>13968.36</v>
      </c>
      <c r="BZ5" s="3770">
        <v>13972.58</v>
      </c>
      <c r="CA5" s="3771">
        <v>14085.26</v>
      </c>
      <c r="CB5" s="3770">
        <v>13720.11</v>
      </c>
      <c r="CC5" s="3772">
        <v>13751.9</v>
      </c>
      <c r="CD5" s="3772">
        <v>13956.02</v>
      </c>
      <c r="CE5" s="3772">
        <v>13956.02</v>
      </c>
      <c r="CF5" s="3772">
        <v>13949.53</v>
      </c>
      <c r="CG5" s="3772">
        <v>14078.04</v>
      </c>
      <c r="CH5" s="3772">
        <v>14861.79</v>
      </c>
      <c r="CI5" s="3772">
        <v>14861.79</v>
      </c>
      <c r="CJ5" s="3772">
        <v>14705.31</v>
      </c>
      <c r="CK5" s="3772">
        <v>14824.76</v>
      </c>
      <c r="CL5" s="3772">
        <v>15371.45</v>
      </c>
      <c r="CM5" s="3772">
        <v>15336.04</v>
      </c>
      <c r="CN5" s="3772">
        <v>15108.61</v>
      </c>
      <c r="CO5" s="4078">
        <v>15002.95</v>
      </c>
      <c r="CP5" s="4078">
        <v>15485.8</v>
      </c>
      <c r="CQ5" s="4079">
        <v>15447.47</v>
      </c>
      <c r="CR5" s="4078">
        <v>15412.24</v>
      </c>
      <c r="CS5" s="4078">
        <v>15295.24</v>
      </c>
      <c r="CT5" s="4078">
        <v>15331.97</v>
      </c>
      <c r="CU5" s="4078">
        <v>17552.419999999998</v>
      </c>
      <c r="CV5" s="4078">
        <v>17390.54</v>
      </c>
      <c r="CW5" s="4078">
        <v>17411.55</v>
      </c>
      <c r="CX5" s="3772">
        <v>17071.5</v>
      </c>
      <c r="CY5" s="3772">
        <v>17091.39</v>
      </c>
      <c r="CZ5" s="3773">
        <v>17454.060000000001</v>
      </c>
      <c r="DA5" s="3762">
        <f>CZ5-CY5</f>
        <v>362.67000000000189</v>
      </c>
      <c r="DB5" s="3774" t="s">
        <v>3680</v>
      </c>
    </row>
    <row r="6" spans="1:121" ht="24.95" customHeight="1">
      <c r="A6" s="3764" t="s">
        <v>1897</v>
      </c>
      <c r="B6" s="3765">
        <v>2282.1799999999998</v>
      </c>
      <c r="C6" s="3765">
        <v>2669.94</v>
      </c>
      <c r="D6" s="3765">
        <v>2458.17</v>
      </c>
      <c r="E6" s="3765">
        <v>2458.17</v>
      </c>
      <c r="F6" s="3765">
        <v>2458.17</v>
      </c>
      <c r="G6" s="3765">
        <v>2458.17</v>
      </c>
      <c r="H6" s="3765">
        <v>2458.17</v>
      </c>
      <c r="I6" s="3765">
        <v>2458.17</v>
      </c>
      <c r="J6" s="3765">
        <v>2458.17</v>
      </c>
      <c r="K6" s="3765">
        <v>2458.17</v>
      </c>
      <c r="L6" s="3765">
        <v>2458.17</v>
      </c>
      <c r="M6" s="3765">
        <v>2458.17</v>
      </c>
      <c r="N6" s="3765">
        <v>2458.17</v>
      </c>
      <c r="O6" s="3765">
        <v>2458.17</v>
      </c>
      <c r="P6" s="3765">
        <v>2458.17</v>
      </c>
      <c r="Q6" s="3765">
        <v>2458.17</v>
      </c>
      <c r="R6" s="3765">
        <v>4627.08</v>
      </c>
      <c r="S6" s="3765">
        <v>4627.08</v>
      </c>
      <c r="T6" s="3765">
        <v>4627.08</v>
      </c>
      <c r="U6" s="3765">
        <v>4627.08</v>
      </c>
      <c r="V6" s="3765">
        <v>4627.08</v>
      </c>
      <c r="W6" s="3766">
        <v>4627.08</v>
      </c>
      <c r="X6" s="3766">
        <v>4956.08</v>
      </c>
      <c r="Y6" s="3766">
        <v>4956.08</v>
      </c>
      <c r="Z6" s="3766">
        <v>4956.08</v>
      </c>
      <c r="AA6" s="3766">
        <v>4956.08</v>
      </c>
      <c r="AB6" s="3766">
        <v>4956.08</v>
      </c>
      <c r="AC6" s="3766">
        <v>6545.35</v>
      </c>
      <c r="AD6" s="3766">
        <v>6545.35</v>
      </c>
      <c r="AE6" s="3766">
        <v>6545.35</v>
      </c>
      <c r="AF6" s="3767">
        <v>6545.35</v>
      </c>
      <c r="AG6" s="3767">
        <v>6545.35</v>
      </c>
      <c r="AH6" s="3767">
        <v>6545.35</v>
      </c>
      <c r="AI6" s="3767">
        <v>6007.72</v>
      </c>
      <c r="AJ6" s="3767">
        <v>6007.72</v>
      </c>
      <c r="AK6" s="3767">
        <v>6007.72</v>
      </c>
      <c r="AL6" s="3767">
        <v>6007.72</v>
      </c>
      <c r="AM6" s="3767">
        <v>5832.77</v>
      </c>
      <c r="AN6" s="3767">
        <v>5951</v>
      </c>
      <c r="AO6" s="3767">
        <v>6075.87</v>
      </c>
      <c r="AP6" s="3767">
        <v>5832.77</v>
      </c>
      <c r="AQ6" s="3767">
        <v>5814.12</v>
      </c>
      <c r="AR6" s="3767">
        <v>5814.12</v>
      </c>
      <c r="AS6" s="3767">
        <v>5814.12</v>
      </c>
      <c r="AT6" s="3767">
        <v>5814.12</v>
      </c>
      <c r="AU6" s="3767">
        <v>5814.12</v>
      </c>
      <c r="AV6" s="3767">
        <v>5814.12</v>
      </c>
      <c r="AW6" s="3767">
        <v>5814.12</v>
      </c>
      <c r="AX6" s="3767">
        <v>5814.12</v>
      </c>
      <c r="AY6" s="3767">
        <v>5829.68</v>
      </c>
      <c r="AZ6" s="3767">
        <v>5829.68</v>
      </c>
      <c r="BA6" s="3767">
        <v>5829.68</v>
      </c>
      <c r="BB6" s="3767">
        <v>5829.68</v>
      </c>
      <c r="BC6" s="3767">
        <v>5829.68</v>
      </c>
      <c r="BD6" s="3768">
        <v>5829.68</v>
      </c>
      <c r="BE6" s="3768">
        <v>5829.68</v>
      </c>
      <c r="BF6" s="3769">
        <v>5829.68</v>
      </c>
      <c r="BG6" s="3768">
        <v>6388.05</v>
      </c>
      <c r="BH6" s="3768">
        <v>6388.05</v>
      </c>
      <c r="BI6" s="3770">
        <v>6388.05</v>
      </c>
      <c r="BJ6" s="3770">
        <v>6281.87</v>
      </c>
      <c r="BK6" s="3770">
        <v>6286.59</v>
      </c>
      <c r="BL6" s="3770">
        <v>6286.59</v>
      </c>
      <c r="BM6" s="3770">
        <v>6286.59</v>
      </c>
      <c r="BN6" s="3770">
        <v>5885.24</v>
      </c>
      <c r="BO6" s="3770">
        <v>5885.24</v>
      </c>
      <c r="BP6" s="3770">
        <v>5885.24</v>
      </c>
      <c r="BQ6" s="3770">
        <v>5885.24</v>
      </c>
      <c r="BR6" s="3770">
        <v>5885.24</v>
      </c>
      <c r="BS6" s="3770">
        <v>5885.24</v>
      </c>
      <c r="BT6" s="3770">
        <v>5885.24</v>
      </c>
      <c r="BU6" s="3770">
        <v>5885.24</v>
      </c>
      <c r="BV6" s="3770">
        <v>5885.24</v>
      </c>
      <c r="BW6" s="3770">
        <v>5885.24</v>
      </c>
      <c r="BX6" s="3770">
        <v>5885.24</v>
      </c>
      <c r="BY6" s="3770">
        <v>5885.24</v>
      </c>
      <c r="BZ6" s="3770">
        <v>5939.69</v>
      </c>
      <c r="CA6" s="3771">
        <v>5939.69</v>
      </c>
      <c r="CB6" s="3770">
        <v>5885.24</v>
      </c>
      <c r="CC6" s="3772">
        <v>5885.24</v>
      </c>
      <c r="CD6" s="3772">
        <v>5050.3599999999997</v>
      </c>
      <c r="CE6" s="3772">
        <v>5050.3599999999997</v>
      </c>
      <c r="CF6" s="3772">
        <v>5034.6000000000004</v>
      </c>
      <c r="CG6" s="3772">
        <v>4977.2299999999996</v>
      </c>
      <c r="CH6" s="3772">
        <v>4663.99</v>
      </c>
      <c r="CI6" s="3772">
        <v>4663.99</v>
      </c>
      <c r="CJ6" s="3772">
        <v>4663.99</v>
      </c>
      <c r="CK6" s="3772">
        <v>4663.99</v>
      </c>
      <c r="CL6" s="3772">
        <v>4663.99</v>
      </c>
      <c r="CM6" s="3772">
        <v>4663.99</v>
      </c>
      <c r="CN6" s="3772">
        <v>4663.99</v>
      </c>
      <c r="CO6" s="4078">
        <v>4663.99</v>
      </c>
      <c r="CP6" s="4078">
        <v>4663.99</v>
      </c>
      <c r="CQ6" s="4079">
        <v>4663.99</v>
      </c>
      <c r="CR6" s="4078">
        <v>4663.99</v>
      </c>
      <c r="CS6" s="4078">
        <v>4663.99</v>
      </c>
      <c r="CT6" s="4078">
        <v>4663.99</v>
      </c>
      <c r="CU6" s="4078">
        <v>2495.08</v>
      </c>
      <c r="CV6" s="4078">
        <v>2495.08</v>
      </c>
      <c r="CW6" s="4078">
        <v>2495.08</v>
      </c>
      <c r="CX6" s="3772">
        <v>2495.08</v>
      </c>
      <c r="CY6" s="3772">
        <v>2495.08</v>
      </c>
      <c r="CZ6" s="3773">
        <v>2495.08</v>
      </c>
      <c r="DA6" s="3762">
        <f>CZ6-CY6</f>
        <v>0</v>
      </c>
      <c r="DB6" s="3775"/>
    </row>
    <row r="7" spans="1:121" ht="24" customHeight="1">
      <c r="A7" s="3764" t="s">
        <v>1898</v>
      </c>
      <c r="B7" s="3776">
        <v>3282.11</v>
      </c>
      <c r="C7" s="3776">
        <v>1673.49</v>
      </c>
      <c r="D7" s="3776">
        <v>1339.15</v>
      </c>
      <c r="E7" s="3776">
        <v>1339.15</v>
      </c>
      <c r="F7" s="3776">
        <v>1027.42</v>
      </c>
      <c r="G7" s="3776">
        <v>927.91</v>
      </c>
      <c r="H7" s="3777">
        <v>965.51</v>
      </c>
      <c r="I7" s="3777">
        <v>858.45</v>
      </c>
      <c r="J7" s="3777">
        <v>811.29</v>
      </c>
      <c r="K7" s="3777">
        <v>628.86</v>
      </c>
      <c r="L7" s="3777">
        <v>765.2</v>
      </c>
      <c r="M7" s="3777">
        <v>835.92</v>
      </c>
      <c r="N7" s="3776">
        <v>930.15</v>
      </c>
      <c r="O7" s="3776">
        <v>843.07</v>
      </c>
      <c r="P7" s="3776">
        <v>4677.79</v>
      </c>
      <c r="Q7" s="3776">
        <v>4777.82</v>
      </c>
      <c r="R7" s="3776">
        <v>1146.6500000000001</v>
      </c>
      <c r="S7" s="3776">
        <v>1320.18</v>
      </c>
      <c r="T7" s="3776">
        <v>1497.63</v>
      </c>
      <c r="U7" s="3776">
        <v>1374.08</v>
      </c>
      <c r="V7" s="3776">
        <v>1724.93</v>
      </c>
      <c r="W7" s="3778">
        <v>2253.61</v>
      </c>
      <c r="X7" s="3778">
        <v>2025.46</v>
      </c>
      <c r="Y7" s="3778">
        <v>1568.27</v>
      </c>
      <c r="Z7" s="3778">
        <v>1601.45</v>
      </c>
      <c r="AA7" s="3778">
        <v>1468.86</v>
      </c>
      <c r="AB7" s="3778">
        <v>1272.0899999999999</v>
      </c>
      <c r="AC7" s="3778">
        <v>1525.25</v>
      </c>
      <c r="AD7" s="3778">
        <v>1534.89</v>
      </c>
      <c r="AE7" s="3778">
        <v>1556.75</v>
      </c>
      <c r="AF7" s="3779">
        <v>1556.75</v>
      </c>
      <c r="AG7" s="3779">
        <v>1659.85</v>
      </c>
      <c r="AH7" s="3779">
        <v>1979.72</v>
      </c>
      <c r="AI7" s="3779">
        <v>3200.31</v>
      </c>
      <c r="AJ7" s="3779">
        <v>4044.19</v>
      </c>
      <c r="AK7" s="3779">
        <v>4113.7299999999996</v>
      </c>
      <c r="AL7" s="3779">
        <v>4393.04</v>
      </c>
      <c r="AM7" s="3779">
        <v>4435.45</v>
      </c>
      <c r="AN7" s="3779">
        <v>3847.57</v>
      </c>
      <c r="AO7" s="3780">
        <v>3873.1</v>
      </c>
      <c r="AP7" s="3780">
        <v>3894.8</v>
      </c>
      <c r="AQ7" s="3780">
        <v>3394.08</v>
      </c>
      <c r="AR7" s="3780">
        <v>3049.99</v>
      </c>
      <c r="AS7" s="3781">
        <v>2942.29</v>
      </c>
      <c r="AT7" s="3781">
        <v>3037.81</v>
      </c>
      <c r="AU7" s="3781">
        <v>3088.34</v>
      </c>
      <c r="AV7" s="3781">
        <v>3223.7</v>
      </c>
      <c r="AW7" s="3781">
        <v>3253.66</v>
      </c>
      <c r="AX7" s="3781">
        <v>3242.1</v>
      </c>
      <c r="AY7" s="3781">
        <v>3213.97</v>
      </c>
      <c r="AZ7" s="3781">
        <v>2967.7</v>
      </c>
      <c r="BA7" s="3781">
        <v>2880.23</v>
      </c>
      <c r="BB7" s="3781">
        <v>2250.48</v>
      </c>
      <c r="BC7" s="3781">
        <v>2197.5700000000002</v>
      </c>
      <c r="BD7" s="3782">
        <v>1947.08</v>
      </c>
      <c r="BE7" s="3783">
        <v>2346.7800000000002</v>
      </c>
      <c r="BF7" s="3784">
        <v>2552.5100000000002</v>
      </c>
      <c r="BG7" s="3783">
        <v>2552.5100000000002</v>
      </c>
      <c r="BH7" s="3783">
        <v>2606.5100000000002</v>
      </c>
      <c r="BI7" s="3785">
        <v>2580.29</v>
      </c>
      <c r="BJ7" s="3786">
        <v>2617.94</v>
      </c>
      <c r="BK7" s="3786">
        <v>2802.08</v>
      </c>
      <c r="BL7" s="3786">
        <v>2486.1799999999998</v>
      </c>
      <c r="BM7" s="3786">
        <v>2228.02</v>
      </c>
      <c r="BN7" s="3786">
        <v>2538.94</v>
      </c>
      <c r="BO7" s="3786">
        <v>2538.94</v>
      </c>
      <c r="BP7" s="3786">
        <v>2519.02</v>
      </c>
      <c r="BQ7" s="3786">
        <v>2053.0100000000002</v>
      </c>
      <c r="BR7" s="3786">
        <v>1969.97</v>
      </c>
      <c r="BS7" s="3786">
        <v>2022.88</v>
      </c>
      <c r="BT7" s="3786">
        <v>1705.83</v>
      </c>
      <c r="BU7" s="3786">
        <v>2010.47</v>
      </c>
      <c r="BV7" s="3786">
        <v>2083.64</v>
      </c>
      <c r="BW7" s="3786">
        <v>1928.57</v>
      </c>
      <c r="BX7" s="3786">
        <v>1854.09</v>
      </c>
      <c r="BY7" s="3786">
        <v>1801.18</v>
      </c>
      <c r="BZ7" s="3786">
        <v>1577.89</v>
      </c>
      <c r="CA7" s="3787">
        <v>1620.04</v>
      </c>
      <c r="CB7" s="3786">
        <v>1729.67</v>
      </c>
      <c r="CC7" s="3788">
        <v>1574.54</v>
      </c>
      <c r="CD7" s="3788">
        <v>2628.06</v>
      </c>
      <c r="CE7" s="3788">
        <v>2628.06</v>
      </c>
      <c r="CF7" s="3788">
        <v>2634.5</v>
      </c>
      <c r="CG7" s="3788">
        <v>2503.73</v>
      </c>
      <c r="CH7" s="3788">
        <v>1957.64</v>
      </c>
      <c r="CI7" s="3788">
        <v>1957.64</v>
      </c>
      <c r="CJ7" s="3788">
        <v>1957.64</v>
      </c>
      <c r="CK7" s="3788">
        <v>1995.58</v>
      </c>
      <c r="CL7" s="3788">
        <v>1324.37</v>
      </c>
      <c r="CM7" s="3788">
        <v>1324.37</v>
      </c>
      <c r="CN7" s="3785">
        <v>1480.79</v>
      </c>
      <c r="CO7" s="4080">
        <v>1627.97</v>
      </c>
      <c r="CP7" s="4080">
        <v>1159.24</v>
      </c>
      <c r="CQ7" s="4081">
        <v>1159.24</v>
      </c>
      <c r="CR7" s="4082">
        <v>1223.48</v>
      </c>
      <c r="CS7" s="4082">
        <v>1342.29</v>
      </c>
      <c r="CT7" s="4082">
        <v>1096.24</v>
      </c>
      <c r="CU7" s="4082">
        <v>885.83</v>
      </c>
      <c r="CV7" s="4082">
        <v>906.43</v>
      </c>
      <c r="CW7" s="4082">
        <v>1031.06</v>
      </c>
      <c r="CX7" s="3788">
        <v>1419.04</v>
      </c>
      <c r="CY7" s="3788">
        <v>1361.4</v>
      </c>
      <c r="CZ7" s="3789">
        <v>1361.4</v>
      </c>
      <c r="DA7" s="3762">
        <f>CZ7-CY7</f>
        <v>0</v>
      </c>
      <c r="DB7" s="3774"/>
      <c r="DC7" s="3790"/>
      <c r="DQ7" s="3734" t="s">
        <v>1899</v>
      </c>
    </row>
    <row r="8" spans="1:121" ht="10.5" hidden="1" customHeight="1">
      <c r="A8" s="3791" t="s">
        <v>1900</v>
      </c>
      <c r="B8" s="3792">
        <v>139.04</v>
      </c>
      <c r="C8" s="3792">
        <v>139.04</v>
      </c>
      <c r="D8" s="3792">
        <v>139.04</v>
      </c>
      <c r="E8" s="3792">
        <v>139.04</v>
      </c>
      <c r="F8" s="3793">
        <v>0</v>
      </c>
      <c r="G8" s="3793">
        <v>0</v>
      </c>
      <c r="H8" s="3794">
        <v>0</v>
      </c>
      <c r="I8" s="3794">
        <v>0</v>
      </c>
      <c r="J8" s="3794"/>
      <c r="K8" s="3794"/>
      <c r="L8" s="3794"/>
      <c r="M8" s="3794"/>
      <c r="N8" s="3794"/>
      <c r="O8" s="3794"/>
      <c r="P8" s="3794"/>
      <c r="Q8" s="3794"/>
      <c r="R8" s="3794"/>
      <c r="S8" s="3794"/>
      <c r="T8" s="3794"/>
      <c r="U8" s="3795"/>
      <c r="V8" s="3794"/>
      <c r="W8" s="3796"/>
      <c r="X8" s="3796"/>
      <c r="Y8" s="3795"/>
      <c r="Z8" s="3795"/>
      <c r="AA8" s="3795"/>
      <c r="AB8" s="3795"/>
      <c r="AC8" s="3795"/>
      <c r="AD8" s="3796"/>
      <c r="AE8" s="3796"/>
      <c r="AF8" s="3795"/>
      <c r="AG8" s="3796"/>
      <c r="AH8" s="3795"/>
      <c r="AI8" s="3795"/>
      <c r="AJ8" s="3795"/>
      <c r="AK8" s="3795"/>
      <c r="AL8" s="3795"/>
      <c r="AM8" s="3795"/>
      <c r="AN8" s="3795"/>
      <c r="AO8" s="3796"/>
      <c r="AP8" s="3796"/>
      <c r="AQ8" s="3796"/>
      <c r="AR8" s="3796"/>
      <c r="AS8" s="3796"/>
      <c r="AT8" s="3796"/>
      <c r="AU8" s="3796"/>
      <c r="AV8" s="3796"/>
      <c r="AW8" s="3797"/>
      <c r="AX8" s="3796"/>
      <c r="AY8" s="3796"/>
      <c r="AZ8" s="3796"/>
      <c r="BA8" s="3797"/>
      <c r="BB8" s="3797"/>
      <c r="BC8" s="3798"/>
      <c r="BD8" s="3798"/>
      <c r="BE8" s="3799"/>
      <c r="BF8" s="3800"/>
      <c r="BG8" s="3798"/>
      <c r="BH8" s="3798"/>
      <c r="BI8" s="3798"/>
      <c r="BJ8" s="3801"/>
      <c r="BK8" s="3801"/>
      <c r="BL8" s="3801"/>
      <c r="BM8" s="3801"/>
      <c r="BN8" s="3801"/>
      <c r="BO8" s="3801"/>
      <c r="BP8" s="3801"/>
      <c r="BQ8" s="3801"/>
      <c r="BR8" s="3798"/>
      <c r="BS8" s="3801"/>
      <c r="BT8" s="3798"/>
      <c r="BU8" s="3798"/>
      <c r="BV8" s="3801"/>
      <c r="BW8" s="3801"/>
      <c r="BX8" s="3798"/>
      <c r="BY8" s="3801"/>
      <c r="BZ8" s="3801"/>
      <c r="CA8" s="3798"/>
      <c r="CB8" s="3796"/>
      <c r="CC8" s="3802"/>
      <c r="CD8" s="3803"/>
      <c r="CE8" s="3803"/>
      <c r="CF8" s="3803"/>
      <c r="CG8" s="3802"/>
      <c r="CH8" s="3802"/>
      <c r="CI8" s="3804"/>
      <c r="CJ8" s="3804"/>
      <c r="CK8" s="3804"/>
      <c r="CL8" s="3804"/>
      <c r="CM8" s="3804"/>
      <c r="CN8" s="3804"/>
      <c r="CO8" s="4083"/>
      <c r="CP8" s="4083"/>
      <c r="CQ8" s="4084"/>
      <c r="CR8" s="4083"/>
      <c r="CS8" s="4083"/>
      <c r="CT8" s="4083"/>
      <c r="CU8" s="4083"/>
      <c r="CV8" s="4083"/>
      <c r="CW8" s="4083"/>
      <c r="CX8" s="3804"/>
      <c r="CY8" s="3804"/>
      <c r="CZ8" s="3804"/>
      <c r="DA8" s="3805">
        <f t="shared" ref="DA8" si="0">CQ8-CP8</f>
        <v>0</v>
      </c>
      <c r="DB8" s="3806"/>
    </row>
    <row r="9" spans="1:121" ht="22.5" customHeight="1" thickBot="1">
      <c r="A9" s="3807" t="s">
        <v>1901</v>
      </c>
      <c r="B9" s="3808">
        <f>B4+B5+B6+B7+B8+0.01</f>
        <v>17241.489999999998</v>
      </c>
      <c r="C9" s="3808">
        <f t="shared" ref="C9:L9" si="1">C4+C5+C6+C7+C8</f>
        <v>17342.590000000004</v>
      </c>
      <c r="D9" s="3808">
        <f t="shared" si="1"/>
        <v>17325.060000000001</v>
      </c>
      <c r="E9" s="3808">
        <f t="shared" si="1"/>
        <v>17325.060000000001</v>
      </c>
      <c r="F9" s="3808">
        <f t="shared" si="1"/>
        <v>17272.16</v>
      </c>
      <c r="G9" s="3808">
        <f t="shared" si="1"/>
        <v>17272.16</v>
      </c>
      <c r="H9" s="3808">
        <f t="shared" si="1"/>
        <v>17272.16</v>
      </c>
      <c r="I9" s="3808">
        <f t="shared" si="1"/>
        <v>17272.16</v>
      </c>
      <c r="J9" s="3808">
        <f t="shared" si="1"/>
        <v>17272.160000000003</v>
      </c>
      <c r="K9" s="3808">
        <f t="shared" si="1"/>
        <v>17272.16</v>
      </c>
      <c r="L9" s="3808">
        <f t="shared" si="1"/>
        <v>17272.16</v>
      </c>
      <c r="M9" s="3808">
        <f>SUM(M4:M7)</f>
        <v>17362.419999999998</v>
      </c>
      <c r="N9" s="3808">
        <f>SUM(N4:N8)</f>
        <v>17362.420000000002</v>
      </c>
      <c r="O9" s="3808">
        <f>SUM(O4:O8)</f>
        <v>17395.940000000002</v>
      </c>
      <c r="P9" s="3808">
        <f>SUM(P4:P8)</f>
        <v>21154.120000000003</v>
      </c>
      <c r="Q9" s="3808">
        <f>SUM(Q4:Q8)</f>
        <v>21154.07</v>
      </c>
      <c r="R9" s="3808">
        <f>SUM(R4:R7)</f>
        <v>21154.07</v>
      </c>
      <c r="S9" s="3808">
        <f>SUM(S4:S7)</f>
        <v>21154.07</v>
      </c>
      <c r="T9" s="3808">
        <f>SUM(T4:T7)</f>
        <v>21154.07</v>
      </c>
      <c r="U9" s="3808">
        <f>SUM(U4:U7)</f>
        <v>21153.560000000005</v>
      </c>
      <c r="V9" s="3808">
        <f>SUM(V4:V7)</f>
        <v>21122.739999999998</v>
      </c>
      <c r="W9" s="3809">
        <f t="shared" ref="W9:CH9" si="2">SUM(W4:W8)</f>
        <v>21253.02</v>
      </c>
      <c r="X9" s="3809">
        <f t="shared" si="2"/>
        <v>21156.54</v>
      </c>
      <c r="Y9" s="3809">
        <f t="shared" si="2"/>
        <v>21199.69</v>
      </c>
      <c r="Z9" s="3809">
        <f t="shared" si="2"/>
        <v>21199.69</v>
      </c>
      <c r="AA9" s="3809">
        <f t="shared" si="2"/>
        <v>21223.53</v>
      </c>
      <c r="AB9" s="3809">
        <f t="shared" si="2"/>
        <v>21204.600000000002</v>
      </c>
      <c r="AC9" s="3809">
        <f t="shared" si="2"/>
        <v>21198.870000000003</v>
      </c>
      <c r="AD9" s="3809">
        <f t="shared" si="2"/>
        <v>21199.129999999997</v>
      </c>
      <c r="AE9" s="3809">
        <f t="shared" si="2"/>
        <v>21161.059999999998</v>
      </c>
      <c r="AF9" s="3809">
        <f t="shared" si="2"/>
        <v>21161.059999999998</v>
      </c>
      <c r="AG9" s="3809">
        <f t="shared" si="2"/>
        <v>21177.33</v>
      </c>
      <c r="AH9" s="3809">
        <f t="shared" si="2"/>
        <v>21176.760000000002</v>
      </c>
      <c r="AI9" s="3809">
        <f t="shared" si="2"/>
        <v>21176.760000000002</v>
      </c>
      <c r="AJ9" s="3809">
        <f t="shared" si="2"/>
        <v>21176.76</v>
      </c>
      <c r="AK9" s="3809">
        <f t="shared" si="2"/>
        <v>21316.579999999998</v>
      </c>
      <c r="AL9" s="3809">
        <f t="shared" si="2"/>
        <v>21335.96</v>
      </c>
      <c r="AM9" s="3809">
        <f t="shared" si="2"/>
        <v>21335.960000000003</v>
      </c>
      <c r="AN9" s="3809">
        <f t="shared" si="2"/>
        <v>21320.620000000003</v>
      </c>
      <c r="AO9" s="3809">
        <f t="shared" si="2"/>
        <v>21312.949999999997</v>
      </c>
      <c r="AP9" s="3809">
        <f t="shared" si="2"/>
        <v>21312.95</v>
      </c>
      <c r="AQ9" s="3809">
        <f t="shared" si="2"/>
        <v>21458.28</v>
      </c>
      <c r="AR9" s="3809">
        <f t="shared" si="2"/>
        <v>21498.479999999996</v>
      </c>
      <c r="AS9" s="3809">
        <f t="shared" si="2"/>
        <v>21517.05</v>
      </c>
      <c r="AT9" s="3809">
        <f t="shared" si="2"/>
        <v>21516.15</v>
      </c>
      <c r="AU9" s="3809">
        <f t="shared" si="2"/>
        <v>21515.360000000001</v>
      </c>
      <c r="AV9" s="3809">
        <f t="shared" si="2"/>
        <v>21515.360000000001</v>
      </c>
      <c r="AW9" s="3809">
        <f t="shared" si="2"/>
        <v>21517.32</v>
      </c>
      <c r="AX9" s="3809">
        <f t="shared" si="2"/>
        <v>21517.309999999998</v>
      </c>
      <c r="AY9" s="3809">
        <f t="shared" si="2"/>
        <v>21517.31</v>
      </c>
      <c r="AZ9" s="3809">
        <f t="shared" si="2"/>
        <v>21482.05</v>
      </c>
      <c r="BA9" s="3809">
        <f t="shared" si="2"/>
        <v>21479.94</v>
      </c>
      <c r="BB9" s="3809">
        <f t="shared" si="2"/>
        <v>21563.34</v>
      </c>
      <c r="BC9" s="3809">
        <f t="shared" si="2"/>
        <v>21563.34</v>
      </c>
      <c r="BD9" s="3809">
        <f t="shared" si="2"/>
        <v>21586.400000000001</v>
      </c>
      <c r="BE9" s="3809">
        <f t="shared" si="2"/>
        <v>21581.53</v>
      </c>
      <c r="BF9" s="3810">
        <f t="shared" si="2"/>
        <v>21581.520000000004</v>
      </c>
      <c r="BG9" s="3809">
        <f t="shared" si="2"/>
        <v>21581.519999999997</v>
      </c>
      <c r="BH9" s="3809">
        <f t="shared" si="2"/>
        <v>21581.519999999997</v>
      </c>
      <c r="BI9" s="3809">
        <f t="shared" si="2"/>
        <v>21579.56</v>
      </c>
      <c r="BJ9" s="3809">
        <f t="shared" si="2"/>
        <v>21567.749999999996</v>
      </c>
      <c r="BK9" s="3809">
        <f t="shared" si="2"/>
        <v>21575.82</v>
      </c>
      <c r="BL9" s="3809">
        <f t="shared" si="2"/>
        <v>21601</v>
      </c>
      <c r="BM9" s="3809">
        <f t="shared" si="2"/>
        <v>21601.320000000003</v>
      </c>
      <c r="BN9" s="3809">
        <f t="shared" si="2"/>
        <v>21601.319999999996</v>
      </c>
      <c r="BO9" s="3809">
        <f t="shared" si="2"/>
        <v>21601.319999999996</v>
      </c>
      <c r="BP9" s="3809">
        <f t="shared" si="2"/>
        <v>21601.32</v>
      </c>
      <c r="BQ9" s="3809">
        <f t="shared" si="2"/>
        <v>21601.490000000005</v>
      </c>
      <c r="BR9" s="3809">
        <f t="shared" si="2"/>
        <v>21601.43</v>
      </c>
      <c r="BS9" s="3809">
        <f t="shared" si="2"/>
        <v>21601.43</v>
      </c>
      <c r="BT9" s="3809">
        <f t="shared" si="2"/>
        <v>21610.75</v>
      </c>
      <c r="BU9" s="3809">
        <f t="shared" si="2"/>
        <v>21652.54</v>
      </c>
      <c r="BV9" s="3809">
        <f t="shared" si="2"/>
        <v>21635.75</v>
      </c>
      <c r="BW9" s="3809">
        <f t="shared" si="2"/>
        <v>21635.33</v>
      </c>
      <c r="BX9" s="3809">
        <f t="shared" si="2"/>
        <v>21635.32</v>
      </c>
      <c r="BY9" s="3809">
        <f t="shared" si="2"/>
        <v>21654.78</v>
      </c>
      <c r="BZ9" s="3809">
        <f t="shared" si="2"/>
        <v>21644.989999999998</v>
      </c>
      <c r="CA9" s="3811">
        <f t="shared" si="2"/>
        <v>21644.99</v>
      </c>
      <c r="CB9" s="3809">
        <f t="shared" si="2"/>
        <v>21634.440000000002</v>
      </c>
      <c r="CC9" s="3809">
        <f t="shared" si="2"/>
        <v>21634.440000000002</v>
      </c>
      <c r="CD9" s="3809">
        <f t="shared" si="2"/>
        <v>21634.440000000002</v>
      </c>
      <c r="CE9" s="3809">
        <f t="shared" si="2"/>
        <v>21634.440000000002</v>
      </c>
      <c r="CF9" s="3809">
        <f t="shared" si="2"/>
        <v>21618.63</v>
      </c>
      <c r="CG9" s="3809">
        <f t="shared" si="2"/>
        <v>21618.63</v>
      </c>
      <c r="CH9" s="3809">
        <f t="shared" si="2"/>
        <v>21483.42</v>
      </c>
      <c r="CI9" s="3809">
        <f t="shared" ref="CI9:CM9" si="3">SUM(CI4:CI8)</f>
        <v>21483.42</v>
      </c>
      <c r="CJ9" s="3809">
        <f t="shared" si="3"/>
        <v>21484.36</v>
      </c>
      <c r="CK9" s="3809">
        <f t="shared" si="3"/>
        <v>21484.33</v>
      </c>
      <c r="CL9" s="3809">
        <f t="shared" si="3"/>
        <v>21359.81</v>
      </c>
      <c r="CM9" s="3809">
        <f t="shared" si="3"/>
        <v>21358.74</v>
      </c>
      <c r="CN9" s="3809">
        <f>SUM(CN4:CN8)</f>
        <v>21358.74</v>
      </c>
      <c r="CO9" s="4085">
        <f>SUM(CO4:CO8)</f>
        <v>21327.100000000002</v>
      </c>
      <c r="CP9" s="4085">
        <f>SUM(CP4:CP8)</f>
        <v>21309.030000000002</v>
      </c>
      <c r="CQ9" s="4086">
        <f>SUM(CQ4:CQ8)</f>
        <v>21299.710000000003</v>
      </c>
      <c r="CR9" s="4086">
        <f t="shared" ref="CR9:CT9" si="4">SUM(CR4:CR8)</f>
        <v>21299.71</v>
      </c>
      <c r="CS9" s="4086">
        <f t="shared" si="4"/>
        <v>21301.52</v>
      </c>
      <c r="CT9" s="4086">
        <f t="shared" si="4"/>
        <v>21336.06</v>
      </c>
      <c r="CU9" s="4086">
        <f t="shared" ref="CU9:DA9" si="5">SUM(CU4:CU8)</f>
        <v>21373.43</v>
      </c>
      <c r="CV9" s="4086">
        <f t="shared" si="5"/>
        <v>21373.520000000004</v>
      </c>
      <c r="CW9" s="4086">
        <f t="shared" si="5"/>
        <v>21368.180000000004</v>
      </c>
      <c r="CX9" s="4086">
        <f t="shared" si="5"/>
        <v>21368.18</v>
      </c>
      <c r="CY9" s="4086">
        <f t="shared" si="5"/>
        <v>21367.980000000003</v>
      </c>
      <c r="CZ9" s="4086">
        <f t="shared" si="5"/>
        <v>21367.980000000003</v>
      </c>
      <c r="DA9" s="4024">
        <f t="shared" si="5"/>
        <v>1.8758328224066645E-12</v>
      </c>
      <c r="DB9" s="3812"/>
    </row>
    <row r="10" spans="1:121" ht="22.5" customHeight="1" thickBot="1">
      <c r="A10" s="3813" t="s">
        <v>1902</v>
      </c>
      <c r="B10" s="3814">
        <v>807.87</v>
      </c>
      <c r="C10" s="3814">
        <v>706.78</v>
      </c>
      <c r="D10" s="3814">
        <v>724.3</v>
      </c>
      <c r="E10" s="3814">
        <v>724.3</v>
      </c>
      <c r="F10" s="3814">
        <v>777.21</v>
      </c>
      <c r="G10" s="3814">
        <v>777.21</v>
      </c>
      <c r="H10" s="3814">
        <v>777.21</v>
      </c>
      <c r="I10" s="3814">
        <v>777.21</v>
      </c>
      <c r="J10" s="3814">
        <v>777.21</v>
      </c>
      <c r="K10" s="3814">
        <v>777.21</v>
      </c>
      <c r="L10" s="3814">
        <v>777.21</v>
      </c>
      <c r="M10" s="3814">
        <v>686.95</v>
      </c>
      <c r="N10" s="3814">
        <v>686.95</v>
      </c>
      <c r="O10" s="3814">
        <v>686.95</v>
      </c>
      <c r="P10" s="3814">
        <v>686.95</v>
      </c>
      <c r="Q10" s="3814">
        <v>686.95</v>
      </c>
      <c r="R10" s="3814">
        <v>686.95</v>
      </c>
      <c r="S10" s="3814">
        <v>686.95</v>
      </c>
      <c r="T10" s="3814">
        <v>686.95</v>
      </c>
      <c r="U10" s="3814">
        <v>836.01</v>
      </c>
      <c r="V10" s="3814">
        <v>866.83</v>
      </c>
      <c r="W10" s="3815">
        <v>736.55</v>
      </c>
      <c r="X10" s="3815">
        <v>833.03</v>
      </c>
      <c r="Y10" s="3815">
        <v>789.88</v>
      </c>
      <c r="Z10" s="3815">
        <v>789.88</v>
      </c>
      <c r="AA10" s="3815">
        <v>766.04</v>
      </c>
      <c r="AB10" s="3815">
        <v>784.97</v>
      </c>
      <c r="AC10" s="3815">
        <v>790.7</v>
      </c>
      <c r="AD10" s="3815">
        <v>790.44</v>
      </c>
      <c r="AE10" s="3815">
        <v>828.51</v>
      </c>
      <c r="AF10" s="3815">
        <v>828.51</v>
      </c>
      <c r="AG10" s="3815">
        <v>812.24</v>
      </c>
      <c r="AH10" s="3815">
        <v>812.81</v>
      </c>
      <c r="AI10" s="3815">
        <v>812.81</v>
      </c>
      <c r="AJ10" s="3815">
        <v>812.81</v>
      </c>
      <c r="AK10" s="3815">
        <v>672.99</v>
      </c>
      <c r="AL10" s="3815">
        <v>653.61</v>
      </c>
      <c r="AM10" s="3815">
        <v>653.61</v>
      </c>
      <c r="AN10" s="3815">
        <v>668.95</v>
      </c>
      <c r="AO10" s="3815">
        <v>676.62</v>
      </c>
      <c r="AP10" s="3815">
        <v>676.62</v>
      </c>
      <c r="AQ10" s="3815">
        <v>531.29</v>
      </c>
      <c r="AR10" s="3815">
        <v>491.09</v>
      </c>
      <c r="AS10" s="3815">
        <v>472.52</v>
      </c>
      <c r="AT10" s="3815">
        <v>473.42</v>
      </c>
      <c r="AU10" s="3815">
        <v>474.21</v>
      </c>
      <c r="AV10" s="3815">
        <v>474.21</v>
      </c>
      <c r="AW10" s="3815">
        <v>472.25</v>
      </c>
      <c r="AX10" s="3815">
        <v>472.26</v>
      </c>
      <c r="AY10" s="3815">
        <v>472.26</v>
      </c>
      <c r="AZ10" s="3815">
        <v>507.52</v>
      </c>
      <c r="BA10" s="3815">
        <v>509.63</v>
      </c>
      <c r="BB10" s="3815">
        <v>426.23</v>
      </c>
      <c r="BC10" s="3816">
        <v>426.23</v>
      </c>
      <c r="BD10" s="3816">
        <v>403.17</v>
      </c>
      <c r="BE10" s="3816">
        <v>408.04</v>
      </c>
      <c r="BF10" s="3817">
        <v>408.05</v>
      </c>
      <c r="BG10" s="3816">
        <v>408.05</v>
      </c>
      <c r="BH10" s="3816">
        <v>408.05</v>
      </c>
      <c r="BI10" s="3816">
        <v>410.01</v>
      </c>
      <c r="BJ10" s="3816">
        <v>421.82</v>
      </c>
      <c r="BK10" s="3816">
        <v>413.75469999999996</v>
      </c>
      <c r="BL10" s="3816">
        <v>388.57469999999995</v>
      </c>
      <c r="BM10" s="3816">
        <v>388.25469999999996</v>
      </c>
      <c r="BN10" s="3816">
        <v>388.25469999999996</v>
      </c>
      <c r="BO10" s="3816">
        <v>388.25470000000001</v>
      </c>
      <c r="BP10" s="3816">
        <v>388.25470000000001</v>
      </c>
      <c r="BQ10" s="3816">
        <v>388.08437499999991</v>
      </c>
      <c r="BR10" s="3816">
        <v>388.14</v>
      </c>
      <c r="BS10" s="3816">
        <v>388.14</v>
      </c>
      <c r="BT10" s="3816">
        <v>378.82437499999992</v>
      </c>
      <c r="BU10" s="3816">
        <v>337.03</v>
      </c>
      <c r="BV10" s="3816">
        <v>353.82</v>
      </c>
      <c r="BW10" s="3816">
        <v>354.24</v>
      </c>
      <c r="BX10" s="3816">
        <v>354.25109999999995</v>
      </c>
      <c r="BY10" s="3816">
        <v>334.79</v>
      </c>
      <c r="BZ10" s="3816">
        <v>344.579025</v>
      </c>
      <c r="CA10" s="3816">
        <v>344.579025</v>
      </c>
      <c r="CB10" s="3815">
        <v>355.13</v>
      </c>
      <c r="CC10" s="3815">
        <v>355.13</v>
      </c>
      <c r="CD10" s="3815">
        <v>355.13</v>
      </c>
      <c r="CE10" s="3815">
        <v>355.13</v>
      </c>
      <c r="CF10" s="3815">
        <v>370.93902500000002</v>
      </c>
      <c r="CG10" s="3815">
        <v>370.94</v>
      </c>
      <c r="CH10" s="3815">
        <v>506.15</v>
      </c>
      <c r="CI10" s="3815">
        <v>506.15</v>
      </c>
      <c r="CJ10" s="3815">
        <v>505.21</v>
      </c>
      <c r="CK10" s="3815">
        <v>505.24</v>
      </c>
      <c r="CL10" s="3815">
        <v>629.76</v>
      </c>
      <c r="CM10" s="3815">
        <v>630.83000000000004</v>
      </c>
      <c r="CN10" s="3815">
        <v>630.83000000000004</v>
      </c>
      <c r="CO10" s="4087">
        <v>662.47</v>
      </c>
      <c r="CP10" s="4087">
        <v>680.53902500000004</v>
      </c>
      <c r="CQ10" s="4088">
        <v>689.86</v>
      </c>
      <c r="CR10" s="4087">
        <v>689.86</v>
      </c>
      <c r="CS10" s="4087">
        <v>688.04902500000003</v>
      </c>
      <c r="CT10" s="4087">
        <v>653.51</v>
      </c>
      <c r="CU10" s="4087">
        <v>616.14</v>
      </c>
      <c r="CV10" s="4087">
        <v>616.04999999999995</v>
      </c>
      <c r="CW10" s="4087">
        <v>621.39</v>
      </c>
      <c r="CX10" s="3815">
        <v>621.39</v>
      </c>
      <c r="CY10" s="3815">
        <v>621.59</v>
      </c>
      <c r="CZ10" s="3815">
        <v>621.59</v>
      </c>
      <c r="DA10" s="3818">
        <f>CZ10-CY10</f>
        <v>0</v>
      </c>
      <c r="DB10" s="3819"/>
    </row>
    <row r="11" spans="1:121" ht="22.5" customHeight="1" thickTop="1" thickBot="1">
      <c r="A11" s="3820" t="s">
        <v>1903</v>
      </c>
      <c r="B11" s="3821">
        <f>B9+B10+0.01</f>
        <v>18049.369999999995</v>
      </c>
      <c r="C11" s="3821">
        <f>C9+C10</f>
        <v>18049.370000000003</v>
      </c>
      <c r="D11" s="3821">
        <f>D9+D10+0.01</f>
        <v>18049.37</v>
      </c>
      <c r="E11" s="3821">
        <f>E9+E10+0.01</f>
        <v>18049.37</v>
      </c>
      <c r="F11" s="3821">
        <f t="shared" ref="F11:L11" si="6">F9+F10</f>
        <v>18049.37</v>
      </c>
      <c r="G11" s="3821">
        <f t="shared" si="6"/>
        <v>18049.37</v>
      </c>
      <c r="H11" s="3821">
        <f t="shared" si="6"/>
        <v>18049.37</v>
      </c>
      <c r="I11" s="3821">
        <f t="shared" si="6"/>
        <v>18049.37</v>
      </c>
      <c r="J11" s="3821">
        <f t="shared" si="6"/>
        <v>18049.370000000003</v>
      </c>
      <c r="K11" s="3821">
        <f t="shared" si="6"/>
        <v>18049.37</v>
      </c>
      <c r="L11" s="3821">
        <f t="shared" si="6"/>
        <v>18049.37</v>
      </c>
      <c r="M11" s="3822">
        <f>M9+M10</f>
        <v>18049.37</v>
      </c>
      <c r="N11" s="3822">
        <f>N9+N10</f>
        <v>18049.370000000003</v>
      </c>
      <c r="O11" s="3822">
        <f t="shared" ref="O11:AV11" si="7">SUM(O9:O10)</f>
        <v>18082.890000000003</v>
      </c>
      <c r="P11" s="3822">
        <f t="shared" si="7"/>
        <v>21841.070000000003</v>
      </c>
      <c r="Q11" s="3822">
        <f t="shared" si="7"/>
        <v>21841.02</v>
      </c>
      <c r="R11" s="3822">
        <f t="shared" si="7"/>
        <v>21841.02</v>
      </c>
      <c r="S11" s="3822">
        <f t="shared" si="7"/>
        <v>21841.02</v>
      </c>
      <c r="T11" s="3822">
        <f t="shared" si="7"/>
        <v>21841.02</v>
      </c>
      <c r="U11" s="3822">
        <f t="shared" si="7"/>
        <v>21989.570000000003</v>
      </c>
      <c r="V11" s="3822">
        <f t="shared" si="7"/>
        <v>21989.57</v>
      </c>
      <c r="W11" s="3822">
        <f t="shared" si="7"/>
        <v>21989.57</v>
      </c>
      <c r="X11" s="3822">
        <f t="shared" si="7"/>
        <v>21989.57</v>
      </c>
      <c r="Y11" s="3822">
        <f t="shared" si="7"/>
        <v>21989.57</v>
      </c>
      <c r="Z11" s="3822">
        <f t="shared" si="7"/>
        <v>21989.57</v>
      </c>
      <c r="AA11" s="3822">
        <f t="shared" si="7"/>
        <v>21989.57</v>
      </c>
      <c r="AB11" s="3822">
        <f t="shared" si="7"/>
        <v>21989.570000000003</v>
      </c>
      <c r="AC11" s="3822">
        <f t="shared" si="7"/>
        <v>21989.570000000003</v>
      </c>
      <c r="AD11" s="3822">
        <f t="shared" si="7"/>
        <v>21989.569999999996</v>
      </c>
      <c r="AE11" s="3822">
        <f t="shared" si="7"/>
        <v>21989.569999999996</v>
      </c>
      <c r="AF11" s="3822">
        <f t="shared" si="7"/>
        <v>21989.569999999996</v>
      </c>
      <c r="AG11" s="3822">
        <f t="shared" si="7"/>
        <v>21989.570000000003</v>
      </c>
      <c r="AH11" s="3822">
        <f t="shared" si="7"/>
        <v>21989.570000000003</v>
      </c>
      <c r="AI11" s="3822">
        <f t="shared" si="7"/>
        <v>21989.570000000003</v>
      </c>
      <c r="AJ11" s="3822">
        <f t="shared" si="7"/>
        <v>21989.57</v>
      </c>
      <c r="AK11" s="3822">
        <f t="shared" si="7"/>
        <v>21989.57</v>
      </c>
      <c r="AL11" s="3822">
        <f t="shared" si="7"/>
        <v>21989.57</v>
      </c>
      <c r="AM11" s="3822">
        <f t="shared" si="7"/>
        <v>21989.570000000003</v>
      </c>
      <c r="AN11" s="3822">
        <f t="shared" si="7"/>
        <v>21989.570000000003</v>
      </c>
      <c r="AO11" s="3822">
        <f t="shared" si="7"/>
        <v>21989.569999999996</v>
      </c>
      <c r="AP11" s="3822">
        <f t="shared" si="7"/>
        <v>21989.57</v>
      </c>
      <c r="AQ11" s="3822">
        <f t="shared" si="7"/>
        <v>21989.57</v>
      </c>
      <c r="AR11" s="3822">
        <f t="shared" si="7"/>
        <v>21989.569999999996</v>
      </c>
      <c r="AS11" s="3822">
        <f t="shared" si="7"/>
        <v>21989.57</v>
      </c>
      <c r="AT11" s="3822">
        <f t="shared" si="7"/>
        <v>21989.57</v>
      </c>
      <c r="AU11" s="3822">
        <f t="shared" si="7"/>
        <v>21989.57</v>
      </c>
      <c r="AV11" s="3822">
        <f t="shared" si="7"/>
        <v>21989.57</v>
      </c>
      <c r="AW11" s="3822">
        <f t="shared" ref="AW11:CX11" si="8">SUM(AW9:AW10)</f>
        <v>21989.57</v>
      </c>
      <c r="AX11" s="3822">
        <f t="shared" si="8"/>
        <v>21989.569999999996</v>
      </c>
      <c r="AY11" s="3822">
        <f t="shared" si="8"/>
        <v>21989.57</v>
      </c>
      <c r="AZ11" s="3822">
        <f t="shared" si="8"/>
        <v>21989.57</v>
      </c>
      <c r="BA11" s="3822">
        <f t="shared" si="8"/>
        <v>21989.57</v>
      </c>
      <c r="BB11" s="3822">
        <f t="shared" si="8"/>
        <v>21989.57</v>
      </c>
      <c r="BC11" s="3822">
        <f t="shared" si="8"/>
        <v>21989.57</v>
      </c>
      <c r="BD11" s="3822">
        <f t="shared" si="8"/>
        <v>21989.57</v>
      </c>
      <c r="BE11" s="3822">
        <f t="shared" si="8"/>
        <v>21989.57</v>
      </c>
      <c r="BF11" s="3822">
        <f t="shared" si="8"/>
        <v>21989.570000000003</v>
      </c>
      <c r="BG11" s="3822">
        <f t="shared" si="8"/>
        <v>21989.569999999996</v>
      </c>
      <c r="BH11" s="3823">
        <f t="shared" si="8"/>
        <v>21989.569999999996</v>
      </c>
      <c r="BI11" s="3823">
        <f t="shared" si="8"/>
        <v>21989.57</v>
      </c>
      <c r="BJ11" s="3823">
        <f t="shared" si="8"/>
        <v>21989.569999999996</v>
      </c>
      <c r="BK11" s="3823">
        <f t="shared" si="8"/>
        <v>21989.574700000001</v>
      </c>
      <c r="BL11" s="3823">
        <f t="shared" si="8"/>
        <v>21989.574700000001</v>
      </c>
      <c r="BM11" s="3823">
        <f t="shared" si="8"/>
        <v>21989.574700000005</v>
      </c>
      <c r="BN11" s="3823">
        <f t="shared" si="8"/>
        <v>21989.574699999997</v>
      </c>
      <c r="BO11" s="3823">
        <f t="shared" si="8"/>
        <v>21989.574699999997</v>
      </c>
      <c r="BP11" s="3823">
        <f t="shared" si="8"/>
        <v>21989.574700000001</v>
      </c>
      <c r="BQ11" s="3823">
        <f t="shared" si="8"/>
        <v>21989.574375000004</v>
      </c>
      <c r="BR11" s="3823">
        <f t="shared" si="8"/>
        <v>21989.57</v>
      </c>
      <c r="BS11" s="3823">
        <f t="shared" si="8"/>
        <v>21989.57</v>
      </c>
      <c r="BT11" s="3823">
        <f t="shared" si="8"/>
        <v>21989.574375</v>
      </c>
      <c r="BU11" s="3823">
        <f t="shared" si="8"/>
        <v>21989.57</v>
      </c>
      <c r="BV11" s="3823">
        <f t="shared" si="8"/>
        <v>21989.57</v>
      </c>
      <c r="BW11" s="3823">
        <f t="shared" si="8"/>
        <v>21989.570000000003</v>
      </c>
      <c r="BX11" s="3823">
        <f t="shared" si="8"/>
        <v>21989.571100000001</v>
      </c>
      <c r="BY11" s="3823">
        <f t="shared" si="8"/>
        <v>21989.57</v>
      </c>
      <c r="BZ11" s="3823">
        <f t="shared" si="8"/>
        <v>21989.569024999997</v>
      </c>
      <c r="CA11" s="3823">
        <f t="shared" si="8"/>
        <v>21989.569025000001</v>
      </c>
      <c r="CB11" s="3822">
        <f t="shared" si="8"/>
        <v>21989.570000000003</v>
      </c>
      <c r="CC11" s="3822">
        <f t="shared" si="8"/>
        <v>21989.570000000003</v>
      </c>
      <c r="CD11" s="3822">
        <f t="shared" si="8"/>
        <v>21989.570000000003</v>
      </c>
      <c r="CE11" s="3822">
        <f t="shared" si="8"/>
        <v>21989.570000000003</v>
      </c>
      <c r="CF11" s="3822">
        <f t="shared" si="8"/>
        <v>21989.569025000001</v>
      </c>
      <c r="CG11" s="3822">
        <f t="shared" si="8"/>
        <v>21989.57</v>
      </c>
      <c r="CH11" s="3822">
        <f t="shared" si="8"/>
        <v>21989.57</v>
      </c>
      <c r="CI11" s="3822">
        <f t="shared" si="8"/>
        <v>21989.57</v>
      </c>
      <c r="CJ11" s="3822">
        <f t="shared" si="8"/>
        <v>21989.57</v>
      </c>
      <c r="CK11" s="3822">
        <f t="shared" si="8"/>
        <v>21989.570000000003</v>
      </c>
      <c r="CL11" s="3822">
        <f t="shared" si="8"/>
        <v>21989.57</v>
      </c>
      <c r="CM11" s="3822">
        <f t="shared" si="8"/>
        <v>21989.570000000003</v>
      </c>
      <c r="CN11" s="3822">
        <f t="shared" si="8"/>
        <v>21989.570000000003</v>
      </c>
      <c r="CO11" s="4089">
        <f t="shared" si="8"/>
        <v>21989.570000000003</v>
      </c>
      <c r="CP11" s="4089">
        <f t="shared" si="8"/>
        <v>21989.569025000004</v>
      </c>
      <c r="CQ11" s="4089">
        <f t="shared" si="8"/>
        <v>21989.570000000003</v>
      </c>
      <c r="CR11" s="4089">
        <f t="shared" si="8"/>
        <v>21989.57</v>
      </c>
      <c r="CS11" s="4089">
        <f t="shared" si="8"/>
        <v>21989.569025000001</v>
      </c>
      <c r="CT11" s="4089">
        <f t="shared" si="8"/>
        <v>21989.57</v>
      </c>
      <c r="CU11" s="4089">
        <f t="shared" si="8"/>
        <v>21989.57</v>
      </c>
      <c r="CV11" s="4089">
        <f t="shared" si="8"/>
        <v>21989.570000000003</v>
      </c>
      <c r="CW11" s="4089">
        <f t="shared" si="8"/>
        <v>21989.570000000003</v>
      </c>
      <c r="CX11" s="3822">
        <f t="shared" si="8"/>
        <v>21989.57</v>
      </c>
      <c r="CY11" s="3822">
        <f>SUM(CY9:CY10)</f>
        <v>21989.570000000003</v>
      </c>
      <c r="CZ11" s="3822">
        <f>SUM(CZ9:CZ10)</f>
        <v>21989.570000000003</v>
      </c>
      <c r="DA11" s="3824">
        <f>CZ11-CY11</f>
        <v>0</v>
      </c>
      <c r="DB11" s="3825"/>
    </row>
    <row r="12" spans="1:121" ht="21" customHeight="1"/>
    <row r="13" spans="1:121" ht="55.5" customHeight="1">
      <c r="A13" s="3826"/>
      <c r="DB13" s="3827"/>
    </row>
    <row r="14" spans="1:121" s="3829" customFormat="1" ht="16.5" customHeight="1">
      <c r="A14" s="3828"/>
      <c r="B14" s="3828"/>
      <c r="C14" s="3828"/>
      <c r="D14" s="3828"/>
      <c r="E14" s="3828"/>
      <c r="F14" s="3828"/>
      <c r="G14" s="3828"/>
      <c r="H14" s="3828"/>
      <c r="I14" s="3828"/>
      <c r="J14" s="3828"/>
      <c r="K14" s="3828"/>
      <c r="L14" s="3828"/>
      <c r="M14" s="3828"/>
      <c r="N14" s="3828"/>
      <c r="O14" s="3828"/>
      <c r="P14" s="3828"/>
      <c r="Q14" s="3828"/>
      <c r="R14" s="3828"/>
      <c r="S14" s="3828"/>
      <c r="T14" s="3828"/>
      <c r="U14" s="3828"/>
      <c r="V14" s="3828"/>
      <c r="W14" s="3828"/>
      <c r="X14" s="3828"/>
      <c r="Y14" s="3828"/>
      <c r="Z14" s="3828"/>
      <c r="AA14" s="3828"/>
      <c r="AB14" s="3828"/>
      <c r="AC14" s="3828"/>
      <c r="AD14" s="3828"/>
      <c r="AE14" s="3828"/>
      <c r="AF14" s="3828"/>
      <c r="AG14" s="3828"/>
      <c r="AH14" s="3828"/>
      <c r="AI14" s="3828"/>
      <c r="AJ14" s="3828"/>
      <c r="AK14" s="3828"/>
      <c r="AL14" s="3828"/>
      <c r="AM14" s="3828"/>
      <c r="AN14" s="3828"/>
      <c r="AO14" s="3828"/>
      <c r="AP14" s="3828"/>
      <c r="AQ14" s="3828"/>
      <c r="AR14" s="3828"/>
      <c r="AS14" s="3828"/>
      <c r="AT14" s="3828"/>
      <c r="AU14" s="3828"/>
      <c r="AV14" s="3828"/>
      <c r="AW14" s="3828"/>
      <c r="AX14" s="3828"/>
      <c r="AY14" s="3828"/>
      <c r="AZ14" s="3828"/>
      <c r="BA14" s="3828"/>
    </row>
    <row r="15" spans="1:121" s="3829" customFormat="1" ht="16.5" customHeight="1"/>
    <row r="16" spans="1:121" s="3829" customFormat="1" ht="16.5" customHeight="1"/>
    <row r="17" s="3829" customFormat="1" ht="16.5" customHeight="1"/>
    <row r="18" s="3829" customFormat="1" ht="16.5" customHeight="1"/>
  </sheetData>
  <phoneticPr fontId="161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3" orientation="landscape" r:id="rId1"/>
  <headerFooter>
    <oddHeader>&amp;R&amp;10&amp;D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8DBAF-9D16-4E90-A046-F3E2D6D48CD2}">
  <sheetPr codeName="Sheet23">
    <pageSetUpPr fitToPage="1"/>
  </sheetPr>
  <dimension ref="A1:JS69"/>
  <sheetViews>
    <sheetView showGridLines="0" view="pageBreakPreview" zoomScale="90" zoomScaleNormal="100" zoomScaleSheetLayoutView="90" workbookViewId="0">
      <selection activeCell="JO20" sqref="JO20"/>
    </sheetView>
  </sheetViews>
  <sheetFormatPr defaultColWidth="9" defaultRowHeight="13.5"/>
  <cols>
    <col min="1" max="1" width="5" style="2419" customWidth="1"/>
    <col min="2" max="2" width="15.25" style="2419" customWidth="1"/>
    <col min="3" max="3" width="8" style="2419" customWidth="1"/>
    <col min="4" max="4" width="7.875" style="2419" customWidth="1"/>
    <col min="5" max="5" width="4" style="2419" hidden="1" customWidth="1"/>
    <col min="6" max="6" width="7" style="2419" hidden="1" customWidth="1"/>
    <col min="7" max="7" width="5.75" style="2419" hidden="1" customWidth="1"/>
    <col min="8" max="8" width="8.625" style="2419" hidden="1" customWidth="1"/>
    <col min="9" max="9" width="7.5" style="2419" hidden="1" customWidth="1"/>
    <col min="10" max="10" width="4" style="2419" hidden="1" customWidth="1"/>
    <col min="11" max="11" width="5.75" style="2419" hidden="1" customWidth="1"/>
    <col min="12" max="12" width="5.375" style="2420" hidden="1" customWidth="1"/>
    <col min="13" max="13" width="8.625" style="2420" hidden="1" customWidth="1"/>
    <col min="14" max="14" width="7.5" style="2419" hidden="1" customWidth="1"/>
    <col min="15" max="15" width="3.75" style="2419" hidden="1" customWidth="1"/>
    <col min="16" max="16" width="6.25" style="2419" hidden="1" customWidth="1"/>
    <col min="17" max="17" width="5.375" style="2419" hidden="1" customWidth="1"/>
    <col min="18" max="18" width="8.875" style="2419" hidden="1" customWidth="1"/>
    <col min="19" max="19" width="6.875" style="2419" hidden="1" customWidth="1"/>
    <col min="20" max="20" width="3.875" style="2419" hidden="1" customWidth="1"/>
    <col min="21" max="21" width="4.375" style="2419" hidden="1" customWidth="1"/>
    <col min="22" max="22" width="4.625" style="2419" hidden="1" customWidth="1"/>
    <col min="23" max="23" width="8.375" style="2419" hidden="1" customWidth="1"/>
    <col min="24" max="24" width="6.875" style="2419" hidden="1" customWidth="1"/>
    <col min="25" max="25" width="3.875" style="2419" hidden="1" customWidth="1"/>
    <col min="26" max="26" width="6.375" style="2419" hidden="1" customWidth="1"/>
    <col min="27" max="27" width="5.375" style="2419" hidden="1" customWidth="1"/>
    <col min="28" max="28" width="8.75" style="2419" hidden="1" customWidth="1"/>
    <col min="29" max="29" width="7.125" style="2419" hidden="1" customWidth="1"/>
    <col min="30" max="30" width="3.875" style="2419" hidden="1" customWidth="1"/>
    <col min="31" max="31" width="6.375" style="2419" hidden="1" customWidth="1"/>
    <col min="32" max="32" width="5.375" style="2419" hidden="1" customWidth="1"/>
    <col min="33" max="33" width="8.75" style="2419" hidden="1" customWidth="1"/>
    <col min="34" max="34" width="7.125" style="2419" hidden="1" customWidth="1"/>
    <col min="35" max="35" width="3.875" style="2419" hidden="1" customWidth="1"/>
    <col min="36" max="36" width="4.75" style="2419" hidden="1" customWidth="1"/>
    <col min="37" max="37" width="5.125" style="2419" hidden="1" customWidth="1"/>
    <col min="38" max="38" width="8.625" style="2419" hidden="1" customWidth="1"/>
    <col min="39" max="39" width="7.125" style="2419" hidden="1" customWidth="1"/>
    <col min="40" max="40" width="3.875" style="2419" hidden="1" customWidth="1"/>
    <col min="41" max="41" width="7.25" style="2419" hidden="1" customWidth="1"/>
    <col min="42" max="42" width="6.625" style="2419" hidden="1" customWidth="1"/>
    <col min="43" max="43" width="8.625" style="2419" hidden="1" customWidth="1"/>
    <col min="44" max="44" width="7.125" style="2419" hidden="1" customWidth="1"/>
    <col min="45" max="45" width="4" style="2419" hidden="1" customWidth="1"/>
    <col min="46" max="46" width="7" style="2419" hidden="1" customWidth="1"/>
    <col min="47" max="47" width="7.125" style="2419" hidden="1" customWidth="1"/>
    <col min="48" max="48" width="8.75" style="2419" hidden="1" customWidth="1"/>
    <col min="49" max="49" width="7.75" style="2419" hidden="1" customWidth="1"/>
    <col min="50" max="50" width="4" style="2419" hidden="1" customWidth="1"/>
    <col min="51" max="51" width="7" style="2419" hidden="1" customWidth="1"/>
    <col min="52" max="52" width="7.125" style="2419" hidden="1" customWidth="1"/>
    <col min="53" max="53" width="8.75" style="2419" hidden="1" customWidth="1"/>
    <col min="54" max="54" width="7.75" style="2419" hidden="1" customWidth="1"/>
    <col min="55" max="55" width="4" style="2419" hidden="1" customWidth="1"/>
    <col min="56" max="56" width="7" style="2419" hidden="1" customWidth="1"/>
    <col min="57" max="57" width="7.125" style="2419" hidden="1" customWidth="1"/>
    <col min="58" max="58" width="8.75" style="2419" hidden="1" customWidth="1"/>
    <col min="59" max="59" width="7.75" style="2419" hidden="1" customWidth="1"/>
    <col min="60" max="60" width="4" style="2419" hidden="1" customWidth="1"/>
    <col min="61" max="61" width="7.625" style="2419" hidden="1" customWidth="1"/>
    <col min="62" max="62" width="7.75" style="2419" hidden="1" customWidth="1"/>
    <col min="63" max="63" width="8.375" style="2419" hidden="1" customWidth="1"/>
    <col min="64" max="64" width="7.75" style="2419" hidden="1" customWidth="1"/>
    <col min="65" max="65" width="4.625" style="2419" hidden="1" customWidth="1"/>
    <col min="66" max="66" width="7.25" style="2419" hidden="1" customWidth="1"/>
    <col min="67" max="67" width="6.5" style="2419" hidden="1" customWidth="1"/>
    <col min="68" max="68" width="8.25" style="2419" hidden="1" customWidth="1"/>
    <col min="69" max="69" width="7.75" style="2419" hidden="1" customWidth="1"/>
    <col min="70" max="70" width="4.625" style="2419" hidden="1" customWidth="1"/>
    <col min="71" max="71" width="7.25" style="2419" hidden="1" customWidth="1"/>
    <col min="72" max="72" width="6.5" style="2419" hidden="1" customWidth="1"/>
    <col min="73" max="73" width="8.375" style="2421" hidden="1" customWidth="1"/>
    <col min="74" max="74" width="7.125" style="2421" hidden="1" customWidth="1"/>
    <col min="75" max="77" width="6.25" style="2421" hidden="1" customWidth="1"/>
    <col min="78" max="78" width="8" style="2421" hidden="1" customWidth="1"/>
    <col min="79" max="79" width="8.375" style="2421" hidden="1" customWidth="1"/>
    <col min="80" max="82" width="6.25" style="2421" hidden="1" customWidth="1"/>
    <col min="83" max="83" width="8.625" style="2421" hidden="1" customWidth="1"/>
    <col min="84" max="84" width="7.375" style="2421" hidden="1" customWidth="1"/>
    <col min="85" max="87" width="6.25" style="2421" hidden="1" customWidth="1"/>
    <col min="88" max="88" width="8" style="2421" hidden="1" customWidth="1"/>
    <col min="89" max="89" width="7.25" style="2421" hidden="1" customWidth="1"/>
    <col min="90" max="90" width="3.875" style="2419" hidden="1" customWidth="1"/>
    <col min="91" max="91" width="5.75" style="2419" hidden="1" customWidth="1"/>
    <col min="92" max="92" width="5.375" style="2419" hidden="1" customWidth="1"/>
    <col min="93" max="93" width="8.625" style="2419" hidden="1" customWidth="1"/>
    <col min="94" max="94" width="7.75" style="2419" hidden="1" customWidth="1"/>
    <col min="95" max="95" width="4.125" style="2419" hidden="1" customWidth="1"/>
    <col min="96" max="96" width="7.125" style="2419" hidden="1" customWidth="1"/>
    <col min="97" max="97" width="6" style="2419" hidden="1" customWidth="1"/>
    <col min="98" max="98" width="8.125" style="2419" hidden="1" customWidth="1"/>
    <col min="99" max="99" width="7.75" style="2419" hidden="1" customWidth="1"/>
    <col min="100" max="100" width="5.75" style="2420" hidden="1" customWidth="1"/>
    <col min="101" max="102" width="7.75" style="2419" hidden="1" customWidth="1"/>
    <col min="103" max="103" width="8.875" style="2419" hidden="1" customWidth="1"/>
    <col min="104" max="104" width="7.75" style="2419" hidden="1" customWidth="1"/>
    <col min="105" max="105" width="6.375" style="2419" hidden="1" customWidth="1"/>
    <col min="106" max="106" width="7.75" style="2419" hidden="1" customWidth="1"/>
    <col min="107" max="107" width="6.375" style="2419" hidden="1" customWidth="1"/>
    <col min="108" max="109" width="7.75" style="2419" hidden="1" customWidth="1"/>
    <col min="110" max="110" width="5.25" style="2419" hidden="1" customWidth="1"/>
    <col min="111" max="111" width="6.75" style="2419" hidden="1" customWidth="1"/>
    <col min="112" max="112" width="6.5" style="2419" hidden="1" customWidth="1"/>
    <col min="113" max="114" width="7.75" style="2419" hidden="1" customWidth="1"/>
    <col min="115" max="115" width="5.125" style="2419" hidden="1" customWidth="1"/>
    <col min="116" max="117" width="6.125" style="2419" hidden="1" customWidth="1"/>
    <col min="118" max="119" width="7.75" style="2419" hidden="1" customWidth="1"/>
    <col min="120" max="122" width="5.5" style="2419" hidden="1" customWidth="1"/>
    <col min="123" max="123" width="8.875" style="2419" hidden="1" customWidth="1"/>
    <col min="124" max="124" width="8.125" style="2419" hidden="1" customWidth="1"/>
    <col min="125" max="127" width="5.625" style="2419" hidden="1" customWidth="1"/>
    <col min="128" max="128" width="8.25" style="2419" hidden="1" customWidth="1"/>
    <col min="129" max="129" width="8.125" style="2419" hidden="1" customWidth="1"/>
    <col min="130" max="130" width="5.625" style="2419" hidden="1" customWidth="1"/>
    <col min="131" max="131" width="6.375" style="2419" hidden="1" customWidth="1"/>
    <col min="132" max="132" width="7" style="2419" hidden="1" customWidth="1"/>
    <col min="133" max="134" width="8.125" style="2419" hidden="1" customWidth="1"/>
    <col min="135" max="137" width="6.375" style="2419" hidden="1" customWidth="1"/>
    <col min="138" max="139" width="8.125" style="2419" hidden="1" customWidth="1"/>
    <col min="140" max="142" width="6" style="2419" hidden="1" customWidth="1"/>
    <col min="143" max="144" width="8.125" style="2419" hidden="1" customWidth="1"/>
    <col min="145" max="147" width="6" style="2419" hidden="1" customWidth="1"/>
    <col min="148" max="149" width="8.125" style="2419" hidden="1" customWidth="1"/>
    <col min="150" max="152" width="6" style="2419" hidden="1" customWidth="1"/>
    <col min="153" max="154" width="8.125" style="2419" hidden="1" customWidth="1"/>
    <col min="155" max="155" width="4.75" style="2419" hidden="1" customWidth="1"/>
    <col min="156" max="156" width="5" style="2419" hidden="1" customWidth="1"/>
    <col min="157" max="157" width="5.625" style="2419" hidden="1" customWidth="1"/>
    <col min="158" max="159" width="8.125" style="2419" hidden="1" customWidth="1"/>
    <col min="160" max="160" width="5.125" style="2419" hidden="1" customWidth="1"/>
    <col min="161" max="161" width="6.5" style="2419" hidden="1" customWidth="1"/>
    <col min="162" max="162" width="5.625" style="2419" hidden="1" customWidth="1"/>
    <col min="163" max="164" width="8.125" style="2419" hidden="1" customWidth="1"/>
    <col min="165" max="165" width="5.875" style="2419" hidden="1" customWidth="1"/>
    <col min="166" max="166" width="7.375" style="2419" hidden="1" customWidth="1"/>
    <col min="167" max="167" width="6.5" style="2419" hidden="1" customWidth="1"/>
    <col min="168" max="169" width="8.125" style="2419" hidden="1" customWidth="1"/>
    <col min="170" max="170" width="4.75" style="2419" hidden="1" customWidth="1"/>
    <col min="171" max="171" width="5.375" style="2419" hidden="1" customWidth="1"/>
    <col min="172" max="172" width="5.625" style="2419" hidden="1" customWidth="1"/>
    <col min="173" max="174" width="8.125" style="2419" hidden="1" customWidth="1"/>
    <col min="175" max="177" width="5.375" style="2419" hidden="1" customWidth="1"/>
    <col min="178" max="179" width="8.125" style="2419" hidden="1" customWidth="1"/>
    <col min="180" max="182" width="6.375" style="2419" hidden="1" customWidth="1"/>
    <col min="183" max="184" width="8.125" style="2419" hidden="1" customWidth="1"/>
    <col min="185" max="187" width="5.625" style="2419" hidden="1" customWidth="1"/>
    <col min="188" max="189" width="8.125" style="2419" hidden="1" customWidth="1"/>
    <col min="190" max="190" width="4.75" style="2419" hidden="1" customWidth="1"/>
    <col min="191" max="192" width="6.375" style="2419" hidden="1" customWidth="1"/>
    <col min="193" max="194" width="8.125" style="2419" hidden="1" customWidth="1"/>
    <col min="195" max="195" width="4.75" style="2419" hidden="1" customWidth="1"/>
    <col min="196" max="196" width="5.75" style="2419" hidden="1" customWidth="1"/>
    <col min="197" max="197" width="5.875" style="2419" hidden="1" customWidth="1"/>
    <col min="198" max="198" width="9.875" style="2419" hidden="1" customWidth="1"/>
    <col min="199" max="199" width="7.625" style="2419" hidden="1" customWidth="1"/>
    <col min="200" max="200" width="4.75" style="2420" hidden="1" customWidth="1"/>
    <col min="201" max="202" width="5.25" style="2419" hidden="1" customWidth="1"/>
    <col min="203" max="204" width="7.625" style="2419" hidden="1" customWidth="1"/>
    <col min="205" max="206" width="6.125" style="2419" hidden="1" customWidth="1"/>
    <col min="207" max="207" width="6.25" style="2419" hidden="1" customWidth="1"/>
    <col min="208" max="209" width="7.625" style="2419" hidden="1" customWidth="1"/>
    <col min="210" max="210" width="5" style="2419" hidden="1" customWidth="1"/>
    <col min="211" max="211" width="6.125" style="2419" hidden="1" customWidth="1"/>
    <col min="212" max="212" width="6" style="2419" hidden="1" customWidth="1"/>
    <col min="213" max="214" width="7.625" style="2419" hidden="1" customWidth="1"/>
    <col min="215" max="215" width="4.75" style="2419" hidden="1" customWidth="1"/>
    <col min="216" max="216" width="5.125" style="2419" hidden="1" customWidth="1"/>
    <col min="217" max="217" width="4.875" style="2419" hidden="1" customWidth="1"/>
    <col min="218" max="219" width="7.625" style="2419" hidden="1" customWidth="1"/>
    <col min="220" max="220" width="6" style="2419" hidden="1" customWidth="1"/>
    <col min="221" max="221" width="6.875" style="2419" hidden="1" customWidth="1"/>
    <col min="222" max="222" width="6.625" style="2419" hidden="1" customWidth="1"/>
    <col min="223" max="224" width="7.625" style="2419" hidden="1" customWidth="1"/>
    <col min="225" max="225" width="4.75" style="2419" hidden="1" customWidth="1"/>
    <col min="226" max="226" width="4.875" style="2419" hidden="1" customWidth="1"/>
    <col min="227" max="227" width="4.625" style="2419" hidden="1" customWidth="1"/>
    <col min="228" max="229" width="7.625" style="2419" hidden="1" customWidth="1"/>
    <col min="230" max="230" width="5.375" style="2419" hidden="1" customWidth="1"/>
    <col min="231" max="231" width="6.625" style="2419" hidden="1" customWidth="1"/>
    <col min="232" max="232" width="5.875" style="2419" hidden="1" customWidth="1"/>
    <col min="233" max="233" width="7.625" style="2419" customWidth="1"/>
    <col min="234" max="234" width="7.25" style="2419" customWidth="1"/>
    <col min="235" max="237" width="6.375" style="2419" hidden="1" customWidth="1"/>
    <col min="238" max="239" width="7.625" style="2419" customWidth="1"/>
    <col min="240" max="240" width="6.25" style="2419" hidden="1" customWidth="1"/>
    <col min="241" max="241" width="5.625" style="2419" hidden="1" customWidth="1"/>
    <col min="242" max="242" width="5.875" style="2419" hidden="1" customWidth="1"/>
    <col min="243" max="244" width="7.625" style="2419" customWidth="1"/>
    <col min="245" max="245" width="4.75" style="2419" hidden="1" customWidth="1"/>
    <col min="246" max="247" width="5.5" style="2419" hidden="1" customWidth="1"/>
    <col min="248" max="249" width="7.625" style="2419" customWidth="1"/>
    <col min="250" max="250" width="5.5" style="2419" hidden="1" customWidth="1"/>
    <col min="251" max="251" width="7.125" style="2419" hidden="1" customWidth="1"/>
    <col min="252" max="252" width="6.375" style="2419" hidden="1" customWidth="1"/>
    <col min="253" max="254" width="7.625" style="2419" customWidth="1"/>
    <col min="255" max="255" width="5.5" style="2419" hidden="1" customWidth="1"/>
    <col min="256" max="256" width="7.25" style="2419" hidden="1" customWidth="1"/>
    <col min="257" max="257" width="6.75" style="2419" hidden="1" customWidth="1"/>
    <col min="258" max="259" width="7.625" style="2419" customWidth="1"/>
    <col min="260" max="260" width="5" style="2419" hidden="1" customWidth="1"/>
    <col min="261" max="261" width="6" style="2419" hidden="1" customWidth="1"/>
    <col min="262" max="262" width="5.625" style="2419" hidden="1" customWidth="1"/>
    <col min="263" max="264" width="7.625" style="2419" customWidth="1"/>
    <col min="265" max="265" width="5.25" style="2419" hidden="1" customWidth="1"/>
    <col min="266" max="266" width="5.5" style="2419" hidden="1" customWidth="1"/>
    <col min="267" max="267" width="4.875" style="2419" hidden="1" customWidth="1"/>
    <col min="268" max="268" width="9.25" style="2419" customWidth="1"/>
    <col min="269" max="269" width="8" style="2419" customWidth="1"/>
    <col min="270" max="270" width="4.5" style="2420" hidden="1" customWidth="1"/>
    <col min="271" max="271" width="4.625" style="2419" hidden="1" customWidth="1"/>
    <col min="272" max="272" width="4.5" style="2419" hidden="1" customWidth="1"/>
    <col min="273" max="273" width="8" style="2419" customWidth="1"/>
    <col min="274" max="274" width="6.875" style="2419" customWidth="1"/>
    <col min="275" max="275" width="13.75" style="2419" customWidth="1"/>
    <col min="276" max="16384" width="9" style="2419"/>
  </cols>
  <sheetData>
    <row r="1" spans="1:279" ht="28.5" customHeight="1" thickBot="1">
      <c r="A1" s="712" t="s">
        <v>1350</v>
      </c>
      <c r="B1" s="2418"/>
      <c r="C1" s="2418"/>
      <c r="D1" s="2418"/>
      <c r="E1" s="2418"/>
      <c r="F1" s="2418"/>
      <c r="G1" s="2418"/>
      <c r="H1" s="2418"/>
      <c r="I1" s="2418"/>
      <c r="J1" s="2418"/>
    </row>
    <row r="2" spans="1:279" ht="12.75" hidden="1" customHeight="1" thickBot="1">
      <c r="A2" s="4216"/>
      <c r="B2" s="4216"/>
      <c r="C2" s="4216"/>
      <c r="D2" s="4216"/>
      <c r="E2" s="4216"/>
      <c r="F2" s="4216"/>
      <c r="G2" s="4216"/>
      <c r="H2" s="4216"/>
      <c r="I2" s="4216"/>
      <c r="J2" s="4216"/>
      <c r="JO2" s="2422"/>
    </row>
    <row r="3" spans="1:279" ht="21.75" customHeight="1">
      <c r="A3" s="2423" t="s">
        <v>1351</v>
      </c>
      <c r="B3" s="2423" t="s">
        <v>1352</v>
      </c>
      <c r="C3" s="2424" t="s">
        <v>1353</v>
      </c>
      <c r="D3" s="2425" t="s">
        <v>1354</v>
      </c>
      <c r="E3" s="4210" t="s">
        <v>1904</v>
      </c>
      <c r="F3" s="4215"/>
      <c r="G3" s="4215"/>
      <c r="H3" s="4210" t="s">
        <v>1905</v>
      </c>
      <c r="I3" s="4211"/>
      <c r="J3" s="4215" t="s">
        <v>1904</v>
      </c>
      <c r="K3" s="4215"/>
      <c r="L3" s="4215"/>
      <c r="M3" s="4210" t="s">
        <v>1906</v>
      </c>
      <c r="N3" s="4211"/>
      <c r="O3" s="4215" t="s">
        <v>1904</v>
      </c>
      <c r="P3" s="4215"/>
      <c r="Q3" s="4215"/>
      <c r="R3" s="4210" t="s">
        <v>1907</v>
      </c>
      <c r="S3" s="4211"/>
      <c r="T3" s="4215" t="s">
        <v>1904</v>
      </c>
      <c r="U3" s="4215"/>
      <c r="V3" s="4215"/>
      <c r="W3" s="4210" t="s">
        <v>1908</v>
      </c>
      <c r="X3" s="4211"/>
      <c r="Y3" s="4215" t="s">
        <v>1904</v>
      </c>
      <c r="Z3" s="4215"/>
      <c r="AA3" s="4215"/>
      <c r="AB3" s="4210" t="s">
        <v>1909</v>
      </c>
      <c r="AC3" s="4211"/>
      <c r="AD3" s="4215" t="s">
        <v>1904</v>
      </c>
      <c r="AE3" s="4215"/>
      <c r="AF3" s="4215"/>
      <c r="AG3" s="4210" t="s">
        <v>1910</v>
      </c>
      <c r="AH3" s="4211"/>
      <c r="AI3" s="4215" t="s">
        <v>1904</v>
      </c>
      <c r="AJ3" s="4215"/>
      <c r="AK3" s="4215"/>
      <c r="AL3" s="4210" t="s">
        <v>1911</v>
      </c>
      <c r="AM3" s="4211"/>
      <c r="AN3" s="4215" t="s">
        <v>1904</v>
      </c>
      <c r="AO3" s="4215"/>
      <c r="AP3" s="4215"/>
      <c r="AQ3" s="4210" t="s">
        <v>1912</v>
      </c>
      <c r="AR3" s="4211"/>
      <c r="AS3" s="4215" t="s">
        <v>1904</v>
      </c>
      <c r="AT3" s="4215"/>
      <c r="AU3" s="4215"/>
      <c r="AV3" s="4210" t="s">
        <v>1913</v>
      </c>
      <c r="AW3" s="4211"/>
      <c r="AX3" s="4215" t="s">
        <v>1904</v>
      </c>
      <c r="AY3" s="4215"/>
      <c r="AZ3" s="4215"/>
      <c r="BA3" s="4210" t="s">
        <v>1914</v>
      </c>
      <c r="BB3" s="4211"/>
      <c r="BC3" s="4215" t="s">
        <v>1904</v>
      </c>
      <c r="BD3" s="4215"/>
      <c r="BE3" s="4215"/>
      <c r="BF3" s="4210" t="s">
        <v>1915</v>
      </c>
      <c r="BG3" s="4211"/>
      <c r="BH3" s="4215" t="s">
        <v>1904</v>
      </c>
      <c r="BI3" s="4215"/>
      <c r="BJ3" s="4215"/>
      <c r="BK3" s="4210" t="s">
        <v>1916</v>
      </c>
      <c r="BL3" s="4211"/>
      <c r="BM3" s="4215" t="s">
        <v>1904</v>
      </c>
      <c r="BN3" s="4215"/>
      <c r="BO3" s="4215"/>
      <c r="BP3" s="4210" t="s">
        <v>1917</v>
      </c>
      <c r="BQ3" s="4211"/>
      <c r="BR3" s="4215" t="s">
        <v>1904</v>
      </c>
      <c r="BS3" s="4215"/>
      <c r="BT3" s="4215"/>
      <c r="BU3" s="4191" t="s">
        <v>1918</v>
      </c>
      <c r="BV3" s="4195"/>
      <c r="BW3" s="4192" t="s">
        <v>1904</v>
      </c>
      <c r="BX3" s="4192"/>
      <c r="BY3" s="4192"/>
      <c r="BZ3" s="4191" t="s">
        <v>1919</v>
      </c>
      <c r="CA3" s="4195"/>
      <c r="CB3" s="4192" t="s">
        <v>1904</v>
      </c>
      <c r="CC3" s="4192"/>
      <c r="CD3" s="4192"/>
      <c r="CE3" s="4191" t="s">
        <v>1920</v>
      </c>
      <c r="CF3" s="4192"/>
      <c r="CG3" s="4191" t="s">
        <v>1904</v>
      </c>
      <c r="CH3" s="4192"/>
      <c r="CI3" s="4192"/>
      <c r="CJ3" s="4197" t="s">
        <v>1959</v>
      </c>
      <c r="CK3" s="4197"/>
      <c r="CL3" s="4214" t="s">
        <v>1904</v>
      </c>
      <c r="CM3" s="4214"/>
      <c r="CN3" s="4210"/>
      <c r="CO3" s="4214" t="s">
        <v>1973</v>
      </c>
      <c r="CP3" s="4214"/>
      <c r="CQ3" s="4214" t="s">
        <v>1904</v>
      </c>
      <c r="CR3" s="4214"/>
      <c r="CS3" s="4210"/>
      <c r="CT3" s="4214" t="s">
        <v>2022</v>
      </c>
      <c r="CU3" s="4214"/>
      <c r="CV3" s="4214" t="s">
        <v>1904</v>
      </c>
      <c r="CW3" s="4214"/>
      <c r="CX3" s="4210"/>
      <c r="CY3" s="4214" t="s">
        <v>2053</v>
      </c>
      <c r="CZ3" s="4214"/>
      <c r="DA3" s="4211" t="s">
        <v>1904</v>
      </c>
      <c r="DB3" s="4214"/>
      <c r="DC3" s="4210"/>
      <c r="DD3" s="4214" t="s">
        <v>2127</v>
      </c>
      <c r="DE3" s="4214"/>
      <c r="DF3" s="4211" t="s">
        <v>1904</v>
      </c>
      <c r="DG3" s="4214"/>
      <c r="DH3" s="4210"/>
      <c r="DI3" s="4214" t="s">
        <v>2190</v>
      </c>
      <c r="DJ3" s="4214"/>
      <c r="DK3" s="4214" t="s">
        <v>1904</v>
      </c>
      <c r="DL3" s="4214"/>
      <c r="DM3" s="4210"/>
      <c r="DN3" s="4214" t="s">
        <v>2191</v>
      </c>
      <c r="DO3" s="4214"/>
      <c r="DP3" s="4211" t="s">
        <v>1904</v>
      </c>
      <c r="DQ3" s="4214"/>
      <c r="DR3" s="4210"/>
      <c r="DS3" s="4214" t="s">
        <v>2197</v>
      </c>
      <c r="DT3" s="4214"/>
      <c r="DU3" s="4214" t="s">
        <v>1904</v>
      </c>
      <c r="DV3" s="4214"/>
      <c r="DW3" s="4214"/>
      <c r="DX3" s="4214" t="s">
        <v>2225</v>
      </c>
      <c r="DY3" s="4214"/>
      <c r="DZ3" s="4214" t="s">
        <v>1904</v>
      </c>
      <c r="EA3" s="4214"/>
      <c r="EB3" s="4214"/>
      <c r="EC3" s="4214" t="s">
        <v>2258</v>
      </c>
      <c r="ED3" s="4214"/>
      <c r="EE3" s="4214" t="s">
        <v>1904</v>
      </c>
      <c r="EF3" s="4214"/>
      <c r="EG3" s="4214"/>
      <c r="EH3" s="4214" t="s">
        <v>2272</v>
      </c>
      <c r="EI3" s="4214"/>
      <c r="EJ3" s="4214" t="s">
        <v>1904</v>
      </c>
      <c r="EK3" s="4214"/>
      <c r="EL3" s="4214"/>
      <c r="EM3" s="4214" t="s">
        <v>2290</v>
      </c>
      <c r="EN3" s="4214"/>
      <c r="EO3" s="4214" t="s">
        <v>1904</v>
      </c>
      <c r="EP3" s="4214"/>
      <c r="EQ3" s="4214"/>
      <c r="ER3" s="4214" t="s">
        <v>2355</v>
      </c>
      <c r="ES3" s="4214"/>
      <c r="ET3" s="4214" t="s">
        <v>1904</v>
      </c>
      <c r="EU3" s="4214"/>
      <c r="EV3" s="4214"/>
      <c r="EW3" s="4214" t="s">
        <v>2378</v>
      </c>
      <c r="EX3" s="4214"/>
      <c r="EY3" s="4214" t="s">
        <v>1904</v>
      </c>
      <c r="EZ3" s="4214"/>
      <c r="FA3" s="4214"/>
      <c r="FB3" s="4214" t="s">
        <v>2528</v>
      </c>
      <c r="FC3" s="4214"/>
      <c r="FD3" s="4214" t="s">
        <v>1904</v>
      </c>
      <c r="FE3" s="4214"/>
      <c r="FF3" s="4214"/>
      <c r="FG3" s="4214" t="s">
        <v>2545</v>
      </c>
      <c r="FH3" s="4214"/>
      <c r="FI3" s="4214" t="s">
        <v>1904</v>
      </c>
      <c r="FJ3" s="4214"/>
      <c r="FK3" s="4210"/>
      <c r="FL3" s="4214" t="s">
        <v>2568</v>
      </c>
      <c r="FM3" s="4214"/>
      <c r="FN3" s="4214" t="s">
        <v>1904</v>
      </c>
      <c r="FO3" s="4214"/>
      <c r="FP3" s="4210"/>
      <c r="FQ3" s="4214" t="s">
        <v>2609</v>
      </c>
      <c r="FR3" s="4214"/>
      <c r="FS3" s="4211" t="s">
        <v>1904</v>
      </c>
      <c r="FT3" s="4214"/>
      <c r="FU3" s="4210"/>
      <c r="FV3" s="4214" t="s">
        <v>2610</v>
      </c>
      <c r="FW3" s="4214"/>
      <c r="FX3" s="4211" t="s">
        <v>1904</v>
      </c>
      <c r="FY3" s="4214"/>
      <c r="FZ3" s="4210"/>
      <c r="GA3" s="4210" t="s">
        <v>2624</v>
      </c>
      <c r="GB3" s="4211"/>
      <c r="GC3" s="4211"/>
      <c r="GD3" s="4214"/>
      <c r="GE3" s="4210"/>
      <c r="GF3" s="4210" t="s">
        <v>2659</v>
      </c>
      <c r="GG3" s="4211"/>
      <c r="GH3" s="4211"/>
      <c r="GI3" s="4214"/>
      <c r="GJ3" s="4210"/>
      <c r="GK3" s="4210" t="s">
        <v>2870</v>
      </c>
      <c r="GL3" s="4211"/>
      <c r="GM3" s="4210"/>
      <c r="GN3" s="4215"/>
      <c r="GO3" s="4215"/>
      <c r="GP3" s="4191" t="s">
        <v>2935</v>
      </c>
      <c r="GQ3" s="4195"/>
      <c r="GR3" s="4191" t="s">
        <v>1904</v>
      </c>
      <c r="GS3" s="4192"/>
      <c r="GT3" s="4192"/>
      <c r="GU3" s="4191" t="s">
        <v>2994</v>
      </c>
      <c r="GV3" s="4195"/>
      <c r="GW3" s="4198" t="s">
        <v>1904</v>
      </c>
      <c r="GX3" s="4199"/>
      <c r="GY3" s="4199"/>
      <c r="GZ3" s="4191" t="s">
        <v>3029</v>
      </c>
      <c r="HA3" s="4195"/>
      <c r="HB3" s="4198" t="s">
        <v>1904</v>
      </c>
      <c r="HC3" s="4199"/>
      <c r="HD3" s="4199"/>
      <c r="HE3" s="4191" t="s">
        <v>3059</v>
      </c>
      <c r="HF3" s="4195"/>
      <c r="HG3" s="4199" t="s">
        <v>1904</v>
      </c>
      <c r="HH3" s="4199"/>
      <c r="HI3" s="4199"/>
      <c r="HJ3" s="4191" t="s">
        <v>3095</v>
      </c>
      <c r="HK3" s="4195"/>
      <c r="HL3" s="4192" t="s">
        <v>1904</v>
      </c>
      <c r="HM3" s="4192"/>
      <c r="HN3" s="4192"/>
      <c r="HO3" s="4191" t="s">
        <v>3210</v>
      </c>
      <c r="HP3" s="4195"/>
      <c r="HQ3" s="4192" t="s">
        <v>1904</v>
      </c>
      <c r="HR3" s="4192"/>
      <c r="HS3" s="4192"/>
      <c r="HT3" s="4191" t="s">
        <v>3322</v>
      </c>
      <c r="HU3" s="4195"/>
      <c r="HV3" s="4192" t="s">
        <v>1904</v>
      </c>
      <c r="HW3" s="4192"/>
      <c r="HX3" s="4192"/>
      <c r="HY3" s="4191" t="s">
        <v>3323</v>
      </c>
      <c r="HZ3" s="4195"/>
      <c r="IA3" s="4192" t="s">
        <v>1904</v>
      </c>
      <c r="IB3" s="4192"/>
      <c r="IC3" s="4192"/>
      <c r="ID3" s="4191" t="s">
        <v>3370</v>
      </c>
      <c r="IE3" s="4195"/>
      <c r="IF3" s="4192" t="s">
        <v>1904</v>
      </c>
      <c r="IG3" s="4192"/>
      <c r="IH3" s="4192"/>
      <c r="II3" s="4191" t="s">
        <v>3406</v>
      </c>
      <c r="IJ3" s="4195"/>
      <c r="IK3" s="4192" t="s">
        <v>1904</v>
      </c>
      <c r="IL3" s="4192"/>
      <c r="IM3" s="4192"/>
      <c r="IN3" s="4191" t="s">
        <v>3421</v>
      </c>
      <c r="IO3" s="4195"/>
      <c r="IP3" s="4191" t="s">
        <v>1904</v>
      </c>
      <c r="IQ3" s="4192"/>
      <c r="IR3" s="4192"/>
      <c r="IS3" s="4191" t="s">
        <v>3444</v>
      </c>
      <c r="IT3" s="4195"/>
      <c r="IU3" s="4192" t="s">
        <v>1904</v>
      </c>
      <c r="IV3" s="4192"/>
      <c r="IW3" s="4192"/>
      <c r="IX3" s="4191" t="s">
        <v>3483</v>
      </c>
      <c r="IY3" s="4195"/>
      <c r="IZ3" s="4192" t="s">
        <v>1904</v>
      </c>
      <c r="JA3" s="4192"/>
      <c r="JB3" s="4192"/>
      <c r="JC3" s="4191" t="s">
        <v>3500</v>
      </c>
      <c r="JD3" s="4195"/>
      <c r="JE3" s="4191" t="s">
        <v>1904</v>
      </c>
      <c r="JF3" s="4192"/>
      <c r="JG3" s="4192"/>
      <c r="JH3" s="4191" t="s">
        <v>3620</v>
      </c>
      <c r="JI3" s="4195"/>
      <c r="JJ3" s="4191" t="s">
        <v>1904</v>
      </c>
      <c r="JK3" s="4192"/>
      <c r="JL3" s="4192"/>
      <c r="JM3" s="4193" t="s">
        <v>3675</v>
      </c>
      <c r="JN3" s="4194"/>
      <c r="JO3" s="2426" t="s">
        <v>1355</v>
      </c>
      <c r="JP3" s="2420"/>
      <c r="JQ3" s="2420"/>
      <c r="JR3" s="2420"/>
    </row>
    <row r="4" spans="1:279" ht="20.25" customHeight="1">
      <c r="A4" s="4204" t="s">
        <v>211</v>
      </c>
      <c r="B4" s="713" t="s">
        <v>1921</v>
      </c>
      <c r="C4" s="714">
        <v>82.01</v>
      </c>
      <c r="D4" s="715">
        <f>C4*0.3025</f>
        <v>24.808025000000001</v>
      </c>
      <c r="E4" s="716" t="s">
        <v>1922</v>
      </c>
      <c r="F4" s="717">
        <v>82.01</v>
      </c>
      <c r="G4" s="2427">
        <f>F4*0.3025</f>
        <v>24.808025000000001</v>
      </c>
      <c r="H4" s="2428">
        <f>C4-F4</f>
        <v>0</v>
      </c>
      <c r="I4" s="715">
        <f>D4-G4</f>
        <v>0</v>
      </c>
      <c r="J4" s="717" t="s">
        <v>1436</v>
      </c>
      <c r="K4" s="717">
        <v>65.900000000000006</v>
      </c>
      <c r="L4" s="2427">
        <v>19.93</v>
      </c>
      <c r="M4" s="2428">
        <f>H4+K4</f>
        <v>65.900000000000006</v>
      </c>
      <c r="N4" s="715">
        <f>-I4+L4</f>
        <v>19.93</v>
      </c>
      <c r="O4" s="716"/>
      <c r="P4" s="2429"/>
      <c r="Q4" s="2430"/>
      <c r="R4" s="715">
        <v>65.900000000000006</v>
      </c>
      <c r="S4" s="715">
        <v>19.93</v>
      </c>
      <c r="T4" s="716"/>
      <c r="U4" s="2429"/>
      <c r="V4" s="2427"/>
      <c r="W4" s="2428">
        <v>65.900000000000006</v>
      </c>
      <c r="X4" s="715">
        <v>19.93</v>
      </c>
      <c r="Y4" s="716"/>
      <c r="Z4" s="2429"/>
      <c r="AA4" s="2427"/>
      <c r="AB4" s="2428">
        <v>65.900000000000006</v>
      </c>
      <c r="AC4" s="715">
        <v>19.93</v>
      </c>
      <c r="AD4" s="717"/>
      <c r="AE4" s="2429"/>
      <c r="AF4" s="2427"/>
      <c r="AG4" s="2428">
        <v>65.900000000000006</v>
      </c>
      <c r="AH4" s="715">
        <v>19.93</v>
      </c>
      <c r="AI4" s="716"/>
      <c r="AJ4" s="2429"/>
      <c r="AK4" s="2427"/>
      <c r="AL4" s="2428">
        <v>65.900000000000006</v>
      </c>
      <c r="AM4" s="715">
        <v>19.93</v>
      </c>
      <c r="AN4" s="717"/>
      <c r="AO4" s="2429"/>
      <c r="AP4" s="2427"/>
      <c r="AQ4" s="2428">
        <v>65.900000000000006</v>
      </c>
      <c r="AR4" s="715">
        <v>19.93</v>
      </c>
      <c r="AS4" s="716"/>
      <c r="AT4" s="2429"/>
      <c r="AU4" s="2427"/>
      <c r="AV4" s="2428">
        <v>65.900000000000006</v>
      </c>
      <c r="AW4" s="715">
        <v>19.93</v>
      </c>
      <c r="AX4" s="717"/>
      <c r="AY4" s="2429"/>
      <c r="AZ4" s="2427"/>
      <c r="BA4" s="2428">
        <v>65.900000000000006</v>
      </c>
      <c r="BB4" s="715">
        <v>19.93</v>
      </c>
      <c r="BC4" s="717"/>
      <c r="BD4" s="2429"/>
      <c r="BE4" s="2427"/>
      <c r="BF4" s="2428">
        <v>65.900000000000006</v>
      </c>
      <c r="BG4" s="715">
        <v>19.93</v>
      </c>
      <c r="BH4" s="717"/>
      <c r="BI4" s="2429"/>
      <c r="BJ4" s="2427"/>
      <c r="BK4" s="2428">
        <v>65.900000000000006</v>
      </c>
      <c r="BL4" s="715">
        <v>19.93</v>
      </c>
      <c r="BM4" s="717"/>
      <c r="BN4" s="2429"/>
      <c r="BO4" s="2427"/>
      <c r="BP4" s="2428">
        <v>65.900000000000006</v>
      </c>
      <c r="BQ4" s="715">
        <v>19.93</v>
      </c>
      <c r="BR4" s="717"/>
      <c r="BS4" s="2429"/>
      <c r="BT4" s="2427"/>
      <c r="BU4" s="2428">
        <v>65.900000000000006</v>
      </c>
      <c r="BV4" s="715">
        <v>19.93</v>
      </c>
      <c r="BW4" s="717"/>
      <c r="BX4" s="2429"/>
      <c r="BY4" s="2427"/>
      <c r="BZ4" s="2428">
        <v>65.900000000000006</v>
      </c>
      <c r="CA4" s="715">
        <v>19.93</v>
      </c>
      <c r="CB4" s="717"/>
      <c r="CC4" s="2429"/>
      <c r="CD4" s="2427"/>
      <c r="CE4" s="2428">
        <v>65.900000000000006</v>
      </c>
      <c r="CF4" s="2431">
        <v>19.93</v>
      </c>
      <c r="CG4" s="2428"/>
      <c r="CH4" s="2431"/>
      <c r="CI4" s="2432"/>
      <c r="CJ4" s="2428">
        <v>65.900000000000006</v>
      </c>
      <c r="CK4" s="2431">
        <v>19.93</v>
      </c>
      <c r="CL4" s="2428"/>
      <c r="CM4" s="2431"/>
      <c r="CN4" s="2432"/>
      <c r="CO4" s="2428">
        <v>65.900000000000006</v>
      </c>
      <c r="CP4" s="715">
        <v>19.93</v>
      </c>
      <c r="CQ4" s="2428"/>
      <c r="CR4" s="2431"/>
      <c r="CS4" s="2432"/>
      <c r="CT4" s="2428">
        <v>65.900000000000006</v>
      </c>
      <c r="CU4" s="715">
        <v>19.93</v>
      </c>
      <c r="CV4" s="2433"/>
      <c r="CW4" s="2431"/>
      <c r="CX4" s="2432"/>
      <c r="CY4" s="2428">
        <v>65.900000000000006</v>
      </c>
      <c r="CZ4" s="715">
        <v>19.93</v>
      </c>
      <c r="DA4" s="2433"/>
      <c r="DB4" s="2431"/>
      <c r="DC4" s="2432"/>
      <c r="DD4" s="2428">
        <v>65.900000000000006</v>
      </c>
      <c r="DE4" s="715">
        <v>19.93</v>
      </c>
      <c r="DF4" s="2433"/>
      <c r="DG4" s="2431"/>
      <c r="DH4" s="2432"/>
      <c r="DI4" s="2428">
        <v>65.900000000000006</v>
      </c>
      <c r="DJ4" s="715">
        <v>19.93</v>
      </c>
      <c r="DK4" s="2434"/>
      <c r="DL4" s="2431"/>
      <c r="DM4" s="2432"/>
      <c r="DN4" s="2428">
        <v>65.900000000000006</v>
      </c>
      <c r="DO4" s="715">
        <v>19.93</v>
      </c>
      <c r="DP4" s="2433"/>
      <c r="DQ4" s="2431"/>
      <c r="DR4" s="2432"/>
      <c r="DS4" s="2428">
        <v>65.900000000000006</v>
      </c>
      <c r="DT4" s="715">
        <v>19.93</v>
      </c>
      <c r="DU4" s="2434"/>
      <c r="DV4" s="2431"/>
      <c r="DW4" s="2428"/>
      <c r="DX4" s="2428">
        <v>65.900000000000006</v>
      </c>
      <c r="DY4" s="715">
        <v>19.93</v>
      </c>
      <c r="DZ4" s="2434"/>
      <c r="EA4" s="2431"/>
      <c r="EB4" s="2428"/>
      <c r="EC4" s="2428">
        <v>65.900000000000006</v>
      </c>
      <c r="ED4" s="715">
        <v>19.93</v>
      </c>
      <c r="EE4" s="715"/>
      <c r="EF4" s="715"/>
      <c r="EG4" s="715"/>
      <c r="EH4" s="715">
        <v>65.900000000000006</v>
      </c>
      <c r="EI4" s="715">
        <v>19.93</v>
      </c>
      <c r="EJ4" s="715"/>
      <c r="EK4" s="715"/>
      <c r="EL4" s="715"/>
      <c r="EM4" s="715">
        <v>65.900000000000006</v>
      </c>
      <c r="EN4" s="715">
        <v>19.93</v>
      </c>
      <c r="EO4" s="715"/>
      <c r="EP4" s="715"/>
      <c r="EQ4" s="715"/>
      <c r="ER4" s="715">
        <v>65.900000000000006</v>
      </c>
      <c r="ES4" s="715">
        <v>19.93</v>
      </c>
      <c r="ET4" s="715"/>
      <c r="EU4" s="715"/>
      <c r="EV4" s="715"/>
      <c r="EW4" s="715">
        <v>65.900000000000006</v>
      </c>
      <c r="EX4" s="715">
        <v>19.93</v>
      </c>
      <c r="EY4" s="715"/>
      <c r="EZ4" s="715"/>
      <c r="FA4" s="715"/>
      <c r="FB4" s="715">
        <v>65.900000000000006</v>
      </c>
      <c r="FC4" s="715">
        <v>19.93</v>
      </c>
      <c r="FD4" s="715"/>
      <c r="FE4" s="715"/>
      <c r="FF4" s="715"/>
      <c r="FG4" s="715">
        <v>65.900000000000006</v>
      </c>
      <c r="FH4" s="715">
        <v>19.93</v>
      </c>
      <c r="FI4" s="715"/>
      <c r="FJ4" s="715"/>
      <c r="FK4" s="2431"/>
      <c r="FL4" s="2428">
        <v>65.900000000000006</v>
      </c>
      <c r="FM4" s="715">
        <v>19.93</v>
      </c>
      <c r="FN4" s="715"/>
      <c r="FO4" s="715"/>
      <c r="FP4" s="2431"/>
      <c r="FQ4" s="2428">
        <v>65.900000000000006</v>
      </c>
      <c r="FR4" s="715">
        <v>19.93</v>
      </c>
      <c r="FS4" s="715"/>
      <c r="FT4" s="715"/>
      <c r="FU4" s="2431"/>
      <c r="FV4" s="2428">
        <v>65.900000000000006</v>
      </c>
      <c r="FW4" s="715">
        <v>19.93</v>
      </c>
      <c r="FX4" s="715"/>
      <c r="FY4" s="715"/>
      <c r="FZ4" s="2431"/>
      <c r="GA4" s="2428">
        <v>65.900000000000006</v>
      </c>
      <c r="GB4" s="715">
        <v>19.93</v>
      </c>
      <c r="GC4" s="715"/>
      <c r="GD4" s="715"/>
      <c r="GE4" s="2431"/>
      <c r="GF4" s="2428">
        <v>65.900000000000006</v>
      </c>
      <c r="GG4" s="715">
        <v>19.93</v>
      </c>
      <c r="GH4" s="715"/>
      <c r="GI4" s="715"/>
      <c r="GJ4" s="2431"/>
      <c r="GK4" s="2428">
        <v>65.900000000000006</v>
      </c>
      <c r="GL4" s="715">
        <v>19.93</v>
      </c>
      <c r="GM4" s="715"/>
      <c r="GN4" s="715"/>
      <c r="GO4" s="2431"/>
      <c r="GP4" s="2428">
        <v>65.900000000000006</v>
      </c>
      <c r="GQ4" s="715">
        <v>19.93</v>
      </c>
      <c r="GR4" s="2433"/>
      <c r="GS4" s="715"/>
      <c r="GT4" s="2431"/>
      <c r="GU4" s="2428">
        <f t="shared" ref="GU4:GV9" si="0">GP4+GS4</f>
        <v>65.900000000000006</v>
      </c>
      <c r="GV4" s="715">
        <f t="shared" si="0"/>
        <v>19.93</v>
      </c>
      <c r="GW4" s="2434"/>
      <c r="GX4" s="715"/>
      <c r="GY4" s="2431"/>
      <c r="GZ4" s="2428">
        <f t="shared" ref="GZ4:HA9" si="1">GU4+GX4</f>
        <v>65.900000000000006</v>
      </c>
      <c r="HA4" s="715">
        <f t="shared" si="1"/>
        <v>19.93</v>
      </c>
      <c r="HB4" s="2434"/>
      <c r="HC4" s="715"/>
      <c r="HD4" s="2431"/>
      <c r="HE4" s="2428">
        <f t="shared" ref="HE4:HF9" si="2">GZ4+HC4</f>
        <v>65.900000000000006</v>
      </c>
      <c r="HF4" s="715">
        <f t="shared" si="2"/>
        <v>19.93</v>
      </c>
      <c r="HG4" s="2433"/>
      <c r="HH4" s="715"/>
      <c r="HI4" s="2431"/>
      <c r="HJ4" s="2428">
        <f t="shared" ref="HJ4:HK9" si="3">HE4+HH4</f>
        <v>65.900000000000006</v>
      </c>
      <c r="HK4" s="715">
        <f t="shared" si="3"/>
        <v>19.93</v>
      </c>
      <c r="HL4" s="2433"/>
      <c r="HM4" s="715"/>
      <c r="HN4" s="2431"/>
      <c r="HO4" s="2428">
        <f t="shared" ref="HO4:HP9" si="4">HJ4+HM4</f>
        <v>65.900000000000006</v>
      </c>
      <c r="HP4" s="715">
        <f t="shared" si="4"/>
        <v>19.93</v>
      </c>
      <c r="HQ4" s="2433"/>
      <c r="HR4" s="715"/>
      <c r="HS4" s="2431"/>
      <c r="HT4" s="2428">
        <f t="shared" ref="HT4:HU9" si="5">HO4+HR4</f>
        <v>65.900000000000006</v>
      </c>
      <c r="HU4" s="715">
        <f t="shared" si="5"/>
        <v>19.93</v>
      </c>
      <c r="HV4" s="2433"/>
      <c r="HW4" s="715"/>
      <c r="HX4" s="2431"/>
      <c r="HY4" s="2428">
        <f t="shared" ref="HY4:HZ9" si="6">HT4+HW4</f>
        <v>65.900000000000006</v>
      </c>
      <c r="HZ4" s="715">
        <f t="shared" si="6"/>
        <v>19.93</v>
      </c>
      <c r="IA4" s="2433"/>
      <c r="IB4" s="715"/>
      <c r="IC4" s="2431"/>
      <c r="ID4" s="2428">
        <f t="shared" ref="ID4:IE9" si="7">HY4+IB4</f>
        <v>65.900000000000006</v>
      </c>
      <c r="IE4" s="715">
        <f t="shared" si="7"/>
        <v>19.93</v>
      </c>
      <c r="IF4" s="2433"/>
      <c r="IG4" s="715"/>
      <c r="IH4" s="2431"/>
      <c r="II4" s="2428">
        <f t="shared" ref="II4:IJ9" si="8">ID4+IG4</f>
        <v>65.900000000000006</v>
      </c>
      <c r="IJ4" s="715">
        <f t="shared" si="8"/>
        <v>19.93</v>
      </c>
      <c r="IK4" s="2433"/>
      <c r="IL4" s="715"/>
      <c r="IM4" s="2431"/>
      <c r="IN4" s="2428">
        <f t="shared" ref="IN4:IO9" si="9">II4+IL4</f>
        <v>65.900000000000006</v>
      </c>
      <c r="IO4" s="715">
        <f t="shared" si="9"/>
        <v>19.93</v>
      </c>
      <c r="IP4" s="2434"/>
      <c r="IQ4" s="715"/>
      <c r="IR4" s="2431"/>
      <c r="IS4" s="2428">
        <f t="shared" ref="IS4:IS9" si="10">IN4+IQ4</f>
        <v>65.900000000000006</v>
      </c>
      <c r="IT4" s="715">
        <f t="shared" ref="IT4:IT9" si="11">IO4+IR4</f>
        <v>19.93</v>
      </c>
      <c r="IU4" s="2433"/>
      <c r="IV4" s="715"/>
      <c r="IW4" s="2431"/>
      <c r="IX4" s="2428">
        <f t="shared" ref="IX4:IX9" si="12">IS4+IV4</f>
        <v>65.900000000000006</v>
      </c>
      <c r="IY4" s="715">
        <f t="shared" ref="IY4:IY9" si="13">IT4+IW4</f>
        <v>19.93</v>
      </c>
      <c r="IZ4" s="2433"/>
      <c r="JA4" s="715"/>
      <c r="JB4" s="2431"/>
      <c r="JC4" s="2428">
        <f t="shared" ref="JC4:JC9" si="14">IX4+JA4</f>
        <v>65.900000000000006</v>
      </c>
      <c r="JD4" s="715">
        <f t="shared" ref="JD4:JD9" si="15">IY4+JB4</f>
        <v>19.93</v>
      </c>
      <c r="JE4" s="2434"/>
      <c r="JF4" s="715"/>
      <c r="JG4" s="2431"/>
      <c r="JH4" s="2428">
        <f t="shared" ref="JH4:JH9" si="16">JC4+JF4</f>
        <v>65.900000000000006</v>
      </c>
      <c r="JI4" s="715">
        <f t="shared" ref="JI4:JI9" si="17">JD4+JG4</f>
        <v>19.93</v>
      </c>
      <c r="JJ4" s="2433"/>
      <c r="JK4" s="715"/>
      <c r="JL4" s="2431"/>
      <c r="JM4" s="3450">
        <f t="shared" ref="JM4:JM9" si="18">JH4+JK4</f>
        <v>65.900000000000006</v>
      </c>
      <c r="JN4" s="3451">
        <f t="shared" ref="JN4:JN9" si="19">JI4+JL4</f>
        <v>19.93</v>
      </c>
      <c r="JO4" s="3940" t="s">
        <v>1923</v>
      </c>
      <c r="JP4" s="2435"/>
      <c r="JQ4" s="2420"/>
      <c r="JR4" s="2420"/>
    </row>
    <row r="5" spans="1:279" ht="20.25" customHeight="1">
      <c r="A5" s="4206"/>
      <c r="B5" s="718" t="s">
        <v>1924</v>
      </c>
      <c r="C5" s="719">
        <v>585.41999999999996</v>
      </c>
      <c r="D5" s="720">
        <f>C5*0.3025</f>
        <v>177.08954999999997</v>
      </c>
      <c r="E5" s="719"/>
      <c r="F5" s="721"/>
      <c r="G5" s="2436"/>
      <c r="H5" s="2437">
        <v>585.41999999999996</v>
      </c>
      <c r="I5" s="720">
        <f>H5*0.3025</f>
        <v>177.08954999999997</v>
      </c>
      <c r="J5" s="721"/>
      <c r="K5" s="721"/>
      <c r="L5" s="2436"/>
      <c r="M5" s="2437">
        <v>585.41999999999996</v>
      </c>
      <c r="N5" s="720">
        <f>M5*0.3025</f>
        <v>177.08954999999997</v>
      </c>
      <c r="O5" s="719"/>
      <c r="P5" s="2438"/>
      <c r="Q5" s="2439"/>
      <c r="R5" s="720">
        <v>585.41999999999996</v>
      </c>
      <c r="S5" s="720">
        <v>177.08954999999997</v>
      </c>
      <c r="T5" s="719"/>
      <c r="U5" s="2438"/>
      <c r="V5" s="2436"/>
      <c r="W5" s="2437">
        <v>585.41999999999996</v>
      </c>
      <c r="X5" s="720">
        <v>177.08954999999997</v>
      </c>
      <c r="Y5" s="719"/>
      <c r="Z5" s="2438"/>
      <c r="AA5" s="2436"/>
      <c r="AB5" s="2437">
        <v>585.41999999999996</v>
      </c>
      <c r="AC5" s="720">
        <v>177.08954999999997</v>
      </c>
      <c r="AD5" s="721"/>
      <c r="AE5" s="2438"/>
      <c r="AF5" s="2436"/>
      <c r="AG5" s="2437">
        <v>585.41999999999996</v>
      </c>
      <c r="AH5" s="720">
        <v>177.08954999999997</v>
      </c>
      <c r="AI5" s="719"/>
      <c r="AJ5" s="2438"/>
      <c r="AK5" s="2436"/>
      <c r="AL5" s="2437">
        <v>585.41999999999996</v>
      </c>
      <c r="AM5" s="720">
        <v>177.08954999999997</v>
      </c>
      <c r="AN5" s="721" t="s">
        <v>1925</v>
      </c>
      <c r="AO5" s="2438">
        <v>-585.41999999999996</v>
      </c>
      <c r="AP5" s="2436">
        <v>-177.09</v>
      </c>
      <c r="AQ5" s="2437">
        <f>AL5+AO5</f>
        <v>0</v>
      </c>
      <c r="AR5" s="720">
        <f>AM5+AP5</f>
        <v>-4.5000000002914931E-4</v>
      </c>
      <c r="AS5" s="719"/>
      <c r="AT5" s="2438"/>
      <c r="AU5" s="2436"/>
      <c r="AV5" s="2437">
        <f>AQ5+AT5</f>
        <v>0</v>
      </c>
      <c r="AW5" s="720">
        <f>AR5+AU5</f>
        <v>-4.5000000002914931E-4</v>
      </c>
      <c r="AX5" s="721"/>
      <c r="AY5" s="2438"/>
      <c r="AZ5" s="2436"/>
      <c r="BA5" s="2437">
        <f>AV5+AY5</f>
        <v>0</v>
      </c>
      <c r="BB5" s="720">
        <f>AW5+AZ5</f>
        <v>-4.5000000002914931E-4</v>
      </c>
      <c r="BC5" s="721"/>
      <c r="BD5" s="2438"/>
      <c r="BE5" s="2436"/>
      <c r="BF5" s="2437">
        <f>BA5+BD5</f>
        <v>0</v>
      </c>
      <c r="BG5" s="720">
        <f>BB5+BE5</f>
        <v>-4.5000000002914931E-4</v>
      </c>
      <c r="BH5" s="721"/>
      <c r="BI5" s="2438"/>
      <c r="BJ5" s="2436"/>
      <c r="BK5" s="2437">
        <f>BF5+BI5</f>
        <v>0</v>
      </c>
      <c r="BL5" s="720">
        <f>BG5+BJ5</f>
        <v>-4.5000000002914931E-4</v>
      </c>
      <c r="BM5" s="721"/>
      <c r="BN5" s="2438"/>
      <c r="BO5" s="2436"/>
      <c r="BP5" s="2437">
        <f>BK5+BN5</f>
        <v>0</v>
      </c>
      <c r="BQ5" s="720">
        <f>BL5+BO5</f>
        <v>-4.5000000002914931E-4</v>
      </c>
      <c r="BR5" s="721"/>
      <c r="BS5" s="2438"/>
      <c r="BT5" s="2436"/>
      <c r="BU5" s="2437">
        <f>BP5+BS5</f>
        <v>0</v>
      </c>
      <c r="BV5" s="720">
        <f>BQ5+BT5</f>
        <v>-4.5000000002914931E-4</v>
      </c>
      <c r="BW5" s="721"/>
      <c r="BX5" s="2438"/>
      <c r="BY5" s="2436"/>
      <c r="BZ5" s="2437">
        <f>BU5+BX5</f>
        <v>0</v>
      </c>
      <c r="CA5" s="720">
        <f>BV5+BY5</f>
        <v>-4.5000000002914931E-4</v>
      </c>
      <c r="CB5" s="721"/>
      <c r="CC5" s="2438"/>
      <c r="CD5" s="2436"/>
      <c r="CE5" s="2437">
        <f>BZ5+CC5</f>
        <v>0</v>
      </c>
      <c r="CF5" s="2440">
        <f>CA5+CD5</f>
        <v>-4.5000000002914931E-4</v>
      </c>
      <c r="CG5" s="2437"/>
      <c r="CH5" s="2440"/>
      <c r="CI5" s="2441"/>
      <c r="CJ5" s="2437">
        <v>0</v>
      </c>
      <c r="CK5" s="2440">
        <v>-4.5000000002914931E-4</v>
      </c>
      <c r="CL5" s="2437"/>
      <c r="CM5" s="2440"/>
      <c r="CN5" s="2441"/>
      <c r="CO5" s="2437">
        <v>0</v>
      </c>
      <c r="CP5" s="720">
        <v>-4.5000000002914931E-4</v>
      </c>
      <c r="CQ5" s="2437"/>
      <c r="CR5" s="2440"/>
      <c r="CS5" s="2441"/>
      <c r="CT5" s="2437">
        <v>0</v>
      </c>
      <c r="CU5" s="720">
        <v>-4.5000000002914931E-4</v>
      </c>
      <c r="CV5" s="2442"/>
      <c r="CW5" s="2440"/>
      <c r="CX5" s="2441"/>
      <c r="CY5" s="2437">
        <v>0</v>
      </c>
      <c r="CZ5" s="720">
        <v>-4.5000000002914931E-4</v>
      </c>
      <c r="DA5" s="2442"/>
      <c r="DB5" s="2440"/>
      <c r="DC5" s="2441"/>
      <c r="DD5" s="2437">
        <v>0</v>
      </c>
      <c r="DE5" s="720">
        <v>-4.5000000002914931E-4</v>
      </c>
      <c r="DF5" s="2442"/>
      <c r="DG5" s="2440"/>
      <c r="DH5" s="2441"/>
      <c r="DI5" s="2437">
        <v>0</v>
      </c>
      <c r="DJ5" s="720">
        <v>-4.5000000002914931E-4</v>
      </c>
      <c r="DK5" s="2443"/>
      <c r="DL5" s="2440"/>
      <c r="DM5" s="2441"/>
      <c r="DN5" s="2437">
        <v>0</v>
      </c>
      <c r="DO5" s="720">
        <v>-4.5000000002914931E-4</v>
      </c>
      <c r="DP5" s="2442"/>
      <c r="DQ5" s="2440"/>
      <c r="DR5" s="2441"/>
      <c r="DS5" s="2437">
        <v>0</v>
      </c>
      <c r="DT5" s="720">
        <v>-4.5000000002914931E-4</v>
      </c>
      <c r="DU5" s="2443"/>
      <c r="DV5" s="2440"/>
      <c r="DW5" s="2437"/>
      <c r="DX5" s="2437">
        <v>0</v>
      </c>
      <c r="DY5" s="720">
        <v>-4.5000000002914931E-4</v>
      </c>
      <c r="DZ5" s="2443"/>
      <c r="EA5" s="2440"/>
      <c r="EB5" s="2437"/>
      <c r="EC5" s="2437">
        <v>0</v>
      </c>
      <c r="ED5" s="720">
        <v>-4.5000000002914931E-4</v>
      </c>
      <c r="EE5" s="724"/>
      <c r="EF5" s="724"/>
      <c r="EG5" s="724"/>
      <c r="EH5" s="724">
        <v>0</v>
      </c>
      <c r="EI5" s="724">
        <v>-4.5000000002914931E-4</v>
      </c>
      <c r="EJ5" s="724"/>
      <c r="EK5" s="724"/>
      <c r="EL5" s="724"/>
      <c r="EM5" s="724">
        <v>0</v>
      </c>
      <c r="EN5" s="724">
        <v>-4.5000000002914931E-4</v>
      </c>
      <c r="EO5" s="724"/>
      <c r="EP5" s="724"/>
      <c r="EQ5" s="724"/>
      <c r="ER5" s="724">
        <v>0</v>
      </c>
      <c r="ES5" s="724">
        <v>-4.5000000002914931E-4</v>
      </c>
      <c r="ET5" s="724"/>
      <c r="EU5" s="724"/>
      <c r="EV5" s="724"/>
      <c r="EW5" s="724">
        <v>0</v>
      </c>
      <c r="EX5" s="724">
        <v>-4.5000000002914931E-4</v>
      </c>
      <c r="EY5" s="724"/>
      <c r="EZ5" s="724"/>
      <c r="FA5" s="724"/>
      <c r="FB5" s="724">
        <v>0</v>
      </c>
      <c r="FC5" s="724">
        <v>-4.5000000002914931E-4</v>
      </c>
      <c r="FD5" s="724"/>
      <c r="FE5" s="724"/>
      <c r="FF5" s="724"/>
      <c r="FG5" s="724">
        <v>0</v>
      </c>
      <c r="FH5" s="724">
        <v>-4.5000000002914931E-4</v>
      </c>
      <c r="FI5" s="724"/>
      <c r="FJ5" s="724"/>
      <c r="FK5" s="2435"/>
      <c r="FL5" s="2445">
        <v>0</v>
      </c>
      <c r="FM5" s="724">
        <v>-4.5000000002914931E-4</v>
      </c>
      <c r="FN5" s="724"/>
      <c r="FO5" s="724"/>
      <c r="FP5" s="2435"/>
      <c r="FQ5" s="2445">
        <v>0</v>
      </c>
      <c r="FR5" s="724">
        <v>-4.5000000002914931E-4</v>
      </c>
      <c r="FS5" s="724"/>
      <c r="FT5" s="724"/>
      <c r="FU5" s="2435"/>
      <c r="FV5" s="2445">
        <v>0</v>
      </c>
      <c r="FW5" s="724">
        <v>-4.5000000002914931E-4</v>
      </c>
      <c r="FX5" s="724"/>
      <c r="FY5" s="724"/>
      <c r="FZ5" s="2435"/>
      <c r="GA5" s="2445">
        <v>0</v>
      </c>
      <c r="GB5" s="724">
        <v>-4.5000000002914931E-4</v>
      </c>
      <c r="GC5" s="724"/>
      <c r="GD5" s="724"/>
      <c r="GE5" s="2435"/>
      <c r="GF5" s="2445">
        <v>0</v>
      </c>
      <c r="GG5" s="724">
        <v>-4.5000000002914931E-4</v>
      </c>
      <c r="GH5" s="724"/>
      <c r="GI5" s="724"/>
      <c r="GJ5" s="2435"/>
      <c r="GK5" s="2445">
        <v>0</v>
      </c>
      <c r="GL5" s="724">
        <v>-4.5000000002914931E-4</v>
      </c>
      <c r="GM5" s="724"/>
      <c r="GN5" s="724"/>
      <c r="GO5" s="2435"/>
      <c r="GP5" s="2445">
        <v>0</v>
      </c>
      <c r="GQ5" s="724">
        <v>-4.5000000002914931E-4</v>
      </c>
      <c r="GR5" s="2449"/>
      <c r="GS5" s="724"/>
      <c r="GT5" s="2435"/>
      <c r="GU5" s="2445">
        <f t="shared" si="0"/>
        <v>0</v>
      </c>
      <c r="GV5" s="724">
        <f t="shared" si="0"/>
        <v>-4.5000000002914931E-4</v>
      </c>
      <c r="GW5" s="2450"/>
      <c r="GX5" s="724"/>
      <c r="GY5" s="2435"/>
      <c r="GZ5" s="2445">
        <f t="shared" si="1"/>
        <v>0</v>
      </c>
      <c r="HA5" s="724">
        <f t="shared" si="1"/>
        <v>-4.5000000002914931E-4</v>
      </c>
      <c r="HB5" s="2450"/>
      <c r="HC5" s="724"/>
      <c r="HD5" s="2435"/>
      <c r="HE5" s="2445">
        <f t="shared" si="2"/>
        <v>0</v>
      </c>
      <c r="HF5" s="724">
        <f t="shared" si="2"/>
        <v>-4.5000000002914931E-4</v>
      </c>
      <c r="HG5" s="2449"/>
      <c r="HH5" s="724"/>
      <c r="HI5" s="2435"/>
      <c r="HJ5" s="2445">
        <f t="shared" si="3"/>
        <v>0</v>
      </c>
      <c r="HK5" s="724">
        <f t="shared" si="3"/>
        <v>-4.5000000002914931E-4</v>
      </c>
      <c r="HL5" s="2449"/>
      <c r="HM5" s="724"/>
      <c r="HN5" s="2435"/>
      <c r="HO5" s="2445">
        <f t="shared" si="4"/>
        <v>0</v>
      </c>
      <c r="HP5" s="724">
        <f t="shared" si="4"/>
        <v>-4.5000000002914931E-4</v>
      </c>
      <c r="HQ5" s="2449"/>
      <c r="HR5" s="724"/>
      <c r="HS5" s="2435"/>
      <c r="HT5" s="2445">
        <f t="shared" si="5"/>
        <v>0</v>
      </c>
      <c r="HU5" s="724">
        <f t="shared" si="5"/>
        <v>-4.5000000002914931E-4</v>
      </c>
      <c r="HV5" s="2449"/>
      <c r="HW5" s="724"/>
      <c r="HX5" s="2435"/>
      <c r="HY5" s="2445">
        <f t="shared" si="6"/>
        <v>0</v>
      </c>
      <c r="HZ5" s="724">
        <f t="shared" si="6"/>
        <v>-4.5000000002914931E-4</v>
      </c>
      <c r="IA5" s="2449"/>
      <c r="IB5" s="724"/>
      <c r="IC5" s="2435"/>
      <c r="ID5" s="2445">
        <f t="shared" si="7"/>
        <v>0</v>
      </c>
      <c r="IE5" s="724">
        <f t="shared" si="7"/>
        <v>-4.5000000002914931E-4</v>
      </c>
      <c r="IF5" s="2449"/>
      <c r="IG5" s="724"/>
      <c r="IH5" s="2435"/>
      <c r="II5" s="2445">
        <f t="shared" si="8"/>
        <v>0</v>
      </c>
      <c r="IJ5" s="724">
        <f t="shared" si="8"/>
        <v>-4.5000000002914931E-4</v>
      </c>
      <c r="IK5" s="2449"/>
      <c r="IL5" s="724"/>
      <c r="IM5" s="2435"/>
      <c r="IN5" s="2445">
        <f t="shared" si="9"/>
        <v>0</v>
      </c>
      <c r="IO5" s="724">
        <f t="shared" si="9"/>
        <v>-4.5000000002914931E-4</v>
      </c>
      <c r="IP5" s="2450"/>
      <c r="IQ5" s="724"/>
      <c r="IR5" s="2435"/>
      <c r="IS5" s="2445">
        <f t="shared" si="10"/>
        <v>0</v>
      </c>
      <c r="IT5" s="724">
        <f t="shared" si="11"/>
        <v>-4.5000000002914931E-4</v>
      </c>
      <c r="IU5" s="2449"/>
      <c r="IV5" s="724"/>
      <c r="IW5" s="2435"/>
      <c r="IX5" s="2445">
        <f t="shared" si="12"/>
        <v>0</v>
      </c>
      <c r="IY5" s="724">
        <f t="shared" si="13"/>
        <v>-4.5000000002914931E-4</v>
      </c>
      <c r="IZ5" s="2449"/>
      <c r="JA5" s="724"/>
      <c r="JB5" s="2435"/>
      <c r="JC5" s="2445">
        <f t="shared" si="14"/>
        <v>0</v>
      </c>
      <c r="JD5" s="724">
        <f t="shared" si="15"/>
        <v>-4.5000000002914931E-4</v>
      </c>
      <c r="JE5" s="2450"/>
      <c r="JF5" s="724"/>
      <c r="JG5" s="2435"/>
      <c r="JH5" s="2445">
        <f t="shared" si="16"/>
        <v>0</v>
      </c>
      <c r="JI5" s="724">
        <f t="shared" si="17"/>
        <v>-4.5000000002914931E-4</v>
      </c>
      <c r="JJ5" s="2449"/>
      <c r="JK5" s="724"/>
      <c r="JL5" s="2435"/>
      <c r="JM5" s="3452">
        <f t="shared" si="18"/>
        <v>0</v>
      </c>
      <c r="JN5" s="3453">
        <f t="shared" si="19"/>
        <v>-4.5000000002914931E-4</v>
      </c>
      <c r="JO5" s="3941" t="s">
        <v>1837</v>
      </c>
      <c r="JP5" s="2435"/>
      <c r="JQ5" s="2420"/>
      <c r="JR5" s="2420"/>
    </row>
    <row r="6" spans="1:279" ht="21" customHeight="1">
      <c r="A6" s="4207" t="s">
        <v>209</v>
      </c>
      <c r="B6" s="722" t="s">
        <v>1356</v>
      </c>
      <c r="C6" s="723">
        <v>37.83</v>
      </c>
      <c r="D6" s="724">
        <f>C6*0.3025</f>
        <v>11.443574999999999</v>
      </c>
      <c r="E6" s="725"/>
      <c r="F6" s="726"/>
      <c r="G6" s="2444"/>
      <c r="H6" s="2445">
        <v>37.83</v>
      </c>
      <c r="I6" s="724">
        <f>H6*0.3025</f>
        <v>11.443574999999999</v>
      </c>
      <c r="J6" s="726"/>
      <c r="K6" s="726"/>
      <c r="L6" s="2444"/>
      <c r="M6" s="2445">
        <v>37.83</v>
      </c>
      <c r="N6" s="724">
        <f>M6*0.3025</f>
        <v>11.443574999999999</v>
      </c>
      <c r="O6" s="725"/>
      <c r="P6" s="2446"/>
      <c r="Q6" s="2447"/>
      <c r="R6" s="724">
        <v>37.83</v>
      </c>
      <c r="S6" s="724">
        <v>11.443574999999999</v>
      </c>
      <c r="T6" s="725"/>
      <c r="U6" s="2446"/>
      <c r="V6" s="2444"/>
      <c r="W6" s="2445">
        <v>37.83</v>
      </c>
      <c r="X6" s="724">
        <v>11.443574999999999</v>
      </c>
      <c r="Y6" s="725"/>
      <c r="Z6" s="2446"/>
      <c r="AA6" s="2444"/>
      <c r="AB6" s="2445">
        <v>37.83</v>
      </c>
      <c r="AC6" s="724">
        <v>11.443574999999999</v>
      </c>
      <c r="AD6" s="726"/>
      <c r="AE6" s="2446"/>
      <c r="AF6" s="2444"/>
      <c r="AG6" s="2445">
        <v>37.83</v>
      </c>
      <c r="AH6" s="724">
        <v>11.443574999999999</v>
      </c>
      <c r="AI6" s="725"/>
      <c r="AJ6" s="2446"/>
      <c r="AK6" s="2444"/>
      <c r="AL6" s="2445">
        <v>37.83</v>
      </c>
      <c r="AM6" s="724">
        <v>11.443574999999999</v>
      </c>
      <c r="AN6" s="726"/>
      <c r="AO6" s="2446"/>
      <c r="AP6" s="2444"/>
      <c r="AQ6" s="2445">
        <v>37.83</v>
      </c>
      <c r="AR6" s="724">
        <v>11.443574999999999</v>
      </c>
      <c r="AS6" s="725"/>
      <c r="AT6" s="2446"/>
      <c r="AU6" s="2444"/>
      <c r="AV6" s="2445">
        <v>37.83</v>
      </c>
      <c r="AW6" s="724">
        <v>11.443574999999999</v>
      </c>
      <c r="AX6" s="726"/>
      <c r="AY6" s="2446"/>
      <c r="AZ6" s="2444"/>
      <c r="BA6" s="2445">
        <v>37.83</v>
      </c>
      <c r="BB6" s="724">
        <v>11.443574999999999</v>
      </c>
      <c r="BC6" s="726"/>
      <c r="BD6" s="2446"/>
      <c r="BE6" s="2444"/>
      <c r="BF6" s="2445">
        <v>37.83</v>
      </c>
      <c r="BG6" s="724">
        <v>11.443574999999999</v>
      </c>
      <c r="BH6" s="726"/>
      <c r="BI6" s="2446"/>
      <c r="BJ6" s="2444"/>
      <c r="BK6" s="2445">
        <v>37.83</v>
      </c>
      <c r="BL6" s="724">
        <v>11.443574999999999</v>
      </c>
      <c r="BM6" s="726"/>
      <c r="BN6" s="2446"/>
      <c r="BO6" s="2444"/>
      <c r="BP6" s="2445">
        <v>37.83</v>
      </c>
      <c r="BQ6" s="724">
        <v>11.443574999999999</v>
      </c>
      <c r="BR6" s="726"/>
      <c r="BS6" s="2446"/>
      <c r="BT6" s="2444"/>
      <c r="BU6" s="2445">
        <v>37.83</v>
      </c>
      <c r="BV6" s="724">
        <v>11.443574999999999</v>
      </c>
      <c r="BW6" s="726"/>
      <c r="BX6" s="2446"/>
      <c r="BY6" s="2444"/>
      <c r="BZ6" s="2445">
        <v>37.83</v>
      </c>
      <c r="CA6" s="724">
        <v>11.443574999999999</v>
      </c>
      <c r="CB6" s="726"/>
      <c r="CC6" s="2446"/>
      <c r="CD6" s="2444"/>
      <c r="CE6" s="2445">
        <v>37.83</v>
      </c>
      <c r="CF6" s="2435">
        <v>11.443574999999999</v>
      </c>
      <c r="CG6" s="2445"/>
      <c r="CH6" s="2435"/>
      <c r="CI6" s="2448"/>
      <c r="CJ6" s="2445">
        <v>37.83</v>
      </c>
      <c r="CK6" s="2435">
        <v>11.443574999999999</v>
      </c>
      <c r="CL6" s="2445"/>
      <c r="CM6" s="2435"/>
      <c r="CN6" s="2448"/>
      <c r="CO6" s="2445">
        <v>37.83</v>
      </c>
      <c r="CP6" s="724">
        <v>11.443574999999999</v>
      </c>
      <c r="CQ6" s="2445"/>
      <c r="CR6" s="2435"/>
      <c r="CS6" s="2448"/>
      <c r="CT6" s="2445">
        <v>37.83</v>
      </c>
      <c r="CU6" s="724">
        <v>11.443574999999999</v>
      </c>
      <c r="CV6" s="2449"/>
      <c r="CW6" s="2435"/>
      <c r="CX6" s="2448"/>
      <c r="CY6" s="2445">
        <v>37.83</v>
      </c>
      <c r="CZ6" s="724">
        <v>11.443574999999999</v>
      </c>
      <c r="DA6" s="2449"/>
      <c r="DB6" s="2435"/>
      <c r="DC6" s="2448"/>
      <c r="DD6" s="2445">
        <v>37.83</v>
      </c>
      <c r="DE6" s="724">
        <v>11.443574999999999</v>
      </c>
      <c r="DF6" s="2449"/>
      <c r="DG6" s="2435"/>
      <c r="DH6" s="2448"/>
      <c r="DI6" s="2445">
        <v>37.83</v>
      </c>
      <c r="DJ6" s="724">
        <v>11.443574999999999</v>
      </c>
      <c r="DK6" s="2450"/>
      <c r="DL6" s="2435"/>
      <c r="DM6" s="2448"/>
      <c r="DN6" s="2445">
        <v>37.83</v>
      </c>
      <c r="DO6" s="724">
        <v>11.443574999999999</v>
      </c>
      <c r="DP6" s="2449"/>
      <c r="DQ6" s="2435"/>
      <c r="DR6" s="2448"/>
      <c r="DS6" s="2445">
        <v>37.83</v>
      </c>
      <c r="DT6" s="724">
        <v>11.443574999999999</v>
      </c>
      <c r="DU6" s="2450"/>
      <c r="DV6" s="2435"/>
      <c r="DW6" s="2445"/>
      <c r="DX6" s="2445">
        <v>37.83</v>
      </c>
      <c r="DY6" s="724">
        <v>11.443574999999999</v>
      </c>
      <c r="DZ6" s="2450"/>
      <c r="EA6" s="2435"/>
      <c r="EB6" s="2445"/>
      <c r="EC6" s="2445">
        <v>37.83</v>
      </c>
      <c r="ED6" s="724">
        <v>11.443574999999999</v>
      </c>
      <c r="EE6" s="724"/>
      <c r="EF6" s="724"/>
      <c r="EG6" s="724"/>
      <c r="EH6" s="724">
        <v>37.83</v>
      </c>
      <c r="EI6" s="724">
        <v>11.443574999999999</v>
      </c>
      <c r="EJ6" s="724"/>
      <c r="EK6" s="724"/>
      <c r="EL6" s="724"/>
      <c r="EM6" s="724">
        <v>37.83</v>
      </c>
      <c r="EN6" s="724">
        <v>11.443574999999999</v>
      </c>
      <c r="EO6" s="724"/>
      <c r="EP6" s="724"/>
      <c r="EQ6" s="724"/>
      <c r="ER6" s="724">
        <v>37.83</v>
      </c>
      <c r="ES6" s="724">
        <v>11.443574999999999</v>
      </c>
      <c r="ET6" s="724"/>
      <c r="EU6" s="724"/>
      <c r="EV6" s="724"/>
      <c r="EW6" s="724">
        <v>37.83</v>
      </c>
      <c r="EX6" s="724">
        <v>11.443574999999999</v>
      </c>
      <c r="EY6" s="724"/>
      <c r="EZ6" s="724"/>
      <c r="FA6" s="724"/>
      <c r="FB6" s="724">
        <v>37.83</v>
      </c>
      <c r="FC6" s="724">
        <v>11.443574999999999</v>
      </c>
      <c r="FD6" s="724"/>
      <c r="FE6" s="724"/>
      <c r="FF6" s="724"/>
      <c r="FG6" s="724">
        <v>37.83</v>
      </c>
      <c r="FH6" s="724">
        <v>11.443574999999999</v>
      </c>
      <c r="FI6" s="724"/>
      <c r="FJ6" s="724"/>
      <c r="FK6" s="2435"/>
      <c r="FL6" s="2445">
        <v>37.83</v>
      </c>
      <c r="FM6" s="724">
        <v>11.443574999999999</v>
      </c>
      <c r="FN6" s="724"/>
      <c r="FO6" s="724"/>
      <c r="FP6" s="2435"/>
      <c r="FQ6" s="2445">
        <v>37.83</v>
      </c>
      <c r="FR6" s="724">
        <v>11.443574999999999</v>
      </c>
      <c r="FS6" s="724"/>
      <c r="FT6" s="724"/>
      <c r="FU6" s="2435"/>
      <c r="FV6" s="2445">
        <v>37.83</v>
      </c>
      <c r="FW6" s="724">
        <v>11.443574999999999</v>
      </c>
      <c r="FX6" s="724"/>
      <c r="FY6" s="724"/>
      <c r="FZ6" s="2435"/>
      <c r="GA6" s="2445">
        <v>37.83</v>
      </c>
      <c r="GB6" s="724">
        <v>11.443574999999999</v>
      </c>
      <c r="GC6" s="724"/>
      <c r="GD6" s="724"/>
      <c r="GE6" s="2435"/>
      <c r="GF6" s="2445">
        <v>37.83</v>
      </c>
      <c r="GG6" s="724">
        <v>11.443574999999999</v>
      </c>
      <c r="GH6" s="724"/>
      <c r="GI6" s="724"/>
      <c r="GJ6" s="2435"/>
      <c r="GK6" s="2445">
        <v>37.83</v>
      </c>
      <c r="GL6" s="724">
        <v>11.443574999999999</v>
      </c>
      <c r="GM6" s="724"/>
      <c r="GN6" s="724"/>
      <c r="GO6" s="2435"/>
      <c r="GP6" s="2445">
        <v>37.83</v>
      </c>
      <c r="GQ6" s="724">
        <v>11.443574999999999</v>
      </c>
      <c r="GR6" s="2449"/>
      <c r="GS6" s="724"/>
      <c r="GT6" s="2435"/>
      <c r="GU6" s="2445">
        <f t="shared" si="0"/>
        <v>37.83</v>
      </c>
      <c r="GV6" s="724">
        <f t="shared" si="0"/>
        <v>11.443574999999999</v>
      </c>
      <c r="GW6" s="2450"/>
      <c r="GX6" s="724"/>
      <c r="GY6" s="2435"/>
      <c r="GZ6" s="2445">
        <f t="shared" si="1"/>
        <v>37.83</v>
      </c>
      <c r="HA6" s="724">
        <f t="shared" si="1"/>
        <v>11.443574999999999</v>
      </c>
      <c r="HB6" s="2450"/>
      <c r="HC6" s="724"/>
      <c r="HD6" s="2435"/>
      <c r="HE6" s="2445">
        <f t="shared" si="2"/>
        <v>37.83</v>
      </c>
      <c r="HF6" s="724">
        <f t="shared" si="2"/>
        <v>11.443574999999999</v>
      </c>
      <c r="HG6" s="2449"/>
      <c r="HH6" s="724"/>
      <c r="HI6" s="2435"/>
      <c r="HJ6" s="2445">
        <f t="shared" si="3"/>
        <v>37.83</v>
      </c>
      <c r="HK6" s="724">
        <f t="shared" si="3"/>
        <v>11.443574999999999</v>
      </c>
      <c r="HL6" s="2449"/>
      <c r="HM6" s="724"/>
      <c r="HN6" s="2435"/>
      <c r="HO6" s="2445">
        <f t="shared" si="4"/>
        <v>37.83</v>
      </c>
      <c r="HP6" s="724">
        <f t="shared" si="4"/>
        <v>11.443574999999999</v>
      </c>
      <c r="HQ6" s="2449"/>
      <c r="HR6" s="724"/>
      <c r="HS6" s="2435"/>
      <c r="HT6" s="2445">
        <f t="shared" si="5"/>
        <v>37.83</v>
      </c>
      <c r="HU6" s="724">
        <f t="shared" si="5"/>
        <v>11.443574999999999</v>
      </c>
      <c r="HV6" s="2449"/>
      <c r="HW6" s="724"/>
      <c r="HX6" s="2435"/>
      <c r="HY6" s="2445">
        <f t="shared" si="6"/>
        <v>37.83</v>
      </c>
      <c r="HZ6" s="724">
        <f t="shared" si="6"/>
        <v>11.443574999999999</v>
      </c>
      <c r="IA6" s="2449"/>
      <c r="IB6" s="724"/>
      <c r="IC6" s="2435"/>
      <c r="ID6" s="2445">
        <f t="shared" si="7"/>
        <v>37.83</v>
      </c>
      <c r="IE6" s="724">
        <f t="shared" si="7"/>
        <v>11.443574999999999</v>
      </c>
      <c r="IF6" s="2449"/>
      <c r="IG6" s="724"/>
      <c r="IH6" s="2435"/>
      <c r="II6" s="2445">
        <f t="shared" si="8"/>
        <v>37.83</v>
      </c>
      <c r="IJ6" s="724">
        <f t="shared" si="8"/>
        <v>11.443574999999999</v>
      </c>
      <c r="IK6" s="2449"/>
      <c r="IL6" s="724"/>
      <c r="IM6" s="2435"/>
      <c r="IN6" s="2445">
        <f t="shared" si="9"/>
        <v>37.83</v>
      </c>
      <c r="IO6" s="724">
        <f t="shared" si="9"/>
        <v>11.443574999999999</v>
      </c>
      <c r="IP6" s="2450"/>
      <c r="IQ6" s="724"/>
      <c r="IR6" s="2435"/>
      <c r="IS6" s="2445">
        <f t="shared" si="10"/>
        <v>37.83</v>
      </c>
      <c r="IT6" s="724">
        <f t="shared" si="11"/>
        <v>11.443574999999999</v>
      </c>
      <c r="IU6" s="2449"/>
      <c r="IV6" s="724"/>
      <c r="IW6" s="2435"/>
      <c r="IX6" s="2445">
        <f t="shared" si="12"/>
        <v>37.83</v>
      </c>
      <c r="IY6" s="724">
        <f t="shared" si="13"/>
        <v>11.443574999999999</v>
      </c>
      <c r="IZ6" s="2449"/>
      <c r="JA6" s="724"/>
      <c r="JB6" s="2435"/>
      <c r="JC6" s="2445">
        <f t="shared" si="14"/>
        <v>37.83</v>
      </c>
      <c r="JD6" s="724">
        <f t="shared" si="15"/>
        <v>11.443574999999999</v>
      </c>
      <c r="JE6" s="2450"/>
      <c r="JF6" s="724"/>
      <c r="JG6" s="2435"/>
      <c r="JH6" s="2445">
        <f t="shared" si="16"/>
        <v>37.83</v>
      </c>
      <c r="JI6" s="724">
        <f t="shared" si="17"/>
        <v>11.443574999999999</v>
      </c>
      <c r="JJ6" s="2449"/>
      <c r="JK6" s="724"/>
      <c r="JL6" s="2435"/>
      <c r="JM6" s="3452">
        <f t="shared" si="18"/>
        <v>37.83</v>
      </c>
      <c r="JN6" s="3453">
        <f t="shared" si="19"/>
        <v>11.443574999999999</v>
      </c>
      <c r="JO6" s="3941" t="s">
        <v>1357</v>
      </c>
      <c r="JP6" s="2435"/>
      <c r="JQ6" s="2420"/>
      <c r="JR6" s="2420"/>
    </row>
    <row r="7" spans="1:279" ht="34.5" customHeight="1">
      <c r="A7" s="4205"/>
      <c r="B7" s="722" t="s">
        <v>1926</v>
      </c>
      <c r="C7" s="723"/>
      <c r="D7" s="724"/>
      <c r="E7" s="725"/>
      <c r="F7" s="726"/>
      <c r="G7" s="2444"/>
      <c r="H7" s="2445"/>
      <c r="I7" s="724"/>
      <c r="J7" s="726"/>
      <c r="K7" s="726"/>
      <c r="L7" s="2444"/>
      <c r="M7" s="2445"/>
      <c r="N7" s="724"/>
      <c r="O7" s="725"/>
      <c r="P7" s="2446"/>
      <c r="Q7" s="2447"/>
      <c r="R7" s="724"/>
      <c r="S7" s="724"/>
      <c r="T7" s="725"/>
      <c r="U7" s="2446"/>
      <c r="V7" s="2444"/>
      <c r="W7" s="2445"/>
      <c r="X7" s="724"/>
      <c r="Y7" s="725"/>
      <c r="Z7" s="2446"/>
      <c r="AA7" s="2444"/>
      <c r="AB7" s="2445"/>
      <c r="AC7" s="724"/>
      <c r="AD7" s="726"/>
      <c r="AE7" s="2446"/>
      <c r="AF7" s="2444"/>
      <c r="AG7" s="2445"/>
      <c r="AH7" s="724"/>
      <c r="AI7" s="725"/>
      <c r="AJ7" s="2446"/>
      <c r="AK7" s="2444"/>
      <c r="AL7" s="2445"/>
      <c r="AM7" s="724"/>
      <c r="AN7" s="726" t="s">
        <v>1927</v>
      </c>
      <c r="AO7" s="2446">
        <v>148.36000000000001</v>
      </c>
      <c r="AP7" s="2444">
        <v>44.88</v>
      </c>
      <c r="AQ7" s="2445">
        <f>AL7+AO7</f>
        <v>148.36000000000001</v>
      </c>
      <c r="AR7" s="724">
        <f>AM7+AP7</f>
        <v>44.88</v>
      </c>
      <c r="AS7" s="725"/>
      <c r="AT7" s="2446"/>
      <c r="AU7" s="2444"/>
      <c r="AV7" s="2445">
        <f>AQ7+AT7</f>
        <v>148.36000000000001</v>
      </c>
      <c r="AW7" s="724">
        <f>AR7+AU7</f>
        <v>44.88</v>
      </c>
      <c r="AX7" s="726"/>
      <c r="AY7" s="2446"/>
      <c r="AZ7" s="2444"/>
      <c r="BA7" s="2445">
        <f>AV7+AY7</f>
        <v>148.36000000000001</v>
      </c>
      <c r="BB7" s="724">
        <f>AW7+AZ7</f>
        <v>44.88</v>
      </c>
      <c r="BC7" s="726"/>
      <c r="BD7" s="2446"/>
      <c r="BE7" s="2444"/>
      <c r="BF7" s="2445">
        <f>BA7+BD7</f>
        <v>148.36000000000001</v>
      </c>
      <c r="BG7" s="724">
        <f>BB7+BE7</f>
        <v>44.88</v>
      </c>
      <c r="BH7" s="726"/>
      <c r="BI7" s="2446"/>
      <c r="BJ7" s="2444"/>
      <c r="BK7" s="2445">
        <f>BF7+BI7</f>
        <v>148.36000000000001</v>
      </c>
      <c r="BL7" s="724">
        <f>BG7+BJ7</f>
        <v>44.88</v>
      </c>
      <c r="BM7" s="726"/>
      <c r="BN7" s="2446"/>
      <c r="BO7" s="2444"/>
      <c r="BP7" s="2445">
        <f>BK7+BN7</f>
        <v>148.36000000000001</v>
      </c>
      <c r="BQ7" s="724">
        <f>BL7+BO7</f>
        <v>44.88</v>
      </c>
      <c r="BR7" s="726"/>
      <c r="BS7" s="2446"/>
      <c r="BT7" s="2444"/>
      <c r="BU7" s="2445">
        <f>BP7+BS7</f>
        <v>148.36000000000001</v>
      </c>
      <c r="BV7" s="724">
        <f>BQ7+BT7</f>
        <v>44.88</v>
      </c>
      <c r="BW7" s="726"/>
      <c r="BX7" s="2446"/>
      <c r="BY7" s="2444"/>
      <c r="BZ7" s="2445">
        <f>BU7+BX7</f>
        <v>148.36000000000001</v>
      </c>
      <c r="CA7" s="724">
        <f>BV7+BY7</f>
        <v>44.88</v>
      </c>
      <c r="CB7" s="726"/>
      <c r="CC7" s="2446"/>
      <c r="CD7" s="2444"/>
      <c r="CE7" s="2445">
        <f>BZ7+CC7</f>
        <v>148.36000000000001</v>
      </c>
      <c r="CF7" s="2435">
        <f>CA7+CD7</f>
        <v>44.88</v>
      </c>
      <c r="CG7" s="2445"/>
      <c r="CH7" s="2435"/>
      <c r="CI7" s="2448"/>
      <c r="CJ7" s="2445">
        <v>148.36000000000001</v>
      </c>
      <c r="CK7" s="2435">
        <v>44.88</v>
      </c>
      <c r="CL7" s="2445"/>
      <c r="CM7" s="2435"/>
      <c r="CN7" s="2448"/>
      <c r="CO7" s="2445">
        <v>148.36000000000001</v>
      </c>
      <c r="CP7" s="724">
        <v>44.88</v>
      </c>
      <c r="CQ7" s="2445"/>
      <c r="CR7" s="2435"/>
      <c r="CS7" s="2448"/>
      <c r="CT7" s="2445">
        <v>148.36000000000001</v>
      </c>
      <c r="CU7" s="724">
        <v>44.88</v>
      </c>
      <c r="CV7" s="2449"/>
      <c r="CW7" s="2435"/>
      <c r="CX7" s="2448"/>
      <c r="CY7" s="2445">
        <v>148.36000000000001</v>
      </c>
      <c r="CZ7" s="724">
        <v>44.88</v>
      </c>
      <c r="DA7" s="2449"/>
      <c r="DB7" s="2435"/>
      <c r="DC7" s="2448"/>
      <c r="DD7" s="2445">
        <v>148.36000000000001</v>
      </c>
      <c r="DE7" s="724">
        <v>44.88</v>
      </c>
      <c r="DF7" s="2449"/>
      <c r="DG7" s="2435"/>
      <c r="DH7" s="2448"/>
      <c r="DI7" s="2445">
        <v>148.36000000000001</v>
      </c>
      <c r="DJ7" s="724">
        <v>44.88</v>
      </c>
      <c r="DK7" s="2450"/>
      <c r="DL7" s="2435"/>
      <c r="DM7" s="2448"/>
      <c r="DN7" s="2445">
        <v>148.36000000000001</v>
      </c>
      <c r="DO7" s="724">
        <v>44.88</v>
      </c>
      <c r="DP7" s="2449"/>
      <c r="DQ7" s="2435"/>
      <c r="DR7" s="2448"/>
      <c r="DS7" s="2445">
        <v>148.36000000000001</v>
      </c>
      <c r="DT7" s="724">
        <v>44.88</v>
      </c>
      <c r="DU7" s="2450"/>
      <c r="DV7" s="2435"/>
      <c r="DW7" s="2445"/>
      <c r="DX7" s="2445">
        <v>148.36000000000001</v>
      </c>
      <c r="DY7" s="724">
        <v>44.88</v>
      </c>
      <c r="DZ7" s="2450"/>
      <c r="EA7" s="2435"/>
      <c r="EB7" s="2445"/>
      <c r="EC7" s="2445">
        <v>148.36000000000001</v>
      </c>
      <c r="ED7" s="724">
        <v>44.88</v>
      </c>
      <c r="EE7" s="724"/>
      <c r="EF7" s="724"/>
      <c r="EG7" s="724"/>
      <c r="EH7" s="724">
        <v>148.36000000000001</v>
      </c>
      <c r="EI7" s="724">
        <v>44.88</v>
      </c>
      <c r="EJ7" s="724"/>
      <c r="EK7" s="724"/>
      <c r="EL7" s="724"/>
      <c r="EM7" s="724">
        <v>148.36000000000001</v>
      </c>
      <c r="EN7" s="724">
        <v>44.88</v>
      </c>
      <c r="EO7" s="724"/>
      <c r="EP7" s="724"/>
      <c r="EQ7" s="724"/>
      <c r="ER7" s="724">
        <v>148.36000000000001</v>
      </c>
      <c r="ES7" s="724">
        <v>44.88</v>
      </c>
      <c r="ET7" s="724"/>
      <c r="EU7" s="724"/>
      <c r="EV7" s="724"/>
      <c r="EW7" s="724">
        <v>148.36000000000001</v>
      </c>
      <c r="EX7" s="724">
        <v>44.88</v>
      </c>
      <c r="EY7" s="724"/>
      <c r="EZ7" s="724"/>
      <c r="FA7" s="724"/>
      <c r="FB7" s="724">
        <v>148.36000000000001</v>
      </c>
      <c r="FC7" s="724">
        <v>44.88</v>
      </c>
      <c r="FD7" s="724"/>
      <c r="FE7" s="724"/>
      <c r="FF7" s="724"/>
      <c r="FG7" s="724">
        <v>148.36000000000001</v>
      </c>
      <c r="FH7" s="724">
        <v>44.88</v>
      </c>
      <c r="FI7" s="724"/>
      <c r="FJ7" s="724"/>
      <c r="FK7" s="2435"/>
      <c r="FL7" s="2445">
        <v>148.36000000000001</v>
      </c>
      <c r="FM7" s="724">
        <v>44.88</v>
      </c>
      <c r="FN7" s="724"/>
      <c r="FO7" s="724"/>
      <c r="FP7" s="2435"/>
      <c r="FQ7" s="2445">
        <v>148.36000000000001</v>
      </c>
      <c r="FR7" s="724">
        <v>44.88</v>
      </c>
      <c r="FS7" s="724"/>
      <c r="FT7" s="724"/>
      <c r="FU7" s="2435"/>
      <c r="FV7" s="2445">
        <v>148.36000000000001</v>
      </c>
      <c r="FW7" s="724">
        <v>44.88</v>
      </c>
      <c r="FX7" s="724"/>
      <c r="FY7" s="724"/>
      <c r="FZ7" s="2435"/>
      <c r="GA7" s="2445">
        <v>148.36000000000001</v>
      </c>
      <c r="GB7" s="724">
        <v>44.88</v>
      </c>
      <c r="GC7" s="724"/>
      <c r="GD7" s="724"/>
      <c r="GE7" s="2435"/>
      <c r="GF7" s="2445">
        <v>148.36000000000001</v>
      </c>
      <c r="GG7" s="724">
        <v>44.88</v>
      </c>
      <c r="GH7" s="724"/>
      <c r="GI7" s="724"/>
      <c r="GJ7" s="2435"/>
      <c r="GK7" s="2445">
        <v>148.36000000000001</v>
      </c>
      <c r="GL7" s="724">
        <v>44.88</v>
      </c>
      <c r="GM7" s="724"/>
      <c r="GN7" s="724"/>
      <c r="GO7" s="2435"/>
      <c r="GP7" s="2445">
        <v>148.36000000000001</v>
      </c>
      <c r="GQ7" s="724">
        <v>44.88</v>
      </c>
      <c r="GR7" s="2449"/>
      <c r="GS7" s="724"/>
      <c r="GT7" s="2435"/>
      <c r="GU7" s="2445">
        <f t="shared" si="0"/>
        <v>148.36000000000001</v>
      </c>
      <c r="GV7" s="724">
        <f t="shared" si="0"/>
        <v>44.88</v>
      </c>
      <c r="GW7" s="2450"/>
      <c r="GX7" s="724"/>
      <c r="GY7" s="2435"/>
      <c r="GZ7" s="2445">
        <f t="shared" si="1"/>
        <v>148.36000000000001</v>
      </c>
      <c r="HA7" s="724">
        <f t="shared" si="1"/>
        <v>44.88</v>
      </c>
      <c r="HB7" s="2450"/>
      <c r="HC7" s="724"/>
      <c r="HD7" s="2435"/>
      <c r="HE7" s="2445">
        <f t="shared" si="2"/>
        <v>148.36000000000001</v>
      </c>
      <c r="HF7" s="724">
        <f t="shared" si="2"/>
        <v>44.88</v>
      </c>
      <c r="HG7" s="2449"/>
      <c r="HH7" s="724"/>
      <c r="HI7" s="2435"/>
      <c r="HJ7" s="2445">
        <f t="shared" si="3"/>
        <v>148.36000000000001</v>
      </c>
      <c r="HK7" s="724">
        <f t="shared" si="3"/>
        <v>44.88</v>
      </c>
      <c r="HL7" s="2449"/>
      <c r="HM7" s="724"/>
      <c r="HN7" s="2435"/>
      <c r="HO7" s="2445">
        <f t="shared" si="4"/>
        <v>148.36000000000001</v>
      </c>
      <c r="HP7" s="724">
        <f t="shared" si="4"/>
        <v>44.88</v>
      </c>
      <c r="HQ7" s="2449"/>
      <c r="HR7" s="724"/>
      <c r="HS7" s="2435"/>
      <c r="HT7" s="2445">
        <f t="shared" si="5"/>
        <v>148.36000000000001</v>
      </c>
      <c r="HU7" s="724">
        <f t="shared" si="5"/>
        <v>44.88</v>
      </c>
      <c r="HV7" s="2449"/>
      <c r="HW7" s="724"/>
      <c r="HX7" s="2435"/>
      <c r="HY7" s="2445">
        <f t="shared" si="6"/>
        <v>148.36000000000001</v>
      </c>
      <c r="HZ7" s="724">
        <f t="shared" si="6"/>
        <v>44.88</v>
      </c>
      <c r="IA7" s="2449"/>
      <c r="IB7" s="724"/>
      <c r="IC7" s="2435"/>
      <c r="ID7" s="2445">
        <f t="shared" si="7"/>
        <v>148.36000000000001</v>
      </c>
      <c r="IE7" s="724">
        <f t="shared" si="7"/>
        <v>44.88</v>
      </c>
      <c r="IF7" s="2449"/>
      <c r="IG7" s="724"/>
      <c r="IH7" s="2435"/>
      <c r="II7" s="2445">
        <f t="shared" si="8"/>
        <v>148.36000000000001</v>
      </c>
      <c r="IJ7" s="724">
        <f t="shared" si="8"/>
        <v>44.88</v>
      </c>
      <c r="IK7" s="2449"/>
      <c r="IL7" s="724"/>
      <c r="IM7" s="2435"/>
      <c r="IN7" s="2445">
        <f t="shared" si="9"/>
        <v>148.36000000000001</v>
      </c>
      <c r="IO7" s="724">
        <f t="shared" si="9"/>
        <v>44.88</v>
      </c>
      <c r="IP7" s="2450"/>
      <c r="IQ7" s="724"/>
      <c r="IR7" s="2435"/>
      <c r="IS7" s="2445">
        <f t="shared" si="10"/>
        <v>148.36000000000001</v>
      </c>
      <c r="IT7" s="724">
        <f t="shared" si="11"/>
        <v>44.88</v>
      </c>
      <c r="IU7" s="2449"/>
      <c r="IV7" s="724"/>
      <c r="IW7" s="2435"/>
      <c r="IX7" s="2445">
        <f t="shared" si="12"/>
        <v>148.36000000000001</v>
      </c>
      <c r="IY7" s="724">
        <f t="shared" si="13"/>
        <v>44.88</v>
      </c>
      <c r="IZ7" s="2449"/>
      <c r="JA7" s="724"/>
      <c r="JB7" s="2435"/>
      <c r="JC7" s="2445">
        <f t="shared" si="14"/>
        <v>148.36000000000001</v>
      </c>
      <c r="JD7" s="724">
        <f t="shared" si="15"/>
        <v>44.88</v>
      </c>
      <c r="JE7" s="2450"/>
      <c r="JF7" s="724"/>
      <c r="JG7" s="2435"/>
      <c r="JH7" s="2445">
        <f t="shared" si="16"/>
        <v>148.36000000000001</v>
      </c>
      <c r="JI7" s="724">
        <f t="shared" si="17"/>
        <v>44.88</v>
      </c>
      <c r="JJ7" s="2449"/>
      <c r="JK7" s="724"/>
      <c r="JL7" s="2435"/>
      <c r="JM7" s="3452">
        <f t="shared" si="18"/>
        <v>148.36000000000001</v>
      </c>
      <c r="JN7" s="3453">
        <f t="shared" si="19"/>
        <v>44.88</v>
      </c>
      <c r="JO7" s="3941" t="s">
        <v>1928</v>
      </c>
      <c r="JP7" s="2435"/>
      <c r="JQ7" s="2420"/>
      <c r="JR7" s="2420"/>
    </row>
    <row r="8" spans="1:279" ht="21" customHeight="1">
      <c r="A8" s="4205"/>
      <c r="B8" s="722" t="s">
        <v>1929</v>
      </c>
      <c r="C8" s="723"/>
      <c r="D8" s="724"/>
      <c r="E8" s="725"/>
      <c r="F8" s="726"/>
      <c r="G8" s="2444"/>
      <c r="H8" s="2445"/>
      <c r="I8" s="724"/>
      <c r="J8" s="726"/>
      <c r="K8" s="726"/>
      <c r="L8" s="2444"/>
      <c r="M8" s="2445"/>
      <c r="N8" s="724"/>
      <c r="O8" s="725"/>
      <c r="P8" s="2446"/>
      <c r="Q8" s="2447"/>
      <c r="R8" s="724"/>
      <c r="S8" s="724"/>
      <c r="T8" s="725"/>
      <c r="U8" s="2446"/>
      <c r="V8" s="2444"/>
      <c r="W8" s="2445"/>
      <c r="X8" s="724"/>
      <c r="Y8" s="725"/>
      <c r="Z8" s="2446"/>
      <c r="AA8" s="2444"/>
      <c r="AB8" s="2445"/>
      <c r="AC8" s="724"/>
      <c r="AD8" s="726"/>
      <c r="AE8" s="2446"/>
      <c r="AF8" s="2444"/>
      <c r="AG8" s="2445"/>
      <c r="AH8" s="724"/>
      <c r="AI8" s="725"/>
      <c r="AJ8" s="2446"/>
      <c r="AK8" s="2444"/>
      <c r="AL8" s="2445"/>
      <c r="AM8" s="724"/>
      <c r="AN8" s="726" t="s">
        <v>1925</v>
      </c>
      <c r="AO8" s="2446">
        <v>-23.36</v>
      </c>
      <c r="AP8" s="2444">
        <v>-7.06</v>
      </c>
      <c r="AQ8" s="2445">
        <f>AL8+AO8</f>
        <v>-23.36</v>
      </c>
      <c r="AR8" s="724">
        <f>AM8+AP8</f>
        <v>-7.06</v>
      </c>
      <c r="AS8" s="725"/>
      <c r="AT8" s="2446"/>
      <c r="AU8" s="2444"/>
      <c r="AV8" s="2445">
        <f>AQ8+AT8</f>
        <v>-23.36</v>
      </c>
      <c r="AW8" s="724">
        <f>AR8+AU8</f>
        <v>-7.06</v>
      </c>
      <c r="AX8" s="726"/>
      <c r="AY8" s="2446"/>
      <c r="AZ8" s="2444"/>
      <c r="BA8" s="2445">
        <f>AV8+AY8</f>
        <v>-23.36</v>
      </c>
      <c r="BB8" s="724">
        <f>AW8+AZ8</f>
        <v>-7.06</v>
      </c>
      <c r="BC8" s="726"/>
      <c r="BD8" s="2446"/>
      <c r="BE8" s="2444"/>
      <c r="BF8" s="2445">
        <f>BA8+BD8</f>
        <v>-23.36</v>
      </c>
      <c r="BG8" s="724">
        <f>BB8+BE8</f>
        <v>-7.06</v>
      </c>
      <c r="BH8" s="726"/>
      <c r="BI8" s="2446"/>
      <c r="BJ8" s="2444"/>
      <c r="BK8" s="2445">
        <f>BF8+BI8</f>
        <v>-23.36</v>
      </c>
      <c r="BL8" s="724">
        <f>BG8+BJ8</f>
        <v>-7.06</v>
      </c>
      <c r="BM8" s="726"/>
      <c r="BN8" s="2446"/>
      <c r="BO8" s="2444"/>
      <c r="BP8" s="2445">
        <f>BK8+BN8</f>
        <v>-23.36</v>
      </c>
      <c r="BQ8" s="724">
        <f>BL8+BO8</f>
        <v>-7.06</v>
      </c>
      <c r="BR8" s="726"/>
      <c r="BS8" s="2446"/>
      <c r="BT8" s="2444"/>
      <c r="BU8" s="2445">
        <f>BP8+BS8</f>
        <v>-23.36</v>
      </c>
      <c r="BV8" s="724">
        <f>BQ8+BT8</f>
        <v>-7.06</v>
      </c>
      <c r="BW8" s="726"/>
      <c r="BX8" s="2446"/>
      <c r="BY8" s="2444"/>
      <c r="BZ8" s="2445">
        <f>BU8+BX8</f>
        <v>-23.36</v>
      </c>
      <c r="CA8" s="724">
        <f>BV8+BY8</f>
        <v>-7.06</v>
      </c>
      <c r="CB8" s="726"/>
      <c r="CC8" s="2446"/>
      <c r="CD8" s="2444"/>
      <c r="CE8" s="2445">
        <f>BZ8+CC8</f>
        <v>-23.36</v>
      </c>
      <c r="CF8" s="2435">
        <f>CA8+CD8</f>
        <v>-7.06</v>
      </c>
      <c r="CG8" s="2445"/>
      <c r="CH8" s="2435"/>
      <c r="CI8" s="2448"/>
      <c r="CJ8" s="2445">
        <v>-23.36</v>
      </c>
      <c r="CK8" s="2435">
        <v>-7.06</v>
      </c>
      <c r="CL8" s="2445"/>
      <c r="CM8" s="2435"/>
      <c r="CN8" s="2448"/>
      <c r="CO8" s="2445">
        <v>-23.36</v>
      </c>
      <c r="CP8" s="724">
        <v>-7.06</v>
      </c>
      <c r="CQ8" s="2445"/>
      <c r="CR8" s="2435"/>
      <c r="CS8" s="2448"/>
      <c r="CT8" s="2445">
        <v>-23.36</v>
      </c>
      <c r="CU8" s="724">
        <v>-7.06</v>
      </c>
      <c r="CV8" s="2449"/>
      <c r="CW8" s="2435"/>
      <c r="CX8" s="2448"/>
      <c r="CY8" s="2445">
        <v>-23.36</v>
      </c>
      <c r="CZ8" s="724">
        <v>-7.06</v>
      </c>
      <c r="DA8" s="2449"/>
      <c r="DB8" s="2435"/>
      <c r="DC8" s="2448"/>
      <c r="DD8" s="2445">
        <v>-23.36</v>
      </c>
      <c r="DE8" s="724">
        <v>-7.06</v>
      </c>
      <c r="DF8" s="2449"/>
      <c r="DG8" s="2435"/>
      <c r="DH8" s="2448"/>
      <c r="DI8" s="2445">
        <v>-23.36</v>
      </c>
      <c r="DJ8" s="724">
        <v>-7.06</v>
      </c>
      <c r="DK8" s="2450"/>
      <c r="DL8" s="2435"/>
      <c r="DM8" s="2448"/>
      <c r="DN8" s="2445">
        <v>-23.36</v>
      </c>
      <c r="DO8" s="724">
        <v>-7.06</v>
      </c>
      <c r="DP8" s="2449"/>
      <c r="DQ8" s="2435"/>
      <c r="DR8" s="2448"/>
      <c r="DS8" s="2445">
        <v>-23.36</v>
      </c>
      <c r="DT8" s="724">
        <v>-7.06</v>
      </c>
      <c r="DU8" s="2450"/>
      <c r="DV8" s="2435"/>
      <c r="DW8" s="2445"/>
      <c r="DX8" s="2445">
        <v>-23.36</v>
      </c>
      <c r="DY8" s="724">
        <v>-7.06</v>
      </c>
      <c r="DZ8" s="2450"/>
      <c r="EA8" s="2435"/>
      <c r="EB8" s="2445"/>
      <c r="EC8" s="2445">
        <v>-23.36</v>
      </c>
      <c r="ED8" s="724">
        <v>-7.06</v>
      </c>
      <c r="EE8" s="724"/>
      <c r="EF8" s="724"/>
      <c r="EG8" s="724"/>
      <c r="EH8" s="724">
        <v>-23.36</v>
      </c>
      <c r="EI8" s="724">
        <v>-7.06</v>
      </c>
      <c r="EJ8" s="724"/>
      <c r="EK8" s="724"/>
      <c r="EL8" s="724"/>
      <c r="EM8" s="724">
        <v>-23.36</v>
      </c>
      <c r="EN8" s="724">
        <v>-7.06</v>
      </c>
      <c r="EO8" s="724"/>
      <c r="EP8" s="724"/>
      <c r="EQ8" s="724"/>
      <c r="ER8" s="724">
        <v>-23.36</v>
      </c>
      <c r="ES8" s="724">
        <v>-7.06</v>
      </c>
      <c r="ET8" s="724"/>
      <c r="EU8" s="724"/>
      <c r="EV8" s="724"/>
      <c r="EW8" s="724">
        <v>-23.36</v>
      </c>
      <c r="EX8" s="724">
        <v>-7.06</v>
      </c>
      <c r="EY8" s="724"/>
      <c r="EZ8" s="724"/>
      <c r="FA8" s="724"/>
      <c r="FB8" s="724">
        <v>-23.36</v>
      </c>
      <c r="FC8" s="724">
        <v>-7.06</v>
      </c>
      <c r="FD8" s="724"/>
      <c r="FE8" s="724"/>
      <c r="FF8" s="724"/>
      <c r="FG8" s="724">
        <v>-23.36</v>
      </c>
      <c r="FH8" s="724">
        <v>-7.06</v>
      </c>
      <c r="FI8" s="724"/>
      <c r="FJ8" s="724"/>
      <c r="FK8" s="2435"/>
      <c r="FL8" s="2445">
        <v>-23.36</v>
      </c>
      <c r="FM8" s="724">
        <v>-7.06</v>
      </c>
      <c r="FN8" s="724"/>
      <c r="FO8" s="724"/>
      <c r="FP8" s="2435"/>
      <c r="FQ8" s="2445">
        <v>-23.36</v>
      </c>
      <c r="FR8" s="724">
        <v>-7.06</v>
      </c>
      <c r="FS8" s="724"/>
      <c r="FT8" s="724"/>
      <c r="FU8" s="2435"/>
      <c r="FV8" s="2445">
        <v>-23.36</v>
      </c>
      <c r="FW8" s="724">
        <v>-7.06</v>
      </c>
      <c r="FX8" s="724"/>
      <c r="FY8" s="724"/>
      <c r="FZ8" s="2435"/>
      <c r="GA8" s="2445">
        <v>-23.36</v>
      </c>
      <c r="GB8" s="724">
        <v>-7.06</v>
      </c>
      <c r="GC8" s="724"/>
      <c r="GD8" s="724"/>
      <c r="GE8" s="2435"/>
      <c r="GF8" s="2445">
        <v>-23.36</v>
      </c>
      <c r="GG8" s="724">
        <v>-7.06</v>
      </c>
      <c r="GH8" s="724"/>
      <c r="GI8" s="724"/>
      <c r="GJ8" s="2435"/>
      <c r="GK8" s="2445">
        <v>-23.36</v>
      </c>
      <c r="GL8" s="724">
        <v>-7.06</v>
      </c>
      <c r="GM8" s="724"/>
      <c r="GN8" s="724"/>
      <c r="GO8" s="2435"/>
      <c r="GP8" s="2445">
        <v>-23.36</v>
      </c>
      <c r="GQ8" s="724">
        <v>-7.06</v>
      </c>
      <c r="GR8" s="2449"/>
      <c r="GS8" s="724"/>
      <c r="GT8" s="2435"/>
      <c r="GU8" s="2445">
        <f t="shared" si="0"/>
        <v>-23.36</v>
      </c>
      <c r="GV8" s="724">
        <f t="shared" si="0"/>
        <v>-7.06</v>
      </c>
      <c r="GW8" s="2450"/>
      <c r="GX8" s="724"/>
      <c r="GY8" s="2435"/>
      <c r="GZ8" s="2445">
        <f t="shared" si="1"/>
        <v>-23.36</v>
      </c>
      <c r="HA8" s="724">
        <f t="shared" si="1"/>
        <v>-7.06</v>
      </c>
      <c r="HB8" s="2450"/>
      <c r="HC8" s="724"/>
      <c r="HD8" s="2435"/>
      <c r="HE8" s="2445">
        <f t="shared" si="2"/>
        <v>-23.36</v>
      </c>
      <c r="HF8" s="724">
        <f t="shared" si="2"/>
        <v>-7.06</v>
      </c>
      <c r="HG8" s="2449"/>
      <c r="HH8" s="724"/>
      <c r="HI8" s="2435"/>
      <c r="HJ8" s="2445">
        <f t="shared" si="3"/>
        <v>-23.36</v>
      </c>
      <c r="HK8" s="724">
        <f t="shared" si="3"/>
        <v>-7.06</v>
      </c>
      <c r="HL8" s="2449"/>
      <c r="HM8" s="724"/>
      <c r="HN8" s="2435"/>
      <c r="HO8" s="2445">
        <f t="shared" si="4"/>
        <v>-23.36</v>
      </c>
      <c r="HP8" s="724">
        <f t="shared" si="4"/>
        <v>-7.06</v>
      </c>
      <c r="HQ8" s="2449"/>
      <c r="HR8" s="724"/>
      <c r="HS8" s="2435"/>
      <c r="HT8" s="2445">
        <f t="shared" si="5"/>
        <v>-23.36</v>
      </c>
      <c r="HU8" s="724">
        <f t="shared" si="5"/>
        <v>-7.06</v>
      </c>
      <c r="HV8" s="2449"/>
      <c r="HW8" s="724"/>
      <c r="HX8" s="2435"/>
      <c r="HY8" s="2445">
        <f t="shared" si="6"/>
        <v>-23.36</v>
      </c>
      <c r="HZ8" s="724">
        <f t="shared" si="6"/>
        <v>-7.06</v>
      </c>
      <c r="IA8" s="2449"/>
      <c r="IB8" s="724"/>
      <c r="IC8" s="2435"/>
      <c r="ID8" s="2445">
        <f t="shared" si="7"/>
        <v>-23.36</v>
      </c>
      <c r="IE8" s="724">
        <f t="shared" si="7"/>
        <v>-7.06</v>
      </c>
      <c r="IF8" s="2449"/>
      <c r="IG8" s="724"/>
      <c r="IH8" s="2435"/>
      <c r="II8" s="2445">
        <f t="shared" si="8"/>
        <v>-23.36</v>
      </c>
      <c r="IJ8" s="724">
        <f t="shared" si="8"/>
        <v>-7.06</v>
      </c>
      <c r="IK8" s="2449"/>
      <c r="IL8" s="724"/>
      <c r="IM8" s="2435"/>
      <c r="IN8" s="2445">
        <f t="shared" si="9"/>
        <v>-23.36</v>
      </c>
      <c r="IO8" s="724">
        <f t="shared" si="9"/>
        <v>-7.06</v>
      </c>
      <c r="IP8" s="2450"/>
      <c r="IQ8" s="724"/>
      <c r="IR8" s="2435"/>
      <c r="IS8" s="2445">
        <f t="shared" si="10"/>
        <v>-23.36</v>
      </c>
      <c r="IT8" s="724">
        <f t="shared" si="11"/>
        <v>-7.06</v>
      </c>
      <c r="IU8" s="2449"/>
      <c r="IV8" s="724"/>
      <c r="IW8" s="2435"/>
      <c r="IX8" s="2445">
        <f t="shared" si="12"/>
        <v>-23.36</v>
      </c>
      <c r="IY8" s="724">
        <f t="shared" si="13"/>
        <v>-7.06</v>
      </c>
      <c r="IZ8" s="2449"/>
      <c r="JA8" s="724"/>
      <c r="JB8" s="2435"/>
      <c r="JC8" s="2445">
        <f t="shared" si="14"/>
        <v>-23.36</v>
      </c>
      <c r="JD8" s="724">
        <f t="shared" si="15"/>
        <v>-7.06</v>
      </c>
      <c r="JE8" s="2450"/>
      <c r="JF8" s="724"/>
      <c r="JG8" s="2435"/>
      <c r="JH8" s="2445">
        <f t="shared" si="16"/>
        <v>-23.36</v>
      </c>
      <c r="JI8" s="724">
        <f t="shared" si="17"/>
        <v>-7.06</v>
      </c>
      <c r="JJ8" s="2449"/>
      <c r="JK8" s="724"/>
      <c r="JL8" s="2435"/>
      <c r="JM8" s="3452">
        <f t="shared" si="18"/>
        <v>-23.36</v>
      </c>
      <c r="JN8" s="3453">
        <f t="shared" si="19"/>
        <v>-7.06</v>
      </c>
      <c r="JO8" s="3941" t="s">
        <v>1930</v>
      </c>
      <c r="JP8" s="2435"/>
      <c r="JQ8" s="2420"/>
      <c r="JR8" s="2420"/>
    </row>
    <row r="9" spans="1:279" ht="36.75" customHeight="1">
      <c r="A9" s="4205"/>
      <c r="B9" s="2451" t="s">
        <v>1358</v>
      </c>
      <c r="C9" s="727">
        <v>1458.32</v>
      </c>
      <c r="D9" s="728">
        <f>C9*0.3025</f>
        <v>441.14179999999999</v>
      </c>
      <c r="E9" s="727"/>
      <c r="F9" s="729"/>
      <c r="G9" s="2452"/>
      <c r="H9" s="2453">
        <v>1458.32</v>
      </c>
      <c r="I9" s="728">
        <f>H9*0.3025</f>
        <v>441.14179999999999</v>
      </c>
      <c r="J9" s="729"/>
      <c r="K9" s="729"/>
      <c r="L9" s="2452"/>
      <c r="M9" s="2453">
        <v>1458.32</v>
      </c>
      <c r="N9" s="728">
        <f>M9*0.3025</f>
        <v>441.14179999999999</v>
      </c>
      <c r="O9" s="727"/>
      <c r="P9" s="2454"/>
      <c r="Q9" s="2455"/>
      <c r="R9" s="728">
        <v>1458.32</v>
      </c>
      <c r="S9" s="728">
        <v>441.14179999999999</v>
      </c>
      <c r="T9" s="727"/>
      <c r="U9" s="2454"/>
      <c r="V9" s="2452"/>
      <c r="W9" s="2453">
        <v>1458.32</v>
      </c>
      <c r="X9" s="728">
        <v>441.14179999999999</v>
      </c>
      <c r="Y9" s="727"/>
      <c r="Z9" s="2454"/>
      <c r="AA9" s="2452"/>
      <c r="AB9" s="2453">
        <v>1458.32</v>
      </c>
      <c r="AC9" s="728">
        <v>441.14179999999999</v>
      </c>
      <c r="AD9" s="729"/>
      <c r="AE9" s="2454"/>
      <c r="AF9" s="2452"/>
      <c r="AG9" s="2453">
        <v>1458.32</v>
      </c>
      <c r="AH9" s="728">
        <v>441.14179999999999</v>
      </c>
      <c r="AI9" s="727"/>
      <c r="AJ9" s="2454"/>
      <c r="AK9" s="2452"/>
      <c r="AL9" s="2453">
        <v>1458.32</v>
      </c>
      <c r="AM9" s="728">
        <v>441.14179999999999</v>
      </c>
      <c r="AN9" s="729"/>
      <c r="AO9" s="2454"/>
      <c r="AP9" s="2452"/>
      <c r="AQ9" s="2453">
        <v>1458.32</v>
      </c>
      <c r="AR9" s="728">
        <v>441.14179999999999</v>
      </c>
      <c r="AS9" s="727"/>
      <c r="AT9" s="2454"/>
      <c r="AU9" s="2452"/>
      <c r="AV9" s="2453">
        <v>1458.32</v>
      </c>
      <c r="AW9" s="728">
        <v>441.14179999999999</v>
      </c>
      <c r="AX9" s="729"/>
      <c r="AY9" s="2454"/>
      <c r="AZ9" s="2452"/>
      <c r="BA9" s="2453">
        <v>1458.32</v>
      </c>
      <c r="BB9" s="728">
        <v>441.14179999999999</v>
      </c>
      <c r="BC9" s="729"/>
      <c r="BD9" s="2454"/>
      <c r="BE9" s="2452"/>
      <c r="BF9" s="2453">
        <v>1458.32</v>
      </c>
      <c r="BG9" s="728">
        <v>441.14179999999999</v>
      </c>
      <c r="BH9" s="729"/>
      <c r="BI9" s="2454"/>
      <c r="BJ9" s="2452"/>
      <c r="BK9" s="2453">
        <v>1458.32</v>
      </c>
      <c r="BL9" s="728">
        <v>441.14179999999999</v>
      </c>
      <c r="BM9" s="729"/>
      <c r="BN9" s="2454"/>
      <c r="BO9" s="2452"/>
      <c r="BP9" s="2453">
        <v>1458.32</v>
      </c>
      <c r="BQ9" s="728">
        <v>441.14179999999999</v>
      </c>
      <c r="BR9" s="729"/>
      <c r="BS9" s="2454"/>
      <c r="BT9" s="2452"/>
      <c r="BU9" s="2453">
        <v>1458.32</v>
      </c>
      <c r="BV9" s="728">
        <v>441.14179999999999</v>
      </c>
      <c r="BW9" s="729"/>
      <c r="BX9" s="2454"/>
      <c r="BY9" s="2452"/>
      <c r="BZ9" s="2453">
        <v>1458.32</v>
      </c>
      <c r="CA9" s="728">
        <v>441.14179999999999</v>
      </c>
      <c r="CB9" s="729"/>
      <c r="CC9" s="2454"/>
      <c r="CD9" s="2452"/>
      <c r="CE9" s="2453">
        <v>1458.32</v>
      </c>
      <c r="CF9" s="2456">
        <v>441.14179999999999</v>
      </c>
      <c r="CG9" s="2453"/>
      <c r="CH9" s="2456"/>
      <c r="CI9" s="2457"/>
      <c r="CJ9" s="2453">
        <v>1458.32</v>
      </c>
      <c r="CK9" s="2456">
        <v>441.14179999999999</v>
      </c>
      <c r="CL9" s="2453"/>
      <c r="CM9" s="2456"/>
      <c r="CN9" s="2457"/>
      <c r="CO9" s="2453">
        <v>1458.32</v>
      </c>
      <c r="CP9" s="728">
        <v>441.14179999999999</v>
      </c>
      <c r="CQ9" s="2453"/>
      <c r="CR9" s="2456"/>
      <c r="CS9" s="2457"/>
      <c r="CT9" s="2453">
        <v>1458.32</v>
      </c>
      <c r="CU9" s="728">
        <v>441.14179999999999</v>
      </c>
      <c r="CV9" s="2458"/>
      <c r="CW9" s="2456"/>
      <c r="CX9" s="2457"/>
      <c r="CY9" s="2453">
        <v>1458.32</v>
      </c>
      <c r="CZ9" s="728">
        <v>441.14179999999999</v>
      </c>
      <c r="DA9" s="2458"/>
      <c r="DB9" s="2456"/>
      <c r="DC9" s="2457"/>
      <c r="DD9" s="2453">
        <v>1458.32</v>
      </c>
      <c r="DE9" s="728">
        <v>441.14179999999999</v>
      </c>
      <c r="DF9" s="2458"/>
      <c r="DG9" s="2456"/>
      <c r="DH9" s="2457"/>
      <c r="DI9" s="2453">
        <v>1458.32</v>
      </c>
      <c r="DJ9" s="728">
        <v>441.14179999999999</v>
      </c>
      <c r="DK9" s="2459"/>
      <c r="DL9" s="2456"/>
      <c r="DM9" s="2457"/>
      <c r="DN9" s="2453">
        <v>1458.32</v>
      </c>
      <c r="DO9" s="728">
        <v>441.14179999999999</v>
      </c>
      <c r="DP9" s="2458"/>
      <c r="DQ9" s="2456"/>
      <c r="DR9" s="2457"/>
      <c r="DS9" s="2453">
        <v>1458.32</v>
      </c>
      <c r="DT9" s="728">
        <v>441.14179999999999</v>
      </c>
      <c r="DU9" s="2459"/>
      <c r="DV9" s="2456"/>
      <c r="DW9" s="2453"/>
      <c r="DX9" s="2453">
        <v>1458.32</v>
      </c>
      <c r="DY9" s="728">
        <v>441.14179999999999</v>
      </c>
      <c r="DZ9" s="2459"/>
      <c r="EA9" s="2456"/>
      <c r="EB9" s="2453"/>
      <c r="EC9" s="2453">
        <v>1458.32</v>
      </c>
      <c r="ED9" s="728">
        <v>441.14179999999999</v>
      </c>
      <c r="EE9" s="728"/>
      <c r="EF9" s="728"/>
      <c r="EG9" s="728"/>
      <c r="EH9" s="728">
        <v>1458.32</v>
      </c>
      <c r="EI9" s="728">
        <v>441.14179999999999</v>
      </c>
      <c r="EJ9" s="728"/>
      <c r="EK9" s="728"/>
      <c r="EL9" s="728"/>
      <c r="EM9" s="728">
        <v>1458.32</v>
      </c>
      <c r="EN9" s="728">
        <v>441.14179999999999</v>
      </c>
      <c r="EO9" s="728"/>
      <c r="EP9" s="728"/>
      <c r="EQ9" s="728"/>
      <c r="ER9" s="728">
        <v>1458.32</v>
      </c>
      <c r="ES9" s="728">
        <v>441.14179999999999</v>
      </c>
      <c r="ET9" s="728"/>
      <c r="EU9" s="728"/>
      <c r="EV9" s="728"/>
      <c r="EW9" s="728">
        <v>1458.32</v>
      </c>
      <c r="EX9" s="728">
        <v>441.14179999999999</v>
      </c>
      <c r="EY9" s="728"/>
      <c r="EZ9" s="728"/>
      <c r="FA9" s="728"/>
      <c r="FB9" s="728">
        <v>1458.32</v>
      </c>
      <c r="FC9" s="728">
        <v>441.14179999999999</v>
      </c>
      <c r="FD9" s="728"/>
      <c r="FE9" s="728"/>
      <c r="FF9" s="728"/>
      <c r="FG9" s="728">
        <v>1458.32</v>
      </c>
      <c r="FH9" s="728">
        <v>441.14179999999999</v>
      </c>
      <c r="FI9" s="728"/>
      <c r="FJ9" s="728"/>
      <c r="FK9" s="2456"/>
      <c r="FL9" s="2453">
        <v>1458.32</v>
      </c>
      <c r="FM9" s="728">
        <v>441.14179999999999</v>
      </c>
      <c r="FN9" s="728"/>
      <c r="FO9" s="728"/>
      <c r="FP9" s="2456"/>
      <c r="FQ9" s="2453">
        <v>1458.32</v>
      </c>
      <c r="FR9" s="728">
        <v>441.14179999999999</v>
      </c>
      <c r="FS9" s="728"/>
      <c r="FT9" s="728"/>
      <c r="FU9" s="2456"/>
      <c r="FV9" s="2453">
        <v>1458.32</v>
      </c>
      <c r="FW9" s="728">
        <v>441.14179999999999</v>
      </c>
      <c r="FX9" s="728"/>
      <c r="FY9" s="728"/>
      <c r="FZ9" s="2456"/>
      <c r="GA9" s="2453">
        <v>1458.32</v>
      </c>
      <c r="GB9" s="728">
        <v>441.14179999999999</v>
      </c>
      <c r="GC9" s="728"/>
      <c r="GD9" s="728"/>
      <c r="GE9" s="2456"/>
      <c r="GF9" s="2453">
        <v>1458.32</v>
      </c>
      <c r="GG9" s="728">
        <v>441.14179999999999</v>
      </c>
      <c r="GH9" s="728"/>
      <c r="GI9" s="728"/>
      <c r="GJ9" s="2456"/>
      <c r="GK9" s="2453">
        <v>1458.32</v>
      </c>
      <c r="GL9" s="728">
        <v>441.14179999999999</v>
      </c>
      <c r="GM9" s="728"/>
      <c r="GN9" s="728"/>
      <c r="GO9" s="2456"/>
      <c r="GP9" s="2453">
        <v>1458.32</v>
      </c>
      <c r="GQ9" s="728">
        <v>441.14179999999999</v>
      </c>
      <c r="GR9" s="2458"/>
      <c r="GS9" s="728"/>
      <c r="GT9" s="2456"/>
      <c r="GU9" s="2453">
        <f t="shared" si="0"/>
        <v>1458.32</v>
      </c>
      <c r="GV9" s="728">
        <f t="shared" si="0"/>
        <v>441.14179999999999</v>
      </c>
      <c r="GW9" s="2459"/>
      <c r="GX9" s="728"/>
      <c r="GY9" s="2456"/>
      <c r="GZ9" s="2453">
        <f t="shared" si="1"/>
        <v>1458.32</v>
      </c>
      <c r="HA9" s="728">
        <f t="shared" si="1"/>
        <v>441.14179999999999</v>
      </c>
      <c r="HB9" s="2459"/>
      <c r="HC9" s="728"/>
      <c r="HD9" s="2456"/>
      <c r="HE9" s="2453">
        <f t="shared" si="2"/>
        <v>1458.32</v>
      </c>
      <c r="HF9" s="728">
        <f t="shared" si="2"/>
        <v>441.14179999999999</v>
      </c>
      <c r="HG9" s="2458"/>
      <c r="HH9" s="728"/>
      <c r="HI9" s="2456"/>
      <c r="HJ9" s="2453">
        <f t="shared" si="3"/>
        <v>1458.32</v>
      </c>
      <c r="HK9" s="728">
        <f t="shared" si="3"/>
        <v>441.14179999999999</v>
      </c>
      <c r="HL9" s="2458"/>
      <c r="HM9" s="728"/>
      <c r="HN9" s="2456"/>
      <c r="HO9" s="2453">
        <f t="shared" si="4"/>
        <v>1458.32</v>
      </c>
      <c r="HP9" s="728">
        <f t="shared" si="4"/>
        <v>441.14179999999999</v>
      </c>
      <c r="HQ9" s="2458"/>
      <c r="HR9" s="728"/>
      <c r="HS9" s="2456"/>
      <c r="HT9" s="2453">
        <f t="shared" si="5"/>
        <v>1458.32</v>
      </c>
      <c r="HU9" s="728">
        <f t="shared" si="5"/>
        <v>441.14179999999999</v>
      </c>
      <c r="HV9" s="2458"/>
      <c r="HW9" s="728"/>
      <c r="HX9" s="2456"/>
      <c r="HY9" s="2453">
        <f t="shared" si="6"/>
        <v>1458.32</v>
      </c>
      <c r="HZ9" s="728">
        <f t="shared" si="6"/>
        <v>441.14179999999999</v>
      </c>
      <c r="IA9" s="2458"/>
      <c r="IB9" s="728"/>
      <c r="IC9" s="2456"/>
      <c r="ID9" s="2453">
        <f t="shared" si="7"/>
        <v>1458.32</v>
      </c>
      <c r="IE9" s="728">
        <f t="shared" si="7"/>
        <v>441.14179999999999</v>
      </c>
      <c r="IF9" s="2458"/>
      <c r="IG9" s="728"/>
      <c r="IH9" s="2456"/>
      <c r="II9" s="2453">
        <f t="shared" si="8"/>
        <v>1458.32</v>
      </c>
      <c r="IJ9" s="728">
        <f t="shared" si="8"/>
        <v>441.14179999999999</v>
      </c>
      <c r="IK9" s="2458"/>
      <c r="IL9" s="728"/>
      <c r="IM9" s="2456"/>
      <c r="IN9" s="2453">
        <f t="shared" si="9"/>
        <v>1458.32</v>
      </c>
      <c r="IO9" s="728">
        <f t="shared" si="9"/>
        <v>441.14179999999999</v>
      </c>
      <c r="IP9" s="2459"/>
      <c r="IQ9" s="728"/>
      <c r="IR9" s="2456"/>
      <c r="IS9" s="2453">
        <f t="shared" si="10"/>
        <v>1458.32</v>
      </c>
      <c r="IT9" s="728">
        <f t="shared" si="11"/>
        <v>441.14179999999999</v>
      </c>
      <c r="IU9" s="2458"/>
      <c r="IV9" s="728"/>
      <c r="IW9" s="2456"/>
      <c r="IX9" s="2453">
        <f t="shared" si="12"/>
        <v>1458.32</v>
      </c>
      <c r="IY9" s="728">
        <f t="shared" si="13"/>
        <v>441.14179999999999</v>
      </c>
      <c r="IZ9" s="2458"/>
      <c r="JA9" s="728"/>
      <c r="JB9" s="2456"/>
      <c r="JC9" s="2453">
        <f t="shared" si="14"/>
        <v>1458.32</v>
      </c>
      <c r="JD9" s="728">
        <f t="shared" si="15"/>
        <v>441.14179999999999</v>
      </c>
      <c r="JE9" s="2459"/>
      <c r="JF9" s="728"/>
      <c r="JG9" s="2456"/>
      <c r="JH9" s="2453">
        <f t="shared" si="16"/>
        <v>1458.32</v>
      </c>
      <c r="JI9" s="728">
        <f t="shared" si="17"/>
        <v>441.14179999999999</v>
      </c>
      <c r="JJ9" s="2458"/>
      <c r="JK9" s="728"/>
      <c r="JL9" s="2456"/>
      <c r="JM9" s="3454">
        <f t="shared" si="18"/>
        <v>1458.32</v>
      </c>
      <c r="JN9" s="3455">
        <f t="shared" si="19"/>
        <v>441.14179999999999</v>
      </c>
      <c r="JO9" s="3942" t="s">
        <v>1359</v>
      </c>
      <c r="JP9" s="2460"/>
      <c r="JR9" s="2420"/>
    </row>
    <row r="10" spans="1:279" ht="21.75" customHeight="1">
      <c r="A10" s="4212" t="s">
        <v>1360</v>
      </c>
      <c r="B10" s="4213"/>
      <c r="C10" s="730">
        <f>SUM(C4:C9)</f>
        <v>2163.58</v>
      </c>
      <c r="D10" s="731">
        <f>SUM(D4:D9)</f>
        <v>654.48294999999996</v>
      </c>
      <c r="E10" s="730"/>
      <c r="F10" s="732">
        <f>SUM(F4:F9)</f>
        <v>82.01</v>
      </c>
      <c r="G10" s="741">
        <f>SUM(G4:G9)</f>
        <v>24.808025000000001</v>
      </c>
      <c r="H10" s="742">
        <f>SUM(H4:H9)</f>
        <v>2081.5699999999997</v>
      </c>
      <c r="I10" s="731">
        <f>SUM(I4:I9)</f>
        <v>629.67492500000003</v>
      </c>
      <c r="J10" s="732"/>
      <c r="K10" s="732">
        <f>SUM(K4:K9)</f>
        <v>65.900000000000006</v>
      </c>
      <c r="L10" s="741">
        <f>SUM(L4:L9)</f>
        <v>19.93</v>
      </c>
      <c r="M10" s="742">
        <f>SUM(M4:M9)</f>
        <v>2147.4699999999998</v>
      </c>
      <c r="N10" s="731">
        <f>SUM(N4:N9)</f>
        <v>649.60492499999998</v>
      </c>
      <c r="O10" s="730"/>
      <c r="P10" s="743"/>
      <c r="Q10" s="744"/>
      <c r="R10" s="731">
        <f>SUM(R4:R9)</f>
        <v>2147.4699999999998</v>
      </c>
      <c r="S10" s="731">
        <f>SUM(S4:S9)</f>
        <v>649.60492499999998</v>
      </c>
      <c r="T10" s="730"/>
      <c r="U10" s="743"/>
      <c r="V10" s="741"/>
      <c r="W10" s="742">
        <f>SUM(W4:W9)</f>
        <v>2147.4699999999998</v>
      </c>
      <c r="X10" s="731">
        <f>SUM(X4:X9)</f>
        <v>649.60492499999998</v>
      </c>
      <c r="Y10" s="818"/>
      <c r="Z10" s="819"/>
      <c r="AA10" s="820"/>
      <c r="AB10" s="742">
        <f>SUM(AB4:AB9)</f>
        <v>2147.4699999999998</v>
      </c>
      <c r="AC10" s="731">
        <f>SUM(AC4:AC9)</f>
        <v>649.60492499999998</v>
      </c>
      <c r="AD10" s="953"/>
      <c r="AE10" s="819"/>
      <c r="AF10" s="820"/>
      <c r="AG10" s="742">
        <f>SUM(AG4:AG9)</f>
        <v>2147.4699999999998</v>
      </c>
      <c r="AH10" s="731">
        <f>SUM(AH4:AH9)</f>
        <v>649.60492499999998</v>
      </c>
      <c r="AI10" s="730"/>
      <c r="AJ10" s="743"/>
      <c r="AK10" s="741"/>
      <c r="AL10" s="742">
        <f>SUM(AL4:AL9)</f>
        <v>2147.4699999999998</v>
      </c>
      <c r="AM10" s="731">
        <f>SUM(AM4:AM9)</f>
        <v>649.60492499999998</v>
      </c>
      <c r="AN10" s="732"/>
      <c r="AO10" s="743">
        <f>SUM(AO4:AO9)</f>
        <v>-460.41999999999996</v>
      </c>
      <c r="AP10" s="741">
        <f>SUM(AP4:AP9)</f>
        <v>-139.27000000000001</v>
      </c>
      <c r="AQ10" s="742">
        <f>SUM(AQ4:AQ9)</f>
        <v>1687.05</v>
      </c>
      <c r="AR10" s="731">
        <f>SUM(AR4:AR9)</f>
        <v>510.33492499999994</v>
      </c>
      <c r="AS10" s="730"/>
      <c r="AT10" s="743"/>
      <c r="AU10" s="741"/>
      <c r="AV10" s="742">
        <f>SUM(AV4:AV9)</f>
        <v>1687.05</v>
      </c>
      <c r="AW10" s="731">
        <f>SUM(AW4:AW9)</f>
        <v>510.33492499999994</v>
      </c>
      <c r="AX10" s="732"/>
      <c r="AY10" s="743"/>
      <c r="AZ10" s="741"/>
      <c r="BA10" s="742">
        <f>SUM(BA4:BA9)</f>
        <v>1687.05</v>
      </c>
      <c r="BB10" s="731">
        <f>SUM(BB4:BB9)</f>
        <v>510.33492499999994</v>
      </c>
      <c r="BC10" s="732"/>
      <c r="BD10" s="743"/>
      <c r="BE10" s="741"/>
      <c r="BF10" s="742">
        <f>SUM(BF4:BF9)</f>
        <v>1687.05</v>
      </c>
      <c r="BG10" s="731">
        <f>SUM(BG4:BG9)</f>
        <v>510.33492499999994</v>
      </c>
      <c r="BH10" s="732"/>
      <c r="BI10" s="743"/>
      <c r="BJ10" s="741"/>
      <c r="BK10" s="742">
        <f>SUM(BK4:BK9)</f>
        <v>1687.05</v>
      </c>
      <c r="BL10" s="731">
        <f>SUM(BL4:BL9)</f>
        <v>510.33492499999994</v>
      </c>
      <c r="BM10" s="732"/>
      <c r="BN10" s="743"/>
      <c r="BO10" s="741"/>
      <c r="BP10" s="742">
        <f>SUM(BP4:BP9)</f>
        <v>1687.05</v>
      </c>
      <c r="BQ10" s="731">
        <f>SUM(BQ4:BQ9)</f>
        <v>510.33492499999994</v>
      </c>
      <c r="BR10" s="732"/>
      <c r="BS10" s="743"/>
      <c r="BT10" s="741"/>
      <c r="BU10" s="742">
        <f>SUM(BU4:BU9)</f>
        <v>1687.05</v>
      </c>
      <c r="BV10" s="731">
        <f>SUM(BV4:BV9)</f>
        <v>510.33492499999994</v>
      </c>
      <c r="BW10" s="732"/>
      <c r="BX10" s="743"/>
      <c r="BY10" s="741"/>
      <c r="BZ10" s="742">
        <f>SUM(BZ4:BZ9)</f>
        <v>1687.05</v>
      </c>
      <c r="CA10" s="731">
        <f>SUM(CA4:CA9)</f>
        <v>510.33492499999994</v>
      </c>
      <c r="CB10" s="732"/>
      <c r="CC10" s="743"/>
      <c r="CD10" s="741"/>
      <c r="CE10" s="742">
        <f>SUM(CE4:CE9)</f>
        <v>1687.05</v>
      </c>
      <c r="CF10" s="2461">
        <f>SUM(CF4:CF9)</f>
        <v>510.33492499999994</v>
      </c>
      <c r="CG10" s="742"/>
      <c r="CH10" s="2461"/>
      <c r="CI10" s="2462"/>
      <c r="CJ10" s="742">
        <v>1687.05</v>
      </c>
      <c r="CK10" s="2461">
        <v>510.33492499999994</v>
      </c>
      <c r="CL10" s="742"/>
      <c r="CM10" s="2461"/>
      <c r="CN10" s="2462"/>
      <c r="CO10" s="742">
        <v>1687.05</v>
      </c>
      <c r="CP10" s="731">
        <v>510.33492499999994</v>
      </c>
      <c r="CQ10" s="742"/>
      <c r="CR10" s="2461"/>
      <c r="CS10" s="2462"/>
      <c r="CT10" s="742">
        <v>1687.05</v>
      </c>
      <c r="CU10" s="731">
        <v>510.33492499999994</v>
      </c>
      <c r="CV10" s="2458"/>
      <c r="CW10" s="2461"/>
      <c r="CX10" s="2462"/>
      <c r="CY10" s="742">
        <v>1687.05</v>
      </c>
      <c r="CZ10" s="731">
        <v>510.33492499999994</v>
      </c>
      <c r="DA10" s="2458"/>
      <c r="DB10" s="2461"/>
      <c r="DC10" s="2462"/>
      <c r="DD10" s="742">
        <v>1687.05</v>
      </c>
      <c r="DE10" s="731">
        <v>510.33492499999994</v>
      </c>
      <c r="DF10" s="2458"/>
      <c r="DG10" s="2461"/>
      <c r="DH10" s="2462"/>
      <c r="DI10" s="742">
        <v>1687.05</v>
      </c>
      <c r="DJ10" s="731">
        <v>510.33492499999994</v>
      </c>
      <c r="DK10" s="2459"/>
      <c r="DL10" s="2461"/>
      <c r="DM10" s="2462"/>
      <c r="DN10" s="742">
        <v>1687.05</v>
      </c>
      <c r="DO10" s="731">
        <v>510.33492499999994</v>
      </c>
      <c r="DP10" s="2458"/>
      <c r="DQ10" s="2461"/>
      <c r="DR10" s="2462"/>
      <c r="DS10" s="742">
        <f>SUM(DS4:DS9)</f>
        <v>1687.05</v>
      </c>
      <c r="DT10" s="2463">
        <f>SUM(DT4:DT9)</f>
        <v>510.33492499999994</v>
      </c>
      <c r="DU10" s="2459"/>
      <c r="DV10" s="2461"/>
      <c r="DW10" s="742"/>
      <c r="DX10" s="742">
        <f>SUM(DX4:DX9)</f>
        <v>1687.05</v>
      </c>
      <c r="DY10" s="2463">
        <f>SUM(DY4:DY9)</f>
        <v>510.33492499999994</v>
      </c>
      <c r="DZ10" s="2459"/>
      <c r="EA10" s="2461"/>
      <c r="EB10" s="742"/>
      <c r="EC10" s="742">
        <f>SUM(EC4:EC9)</f>
        <v>1687.05</v>
      </c>
      <c r="ED10" s="742">
        <f t="shared" ref="ED10:FA10" si="20">SUM(ED4:ED9)</f>
        <v>510.33492499999994</v>
      </c>
      <c r="EE10" s="742">
        <f t="shared" si="20"/>
        <v>0</v>
      </c>
      <c r="EF10" s="742">
        <f t="shared" si="20"/>
        <v>0</v>
      </c>
      <c r="EG10" s="742">
        <f t="shared" si="20"/>
        <v>0</v>
      </c>
      <c r="EH10" s="742">
        <f t="shared" si="20"/>
        <v>1687.05</v>
      </c>
      <c r="EI10" s="742">
        <f>SUM(EI4:EI9)</f>
        <v>510.33492499999994</v>
      </c>
      <c r="EJ10" s="731">
        <f t="shared" si="20"/>
        <v>0</v>
      </c>
      <c r="EK10" s="731">
        <f t="shared" si="20"/>
        <v>0</v>
      </c>
      <c r="EL10" s="731">
        <f t="shared" si="20"/>
        <v>0</v>
      </c>
      <c r="EM10" s="731">
        <f t="shared" si="20"/>
        <v>1687.05</v>
      </c>
      <c r="EN10" s="731">
        <f t="shared" si="20"/>
        <v>510.33492499999994</v>
      </c>
      <c r="EO10" s="731">
        <f t="shared" si="20"/>
        <v>0</v>
      </c>
      <c r="EP10" s="731">
        <f t="shared" si="20"/>
        <v>0</v>
      </c>
      <c r="EQ10" s="731">
        <f t="shared" si="20"/>
        <v>0</v>
      </c>
      <c r="ER10" s="731">
        <f t="shared" si="20"/>
        <v>1687.05</v>
      </c>
      <c r="ES10" s="731">
        <f t="shared" si="20"/>
        <v>510.33492499999994</v>
      </c>
      <c r="ET10" s="731">
        <f t="shared" si="20"/>
        <v>0</v>
      </c>
      <c r="EU10" s="731">
        <f t="shared" si="20"/>
        <v>0</v>
      </c>
      <c r="EV10" s="731">
        <f t="shared" si="20"/>
        <v>0</v>
      </c>
      <c r="EW10" s="731">
        <f>SUM(EW4:EW9)</f>
        <v>1687.05</v>
      </c>
      <c r="EX10" s="731">
        <f t="shared" si="20"/>
        <v>510.33492499999994</v>
      </c>
      <c r="EY10" s="731">
        <f t="shared" si="20"/>
        <v>0</v>
      </c>
      <c r="EZ10" s="731">
        <f t="shared" si="20"/>
        <v>0</v>
      </c>
      <c r="FA10" s="731">
        <f t="shared" si="20"/>
        <v>0</v>
      </c>
      <c r="FB10" s="731">
        <f>SUM(FB4:FB9)</f>
        <v>1687.05</v>
      </c>
      <c r="FC10" s="731">
        <f t="shared" ref="FC10:FW10" si="21">SUM(FC4:FC9)</f>
        <v>510.33492499999994</v>
      </c>
      <c r="FD10" s="731">
        <f t="shared" si="21"/>
        <v>0</v>
      </c>
      <c r="FE10" s="731">
        <f t="shared" si="21"/>
        <v>0</v>
      </c>
      <c r="FF10" s="731">
        <f t="shared" si="21"/>
        <v>0</v>
      </c>
      <c r="FG10" s="731">
        <f t="shared" si="21"/>
        <v>1687.05</v>
      </c>
      <c r="FH10" s="731">
        <f t="shared" si="21"/>
        <v>510.33492499999994</v>
      </c>
      <c r="FI10" s="731">
        <f t="shared" si="21"/>
        <v>0</v>
      </c>
      <c r="FJ10" s="731">
        <f t="shared" si="21"/>
        <v>0</v>
      </c>
      <c r="FK10" s="2461">
        <f t="shared" si="21"/>
        <v>0</v>
      </c>
      <c r="FL10" s="742">
        <f t="shared" si="21"/>
        <v>1687.05</v>
      </c>
      <c r="FM10" s="731">
        <f t="shared" si="21"/>
        <v>510.33492499999994</v>
      </c>
      <c r="FN10" s="731">
        <f t="shared" si="21"/>
        <v>0</v>
      </c>
      <c r="FO10" s="731">
        <f t="shared" si="21"/>
        <v>0</v>
      </c>
      <c r="FP10" s="2461">
        <f t="shared" si="21"/>
        <v>0</v>
      </c>
      <c r="FQ10" s="742">
        <f t="shared" si="21"/>
        <v>1687.05</v>
      </c>
      <c r="FR10" s="731">
        <f t="shared" si="21"/>
        <v>510.33492499999994</v>
      </c>
      <c r="FS10" s="731">
        <f t="shared" si="21"/>
        <v>0</v>
      </c>
      <c r="FT10" s="731">
        <f t="shared" si="21"/>
        <v>0</v>
      </c>
      <c r="FU10" s="2461">
        <f t="shared" si="21"/>
        <v>0</v>
      </c>
      <c r="FV10" s="742">
        <f t="shared" si="21"/>
        <v>1687.05</v>
      </c>
      <c r="FW10" s="731">
        <f t="shared" si="21"/>
        <v>510.33492499999994</v>
      </c>
      <c r="FX10" s="731"/>
      <c r="FY10" s="731"/>
      <c r="FZ10" s="2461"/>
      <c r="GA10" s="1561">
        <f>SUM(GA4:GA9)</f>
        <v>1687.05</v>
      </c>
      <c r="GB10" s="731">
        <f>SUM(GB4:GB9)</f>
        <v>510.33492499999994</v>
      </c>
      <c r="GC10" s="731"/>
      <c r="GD10" s="731"/>
      <c r="GE10" s="2461"/>
      <c r="GF10" s="2462">
        <f>SUM(GF4:GF9)</f>
        <v>1687.05</v>
      </c>
      <c r="GG10" s="731">
        <f>SUM(GG4:GG9)</f>
        <v>510.33492499999994</v>
      </c>
      <c r="GH10" s="731"/>
      <c r="GI10" s="731"/>
      <c r="GJ10" s="2461"/>
      <c r="GK10" s="1561">
        <f>SUM(GK4:GK9)</f>
        <v>1687.05</v>
      </c>
      <c r="GL10" s="731">
        <f>SUM(GL4:GL9)</f>
        <v>510.33492499999994</v>
      </c>
      <c r="GM10" s="731"/>
      <c r="GN10" s="731"/>
      <c r="GO10" s="2461"/>
      <c r="GP10" s="1561">
        <f>SUM(GP4:GP9)</f>
        <v>1687.05</v>
      </c>
      <c r="GQ10" s="731">
        <f>SUM(GQ4:GQ9)</f>
        <v>510.33492499999994</v>
      </c>
      <c r="GR10" s="2458"/>
      <c r="GS10" s="731"/>
      <c r="GT10" s="2461"/>
      <c r="GU10" s="1561">
        <f>SUM(GU4:GU9)</f>
        <v>1687.05</v>
      </c>
      <c r="GV10" s="731">
        <f>SUM(GV4:GV9)</f>
        <v>510.33492499999994</v>
      </c>
      <c r="GW10" s="2459"/>
      <c r="GX10" s="731"/>
      <c r="GY10" s="2461"/>
      <c r="GZ10" s="1561">
        <f>SUM(GZ4:GZ9)</f>
        <v>1687.05</v>
      </c>
      <c r="HA10" s="731">
        <f>SUM(HA4:HA9)</f>
        <v>510.33492499999994</v>
      </c>
      <c r="HB10" s="2459"/>
      <c r="HC10" s="731"/>
      <c r="HD10" s="2461"/>
      <c r="HE10" s="1561">
        <f>SUM(HE4:HE9)</f>
        <v>1687.05</v>
      </c>
      <c r="HF10" s="731">
        <f>SUM(HF4:HF9)</f>
        <v>510.33492499999994</v>
      </c>
      <c r="HG10" s="2458"/>
      <c r="HH10" s="731"/>
      <c r="HI10" s="2461"/>
      <c r="HJ10" s="1561">
        <f>SUM(HJ4:HJ9)</f>
        <v>1687.05</v>
      </c>
      <c r="HK10" s="731">
        <f>SUM(HK4:HK9)</f>
        <v>510.33492499999994</v>
      </c>
      <c r="HL10" s="2458"/>
      <c r="HM10" s="731"/>
      <c r="HN10" s="2461"/>
      <c r="HO10" s="1561">
        <f>SUM(HO4:HO9)</f>
        <v>1687.05</v>
      </c>
      <c r="HP10" s="731">
        <f>SUM(HP4:HP9)</f>
        <v>510.33492499999994</v>
      </c>
      <c r="HQ10" s="2458"/>
      <c r="HR10" s="731"/>
      <c r="HS10" s="2461"/>
      <c r="HT10" s="1561">
        <f>SUM(HT4:HT9)</f>
        <v>1687.05</v>
      </c>
      <c r="HU10" s="731">
        <f>SUM(HU4:HU9)</f>
        <v>510.33492499999994</v>
      </c>
      <c r="HV10" s="2458"/>
      <c r="HW10" s="731"/>
      <c r="HX10" s="2461"/>
      <c r="HY10" s="1561">
        <f>SUM(HY4:HY9)</f>
        <v>1687.05</v>
      </c>
      <c r="HZ10" s="731">
        <f>SUM(HZ4:HZ9)</f>
        <v>510.33492499999994</v>
      </c>
      <c r="IA10" s="2458"/>
      <c r="IB10" s="731"/>
      <c r="IC10" s="2461"/>
      <c r="ID10" s="1561">
        <f>SUM(ID4:ID9)</f>
        <v>1687.05</v>
      </c>
      <c r="IE10" s="731">
        <f>SUM(IE4:IE9)</f>
        <v>510.33492499999994</v>
      </c>
      <c r="IF10" s="2458"/>
      <c r="IG10" s="731"/>
      <c r="IH10" s="2461"/>
      <c r="II10" s="1561">
        <f>SUM(II4:II9)</f>
        <v>1687.05</v>
      </c>
      <c r="IJ10" s="731">
        <f>SUM(IJ4:IJ9)</f>
        <v>510.33492499999994</v>
      </c>
      <c r="IK10" s="2458"/>
      <c r="IL10" s="731"/>
      <c r="IM10" s="2461"/>
      <c r="IN10" s="1561">
        <f>SUM(IN4:IN9)</f>
        <v>1687.05</v>
      </c>
      <c r="IO10" s="731">
        <f>SUM(IO4:IO9)</f>
        <v>510.33492499999994</v>
      </c>
      <c r="IP10" s="2459"/>
      <c r="IQ10" s="731"/>
      <c r="IR10" s="2461"/>
      <c r="IS10" s="1561">
        <f>SUM(IS4:IS9)</f>
        <v>1687.05</v>
      </c>
      <c r="IT10" s="731">
        <f>SUM(IT4:IT9)</f>
        <v>510.33492499999994</v>
      </c>
      <c r="IU10" s="2458"/>
      <c r="IV10" s="731"/>
      <c r="IW10" s="2461"/>
      <c r="IX10" s="1561">
        <f>SUM(IX4:IX9)</f>
        <v>1687.05</v>
      </c>
      <c r="IY10" s="731">
        <f>SUM(IY4:IY9)</f>
        <v>510.33492499999994</v>
      </c>
      <c r="IZ10" s="2458"/>
      <c r="JA10" s="731"/>
      <c r="JB10" s="2461"/>
      <c r="JC10" s="1561">
        <f>SUM(JC4:JC9)</f>
        <v>1687.05</v>
      </c>
      <c r="JD10" s="731">
        <f>SUM(JD4:JD9)</f>
        <v>510.33492499999994</v>
      </c>
      <c r="JE10" s="2459"/>
      <c r="JF10" s="731"/>
      <c r="JG10" s="2461"/>
      <c r="JH10" s="1561">
        <f>SUM(JH4:JH9)</f>
        <v>1687.05</v>
      </c>
      <c r="JI10" s="731">
        <f>SUM(JI4:JI9)</f>
        <v>510.33492499999994</v>
      </c>
      <c r="JJ10" s="2458"/>
      <c r="JK10" s="731"/>
      <c r="JL10" s="2461"/>
      <c r="JM10" s="3456">
        <f>SUM(JM4:JM9)</f>
        <v>1687.05</v>
      </c>
      <c r="JN10" s="3457">
        <f>SUM(JN4:JN9)</f>
        <v>510.33492499999994</v>
      </c>
      <c r="JO10" s="731"/>
      <c r="JP10" s="2464"/>
      <c r="JQ10" s="2465" t="s">
        <v>1361</v>
      </c>
      <c r="JR10" s="2465" t="s">
        <v>1362</v>
      </c>
      <c r="JS10" s="2465" t="s">
        <v>258</v>
      </c>
    </row>
    <row r="11" spans="1:279" ht="17.25" customHeight="1">
      <c r="A11" s="4204" t="s">
        <v>210</v>
      </c>
      <c r="B11" s="2466" t="s">
        <v>603</v>
      </c>
      <c r="C11" s="714">
        <v>320.01</v>
      </c>
      <c r="D11" s="715">
        <f t="shared" ref="D11:D18" si="22">C11*0.3025</f>
        <v>96.803024999999991</v>
      </c>
      <c r="E11" s="716"/>
      <c r="F11" s="717"/>
      <c r="G11" s="2444"/>
      <c r="H11" s="2445">
        <v>320.01</v>
      </c>
      <c r="I11" s="724">
        <f t="shared" ref="I11:I19" si="23">H11*0.3025</f>
        <v>96.803024999999991</v>
      </c>
      <c r="J11" s="717"/>
      <c r="K11" s="717"/>
      <c r="L11" s="2444"/>
      <c r="M11" s="2445">
        <v>320.01</v>
      </c>
      <c r="N11" s="724">
        <f t="shared" ref="N11:N19" si="24">M11*0.3025</f>
        <v>96.803024999999991</v>
      </c>
      <c r="O11" s="725"/>
      <c r="P11" s="2446"/>
      <c r="Q11" s="2447"/>
      <c r="R11" s="724">
        <v>320.01</v>
      </c>
      <c r="S11" s="724">
        <v>96.803024999999991</v>
      </c>
      <c r="T11" s="725"/>
      <c r="U11" s="2446"/>
      <c r="V11" s="2444"/>
      <c r="W11" s="2445">
        <v>320.01</v>
      </c>
      <c r="X11" s="724">
        <v>96.803024999999991</v>
      </c>
      <c r="Y11" s="725"/>
      <c r="Z11" s="2446"/>
      <c r="AA11" s="2444"/>
      <c r="AB11" s="2445">
        <v>320.01</v>
      </c>
      <c r="AC11" s="724">
        <v>96.803024999999991</v>
      </c>
      <c r="AD11" s="726"/>
      <c r="AE11" s="2446"/>
      <c r="AF11" s="2444"/>
      <c r="AG11" s="2445">
        <v>320.01</v>
      </c>
      <c r="AH11" s="724">
        <v>96.803024999999991</v>
      </c>
      <c r="AI11" s="725"/>
      <c r="AJ11" s="2446"/>
      <c r="AK11" s="2444"/>
      <c r="AL11" s="2445">
        <v>320.01</v>
      </c>
      <c r="AM11" s="724">
        <v>96.803024999999991</v>
      </c>
      <c r="AN11" s="726"/>
      <c r="AO11" s="2446"/>
      <c r="AP11" s="2444"/>
      <c r="AQ11" s="2445">
        <v>320.01</v>
      </c>
      <c r="AR11" s="724">
        <v>96.803024999999991</v>
      </c>
      <c r="AS11" s="725"/>
      <c r="AT11" s="2446"/>
      <c r="AU11" s="2444"/>
      <c r="AV11" s="2445">
        <v>320.01</v>
      </c>
      <c r="AW11" s="724">
        <v>96.803024999999991</v>
      </c>
      <c r="AX11" s="726"/>
      <c r="AY11" s="2446"/>
      <c r="AZ11" s="2444"/>
      <c r="BA11" s="2445">
        <v>320.01</v>
      </c>
      <c r="BB11" s="724">
        <v>96.803024999999991</v>
      </c>
      <c r="BC11" s="726"/>
      <c r="BD11" s="2446"/>
      <c r="BE11" s="2444"/>
      <c r="BF11" s="2445">
        <v>320.01</v>
      </c>
      <c r="BG11" s="724">
        <v>96.803024999999991</v>
      </c>
      <c r="BH11" s="726"/>
      <c r="BI11" s="2446"/>
      <c r="BJ11" s="2444"/>
      <c r="BK11" s="2445">
        <v>320.01</v>
      </c>
      <c r="BL11" s="724">
        <v>96.803024999999991</v>
      </c>
      <c r="BM11" s="726"/>
      <c r="BN11" s="2446"/>
      <c r="BO11" s="2444"/>
      <c r="BP11" s="2445">
        <v>320.01</v>
      </c>
      <c r="BQ11" s="724">
        <v>96.803024999999991</v>
      </c>
      <c r="BR11" s="726"/>
      <c r="BS11" s="2446"/>
      <c r="BT11" s="2444"/>
      <c r="BU11" s="2445">
        <v>320.01</v>
      </c>
      <c r="BV11" s="724">
        <v>96.803024999999991</v>
      </c>
      <c r="BW11" s="726"/>
      <c r="BX11" s="2446"/>
      <c r="BY11" s="2444"/>
      <c r="BZ11" s="2445">
        <v>320.01</v>
      </c>
      <c r="CA11" s="724">
        <v>96.803024999999991</v>
      </c>
      <c r="CB11" s="726"/>
      <c r="CC11" s="2446"/>
      <c r="CD11" s="2444"/>
      <c r="CE11" s="2445">
        <v>320.01</v>
      </c>
      <c r="CF11" s="2435">
        <v>96.803024999999991</v>
      </c>
      <c r="CG11" s="2445"/>
      <c r="CH11" s="2435"/>
      <c r="CI11" s="2448"/>
      <c r="CJ11" s="2445">
        <v>320.01</v>
      </c>
      <c r="CK11" s="2435">
        <v>96.803024999999991</v>
      </c>
      <c r="CL11" s="2445"/>
      <c r="CM11" s="2435"/>
      <c r="CN11" s="2448"/>
      <c r="CO11" s="2445">
        <v>320.01</v>
      </c>
      <c r="CP11" s="724">
        <v>96.803024999999991</v>
      </c>
      <c r="CQ11" s="2445"/>
      <c r="CR11" s="2435"/>
      <c r="CS11" s="2448"/>
      <c r="CT11" s="2445">
        <v>320.01</v>
      </c>
      <c r="CU11" s="724">
        <v>96.803024999999991</v>
      </c>
      <c r="CV11" s="2449"/>
      <c r="CW11" s="2435"/>
      <c r="CX11" s="2448"/>
      <c r="CY11" s="2445">
        <v>320.01</v>
      </c>
      <c r="CZ11" s="724">
        <v>96.803024999999991</v>
      </c>
      <c r="DA11" s="2449"/>
      <c r="DB11" s="2435"/>
      <c r="DC11" s="2448"/>
      <c r="DD11" s="2445">
        <v>320.01</v>
      </c>
      <c r="DE11" s="724">
        <v>96.803024999999991</v>
      </c>
      <c r="DF11" s="2449"/>
      <c r="DG11" s="2435"/>
      <c r="DH11" s="2448"/>
      <c r="DI11" s="2445">
        <v>320.01</v>
      </c>
      <c r="DJ11" s="724">
        <v>96.803024999999991</v>
      </c>
      <c r="DK11" s="2450"/>
      <c r="DL11" s="2435"/>
      <c r="DM11" s="2448"/>
      <c r="DN11" s="2445">
        <v>320.01</v>
      </c>
      <c r="DO11" s="724">
        <v>96.803024999999991</v>
      </c>
      <c r="DP11" s="2449"/>
      <c r="DQ11" s="2435"/>
      <c r="DR11" s="2448"/>
      <c r="DS11" s="2445">
        <v>320.01</v>
      </c>
      <c r="DT11" s="724">
        <v>96.803024999999991</v>
      </c>
      <c r="DU11" s="2450"/>
      <c r="DV11" s="2435"/>
      <c r="DW11" s="2445"/>
      <c r="DX11" s="2445">
        <v>320.01</v>
      </c>
      <c r="DY11" s="724">
        <v>96.803024999999991</v>
      </c>
      <c r="DZ11" s="2450"/>
      <c r="EA11" s="2435"/>
      <c r="EB11" s="2445"/>
      <c r="EC11" s="2445">
        <v>320.01</v>
      </c>
      <c r="ED11" s="724">
        <v>96.803024999999991</v>
      </c>
      <c r="EE11" s="724"/>
      <c r="EF11" s="724"/>
      <c r="EG11" s="724"/>
      <c r="EH11" s="724">
        <v>320.01</v>
      </c>
      <c r="EI11" s="724">
        <v>96.803024999999991</v>
      </c>
      <c r="EJ11" s="724"/>
      <c r="EK11" s="724"/>
      <c r="EL11" s="724"/>
      <c r="EM11" s="724">
        <v>320.01</v>
      </c>
      <c r="EN11" s="724">
        <v>96.803024999999991</v>
      </c>
      <c r="EO11" s="724"/>
      <c r="EP11" s="724"/>
      <c r="EQ11" s="724"/>
      <c r="ER11" s="724">
        <v>320.01</v>
      </c>
      <c r="ES11" s="724">
        <v>96.803024999999991</v>
      </c>
      <c r="ET11" s="724"/>
      <c r="EU11" s="724"/>
      <c r="EV11" s="724"/>
      <c r="EW11" s="724">
        <v>320.01</v>
      </c>
      <c r="EX11" s="724">
        <v>96.803024999999991</v>
      </c>
      <c r="EY11" s="724"/>
      <c r="EZ11" s="724"/>
      <c r="FA11" s="724"/>
      <c r="FB11" s="724">
        <v>320.01</v>
      </c>
      <c r="FC11" s="724">
        <v>96.803024999999991</v>
      </c>
      <c r="FD11" s="724"/>
      <c r="FE11" s="724"/>
      <c r="FF11" s="724"/>
      <c r="FG11" s="724">
        <v>320.01</v>
      </c>
      <c r="FH11" s="724">
        <v>96.803024999999991</v>
      </c>
      <c r="FI11" s="724"/>
      <c r="FJ11" s="724"/>
      <c r="FK11" s="2435"/>
      <c r="FL11" s="2445">
        <v>320.01</v>
      </c>
      <c r="FM11" s="724">
        <v>96.803024999999991</v>
      </c>
      <c r="FN11" s="724"/>
      <c r="FO11" s="724"/>
      <c r="FP11" s="2435"/>
      <c r="FQ11" s="2445">
        <v>320.01</v>
      </c>
      <c r="FR11" s="724">
        <v>96.803024999999991</v>
      </c>
      <c r="FS11" s="724"/>
      <c r="FT11" s="724"/>
      <c r="FU11" s="2435"/>
      <c r="FV11" s="2445">
        <v>320.01</v>
      </c>
      <c r="FW11" s="724">
        <v>96.803024999999991</v>
      </c>
      <c r="FX11" s="724"/>
      <c r="FY11" s="724"/>
      <c r="FZ11" s="2435"/>
      <c r="GA11" s="2445">
        <v>320.01</v>
      </c>
      <c r="GB11" s="724">
        <v>96.803024999999991</v>
      </c>
      <c r="GC11" s="724"/>
      <c r="GD11" s="724"/>
      <c r="GE11" s="2435"/>
      <c r="GF11" s="2445">
        <v>320.01</v>
      </c>
      <c r="GG11" s="724">
        <v>96.803024999999991</v>
      </c>
      <c r="GH11" s="724"/>
      <c r="GI11" s="724"/>
      <c r="GJ11" s="2435"/>
      <c r="GK11" s="2445">
        <v>320.01</v>
      </c>
      <c r="GL11" s="724">
        <v>96.803024999999991</v>
      </c>
      <c r="GM11" s="724"/>
      <c r="GN11" s="724"/>
      <c r="GO11" s="2435"/>
      <c r="GP11" s="2445">
        <v>320.01</v>
      </c>
      <c r="GQ11" s="724">
        <v>96.803024999999991</v>
      </c>
      <c r="GR11" s="2449"/>
      <c r="GS11" s="724"/>
      <c r="GT11" s="2435"/>
      <c r="GU11" s="2445">
        <f>GP11+GS11</f>
        <v>320.01</v>
      </c>
      <c r="GV11" s="724">
        <f>GQ11+GT11</f>
        <v>96.803024999999991</v>
      </c>
      <c r="GW11" s="2450"/>
      <c r="GX11" s="724"/>
      <c r="GY11" s="2435"/>
      <c r="GZ11" s="2445">
        <f>GU11+GX11</f>
        <v>320.01</v>
      </c>
      <c r="HA11" s="724">
        <f t="shared" ref="HA11:HA20" si="25">GV11+GY11</f>
        <v>96.803024999999991</v>
      </c>
      <c r="HB11" s="2450"/>
      <c r="HC11" s="724"/>
      <c r="HD11" s="2435"/>
      <c r="HE11" s="2445">
        <f>GZ11+HC11</f>
        <v>320.01</v>
      </c>
      <c r="HF11" s="724">
        <f>HA11+HD11</f>
        <v>96.803024999999991</v>
      </c>
      <c r="HG11" s="2449"/>
      <c r="HH11" s="724"/>
      <c r="HI11" s="2435"/>
      <c r="HJ11" s="2445">
        <f>HE11+HH11</f>
        <v>320.01</v>
      </c>
      <c r="HK11" s="724">
        <f>HF11+HI11</f>
        <v>96.803024999999991</v>
      </c>
      <c r="HL11" s="2449"/>
      <c r="HM11" s="724"/>
      <c r="HN11" s="2435"/>
      <c r="HO11" s="2445">
        <f>HJ11+HM11</f>
        <v>320.01</v>
      </c>
      <c r="HP11" s="724">
        <f>HK11+HN11</f>
        <v>96.803024999999991</v>
      </c>
      <c r="HQ11" s="2449"/>
      <c r="HR11" s="724"/>
      <c r="HS11" s="2435"/>
      <c r="HT11" s="2445">
        <f>HO11+HR11</f>
        <v>320.01</v>
      </c>
      <c r="HU11" s="724">
        <f>HP11+HS11</f>
        <v>96.803024999999991</v>
      </c>
      <c r="HV11" s="2449"/>
      <c r="HW11" s="724"/>
      <c r="HX11" s="2435"/>
      <c r="HY11" s="2445">
        <f>HT11+HW11</f>
        <v>320.01</v>
      </c>
      <c r="HZ11" s="724">
        <f>HU11+HX11</f>
        <v>96.803024999999991</v>
      </c>
      <c r="IA11" s="2449"/>
      <c r="IB11" s="724"/>
      <c r="IC11" s="2435"/>
      <c r="ID11" s="2445">
        <f>HY11+IB11</f>
        <v>320.01</v>
      </c>
      <c r="IE11" s="724">
        <f>HZ11+IC11</f>
        <v>96.803024999999991</v>
      </c>
      <c r="IF11" s="2449"/>
      <c r="IG11" s="724"/>
      <c r="IH11" s="2435"/>
      <c r="II11" s="2445">
        <f>ID11+IG11</f>
        <v>320.01</v>
      </c>
      <c r="IJ11" s="724">
        <f>IE11+IH11</f>
        <v>96.803024999999991</v>
      </c>
      <c r="IK11" s="2449"/>
      <c r="IL11" s="724"/>
      <c r="IM11" s="2435"/>
      <c r="IN11" s="2445">
        <f>II11+IL11</f>
        <v>320.01</v>
      </c>
      <c r="IO11" s="724">
        <f>IJ11+IM11</f>
        <v>96.803024999999991</v>
      </c>
      <c r="IP11" s="2450"/>
      <c r="IQ11" s="724"/>
      <c r="IR11" s="2435"/>
      <c r="IS11" s="2445">
        <f>IN11+IQ11</f>
        <v>320.01</v>
      </c>
      <c r="IT11" s="724">
        <f>IO11+IR11</f>
        <v>96.803024999999991</v>
      </c>
      <c r="IU11" s="2449"/>
      <c r="IV11" s="724"/>
      <c r="IW11" s="2435"/>
      <c r="IX11" s="2445">
        <f>IS11+IV11</f>
        <v>320.01</v>
      </c>
      <c r="IY11" s="724">
        <f>IT11+IW11</f>
        <v>96.803024999999991</v>
      </c>
      <c r="IZ11" s="2449"/>
      <c r="JA11" s="724"/>
      <c r="JB11" s="2435"/>
      <c r="JC11" s="2445">
        <f>IX11+JA11</f>
        <v>320.01</v>
      </c>
      <c r="JD11" s="724">
        <f>IY11+JB11</f>
        <v>96.803024999999991</v>
      </c>
      <c r="JE11" s="2450"/>
      <c r="JF11" s="724"/>
      <c r="JG11" s="2435"/>
      <c r="JH11" s="2445">
        <f>JC11+JF11</f>
        <v>320.01</v>
      </c>
      <c r="JI11" s="724">
        <f>JD11+JG11</f>
        <v>96.803024999999991</v>
      </c>
      <c r="JJ11" s="2449"/>
      <c r="JK11" s="724"/>
      <c r="JL11" s="2435"/>
      <c r="JM11" s="3452">
        <f>JH11+JK11</f>
        <v>320.01</v>
      </c>
      <c r="JN11" s="3453">
        <f>JI11+JL11</f>
        <v>96.803024999999991</v>
      </c>
      <c r="JO11" s="1529" t="s">
        <v>1363</v>
      </c>
      <c r="JP11" s="2435"/>
      <c r="JQ11" s="733">
        <v>5573.81</v>
      </c>
      <c r="JR11" s="733">
        <v>5253.8</v>
      </c>
      <c r="JS11" s="734">
        <f>JQ11-JR11</f>
        <v>320.01000000000022</v>
      </c>
    </row>
    <row r="12" spans="1:279" ht="17.25" customHeight="1">
      <c r="A12" s="4205"/>
      <c r="B12" s="2467" t="s">
        <v>304</v>
      </c>
      <c r="C12" s="723">
        <v>451.04</v>
      </c>
      <c r="D12" s="724">
        <f t="shared" si="22"/>
        <v>136.43960000000001</v>
      </c>
      <c r="E12" s="725"/>
      <c r="F12" s="726"/>
      <c r="G12" s="2444"/>
      <c r="H12" s="2445">
        <v>451.04</v>
      </c>
      <c r="I12" s="724">
        <f t="shared" si="23"/>
        <v>136.43960000000001</v>
      </c>
      <c r="J12" s="726"/>
      <c r="K12" s="726"/>
      <c r="L12" s="2444"/>
      <c r="M12" s="2445">
        <v>451.04</v>
      </c>
      <c r="N12" s="724">
        <f t="shared" si="24"/>
        <v>136.43960000000001</v>
      </c>
      <c r="O12" s="725"/>
      <c r="P12" s="2446"/>
      <c r="Q12" s="2447"/>
      <c r="R12" s="724">
        <v>451.04</v>
      </c>
      <c r="S12" s="724">
        <v>136.43960000000001</v>
      </c>
      <c r="T12" s="725"/>
      <c r="U12" s="2446"/>
      <c r="V12" s="2444"/>
      <c r="W12" s="2445">
        <v>451.04</v>
      </c>
      <c r="X12" s="724">
        <v>136.43960000000001</v>
      </c>
      <c r="Y12" s="725"/>
      <c r="Z12" s="2446"/>
      <c r="AA12" s="2444"/>
      <c r="AB12" s="2445">
        <v>451.04</v>
      </c>
      <c r="AC12" s="724">
        <v>136.43960000000001</v>
      </c>
      <c r="AD12" s="726"/>
      <c r="AE12" s="2446"/>
      <c r="AF12" s="2444"/>
      <c r="AG12" s="2445">
        <v>451.04</v>
      </c>
      <c r="AH12" s="724">
        <v>136.43960000000001</v>
      </c>
      <c r="AI12" s="725"/>
      <c r="AJ12" s="2446"/>
      <c r="AK12" s="2444"/>
      <c r="AL12" s="2445">
        <v>451.04</v>
      </c>
      <c r="AM12" s="724">
        <v>136.43960000000001</v>
      </c>
      <c r="AN12" s="726"/>
      <c r="AO12" s="2446"/>
      <c r="AP12" s="2444"/>
      <c r="AQ12" s="2445">
        <v>451.04</v>
      </c>
      <c r="AR12" s="724">
        <v>136.43960000000001</v>
      </c>
      <c r="AS12" s="725"/>
      <c r="AT12" s="2446"/>
      <c r="AU12" s="2444"/>
      <c r="AV12" s="2445">
        <v>451.04</v>
      </c>
      <c r="AW12" s="724">
        <v>136.43960000000001</v>
      </c>
      <c r="AX12" s="726"/>
      <c r="AY12" s="2446"/>
      <c r="AZ12" s="2444"/>
      <c r="BA12" s="2445">
        <v>451.04</v>
      </c>
      <c r="BB12" s="724">
        <v>136.43960000000001</v>
      </c>
      <c r="BC12" s="726"/>
      <c r="BD12" s="2446"/>
      <c r="BE12" s="2444"/>
      <c r="BF12" s="2445">
        <v>451.04</v>
      </c>
      <c r="BG12" s="724">
        <v>136.43960000000001</v>
      </c>
      <c r="BH12" s="726"/>
      <c r="BI12" s="2446"/>
      <c r="BJ12" s="2444"/>
      <c r="BK12" s="2445">
        <v>451.04</v>
      </c>
      <c r="BL12" s="724">
        <v>136.43960000000001</v>
      </c>
      <c r="BM12" s="726"/>
      <c r="BN12" s="2446"/>
      <c r="BO12" s="2444"/>
      <c r="BP12" s="2445">
        <v>451.04</v>
      </c>
      <c r="BQ12" s="724">
        <v>136.43960000000001</v>
      </c>
      <c r="BR12" s="726"/>
      <c r="BS12" s="2446"/>
      <c r="BT12" s="2444"/>
      <c r="BU12" s="2445">
        <v>451.04</v>
      </c>
      <c r="BV12" s="724">
        <v>136.43960000000001</v>
      </c>
      <c r="BW12" s="726"/>
      <c r="BX12" s="2446"/>
      <c r="BY12" s="2444"/>
      <c r="BZ12" s="2445">
        <v>451.04</v>
      </c>
      <c r="CA12" s="724">
        <v>136.43960000000001</v>
      </c>
      <c r="CB12" s="726"/>
      <c r="CC12" s="2446"/>
      <c r="CD12" s="2444"/>
      <c r="CE12" s="2445">
        <v>451.04</v>
      </c>
      <c r="CF12" s="2435">
        <v>136.43960000000001</v>
      </c>
      <c r="CG12" s="2445"/>
      <c r="CH12" s="2435"/>
      <c r="CI12" s="2448"/>
      <c r="CJ12" s="2445">
        <v>451.04</v>
      </c>
      <c r="CK12" s="2435">
        <v>136.43960000000001</v>
      </c>
      <c r="CL12" s="2445"/>
      <c r="CM12" s="2435"/>
      <c r="CN12" s="2448"/>
      <c r="CO12" s="2445">
        <v>451.04</v>
      </c>
      <c r="CP12" s="724">
        <v>136.43960000000001</v>
      </c>
      <c r="CQ12" s="2445"/>
      <c r="CR12" s="2435"/>
      <c r="CS12" s="2448"/>
      <c r="CT12" s="2445">
        <v>451.04</v>
      </c>
      <c r="CU12" s="724">
        <v>136.43960000000001</v>
      </c>
      <c r="CV12" s="2449"/>
      <c r="CW12" s="2435"/>
      <c r="CX12" s="2448"/>
      <c r="CY12" s="2445">
        <v>451.04</v>
      </c>
      <c r="CZ12" s="724">
        <v>136.43960000000001</v>
      </c>
      <c r="DA12" s="2449"/>
      <c r="DB12" s="2435"/>
      <c r="DC12" s="2448"/>
      <c r="DD12" s="2445">
        <v>451.04</v>
      </c>
      <c r="DE12" s="724">
        <v>136.43960000000001</v>
      </c>
      <c r="DF12" s="2449"/>
      <c r="DG12" s="2435"/>
      <c r="DH12" s="2448"/>
      <c r="DI12" s="2445">
        <v>451.04</v>
      </c>
      <c r="DJ12" s="724">
        <v>136.43960000000001</v>
      </c>
      <c r="DK12" s="2450"/>
      <c r="DL12" s="2435"/>
      <c r="DM12" s="2448"/>
      <c r="DN12" s="2445">
        <v>451.04</v>
      </c>
      <c r="DO12" s="724">
        <v>136.43960000000001</v>
      </c>
      <c r="DP12" s="2449"/>
      <c r="DQ12" s="2435"/>
      <c r="DR12" s="2448"/>
      <c r="DS12" s="2445">
        <v>451.04</v>
      </c>
      <c r="DT12" s="724">
        <v>136.43960000000001</v>
      </c>
      <c r="DU12" s="2450"/>
      <c r="DV12" s="2435"/>
      <c r="DW12" s="2445"/>
      <c r="DX12" s="2445">
        <v>451.04</v>
      </c>
      <c r="DY12" s="724">
        <v>136.43960000000001</v>
      </c>
      <c r="DZ12" s="2450"/>
      <c r="EA12" s="2435"/>
      <c r="EB12" s="2445"/>
      <c r="EC12" s="2445">
        <v>451.04</v>
      </c>
      <c r="ED12" s="724">
        <v>136.43960000000001</v>
      </c>
      <c r="EE12" s="724"/>
      <c r="EF12" s="724"/>
      <c r="EG12" s="724"/>
      <c r="EH12" s="724">
        <v>451.04</v>
      </c>
      <c r="EI12" s="724">
        <v>136.43960000000001</v>
      </c>
      <c r="EJ12" s="724"/>
      <c r="EK12" s="724"/>
      <c r="EL12" s="724"/>
      <c r="EM12" s="724">
        <v>451.04</v>
      </c>
      <c r="EN12" s="724">
        <v>136.43960000000001</v>
      </c>
      <c r="EO12" s="724"/>
      <c r="EP12" s="724"/>
      <c r="EQ12" s="724"/>
      <c r="ER12" s="724">
        <v>451.04</v>
      </c>
      <c r="ES12" s="724">
        <v>136.43960000000001</v>
      </c>
      <c r="ET12" s="724"/>
      <c r="EU12" s="724"/>
      <c r="EV12" s="724"/>
      <c r="EW12" s="724">
        <v>451.04</v>
      </c>
      <c r="EX12" s="724">
        <v>136.43960000000001</v>
      </c>
      <c r="EY12" s="724"/>
      <c r="EZ12" s="724"/>
      <c r="FA12" s="724"/>
      <c r="FB12" s="724">
        <v>451.04</v>
      </c>
      <c r="FC12" s="724">
        <v>136.43960000000001</v>
      </c>
      <c r="FD12" s="724"/>
      <c r="FE12" s="724"/>
      <c r="FF12" s="724"/>
      <c r="FG12" s="724">
        <v>451.04</v>
      </c>
      <c r="FH12" s="724">
        <v>136.43960000000001</v>
      </c>
      <c r="FI12" s="724"/>
      <c r="FJ12" s="724"/>
      <c r="FK12" s="2435"/>
      <c r="FL12" s="2445">
        <v>451.04</v>
      </c>
      <c r="FM12" s="724">
        <v>136.43960000000001</v>
      </c>
      <c r="FN12" s="724"/>
      <c r="FO12" s="724"/>
      <c r="FP12" s="2435"/>
      <c r="FQ12" s="2445">
        <v>451.04</v>
      </c>
      <c r="FR12" s="724">
        <v>136.43960000000001</v>
      </c>
      <c r="FS12" s="724"/>
      <c r="FT12" s="724"/>
      <c r="FU12" s="2435"/>
      <c r="FV12" s="2445">
        <v>451.04</v>
      </c>
      <c r="FW12" s="724">
        <v>136.43960000000001</v>
      </c>
      <c r="FX12" s="724"/>
      <c r="FY12" s="724"/>
      <c r="FZ12" s="2435"/>
      <c r="GA12" s="2445">
        <v>451.04</v>
      </c>
      <c r="GB12" s="724">
        <v>136.43960000000001</v>
      </c>
      <c r="GC12" s="724"/>
      <c r="GD12" s="724"/>
      <c r="GE12" s="2435"/>
      <c r="GF12" s="2445">
        <v>451.04</v>
      </c>
      <c r="GG12" s="724">
        <v>136.43960000000001</v>
      </c>
      <c r="GH12" s="724"/>
      <c r="GI12" s="724"/>
      <c r="GJ12" s="2435"/>
      <c r="GK12" s="2445">
        <v>451.04</v>
      </c>
      <c r="GL12" s="724">
        <v>136.43960000000001</v>
      </c>
      <c r="GM12" s="724"/>
      <c r="GN12" s="724"/>
      <c r="GO12" s="2435"/>
      <c r="GP12" s="2445">
        <v>451.04</v>
      </c>
      <c r="GQ12" s="724">
        <v>136.43960000000001</v>
      </c>
      <c r="GR12" s="2449"/>
      <c r="GS12" s="724"/>
      <c r="GT12" s="2435"/>
      <c r="GU12" s="2445">
        <f t="shared" ref="GU12:GV22" si="26">GP12+GS12</f>
        <v>451.04</v>
      </c>
      <c r="GV12" s="724">
        <f t="shared" si="26"/>
        <v>136.43960000000001</v>
      </c>
      <c r="GW12" s="2450"/>
      <c r="GX12" s="724"/>
      <c r="GY12" s="2435"/>
      <c r="GZ12" s="2445">
        <f t="shared" ref="GZ12:GZ20" si="27">GU12+GX12</f>
        <v>451.04</v>
      </c>
      <c r="HA12" s="724">
        <f t="shared" si="25"/>
        <v>136.43960000000001</v>
      </c>
      <c r="HB12" s="2450"/>
      <c r="HC12" s="724"/>
      <c r="HD12" s="2435"/>
      <c r="HE12" s="2445">
        <f t="shared" ref="HE12:HF22" si="28">GZ12+HC12</f>
        <v>451.04</v>
      </c>
      <c r="HF12" s="724">
        <f t="shared" si="28"/>
        <v>136.43960000000001</v>
      </c>
      <c r="HG12" s="2449"/>
      <c r="HH12" s="724"/>
      <c r="HI12" s="2435"/>
      <c r="HJ12" s="2445">
        <f t="shared" ref="HJ12:HK22" si="29">HE12+HH12</f>
        <v>451.04</v>
      </c>
      <c r="HK12" s="724">
        <f t="shared" si="29"/>
        <v>136.43960000000001</v>
      </c>
      <c r="HL12" s="2449"/>
      <c r="HM12" s="724"/>
      <c r="HN12" s="2435"/>
      <c r="HO12" s="2445">
        <f t="shared" ref="HO12:HP22" si="30">HJ12+HM12</f>
        <v>451.04</v>
      </c>
      <c r="HP12" s="724">
        <f t="shared" si="30"/>
        <v>136.43960000000001</v>
      </c>
      <c r="HQ12" s="2449"/>
      <c r="HR12" s="724"/>
      <c r="HS12" s="2435"/>
      <c r="HT12" s="2445">
        <f t="shared" ref="HT12:HU22" si="31">HO12+HR12</f>
        <v>451.04</v>
      </c>
      <c r="HU12" s="724">
        <f t="shared" si="31"/>
        <v>136.43960000000001</v>
      </c>
      <c r="HV12" s="2449"/>
      <c r="HW12" s="724"/>
      <c r="HX12" s="2435"/>
      <c r="HY12" s="2445">
        <f t="shared" ref="HY12:HZ22" si="32">HT12+HW12</f>
        <v>451.04</v>
      </c>
      <c r="HZ12" s="724">
        <f t="shared" si="32"/>
        <v>136.43960000000001</v>
      </c>
      <c r="IA12" s="2449"/>
      <c r="IB12" s="724"/>
      <c r="IC12" s="2435"/>
      <c r="ID12" s="2445">
        <f t="shared" ref="ID12:IE22" si="33">HY12+IB12</f>
        <v>451.04</v>
      </c>
      <c r="IE12" s="724">
        <f t="shared" si="33"/>
        <v>136.43960000000001</v>
      </c>
      <c r="IF12" s="2449"/>
      <c r="IG12" s="724"/>
      <c r="IH12" s="2435"/>
      <c r="II12" s="2445">
        <f t="shared" ref="II12:IJ22" si="34">ID12+IG12</f>
        <v>451.04</v>
      </c>
      <c r="IJ12" s="724">
        <f t="shared" si="34"/>
        <v>136.43960000000001</v>
      </c>
      <c r="IK12" s="2449"/>
      <c r="IL12" s="724"/>
      <c r="IM12" s="2435"/>
      <c r="IN12" s="2445">
        <f t="shared" ref="IN12:IO22" si="35">II12+IL12</f>
        <v>451.04</v>
      </c>
      <c r="IO12" s="724">
        <f t="shared" si="35"/>
        <v>136.43960000000001</v>
      </c>
      <c r="IP12" s="2450"/>
      <c r="IQ12" s="724"/>
      <c r="IR12" s="2435"/>
      <c r="IS12" s="2445">
        <f t="shared" ref="IS12:IS20" si="36">IN12+IQ12</f>
        <v>451.04</v>
      </c>
      <c r="IT12" s="724">
        <f t="shared" ref="IT12:IT20" si="37">IO12+IR12</f>
        <v>136.43960000000001</v>
      </c>
      <c r="IU12" s="2449"/>
      <c r="IV12" s="724"/>
      <c r="IW12" s="2435"/>
      <c r="IX12" s="2445">
        <f t="shared" ref="IX12:IX18" si="38">IS12+IV12</f>
        <v>451.04</v>
      </c>
      <c r="IY12" s="724">
        <f t="shared" ref="IY12:IY19" si="39">IT12+IW12</f>
        <v>136.43960000000001</v>
      </c>
      <c r="IZ12" s="2449"/>
      <c r="JA12" s="724"/>
      <c r="JB12" s="2435"/>
      <c r="JC12" s="2445">
        <f t="shared" ref="JC12:JC18" si="40">IX12+JA12</f>
        <v>451.04</v>
      </c>
      <c r="JD12" s="724">
        <f t="shared" ref="JD12:JD19" si="41">IY12+JB12</f>
        <v>136.43960000000001</v>
      </c>
      <c r="JE12" s="2450"/>
      <c r="JF12" s="724"/>
      <c r="JG12" s="2435"/>
      <c r="JH12" s="2445">
        <f t="shared" ref="JH12:JH18" si="42">JC12+JF12</f>
        <v>451.04</v>
      </c>
      <c r="JI12" s="724">
        <f t="shared" ref="JI12:JI19" si="43">JD12+JG12</f>
        <v>136.43960000000001</v>
      </c>
      <c r="JJ12" s="2449"/>
      <c r="JK12" s="724"/>
      <c r="JL12" s="2435"/>
      <c r="JM12" s="3452">
        <f t="shared" ref="JM12:JM18" si="44">JH12+JK12</f>
        <v>451.04</v>
      </c>
      <c r="JN12" s="3453">
        <f t="shared" ref="JN12:JN19" si="45">JI12+JL12</f>
        <v>136.43960000000001</v>
      </c>
      <c r="JO12" s="2268" t="s">
        <v>1364</v>
      </c>
      <c r="JP12" s="2435"/>
      <c r="JQ12" s="733">
        <v>7621</v>
      </c>
      <c r="JR12" s="733">
        <v>7169.96</v>
      </c>
      <c r="JS12" s="734">
        <f t="shared" ref="JS12:JS18" si="46">JQ12-JR12</f>
        <v>451.03999999999996</v>
      </c>
    </row>
    <row r="13" spans="1:279" ht="17.25" customHeight="1">
      <c r="A13" s="4206"/>
      <c r="B13" s="718" t="s">
        <v>317</v>
      </c>
      <c r="C13" s="735">
        <v>-84.48</v>
      </c>
      <c r="D13" s="736">
        <f t="shared" si="22"/>
        <v>-25.555199999999999</v>
      </c>
      <c r="E13" s="735"/>
      <c r="F13" s="737"/>
      <c r="G13" s="2468"/>
      <c r="H13" s="2469">
        <v>-84.48</v>
      </c>
      <c r="I13" s="736">
        <f t="shared" si="23"/>
        <v>-25.555199999999999</v>
      </c>
      <c r="J13" s="737"/>
      <c r="K13" s="737"/>
      <c r="L13" s="2468"/>
      <c r="M13" s="2469">
        <v>-84.48</v>
      </c>
      <c r="N13" s="736">
        <f t="shared" si="24"/>
        <v>-25.555199999999999</v>
      </c>
      <c r="O13" s="738"/>
      <c r="P13" s="2470"/>
      <c r="Q13" s="2471"/>
      <c r="R13" s="2469">
        <v>-84.48</v>
      </c>
      <c r="S13" s="736">
        <v>-25.555199999999999</v>
      </c>
      <c r="T13" s="738"/>
      <c r="U13" s="2470"/>
      <c r="V13" s="2472"/>
      <c r="W13" s="2469">
        <v>-84.48</v>
      </c>
      <c r="X13" s="736">
        <v>-25.555199999999999</v>
      </c>
      <c r="Y13" s="735"/>
      <c r="Z13" s="2473"/>
      <c r="AA13" s="2468"/>
      <c r="AB13" s="2469">
        <v>-84.48</v>
      </c>
      <c r="AC13" s="736">
        <v>-25.555199999999999</v>
      </c>
      <c r="AD13" s="737"/>
      <c r="AE13" s="2473"/>
      <c r="AF13" s="2468"/>
      <c r="AG13" s="2469">
        <v>-84.48</v>
      </c>
      <c r="AH13" s="736">
        <v>-25.555199999999999</v>
      </c>
      <c r="AI13" s="735"/>
      <c r="AJ13" s="2473"/>
      <c r="AK13" s="2468"/>
      <c r="AL13" s="2469">
        <v>-84.48</v>
      </c>
      <c r="AM13" s="736">
        <v>-25.555199999999999</v>
      </c>
      <c r="AN13" s="737"/>
      <c r="AO13" s="2473"/>
      <c r="AP13" s="2468"/>
      <c r="AQ13" s="2437">
        <v>-84.48</v>
      </c>
      <c r="AR13" s="720">
        <v>-25.555199999999999</v>
      </c>
      <c r="AS13" s="719"/>
      <c r="AT13" s="2438"/>
      <c r="AU13" s="2436"/>
      <c r="AV13" s="2437">
        <v>-84.48</v>
      </c>
      <c r="AW13" s="720">
        <v>-25.555199999999999</v>
      </c>
      <c r="AX13" s="721"/>
      <c r="AY13" s="2438"/>
      <c r="AZ13" s="2436"/>
      <c r="BA13" s="2437">
        <v>-84.48</v>
      </c>
      <c r="BB13" s="720">
        <v>-25.555199999999999</v>
      </c>
      <c r="BC13" s="721"/>
      <c r="BD13" s="2438"/>
      <c r="BE13" s="2436"/>
      <c r="BF13" s="2437">
        <v>-84.48</v>
      </c>
      <c r="BG13" s="720">
        <v>-25.555199999999999</v>
      </c>
      <c r="BH13" s="721"/>
      <c r="BI13" s="2438"/>
      <c r="BJ13" s="2436"/>
      <c r="BK13" s="2437">
        <v>-84.48</v>
      </c>
      <c r="BL13" s="720">
        <v>-25.555199999999999</v>
      </c>
      <c r="BM13" s="721"/>
      <c r="BN13" s="2438"/>
      <c r="BO13" s="2436"/>
      <c r="BP13" s="2437">
        <v>-84.48</v>
      </c>
      <c r="BQ13" s="720">
        <v>-25.555199999999999</v>
      </c>
      <c r="BR13" s="721"/>
      <c r="BS13" s="2438"/>
      <c r="BT13" s="2436"/>
      <c r="BU13" s="2437">
        <v>-84.48</v>
      </c>
      <c r="BV13" s="720">
        <v>-25.555199999999999</v>
      </c>
      <c r="BW13" s="721"/>
      <c r="BX13" s="2438"/>
      <c r="BY13" s="2436"/>
      <c r="BZ13" s="2437">
        <v>-84.48</v>
      </c>
      <c r="CA13" s="720">
        <v>-25.555199999999999</v>
      </c>
      <c r="CB13" s="721"/>
      <c r="CC13" s="2438"/>
      <c r="CD13" s="2436"/>
      <c r="CE13" s="2437">
        <v>-84.48</v>
      </c>
      <c r="CF13" s="2440">
        <v>-25.555199999999999</v>
      </c>
      <c r="CG13" s="2437"/>
      <c r="CH13" s="2440"/>
      <c r="CI13" s="2441"/>
      <c r="CJ13" s="2437">
        <v>-84.48</v>
      </c>
      <c r="CK13" s="2440">
        <v>-25.555199999999999</v>
      </c>
      <c r="CL13" s="2437"/>
      <c r="CM13" s="2440"/>
      <c r="CN13" s="2441"/>
      <c r="CO13" s="2437">
        <v>-84.48</v>
      </c>
      <c r="CP13" s="720">
        <v>-25.555199999999999</v>
      </c>
      <c r="CQ13" s="2437"/>
      <c r="CR13" s="2440"/>
      <c r="CS13" s="2441"/>
      <c r="CT13" s="2437">
        <v>-84.48</v>
      </c>
      <c r="CU13" s="720">
        <v>-25.555199999999999</v>
      </c>
      <c r="CV13" s="2442"/>
      <c r="CW13" s="2440"/>
      <c r="CX13" s="2441"/>
      <c r="CY13" s="2437">
        <v>-84.48</v>
      </c>
      <c r="CZ13" s="720">
        <v>-25.555199999999999</v>
      </c>
      <c r="DA13" s="2442"/>
      <c r="DB13" s="2440"/>
      <c r="DC13" s="2441"/>
      <c r="DD13" s="2437">
        <v>-84.48</v>
      </c>
      <c r="DE13" s="720">
        <v>-25.555199999999999</v>
      </c>
      <c r="DF13" s="2442"/>
      <c r="DG13" s="2440"/>
      <c r="DH13" s="2441"/>
      <c r="DI13" s="2437">
        <v>-84.48</v>
      </c>
      <c r="DJ13" s="720">
        <v>-25.555199999999999</v>
      </c>
      <c r="DK13" s="2443"/>
      <c r="DL13" s="2440"/>
      <c r="DM13" s="2441"/>
      <c r="DN13" s="2437">
        <v>-84.48</v>
      </c>
      <c r="DO13" s="720">
        <v>-25.555199999999999</v>
      </c>
      <c r="DP13" s="2442"/>
      <c r="DQ13" s="2440"/>
      <c r="DR13" s="2441"/>
      <c r="DS13" s="2437">
        <v>-84.48</v>
      </c>
      <c r="DT13" s="720">
        <v>-25.555199999999999</v>
      </c>
      <c r="DU13" s="2443"/>
      <c r="DV13" s="2440"/>
      <c r="DW13" s="2437"/>
      <c r="DX13" s="2437">
        <v>-84.48</v>
      </c>
      <c r="DY13" s="720">
        <v>-25.555199999999999</v>
      </c>
      <c r="DZ13" s="2443"/>
      <c r="EA13" s="2440"/>
      <c r="EB13" s="2437"/>
      <c r="EC13" s="2437">
        <v>-84.48</v>
      </c>
      <c r="ED13" s="720">
        <v>-25.555199999999999</v>
      </c>
      <c r="EE13" s="724"/>
      <c r="EF13" s="724"/>
      <c r="EG13" s="724"/>
      <c r="EH13" s="724">
        <v>-84.48</v>
      </c>
      <c r="EI13" s="724">
        <v>-25.555199999999999</v>
      </c>
      <c r="EJ13" s="724"/>
      <c r="EK13" s="724"/>
      <c r="EL13" s="724"/>
      <c r="EM13" s="724">
        <v>-84.48</v>
      </c>
      <c r="EN13" s="724">
        <v>-25.555199999999999</v>
      </c>
      <c r="EO13" s="724"/>
      <c r="EP13" s="724"/>
      <c r="EQ13" s="724"/>
      <c r="ER13" s="724">
        <v>-84.48</v>
      </c>
      <c r="ES13" s="724">
        <v>-25.555199999999999</v>
      </c>
      <c r="ET13" s="724"/>
      <c r="EU13" s="724"/>
      <c r="EV13" s="724"/>
      <c r="EW13" s="724">
        <v>-84.48</v>
      </c>
      <c r="EX13" s="724">
        <v>-25.555199999999999</v>
      </c>
      <c r="EY13" s="724"/>
      <c r="EZ13" s="724"/>
      <c r="FA13" s="724"/>
      <c r="FB13" s="724">
        <v>-84.48</v>
      </c>
      <c r="FC13" s="724">
        <v>-25.555199999999999</v>
      </c>
      <c r="FD13" s="724"/>
      <c r="FE13" s="724"/>
      <c r="FF13" s="724"/>
      <c r="FG13" s="724">
        <v>-84.48</v>
      </c>
      <c r="FH13" s="724">
        <v>-25.555199999999999</v>
      </c>
      <c r="FI13" s="724"/>
      <c r="FJ13" s="724"/>
      <c r="FK13" s="2435"/>
      <c r="FL13" s="2445">
        <v>-84.48</v>
      </c>
      <c r="FM13" s="724">
        <v>-25.555199999999999</v>
      </c>
      <c r="FN13" s="724"/>
      <c r="FO13" s="724"/>
      <c r="FP13" s="2435"/>
      <c r="FQ13" s="2445">
        <v>-84.48</v>
      </c>
      <c r="FR13" s="724">
        <v>-25.555199999999999</v>
      </c>
      <c r="FS13" s="724"/>
      <c r="FT13" s="724"/>
      <c r="FU13" s="2435"/>
      <c r="FV13" s="2445">
        <v>-84.48</v>
      </c>
      <c r="FW13" s="724">
        <v>-25.555199999999999</v>
      </c>
      <c r="FX13" s="724"/>
      <c r="FY13" s="724"/>
      <c r="FZ13" s="2435"/>
      <c r="GA13" s="2445">
        <v>-84.48</v>
      </c>
      <c r="GB13" s="724">
        <v>-25.555199999999999</v>
      </c>
      <c r="GC13" s="724"/>
      <c r="GD13" s="724"/>
      <c r="GE13" s="2435"/>
      <c r="GF13" s="2445">
        <v>-84.48</v>
      </c>
      <c r="GG13" s="724">
        <v>-25.555199999999999</v>
      </c>
      <c r="GH13" s="724"/>
      <c r="GI13" s="724"/>
      <c r="GJ13" s="2435"/>
      <c r="GK13" s="2445">
        <v>-84.48</v>
      </c>
      <c r="GL13" s="724">
        <v>-25.555199999999999</v>
      </c>
      <c r="GM13" s="724"/>
      <c r="GN13" s="724"/>
      <c r="GO13" s="2435"/>
      <c r="GP13" s="2437">
        <v>-84.48</v>
      </c>
      <c r="GQ13" s="720">
        <v>-25.555199999999999</v>
      </c>
      <c r="GR13" s="2442" t="s">
        <v>1927</v>
      </c>
      <c r="GS13" s="720">
        <v>51.38</v>
      </c>
      <c r="GT13" s="2440">
        <v>15.76</v>
      </c>
      <c r="GU13" s="2437">
        <f t="shared" si="26"/>
        <v>-33.1</v>
      </c>
      <c r="GV13" s="720">
        <f t="shared" si="26"/>
        <v>-9.7951999999999995</v>
      </c>
      <c r="GW13" s="2443"/>
      <c r="GX13" s="720"/>
      <c r="GY13" s="2440"/>
      <c r="GZ13" s="2437">
        <f t="shared" si="27"/>
        <v>-33.1</v>
      </c>
      <c r="HA13" s="720">
        <f t="shared" si="25"/>
        <v>-9.7951999999999995</v>
      </c>
      <c r="HB13" s="2443"/>
      <c r="HC13" s="720"/>
      <c r="HD13" s="2440"/>
      <c r="HE13" s="2437">
        <f t="shared" si="28"/>
        <v>-33.1</v>
      </c>
      <c r="HF13" s="720">
        <f t="shared" si="28"/>
        <v>-9.7951999999999995</v>
      </c>
      <c r="HG13" s="2442"/>
      <c r="HH13" s="720"/>
      <c r="HI13" s="2440"/>
      <c r="HJ13" s="2437">
        <f t="shared" si="29"/>
        <v>-33.1</v>
      </c>
      <c r="HK13" s="720">
        <f t="shared" si="29"/>
        <v>-9.7951999999999995</v>
      </c>
      <c r="HL13" s="2442"/>
      <c r="HM13" s="720"/>
      <c r="HN13" s="2440"/>
      <c r="HO13" s="2437">
        <f t="shared" si="30"/>
        <v>-33.1</v>
      </c>
      <c r="HP13" s="720">
        <f t="shared" si="30"/>
        <v>-9.7951999999999995</v>
      </c>
      <c r="HQ13" s="2442"/>
      <c r="HR13" s="720"/>
      <c r="HS13" s="2440"/>
      <c r="HT13" s="2437">
        <f t="shared" si="31"/>
        <v>-33.1</v>
      </c>
      <c r="HU13" s="720">
        <f t="shared" si="31"/>
        <v>-9.7951999999999995</v>
      </c>
      <c r="HV13" s="2442"/>
      <c r="HW13" s="720"/>
      <c r="HX13" s="2440"/>
      <c r="HY13" s="2437">
        <f t="shared" si="32"/>
        <v>-33.1</v>
      </c>
      <c r="HZ13" s="720">
        <f t="shared" si="32"/>
        <v>-9.7951999999999995</v>
      </c>
      <c r="IA13" s="2442"/>
      <c r="IB13" s="720"/>
      <c r="IC13" s="2440"/>
      <c r="ID13" s="2437">
        <f t="shared" si="33"/>
        <v>-33.1</v>
      </c>
      <c r="IE13" s="720">
        <f t="shared" si="33"/>
        <v>-9.7951999999999995</v>
      </c>
      <c r="IF13" s="2442"/>
      <c r="IG13" s="720"/>
      <c r="IH13" s="2440"/>
      <c r="II13" s="2437">
        <f t="shared" si="34"/>
        <v>-33.1</v>
      </c>
      <c r="IJ13" s="720">
        <f t="shared" si="34"/>
        <v>-9.7951999999999995</v>
      </c>
      <c r="IK13" s="2442"/>
      <c r="IL13" s="720"/>
      <c r="IM13" s="2440"/>
      <c r="IN13" s="2437">
        <f t="shared" si="35"/>
        <v>-33.1</v>
      </c>
      <c r="IO13" s="720">
        <f t="shared" si="35"/>
        <v>-9.7951999999999995</v>
      </c>
      <c r="IP13" s="2443"/>
      <c r="IQ13" s="720"/>
      <c r="IR13" s="2440"/>
      <c r="IS13" s="2437">
        <f t="shared" si="36"/>
        <v>-33.1</v>
      </c>
      <c r="IT13" s="720">
        <f t="shared" si="37"/>
        <v>-9.7951999999999995</v>
      </c>
      <c r="IU13" s="2442"/>
      <c r="IV13" s="720"/>
      <c r="IW13" s="2440"/>
      <c r="IX13" s="2437">
        <f t="shared" si="38"/>
        <v>-33.1</v>
      </c>
      <c r="IY13" s="720">
        <f t="shared" si="39"/>
        <v>-9.7951999999999995</v>
      </c>
      <c r="IZ13" s="2442"/>
      <c r="JA13" s="720"/>
      <c r="JB13" s="2440"/>
      <c r="JC13" s="2437">
        <f t="shared" si="40"/>
        <v>-33.1</v>
      </c>
      <c r="JD13" s="720">
        <f t="shared" si="41"/>
        <v>-9.7951999999999995</v>
      </c>
      <c r="JE13" s="2443"/>
      <c r="JF13" s="720"/>
      <c r="JG13" s="2440"/>
      <c r="JH13" s="2437">
        <f t="shared" si="42"/>
        <v>-33.1</v>
      </c>
      <c r="JI13" s="720">
        <f t="shared" si="43"/>
        <v>-9.7951999999999995</v>
      </c>
      <c r="JJ13" s="2442"/>
      <c r="JK13" s="720"/>
      <c r="JL13" s="2440"/>
      <c r="JM13" s="3460">
        <f t="shared" si="44"/>
        <v>-33.1</v>
      </c>
      <c r="JN13" s="3461">
        <f t="shared" si="45"/>
        <v>-9.7951999999999995</v>
      </c>
      <c r="JO13" s="3587" t="s">
        <v>3501</v>
      </c>
      <c r="JP13" s="2435"/>
      <c r="JQ13" s="733">
        <v>1002.4</v>
      </c>
      <c r="JR13" s="733">
        <v>1086.8800000000001</v>
      </c>
      <c r="JS13" s="734">
        <f t="shared" si="46"/>
        <v>-84.480000000000132</v>
      </c>
    </row>
    <row r="14" spans="1:279" ht="17.25" customHeight="1">
      <c r="A14" s="4207" t="s">
        <v>209</v>
      </c>
      <c r="B14" s="2474" t="s">
        <v>15</v>
      </c>
      <c r="C14" s="738">
        <v>80.900000000000006</v>
      </c>
      <c r="D14" s="739">
        <f t="shared" si="22"/>
        <v>24.472250000000003</v>
      </c>
      <c r="E14" s="738"/>
      <c r="F14" s="740"/>
      <c r="G14" s="2472"/>
      <c r="H14" s="2475">
        <v>80.900000000000006</v>
      </c>
      <c r="I14" s="739">
        <f t="shared" si="23"/>
        <v>24.472250000000003</v>
      </c>
      <c r="J14" s="740"/>
      <c r="K14" s="740"/>
      <c r="L14" s="2472"/>
      <c r="M14" s="2475">
        <v>80.900000000000006</v>
      </c>
      <c r="N14" s="739">
        <f t="shared" si="24"/>
        <v>24.472250000000003</v>
      </c>
      <c r="O14" s="738"/>
      <c r="P14" s="2470"/>
      <c r="Q14" s="2471"/>
      <c r="R14" s="739">
        <v>80.900000000000006</v>
      </c>
      <c r="S14" s="739">
        <v>24.472250000000003</v>
      </c>
      <c r="T14" s="738"/>
      <c r="U14" s="2470"/>
      <c r="V14" s="2472"/>
      <c r="W14" s="2475">
        <v>80.900000000000006</v>
      </c>
      <c r="X14" s="739">
        <v>24.472250000000003</v>
      </c>
      <c r="Y14" s="738"/>
      <c r="Z14" s="2470"/>
      <c r="AA14" s="2472"/>
      <c r="AB14" s="2475">
        <v>80.900000000000006</v>
      </c>
      <c r="AC14" s="739">
        <v>24.472250000000003</v>
      </c>
      <c r="AD14" s="740"/>
      <c r="AE14" s="2470"/>
      <c r="AF14" s="2472"/>
      <c r="AG14" s="2475">
        <v>80.900000000000006</v>
      </c>
      <c r="AH14" s="739">
        <v>24.472250000000003</v>
      </c>
      <c r="AI14" s="738"/>
      <c r="AJ14" s="2470"/>
      <c r="AK14" s="2472"/>
      <c r="AL14" s="2475">
        <v>80.900000000000006</v>
      </c>
      <c r="AM14" s="739">
        <v>24.472250000000003</v>
      </c>
      <c r="AN14" s="740"/>
      <c r="AO14" s="2470"/>
      <c r="AP14" s="2472"/>
      <c r="AQ14" s="2475">
        <v>80.900000000000006</v>
      </c>
      <c r="AR14" s="739">
        <v>24.472250000000003</v>
      </c>
      <c r="AS14" s="738"/>
      <c r="AT14" s="2470"/>
      <c r="AU14" s="2472"/>
      <c r="AV14" s="2475">
        <v>80.900000000000006</v>
      </c>
      <c r="AW14" s="739">
        <v>24.472250000000003</v>
      </c>
      <c r="AX14" s="740"/>
      <c r="AY14" s="2470"/>
      <c r="AZ14" s="2472"/>
      <c r="BA14" s="2475">
        <v>80.900000000000006</v>
      </c>
      <c r="BB14" s="739">
        <v>24.472250000000003</v>
      </c>
      <c r="BC14" s="740"/>
      <c r="BD14" s="2470"/>
      <c r="BE14" s="2472"/>
      <c r="BF14" s="2475">
        <v>80.900000000000006</v>
      </c>
      <c r="BG14" s="739">
        <v>24.472250000000003</v>
      </c>
      <c r="BH14" s="740"/>
      <c r="BI14" s="2470"/>
      <c r="BJ14" s="2472"/>
      <c r="BK14" s="2475">
        <v>80.900000000000006</v>
      </c>
      <c r="BL14" s="739">
        <v>24.472250000000003</v>
      </c>
      <c r="BM14" s="740"/>
      <c r="BN14" s="2470"/>
      <c r="BO14" s="2472"/>
      <c r="BP14" s="2475">
        <v>80.900000000000006</v>
      </c>
      <c r="BQ14" s="739">
        <v>24.472250000000003</v>
      </c>
      <c r="BR14" s="740"/>
      <c r="BS14" s="2470"/>
      <c r="BT14" s="2472"/>
      <c r="BU14" s="2475">
        <v>80.900000000000006</v>
      </c>
      <c r="BV14" s="739">
        <v>24.472250000000003</v>
      </c>
      <c r="BW14" s="740"/>
      <c r="BX14" s="2470"/>
      <c r="BY14" s="2472"/>
      <c r="BZ14" s="2475">
        <v>80.900000000000006</v>
      </c>
      <c r="CA14" s="739">
        <v>24.472250000000003</v>
      </c>
      <c r="CB14" s="740"/>
      <c r="CC14" s="2470"/>
      <c r="CD14" s="2472"/>
      <c r="CE14" s="2475">
        <v>80.900000000000006</v>
      </c>
      <c r="CF14" s="2476">
        <v>24.472250000000003</v>
      </c>
      <c r="CG14" s="2475"/>
      <c r="CH14" s="2476"/>
      <c r="CI14" s="2477"/>
      <c r="CJ14" s="2475">
        <v>80.900000000000006</v>
      </c>
      <c r="CK14" s="2476">
        <v>24.472250000000003</v>
      </c>
      <c r="CL14" s="2475"/>
      <c r="CM14" s="2476"/>
      <c r="CN14" s="2477"/>
      <c r="CO14" s="2475">
        <v>80.900000000000006</v>
      </c>
      <c r="CP14" s="739">
        <v>24.472250000000003</v>
      </c>
      <c r="CQ14" s="2475"/>
      <c r="CR14" s="2476"/>
      <c r="CS14" s="2477"/>
      <c r="CT14" s="2475">
        <v>80.900000000000006</v>
      </c>
      <c r="CU14" s="739">
        <v>24.472250000000003</v>
      </c>
      <c r="CV14" s="2478"/>
      <c r="CW14" s="2476"/>
      <c r="CX14" s="2477"/>
      <c r="CY14" s="2475">
        <v>80.900000000000006</v>
      </c>
      <c r="CZ14" s="739">
        <v>24.472250000000003</v>
      </c>
      <c r="DA14" s="2478"/>
      <c r="DB14" s="2476"/>
      <c r="DC14" s="2477"/>
      <c r="DD14" s="2475">
        <v>80.900000000000006</v>
      </c>
      <c r="DE14" s="739">
        <v>24.472250000000003</v>
      </c>
      <c r="DF14" s="2478"/>
      <c r="DG14" s="2476"/>
      <c r="DH14" s="2477"/>
      <c r="DI14" s="2475">
        <v>80.900000000000006</v>
      </c>
      <c r="DJ14" s="739">
        <v>24.472250000000003</v>
      </c>
      <c r="DK14" s="2479"/>
      <c r="DL14" s="2476"/>
      <c r="DM14" s="2477"/>
      <c r="DN14" s="2475">
        <v>80.900000000000006</v>
      </c>
      <c r="DO14" s="739">
        <v>24.472250000000003</v>
      </c>
      <c r="DP14" s="2478"/>
      <c r="DQ14" s="2476"/>
      <c r="DR14" s="2477"/>
      <c r="DS14" s="2475">
        <v>80.900000000000006</v>
      </c>
      <c r="DT14" s="739">
        <v>24.472250000000003</v>
      </c>
      <c r="DU14" s="2479"/>
      <c r="DV14" s="2476"/>
      <c r="DW14" s="2475"/>
      <c r="DX14" s="2475">
        <v>80.900000000000006</v>
      </c>
      <c r="DY14" s="739">
        <v>24.472250000000003</v>
      </c>
      <c r="DZ14" s="2479"/>
      <c r="EA14" s="2476"/>
      <c r="EB14" s="2475"/>
      <c r="EC14" s="2475">
        <v>80.900000000000006</v>
      </c>
      <c r="ED14" s="739">
        <v>24.472250000000003</v>
      </c>
      <c r="EE14" s="739"/>
      <c r="EF14" s="739"/>
      <c r="EG14" s="739"/>
      <c r="EH14" s="739">
        <v>80.900000000000006</v>
      </c>
      <c r="EI14" s="739">
        <v>24.472250000000003</v>
      </c>
      <c r="EJ14" s="739"/>
      <c r="EK14" s="739"/>
      <c r="EL14" s="739"/>
      <c r="EM14" s="739">
        <v>80.900000000000006</v>
      </c>
      <c r="EN14" s="739">
        <v>24.472250000000003</v>
      </c>
      <c r="EO14" s="739"/>
      <c r="EP14" s="739"/>
      <c r="EQ14" s="739"/>
      <c r="ER14" s="739">
        <v>80.900000000000006</v>
      </c>
      <c r="ES14" s="739">
        <v>24.472250000000003</v>
      </c>
      <c r="ET14" s="739"/>
      <c r="EU14" s="739"/>
      <c r="EV14" s="739"/>
      <c r="EW14" s="739">
        <v>80.900000000000006</v>
      </c>
      <c r="EX14" s="739">
        <v>24.472250000000003</v>
      </c>
      <c r="EY14" s="739"/>
      <c r="EZ14" s="739"/>
      <c r="FA14" s="739"/>
      <c r="FB14" s="739">
        <v>80.900000000000006</v>
      </c>
      <c r="FC14" s="739">
        <v>24.472250000000003</v>
      </c>
      <c r="FD14" s="739"/>
      <c r="FE14" s="739"/>
      <c r="FF14" s="739"/>
      <c r="FG14" s="739">
        <v>80.900000000000006</v>
      </c>
      <c r="FH14" s="739">
        <v>24.472250000000003</v>
      </c>
      <c r="FI14" s="739"/>
      <c r="FJ14" s="739"/>
      <c r="FK14" s="2476"/>
      <c r="FL14" s="2475">
        <v>80.900000000000006</v>
      </c>
      <c r="FM14" s="739">
        <v>24.472250000000003</v>
      </c>
      <c r="FN14" s="739"/>
      <c r="FO14" s="739"/>
      <c r="FP14" s="2476"/>
      <c r="FQ14" s="2475">
        <v>80.900000000000006</v>
      </c>
      <c r="FR14" s="739">
        <v>24.472250000000003</v>
      </c>
      <c r="FS14" s="739"/>
      <c r="FT14" s="739"/>
      <c r="FU14" s="2476"/>
      <c r="FV14" s="2475">
        <v>80.900000000000006</v>
      </c>
      <c r="FW14" s="739">
        <v>24.472250000000003</v>
      </c>
      <c r="FX14" s="739"/>
      <c r="FY14" s="739"/>
      <c r="FZ14" s="2476"/>
      <c r="GA14" s="2475">
        <v>80.900000000000006</v>
      </c>
      <c r="GB14" s="739">
        <v>24.472250000000003</v>
      </c>
      <c r="GC14" s="739"/>
      <c r="GD14" s="739"/>
      <c r="GE14" s="2476"/>
      <c r="GF14" s="2475">
        <v>80.900000000000006</v>
      </c>
      <c r="GG14" s="739">
        <v>24.472250000000003</v>
      </c>
      <c r="GH14" s="739"/>
      <c r="GI14" s="739"/>
      <c r="GJ14" s="2476"/>
      <c r="GK14" s="2475">
        <v>80.900000000000006</v>
      </c>
      <c r="GL14" s="739">
        <v>24.472250000000003</v>
      </c>
      <c r="GM14" s="739"/>
      <c r="GN14" s="739"/>
      <c r="GO14" s="2476"/>
      <c r="GP14" s="2475">
        <v>80.900000000000006</v>
      </c>
      <c r="GQ14" s="739">
        <v>24.472250000000003</v>
      </c>
      <c r="GR14" s="2478"/>
      <c r="GS14" s="739"/>
      <c r="GT14" s="2476"/>
      <c r="GU14" s="2475">
        <f t="shared" si="26"/>
        <v>80.900000000000006</v>
      </c>
      <c r="GV14" s="739">
        <f t="shared" si="26"/>
        <v>24.472250000000003</v>
      </c>
      <c r="GW14" s="2479"/>
      <c r="GX14" s="739"/>
      <c r="GY14" s="2476"/>
      <c r="GZ14" s="2475">
        <f t="shared" si="27"/>
        <v>80.900000000000006</v>
      </c>
      <c r="HA14" s="739">
        <f t="shared" si="25"/>
        <v>24.472250000000003</v>
      </c>
      <c r="HB14" s="2479"/>
      <c r="HC14" s="739"/>
      <c r="HD14" s="2476"/>
      <c r="HE14" s="2475">
        <f t="shared" si="28"/>
        <v>80.900000000000006</v>
      </c>
      <c r="HF14" s="739">
        <f t="shared" si="28"/>
        <v>24.472250000000003</v>
      </c>
      <c r="HG14" s="2478"/>
      <c r="HH14" s="739"/>
      <c r="HI14" s="2476"/>
      <c r="HJ14" s="2475">
        <f t="shared" si="29"/>
        <v>80.900000000000006</v>
      </c>
      <c r="HK14" s="739">
        <f t="shared" si="29"/>
        <v>24.472250000000003</v>
      </c>
      <c r="HL14" s="2478"/>
      <c r="HM14" s="739"/>
      <c r="HN14" s="2476"/>
      <c r="HO14" s="2475">
        <f t="shared" si="30"/>
        <v>80.900000000000006</v>
      </c>
      <c r="HP14" s="739">
        <f t="shared" si="30"/>
        <v>24.472250000000003</v>
      </c>
      <c r="HQ14" s="2478"/>
      <c r="HR14" s="739"/>
      <c r="HS14" s="2476"/>
      <c r="HT14" s="2475">
        <f t="shared" si="31"/>
        <v>80.900000000000006</v>
      </c>
      <c r="HU14" s="739">
        <f t="shared" si="31"/>
        <v>24.472250000000003</v>
      </c>
      <c r="HV14" s="2478"/>
      <c r="HW14" s="739"/>
      <c r="HX14" s="2476"/>
      <c r="HY14" s="2475">
        <f t="shared" si="32"/>
        <v>80.900000000000006</v>
      </c>
      <c r="HZ14" s="739">
        <f t="shared" si="32"/>
        <v>24.472250000000003</v>
      </c>
      <c r="IA14" s="2478"/>
      <c r="IB14" s="739"/>
      <c r="IC14" s="2476"/>
      <c r="ID14" s="2475">
        <f t="shared" si="33"/>
        <v>80.900000000000006</v>
      </c>
      <c r="IE14" s="739">
        <f t="shared" si="33"/>
        <v>24.472250000000003</v>
      </c>
      <c r="IF14" s="2478"/>
      <c r="IG14" s="739"/>
      <c r="IH14" s="2476"/>
      <c r="II14" s="2475">
        <f t="shared" si="34"/>
        <v>80.900000000000006</v>
      </c>
      <c r="IJ14" s="739">
        <f t="shared" si="34"/>
        <v>24.472250000000003</v>
      </c>
      <c r="IK14" s="2478"/>
      <c r="IL14" s="739"/>
      <c r="IM14" s="2476"/>
      <c r="IN14" s="2475">
        <f t="shared" si="35"/>
        <v>80.900000000000006</v>
      </c>
      <c r="IO14" s="739">
        <f t="shared" si="35"/>
        <v>24.472250000000003</v>
      </c>
      <c r="IP14" s="2479"/>
      <c r="IQ14" s="739"/>
      <c r="IR14" s="2476"/>
      <c r="IS14" s="2475">
        <f t="shared" si="36"/>
        <v>80.900000000000006</v>
      </c>
      <c r="IT14" s="739">
        <f t="shared" si="37"/>
        <v>24.472250000000003</v>
      </c>
      <c r="IU14" s="2478"/>
      <c r="IV14" s="739"/>
      <c r="IW14" s="2476"/>
      <c r="IX14" s="2475">
        <f t="shared" si="38"/>
        <v>80.900000000000006</v>
      </c>
      <c r="IY14" s="739">
        <f t="shared" si="39"/>
        <v>24.472250000000003</v>
      </c>
      <c r="IZ14" s="2478"/>
      <c r="JA14" s="739"/>
      <c r="JB14" s="2476"/>
      <c r="JC14" s="2475">
        <f t="shared" si="40"/>
        <v>80.900000000000006</v>
      </c>
      <c r="JD14" s="739">
        <f t="shared" si="41"/>
        <v>24.472250000000003</v>
      </c>
      <c r="JE14" s="2479"/>
      <c r="JF14" s="739"/>
      <c r="JG14" s="2476"/>
      <c r="JH14" s="2475">
        <f t="shared" si="42"/>
        <v>80.900000000000006</v>
      </c>
      <c r="JI14" s="739">
        <f t="shared" si="43"/>
        <v>24.472250000000003</v>
      </c>
      <c r="JJ14" s="2478"/>
      <c r="JK14" s="739"/>
      <c r="JL14" s="2476"/>
      <c r="JM14" s="3458">
        <f t="shared" si="44"/>
        <v>80.900000000000006</v>
      </c>
      <c r="JN14" s="3459">
        <f t="shared" si="45"/>
        <v>24.472250000000003</v>
      </c>
      <c r="JO14" s="1529" t="s">
        <v>2982</v>
      </c>
      <c r="JP14" s="2435"/>
      <c r="JQ14" s="733">
        <v>1790.54</v>
      </c>
      <c r="JR14" s="733">
        <v>1709.64</v>
      </c>
      <c r="JS14" s="734">
        <f t="shared" si="46"/>
        <v>80.899999999999864</v>
      </c>
    </row>
    <row r="15" spans="1:279" ht="17.25" customHeight="1">
      <c r="A15" s="4205"/>
      <c r="B15" s="2474" t="s">
        <v>1365</v>
      </c>
      <c r="C15" s="738">
        <v>136.11000000000001</v>
      </c>
      <c r="D15" s="739">
        <f t="shared" si="22"/>
        <v>41.173275000000004</v>
      </c>
      <c r="E15" s="738"/>
      <c r="F15" s="740"/>
      <c r="G15" s="2472"/>
      <c r="H15" s="2475">
        <v>136.11000000000001</v>
      </c>
      <c r="I15" s="739">
        <f t="shared" si="23"/>
        <v>41.173275000000004</v>
      </c>
      <c r="J15" s="740"/>
      <c r="K15" s="740"/>
      <c r="L15" s="2472"/>
      <c r="M15" s="2475">
        <v>136.11000000000001</v>
      </c>
      <c r="N15" s="739">
        <f t="shared" si="24"/>
        <v>41.173275000000004</v>
      </c>
      <c r="O15" s="738"/>
      <c r="P15" s="2470"/>
      <c r="Q15" s="2471"/>
      <c r="R15" s="739">
        <v>136.11000000000001</v>
      </c>
      <c r="S15" s="739">
        <v>41.173275000000004</v>
      </c>
      <c r="T15" s="738"/>
      <c r="U15" s="2470"/>
      <c r="V15" s="2472"/>
      <c r="W15" s="2475">
        <v>136.11000000000001</v>
      </c>
      <c r="X15" s="739">
        <v>41.173275000000004</v>
      </c>
      <c r="Y15" s="738"/>
      <c r="Z15" s="2470"/>
      <c r="AA15" s="2472"/>
      <c r="AB15" s="2475">
        <v>136.11000000000001</v>
      </c>
      <c r="AC15" s="739">
        <v>41.173275000000004</v>
      </c>
      <c r="AD15" s="740"/>
      <c r="AE15" s="2470"/>
      <c r="AF15" s="2472"/>
      <c r="AG15" s="2475">
        <v>136.11000000000001</v>
      </c>
      <c r="AH15" s="739">
        <v>41.173275000000004</v>
      </c>
      <c r="AI15" s="738"/>
      <c r="AJ15" s="2470"/>
      <c r="AK15" s="2472"/>
      <c r="AL15" s="2475">
        <v>136.11000000000001</v>
      </c>
      <c r="AM15" s="739">
        <v>41.173275000000004</v>
      </c>
      <c r="AN15" s="740"/>
      <c r="AO15" s="2470"/>
      <c r="AP15" s="2472"/>
      <c r="AQ15" s="2475">
        <v>136.11000000000001</v>
      </c>
      <c r="AR15" s="739">
        <v>41.173275000000004</v>
      </c>
      <c r="AS15" s="738"/>
      <c r="AT15" s="2470"/>
      <c r="AU15" s="2472"/>
      <c r="AV15" s="2475">
        <v>136.11000000000001</v>
      </c>
      <c r="AW15" s="739">
        <v>41.173275000000004</v>
      </c>
      <c r="AX15" s="740"/>
      <c r="AY15" s="2470"/>
      <c r="AZ15" s="2472"/>
      <c r="BA15" s="2475">
        <v>136.11000000000001</v>
      </c>
      <c r="BB15" s="739">
        <v>41.173275000000004</v>
      </c>
      <c r="BC15" s="740"/>
      <c r="BD15" s="2470"/>
      <c r="BE15" s="2472"/>
      <c r="BF15" s="2475">
        <v>136.11000000000001</v>
      </c>
      <c r="BG15" s="739">
        <v>41.173275000000004</v>
      </c>
      <c r="BH15" s="740"/>
      <c r="BI15" s="2470"/>
      <c r="BJ15" s="2472"/>
      <c r="BK15" s="2475">
        <v>136.11000000000001</v>
      </c>
      <c r="BL15" s="739">
        <v>41.173275000000004</v>
      </c>
      <c r="BM15" s="740"/>
      <c r="BN15" s="2470"/>
      <c r="BO15" s="2472"/>
      <c r="BP15" s="2475">
        <v>136.11000000000001</v>
      </c>
      <c r="BQ15" s="739">
        <v>41.173275000000004</v>
      </c>
      <c r="BR15" s="740"/>
      <c r="BS15" s="2470"/>
      <c r="BT15" s="2472"/>
      <c r="BU15" s="2475">
        <v>136.11000000000001</v>
      </c>
      <c r="BV15" s="739">
        <v>41.173275000000004</v>
      </c>
      <c r="BW15" s="740"/>
      <c r="BX15" s="2470"/>
      <c r="BY15" s="2472"/>
      <c r="BZ15" s="2475">
        <v>136.11000000000001</v>
      </c>
      <c r="CA15" s="739">
        <v>41.173275000000004</v>
      </c>
      <c r="CB15" s="740"/>
      <c r="CC15" s="2470"/>
      <c r="CD15" s="2472"/>
      <c r="CE15" s="2475">
        <v>136.11000000000001</v>
      </c>
      <c r="CF15" s="2476">
        <v>41.173275000000004</v>
      </c>
      <c r="CG15" s="2475"/>
      <c r="CH15" s="2476"/>
      <c r="CI15" s="2477"/>
      <c r="CJ15" s="2475">
        <v>136.11000000000001</v>
      </c>
      <c r="CK15" s="2476">
        <v>41.173275000000004</v>
      </c>
      <c r="CL15" s="2475"/>
      <c r="CM15" s="2476"/>
      <c r="CN15" s="2477"/>
      <c r="CO15" s="2475">
        <v>136.11000000000001</v>
      </c>
      <c r="CP15" s="739">
        <v>41.173275000000004</v>
      </c>
      <c r="CQ15" s="2475"/>
      <c r="CR15" s="2476"/>
      <c r="CS15" s="2477"/>
      <c r="CT15" s="2475">
        <v>136.11000000000001</v>
      </c>
      <c r="CU15" s="739">
        <v>41.173275000000004</v>
      </c>
      <c r="CV15" s="2478"/>
      <c r="CW15" s="2476"/>
      <c r="CX15" s="2477"/>
      <c r="CY15" s="2475">
        <v>136.11000000000001</v>
      </c>
      <c r="CZ15" s="739">
        <v>41.173275000000004</v>
      </c>
      <c r="DA15" s="2478"/>
      <c r="DB15" s="2476"/>
      <c r="DC15" s="2477"/>
      <c r="DD15" s="2475">
        <v>136.11000000000001</v>
      </c>
      <c r="DE15" s="739">
        <v>41.173275000000004</v>
      </c>
      <c r="DF15" s="2478"/>
      <c r="DG15" s="2476"/>
      <c r="DH15" s="2477"/>
      <c r="DI15" s="2475">
        <v>136.11000000000001</v>
      </c>
      <c r="DJ15" s="739">
        <v>41.173275000000004</v>
      </c>
      <c r="DK15" s="2479"/>
      <c r="DL15" s="2476"/>
      <c r="DM15" s="2477"/>
      <c r="DN15" s="2475">
        <v>136.11000000000001</v>
      </c>
      <c r="DO15" s="739">
        <v>41.173275000000004</v>
      </c>
      <c r="DP15" s="2478"/>
      <c r="DQ15" s="2476"/>
      <c r="DR15" s="2477"/>
      <c r="DS15" s="2475">
        <v>136.11000000000001</v>
      </c>
      <c r="DT15" s="739">
        <v>41.173275000000004</v>
      </c>
      <c r="DU15" s="2479"/>
      <c r="DV15" s="2476"/>
      <c r="DW15" s="2475"/>
      <c r="DX15" s="2475">
        <v>136.11000000000001</v>
      </c>
      <c r="DY15" s="739">
        <v>41.173275000000004</v>
      </c>
      <c r="DZ15" s="2479"/>
      <c r="EA15" s="2476"/>
      <c r="EB15" s="2475"/>
      <c r="EC15" s="2475">
        <v>136.11000000000001</v>
      </c>
      <c r="ED15" s="739">
        <v>41.173275000000004</v>
      </c>
      <c r="EE15" s="739"/>
      <c r="EF15" s="739"/>
      <c r="EG15" s="739"/>
      <c r="EH15" s="739">
        <v>136.11000000000001</v>
      </c>
      <c r="EI15" s="739">
        <v>41.173275000000004</v>
      </c>
      <c r="EJ15" s="739"/>
      <c r="EK15" s="739"/>
      <c r="EL15" s="739"/>
      <c r="EM15" s="739">
        <v>136.11000000000001</v>
      </c>
      <c r="EN15" s="739">
        <v>41.173275000000004</v>
      </c>
      <c r="EO15" s="739"/>
      <c r="EP15" s="739"/>
      <c r="EQ15" s="739"/>
      <c r="ER15" s="739">
        <v>136.11000000000001</v>
      </c>
      <c r="ES15" s="739">
        <v>41.173275000000004</v>
      </c>
      <c r="ET15" s="739"/>
      <c r="EU15" s="739"/>
      <c r="EV15" s="739"/>
      <c r="EW15" s="739">
        <v>136.11000000000001</v>
      </c>
      <c r="EX15" s="739">
        <v>41.173275000000004</v>
      </c>
      <c r="EY15" s="739"/>
      <c r="EZ15" s="739"/>
      <c r="FA15" s="739"/>
      <c r="FB15" s="739">
        <v>136.11000000000001</v>
      </c>
      <c r="FC15" s="739">
        <v>41.173275000000004</v>
      </c>
      <c r="FD15" s="739"/>
      <c r="FE15" s="739"/>
      <c r="FF15" s="739"/>
      <c r="FG15" s="739">
        <v>136.11000000000001</v>
      </c>
      <c r="FH15" s="739">
        <v>41.173275000000004</v>
      </c>
      <c r="FI15" s="2478" t="s">
        <v>1925</v>
      </c>
      <c r="FJ15" s="724">
        <v>-2.96</v>
      </c>
      <c r="FK15" s="2435">
        <v>-0.9</v>
      </c>
      <c r="FL15" s="2475">
        <f>136.11+FJ15</f>
        <v>133.15</v>
      </c>
      <c r="FM15" s="739">
        <f>41.173275+FK15</f>
        <v>40.273274999999998</v>
      </c>
      <c r="FN15" s="2478"/>
      <c r="FO15" s="724"/>
      <c r="FP15" s="2435"/>
      <c r="FQ15" s="2475">
        <v>133.15</v>
      </c>
      <c r="FR15" s="739">
        <v>40.270000000000003</v>
      </c>
      <c r="FS15" s="2478"/>
      <c r="FT15" s="724"/>
      <c r="FU15" s="2435"/>
      <c r="FV15" s="2475">
        <v>133.15</v>
      </c>
      <c r="FW15" s="739">
        <v>40.270000000000003</v>
      </c>
      <c r="FX15" s="2478"/>
      <c r="FY15" s="724"/>
      <c r="FZ15" s="2435"/>
      <c r="GA15" s="2475">
        <v>133.15</v>
      </c>
      <c r="GB15" s="739">
        <v>40.270000000000003</v>
      </c>
      <c r="GC15" s="2478"/>
      <c r="GD15" s="724"/>
      <c r="GE15" s="2435"/>
      <c r="GF15" s="2475">
        <v>133.15</v>
      </c>
      <c r="GG15" s="739">
        <v>40.270000000000003</v>
      </c>
      <c r="GH15" s="2478"/>
      <c r="GI15" s="724"/>
      <c r="GJ15" s="2435"/>
      <c r="GK15" s="2475">
        <v>133.15</v>
      </c>
      <c r="GL15" s="739">
        <v>40.270000000000003</v>
      </c>
      <c r="GM15" s="739"/>
      <c r="GN15" s="739"/>
      <c r="GO15" s="2476"/>
      <c r="GP15" s="2475">
        <v>133.15</v>
      </c>
      <c r="GQ15" s="739">
        <v>40.270000000000003</v>
      </c>
      <c r="GR15" s="2478"/>
      <c r="GS15" s="739"/>
      <c r="GT15" s="2476"/>
      <c r="GU15" s="2475">
        <f t="shared" si="26"/>
        <v>133.15</v>
      </c>
      <c r="GV15" s="739">
        <f t="shared" si="26"/>
        <v>40.270000000000003</v>
      </c>
      <c r="GW15" s="2479"/>
      <c r="GX15" s="739"/>
      <c r="GY15" s="2476"/>
      <c r="GZ15" s="2475">
        <f t="shared" si="27"/>
        <v>133.15</v>
      </c>
      <c r="HA15" s="739">
        <f t="shared" si="25"/>
        <v>40.270000000000003</v>
      </c>
      <c r="HB15" s="2479"/>
      <c r="HC15" s="739"/>
      <c r="HD15" s="2476"/>
      <c r="HE15" s="2475">
        <f t="shared" si="28"/>
        <v>133.15</v>
      </c>
      <c r="HF15" s="739">
        <f t="shared" si="28"/>
        <v>40.270000000000003</v>
      </c>
      <c r="HG15" s="2478"/>
      <c r="HH15" s="739"/>
      <c r="HI15" s="2476"/>
      <c r="HJ15" s="2475">
        <f t="shared" si="29"/>
        <v>133.15</v>
      </c>
      <c r="HK15" s="739">
        <f t="shared" si="29"/>
        <v>40.270000000000003</v>
      </c>
      <c r="HL15" s="2478"/>
      <c r="HM15" s="739"/>
      <c r="HN15" s="2476"/>
      <c r="HO15" s="2475">
        <f t="shared" si="30"/>
        <v>133.15</v>
      </c>
      <c r="HP15" s="739">
        <f t="shared" si="30"/>
        <v>40.270000000000003</v>
      </c>
      <c r="HQ15" s="2478"/>
      <c r="HR15" s="739"/>
      <c r="HS15" s="2476"/>
      <c r="HT15" s="2475">
        <f t="shared" si="31"/>
        <v>133.15</v>
      </c>
      <c r="HU15" s="739">
        <f t="shared" si="31"/>
        <v>40.270000000000003</v>
      </c>
      <c r="HV15" s="2478"/>
      <c r="HW15" s="739"/>
      <c r="HX15" s="2476"/>
      <c r="HY15" s="2475">
        <f t="shared" si="32"/>
        <v>133.15</v>
      </c>
      <c r="HZ15" s="739">
        <f t="shared" si="32"/>
        <v>40.270000000000003</v>
      </c>
      <c r="IA15" s="2478"/>
      <c r="IB15" s="739"/>
      <c r="IC15" s="2476"/>
      <c r="ID15" s="2475">
        <f t="shared" si="33"/>
        <v>133.15</v>
      </c>
      <c r="IE15" s="739">
        <f t="shared" si="33"/>
        <v>40.270000000000003</v>
      </c>
      <c r="IF15" s="2478"/>
      <c r="IG15" s="739"/>
      <c r="IH15" s="2476"/>
      <c r="II15" s="2475">
        <f t="shared" si="34"/>
        <v>133.15</v>
      </c>
      <c r="IJ15" s="739">
        <f t="shared" si="34"/>
        <v>40.270000000000003</v>
      </c>
      <c r="IK15" s="2478"/>
      <c r="IL15" s="739"/>
      <c r="IM15" s="2476"/>
      <c r="IN15" s="2475">
        <f t="shared" si="35"/>
        <v>133.15</v>
      </c>
      <c r="IO15" s="739">
        <f t="shared" si="35"/>
        <v>40.270000000000003</v>
      </c>
      <c r="IP15" s="2479"/>
      <c r="IQ15" s="739"/>
      <c r="IR15" s="2476"/>
      <c r="IS15" s="2475">
        <f t="shared" si="36"/>
        <v>133.15</v>
      </c>
      <c r="IT15" s="739">
        <f t="shared" si="37"/>
        <v>40.270000000000003</v>
      </c>
      <c r="IU15" s="2478"/>
      <c r="IV15" s="739"/>
      <c r="IW15" s="2476"/>
      <c r="IX15" s="2475">
        <f t="shared" si="38"/>
        <v>133.15</v>
      </c>
      <c r="IY15" s="739">
        <f t="shared" si="39"/>
        <v>40.270000000000003</v>
      </c>
      <c r="IZ15" s="2478"/>
      <c r="JA15" s="739"/>
      <c r="JB15" s="2476"/>
      <c r="JC15" s="2475">
        <f t="shared" si="40"/>
        <v>133.15</v>
      </c>
      <c r="JD15" s="739">
        <f t="shared" si="41"/>
        <v>40.270000000000003</v>
      </c>
      <c r="JE15" s="2479"/>
      <c r="JF15" s="739"/>
      <c r="JG15" s="2476"/>
      <c r="JH15" s="2475">
        <f t="shared" si="42"/>
        <v>133.15</v>
      </c>
      <c r="JI15" s="739">
        <f t="shared" si="43"/>
        <v>40.270000000000003</v>
      </c>
      <c r="JJ15" s="2478"/>
      <c r="JK15" s="739"/>
      <c r="JL15" s="2476"/>
      <c r="JM15" s="3458">
        <f t="shared" si="44"/>
        <v>133.15</v>
      </c>
      <c r="JN15" s="3459">
        <f t="shared" si="45"/>
        <v>40.270000000000003</v>
      </c>
      <c r="JO15" s="2268" t="s">
        <v>1364</v>
      </c>
      <c r="JP15" s="2435"/>
      <c r="JQ15" s="733">
        <v>499.49</v>
      </c>
      <c r="JR15" s="733">
        <v>363.38</v>
      </c>
      <c r="JS15" s="734">
        <f t="shared" si="46"/>
        <v>136.11000000000001</v>
      </c>
    </row>
    <row r="16" spans="1:279" ht="17.25" customHeight="1">
      <c r="A16" s="4205"/>
      <c r="B16" s="2474" t="s">
        <v>1366</v>
      </c>
      <c r="C16" s="738">
        <v>71.64</v>
      </c>
      <c r="D16" s="739">
        <f t="shared" si="22"/>
        <v>21.671099999999999</v>
      </c>
      <c r="E16" s="738"/>
      <c r="F16" s="740"/>
      <c r="G16" s="2472"/>
      <c r="H16" s="2475">
        <v>71.64</v>
      </c>
      <c r="I16" s="739">
        <f t="shared" si="23"/>
        <v>21.671099999999999</v>
      </c>
      <c r="J16" s="740"/>
      <c r="K16" s="740"/>
      <c r="L16" s="2472"/>
      <c r="M16" s="2475">
        <v>71.64</v>
      </c>
      <c r="N16" s="739">
        <f t="shared" si="24"/>
        <v>21.671099999999999</v>
      </c>
      <c r="O16" s="738"/>
      <c r="P16" s="2470"/>
      <c r="Q16" s="2471"/>
      <c r="R16" s="739">
        <v>71.64</v>
      </c>
      <c r="S16" s="739">
        <v>21.671099999999999</v>
      </c>
      <c r="T16" s="738"/>
      <c r="U16" s="2470"/>
      <c r="V16" s="2472"/>
      <c r="W16" s="2475">
        <v>71.64</v>
      </c>
      <c r="X16" s="739">
        <v>21.671099999999999</v>
      </c>
      <c r="Y16" s="738"/>
      <c r="Z16" s="2470"/>
      <c r="AA16" s="2472"/>
      <c r="AB16" s="2475">
        <v>71.64</v>
      </c>
      <c r="AC16" s="739">
        <v>21.671099999999999</v>
      </c>
      <c r="AD16" s="740"/>
      <c r="AE16" s="2470"/>
      <c r="AF16" s="2472"/>
      <c r="AG16" s="2475">
        <v>71.64</v>
      </c>
      <c r="AH16" s="739">
        <v>21.671099999999999</v>
      </c>
      <c r="AI16" s="738"/>
      <c r="AJ16" s="2470"/>
      <c r="AK16" s="2472"/>
      <c r="AL16" s="2475">
        <v>71.64</v>
      </c>
      <c r="AM16" s="739">
        <v>21.671099999999999</v>
      </c>
      <c r="AN16" s="740"/>
      <c r="AO16" s="2470"/>
      <c r="AP16" s="2472"/>
      <c r="AQ16" s="2475">
        <v>71.64</v>
      </c>
      <c r="AR16" s="739">
        <v>21.671099999999999</v>
      </c>
      <c r="AS16" s="738"/>
      <c r="AT16" s="2470"/>
      <c r="AU16" s="2472"/>
      <c r="AV16" s="2475">
        <v>71.64</v>
      </c>
      <c r="AW16" s="739">
        <v>21.671099999999999</v>
      </c>
      <c r="AX16" s="740"/>
      <c r="AY16" s="2470"/>
      <c r="AZ16" s="2472"/>
      <c r="BA16" s="2475">
        <v>71.64</v>
      </c>
      <c r="BB16" s="739">
        <v>21.671099999999999</v>
      </c>
      <c r="BC16" s="740"/>
      <c r="BD16" s="2470"/>
      <c r="BE16" s="2472"/>
      <c r="BF16" s="2475">
        <v>71.64</v>
      </c>
      <c r="BG16" s="739">
        <v>21.671099999999999</v>
      </c>
      <c r="BH16" s="740"/>
      <c r="BI16" s="2470"/>
      <c r="BJ16" s="2472"/>
      <c r="BK16" s="2475">
        <v>71.64</v>
      </c>
      <c r="BL16" s="739">
        <v>21.671099999999999</v>
      </c>
      <c r="BM16" s="740"/>
      <c r="BN16" s="2470"/>
      <c r="BO16" s="2472"/>
      <c r="BP16" s="2475">
        <v>71.64</v>
      </c>
      <c r="BQ16" s="739">
        <v>21.671099999999999</v>
      </c>
      <c r="BR16" s="740"/>
      <c r="BS16" s="2470"/>
      <c r="BT16" s="2472"/>
      <c r="BU16" s="2475">
        <v>71.64</v>
      </c>
      <c r="BV16" s="739">
        <v>21.671099999999999</v>
      </c>
      <c r="BW16" s="740"/>
      <c r="BX16" s="2470"/>
      <c r="BY16" s="2472"/>
      <c r="BZ16" s="2475">
        <v>71.64</v>
      </c>
      <c r="CA16" s="739">
        <v>21.671099999999999</v>
      </c>
      <c r="CB16" s="740"/>
      <c r="CC16" s="2470"/>
      <c r="CD16" s="2472"/>
      <c r="CE16" s="2475">
        <v>71.64</v>
      </c>
      <c r="CF16" s="2476">
        <v>21.671099999999999</v>
      </c>
      <c r="CG16" s="2475"/>
      <c r="CH16" s="2476"/>
      <c r="CI16" s="2477"/>
      <c r="CJ16" s="2475">
        <v>71.64</v>
      </c>
      <c r="CK16" s="2476">
        <v>21.671099999999999</v>
      </c>
      <c r="CL16" s="2475"/>
      <c r="CM16" s="2476"/>
      <c r="CN16" s="2477"/>
      <c r="CO16" s="2475">
        <v>71.64</v>
      </c>
      <c r="CP16" s="739">
        <v>21.671099999999999</v>
      </c>
      <c r="CQ16" s="2475"/>
      <c r="CR16" s="2476"/>
      <c r="CS16" s="2477"/>
      <c r="CT16" s="2475">
        <v>71.64</v>
      </c>
      <c r="CU16" s="739">
        <v>21.671099999999999</v>
      </c>
      <c r="CV16" s="2478"/>
      <c r="CW16" s="2476"/>
      <c r="CX16" s="2477"/>
      <c r="CY16" s="2475">
        <v>71.64</v>
      </c>
      <c r="CZ16" s="739">
        <v>21.671099999999999</v>
      </c>
      <c r="DA16" s="2478"/>
      <c r="DB16" s="2476"/>
      <c r="DC16" s="2477"/>
      <c r="DD16" s="2475">
        <v>71.64</v>
      </c>
      <c r="DE16" s="739">
        <v>21.671099999999999</v>
      </c>
      <c r="DF16" s="2478"/>
      <c r="DG16" s="2476"/>
      <c r="DH16" s="2477"/>
      <c r="DI16" s="2475">
        <v>71.64</v>
      </c>
      <c r="DJ16" s="739">
        <v>21.671099999999999</v>
      </c>
      <c r="DK16" s="2479"/>
      <c r="DL16" s="2476"/>
      <c r="DM16" s="2477"/>
      <c r="DN16" s="2475">
        <v>71.64</v>
      </c>
      <c r="DO16" s="739">
        <v>21.671099999999999</v>
      </c>
      <c r="DP16" s="2478"/>
      <c r="DQ16" s="2476"/>
      <c r="DR16" s="2477"/>
      <c r="DS16" s="2475">
        <v>71.64</v>
      </c>
      <c r="DT16" s="739">
        <v>21.671099999999999</v>
      </c>
      <c r="DU16" s="2479"/>
      <c r="DV16" s="2476"/>
      <c r="DW16" s="2475"/>
      <c r="DX16" s="2475">
        <v>71.64</v>
      </c>
      <c r="DY16" s="739">
        <v>21.671099999999999</v>
      </c>
      <c r="DZ16" s="2479"/>
      <c r="EA16" s="2476"/>
      <c r="EB16" s="2475"/>
      <c r="EC16" s="2475">
        <v>71.64</v>
      </c>
      <c r="ED16" s="739">
        <v>21.671099999999999</v>
      </c>
      <c r="EE16" s="739"/>
      <c r="EF16" s="739"/>
      <c r="EG16" s="739"/>
      <c r="EH16" s="739">
        <v>71.64</v>
      </c>
      <c r="EI16" s="739">
        <v>21.671099999999999</v>
      </c>
      <c r="EJ16" s="739"/>
      <c r="EK16" s="739"/>
      <c r="EL16" s="739"/>
      <c r="EM16" s="739">
        <v>71.64</v>
      </c>
      <c r="EN16" s="739">
        <v>21.671099999999999</v>
      </c>
      <c r="EO16" s="739"/>
      <c r="EP16" s="739"/>
      <c r="EQ16" s="739"/>
      <c r="ER16" s="739">
        <v>71.64</v>
      </c>
      <c r="ES16" s="739">
        <v>21.671099999999999</v>
      </c>
      <c r="ET16" s="739"/>
      <c r="EU16" s="739"/>
      <c r="EV16" s="739"/>
      <c r="EW16" s="739">
        <v>71.64</v>
      </c>
      <c r="EX16" s="739">
        <v>21.671099999999999</v>
      </c>
      <c r="EY16" s="739"/>
      <c r="EZ16" s="739"/>
      <c r="FA16" s="739"/>
      <c r="FB16" s="739">
        <v>71.64</v>
      </c>
      <c r="FC16" s="739">
        <v>21.671099999999999</v>
      </c>
      <c r="FD16" s="739"/>
      <c r="FE16" s="739"/>
      <c r="FF16" s="739"/>
      <c r="FG16" s="739">
        <v>71.64</v>
      </c>
      <c r="FH16" s="739">
        <v>21.671099999999999</v>
      </c>
      <c r="FI16" s="2478"/>
      <c r="FJ16" s="739"/>
      <c r="FK16" s="2476"/>
      <c r="FL16" s="2475">
        <v>71.64</v>
      </c>
      <c r="FM16" s="739">
        <v>21.671099999999999</v>
      </c>
      <c r="FN16" s="2478"/>
      <c r="FO16" s="739"/>
      <c r="FP16" s="2476"/>
      <c r="FQ16" s="2475">
        <v>71.64</v>
      </c>
      <c r="FR16" s="739">
        <v>21.671099999999999</v>
      </c>
      <c r="FS16" s="2478"/>
      <c r="FT16" s="739"/>
      <c r="FU16" s="2476"/>
      <c r="FV16" s="2475">
        <v>71.64</v>
      </c>
      <c r="FW16" s="739">
        <v>21.671099999999999</v>
      </c>
      <c r="FX16" s="2478"/>
      <c r="FY16" s="739"/>
      <c r="FZ16" s="2476"/>
      <c r="GA16" s="2475">
        <v>71.64</v>
      </c>
      <c r="GB16" s="739">
        <v>21.671099999999999</v>
      </c>
      <c r="GC16" s="2478"/>
      <c r="GD16" s="739"/>
      <c r="GE16" s="2476"/>
      <c r="GF16" s="2475">
        <v>71.64</v>
      </c>
      <c r="GG16" s="739">
        <v>21.671099999999999</v>
      </c>
      <c r="GH16" s="2478"/>
      <c r="GI16" s="739"/>
      <c r="GJ16" s="2476"/>
      <c r="GK16" s="2475">
        <v>71.64</v>
      </c>
      <c r="GL16" s="739">
        <v>21.671099999999999</v>
      </c>
      <c r="GM16" s="739"/>
      <c r="GN16" s="739"/>
      <c r="GO16" s="2476"/>
      <c r="GP16" s="2475">
        <v>71.64</v>
      </c>
      <c r="GQ16" s="739">
        <v>21.671099999999999</v>
      </c>
      <c r="GR16" s="2478"/>
      <c r="GS16" s="739"/>
      <c r="GT16" s="2476"/>
      <c r="GU16" s="2475">
        <f t="shared" si="26"/>
        <v>71.64</v>
      </c>
      <c r="GV16" s="739">
        <f t="shared" si="26"/>
        <v>21.671099999999999</v>
      </c>
      <c r="GW16" s="2479"/>
      <c r="GX16" s="739"/>
      <c r="GY16" s="2476"/>
      <c r="GZ16" s="2475">
        <f t="shared" si="27"/>
        <v>71.64</v>
      </c>
      <c r="HA16" s="739">
        <f t="shared" si="25"/>
        <v>21.671099999999999</v>
      </c>
      <c r="HB16" s="2479"/>
      <c r="HC16" s="739"/>
      <c r="HD16" s="2476"/>
      <c r="HE16" s="2475">
        <f t="shared" si="28"/>
        <v>71.64</v>
      </c>
      <c r="HF16" s="739">
        <f t="shared" si="28"/>
        <v>21.671099999999999</v>
      </c>
      <c r="HG16" s="2478"/>
      <c r="HH16" s="739"/>
      <c r="HI16" s="2476"/>
      <c r="HJ16" s="2475">
        <f t="shared" si="29"/>
        <v>71.64</v>
      </c>
      <c r="HK16" s="739">
        <f t="shared" si="29"/>
        <v>21.671099999999999</v>
      </c>
      <c r="HL16" s="2478"/>
      <c r="HM16" s="739"/>
      <c r="HN16" s="2476"/>
      <c r="HO16" s="2475">
        <f t="shared" si="30"/>
        <v>71.64</v>
      </c>
      <c r="HP16" s="739">
        <f t="shared" si="30"/>
        <v>21.671099999999999</v>
      </c>
      <c r="HQ16" s="2478"/>
      <c r="HR16" s="739"/>
      <c r="HS16" s="2476"/>
      <c r="HT16" s="2475">
        <f t="shared" si="31"/>
        <v>71.64</v>
      </c>
      <c r="HU16" s="739">
        <f t="shared" si="31"/>
        <v>21.671099999999999</v>
      </c>
      <c r="HV16" s="2478"/>
      <c r="HW16" s="739"/>
      <c r="HX16" s="2476"/>
      <c r="HY16" s="2475">
        <f t="shared" si="32"/>
        <v>71.64</v>
      </c>
      <c r="HZ16" s="739">
        <f t="shared" si="32"/>
        <v>21.671099999999999</v>
      </c>
      <c r="IA16" s="2478"/>
      <c r="IB16" s="739"/>
      <c r="IC16" s="2476"/>
      <c r="ID16" s="2475">
        <f t="shared" si="33"/>
        <v>71.64</v>
      </c>
      <c r="IE16" s="739">
        <f t="shared" si="33"/>
        <v>21.671099999999999</v>
      </c>
      <c r="IF16" s="2478"/>
      <c r="IG16" s="739"/>
      <c r="IH16" s="2476"/>
      <c r="II16" s="2475">
        <f t="shared" si="34"/>
        <v>71.64</v>
      </c>
      <c r="IJ16" s="739">
        <f t="shared" si="34"/>
        <v>21.671099999999999</v>
      </c>
      <c r="IK16" s="2478"/>
      <c r="IL16" s="739"/>
      <c r="IM16" s="2476"/>
      <c r="IN16" s="2475">
        <f t="shared" si="35"/>
        <v>71.64</v>
      </c>
      <c r="IO16" s="739">
        <f t="shared" si="35"/>
        <v>21.671099999999999</v>
      </c>
      <c r="IP16" s="2479"/>
      <c r="IQ16" s="739"/>
      <c r="IR16" s="2476"/>
      <c r="IS16" s="2475">
        <f t="shared" si="36"/>
        <v>71.64</v>
      </c>
      <c r="IT16" s="739">
        <f t="shared" si="37"/>
        <v>21.671099999999999</v>
      </c>
      <c r="IU16" s="2478"/>
      <c r="IV16" s="739"/>
      <c r="IW16" s="2476"/>
      <c r="IX16" s="2475">
        <f t="shared" si="38"/>
        <v>71.64</v>
      </c>
      <c r="IY16" s="739">
        <f t="shared" si="39"/>
        <v>21.671099999999999</v>
      </c>
      <c r="IZ16" s="2478"/>
      <c r="JA16" s="739"/>
      <c r="JB16" s="2476"/>
      <c r="JC16" s="2475">
        <f t="shared" si="40"/>
        <v>71.64</v>
      </c>
      <c r="JD16" s="739">
        <f t="shared" si="41"/>
        <v>21.671099999999999</v>
      </c>
      <c r="JE16" s="2479"/>
      <c r="JF16" s="739"/>
      <c r="JG16" s="2476"/>
      <c r="JH16" s="2475">
        <f t="shared" si="42"/>
        <v>71.64</v>
      </c>
      <c r="JI16" s="739">
        <f t="shared" si="43"/>
        <v>21.671099999999999</v>
      </c>
      <c r="JJ16" s="2478"/>
      <c r="JK16" s="739"/>
      <c r="JL16" s="2476"/>
      <c r="JM16" s="3458">
        <f t="shared" si="44"/>
        <v>71.64</v>
      </c>
      <c r="JN16" s="3459">
        <f t="shared" si="45"/>
        <v>21.671099999999999</v>
      </c>
      <c r="JO16" s="2268" t="s">
        <v>1364</v>
      </c>
      <c r="JP16" s="2435"/>
      <c r="JQ16" s="733">
        <v>415.24</v>
      </c>
      <c r="JR16" s="733">
        <v>343.6</v>
      </c>
      <c r="JS16" s="734">
        <f t="shared" si="46"/>
        <v>71.639999999999986</v>
      </c>
    </row>
    <row r="17" spans="1:279" ht="17.25" customHeight="1">
      <c r="A17" s="4205"/>
      <c r="B17" s="2474" t="s">
        <v>817</v>
      </c>
      <c r="C17" s="738">
        <v>-178.4</v>
      </c>
      <c r="D17" s="739">
        <f t="shared" si="22"/>
        <v>-53.966000000000001</v>
      </c>
      <c r="E17" s="738"/>
      <c r="F17" s="740"/>
      <c r="G17" s="2472"/>
      <c r="H17" s="2475">
        <v>-178.4</v>
      </c>
      <c r="I17" s="739">
        <f t="shared" si="23"/>
        <v>-53.966000000000001</v>
      </c>
      <c r="J17" s="740"/>
      <c r="K17" s="740"/>
      <c r="L17" s="2472"/>
      <c r="M17" s="2475">
        <v>-178.4</v>
      </c>
      <c r="N17" s="739">
        <f t="shared" si="24"/>
        <v>-53.966000000000001</v>
      </c>
      <c r="O17" s="738"/>
      <c r="P17" s="2470"/>
      <c r="Q17" s="2471"/>
      <c r="R17" s="739">
        <v>-178.4</v>
      </c>
      <c r="S17" s="739">
        <v>-53.966000000000001</v>
      </c>
      <c r="T17" s="738"/>
      <c r="U17" s="2470"/>
      <c r="V17" s="2472"/>
      <c r="W17" s="2475">
        <v>-178.4</v>
      </c>
      <c r="X17" s="739">
        <v>-53.966000000000001</v>
      </c>
      <c r="Y17" s="738"/>
      <c r="Z17" s="2470"/>
      <c r="AA17" s="2472"/>
      <c r="AB17" s="2475">
        <v>-178.4</v>
      </c>
      <c r="AC17" s="739">
        <v>-53.966000000000001</v>
      </c>
      <c r="AD17" s="740"/>
      <c r="AE17" s="2470"/>
      <c r="AF17" s="2472"/>
      <c r="AG17" s="2475">
        <v>-178.4</v>
      </c>
      <c r="AH17" s="739">
        <v>-53.966000000000001</v>
      </c>
      <c r="AI17" s="738"/>
      <c r="AJ17" s="2470"/>
      <c r="AK17" s="2472"/>
      <c r="AL17" s="2475">
        <v>-178.4</v>
      </c>
      <c r="AM17" s="739">
        <v>-53.966000000000001</v>
      </c>
      <c r="AN17" s="740"/>
      <c r="AO17" s="2470"/>
      <c r="AP17" s="2472"/>
      <c r="AQ17" s="2445">
        <v>-178.4</v>
      </c>
      <c r="AR17" s="724">
        <v>-53.966000000000001</v>
      </c>
      <c r="AS17" s="725"/>
      <c r="AT17" s="2446"/>
      <c r="AU17" s="2444"/>
      <c r="AV17" s="2445">
        <v>-178.4</v>
      </c>
      <c r="AW17" s="724">
        <v>-53.966000000000001</v>
      </c>
      <c r="AX17" s="726"/>
      <c r="AY17" s="2446"/>
      <c r="AZ17" s="2444"/>
      <c r="BA17" s="2445">
        <v>-178.4</v>
      </c>
      <c r="BB17" s="724">
        <v>-53.966000000000001</v>
      </c>
      <c r="BC17" s="726"/>
      <c r="BD17" s="2446"/>
      <c r="BE17" s="2444"/>
      <c r="BF17" s="2445">
        <v>-178.4</v>
      </c>
      <c r="BG17" s="724">
        <v>-53.966000000000001</v>
      </c>
      <c r="BH17" s="726"/>
      <c r="BI17" s="2446"/>
      <c r="BJ17" s="2444"/>
      <c r="BK17" s="2445">
        <v>-178.4</v>
      </c>
      <c r="BL17" s="724">
        <v>-53.966000000000001</v>
      </c>
      <c r="BM17" s="726"/>
      <c r="BN17" s="2446"/>
      <c r="BO17" s="2444"/>
      <c r="BP17" s="2445">
        <v>-178.4</v>
      </c>
      <c r="BQ17" s="724">
        <v>-53.966000000000001</v>
      </c>
      <c r="BR17" s="726"/>
      <c r="BS17" s="2446"/>
      <c r="BT17" s="2444"/>
      <c r="BU17" s="2445">
        <v>-178.4</v>
      </c>
      <c r="BV17" s="724">
        <v>-53.966000000000001</v>
      </c>
      <c r="BW17" s="726"/>
      <c r="BX17" s="2446"/>
      <c r="BY17" s="2444"/>
      <c r="BZ17" s="2445">
        <v>-178.4</v>
      </c>
      <c r="CA17" s="724">
        <v>-53.966000000000001</v>
      </c>
      <c r="CB17" s="726"/>
      <c r="CC17" s="2446"/>
      <c r="CD17" s="2444"/>
      <c r="CE17" s="2445">
        <v>-178.4</v>
      </c>
      <c r="CF17" s="2435">
        <v>-53.966000000000001</v>
      </c>
      <c r="CG17" s="2445"/>
      <c r="CH17" s="2435"/>
      <c r="CI17" s="2448"/>
      <c r="CJ17" s="2445">
        <v>-178.4</v>
      </c>
      <c r="CK17" s="2435">
        <v>-53.966000000000001</v>
      </c>
      <c r="CL17" s="2445"/>
      <c r="CM17" s="2435"/>
      <c r="CN17" s="2448"/>
      <c r="CO17" s="2445">
        <v>-178.4</v>
      </c>
      <c r="CP17" s="724">
        <v>-53.966000000000001</v>
      </c>
      <c r="CQ17" s="2445"/>
      <c r="CR17" s="2435"/>
      <c r="CS17" s="2448"/>
      <c r="CT17" s="2445">
        <v>-178.4</v>
      </c>
      <c r="CU17" s="724">
        <v>-53.966000000000001</v>
      </c>
      <c r="CV17" s="2449"/>
      <c r="CW17" s="2435"/>
      <c r="CX17" s="2448"/>
      <c r="CY17" s="2445">
        <v>-178.4</v>
      </c>
      <c r="CZ17" s="724">
        <v>-53.966000000000001</v>
      </c>
      <c r="DA17" s="2449"/>
      <c r="DB17" s="2435"/>
      <c r="DC17" s="2448"/>
      <c r="DD17" s="2445">
        <v>-178.4</v>
      </c>
      <c r="DE17" s="724">
        <v>-53.966000000000001</v>
      </c>
      <c r="DF17" s="2449"/>
      <c r="DG17" s="2435"/>
      <c r="DH17" s="2448"/>
      <c r="DI17" s="2445">
        <v>-178.4</v>
      </c>
      <c r="DJ17" s="724">
        <v>-53.966000000000001</v>
      </c>
      <c r="DK17" s="2450"/>
      <c r="DL17" s="2435"/>
      <c r="DM17" s="2448"/>
      <c r="DN17" s="2445">
        <v>-178.4</v>
      </c>
      <c r="DO17" s="724">
        <v>-53.966000000000001</v>
      </c>
      <c r="DP17" s="2449"/>
      <c r="DQ17" s="2435"/>
      <c r="DR17" s="2448"/>
      <c r="DS17" s="2445">
        <v>-178.4</v>
      </c>
      <c r="DT17" s="724">
        <v>-53.966000000000001</v>
      </c>
      <c r="DU17" s="2450"/>
      <c r="DV17" s="2435"/>
      <c r="DW17" s="2445"/>
      <c r="DX17" s="2445">
        <v>-178.4</v>
      </c>
      <c r="DY17" s="724">
        <v>-53.966000000000001</v>
      </c>
      <c r="DZ17" s="2450"/>
      <c r="EA17" s="2435"/>
      <c r="EB17" s="2445"/>
      <c r="EC17" s="2445">
        <v>-178.4</v>
      </c>
      <c r="ED17" s="724">
        <v>-53.966000000000001</v>
      </c>
      <c r="EE17" s="724"/>
      <c r="EF17" s="724"/>
      <c r="EG17" s="724"/>
      <c r="EH17" s="724">
        <v>-178.4</v>
      </c>
      <c r="EI17" s="724">
        <v>-53.966000000000001</v>
      </c>
      <c r="EJ17" s="724"/>
      <c r="EK17" s="724"/>
      <c r="EL17" s="724"/>
      <c r="EM17" s="724">
        <v>-178.4</v>
      </c>
      <c r="EN17" s="724">
        <v>-53.966000000000001</v>
      </c>
      <c r="EO17" s="724"/>
      <c r="EP17" s="724"/>
      <c r="EQ17" s="724"/>
      <c r="ER17" s="724">
        <v>-178.4</v>
      </c>
      <c r="ES17" s="724">
        <v>-53.966000000000001</v>
      </c>
      <c r="ET17" s="724"/>
      <c r="EU17" s="724"/>
      <c r="EV17" s="724"/>
      <c r="EW17" s="724">
        <v>-178.4</v>
      </c>
      <c r="EX17" s="724">
        <v>-53.966000000000001</v>
      </c>
      <c r="EY17" s="724"/>
      <c r="EZ17" s="724"/>
      <c r="FA17" s="724"/>
      <c r="FB17" s="724">
        <v>-178.4</v>
      </c>
      <c r="FC17" s="724">
        <v>-53.966000000000001</v>
      </c>
      <c r="FD17" s="724"/>
      <c r="FE17" s="724"/>
      <c r="FF17" s="724"/>
      <c r="FG17" s="724">
        <v>-178.4</v>
      </c>
      <c r="FH17" s="724">
        <v>-53.966000000000001</v>
      </c>
      <c r="FI17" s="2449"/>
      <c r="FJ17" s="724"/>
      <c r="FK17" s="2435"/>
      <c r="FL17" s="2445">
        <v>-178.4</v>
      </c>
      <c r="FM17" s="724">
        <v>-53.966000000000001</v>
      </c>
      <c r="FN17" s="2449"/>
      <c r="FO17" s="724"/>
      <c r="FP17" s="2435"/>
      <c r="FQ17" s="2445">
        <v>-178.4</v>
      </c>
      <c r="FR17" s="724">
        <v>-53.966000000000001</v>
      </c>
      <c r="FS17" s="2449"/>
      <c r="FT17" s="724"/>
      <c r="FU17" s="2435"/>
      <c r="FV17" s="2445">
        <v>-178.4</v>
      </c>
      <c r="FW17" s="724">
        <v>-53.966000000000001</v>
      </c>
      <c r="FX17" s="2449"/>
      <c r="FY17" s="724"/>
      <c r="FZ17" s="2435"/>
      <c r="GA17" s="2445">
        <v>-178.4</v>
      </c>
      <c r="GB17" s="724">
        <v>-53.966000000000001</v>
      </c>
      <c r="GC17" s="2449"/>
      <c r="GD17" s="724"/>
      <c r="GE17" s="2435"/>
      <c r="GF17" s="2445">
        <v>-178.4</v>
      </c>
      <c r="GG17" s="724">
        <v>-53.966000000000001</v>
      </c>
      <c r="GH17" s="2449"/>
      <c r="GI17" s="724"/>
      <c r="GJ17" s="2435"/>
      <c r="GK17" s="2445">
        <v>-178.4</v>
      </c>
      <c r="GL17" s="724">
        <v>-53.966000000000001</v>
      </c>
      <c r="GM17" s="724"/>
      <c r="GN17" s="724"/>
      <c r="GO17" s="2435"/>
      <c r="GP17" s="2445">
        <v>-178.4</v>
      </c>
      <c r="GQ17" s="724">
        <v>-53.966000000000001</v>
      </c>
      <c r="GR17" s="2449"/>
      <c r="GS17" s="724"/>
      <c r="GT17" s="2435"/>
      <c r="GU17" s="2445">
        <f t="shared" si="26"/>
        <v>-178.4</v>
      </c>
      <c r="GV17" s="724">
        <f t="shared" si="26"/>
        <v>-53.966000000000001</v>
      </c>
      <c r="GW17" s="2450"/>
      <c r="GX17" s="724"/>
      <c r="GY17" s="2435"/>
      <c r="GZ17" s="2445">
        <f t="shared" si="27"/>
        <v>-178.4</v>
      </c>
      <c r="HA17" s="724">
        <f t="shared" si="25"/>
        <v>-53.966000000000001</v>
      </c>
      <c r="HB17" s="2450"/>
      <c r="HC17" s="724"/>
      <c r="HD17" s="2435"/>
      <c r="HE17" s="2445">
        <f t="shared" si="28"/>
        <v>-178.4</v>
      </c>
      <c r="HF17" s="724">
        <f t="shared" si="28"/>
        <v>-53.966000000000001</v>
      </c>
      <c r="HG17" s="2449"/>
      <c r="HH17" s="724"/>
      <c r="HI17" s="2435"/>
      <c r="HJ17" s="2445">
        <f t="shared" si="29"/>
        <v>-178.4</v>
      </c>
      <c r="HK17" s="724">
        <f t="shared" si="29"/>
        <v>-53.966000000000001</v>
      </c>
      <c r="HL17" s="2449"/>
      <c r="HM17" s="724"/>
      <c r="HN17" s="2435"/>
      <c r="HO17" s="2445">
        <f t="shared" si="30"/>
        <v>-178.4</v>
      </c>
      <c r="HP17" s="724">
        <f t="shared" si="30"/>
        <v>-53.966000000000001</v>
      </c>
      <c r="HQ17" s="2449"/>
      <c r="HR17" s="724"/>
      <c r="HS17" s="2435"/>
      <c r="HT17" s="2445">
        <f t="shared" si="31"/>
        <v>-178.4</v>
      </c>
      <c r="HU17" s="724">
        <f t="shared" si="31"/>
        <v>-53.966000000000001</v>
      </c>
      <c r="HV17" s="2449"/>
      <c r="HW17" s="724"/>
      <c r="HX17" s="2435"/>
      <c r="HY17" s="2445">
        <f t="shared" si="32"/>
        <v>-178.4</v>
      </c>
      <c r="HZ17" s="724">
        <f t="shared" si="32"/>
        <v>-53.966000000000001</v>
      </c>
      <c r="IA17" s="2449"/>
      <c r="IB17" s="724"/>
      <c r="IC17" s="2435"/>
      <c r="ID17" s="2445">
        <f t="shared" si="33"/>
        <v>-178.4</v>
      </c>
      <c r="IE17" s="724">
        <f t="shared" si="33"/>
        <v>-53.966000000000001</v>
      </c>
      <c r="IF17" s="2449"/>
      <c r="IG17" s="724"/>
      <c r="IH17" s="2435"/>
      <c r="II17" s="2445">
        <f t="shared" si="34"/>
        <v>-178.4</v>
      </c>
      <c r="IJ17" s="724">
        <f t="shared" si="34"/>
        <v>-53.966000000000001</v>
      </c>
      <c r="IK17" s="2449"/>
      <c r="IL17" s="724"/>
      <c r="IM17" s="2435"/>
      <c r="IN17" s="2445">
        <f t="shared" si="35"/>
        <v>-178.4</v>
      </c>
      <c r="IO17" s="724">
        <f t="shared" si="35"/>
        <v>-53.966000000000001</v>
      </c>
      <c r="IP17" s="2450"/>
      <c r="IQ17" s="724"/>
      <c r="IR17" s="2435"/>
      <c r="IS17" s="2445">
        <f t="shared" si="36"/>
        <v>-178.4</v>
      </c>
      <c r="IT17" s="724">
        <f t="shared" si="37"/>
        <v>-53.966000000000001</v>
      </c>
      <c r="IU17" s="2449"/>
      <c r="IV17" s="724"/>
      <c r="IW17" s="2435"/>
      <c r="IX17" s="2445">
        <f t="shared" si="38"/>
        <v>-178.4</v>
      </c>
      <c r="IY17" s="724">
        <f t="shared" si="39"/>
        <v>-53.966000000000001</v>
      </c>
      <c r="IZ17" s="2449"/>
      <c r="JA17" s="724"/>
      <c r="JB17" s="2435"/>
      <c r="JC17" s="2445">
        <f t="shared" si="40"/>
        <v>-178.4</v>
      </c>
      <c r="JD17" s="724">
        <f t="shared" si="41"/>
        <v>-53.966000000000001</v>
      </c>
      <c r="JE17" s="2450"/>
      <c r="JF17" s="724"/>
      <c r="JG17" s="2435"/>
      <c r="JH17" s="2445">
        <f t="shared" si="42"/>
        <v>-178.4</v>
      </c>
      <c r="JI17" s="724">
        <f t="shared" si="43"/>
        <v>-53.966000000000001</v>
      </c>
      <c r="JJ17" s="2449"/>
      <c r="JK17" s="724"/>
      <c r="JL17" s="2435"/>
      <c r="JM17" s="3452">
        <f t="shared" si="44"/>
        <v>-178.4</v>
      </c>
      <c r="JN17" s="3453">
        <f t="shared" si="45"/>
        <v>-53.966000000000001</v>
      </c>
      <c r="JO17" s="2268" t="s">
        <v>1364</v>
      </c>
      <c r="JP17" s="2435"/>
      <c r="JQ17" s="733">
        <v>482.76</v>
      </c>
      <c r="JR17" s="733">
        <v>661.16</v>
      </c>
      <c r="JS17" s="734">
        <f t="shared" si="46"/>
        <v>-178.39999999999998</v>
      </c>
    </row>
    <row r="18" spans="1:279" ht="17.25" customHeight="1">
      <c r="A18" s="4206"/>
      <c r="B18" s="2480" t="s">
        <v>1032</v>
      </c>
      <c r="C18" s="735">
        <v>-381.99</v>
      </c>
      <c r="D18" s="736">
        <f t="shared" si="22"/>
        <v>-115.551975</v>
      </c>
      <c r="E18" s="735"/>
      <c r="F18" s="737"/>
      <c r="G18" s="2468"/>
      <c r="H18" s="2469">
        <v>-381.99</v>
      </c>
      <c r="I18" s="736">
        <f t="shared" si="23"/>
        <v>-115.551975</v>
      </c>
      <c r="J18" s="737"/>
      <c r="K18" s="737"/>
      <c r="L18" s="2468"/>
      <c r="M18" s="2469">
        <v>-381.99</v>
      </c>
      <c r="N18" s="736">
        <f t="shared" si="24"/>
        <v>-115.551975</v>
      </c>
      <c r="O18" s="735"/>
      <c r="P18" s="2473"/>
      <c r="Q18" s="2481"/>
      <c r="R18" s="2469">
        <v>-381.99</v>
      </c>
      <c r="S18" s="736">
        <v>-115.551975</v>
      </c>
      <c r="T18" s="735"/>
      <c r="U18" s="2473"/>
      <c r="V18" s="2468"/>
      <c r="W18" s="2469">
        <v>-381.99</v>
      </c>
      <c r="X18" s="736">
        <v>-115.551975</v>
      </c>
      <c r="Y18" s="735"/>
      <c r="Z18" s="2473"/>
      <c r="AA18" s="2468"/>
      <c r="AB18" s="2469">
        <v>-381.99</v>
      </c>
      <c r="AC18" s="736">
        <v>-115.551975</v>
      </c>
      <c r="AD18" s="737"/>
      <c r="AE18" s="2473"/>
      <c r="AF18" s="2468"/>
      <c r="AG18" s="2469">
        <v>-381.99</v>
      </c>
      <c r="AH18" s="736">
        <v>-115.551975</v>
      </c>
      <c r="AI18" s="735"/>
      <c r="AJ18" s="2473"/>
      <c r="AK18" s="2468"/>
      <c r="AL18" s="2469">
        <v>-381.99</v>
      </c>
      <c r="AM18" s="736">
        <v>-115.551975</v>
      </c>
      <c r="AN18" s="737"/>
      <c r="AO18" s="2473"/>
      <c r="AP18" s="2468"/>
      <c r="AQ18" s="2437">
        <v>-381.99</v>
      </c>
      <c r="AR18" s="720">
        <v>-115.551975</v>
      </c>
      <c r="AS18" s="719"/>
      <c r="AT18" s="2438"/>
      <c r="AU18" s="2436"/>
      <c r="AV18" s="2437">
        <v>-381.99</v>
      </c>
      <c r="AW18" s="720">
        <v>-115.551975</v>
      </c>
      <c r="AX18" s="721"/>
      <c r="AY18" s="2438"/>
      <c r="AZ18" s="2436"/>
      <c r="BA18" s="2437">
        <v>-381.99</v>
      </c>
      <c r="BB18" s="720">
        <v>-115.551975</v>
      </c>
      <c r="BC18" s="721"/>
      <c r="BD18" s="2438"/>
      <c r="BE18" s="2436"/>
      <c r="BF18" s="2437">
        <v>-381.99</v>
      </c>
      <c r="BG18" s="720">
        <v>-115.551975</v>
      </c>
      <c r="BH18" s="721"/>
      <c r="BI18" s="2438"/>
      <c r="BJ18" s="2436"/>
      <c r="BK18" s="2437">
        <v>-381.99</v>
      </c>
      <c r="BL18" s="720">
        <v>-115.551975</v>
      </c>
      <c r="BM18" s="721"/>
      <c r="BN18" s="2438"/>
      <c r="BO18" s="2436"/>
      <c r="BP18" s="2437">
        <v>-381.99</v>
      </c>
      <c r="BQ18" s="720">
        <v>-115.551975</v>
      </c>
      <c r="BR18" s="721"/>
      <c r="BS18" s="2438"/>
      <c r="BT18" s="2436"/>
      <c r="BU18" s="2437">
        <v>-381.99</v>
      </c>
      <c r="BV18" s="720">
        <v>-115.551975</v>
      </c>
      <c r="BW18" s="721"/>
      <c r="BX18" s="2438"/>
      <c r="BY18" s="2436"/>
      <c r="BZ18" s="2437">
        <v>-381.99</v>
      </c>
      <c r="CA18" s="720">
        <v>-115.551975</v>
      </c>
      <c r="CB18" s="721"/>
      <c r="CC18" s="2438"/>
      <c r="CD18" s="2436"/>
      <c r="CE18" s="2437">
        <v>-381.99</v>
      </c>
      <c r="CF18" s="2440">
        <v>-115.551975</v>
      </c>
      <c r="CG18" s="2437"/>
      <c r="CH18" s="2440"/>
      <c r="CI18" s="2441"/>
      <c r="CJ18" s="2437">
        <v>-381.99</v>
      </c>
      <c r="CK18" s="2440">
        <v>-115.551975</v>
      </c>
      <c r="CL18" s="2437"/>
      <c r="CM18" s="2440"/>
      <c r="CN18" s="2441"/>
      <c r="CO18" s="2437">
        <v>-381.99</v>
      </c>
      <c r="CP18" s="720">
        <v>-115.551975</v>
      </c>
      <c r="CQ18" s="2437"/>
      <c r="CR18" s="2440"/>
      <c r="CS18" s="2441"/>
      <c r="CT18" s="2437">
        <v>-381.99</v>
      </c>
      <c r="CU18" s="720">
        <v>-115.551975</v>
      </c>
      <c r="CV18" s="2442"/>
      <c r="CW18" s="2440"/>
      <c r="CX18" s="2441"/>
      <c r="CY18" s="2437">
        <v>-381.99</v>
      </c>
      <c r="CZ18" s="720">
        <v>-115.551975</v>
      </c>
      <c r="DA18" s="2442"/>
      <c r="DB18" s="2440"/>
      <c r="DC18" s="2441"/>
      <c r="DD18" s="2437">
        <v>-381.99</v>
      </c>
      <c r="DE18" s="720">
        <v>-115.551975</v>
      </c>
      <c r="DF18" s="2442"/>
      <c r="DG18" s="2440"/>
      <c r="DH18" s="2441"/>
      <c r="DI18" s="2437">
        <v>-381.99</v>
      </c>
      <c r="DJ18" s="720">
        <v>-115.551975</v>
      </c>
      <c r="DK18" s="2443"/>
      <c r="DL18" s="2440"/>
      <c r="DM18" s="2441"/>
      <c r="DN18" s="2437">
        <v>-381.99</v>
      </c>
      <c r="DO18" s="720">
        <v>-115.551975</v>
      </c>
      <c r="DP18" s="2442"/>
      <c r="DQ18" s="2440"/>
      <c r="DR18" s="2441"/>
      <c r="DS18" s="2437">
        <v>-381.99</v>
      </c>
      <c r="DT18" s="720">
        <v>-115.551975</v>
      </c>
      <c r="DU18" s="2443"/>
      <c r="DV18" s="2440"/>
      <c r="DW18" s="2437"/>
      <c r="DX18" s="2437">
        <v>-381.99</v>
      </c>
      <c r="DY18" s="720">
        <v>-115.551975</v>
      </c>
      <c r="DZ18" s="2443"/>
      <c r="EA18" s="2440"/>
      <c r="EB18" s="2437"/>
      <c r="EC18" s="2437">
        <v>-381.99</v>
      </c>
      <c r="ED18" s="720">
        <v>-115.551975</v>
      </c>
      <c r="EE18" s="720"/>
      <c r="EF18" s="720"/>
      <c r="EG18" s="720"/>
      <c r="EH18" s="720">
        <v>-381.99</v>
      </c>
      <c r="EI18" s="720">
        <v>-115.551975</v>
      </c>
      <c r="EJ18" s="720"/>
      <c r="EK18" s="720"/>
      <c r="EL18" s="720"/>
      <c r="EM18" s="720">
        <v>-381.99</v>
      </c>
      <c r="EN18" s="720">
        <v>-115.551975</v>
      </c>
      <c r="EO18" s="720"/>
      <c r="EP18" s="720"/>
      <c r="EQ18" s="720"/>
      <c r="ER18" s="720">
        <v>-381.99</v>
      </c>
      <c r="ES18" s="720">
        <v>-115.551975</v>
      </c>
      <c r="ET18" s="720"/>
      <c r="EU18" s="720"/>
      <c r="EV18" s="720"/>
      <c r="EW18" s="720">
        <v>-381.99</v>
      </c>
      <c r="EX18" s="720">
        <v>-115.551975</v>
      </c>
      <c r="EY18" s="720"/>
      <c r="EZ18" s="720"/>
      <c r="FA18" s="720"/>
      <c r="FB18" s="720">
        <v>-381.99</v>
      </c>
      <c r="FC18" s="720">
        <v>-115.551975</v>
      </c>
      <c r="FD18" s="720"/>
      <c r="FE18" s="720"/>
      <c r="FF18" s="720"/>
      <c r="FG18" s="720">
        <v>-381.99</v>
      </c>
      <c r="FH18" s="720">
        <v>-115.551975</v>
      </c>
      <c r="FI18" s="2442"/>
      <c r="FJ18" s="720"/>
      <c r="FK18" s="2440"/>
      <c r="FL18" s="2437">
        <v>-381.99</v>
      </c>
      <c r="FM18" s="720">
        <v>-115.551975</v>
      </c>
      <c r="FN18" s="2442"/>
      <c r="FO18" s="720"/>
      <c r="FP18" s="2440"/>
      <c r="FQ18" s="2437">
        <v>-381.99</v>
      </c>
      <c r="FR18" s="720">
        <v>-115.551975</v>
      </c>
      <c r="FS18" s="2442"/>
      <c r="FT18" s="720"/>
      <c r="FU18" s="2440"/>
      <c r="FV18" s="2437">
        <v>-381.99</v>
      </c>
      <c r="FW18" s="720">
        <v>-115.551975</v>
      </c>
      <c r="FX18" s="2442"/>
      <c r="FY18" s="720"/>
      <c r="FZ18" s="2440"/>
      <c r="GA18" s="2437">
        <v>-381.99</v>
      </c>
      <c r="GB18" s="720">
        <v>-115.551975</v>
      </c>
      <c r="GC18" s="2442"/>
      <c r="GD18" s="720"/>
      <c r="GE18" s="2440"/>
      <c r="GF18" s="2437">
        <v>-381.99</v>
      </c>
      <c r="GG18" s="720">
        <v>-115.551975</v>
      </c>
      <c r="GH18" s="2442"/>
      <c r="GI18" s="720"/>
      <c r="GJ18" s="2440"/>
      <c r="GK18" s="2437">
        <v>-381.99</v>
      </c>
      <c r="GL18" s="720">
        <v>-115.551975</v>
      </c>
      <c r="GM18" s="720"/>
      <c r="GN18" s="720"/>
      <c r="GO18" s="2440"/>
      <c r="GP18" s="2437">
        <v>-381.99</v>
      </c>
      <c r="GQ18" s="720">
        <v>-115.551975</v>
      </c>
      <c r="GR18" s="2442"/>
      <c r="GS18" s="720"/>
      <c r="GT18" s="2440"/>
      <c r="GU18" s="2437">
        <f t="shared" si="26"/>
        <v>-381.99</v>
      </c>
      <c r="GV18" s="720">
        <f t="shared" si="26"/>
        <v>-115.551975</v>
      </c>
      <c r="GW18" s="2443"/>
      <c r="GX18" s="720"/>
      <c r="GY18" s="2440"/>
      <c r="GZ18" s="2437">
        <f t="shared" si="27"/>
        <v>-381.99</v>
      </c>
      <c r="HA18" s="720">
        <f t="shared" si="25"/>
        <v>-115.551975</v>
      </c>
      <c r="HB18" s="2443"/>
      <c r="HC18" s="720"/>
      <c r="HD18" s="2440"/>
      <c r="HE18" s="2437">
        <f t="shared" si="28"/>
        <v>-381.99</v>
      </c>
      <c r="HF18" s="720">
        <f t="shared" si="28"/>
        <v>-115.551975</v>
      </c>
      <c r="HG18" s="2442"/>
      <c r="HH18" s="720"/>
      <c r="HI18" s="2440"/>
      <c r="HJ18" s="2437">
        <f t="shared" si="29"/>
        <v>-381.99</v>
      </c>
      <c r="HK18" s="720">
        <f t="shared" si="29"/>
        <v>-115.551975</v>
      </c>
      <c r="HL18" s="2442"/>
      <c r="HM18" s="720"/>
      <c r="HN18" s="2440"/>
      <c r="HO18" s="2437">
        <f t="shared" si="30"/>
        <v>-381.99</v>
      </c>
      <c r="HP18" s="720">
        <f t="shared" si="30"/>
        <v>-115.551975</v>
      </c>
      <c r="HQ18" s="2442"/>
      <c r="HR18" s="720"/>
      <c r="HS18" s="2440"/>
      <c r="HT18" s="2437">
        <f t="shared" si="31"/>
        <v>-381.99</v>
      </c>
      <c r="HU18" s="720">
        <f t="shared" si="31"/>
        <v>-115.551975</v>
      </c>
      <c r="HV18" s="2442"/>
      <c r="HW18" s="720"/>
      <c r="HX18" s="2440"/>
      <c r="HY18" s="2437">
        <f t="shared" si="32"/>
        <v>-381.99</v>
      </c>
      <c r="HZ18" s="720">
        <f t="shared" si="32"/>
        <v>-115.551975</v>
      </c>
      <c r="IA18" s="2442"/>
      <c r="IB18" s="720"/>
      <c r="IC18" s="2440"/>
      <c r="ID18" s="2437">
        <f t="shared" si="33"/>
        <v>-381.99</v>
      </c>
      <c r="IE18" s="720">
        <f t="shared" si="33"/>
        <v>-115.551975</v>
      </c>
      <c r="IF18" s="2442"/>
      <c r="IG18" s="720"/>
      <c r="IH18" s="2440"/>
      <c r="II18" s="2437">
        <f t="shared" si="34"/>
        <v>-381.99</v>
      </c>
      <c r="IJ18" s="720">
        <f t="shared" si="34"/>
        <v>-115.551975</v>
      </c>
      <c r="IK18" s="2442"/>
      <c r="IL18" s="720"/>
      <c r="IM18" s="2440"/>
      <c r="IN18" s="2437">
        <f t="shared" si="35"/>
        <v>-381.99</v>
      </c>
      <c r="IO18" s="720">
        <f t="shared" si="35"/>
        <v>-115.551975</v>
      </c>
      <c r="IP18" s="2443"/>
      <c r="IQ18" s="720"/>
      <c r="IR18" s="2440"/>
      <c r="IS18" s="2437">
        <f t="shared" si="36"/>
        <v>-381.99</v>
      </c>
      <c r="IT18" s="720">
        <f t="shared" si="37"/>
        <v>-115.551975</v>
      </c>
      <c r="IU18" s="2442"/>
      <c r="IV18" s="720"/>
      <c r="IW18" s="2440"/>
      <c r="IX18" s="2437">
        <f t="shared" si="38"/>
        <v>-381.99</v>
      </c>
      <c r="IY18" s="720">
        <f t="shared" si="39"/>
        <v>-115.551975</v>
      </c>
      <c r="IZ18" s="2442"/>
      <c r="JA18" s="720"/>
      <c r="JB18" s="2440"/>
      <c r="JC18" s="2437">
        <f t="shared" si="40"/>
        <v>-381.99</v>
      </c>
      <c r="JD18" s="720">
        <f t="shared" si="41"/>
        <v>-115.551975</v>
      </c>
      <c r="JE18" s="2443"/>
      <c r="JF18" s="720"/>
      <c r="JG18" s="2440"/>
      <c r="JH18" s="2437">
        <f t="shared" si="42"/>
        <v>-381.99</v>
      </c>
      <c r="JI18" s="720">
        <f t="shared" si="43"/>
        <v>-115.551975</v>
      </c>
      <c r="JJ18" s="2442"/>
      <c r="JK18" s="720"/>
      <c r="JL18" s="2440"/>
      <c r="JM18" s="3460">
        <f t="shared" si="44"/>
        <v>-381.99</v>
      </c>
      <c r="JN18" s="3461">
        <f t="shared" si="45"/>
        <v>-115.551975</v>
      </c>
      <c r="JO18" s="2269" t="s">
        <v>1364</v>
      </c>
      <c r="JP18" s="2435"/>
      <c r="JQ18" s="733">
        <v>6881.79</v>
      </c>
      <c r="JR18" s="733">
        <v>7263.78</v>
      </c>
      <c r="JS18" s="734">
        <f t="shared" si="46"/>
        <v>-381.98999999999978</v>
      </c>
    </row>
    <row r="19" spans="1:279" ht="23.25" customHeight="1">
      <c r="A19" s="2482"/>
      <c r="B19" s="2474" t="s">
        <v>1367</v>
      </c>
      <c r="C19" s="738">
        <v>15.64</v>
      </c>
      <c r="D19" s="739">
        <f>C19*0.3025</f>
        <v>4.7310999999999996</v>
      </c>
      <c r="E19" s="738"/>
      <c r="F19" s="740"/>
      <c r="G19" s="2472"/>
      <c r="H19" s="2475">
        <v>15.64</v>
      </c>
      <c r="I19" s="739">
        <f t="shared" si="23"/>
        <v>4.7310999999999996</v>
      </c>
      <c r="J19" s="740"/>
      <c r="K19" s="740"/>
      <c r="L19" s="2472"/>
      <c r="M19" s="2475">
        <v>15.64</v>
      </c>
      <c r="N19" s="739">
        <f t="shared" si="24"/>
        <v>4.7310999999999996</v>
      </c>
      <c r="O19" s="738"/>
      <c r="P19" s="2470"/>
      <c r="Q19" s="2471"/>
      <c r="R19" s="739">
        <v>15.64</v>
      </c>
      <c r="S19" s="739">
        <v>4.7310999999999996</v>
      </c>
      <c r="T19" s="738"/>
      <c r="U19" s="2470"/>
      <c r="V19" s="2472"/>
      <c r="W19" s="2475">
        <v>15.64</v>
      </c>
      <c r="X19" s="739">
        <v>4.7310999999999996</v>
      </c>
      <c r="Y19" s="738"/>
      <c r="Z19" s="2470"/>
      <c r="AA19" s="2472"/>
      <c r="AB19" s="2475">
        <v>15.64</v>
      </c>
      <c r="AC19" s="739">
        <v>4.7310999999999996</v>
      </c>
      <c r="AD19" s="740" t="s">
        <v>1925</v>
      </c>
      <c r="AE19" s="2470">
        <v>53.79</v>
      </c>
      <c r="AF19" s="2472">
        <v>16.27</v>
      </c>
      <c r="AG19" s="2475">
        <f>AB19-AE19</f>
        <v>-38.15</v>
      </c>
      <c r="AH19" s="739">
        <f>AC19-AF19</f>
        <v>-11.5389</v>
      </c>
      <c r="AI19" s="738"/>
      <c r="AJ19" s="2470"/>
      <c r="AK19" s="2472"/>
      <c r="AL19" s="2475">
        <f>AG19-AJ19</f>
        <v>-38.15</v>
      </c>
      <c r="AM19" s="739">
        <f>AH19-AK19</f>
        <v>-11.5389</v>
      </c>
      <c r="AN19" s="740"/>
      <c r="AO19" s="2470"/>
      <c r="AP19" s="2472"/>
      <c r="AQ19" s="2445">
        <f>AL19-AO19</f>
        <v>-38.15</v>
      </c>
      <c r="AR19" s="724">
        <f>AM19-AP19</f>
        <v>-11.5389</v>
      </c>
      <c r="AS19" s="725"/>
      <c r="AT19" s="2446"/>
      <c r="AU19" s="2444"/>
      <c r="AV19" s="2445">
        <v>-38.15</v>
      </c>
      <c r="AW19" s="724">
        <v>-11.5389</v>
      </c>
      <c r="AX19" s="726" t="s">
        <v>1925</v>
      </c>
      <c r="AY19" s="2446">
        <v>-16.02</v>
      </c>
      <c r="AZ19" s="2444">
        <v>-4.8499999999999996</v>
      </c>
      <c r="BA19" s="2445">
        <f>AV19+AY19</f>
        <v>-54.17</v>
      </c>
      <c r="BB19" s="724">
        <f>AW19+AZ19</f>
        <v>-16.3889</v>
      </c>
      <c r="BC19" s="726" t="s">
        <v>1925</v>
      </c>
      <c r="BD19" s="2446">
        <v>-60.09</v>
      </c>
      <c r="BE19" s="2444">
        <v>-18.18</v>
      </c>
      <c r="BF19" s="2445">
        <f>BA19+BD19</f>
        <v>-114.26</v>
      </c>
      <c r="BG19" s="724">
        <f>BB19+BE19</f>
        <v>-34.568899999999999</v>
      </c>
      <c r="BH19" s="726"/>
      <c r="BI19" s="2446"/>
      <c r="BJ19" s="2444"/>
      <c r="BK19" s="2445">
        <f>BF19+BI19</f>
        <v>-114.26</v>
      </c>
      <c r="BL19" s="724">
        <f>BG19+BJ19</f>
        <v>-34.568899999999999</v>
      </c>
      <c r="BM19" s="726" t="s">
        <v>1925</v>
      </c>
      <c r="BN19" s="2446"/>
      <c r="BO19" s="2444">
        <v>-0.01</v>
      </c>
      <c r="BP19" s="2445">
        <f>BK19+BN19</f>
        <v>-114.26</v>
      </c>
      <c r="BQ19" s="724">
        <f>BL19+BO19</f>
        <v>-34.578899999999997</v>
      </c>
      <c r="BR19" s="726"/>
      <c r="BS19" s="2446"/>
      <c r="BT19" s="2444"/>
      <c r="BU19" s="2445">
        <f>BP19+BS19</f>
        <v>-114.26</v>
      </c>
      <c r="BV19" s="724">
        <f>BQ19+BT19</f>
        <v>-34.578899999999997</v>
      </c>
      <c r="BW19" s="726"/>
      <c r="BX19" s="2446"/>
      <c r="BY19" s="2444"/>
      <c r="BZ19" s="2445">
        <f t="shared" ref="BZ19:CA22" si="47">BU19+BX19</f>
        <v>-114.26</v>
      </c>
      <c r="CA19" s="724">
        <f t="shared" si="47"/>
        <v>-34.578899999999997</v>
      </c>
      <c r="CB19" s="726"/>
      <c r="CC19" s="2446"/>
      <c r="CD19" s="2444"/>
      <c r="CE19" s="2445">
        <f t="shared" ref="CE19:CF22" si="48">BZ19+CC19</f>
        <v>-114.26</v>
      </c>
      <c r="CF19" s="2435">
        <f t="shared" si="48"/>
        <v>-34.578899999999997</v>
      </c>
      <c r="CG19" s="2445" t="s">
        <v>1925</v>
      </c>
      <c r="CH19" s="2435">
        <v>-6.48</v>
      </c>
      <c r="CI19" s="2448">
        <v>-1.96</v>
      </c>
      <c r="CJ19" s="2445">
        <f>CE19+CH19</f>
        <v>-120.74000000000001</v>
      </c>
      <c r="CK19" s="2435">
        <f>CF19+CI19</f>
        <v>-36.538899999999998</v>
      </c>
      <c r="CL19" s="2445"/>
      <c r="CM19" s="2435"/>
      <c r="CN19" s="2448"/>
      <c r="CO19" s="2445">
        <v>-120.74000000000001</v>
      </c>
      <c r="CP19" s="724">
        <v>-36.538899999999998</v>
      </c>
      <c r="CQ19" s="2445"/>
      <c r="CR19" s="2435"/>
      <c r="CS19" s="2448"/>
      <c r="CT19" s="2445">
        <v>-120.74000000000001</v>
      </c>
      <c r="CU19" s="724">
        <v>-36.538899999999998</v>
      </c>
      <c r="CV19" s="2449"/>
      <c r="CW19" s="2435"/>
      <c r="CX19" s="2448"/>
      <c r="CY19" s="2445">
        <v>-120.74000000000001</v>
      </c>
      <c r="CZ19" s="724">
        <v>-36.538899999999998</v>
      </c>
      <c r="DA19" s="2449"/>
      <c r="DB19" s="2435"/>
      <c r="DC19" s="2448"/>
      <c r="DD19" s="2483">
        <v>-120.74000000000001</v>
      </c>
      <c r="DE19" s="724">
        <v>-36.538899999999998</v>
      </c>
      <c r="DF19" s="2449"/>
      <c r="DG19" s="2435"/>
      <c r="DH19" s="2448"/>
      <c r="DI19" s="2483">
        <v>-120.74000000000001</v>
      </c>
      <c r="DJ19" s="724">
        <v>-36.538899999999998</v>
      </c>
      <c r="DK19" s="2450"/>
      <c r="DL19" s="2435"/>
      <c r="DM19" s="2448"/>
      <c r="DN19" s="2483">
        <v>-120.74000000000001</v>
      </c>
      <c r="DO19" s="724">
        <v>-36.538899999999998</v>
      </c>
      <c r="DP19" s="2449"/>
      <c r="DQ19" s="2435"/>
      <c r="DR19" s="2448"/>
      <c r="DS19" s="2483">
        <v>-120.74000000000001</v>
      </c>
      <c r="DT19" s="724">
        <v>-36.538899999999998</v>
      </c>
      <c r="DU19" s="2450"/>
      <c r="DV19" s="2435"/>
      <c r="DW19" s="2445"/>
      <c r="DX19" s="2483">
        <v>-120.74000000000001</v>
      </c>
      <c r="DY19" s="724">
        <v>-36.538899999999998</v>
      </c>
      <c r="DZ19" s="2450" t="s">
        <v>1925</v>
      </c>
      <c r="EA19" s="2435">
        <v>-22.14</v>
      </c>
      <c r="EB19" s="2445">
        <v>-6.69</v>
      </c>
      <c r="EC19" s="2483">
        <f t="shared" ref="EC19:ED22" si="49">DX19+EA19</f>
        <v>-142.88</v>
      </c>
      <c r="ED19" s="724">
        <f t="shared" si="49"/>
        <v>-43.228899999999996</v>
      </c>
      <c r="EE19" s="724"/>
      <c r="EF19" s="724"/>
      <c r="EG19" s="724"/>
      <c r="EH19" s="724">
        <f t="shared" ref="EH19:EI22" si="50">EC19+EF19</f>
        <v>-142.88</v>
      </c>
      <c r="EI19" s="724">
        <f t="shared" si="50"/>
        <v>-43.228899999999996</v>
      </c>
      <c r="EJ19" s="724"/>
      <c r="EK19" s="724"/>
      <c r="EL19" s="724"/>
      <c r="EM19" s="724">
        <v>-142.88</v>
      </c>
      <c r="EN19" s="724">
        <v>-43.228899999999996</v>
      </c>
      <c r="EO19" s="724"/>
      <c r="EP19" s="724"/>
      <c r="EQ19" s="724"/>
      <c r="ER19" s="724">
        <v>-142.88</v>
      </c>
      <c r="ES19" s="724">
        <v>-43.228899999999996</v>
      </c>
      <c r="ET19" s="724" t="s">
        <v>1925</v>
      </c>
      <c r="EU19" s="724">
        <v>-0.56000000000000005</v>
      </c>
      <c r="EV19" s="724">
        <f>EU19*0.3025</f>
        <v>-0.16940000000000002</v>
      </c>
      <c r="EW19" s="724">
        <f>ER19+EU19</f>
        <v>-143.44</v>
      </c>
      <c r="EX19" s="724">
        <f>ES19+EV19</f>
        <v>-43.398299999999999</v>
      </c>
      <c r="EY19" s="724"/>
      <c r="EZ19" s="724"/>
      <c r="FA19" s="724"/>
      <c r="FB19" s="724">
        <f>EW19+EZ19</f>
        <v>-143.44</v>
      </c>
      <c r="FC19" s="724">
        <f>EX19+FA19</f>
        <v>-43.398299999999999</v>
      </c>
      <c r="FD19" s="724"/>
      <c r="FE19" s="724"/>
      <c r="FF19" s="724"/>
      <c r="FG19" s="724">
        <v>-143.44</v>
      </c>
      <c r="FH19" s="724">
        <v>-43.398299999999999</v>
      </c>
      <c r="FI19" s="2449"/>
      <c r="FJ19" s="724"/>
      <c r="FK19" s="2435"/>
      <c r="FL19" s="2445">
        <v>-143.44</v>
      </c>
      <c r="FM19" s="724">
        <v>-43.398299999999999</v>
      </c>
      <c r="FN19" s="2449" t="s">
        <v>1927</v>
      </c>
      <c r="FO19" s="724">
        <v>55.49</v>
      </c>
      <c r="FP19" s="2435">
        <v>16.79</v>
      </c>
      <c r="FQ19" s="2445">
        <f>-143.44+55.49</f>
        <v>-87.949999999999989</v>
      </c>
      <c r="FR19" s="724">
        <f>-43.3983+16.79</f>
        <v>-26.6083</v>
      </c>
      <c r="FS19" s="2449" t="s">
        <v>1927</v>
      </c>
      <c r="FT19" s="724">
        <v>1.42</v>
      </c>
      <c r="FU19" s="2435">
        <v>0.42</v>
      </c>
      <c r="FV19" s="2445">
        <f>FQ19+FT19</f>
        <v>-86.529999999999987</v>
      </c>
      <c r="FW19" s="724">
        <f>FR19+FU19</f>
        <v>-26.188299999999998</v>
      </c>
      <c r="FX19" s="2449"/>
      <c r="FY19" s="724"/>
      <c r="FZ19" s="2435"/>
      <c r="GA19" s="2445">
        <f>FV19+FY19</f>
        <v>-86.529999999999987</v>
      </c>
      <c r="GB19" s="724">
        <f>FW19+FZ19</f>
        <v>-26.188299999999998</v>
      </c>
      <c r="GC19" s="2449"/>
      <c r="GD19" s="724"/>
      <c r="GE19" s="2435"/>
      <c r="GF19" s="2445">
        <v>-86.529999999999987</v>
      </c>
      <c r="GG19" s="724">
        <v>-26.188299999999998</v>
      </c>
      <c r="GH19" s="2449"/>
      <c r="GI19" s="724"/>
      <c r="GJ19" s="2435"/>
      <c r="GK19" s="2445">
        <v>-86.529999999999987</v>
      </c>
      <c r="GL19" s="724">
        <v>-26.188299999999998</v>
      </c>
      <c r="GM19" s="724"/>
      <c r="GN19" s="724"/>
      <c r="GO19" s="2435"/>
      <c r="GP19" s="2445">
        <v>-86.529999999999987</v>
      </c>
      <c r="GQ19" s="724">
        <v>-26.188299999999998</v>
      </c>
      <c r="GR19" s="2449"/>
      <c r="GS19" s="724"/>
      <c r="GT19" s="2435"/>
      <c r="GU19" s="2445">
        <f t="shared" si="26"/>
        <v>-86.529999999999987</v>
      </c>
      <c r="GV19" s="724">
        <f t="shared" si="26"/>
        <v>-26.188299999999998</v>
      </c>
      <c r="GW19" s="2450" t="s">
        <v>1927</v>
      </c>
      <c r="GX19" s="724">
        <v>440.35</v>
      </c>
      <c r="GY19" s="2435">
        <v>133.21</v>
      </c>
      <c r="GZ19" s="2445">
        <f>GU19+GX19</f>
        <v>353.82000000000005</v>
      </c>
      <c r="HA19" s="724">
        <f>GV19+GY19</f>
        <v>107.02170000000001</v>
      </c>
      <c r="HB19" s="2450" t="s">
        <v>1925</v>
      </c>
      <c r="HC19" s="724">
        <v>-22.95</v>
      </c>
      <c r="HD19" s="2435">
        <v>-6.94</v>
      </c>
      <c r="HE19" s="2445">
        <f t="shared" si="28"/>
        <v>330.87000000000006</v>
      </c>
      <c r="HF19" s="724">
        <f t="shared" si="28"/>
        <v>100.08170000000001</v>
      </c>
      <c r="HG19" s="2449"/>
      <c r="HH19" s="724"/>
      <c r="HI19" s="2435"/>
      <c r="HJ19" s="2445">
        <f t="shared" si="29"/>
        <v>330.87000000000006</v>
      </c>
      <c r="HK19" s="724">
        <f t="shared" si="29"/>
        <v>100.08170000000001</v>
      </c>
      <c r="HL19" s="2449"/>
      <c r="HM19" s="724"/>
      <c r="HN19" s="2435"/>
      <c r="HO19" s="2445">
        <f t="shared" si="30"/>
        <v>330.87000000000006</v>
      </c>
      <c r="HP19" s="724">
        <f t="shared" si="30"/>
        <v>100.08170000000001</v>
      </c>
      <c r="HQ19" s="2449"/>
      <c r="HR19" s="724"/>
      <c r="HS19" s="2435"/>
      <c r="HT19" s="2445">
        <f t="shared" si="31"/>
        <v>330.87000000000006</v>
      </c>
      <c r="HU19" s="724">
        <f t="shared" si="31"/>
        <v>100.08170000000001</v>
      </c>
      <c r="HV19" s="2449" t="s">
        <v>1927</v>
      </c>
      <c r="HW19" s="724">
        <v>104.62</v>
      </c>
      <c r="HX19" s="2435">
        <v>31.65</v>
      </c>
      <c r="HY19" s="2445">
        <f t="shared" si="32"/>
        <v>435.49000000000007</v>
      </c>
      <c r="HZ19" s="724">
        <f t="shared" si="32"/>
        <v>131.73170000000002</v>
      </c>
      <c r="IA19" s="2449" t="s">
        <v>1927</v>
      </c>
      <c r="IB19" s="724">
        <v>59.69</v>
      </c>
      <c r="IC19" s="2435">
        <v>18.059999999999999</v>
      </c>
      <c r="ID19" s="2445">
        <f t="shared" si="33"/>
        <v>495.18000000000006</v>
      </c>
      <c r="IE19" s="724">
        <f t="shared" si="33"/>
        <v>149.79170000000002</v>
      </c>
      <c r="IF19" s="2449"/>
      <c r="IG19" s="724"/>
      <c r="IH19" s="2435"/>
      <c r="II19" s="2445">
        <f t="shared" si="34"/>
        <v>495.18000000000006</v>
      </c>
      <c r="IJ19" s="724">
        <f t="shared" si="34"/>
        <v>149.79170000000002</v>
      </c>
      <c r="IK19" s="2449"/>
      <c r="IL19" s="724"/>
      <c r="IM19" s="2435"/>
      <c r="IN19" s="2445">
        <f t="shared" si="35"/>
        <v>495.18000000000006</v>
      </c>
      <c r="IO19" s="724">
        <f t="shared" si="35"/>
        <v>149.79170000000002</v>
      </c>
      <c r="IP19" s="2450" t="s">
        <v>1925</v>
      </c>
      <c r="IQ19" s="724">
        <v>-25.88</v>
      </c>
      <c r="IR19" s="2435">
        <v>-7.83</v>
      </c>
      <c r="IS19" s="2445">
        <f t="shared" si="36"/>
        <v>469.30000000000007</v>
      </c>
      <c r="IT19" s="724">
        <f t="shared" si="37"/>
        <v>141.96170000000001</v>
      </c>
      <c r="IU19" s="2449"/>
      <c r="IV19" s="724"/>
      <c r="IW19" s="2435"/>
      <c r="IX19" s="2445">
        <f>IS19+IV19</f>
        <v>469.30000000000007</v>
      </c>
      <c r="IY19" s="724">
        <f t="shared" si="39"/>
        <v>141.96170000000001</v>
      </c>
      <c r="IZ19" s="2449" t="s">
        <v>1925</v>
      </c>
      <c r="JA19" s="724">
        <v>-0.31</v>
      </c>
      <c r="JB19" s="2435">
        <v>-0.09</v>
      </c>
      <c r="JC19" s="2445">
        <f>IX19+JA19</f>
        <v>468.99000000000007</v>
      </c>
      <c r="JD19" s="724">
        <f t="shared" si="41"/>
        <v>141.8717</v>
      </c>
      <c r="JE19" s="2450"/>
      <c r="JF19" s="724"/>
      <c r="JG19" s="2435"/>
      <c r="JH19" s="2445">
        <f>JC19+JF19</f>
        <v>468.99000000000007</v>
      </c>
      <c r="JI19" s="724">
        <f t="shared" si="43"/>
        <v>141.8717</v>
      </c>
      <c r="JJ19" s="2449"/>
      <c r="JK19" s="724"/>
      <c r="JL19" s="2435"/>
      <c r="JM19" s="3452">
        <f>JH19+JK19</f>
        <v>468.99000000000007</v>
      </c>
      <c r="JN19" s="3453">
        <f t="shared" si="45"/>
        <v>141.8717</v>
      </c>
      <c r="JO19" s="3604"/>
      <c r="JP19" s="2435"/>
      <c r="JQ19" s="745"/>
      <c r="JR19" s="745"/>
      <c r="JS19" s="746"/>
    </row>
    <row r="20" spans="1:279" ht="23.25" customHeight="1">
      <c r="A20" s="2482"/>
      <c r="B20" s="2474" t="s">
        <v>1368</v>
      </c>
      <c r="C20" s="738">
        <v>-2.41</v>
      </c>
      <c r="D20" s="739">
        <f>C20*0.3025</f>
        <v>-0.72902500000000003</v>
      </c>
      <c r="E20" s="738" t="s">
        <v>1927</v>
      </c>
      <c r="F20" s="740">
        <v>0.1</v>
      </c>
      <c r="G20" s="2472">
        <v>0.03</v>
      </c>
      <c r="H20" s="2475">
        <f>C20-F20</f>
        <v>-2.5100000000000002</v>
      </c>
      <c r="I20" s="739">
        <f>D20-G20</f>
        <v>-0.75902500000000006</v>
      </c>
      <c r="J20" s="740"/>
      <c r="K20" s="740"/>
      <c r="L20" s="2472"/>
      <c r="M20" s="2475">
        <f>H20-K20</f>
        <v>-2.5100000000000002</v>
      </c>
      <c r="N20" s="739">
        <f>I20-L20</f>
        <v>-0.75902500000000006</v>
      </c>
      <c r="O20" s="738" t="s">
        <v>1931</v>
      </c>
      <c r="P20" s="2470">
        <v>-18.97</v>
      </c>
      <c r="Q20" s="2471">
        <v>-5.72</v>
      </c>
      <c r="R20" s="739">
        <f>M20-P20</f>
        <v>16.459999999999997</v>
      </c>
      <c r="S20" s="739">
        <f>N20-Q20</f>
        <v>4.9609749999999995</v>
      </c>
      <c r="T20" s="2484" t="s">
        <v>1927</v>
      </c>
      <c r="U20" s="2470">
        <v>0.84</v>
      </c>
      <c r="V20" s="2472">
        <v>0.26</v>
      </c>
      <c r="W20" s="2475">
        <f>R20-U20</f>
        <v>15.619999999999997</v>
      </c>
      <c r="X20" s="739">
        <f>S20-V20</f>
        <v>4.7009749999999997</v>
      </c>
      <c r="Y20" s="738"/>
      <c r="Z20" s="2470"/>
      <c r="AA20" s="2472"/>
      <c r="AB20" s="2475">
        <f>W20-Z20</f>
        <v>15.619999999999997</v>
      </c>
      <c r="AC20" s="739">
        <f>X20-AA20</f>
        <v>4.7009749999999997</v>
      </c>
      <c r="AD20" s="740"/>
      <c r="AE20" s="2470"/>
      <c r="AF20" s="2472"/>
      <c r="AG20" s="2475">
        <f>AB20-AE20</f>
        <v>15.619999999999997</v>
      </c>
      <c r="AH20" s="739">
        <f>AC20-AF20</f>
        <v>4.7009749999999997</v>
      </c>
      <c r="AI20" s="738"/>
      <c r="AJ20" s="2470"/>
      <c r="AK20" s="2472"/>
      <c r="AL20" s="2475">
        <f>AG20-AJ20</f>
        <v>15.619999999999997</v>
      </c>
      <c r="AM20" s="739">
        <f>AH20-AK20</f>
        <v>4.7009749999999997</v>
      </c>
      <c r="AN20" s="740"/>
      <c r="AO20" s="2470"/>
      <c r="AP20" s="2472"/>
      <c r="AQ20" s="2475">
        <f>AL20-AO20</f>
        <v>15.619999999999997</v>
      </c>
      <c r="AR20" s="739">
        <f>AM20-AP20</f>
        <v>4.7009749999999997</v>
      </c>
      <c r="AS20" s="738"/>
      <c r="AT20" s="2470"/>
      <c r="AU20" s="2472"/>
      <c r="AV20" s="2475">
        <v>15.619999999999997</v>
      </c>
      <c r="AW20" s="739">
        <v>4.7009749999999997</v>
      </c>
      <c r="AX20" s="740"/>
      <c r="AY20" s="2470"/>
      <c r="AZ20" s="2472"/>
      <c r="BA20" s="2475">
        <v>15.619999999999997</v>
      </c>
      <c r="BB20" s="739">
        <v>4.7009749999999997</v>
      </c>
      <c r="BC20" s="740"/>
      <c r="BD20" s="2470"/>
      <c r="BE20" s="2472"/>
      <c r="BF20" s="2475">
        <v>15.619999999999997</v>
      </c>
      <c r="BG20" s="739">
        <v>4.7009749999999997</v>
      </c>
      <c r="BH20" s="740"/>
      <c r="BI20" s="2470"/>
      <c r="BJ20" s="2472"/>
      <c r="BK20" s="2475">
        <v>15.619999999999997</v>
      </c>
      <c r="BL20" s="739">
        <v>4.7009749999999997</v>
      </c>
      <c r="BM20" s="740"/>
      <c r="BN20" s="2470"/>
      <c r="BO20" s="2472"/>
      <c r="BP20" s="2475">
        <v>15.619999999999997</v>
      </c>
      <c r="BQ20" s="739">
        <v>4.7009749999999997</v>
      </c>
      <c r="BR20" s="740"/>
      <c r="BS20" s="2470"/>
      <c r="BT20" s="2472"/>
      <c r="BU20" s="2475">
        <v>15.619999999999997</v>
      </c>
      <c r="BV20" s="739">
        <v>4.7009749999999997</v>
      </c>
      <c r="BW20" s="740" t="s">
        <v>1927</v>
      </c>
      <c r="BX20" s="2470">
        <v>2.99</v>
      </c>
      <c r="BY20" s="2472">
        <v>0.9</v>
      </c>
      <c r="BZ20" s="2475">
        <f t="shared" si="47"/>
        <v>18.61</v>
      </c>
      <c r="CA20" s="739">
        <f t="shared" si="47"/>
        <v>5.600975</v>
      </c>
      <c r="CB20" s="740"/>
      <c r="CC20" s="2470"/>
      <c r="CD20" s="2472"/>
      <c r="CE20" s="2475">
        <f t="shared" si="48"/>
        <v>18.61</v>
      </c>
      <c r="CF20" s="2476">
        <f t="shared" si="48"/>
        <v>5.600975</v>
      </c>
      <c r="CG20" s="2475"/>
      <c r="CH20" s="2476"/>
      <c r="CI20" s="2477"/>
      <c r="CJ20" s="2475">
        <v>18.61</v>
      </c>
      <c r="CK20" s="2476">
        <v>5.600975</v>
      </c>
      <c r="CL20" s="2475"/>
      <c r="CM20" s="2476"/>
      <c r="CN20" s="2477"/>
      <c r="CO20" s="2475">
        <v>18.61</v>
      </c>
      <c r="CP20" s="739">
        <v>5.600975</v>
      </c>
      <c r="CQ20" s="2475" t="s">
        <v>1927</v>
      </c>
      <c r="CR20" s="2476">
        <v>116.77</v>
      </c>
      <c r="CS20" s="2477">
        <v>35.299999999999997</v>
      </c>
      <c r="CT20" s="2475">
        <f>18.61+CR20</f>
        <v>135.38</v>
      </c>
      <c r="CU20" s="739">
        <f>5.600975+CS20</f>
        <v>40.900974999999995</v>
      </c>
      <c r="CV20" s="2478"/>
      <c r="CW20" s="2476"/>
      <c r="CX20" s="2477"/>
      <c r="CY20" s="2475">
        <v>135.38</v>
      </c>
      <c r="CZ20" s="739">
        <v>40.900974999999995</v>
      </c>
      <c r="DA20" s="2478"/>
      <c r="DB20" s="2476"/>
      <c r="DC20" s="2477"/>
      <c r="DD20" s="2475">
        <v>135.38</v>
      </c>
      <c r="DE20" s="739">
        <v>40.900974999999995</v>
      </c>
      <c r="DF20" s="2478"/>
      <c r="DG20" s="2476"/>
      <c r="DH20" s="2477"/>
      <c r="DI20" s="2475">
        <v>135.38</v>
      </c>
      <c r="DJ20" s="739">
        <v>40.900974999999995</v>
      </c>
      <c r="DK20" s="2479"/>
      <c r="DL20" s="2476"/>
      <c r="DM20" s="2477"/>
      <c r="DN20" s="2475">
        <v>135.38</v>
      </c>
      <c r="DO20" s="739">
        <v>40.900974999999995</v>
      </c>
      <c r="DP20" s="2478"/>
      <c r="DQ20" s="2476"/>
      <c r="DR20" s="2477"/>
      <c r="DS20" s="2475">
        <v>135.38</v>
      </c>
      <c r="DT20" s="739">
        <v>40.900974999999995</v>
      </c>
      <c r="DU20" s="2479"/>
      <c r="DV20" s="2476"/>
      <c r="DW20" s="2475"/>
      <c r="DX20" s="2475">
        <v>135.38</v>
      </c>
      <c r="DY20" s="739">
        <v>40.900974999999995</v>
      </c>
      <c r="DZ20" s="2479" t="s">
        <v>1927</v>
      </c>
      <c r="EA20" s="2476">
        <v>4.4400000000000004</v>
      </c>
      <c r="EB20" s="2475">
        <v>1.34</v>
      </c>
      <c r="EC20" s="2475">
        <f t="shared" si="49"/>
        <v>139.82</v>
      </c>
      <c r="ED20" s="739">
        <f t="shared" si="49"/>
        <v>42.240974999999999</v>
      </c>
      <c r="EE20" s="739"/>
      <c r="EF20" s="739"/>
      <c r="EG20" s="739"/>
      <c r="EH20" s="739">
        <f t="shared" si="50"/>
        <v>139.82</v>
      </c>
      <c r="EI20" s="739">
        <f t="shared" si="50"/>
        <v>42.240974999999999</v>
      </c>
      <c r="EJ20" s="724" t="s">
        <v>1925</v>
      </c>
      <c r="EK20" s="724">
        <v>-12.61</v>
      </c>
      <c r="EL20" s="724">
        <v>-3.81</v>
      </c>
      <c r="EM20" s="739">
        <f t="shared" ref="EM20:EN22" si="51">EH20+EK20</f>
        <v>127.21</v>
      </c>
      <c r="EN20" s="739">
        <f t="shared" si="51"/>
        <v>38.430974999999997</v>
      </c>
      <c r="EO20" s="739"/>
      <c r="EP20" s="739"/>
      <c r="EQ20" s="739"/>
      <c r="ER20" s="739">
        <v>127.21</v>
      </c>
      <c r="ES20" s="739">
        <v>38.430974999999997</v>
      </c>
      <c r="ET20" s="739"/>
      <c r="EU20" s="739"/>
      <c r="EV20" s="724"/>
      <c r="EW20" s="724">
        <f t="shared" ref="EW20:EX22" si="52">ER20+EU20</f>
        <v>127.21</v>
      </c>
      <c r="EX20" s="724">
        <f t="shared" si="52"/>
        <v>38.430974999999997</v>
      </c>
      <c r="EY20" s="2478" t="s">
        <v>1927</v>
      </c>
      <c r="EZ20" s="739">
        <v>0.21</v>
      </c>
      <c r="FA20" s="724">
        <v>0.06</v>
      </c>
      <c r="FB20" s="724">
        <f t="shared" ref="FB20:FC22" si="53">EW20+EZ20</f>
        <v>127.41999999999999</v>
      </c>
      <c r="FC20" s="724">
        <f t="shared" si="53"/>
        <v>38.490974999999999</v>
      </c>
      <c r="FD20" s="724"/>
      <c r="FE20" s="724"/>
      <c r="FF20" s="724"/>
      <c r="FG20" s="724">
        <v>127.41999999999999</v>
      </c>
      <c r="FH20" s="724">
        <v>38.490974999999999</v>
      </c>
      <c r="FI20" s="2449"/>
      <c r="FJ20" s="724"/>
      <c r="FK20" s="2435"/>
      <c r="FL20" s="2445">
        <v>127.41999999999999</v>
      </c>
      <c r="FM20" s="724">
        <v>38.490974999999999</v>
      </c>
      <c r="FN20" s="2449"/>
      <c r="FO20" s="724"/>
      <c r="FP20" s="2435"/>
      <c r="FQ20" s="2445">
        <v>127.41999999999999</v>
      </c>
      <c r="FR20" s="724">
        <v>38.490974999999999</v>
      </c>
      <c r="FS20" s="2449"/>
      <c r="FT20" s="724"/>
      <c r="FU20" s="2435"/>
      <c r="FV20" s="2445">
        <v>127.41999999999999</v>
      </c>
      <c r="FW20" s="724">
        <v>38.49</v>
      </c>
      <c r="FX20" s="2449" t="s">
        <v>1927</v>
      </c>
      <c r="FY20" s="724">
        <v>0</v>
      </c>
      <c r="FZ20" s="2435">
        <v>0.01</v>
      </c>
      <c r="GA20" s="2445">
        <f>127.42+FY20</f>
        <v>127.42</v>
      </c>
      <c r="GB20" s="724">
        <f>FW20+FZ20</f>
        <v>38.5</v>
      </c>
      <c r="GC20" s="2449"/>
      <c r="GD20" s="724"/>
      <c r="GE20" s="2435"/>
      <c r="GF20" s="2445">
        <v>127.42</v>
      </c>
      <c r="GG20" s="724">
        <v>38.5</v>
      </c>
      <c r="GH20" s="2449"/>
      <c r="GI20" s="724"/>
      <c r="GJ20" s="2435"/>
      <c r="GK20" s="2445">
        <v>127.42</v>
      </c>
      <c r="GL20" s="724">
        <v>38.5</v>
      </c>
      <c r="GM20" s="724"/>
      <c r="GN20" s="724"/>
      <c r="GO20" s="2435"/>
      <c r="GP20" s="2445">
        <v>127.42</v>
      </c>
      <c r="GQ20" s="724">
        <v>38.5</v>
      </c>
      <c r="GR20" s="2449" t="s">
        <v>1927</v>
      </c>
      <c r="GS20" s="724">
        <v>0</v>
      </c>
      <c r="GT20" s="2435">
        <v>0.03</v>
      </c>
      <c r="GU20" s="2445">
        <f t="shared" si="26"/>
        <v>127.42</v>
      </c>
      <c r="GV20" s="724">
        <f t="shared" si="26"/>
        <v>38.53</v>
      </c>
      <c r="GW20" s="2450"/>
      <c r="GX20" s="724"/>
      <c r="GY20" s="2435"/>
      <c r="GZ20" s="2445">
        <f t="shared" si="27"/>
        <v>127.42</v>
      </c>
      <c r="HA20" s="724">
        <f t="shared" si="25"/>
        <v>38.53</v>
      </c>
      <c r="HB20" s="2450"/>
      <c r="HC20" s="724"/>
      <c r="HD20" s="2435"/>
      <c r="HE20" s="2445">
        <f t="shared" si="28"/>
        <v>127.42</v>
      </c>
      <c r="HF20" s="724">
        <f t="shared" si="28"/>
        <v>38.53</v>
      </c>
      <c r="HG20" s="2449"/>
      <c r="HH20" s="724"/>
      <c r="HI20" s="2435"/>
      <c r="HJ20" s="2445">
        <f t="shared" si="29"/>
        <v>127.42</v>
      </c>
      <c r="HK20" s="724">
        <f t="shared" si="29"/>
        <v>38.53</v>
      </c>
      <c r="HL20" s="2449"/>
      <c r="HM20" s="724"/>
      <c r="HN20" s="2435"/>
      <c r="HO20" s="2445">
        <f t="shared" si="30"/>
        <v>127.42</v>
      </c>
      <c r="HP20" s="724">
        <f t="shared" si="30"/>
        <v>38.53</v>
      </c>
      <c r="HQ20" s="2449"/>
      <c r="HR20" s="724"/>
      <c r="HS20" s="2435"/>
      <c r="HT20" s="2445">
        <f t="shared" si="31"/>
        <v>127.42</v>
      </c>
      <c r="HU20" s="724">
        <f t="shared" si="31"/>
        <v>38.53</v>
      </c>
      <c r="HV20" s="2449"/>
      <c r="HW20" s="724"/>
      <c r="HX20" s="2435"/>
      <c r="HY20" s="2445">
        <f t="shared" si="32"/>
        <v>127.42</v>
      </c>
      <c r="HZ20" s="724">
        <f t="shared" si="32"/>
        <v>38.53</v>
      </c>
      <c r="IA20" s="2449"/>
      <c r="IB20" s="724"/>
      <c r="IC20" s="2435"/>
      <c r="ID20" s="2445">
        <f t="shared" si="33"/>
        <v>127.42</v>
      </c>
      <c r="IE20" s="724">
        <f t="shared" si="33"/>
        <v>38.53</v>
      </c>
      <c r="IF20" s="2449"/>
      <c r="IG20" s="724"/>
      <c r="IH20" s="2435"/>
      <c r="II20" s="2445">
        <f t="shared" si="34"/>
        <v>127.42</v>
      </c>
      <c r="IJ20" s="724">
        <f t="shared" si="34"/>
        <v>38.53</v>
      </c>
      <c r="IK20" s="2449"/>
      <c r="IL20" s="724"/>
      <c r="IM20" s="2435"/>
      <c r="IN20" s="2445">
        <f t="shared" si="35"/>
        <v>127.42</v>
      </c>
      <c r="IO20" s="724">
        <f t="shared" si="35"/>
        <v>38.53</v>
      </c>
      <c r="IP20" s="2450" t="s">
        <v>1925</v>
      </c>
      <c r="IQ20" s="724">
        <v>-5.1100000000000003</v>
      </c>
      <c r="IR20" s="2435">
        <v>-1.55</v>
      </c>
      <c r="IS20" s="2445">
        <f t="shared" si="36"/>
        <v>122.31</v>
      </c>
      <c r="IT20" s="724">
        <f t="shared" si="37"/>
        <v>36.980000000000004</v>
      </c>
      <c r="IU20" s="2449" t="s">
        <v>1925</v>
      </c>
      <c r="IV20" s="724">
        <v>-81.52</v>
      </c>
      <c r="IW20" s="2435">
        <v>-24.67</v>
      </c>
      <c r="IX20" s="2445">
        <f>IS20+IV20</f>
        <v>40.790000000000006</v>
      </c>
      <c r="IY20" s="724">
        <f>IT20+IW20</f>
        <v>12.310000000000002</v>
      </c>
      <c r="IZ20" s="2449"/>
      <c r="JA20" s="724"/>
      <c r="JB20" s="2435"/>
      <c r="JC20" s="2445">
        <f>IX20+JA20</f>
        <v>40.790000000000006</v>
      </c>
      <c r="JD20" s="724">
        <f>IY20+JB20</f>
        <v>12.310000000000002</v>
      </c>
      <c r="JE20" s="2450"/>
      <c r="JF20" s="724"/>
      <c r="JG20" s="2435"/>
      <c r="JH20" s="2445">
        <f>JC20+JF20</f>
        <v>40.790000000000006</v>
      </c>
      <c r="JI20" s="724">
        <f>JD20+JG20</f>
        <v>12.310000000000002</v>
      </c>
      <c r="JJ20" s="2449"/>
      <c r="JK20" s="724"/>
      <c r="JL20" s="2435"/>
      <c r="JM20" s="3452">
        <f>JH20+JK20</f>
        <v>40.790000000000006</v>
      </c>
      <c r="JN20" s="3453">
        <f>JI20+JL20</f>
        <v>12.310000000000002</v>
      </c>
      <c r="JO20" s="3914"/>
      <c r="JP20" s="2435"/>
      <c r="JQ20" s="745"/>
      <c r="JR20" s="745"/>
      <c r="JS20" s="2485"/>
    </row>
    <row r="21" spans="1:279" ht="23.25" customHeight="1">
      <c r="A21" s="2482"/>
      <c r="B21" s="2474" t="s">
        <v>1369</v>
      </c>
      <c r="C21" s="738">
        <v>-9.35</v>
      </c>
      <c r="D21" s="739">
        <f>C21*0.3025</f>
        <v>-2.8283749999999999</v>
      </c>
      <c r="E21" s="738" t="s">
        <v>1931</v>
      </c>
      <c r="F21" s="740">
        <v>-3.34</v>
      </c>
      <c r="G21" s="2472">
        <v>-1</v>
      </c>
      <c r="H21" s="2475">
        <f>C21-F21</f>
        <v>-6.01</v>
      </c>
      <c r="I21" s="739">
        <f>D21-G21</f>
        <v>-1.8283749999999999</v>
      </c>
      <c r="J21" s="740" t="s">
        <v>1927</v>
      </c>
      <c r="K21" s="740">
        <v>3.32</v>
      </c>
      <c r="L21" s="2472">
        <v>1</v>
      </c>
      <c r="M21" s="2475">
        <f>H21-K21</f>
        <v>-9.33</v>
      </c>
      <c r="N21" s="739">
        <f>I21-L21</f>
        <v>-2.8283749999999999</v>
      </c>
      <c r="O21" s="738" t="s">
        <v>1931</v>
      </c>
      <c r="P21" s="2470">
        <v>-0.01</v>
      </c>
      <c r="Q21" s="2471">
        <v>-0.01</v>
      </c>
      <c r="R21" s="739">
        <f>M21-P21</f>
        <v>-9.32</v>
      </c>
      <c r="S21" s="739">
        <f>N21-Q21</f>
        <v>-2.8183750000000001</v>
      </c>
      <c r="T21" s="738"/>
      <c r="U21" s="2470"/>
      <c r="V21" s="2472"/>
      <c r="W21" s="2475">
        <f>R21-U21</f>
        <v>-9.32</v>
      </c>
      <c r="X21" s="739">
        <f>S21-V21</f>
        <v>-2.8183750000000001</v>
      </c>
      <c r="Y21" s="738" t="s">
        <v>1927</v>
      </c>
      <c r="Z21" s="2470">
        <v>125.84</v>
      </c>
      <c r="AA21" s="2472">
        <v>38.07</v>
      </c>
      <c r="AB21" s="2475">
        <f>W21+Z21</f>
        <v>116.52000000000001</v>
      </c>
      <c r="AC21" s="739">
        <f>X21+AA21</f>
        <v>35.251624999999997</v>
      </c>
      <c r="AD21" s="740"/>
      <c r="AE21" s="2470"/>
      <c r="AF21" s="2472"/>
      <c r="AG21" s="2475">
        <f>AB21+AE21</f>
        <v>116.52000000000001</v>
      </c>
      <c r="AH21" s="739">
        <f>AC21+AF21</f>
        <v>35.251624999999997</v>
      </c>
      <c r="AI21" s="738"/>
      <c r="AJ21" s="2470"/>
      <c r="AK21" s="2472"/>
      <c r="AL21" s="2475">
        <f>AG21+AJ21</f>
        <v>116.52000000000001</v>
      </c>
      <c r="AM21" s="739">
        <f>AH21+AK21</f>
        <v>35.251624999999997</v>
      </c>
      <c r="AN21" s="740" t="s">
        <v>1925</v>
      </c>
      <c r="AO21" s="2446">
        <v>-2.86</v>
      </c>
      <c r="AP21" s="2444">
        <v>-0.87</v>
      </c>
      <c r="AQ21" s="2475">
        <f>AL21+AO21</f>
        <v>113.66000000000001</v>
      </c>
      <c r="AR21" s="739">
        <f>AM21+AP21</f>
        <v>34.381625</v>
      </c>
      <c r="AS21" s="738"/>
      <c r="AT21" s="2470"/>
      <c r="AU21" s="2472"/>
      <c r="AV21" s="2475">
        <v>113.66000000000001</v>
      </c>
      <c r="AW21" s="739">
        <v>34.381625</v>
      </c>
      <c r="AX21" s="740" t="s">
        <v>1927</v>
      </c>
      <c r="AY21" s="2470">
        <v>66.72</v>
      </c>
      <c r="AZ21" s="2472">
        <v>20.190000000000001</v>
      </c>
      <c r="BA21" s="2475">
        <f>AV21+AY21</f>
        <v>180.38</v>
      </c>
      <c r="BB21" s="739">
        <f>AW21+AZ21</f>
        <v>54.571624999999997</v>
      </c>
      <c r="BC21" s="740" t="s">
        <v>1927</v>
      </c>
      <c r="BD21" s="2470">
        <v>84.26</v>
      </c>
      <c r="BE21" s="2472">
        <v>25.48</v>
      </c>
      <c r="BF21" s="2475">
        <f>BA21+BD21</f>
        <v>264.64</v>
      </c>
      <c r="BG21" s="739">
        <f>BB21+BE21</f>
        <v>80.051625000000001</v>
      </c>
      <c r="BH21" s="740"/>
      <c r="BI21" s="2470"/>
      <c r="BJ21" s="2472"/>
      <c r="BK21" s="2475">
        <f>BF21+BI21</f>
        <v>264.64</v>
      </c>
      <c r="BL21" s="739">
        <f>BG21+BJ21</f>
        <v>80.051625000000001</v>
      </c>
      <c r="BM21" s="740"/>
      <c r="BN21" s="2470"/>
      <c r="BO21" s="2472"/>
      <c r="BP21" s="2475">
        <f>BK21+BN21</f>
        <v>264.64</v>
      </c>
      <c r="BQ21" s="739">
        <f>BL21+BO21</f>
        <v>80.051625000000001</v>
      </c>
      <c r="BR21" s="740" t="s">
        <v>1925</v>
      </c>
      <c r="BS21" s="2446">
        <v>-61.34</v>
      </c>
      <c r="BT21" s="2444">
        <v>-18.57</v>
      </c>
      <c r="BU21" s="2475">
        <f>BP21+BS21</f>
        <v>203.29999999999998</v>
      </c>
      <c r="BV21" s="739">
        <f>BQ21+BT21</f>
        <v>61.481625000000001</v>
      </c>
      <c r="BW21" s="740"/>
      <c r="BX21" s="2446"/>
      <c r="BY21" s="2444"/>
      <c r="BZ21" s="2475">
        <f t="shared" si="47"/>
        <v>203.29999999999998</v>
      </c>
      <c r="CA21" s="739">
        <f t="shared" si="47"/>
        <v>61.481625000000001</v>
      </c>
      <c r="CB21" s="740" t="s">
        <v>1925</v>
      </c>
      <c r="CC21" s="2446">
        <v>-1.1100000000000001</v>
      </c>
      <c r="CD21" s="2444">
        <v>-0.34</v>
      </c>
      <c r="CE21" s="2475">
        <f t="shared" si="48"/>
        <v>202.18999999999997</v>
      </c>
      <c r="CF21" s="2476">
        <f t="shared" si="48"/>
        <v>61.141624999999998</v>
      </c>
      <c r="CG21" s="2475"/>
      <c r="CH21" s="2476"/>
      <c r="CI21" s="2477"/>
      <c r="CJ21" s="2475">
        <v>202.18999999999997</v>
      </c>
      <c r="CK21" s="2476">
        <v>61.141624999999998</v>
      </c>
      <c r="CL21" s="2475"/>
      <c r="CM21" s="2476"/>
      <c r="CN21" s="2477"/>
      <c r="CO21" s="2475">
        <v>202.18999999999997</v>
      </c>
      <c r="CP21" s="739">
        <v>61.141624999999998</v>
      </c>
      <c r="CQ21" s="2475" t="s">
        <v>1925</v>
      </c>
      <c r="CR21" s="2435">
        <v>-0.11</v>
      </c>
      <c r="CS21" s="2448">
        <v>-0.04</v>
      </c>
      <c r="CT21" s="2475">
        <f>202.19+CR21</f>
        <v>202.07999999999998</v>
      </c>
      <c r="CU21" s="739">
        <f>61.141625+CS21</f>
        <v>61.101624999999999</v>
      </c>
      <c r="CV21" s="2478" t="s">
        <v>1927</v>
      </c>
      <c r="CW21" s="2435">
        <v>7</v>
      </c>
      <c r="CX21" s="2448">
        <v>2.11</v>
      </c>
      <c r="CY21" s="2475">
        <f>202.08+CW21</f>
        <v>209.08</v>
      </c>
      <c r="CZ21" s="739">
        <f>61.101625+CX21</f>
        <v>63.211624999999998</v>
      </c>
      <c r="DA21" s="2478" t="s">
        <v>1927</v>
      </c>
      <c r="DB21" s="2435">
        <v>18.41</v>
      </c>
      <c r="DC21" s="2448">
        <v>5.52</v>
      </c>
      <c r="DD21" s="2475">
        <f>CY21+DB21</f>
        <v>227.49</v>
      </c>
      <c r="DE21" s="739">
        <f>CZ21+DC21</f>
        <v>68.731624999999994</v>
      </c>
      <c r="DF21" s="2478" t="s">
        <v>1925</v>
      </c>
      <c r="DG21" s="2435">
        <v>-36.130000000000003</v>
      </c>
      <c r="DH21" s="2448">
        <v>-10.92</v>
      </c>
      <c r="DI21" s="2475">
        <f>DD21+DG21</f>
        <v>191.36</v>
      </c>
      <c r="DJ21" s="739">
        <f>DE21+DH21</f>
        <v>57.811624999999992</v>
      </c>
      <c r="DK21" s="2479"/>
      <c r="DL21" s="2435"/>
      <c r="DM21" s="2448"/>
      <c r="DN21" s="2475">
        <v>191.36</v>
      </c>
      <c r="DO21" s="739">
        <f>DJ21+DM21</f>
        <v>57.811624999999992</v>
      </c>
      <c r="DP21" s="2478" t="s">
        <v>1927</v>
      </c>
      <c r="DQ21" s="2435">
        <v>0.03</v>
      </c>
      <c r="DR21" s="2448">
        <v>0.01</v>
      </c>
      <c r="DS21" s="2475">
        <f>DN21+DQ21</f>
        <v>191.39000000000001</v>
      </c>
      <c r="DT21" s="739">
        <f>DO21+DR21</f>
        <v>57.82162499999999</v>
      </c>
      <c r="DU21" s="2479"/>
      <c r="DV21" s="2435"/>
      <c r="DW21" s="2445"/>
      <c r="DX21" s="2475">
        <f>DS21+DV21</f>
        <v>191.39000000000001</v>
      </c>
      <c r="DY21" s="739">
        <f>DT21+DW21</f>
        <v>57.82162499999999</v>
      </c>
      <c r="DZ21" s="2479" t="s">
        <v>1927</v>
      </c>
      <c r="EA21" s="2435">
        <v>7.48</v>
      </c>
      <c r="EB21" s="2445">
        <v>2.2599999999999998</v>
      </c>
      <c r="EC21" s="2475">
        <f t="shared" si="49"/>
        <v>198.87</v>
      </c>
      <c r="ED21" s="739">
        <f t="shared" si="49"/>
        <v>60.081624999999988</v>
      </c>
      <c r="EE21" s="739" t="s">
        <v>2273</v>
      </c>
      <c r="EF21" s="724">
        <v>-22</v>
      </c>
      <c r="EG21" s="724">
        <v>-6.66</v>
      </c>
      <c r="EH21" s="739">
        <f t="shared" si="50"/>
        <v>176.87</v>
      </c>
      <c r="EI21" s="739">
        <f t="shared" si="50"/>
        <v>53.421624999999992</v>
      </c>
      <c r="EJ21" s="724" t="s">
        <v>1925</v>
      </c>
      <c r="EK21" s="724">
        <v>-25.53</v>
      </c>
      <c r="EL21" s="724">
        <v>-7.72</v>
      </c>
      <c r="EM21" s="739">
        <f t="shared" si="51"/>
        <v>151.34</v>
      </c>
      <c r="EN21" s="739">
        <f t="shared" si="51"/>
        <v>45.701624999999993</v>
      </c>
      <c r="EO21" s="739"/>
      <c r="EP21" s="739"/>
      <c r="EQ21" s="739"/>
      <c r="ER21" s="739">
        <v>151.34</v>
      </c>
      <c r="ES21" s="739">
        <v>45.701624999999993</v>
      </c>
      <c r="ET21" s="739" t="s">
        <v>1925</v>
      </c>
      <c r="EU21" s="724">
        <v>-0.12</v>
      </c>
      <c r="EV21" s="724">
        <v>-0.01</v>
      </c>
      <c r="EW21" s="724">
        <f t="shared" si="52"/>
        <v>151.22</v>
      </c>
      <c r="EX21" s="724">
        <f t="shared" si="52"/>
        <v>45.691624999999995</v>
      </c>
      <c r="EY21" s="739"/>
      <c r="EZ21" s="724"/>
      <c r="FA21" s="724"/>
      <c r="FB21" s="724">
        <f t="shared" si="53"/>
        <v>151.22</v>
      </c>
      <c r="FC21" s="724">
        <f t="shared" si="53"/>
        <v>45.691624999999995</v>
      </c>
      <c r="FD21" s="724"/>
      <c r="FE21" s="724"/>
      <c r="FF21" s="724"/>
      <c r="FG21" s="724">
        <v>151.22</v>
      </c>
      <c r="FH21" s="724">
        <v>45.691624999999995</v>
      </c>
      <c r="FI21" s="2449"/>
      <c r="FJ21" s="724"/>
      <c r="FK21" s="2435"/>
      <c r="FL21" s="2445">
        <v>151.22</v>
      </c>
      <c r="FM21" s="724">
        <v>45.691624999999995</v>
      </c>
      <c r="FN21" s="2449"/>
      <c r="FO21" s="724"/>
      <c r="FP21" s="2435"/>
      <c r="FQ21" s="2445">
        <v>151.22</v>
      </c>
      <c r="FR21" s="724">
        <v>45.691624999999995</v>
      </c>
      <c r="FS21" s="2449"/>
      <c r="FT21" s="724"/>
      <c r="FU21" s="2435"/>
      <c r="FV21" s="2445">
        <v>151.22</v>
      </c>
      <c r="FW21" s="724">
        <v>45.691624999999995</v>
      </c>
      <c r="FX21" s="2449"/>
      <c r="FY21" s="724"/>
      <c r="FZ21" s="2435"/>
      <c r="GA21" s="2445">
        <v>151.22</v>
      </c>
      <c r="GB21" s="724">
        <v>45.691624999999995</v>
      </c>
      <c r="GC21" s="2449"/>
      <c r="GD21" s="724"/>
      <c r="GE21" s="2435"/>
      <c r="GF21" s="2445">
        <v>151.22</v>
      </c>
      <c r="GG21" s="724">
        <v>45.691624999999995</v>
      </c>
      <c r="GH21" s="2449" t="s">
        <v>1925</v>
      </c>
      <c r="GI21" s="724">
        <f>-0.8-64.5</f>
        <v>-65.3</v>
      </c>
      <c r="GJ21" s="2435">
        <f>GI21*0.3025</f>
        <v>-19.753249999999998</v>
      </c>
      <c r="GK21" s="2445">
        <f>GF21+GI21</f>
        <v>85.92</v>
      </c>
      <c r="GL21" s="724">
        <f>GG21+GJ21</f>
        <v>25.938374999999997</v>
      </c>
      <c r="GM21" s="724"/>
      <c r="GN21" s="724"/>
      <c r="GO21" s="2435"/>
      <c r="GP21" s="2445">
        <f>GK21+GN21</f>
        <v>85.92</v>
      </c>
      <c r="GQ21" s="724">
        <f>GL21+GO21</f>
        <v>25.938374999999997</v>
      </c>
      <c r="GR21" s="2449" t="s">
        <v>1927</v>
      </c>
      <c r="GS21" s="724">
        <v>0</v>
      </c>
      <c r="GT21" s="2435">
        <v>0.02</v>
      </c>
      <c r="GU21" s="2445">
        <f t="shared" si="26"/>
        <v>85.92</v>
      </c>
      <c r="GV21" s="724">
        <f t="shared" si="26"/>
        <v>25.958374999999997</v>
      </c>
      <c r="GW21" s="2450" t="s">
        <v>1927</v>
      </c>
      <c r="GX21" s="724">
        <v>0.03</v>
      </c>
      <c r="GY21" s="2435">
        <v>0.01</v>
      </c>
      <c r="GZ21" s="2445">
        <f>GU21+GX21</f>
        <v>85.95</v>
      </c>
      <c r="HA21" s="724">
        <f>GV21+GY21</f>
        <v>25.968374999999998</v>
      </c>
      <c r="HB21" s="2450" t="s">
        <v>1927</v>
      </c>
      <c r="HC21" s="724">
        <v>19.82</v>
      </c>
      <c r="HD21" s="2435">
        <v>6</v>
      </c>
      <c r="HE21" s="2445">
        <f t="shared" si="28"/>
        <v>105.77000000000001</v>
      </c>
      <c r="HF21" s="724">
        <f t="shared" si="28"/>
        <v>31.968374999999998</v>
      </c>
      <c r="HG21" s="2449" t="s">
        <v>1927</v>
      </c>
      <c r="HH21" s="724">
        <v>-0.02</v>
      </c>
      <c r="HI21" s="2435">
        <v>0.03</v>
      </c>
      <c r="HJ21" s="2445">
        <f t="shared" si="29"/>
        <v>105.75000000000001</v>
      </c>
      <c r="HK21" s="724">
        <f t="shared" si="29"/>
        <v>31.998374999999999</v>
      </c>
      <c r="HL21" s="2449"/>
      <c r="HM21" s="724"/>
      <c r="HN21" s="2435"/>
      <c r="HO21" s="2445">
        <f t="shared" si="30"/>
        <v>105.75000000000001</v>
      </c>
      <c r="HP21" s="724">
        <f t="shared" si="30"/>
        <v>31.998374999999999</v>
      </c>
      <c r="HQ21" s="2449"/>
      <c r="HR21" s="724"/>
      <c r="HS21" s="2435"/>
      <c r="HT21" s="2445">
        <f t="shared" si="31"/>
        <v>105.75000000000001</v>
      </c>
      <c r="HU21" s="724">
        <f t="shared" si="31"/>
        <v>31.998374999999999</v>
      </c>
      <c r="HV21" s="2449" t="s">
        <v>1925</v>
      </c>
      <c r="HW21" s="724">
        <v>-0.03</v>
      </c>
      <c r="HX21" s="2435">
        <v>-0.01</v>
      </c>
      <c r="HY21" s="2445">
        <f t="shared" si="32"/>
        <v>105.72000000000001</v>
      </c>
      <c r="HZ21" s="724">
        <f t="shared" si="32"/>
        <v>31.988374999999998</v>
      </c>
      <c r="IA21" s="2449"/>
      <c r="IB21" s="724"/>
      <c r="IC21" s="2435"/>
      <c r="ID21" s="2445">
        <f t="shared" si="33"/>
        <v>105.72000000000001</v>
      </c>
      <c r="IE21" s="724">
        <f t="shared" si="33"/>
        <v>31.988374999999998</v>
      </c>
      <c r="IF21" s="2449"/>
      <c r="IG21" s="724"/>
      <c r="IH21" s="2435"/>
      <c r="II21" s="2445">
        <f t="shared" si="34"/>
        <v>105.72000000000001</v>
      </c>
      <c r="IJ21" s="724">
        <f t="shared" si="34"/>
        <v>31.988374999999998</v>
      </c>
      <c r="IK21" s="2449" t="s">
        <v>1925</v>
      </c>
      <c r="IL21" s="724">
        <v>-5.97</v>
      </c>
      <c r="IM21" s="2435">
        <v>-1.81</v>
      </c>
      <c r="IN21" s="2445">
        <f>II21+IL21</f>
        <v>99.750000000000014</v>
      </c>
      <c r="IO21" s="724">
        <f>IJ21+IM21</f>
        <v>30.178374999999999</v>
      </c>
      <c r="IP21" s="2450" t="s">
        <v>1927</v>
      </c>
      <c r="IQ21" s="724">
        <v>3.04</v>
      </c>
      <c r="IR21" s="2435">
        <v>0.92</v>
      </c>
      <c r="IS21" s="2445">
        <f>IN21+IQ21</f>
        <v>102.79000000000002</v>
      </c>
      <c r="IT21" s="724">
        <f>IO21+IR21</f>
        <v>31.098375000000001</v>
      </c>
      <c r="IU21" s="2449" t="s">
        <v>1925</v>
      </c>
      <c r="IV21" s="724">
        <v>-5.96</v>
      </c>
      <c r="IW21" s="2435">
        <v>-1.8</v>
      </c>
      <c r="IX21" s="2445">
        <f>IS21+IV21</f>
        <v>96.830000000000027</v>
      </c>
      <c r="IY21" s="724">
        <f>IT21+IW21</f>
        <v>29.298375</v>
      </c>
      <c r="IZ21" s="2449"/>
      <c r="JA21" s="724"/>
      <c r="JB21" s="2435"/>
      <c r="JC21" s="2445">
        <f>IX21+JA21</f>
        <v>96.830000000000027</v>
      </c>
      <c r="JD21" s="724">
        <f>IY21+JB21</f>
        <v>29.298375</v>
      </c>
      <c r="JE21" s="2450" t="s">
        <v>1925</v>
      </c>
      <c r="JF21" s="724">
        <v>-0.37</v>
      </c>
      <c r="JG21" s="2435">
        <v>-0.09</v>
      </c>
      <c r="JH21" s="2445">
        <f>JC21+JF21</f>
        <v>96.460000000000022</v>
      </c>
      <c r="JI21" s="724">
        <f>JD21+JG21</f>
        <v>29.208375</v>
      </c>
      <c r="JJ21" s="2449"/>
      <c r="JK21" s="724"/>
      <c r="JL21" s="2435"/>
      <c r="JM21" s="3452">
        <f>JH21+JK21</f>
        <v>96.460000000000022</v>
      </c>
      <c r="JN21" s="3453">
        <f>JI21+JL21</f>
        <v>29.208375</v>
      </c>
      <c r="JO21" s="3997"/>
      <c r="JP21" s="2435"/>
      <c r="JQ21" s="745"/>
      <c r="JR21" s="745"/>
      <c r="JS21" s="746"/>
    </row>
    <row r="22" spans="1:279" ht="23.25" customHeight="1">
      <c r="A22" s="2486"/>
      <c r="B22" s="2487" t="s">
        <v>1370</v>
      </c>
      <c r="C22" s="727">
        <v>29.67</v>
      </c>
      <c r="D22" s="728">
        <f>8.74</f>
        <v>8.74</v>
      </c>
      <c r="E22" s="727"/>
      <c r="F22" s="729"/>
      <c r="G22" s="2452"/>
      <c r="H22" s="2453">
        <v>29.67</v>
      </c>
      <c r="I22" s="728">
        <v>8.74</v>
      </c>
      <c r="J22" s="729"/>
      <c r="K22" s="729"/>
      <c r="L22" s="2452"/>
      <c r="M22" s="2453">
        <v>29.67</v>
      </c>
      <c r="N22" s="728">
        <v>8.74</v>
      </c>
      <c r="O22" s="727"/>
      <c r="P22" s="2454"/>
      <c r="Q22" s="2455"/>
      <c r="R22" s="728">
        <v>29.67</v>
      </c>
      <c r="S22" s="728">
        <v>8.74</v>
      </c>
      <c r="T22" s="727"/>
      <c r="U22" s="2454"/>
      <c r="V22" s="2452"/>
      <c r="W22" s="2453">
        <v>29.67</v>
      </c>
      <c r="X22" s="728">
        <v>8.74</v>
      </c>
      <c r="Y22" s="727"/>
      <c r="Z22" s="2454"/>
      <c r="AA22" s="2452"/>
      <c r="AB22" s="2453">
        <v>29.67</v>
      </c>
      <c r="AC22" s="728">
        <v>8.74</v>
      </c>
      <c r="AD22" s="729"/>
      <c r="AE22" s="2454"/>
      <c r="AF22" s="2452"/>
      <c r="AG22" s="2453">
        <v>29.67</v>
      </c>
      <c r="AH22" s="728">
        <v>8.74</v>
      </c>
      <c r="AI22" s="727" t="s">
        <v>1927</v>
      </c>
      <c r="AJ22" s="2454">
        <v>1.9</v>
      </c>
      <c r="AK22" s="2452">
        <v>0.56999999999999995</v>
      </c>
      <c r="AL22" s="2453">
        <f>AG22+AJ22</f>
        <v>31.57</v>
      </c>
      <c r="AM22" s="728">
        <f>AH22+AK22</f>
        <v>9.31</v>
      </c>
      <c r="AN22" s="729" t="s">
        <v>1927</v>
      </c>
      <c r="AO22" s="2454">
        <v>1.07</v>
      </c>
      <c r="AP22" s="2452">
        <v>0.32</v>
      </c>
      <c r="AQ22" s="2453">
        <f>AL22+AO22</f>
        <v>32.64</v>
      </c>
      <c r="AR22" s="728">
        <f>AM22+AP22</f>
        <v>9.6300000000000008</v>
      </c>
      <c r="AS22" s="727" t="s">
        <v>1925</v>
      </c>
      <c r="AT22" s="2454">
        <v>-64.06</v>
      </c>
      <c r="AU22" s="2452">
        <v>-19.38</v>
      </c>
      <c r="AV22" s="2453">
        <f>AQ22+AT22</f>
        <v>-31.42</v>
      </c>
      <c r="AW22" s="728">
        <f>AR22+AU22</f>
        <v>-9.7499999999999982</v>
      </c>
      <c r="AX22" s="729"/>
      <c r="AY22" s="2454"/>
      <c r="AZ22" s="2452"/>
      <c r="BA22" s="2453">
        <f>AV22+AY22</f>
        <v>-31.42</v>
      </c>
      <c r="BB22" s="728">
        <f>AW22+AZ22</f>
        <v>-9.7499999999999982</v>
      </c>
      <c r="BC22" s="729" t="s">
        <v>1927</v>
      </c>
      <c r="BD22" s="2454">
        <v>1.26</v>
      </c>
      <c r="BE22" s="2452">
        <v>0.37</v>
      </c>
      <c r="BF22" s="2453">
        <f>BA22+BD22</f>
        <v>-30.16</v>
      </c>
      <c r="BG22" s="728">
        <f>BB22+BE22</f>
        <v>-9.379999999999999</v>
      </c>
      <c r="BH22" s="729" t="s">
        <v>1925</v>
      </c>
      <c r="BI22" s="2454">
        <v>-480.45</v>
      </c>
      <c r="BJ22" s="2452">
        <v>-145.33000000000001</v>
      </c>
      <c r="BK22" s="2453">
        <f>BF22+BI22</f>
        <v>-510.61</v>
      </c>
      <c r="BL22" s="728">
        <f>BG22+BJ22</f>
        <v>-154.71</v>
      </c>
      <c r="BM22" s="729" t="s">
        <v>1925</v>
      </c>
      <c r="BN22" s="2454">
        <v>-132.15</v>
      </c>
      <c r="BO22" s="2452">
        <v>-40.19</v>
      </c>
      <c r="BP22" s="2453">
        <f>BK22+BN22</f>
        <v>-642.76</v>
      </c>
      <c r="BQ22" s="728">
        <f>BL22+BO22</f>
        <v>-194.9</v>
      </c>
      <c r="BR22" s="729"/>
      <c r="BS22" s="2454"/>
      <c r="BT22" s="2452"/>
      <c r="BU22" s="2453">
        <f>BP22+BS22</f>
        <v>-642.76</v>
      </c>
      <c r="BV22" s="728">
        <f>BQ22+BT22</f>
        <v>-194.9</v>
      </c>
      <c r="BW22" s="729"/>
      <c r="BX22" s="2454"/>
      <c r="BY22" s="2452"/>
      <c r="BZ22" s="2453">
        <f t="shared" si="47"/>
        <v>-642.76</v>
      </c>
      <c r="CA22" s="728">
        <f t="shared" si="47"/>
        <v>-194.9</v>
      </c>
      <c r="CB22" s="729" t="s">
        <v>1927</v>
      </c>
      <c r="CC22" s="2454">
        <v>3.74</v>
      </c>
      <c r="CD22" s="2452">
        <v>1.1299999999999999</v>
      </c>
      <c r="CE22" s="2453">
        <f t="shared" si="48"/>
        <v>-639.02</v>
      </c>
      <c r="CF22" s="2456">
        <f t="shared" si="48"/>
        <v>-193.77</v>
      </c>
      <c r="CG22" s="2453"/>
      <c r="CH22" s="2456"/>
      <c r="CI22" s="2457"/>
      <c r="CJ22" s="2453">
        <v>-639.02</v>
      </c>
      <c r="CK22" s="2456">
        <v>-193.77</v>
      </c>
      <c r="CL22" s="2453" t="s">
        <v>1927</v>
      </c>
      <c r="CM22" s="2456">
        <v>0.02</v>
      </c>
      <c r="CN22" s="2457">
        <v>0.01</v>
      </c>
      <c r="CO22" s="2453">
        <f>CJ22+CM22</f>
        <v>-639</v>
      </c>
      <c r="CP22" s="728">
        <f>CK22+CN22</f>
        <v>-193.76000000000002</v>
      </c>
      <c r="CQ22" s="2453"/>
      <c r="CR22" s="2456"/>
      <c r="CS22" s="2457"/>
      <c r="CT22" s="2453">
        <f>CO22+CR22</f>
        <v>-639</v>
      </c>
      <c r="CU22" s="728">
        <f>CP22+CS22</f>
        <v>-193.76000000000002</v>
      </c>
      <c r="CV22" s="2458"/>
      <c r="CW22" s="2456"/>
      <c r="CX22" s="2457"/>
      <c r="CY22" s="2453">
        <v>-639</v>
      </c>
      <c r="CZ22" s="728">
        <v>-193.76000000000002</v>
      </c>
      <c r="DA22" s="2458" t="s">
        <v>1925</v>
      </c>
      <c r="DB22" s="2456">
        <v>-293.95</v>
      </c>
      <c r="DC22" s="2457">
        <v>-88.92</v>
      </c>
      <c r="DD22" s="2453">
        <f>CY22+DB22</f>
        <v>-932.95</v>
      </c>
      <c r="DE22" s="724">
        <f>CZ22+DC22</f>
        <v>-282.68</v>
      </c>
      <c r="DF22" s="2458" t="s">
        <v>1925</v>
      </c>
      <c r="DG22" s="2456">
        <v>-40.07</v>
      </c>
      <c r="DH22" s="2457">
        <v>-12.14</v>
      </c>
      <c r="DI22" s="2453">
        <f>DD22+DG22</f>
        <v>-973.0200000000001</v>
      </c>
      <c r="DJ22" s="724">
        <f>DE22+DH22</f>
        <v>-294.82</v>
      </c>
      <c r="DK22" s="2459" t="s">
        <v>1927</v>
      </c>
      <c r="DL22" s="2456">
        <v>16.07</v>
      </c>
      <c r="DM22" s="2457">
        <v>4.87</v>
      </c>
      <c r="DN22" s="2453">
        <f>DI22+DL22</f>
        <v>-956.95</v>
      </c>
      <c r="DO22" s="724">
        <f>DJ22+DM22</f>
        <v>-289.95</v>
      </c>
      <c r="DP22" s="2458"/>
      <c r="DQ22" s="2456"/>
      <c r="DR22" s="2457"/>
      <c r="DS22" s="2453">
        <v>-956.95</v>
      </c>
      <c r="DT22" s="724">
        <v>-289.95</v>
      </c>
      <c r="DU22" s="2459" t="s">
        <v>1927</v>
      </c>
      <c r="DV22" s="2456">
        <v>6.48</v>
      </c>
      <c r="DW22" s="2453">
        <v>1.96</v>
      </c>
      <c r="DX22" s="2453">
        <f>DS22+DV22</f>
        <v>-950.47</v>
      </c>
      <c r="DY22" s="724">
        <f>DT22+DW22</f>
        <v>-287.99</v>
      </c>
      <c r="DZ22" s="2459" t="s">
        <v>1927</v>
      </c>
      <c r="EA22" s="2456">
        <v>49.31</v>
      </c>
      <c r="EB22" s="2453">
        <v>14.9</v>
      </c>
      <c r="EC22" s="2453">
        <f t="shared" si="49"/>
        <v>-901.16000000000008</v>
      </c>
      <c r="ED22" s="724">
        <f t="shared" si="49"/>
        <v>-273.09000000000003</v>
      </c>
      <c r="EE22" s="724" t="s">
        <v>2273</v>
      </c>
      <c r="EF22" s="724">
        <v>-4.6500000000000004</v>
      </c>
      <c r="EG22" s="724">
        <v>-1.41</v>
      </c>
      <c r="EH22" s="724">
        <f t="shared" si="50"/>
        <v>-905.81000000000006</v>
      </c>
      <c r="EI22" s="724">
        <f t="shared" si="50"/>
        <v>-274.50000000000006</v>
      </c>
      <c r="EJ22" s="724" t="s">
        <v>1925</v>
      </c>
      <c r="EK22" s="724">
        <v>-45.13</v>
      </c>
      <c r="EL22" s="724">
        <v>-13.65</v>
      </c>
      <c r="EM22" s="724">
        <f t="shared" si="51"/>
        <v>-950.94</v>
      </c>
      <c r="EN22" s="724">
        <f t="shared" si="51"/>
        <v>-288.15000000000003</v>
      </c>
      <c r="EO22" s="724" t="s">
        <v>1925</v>
      </c>
      <c r="EP22" s="724">
        <v>-1.06</v>
      </c>
      <c r="EQ22" s="724">
        <v>-0.32</v>
      </c>
      <c r="ER22" s="724">
        <f>EM22+EP22</f>
        <v>-952</v>
      </c>
      <c r="ES22" s="724">
        <f>EN22+EQ22</f>
        <v>-288.47000000000003</v>
      </c>
      <c r="ET22" s="724" t="s">
        <v>1927</v>
      </c>
      <c r="EU22" s="724">
        <v>0.03</v>
      </c>
      <c r="EV22" s="724">
        <f>EU22*0.3025</f>
        <v>9.0749999999999997E-3</v>
      </c>
      <c r="EW22" s="724">
        <f t="shared" si="52"/>
        <v>-951.97</v>
      </c>
      <c r="EX22" s="724">
        <f>ES22+EV22</f>
        <v>-288.46092500000003</v>
      </c>
      <c r="EY22" s="724"/>
      <c r="EZ22" s="724"/>
      <c r="FA22" s="724"/>
      <c r="FB22" s="724">
        <f t="shared" si="53"/>
        <v>-951.97</v>
      </c>
      <c r="FC22" s="724">
        <f>EX22+FA22</f>
        <v>-288.46092500000003</v>
      </c>
      <c r="FD22" s="724" t="s">
        <v>1925</v>
      </c>
      <c r="FE22" s="724">
        <v>-30.8</v>
      </c>
      <c r="FF22" s="724">
        <v>-9.32</v>
      </c>
      <c r="FG22" s="724">
        <f>FB22+FE22</f>
        <v>-982.77</v>
      </c>
      <c r="FH22" s="724">
        <f>FC22+FF22</f>
        <v>-297.78092500000002</v>
      </c>
      <c r="FI22" s="2449" t="s">
        <v>1925</v>
      </c>
      <c r="FJ22" s="724">
        <v>-135.16</v>
      </c>
      <c r="FK22" s="2435">
        <v>-40.89</v>
      </c>
      <c r="FL22" s="2445">
        <f>FG22+FJ22</f>
        <v>-1117.93</v>
      </c>
      <c r="FM22" s="724">
        <f>FH22+FK22</f>
        <v>-338.67092500000001</v>
      </c>
      <c r="FN22" s="2449"/>
      <c r="FO22" s="724"/>
      <c r="FP22" s="2435"/>
      <c r="FQ22" s="2445">
        <f>FL22+FO22</f>
        <v>-1117.93</v>
      </c>
      <c r="FR22" s="724">
        <f>FM22+FP22</f>
        <v>-338.67092500000001</v>
      </c>
      <c r="FS22" s="2449"/>
      <c r="FT22" s="724"/>
      <c r="FU22" s="2435"/>
      <c r="FV22" s="2445">
        <v>-1117.93</v>
      </c>
      <c r="FW22" s="724">
        <v>-338.67092500000001</v>
      </c>
      <c r="FX22" s="2449"/>
      <c r="FY22" s="724"/>
      <c r="FZ22" s="2435"/>
      <c r="GA22" s="2445">
        <v>-1117.93</v>
      </c>
      <c r="GB22" s="724">
        <v>-338.67092500000001</v>
      </c>
      <c r="GC22" s="2449" t="s">
        <v>1925</v>
      </c>
      <c r="GD22" s="724">
        <v>-64.3</v>
      </c>
      <c r="GE22" s="2435">
        <v>-19.46</v>
      </c>
      <c r="GF22" s="2445">
        <f>-1117.93+GD22</f>
        <v>-1182.23</v>
      </c>
      <c r="GG22" s="724">
        <f>-338.670925+GE22</f>
        <v>-358.13092499999999</v>
      </c>
      <c r="GH22" s="2449" t="s">
        <v>1927</v>
      </c>
      <c r="GI22" s="724">
        <f>101.16-3.5</f>
        <v>97.66</v>
      </c>
      <c r="GJ22" s="2435">
        <f>GI22*0.3025</f>
        <v>29.542149999999999</v>
      </c>
      <c r="GK22" s="2445">
        <f>GF22+GI22</f>
        <v>-1084.57</v>
      </c>
      <c r="GL22" s="724">
        <f>GG22+GJ22</f>
        <v>-328.588775</v>
      </c>
      <c r="GM22" s="2449" t="s">
        <v>1927</v>
      </c>
      <c r="GN22" s="724">
        <v>34.93</v>
      </c>
      <c r="GO22" s="2435">
        <v>10.55</v>
      </c>
      <c r="GP22" s="2445">
        <f>GK22+GN22</f>
        <v>-1049.6399999999999</v>
      </c>
      <c r="GQ22" s="724">
        <f>GL22+GO22</f>
        <v>-318.03877499999999</v>
      </c>
      <c r="GR22" s="2449"/>
      <c r="GS22" s="724"/>
      <c r="GT22" s="2435"/>
      <c r="GU22" s="2445">
        <f t="shared" si="26"/>
        <v>-1049.6399999999999</v>
      </c>
      <c r="GV22" s="724">
        <f t="shared" si="26"/>
        <v>-318.03877499999999</v>
      </c>
      <c r="GW22" s="2450" t="s">
        <v>1927</v>
      </c>
      <c r="GX22" s="724">
        <v>6.57</v>
      </c>
      <c r="GY22" s="2435">
        <v>1.99</v>
      </c>
      <c r="GZ22" s="2445">
        <f>GU22+GX22</f>
        <v>-1043.07</v>
      </c>
      <c r="HA22" s="724">
        <f>GV22+GY22</f>
        <v>-316.04877499999998</v>
      </c>
      <c r="HB22" s="2450"/>
      <c r="HC22" s="724"/>
      <c r="HD22" s="2435"/>
      <c r="HE22" s="2445">
        <f t="shared" si="28"/>
        <v>-1043.07</v>
      </c>
      <c r="HF22" s="724">
        <f t="shared" si="28"/>
        <v>-316.04877499999998</v>
      </c>
      <c r="HG22" s="2449"/>
      <c r="HH22" s="724"/>
      <c r="HI22" s="2435"/>
      <c r="HJ22" s="2445">
        <f t="shared" si="29"/>
        <v>-1043.07</v>
      </c>
      <c r="HK22" s="724">
        <f t="shared" si="29"/>
        <v>-316.04877499999998</v>
      </c>
      <c r="HL22" s="2449" t="s">
        <v>1927</v>
      </c>
      <c r="HM22" s="724">
        <v>411.62</v>
      </c>
      <c r="HN22" s="2435">
        <v>124.52</v>
      </c>
      <c r="HO22" s="2445">
        <f t="shared" si="30"/>
        <v>-631.44999999999993</v>
      </c>
      <c r="HP22" s="724">
        <f t="shared" si="30"/>
        <v>-191.528775</v>
      </c>
      <c r="HQ22" s="2449" t="s">
        <v>1927</v>
      </c>
      <c r="HR22" s="724">
        <v>2.82</v>
      </c>
      <c r="HS22" s="2435">
        <v>1.07</v>
      </c>
      <c r="HT22" s="2445">
        <f>HO22+HR22</f>
        <v>-628.62999999999988</v>
      </c>
      <c r="HU22" s="724">
        <f t="shared" si="31"/>
        <v>-190.458775</v>
      </c>
      <c r="HV22" s="2449"/>
      <c r="HW22" s="724"/>
      <c r="HX22" s="2435"/>
      <c r="HY22" s="2445">
        <f>HT22+HW22</f>
        <v>-628.62999999999988</v>
      </c>
      <c r="HZ22" s="724">
        <f t="shared" si="32"/>
        <v>-190.458775</v>
      </c>
      <c r="IA22" s="2449" t="s">
        <v>1927</v>
      </c>
      <c r="IB22" s="724">
        <v>0</v>
      </c>
      <c r="IC22" s="2435">
        <v>0.01</v>
      </c>
      <c r="ID22" s="2445">
        <f>HY22+IB22</f>
        <v>-628.62999999999988</v>
      </c>
      <c r="IE22" s="724">
        <f t="shared" si="33"/>
        <v>-190.44877500000001</v>
      </c>
      <c r="IF22" s="2449" t="s">
        <v>1927</v>
      </c>
      <c r="IG22" s="724">
        <v>30.8</v>
      </c>
      <c r="IH22" s="2435">
        <v>9.32</v>
      </c>
      <c r="II22" s="2445">
        <f>ID22+IG22</f>
        <v>-597.82999999999993</v>
      </c>
      <c r="IJ22" s="724">
        <f t="shared" si="34"/>
        <v>-181.12877500000002</v>
      </c>
      <c r="IK22" s="2449"/>
      <c r="IL22" s="724"/>
      <c r="IM22" s="2435"/>
      <c r="IN22" s="2445">
        <f>II22+IL22</f>
        <v>-597.82999999999993</v>
      </c>
      <c r="IO22" s="724">
        <f t="shared" si="35"/>
        <v>-181.12877500000002</v>
      </c>
      <c r="IP22" s="2450" t="s">
        <v>1925</v>
      </c>
      <c r="IQ22" s="724">
        <v>-86.2</v>
      </c>
      <c r="IR22" s="2435">
        <v>-26.08</v>
      </c>
      <c r="IS22" s="2445">
        <f>IN22+IQ22</f>
        <v>-684.03</v>
      </c>
      <c r="IT22" s="724">
        <f t="shared" ref="IT22" si="54">IO22+IR22</f>
        <v>-207.208775</v>
      </c>
      <c r="IU22" s="2449" t="s">
        <v>1925</v>
      </c>
      <c r="IV22" s="724">
        <v>-36.04</v>
      </c>
      <c r="IW22" s="2435">
        <v>-10.9</v>
      </c>
      <c r="IX22" s="2445">
        <f>IS22+IV22</f>
        <v>-720.06999999999994</v>
      </c>
      <c r="IY22" s="724">
        <f t="shared" ref="IY22" si="55">IT22+IW22</f>
        <v>-218.10877500000001</v>
      </c>
      <c r="IZ22" s="2449"/>
      <c r="JA22" s="724"/>
      <c r="JB22" s="2435"/>
      <c r="JC22" s="2445">
        <f>IX22+JA22</f>
        <v>-720.06999999999994</v>
      </c>
      <c r="JD22" s="724">
        <f t="shared" ref="JD22" si="56">IY22+JB22</f>
        <v>-218.10877500000001</v>
      </c>
      <c r="JE22" s="2450" t="s">
        <v>1927</v>
      </c>
      <c r="JF22" s="724">
        <v>17.96</v>
      </c>
      <c r="JG22" s="2435">
        <v>5.43</v>
      </c>
      <c r="JH22" s="2445">
        <f>JC22+JF22</f>
        <v>-702.1099999999999</v>
      </c>
      <c r="JI22" s="724">
        <f t="shared" ref="JI22" si="57">JD22+JG22</f>
        <v>-212.678775</v>
      </c>
      <c r="JJ22" s="2449" t="s">
        <v>1927</v>
      </c>
      <c r="JK22" s="724">
        <v>0.65</v>
      </c>
      <c r="JL22" s="2435">
        <v>0.2</v>
      </c>
      <c r="JM22" s="3452">
        <f>JH22+JK22</f>
        <v>-701.45999999999992</v>
      </c>
      <c r="JN22" s="3453">
        <f t="shared" ref="JN22" si="58">JI22+JL22</f>
        <v>-212.47877500000001</v>
      </c>
      <c r="JO22" s="3604" t="s">
        <v>3645</v>
      </c>
      <c r="JP22" s="2435"/>
      <c r="JQ22" s="745"/>
      <c r="JR22" s="745"/>
      <c r="JS22" s="746"/>
    </row>
    <row r="23" spans="1:279" ht="18.75" customHeight="1">
      <c r="A23" s="4208" t="s">
        <v>1360</v>
      </c>
      <c r="B23" s="4209"/>
      <c r="C23" s="730">
        <f>SUM(C11:C22)</f>
        <v>448.37999999999988</v>
      </c>
      <c r="D23" s="731">
        <f>SUM(D11:D22)</f>
        <v>135.39977500000006</v>
      </c>
      <c r="E23" s="730"/>
      <c r="F23" s="732">
        <f>SUM(F11:F22)</f>
        <v>-3.2399999999999998</v>
      </c>
      <c r="G23" s="741">
        <f>SUM(G11:G22)</f>
        <v>-0.97</v>
      </c>
      <c r="H23" s="742">
        <f>SUM(H11:H22)</f>
        <v>451.61999999999995</v>
      </c>
      <c r="I23" s="731">
        <f>SUM(I11:I22)</f>
        <v>136.36977500000006</v>
      </c>
      <c r="J23" s="732"/>
      <c r="K23" s="732">
        <f>SUM(K11:K22)</f>
        <v>3.32</v>
      </c>
      <c r="L23" s="741">
        <f>SUM(L11:L22)</f>
        <v>1</v>
      </c>
      <c r="M23" s="742">
        <f>SUM(M11:M22)</f>
        <v>448.29999999999995</v>
      </c>
      <c r="N23" s="731">
        <f>SUM(N11:N22)</f>
        <v>135.36977500000006</v>
      </c>
      <c r="O23" s="730"/>
      <c r="P23" s="743">
        <f>SUM(P11:P22)</f>
        <v>-18.98</v>
      </c>
      <c r="Q23" s="744">
        <f>SUM(Q11:Q22)</f>
        <v>-5.7299999999999995</v>
      </c>
      <c r="R23" s="731">
        <f>SUM(R11:R22)</f>
        <v>467.27999999999992</v>
      </c>
      <c r="S23" s="731">
        <f>SUM(S11:S22)</f>
        <v>141.09977500000005</v>
      </c>
      <c r="T23" s="730"/>
      <c r="U23" s="743">
        <f>SUM(U11:U22)</f>
        <v>0.84</v>
      </c>
      <c r="V23" s="741">
        <f>SUM(V11:V22)</f>
        <v>0.26</v>
      </c>
      <c r="W23" s="742">
        <f>SUM(W11:W22)</f>
        <v>466.43999999999994</v>
      </c>
      <c r="X23" s="731">
        <f>SUM(X11:X22)</f>
        <v>140.83977500000006</v>
      </c>
      <c r="Y23" s="730"/>
      <c r="Z23" s="743">
        <f>SUM(Z11:Z22)</f>
        <v>125.84</v>
      </c>
      <c r="AA23" s="741">
        <f>SUM(AA11:AA22)</f>
        <v>38.07</v>
      </c>
      <c r="AB23" s="742">
        <f>SUM(AB11:AB22)</f>
        <v>592.27999999999986</v>
      </c>
      <c r="AC23" s="731">
        <f>SUM(AC11:AC22)</f>
        <v>178.90977500000005</v>
      </c>
      <c r="AD23" s="732"/>
      <c r="AE23" s="743">
        <f>SUM(AE11:AE22)</f>
        <v>53.79</v>
      </c>
      <c r="AF23" s="741">
        <f>SUM(AF11:AF22)</f>
        <v>16.27</v>
      </c>
      <c r="AG23" s="742">
        <f>SUM(AG11:AG22)</f>
        <v>538.4899999999999</v>
      </c>
      <c r="AH23" s="731">
        <f>SUM(AH11:AH22)</f>
        <v>162.63977500000007</v>
      </c>
      <c r="AI23" s="818"/>
      <c r="AJ23" s="819">
        <f>SUM(AJ11:AJ22)</f>
        <v>1.9</v>
      </c>
      <c r="AK23" s="820">
        <f>SUM(AK11:AK22)</f>
        <v>0.56999999999999995</v>
      </c>
      <c r="AL23" s="742">
        <f>SUM(AL11:AL22)</f>
        <v>540.39</v>
      </c>
      <c r="AM23" s="731">
        <f>SUM(AM11:AM22)</f>
        <v>163.20977500000006</v>
      </c>
      <c r="AN23" s="953"/>
      <c r="AO23" s="819">
        <f>SUM(AO11:AO22)</f>
        <v>-1.7899999999999998</v>
      </c>
      <c r="AP23" s="820">
        <f>SUM(AP11:AP22)</f>
        <v>-0.55000000000000004</v>
      </c>
      <c r="AQ23" s="742">
        <f>SUM(AQ11:AQ22)</f>
        <v>538.6</v>
      </c>
      <c r="AR23" s="731">
        <f>SUM(AR11:AR22)</f>
        <v>162.65977500000005</v>
      </c>
      <c r="AS23" s="818"/>
      <c r="AT23" s="819">
        <f>SUM(AT11:AT22)</f>
        <v>-64.06</v>
      </c>
      <c r="AU23" s="820">
        <f>SUM(AU11:AU22)</f>
        <v>-19.38</v>
      </c>
      <c r="AV23" s="742">
        <f>SUM(AV11:AV22)</f>
        <v>474.53999999999996</v>
      </c>
      <c r="AW23" s="731">
        <f>SUM(AW11:AW22)</f>
        <v>143.27977500000006</v>
      </c>
      <c r="AX23" s="953"/>
      <c r="AY23" s="819">
        <f>SUM(AY11:AY22)</f>
        <v>50.7</v>
      </c>
      <c r="AZ23" s="820">
        <f>SUM(AZ11:AZ22)</f>
        <v>15.340000000000002</v>
      </c>
      <c r="BA23" s="742">
        <f>SUM(BA11:BA22)</f>
        <v>525.2399999999999</v>
      </c>
      <c r="BB23" s="731">
        <f>SUM(BB11:BB22)</f>
        <v>158.61977500000006</v>
      </c>
      <c r="BC23" s="953"/>
      <c r="BD23" s="819">
        <f>SUM(BD11:BD22)</f>
        <v>25.430000000000003</v>
      </c>
      <c r="BE23" s="820">
        <f>SUM(BE11:BE22)</f>
        <v>7.6700000000000008</v>
      </c>
      <c r="BF23" s="742">
        <f>SUM(BF11:BF22)</f>
        <v>550.66999999999996</v>
      </c>
      <c r="BG23" s="731">
        <f>SUM(BG11:BG22)</f>
        <v>166.28977500000008</v>
      </c>
      <c r="BH23" s="953"/>
      <c r="BI23" s="819">
        <f>SUM(BI11:BI22)</f>
        <v>-480.45</v>
      </c>
      <c r="BJ23" s="820">
        <f>SUM(BJ11:BJ22)</f>
        <v>-145.33000000000001</v>
      </c>
      <c r="BK23" s="742">
        <f>SUM(BK11:BK22)</f>
        <v>70.219999999999914</v>
      </c>
      <c r="BL23" s="731">
        <f>SUM(BL11:BL22)</f>
        <v>20.959775000000064</v>
      </c>
      <c r="BM23" s="953"/>
      <c r="BN23" s="819">
        <f>SUM(BN11:BN22)</f>
        <v>-132.15</v>
      </c>
      <c r="BO23" s="820">
        <f>SUM(BO11:BO22)</f>
        <v>-40.199999999999996</v>
      </c>
      <c r="BP23" s="742">
        <f>SUM(BP11:BP22)</f>
        <v>-61.930000000000064</v>
      </c>
      <c r="BQ23" s="731">
        <f>SUM(BQ11:BQ22)</f>
        <v>-19.240224999999953</v>
      </c>
      <c r="BR23" s="953"/>
      <c r="BS23" s="819">
        <f>SUM(BS11:BS22)</f>
        <v>-61.34</v>
      </c>
      <c r="BT23" s="820">
        <f>SUM(BT11:BT22)</f>
        <v>-18.57</v>
      </c>
      <c r="BU23" s="742">
        <f>SUM(BU11:BU22)</f>
        <v>-123.2700000000001</v>
      </c>
      <c r="BV23" s="731">
        <f>SUM(BV11:BV22)</f>
        <v>-37.810224999999946</v>
      </c>
      <c r="BW23" s="953"/>
      <c r="BX23" s="819">
        <f>SUM(BX11:BX22)</f>
        <v>2.99</v>
      </c>
      <c r="BY23" s="820">
        <f>SUM(BY11:BY22)</f>
        <v>0.9</v>
      </c>
      <c r="BZ23" s="742">
        <f>SUM(BZ11:BZ22)</f>
        <v>-120.28000000000009</v>
      </c>
      <c r="CA23" s="731">
        <f>SUM(CA11:CA22)</f>
        <v>-36.91022499999994</v>
      </c>
      <c r="CB23" s="953"/>
      <c r="CC23" s="819">
        <f>SUM(CC11:CC22)</f>
        <v>2.63</v>
      </c>
      <c r="CD23" s="820">
        <f>SUM(CD11:CD22)</f>
        <v>0.78999999999999981</v>
      </c>
      <c r="CE23" s="742">
        <f>SUM(CE11:CE22)</f>
        <v>-117.65000000000009</v>
      </c>
      <c r="CF23" s="731">
        <f>SUM(CF11:CF22)</f>
        <v>-36.120224999999948</v>
      </c>
      <c r="CG23" s="953"/>
      <c r="CH23" s="819">
        <f>SUM(CH11:CH22)</f>
        <v>-6.48</v>
      </c>
      <c r="CI23" s="820">
        <f>SUM(CI11:CI22)</f>
        <v>-1.96</v>
      </c>
      <c r="CJ23" s="742">
        <f>SUM(CJ11:CJ22)</f>
        <v>-124.13000000000011</v>
      </c>
      <c r="CK23" s="731">
        <f>SUM(CK11:CK22)</f>
        <v>-38.080224999999956</v>
      </c>
      <c r="CL23" s="1561"/>
      <c r="CM23" s="1561">
        <f>SUM(CM11:CM22)</f>
        <v>0.02</v>
      </c>
      <c r="CN23" s="1562">
        <f>SUM(CN11:CN22)</f>
        <v>0.01</v>
      </c>
      <c r="CO23" s="742">
        <f>SUM(CO11:CO22)</f>
        <v>-124.11000000000013</v>
      </c>
      <c r="CP23" s="731">
        <f>SUM(CP11:CP22)</f>
        <v>-38.070224999999965</v>
      </c>
      <c r="CQ23" s="1561"/>
      <c r="CR23" s="1561">
        <f>SUM(CR11:CR22)</f>
        <v>116.66</v>
      </c>
      <c r="CS23" s="1562">
        <f>SUM(CS11:CS22)</f>
        <v>35.26</v>
      </c>
      <c r="CT23" s="742">
        <f>SUM(CT11:CT22)</f>
        <v>-7.4500000000000455</v>
      </c>
      <c r="CU23" s="731">
        <f>SUM(CU11:CU22)</f>
        <v>-2.8102249999999742</v>
      </c>
      <c r="CV23" s="1681"/>
      <c r="CW23" s="1561">
        <f>SUM(CW11:CW22)</f>
        <v>7</v>
      </c>
      <c r="CX23" s="1562">
        <f>SUM(CX11:CX22)</f>
        <v>2.11</v>
      </c>
      <c r="CY23" s="742">
        <f>SUM(CY11:CY22)</f>
        <v>-0.45000000000004547</v>
      </c>
      <c r="CZ23" s="731">
        <f>SUM(CZ11:CZ22)</f>
        <v>-0.70022499999996057</v>
      </c>
      <c r="DA23" s="1681"/>
      <c r="DB23" s="1561">
        <f>SUM(DB11:DB22)</f>
        <v>-275.53999999999996</v>
      </c>
      <c r="DC23" s="1562">
        <f>SUM(DC11:DC22)</f>
        <v>-83.4</v>
      </c>
      <c r="DD23" s="1561">
        <f>SUM(DD11:DD22)</f>
        <v>-275.99000000000012</v>
      </c>
      <c r="DE23" s="1913">
        <f>SUM(DE11:DE22)</f>
        <v>-84.100224999999966</v>
      </c>
      <c r="DF23" s="1681"/>
      <c r="DG23" s="1561">
        <f>SUM(DG11:DG22)</f>
        <v>-76.2</v>
      </c>
      <c r="DH23" s="1562">
        <f>SUM(DH11:DH22)</f>
        <v>-23.060000000000002</v>
      </c>
      <c r="DI23" s="1561">
        <f>SUM(DI11:DI22)</f>
        <v>-352.19000000000017</v>
      </c>
      <c r="DJ23" s="1913">
        <f>SUM(DJ11:DJ22)</f>
        <v>-107.16022499999994</v>
      </c>
      <c r="DK23" s="2016"/>
      <c r="DL23" s="1561">
        <f>SUM(DL11:DL22)</f>
        <v>16.07</v>
      </c>
      <c r="DM23" s="1562">
        <f>SUM(DM11:DM22)</f>
        <v>4.87</v>
      </c>
      <c r="DN23" s="1561">
        <f>SUM(DN11:DN22)</f>
        <v>-336.12000000000012</v>
      </c>
      <c r="DO23" s="1913">
        <f>SUM(DO11:DO22)</f>
        <v>-102.29022499999994</v>
      </c>
      <c r="DP23" s="1681"/>
      <c r="DQ23" s="1561">
        <f>SUM(DQ11:DQ22)</f>
        <v>0.03</v>
      </c>
      <c r="DR23" s="1562">
        <f>SUM(DR11:DR22)</f>
        <v>0.01</v>
      </c>
      <c r="DS23" s="1561">
        <f>SUM(DS11:DS22)</f>
        <v>-336.09000000000015</v>
      </c>
      <c r="DT23" s="1913">
        <f>SUM(DT11:DT22)</f>
        <v>-102.28022499999994</v>
      </c>
      <c r="DU23" s="2016"/>
      <c r="DV23" s="1561">
        <f>SUM(DV11:DV22)</f>
        <v>6.48</v>
      </c>
      <c r="DW23" s="1561">
        <f>SUM(DW11:DW22)</f>
        <v>1.96</v>
      </c>
      <c r="DX23" s="1561">
        <f>SUM(DX11:DX22)</f>
        <v>-329.61000000000013</v>
      </c>
      <c r="DY23" s="1913">
        <f>SUM(DY11:DY22)</f>
        <v>-100.32022499999997</v>
      </c>
      <c r="DZ23" s="2016"/>
      <c r="EA23" s="1561">
        <f>SUM(EA11:EA22)</f>
        <v>39.090000000000003</v>
      </c>
      <c r="EB23" s="1561">
        <f>SUM(EB11:EB22)</f>
        <v>11.809999999999999</v>
      </c>
      <c r="EC23" s="1561">
        <f>SUM(EC11:EC22)</f>
        <v>-290.52000000000021</v>
      </c>
      <c r="ED23" s="1913">
        <f>SUM(ED11:ED22)</f>
        <v>-88.510224999999991</v>
      </c>
      <c r="EE23" s="1913"/>
      <c r="EF23" s="1913">
        <f>SUM(EF11:EF22)</f>
        <v>-26.65</v>
      </c>
      <c r="EG23" s="1913">
        <f>SUM(EG11:EG22)</f>
        <v>-8.07</v>
      </c>
      <c r="EH23" s="1913">
        <f>SUM(EH11:EH22)</f>
        <v>-317.17000000000019</v>
      </c>
      <c r="EI23" s="1913">
        <f>SUM(EI11:EI22)</f>
        <v>-96.580224999999984</v>
      </c>
      <c r="EJ23" s="1913"/>
      <c r="EK23" s="1913">
        <f>SUM(EK11:EK22)</f>
        <v>-83.27000000000001</v>
      </c>
      <c r="EL23" s="1913">
        <f>SUM(EL11:EL22)</f>
        <v>-25.18</v>
      </c>
      <c r="EM23" s="1913">
        <f t="shared" ref="EM23:EX23" si="59">SUM(EM11:EM22)</f>
        <v>-400.44000000000017</v>
      </c>
      <c r="EN23" s="1913">
        <f t="shared" si="59"/>
        <v>-121.76022499999999</v>
      </c>
      <c r="EO23" s="1913">
        <f t="shared" si="59"/>
        <v>0</v>
      </c>
      <c r="EP23" s="1913">
        <f t="shared" si="59"/>
        <v>-1.06</v>
      </c>
      <c r="EQ23" s="1913">
        <f t="shared" si="59"/>
        <v>-0.32</v>
      </c>
      <c r="ER23" s="1913">
        <f t="shared" si="59"/>
        <v>-401.50000000000011</v>
      </c>
      <c r="ES23" s="1913">
        <f t="shared" si="59"/>
        <v>-122.08022499999998</v>
      </c>
      <c r="ET23" s="1913">
        <f t="shared" si="59"/>
        <v>0</v>
      </c>
      <c r="EU23" s="1913">
        <f t="shared" si="59"/>
        <v>-0.65</v>
      </c>
      <c r="EV23" s="1913">
        <f t="shared" si="59"/>
        <v>-0.17032500000000003</v>
      </c>
      <c r="EW23" s="1913">
        <f>SUM(EW11:EW22)</f>
        <v>-402.15000000000009</v>
      </c>
      <c r="EX23" s="1913">
        <f t="shared" si="59"/>
        <v>-122.25055</v>
      </c>
      <c r="EY23" s="1913"/>
      <c r="EZ23" s="1913">
        <f>SUM(EZ11:EZ22)</f>
        <v>0.21</v>
      </c>
      <c r="FA23" s="1913">
        <f>SUM(FA11:FA22)</f>
        <v>0.06</v>
      </c>
      <c r="FB23" s="1913">
        <f>SUM(FB11:FB22)</f>
        <v>-401.94000000000005</v>
      </c>
      <c r="FC23" s="1913">
        <f t="shared" ref="FC23:FH23" si="60">SUM(FC11:FC22)</f>
        <v>-122.19055</v>
      </c>
      <c r="FD23" s="1913"/>
      <c r="FE23" s="1913">
        <f t="shared" si="60"/>
        <v>-30.8</v>
      </c>
      <c r="FF23" s="1913">
        <f t="shared" si="60"/>
        <v>-9.32</v>
      </c>
      <c r="FG23" s="1913">
        <f t="shared" si="60"/>
        <v>-432.74</v>
      </c>
      <c r="FH23" s="1913">
        <f t="shared" si="60"/>
        <v>-131.51054999999999</v>
      </c>
      <c r="FI23" s="1913"/>
      <c r="FJ23" s="1913">
        <f>SUM(FJ11:FJ22)</f>
        <v>-138.12</v>
      </c>
      <c r="FK23" s="3045">
        <f>SUM(FK11:FK22)</f>
        <v>-41.79</v>
      </c>
      <c r="FL23" s="1561">
        <f>SUM(FL11:FL22)</f>
        <v>-570.86000000000013</v>
      </c>
      <c r="FM23" s="1913">
        <f>SUM(FM11:FM22)</f>
        <v>-173.30055000000002</v>
      </c>
      <c r="FN23" s="1913"/>
      <c r="FO23" s="1913">
        <f>SUM(FO11:FO22)</f>
        <v>55.49</v>
      </c>
      <c r="FP23" s="3045">
        <f>SUM(FP11:FP22)</f>
        <v>16.79</v>
      </c>
      <c r="FQ23" s="1561">
        <f>SUM(FQ11:FQ22)</f>
        <v>-515.37000000000012</v>
      </c>
      <c r="FR23" s="1913">
        <f>SUM(FR11:FR22)</f>
        <v>-156.51382499999997</v>
      </c>
      <c r="FS23" s="1913"/>
      <c r="FT23" s="1913">
        <f>SUM(FT11:FT22)</f>
        <v>1.42</v>
      </c>
      <c r="FU23" s="3045">
        <f>SUM(FU11:FU22)</f>
        <v>0.42</v>
      </c>
      <c r="FV23" s="1561">
        <f>SUM(FV11:FV22)</f>
        <v>-513.95000000000016</v>
      </c>
      <c r="FW23" s="1913">
        <f>SUM(FW11:FW22)</f>
        <v>-156.09479999999996</v>
      </c>
      <c r="FX23" s="1913"/>
      <c r="FY23" s="1913">
        <f t="shared" ref="FY23:GF23" si="61">SUM(FY11:FY22)</f>
        <v>0</v>
      </c>
      <c r="FZ23" s="3045">
        <f t="shared" si="61"/>
        <v>0.01</v>
      </c>
      <c r="GA23" s="1561">
        <f t="shared" si="61"/>
        <v>-513.95000000000016</v>
      </c>
      <c r="GB23" s="1913">
        <f t="shared" si="61"/>
        <v>-156.08479999999997</v>
      </c>
      <c r="GC23" s="1913"/>
      <c r="GD23" s="1913">
        <f t="shared" si="61"/>
        <v>-64.3</v>
      </c>
      <c r="GE23" s="3045">
        <f t="shared" si="61"/>
        <v>-19.46</v>
      </c>
      <c r="GF23" s="1561">
        <f t="shared" si="61"/>
        <v>-578.25000000000011</v>
      </c>
      <c r="GG23" s="1913">
        <f>SUM(GG11:GG22)</f>
        <v>-175.54479999999995</v>
      </c>
      <c r="GH23" s="1913"/>
      <c r="GI23" s="1913">
        <f>SUM(GI11:GI22)</f>
        <v>32.36</v>
      </c>
      <c r="GJ23" s="3045">
        <f>SUM(GJ11:GJ22)</f>
        <v>9.7889000000000017</v>
      </c>
      <c r="GK23" s="1561">
        <f>SUM(GK11:GK22)</f>
        <v>-545.89</v>
      </c>
      <c r="GL23" s="1913">
        <f>SUM(GL11:GL22)</f>
        <v>-165.75589999999994</v>
      </c>
      <c r="GM23" s="1913"/>
      <c r="GN23" s="1913">
        <f>SUM(GN11:GN22)</f>
        <v>34.93</v>
      </c>
      <c r="GO23" s="3045">
        <f>SUM(GO11:GO22)</f>
        <v>10.55</v>
      </c>
      <c r="GP23" s="1561">
        <f>SUM(GP11:GP22)</f>
        <v>-510.95999999999992</v>
      </c>
      <c r="GQ23" s="1913">
        <f>SUM(GQ11:GQ22)</f>
        <v>-155.20589999999993</v>
      </c>
      <c r="GR23" s="1681"/>
      <c r="GS23" s="1913">
        <f>SUM(GS11:GS22)</f>
        <v>51.38</v>
      </c>
      <c r="GT23" s="1562">
        <f>SUM(GT11:GT22)</f>
        <v>15.809999999999999</v>
      </c>
      <c r="GU23" s="1561">
        <f>SUM(GU11:GU22)</f>
        <v>-459.57999999999993</v>
      </c>
      <c r="GV23" s="1913">
        <f>SUM(GV11:GV22)</f>
        <v>-139.39589999999995</v>
      </c>
      <c r="GW23" s="2016"/>
      <c r="GX23" s="1913">
        <f>SUM(GX11:GX22)</f>
        <v>446.95</v>
      </c>
      <c r="GY23" s="1562">
        <f>SUM(GY11:GY22)</f>
        <v>135.21</v>
      </c>
      <c r="GZ23" s="1561">
        <f>SUM(GZ11:GZ22)</f>
        <v>-12.630000000000109</v>
      </c>
      <c r="HA23" s="1913">
        <f>SUM(HA11:HA22)</f>
        <v>-4.1858999999999469</v>
      </c>
      <c r="HB23" s="2016"/>
      <c r="HC23" s="1913">
        <f>SUM(HC11:HC22)</f>
        <v>-3.129999999999999</v>
      </c>
      <c r="HD23" s="1562">
        <f>SUM(HD11:HD22)</f>
        <v>-0.94000000000000039</v>
      </c>
      <c r="HE23" s="1561">
        <f>SUM(HE11:HE22)</f>
        <v>-15.759999999999991</v>
      </c>
      <c r="HF23" s="1913">
        <f>SUM(HF11:HF22)</f>
        <v>-5.1258999999999446</v>
      </c>
      <c r="HG23" s="1681"/>
      <c r="HH23" s="1913">
        <f>SUM(HH11:HH22)</f>
        <v>-0.02</v>
      </c>
      <c r="HI23" s="1562">
        <f>SUM(HI11:HI22)</f>
        <v>0.03</v>
      </c>
      <c r="HJ23" s="1561">
        <f>SUM(HJ11:HJ22)</f>
        <v>-15.779999999999973</v>
      </c>
      <c r="HK23" s="1913">
        <f>SUM(HK11:HK22)</f>
        <v>-5.0958999999999151</v>
      </c>
      <c r="HL23" s="1681"/>
      <c r="HM23" s="1913">
        <f>SUM(HM11:HM22)</f>
        <v>411.62</v>
      </c>
      <c r="HN23" s="1562">
        <f>SUM(HN11:HN22)</f>
        <v>124.52</v>
      </c>
      <c r="HO23" s="1561">
        <f>SUM(HO11:HO22)</f>
        <v>395.84000000000003</v>
      </c>
      <c r="HP23" s="1913">
        <f>SUM(HP11:HP22)</f>
        <v>119.42410000000007</v>
      </c>
      <c r="HQ23" s="1681"/>
      <c r="HR23" s="1913">
        <f>SUM(HR11:HR22)</f>
        <v>2.82</v>
      </c>
      <c r="HS23" s="1562">
        <f>SUM(HS11:HS22)</f>
        <v>1.07</v>
      </c>
      <c r="HT23" s="1561">
        <f>SUM(HT11:HT22)</f>
        <v>398.66000000000008</v>
      </c>
      <c r="HU23" s="1913">
        <f>SUM(HU11:HU22)</f>
        <v>120.49410000000006</v>
      </c>
      <c r="HV23" s="1681"/>
      <c r="HW23" s="1913">
        <f>SUM(HW11:HW22)</f>
        <v>104.59</v>
      </c>
      <c r="HX23" s="1562">
        <f>SUM(HX11:HX22)</f>
        <v>31.639999999999997</v>
      </c>
      <c r="HY23" s="1561">
        <f>SUM(HY11:HY22)</f>
        <v>503.25000000000023</v>
      </c>
      <c r="HZ23" s="1913">
        <f>SUM(HZ11:HZ22)</f>
        <v>152.13410000000005</v>
      </c>
      <c r="IA23" s="1681"/>
      <c r="IB23" s="1913">
        <f>SUM(IB11:IB22)</f>
        <v>59.69</v>
      </c>
      <c r="IC23" s="1562">
        <f>SUM(IC11:IC22)</f>
        <v>18.07</v>
      </c>
      <c r="ID23" s="1561">
        <f>SUM(ID11:ID22)</f>
        <v>562.94000000000005</v>
      </c>
      <c r="IE23" s="1913">
        <f>SUM(IE11:IE22)</f>
        <v>170.2041000000001</v>
      </c>
      <c r="IF23" s="1681"/>
      <c r="IG23" s="1913">
        <f>SUM(IG11:IG22)</f>
        <v>30.8</v>
      </c>
      <c r="IH23" s="1562">
        <f>SUM(IH11:IH22)</f>
        <v>9.32</v>
      </c>
      <c r="II23" s="1561">
        <f>SUM(II11:II22)</f>
        <v>593.74</v>
      </c>
      <c r="IJ23" s="1913">
        <f>SUM(IJ11:IJ22)</f>
        <v>179.52410000000009</v>
      </c>
      <c r="IK23" s="1681"/>
      <c r="IL23" s="1913">
        <f>SUM(IL11:IL22)</f>
        <v>-5.97</v>
      </c>
      <c r="IM23" s="1562">
        <f>SUM(IM11:IM22)</f>
        <v>-1.81</v>
      </c>
      <c r="IN23" s="1561">
        <f>SUM(IN11:IN22)</f>
        <v>587.77</v>
      </c>
      <c r="IO23" s="1913">
        <f>SUM(IO11:IO22)</f>
        <v>177.71410000000009</v>
      </c>
      <c r="IP23" s="2016"/>
      <c r="IQ23" s="1913">
        <f>SUM(IQ11:IQ22)</f>
        <v>-114.15</v>
      </c>
      <c r="IR23" s="1562">
        <f>SUM(IR11:IR22)</f>
        <v>-34.54</v>
      </c>
      <c r="IS23" s="1561">
        <f>SUM(IS11:IS22)</f>
        <v>473.61999999999989</v>
      </c>
      <c r="IT23" s="1913">
        <f>SUM(IT11:IT22)</f>
        <v>143.17410000000007</v>
      </c>
      <c r="IU23" s="1681"/>
      <c r="IV23" s="1913">
        <f>SUM(IV11:IV22)</f>
        <v>-123.51999999999998</v>
      </c>
      <c r="IW23" s="1562">
        <f>SUM(IW11:IW22)</f>
        <v>-37.370000000000005</v>
      </c>
      <c r="IX23" s="1561">
        <f>SUM(IX11:IX22)</f>
        <v>350.09999999999991</v>
      </c>
      <c r="IY23" s="1913">
        <f>SUM(IY11:IY22)</f>
        <v>105.80410000000009</v>
      </c>
      <c r="IZ23" s="1681"/>
      <c r="JA23" s="1913">
        <f>SUM(JA11:JA22)</f>
        <v>-0.31</v>
      </c>
      <c r="JB23" s="1562">
        <f>SUM(JB11:JB22)</f>
        <v>-0.09</v>
      </c>
      <c r="JC23" s="1561">
        <f>SUM(JC11:JC22)</f>
        <v>349.78999999999996</v>
      </c>
      <c r="JD23" s="1913">
        <f>SUM(JD11:JD22)</f>
        <v>105.71410000000006</v>
      </c>
      <c r="JE23" s="2016"/>
      <c r="JF23" s="1913">
        <f>SUM(JF11:JF22)</f>
        <v>17.59</v>
      </c>
      <c r="JG23" s="1562">
        <f>SUM(JG11:JG22)</f>
        <v>5.34</v>
      </c>
      <c r="JH23" s="1561">
        <f>SUM(JH11:JH22)</f>
        <v>367.38000000000011</v>
      </c>
      <c r="JI23" s="1913">
        <f>SUM(JI11:JI22)</f>
        <v>111.05410000000003</v>
      </c>
      <c r="JJ23" s="1681"/>
      <c r="JK23" s="1913">
        <f>SUM(JK11:JK22)</f>
        <v>0.65</v>
      </c>
      <c r="JL23" s="1562">
        <f>SUM(JL11:JL22)</f>
        <v>0.2</v>
      </c>
      <c r="JM23" s="3456">
        <f>SUM(JM11:JM22)</f>
        <v>368.03000000000009</v>
      </c>
      <c r="JN23" s="3462">
        <f>SUM(JN11:JN22)</f>
        <v>111.25410000000002</v>
      </c>
      <c r="JO23" s="1913"/>
      <c r="JP23" s="2464"/>
      <c r="JQ23" s="745"/>
      <c r="JR23" s="745"/>
      <c r="JS23" s="746"/>
    </row>
    <row r="24" spans="1:279" ht="18.75" customHeight="1" thickBot="1">
      <c r="A24" s="4210" t="s">
        <v>1371</v>
      </c>
      <c r="B24" s="4211"/>
      <c r="C24" s="747">
        <f>C10+C23</f>
        <v>2611.96</v>
      </c>
      <c r="D24" s="2488">
        <f>D10+D23</f>
        <v>789.88272500000005</v>
      </c>
      <c r="E24" s="2489"/>
      <c r="F24" s="2490">
        <f>F10+F23</f>
        <v>78.77000000000001</v>
      </c>
      <c r="G24" s="2491">
        <f>G10+G23</f>
        <v>23.838025000000002</v>
      </c>
      <c r="H24" s="2492">
        <f>H10+H23</f>
        <v>2533.1899999999996</v>
      </c>
      <c r="I24" s="2493">
        <f>I10+I23</f>
        <v>766.04470000000015</v>
      </c>
      <c r="J24" s="2494"/>
      <c r="K24" s="2490">
        <f>K10+K23</f>
        <v>69.22</v>
      </c>
      <c r="L24" s="2491">
        <f>L10+L23</f>
        <v>20.93</v>
      </c>
      <c r="M24" s="2492">
        <f>M10+M23</f>
        <v>2595.7699999999995</v>
      </c>
      <c r="N24" s="2493">
        <f>N10+N23</f>
        <v>784.97469999999998</v>
      </c>
      <c r="O24" s="2495"/>
      <c r="P24" s="2496">
        <f>P10+P23</f>
        <v>-18.98</v>
      </c>
      <c r="Q24" s="2497">
        <f>Q10+Q23</f>
        <v>-5.7299999999999995</v>
      </c>
      <c r="R24" s="2498">
        <f>R10+R23</f>
        <v>2614.7499999999995</v>
      </c>
      <c r="S24" s="2493">
        <f>S10+S23</f>
        <v>790.7047</v>
      </c>
      <c r="T24" s="2499"/>
      <c r="U24" s="2496">
        <f>U10+U23</f>
        <v>0.84</v>
      </c>
      <c r="V24" s="2500">
        <f>V10+V23</f>
        <v>0.26</v>
      </c>
      <c r="W24" s="2492">
        <f>W10+W23</f>
        <v>2613.91</v>
      </c>
      <c r="X24" s="2493">
        <f>X10+X23</f>
        <v>790.44470000000001</v>
      </c>
      <c r="Y24" s="2499"/>
      <c r="Z24" s="2496">
        <f>Z10+Z23</f>
        <v>125.84</v>
      </c>
      <c r="AA24" s="2500">
        <f>AA10+AA23</f>
        <v>38.07</v>
      </c>
      <c r="AB24" s="2492">
        <f>AB10+AB23</f>
        <v>2739.7499999999995</v>
      </c>
      <c r="AC24" s="2493">
        <f>AC10+AC23</f>
        <v>828.51470000000006</v>
      </c>
      <c r="AD24" s="2501"/>
      <c r="AE24" s="2496">
        <f>AE10+AE23</f>
        <v>53.79</v>
      </c>
      <c r="AF24" s="2500">
        <f>AF10+AF23</f>
        <v>16.27</v>
      </c>
      <c r="AG24" s="2492">
        <f>AG10+AG23</f>
        <v>2685.9599999999996</v>
      </c>
      <c r="AH24" s="2493">
        <f>AH10+AH23</f>
        <v>812.24470000000008</v>
      </c>
      <c r="AI24" s="2495"/>
      <c r="AJ24" s="2496">
        <f>AJ10+AJ23</f>
        <v>1.9</v>
      </c>
      <c r="AK24" s="2500">
        <f>AK10+AK23</f>
        <v>0.56999999999999995</v>
      </c>
      <c r="AL24" s="2502">
        <f>AL10+AL23</f>
        <v>2687.8599999999997</v>
      </c>
      <c r="AM24" s="2493">
        <f>AM10+AM23</f>
        <v>812.81470000000002</v>
      </c>
      <c r="AN24" s="2503"/>
      <c r="AO24" s="2496">
        <f>AO10+AO23</f>
        <v>-462.21</v>
      </c>
      <c r="AP24" s="2500">
        <f>AP10+AP23</f>
        <v>-139.82000000000002</v>
      </c>
      <c r="AQ24" s="2492">
        <f>AQ10+AQ23</f>
        <v>2225.65</v>
      </c>
      <c r="AR24" s="2498">
        <f>AR10+AR23</f>
        <v>672.99469999999997</v>
      </c>
      <c r="AS24" s="2495"/>
      <c r="AT24" s="2496">
        <f>AT10+AT23</f>
        <v>-64.06</v>
      </c>
      <c r="AU24" s="2500">
        <f>AU10+AU23</f>
        <v>-19.38</v>
      </c>
      <c r="AV24" s="2492">
        <f>AV10+AV23</f>
        <v>2161.59</v>
      </c>
      <c r="AW24" s="2498">
        <f>AW10+AW23</f>
        <v>653.61469999999997</v>
      </c>
      <c r="AX24" s="2503"/>
      <c r="AY24" s="2496">
        <f>AY10+AY23</f>
        <v>50.7</v>
      </c>
      <c r="AZ24" s="2500">
        <f>AZ10+AZ23</f>
        <v>15.340000000000002</v>
      </c>
      <c r="BA24" s="2492">
        <f>BA10+BA23</f>
        <v>2212.29</v>
      </c>
      <c r="BB24" s="2498">
        <f>BB10+BB23</f>
        <v>668.9547</v>
      </c>
      <c r="BC24" s="2503"/>
      <c r="BD24" s="2496">
        <f>BD10+BD23</f>
        <v>25.430000000000003</v>
      </c>
      <c r="BE24" s="2500">
        <f>BE10+BE23</f>
        <v>7.6700000000000008</v>
      </c>
      <c r="BF24" s="2492">
        <f>BF10+BF23</f>
        <v>2237.7199999999998</v>
      </c>
      <c r="BG24" s="2498">
        <f>BG10+BG23</f>
        <v>676.62470000000008</v>
      </c>
      <c r="BH24" s="2503"/>
      <c r="BI24" s="2496">
        <f>BI10+BI23</f>
        <v>-480.45</v>
      </c>
      <c r="BJ24" s="2500">
        <f>BJ10+BJ23</f>
        <v>-145.33000000000001</v>
      </c>
      <c r="BK24" s="2492">
        <f>BK10+BK23</f>
        <v>1757.27</v>
      </c>
      <c r="BL24" s="2498">
        <f>BL10+BL23</f>
        <v>531.29470000000003</v>
      </c>
      <c r="BM24" s="2501"/>
      <c r="BN24" s="2504">
        <f>BN10+BN23</f>
        <v>-132.15</v>
      </c>
      <c r="BO24" s="2505">
        <f>BO10+BO23</f>
        <v>-40.199999999999996</v>
      </c>
      <c r="BP24" s="2492">
        <f>BP10+BP23</f>
        <v>1625.12</v>
      </c>
      <c r="BQ24" s="2498">
        <f>BQ10+BQ23</f>
        <v>491.09469999999999</v>
      </c>
      <c r="BR24" s="2501"/>
      <c r="BS24" s="2504">
        <f>BS10+BS23</f>
        <v>-61.34</v>
      </c>
      <c r="BT24" s="2505">
        <f>BT10+BT23</f>
        <v>-18.57</v>
      </c>
      <c r="BU24" s="742">
        <f>BU10+BU23</f>
        <v>1563.7799999999997</v>
      </c>
      <c r="BV24" s="731">
        <f>BV10+BV23</f>
        <v>472.5247</v>
      </c>
      <c r="BW24" s="2506"/>
      <c r="BX24" s="2507">
        <f>BX10+BX23</f>
        <v>2.99</v>
      </c>
      <c r="BY24" s="2508">
        <f>BY10+BY23</f>
        <v>0.9</v>
      </c>
      <c r="BZ24" s="742">
        <f>BZ10+BZ23</f>
        <v>1566.77</v>
      </c>
      <c r="CA24" s="731">
        <f>CA10+CA23</f>
        <v>473.42470000000003</v>
      </c>
      <c r="CB24" s="732"/>
      <c r="CC24" s="743">
        <f>CC10+CC23</f>
        <v>2.63</v>
      </c>
      <c r="CD24" s="741">
        <f>CD10+CD23</f>
        <v>0.78999999999999981</v>
      </c>
      <c r="CE24" s="742">
        <f>CE10+CE23</f>
        <v>1569.3999999999999</v>
      </c>
      <c r="CF24" s="731">
        <f>CF10+CF23</f>
        <v>474.21469999999999</v>
      </c>
      <c r="CG24" s="732"/>
      <c r="CH24" s="743">
        <f>CH10+CH23</f>
        <v>-6.48</v>
      </c>
      <c r="CI24" s="741">
        <f>CI10+CI23</f>
        <v>-1.96</v>
      </c>
      <c r="CJ24" s="742">
        <f>CJ10+CJ23</f>
        <v>1562.9199999999998</v>
      </c>
      <c r="CK24" s="731">
        <f>CK10+CK23</f>
        <v>472.25469999999996</v>
      </c>
      <c r="CL24" s="2509"/>
      <c r="CM24" s="2509">
        <f>CM10+CM23</f>
        <v>0.02</v>
      </c>
      <c r="CN24" s="2510">
        <f>CN10+CN23</f>
        <v>0.01</v>
      </c>
      <c r="CO24" s="2492">
        <f>CO10+CO23</f>
        <v>1562.9399999999998</v>
      </c>
      <c r="CP24" s="2498">
        <f>CP10+CP23</f>
        <v>472.26469999999995</v>
      </c>
      <c r="CQ24" s="2509"/>
      <c r="CR24" s="2509">
        <f>CR10+CR23</f>
        <v>116.66</v>
      </c>
      <c r="CS24" s="2510">
        <f>CS10+CS23</f>
        <v>35.26</v>
      </c>
      <c r="CT24" s="2492">
        <f>CT10+CT23</f>
        <v>1679.6</v>
      </c>
      <c r="CU24" s="2498">
        <f>CU10+CU23</f>
        <v>507.52469999999994</v>
      </c>
      <c r="CV24" s="2511"/>
      <c r="CW24" s="2509">
        <f>CW10+CW23</f>
        <v>7</v>
      </c>
      <c r="CX24" s="2510">
        <f>CX10+CX23</f>
        <v>2.11</v>
      </c>
      <c r="CY24" s="2492">
        <f>CY10+CY23</f>
        <v>1686.6</v>
      </c>
      <c r="CZ24" s="2498">
        <f>CZ10+CZ23</f>
        <v>509.63469999999995</v>
      </c>
      <c r="DA24" s="2511"/>
      <c r="DB24" s="2509">
        <f>DB10+DB23</f>
        <v>-275.53999999999996</v>
      </c>
      <c r="DC24" s="2510">
        <f>DC10+DC23</f>
        <v>-83.4</v>
      </c>
      <c r="DD24" s="1967">
        <f>CY24+DB24</f>
        <v>1411.06</v>
      </c>
      <c r="DE24" s="1561">
        <f>CZ24+DC24</f>
        <v>426.23469999999998</v>
      </c>
      <c r="DF24" s="2511"/>
      <c r="DG24" s="2509">
        <f>DG10+DG23</f>
        <v>-76.2</v>
      </c>
      <c r="DH24" s="2510">
        <f>DH10+DH23</f>
        <v>-23.060000000000002</v>
      </c>
      <c r="DI24" s="1967">
        <f>DD24+DG24</f>
        <v>1334.86</v>
      </c>
      <c r="DJ24" s="1561">
        <f>DE24+DH24</f>
        <v>403.17469999999997</v>
      </c>
      <c r="DK24" s="2512"/>
      <c r="DL24" s="2509">
        <f>DL10+DL23</f>
        <v>16.07</v>
      </c>
      <c r="DM24" s="2510">
        <f>DM10+DM23</f>
        <v>4.87</v>
      </c>
      <c r="DN24" s="1967">
        <f>DI24+DL24</f>
        <v>1350.9299999999998</v>
      </c>
      <c r="DO24" s="1561">
        <f>DJ24+DM24</f>
        <v>408.04469999999998</v>
      </c>
      <c r="DP24" s="2511"/>
      <c r="DQ24" s="2509">
        <f>DQ10+DQ23</f>
        <v>0.03</v>
      </c>
      <c r="DR24" s="2510">
        <f>DR10+DR23</f>
        <v>0.01</v>
      </c>
      <c r="DS24" s="1561">
        <f>DS10+DS23</f>
        <v>1350.9599999999998</v>
      </c>
      <c r="DT24" s="731">
        <f>DT10+DT23</f>
        <v>408.05470000000003</v>
      </c>
      <c r="DU24" s="2512"/>
      <c r="DV24" s="1561">
        <f>DV10+DV23</f>
        <v>6.48</v>
      </c>
      <c r="DW24" s="1561">
        <f>DW10+DW23</f>
        <v>1.96</v>
      </c>
      <c r="DX24" s="1561">
        <f>DX10+DX23</f>
        <v>1357.4399999999998</v>
      </c>
      <c r="DY24" s="731">
        <f>DY10+DY23</f>
        <v>410.01469999999995</v>
      </c>
      <c r="DZ24" s="2512"/>
      <c r="EA24" s="1561">
        <f>EA10+EA23</f>
        <v>39.090000000000003</v>
      </c>
      <c r="EB24" s="1561">
        <f>EB10+EB23</f>
        <v>11.809999999999999</v>
      </c>
      <c r="EC24" s="1561">
        <f>EC10+EC23</f>
        <v>1396.5299999999997</v>
      </c>
      <c r="ED24" s="2513">
        <f>ED10+ED23</f>
        <v>421.82469999999995</v>
      </c>
      <c r="EE24" s="2513"/>
      <c r="EF24" s="2513">
        <f>EF10+EF23</f>
        <v>-26.65</v>
      </c>
      <c r="EG24" s="2513">
        <f>EG10+EG23</f>
        <v>-8.07</v>
      </c>
      <c r="EH24" s="2513">
        <f>EH10+EH23</f>
        <v>1369.8799999999997</v>
      </c>
      <c r="EI24" s="2513">
        <f>EI10+EI23</f>
        <v>413.75469999999996</v>
      </c>
      <c r="EJ24" s="2513"/>
      <c r="EK24" s="2513">
        <f>EK10+EK23</f>
        <v>-83.27000000000001</v>
      </c>
      <c r="EL24" s="2513">
        <f>EL10+EL23</f>
        <v>-25.18</v>
      </c>
      <c r="EM24" s="2513">
        <f>EM10+EM23</f>
        <v>1286.6099999999997</v>
      </c>
      <c r="EN24" s="2513">
        <f>EN10+EN23</f>
        <v>388.57469999999995</v>
      </c>
      <c r="EO24" s="2513"/>
      <c r="EP24" s="2513">
        <f t="shared" ref="EP24:EX24" si="62">EP10+EP23</f>
        <v>-1.06</v>
      </c>
      <c r="EQ24" s="2513">
        <f t="shared" si="62"/>
        <v>-0.32</v>
      </c>
      <c r="ER24" s="2513">
        <f t="shared" si="62"/>
        <v>1285.5499999999997</v>
      </c>
      <c r="ES24" s="2513">
        <f t="shared" si="62"/>
        <v>388.25469999999996</v>
      </c>
      <c r="ET24" s="2513">
        <f t="shared" si="62"/>
        <v>0</v>
      </c>
      <c r="EU24" s="2513">
        <f t="shared" si="62"/>
        <v>-0.65</v>
      </c>
      <c r="EV24" s="2513">
        <f t="shared" si="62"/>
        <v>-0.17032500000000003</v>
      </c>
      <c r="EW24" s="731">
        <f t="shared" si="62"/>
        <v>1284.8999999999999</v>
      </c>
      <c r="EX24" s="731">
        <f t="shared" si="62"/>
        <v>388.08437499999991</v>
      </c>
      <c r="EY24" s="731"/>
      <c r="EZ24" s="731">
        <f>EZ10+EZ23</f>
        <v>0.21</v>
      </c>
      <c r="FA24" s="731">
        <f>FA10+FA23</f>
        <v>0.06</v>
      </c>
      <c r="FB24" s="731">
        <f>FB10+FB23</f>
        <v>1285.1099999999999</v>
      </c>
      <c r="FC24" s="731">
        <f>FC10+FC23</f>
        <v>388.14437499999997</v>
      </c>
      <c r="FD24" s="731"/>
      <c r="FE24" s="731">
        <f>FE10+FE23</f>
        <v>-30.8</v>
      </c>
      <c r="FF24" s="731">
        <f>FF10+FF23</f>
        <v>-9.32</v>
      </c>
      <c r="FG24" s="731">
        <f>FG10+FG23</f>
        <v>1254.31</v>
      </c>
      <c r="FH24" s="731">
        <f>FH10+FH23</f>
        <v>378.82437499999992</v>
      </c>
      <c r="FI24" s="731"/>
      <c r="FJ24" s="731">
        <f>FJ10+FJ23</f>
        <v>-138.12</v>
      </c>
      <c r="FK24" s="2461">
        <f>FK10+FK23</f>
        <v>-41.79</v>
      </c>
      <c r="FL24" s="742">
        <f>FL10+FL23</f>
        <v>1116.1899999999998</v>
      </c>
      <c r="FM24" s="731">
        <f>FM10+FM23</f>
        <v>337.03437499999995</v>
      </c>
      <c r="FN24" s="731"/>
      <c r="FO24" s="731">
        <f>FO10+FO23</f>
        <v>55.49</v>
      </c>
      <c r="FP24" s="2461">
        <f>FP10+FP23</f>
        <v>16.79</v>
      </c>
      <c r="FQ24" s="742">
        <f>FQ10+FQ23</f>
        <v>1171.6799999999998</v>
      </c>
      <c r="FR24" s="731">
        <f>FR10+FR23</f>
        <v>353.8211</v>
      </c>
      <c r="FS24" s="731"/>
      <c r="FT24" s="731">
        <f>FT10+FT23</f>
        <v>1.42</v>
      </c>
      <c r="FU24" s="2461">
        <f>FU10+FU23</f>
        <v>0.42</v>
      </c>
      <c r="FV24" s="742">
        <f>FV10+FV23</f>
        <v>1173.0999999999999</v>
      </c>
      <c r="FW24" s="731">
        <f>FW10+FW23</f>
        <v>354.24012499999998</v>
      </c>
      <c r="FX24" s="731"/>
      <c r="FY24" s="731">
        <f>FY10+FY23</f>
        <v>0</v>
      </c>
      <c r="FZ24" s="2461">
        <f>FZ10+FZ23</f>
        <v>0.01</v>
      </c>
      <c r="GA24" s="742">
        <f>GA10+GA23</f>
        <v>1173.0999999999999</v>
      </c>
      <c r="GB24" s="731">
        <f>GB10+GB23</f>
        <v>354.25012499999997</v>
      </c>
      <c r="GC24" s="731"/>
      <c r="GD24" s="731">
        <f>GD10+GD23</f>
        <v>-64.3</v>
      </c>
      <c r="GE24" s="2461">
        <f>GE10+GE23</f>
        <v>-19.46</v>
      </c>
      <c r="GF24" s="742">
        <f>GF10+GF23</f>
        <v>1108.7999999999997</v>
      </c>
      <c r="GG24" s="731">
        <f>GG10+GG23</f>
        <v>334.79012499999999</v>
      </c>
      <c r="GH24" s="731"/>
      <c r="GI24" s="731">
        <f>GI10+GI23</f>
        <v>32.36</v>
      </c>
      <c r="GJ24" s="2461">
        <f>GJ10+GJ23</f>
        <v>9.7889000000000017</v>
      </c>
      <c r="GK24" s="742">
        <f>GK10+GK23</f>
        <v>1141.1599999999999</v>
      </c>
      <c r="GL24" s="731">
        <f>GL10+GL23</f>
        <v>344.579025</v>
      </c>
      <c r="GM24" s="2513"/>
      <c r="GN24" s="731">
        <f>GN10+GN23</f>
        <v>34.93</v>
      </c>
      <c r="GO24" s="2461">
        <f>GO10+GO23</f>
        <v>10.55</v>
      </c>
      <c r="GP24" s="742">
        <f>GP10+GP23</f>
        <v>1176.0900000000001</v>
      </c>
      <c r="GQ24" s="731">
        <f>GQ10+GQ23</f>
        <v>355.12902500000001</v>
      </c>
      <c r="GR24" s="3281"/>
      <c r="GS24" s="731">
        <f>GS10+GS23</f>
        <v>51.38</v>
      </c>
      <c r="GT24" s="2462">
        <f>GT10+GT23</f>
        <v>15.809999999999999</v>
      </c>
      <c r="GU24" s="742">
        <f>GU10+GU23</f>
        <v>1227.47</v>
      </c>
      <c r="GV24" s="731">
        <f>GV10+GV23</f>
        <v>370.93902500000002</v>
      </c>
      <c r="GW24" s="3313"/>
      <c r="GX24" s="731">
        <f>GX10+GX23</f>
        <v>446.95</v>
      </c>
      <c r="GY24" s="2462">
        <f>GY10+GY23</f>
        <v>135.21</v>
      </c>
      <c r="GZ24" s="742">
        <f>GZ10+GZ23</f>
        <v>1674.4199999999998</v>
      </c>
      <c r="HA24" s="731">
        <f>HA10+HA23</f>
        <v>506.14902499999999</v>
      </c>
      <c r="HB24" s="3313"/>
      <c r="HC24" s="731">
        <f>HC10+HC23</f>
        <v>-3.129999999999999</v>
      </c>
      <c r="HD24" s="2462">
        <f>HD10+HD23</f>
        <v>-0.94000000000000039</v>
      </c>
      <c r="HE24" s="742">
        <f>HE10+HE23</f>
        <v>1671.29</v>
      </c>
      <c r="HF24" s="731">
        <f>HF10+HF23</f>
        <v>505.209025</v>
      </c>
      <c r="HG24" s="3281"/>
      <c r="HH24" s="731">
        <f>HH10+HH23</f>
        <v>-0.02</v>
      </c>
      <c r="HI24" s="2462">
        <f>HI10+HI23</f>
        <v>0.03</v>
      </c>
      <c r="HJ24" s="742">
        <f>HJ10+HJ23</f>
        <v>1671.27</v>
      </c>
      <c r="HK24" s="731">
        <f>HK10+HK23</f>
        <v>505.23902500000003</v>
      </c>
      <c r="HL24" s="3281"/>
      <c r="HM24" s="731">
        <f>HM10+HM23</f>
        <v>411.62</v>
      </c>
      <c r="HN24" s="2462">
        <f>HN10+HN23</f>
        <v>124.52</v>
      </c>
      <c r="HO24" s="742">
        <f>HO10+HO23</f>
        <v>2082.89</v>
      </c>
      <c r="HP24" s="731">
        <f>HP10+HP23</f>
        <v>629.75902500000007</v>
      </c>
      <c r="HQ24" s="3281"/>
      <c r="HR24" s="731">
        <f>HR10+HR23</f>
        <v>2.82</v>
      </c>
      <c r="HS24" s="2462">
        <f>HS10+HS23</f>
        <v>1.07</v>
      </c>
      <c r="HT24" s="742">
        <f>HT10+HT23</f>
        <v>2085.71</v>
      </c>
      <c r="HU24" s="731">
        <f>HU10+HU23</f>
        <v>630.829025</v>
      </c>
      <c r="HV24" s="3281"/>
      <c r="HW24" s="731">
        <f>HW10+HW23</f>
        <v>104.59</v>
      </c>
      <c r="HX24" s="2462">
        <f>HX10+HX23</f>
        <v>31.639999999999997</v>
      </c>
      <c r="HY24" s="742">
        <f>HY10+HY23</f>
        <v>2190.3000000000002</v>
      </c>
      <c r="HZ24" s="731">
        <f>HZ10+HZ23</f>
        <v>662.46902499999999</v>
      </c>
      <c r="IA24" s="3281"/>
      <c r="IB24" s="731">
        <f>IB10+IB23</f>
        <v>59.69</v>
      </c>
      <c r="IC24" s="2462">
        <f>IC10+IC23</f>
        <v>18.07</v>
      </c>
      <c r="ID24" s="742">
        <f>ID10+ID23</f>
        <v>2249.9899999999998</v>
      </c>
      <c r="IE24" s="731">
        <f>IE10+IE23</f>
        <v>680.53902500000004</v>
      </c>
      <c r="IF24" s="3281"/>
      <c r="IG24" s="731">
        <f>IG10+IG23</f>
        <v>30.8</v>
      </c>
      <c r="IH24" s="2462">
        <f>IH10+IH23</f>
        <v>9.32</v>
      </c>
      <c r="II24" s="742">
        <f>II10+II23</f>
        <v>2280.79</v>
      </c>
      <c r="IJ24" s="731">
        <f>IJ10+IJ23</f>
        <v>689.85902499999997</v>
      </c>
      <c r="IK24" s="3281"/>
      <c r="IL24" s="731">
        <f>IL10+IL23</f>
        <v>-5.97</v>
      </c>
      <c r="IM24" s="2462">
        <f>IM10+IM23</f>
        <v>-1.81</v>
      </c>
      <c r="IN24" s="742">
        <f>IN10+IN23</f>
        <v>2274.8199999999997</v>
      </c>
      <c r="IO24" s="731">
        <f>IO10+IO23</f>
        <v>688.04902500000003</v>
      </c>
      <c r="IP24" s="3313"/>
      <c r="IQ24" s="731">
        <f>IQ10+IQ23</f>
        <v>-114.15</v>
      </c>
      <c r="IR24" s="2462">
        <f>IR10+IR23</f>
        <v>-34.54</v>
      </c>
      <c r="IS24" s="742">
        <f>IS10+IS23</f>
        <v>2160.67</v>
      </c>
      <c r="IT24" s="731">
        <f>IT10+IT23</f>
        <v>653.50902500000007</v>
      </c>
      <c r="IU24" s="3281"/>
      <c r="IV24" s="731">
        <f>IV10+IV23</f>
        <v>-123.51999999999998</v>
      </c>
      <c r="IW24" s="2462">
        <f>IW10+IW23</f>
        <v>-37.370000000000005</v>
      </c>
      <c r="IX24" s="742">
        <f>IX10+IX23</f>
        <v>2037.1499999999999</v>
      </c>
      <c r="IY24" s="731">
        <f>IY10+IY23</f>
        <v>616.13902500000006</v>
      </c>
      <c r="IZ24" s="3281"/>
      <c r="JA24" s="731">
        <f>JA10+JA23</f>
        <v>-0.31</v>
      </c>
      <c r="JB24" s="2462">
        <f>JB10+JB23</f>
        <v>-0.09</v>
      </c>
      <c r="JC24" s="742">
        <f>JC10+JC23</f>
        <v>2036.84</v>
      </c>
      <c r="JD24" s="731">
        <f>JD10+JD23</f>
        <v>616.04902500000003</v>
      </c>
      <c r="JE24" s="3313"/>
      <c r="JF24" s="731">
        <f>JF10+JF23</f>
        <v>17.59</v>
      </c>
      <c r="JG24" s="2462">
        <f>JG10+JG23</f>
        <v>5.34</v>
      </c>
      <c r="JH24" s="742">
        <f>JH10+JH23</f>
        <v>2054.4300000000003</v>
      </c>
      <c r="JI24" s="2513">
        <f>JI10+JI23</f>
        <v>621.38902499999995</v>
      </c>
      <c r="JJ24" s="3281"/>
      <c r="JK24" s="731">
        <f>JK10+JK23</f>
        <v>0.65</v>
      </c>
      <c r="JL24" s="2462">
        <f>JL10+JL23</f>
        <v>0.2</v>
      </c>
      <c r="JM24" s="3463">
        <f>JM10+JM23</f>
        <v>2055.08</v>
      </c>
      <c r="JN24" s="3934">
        <f>JN10+JN23</f>
        <v>621.58902499999999</v>
      </c>
      <c r="JO24" s="2513"/>
      <c r="JP24" s="2514"/>
      <c r="JQ24" s="745"/>
      <c r="JR24" s="745"/>
      <c r="JS24" s="746"/>
    </row>
    <row r="25" spans="1:279" s="2421" customFormat="1" ht="18" customHeight="1">
      <c r="C25" s="748"/>
      <c r="D25" s="748"/>
      <c r="E25" s="748"/>
      <c r="F25" s="748"/>
      <c r="G25" s="748"/>
      <c r="H25" s="748"/>
      <c r="I25" s="748"/>
      <c r="J25" s="748"/>
      <c r="K25" s="748"/>
      <c r="L25" s="2515"/>
      <c r="M25" s="2515"/>
      <c r="CV25" s="2515"/>
      <c r="GR25" s="2515"/>
      <c r="JJ25" s="2515"/>
      <c r="JO25" s="748" t="s">
        <v>1372</v>
      </c>
    </row>
    <row r="26" spans="1:279" s="2421" customFormat="1" ht="18" customHeight="1">
      <c r="C26" s="2515"/>
      <c r="D26" s="2515"/>
      <c r="E26" s="2515"/>
      <c r="F26" s="2515"/>
      <c r="G26" s="2515"/>
      <c r="H26" s="2515"/>
      <c r="I26" s="2515"/>
      <c r="J26" s="2516"/>
      <c r="K26" s="2515"/>
      <c r="CV26" s="2515"/>
      <c r="GR26" s="2515"/>
      <c r="JJ26" s="2515"/>
      <c r="JO26" s="2516" t="s">
        <v>1373</v>
      </c>
    </row>
    <row r="27" spans="1:279" ht="19.5" customHeight="1">
      <c r="C27" s="2420"/>
      <c r="D27" s="2420"/>
      <c r="E27" s="2420"/>
      <c r="F27" s="2420"/>
      <c r="G27" s="2420"/>
      <c r="H27" s="2420"/>
      <c r="I27" s="2420"/>
      <c r="J27" s="2420"/>
      <c r="K27" s="2420"/>
      <c r="L27" s="2419"/>
      <c r="M27" s="2419"/>
    </row>
    <row r="28" spans="1:279" s="2421" customFormat="1" ht="14.25" hidden="1" customHeight="1">
      <c r="A28" s="4196" t="s">
        <v>1932</v>
      </c>
      <c r="B28" s="4196"/>
      <c r="C28" s="4197" t="s">
        <v>1933</v>
      </c>
      <c r="D28" s="4197"/>
      <c r="E28" s="4198" t="s">
        <v>1934</v>
      </c>
      <c r="F28" s="4199"/>
      <c r="G28" s="4200"/>
      <c r="H28" s="4191" t="s">
        <v>1286</v>
      </c>
      <c r="I28" s="4195"/>
      <c r="J28" s="4201"/>
      <c r="K28" s="4202"/>
      <c r="CV28" s="2515"/>
      <c r="GR28" s="2515"/>
      <c r="JJ28" s="2515"/>
    </row>
    <row r="29" spans="1:279" s="2421" customFormat="1" ht="14.25" hidden="1" customHeight="1">
      <c r="A29" s="2517" t="s">
        <v>1383</v>
      </c>
      <c r="B29" s="2517" t="s">
        <v>1935</v>
      </c>
      <c r="C29" s="2517">
        <v>74.099999999999994</v>
      </c>
      <c r="D29" s="2517">
        <v>22.42</v>
      </c>
      <c r="E29" s="2517" t="s">
        <v>1927</v>
      </c>
      <c r="F29" s="2517">
        <v>74.2</v>
      </c>
      <c r="G29" s="2517">
        <v>22.45</v>
      </c>
      <c r="H29" s="2517">
        <f>F29-C29</f>
        <v>0.10000000000000853</v>
      </c>
      <c r="I29" s="2517">
        <f>G29-D29</f>
        <v>2.9999999999997584E-2</v>
      </c>
      <c r="J29" s="2518"/>
      <c r="K29" s="2515"/>
      <c r="CV29" s="2515"/>
      <c r="GR29" s="2515"/>
      <c r="JJ29" s="2515"/>
    </row>
    <row r="30" spans="1:279" s="2421" customFormat="1" ht="14.25" hidden="1" customHeight="1">
      <c r="A30" s="4197" t="s">
        <v>1735</v>
      </c>
      <c r="B30" s="2517" t="s">
        <v>1284</v>
      </c>
      <c r="C30" s="2517">
        <v>144.11000000000001</v>
      </c>
      <c r="D30" s="2517">
        <v>43.59</v>
      </c>
      <c r="E30" s="2517" t="s">
        <v>1927</v>
      </c>
      <c r="F30" s="2517">
        <v>168.5</v>
      </c>
      <c r="G30" s="2517">
        <v>50.97</v>
      </c>
      <c r="H30" s="2517">
        <f>F30-C30</f>
        <v>24.389999999999986</v>
      </c>
      <c r="I30" s="2517">
        <f t="shared" ref="H30:I33" si="63">G30-D30</f>
        <v>7.3799999999999955</v>
      </c>
      <c r="J30" s="2518"/>
      <c r="K30" s="2515"/>
      <c r="CV30" s="2515"/>
      <c r="GR30" s="2515"/>
      <c r="JJ30" s="2515"/>
    </row>
    <row r="31" spans="1:279" s="2421" customFormat="1" ht="14.25" hidden="1" customHeight="1">
      <c r="A31" s="4197"/>
      <c r="B31" s="2517" t="s">
        <v>1936</v>
      </c>
      <c r="C31" s="2517">
        <v>159.32</v>
      </c>
      <c r="D31" s="2517">
        <v>48.19</v>
      </c>
      <c r="E31" s="2517" t="s">
        <v>1925</v>
      </c>
      <c r="F31" s="2517">
        <v>134.9</v>
      </c>
      <c r="G31" s="2517">
        <v>40.81</v>
      </c>
      <c r="H31" s="2517">
        <f t="shared" si="63"/>
        <v>-24.419999999999987</v>
      </c>
      <c r="I31" s="2517">
        <f t="shared" si="63"/>
        <v>-7.3799999999999955</v>
      </c>
      <c r="J31" s="2518"/>
      <c r="K31" s="2515"/>
      <c r="CV31" s="2515"/>
      <c r="GR31" s="2515"/>
      <c r="JJ31" s="2515"/>
    </row>
    <row r="32" spans="1:279" s="2421" customFormat="1" ht="14.25" hidden="1" customHeight="1">
      <c r="A32" s="4197"/>
      <c r="B32" s="2517" t="s">
        <v>1937</v>
      </c>
      <c r="C32" s="2517">
        <v>117.33</v>
      </c>
      <c r="D32" s="2517">
        <v>35.49</v>
      </c>
      <c r="E32" s="2517" t="s">
        <v>1925</v>
      </c>
      <c r="F32" s="2517">
        <v>117.3</v>
      </c>
      <c r="G32" s="2517">
        <v>35.479999999999997</v>
      </c>
      <c r="H32" s="2517">
        <f t="shared" si="63"/>
        <v>-3.0000000000001137E-2</v>
      </c>
      <c r="I32" s="2517">
        <f t="shared" si="63"/>
        <v>-1.0000000000005116E-2</v>
      </c>
      <c r="J32" s="2518"/>
      <c r="K32" s="2515"/>
      <c r="CV32" s="2515"/>
      <c r="GR32" s="2515"/>
      <c r="JJ32" s="2515"/>
    </row>
    <row r="33" spans="1:270" s="2421" customFormat="1" ht="14.25" hidden="1" customHeight="1">
      <c r="A33" s="4203"/>
      <c r="B33" s="2519" t="s">
        <v>1285</v>
      </c>
      <c r="C33" s="2517">
        <v>105.28</v>
      </c>
      <c r="D33" s="2517">
        <v>31.85</v>
      </c>
      <c r="E33" s="2517" t="s">
        <v>1925</v>
      </c>
      <c r="F33" s="2519">
        <v>102</v>
      </c>
      <c r="G33" s="2519">
        <v>30.86</v>
      </c>
      <c r="H33" s="2517">
        <f t="shared" si="63"/>
        <v>-3.2800000000000011</v>
      </c>
      <c r="I33" s="2517">
        <f t="shared" si="63"/>
        <v>-0.99000000000000199</v>
      </c>
      <c r="J33" s="2518"/>
      <c r="K33" s="2515"/>
      <c r="CV33" s="2515"/>
      <c r="GR33" s="2515"/>
      <c r="JJ33" s="2515"/>
    </row>
    <row r="34" spans="1:270" s="2421" customFormat="1" ht="14.25" hidden="1" customHeight="1">
      <c r="A34" s="4191" t="s">
        <v>1374</v>
      </c>
      <c r="B34" s="4195"/>
      <c r="C34" s="2517">
        <f>SUM(C29:C33)</f>
        <v>600.14</v>
      </c>
      <c r="D34" s="2517">
        <f>SUM(D29:D33)</f>
        <v>181.54</v>
      </c>
      <c r="E34" s="2520"/>
      <c r="F34" s="2517">
        <f>SUM(F29:F33)</f>
        <v>596.90000000000009</v>
      </c>
      <c r="G34" s="2517">
        <f>SUM(G29:G33)</f>
        <v>180.57</v>
      </c>
      <c r="H34" s="2517">
        <f>SUM(H29:H33)</f>
        <v>-3.2399999999999949</v>
      </c>
      <c r="I34" s="2517">
        <f>SUM(I29:I33)</f>
        <v>-0.97000000000000952</v>
      </c>
      <c r="J34" s="2518"/>
      <c r="K34" s="2515"/>
      <c r="CV34" s="2515"/>
      <c r="GR34" s="2515"/>
      <c r="JJ34" s="2515"/>
    </row>
    <row r="35" spans="1:270" s="2421" customFormat="1" ht="14.25" hidden="1" customHeight="1">
      <c r="A35" s="4196" t="s">
        <v>1938</v>
      </c>
      <c r="B35" s="4196"/>
      <c r="C35" s="4197" t="s">
        <v>1934</v>
      </c>
      <c r="D35" s="4197"/>
      <c r="E35" s="4198" t="s">
        <v>1939</v>
      </c>
      <c r="F35" s="4199"/>
      <c r="G35" s="4200"/>
      <c r="H35" s="4191" t="s">
        <v>1286</v>
      </c>
      <c r="I35" s="4195"/>
      <c r="J35" s="2515"/>
      <c r="K35" s="2515"/>
      <c r="CV35" s="2515"/>
      <c r="GR35" s="2515"/>
      <c r="JJ35" s="2515"/>
    </row>
    <row r="36" spans="1:270" s="2421" customFormat="1" ht="14.25" hidden="1" customHeight="1">
      <c r="A36" s="2519" t="s">
        <v>1735</v>
      </c>
      <c r="B36" s="2519" t="s">
        <v>1337</v>
      </c>
      <c r="C36" s="2519">
        <v>105.28</v>
      </c>
      <c r="D36" s="2519">
        <v>31.85</v>
      </c>
      <c r="E36" s="2519" t="s">
        <v>1927</v>
      </c>
      <c r="F36" s="2519">
        <v>108.6</v>
      </c>
      <c r="G36" s="2519">
        <v>32.85</v>
      </c>
      <c r="H36" s="2519">
        <f>F36-C36</f>
        <v>3.3199999999999932</v>
      </c>
      <c r="I36" s="2519">
        <f>G36-D36</f>
        <v>1</v>
      </c>
      <c r="J36" s="2515"/>
      <c r="K36" s="2515"/>
      <c r="CV36" s="2515"/>
      <c r="GR36" s="2515"/>
      <c r="JJ36" s="2515"/>
    </row>
    <row r="37" spans="1:270" s="2421" customFormat="1" ht="14.25" hidden="1" customHeight="1">
      <c r="A37" s="4196" t="s">
        <v>1940</v>
      </c>
      <c r="B37" s="4196"/>
      <c r="C37" s="4197" t="s">
        <v>1939</v>
      </c>
      <c r="D37" s="4197"/>
      <c r="E37" s="4196" t="s">
        <v>1941</v>
      </c>
      <c r="F37" s="4196"/>
      <c r="G37" s="4196"/>
      <c r="H37" s="4197" t="s">
        <v>1286</v>
      </c>
      <c r="I37" s="4197"/>
      <c r="L37" s="2515"/>
      <c r="M37" s="2515"/>
      <c r="CV37" s="2515"/>
      <c r="GR37" s="2515"/>
      <c r="JJ37" s="2515"/>
    </row>
    <row r="38" spans="1:270" s="2421" customFormat="1" ht="14.25" hidden="1" customHeight="1">
      <c r="A38" s="2517" t="s">
        <v>1383</v>
      </c>
      <c r="B38" s="2517" t="s">
        <v>1338</v>
      </c>
      <c r="C38" s="2517">
        <v>210.31</v>
      </c>
      <c r="D38" s="2517">
        <v>63.62</v>
      </c>
      <c r="E38" s="2517" t="s">
        <v>1925</v>
      </c>
      <c r="F38" s="2517">
        <v>191.34</v>
      </c>
      <c r="G38" s="2517">
        <v>57.9</v>
      </c>
      <c r="H38" s="2517">
        <f>F38-C38</f>
        <v>-18.97</v>
      </c>
      <c r="I38" s="2517">
        <f>G38-D38</f>
        <v>-5.7199999999999989</v>
      </c>
      <c r="L38" s="2515"/>
      <c r="M38" s="2515"/>
      <c r="CV38" s="2515"/>
      <c r="GR38" s="2515"/>
      <c r="JJ38" s="2515"/>
    </row>
    <row r="39" spans="1:270" s="2421" customFormat="1" ht="14.25" hidden="1" customHeight="1">
      <c r="A39" s="2519" t="s">
        <v>211</v>
      </c>
      <c r="B39" s="2519" t="s">
        <v>1336</v>
      </c>
      <c r="C39" s="2519">
        <v>82.01</v>
      </c>
      <c r="D39" s="2519">
        <v>24.81</v>
      </c>
      <c r="E39" s="2519" t="s">
        <v>1925</v>
      </c>
      <c r="F39" s="2519">
        <v>82</v>
      </c>
      <c r="G39" s="2519">
        <v>24.8</v>
      </c>
      <c r="H39" s="2519">
        <f>F39-C39</f>
        <v>-1.0000000000005116E-2</v>
      </c>
      <c r="I39" s="2519">
        <f>G39-D39</f>
        <v>-9.9999999999980105E-3</v>
      </c>
      <c r="L39" s="2515"/>
      <c r="M39" s="2515"/>
      <c r="CV39" s="2515"/>
      <c r="GR39" s="2515"/>
      <c r="JJ39" s="2515"/>
    </row>
    <row r="40" spans="1:270" s="2421" customFormat="1" ht="14.25" hidden="1" customHeight="1">
      <c r="A40" s="4196" t="s">
        <v>1942</v>
      </c>
      <c r="B40" s="4196"/>
      <c r="C40" s="4197" t="s">
        <v>1941</v>
      </c>
      <c r="D40" s="4197"/>
      <c r="E40" s="4196" t="s">
        <v>1943</v>
      </c>
      <c r="F40" s="4196"/>
      <c r="G40" s="4196"/>
      <c r="H40" s="4197" t="s">
        <v>1286</v>
      </c>
      <c r="I40" s="4197"/>
      <c r="L40" s="2515"/>
      <c r="M40" s="2515"/>
      <c r="CV40" s="2515"/>
      <c r="GR40" s="2515"/>
      <c r="JJ40" s="2515"/>
    </row>
    <row r="41" spans="1:270" s="2421" customFormat="1" ht="14.25" hidden="1" customHeight="1">
      <c r="A41" s="2517" t="s">
        <v>1383</v>
      </c>
      <c r="B41" s="2517" t="s">
        <v>1944</v>
      </c>
      <c r="C41" s="2517">
        <v>102.02</v>
      </c>
      <c r="D41" s="2517">
        <v>30.86</v>
      </c>
      <c r="E41" s="2517" t="s">
        <v>1925</v>
      </c>
      <c r="F41" s="2517">
        <v>102.01</v>
      </c>
      <c r="G41" s="2517">
        <v>30.86</v>
      </c>
      <c r="H41" s="2517">
        <f>F41-C41</f>
        <v>-9.9999999999909051E-3</v>
      </c>
      <c r="I41" s="2517">
        <f>G41-D41</f>
        <v>0</v>
      </c>
      <c r="L41" s="2515"/>
      <c r="M41" s="2515"/>
      <c r="CV41" s="2515"/>
      <c r="GR41" s="2515"/>
      <c r="JJ41" s="2515"/>
    </row>
    <row r="42" spans="1:270" s="2421" customFormat="1" ht="14.25" hidden="1" customHeight="1">
      <c r="A42" s="2519" t="s">
        <v>1383</v>
      </c>
      <c r="B42" s="2519" t="s">
        <v>1945</v>
      </c>
      <c r="C42" s="2519">
        <v>71.400000000000006</v>
      </c>
      <c r="D42" s="2519">
        <v>21.6</v>
      </c>
      <c r="E42" s="2519" t="s">
        <v>1927</v>
      </c>
      <c r="F42" s="2519">
        <v>72.25</v>
      </c>
      <c r="G42" s="2519">
        <v>21.86</v>
      </c>
      <c r="H42" s="2519">
        <f>F42-C42</f>
        <v>0.84999999999999432</v>
      </c>
      <c r="I42" s="2519">
        <f>G42-D42</f>
        <v>0.25999999999999801</v>
      </c>
      <c r="L42" s="2515"/>
      <c r="M42" s="2515"/>
      <c r="CV42" s="2515"/>
      <c r="GR42" s="2515"/>
      <c r="JJ42" s="2515"/>
    </row>
    <row r="43" spans="1:270" ht="17.25" hidden="1" customHeight="1">
      <c r="A43" s="4196" t="s">
        <v>1946</v>
      </c>
      <c r="B43" s="4196"/>
      <c r="C43" s="4197" t="s">
        <v>1943</v>
      </c>
      <c r="D43" s="4197"/>
      <c r="E43" s="4196" t="s">
        <v>1878</v>
      </c>
      <c r="F43" s="4196"/>
      <c r="G43" s="4196"/>
      <c r="H43" s="4197" t="s">
        <v>1286</v>
      </c>
      <c r="I43" s="4197"/>
    </row>
    <row r="44" spans="1:270" ht="17.25" hidden="1" customHeight="1">
      <c r="A44" s="2517" t="s">
        <v>1735</v>
      </c>
      <c r="B44" s="2517" t="s">
        <v>1947</v>
      </c>
      <c r="C44" s="2517">
        <v>464.4</v>
      </c>
      <c r="D44" s="2517">
        <v>140.47999999999999</v>
      </c>
      <c r="E44" s="2517" t="s">
        <v>1927</v>
      </c>
      <c r="F44" s="2517">
        <v>338.56</v>
      </c>
      <c r="G44" s="2517">
        <v>102.41</v>
      </c>
      <c r="H44" s="2517">
        <f>F44-C44</f>
        <v>-125.83999999999997</v>
      </c>
      <c r="I44" s="2517">
        <f>G44-D44</f>
        <v>-38.069999999999993</v>
      </c>
    </row>
    <row r="45" spans="1:270" ht="17.25" hidden="1" customHeight="1">
      <c r="A45" s="4196" t="s">
        <v>1948</v>
      </c>
      <c r="B45" s="4196"/>
      <c r="C45" s="4197" t="s">
        <v>1949</v>
      </c>
      <c r="D45" s="4197"/>
      <c r="E45" s="4196" t="s">
        <v>1950</v>
      </c>
      <c r="F45" s="4196"/>
      <c r="G45" s="4196"/>
      <c r="H45" s="4197" t="s">
        <v>1286</v>
      </c>
      <c r="I45" s="4197"/>
    </row>
    <row r="46" spans="1:270" ht="16.5" hidden="1" customHeight="1">
      <c r="A46" s="2517" t="s">
        <v>1831</v>
      </c>
      <c r="B46" s="2517" t="s">
        <v>1404</v>
      </c>
      <c r="C46" s="2517">
        <v>513.75</v>
      </c>
      <c r="D46" s="2517">
        <v>155.4</v>
      </c>
      <c r="E46" s="2517" t="s">
        <v>1927</v>
      </c>
      <c r="F46" s="2517">
        <v>511.85</v>
      </c>
      <c r="G46" s="2517">
        <v>154.83000000000001</v>
      </c>
      <c r="H46" s="2517">
        <f>F46-C46</f>
        <v>-1.8999999999999773</v>
      </c>
      <c r="I46" s="2517">
        <f>G46-D46</f>
        <v>-0.56999999999999318</v>
      </c>
    </row>
    <row r="47" spans="1:270" ht="16.5" hidden="1" customHeight="1"/>
    <row r="48" spans="1:270" ht="16.5" hidden="1" customHeight="1"/>
    <row r="49" spans="1:61" ht="16.5" hidden="1" customHeight="1">
      <c r="A49" s="4196" t="s">
        <v>1951</v>
      </c>
      <c r="B49" s="4196"/>
      <c r="C49" s="4197" t="s">
        <v>1952</v>
      </c>
      <c r="D49" s="4197"/>
    </row>
    <row r="50" spans="1:61" ht="16.5" hidden="1" customHeight="1">
      <c r="A50" s="2517" t="s">
        <v>1735</v>
      </c>
      <c r="B50" s="2517" t="s">
        <v>1404</v>
      </c>
      <c r="C50" s="2517">
        <v>513.75</v>
      </c>
      <c r="D50" s="2517">
        <v>155.4</v>
      </c>
    </row>
    <row r="51" spans="1:61" ht="30" customHeight="1"/>
    <row r="52" spans="1:61" ht="30" customHeight="1"/>
    <row r="53" spans="1:61" ht="30" customHeight="1"/>
    <row r="54" spans="1:61" ht="30" customHeight="1"/>
    <row r="55" spans="1:61" ht="30" customHeight="1"/>
    <row r="56" spans="1:61" ht="30" customHeight="1"/>
    <row r="57" spans="1:61" ht="30" customHeight="1" thickBot="1"/>
    <row r="58" spans="1:61" ht="30" customHeight="1" thickTop="1">
      <c r="C58" s="2521" t="s">
        <v>1953</v>
      </c>
      <c r="D58" s="2522"/>
      <c r="E58" s="2522"/>
      <c r="F58" s="2522"/>
      <c r="G58" s="2522"/>
      <c r="H58" s="2522"/>
      <c r="I58" s="2522"/>
      <c r="J58" s="2522"/>
      <c r="K58" s="2522"/>
      <c r="L58" s="2523"/>
      <c r="M58" s="2523"/>
      <c r="N58" s="2522"/>
      <c r="O58" s="2522"/>
      <c r="P58" s="2522"/>
      <c r="Q58" s="2522"/>
      <c r="R58" s="2522"/>
      <c r="S58" s="2522"/>
      <c r="T58" s="2522"/>
      <c r="U58" s="2522"/>
      <c r="V58" s="2522"/>
      <c r="W58" s="2522"/>
      <c r="X58" s="2522"/>
      <c r="Y58" s="2522"/>
      <c r="Z58" s="2522"/>
      <c r="AA58" s="2522"/>
      <c r="AB58" s="2522"/>
      <c r="AC58" s="2522"/>
      <c r="AD58" s="2522"/>
      <c r="AE58" s="2522"/>
      <c r="AF58" s="2522"/>
      <c r="AG58" s="2522"/>
      <c r="AH58" s="2522"/>
      <c r="AI58" s="2522"/>
      <c r="AJ58" s="2522"/>
      <c r="AK58" s="2522"/>
      <c r="AL58" s="2522"/>
      <c r="AM58" s="2522"/>
      <c r="AN58" s="2522"/>
      <c r="AO58" s="2522"/>
      <c r="AP58" s="2522"/>
      <c r="AQ58" s="2524">
        <v>438.8</v>
      </c>
      <c r="BA58" s="2525"/>
      <c r="BB58" s="2526"/>
      <c r="BC58" s="2526"/>
      <c r="BD58" s="2526"/>
      <c r="BE58" s="2526"/>
      <c r="BF58" s="2527" t="s">
        <v>1954</v>
      </c>
      <c r="BG58" s="2528"/>
      <c r="BH58" s="2527"/>
      <c r="BI58" s="2529">
        <v>1409.86</v>
      </c>
    </row>
    <row r="59" spans="1:61" ht="30" customHeight="1">
      <c r="C59" s="2530" t="s">
        <v>1674</v>
      </c>
      <c r="D59" s="2531"/>
      <c r="E59" s="2531"/>
      <c r="F59" s="2531"/>
      <c r="G59" s="2531"/>
      <c r="H59" s="2531"/>
      <c r="I59" s="2531"/>
      <c r="J59" s="2531"/>
      <c r="K59" s="2531"/>
      <c r="L59" s="2423"/>
      <c r="M59" s="2423"/>
      <c r="N59" s="2531"/>
      <c r="O59" s="2531"/>
      <c r="P59" s="2531"/>
      <c r="Q59" s="2531"/>
      <c r="R59" s="2531"/>
      <c r="S59" s="2531"/>
      <c r="T59" s="2531"/>
      <c r="U59" s="2531"/>
      <c r="V59" s="2531"/>
      <c r="W59" s="2531"/>
      <c r="X59" s="2531"/>
      <c r="Y59" s="2531"/>
      <c r="Z59" s="2531"/>
      <c r="AA59" s="2531"/>
      <c r="AB59" s="2531"/>
      <c r="AC59" s="2531"/>
      <c r="AD59" s="2531"/>
      <c r="AE59" s="2531"/>
      <c r="AF59" s="2531"/>
      <c r="AG59" s="2531"/>
      <c r="AH59" s="2531"/>
      <c r="AI59" s="2531"/>
      <c r="AJ59" s="2531"/>
      <c r="AK59" s="2531"/>
      <c r="AL59" s="2531"/>
      <c r="AM59" s="2531"/>
      <c r="AN59" s="2531"/>
      <c r="AO59" s="2531"/>
      <c r="AP59" s="2531"/>
      <c r="AQ59" s="2532">
        <v>225.98</v>
      </c>
      <c r="BA59" s="2533"/>
      <c r="BB59" s="2531"/>
      <c r="BC59" s="2531"/>
      <c r="BD59" s="2531"/>
      <c r="BE59" s="2531"/>
      <c r="BF59" s="2534" t="s">
        <v>1483</v>
      </c>
      <c r="BG59" s="2535"/>
      <c r="BH59" s="2534"/>
      <c r="BI59" s="2536">
        <v>98.71</v>
      </c>
    </row>
    <row r="60" spans="1:61" ht="30" customHeight="1">
      <c r="C60" s="2537" t="s">
        <v>1955</v>
      </c>
      <c r="D60" s="2535"/>
      <c r="E60" s="2531"/>
      <c r="F60" s="2531"/>
      <c r="G60" s="2531"/>
      <c r="H60" s="2531"/>
      <c r="I60" s="2531"/>
      <c r="J60" s="2531"/>
      <c r="K60" s="2531"/>
      <c r="L60" s="2423"/>
      <c r="M60" s="2423"/>
      <c r="N60" s="2531"/>
      <c r="O60" s="2531"/>
      <c r="P60" s="2531"/>
      <c r="Q60" s="2531"/>
      <c r="R60" s="2531"/>
      <c r="S60" s="2531"/>
      <c r="T60" s="2531"/>
      <c r="U60" s="2531"/>
      <c r="V60" s="2531"/>
      <c r="W60" s="2531"/>
      <c r="X60" s="2531"/>
      <c r="Y60" s="2531"/>
      <c r="Z60" s="2531"/>
      <c r="AA60" s="2531"/>
      <c r="AB60" s="2531"/>
      <c r="AC60" s="2531"/>
      <c r="AD60" s="2531"/>
      <c r="AE60" s="2531"/>
      <c r="AF60" s="2531"/>
      <c r="AG60" s="2531"/>
      <c r="AH60" s="2531"/>
      <c r="AI60" s="2531"/>
      <c r="AJ60" s="2531"/>
      <c r="AK60" s="2531"/>
      <c r="AL60" s="2531"/>
      <c r="AM60" s="2531"/>
      <c r="AN60" s="2531"/>
      <c r="AO60" s="2531"/>
      <c r="AP60" s="2531"/>
      <c r="AQ60" s="2532">
        <v>212.78</v>
      </c>
      <c r="BA60" s="2538" t="s">
        <v>1675</v>
      </c>
      <c r="BB60" s="2535"/>
      <c r="BC60" s="2531"/>
      <c r="BD60" s="2531"/>
      <c r="BE60" s="2531"/>
      <c r="BF60" s="2534" t="s">
        <v>1550</v>
      </c>
      <c r="BG60" s="2535"/>
      <c r="BH60" s="2534"/>
      <c r="BI60" s="2536">
        <v>88.45</v>
      </c>
    </row>
    <row r="61" spans="1:61" ht="30" customHeight="1" thickBot="1">
      <c r="C61" s="2539" t="s">
        <v>1956</v>
      </c>
      <c r="D61" s="2540"/>
      <c r="E61" s="2541"/>
      <c r="F61" s="2541"/>
      <c r="G61" s="2541"/>
      <c r="H61" s="2541"/>
      <c r="I61" s="2541"/>
      <c r="J61" s="2541"/>
      <c r="K61" s="2541"/>
      <c r="L61" s="2542"/>
      <c r="M61" s="2542"/>
      <c r="N61" s="2541"/>
      <c r="O61" s="2541"/>
      <c r="P61" s="2541"/>
      <c r="Q61" s="2541"/>
      <c r="R61" s="2541"/>
      <c r="S61" s="2541"/>
      <c r="T61" s="2541"/>
      <c r="U61" s="2541"/>
      <c r="V61" s="2541"/>
      <c r="W61" s="2541"/>
      <c r="X61" s="2541"/>
      <c r="Y61" s="2541"/>
      <c r="Z61" s="2541"/>
      <c r="AA61" s="2541"/>
      <c r="AB61" s="2541"/>
      <c r="AC61" s="2541"/>
      <c r="AD61" s="2541"/>
      <c r="AE61" s="2541"/>
      <c r="AF61" s="2541"/>
      <c r="AG61" s="2541"/>
      <c r="AH61" s="2541"/>
      <c r="AI61" s="2541"/>
      <c r="AJ61" s="2541"/>
      <c r="AK61" s="2541"/>
      <c r="AL61" s="2541"/>
      <c r="AM61" s="2541"/>
      <c r="AN61" s="2541"/>
      <c r="AO61" s="2541"/>
      <c r="AP61" s="2541"/>
      <c r="AQ61" s="2543">
        <f>AQ58-AQ59-AQ60</f>
        <v>4.0000000000020464E-2</v>
      </c>
      <c r="BA61" s="2538" t="s">
        <v>1676</v>
      </c>
      <c r="BB61" s="2535"/>
      <c r="BC61" s="2531"/>
      <c r="BD61" s="2531"/>
      <c r="BE61" s="2531"/>
      <c r="BF61" s="2534" t="s">
        <v>1551</v>
      </c>
      <c r="BG61" s="2535"/>
      <c r="BH61" s="2534"/>
      <c r="BI61" s="2536">
        <v>96.43</v>
      </c>
    </row>
    <row r="62" spans="1:61" ht="30" customHeight="1">
      <c r="BA62" s="2538" t="s">
        <v>1957</v>
      </c>
      <c r="BB62" s="2535"/>
      <c r="BC62" s="2531"/>
      <c r="BD62" s="2531"/>
      <c r="BE62" s="2531"/>
      <c r="BF62" s="2534" t="s">
        <v>1552</v>
      </c>
      <c r="BG62" s="2535"/>
      <c r="BH62" s="2534"/>
      <c r="BI62" s="2536">
        <v>95.64</v>
      </c>
    </row>
    <row r="63" spans="1:61" ht="30" customHeight="1" thickBot="1">
      <c r="BA63" s="2544" t="s">
        <v>1958</v>
      </c>
      <c r="BB63" s="2545"/>
      <c r="BC63" s="2546"/>
      <c r="BD63" s="2546"/>
      <c r="BE63" s="2546"/>
      <c r="BF63" s="2547"/>
      <c r="BG63" s="2545"/>
      <c r="BH63" s="2547"/>
      <c r="BI63" s="2548">
        <f>BI58-BI59-BI60-BI61-BI62</f>
        <v>1030.6299999999997</v>
      </c>
    </row>
    <row r="64" spans="1:61" ht="30" customHeight="1" thickTop="1"/>
    <row r="65" ht="30" customHeight="1"/>
    <row r="66" ht="30" customHeight="1"/>
    <row r="67" ht="30" customHeight="1"/>
    <row r="68" ht="30" customHeight="1"/>
    <row r="69" ht="30" customHeight="1"/>
  </sheetData>
  <mergeCells count="145">
    <mergeCell ref="AN3:AP3"/>
    <mergeCell ref="AQ3:AR3"/>
    <mergeCell ref="AS3:AU3"/>
    <mergeCell ref="R3:S3"/>
    <mergeCell ref="T3:V3"/>
    <mergeCell ref="W3:X3"/>
    <mergeCell ref="Y3:AA3"/>
    <mergeCell ref="AB3:AC3"/>
    <mergeCell ref="AD3:AF3"/>
    <mergeCell ref="A2:J2"/>
    <mergeCell ref="E3:G3"/>
    <mergeCell ref="H3:I3"/>
    <mergeCell ref="J3:L3"/>
    <mergeCell ref="M3:N3"/>
    <mergeCell ref="O3:Q3"/>
    <mergeCell ref="AG3:AH3"/>
    <mergeCell ref="AI3:AK3"/>
    <mergeCell ref="AL3:AM3"/>
    <mergeCell ref="AV3:AW3"/>
    <mergeCell ref="AX3:AZ3"/>
    <mergeCell ref="BA3:BB3"/>
    <mergeCell ref="BC3:BE3"/>
    <mergeCell ref="BF3:BG3"/>
    <mergeCell ref="BH3:BJ3"/>
    <mergeCell ref="JE3:JG3"/>
    <mergeCell ref="JH3:JI3"/>
    <mergeCell ref="IU3:IW3"/>
    <mergeCell ref="IX3:IY3"/>
    <mergeCell ref="BK3:BL3"/>
    <mergeCell ref="BM3:BO3"/>
    <mergeCell ref="BZ3:CA3"/>
    <mergeCell ref="CB3:CD3"/>
    <mergeCell ref="CE3:CF3"/>
    <mergeCell ref="CG3:CI3"/>
    <mergeCell ref="CJ3:CK3"/>
    <mergeCell ref="CL3:CN3"/>
    <mergeCell ref="BP3:BQ3"/>
    <mergeCell ref="BR3:BT3"/>
    <mergeCell ref="BU3:BV3"/>
    <mergeCell ref="BW3:BY3"/>
    <mergeCell ref="DD3:DE3"/>
    <mergeCell ref="DF3:DH3"/>
    <mergeCell ref="DI3:DJ3"/>
    <mergeCell ref="DK3:DM3"/>
    <mergeCell ref="DN3:DO3"/>
    <mergeCell ref="DP3:DR3"/>
    <mergeCell ref="CO3:CP3"/>
    <mergeCell ref="CQ3:CS3"/>
    <mergeCell ref="CT3:CU3"/>
    <mergeCell ref="CV3:CX3"/>
    <mergeCell ref="CY3:CZ3"/>
    <mergeCell ref="DA3:DC3"/>
    <mergeCell ref="EH3:EI3"/>
    <mergeCell ref="EJ3:EL3"/>
    <mergeCell ref="EM3:EN3"/>
    <mergeCell ref="EO3:EQ3"/>
    <mergeCell ref="ER3:ES3"/>
    <mergeCell ref="ET3:EV3"/>
    <mergeCell ref="DS3:DT3"/>
    <mergeCell ref="DU3:DW3"/>
    <mergeCell ref="DX3:DY3"/>
    <mergeCell ref="DZ3:EB3"/>
    <mergeCell ref="EC3:ED3"/>
    <mergeCell ref="EE3:EG3"/>
    <mergeCell ref="FL3:FM3"/>
    <mergeCell ref="FN3:FP3"/>
    <mergeCell ref="FQ3:FR3"/>
    <mergeCell ref="FS3:FU3"/>
    <mergeCell ref="FV3:FW3"/>
    <mergeCell ref="FX3:FZ3"/>
    <mergeCell ref="EW3:EX3"/>
    <mergeCell ref="EY3:FA3"/>
    <mergeCell ref="FB3:FC3"/>
    <mergeCell ref="FD3:FF3"/>
    <mergeCell ref="FG3:FH3"/>
    <mergeCell ref="FI3:FK3"/>
    <mergeCell ref="GP3:GQ3"/>
    <mergeCell ref="GR3:GT3"/>
    <mergeCell ref="GU3:GV3"/>
    <mergeCell ref="GW3:GY3"/>
    <mergeCell ref="GZ3:HA3"/>
    <mergeCell ref="HB3:HD3"/>
    <mergeCell ref="GA3:GB3"/>
    <mergeCell ref="GC3:GE3"/>
    <mergeCell ref="GF3:GG3"/>
    <mergeCell ref="GH3:GJ3"/>
    <mergeCell ref="GK3:GL3"/>
    <mergeCell ref="GM3:GO3"/>
    <mergeCell ref="A11:A13"/>
    <mergeCell ref="A14:A18"/>
    <mergeCell ref="A23:B23"/>
    <mergeCell ref="A24:B24"/>
    <mergeCell ref="A28:B28"/>
    <mergeCell ref="C28:D28"/>
    <mergeCell ref="II3:IJ3"/>
    <mergeCell ref="IK3:IM3"/>
    <mergeCell ref="IN3:IO3"/>
    <mergeCell ref="A4:A5"/>
    <mergeCell ref="A6:A9"/>
    <mergeCell ref="A10:B10"/>
    <mergeCell ref="HT3:HU3"/>
    <mergeCell ref="HV3:HX3"/>
    <mergeCell ref="HY3:HZ3"/>
    <mergeCell ref="IA3:IC3"/>
    <mergeCell ref="ID3:IE3"/>
    <mergeCell ref="IF3:IH3"/>
    <mergeCell ref="HE3:HF3"/>
    <mergeCell ref="HG3:HI3"/>
    <mergeCell ref="HJ3:HK3"/>
    <mergeCell ref="HL3:HN3"/>
    <mergeCell ref="HO3:HP3"/>
    <mergeCell ref="HQ3:HS3"/>
    <mergeCell ref="E28:G28"/>
    <mergeCell ref="H28:I28"/>
    <mergeCell ref="J28:K28"/>
    <mergeCell ref="A30:A33"/>
    <mergeCell ref="A34:B34"/>
    <mergeCell ref="A35:B35"/>
    <mergeCell ref="C35:D35"/>
    <mergeCell ref="E35:G35"/>
    <mergeCell ref="H35:I35"/>
    <mergeCell ref="JJ3:JL3"/>
    <mergeCell ref="JM3:JN3"/>
    <mergeCell ref="IZ3:JB3"/>
    <mergeCell ref="JC3:JD3"/>
    <mergeCell ref="IP3:IR3"/>
    <mergeCell ref="IS3:IT3"/>
    <mergeCell ref="A49:B49"/>
    <mergeCell ref="C49:D49"/>
    <mergeCell ref="A43:B43"/>
    <mergeCell ref="C43:D43"/>
    <mergeCell ref="E43:G43"/>
    <mergeCell ref="H43:I43"/>
    <mergeCell ref="A45:B45"/>
    <mergeCell ref="C45:D45"/>
    <mergeCell ref="E45:G45"/>
    <mergeCell ref="H45:I45"/>
    <mergeCell ref="A37:B37"/>
    <mergeCell ref="C37:D37"/>
    <mergeCell ref="E37:G37"/>
    <mergeCell ref="H37:I37"/>
    <mergeCell ref="A40:B40"/>
    <mergeCell ref="C40:D40"/>
    <mergeCell ref="E40:G40"/>
    <mergeCell ref="H40:I40"/>
  </mergeCells>
  <phoneticPr fontId="161" type="noConversion"/>
  <printOptions horizontalCentered="1"/>
  <pageMargins left="0.19685039370078741" right="0.19685039370078741" top="0.51181102362204722" bottom="0.19685039370078741" header="0.51181102362204722" footer="0.23622047244094491"/>
  <pageSetup paperSize="9" scale="70" orientation="landscape" r:id="rId1"/>
  <headerFooter>
    <oddHeader>&amp;R&amp;"돋움,Regular"&amp;10&amp;D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rgb="FFFF0066"/>
  </sheetPr>
  <dimension ref="A1:AT340"/>
  <sheetViews>
    <sheetView zoomScale="90" zoomScaleNormal="90" zoomScaleSheetLayoutView="90" workbookViewId="0">
      <pane xSplit="1" ySplit="5" topLeftCell="C69" activePane="bottomRight" state="frozen"/>
      <selection activeCell="CO31" sqref="CO31"/>
      <selection pane="topRight" activeCell="CO31" sqref="CO31"/>
      <selection pane="bottomLeft" activeCell="CO31" sqref="CO31"/>
      <selection pane="bottomRight" activeCell="F85" sqref="F85"/>
    </sheetView>
  </sheetViews>
  <sheetFormatPr defaultColWidth="9" defaultRowHeight="16.5" outlineLevelCol="1"/>
  <cols>
    <col min="1" max="1" width="5.625" style="1832" customWidth="1"/>
    <col min="2" max="2" width="4.875" style="1827" customWidth="1"/>
    <col min="3" max="3" width="4.625" style="1827" customWidth="1"/>
    <col min="4" max="4" width="4.75" style="1827" customWidth="1"/>
    <col min="5" max="5" width="12.625" style="1824" customWidth="1"/>
    <col min="6" max="6" width="10.25" style="1828" customWidth="1"/>
    <col min="7" max="7" width="10.5" style="1828" customWidth="1"/>
    <col min="8" max="9" width="11.625" style="1828" hidden="1" customWidth="1" outlineLevel="1"/>
    <col min="10" max="10" width="10.875" style="1827" customWidth="1" collapsed="1"/>
    <col min="11" max="11" width="19.75" style="1823" customWidth="1"/>
    <col min="12" max="12" width="12.5" style="1827" hidden="1" customWidth="1" outlineLevel="1"/>
    <col min="13" max="13" width="10.625" style="1832" hidden="1" customWidth="1" outlineLevel="1"/>
    <col min="14" max="14" width="13.125" style="1832" hidden="1" customWidth="1" outlineLevel="1"/>
    <col min="15" max="16" width="12.75" style="1832" hidden="1" customWidth="1" outlineLevel="1"/>
    <col min="17" max="17" width="0.125" style="1685" hidden="1" customWidth="1" outlineLevel="1"/>
    <col min="18" max="18" width="2" style="1685" hidden="1" customWidth="1" collapsed="1"/>
    <col min="19" max="19" width="13.5" style="1685" customWidth="1"/>
    <col min="20" max="20" width="14.625" style="1685" customWidth="1"/>
    <col min="21" max="21" width="12.625" style="1685" hidden="1" customWidth="1"/>
    <col min="22" max="22" width="13.25" style="1685" hidden="1" customWidth="1"/>
    <col min="23" max="23" width="14.625" style="1685" customWidth="1"/>
    <col min="24" max="25" width="6.625" style="1686" customWidth="1"/>
    <col min="26" max="26" width="10.875" style="1686" customWidth="1"/>
    <col min="27" max="27" width="5" style="1685" customWidth="1"/>
    <col min="28" max="28" width="11.875" style="1685" customWidth="1"/>
    <col min="29" max="29" width="12.75" style="1685" customWidth="1"/>
    <col min="30" max="30" width="13.375" style="1685" customWidth="1"/>
    <col min="31" max="31" width="5.25" style="1685" customWidth="1"/>
    <col min="32" max="32" width="11.75" style="1685" customWidth="1"/>
    <col min="33" max="33" width="12.375" style="1685" customWidth="1"/>
    <col min="34" max="34" width="13.25" style="1685" customWidth="1"/>
    <col min="35" max="35" width="2.625" style="1685" hidden="1" customWidth="1"/>
    <col min="36" max="36" width="10.125" style="1685" hidden="1" customWidth="1"/>
    <col min="37" max="38" width="11.875" style="1685" hidden="1" customWidth="1"/>
    <col min="39" max="39" width="8.625" style="1685" customWidth="1"/>
    <col min="40" max="41" width="9" style="1685"/>
    <col min="42" max="42" width="13.5" style="1685" bestFit="1" customWidth="1"/>
    <col min="43" max="43" width="12.625" style="1685" customWidth="1"/>
    <col min="44" max="44" width="11.375" style="1685" customWidth="1"/>
    <col min="45" max="16384" width="9" style="1685"/>
  </cols>
  <sheetData>
    <row r="1" spans="1:44" ht="24.95" customHeight="1">
      <c r="A1" s="1682" t="s">
        <v>3681</v>
      </c>
      <c r="B1" s="1682"/>
      <c r="C1" s="1682"/>
      <c r="D1" s="1682"/>
      <c r="E1" s="2012"/>
      <c r="F1" s="1682"/>
      <c r="G1" s="1682"/>
      <c r="H1" s="1682"/>
      <c r="I1" s="1682"/>
      <c r="J1" s="1682"/>
      <c r="K1" s="2012"/>
      <c r="L1" s="1683"/>
      <c r="M1" s="1684"/>
      <c r="N1" s="1684"/>
      <c r="O1" s="1684"/>
      <c r="P1" s="1684"/>
    </row>
    <row r="2" spans="1:44" ht="10.5" customHeight="1">
      <c r="A2" s="1684">
        <v>0</v>
      </c>
      <c r="B2" s="1683"/>
      <c r="C2" s="1683"/>
      <c r="D2" s="1683"/>
      <c r="E2" s="1867"/>
      <c r="F2" s="1687"/>
      <c r="G2" s="1687"/>
      <c r="H2" s="1687"/>
      <c r="I2" s="1687"/>
      <c r="J2" s="1683"/>
      <c r="K2" s="1807"/>
      <c r="L2" s="1683"/>
      <c r="M2" s="1684"/>
      <c r="N2" s="1684"/>
      <c r="O2" s="1684"/>
      <c r="P2" s="1684"/>
      <c r="AD2" s="1688"/>
    </row>
    <row r="3" spans="1:44" ht="16.5" customHeight="1">
      <c r="A3" s="4254" t="s">
        <v>640</v>
      </c>
      <c r="B3" s="4258" t="s">
        <v>697</v>
      </c>
      <c r="C3" s="4259"/>
      <c r="D3" s="4259"/>
      <c r="E3" s="4259"/>
      <c r="F3" s="4259"/>
      <c r="G3" s="4259"/>
      <c r="H3" s="4259"/>
      <c r="I3" s="4259"/>
      <c r="J3" s="4260"/>
      <c r="K3" s="4258"/>
      <c r="L3" s="4260"/>
      <c r="M3" s="4266" t="s">
        <v>971</v>
      </c>
      <c r="N3" s="4274"/>
      <c r="O3" s="4274"/>
      <c r="P3" s="4267"/>
      <c r="Q3" s="1689"/>
      <c r="R3" s="1690"/>
      <c r="S3" s="4275" t="s">
        <v>1244</v>
      </c>
      <c r="T3" s="4240" t="s">
        <v>2914</v>
      </c>
      <c r="U3" s="4246" t="s">
        <v>621</v>
      </c>
      <c r="V3" s="4246" t="s">
        <v>2917</v>
      </c>
      <c r="W3" s="4249" t="s">
        <v>168</v>
      </c>
      <c r="X3" s="4252" t="s">
        <v>242</v>
      </c>
      <c r="Y3" s="4253"/>
      <c r="Z3" s="4253"/>
      <c r="AA3" s="1691"/>
      <c r="AB3" s="1691"/>
      <c r="AC3" s="1691"/>
      <c r="AD3" s="1691"/>
      <c r="AE3" s="1691"/>
      <c r="AF3" s="1691"/>
      <c r="AG3" s="1691"/>
      <c r="AH3" s="1691"/>
      <c r="AI3" s="1691"/>
      <c r="AJ3" s="1691"/>
      <c r="AK3" s="1691"/>
      <c r="AL3" s="1692"/>
    </row>
    <row r="4" spans="1:44" ht="16.5" customHeight="1">
      <c r="A4" s="4273"/>
      <c r="B4" s="4254" t="s">
        <v>151</v>
      </c>
      <c r="C4" s="4254" t="s">
        <v>161</v>
      </c>
      <c r="D4" s="4254" t="s">
        <v>157</v>
      </c>
      <c r="E4" s="4256" t="s">
        <v>163</v>
      </c>
      <c r="F4" s="4254" t="s">
        <v>995</v>
      </c>
      <c r="G4" s="1693" t="s">
        <v>955</v>
      </c>
      <c r="H4" s="1693" t="s">
        <v>953</v>
      </c>
      <c r="I4" s="1693" t="s">
        <v>961</v>
      </c>
      <c r="J4" s="1694" t="s">
        <v>955</v>
      </c>
      <c r="K4" s="4254" t="s">
        <v>159</v>
      </c>
      <c r="L4" s="4263" t="s">
        <v>945</v>
      </c>
      <c r="M4" s="4265" t="s">
        <v>836</v>
      </c>
      <c r="N4" s="4266" t="s">
        <v>985</v>
      </c>
      <c r="O4" s="4267"/>
      <c r="P4" s="4268" t="s">
        <v>168</v>
      </c>
      <c r="Q4" s="4278"/>
      <c r="R4" s="4279"/>
      <c r="S4" s="4276"/>
      <c r="T4" s="4241"/>
      <c r="U4" s="4247"/>
      <c r="V4" s="4247"/>
      <c r="W4" s="4250"/>
      <c r="X4" s="4261" t="s">
        <v>820</v>
      </c>
      <c r="Y4" s="4262"/>
      <c r="Z4" s="1695" t="s">
        <v>216</v>
      </c>
      <c r="AA4" s="4238" t="s">
        <v>159</v>
      </c>
      <c r="AB4" s="4238"/>
      <c r="AC4" s="4238"/>
      <c r="AD4" s="4238"/>
      <c r="AE4" s="4239" t="s">
        <v>246</v>
      </c>
      <c r="AF4" s="4239"/>
      <c r="AG4" s="4239"/>
      <c r="AH4" s="4239"/>
      <c r="AI4" s="4238" t="s">
        <v>305</v>
      </c>
      <c r="AJ4" s="4238"/>
      <c r="AK4" s="4238"/>
      <c r="AL4" s="4238"/>
    </row>
    <row r="5" spans="1:44" ht="24.95" customHeight="1">
      <c r="A5" s="4255"/>
      <c r="B5" s="4255"/>
      <c r="C5" s="4255"/>
      <c r="D5" s="4255"/>
      <c r="E5" s="4257"/>
      <c r="F5" s="4255"/>
      <c r="G5" s="1693" t="s">
        <v>946</v>
      </c>
      <c r="H5" s="1693" t="s">
        <v>946</v>
      </c>
      <c r="I5" s="1693" t="s">
        <v>946</v>
      </c>
      <c r="J5" s="1693" t="s">
        <v>2</v>
      </c>
      <c r="K5" s="4255"/>
      <c r="L5" s="4264"/>
      <c r="M5" s="4265"/>
      <c r="N5" s="1696" t="s">
        <v>185</v>
      </c>
      <c r="O5" s="1696" t="s">
        <v>178</v>
      </c>
      <c r="P5" s="4269"/>
      <c r="Q5" s="1697"/>
      <c r="R5" s="1698"/>
      <c r="S5" s="4277"/>
      <c r="T5" s="4242"/>
      <c r="U5" s="4248"/>
      <c r="V5" s="4248"/>
      <c r="W5" s="4251"/>
      <c r="X5" s="1699" t="s">
        <v>185</v>
      </c>
      <c r="Y5" s="1700" t="s">
        <v>178</v>
      </c>
      <c r="Z5" s="1695" t="s">
        <v>3668</v>
      </c>
      <c r="AA5" s="1701" t="s">
        <v>229</v>
      </c>
      <c r="AB5" s="1701" t="s">
        <v>185</v>
      </c>
      <c r="AC5" s="1701" t="s">
        <v>178</v>
      </c>
      <c r="AD5" s="1701" t="s">
        <v>168</v>
      </c>
      <c r="AE5" s="1701" t="s">
        <v>229</v>
      </c>
      <c r="AF5" s="1701" t="s">
        <v>185</v>
      </c>
      <c r="AG5" s="1701" t="s">
        <v>178</v>
      </c>
      <c r="AH5" s="1701" t="s">
        <v>168</v>
      </c>
      <c r="AI5" s="1701" t="s">
        <v>229</v>
      </c>
      <c r="AJ5" s="1701" t="s">
        <v>185</v>
      </c>
      <c r="AK5" s="1701" t="s">
        <v>178</v>
      </c>
      <c r="AL5" s="1701" t="s">
        <v>168</v>
      </c>
    </row>
    <row r="6" spans="1:44" ht="23.25" customHeight="1">
      <c r="A6" s="4270" t="s">
        <v>704</v>
      </c>
      <c r="B6" s="2092"/>
      <c r="C6" s="2093" t="s">
        <v>639</v>
      </c>
      <c r="D6" s="2094" t="s">
        <v>856</v>
      </c>
      <c r="E6" s="3079" t="s">
        <v>1190</v>
      </c>
      <c r="F6" s="3328" t="s">
        <v>3017</v>
      </c>
      <c r="G6" s="2220">
        <v>886.42</v>
      </c>
      <c r="H6" s="2095"/>
      <c r="I6" s="2095"/>
      <c r="J6" s="2095">
        <f t="shared" ref="J6:J64" si="0">G6*0.3025</f>
        <v>268.14204999999998</v>
      </c>
      <c r="K6" s="3329" t="s">
        <v>3010</v>
      </c>
      <c r="L6" s="2096"/>
      <c r="M6" s="2097">
        <v>0</v>
      </c>
      <c r="N6" s="2097">
        <f>'수도광열비 부과 내역 '!V6</f>
        <v>3454720</v>
      </c>
      <c r="O6" s="2097">
        <f>'수도광열비 부과 내역 '!W6</f>
        <v>2226770</v>
      </c>
      <c r="P6" s="2097">
        <f>M6+N6+O6</f>
        <v>5681490</v>
      </c>
      <c r="Q6" s="2098"/>
      <c r="R6" s="2099"/>
      <c r="S6" s="2099">
        <f>N6</f>
        <v>3454720</v>
      </c>
      <c r="T6" s="2099">
        <f>ROUND(J6*45000,-1)</f>
        <v>12066390</v>
      </c>
      <c r="U6" s="2099">
        <f t="shared" ref="U6:U68" si="1">Q6+S6</f>
        <v>3454720</v>
      </c>
      <c r="V6" s="2099">
        <f>T6</f>
        <v>12066390</v>
      </c>
      <c r="W6" s="2099">
        <f t="shared" ref="W6:W11" si="2">U6+V6</f>
        <v>15521110</v>
      </c>
      <c r="X6" s="2108" t="s">
        <v>159</v>
      </c>
      <c r="Y6" s="2108" t="s">
        <v>1833</v>
      </c>
      <c r="Z6" s="2100">
        <v>45962</v>
      </c>
      <c r="AA6" s="2099">
        <f>IF(Y6="브랜드",$Z$5-Z6+1,)</f>
        <v>30</v>
      </c>
      <c r="AB6" s="2099">
        <f>IF(X6="브랜드",U6,0)</f>
        <v>3454720</v>
      </c>
      <c r="AC6" s="2099">
        <f>V6-AG6</f>
        <v>12066390</v>
      </c>
      <c r="AD6" s="2099">
        <f>SUM(AB6:AC6)</f>
        <v>15521110</v>
      </c>
      <c r="AE6" s="2099">
        <f t="shared" ref="AE6:AE68" si="3">DAY($Z$5)-AA6</f>
        <v>0</v>
      </c>
      <c r="AF6" s="2099">
        <f>IF(X6="SD",U6,0)</f>
        <v>0</v>
      </c>
      <c r="AG6" s="2099" t="str">
        <f>IF(Y6="SD",V6,IF(DAY(Z6)=1,"0",ROUND(DAY(Z6-1)/(DATE(YEAR(Z6),MONTH(Z6)+1,1)-DATE(YEAR(Z6),MONTH(Z6),1))*V6,-1)))</f>
        <v>0</v>
      </c>
      <c r="AH6" s="2099">
        <f>SUM(AF6:AG6)</f>
        <v>0</v>
      </c>
      <c r="AI6" s="1705"/>
      <c r="AJ6" s="1705">
        <f>IF(X6="BTMC",U6,0)</f>
        <v>0</v>
      </c>
      <c r="AK6" s="1705">
        <f>IF(Y6="BTMC",V6,0)</f>
        <v>0</v>
      </c>
      <c r="AL6" s="1705">
        <f>SUM(AJ6:AK6)</f>
        <v>0</v>
      </c>
      <c r="AP6" s="1688"/>
      <c r="AQ6" s="1688"/>
      <c r="AR6" s="1688"/>
    </row>
    <row r="7" spans="1:44" ht="23.25" customHeight="1">
      <c r="A7" s="4271"/>
      <c r="B7" s="2101"/>
      <c r="C7" s="2102" t="s">
        <v>639</v>
      </c>
      <c r="D7" s="2086" t="s">
        <v>1668</v>
      </c>
      <c r="E7" s="3080" t="s">
        <v>1669</v>
      </c>
      <c r="F7" s="2103" t="s">
        <v>1667</v>
      </c>
      <c r="G7" s="2221">
        <v>61.65</v>
      </c>
      <c r="H7" s="1768"/>
      <c r="I7" s="1768"/>
      <c r="J7" s="1768">
        <f t="shared" si="0"/>
        <v>18.649124999999998</v>
      </c>
      <c r="K7" s="2058" t="s">
        <v>1670</v>
      </c>
      <c r="L7" s="2104"/>
      <c r="M7" s="2105">
        <v>0</v>
      </c>
      <c r="N7" s="2105">
        <f>'수도광열비 부과 내역 '!V7</f>
        <v>1028100</v>
      </c>
      <c r="O7" s="2105">
        <f>'수도광열비 부과 내역 '!W7</f>
        <v>154860</v>
      </c>
      <c r="P7" s="2105">
        <f t="shared" ref="P7:P69" si="4">M7+N7+O7</f>
        <v>1182960</v>
      </c>
      <c r="Q7" s="2106"/>
      <c r="R7" s="2107"/>
      <c r="S7" s="2107">
        <f>N7</f>
        <v>1028100</v>
      </c>
      <c r="T7" s="2107">
        <f t="shared" ref="T7:T70" si="5">ROUND(J7*45000,-1)</f>
        <v>839210</v>
      </c>
      <c r="U7" s="2107">
        <f>Q7+S7</f>
        <v>1028100</v>
      </c>
      <c r="V7" s="2107">
        <f>T7</f>
        <v>839210</v>
      </c>
      <c r="W7" s="2107">
        <f t="shared" si="2"/>
        <v>1867310</v>
      </c>
      <c r="X7" s="2108" t="s">
        <v>159</v>
      </c>
      <c r="Y7" s="2108" t="s">
        <v>1833</v>
      </c>
      <c r="Z7" s="2109">
        <v>45962</v>
      </c>
      <c r="AA7" s="2107">
        <f>IF(Y7="브랜드",$Z$5-Z7+1,)</f>
        <v>30</v>
      </c>
      <c r="AB7" s="2107">
        <f>IF(X7="브랜드",U7,0)</f>
        <v>1028100</v>
      </c>
      <c r="AC7" s="2107">
        <f>V7-AG7</f>
        <v>839210</v>
      </c>
      <c r="AD7" s="2107">
        <f>SUM(AB7:AC7)</f>
        <v>1867310</v>
      </c>
      <c r="AE7" s="2107">
        <f>DAY($Z$5)-AA7</f>
        <v>0</v>
      </c>
      <c r="AF7" s="2107">
        <f>IF(X7="SD",U7,0)</f>
        <v>0</v>
      </c>
      <c r="AG7" s="2107" t="str">
        <f>IF(Y7="SD",V7,IF(DAY(Z7)=1,"0",ROUND(DAY(Z7-1)/(DATE(YEAR(Z7),MONTH(Z7)+1,1)-DATE(YEAR(Z7),MONTH(Z7),1))*V7,-1)))</f>
        <v>0</v>
      </c>
      <c r="AH7" s="2107">
        <f>SUM(AF7:AG7)</f>
        <v>0</v>
      </c>
      <c r="AI7" s="1716"/>
      <c r="AJ7" s="1716"/>
      <c r="AK7" s="1716"/>
      <c r="AL7" s="1716"/>
      <c r="AP7" s="1688"/>
      <c r="AQ7" s="1688"/>
      <c r="AR7" s="1688"/>
    </row>
    <row r="8" spans="1:44" ht="23.25" customHeight="1">
      <c r="A8" s="4271"/>
      <c r="B8" s="2101"/>
      <c r="C8" s="2102" t="s">
        <v>639</v>
      </c>
      <c r="D8" s="2086" t="s">
        <v>635</v>
      </c>
      <c r="E8" s="3080" t="s">
        <v>962</v>
      </c>
      <c r="F8" s="2110" t="s">
        <v>1204</v>
      </c>
      <c r="G8" s="2221">
        <v>1035.5</v>
      </c>
      <c r="H8" s="1766"/>
      <c r="I8" s="1766"/>
      <c r="J8" s="1768">
        <f t="shared" si="0"/>
        <v>313.23874999999998</v>
      </c>
      <c r="K8" s="2058" t="s">
        <v>317</v>
      </c>
      <c r="L8" s="2104"/>
      <c r="M8" s="2105">
        <v>0</v>
      </c>
      <c r="N8" s="2105">
        <f>'수도광열비 부과 내역 '!V8</f>
        <v>2128610</v>
      </c>
      <c r="O8" s="2105">
        <f>'수도광열비 부과 내역 '!W8</f>
        <v>2601280</v>
      </c>
      <c r="P8" s="2105">
        <f t="shared" si="4"/>
        <v>4729890</v>
      </c>
      <c r="Q8" s="2106"/>
      <c r="R8" s="2107"/>
      <c r="S8" s="2107">
        <f t="shared" ref="S8:S76" si="6">N8</f>
        <v>2128610</v>
      </c>
      <c r="T8" s="2107">
        <f t="shared" si="5"/>
        <v>14095740</v>
      </c>
      <c r="U8" s="2107">
        <f t="shared" si="1"/>
        <v>2128610</v>
      </c>
      <c r="V8" s="2107">
        <f t="shared" ref="V8:V68" si="7">T8</f>
        <v>14095740</v>
      </c>
      <c r="W8" s="2107">
        <f t="shared" si="2"/>
        <v>16224350</v>
      </c>
      <c r="X8" s="2111" t="s">
        <v>159</v>
      </c>
      <c r="Y8" s="2111" t="s">
        <v>159</v>
      </c>
      <c r="Z8" s="2109">
        <v>45962</v>
      </c>
      <c r="AA8" s="2107">
        <f>IF(Y8="브랜드",$Z$5-Z8+1,)</f>
        <v>30</v>
      </c>
      <c r="AB8" s="2107">
        <f>IF(X8="브랜드",U8,0)</f>
        <v>2128610</v>
      </c>
      <c r="AC8" s="2107">
        <f>V8-AG8</f>
        <v>14095740</v>
      </c>
      <c r="AD8" s="2107">
        <f>SUM(AB8:AC8)</f>
        <v>16224350</v>
      </c>
      <c r="AE8" s="2118">
        <f t="shared" si="3"/>
        <v>0</v>
      </c>
      <c r="AF8" s="2107">
        <f>IF(X8="SD",U8,0)</f>
        <v>0</v>
      </c>
      <c r="AG8" s="2107" t="str">
        <f>IF(Y8="SD",V8,IF(DAY(Z8)=1,"0",ROUND(DAY(Z8-1)/(DATE(YEAR(Z8),MONTH(Z8)+1,1)-DATE(YEAR(Z8),MONTH(Z8),1))*V8,-1)))</f>
        <v>0</v>
      </c>
      <c r="AH8" s="2107">
        <f>SUM(AF8:AG8)</f>
        <v>0</v>
      </c>
      <c r="AI8" s="1714"/>
      <c r="AJ8" s="1714">
        <f>IF(X8="BTMC",U8,0)</f>
        <v>0</v>
      </c>
      <c r="AK8" s="1714">
        <f>IF(Y8="BTMC",V8,0)</f>
        <v>0</v>
      </c>
      <c r="AL8" s="1714">
        <f>SUM(AJ8:AK8)</f>
        <v>0</v>
      </c>
      <c r="AP8" s="1688"/>
      <c r="AQ8" s="1688"/>
      <c r="AR8" s="1688"/>
    </row>
    <row r="9" spans="1:44" s="1721" customFormat="1" ht="23.25" customHeight="1">
      <c r="A9" s="4271"/>
      <c r="B9" s="2101"/>
      <c r="C9" s="2102" t="s">
        <v>639</v>
      </c>
      <c r="D9" s="2086" t="s">
        <v>635</v>
      </c>
      <c r="E9" s="3081" t="s">
        <v>889</v>
      </c>
      <c r="F9" s="2110" t="s">
        <v>2541</v>
      </c>
      <c r="G9" s="2221">
        <v>749.44</v>
      </c>
      <c r="H9" s="1768"/>
      <c r="I9" s="1768"/>
      <c r="J9" s="1768">
        <f t="shared" si="0"/>
        <v>226.7056</v>
      </c>
      <c r="K9" s="2890" t="s">
        <v>2542</v>
      </c>
      <c r="L9" s="2104"/>
      <c r="M9" s="2105">
        <v>0</v>
      </c>
      <c r="N9" s="2105">
        <f>'수도광열비 부과 내역 '!V9</f>
        <v>1683220</v>
      </c>
      <c r="O9" s="2105">
        <f>'수도광열비 부과 내역 '!W9</f>
        <v>1882670</v>
      </c>
      <c r="P9" s="2105">
        <f t="shared" si="4"/>
        <v>3565890</v>
      </c>
      <c r="Q9" s="2106"/>
      <c r="R9" s="2113"/>
      <c r="S9" s="2107">
        <f t="shared" si="6"/>
        <v>1683220</v>
      </c>
      <c r="T9" s="2113">
        <f t="shared" si="5"/>
        <v>10201750</v>
      </c>
      <c r="U9" s="2113">
        <f t="shared" si="1"/>
        <v>1683220</v>
      </c>
      <c r="V9" s="2107">
        <f t="shared" si="7"/>
        <v>10201750</v>
      </c>
      <c r="W9" s="2113">
        <f t="shared" si="2"/>
        <v>11884970</v>
      </c>
      <c r="X9" s="2108" t="s">
        <v>159</v>
      </c>
      <c r="Y9" s="2108" t="s">
        <v>159</v>
      </c>
      <c r="Z9" s="2109">
        <v>45962</v>
      </c>
      <c r="AA9" s="2107">
        <f>IF(Y9="브랜드",$Z$5-Z9+1,)</f>
        <v>30</v>
      </c>
      <c r="AB9" s="2107">
        <f>IF(X9="브랜드",U9,0)</f>
        <v>1683220</v>
      </c>
      <c r="AC9" s="2107">
        <f>V9-AG9</f>
        <v>10201750</v>
      </c>
      <c r="AD9" s="2107">
        <f t="shared" ref="AD9:AD71" si="8">SUM(AB9:AC9)</f>
        <v>11884970</v>
      </c>
      <c r="AE9" s="2118">
        <f t="shared" si="3"/>
        <v>0</v>
      </c>
      <c r="AF9" s="2113">
        <f t="shared" ref="AF9:AF71" si="9">IF(X9="SD",U9,0)</f>
        <v>0</v>
      </c>
      <c r="AG9" s="2107" t="str">
        <f>IF(Y9="SD",V9,IF(DAY(Z9)=1,"0",ROUND(DAY(Z9-1)/(DATE(YEAR(Z9),MONTH(Z9)+1,1)-DATE(YEAR(Z9),MONTH(Z9),1))*V9,-1)))</f>
        <v>0</v>
      </c>
      <c r="AH9" s="2107">
        <f t="shared" ref="AH9:AH71" si="10">SUM(AF9:AG9)</f>
        <v>0</v>
      </c>
      <c r="AI9" s="1720"/>
      <c r="AJ9" s="1720">
        <f t="shared" ref="AJ9:AK53" si="11">IF(X9="BTMC",U9,0)</f>
        <v>0</v>
      </c>
      <c r="AK9" s="1720">
        <f t="shared" si="11"/>
        <v>0</v>
      </c>
      <c r="AL9" s="1720">
        <f t="shared" ref="AL9:AL71" si="12">SUM(AJ9:AK9)</f>
        <v>0</v>
      </c>
      <c r="AM9" s="1685"/>
      <c r="AN9" s="1685"/>
      <c r="AO9" s="1685"/>
      <c r="AP9" s="1688"/>
      <c r="AQ9" s="1688"/>
      <c r="AR9" s="1688"/>
    </row>
    <row r="10" spans="1:44" ht="23.25" customHeight="1">
      <c r="A10" s="4271"/>
      <c r="B10" s="2101"/>
      <c r="C10" s="2102" t="s">
        <v>639</v>
      </c>
      <c r="D10" s="2086" t="s">
        <v>856</v>
      </c>
      <c r="E10" s="3081" t="s">
        <v>2254</v>
      </c>
      <c r="F10" s="2103" t="s">
        <v>2235</v>
      </c>
      <c r="G10" s="2221">
        <v>1070.0899999999999</v>
      </c>
      <c r="H10" s="1768"/>
      <c r="I10" s="1768"/>
      <c r="J10" s="1768">
        <f t="shared" si="0"/>
        <v>323.70222499999994</v>
      </c>
      <c r="K10" s="3466" t="s">
        <v>631</v>
      </c>
      <c r="L10" s="2104"/>
      <c r="M10" s="2105">
        <v>0</v>
      </c>
      <c r="N10" s="2105">
        <f>'수도광열비 부과 내역 '!V10</f>
        <v>3927270</v>
      </c>
      <c r="O10" s="2105">
        <f>'수도광열비 부과 내역 '!W10</f>
        <v>2688170</v>
      </c>
      <c r="P10" s="2105">
        <f t="shared" si="4"/>
        <v>6615440</v>
      </c>
      <c r="Q10" s="2106"/>
      <c r="R10" s="2107"/>
      <c r="S10" s="2107">
        <f t="shared" si="6"/>
        <v>3927270</v>
      </c>
      <c r="T10" s="2107">
        <f t="shared" si="5"/>
        <v>14566600</v>
      </c>
      <c r="U10" s="2107">
        <f t="shared" si="1"/>
        <v>3927270</v>
      </c>
      <c r="V10" s="2107">
        <f t="shared" si="7"/>
        <v>14566600</v>
      </c>
      <c r="W10" s="2107">
        <f t="shared" si="2"/>
        <v>18493870</v>
      </c>
      <c r="X10" s="2108" t="s">
        <v>159</v>
      </c>
      <c r="Y10" s="2108" t="s">
        <v>159</v>
      </c>
      <c r="Z10" s="2109">
        <v>45962</v>
      </c>
      <c r="AA10" s="2107">
        <f t="shared" ref="AA10:AA71" si="13">IF(Y10="브랜드",$Z$5-Z10+1,)</f>
        <v>30</v>
      </c>
      <c r="AB10" s="2107">
        <f t="shared" ref="AB10:AB72" si="14">IF(X10="브랜드",U10,0)</f>
        <v>3927270</v>
      </c>
      <c r="AC10" s="2107">
        <f t="shared" ref="AC10:AC72" si="15">V10-AG10</f>
        <v>14566600</v>
      </c>
      <c r="AD10" s="2107">
        <f t="shared" si="8"/>
        <v>18493870</v>
      </c>
      <c r="AE10" s="2107">
        <f t="shared" si="3"/>
        <v>0</v>
      </c>
      <c r="AF10" s="2107">
        <f t="shared" si="9"/>
        <v>0</v>
      </c>
      <c r="AG10" s="2107" t="str">
        <f t="shared" ref="AG10:AG71" si="16">IF(Y10="SD",V10,IF(DAY(Z10)=1,"0",ROUND(DAY(Z10-1)/(DATE(YEAR(Z10),MONTH(Z10)+1,1)-DATE(YEAR(Z10),MONTH(Z10),1))*V10,-1)))</f>
        <v>0</v>
      </c>
      <c r="AH10" s="2107">
        <f t="shared" si="10"/>
        <v>0</v>
      </c>
      <c r="AI10" s="1714"/>
      <c r="AJ10" s="1714">
        <f t="shared" si="11"/>
        <v>0</v>
      </c>
      <c r="AK10" s="1714">
        <f t="shared" si="11"/>
        <v>0</v>
      </c>
      <c r="AL10" s="1714">
        <f t="shared" si="12"/>
        <v>0</v>
      </c>
      <c r="AN10" s="823"/>
      <c r="AP10" s="1688"/>
      <c r="AQ10" s="1688"/>
      <c r="AR10" s="1688"/>
    </row>
    <row r="11" spans="1:44" ht="23.25" customHeight="1">
      <c r="A11" s="4271"/>
      <c r="B11" s="2101"/>
      <c r="C11" s="2102" t="s">
        <v>639</v>
      </c>
      <c r="D11" s="2086" t="s">
        <v>1668</v>
      </c>
      <c r="E11" s="3081" t="s">
        <v>3092</v>
      </c>
      <c r="F11" s="2110" t="s">
        <v>3093</v>
      </c>
      <c r="G11" s="2221">
        <v>394.96</v>
      </c>
      <c r="H11" s="1768"/>
      <c r="I11" s="1768"/>
      <c r="J11" s="1768">
        <f t="shared" si="0"/>
        <v>119.47539999999999</v>
      </c>
      <c r="K11" s="3493" t="s">
        <v>3066</v>
      </c>
      <c r="L11" s="3492"/>
      <c r="M11" s="2105">
        <v>0</v>
      </c>
      <c r="N11" s="2105">
        <f>'수도광열비 부과 내역 '!V11</f>
        <v>833350</v>
      </c>
      <c r="O11" s="2105">
        <f>'수도광열비 부과 내역 '!W11</f>
        <v>992180</v>
      </c>
      <c r="P11" s="2105">
        <f>M11+N11+O11</f>
        <v>1825530</v>
      </c>
      <c r="Q11" s="2106"/>
      <c r="R11" s="2107"/>
      <c r="S11" s="2107">
        <f>N11</f>
        <v>833350</v>
      </c>
      <c r="T11" s="2107">
        <f t="shared" si="5"/>
        <v>5376390</v>
      </c>
      <c r="U11" s="2107">
        <f>Q11+S11</f>
        <v>833350</v>
      </c>
      <c r="V11" s="2107">
        <f>T11</f>
        <v>5376390</v>
      </c>
      <c r="W11" s="2107">
        <f t="shared" si="2"/>
        <v>6209740</v>
      </c>
      <c r="X11" s="2108" t="s">
        <v>159</v>
      </c>
      <c r="Y11" s="2108" t="s">
        <v>159</v>
      </c>
      <c r="Z11" s="2109">
        <v>45962</v>
      </c>
      <c r="AA11" s="2107">
        <f>IF(Y11="브랜드",$Z$5-Z11+1,)</f>
        <v>30</v>
      </c>
      <c r="AB11" s="2107">
        <f>IF(X11="브랜드",U11,0)</f>
        <v>833350</v>
      </c>
      <c r="AC11" s="2107">
        <f>V11-AG11</f>
        <v>5376390</v>
      </c>
      <c r="AD11" s="2107">
        <f>SUM(AB11:AC11)</f>
        <v>6209740</v>
      </c>
      <c r="AE11" s="2107">
        <f>DAY($Z$5)-AA11</f>
        <v>0</v>
      </c>
      <c r="AF11" s="2107">
        <f>IF(X11="SD",U11,0)</f>
        <v>0</v>
      </c>
      <c r="AG11" s="2107" t="str">
        <f>IF(Y11="SD",V11,IF(DAY(Z11)=1,"0",ROUND(DAY(Z11-1)/(DATE(YEAR(Z11),MONTH(Z11)+1,1)-DATE(YEAR(Z11),MONTH(Z11),1))*V11,-1)))</f>
        <v>0</v>
      </c>
      <c r="AH11" s="2107">
        <f>SUM(AF11:AG11)</f>
        <v>0</v>
      </c>
      <c r="AI11" s="1714"/>
      <c r="AJ11" s="1714"/>
      <c r="AK11" s="1714"/>
      <c r="AL11" s="1714"/>
      <c r="AN11" s="823"/>
      <c r="AP11" s="1688"/>
      <c r="AQ11" s="1688"/>
      <c r="AR11" s="1688"/>
    </row>
    <row r="12" spans="1:44" ht="23.25" customHeight="1">
      <c r="A12" s="4271"/>
      <c r="B12" s="2101"/>
      <c r="C12" s="2102" t="s">
        <v>639</v>
      </c>
      <c r="D12" s="2086" t="s">
        <v>635</v>
      </c>
      <c r="E12" s="3081" t="s">
        <v>1194</v>
      </c>
      <c r="F12" s="2086" t="s">
        <v>1157</v>
      </c>
      <c r="G12" s="2221">
        <v>363.74</v>
      </c>
      <c r="H12" s="1768"/>
      <c r="I12" s="1768"/>
      <c r="J12" s="1768">
        <f t="shared" si="0"/>
        <v>110.03135</v>
      </c>
      <c r="K12" s="3467" t="s">
        <v>113</v>
      </c>
      <c r="L12" s="2104"/>
      <c r="M12" s="2105">
        <v>0</v>
      </c>
      <c r="N12" s="2105">
        <f>'수도광열비 부과 내역 '!V12</f>
        <v>723850</v>
      </c>
      <c r="O12" s="2105">
        <f>'수도광열비 부과 내역 '!W12</f>
        <v>913740</v>
      </c>
      <c r="P12" s="2105">
        <f t="shared" si="4"/>
        <v>1637590</v>
      </c>
      <c r="Q12" s="2106"/>
      <c r="R12" s="2107"/>
      <c r="S12" s="2107">
        <f t="shared" si="6"/>
        <v>723850</v>
      </c>
      <c r="T12" s="2107">
        <f t="shared" si="5"/>
        <v>4951410</v>
      </c>
      <c r="U12" s="2107">
        <f t="shared" si="1"/>
        <v>723850</v>
      </c>
      <c r="V12" s="2107">
        <f t="shared" si="7"/>
        <v>4951410</v>
      </c>
      <c r="W12" s="2107">
        <f t="shared" ref="W12:W72" si="17">U12+V12</f>
        <v>5675260</v>
      </c>
      <c r="X12" s="2108" t="s">
        <v>159</v>
      </c>
      <c r="Y12" s="2108" t="s">
        <v>159</v>
      </c>
      <c r="Z12" s="2109">
        <v>45962</v>
      </c>
      <c r="AA12" s="2107">
        <f t="shared" si="13"/>
        <v>30</v>
      </c>
      <c r="AB12" s="2107">
        <f t="shared" si="14"/>
        <v>723850</v>
      </c>
      <c r="AC12" s="2107">
        <f t="shared" si="15"/>
        <v>4951410</v>
      </c>
      <c r="AD12" s="2107">
        <f t="shared" si="8"/>
        <v>5675260</v>
      </c>
      <c r="AE12" s="2107">
        <f t="shared" si="3"/>
        <v>0</v>
      </c>
      <c r="AF12" s="2107">
        <f t="shared" si="9"/>
        <v>0</v>
      </c>
      <c r="AG12" s="2107" t="str">
        <f t="shared" si="16"/>
        <v>0</v>
      </c>
      <c r="AH12" s="2107">
        <f t="shared" si="10"/>
        <v>0</v>
      </c>
      <c r="AI12" s="1714"/>
      <c r="AJ12" s="1714">
        <f t="shared" si="11"/>
        <v>0</v>
      </c>
      <c r="AK12" s="1714">
        <f t="shared" si="11"/>
        <v>0</v>
      </c>
      <c r="AL12" s="1714">
        <f t="shared" si="12"/>
        <v>0</v>
      </c>
      <c r="AP12" s="1688"/>
      <c r="AQ12" s="1688"/>
      <c r="AR12" s="1688"/>
    </row>
    <row r="13" spans="1:44" ht="23.25" customHeight="1">
      <c r="A13" s="4271"/>
      <c r="B13" s="2101"/>
      <c r="C13" s="2102" t="s">
        <v>639</v>
      </c>
      <c r="D13" s="2086" t="s">
        <v>635</v>
      </c>
      <c r="E13" s="3081" t="s">
        <v>318</v>
      </c>
      <c r="F13" s="2103" t="s">
        <v>2235</v>
      </c>
      <c r="G13" s="2221">
        <v>61.74</v>
      </c>
      <c r="H13" s="1768"/>
      <c r="I13" s="1768"/>
      <c r="J13" s="1768">
        <f t="shared" si="0"/>
        <v>18.676349999999999</v>
      </c>
      <c r="K13" s="2058" t="s">
        <v>632</v>
      </c>
      <c r="L13" s="2104"/>
      <c r="M13" s="2105">
        <v>0</v>
      </c>
      <c r="N13" s="2105">
        <f>'수도광열비 부과 내역 '!V13</f>
        <v>712300</v>
      </c>
      <c r="O13" s="2105">
        <f>'수도광열비 부과 내역 '!W13</f>
        <v>155090</v>
      </c>
      <c r="P13" s="2105">
        <f t="shared" si="4"/>
        <v>867390</v>
      </c>
      <c r="Q13" s="2106"/>
      <c r="R13" s="2107"/>
      <c r="S13" s="2107">
        <f t="shared" si="6"/>
        <v>712300</v>
      </c>
      <c r="T13" s="2107">
        <f t="shared" si="5"/>
        <v>840440</v>
      </c>
      <c r="U13" s="2107">
        <f t="shared" si="1"/>
        <v>712300</v>
      </c>
      <c r="V13" s="2107">
        <f t="shared" si="7"/>
        <v>840440</v>
      </c>
      <c r="W13" s="2107">
        <f t="shared" si="17"/>
        <v>1552740</v>
      </c>
      <c r="X13" s="2108" t="s">
        <v>159</v>
      </c>
      <c r="Y13" s="2108" t="s">
        <v>159</v>
      </c>
      <c r="Z13" s="2109">
        <v>45962</v>
      </c>
      <c r="AA13" s="2107">
        <f t="shared" si="13"/>
        <v>30</v>
      </c>
      <c r="AB13" s="2107">
        <f t="shared" si="14"/>
        <v>712300</v>
      </c>
      <c r="AC13" s="2107">
        <f t="shared" si="15"/>
        <v>840440</v>
      </c>
      <c r="AD13" s="2107">
        <f t="shared" si="8"/>
        <v>1552740</v>
      </c>
      <c r="AE13" s="2107">
        <f t="shared" si="3"/>
        <v>0</v>
      </c>
      <c r="AF13" s="2107">
        <f t="shared" si="9"/>
        <v>0</v>
      </c>
      <c r="AG13" s="2107" t="str">
        <f t="shared" si="16"/>
        <v>0</v>
      </c>
      <c r="AH13" s="2107">
        <f t="shared" si="10"/>
        <v>0</v>
      </c>
      <c r="AI13" s="1714"/>
      <c r="AJ13" s="1714">
        <f t="shared" si="11"/>
        <v>0</v>
      </c>
      <c r="AK13" s="1714">
        <f t="shared" si="11"/>
        <v>0</v>
      </c>
      <c r="AL13" s="1714">
        <f t="shared" si="12"/>
        <v>0</v>
      </c>
      <c r="AP13" s="1688"/>
      <c r="AQ13" s="1688"/>
      <c r="AR13" s="1688"/>
    </row>
    <row r="14" spans="1:44" ht="23.25" customHeight="1">
      <c r="A14" s="4271"/>
      <c r="B14" s="2101"/>
      <c r="C14" s="2102" t="s">
        <v>639</v>
      </c>
      <c r="D14" s="2114" t="s">
        <v>635</v>
      </c>
      <c r="E14" s="3082" t="s">
        <v>1380</v>
      </c>
      <c r="F14" s="2115" t="s">
        <v>2055</v>
      </c>
      <c r="G14" s="2221">
        <v>60.39</v>
      </c>
      <c r="H14" s="2221"/>
      <c r="I14" s="2221"/>
      <c r="J14" s="2221">
        <f t="shared" si="0"/>
        <v>18.267975</v>
      </c>
      <c r="K14" s="2073" t="s">
        <v>1381</v>
      </c>
      <c r="L14" s="2104"/>
      <c r="M14" s="2105"/>
      <c r="N14" s="2105">
        <f>'수도광열비 부과 내역 '!V14</f>
        <v>444060</v>
      </c>
      <c r="O14" s="2105">
        <f>'수도광열비 부과 내역 '!W14</f>
        <v>151700</v>
      </c>
      <c r="P14" s="2105">
        <f t="shared" si="4"/>
        <v>595760</v>
      </c>
      <c r="Q14" s="2106"/>
      <c r="R14" s="2107"/>
      <c r="S14" s="2107">
        <f t="shared" si="6"/>
        <v>444060</v>
      </c>
      <c r="T14" s="2107">
        <f t="shared" si="5"/>
        <v>822060</v>
      </c>
      <c r="U14" s="2107">
        <f>Q14+S14</f>
        <v>444060</v>
      </c>
      <c r="V14" s="2107">
        <f>T14</f>
        <v>822060</v>
      </c>
      <c r="W14" s="2107">
        <f>U14+V14</f>
        <v>1266120</v>
      </c>
      <c r="X14" s="2108" t="s">
        <v>159</v>
      </c>
      <c r="Y14" s="2108" t="s">
        <v>159</v>
      </c>
      <c r="Z14" s="2109">
        <v>45962</v>
      </c>
      <c r="AA14" s="2107">
        <f>IF(Y14="브랜드",$Z$5-Z14+1,)</f>
        <v>30</v>
      </c>
      <c r="AB14" s="2107">
        <f>IF(X14="브랜드",U14,0)</f>
        <v>444060</v>
      </c>
      <c r="AC14" s="2107">
        <f>V14-AG14</f>
        <v>822060</v>
      </c>
      <c r="AD14" s="2107">
        <f>SUM(AB14:AC14)</f>
        <v>1266120</v>
      </c>
      <c r="AE14" s="2107">
        <f>DAY($Z$5)-AA14</f>
        <v>0</v>
      </c>
      <c r="AF14" s="2107">
        <f>IF(X14="SD",U14,0)</f>
        <v>0</v>
      </c>
      <c r="AG14" s="2107" t="str">
        <f>IF(Y14="SD",V14,IF(DAY(Z14)=1,"0",ROUND(DAY(Z14-1)/(DATE(YEAR(Z14),MONTH(Z14)+1,1)-DATE(YEAR(Z14),MONTH(Z14),1))*V14,-1)))</f>
        <v>0</v>
      </c>
      <c r="AH14" s="2107">
        <f>SUM(AF14:AG14)</f>
        <v>0</v>
      </c>
      <c r="AI14" s="1714"/>
      <c r="AJ14" s="1714"/>
      <c r="AK14" s="1714"/>
      <c r="AL14" s="1714"/>
      <c r="AP14" s="1688"/>
      <c r="AQ14" s="1688"/>
      <c r="AR14" s="1688"/>
    </row>
    <row r="15" spans="1:44" ht="23.25" customHeight="1">
      <c r="A15" s="4271"/>
      <c r="B15" s="2101"/>
      <c r="C15" s="2102" t="s">
        <v>639</v>
      </c>
      <c r="D15" s="2114" t="s">
        <v>635</v>
      </c>
      <c r="E15" s="3082" t="s">
        <v>1841</v>
      </c>
      <c r="F15" s="2115" t="s">
        <v>2166</v>
      </c>
      <c r="G15" s="2221">
        <v>41.57</v>
      </c>
      <c r="H15" s="2221"/>
      <c r="I15" s="2221"/>
      <c r="J15" s="2221">
        <f t="shared" si="0"/>
        <v>12.574925</v>
      </c>
      <c r="K15" s="2073" t="s">
        <v>2165</v>
      </c>
      <c r="L15" s="2116"/>
      <c r="M15" s="2117"/>
      <c r="N15" s="2105">
        <f>'수도광열비 부과 내역 '!V15</f>
        <v>287430</v>
      </c>
      <c r="O15" s="2105">
        <f>'수도광열비 부과 내역 '!W15</f>
        <v>104420</v>
      </c>
      <c r="P15" s="2105">
        <f t="shared" si="4"/>
        <v>391850</v>
      </c>
      <c r="Q15" s="2107"/>
      <c r="R15" s="2107"/>
      <c r="S15" s="2107">
        <f t="shared" si="6"/>
        <v>287430</v>
      </c>
      <c r="T15" s="2107">
        <f t="shared" si="5"/>
        <v>565870</v>
      </c>
      <c r="U15" s="2107">
        <f>Q15+S15</f>
        <v>287430</v>
      </c>
      <c r="V15" s="2107">
        <f>T15</f>
        <v>565870</v>
      </c>
      <c r="W15" s="2107">
        <f>U15+V15</f>
        <v>853300</v>
      </c>
      <c r="X15" s="2108" t="s">
        <v>159</v>
      </c>
      <c r="Y15" s="2108" t="s">
        <v>159</v>
      </c>
      <c r="Z15" s="2109">
        <v>45962</v>
      </c>
      <c r="AA15" s="2107">
        <f>IF(Y15="브랜드",$Z$5-Z15+1,)</f>
        <v>30</v>
      </c>
      <c r="AB15" s="2107">
        <f>IF(X15="브랜드",U15,0)</f>
        <v>287430</v>
      </c>
      <c r="AC15" s="2107">
        <f>V15-AG15</f>
        <v>565870</v>
      </c>
      <c r="AD15" s="2107">
        <f>SUM(AB15:AC15)</f>
        <v>853300</v>
      </c>
      <c r="AE15" s="2118">
        <f>DAY($Z$5)-AA15</f>
        <v>0</v>
      </c>
      <c r="AF15" s="2107">
        <f>IF(X15="SD",U15,0)</f>
        <v>0</v>
      </c>
      <c r="AG15" s="2107" t="str">
        <f>IF(Y15="SD",V15,IF(DAY(Z15)=1,"0",ROUND(DAY(Z15-1)/(DATE(YEAR(Z15),MONTH(Z15)+1,1)-DATE(YEAR(Z15),MONTH(Z15),1))*V15,-1)))</f>
        <v>0</v>
      </c>
      <c r="AH15" s="2107">
        <f>SUM(AF15:AG15)</f>
        <v>0</v>
      </c>
      <c r="AI15" s="1714"/>
      <c r="AJ15" s="1714"/>
      <c r="AK15" s="1714"/>
      <c r="AL15" s="1714"/>
      <c r="AP15" s="1688"/>
      <c r="AQ15" s="1688"/>
      <c r="AR15" s="1688"/>
    </row>
    <row r="16" spans="1:44" ht="23.25" customHeight="1">
      <c r="A16" s="4271"/>
      <c r="B16" s="2101"/>
      <c r="C16" s="2102" t="s">
        <v>639</v>
      </c>
      <c r="D16" s="2114" t="s">
        <v>635</v>
      </c>
      <c r="E16" s="3082" t="s">
        <v>3067</v>
      </c>
      <c r="F16" s="2115" t="s">
        <v>2056</v>
      </c>
      <c r="G16" s="3926">
        <v>18.72</v>
      </c>
      <c r="H16" s="3926"/>
      <c r="I16" s="3926"/>
      <c r="J16" s="3912">
        <f t="shared" si="0"/>
        <v>5.6627999999999998</v>
      </c>
      <c r="K16" s="2073" t="s">
        <v>1591</v>
      </c>
      <c r="L16" s="2104"/>
      <c r="M16" s="2105"/>
      <c r="N16" s="2105">
        <f>'수도광열비 부과 내역 '!V16</f>
        <v>122790</v>
      </c>
      <c r="O16" s="2105">
        <f>'수도광열비 부과 내역 '!W16</f>
        <v>46240</v>
      </c>
      <c r="P16" s="2105">
        <f t="shared" si="4"/>
        <v>169030</v>
      </c>
      <c r="Q16" s="2106"/>
      <c r="R16" s="2107"/>
      <c r="S16" s="2107">
        <f>N16</f>
        <v>122790</v>
      </c>
      <c r="T16" s="2107">
        <f>ROUND(J16*45000,-1)</f>
        <v>254830</v>
      </c>
      <c r="U16" s="2107">
        <f>Q16+S16</f>
        <v>122790</v>
      </c>
      <c r="V16" s="2107">
        <f>T16</f>
        <v>254830</v>
      </c>
      <c r="W16" s="2107">
        <f>U16+V16</f>
        <v>377620</v>
      </c>
      <c r="X16" s="2108" t="s">
        <v>159</v>
      </c>
      <c r="Y16" s="2108" t="s">
        <v>159</v>
      </c>
      <c r="Z16" s="2109">
        <v>45962</v>
      </c>
      <c r="AA16" s="2107">
        <f>IF(Y16="브랜드",$Z$5-Z16+1,)</f>
        <v>30</v>
      </c>
      <c r="AB16" s="2107">
        <f>IF(X16="브랜드",U16,0)</f>
        <v>122790</v>
      </c>
      <c r="AC16" s="2107">
        <f>V16-AG16</f>
        <v>254830</v>
      </c>
      <c r="AD16" s="2107">
        <f>SUM(AB16:AC16)</f>
        <v>377620</v>
      </c>
      <c r="AE16" s="2107">
        <f>DAY($Z$5)-AA16</f>
        <v>0</v>
      </c>
      <c r="AF16" s="2107">
        <f>IF(X16="SD",U16,0)</f>
        <v>0</v>
      </c>
      <c r="AG16" s="2107" t="str">
        <f>IF(Y16="SD",V16,IF(DAY(Z16)=1,"0",ROUND(DAY(Z16-1)/(DATE(YEAR(Z16),MONTH(Z16)+1,1)-DATE(YEAR(Z16),MONTH(Z16),1))*V16,-1)))</f>
        <v>0</v>
      </c>
      <c r="AH16" s="2107">
        <f>SUM(AF16:AG16)</f>
        <v>0</v>
      </c>
      <c r="AI16" s="1714"/>
      <c r="AJ16" s="1714"/>
      <c r="AK16" s="1714"/>
      <c r="AL16" s="1714"/>
      <c r="AP16" s="1688"/>
      <c r="AQ16" s="1688"/>
      <c r="AR16" s="1688"/>
    </row>
    <row r="17" spans="1:44" ht="23.25" customHeight="1">
      <c r="A17" s="4271"/>
      <c r="B17" s="2101"/>
      <c r="C17" s="2102" t="s">
        <v>639</v>
      </c>
      <c r="D17" s="2114" t="s">
        <v>635</v>
      </c>
      <c r="E17" s="3082" t="s">
        <v>3038</v>
      </c>
      <c r="F17" s="2990" t="s">
        <v>3045</v>
      </c>
      <c r="G17" s="2221">
        <v>22.95</v>
      </c>
      <c r="H17" s="2221"/>
      <c r="I17" s="2221">
        <v>6.94</v>
      </c>
      <c r="J17" s="2221">
        <f t="shared" si="0"/>
        <v>6.9423749999999993</v>
      </c>
      <c r="K17" s="3464" t="s">
        <v>3037</v>
      </c>
      <c r="L17" s="2104"/>
      <c r="M17" s="2105"/>
      <c r="N17" s="2105">
        <f>'수도광열비 부과 내역 '!V17</f>
        <v>239470</v>
      </c>
      <c r="O17" s="2105">
        <f>'수도광열비 부과 내역 '!W17</f>
        <v>57640</v>
      </c>
      <c r="P17" s="2105">
        <f>M17+N17+O17</f>
        <v>297110</v>
      </c>
      <c r="Q17" s="2106"/>
      <c r="R17" s="2107"/>
      <c r="S17" s="2107">
        <f>N17</f>
        <v>239470</v>
      </c>
      <c r="T17" s="2107">
        <f>ROUND(J17*45000,-1)</f>
        <v>312410</v>
      </c>
      <c r="U17" s="2107">
        <f>Q17+S17</f>
        <v>239470</v>
      </c>
      <c r="V17" s="2107">
        <f>T17</f>
        <v>312410</v>
      </c>
      <c r="W17" s="2107">
        <f>U17+V17</f>
        <v>551880</v>
      </c>
      <c r="X17" s="2108" t="s">
        <v>159</v>
      </c>
      <c r="Y17" s="2108" t="s">
        <v>159</v>
      </c>
      <c r="Z17" s="2109">
        <v>45962</v>
      </c>
      <c r="AA17" s="2107">
        <f>IF(Y17="브랜드",$Z$5-Z17+1,)</f>
        <v>30</v>
      </c>
      <c r="AB17" s="2107">
        <f>IF(X17="브랜드",U17,0)</f>
        <v>239470</v>
      </c>
      <c r="AC17" s="2107">
        <f>V17-AG17</f>
        <v>312410</v>
      </c>
      <c r="AD17" s="2107">
        <f>SUM(AB17:AC17)</f>
        <v>551880</v>
      </c>
      <c r="AE17" s="2107">
        <f>DAY($Z$5)-AA17</f>
        <v>0</v>
      </c>
      <c r="AF17" s="2107">
        <f>IF(X17="SD",U17,0)</f>
        <v>0</v>
      </c>
      <c r="AG17" s="2107" t="str">
        <f>IF(Y17="SD",V17,IF(DAY(Z17)=1,"0",ROUND(DAY(Z17-1)/(DATE(YEAR(Z17),MONTH(Z17)+1,1)-DATE(YEAR(Z17),MONTH(Z17),1))*V17,-1)))</f>
        <v>0</v>
      </c>
      <c r="AH17" s="2107">
        <f>SUM(AF17:AG17)</f>
        <v>0</v>
      </c>
      <c r="AI17" s="1714"/>
      <c r="AJ17" s="1714"/>
      <c r="AK17" s="1714"/>
      <c r="AL17" s="1714"/>
      <c r="AP17" s="1688"/>
      <c r="AQ17" s="1688"/>
      <c r="AR17" s="1688"/>
    </row>
    <row r="18" spans="1:44" ht="23.25" customHeight="1">
      <c r="A18" s="4271"/>
      <c r="B18" s="2101"/>
      <c r="C18" s="2102" t="s">
        <v>639</v>
      </c>
      <c r="D18" s="2086" t="s">
        <v>858</v>
      </c>
      <c r="E18" s="3081" t="s">
        <v>879</v>
      </c>
      <c r="F18" s="1765" t="s">
        <v>3366</v>
      </c>
      <c r="G18" s="1766">
        <v>1363.48</v>
      </c>
      <c r="H18" s="1766"/>
      <c r="I18" s="1766"/>
      <c r="J18" s="1766">
        <v>412.45</v>
      </c>
      <c r="K18" s="2073" t="s">
        <v>3360</v>
      </c>
      <c r="L18" s="2104"/>
      <c r="M18" s="2105">
        <v>0</v>
      </c>
      <c r="N18" s="2105">
        <f>'수도광열비 부과 내역 '!V18</f>
        <v>4518960</v>
      </c>
      <c r="O18" s="2105">
        <f>'수도광열비 부과 내역 '!W18</f>
        <v>1798880</v>
      </c>
      <c r="P18" s="2105">
        <f t="shared" si="4"/>
        <v>6317840</v>
      </c>
      <c r="Q18" s="2106"/>
      <c r="R18" s="2107"/>
      <c r="S18" s="2107">
        <f t="shared" si="6"/>
        <v>4518960</v>
      </c>
      <c r="T18" s="2107">
        <f>ROUND(J18*45000,-1)</f>
        <v>18560250</v>
      </c>
      <c r="U18" s="2107">
        <f t="shared" si="1"/>
        <v>4518960</v>
      </c>
      <c r="V18" s="2107">
        <f t="shared" si="7"/>
        <v>18560250</v>
      </c>
      <c r="W18" s="2107">
        <f t="shared" si="17"/>
        <v>23079210</v>
      </c>
      <c r="X18" s="2108" t="s">
        <v>159</v>
      </c>
      <c r="Y18" s="2108" t="s">
        <v>159</v>
      </c>
      <c r="Z18" s="2109">
        <v>45962</v>
      </c>
      <c r="AA18" s="2107">
        <f t="shared" si="13"/>
        <v>30</v>
      </c>
      <c r="AB18" s="2107">
        <f t="shared" si="14"/>
        <v>4518960</v>
      </c>
      <c r="AC18" s="2107">
        <f t="shared" si="15"/>
        <v>18560250</v>
      </c>
      <c r="AD18" s="2107">
        <f t="shared" si="8"/>
        <v>23079210</v>
      </c>
      <c r="AE18" s="2107">
        <f t="shared" si="3"/>
        <v>0</v>
      </c>
      <c r="AF18" s="2107">
        <f t="shared" si="9"/>
        <v>0</v>
      </c>
      <c r="AG18" s="2107" t="str">
        <f t="shared" si="16"/>
        <v>0</v>
      </c>
      <c r="AH18" s="2107">
        <f t="shared" si="10"/>
        <v>0</v>
      </c>
      <c r="AI18" s="1714"/>
      <c r="AJ18" s="1714">
        <f t="shared" si="11"/>
        <v>0</v>
      </c>
      <c r="AK18" s="1714">
        <f t="shared" si="11"/>
        <v>0</v>
      </c>
      <c r="AL18" s="1714">
        <f t="shared" si="12"/>
        <v>0</v>
      </c>
      <c r="AP18" s="1688"/>
      <c r="AQ18" s="1688"/>
      <c r="AR18" s="1688"/>
    </row>
    <row r="19" spans="1:44" ht="23.25" customHeight="1">
      <c r="A19" s="4271"/>
      <c r="B19" s="2101"/>
      <c r="C19" s="2102" t="s">
        <v>639</v>
      </c>
      <c r="D19" s="2086" t="s">
        <v>633</v>
      </c>
      <c r="E19" s="3081" t="s">
        <v>319</v>
      </c>
      <c r="F19" s="2115" t="s">
        <v>657</v>
      </c>
      <c r="G19" s="3433">
        <v>70.98</v>
      </c>
      <c r="H19" s="3433"/>
      <c r="I19" s="3433"/>
      <c r="J19" s="3433">
        <f t="shared" si="0"/>
        <v>21.471450000000001</v>
      </c>
      <c r="K19" s="2073" t="s">
        <v>3364</v>
      </c>
      <c r="L19" s="2104"/>
      <c r="M19" s="2105">
        <v>0</v>
      </c>
      <c r="N19" s="2105">
        <f>'수도광열비 부과 내역 '!V19</f>
        <v>725740</v>
      </c>
      <c r="O19" s="2105">
        <f>'수도광열비 부과 내역 '!W19</f>
        <v>93650</v>
      </c>
      <c r="P19" s="2105">
        <f t="shared" si="4"/>
        <v>819390</v>
      </c>
      <c r="Q19" s="2106"/>
      <c r="R19" s="2107"/>
      <c r="S19" s="2107">
        <f>N19</f>
        <v>725740</v>
      </c>
      <c r="T19" s="2107">
        <f t="shared" si="5"/>
        <v>966220</v>
      </c>
      <c r="U19" s="2107">
        <f t="shared" si="1"/>
        <v>725740</v>
      </c>
      <c r="V19" s="2107">
        <f t="shared" si="7"/>
        <v>966220</v>
      </c>
      <c r="W19" s="2107">
        <f t="shared" si="17"/>
        <v>1691960</v>
      </c>
      <c r="X19" s="2108" t="s">
        <v>159</v>
      </c>
      <c r="Y19" s="2108" t="s">
        <v>159</v>
      </c>
      <c r="Z19" s="2109">
        <v>45962</v>
      </c>
      <c r="AA19" s="2107">
        <f t="shared" si="13"/>
        <v>30</v>
      </c>
      <c r="AB19" s="2107">
        <f t="shared" si="14"/>
        <v>725740</v>
      </c>
      <c r="AC19" s="2107">
        <f t="shared" si="15"/>
        <v>966220</v>
      </c>
      <c r="AD19" s="2107">
        <f t="shared" si="8"/>
        <v>1691960</v>
      </c>
      <c r="AE19" s="2107">
        <f t="shared" si="3"/>
        <v>0</v>
      </c>
      <c r="AF19" s="2107">
        <f t="shared" si="9"/>
        <v>0</v>
      </c>
      <c r="AG19" s="2107" t="str">
        <f t="shared" si="16"/>
        <v>0</v>
      </c>
      <c r="AH19" s="2107">
        <f t="shared" si="10"/>
        <v>0</v>
      </c>
      <c r="AI19" s="1714"/>
      <c r="AJ19" s="1714">
        <f t="shared" si="11"/>
        <v>0</v>
      </c>
      <c r="AK19" s="1714">
        <f t="shared" si="11"/>
        <v>0</v>
      </c>
      <c r="AL19" s="1714">
        <f t="shared" si="12"/>
        <v>0</v>
      </c>
      <c r="AP19" s="1688"/>
      <c r="AQ19" s="1688"/>
      <c r="AR19" s="1688"/>
    </row>
    <row r="20" spans="1:44" ht="23.25" customHeight="1">
      <c r="A20" s="4271"/>
      <c r="B20" s="2101"/>
      <c r="C20" s="2102" t="s">
        <v>639</v>
      </c>
      <c r="D20" s="2086" t="s">
        <v>858</v>
      </c>
      <c r="E20" s="3081" t="s">
        <v>935</v>
      </c>
      <c r="F20" s="2103" t="s">
        <v>657</v>
      </c>
      <c r="G20" s="3433">
        <v>2331.4</v>
      </c>
      <c r="H20" s="3434"/>
      <c r="I20" s="3434"/>
      <c r="J20" s="3434">
        <f t="shared" si="0"/>
        <v>705.24850000000004</v>
      </c>
      <c r="K20" s="2070" t="s">
        <v>8</v>
      </c>
      <c r="L20" s="2085"/>
      <c r="M20" s="2105">
        <v>0</v>
      </c>
      <c r="N20" s="2105">
        <f>'수도광열비 부과 내역 '!V20</f>
        <v>13799660</v>
      </c>
      <c r="O20" s="2105">
        <f>'수도광열비 부과 내역 '!W20</f>
        <v>3075910</v>
      </c>
      <c r="P20" s="2105">
        <f t="shared" si="4"/>
        <v>16875570</v>
      </c>
      <c r="Q20" s="2106"/>
      <c r="R20" s="2107"/>
      <c r="S20" s="2107">
        <f t="shared" si="6"/>
        <v>13799660</v>
      </c>
      <c r="T20" s="2107">
        <f t="shared" si="5"/>
        <v>31736180</v>
      </c>
      <c r="U20" s="2107">
        <f t="shared" si="1"/>
        <v>13799660</v>
      </c>
      <c r="V20" s="2107">
        <f t="shared" si="7"/>
        <v>31736180</v>
      </c>
      <c r="W20" s="2107">
        <f t="shared" si="17"/>
        <v>45535840</v>
      </c>
      <c r="X20" s="2108" t="s">
        <v>159</v>
      </c>
      <c r="Y20" s="2112" t="s">
        <v>246</v>
      </c>
      <c r="Z20" s="2109">
        <v>45962</v>
      </c>
      <c r="AA20" s="2107">
        <f t="shared" si="13"/>
        <v>0</v>
      </c>
      <c r="AB20" s="2107">
        <f t="shared" si="14"/>
        <v>13799660</v>
      </c>
      <c r="AC20" s="2107">
        <f t="shared" si="15"/>
        <v>0</v>
      </c>
      <c r="AD20" s="2107">
        <f t="shared" si="8"/>
        <v>13799660</v>
      </c>
      <c r="AE20" s="2107">
        <f t="shared" si="3"/>
        <v>30</v>
      </c>
      <c r="AF20" s="2107">
        <f t="shared" si="9"/>
        <v>0</v>
      </c>
      <c r="AG20" s="2107">
        <f t="shared" si="16"/>
        <v>31736180</v>
      </c>
      <c r="AH20" s="2107">
        <f t="shared" si="10"/>
        <v>31736180</v>
      </c>
      <c r="AI20" s="1714"/>
      <c r="AJ20" s="1714">
        <f t="shared" si="11"/>
        <v>0</v>
      </c>
      <c r="AK20" s="1714">
        <f t="shared" si="11"/>
        <v>0</v>
      </c>
      <c r="AL20" s="1714">
        <f t="shared" si="12"/>
        <v>0</v>
      </c>
      <c r="AP20" s="1688"/>
      <c r="AQ20" s="1688"/>
      <c r="AR20" s="1688"/>
    </row>
    <row r="21" spans="1:44" ht="23.25" customHeight="1">
      <c r="A21" s="4271"/>
      <c r="B21" s="2101"/>
      <c r="C21" s="2102" t="s">
        <v>639</v>
      </c>
      <c r="D21" s="2086" t="s">
        <v>858</v>
      </c>
      <c r="E21" s="3081" t="s">
        <v>891</v>
      </c>
      <c r="F21" s="2103" t="s">
        <v>657</v>
      </c>
      <c r="G21" s="2221">
        <v>2488.48</v>
      </c>
      <c r="H21" s="1768"/>
      <c r="I21" s="1768"/>
      <c r="J21" s="1768">
        <f t="shared" si="0"/>
        <v>752.76519999999994</v>
      </c>
      <c r="K21" s="2070" t="s">
        <v>637</v>
      </c>
      <c r="L21" s="2104"/>
      <c r="M21" s="2105">
        <v>0</v>
      </c>
      <c r="N21" s="2105">
        <f>'수도광열비 부과 내역 '!V21</f>
        <v>6874820</v>
      </c>
      <c r="O21" s="2105">
        <f>'수도광열비 부과 내역 '!W21</f>
        <v>3283160</v>
      </c>
      <c r="P21" s="2105">
        <f t="shared" si="4"/>
        <v>10157980</v>
      </c>
      <c r="Q21" s="2106"/>
      <c r="R21" s="2107"/>
      <c r="S21" s="2107">
        <f t="shared" si="6"/>
        <v>6874820</v>
      </c>
      <c r="T21" s="2107">
        <f t="shared" si="5"/>
        <v>33874430</v>
      </c>
      <c r="U21" s="2107">
        <f t="shared" si="1"/>
        <v>6874820</v>
      </c>
      <c r="V21" s="2107">
        <f t="shared" si="7"/>
        <v>33874430</v>
      </c>
      <c r="W21" s="2107">
        <f t="shared" si="17"/>
        <v>40749250</v>
      </c>
      <c r="X21" s="2108" t="s">
        <v>159</v>
      </c>
      <c r="Y21" s="2112" t="s">
        <v>246</v>
      </c>
      <c r="Z21" s="2109">
        <v>45962</v>
      </c>
      <c r="AA21" s="2107">
        <f t="shared" si="13"/>
        <v>0</v>
      </c>
      <c r="AB21" s="2107">
        <f t="shared" si="14"/>
        <v>6874820</v>
      </c>
      <c r="AC21" s="2107">
        <f t="shared" si="15"/>
        <v>0</v>
      </c>
      <c r="AD21" s="2107">
        <f t="shared" si="8"/>
        <v>6874820</v>
      </c>
      <c r="AE21" s="2107">
        <f t="shared" si="3"/>
        <v>30</v>
      </c>
      <c r="AF21" s="2107">
        <f t="shared" si="9"/>
        <v>0</v>
      </c>
      <c r="AG21" s="2107">
        <f t="shared" si="16"/>
        <v>33874430</v>
      </c>
      <c r="AH21" s="2107">
        <f t="shared" si="10"/>
        <v>33874430</v>
      </c>
      <c r="AI21" s="1714"/>
      <c r="AJ21" s="1714">
        <f t="shared" si="11"/>
        <v>0</v>
      </c>
      <c r="AK21" s="1714">
        <f t="shared" si="11"/>
        <v>0</v>
      </c>
      <c r="AL21" s="1714">
        <f t="shared" si="12"/>
        <v>0</v>
      </c>
      <c r="AP21" s="1688"/>
      <c r="AQ21" s="1688"/>
      <c r="AR21" s="1688"/>
    </row>
    <row r="22" spans="1:44" ht="23.25" customHeight="1">
      <c r="A22" s="4271"/>
      <c r="B22" s="2101"/>
      <c r="C22" s="2102" t="s">
        <v>639</v>
      </c>
      <c r="D22" s="2086" t="s">
        <v>633</v>
      </c>
      <c r="E22" s="3081" t="s">
        <v>3440</v>
      </c>
      <c r="F22" s="3932" t="s">
        <v>3441</v>
      </c>
      <c r="G22" s="2221">
        <v>106.41</v>
      </c>
      <c r="H22" s="1768"/>
      <c r="I22" s="1768"/>
      <c r="J22" s="1768">
        <f>G22*0.3025</f>
        <v>32.189025000000001</v>
      </c>
      <c r="K22" s="3464" t="s">
        <v>3602</v>
      </c>
      <c r="L22" s="2104"/>
      <c r="M22" s="2105"/>
      <c r="N22" s="2105">
        <f>'수도광열비 부과 내역 '!V22</f>
        <v>490000</v>
      </c>
      <c r="O22" s="2105">
        <f>'수도광열비 부과 내역 '!W22</f>
        <v>140390</v>
      </c>
      <c r="P22" s="2105">
        <f t="shared" ref="P22:P23" si="18">M22+N22+O22</f>
        <v>630390</v>
      </c>
      <c r="Q22" s="2106"/>
      <c r="R22" s="2107"/>
      <c r="S22" s="2107">
        <f t="shared" ref="S22:S23" si="19">N22</f>
        <v>490000</v>
      </c>
      <c r="T22" s="2107">
        <f t="shared" ref="T22" si="20">ROUND(J22*45000,-1)</f>
        <v>1448510</v>
      </c>
      <c r="U22" s="2107">
        <f t="shared" ref="U22:U23" si="21">Q22+S22</f>
        <v>490000</v>
      </c>
      <c r="V22" s="2107">
        <f t="shared" ref="V22:V23" si="22">T22</f>
        <v>1448510</v>
      </c>
      <c r="W22" s="2107">
        <f t="shared" ref="W22:W23" si="23">U22+V22</f>
        <v>1938510</v>
      </c>
      <c r="X22" s="2108" t="s">
        <v>159</v>
      </c>
      <c r="Y22" s="2108" t="s">
        <v>159</v>
      </c>
      <c r="Z22" s="2109">
        <v>45962</v>
      </c>
      <c r="AA22" s="2107">
        <f t="shared" si="13"/>
        <v>30</v>
      </c>
      <c r="AB22" s="2107">
        <f t="shared" si="14"/>
        <v>490000</v>
      </c>
      <c r="AC22" s="2107">
        <f t="shared" si="15"/>
        <v>1448510</v>
      </c>
      <c r="AD22" s="2107">
        <f t="shared" si="8"/>
        <v>1938510</v>
      </c>
      <c r="AE22" s="2107">
        <f t="shared" si="3"/>
        <v>0</v>
      </c>
      <c r="AF22" s="2107">
        <f t="shared" si="9"/>
        <v>0</v>
      </c>
      <c r="AG22" s="2107" t="str">
        <f t="shared" si="16"/>
        <v>0</v>
      </c>
      <c r="AH22" s="2107">
        <f t="shared" si="10"/>
        <v>0</v>
      </c>
      <c r="AI22" s="1714"/>
      <c r="AJ22" s="1714"/>
      <c r="AK22" s="1714"/>
      <c r="AL22" s="1714"/>
      <c r="AP22" s="1688"/>
      <c r="AQ22" s="1688"/>
      <c r="AR22" s="1688"/>
    </row>
    <row r="23" spans="1:44" ht="23.25" customHeight="1">
      <c r="A23" s="4271"/>
      <c r="B23" s="2101"/>
      <c r="C23" s="2102" t="s">
        <v>639</v>
      </c>
      <c r="D23" s="2086" t="s">
        <v>633</v>
      </c>
      <c r="E23" s="3081" t="s">
        <v>3425</v>
      </c>
      <c r="F23" s="3932" t="s">
        <v>3439</v>
      </c>
      <c r="G23" s="3912">
        <v>25.88</v>
      </c>
      <c r="H23" s="3913"/>
      <c r="I23" s="3913"/>
      <c r="J23" s="3913">
        <f t="shared" si="0"/>
        <v>7.8286999999999995</v>
      </c>
      <c r="K23" s="3464" t="s">
        <v>3426</v>
      </c>
      <c r="L23" s="2104"/>
      <c r="M23" s="2105">
        <v>0</v>
      </c>
      <c r="N23" s="2105">
        <f>'수도광열비 부과 내역 '!V23</f>
        <v>79780</v>
      </c>
      <c r="O23" s="2105">
        <f>'수도광열비 부과 내역 '!W23</f>
        <v>34140</v>
      </c>
      <c r="P23" s="2105">
        <f t="shared" si="18"/>
        <v>113920</v>
      </c>
      <c r="Q23" s="2106"/>
      <c r="R23" s="2107"/>
      <c r="S23" s="2118">
        <f t="shared" si="19"/>
        <v>79780</v>
      </c>
      <c r="T23" s="2118"/>
      <c r="U23" s="2118">
        <f t="shared" si="21"/>
        <v>79780</v>
      </c>
      <c r="V23" s="2118">
        <f t="shared" si="22"/>
        <v>0</v>
      </c>
      <c r="W23" s="2118">
        <f t="shared" si="23"/>
        <v>79780</v>
      </c>
      <c r="X23" s="2108" t="s">
        <v>159</v>
      </c>
      <c r="Y23" s="2108" t="s">
        <v>159</v>
      </c>
      <c r="Z23" s="2109">
        <v>45962</v>
      </c>
      <c r="AA23" s="2107">
        <f t="shared" si="13"/>
        <v>30</v>
      </c>
      <c r="AB23" s="2107">
        <f t="shared" si="14"/>
        <v>79780</v>
      </c>
      <c r="AC23" s="2107">
        <f t="shared" si="15"/>
        <v>0</v>
      </c>
      <c r="AD23" s="2107">
        <f t="shared" si="8"/>
        <v>79780</v>
      </c>
      <c r="AE23" s="2107">
        <f t="shared" si="3"/>
        <v>0</v>
      </c>
      <c r="AF23" s="2107">
        <f t="shared" si="9"/>
        <v>0</v>
      </c>
      <c r="AG23" s="2107" t="str">
        <f>IF(Y23="SD",V23,IF(DAY(Z23)=1,"0",ROUND(DAY(Z23-1)/(DATE(YEAR(Z23),MONTH(Z23)+1,1)-DATE(YEAR(Z23),MONTH(Z23),1))*V23,-1)))</f>
        <v>0</v>
      </c>
      <c r="AH23" s="2107">
        <f>SUM(AF23:AG23)</f>
        <v>0</v>
      </c>
      <c r="AI23" s="1714"/>
      <c r="AJ23" s="1714">
        <f t="shared" si="11"/>
        <v>0</v>
      </c>
      <c r="AK23" s="1714">
        <f t="shared" si="11"/>
        <v>0</v>
      </c>
      <c r="AL23" s="1714">
        <f t="shared" si="12"/>
        <v>0</v>
      </c>
      <c r="AP23" s="1688"/>
      <c r="AQ23" s="1688"/>
      <c r="AR23" s="1688"/>
    </row>
    <row r="24" spans="1:44" ht="23.25" customHeight="1">
      <c r="A24" s="4271"/>
      <c r="B24" s="2101"/>
      <c r="C24" s="2102" t="s">
        <v>639</v>
      </c>
      <c r="D24" s="2086" t="s">
        <v>633</v>
      </c>
      <c r="E24" s="3081" t="s">
        <v>284</v>
      </c>
      <c r="F24" s="2110" t="s">
        <v>2918</v>
      </c>
      <c r="G24" s="2221">
        <v>106.86</v>
      </c>
      <c r="H24" s="1768"/>
      <c r="I24" s="1768"/>
      <c r="J24" s="1768">
        <f t="shared" si="0"/>
        <v>32.325150000000001</v>
      </c>
      <c r="K24" s="2058" t="s">
        <v>2955</v>
      </c>
      <c r="L24" s="2104"/>
      <c r="M24" s="2105">
        <v>0</v>
      </c>
      <c r="N24" s="2105">
        <f>'수도광열비 부과 내역 '!V24</f>
        <v>526610</v>
      </c>
      <c r="O24" s="2105">
        <f>'수도광열비 부과 내역 '!W24</f>
        <v>140980</v>
      </c>
      <c r="P24" s="2105">
        <f t="shared" si="4"/>
        <v>667590</v>
      </c>
      <c r="Q24" s="2106"/>
      <c r="R24" s="2107"/>
      <c r="S24" s="2107">
        <f t="shared" si="6"/>
        <v>526610</v>
      </c>
      <c r="T24" s="2107">
        <f t="shared" si="5"/>
        <v>1454630</v>
      </c>
      <c r="U24" s="2107">
        <f t="shared" si="1"/>
        <v>526610</v>
      </c>
      <c r="V24" s="2107">
        <f t="shared" si="7"/>
        <v>1454630</v>
      </c>
      <c r="W24" s="2107">
        <f t="shared" si="17"/>
        <v>1981240</v>
      </c>
      <c r="X24" s="2108" t="s">
        <v>159</v>
      </c>
      <c r="Y24" s="2108" t="s">
        <v>159</v>
      </c>
      <c r="Z24" s="2109">
        <v>45962</v>
      </c>
      <c r="AA24" s="2107">
        <f t="shared" si="13"/>
        <v>30</v>
      </c>
      <c r="AB24" s="2107">
        <f t="shared" si="14"/>
        <v>526610</v>
      </c>
      <c r="AC24" s="2107">
        <f t="shared" si="15"/>
        <v>1454630</v>
      </c>
      <c r="AD24" s="2107">
        <f t="shared" si="8"/>
        <v>1981240</v>
      </c>
      <c r="AE24" s="2107">
        <f t="shared" si="3"/>
        <v>0</v>
      </c>
      <c r="AF24" s="2107">
        <f t="shared" si="9"/>
        <v>0</v>
      </c>
      <c r="AG24" s="2107" t="str">
        <f t="shared" si="16"/>
        <v>0</v>
      </c>
      <c r="AH24" s="2107">
        <f t="shared" si="10"/>
        <v>0</v>
      </c>
      <c r="AI24" s="1714"/>
      <c r="AJ24" s="1714">
        <f t="shared" si="11"/>
        <v>0</v>
      </c>
      <c r="AK24" s="1714">
        <f t="shared" si="11"/>
        <v>0</v>
      </c>
      <c r="AL24" s="1714">
        <f t="shared" si="12"/>
        <v>0</v>
      </c>
      <c r="AP24" s="1688"/>
      <c r="AQ24" s="1688"/>
      <c r="AR24" s="1688"/>
    </row>
    <row r="25" spans="1:44" ht="23.25" customHeight="1">
      <c r="A25" s="4271"/>
      <c r="B25" s="2101"/>
      <c r="C25" s="2102" t="s">
        <v>639</v>
      </c>
      <c r="D25" s="2086" t="s">
        <v>858</v>
      </c>
      <c r="E25" s="3083" t="s">
        <v>1196</v>
      </c>
      <c r="F25" s="2103" t="s">
        <v>2241</v>
      </c>
      <c r="G25" s="2221">
        <v>384.8</v>
      </c>
      <c r="H25" s="1768"/>
      <c r="I25" s="1768"/>
      <c r="J25" s="1768">
        <f t="shared" si="0"/>
        <v>116.402</v>
      </c>
      <c r="K25" s="2058" t="s">
        <v>1762</v>
      </c>
      <c r="L25" s="2085"/>
      <c r="M25" s="2105">
        <v>0</v>
      </c>
      <c r="N25" s="2105">
        <f>'수도광열비 부과 내역 '!V25</f>
        <v>1720200</v>
      </c>
      <c r="O25" s="2105">
        <f>'수도광열비 부과 내역 '!W25</f>
        <v>507680</v>
      </c>
      <c r="P25" s="2105">
        <f t="shared" si="4"/>
        <v>2227880</v>
      </c>
      <c r="Q25" s="2106"/>
      <c r="R25" s="2107"/>
      <c r="S25" s="2107">
        <f t="shared" si="6"/>
        <v>1720200</v>
      </c>
      <c r="T25" s="2107">
        <f t="shared" si="5"/>
        <v>5238090</v>
      </c>
      <c r="U25" s="2107">
        <f t="shared" si="1"/>
        <v>1720200</v>
      </c>
      <c r="V25" s="2107">
        <f t="shared" si="7"/>
        <v>5238090</v>
      </c>
      <c r="W25" s="2107">
        <f t="shared" si="17"/>
        <v>6958290</v>
      </c>
      <c r="X25" s="2108" t="s">
        <v>159</v>
      </c>
      <c r="Y25" s="2108" t="s">
        <v>159</v>
      </c>
      <c r="Z25" s="2109">
        <v>45962</v>
      </c>
      <c r="AA25" s="2107">
        <f t="shared" si="13"/>
        <v>30</v>
      </c>
      <c r="AB25" s="2107">
        <f t="shared" si="14"/>
        <v>1720200</v>
      </c>
      <c r="AC25" s="2107">
        <f t="shared" si="15"/>
        <v>5238090</v>
      </c>
      <c r="AD25" s="2107">
        <f t="shared" si="8"/>
        <v>6958290</v>
      </c>
      <c r="AE25" s="2107">
        <f t="shared" si="3"/>
        <v>0</v>
      </c>
      <c r="AF25" s="2107">
        <f t="shared" si="9"/>
        <v>0</v>
      </c>
      <c r="AG25" s="2107" t="str">
        <f t="shared" si="16"/>
        <v>0</v>
      </c>
      <c r="AH25" s="2107">
        <f t="shared" si="10"/>
        <v>0</v>
      </c>
      <c r="AI25" s="1714"/>
      <c r="AJ25" s="1714">
        <f t="shared" si="11"/>
        <v>0</v>
      </c>
      <c r="AK25" s="1714">
        <f t="shared" si="11"/>
        <v>0</v>
      </c>
      <c r="AL25" s="1714">
        <f t="shared" si="12"/>
        <v>0</v>
      </c>
      <c r="AP25" s="1688"/>
      <c r="AQ25" s="1688"/>
      <c r="AR25" s="1688"/>
    </row>
    <row r="26" spans="1:44" ht="23.25" customHeight="1">
      <c r="A26" s="4271"/>
      <c r="B26" s="2101"/>
      <c r="C26" s="2102" t="s">
        <v>639</v>
      </c>
      <c r="D26" s="2086" t="s">
        <v>858</v>
      </c>
      <c r="E26" s="3081" t="s">
        <v>1189</v>
      </c>
      <c r="F26" s="2086" t="s">
        <v>658</v>
      </c>
      <c r="G26" s="2221">
        <v>581.76</v>
      </c>
      <c r="H26" s="1768"/>
      <c r="I26" s="1768"/>
      <c r="J26" s="1768">
        <f t="shared" si="0"/>
        <v>175.98239999999998</v>
      </c>
      <c r="K26" s="2070" t="s">
        <v>353</v>
      </c>
      <c r="L26" s="2104"/>
      <c r="M26" s="2105">
        <v>0</v>
      </c>
      <c r="N26" s="2105">
        <f>'수도광열비 부과 내역 '!V26</f>
        <v>3807110</v>
      </c>
      <c r="O26" s="2105">
        <f>'수도광열비 부과 내역 '!W26</f>
        <v>767540</v>
      </c>
      <c r="P26" s="2105">
        <f t="shared" si="4"/>
        <v>4574650</v>
      </c>
      <c r="Q26" s="2106"/>
      <c r="R26" s="2107"/>
      <c r="S26" s="2107">
        <f t="shared" si="6"/>
        <v>3807110</v>
      </c>
      <c r="T26" s="2107">
        <f t="shared" si="5"/>
        <v>7919210</v>
      </c>
      <c r="U26" s="2107">
        <f t="shared" si="1"/>
        <v>3807110</v>
      </c>
      <c r="V26" s="2107">
        <f t="shared" si="7"/>
        <v>7919210</v>
      </c>
      <c r="W26" s="2107">
        <f t="shared" si="17"/>
        <v>11726320</v>
      </c>
      <c r="X26" s="2108" t="s">
        <v>159</v>
      </c>
      <c r="Y26" s="2112" t="s">
        <v>246</v>
      </c>
      <c r="Z26" s="2109">
        <v>45962</v>
      </c>
      <c r="AA26" s="2107">
        <f>IF(Y26="브랜드",$Z$5-Z26+1,)</f>
        <v>0</v>
      </c>
      <c r="AB26" s="2107">
        <f>IF(X26="브랜드",U26,0)</f>
        <v>3807110</v>
      </c>
      <c r="AC26" s="2107">
        <f t="shared" si="15"/>
        <v>0</v>
      </c>
      <c r="AD26" s="2107">
        <f t="shared" si="8"/>
        <v>3807110</v>
      </c>
      <c r="AE26" s="2107">
        <f>DAY($Z$5)-AA26</f>
        <v>30</v>
      </c>
      <c r="AF26" s="2107">
        <f t="shared" si="9"/>
        <v>0</v>
      </c>
      <c r="AG26" s="2107">
        <f t="shared" si="16"/>
        <v>7919210</v>
      </c>
      <c r="AH26" s="2107">
        <f t="shared" si="10"/>
        <v>7919210</v>
      </c>
      <c r="AI26" s="1714"/>
      <c r="AJ26" s="1714">
        <f t="shared" si="11"/>
        <v>0</v>
      </c>
      <c r="AK26" s="1714">
        <f t="shared" si="11"/>
        <v>0</v>
      </c>
      <c r="AL26" s="1714">
        <f t="shared" si="12"/>
        <v>0</v>
      </c>
      <c r="AP26" s="1688"/>
      <c r="AQ26" s="1688"/>
      <c r="AR26" s="1688"/>
    </row>
    <row r="27" spans="1:44" ht="23.25" customHeight="1">
      <c r="A27" s="4271"/>
      <c r="B27" s="2101"/>
      <c r="C27" s="2102" t="s">
        <v>639</v>
      </c>
      <c r="D27" s="2086" t="s">
        <v>634</v>
      </c>
      <c r="E27" s="3083" t="s">
        <v>321</v>
      </c>
      <c r="F27" s="2990" t="s">
        <v>2369</v>
      </c>
      <c r="G27" s="1766">
        <v>723.27</v>
      </c>
      <c r="H27" s="1766"/>
      <c r="I27" s="1766"/>
      <c r="J27" s="1766">
        <f t="shared" si="0"/>
        <v>218.789175</v>
      </c>
      <c r="K27" s="2989" t="s">
        <v>2362</v>
      </c>
      <c r="L27" s="2085"/>
      <c r="M27" s="2105">
        <v>0</v>
      </c>
      <c r="N27" s="2105">
        <f>'수도광열비 부과 내역 '!V27</f>
        <v>14309340</v>
      </c>
      <c r="O27" s="2105">
        <f>'수도광열비 부과 내역 '!W27</f>
        <v>954240</v>
      </c>
      <c r="P27" s="2105">
        <f t="shared" si="4"/>
        <v>15263580</v>
      </c>
      <c r="Q27" s="2106"/>
      <c r="R27" s="2107"/>
      <c r="S27" s="2107">
        <f t="shared" si="6"/>
        <v>14309340</v>
      </c>
      <c r="T27" s="2107">
        <f t="shared" si="5"/>
        <v>9845510</v>
      </c>
      <c r="U27" s="2107">
        <f t="shared" si="1"/>
        <v>14309340</v>
      </c>
      <c r="V27" s="2107">
        <f t="shared" si="7"/>
        <v>9845510</v>
      </c>
      <c r="W27" s="2107">
        <f t="shared" si="17"/>
        <v>24154850</v>
      </c>
      <c r="X27" s="2108" t="s">
        <v>159</v>
      </c>
      <c r="Y27" s="2108" t="s">
        <v>159</v>
      </c>
      <c r="Z27" s="2109">
        <v>45962</v>
      </c>
      <c r="AA27" s="2106">
        <f>IF(Y27="브랜드",$Z$5-Z27+1,)</f>
        <v>30</v>
      </c>
      <c r="AB27" s="2106">
        <f t="shared" si="14"/>
        <v>14309340</v>
      </c>
      <c r="AC27" s="2106">
        <f t="shared" si="15"/>
        <v>9845510</v>
      </c>
      <c r="AD27" s="2106">
        <f t="shared" si="8"/>
        <v>24154850</v>
      </c>
      <c r="AE27" s="2119">
        <f t="shared" si="3"/>
        <v>0</v>
      </c>
      <c r="AF27" s="2107">
        <f t="shared" si="9"/>
        <v>0</v>
      </c>
      <c r="AG27" s="2107" t="str">
        <f t="shared" si="16"/>
        <v>0</v>
      </c>
      <c r="AH27" s="2107">
        <f t="shared" si="10"/>
        <v>0</v>
      </c>
      <c r="AI27" s="1714"/>
      <c r="AJ27" s="1714">
        <f t="shared" si="11"/>
        <v>0</v>
      </c>
      <c r="AK27" s="1714">
        <f t="shared" si="11"/>
        <v>0</v>
      </c>
      <c r="AL27" s="1714">
        <f t="shared" si="12"/>
        <v>0</v>
      </c>
      <c r="AP27" s="1688"/>
      <c r="AQ27" s="1688"/>
      <c r="AR27" s="1688"/>
    </row>
    <row r="28" spans="1:44" ht="23.25" customHeight="1">
      <c r="A28" s="4272"/>
      <c r="B28" s="2222"/>
      <c r="C28" s="3406" t="s">
        <v>639</v>
      </c>
      <c r="D28" s="3407" t="s">
        <v>3</v>
      </c>
      <c r="E28" s="3408">
        <v>401</v>
      </c>
      <c r="F28" s="3915">
        <v>45778</v>
      </c>
      <c r="G28" s="3435">
        <v>373.85</v>
      </c>
      <c r="H28" s="3436"/>
      <c r="I28" s="3436"/>
      <c r="J28" s="3436">
        <f t="shared" si="0"/>
        <v>113.089625</v>
      </c>
      <c r="K28" s="1710" t="s">
        <v>3641</v>
      </c>
      <c r="L28" s="3437"/>
      <c r="M28" s="3438">
        <v>0</v>
      </c>
      <c r="N28" s="3438">
        <f>'수도광열비 부과 내역 '!V28</f>
        <v>2202820</v>
      </c>
      <c r="O28" s="3438">
        <f>'수도광열비 부과 내역 '!W28</f>
        <v>493230</v>
      </c>
      <c r="P28" s="3438">
        <f t="shared" si="4"/>
        <v>2696050</v>
      </c>
      <c r="Q28" s="3439"/>
      <c r="R28" s="3440"/>
      <c r="S28" s="3440">
        <f t="shared" si="6"/>
        <v>2202820</v>
      </c>
      <c r="T28" s="3440">
        <f t="shared" si="5"/>
        <v>5089030</v>
      </c>
      <c r="U28" s="3440">
        <f t="shared" si="1"/>
        <v>2202820</v>
      </c>
      <c r="V28" s="3440">
        <f t="shared" si="7"/>
        <v>5089030</v>
      </c>
      <c r="W28" s="3440">
        <f t="shared" si="17"/>
        <v>7291850</v>
      </c>
      <c r="X28" s="1781" t="s">
        <v>159</v>
      </c>
      <c r="Y28" s="1781" t="s">
        <v>159</v>
      </c>
      <c r="Z28" s="2109">
        <v>45962</v>
      </c>
      <c r="AA28" s="3440">
        <f t="shared" si="13"/>
        <v>30</v>
      </c>
      <c r="AB28" s="3440">
        <f t="shared" si="14"/>
        <v>2202820</v>
      </c>
      <c r="AC28" s="3440">
        <f t="shared" si="15"/>
        <v>5089030</v>
      </c>
      <c r="AD28" s="3440">
        <f t="shared" si="8"/>
        <v>7291850</v>
      </c>
      <c r="AE28" s="3440">
        <f t="shared" si="3"/>
        <v>0</v>
      </c>
      <c r="AF28" s="3440">
        <f t="shared" si="9"/>
        <v>0</v>
      </c>
      <c r="AG28" s="3440" t="str">
        <f t="shared" si="16"/>
        <v>0</v>
      </c>
      <c r="AH28" s="3440">
        <f t="shared" si="10"/>
        <v>0</v>
      </c>
      <c r="AI28" s="1732"/>
      <c r="AJ28" s="1732">
        <f t="shared" si="11"/>
        <v>0</v>
      </c>
      <c r="AK28" s="1732">
        <f t="shared" si="11"/>
        <v>0</v>
      </c>
      <c r="AL28" s="1732">
        <f t="shared" si="12"/>
        <v>0</v>
      </c>
      <c r="AP28" s="1688"/>
      <c r="AQ28" s="1688"/>
      <c r="AR28" s="1688"/>
    </row>
    <row r="29" spans="1:44" ht="23.25" customHeight="1">
      <c r="A29" s="4228" t="s">
        <v>705</v>
      </c>
      <c r="B29" s="2092">
        <v>23</v>
      </c>
      <c r="C29" s="3412" t="s">
        <v>638</v>
      </c>
      <c r="D29" s="3413" t="s">
        <v>13</v>
      </c>
      <c r="E29" s="3414" t="s">
        <v>886</v>
      </c>
      <c r="F29" s="1702" t="s">
        <v>2235</v>
      </c>
      <c r="G29" s="3442">
        <v>299.10000000000002</v>
      </c>
      <c r="H29" s="2270"/>
      <c r="I29" s="2270"/>
      <c r="J29" s="2270">
        <f t="shared" si="0"/>
        <v>90.47775</v>
      </c>
      <c r="K29" s="3443" t="s">
        <v>5</v>
      </c>
      <c r="L29" s="1782"/>
      <c r="M29" s="1703">
        <v>0</v>
      </c>
      <c r="N29" s="1703">
        <f>'수도광열비 부과 내역 '!V29</f>
        <v>4164480</v>
      </c>
      <c r="O29" s="1703">
        <f>'수도광열비 부과 내역 '!W29</f>
        <v>751370</v>
      </c>
      <c r="P29" s="1703">
        <f t="shared" si="4"/>
        <v>4915850</v>
      </c>
      <c r="Q29" s="1704"/>
      <c r="R29" s="1705"/>
      <c r="S29" s="1705">
        <f t="shared" si="6"/>
        <v>4164480</v>
      </c>
      <c r="T29" s="1705">
        <f t="shared" si="5"/>
        <v>4071500</v>
      </c>
      <c r="U29" s="1705">
        <f t="shared" si="1"/>
        <v>4164480</v>
      </c>
      <c r="V29" s="1705">
        <f t="shared" si="7"/>
        <v>4071500</v>
      </c>
      <c r="W29" s="1705">
        <f t="shared" si="17"/>
        <v>8235980</v>
      </c>
      <c r="X29" s="1706" t="s">
        <v>159</v>
      </c>
      <c r="Y29" s="1706" t="s">
        <v>159</v>
      </c>
      <c r="Z29" s="2109">
        <v>45962</v>
      </c>
      <c r="AA29" s="1705">
        <f t="shared" si="13"/>
        <v>30</v>
      </c>
      <c r="AB29" s="1705">
        <f t="shared" si="14"/>
        <v>4164480</v>
      </c>
      <c r="AC29" s="1705">
        <f t="shared" si="15"/>
        <v>4071500</v>
      </c>
      <c r="AD29" s="1705">
        <f t="shared" si="8"/>
        <v>8235980</v>
      </c>
      <c r="AE29" s="1705">
        <f t="shared" si="3"/>
        <v>0</v>
      </c>
      <c r="AF29" s="1705">
        <f t="shared" si="9"/>
        <v>0</v>
      </c>
      <c r="AG29" s="1705" t="str">
        <f t="shared" si="16"/>
        <v>0</v>
      </c>
      <c r="AH29" s="1705">
        <f t="shared" si="10"/>
        <v>0</v>
      </c>
      <c r="AI29" s="1705"/>
      <c r="AJ29" s="1705">
        <f t="shared" si="11"/>
        <v>0</v>
      </c>
      <c r="AK29" s="1705">
        <f t="shared" si="11"/>
        <v>0</v>
      </c>
      <c r="AL29" s="1705">
        <f t="shared" si="12"/>
        <v>0</v>
      </c>
      <c r="AP29" s="1688"/>
      <c r="AQ29" s="1688"/>
      <c r="AR29" s="1688"/>
    </row>
    <row r="30" spans="1:44" ht="23.25" customHeight="1">
      <c r="A30" s="4229"/>
      <c r="B30" s="2101">
        <v>24</v>
      </c>
      <c r="C30" s="1733" t="s">
        <v>638</v>
      </c>
      <c r="D30" s="1734" t="s">
        <v>13</v>
      </c>
      <c r="E30" s="3084" t="s">
        <v>884</v>
      </c>
      <c r="F30" s="1735" t="s">
        <v>2606</v>
      </c>
      <c r="G30" s="1736">
        <v>398.47</v>
      </c>
      <c r="H30" s="1736"/>
      <c r="I30" s="1736"/>
      <c r="J30" s="1736">
        <v>120.54</v>
      </c>
      <c r="K30" s="1737" t="s">
        <v>2601</v>
      </c>
      <c r="L30" s="3178"/>
      <c r="M30" s="1738">
        <v>0</v>
      </c>
      <c r="N30" s="1712">
        <f>'수도광열비 부과 내역 '!V30</f>
        <v>5335030</v>
      </c>
      <c r="O30" s="1712">
        <f>'수도광열비 부과 내역 '!W30</f>
        <v>1001010</v>
      </c>
      <c r="P30" s="1712">
        <f t="shared" si="4"/>
        <v>6336040</v>
      </c>
      <c r="Q30" s="1713"/>
      <c r="R30" s="1714"/>
      <c r="S30" s="1714">
        <f t="shared" si="6"/>
        <v>5335030</v>
      </c>
      <c r="T30" s="1714">
        <f t="shared" si="5"/>
        <v>5424300</v>
      </c>
      <c r="U30" s="1714">
        <f t="shared" si="1"/>
        <v>5335030</v>
      </c>
      <c r="V30" s="1714">
        <f t="shared" si="7"/>
        <v>5424300</v>
      </c>
      <c r="W30" s="1714">
        <f t="shared" si="17"/>
        <v>10759330</v>
      </c>
      <c r="X30" s="1715" t="s">
        <v>159</v>
      </c>
      <c r="Y30" s="1715" t="s">
        <v>159</v>
      </c>
      <c r="Z30" s="2109">
        <v>45962</v>
      </c>
      <c r="AA30" s="1714">
        <f t="shared" si="13"/>
        <v>30</v>
      </c>
      <c r="AB30" s="1714">
        <f t="shared" si="14"/>
        <v>5335030</v>
      </c>
      <c r="AC30" s="1714">
        <f t="shared" si="15"/>
        <v>5424300</v>
      </c>
      <c r="AD30" s="1714">
        <f t="shared" si="8"/>
        <v>10759330</v>
      </c>
      <c r="AE30" s="1755">
        <f t="shared" si="3"/>
        <v>0</v>
      </c>
      <c r="AF30" s="1714">
        <f t="shared" si="9"/>
        <v>0</v>
      </c>
      <c r="AG30" s="1714" t="str">
        <f t="shared" si="16"/>
        <v>0</v>
      </c>
      <c r="AH30" s="1714">
        <f t="shared" si="10"/>
        <v>0</v>
      </c>
      <c r="AI30" s="1714"/>
      <c r="AJ30" s="1714">
        <f t="shared" si="11"/>
        <v>0</v>
      </c>
      <c r="AK30" s="1714">
        <f t="shared" si="11"/>
        <v>0</v>
      </c>
      <c r="AL30" s="1714">
        <f t="shared" si="12"/>
        <v>0</v>
      </c>
      <c r="AP30" s="1688"/>
      <c r="AQ30" s="1688"/>
      <c r="AR30" s="1688"/>
    </row>
    <row r="31" spans="1:44" ht="23.25" customHeight="1">
      <c r="A31" s="4229"/>
      <c r="B31" s="2101">
        <v>25</v>
      </c>
      <c r="C31" s="1733" t="s">
        <v>638</v>
      </c>
      <c r="D31" s="1734" t="s">
        <v>13</v>
      </c>
      <c r="E31" s="3085" t="s">
        <v>328</v>
      </c>
      <c r="F31" s="1708" t="s">
        <v>2235</v>
      </c>
      <c r="G31" s="1751">
        <v>193.86</v>
      </c>
      <c r="H31" s="1709"/>
      <c r="I31" s="1709"/>
      <c r="J31" s="1709">
        <f t="shared" si="0"/>
        <v>58.642650000000003</v>
      </c>
      <c r="K31" s="1739" t="s">
        <v>853</v>
      </c>
      <c r="L31" s="1726"/>
      <c r="M31" s="1712">
        <v>0</v>
      </c>
      <c r="N31" s="1712">
        <f>'수도광열비 부과 내역 '!V31</f>
        <v>2256340</v>
      </c>
      <c r="O31" s="1712">
        <f>'수도광열비 부과 내역 '!W31</f>
        <v>487000</v>
      </c>
      <c r="P31" s="1712">
        <f t="shared" si="4"/>
        <v>2743340</v>
      </c>
      <c r="Q31" s="1713"/>
      <c r="R31" s="1714"/>
      <c r="S31" s="1714">
        <f t="shared" si="6"/>
        <v>2256340</v>
      </c>
      <c r="T31" s="1714">
        <f t="shared" si="5"/>
        <v>2638920</v>
      </c>
      <c r="U31" s="1714">
        <f t="shared" si="1"/>
        <v>2256340</v>
      </c>
      <c r="V31" s="1714">
        <f t="shared" si="7"/>
        <v>2638920</v>
      </c>
      <c r="W31" s="1714">
        <f t="shared" si="17"/>
        <v>4895260</v>
      </c>
      <c r="X31" s="1715" t="s">
        <v>159</v>
      </c>
      <c r="Y31" s="1715" t="s">
        <v>159</v>
      </c>
      <c r="Z31" s="2109">
        <v>45962</v>
      </c>
      <c r="AA31" s="1714">
        <f t="shared" si="13"/>
        <v>30</v>
      </c>
      <c r="AB31" s="1714">
        <f t="shared" si="14"/>
        <v>2256340</v>
      </c>
      <c r="AC31" s="1714">
        <f t="shared" si="15"/>
        <v>2638920</v>
      </c>
      <c r="AD31" s="1714">
        <f t="shared" si="8"/>
        <v>4895260</v>
      </c>
      <c r="AE31" s="1714">
        <f t="shared" si="3"/>
        <v>0</v>
      </c>
      <c r="AF31" s="1714">
        <f t="shared" si="9"/>
        <v>0</v>
      </c>
      <c r="AG31" s="1714" t="str">
        <f t="shared" si="16"/>
        <v>0</v>
      </c>
      <c r="AH31" s="1714">
        <f t="shared" si="10"/>
        <v>0</v>
      </c>
      <c r="AI31" s="1714"/>
      <c r="AJ31" s="1714">
        <f t="shared" si="11"/>
        <v>0</v>
      </c>
      <c r="AK31" s="1714">
        <f t="shared" si="11"/>
        <v>0</v>
      </c>
      <c r="AL31" s="1714">
        <f t="shared" si="12"/>
        <v>0</v>
      </c>
      <c r="AP31" s="1688"/>
      <c r="AQ31" s="1688"/>
      <c r="AR31" s="1688"/>
    </row>
    <row r="32" spans="1:44" ht="23.25" customHeight="1">
      <c r="A32" s="4229"/>
      <c r="B32" s="2101">
        <v>26</v>
      </c>
      <c r="C32" s="1733" t="s">
        <v>638</v>
      </c>
      <c r="D32" s="1734" t="s">
        <v>13</v>
      </c>
      <c r="E32" s="3085" t="s">
        <v>335</v>
      </c>
      <c r="F32" s="1708" t="s">
        <v>2235</v>
      </c>
      <c r="G32" s="3923">
        <v>110.35</v>
      </c>
      <c r="H32" s="3923"/>
      <c r="I32" s="3923"/>
      <c r="J32" s="3923">
        <f t="shared" si="0"/>
        <v>33.380874999999996</v>
      </c>
      <c r="K32" s="1710" t="s">
        <v>878</v>
      </c>
      <c r="L32" s="1726"/>
      <c r="M32" s="1712">
        <v>0</v>
      </c>
      <c r="N32" s="1712">
        <f>'수도광열비 부과 내역 '!V32</f>
        <v>2744660</v>
      </c>
      <c r="O32" s="1712">
        <f>'수도광열비 부과 내역 '!W32</f>
        <v>277210</v>
      </c>
      <c r="P32" s="1712">
        <f t="shared" si="4"/>
        <v>3021870</v>
      </c>
      <c r="Q32" s="1713"/>
      <c r="R32" s="1714"/>
      <c r="S32" s="1714">
        <f t="shared" si="6"/>
        <v>2744660</v>
      </c>
      <c r="T32" s="1714">
        <f t="shared" si="5"/>
        <v>1502140</v>
      </c>
      <c r="U32" s="1714">
        <f t="shared" si="1"/>
        <v>2744660</v>
      </c>
      <c r="V32" s="1714">
        <f t="shared" si="7"/>
        <v>1502140</v>
      </c>
      <c r="W32" s="1714">
        <f t="shared" si="17"/>
        <v>4246800</v>
      </c>
      <c r="X32" s="1715" t="s">
        <v>159</v>
      </c>
      <c r="Y32" s="1715" t="s">
        <v>159</v>
      </c>
      <c r="Z32" s="2109">
        <v>45962</v>
      </c>
      <c r="AA32" s="1714">
        <f t="shared" si="13"/>
        <v>30</v>
      </c>
      <c r="AB32" s="1714">
        <f t="shared" si="14"/>
        <v>2744660</v>
      </c>
      <c r="AC32" s="1714">
        <f t="shared" si="15"/>
        <v>1502140</v>
      </c>
      <c r="AD32" s="1714">
        <f t="shared" si="8"/>
        <v>4246800</v>
      </c>
      <c r="AE32" s="1714">
        <f t="shared" si="3"/>
        <v>0</v>
      </c>
      <c r="AF32" s="1714">
        <f t="shared" si="9"/>
        <v>0</v>
      </c>
      <c r="AG32" s="1714" t="str">
        <f t="shared" si="16"/>
        <v>0</v>
      </c>
      <c r="AH32" s="1714">
        <f t="shared" si="10"/>
        <v>0</v>
      </c>
      <c r="AI32" s="1714"/>
      <c r="AJ32" s="1714">
        <f t="shared" si="11"/>
        <v>0</v>
      </c>
      <c r="AK32" s="1714">
        <f t="shared" si="11"/>
        <v>0</v>
      </c>
      <c r="AL32" s="1714">
        <f t="shared" si="12"/>
        <v>0</v>
      </c>
      <c r="AP32" s="1688"/>
      <c r="AQ32" s="1688"/>
      <c r="AR32" s="1688"/>
    </row>
    <row r="33" spans="1:44" ht="23.25" customHeight="1">
      <c r="A33" s="4229"/>
      <c r="B33" s="2101">
        <v>27</v>
      </c>
      <c r="C33" s="1733" t="s">
        <v>638</v>
      </c>
      <c r="D33" s="1734" t="s">
        <v>13</v>
      </c>
      <c r="E33" s="3085" t="s">
        <v>333</v>
      </c>
      <c r="F33" s="1708" t="s">
        <v>2235</v>
      </c>
      <c r="G33" s="1751">
        <v>97.08</v>
      </c>
      <c r="H33" s="1709"/>
      <c r="I33" s="1709"/>
      <c r="J33" s="1709">
        <f t="shared" si="0"/>
        <v>29.366699999999998</v>
      </c>
      <c r="K33" s="1739" t="s">
        <v>689</v>
      </c>
      <c r="L33" s="1726"/>
      <c r="M33" s="1712">
        <v>0</v>
      </c>
      <c r="N33" s="1712">
        <f>'수도광열비 부과 내역 '!V33</f>
        <v>2234660</v>
      </c>
      <c r="O33" s="1712">
        <f>'수도광열비 부과 내역 '!W33</f>
        <v>128080</v>
      </c>
      <c r="P33" s="1712">
        <f t="shared" si="4"/>
        <v>2362740</v>
      </c>
      <c r="Q33" s="1713"/>
      <c r="R33" s="1714"/>
      <c r="S33" s="1714">
        <f t="shared" si="6"/>
        <v>2234660</v>
      </c>
      <c r="T33" s="1714">
        <f t="shared" si="5"/>
        <v>1321500</v>
      </c>
      <c r="U33" s="1714">
        <f t="shared" si="1"/>
        <v>2234660</v>
      </c>
      <c r="V33" s="1714">
        <f t="shared" si="7"/>
        <v>1321500</v>
      </c>
      <c r="W33" s="1714">
        <f t="shared" si="17"/>
        <v>3556160</v>
      </c>
      <c r="X33" s="1715" t="s">
        <v>159</v>
      </c>
      <c r="Y33" s="1715" t="s">
        <v>159</v>
      </c>
      <c r="Z33" s="2109">
        <v>45962</v>
      </c>
      <c r="AA33" s="1714">
        <f t="shared" si="13"/>
        <v>30</v>
      </c>
      <c r="AB33" s="1714">
        <f t="shared" si="14"/>
        <v>2234660</v>
      </c>
      <c r="AC33" s="1714">
        <f t="shared" si="15"/>
        <v>1321500</v>
      </c>
      <c r="AD33" s="1714">
        <f t="shared" si="8"/>
        <v>3556160</v>
      </c>
      <c r="AE33" s="1714">
        <f t="shared" si="3"/>
        <v>0</v>
      </c>
      <c r="AF33" s="1714">
        <f t="shared" si="9"/>
        <v>0</v>
      </c>
      <c r="AG33" s="1714" t="str">
        <f t="shared" si="16"/>
        <v>0</v>
      </c>
      <c r="AH33" s="1714">
        <f t="shared" si="10"/>
        <v>0</v>
      </c>
      <c r="AI33" s="1714"/>
      <c r="AJ33" s="1714">
        <f t="shared" si="11"/>
        <v>0</v>
      </c>
      <c r="AK33" s="1714">
        <f t="shared" si="11"/>
        <v>0</v>
      </c>
      <c r="AL33" s="1714">
        <f t="shared" si="12"/>
        <v>0</v>
      </c>
      <c r="AP33" s="1688"/>
      <c r="AQ33" s="1688"/>
      <c r="AR33" s="1688"/>
    </row>
    <row r="34" spans="1:44" ht="23.25" customHeight="1">
      <c r="A34" s="4229"/>
      <c r="B34" s="2101">
        <v>28</v>
      </c>
      <c r="C34" s="1733" t="s">
        <v>638</v>
      </c>
      <c r="D34" s="1734" t="s">
        <v>13</v>
      </c>
      <c r="E34" s="3085" t="s">
        <v>327</v>
      </c>
      <c r="F34" s="1717" t="s">
        <v>2295</v>
      </c>
      <c r="G34" s="1736">
        <v>294.04000000000002</v>
      </c>
      <c r="H34" s="1736"/>
      <c r="I34" s="1736"/>
      <c r="J34" s="1736">
        <f t="shared" si="0"/>
        <v>88.947100000000006</v>
      </c>
      <c r="K34" s="1737" t="s">
        <v>2296</v>
      </c>
      <c r="L34" s="1726"/>
      <c r="M34" s="1712">
        <v>0</v>
      </c>
      <c r="N34" s="1712">
        <f>'수도광열비 부과 내역 '!V34</f>
        <v>4464410</v>
      </c>
      <c r="O34" s="1712">
        <f>'수도광열비 부과 내역 '!W34</f>
        <v>738660</v>
      </c>
      <c r="P34" s="1712">
        <f t="shared" si="4"/>
        <v>5203070</v>
      </c>
      <c r="Q34" s="1713"/>
      <c r="R34" s="1714"/>
      <c r="S34" s="1714">
        <f t="shared" si="6"/>
        <v>4464410</v>
      </c>
      <c r="T34" s="1714">
        <f t="shared" si="5"/>
        <v>4002620</v>
      </c>
      <c r="U34" s="1714">
        <f t="shared" si="1"/>
        <v>4464410</v>
      </c>
      <c r="V34" s="1714">
        <f t="shared" si="7"/>
        <v>4002620</v>
      </c>
      <c r="W34" s="1714">
        <f t="shared" si="17"/>
        <v>8467030</v>
      </c>
      <c r="X34" s="1715" t="s">
        <v>159</v>
      </c>
      <c r="Y34" s="1715" t="s">
        <v>159</v>
      </c>
      <c r="Z34" s="2109">
        <v>45962</v>
      </c>
      <c r="AA34" s="1714">
        <f t="shared" si="13"/>
        <v>30</v>
      </c>
      <c r="AB34" s="1714">
        <f t="shared" si="14"/>
        <v>4464410</v>
      </c>
      <c r="AC34" s="1714">
        <f t="shared" si="15"/>
        <v>4002620</v>
      </c>
      <c r="AD34" s="1714">
        <f t="shared" si="8"/>
        <v>8467030</v>
      </c>
      <c r="AE34" s="1714">
        <f t="shared" si="3"/>
        <v>0</v>
      </c>
      <c r="AF34" s="1714">
        <f t="shared" si="9"/>
        <v>0</v>
      </c>
      <c r="AG34" s="1714" t="str">
        <f t="shared" si="16"/>
        <v>0</v>
      </c>
      <c r="AH34" s="1714">
        <f t="shared" si="10"/>
        <v>0</v>
      </c>
      <c r="AI34" s="1714"/>
      <c r="AJ34" s="1714">
        <f t="shared" si="11"/>
        <v>0</v>
      </c>
      <c r="AK34" s="1714">
        <f t="shared" si="11"/>
        <v>0</v>
      </c>
      <c r="AL34" s="1714">
        <f t="shared" si="12"/>
        <v>0</v>
      </c>
      <c r="AP34" s="1688"/>
      <c r="AQ34" s="1688"/>
      <c r="AR34" s="1688"/>
    </row>
    <row r="35" spans="1:44" ht="23.25" customHeight="1">
      <c r="A35" s="4229"/>
      <c r="B35" s="2101">
        <v>29</v>
      </c>
      <c r="C35" s="1733" t="s">
        <v>638</v>
      </c>
      <c r="D35" s="1734" t="s">
        <v>13</v>
      </c>
      <c r="E35" s="3085" t="s">
        <v>690</v>
      </c>
      <c r="F35" s="1708" t="s">
        <v>2237</v>
      </c>
      <c r="G35" s="1751">
        <v>192.26</v>
      </c>
      <c r="H35" s="1709"/>
      <c r="I35" s="1709"/>
      <c r="J35" s="1709">
        <f t="shared" si="0"/>
        <v>58.158649999999994</v>
      </c>
      <c r="K35" s="1737" t="s">
        <v>866</v>
      </c>
      <c r="L35" s="1711"/>
      <c r="M35" s="1712">
        <v>0</v>
      </c>
      <c r="N35" s="1712">
        <f>'수도광열비 부과 내역 '!V35</f>
        <v>2191280</v>
      </c>
      <c r="O35" s="1712">
        <f>'수도광열비 부과 내역 '!W35</f>
        <v>482980</v>
      </c>
      <c r="P35" s="1712">
        <f t="shared" si="4"/>
        <v>2674260</v>
      </c>
      <c r="Q35" s="1713"/>
      <c r="R35" s="1714"/>
      <c r="S35" s="1714">
        <f t="shared" si="6"/>
        <v>2191280</v>
      </c>
      <c r="T35" s="1714">
        <f t="shared" si="5"/>
        <v>2617140</v>
      </c>
      <c r="U35" s="1714">
        <f t="shared" si="1"/>
        <v>2191280</v>
      </c>
      <c r="V35" s="1714">
        <f t="shared" si="7"/>
        <v>2617140</v>
      </c>
      <c r="W35" s="1714">
        <f t="shared" si="17"/>
        <v>4808420</v>
      </c>
      <c r="X35" s="1715" t="s">
        <v>159</v>
      </c>
      <c r="Y35" s="1715" t="s">
        <v>159</v>
      </c>
      <c r="Z35" s="2109">
        <v>45962</v>
      </c>
      <c r="AA35" s="1714">
        <f t="shared" si="13"/>
        <v>30</v>
      </c>
      <c r="AB35" s="1714">
        <f t="shared" si="14"/>
        <v>2191280</v>
      </c>
      <c r="AC35" s="1714">
        <f t="shared" si="15"/>
        <v>2617140</v>
      </c>
      <c r="AD35" s="1714">
        <f t="shared" si="8"/>
        <v>4808420</v>
      </c>
      <c r="AE35" s="1714">
        <f t="shared" si="3"/>
        <v>0</v>
      </c>
      <c r="AF35" s="1714">
        <f t="shared" si="9"/>
        <v>0</v>
      </c>
      <c r="AG35" s="1714" t="str">
        <f t="shared" si="16"/>
        <v>0</v>
      </c>
      <c r="AH35" s="1714">
        <f t="shared" si="10"/>
        <v>0</v>
      </c>
      <c r="AI35" s="1714"/>
      <c r="AJ35" s="1714">
        <f t="shared" si="11"/>
        <v>0</v>
      </c>
      <c r="AK35" s="1714">
        <f t="shared" si="11"/>
        <v>0</v>
      </c>
      <c r="AL35" s="1714">
        <f t="shared" si="12"/>
        <v>0</v>
      </c>
      <c r="AP35" s="1688"/>
      <c r="AQ35" s="1688"/>
      <c r="AR35" s="1688"/>
    </row>
    <row r="36" spans="1:44" ht="23.25" customHeight="1">
      <c r="A36" s="4229"/>
      <c r="B36" s="2101">
        <v>30</v>
      </c>
      <c r="C36" s="1733" t="s">
        <v>638</v>
      </c>
      <c r="D36" s="1734" t="s">
        <v>13</v>
      </c>
      <c r="E36" s="3085" t="s">
        <v>869</v>
      </c>
      <c r="F36" s="1708" t="s">
        <v>2235</v>
      </c>
      <c r="G36" s="1751">
        <v>77.64</v>
      </c>
      <c r="H36" s="1709"/>
      <c r="I36" s="1709"/>
      <c r="J36" s="1709">
        <f t="shared" si="0"/>
        <v>23.4861</v>
      </c>
      <c r="K36" s="1739" t="s">
        <v>883</v>
      </c>
      <c r="L36" s="1726"/>
      <c r="M36" s="1712">
        <v>0</v>
      </c>
      <c r="N36" s="1712">
        <f>'수도광열비 부과 내역 '!V36</f>
        <v>1689250</v>
      </c>
      <c r="O36" s="1712">
        <f>'수도광열비 부과 내역 '!W36</f>
        <v>195040</v>
      </c>
      <c r="P36" s="1712">
        <f t="shared" si="4"/>
        <v>1884290</v>
      </c>
      <c r="Q36" s="1713"/>
      <c r="R36" s="1714"/>
      <c r="S36" s="1714">
        <f t="shared" si="6"/>
        <v>1689250</v>
      </c>
      <c r="T36" s="1714">
        <f t="shared" si="5"/>
        <v>1056870</v>
      </c>
      <c r="U36" s="1714">
        <f t="shared" si="1"/>
        <v>1689250</v>
      </c>
      <c r="V36" s="1714">
        <f t="shared" si="7"/>
        <v>1056870</v>
      </c>
      <c r="W36" s="1714">
        <f t="shared" si="17"/>
        <v>2746120</v>
      </c>
      <c r="X36" s="1715" t="s">
        <v>159</v>
      </c>
      <c r="Y36" s="1715" t="s">
        <v>159</v>
      </c>
      <c r="Z36" s="2109">
        <v>45962</v>
      </c>
      <c r="AA36" s="1714">
        <f t="shared" si="13"/>
        <v>30</v>
      </c>
      <c r="AB36" s="1714">
        <f t="shared" si="14"/>
        <v>1689250</v>
      </c>
      <c r="AC36" s="1714">
        <f t="shared" si="15"/>
        <v>1056870</v>
      </c>
      <c r="AD36" s="1714">
        <f t="shared" si="8"/>
        <v>2746120</v>
      </c>
      <c r="AE36" s="1714">
        <f t="shared" si="3"/>
        <v>0</v>
      </c>
      <c r="AF36" s="1714">
        <f t="shared" si="9"/>
        <v>0</v>
      </c>
      <c r="AG36" s="1714" t="str">
        <f t="shared" si="16"/>
        <v>0</v>
      </c>
      <c r="AH36" s="1714">
        <f t="shared" si="10"/>
        <v>0</v>
      </c>
      <c r="AI36" s="1714"/>
      <c r="AJ36" s="1714">
        <f t="shared" si="11"/>
        <v>0</v>
      </c>
      <c r="AK36" s="1714">
        <f t="shared" si="11"/>
        <v>0</v>
      </c>
      <c r="AL36" s="1714">
        <f t="shared" si="12"/>
        <v>0</v>
      </c>
      <c r="AP36" s="1688"/>
      <c r="AQ36" s="1688"/>
      <c r="AR36" s="1688"/>
    </row>
    <row r="37" spans="1:44" ht="23.25" customHeight="1">
      <c r="A37" s="4229"/>
      <c r="B37" s="2101">
        <v>31</v>
      </c>
      <c r="C37" s="1733" t="s">
        <v>638</v>
      </c>
      <c r="D37" s="1734" t="s">
        <v>13</v>
      </c>
      <c r="E37" s="3085" t="s">
        <v>892</v>
      </c>
      <c r="F37" s="1708" t="s">
        <v>2235</v>
      </c>
      <c r="G37" s="1751">
        <v>132.24</v>
      </c>
      <c r="H37" s="1709"/>
      <c r="I37" s="1709"/>
      <c r="J37" s="1709">
        <f t="shared" si="0"/>
        <v>40.002600000000001</v>
      </c>
      <c r="K37" s="1739" t="s">
        <v>2239</v>
      </c>
      <c r="L37" s="1726"/>
      <c r="M37" s="1712">
        <v>0</v>
      </c>
      <c r="N37" s="1712">
        <f>'수도광열비 부과 내역 '!V37</f>
        <v>2230680</v>
      </c>
      <c r="O37" s="1712">
        <f>'수도광열비 부과 내역 '!W37</f>
        <v>332200</v>
      </c>
      <c r="P37" s="1712">
        <f t="shared" si="4"/>
        <v>2562880</v>
      </c>
      <c r="Q37" s="1713"/>
      <c r="R37" s="1714"/>
      <c r="S37" s="1714">
        <f t="shared" si="6"/>
        <v>2230680</v>
      </c>
      <c r="T37" s="1714">
        <f t="shared" si="5"/>
        <v>1800120</v>
      </c>
      <c r="U37" s="1714">
        <f t="shared" si="1"/>
        <v>2230680</v>
      </c>
      <c r="V37" s="1714">
        <f t="shared" si="7"/>
        <v>1800120</v>
      </c>
      <c r="W37" s="1714">
        <f t="shared" si="17"/>
        <v>4030800</v>
      </c>
      <c r="X37" s="1715" t="s">
        <v>159</v>
      </c>
      <c r="Y37" s="1715" t="s">
        <v>159</v>
      </c>
      <c r="Z37" s="2109">
        <v>45962</v>
      </c>
      <c r="AA37" s="1714">
        <f t="shared" si="13"/>
        <v>30</v>
      </c>
      <c r="AB37" s="1714">
        <f t="shared" si="14"/>
        <v>2230680</v>
      </c>
      <c r="AC37" s="1714">
        <f t="shared" si="15"/>
        <v>1800120</v>
      </c>
      <c r="AD37" s="1714">
        <f t="shared" si="8"/>
        <v>4030800</v>
      </c>
      <c r="AE37" s="1714">
        <f t="shared" si="3"/>
        <v>0</v>
      </c>
      <c r="AF37" s="1714">
        <f t="shared" si="9"/>
        <v>0</v>
      </c>
      <c r="AG37" s="1714" t="str">
        <f t="shared" si="16"/>
        <v>0</v>
      </c>
      <c r="AH37" s="1714">
        <f t="shared" si="10"/>
        <v>0</v>
      </c>
      <c r="AI37" s="1714"/>
      <c r="AJ37" s="1714">
        <f t="shared" si="11"/>
        <v>0</v>
      </c>
      <c r="AK37" s="1714">
        <f t="shared" si="11"/>
        <v>0</v>
      </c>
      <c r="AL37" s="1714">
        <f t="shared" si="12"/>
        <v>0</v>
      </c>
      <c r="AP37" s="1688"/>
      <c r="AQ37" s="1688"/>
      <c r="AR37" s="1688"/>
    </row>
    <row r="38" spans="1:44" ht="23.25" customHeight="1">
      <c r="A38" s="4229"/>
      <c r="B38" s="2101">
        <v>32</v>
      </c>
      <c r="C38" s="1733" t="s">
        <v>638</v>
      </c>
      <c r="D38" s="1734" t="s">
        <v>13</v>
      </c>
      <c r="E38" s="3085" t="s">
        <v>330</v>
      </c>
      <c r="F38" s="1708" t="s">
        <v>2235</v>
      </c>
      <c r="G38" s="1736">
        <v>119.79</v>
      </c>
      <c r="H38" s="1736"/>
      <c r="I38" s="1736"/>
      <c r="J38" s="1736">
        <f t="shared" si="0"/>
        <v>36.236474999999999</v>
      </c>
      <c r="K38" s="1737" t="s">
        <v>2238</v>
      </c>
      <c r="L38" s="1726"/>
      <c r="M38" s="1712">
        <v>0</v>
      </c>
      <c r="N38" s="1712">
        <f>'수도광열비 부과 내역 '!V38</f>
        <v>1903590</v>
      </c>
      <c r="O38" s="1712">
        <f>'수도광열비 부과 내역 '!W38</f>
        <v>158040</v>
      </c>
      <c r="P38" s="1712">
        <f t="shared" si="4"/>
        <v>2061630</v>
      </c>
      <c r="Q38" s="1713"/>
      <c r="R38" s="1714"/>
      <c r="S38" s="1714">
        <f t="shared" si="6"/>
        <v>1903590</v>
      </c>
      <c r="T38" s="1714">
        <f t="shared" si="5"/>
        <v>1630640</v>
      </c>
      <c r="U38" s="1714">
        <f t="shared" si="1"/>
        <v>1903590</v>
      </c>
      <c r="V38" s="1714">
        <f t="shared" si="7"/>
        <v>1630640</v>
      </c>
      <c r="W38" s="1714">
        <f t="shared" si="17"/>
        <v>3534230</v>
      </c>
      <c r="X38" s="1715" t="s">
        <v>159</v>
      </c>
      <c r="Y38" s="1715" t="s">
        <v>159</v>
      </c>
      <c r="Z38" s="2109">
        <v>45962</v>
      </c>
      <c r="AA38" s="1714">
        <f t="shared" si="13"/>
        <v>30</v>
      </c>
      <c r="AB38" s="1714">
        <f t="shared" si="14"/>
        <v>1903590</v>
      </c>
      <c r="AC38" s="1714">
        <f t="shared" si="15"/>
        <v>1630640</v>
      </c>
      <c r="AD38" s="1714">
        <f t="shared" si="8"/>
        <v>3534230</v>
      </c>
      <c r="AE38" s="1714">
        <f t="shared" si="3"/>
        <v>0</v>
      </c>
      <c r="AF38" s="1714">
        <f t="shared" si="9"/>
        <v>0</v>
      </c>
      <c r="AG38" s="1714" t="str">
        <f t="shared" si="16"/>
        <v>0</v>
      </c>
      <c r="AH38" s="1714">
        <f t="shared" si="10"/>
        <v>0</v>
      </c>
      <c r="AI38" s="1714"/>
      <c r="AJ38" s="1714">
        <f t="shared" si="11"/>
        <v>0</v>
      </c>
      <c r="AK38" s="1714">
        <f t="shared" si="11"/>
        <v>0</v>
      </c>
      <c r="AL38" s="1714">
        <f t="shared" si="12"/>
        <v>0</v>
      </c>
      <c r="AP38" s="1688"/>
      <c r="AQ38" s="1688"/>
      <c r="AR38" s="1688"/>
    </row>
    <row r="39" spans="1:44" s="1749" customFormat="1" ht="23.25" customHeight="1">
      <c r="A39" s="4229"/>
      <c r="B39" s="2101">
        <v>33</v>
      </c>
      <c r="C39" s="1740" t="s">
        <v>638</v>
      </c>
      <c r="D39" s="1741" t="s">
        <v>13</v>
      </c>
      <c r="E39" s="3086" t="s">
        <v>338</v>
      </c>
      <c r="F39" s="1742" t="s">
        <v>2235</v>
      </c>
      <c r="G39" s="3923">
        <v>133.02000000000001</v>
      </c>
      <c r="H39" s="3923"/>
      <c r="I39" s="3923"/>
      <c r="J39" s="3923">
        <f t="shared" si="0"/>
        <v>40.238550000000004</v>
      </c>
      <c r="K39" s="3685" t="s">
        <v>2433</v>
      </c>
      <c r="L39" s="1744"/>
      <c r="M39" s="1745">
        <v>0</v>
      </c>
      <c r="N39" s="1712">
        <f>'수도광열비 부과 내역 '!V39</f>
        <v>2118100</v>
      </c>
      <c r="O39" s="1712">
        <f>'수도광열비 부과 내역 '!W39</f>
        <v>175500</v>
      </c>
      <c r="P39" s="1712">
        <f t="shared" si="4"/>
        <v>2293600</v>
      </c>
      <c r="Q39" s="1746"/>
      <c r="R39" s="1747"/>
      <c r="S39" s="1714">
        <f t="shared" si="6"/>
        <v>2118100</v>
      </c>
      <c r="T39" s="1747">
        <f t="shared" si="5"/>
        <v>1810730</v>
      </c>
      <c r="U39" s="1747">
        <f t="shared" si="1"/>
        <v>2118100</v>
      </c>
      <c r="V39" s="1747">
        <f t="shared" si="7"/>
        <v>1810730</v>
      </c>
      <c r="W39" s="1747">
        <f t="shared" si="17"/>
        <v>3928830</v>
      </c>
      <c r="X39" s="1748" t="s">
        <v>159</v>
      </c>
      <c r="Y39" s="1748" t="s">
        <v>159</v>
      </c>
      <c r="Z39" s="2109">
        <v>45962</v>
      </c>
      <c r="AA39" s="1747">
        <f t="shared" si="13"/>
        <v>30</v>
      </c>
      <c r="AB39" s="1747">
        <f t="shared" si="14"/>
        <v>2118100</v>
      </c>
      <c r="AC39" s="1747">
        <f t="shared" si="15"/>
        <v>1810730</v>
      </c>
      <c r="AD39" s="1747">
        <f t="shared" si="8"/>
        <v>3928830</v>
      </c>
      <c r="AE39" s="1747">
        <f t="shared" si="3"/>
        <v>0</v>
      </c>
      <c r="AF39" s="1747">
        <f t="shared" si="9"/>
        <v>0</v>
      </c>
      <c r="AG39" s="1747" t="str">
        <f t="shared" si="16"/>
        <v>0</v>
      </c>
      <c r="AH39" s="1747">
        <f t="shared" si="10"/>
        <v>0</v>
      </c>
      <c r="AI39" s="1747"/>
      <c r="AJ39" s="1747">
        <f t="shared" si="11"/>
        <v>0</v>
      </c>
      <c r="AK39" s="1747">
        <f t="shared" si="11"/>
        <v>0</v>
      </c>
      <c r="AL39" s="1747">
        <f t="shared" si="12"/>
        <v>0</v>
      </c>
      <c r="AP39" s="1688"/>
      <c r="AQ39" s="1688"/>
      <c r="AR39" s="1688"/>
    </row>
    <row r="40" spans="1:44" ht="23.25" customHeight="1">
      <c r="A40" s="4229"/>
      <c r="B40" s="2101">
        <v>34</v>
      </c>
      <c r="C40" s="1733" t="s">
        <v>638</v>
      </c>
      <c r="D40" s="1734" t="s">
        <v>13</v>
      </c>
      <c r="E40" s="3085" t="s">
        <v>870</v>
      </c>
      <c r="F40" s="1708" t="s">
        <v>2235</v>
      </c>
      <c r="G40" s="3924">
        <v>80.459999999999994</v>
      </c>
      <c r="H40" s="3925"/>
      <c r="I40" s="3925"/>
      <c r="J40" s="3925">
        <f t="shared" si="0"/>
        <v>24.339149999999997</v>
      </c>
      <c r="K40" s="1737" t="s">
        <v>2240</v>
      </c>
      <c r="L40" s="1726"/>
      <c r="M40" s="1712">
        <v>0</v>
      </c>
      <c r="N40" s="1712">
        <f>'수도광열비 부과 내역 '!V40</f>
        <v>2631110</v>
      </c>
      <c r="O40" s="1712">
        <f>'수도광열비 부과 내역 '!W40</f>
        <v>202130</v>
      </c>
      <c r="P40" s="1712">
        <f t="shared" si="4"/>
        <v>2833240</v>
      </c>
      <c r="Q40" s="1713"/>
      <c r="R40" s="1714"/>
      <c r="S40" s="1714">
        <f t="shared" si="6"/>
        <v>2631110</v>
      </c>
      <c r="T40" s="1714">
        <f t="shared" si="5"/>
        <v>1095260</v>
      </c>
      <c r="U40" s="1714">
        <f t="shared" si="1"/>
        <v>2631110</v>
      </c>
      <c r="V40" s="1714">
        <f t="shared" si="7"/>
        <v>1095260</v>
      </c>
      <c r="W40" s="1714">
        <f t="shared" si="17"/>
        <v>3726370</v>
      </c>
      <c r="X40" s="1715" t="s">
        <v>159</v>
      </c>
      <c r="Y40" s="1715" t="s">
        <v>159</v>
      </c>
      <c r="Z40" s="2109">
        <v>45962</v>
      </c>
      <c r="AA40" s="1714">
        <f t="shared" si="13"/>
        <v>30</v>
      </c>
      <c r="AB40" s="1714">
        <f t="shared" si="14"/>
        <v>2631110</v>
      </c>
      <c r="AC40" s="1714">
        <f t="shared" si="15"/>
        <v>1095260</v>
      </c>
      <c r="AD40" s="1714">
        <f t="shared" si="8"/>
        <v>3726370</v>
      </c>
      <c r="AE40" s="1714">
        <f t="shared" si="3"/>
        <v>0</v>
      </c>
      <c r="AF40" s="1714">
        <f t="shared" si="9"/>
        <v>0</v>
      </c>
      <c r="AG40" s="1714" t="str">
        <f t="shared" si="16"/>
        <v>0</v>
      </c>
      <c r="AH40" s="1714">
        <f t="shared" si="10"/>
        <v>0</v>
      </c>
      <c r="AI40" s="1714"/>
      <c r="AJ40" s="1714">
        <f t="shared" si="11"/>
        <v>0</v>
      </c>
      <c r="AK40" s="1714">
        <f t="shared" si="11"/>
        <v>0</v>
      </c>
      <c r="AL40" s="1714">
        <f t="shared" si="12"/>
        <v>0</v>
      </c>
      <c r="AP40" s="1688"/>
      <c r="AQ40" s="1688"/>
      <c r="AR40" s="1688"/>
    </row>
    <row r="41" spans="1:44" ht="23.25" customHeight="1">
      <c r="A41" s="4229"/>
      <c r="B41" s="2101">
        <v>35</v>
      </c>
      <c r="C41" s="1733" t="s">
        <v>638</v>
      </c>
      <c r="D41" s="1734" t="s">
        <v>875</v>
      </c>
      <c r="E41" s="3087" t="s">
        <v>1195</v>
      </c>
      <c r="F41" s="1735" t="s">
        <v>3045</v>
      </c>
      <c r="G41" s="3923">
        <v>148.65</v>
      </c>
      <c r="H41" s="1736"/>
      <c r="I41" s="1736"/>
      <c r="J41" s="3923">
        <f t="shared" si="0"/>
        <v>44.966625000000001</v>
      </c>
      <c r="K41" s="1752" t="s">
        <v>3046</v>
      </c>
      <c r="L41" s="1711"/>
      <c r="M41" s="1712">
        <v>0</v>
      </c>
      <c r="N41" s="1712">
        <f>'수도광열비 부과 내역 '!V41</f>
        <v>2295010</v>
      </c>
      <c r="O41" s="1712">
        <f>'수도광열비 부과 내역 '!W41</f>
        <v>373420</v>
      </c>
      <c r="P41" s="1712">
        <f t="shared" si="4"/>
        <v>2668430</v>
      </c>
      <c r="Q41" s="1713"/>
      <c r="R41" s="1714"/>
      <c r="S41" s="1714">
        <f t="shared" si="6"/>
        <v>2295010</v>
      </c>
      <c r="T41" s="1714">
        <f>ROUND(J41*45000,-1)</f>
        <v>2023500</v>
      </c>
      <c r="U41" s="1714">
        <f t="shared" si="1"/>
        <v>2295010</v>
      </c>
      <c r="V41" s="1714">
        <f t="shared" si="7"/>
        <v>2023500</v>
      </c>
      <c r="W41" s="1714">
        <f t="shared" si="17"/>
        <v>4318510</v>
      </c>
      <c r="X41" s="1715" t="s">
        <v>159</v>
      </c>
      <c r="Y41" s="1715" t="s">
        <v>159</v>
      </c>
      <c r="Z41" s="2109">
        <v>45962</v>
      </c>
      <c r="AA41" s="1714">
        <f t="shared" si="13"/>
        <v>30</v>
      </c>
      <c r="AB41" s="1714">
        <f t="shared" si="14"/>
        <v>2295010</v>
      </c>
      <c r="AC41" s="1714">
        <f t="shared" si="15"/>
        <v>2023500</v>
      </c>
      <c r="AD41" s="1714">
        <f t="shared" si="8"/>
        <v>4318510</v>
      </c>
      <c r="AE41" s="1714">
        <f t="shared" si="3"/>
        <v>0</v>
      </c>
      <c r="AF41" s="1714">
        <f t="shared" si="9"/>
        <v>0</v>
      </c>
      <c r="AG41" s="1714" t="str">
        <f t="shared" si="16"/>
        <v>0</v>
      </c>
      <c r="AH41" s="1714">
        <f t="shared" si="10"/>
        <v>0</v>
      </c>
      <c r="AI41" s="1714"/>
      <c r="AJ41" s="1714">
        <f t="shared" si="11"/>
        <v>0</v>
      </c>
      <c r="AK41" s="1714">
        <f t="shared" si="11"/>
        <v>0</v>
      </c>
      <c r="AL41" s="1714">
        <f t="shared" si="12"/>
        <v>0</v>
      </c>
      <c r="AP41" s="1688"/>
      <c r="AQ41" s="1688"/>
      <c r="AR41" s="1688"/>
    </row>
    <row r="42" spans="1:44" ht="23.25" customHeight="1">
      <c r="A42" s="4229"/>
      <c r="B42" s="2101">
        <v>36</v>
      </c>
      <c r="C42" s="1733" t="s">
        <v>638</v>
      </c>
      <c r="D42" s="1734" t="s">
        <v>875</v>
      </c>
      <c r="E42" s="3087" t="s">
        <v>1192</v>
      </c>
      <c r="F42" s="1708" t="s">
        <v>3472</v>
      </c>
      <c r="G42" s="1736">
        <v>217.91</v>
      </c>
      <c r="H42" s="1736"/>
      <c r="I42" s="1736"/>
      <c r="J42" s="1736">
        <f t="shared" si="0"/>
        <v>65.917774999999992</v>
      </c>
      <c r="K42" s="1710" t="s">
        <v>3469</v>
      </c>
      <c r="L42" s="1711"/>
      <c r="M42" s="1712">
        <v>0</v>
      </c>
      <c r="N42" s="1712">
        <f>'수도광열비 부과 내역 '!V42</f>
        <v>2483680</v>
      </c>
      <c r="O42" s="1712">
        <f>'수도광열비 부과 내역 '!W42</f>
        <v>547410</v>
      </c>
      <c r="P42" s="1712">
        <f t="shared" si="4"/>
        <v>3031090</v>
      </c>
      <c r="Q42" s="1713"/>
      <c r="R42" s="1714"/>
      <c r="S42" s="1714">
        <f t="shared" si="6"/>
        <v>2483680</v>
      </c>
      <c r="T42" s="1714">
        <f t="shared" si="5"/>
        <v>2966300</v>
      </c>
      <c r="U42" s="1714">
        <f t="shared" si="1"/>
        <v>2483680</v>
      </c>
      <c r="V42" s="1714">
        <f t="shared" si="7"/>
        <v>2966300</v>
      </c>
      <c r="W42" s="1714">
        <f t="shared" si="17"/>
        <v>5449980</v>
      </c>
      <c r="X42" s="1715" t="s">
        <v>159</v>
      </c>
      <c r="Y42" s="1715" t="s">
        <v>159</v>
      </c>
      <c r="Z42" s="2109">
        <v>45962</v>
      </c>
      <c r="AA42" s="1714">
        <f t="shared" si="13"/>
        <v>30</v>
      </c>
      <c r="AB42" s="1714">
        <f t="shared" si="14"/>
        <v>2483680</v>
      </c>
      <c r="AC42" s="1714">
        <f t="shared" si="15"/>
        <v>2966300</v>
      </c>
      <c r="AD42" s="1714">
        <f t="shared" si="8"/>
        <v>5449980</v>
      </c>
      <c r="AE42" s="1714">
        <f t="shared" si="3"/>
        <v>0</v>
      </c>
      <c r="AF42" s="1714">
        <f t="shared" si="9"/>
        <v>0</v>
      </c>
      <c r="AG42" s="1714" t="str">
        <f t="shared" si="16"/>
        <v>0</v>
      </c>
      <c r="AH42" s="1714">
        <f t="shared" si="10"/>
        <v>0</v>
      </c>
      <c r="AI42" s="1714"/>
      <c r="AJ42" s="1714">
        <f t="shared" si="11"/>
        <v>0</v>
      </c>
      <c r="AK42" s="1714">
        <f t="shared" si="11"/>
        <v>0</v>
      </c>
      <c r="AL42" s="1714">
        <f t="shared" si="12"/>
        <v>0</v>
      </c>
      <c r="AP42" s="1688"/>
      <c r="AQ42" s="1688"/>
      <c r="AR42" s="1688"/>
    </row>
    <row r="43" spans="1:44" ht="23.25" customHeight="1">
      <c r="A43" s="4229"/>
      <c r="B43" s="2101">
        <v>37</v>
      </c>
      <c r="C43" s="1733" t="s">
        <v>638</v>
      </c>
      <c r="D43" s="1707" t="s">
        <v>633</v>
      </c>
      <c r="E43" s="3088">
        <v>101</v>
      </c>
      <c r="F43" s="1750" t="s">
        <v>2057</v>
      </c>
      <c r="G43" s="1751">
        <v>59.43</v>
      </c>
      <c r="H43" s="1751"/>
      <c r="I43" s="1751"/>
      <c r="J43" s="1751">
        <v>17.98</v>
      </c>
      <c r="K43" s="3292" t="s">
        <v>3480</v>
      </c>
      <c r="L43" s="1726"/>
      <c r="M43" s="1712">
        <v>0</v>
      </c>
      <c r="N43" s="1712">
        <f>'수도광열비 부과 내역 '!V43</f>
        <v>4080</v>
      </c>
      <c r="O43" s="1712">
        <f>'수도광열비 부과 내역 '!W43</f>
        <v>78420</v>
      </c>
      <c r="P43" s="1712">
        <f t="shared" si="4"/>
        <v>82500</v>
      </c>
      <c r="Q43" s="1713"/>
      <c r="R43" s="1714"/>
      <c r="S43" s="1713">
        <f t="shared" si="6"/>
        <v>4080</v>
      </c>
      <c r="T43" s="1713">
        <f t="shared" si="5"/>
        <v>809100</v>
      </c>
      <c r="U43" s="1714">
        <f t="shared" si="1"/>
        <v>4080</v>
      </c>
      <c r="V43" s="1714">
        <f>T43</f>
        <v>809100</v>
      </c>
      <c r="W43" s="1713">
        <f t="shared" si="17"/>
        <v>813180</v>
      </c>
      <c r="X43" s="3441" t="s">
        <v>246</v>
      </c>
      <c r="Y43" s="3441" t="s">
        <v>246</v>
      </c>
      <c r="Z43" s="2109">
        <v>45962</v>
      </c>
      <c r="AA43" s="1713">
        <f t="shared" si="13"/>
        <v>0</v>
      </c>
      <c r="AB43" s="1713">
        <f t="shared" si="14"/>
        <v>0</v>
      </c>
      <c r="AC43" s="1713">
        <f t="shared" si="15"/>
        <v>0</v>
      </c>
      <c r="AD43" s="1713">
        <f t="shared" si="8"/>
        <v>0</v>
      </c>
      <c r="AE43" s="1713">
        <f t="shared" si="3"/>
        <v>30</v>
      </c>
      <c r="AF43" s="1713">
        <f t="shared" si="9"/>
        <v>4080</v>
      </c>
      <c r="AG43" s="1714">
        <f t="shared" si="16"/>
        <v>809100</v>
      </c>
      <c r="AH43" s="1714">
        <f t="shared" si="10"/>
        <v>813180</v>
      </c>
      <c r="AI43" s="1714"/>
      <c r="AJ43" s="1714">
        <f t="shared" si="11"/>
        <v>0</v>
      </c>
      <c r="AK43" s="1714">
        <f t="shared" si="11"/>
        <v>0</v>
      </c>
      <c r="AL43" s="1714">
        <f t="shared" si="12"/>
        <v>0</v>
      </c>
      <c r="AP43" s="1688"/>
      <c r="AQ43" s="1688"/>
      <c r="AR43" s="1688"/>
    </row>
    <row r="44" spans="1:44" ht="23.25" customHeight="1">
      <c r="A44" s="4229"/>
      <c r="B44" s="2101">
        <v>38</v>
      </c>
      <c r="C44" s="1733" t="s">
        <v>638</v>
      </c>
      <c r="D44" s="1707" t="s">
        <v>633</v>
      </c>
      <c r="E44" s="3089">
        <v>102103</v>
      </c>
      <c r="F44" s="1750" t="s">
        <v>2057</v>
      </c>
      <c r="G44" s="1751">
        <f>55.14+58.38</f>
        <v>113.52000000000001</v>
      </c>
      <c r="H44" s="1751"/>
      <c r="I44" s="1751"/>
      <c r="J44" s="1751">
        <f>16.68+17.66</f>
        <v>34.340000000000003</v>
      </c>
      <c r="K44" s="3291" t="s">
        <v>3296</v>
      </c>
      <c r="L44" s="1726"/>
      <c r="M44" s="1712">
        <v>0</v>
      </c>
      <c r="N44" s="1712">
        <f>'수도광열비 부과 내역 '!V44</f>
        <v>0</v>
      </c>
      <c r="O44" s="1712">
        <f>'수도광열비 부과 내역 '!W44</f>
        <v>149780</v>
      </c>
      <c r="P44" s="1712">
        <f t="shared" si="4"/>
        <v>149780</v>
      </c>
      <c r="Q44" s="1713"/>
      <c r="R44" s="1714"/>
      <c r="S44" s="1713">
        <f t="shared" si="6"/>
        <v>0</v>
      </c>
      <c r="T44" s="1713">
        <f t="shared" si="5"/>
        <v>1545300</v>
      </c>
      <c r="U44" s="1714">
        <f t="shared" si="1"/>
        <v>0</v>
      </c>
      <c r="V44" s="1714">
        <f t="shared" si="7"/>
        <v>1545300</v>
      </c>
      <c r="W44" s="1713">
        <f t="shared" si="17"/>
        <v>1545300</v>
      </c>
      <c r="X44" s="3441" t="s">
        <v>246</v>
      </c>
      <c r="Y44" s="3441" t="s">
        <v>246</v>
      </c>
      <c r="Z44" s="2109">
        <v>45962</v>
      </c>
      <c r="AA44" s="1755">
        <f t="shared" si="13"/>
        <v>0</v>
      </c>
      <c r="AB44" s="1713">
        <f t="shared" si="14"/>
        <v>0</v>
      </c>
      <c r="AC44" s="1713">
        <f t="shared" si="15"/>
        <v>0</v>
      </c>
      <c r="AD44" s="1713">
        <f t="shared" si="8"/>
        <v>0</v>
      </c>
      <c r="AE44" s="1714">
        <f t="shared" si="3"/>
        <v>30</v>
      </c>
      <c r="AF44" s="1713">
        <f t="shared" si="9"/>
        <v>0</v>
      </c>
      <c r="AG44" s="1714">
        <f t="shared" si="16"/>
        <v>1545300</v>
      </c>
      <c r="AH44" s="1714">
        <f t="shared" si="10"/>
        <v>1545300</v>
      </c>
      <c r="AI44" s="1714"/>
      <c r="AJ44" s="1714">
        <f t="shared" si="11"/>
        <v>0</v>
      </c>
      <c r="AK44" s="1714">
        <f t="shared" si="11"/>
        <v>0</v>
      </c>
      <c r="AL44" s="1714">
        <f t="shared" si="12"/>
        <v>0</v>
      </c>
      <c r="AP44" s="1688"/>
      <c r="AQ44" s="1688"/>
      <c r="AR44" s="1688"/>
    </row>
    <row r="45" spans="1:44" ht="23.25" customHeight="1">
      <c r="A45" s="4229"/>
      <c r="B45" s="2101">
        <v>39</v>
      </c>
      <c r="C45" s="1733" t="s">
        <v>638</v>
      </c>
      <c r="D45" s="1707" t="s">
        <v>633</v>
      </c>
      <c r="E45" s="3084" t="s">
        <v>2579</v>
      </c>
      <c r="F45" s="1735" t="s">
        <v>2266</v>
      </c>
      <c r="G45" s="1736">
        <v>105.38</v>
      </c>
      <c r="H45" s="1736"/>
      <c r="I45" s="1736"/>
      <c r="J45" s="1736">
        <v>31.88</v>
      </c>
      <c r="K45" s="1737" t="s">
        <v>2600</v>
      </c>
      <c r="L45" s="1726"/>
      <c r="M45" s="1712">
        <v>0</v>
      </c>
      <c r="N45" s="1712">
        <f>'수도광열비 부과 내역 '!V45</f>
        <v>2256700</v>
      </c>
      <c r="O45" s="1712">
        <f>'수도광열비 부과 내역 '!W45</f>
        <v>139050</v>
      </c>
      <c r="P45" s="1712">
        <f t="shared" si="4"/>
        <v>2395750</v>
      </c>
      <c r="Q45" s="1713"/>
      <c r="R45" s="1714"/>
      <c r="S45" s="1714">
        <f t="shared" si="6"/>
        <v>2256700</v>
      </c>
      <c r="T45" s="1714">
        <f t="shared" si="5"/>
        <v>1434600</v>
      </c>
      <c r="U45" s="1714">
        <f t="shared" si="1"/>
        <v>2256700</v>
      </c>
      <c r="V45" s="1714">
        <f>T45</f>
        <v>1434600</v>
      </c>
      <c r="W45" s="1714">
        <f t="shared" si="17"/>
        <v>3691300</v>
      </c>
      <c r="X45" s="1753" t="s">
        <v>159</v>
      </c>
      <c r="Y45" s="1753" t="s">
        <v>159</v>
      </c>
      <c r="Z45" s="2109">
        <v>45962</v>
      </c>
      <c r="AA45" s="1714">
        <f t="shared" si="13"/>
        <v>30</v>
      </c>
      <c r="AB45" s="1714">
        <f t="shared" si="14"/>
        <v>2256700</v>
      </c>
      <c r="AC45" s="1714">
        <f t="shared" si="15"/>
        <v>1434600</v>
      </c>
      <c r="AD45" s="1714">
        <f t="shared" si="8"/>
        <v>3691300</v>
      </c>
      <c r="AE45" s="1755">
        <f t="shared" si="3"/>
        <v>0</v>
      </c>
      <c r="AF45" s="1714">
        <f t="shared" si="9"/>
        <v>0</v>
      </c>
      <c r="AG45" s="1714" t="str">
        <f t="shared" si="16"/>
        <v>0</v>
      </c>
      <c r="AH45" s="1714">
        <f t="shared" si="10"/>
        <v>0</v>
      </c>
      <c r="AI45" s="1714"/>
      <c r="AJ45" s="1714"/>
      <c r="AK45" s="1714"/>
      <c r="AL45" s="1714"/>
      <c r="AP45" s="1688"/>
      <c r="AQ45" s="1688"/>
      <c r="AR45" s="1688"/>
    </row>
    <row r="46" spans="1:44" ht="23.25" customHeight="1">
      <c r="A46" s="4229"/>
      <c r="B46" s="2101">
        <v>40</v>
      </c>
      <c r="C46" s="1733" t="s">
        <v>638</v>
      </c>
      <c r="D46" s="1707" t="s">
        <v>633</v>
      </c>
      <c r="E46" s="3084">
        <v>105</v>
      </c>
      <c r="F46" s="1750" t="s">
        <v>2057</v>
      </c>
      <c r="G46" s="1751">
        <v>61.11</v>
      </c>
      <c r="H46" s="1751"/>
      <c r="I46" s="1751"/>
      <c r="J46" s="1751">
        <v>18.489999999999998</v>
      </c>
      <c r="K46" s="3291" t="s">
        <v>3564</v>
      </c>
      <c r="L46" s="1726"/>
      <c r="M46" s="1712">
        <v>0</v>
      </c>
      <c r="N46" s="1712">
        <f>'수도광열비 부과 내역 '!V46</f>
        <v>0</v>
      </c>
      <c r="O46" s="1712">
        <f>'수도광열비 부과 내역 '!W46</f>
        <v>80650</v>
      </c>
      <c r="P46" s="1712">
        <f t="shared" si="4"/>
        <v>80650</v>
      </c>
      <c r="Q46" s="1713"/>
      <c r="R46" s="1714"/>
      <c r="S46" s="1713">
        <f t="shared" si="6"/>
        <v>0</v>
      </c>
      <c r="T46" s="1713">
        <f t="shared" si="5"/>
        <v>832050</v>
      </c>
      <c r="U46" s="1714">
        <f t="shared" si="1"/>
        <v>0</v>
      </c>
      <c r="V46" s="1714">
        <f>T46</f>
        <v>832050</v>
      </c>
      <c r="W46" s="1713">
        <f t="shared" si="17"/>
        <v>832050</v>
      </c>
      <c r="X46" s="1725" t="s">
        <v>246</v>
      </c>
      <c r="Y46" s="1725" t="s">
        <v>246</v>
      </c>
      <c r="Z46" s="2109">
        <v>45962</v>
      </c>
      <c r="AA46" s="1713">
        <f t="shared" si="13"/>
        <v>0</v>
      </c>
      <c r="AB46" s="1713">
        <f t="shared" si="14"/>
        <v>0</v>
      </c>
      <c r="AC46" s="1713">
        <f t="shared" si="15"/>
        <v>0</v>
      </c>
      <c r="AD46" s="1713">
        <f t="shared" si="8"/>
        <v>0</v>
      </c>
      <c r="AE46" s="1713">
        <f t="shared" si="3"/>
        <v>30</v>
      </c>
      <c r="AF46" s="1713">
        <f t="shared" si="9"/>
        <v>0</v>
      </c>
      <c r="AG46" s="1714">
        <f t="shared" si="16"/>
        <v>832050</v>
      </c>
      <c r="AH46" s="1714">
        <f t="shared" si="10"/>
        <v>832050</v>
      </c>
      <c r="AI46" s="1714"/>
      <c r="AJ46" s="1714"/>
      <c r="AK46" s="1714"/>
      <c r="AL46" s="1714"/>
      <c r="AP46" s="1688"/>
      <c r="AQ46" s="1688"/>
      <c r="AR46" s="1688"/>
    </row>
    <row r="47" spans="1:44" ht="23.25" customHeight="1">
      <c r="A47" s="4229"/>
      <c r="B47" s="2101">
        <v>41</v>
      </c>
      <c r="C47" s="1733" t="s">
        <v>638</v>
      </c>
      <c r="D47" s="1707" t="s">
        <v>633</v>
      </c>
      <c r="E47" s="3084">
        <v>106</v>
      </c>
      <c r="F47" s="1750" t="s">
        <v>2057</v>
      </c>
      <c r="G47" s="1751">
        <v>58.82</v>
      </c>
      <c r="H47" s="1751"/>
      <c r="I47" s="1751"/>
      <c r="J47" s="1751">
        <f t="shared" si="0"/>
        <v>17.793050000000001</v>
      </c>
      <c r="K47" s="3291" t="s">
        <v>3603</v>
      </c>
      <c r="L47" s="1726"/>
      <c r="M47" s="1712">
        <v>0</v>
      </c>
      <c r="N47" s="1712">
        <f>'수도광열비 부과 내역 '!V47</f>
        <v>0</v>
      </c>
      <c r="O47" s="1712">
        <f>'수도광열비 부과 내역 '!W47</f>
        <v>77600</v>
      </c>
      <c r="P47" s="1712">
        <f t="shared" si="4"/>
        <v>77600</v>
      </c>
      <c r="Q47" s="1713"/>
      <c r="R47" s="1714"/>
      <c r="S47" s="1713">
        <f t="shared" si="6"/>
        <v>0</v>
      </c>
      <c r="T47" s="1713">
        <f t="shared" si="5"/>
        <v>800690</v>
      </c>
      <c r="U47" s="1714">
        <f t="shared" si="1"/>
        <v>0</v>
      </c>
      <c r="V47" s="1714">
        <f>T47</f>
        <v>800690</v>
      </c>
      <c r="W47" s="1713">
        <f t="shared" si="17"/>
        <v>800690</v>
      </c>
      <c r="X47" s="1725" t="s">
        <v>246</v>
      </c>
      <c r="Y47" s="1725" t="s">
        <v>246</v>
      </c>
      <c r="Z47" s="2109">
        <v>45962</v>
      </c>
      <c r="AA47" s="1713">
        <f t="shared" si="13"/>
        <v>0</v>
      </c>
      <c r="AB47" s="1713">
        <f t="shared" si="14"/>
        <v>0</v>
      </c>
      <c r="AC47" s="1713">
        <f t="shared" si="15"/>
        <v>0</v>
      </c>
      <c r="AD47" s="1713">
        <f t="shared" si="8"/>
        <v>0</v>
      </c>
      <c r="AE47" s="1713">
        <f t="shared" si="3"/>
        <v>30</v>
      </c>
      <c r="AF47" s="1713">
        <f t="shared" si="9"/>
        <v>0</v>
      </c>
      <c r="AG47" s="1714">
        <f t="shared" si="16"/>
        <v>800690</v>
      </c>
      <c r="AH47" s="1714">
        <f t="shared" si="10"/>
        <v>800690</v>
      </c>
      <c r="AI47" s="1714"/>
      <c r="AJ47" s="1714"/>
      <c r="AK47" s="1714"/>
      <c r="AL47" s="1714"/>
      <c r="AP47" s="1688"/>
      <c r="AQ47" s="1688"/>
      <c r="AR47" s="1688"/>
    </row>
    <row r="48" spans="1:44" ht="23.25" customHeight="1">
      <c r="A48" s="4229"/>
      <c r="B48" s="2101">
        <v>42</v>
      </c>
      <c r="C48" s="1733" t="s">
        <v>638</v>
      </c>
      <c r="D48" s="1707" t="s">
        <v>633</v>
      </c>
      <c r="E48" s="3084">
        <v>107</v>
      </c>
      <c r="F48" s="1735" t="s">
        <v>2489</v>
      </c>
      <c r="G48" s="1736">
        <v>67.900000000000006</v>
      </c>
      <c r="H48" s="1736"/>
      <c r="I48" s="1736"/>
      <c r="J48" s="1736">
        <v>20.54</v>
      </c>
      <c r="K48" s="1737" t="s">
        <v>2490</v>
      </c>
      <c r="L48" s="1726"/>
      <c r="M48" s="1712">
        <v>0</v>
      </c>
      <c r="N48" s="1712">
        <f>'수도광열비 부과 내역 '!V48</f>
        <v>960730</v>
      </c>
      <c r="O48" s="1712">
        <f>'수도광열비 부과 내역 '!W48</f>
        <v>89590</v>
      </c>
      <c r="P48" s="1712">
        <f t="shared" si="4"/>
        <v>1050320</v>
      </c>
      <c r="Q48" s="1713"/>
      <c r="R48" s="1714"/>
      <c r="S48" s="1713">
        <f t="shared" si="6"/>
        <v>960730</v>
      </c>
      <c r="T48" s="1713">
        <f t="shared" si="5"/>
        <v>924300</v>
      </c>
      <c r="U48" s="1714">
        <f t="shared" si="1"/>
        <v>960730</v>
      </c>
      <c r="V48" s="1714">
        <f>T48</f>
        <v>924300</v>
      </c>
      <c r="W48" s="1713">
        <f t="shared" si="17"/>
        <v>1885030</v>
      </c>
      <c r="X48" s="1753" t="s">
        <v>159</v>
      </c>
      <c r="Y48" s="1753" t="s">
        <v>159</v>
      </c>
      <c r="Z48" s="2109">
        <v>45962</v>
      </c>
      <c r="AA48" s="1713">
        <f t="shared" si="13"/>
        <v>30</v>
      </c>
      <c r="AB48" s="1713">
        <f t="shared" si="14"/>
        <v>960730</v>
      </c>
      <c r="AC48" s="1713">
        <f t="shared" si="15"/>
        <v>924300</v>
      </c>
      <c r="AD48" s="1713">
        <f t="shared" si="8"/>
        <v>1885030</v>
      </c>
      <c r="AE48" s="1713">
        <f t="shared" si="3"/>
        <v>0</v>
      </c>
      <c r="AF48" s="1713">
        <f t="shared" si="9"/>
        <v>0</v>
      </c>
      <c r="AG48" s="1714" t="str">
        <f t="shared" si="16"/>
        <v>0</v>
      </c>
      <c r="AH48" s="1714">
        <f t="shared" si="10"/>
        <v>0</v>
      </c>
      <c r="AI48" s="1714"/>
      <c r="AJ48" s="1714"/>
      <c r="AK48" s="1714"/>
      <c r="AL48" s="1714"/>
      <c r="AP48" s="1688"/>
      <c r="AQ48" s="1688"/>
      <c r="AR48" s="1688"/>
    </row>
    <row r="49" spans="1:44" ht="23.25" customHeight="1">
      <c r="A49" s="4229"/>
      <c r="B49" s="2101">
        <v>43</v>
      </c>
      <c r="C49" s="1733" t="s">
        <v>638</v>
      </c>
      <c r="D49" s="1707" t="s">
        <v>633</v>
      </c>
      <c r="E49" s="3085">
        <v>109</v>
      </c>
      <c r="F49" s="1754" t="s">
        <v>1163</v>
      </c>
      <c r="G49" s="1751">
        <v>78.28</v>
      </c>
      <c r="H49" s="1709"/>
      <c r="I49" s="1709"/>
      <c r="J49" s="1751">
        <f t="shared" si="0"/>
        <v>23.6797</v>
      </c>
      <c r="K49" s="1710" t="s">
        <v>997</v>
      </c>
      <c r="L49" s="1726"/>
      <c r="M49" s="1712">
        <v>0</v>
      </c>
      <c r="N49" s="1712">
        <f>'수도광열비 부과 내역 '!V49</f>
        <v>613880</v>
      </c>
      <c r="O49" s="1712">
        <f>'수도광열비 부과 내역 '!W49</f>
        <v>103280</v>
      </c>
      <c r="P49" s="1712">
        <f t="shared" si="4"/>
        <v>717160</v>
      </c>
      <c r="Q49" s="1713"/>
      <c r="R49" s="1714"/>
      <c r="S49" s="1713">
        <f t="shared" si="6"/>
        <v>613880</v>
      </c>
      <c r="T49" s="1713">
        <f t="shared" si="5"/>
        <v>1065590</v>
      </c>
      <c r="U49" s="1714">
        <f t="shared" si="1"/>
        <v>613880</v>
      </c>
      <c r="V49" s="1714">
        <f t="shared" si="7"/>
        <v>1065590</v>
      </c>
      <c r="W49" s="1713">
        <f t="shared" si="17"/>
        <v>1679470</v>
      </c>
      <c r="X49" s="1753" t="s">
        <v>159</v>
      </c>
      <c r="Y49" s="1753" t="s">
        <v>159</v>
      </c>
      <c r="Z49" s="2109">
        <v>45962</v>
      </c>
      <c r="AA49" s="1713">
        <f t="shared" si="13"/>
        <v>30</v>
      </c>
      <c r="AB49" s="1713">
        <f t="shared" si="14"/>
        <v>613880</v>
      </c>
      <c r="AC49" s="1713">
        <f t="shared" si="15"/>
        <v>1065590</v>
      </c>
      <c r="AD49" s="1713">
        <f t="shared" si="8"/>
        <v>1679470</v>
      </c>
      <c r="AE49" s="1713">
        <f t="shared" si="3"/>
        <v>0</v>
      </c>
      <c r="AF49" s="1713">
        <f t="shared" si="9"/>
        <v>0</v>
      </c>
      <c r="AG49" s="1714" t="str">
        <f>IF(Y49="SD",V49,IF(DAY(Z49)=1,"0",ROUND(DAY(Z49-1)/(DATE(YEAR(Z49),MONTH(Z49)+1,1)-DATE(YEAR(Z49),MONTH(Z49),1))*V49,-1)))</f>
        <v>0</v>
      </c>
      <c r="AH49" s="1714">
        <f t="shared" si="10"/>
        <v>0</v>
      </c>
      <c r="AI49" s="1714"/>
      <c r="AJ49" s="1714">
        <f t="shared" si="11"/>
        <v>0</v>
      </c>
      <c r="AK49" s="1714">
        <f t="shared" si="11"/>
        <v>0</v>
      </c>
      <c r="AL49" s="1714">
        <f t="shared" si="12"/>
        <v>0</v>
      </c>
      <c r="AP49" s="1688"/>
      <c r="AQ49" s="1688"/>
      <c r="AR49" s="1688"/>
    </row>
    <row r="50" spans="1:44" ht="23.25" customHeight="1">
      <c r="A50" s="4229"/>
      <c r="B50" s="2101">
        <v>44</v>
      </c>
      <c r="C50" s="1733" t="s">
        <v>638</v>
      </c>
      <c r="D50" s="1707" t="s">
        <v>633</v>
      </c>
      <c r="E50" s="3085">
        <v>118</v>
      </c>
      <c r="F50" s="1735" t="s">
        <v>3552</v>
      </c>
      <c r="G50" s="1751">
        <v>72.25</v>
      </c>
      <c r="H50" s="1736"/>
      <c r="I50" s="1736"/>
      <c r="J50" s="1751">
        <f t="shared" si="0"/>
        <v>21.855625</v>
      </c>
      <c r="K50" s="1752" t="s">
        <v>3507</v>
      </c>
      <c r="L50" s="1744"/>
      <c r="M50" s="1745">
        <v>0</v>
      </c>
      <c r="N50" s="1712">
        <f>'수도광열비 부과 내역 '!V50</f>
        <v>1062260</v>
      </c>
      <c r="O50" s="1712">
        <f>'수도광열비 부과 내역 '!W50</f>
        <v>95320</v>
      </c>
      <c r="P50" s="1712">
        <f t="shared" si="4"/>
        <v>1157580</v>
      </c>
      <c r="Q50" s="1746"/>
      <c r="R50" s="1747"/>
      <c r="S50" s="1713">
        <f t="shared" si="6"/>
        <v>1062260</v>
      </c>
      <c r="T50" s="1746">
        <f t="shared" si="5"/>
        <v>983500</v>
      </c>
      <c r="U50" s="1747">
        <f t="shared" si="1"/>
        <v>1062260</v>
      </c>
      <c r="V50" s="1747">
        <f t="shared" si="7"/>
        <v>983500</v>
      </c>
      <c r="W50" s="1746">
        <f t="shared" si="17"/>
        <v>2045760</v>
      </c>
      <c r="X50" s="1753" t="s">
        <v>1833</v>
      </c>
      <c r="Y50" s="1753" t="s">
        <v>1833</v>
      </c>
      <c r="Z50" s="2109">
        <v>45962</v>
      </c>
      <c r="AA50" s="1746">
        <f t="shared" si="13"/>
        <v>30</v>
      </c>
      <c r="AB50" s="1713">
        <f t="shared" si="14"/>
        <v>1062260</v>
      </c>
      <c r="AC50" s="1713">
        <f t="shared" si="15"/>
        <v>983500</v>
      </c>
      <c r="AD50" s="1713">
        <f t="shared" si="8"/>
        <v>2045760</v>
      </c>
      <c r="AE50" s="1728">
        <f t="shared" si="3"/>
        <v>0</v>
      </c>
      <c r="AF50" s="1713">
        <f t="shared" si="9"/>
        <v>0</v>
      </c>
      <c r="AG50" s="1714" t="str">
        <f t="shared" si="16"/>
        <v>0</v>
      </c>
      <c r="AH50" s="1714">
        <f t="shared" si="10"/>
        <v>0</v>
      </c>
      <c r="AI50" s="1714"/>
      <c r="AJ50" s="1714">
        <f t="shared" si="11"/>
        <v>0</v>
      </c>
      <c r="AK50" s="1714">
        <f t="shared" si="11"/>
        <v>0</v>
      </c>
      <c r="AL50" s="1714">
        <f t="shared" si="12"/>
        <v>0</v>
      </c>
      <c r="AP50" s="1688"/>
      <c r="AQ50" s="1688"/>
      <c r="AR50" s="1688"/>
    </row>
    <row r="51" spans="1:44" ht="23.25" customHeight="1">
      <c r="A51" s="4229"/>
      <c r="B51" s="2101">
        <v>45</v>
      </c>
      <c r="C51" s="1733" t="s">
        <v>638</v>
      </c>
      <c r="D51" s="1707" t="s">
        <v>633</v>
      </c>
      <c r="E51" s="3085">
        <v>119</v>
      </c>
      <c r="F51" s="1735" t="s">
        <v>3282</v>
      </c>
      <c r="G51" s="1751">
        <v>72.53</v>
      </c>
      <c r="H51" s="1736"/>
      <c r="I51" s="1736"/>
      <c r="J51" s="1736">
        <v>21.94</v>
      </c>
      <c r="K51" s="1752" t="s">
        <v>3604</v>
      </c>
      <c r="L51" s="1726"/>
      <c r="M51" s="1712">
        <v>0</v>
      </c>
      <c r="N51" s="1712">
        <f>'수도광열비 부과 내역 '!V51</f>
        <v>958780</v>
      </c>
      <c r="O51" s="1712">
        <f>'수도광열비 부과 내역 '!W51</f>
        <v>95690</v>
      </c>
      <c r="P51" s="1712">
        <f t="shared" si="4"/>
        <v>1054470</v>
      </c>
      <c r="Q51" s="1713"/>
      <c r="R51" s="1714"/>
      <c r="S51" s="1714">
        <f t="shared" si="6"/>
        <v>958780</v>
      </c>
      <c r="T51" s="1714">
        <f t="shared" si="5"/>
        <v>987300</v>
      </c>
      <c r="U51" s="1714">
        <f t="shared" si="1"/>
        <v>958780</v>
      </c>
      <c r="V51" s="1714">
        <f t="shared" si="7"/>
        <v>987300</v>
      </c>
      <c r="W51" s="1714">
        <f t="shared" si="17"/>
        <v>1946080</v>
      </c>
      <c r="X51" s="1715" t="s">
        <v>159</v>
      </c>
      <c r="Y51" s="1715" t="s">
        <v>159</v>
      </c>
      <c r="Z51" s="2109">
        <v>45962</v>
      </c>
      <c r="AA51" s="1714">
        <f t="shared" si="13"/>
        <v>30</v>
      </c>
      <c r="AB51" s="1714">
        <f t="shared" si="14"/>
        <v>958780</v>
      </c>
      <c r="AC51" s="1714">
        <f t="shared" si="15"/>
        <v>987300</v>
      </c>
      <c r="AD51" s="1714">
        <f t="shared" si="8"/>
        <v>1946080</v>
      </c>
      <c r="AE51" s="1714">
        <f t="shared" si="3"/>
        <v>0</v>
      </c>
      <c r="AF51" s="1714">
        <f t="shared" si="9"/>
        <v>0</v>
      </c>
      <c r="AG51" s="1714" t="str">
        <f t="shared" si="16"/>
        <v>0</v>
      </c>
      <c r="AH51" s="1714">
        <f t="shared" si="10"/>
        <v>0</v>
      </c>
      <c r="AI51" s="1714"/>
      <c r="AJ51" s="1714">
        <f t="shared" si="11"/>
        <v>0</v>
      </c>
      <c r="AK51" s="1714">
        <f t="shared" si="11"/>
        <v>0</v>
      </c>
      <c r="AL51" s="1714">
        <f t="shared" si="12"/>
        <v>0</v>
      </c>
      <c r="AP51" s="1688"/>
      <c r="AQ51" s="1688"/>
      <c r="AR51" s="1688"/>
    </row>
    <row r="52" spans="1:44" ht="23.25" customHeight="1">
      <c r="A52" s="4229"/>
      <c r="B52" s="2101">
        <v>46</v>
      </c>
      <c r="C52" s="1733" t="s">
        <v>638</v>
      </c>
      <c r="D52" s="1707" t="s">
        <v>633</v>
      </c>
      <c r="E52" s="3085" t="s">
        <v>873</v>
      </c>
      <c r="F52" s="1708" t="s">
        <v>2235</v>
      </c>
      <c r="G52" s="1751">
        <v>191.5</v>
      </c>
      <c r="H52" s="1709"/>
      <c r="I52" s="1709"/>
      <c r="J52" s="1709">
        <f t="shared" si="0"/>
        <v>57.928750000000001</v>
      </c>
      <c r="K52" s="1739" t="s">
        <v>865</v>
      </c>
      <c r="L52" s="1726"/>
      <c r="M52" s="1712">
        <v>0</v>
      </c>
      <c r="N52" s="1712">
        <f>'수도광열비 부과 내역 '!V52</f>
        <v>740910</v>
      </c>
      <c r="O52" s="1712">
        <f>'수도광열비 부과 내역 '!W52</f>
        <v>252650</v>
      </c>
      <c r="P52" s="1712">
        <f t="shared" si="4"/>
        <v>993560</v>
      </c>
      <c r="Q52" s="1713"/>
      <c r="R52" s="1714"/>
      <c r="S52" s="1714">
        <f t="shared" si="6"/>
        <v>740910</v>
      </c>
      <c r="T52" s="1714">
        <f>ROUND(J52*45000,-1)</f>
        <v>2606790</v>
      </c>
      <c r="U52" s="1714">
        <f t="shared" si="1"/>
        <v>740910</v>
      </c>
      <c r="V52" s="1714">
        <f t="shared" si="7"/>
        <v>2606790</v>
      </c>
      <c r="W52" s="1714">
        <f t="shared" si="17"/>
        <v>3347700</v>
      </c>
      <c r="X52" s="1715" t="s">
        <v>159</v>
      </c>
      <c r="Y52" s="1715" t="s">
        <v>159</v>
      </c>
      <c r="Z52" s="2109">
        <v>45962</v>
      </c>
      <c r="AA52" s="1714">
        <f t="shared" si="13"/>
        <v>30</v>
      </c>
      <c r="AB52" s="1714">
        <f t="shared" si="14"/>
        <v>740910</v>
      </c>
      <c r="AC52" s="1714">
        <f t="shared" si="15"/>
        <v>2606790</v>
      </c>
      <c r="AD52" s="1714">
        <f t="shared" si="8"/>
        <v>3347700</v>
      </c>
      <c r="AE52" s="1714">
        <f t="shared" si="3"/>
        <v>0</v>
      </c>
      <c r="AF52" s="1714">
        <f t="shared" si="9"/>
        <v>0</v>
      </c>
      <c r="AG52" s="1714" t="str">
        <f t="shared" si="16"/>
        <v>0</v>
      </c>
      <c r="AH52" s="1714">
        <f t="shared" si="10"/>
        <v>0</v>
      </c>
      <c r="AI52" s="1714"/>
      <c r="AJ52" s="1714">
        <f t="shared" si="11"/>
        <v>0</v>
      </c>
      <c r="AK52" s="1714">
        <f t="shared" si="11"/>
        <v>0</v>
      </c>
      <c r="AL52" s="1714">
        <f t="shared" si="12"/>
        <v>0</v>
      </c>
      <c r="AP52" s="1688"/>
      <c r="AQ52" s="1688"/>
      <c r="AR52" s="1688"/>
    </row>
    <row r="53" spans="1:44" ht="23.25" customHeight="1">
      <c r="A53" s="4229"/>
      <c r="B53" s="2101">
        <v>47</v>
      </c>
      <c r="C53" s="1733" t="s">
        <v>638</v>
      </c>
      <c r="D53" s="1707" t="s">
        <v>633</v>
      </c>
      <c r="E53" s="3085" t="s">
        <v>2058</v>
      </c>
      <c r="F53" s="1735" t="s">
        <v>2059</v>
      </c>
      <c r="G53" s="1751">
        <v>102.01</v>
      </c>
      <c r="H53" s="1736"/>
      <c r="I53" s="1736"/>
      <c r="J53" s="1736">
        <v>30.86</v>
      </c>
      <c r="K53" s="1743" t="s">
        <v>1347</v>
      </c>
      <c r="L53" s="1726"/>
      <c r="M53" s="1712">
        <v>0</v>
      </c>
      <c r="N53" s="1712">
        <f>'수도광열비 부과 내역 '!V53</f>
        <v>227700</v>
      </c>
      <c r="O53" s="1712">
        <f>'수도광열비 부과 내역 '!W53</f>
        <v>134600</v>
      </c>
      <c r="P53" s="1712">
        <f t="shared" si="4"/>
        <v>362300</v>
      </c>
      <c r="Q53" s="1713"/>
      <c r="R53" s="1714"/>
      <c r="S53" s="1714">
        <f t="shared" si="6"/>
        <v>227700</v>
      </c>
      <c r="T53" s="1714">
        <f t="shared" si="5"/>
        <v>1388700</v>
      </c>
      <c r="U53" s="1714">
        <f t="shared" si="1"/>
        <v>227700</v>
      </c>
      <c r="V53" s="1714">
        <f t="shared" si="7"/>
        <v>1388700</v>
      </c>
      <c r="W53" s="1714">
        <f t="shared" si="17"/>
        <v>1616400</v>
      </c>
      <c r="X53" s="1715" t="s">
        <v>159</v>
      </c>
      <c r="Y53" s="1715" t="s">
        <v>159</v>
      </c>
      <c r="Z53" s="2109">
        <v>45962</v>
      </c>
      <c r="AA53" s="1714">
        <f t="shared" si="13"/>
        <v>30</v>
      </c>
      <c r="AB53" s="1714">
        <f t="shared" si="14"/>
        <v>227700</v>
      </c>
      <c r="AC53" s="1714">
        <f t="shared" si="15"/>
        <v>1388700</v>
      </c>
      <c r="AD53" s="1714">
        <f t="shared" si="8"/>
        <v>1616400</v>
      </c>
      <c r="AE53" s="1755">
        <f t="shared" si="3"/>
        <v>0</v>
      </c>
      <c r="AF53" s="1714">
        <f t="shared" si="9"/>
        <v>0</v>
      </c>
      <c r="AG53" s="1714" t="str">
        <f t="shared" si="16"/>
        <v>0</v>
      </c>
      <c r="AH53" s="1714">
        <f t="shared" si="10"/>
        <v>0</v>
      </c>
      <c r="AI53" s="1714"/>
      <c r="AJ53" s="1714">
        <f t="shared" si="11"/>
        <v>0</v>
      </c>
      <c r="AK53" s="1714">
        <f t="shared" si="11"/>
        <v>0</v>
      </c>
      <c r="AL53" s="1714">
        <f t="shared" si="12"/>
        <v>0</v>
      </c>
      <c r="AP53" s="1688"/>
      <c r="AQ53" s="1688"/>
      <c r="AR53" s="1688"/>
    </row>
    <row r="54" spans="1:44" ht="23.25" customHeight="1">
      <c r="A54" s="4229"/>
      <c r="B54" s="2101">
        <v>48</v>
      </c>
      <c r="C54" s="1733" t="s">
        <v>638</v>
      </c>
      <c r="D54" s="1707" t="s">
        <v>633</v>
      </c>
      <c r="E54" s="3085">
        <v>126</v>
      </c>
      <c r="F54" s="3221">
        <v>45231</v>
      </c>
      <c r="G54" s="1736">
        <v>91.99</v>
      </c>
      <c r="H54" s="1736"/>
      <c r="I54" s="1736"/>
      <c r="J54" s="1736">
        <f t="shared" si="0"/>
        <v>27.826974999999997</v>
      </c>
      <c r="K54" s="1737" t="s">
        <v>2854</v>
      </c>
      <c r="L54" s="1726"/>
      <c r="M54" s="1712">
        <v>0</v>
      </c>
      <c r="N54" s="1712">
        <f>'수도광열비 부과 내역 '!V54</f>
        <v>1181240</v>
      </c>
      <c r="O54" s="1712">
        <f>'수도광열비 부과 내역 '!W54</f>
        <v>121360</v>
      </c>
      <c r="P54" s="1712">
        <f t="shared" si="4"/>
        <v>1302600</v>
      </c>
      <c r="Q54" s="1713"/>
      <c r="R54" s="1714"/>
      <c r="S54" s="1714">
        <f t="shared" si="6"/>
        <v>1181240</v>
      </c>
      <c r="T54" s="1714">
        <f t="shared" si="5"/>
        <v>1252210</v>
      </c>
      <c r="U54" s="1714">
        <f t="shared" si="1"/>
        <v>1181240</v>
      </c>
      <c r="V54" s="1714">
        <f t="shared" si="7"/>
        <v>1252210</v>
      </c>
      <c r="W54" s="1714">
        <f t="shared" si="17"/>
        <v>2433450</v>
      </c>
      <c r="X54" s="1715" t="s">
        <v>1833</v>
      </c>
      <c r="Y54" s="1715" t="s">
        <v>1833</v>
      </c>
      <c r="Z54" s="2109">
        <v>45962</v>
      </c>
      <c r="AA54" s="1714">
        <f t="shared" si="13"/>
        <v>30</v>
      </c>
      <c r="AB54" s="1714">
        <f t="shared" si="14"/>
        <v>1181240</v>
      </c>
      <c r="AC54" s="1714">
        <f t="shared" si="15"/>
        <v>1252210</v>
      </c>
      <c r="AD54" s="1714">
        <f t="shared" si="8"/>
        <v>2433450</v>
      </c>
      <c r="AE54" s="1714">
        <f t="shared" si="3"/>
        <v>0</v>
      </c>
      <c r="AF54" s="1714">
        <f t="shared" si="9"/>
        <v>0</v>
      </c>
      <c r="AG54" s="1714" t="str">
        <f t="shared" si="16"/>
        <v>0</v>
      </c>
      <c r="AH54" s="1714">
        <f t="shared" si="10"/>
        <v>0</v>
      </c>
      <c r="AI54" s="1714"/>
      <c r="AJ54" s="1714">
        <f t="shared" ref="AJ54:AK124" si="24">IF(X54="BTMC",U54,0)</f>
        <v>0</v>
      </c>
      <c r="AK54" s="1714">
        <f t="shared" si="24"/>
        <v>0</v>
      </c>
      <c r="AL54" s="1714">
        <f t="shared" si="12"/>
        <v>0</v>
      </c>
      <c r="AP54" s="1688"/>
      <c r="AQ54" s="1688"/>
      <c r="AR54" s="1688"/>
    </row>
    <row r="55" spans="1:44" ht="23.25" customHeight="1">
      <c r="A55" s="4229"/>
      <c r="B55" s="2101">
        <v>49</v>
      </c>
      <c r="C55" s="1733" t="s">
        <v>638</v>
      </c>
      <c r="D55" s="1707" t="s">
        <v>858</v>
      </c>
      <c r="E55" s="3087" t="s">
        <v>1199</v>
      </c>
      <c r="F55" s="1708" t="s">
        <v>2235</v>
      </c>
      <c r="G55" s="1751">
        <v>405.12</v>
      </c>
      <c r="H55" s="1709"/>
      <c r="I55" s="1709"/>
      <c r="J55" s="1709">
        <f t="shared" si="0"/>
        <v>122.5488</v>
      </c>
      <c r="K55" s="3291" t="s">
        <v>3581</v>
      </c>
      <c r="L55" s="1711"/>
      <c r="M55" s="1712">
        <v>0</v>
      </c>
      <c r="N55" s="1712">
        <f>'수도광열비 부과 내역 '!V55</f>
        <v>111190</v>
      </c>
      <c r="O55" s="1712">
        <f>'수도광열비 부과 내역 '!W55</f>
        <v>534490</v>
      </c>
      <c r="P55" s="1712">
        <f t="shared" si="4"/>
        <v>645680</v>
      </c>
      <c r="Q55" s="1713"/>
      <c r="R55" s="1714"/>
      <c r="S55" s="1714">
        <f t="shared" si="6"/>
        <v>111190</v>
      </c>
      <c r="T55" s="1714">
        <f t="shared" si="5"/>
        <v>5514700</v>
      </c>
      <c r="U55" s="1714">
        <f t="shared" si="1"/>
        <v>111190</v>
      </c>
      <c r="V55" s="1714">
        <f t="shared" si="7"/>
        <v>5514700</v>
      </c>
      <c r="W55" s="1714">
        <f t="shared" si="17"/>
        <v>5625890</v>
      </c>
      <c r="X55" s="1725" t="s">
        <v>246</v>
      </c>
      <c r="Y55" s="1725" t="s">
        <v>246</v>
      </c>
      <c r="Z55" s="2109">
        <v>45962</v>
      </c>
      <c r="AA55" s="1714">
        <f t="shared" si="13"/>
        <v>0</v>
      </c>
      <c r="AB55" s="1714">
        <f t="shared" si="14"/>
        <v>0</v>
      </c>
      <c r="AC55" s="1714">
        <f t="shared" si="15"/>
        <v>0</v>
      </c>
      <c r="AD55" s="1714">
        <f t="shared" si="8"/>
        <v>0</v>
      </c>
      <c r="AE55" s="1714">
        <f t="shared" si="3"/>
        <v>30</v>
      </c>
      <c r="AF55" s="1714">
        <f t="shared" si="9"/>
        <v>111190</v>
      </c>
      <c r="AG55" s="1714">
        <f t="shared" si="16"/>
        <v>5514700</v>
      </c>
      <c r="AH55" s="1714">
        <f t="shared" si="10"/>
        <v>5625890</v>
      </c>
      <c r="AI55" s="1714"/>
      <c r="AJ55" s="1714">
        <f t="shared" si="24"/>
        <v>0</v>
      </c>
      <c r="AK55" s="1714">
        <f t="shared" si="24"/>
        <v>0</v>
      </c>
      <c r="AL55" s="1714">
        <f t="shared" si="12"/>
        <v>0</v>
      </c>
      <c r="AP55" s="1688"/>
      <c r="AQ55" s="1688"/>
      <c r="AR55" s="1688"/>
    </row>
    <row r="56" spans="1:44" ht="23.25" customHeight="1">
      <c r="A56" s="4229"/>
      <c r="B56" s="2101">
        <v>50</v>
      </c>
      <c r="C56" s="1733" t="s">
        <v>638</v>
      </c>
      <c r="D56" s="1707" t="s">
        <v>858</v>
      </c>
      <c r="E56" s="3087" t="s">
        <v>1193</v>
      </c>
      <c r="F56" s="1708" t="s">
        <v>2235</v>
      </c>
      <c r="G56" s="1751">
        <v>288.52</v>
      </c>
      <c r="H56" s="1709"/>
      <c r="I56" s="1709"/>
      <c r="J56" s="1709">
        <f t="shared" si="0"/>
        <v>87.277299999999997</v>
      </c>
      <c r="K56" s="3291" t="s">
        <v>3580</v>
      </c>
      <c r="L56" s="1711"/>
      <c r="M56" s="1712">
        <v>0</v>
      </c>
      <c r="N56" s="1712">
        <f>'수도광열비 부과 내역 '!V56</f>
        <v>65870</v>
      </c>
      <c r="O56" s="1712">
        <f>'수도광열비 부과 내역 '!W56</f>
        <v>380650</v>
      </c>
      <c r="P56" s="1712">
        <f t="shared" si="4"/>
        <v>446520</v>
      </c>
      <c r="Q56" s="1713"/>
      <c r="R56" s="1714"/>
      <c r="S56" s="1714">
        <f t="shared" si="6"/>
        <v>65870</v>
      </c>
      <c r="T56" s="1714">
        <f t="shared" si="5"/>
        <v>3927480</v>
      </c>
      <c r="U56" s="1714">
        <f t="shared" si="1"/>
        <v>65870</v>
      </c>
      <c r="V56" s="1714">
        <f t="shared" si="7"/>
        <v>3927480</v>
      </c>
      <c r="W56" s="1714">
        <f t="shared" si="17"/>
        <v>3993350</v>
      </c>
      <c r="X56" s="1725" t="s">
        <v>246</v>
      </c>
      <c r="Y56" s="1725" t="s">
        <v>246</v>
      </c>
      <c r="Z56" s="2109">
        <v>45962</v>
      </c>
      <c r="AA56" s="1714">
        <f t="shared" si="13"/>
        <v>0</v>
      </c>
      <c r="AB56" s="1714">
        <f t="shared" si="14"/>
        <v>0</v>
      </c>
      <c r="AC56" s="1714">
        <f t="shared" si="15"/>
        <v>0</v>
      </c>
      <c r="AD56" s="1714">
        <f t="shared" si="8"/>
        <v>0</v>
      </c>
      <c r="AE56" s="1714">
        <f t="shared" si="3"/>
        <v>30</v>
      </c>
      <c r="AF56" s="1714">
        <f t="shared" si="9"/>
        <v>65870</v>
      </c>
      <c r="AG56" s="1714">
        <f t="shared" si="16"/>
        <v>3927480</v>
      </c>
      <c r="AH56" s="1714">
        <f t="shared" si="10"/>
        <v>3993350</v>
      </c>
      <c r="AI56" s="1714"/>
      <c r="AJ56" s="1714">
        <f t="shared" si="24"/>
        <v>0</v>
      </c>
      <c r="AK56" s="1714">
        <f t="shared" si="24"/>
        <v>0</v>
      </c>
      <c r="AL56" s="1714">
        <f t="shared" si="12"/>
        <v>0</v>
      </c>
      <c r="AP56" s="1688"/>
      <c r="AQ56" s="1688"/>
      <c r="AR56" s="1688"/>
    </row>
    <row r="57" spans="1:44" ht="23.25" customHeight="1">
      <c r="A57" s="4229"/>
      <c r="B57" s="2101">
        <v>51</v>
      </c>
      <c r="C57" s="1733" t="s">
        <v>638</v>
      </c>
      <c r="D57" s="1707" t="s">
        <v>633</v>
      </c>
      <c r="E57" s="3090" t="s">
        <v>3471</v>
      </c>
      <c r="F57" s="1717" t="s">
        <v>3552</v>
      </c>
      <c r="G57" s="1751">
        <v>95.91</v>
      </c>
      <c r="H57" s="1709"/>
      <c r="I57" s="1709"/>
      <c r="J57" s="1709">
        <f t="shared" si="0"/>
        <v>29.012774999999998</v>
      </c>
      <c r="K57" s="1710" t="s">
        <v>3590</v>
      </c>
      <c r="L57" s="1711"/>
      <c r="M57" s="1712">
        <v>0</v>
      </c>
      <c r="N57" s="1712">
        <f>'수도광열비 부과 내역 '!V57</f>
        <v>881810</v>
      </c>
      <c r="O57" s="1712">
        <f>'수도광열비 부과 내역 '!W57</f>
        <v>126530</v>
      </c>
      <c r="P57" s="1712">
        <f t="shared" si="4"/>
        <v>1008340</v>
      </c>
      <c r="Q57" s="1713"/>
      <c r="R57" s="1714"/>
      <c r="S57" s="1714">
        <f t="shared" si="6"/>
        <v>881810</v>
      </c>
      <c r="T57" s="1714">
        <f t="shared" si="5"/>
        <v>1305570</v>
      </c>
      <c r="U57" s="1714">
        <f t="shared" si="1"/>
        <v>881810</v>
      </c>
      <c r="V57" s="1714">
        <f t="shared" si="7"/>
        <v>1305570</v>
      </c>
      <c r="W57" s="1714">
        <f t="shared" si="17"/>
        <v>2187380</v>
      </c>
      <c r="X57" s="1715" t="s">
        <v>159</v>
      </c>
      <c r="Y57" s="1715" t="s">
        <v>159</v>
      </c>
      <c r="Z57" s="2109">
        <v>45962</v>
      </c>
      <c r="AA57" s="1714">
        <f t="shared" si="13"/>
        <v>30</v>
      </c>
      <c r="AB57" s="1714">
        <f t="shared" si="14"/>
        <v>881810</v>
      </c>
      <c r="AC57" s="1714">
        <f t="shared" si="15"/>
        <v>1305570</v>
      </c>
      <c r="AD57" s="1714">
        <f t="shared" si="8"/>
        <v>2187380</v>
      </c>
      <c r="AE57" s="1755">
        <f t="shared" si="3"/>
        <v>0</v>
      </c>
      <c r="AF57" s="1714">
        <f t="shared" si="9"/>
        <v>0</v>
      </c>
      <c r="AG57" s="1714" t="str">
        <f t="shared" si="16"/>
        <v>0</v>
      </c>
      <c r="AH57" s="1714">
        <f t="shared" si="10"/>
        <v>0</v>
      </c>
      <c r="AI57" s="1714"/>
      <c r="AJ57" s="1714">
        <f t="shared" si="24"/>
        <v>0</v>
      </c>
      <c r="AK57" s="1714">
        <f t="shared" si="24"/>
        <v>0</v>
      </c>
      <c r="AL57" s="1714">
        <f t="shared" si="12"/>
        <v>0</v>
      </c>
      <c r="AP57" s="1688"/>
      <c r="AQ57" s="1688"/>
      <c r="AR57" s="1688"/>
    </row>
    <row r="58" spans="1:44" ht="23.25" customHeight="1">
      <c r="A58" s="4229"/>
      <c r="B58" s="2101">
        <v>52</v>
      </c>
      <c r="C58" s="1733" t="s">
        <v>638</v>
      </c>
      <c r="D58" s="1707" t="s">
        <v>633</v>
      </c>
      <c r="E58" s="3090" t="s">
        <v>887</v>
      </c>
      <c r="F58" s="4125" t="s">
        <v>3554</v>
      </c>
      <c r="G58" s="1751">
        <v>65.91</v>
      </c>
      <c r="H58" s="1736"/>
      <c r="I58" s="1736"/>
      <c r="J58" s="1736">
        <v>19.940000000000001</v>
      </c>
      <c r="K58" s="4123" t="s">
        <v>3672</v>
      </c>
      <c r="L58" s="1711"/>
      <c r="M58" s="1712">
        <v>0</v>
      </c>
      <c r="N58" s="1712">
        <f>'수도광열비 부과 내역 '!V58</f>
        <v>420500</v>
      </c>
      <c r="O58" s="1712">
        <f>'수도광열비 부과 내역 '!W58</f>
        <v>86960</v>
      </c>
      <c r="P58" s="1712">
        <f t="shared" si="4"/>
        <v>507460</v>
      </c>
      <c r="Q58" s="1713"/>
      <c r="R58" s="1714"/>
      <c r="S58" s="1714">
        <f t="shared" si="6"/>
        <v>420500</v>
      </c>
      <c r="T58" s="1714">
        <f t="shared" si="5"/>
        <v>897300</v>
      </c>
      <c r="U58" s="1714">
        <f t="shared" si="1"/>
        <v>420500</v>
      </c>
      <c r="V58" s="1714">
        <f t="shared" si="7"/>
        <v>897300</v>
      </c>
      <c r="W58" s="1714">
        <f t="shared" si="17"/>
        <v>1317800</v>
      </c>
      <c r="X58" s="1715" t="s">
        <v>159</v>
      </c>
      <c r="Y58" s="1715" t="s">
        <v>159</v>
      </c>
      <c r="Z58" s="2109">
        <v>45962</v>
      </c>
      <c r="AA58" s="1714">
        <f t="shared" si="13"/>
        <v>30</v>
      </c>
      <c r="AB58" s="1714">
        <f t="shared" si="14"/>
        <v>420500</v>
      </c>
      <c r="AC58" s="1714">
        <f t="shared" si="15"/>
        <v>897300</v>
      </c>
      <c r="AD58" s="1714">
        <f t="shared" si="8"/>
        <v>1317800</v>
      </c>
      <c r="AE58" s="1714">
        <f t="shared" si="3"/>
        <v>0</v>
      </c>
      <c r="AF58" s="1714">
        <f t="shared" si="9"/>
        <v>0</v>
      </c>
      <c r="AG58" s="1714" t="str">
        <f t="shared" si="16"/>
        <v>0</v>
      </c>
      <c r="AH58" s="1714">
        <f t="shared" si="10"/>
        <v>0</v>
      </c>
      <c r="AI58" s="1713"/>
      <c r="AJ58" s="1714">
        <f t="shared" si="24"/>
        <v>0</v>
      </c>
      <c r="AK58" s="1714">
        <f t="shared" si="24"/>
        <v>0</v>
      </c>
      <c r="AL58" s="1714">
        <f t="shared" si="12"/>
        <v>0</v>
      </c>
      <c r="AP58" s="1688"/>
      <c r="AQ58" s="1688"/>
      <c r="AR58" s="1688"/>
    </row>
    <row r="59" spans="1:44" ht="23.25" customHeight="1">
      <c r="A59" s="4229"/>
      <c r="B59" s="2101">
        <v>53</v>
      </c>
      <c r="C59" s="1733" t="s">
        <v>638</v>
      </c>
      <c r="D59" s="1707" t="s">
        <v>633</v>
      </c>
      <c r="E59" s="3090" t="s">
        <v>14</v>
      </c>
      <c r="F59" s="1708" t="s">
        <v>2235</v>
      </c>
      <c r="G59" s="1751">
        <v>75.27</v>
      </c>
      <c r="H59" s="1709"/>
      <c r="I59" s="1709"/>
      <c r="J59" s="1709">
        <f t="shared" si="0"/>
        <v>22.769174999999997</v>
      </c>
      <c r="K59" s="1737" t="s">
        <v>154</v>
      </c>
      <c r="L59" s="1711"/>
      <c r="M59" s="1712">
        <v>0</v>
      </c>
      <c r="N59" s="1712">
        <f>'수도광열비 부과 내역 '!V59</f>
        <v>800900</v>
      </c>
      <c r="O59" s="1712">
        <f>'수도광열비 부과 내역 '!W59</f>
        <v>99310</v>
      </c>
      <c r="P59" s="1712">
        <f t="shared" si="4"/>
        <v>900210</v>
      </c>
      <c r="Q59" s="1713"/>
      <c r="R59" s="1714"/>
      <c r="S59" s="1714">
        <f t="shared" si="6"/>
        <v>800900</v>
      </c>
      <c r="T59" s="1714">
        <f t="shared" si="5"/>
        <v>1024610</v>
      </c>
      <c r="U59" s="1714">
        <f t="shared" si="1"/>
        <v>800900</v>
      </c>
      <c r="V59" s="1714">
        <f t="shared" si="7"/>
        <v>1024610</v>
      </c>
      <c r="W59" s="1714">
        <f t="shared" si="17"/>
        <v>1825510</v>
      </c>
      <c r="X59" s="1715" t="s">
        <v>159</v>
      </c>
      <c r="Y59" s="1715" t="s">
        <v>159</v>
      </c>
      <c r="Z59" s="2109">
        <v>45962</v>
      </c>
      <c r="AA59" s="1714">
        <f t="shared" si="13"/>
        <v>30</v>
      </c>
      <c r="AB59" s="1714">
        <f t="shared" si="14"/>
        <v>800900</v>
      </c>
      <c r="AC59" s="1714">
        <f t="shared" si="15"/>
        <v>1024610</v>
      </c>
      <c r="AD59" s="1714">
        <f t="shared" si="8"/>
        <v>1825510</v>
      </c>
      <c r="AE59" s="1714">
        <f t="shared" si="3"/>
        <v>0</v>
      </c>
      <c r="AF59" s="1714">
        <f t="shared" si="9"/>
        <v>0</v>
      </c>
      <c r="AG59" s="1714" t="str">
        <f t="shared" si="16"/>
        <v>0</v>
      </c>
      <c r="AH59" s="1714">
        <f t="shared" si="10"/>
        <v>0</v>
      </c>
      <c r="AI59" s="1713"/>
      <c r="AJ59" s="1714">
        <f t="shared" si="24"/>
        <v>0</v>
      </c>
      <c r="AK59" s="1714">
        <f t="shared" si="24"/>
        <v>0</v>
      </c>
      <c r="AL59" s="1714">
        <f t="shared" si="12"/>
        <v>0</v>
      </c>
      <c r="AP59" s="1688"/>
      <c r="AQ59" s="1688"/>
      <c r="AR59" s="1688"/>
    </row>
    <row r="60" spans="1:44" s="1757" customFormat="1" ht="23.25" customHeight="1">
      <c r="A60" s="4229"/>
      <c r="B60" s="2101">
        <v>54</v>
      </c>
      <c r="C60" s="1733" t="s">
        <v>638</v>
      </c>
      <c r="D60" s="1722" t="s">
        <v>633</v>
      </c>
      <c r="E60" s="3091" t="s">
        <v>4</v>
      </c>
      <c r="F60" s="1717" t="s">
        <v>1283</v>
      </c>
      <c r="G60" s="1751">
        <v>74.2</v>
      </c>
      <c r="H60" s="1736"/>
      <c r="I60" s="1736"/>
      <c r="J60" s="1736">
        <f t="shared" si="0"/>
        <v>22.445499999999999</v>
      </c>
      <c r="K60" s="1737" t="s">
        <v>1847</v>
      </c>
      <c r="L60" s="1711"/>
      <c r="M60" s="1712">
        <v>0</v>
      </c>
      <c r="N60" s="1712">
        <f>'수도광열비 부과 내역 '!V60</f>
        <v>410390</v>
      </c>
      <c r="O60" s="1712">
        <f>'수도광열비 부과 내역 '!W60</f>
        <v>97900</v>
      </c>
      <c r="P60" s="1712">
        <f t="shared" si="4"/>
        <v>508290</v>
      </c>
      <c r="Q60" s="1713"/>
      <c r="R60" s="1714"/>
      <c r="S60" s="1714">
        <f t="shared" si="6"/>
        <v>410390</v>
      </c>
      <c r="T60" s="1714">
        <f t="shared" si="5"/>
        <v>1010050</v>
      </c>
      <c r="U60" s="1714">
        <f t="shared" si="1"/>
        <v>410390</v>
      </c>
      <c r="V60" s="1714">
        <f t="shared" si="7"/>
        <v>1010050</v>
      </c>
      <c r="W60" s="1714">
        <f t="shared" si="17"/>
        <v>1420440</v>
      </c>
      <c r="X60" s="1715" t="s">
        <v>159</v>
      </c>
      <c r="Y60" s="1715" t="s">
        <v>159</v>
      </c>
      <c r="Z60" s="2109">
        <v>45962</v>
      </c>
      <c r="AA60" s="1714">
        <f t="shared" si="13"/>
        <v>30</v>
      </c>
      <c r="AB60" s="1714">
        <f t="shared" si="14"/>
        <v>410390</v>
      </c>
      <c r="AC60" s="1714">
        <f t="shared" si="15"/>
        <v>1010050</v>
      </c>
      <c r="AD60" s="1714">
        <f t="shared" si="8"/>
        <v>1420440</v>
      </c>
      <c r="AE60" s="1714">
        <f t="shared" si="3"/>
        <v>0</v>
      </c>
      <c r="AF60" s="1714">
        <f t="shared" si="9"/>
        <v>0</v>
      </c>
      <c r="AG60" s="1714" t="str">
        <f t="shared" si="16"/>
        <v>0</v>
      </c>
      <c r="AH60" s="1714">
        <f t="shared" si="10"/>
        <v>0</v>
      </c>
      <c r="AI60" s="1713"/>
      <c r="AJ60" s="1756">
        <f t="shared" si="24"/>
        <v>0</v>
      </c>
      <c r="AK60" s="1756">
        <f t="shared" si="24"/>
        <v>0</v>
      </c>
      <c r="AL60" s="1756">
        <f t="shared" si="12"/>
        <v>0</v>
      </c>
      <c r="AM60" s="1685"/>
      <c r="AN60" s="1685"/>
      <c r="AO60" s="1685"/>
      <c r="AP60" s="1688"/>
      <c r="AQ60" s="1688"/>
      <c r="AR60" s="1688"/>
    </row>
    <row r="61" spans="1:44" ht="23.25" customHeight="1">
      <c r="A61" s="4229"/>
      <c r="B61" s="2101">
        <v>55</v>
      </c>
      <c r="C61" s="1733" t="s">
        <v>638</v>
      </c>
      <c r="D61" s="1707" t="s">
        <v>858</v>
      </c>
      <c r="E61" s="3090" t="s">
        <v>2060</v>
      </c>
      <c r="F61" s="1717" t="s">
        <v>1711</v>
      </c>
      <c r="G61" s="1751">
        <v>363.2</v>
      </c>
      <c r="H61" s="1736"/>
      <c r="I61" s="1736"/>
      <c r="J61" s="1736">
        <f t="shared" si="0"/>
        <v>109.86799999999999</v>
      </c>
      <c r="K61" s="1737" t="s">
        <v>1710</v>
      </c>
      <c r="L61" s="1711"/>
      <c r="M61" s="1712">
        <v>0</v>
      </c>
      <c r="N61" s="1712">
        <f>'수도광열비 부과 내역 '!V61</f>
        <v>1117240</v>
      </c>
      <c r="O61" s="1712">
        <f>'수도광열비 부과 내역 '!W61</f>
        <v>479180</v>
      </c>
      <c r="P61" s="1712">
        <f t="shared" si="4"/>
        <v>1596420</v>
      </c>
      <c r="Q61" s="1713"/>
      <c r="R61" s="1714"/>
      <c r="S61" s="1714">
        <f t="shared" si="6"/>
        <v>1117240</v>
      </c>
      <c r="T61" s="1714">
        <f t="shared" si="5"/>
        <v>4944060</v>
      </c>
      <c r="U61" s="1714">
        <f t="shared" si="1"/>
        <v>1117240</v>
      </c>
      <c r="V61" s="1714">
        <f t="shared" si="7"/>
        <v>4944060</v>
      </c>
      <c r="W61" s="1714">
        <f t="shared" si="17"/>
        <v>6061300</v>
      </c>
      <c r="X61" s="1715" t="s">
        <v>159</v>
      </c>
      <c r="Y61" s="1715" t="s">
        <v>159</v>
      </c>
      <c r="Z61" s="2109">
        <v>45962</v>
      </c>
      <c r="AA61" s="1714">
        <f t="shared" si="13"/>
        <v>30</v>
      </c>
      <c r="AB61" s="1714">
        <f t="shared" si="14"/>
        <v>1117240</v>
      </c>
      <c r="AC61" s="1714">
        <f t="shared" si="15"/>
        <v>4944060</v>
      </c>
      <c r="AD61" s="1714">
        <f t="shared" si="8"/>
        <v>6061300</v>
      </c>
      <c r="AE61" s="1714">
        <f t="shared" si="3"/>
        <v>0</v>
      </c>
      <c r="AF61" s="1714">
        <f t="shared" si="9"/>
        <v>0</v>
      </c>
      <c r="AG61" s="1714" t="str">
        <f t="shared" si="16"/>
        <v>0</v>
      </c>
      <c r="AH61" s="1714">
        <f t="shared" si="10"/>
        <v>0</v>
      </c>
      <c r="AI61" s="1713"/>
      <c r="AJ61" s="1714">
        <f t="shared" si="24"/>
        <v>0</v>
      </c>
      <c r="AK61" s="1714">
        <f t="shared" si="24"/>
        <v>0</v>
      </c>
      <c r="AL61" s="1714">
        <f t="shared" si="12"/>
        <v>0</v>
      </c>
      <c r="AP61" s="1688"/>
      <c r="AQ61" s="1688"/>
      <c r="AR61" s="1688"/>
    </row>
    <row r="62" spans="1:44" ht="23.25" customHeight="1">
      <c r="A62" s="4229"/>
      <c r="B62" s="2101">
        <v>56</v>
      </c>
      <c r="C62" s="1733" t="s">
        <v>638</v>
      </c>
      <c r="D62" s="1707" t="s">
        <v>858</v>
      </c>
      <c r="E62" s="3090" t="s">
        <v>1198</v>
      </c>
      <c r="F62" s="1708" t="s">
        <v>657</v>
      </c>
      <c r="G62" s="1751">
        <v>249.6</v>
      </c>
      <c r="H62" s="1709"/>
      <c r="I62" s="1709"/>
      <c r="J62" s="1709">
        <f t="shared" si="0"/>
        <v>75.503999999999991</v>
      </c>
      <c r="K62" s="1737" t="s">
        <v>861</v>
      </c>
      <c r="L62" s="1711"/>
      <c r="M62" s="1712">
        <v>0</v>
      </c>
      <c r="N62" s="1712">
        <f>'수도광열비 부과 내역 '!V62</f>
        <v>1595540</v>
      </c>
      <c r="O62" s="1712">
        <f>'수도광열비 부과 내역 '!W62</f>
        <v>329310</v>
      </c>
      <c r="P62" s="1712">
        <f t="shared" si="4"/>
        <v>1924850</v>
      </c>
      <c r="Q62" s="1713"/>
      <c r="R62" s="1714"/>
      <c r="S62" s="1714">
        <f t="shared" si="6"/>
        <v>1595540</v>
      </c>
      <c r="T62" s="1714">
        <f t="shared" si="5"/>
        <v>3397680</v>
      </c>
      <c r="U62" s="1714">
        <f t="shared" si="1"/>
        <v>1595540</v>
      </c>
      <c r="V62" s="1714">
        <f t="shared" si="7"/>
        <v>3397680</v>
      </c>
      <c r="W62" s="1714">
        <f t="shared" si="17"/>
        <v>4993220</v>
      </c>
      <c r="X62" s="1715" t="s">
        <v>159</v>
      </c>
      <c r="Y62" s="1715" t="s">
        <v>159</v>
      </c>
      <c r="Z62" s="2109">
        <v>45962</v>
      </c>
      <c r="AA62" s="1714">
        <f t="shared" si="13"/>
        <v>30</v>
      </c>
      <c r="AB62" s="1714">
        <f t="shared" si="14"/>
        <v>1595540</v>
      </c>
      <c r="AC62" s="1714">
        <f t="shared" si="15"/>
        <v>3397680</v>
      </c>
      <c r="AD62" s="1714">
        <f t="shared" si="8"/>
        <v>4993220</v>
      </c>
      <c r="AE62" s="1714">
        <f t="shared" si="3"/>
        <v>0</v>
      </c>
      <c r="AF62" s="1714">
        <f t="shared" si="9"/>
        <v>0</v>
      </c>
      <c r="AG62" s="1714" t="str">
        <f t="shared" si="16"/>
        <v>0</v>
      </c>
      <c r="AH62" s="1714">
        <f t="shared" si="10"/>
        <v>0</v>
      </c>
      <c r="AI62" s="1713"/>
      <c r="AJ62" s="1714">
        <f t="shared" si="24"/>
        <v>0</v>
      </c>
      <c r="AK62" s="1714">
        <f t="shared" si="24"/>
        <v>0</v>
      </c>
      <c r="AL62" s="1714">
        <f t="shared" si="12"/>
        <v>0</v>
      </c>
      <c r="AP62" s="1688"/>
      <c r="AQ62" s="1688"/>
      <c r="AR62" s="1688"/>
    </row>
    <row r="63" spans="1:44" ht="23.25" customHeight="1">
      <c r="A63" s="4229"/>
      <c r="B63" s="2101">
        <v>57</v>
      </c>
      <c r="C63" s="1733" t="s">
        <v>638</v>
      </c>
      <c r="D63" s="1707" t="s">
        <v>858</v>
      </c>
      <c r="E63" s="3090" t="s">
        <v>877</v>
      </c>
      <c r="F63" s="1708" t="s">
        <v>2235</v>
      </c>
      <c r="G63" s="1751">
        <v>756.2</v>
      </c>
      <c r="H63" s="1709"/>
      <c r="I63" s="1709"/>
      <c r="J63" s="1709">
        <f t="shared" si="0"/>
        <v>228.75050000000002</v>
      </c>
      <c r="K63" s="1710" t="s">
        <v>345</v>
      </c>
      <c r="L63" s="1711"/>
      <c r="M63" s="1712">
        <v>0</v>
      </c>
      <c r="N63" s="1712">
        <f>'수도광열비 부과 내역 '!V63</f>
        <v>3682920</v>
      </c>
      <c r="O63" s="1712">
        <f>'수도광열비 부과 내역 '!W63</f>
        <v>997690</v>
      </c>
      <c r="P63" s="1712">
        <f t="shared" si="4"/>
        <v>4680610</v>
      </c>
      <c r="Q63" s="1713"/>
      <c r="R63" s="1714"/>
      <c r="S63" s="1714">
        <f t="shared" si="6"/>
        <v>3682920</v>
      </c>
      <c r="T63" s="3468">
        <f>ROUND(J63*46000,-1)</f>
        <v>10522520</v>
      </c>
      <c r="U63" s="1714">
        <f t="shared" si="1"/>
        <v>3682920</v>
      </c>
      <c r="V63" s="1714">
        <f t="shared" si="7"/>
        <v>10522520</v>
      </c>
      <c r="W63" s="1714">
        <f t="shared" si="17"/>
        <v>14205440</v>
      </c>
      <c r="X63" s="1715" t="s">
        <v>159</v>
      </c>
      <c r="Y63" s="1715" t="s">
        <v>159</v>
      </c>
      <c r="Z63" s="2109">
        <v>45962</v>
      </c>
      <c r="AA63" s="1714">
        <f t="shared" si="13"/>
        <v>30</v>
      </c>
      <c r="AB63" s="1714">
        <f t="shared" si="14"/>
        <v>3682920</v>
      </c>
      <c r="AC63" s="1714">
        <f t="shared" si="15"/>
        <v>10522520</v>
      </c>
      <c r="AD63" s="1714">
        <f t="shared" si="8"/>
        <v>14205440</v>
      </c>
      <c r="AE63" s="1714">
        <f t="shared" si="3"/>
        <v>0</v>
      </c>
      <c r="AF63" s="1714">
        <f t="shared" si="9"/>
        <v>0</v>
      </c>
      <c r="AG63" s="1714" t="str">
        <f t="shared" si="16"/>
        <v>0</v>
      </c>
      <c r="AH63" s="1714">
        <f t="shared" si="10"/>
        <v>0</v>
      </c>
      <c r="AI63" s="1714"/>
      <c r="AJ63" s="1714">
        <f t="shared" si="24"/>
        <v>0</v>
      </c>
      <c r="AK63" s="1714">
        <f t="shared" si="24"/>
        <v>0</v>
      </c>
      <c r="AL63" s="1714">
        <f t="shared" si="12"/>
        <v>0</v>
      </c>
      <c r="AP63" s="1688"/>
      <c r="AQ63" s="1688"/>
      <c r="AR63" s="1688"/>
    </row>
    <row r="64" spans="1:44" ht="23.25" customHeight="1">
      <c r="A64" s="4229"/>
      <c r="B64" s="2101">
        <v>58</v>
      </c>
      <c r="C64" s="1733" t="s">
        <v>638</v>
      </c>
      <c r="D64" s="1707" t="s">
        <v>858</v>
      </c>
      <c r="E64" s="3090" t="s">
        <v>871</v>
      </c>
      <c r="F64" s="1708" t="s">
        <v>2235</v>
      </c>
      <c r="G64" s="1751">
        <v>502.95</v>
      </c>
      <c r="H64" s="1709"/>
      <c r="I64" s="1709"/>
      <c r="J64" s="1709">
        <f t="shared" si="0"/>
        <v>152.14237499999999</v>
      </c>
      <c r="K64" s="1737" t="s">
        <v>155</v>
      </c>
      <c r="L64" s="1711"/>
      <c r="M64" s="1712">
        <v>0</v>
      </c>
      <c r="N64" s="1712">
        <f>'수도광열비 부과 내역 '!V64</f>
        <v>1245570</v>
      </c>
      <c r="O64" s="1712">
        <f>'수도광열비 부과 내역 '!W64</f>
        <v>663560</v>
      </c>
      <c r="P64" s="1712">
        <f t="shared" si="4"/>
        <v>1909130</v>
      </c>
      <c r="Q64" s="1713"/>
      <c r="R64" s="1714"/>
      <c r="S64" s="1714">
        <f t="shared" si="6"/>
        <v>1245570</v>
      </c>
      <c r="T64" s="1714">
        <f t="shared" si="5"/>
        <v>6846410</v>
      </c>
      <c r="U64" s="1714">
        <f t="shared" si="1"/>
        <v>1245570</v>
      </c>
      <c r="V64" s="1714">
        <f t="shared" si="7"/>
        <v>6846410</v>
      </c>
      <c r="W64" s="1714">
        <f t="shared" si="17"/>
        <v>8091980</v>
      </c>
      <c r="X64" s="1715" t="s">
        <v>159</v>
      </c>
      <c r="Y64" s="1715" t="s">
        <v>159</v>
      </c>
      <c r="Z64" s="2109">
        <v>45962</v>
      </c>
      <c r="AA64" s="1714">
        <f t="shared" si="13"/>
        <v>30</v>
      </c>
      <c r="AB64" s="1714">
        <f t="shared" si="14"/>
        <v>1245570</v>
      </c>
      <c r="AC64" s="1714">
        <f t="shared" si="15"/>
        <v>6846410</v>
      </c>
      <c r="AD64" s="1714">
        <f t="shared" si="8"/>
        <v>8091980</v>
      </c>
      <c r="AE64" s="1714">
        <f t="shared" si="3"/>
        <v>0</v>
      </c>
      <c r="AF64" s="1714">
        <f t="shared" si="9"/>
        <v>0</v>
      </c>
      <c r="AG64" s="1714" t="str">
        <f t="shared" si="16"/>
        <v>0</v>
      </c>
      <c r="AH64" s="1714">
        <f t="shared" si="10"/>
        <v>0</v>
      </c>
      <c r="AI64" s="1714"/>
      <c r="AJ64" s="1714">
        <f t="shared" si="24"/>
        <v>0</v>
      </c>
      <c r="AK64" s="1714">
        <f t="shared" si="24"/>
        <v>0</v>
      </c>
      <c r="AL64" s="1714">
        <f t="shared" si="12"/>
        <v>0</v>
      </c>
      <c r="AP64" s="1688"/>
      <c r="AQ64" s="1688"/>
      <c r="AR64" s="1688"/>
    </row>
    <row r="65" spans="1:44" ht="23.25" customHeight="1">
      <c r="A65" s="4229"/>
      <c r="B65" s="2101">
        <v>59</v>
      </c>
      <c r="C65" s="1733" t="s">
        <v>638</v>
      </c>
      <c r="D65" s="1707" t="s">
        <v>858</v>
      </c>
      <c r="E65" s="3090" t="s">
        <v>2061</v>
      </c>
      <c r="F65" s="1708" t="s">
        <v>2235</v>
      </c>
      <c r="G65" s="1751">
        <v>498.11</v>
      </c>
      <c r="H65" s="1709"/>
      <c r="I65" s="1709"/>
      <c r="J65" s="1736">
        <f>G65*0.3025</f>
        <v>150.67827500000001</v>
      </c>
      <c r="K65" s="1737" t="s">
        <v>3468</v>
      </c>
      <c r="L65" s="1711"/>
      <c r="M65" s="1712">
        <v>0</v>
      </c>
      <c r="N65" s="1712">
        <f>'수도광열비 부과 내역 '!V65</f>
        <v>1398040</v>
      </c>
      <c r="O65" s="1712">
        <f>'수도광열비 부과 내역 '!W65</f>
        <v>657170</v>
      </c>
      <c r="P65" s="1712">
        <f t="shared" si="4"/>
        <v>2055210</v>
      </c>
      <c r="Q65" s="1713"/>
      <c r="R65" s="1714"/>
      <c r="S65" s="1714">
        <f t="shared" si="6"/>
        <v>1398040</v>
      </c>
      <c r="T65" s="1714">
        <f t="shared" si="5"/>
        <v>6780520</v>
      </c>
      <c r="U65" s="1714">
        <f t="shared" si="1"/>
        <v>1398040</v>
      </c>
      <c r="V65" s="1714">
        <f t="shared" si="7"/>
        <v>6780520</v>
      </c>
      <c r="W65" s="1714">
        <f t="shared" si="17"/>
        <v>8178560</v>
      </c>
      <c r="X65" s="1715" t="s">
        <v>159</v>
      </c>
      <c r="Y65" s="1715" t="s">
        <v>159</v>
      </c>
      <c r="Z65" s="2109">
        <v>45962</v>
      </c>
      <c r="AA65" s="1714">
        <f t="shared" si="13"/>
        <v>30</v>
      </c>
      <c r="AB65" s="1714">
        <f t="shared" si="14"/>
        <v>1398040</v>
      </c>
      <c r="AC65" s="1714">
        <f t="shared" si="15"/>
        <v>6780520</v>
      </c>
      <c r="AD65" s="1714">
        <f t="shared" si="8"/>
        <v>8178560</v>
      </c>
      <c r="AE65" s="1714">
        <f t="shared" si="3"/>
        <v>0</v>
      </c>
      <c r="AF65" s="1714">
        <f t="shared" si="9"/>
        <v>0</v>
      </c>
      <c r="AG65" s="1714" t="str">
        <f t="shared" si="16"/>
        <v>0</v>
      </c>
      <c r="AH65" s="1714">
        <f t="shared" si="10"/>
        <v>0</v>
      </c>
      <c r="AI65" s="1714"/>
      <c r="AJ65" s="1714">
        <f t="shared" si="24"/>
        <v>0</v>
      </c>
      <c r="AK65" s="1714">
        <f t="shared" si="24"/>
        <v>0</v>
      </c>
      <c r="AL65" s="1714">
        <f t="shared" si="12"/>
        <v>0</v>
      </c>
      <c r="AP65" s="1688"/>
      <c r="AQ65" s="1688"/>
      <c r="AR65" s="1688"/>
    </row>
    <row r="66" spans="1:44" ht="23.25" customHeight="1">
      <c r="A66" s="4229"/>
      <c r="B66" s="2101">
        <v>60</v>
      </c>
      <c r="C66" s="1733" t="s">
        <v>638</v>
      </c>
      <c r="D66" s="1707" t="s">
        <v>634</v>
      </c>
      <c r="E66" s="3090" t="s">
        <v>337</v>
      </c>
      <c r="F66" s="1707"/>
      <c r="G66" s="1751">
        <v>58.620000000000005</v>
      </c>
      <c r="H66" s="1709"/>
      <c r="I66" s="1709"/>
      <c r="J66" s="1709">
        <f>G66*0.3025</f>
        <v>17.73255</v>
      </c>
      <c r="K66" s="3291" t="s">
        <v>3000</v>
      </c>
      <c r="L66" s="1711"/>
      <c r="M66" s="1712">
        <v>0</v>
      </c>
      <c r="N66" s="1712">
        <f>'수도광열비 부과 내역 '!V66</f>
        <v>0</v>
      </c>
      <c r="O66" s="1712">
        <f>'수도광열비 부과 내역 '!W66</f>
        <v>77340</v>
      </c>
      <c r="P66" s="1712">
        <f t="shared" si="4"/>
        <v>77340</v>
      </c>
      <c r="Q66" s="1713"/>
      <c r="R66" s="1714"/>
      <c r="S66" s="1714">
        <f t="shared" si="6"/>
        <v>0</v>
      </c>
      <c r="T66" s="1714">
        <f t="shared" si="5"/>
        <v>797960</v>
      </c>
      <c r="U66" s="1714">
        <f t="shared" si="1"/>
        <v>0</v>
      </c>
      <c r="V66" s="1714">
        <f t="shared" si="7"/>
        <v>797960</v>
      </c>
      <c r="W66" s="1714">
        <f t="shared" si="17"/>
        <v>797960</v>
      </c>
      <c r="X66" s="1725" t="s">
        <v>246</v>
      </c>
      <c r="Y66" s="1725" t="s">
        <v>246</v>
      </c>
      <c r="Z66" s="2109">
        <v>45962</v>
      </c>
      <c r="AA66" s="1714">
        <f t="shared" si="13"/>
        <v>0</v>
      </c>
      <c r="AB66" s="1714">
        <f t="shared" si="14"/>
        <v>0</v>
      </c>
      <c r="AC66" s="1714">
        <f t="shared" si="15"/>
        <v>0</v>
      </c>
      <c r="AD66" s="1714">
        <f t="shared" si="8"/>
        <v>0</v>
      </c>
      <c r="AE66" s="1714">
        <f t="shared" si="3"/>
        <v>30</v>
      </c>
      <c r="AF66" s="1714">
        <f t="shared" si="9"/>
        <v>0</v>
      </c>
      <c r="AG66" s="1714">
        <f>IF(Y66="SD",V66,IF(DAY(Z66)=1,"0",ROUND(DAY(Z66-1)/(DATE(YEAR(Z66),MONTH(Z66)+1,1)-DATE(YEAR(Z66),MONTH(Z66),1))*V66,-1)))</f>
        <v>797960</v>
      </c>
      <c r="AH66" s="1714">
        <f t="shared" si="10"/>
        <v>797960</v>
      </c>
      <c r="AI66" s="1714"/>
      <c r="AJ66" s="1714">
        <f t="shared" si="24"/>
        <v>0</v>
      </c>
      <c r="AK66" s="1714">
        <f t="shared" si="24"/>
        <v>0</v>
      </c>
      <c r="AL66" s="1714">
        <f t="shared" si="12"/>
        <v>0</v>
      </c>
      <c r="AP66" s="1688"/>
      <c r="AQ66" s="1688"/>
      <c r="AR66" s="1688"/>
    </row>
    <row r="67" spans="1:44" ht="23.25" customHeight="1">
      <c r="A67" s="4229"/>
      <c r="B67" s="2101">
        <v>61</v>
      </c>
      <c r="C67" s="1733" t="s">
        <v>638</v>
      </c>
      <c r="D67" s="1707" t="s">
        <v>858</v>
      </c>
      <c r="E67" s="3090" t="s">
        <v>881</v>
      </c>
      <c r="F67" s="1717" t="s">
        <v>1204</v>
      </c>
      <c r="G67" s="1751">
        <v>598.67999999999995</v>
      </c>
      <c r="H67" s="1736"/>
      <c r="I67" s="1736"/>
      <c r="J67" s="1736">
        <f t="shared" ref="J67:J73" si="25">G67*0.3025</f>
        <v>181.10069999999999</v>
      </c>
      <c r="K67" s="1737" t="s">
        <v>846</v>
      </c>
      <c r="L67" s="1711"/>
      <c r="M67" s="1712">
        <v>0</v>
      </c>
      <c r="N67" s="1712">
        <f>'수도광열비 부과 내역 '!V67</f>
        <v>6228780</v>
      </c>
      <c r="O67" s="1712">
        <f>'수도광열비 부과 내역 '!W67</f>
        <v>789860</v>
      </c>
      <c r="P67" s="1712">
        <f t="shared" si="4"/>
        <v>7018640</v>
      </c>
      <c r="Q67" s="1713"/>
      <c r="R67" s="1714"/>
      <c r="S67" s="1714">
        <f t="shared" si="6"/>
        <v>6228780</v>
      </c>
      <c r="T67" s="1714">
        <f t="shared" si="5"/>
        <v>8149530</v>
      </c>
      <c r="U67" s="1714">
        <f t="shared" si="1"/>
        <v>6228780</v>
      </c>
      <c r="V67" s="1714">
        <f t="shared" si="7"/>
        <v>8149530</v>
      </c>
      <c r="W67" s="1714">
        <f t="shared" si="17"/>
        <v>14378310</v>
      </c>
      <c r="X67" s="1715" t="s">
        <v>159</v>
      </c>
      <c r="Y67" s="1715" t="s">
        <v>159</v>
      </c>
      <c r="Z67" s="2109">
        <v>45962</v>
      </c>
      <c r="AA67" s="1714">
        <f t="shared" si="13"/>
        <v>30</v>
      </c>
      <c r="AB67" s="1714">
        <f t="shared" si="14"/>
        <v>6228780</v>
      </c>
      <c r="AC67" s="1714">
        <f t="shared" si="15"/>
        <v>8149530</v>
      </c>
      <c r="AD67" s="1714">
        <f t="shared" si="8"/>
        <v>14378310</v>
      </c>
      <c r="AE67" s="1714">
        <f t="shared" si="3"/>
        <v>0</v>
      </c>
      <c r="AF67" s="1714">
        <f t="shared" si="9"/>
        <v>0</v>
      </c>
      <c r="AG67" s="1714" t="str">
        <f t="shared" si="16"/>
        <v>0</v>
      </c>
      <c r="AH67" s="1714">
        <f t="shared" si="10"/>
        <v>0</v>
      </c>
      <c r="AI67" s="1714"/>
      <c r="AJ67" s="1714">
        <f t="shared" si="24"/>
        <v>0</v>
      </c>
      <c r="AK67" s="1714">
        <f t="shared" si="24"/>
        <v>0</v>
      </c>
      <c r="AL67" s="1714">
        <f t="shared" si="12"/>
        <v>0</v>
      </c>
      <c r="AP67" s="1688"/>
      <c r="AQ67" s="1688"/>
      <c r="AR67" s="1688"/>
    </row>
    <row r="68" spans="1:44" ht="23.25" customHeight="1">
      <c r="A68" s="4229"/>
      <c r="B68" s="2101">
        <v>62</v>
      </c>
      <c r="C68" s="1733" t="s">
        <v>638</v>
      </c>
      <c r="D68" s="1707" t="s">
        <v>880</v>
      </c>
      <c r="E68" s="3090" t="s">
        <v>872</v>
      </c>
      <c r="F68" s="1708" t="s">
        <v>1168</v>
      </c>
      <c r="G68" s="1751">
        <v>543.53</v>
      </c>
      <c r="H68" s="1709"/>
      <c r="I68" s="1709"/>
      <c r="J68" s="1709">
        <f t="shared" si="25"/>
        <v>164.41782499999999</v>
      </c>
      <c r="K68" s="1737" t="s">
        <v>3183</v>
      </c>
      <c r="L68" s="1726"/>
      <c r="M68" s="1712">
        <v>0</v>
      </c>
      <c r="N68" s="1712">
        <f>'수도광열비 부과 내역 '!V68</f>
        <v>1527660</v>
      </c>
      <c r="O68" s="1712">
        <f>'수도광열비 부과 내역 '!W68</f>
        <v>717110</v>
      </c>
      <c r="P68" s="1712">
        <f t="shared" si="4"/>
        <v>2244770</v>
      </c>
      <c r="Q68" s="1713"/>
      <c r="R68" s="1714"/>
      <c r="S68" s="1714">
        <f t="shared" si="6"/>
        <v>1527660</v>
      </c>
      <c r="T68" s="1714">
        <f t="shared" si="5"/>
        <v>7398800</v>
      </c>
      <c r="U68" s="1714">
        <f t="shared" si="1"/>
        <v>1527660</v>
      </c>
      <c r="V68" s="1714">
        <f t="shared" si="7"/>
        <v>7398800</v>
      </c>
      <c r="W68" s="1714">
        <f t="shared" si="17"/>
        <v>8926460</v>
      </c>
      <c r="X68" s="1715" t="s">
        <v>159</v>
      </c>
      <c r="Y68" s="1715" t="s">
        <v>159</v>
      </c>
      <c r="Z68" s="2109">
        <v>45962</v>
      </c>
      <c r="AA68" s="1714">
        <f t="shared" si="13"/>
        <v>30</v>
      </c>
      <c r="AB68" s="1714">
        <f>IF(X68="브랜드",U68,0)</f>
        <v>1527660</v>
      </c>
      <c r="AC68" s="1714">
        <f t="shared" si="15"/>
        <v>7398800</v>
      </c>
      <c r="AD68" s="1714">
        <f t="shared" si="8"/>
        <v>8926460</v>
      </c>
      <c r="AE68" s="1755">
        <f t="shared" si="3"/>
        <v>0</v>
      </c>
      <c r="AF68" s="1714">
        <f t="shared" si="9"/>
        <v>0</v>
      </c>
      <c r="AG68" s="1714" t="str">
        <f t="shared" si="16"/>
        <v>0</v>
      </c>
      <c r="AH68" s="1714">
        <f t="shared" si="10"/>
        <v>0</v>
      </c>
      <c r="AI68" s="1714"/>
      <c r="AJ68" s="1714">
        <f t="shared" si="24"/>
        <v>0</v>
      </c>
      <c r="AK68" s="1714">
        <f t="shared" si="24"/>
        <v>0</v>
      </c>
      <c r="AL68" s="1714">
        <f t="shared" si="12"/>
        <v>0</v>
      </c>
      <c r="AP68" s="1688"/>
      <c r="AQ68" s="1688"/>
      <c r="AR68" s="1688"/>
    </row>
    <row r="69" spans="1:44" ht="23.25" customHeight="1">
      <c r="A69" s="4229"/>
      <c r="B69" s="2101">
        <v>63</v>
      </c>
      <c r="C69" s="1733" t="s">
        <v>638</v>
      </c>
      <c r="D69" s="1707" t="s">
        <v>634</v>
      </c>
      <c r="E69" s="3090" t="s">
        <v>885</v>
      </c>
      <c r="F69" s="1735" t="s">
        <v>2300</v>
      </c>
      <c r="G69" s="1736">
        <v>151.25</v>
      </c>
      <c r="H69" s="1736"/>
      <c r="I69" s="1736"/>
      <c r="J69" s="1736">
        <f t="shared" si="25"/>
        <v>45.753124999999997</v>
      </c>
      <c r="K69" s="1737" t="s">
        <v>2299</v>
      </c>
      <c r="L69" s="1711"/>
      <c r="M69" s="1712">
        <v>0</v>
      </c>
      <c r="N69" s="1712">
        <f>'수도광열비 부과 내역 '!V69</f>
        <v>2208930</v>
      </c>
      <c r="O69" s="1712">
        <f>'수도광열비 부과 내역 '!W69</f>
        <v>199550</v>
      </c>
      <c r="P69" s="1712">
        <f t="shared" si="4"/>
        <v>2408480</v>
      </c>
      <c r="Q69" s="1713"/>
      <c r="R69" s="1714"/>
      <c r="S69" s="1714">
        <f t="shared" si="6"/>
        <v>2208930</v>
      </c>
      <c r="T69" s="1714">
        <f t="shared" si="5"/>
        <v>2058890</v>
      </c>
      <c r="U69" s="1714">
        <f t="shared" ref="U69:U136" si="26">Q69+S69</f>
        <v>2208930</v>
      </c>
      <c r="V69" s="1714">
        <f t="shared" ref="V69:V136" si="27">T69</f>
        <v>2058890</v>
      </c>
      <c r="W69" s="1714">
        <f t="shared" si="17"/>
        <v>4267820</v>
      </c>
      <c r="X69" s="1715" t="s">
        <v>159</v>
      </c>
      <c r="Y69" s="1715" t="s">
        <v>159</v>
      </c>
      <c r="Z69" s="2109">
        <v>45962</v>
      </c>
      <c r="AA69" s="1714">
        <f t="shared" si="13"/>
        <v>30</v>
      </c>
      <c r="AB69" s="1714">
        <f t="shared" si="14"/>
        <v>2208930</v>
      </c>
      <c r="AC69" s="1714">
        <f t="shared" si="15"/>
        <v>2058890</v>
      </c>
      <c r="AD69" s="1714">
        <f t="shared" si="8"/>
        <v>4267820</v>
      </c>
      <c r="AE69" s="1755">
        <f t="shared" ref="AE69:AE144" si="28">DAY($Z$5)-AA69</f>
        <v>0</v>
      </c>
      <c r="AF69" s="1714">
        <f t="shared" si="9"/>
        <v>0</v>
      </c>
      <c r="AG69" s="1714" t="str">
        <f t="shared" si="16"/>
        <v>0</v>
      </c>
      <c r="AH69" s="1714">
        <f t="shared" si="10"/>
        <v>0</v>
      </c>
      <c r="AI69" s="1714"/>
      <c r="AJ69" s="1714">
        <f t="shared" si="24"/>
        <v>0</v>
      </c>
      <c r="AK69" s="1714">
        <f t="shared" si="24"/>
        <v>0</v>
      </c>
      <c r="AL69" s="1714">
        <f t="shared" si="12"/>
        <v>0</v>
      </c>
      <c r="AP69" s="1688"/>
      <c r="AQ69" s="1688"/>
      <c r="AR69" s="1688"/>
    </row>
    <row r="70" spans="1:44" ht="23.25" customHeight="1">
      <c r="A70" s="4229"/>
      <c r="B70" s="2101">
        <v>64</v>
      </c>
      <c r="C70" s="1733" t="s">
        <v>638</v>
      </c>
      <c r="D70" s="1707" t="s">
        <v>634</v>
      </c>
      <c r="E70" s="3091" t="s">
        <v>17</v>
      </c>
      <c r="F70" s="1717" t="s">
        <v>2900</v>
      </c>
      <c r="G70" s="1751">
        <v>263.58999999999997</v>
      </c>
      <c r="H70" s="1709"/>
      <c r="I70" s="1709"/>
      <c r="J70" s="1709">
        <f t="shared" si="25"/>
        <v>79.735974999999996</v>
      </c>
      <c r="K70" s="3291" t="s">
        <v>3583</v>
      </c>
      <c r="L70" s="1726"/>
      <c r="M70" s="1712">
        <v>0</v>
      </c>
      <c r="N70" s="1712">
        <f>'수도광열비 부과 내역 '!V70</f>
        <v>691430</v>
      </c>
      <c r="O70" s="1712">
        <f>'수도광열비 부과 내역 '!W70</f>
        <v>347760</v>
      </c>
      <c r="P70" s="1712">
        <f t="shared" ref="P70:P134" si="29">M70+N70+O70</f>
        <v>1039190</v>
      </c>
      <c r="Q70" s="1713"/>
      <c r="R70" s="1714"/>
      <c r="S70" s="1714">
        <f t="shared" si="6"/>
        <v>691430</v>
      </c>
      <c r="T70" s="1714">
        <f t="shared" si="5"/>
        <v>3588120</v>
      </c>
      <c r="U70" s="1714">
        <f t="shared" si="26"/>
        <v>691430</v>
      </c>
      <c r="V70" s="1714">
        <f t="shared" si="27"/>
        <v>3588120</v>
      </c>
      <c r="W70" s="1714">
        <f t="shared" si="17"/>
        <v>4279550</v>
      </c>
      <c r="X70" s="1725" t="s">
        <v>246</v>
      </c>
      <c r="Y70" s="1725" t="s">
        <v>246</v>
      </c>
      <c r="Z70" s="2109">
        <v>45962</v>
      </c>
      <c r="AA70" s="1714">
        <f t="shared" si="13"/>
        <v>0</v>
      </c>
      <c r="AB70" s="1714">
        <f t="shared" si="14"/>
        <v>0</v>
      </c>
      <c r="AC70" s="1714">
        <f>V70-AG70</f>
        <v>0</v>
      </c>
      <c r="AD70" s="1714">
        <f t="shared" si="8"/>
        <v>0</v>
      </c>
      <c r="AE70" s="1714">
        <f t="shared" si="28"/>
        <v>30</v>
      </c>
      <c r="AF70" s="1714">
        <f t="shared" si="9"/>
        <v>691430</v>
      </c>
      <c r="AG70" s="1714">
        <f t="shared" si="16"/>
        <v>3588120</v>
      </c>
      <c r="AH70" s="1714">
        <f t="shared" si="10"/>
        <v>4279550</v>
      </c>
      <c r="AI70" s="1714"/>
      <c r="AJ70" s="1714">
        <f t="shared" si="24"/>
        <v>0</v>
      </c>
      <c r="AK70" s="1714">
        <f t="shared" si="24"/>
        <v>0</v>
      </c>
      <c r="AL70" s="1714">
        <f t="shared" si="12"/>
        <v>0</v>
      </c>
      <c r="AP70" s="1688"/>
      <c r="AQ70" s="1688"/>
      <c r="AR70" s="1688"/>
    </row>
    <row r="71" spans="1:44" ht="23.25" customHeight="1">
      <c r="A71" s="4229"/>
      <c r="B71" s="2101">
        <v>65</v>
      </c>
      <c r="C71" s="1733" t="s">
        <v>638</v>
      </c>
      <c r="D71" s="1707" t="s">
        <v>634</v>
      </c>
      <c r="E71" s="3090" t="s">
        <v>1197</v>
      </c>
      <c r="F71" s="1717" t="s">
        <v>2992</v>
      </c>
      <c r="G71" s="1751">
        <v>432.3</v>
      </c>
      <c r="H71" s="1709"/>
      <c r="I71" s="1709"/>
      <c r="J71" s="1709">
        <f t="shared" si="25"/>
        <v>130.77074999999999</v>
      </c>
      <c r="K71" s="3292" t="s">
        <v>3591</v>
      </c>
      <c r="L71" s="1711"/>
      <c r="M71" s="1712">
        <v>0</v>
      </c>
      <c r="N71" s="1712">
        <f>'수도광열비 부과 내역 '!V71</f>
        <v>119200</v>
      </c>
      <c r="O71" s="1712">
        <f>'수도광열비 부과 내역 '!W71</f>
        <v>570350</v>
      </c>
      <c r="P71" s="1712">
        <f t="shared" si="29"/>
        <v>689550</v>
      </c>
      <c r="Q71" s="1713"/>
      <c r="R71" s="1714"/>
      <c r="S71" s="1714">
        <f t="shared" si="6"/>
        <v>119200</v>
      </c>
      <c r="T71" s="1747">
        <f>ROUND(J71*45000,-1)</f>
        <v>5884680</v>
      </c>
      <c r="U71" s="1714">
        <f t="shared" si="26"/>
        <v>119200</v>
      </c>
      <c r="V71" s="1714">
        <f t="shared" si="27"/>
        <v>5884680</v>
      </c>
      <c r="W71" s="1714">
        <f t="shared" si="17"/>
        <v>6003880</v>
      </c>
      <c r="X71" s="1725" t="s">
        <v>246</v>
      </c>
      <c r="Y71" s="1725" t="s">
        <v>246</v>
      </c>
      <c r="Z71" s="2109">
        <v>45962</v>
      </c>
      <c r="AA71" s="1714">
        <f t="shared" si="13"/>
        <v>0</v>
      </c>
      <c r="AB71" s="1714">
        <f t="shared" si="14"/>
        <v>0</v>
      </c>
      <c r="AC71" s="1714">
        <f t="shared" si="15"/>
        <v>0</v>
      </c>
      <c r="AD71" s="1714">
        <f t="shared" si="8"/>
        <v>0</v>
      </c>
      <c r="AE71" s="1714">
        <f t="shared" si="28"/>
        <v>30</v>
      </c>
      <c r="AF71" s="1714">
        <f t="shared" si="9"/>
        <v>119200</v>
      </c>
      <c r="AG71" s="1714">
        <f t="shared" si="16"/>
        <v>5884680</v>
      </c>
      <c r="AH71" s="1714">
        <f t="shared" si="10"/>
        <v>6003880</v>
      </c>
      <c r="AI71" s="1714"/>
      <c r="AJ71" s="1714">
        <f t="shared" si="24"/>
        <v>0</v>
      </c>
      <c r="AK71" s="1714">
        <f t="shared" si="24"/>
        <v>0</v>
      </c>
      <c r="AL71" s="1714">
        <f t="shared" si="12"/>
        <v>0</v>
      </c>
      <c r="AP71" s="1688"/>
      <c r="AQ71" s="1688"/>
      <c r="AR71" s="1688"/>
    </row>
    <row r="72" spans="1:44" ht="23.25" customHeight="1">
      <c r="A72" s="4229"/>
      <c r="B72" s="2101">
        <v>66</v>
      </c>
      <c r="C72" s="1733" t="s">
        <v>638</v>
      </c>
      <c r="D72" s="1707" t="s">
        <v>634</v>
      </c>
      <c r="E72" s="3090" t="s">
        <v>874</v>
      </c>
      <c r="F72" s="1717" t="s">
        <v>2277</v>
      </c>
      <c r="G72" s="1736">
        <v>306.66000000000003</v>
      </c>
      <c r="H72" s="1736"/>
      <c r="I72" s="1736"/>
      <c r="J72" s="1736">
        <v>92.76</v>
      </c>
      <c r="K72" s="1737" t="s">
        <v>3068</v>
      </c>
      <c r="L72" s="1762"/>
      <c r="M72" s="1738">
        <v>0</v>
      </c>
      <c r="N72" s="1738">
        <f>'수도광열비 부과 내역 '!V72</f>
        <v>3719300</v>
      </c>
      <c r="O72" s="1738">
        <f>'수도광열비 부과 내역 '!W72</f>
        <v>404570</v>
      </c>
      <c r="P72" s="1738">
        <f t="shared" si="29"/>
        <v>4123870</v>
      </c>
      <c r="Q72" s="1714"/>
      <c r="R72" s="1714"/>
      <c r="S72" s="1714">
        <f t="shared" si="6"/>
        <v>3719300</v>
      </c>
      <c r="T72" s="1714">
        <f t="shared" ref="T72:T134" si="30">ROUND(J72*45000,-1)</f>
        <v>4174200</v>
      </c>
      <c r="U72" s="1714">
        <f t="shared" si="26"/>
        <v>3719300</v>
      </c>
      <c r="V72" s="1714">
        <f t="shared" si="27"/>
        <v>4174200</v>
      </c>
      <c r="W72" s="1714">
        <f t="shared" si="17"/>
        <v>7893500</v>
      </c>
      <c r="X72" s="1715" t="s">
        <v>159</v>
      </c>
      <c r="Y72" s="1715" t="s">
        <v>159</v>
      </c>
      <c r="Z72" s="2109">
        <v>45962</v>
      </c>
      <c r="AA72" s="1714">
        <f t="shared" ref="AA72:AA150" si="31">IF(Y72="브랜드",$Z$5-Z72+1,)</f>
        <v>30</v>
      </c>
      <c r="AB72" s="1714">
        <f t="shared" si="14"/>
        <v>3719300</v>
      </c>
      <c r="AC72" s="1714">
        <f t="shared" si="15"/>
        <v>4174200</v>
      </c>
      <c r="AD72" s="1714">
        <f t="shared" ref="AD72:AD147" si="32">SUM(AB72:AC72)</f>
        <v>7893500</v>
      </c>
      <c r="AE72" s="1714">
        <f t="shared" si="28"/>
        <v>0</v>
      </c>
      <c r="AF72" s="1714">
        <f t="shared" ref="AF72:AF147" si="33">IF(X72="SD",U72,0)</f>
        <v>0</v>
      </c>
      <c r="AG72" s="1714" t="str">
        <f t="shared" ref="AG72:AG147" si="34">IF(Y72="SD",V72,IF(DAY(Z72)=1,"0",ROUND(DAY(Z72-1)/(DATE(YEAR(Z72),MONTH(Z72)+1,1)-DATE(YEAR(Z72),MONTH(Z72),1))*V72,-1)))</f>
        <v>0</v>
      </c>
      <c r="AH72" s="1714">
        <f t="shared" ref="AH72:AH147" si="35">SUM(AF72:AG72)</f>
        <v>0</v>
      </c>
      <c r="AI72" s="1714"/>
      <c r="AJ72" s="1714">
        <f t="shared" si="24"/>
        <v>0</v>
      </c>
      <c r="AK72" s="1714">
        <f t="shared" si="24"/>
        <v>0</v>
      </c>
      <c r="AL72" s="1714">
        <f t="shared" ref="AL72:AL147" si="36">SUM(AJ72:AK72)</f>
        <v>0</v>
      </c>
      <c r="AP72" s="1688"/>
      <c r="AQ72" s="1688"/>
      <c r="AR72" s="1688"/>
    </row>
    <row r="73" spans="1:44" ht="23.25" customHeight="1">
      <c r="A73" s="4229"/>
      <c r="B73" s="2101">
        <v>67</v>
      </c>
      <c r="C73" s="1733" t="s">
        <v>638</v>
      </c>
      <c r="D73" s="1707" t="s">
        <v>7</v>
      </c>
      <c r="E73" s="3090" t="s">
        <v>6</v>
      </c>
      <c r="F73" s="1717" t="s">
        <v>2055</v>
      </c>
      <c r="G73" s="1751">
        <v>253.03</v>
      </c>
      <c r="H73" s="1736"/>
      <c r="I73" s="1736"/>
      <c r="J73" s="1736">
        <f t="shared" si="25"/>
        <v>76.541574999999995</v>
      </c>
      <c r="K73" s="1743" t="s">
        <v>2902</v>
      </c>
      <c r="L73" s="1711"/>
      <c r="M73" s="1712">
        <v>0</v>
      </c>
      <c r="N73" s="1712">
        <f>'수도광열비 부과 내역 '!V73</f>
        <v>1456380</v>
      </c>
      <c r="O73" s="1712">
        <f>'수도광열비 부과 내역 '!W73</f>
        <v>333830</v>
      </c>
      <c r="P73" s="1712">
        <f t="shared" si="29"/>
        <v>1790210</v>
      </c>
      <c r="Q73" s="1713"/>
      <c r="R73" s="1714"/>
      <c r="S73" s="1714">
        <f t="shared" si="6"/>
        <v>1456380</v>
      </c>
      <c r="T73" s="1714">
        <f t="shared" si="30"/>
        <v>3444370</v>
      </c>
      <c r="U73" s="1714">
        <f t="shared" si="26"/>
        <v>1456380</v>
      </c>
      <c r="V73" s="1714">
        <f t="shared" si="27"/>
        <v>3444370</v>
      </c>
      <c r="W73" s="1714">
        <f>U73+V73</f>
        <v>4900750</v>
      </c>
      <c r="X73" s="1715" t="s">
        <v>159</v>
      </c>
      <c r="Y73" s="1715" t="s">
        <v>159</v>
      </c>
      <c r="Z73" s="2109">
        <v>45962</v>
      </c>
      <c r="AA73" s="1714">
        <f t="shared" si="31"/>
        <v>30</v>
      </c>
      <c r="AB73" s="1714">
        <f t="shared" ref="AB73:AB148" si="37">IF(X73="브랜드",U73,0)</f>
        <v>1456380</v>
      </c>
      <c r="AC73" s="1714">
        <f t="shared" ref="AC73:AC148" si="38">V73-AG73</f>
        <v>3444370</v>
      </c>
      <c r="AD73" s="1714">
        <f>SUM(AB73:AC73)</f>
        <v>4900750</v>
      </c>
      <c r="AE73" s="1714">
        <f t="shared" si="28"/>
        <v>0</v>
      </c>
      <c r="AF73" s="1714">
        <f t="shared" si="33"/>
        <v>0</v>
      </c>
      <c r="AG73" s="1714" t="str">
        <f t="shared" si="34"/>
        <v>0</v>
      </c>
      <c r="AH73" s="1714">
        <f t="shared" si="35"/>
        <v>0</v>
      </c>
      <c r="AI73" s="1714"/>
      <c r="AJ73" s="1714">
        <f t="shared" si="24"/>
        <v>0</v>
      </c>
      <c r="AK73" s="1714">
        <f t="shared" si="24"/>
        <v>0</v>
      </c>
      <c r="AL73" s="1714">
        <f t="shared" si="36"/>
        <v>0</v>
      </c>
      <c r="AP73" s="1688"/>
      <c r="AQ73" s="1688"/>
      <c r="AR73" s="1688"/>
    </row>
    <row r="74" spans="1:44" ht="23.25" customHeight="1">
      <c r="A74" s="4229"/>
      <c r="B74" s="2101">
        <v>68</v>
      </c>
      <c r="C74" s="1733" t="s">
        <v>638</v>
      </c>
      <c r="D74" s="1707" t="s">
        <v>3</v>
      </c>
      <c r="E74" s="3090" t="s">
        <v>1343</v>
      </c>
      <c r="F74" s="1707" t="s">
        <v>2062</v>
      </c>
      <c r="G74" s="1751">
        <v>191.34</v>
      </c>
      <c r="H74" s="1736"/>
      <c r="I74" s="1736"/>
      <c r="J74" s="1736">
        <v>57.88</v>
      </c>
      <c r="K74" s="1737" t="s">
        <v>1338</v>
      </c>
      <c r="L74" s="1711"/>
      <c r="M74" s="1712">
        <v>0</v>
      </c>
      <c r="N74" s="1712">
        <f>'수도광열비 부과 내역 '!V74</f>
        <v>828880</v>
      </c>
      <c r="O74" s="1712">
        <f>'수도광열비 부과 내역 '!W74</f>
        <v>252440</v>
      </c>
      <c r="P74" s="1712">
        <f t="shared" si="29"/>
        <v>1081320</v>
      </c>
      <c r="Q74" s="1713"/>
      <c r="R74" s="1714"/>
      <c r="S74" s="1714">
        <f t="shared" si="6"/>
        <v>828880</v>
      </c>
      <c r="T74" s="1714">
        <f t="shared" si="30"/>
        <v>2604600</v>
      </c>
      <c r="U74" s="1714">
        <f t="shared" si="26"/>
        <v>828880</v>
      </c>
      <c r="V74" s="1714">
        <f t="shared" si="27"/>
        <v>2604600</v>
      </c>
      <c r="W74" s="1714">
        <f t="shared" ref="W74:W150" si="39">U74+V74</f>
        <v>3433480</v>
      </c>
      <c r="X74" s="1715" t="s">
        <v>159</v>
      </c>
      <c r="Y74" s="1715" t="s">
        <v>159</v>
      </c>
      <c r="Z74" s="2109">
        <v>45962</v>
      </c>
      <c r="AA74" s="1714">
        <f>IF(Y74="브랜드",$Z$5-Z74+1,)</f>
        <v>30</v>
      </c>
      <c r="AB74" s="1714">
        <f>IF(X74="브랜드",U74,0)</f>
        <v>828880</v>
      </c>
      <c r="AC74" s="1714">
        <f>V74-AG74</f>
        <v>2604600</v>
      </c>
      <c r="AD74" s="1714">
        <f>SUM(AB74:AC74)</f>
        <v>3433480</v>
      </c>
      <c r="AE74" s="1714">
        <f>DAY($Z$5)-AA74</f>
        <v>0</v>
      </c>
      <c r="AF74" s="1714">
        <f>IF(X74="SD",U74,0)</f>
        <v>0</v>
      </c>
      <c r="AG74" s="1714" t="str">
        <f>IF(Y74="SD",V74,IF(DAY(Z74)=1,"0",ROUND(DAY(Z74-1)/(DATE(YEAR(Z74),MONTH(Z74)+1,1)-DATE(YEAR(Z74),MONTH(Z74),1))*V74,-1)))</f>
        <v>0</v>
      </c>
      <c r="AH74" s="1714">
        <f>SUM(AF74:AG74)</f>
        <v>0</v>
      </c>
      <c r="AI74" s="1714"/>
      <c r="AJ74" s="1714"/>
      <c r="AK74" s="1714"/>
      <c r="AL74" s="1714"/>
      <c r="AP74" s="1688"/>
      <c r="AQ74" s="1688"/>
      <c r="AR74" s="1688"/>
    </row>
    <row r="75" spans="1:44" ht="23.25" customHeight="1">
      <c r="A75" s="4230"/>
      <c r="B75" s="2222">
        <v>69</v>
      </c>
      <c r="C75" s="3415" t="s">
        <v>638</v>
      </c>
      <c r="D75" s="3416" t="s">
        <v>3</v>
      </c>
      <c r="E75" s="3417" t="s">
        <v>1342</v>
      </c>
      <c r="F75" s="3444" t="s">
        <v>2489</v>
      </c>
      <c r="G75" s="3000">
        <v>206.6</v>
      </c>
      <c r="H75" s="2227"/>
      <c r="I75" s="2227"/>
      <c r="J75" s="2227">
        <v>62.5</v>
      </c>
      <c r="K75" s="3938" t="s">
        <v>3612</v>
      </c>
      <c r="L75" s="3445"/>
      <c r="M75" s="3446">
        <v>0</v>
      </c>
      <c r="N75" s="3446">
        <f>'수도광열비 부과 내역 '!V75</f>
        <v>41980</v>
      </c>
      <c r="O75" s="3446">
        <f>'수도광열비 부과 내역 '!W75</f>
        <v>272590</v>
      </c>
      <c r="P75" s="3446">
        <f t="shared" si="29"/>
        <v>314570</v>
      </c>
      <c r="Q75" s="1731"/>
      <c r="R75" s="3447"/>
      <c r="S75" s="1731">
        <f t="shared" si="6"/>
        <v>41980</v>
      </c>
      <c r="T75" s="3448">
        <f t="shared" si="30"/>
        <v>2812500</v>
      </c>
      <c r="U75" s="1731">
        <f t="shared" si="26"/>
        <v>41980</v>
      </c>
      <c r="V75" s="1731">
        <f t="shared" si="27"/>
        <v>2812500</v>
      </c>
      <c r="W75" s="1731">
        <f t="shared" si="39"/>
        <v>2854480</v>
      </c>
      <c r="X75" s="1725" t="s">
        <v>246</v>
      </c>
      <c r="Y75" s="1725" t="s">
        <v>246</v>
      </c>
      <c r="Z75" s="2109">
        <v>45962</v>
      </c>
      <c r="AA75" s="1731">
        <f t="shared" si="31"/>
        <v>0</v>
      </c>
      <c r="AB75" s="1731">
        <f t="shared" si="37"/>
        <v>0</v>
      </c>
      <c r="AC75" s="1731">
        <f t="shared" si="38"/>
        <v>0</v>
      </c>
      <c r="AD75" s="1731">
        <f t="shared" si="32"/>
        <v>0</v>
      </c>
      <c r="AE75" s="1731">
        <f t="shared" si="28"/>
        <v>30</v>
      </c>
      <c r="AF75" s="1731">
        <f t="shared" si="33"/>
        <v>41980</v>
      </c>
      <c r="AG75" s="1731">
        <f>IF(Y75="SD",V75,IF(DAY(Z75)=1,"0",ROUND(DAY(Z75-1)/(DATE(YEAR(Z75),MONTH(Z75)+1,1)-DATE(YEAR(Z75),MONTH(Z75),1))*V75,-1)))</f>
        <v>2812500</v>
      </c>
      <c r="AH75" s="1731">
        <f t="shared" si="35"/>
        <v>2854480</v>
      </c>
      <c r="AI75" s="1731"/>
      <c r="AJ75" s="1731">
        <f t="shared" si="24"/>
        <v>0</v>
      </c>
      <c r="AK75" s="1731">
        <f t="shared" si="24"/>
        <v>0</v>
      </c>
      <c r="AL75" s="1731">
        <f t="shared" si="36"/>
        <v>0</v>
      </c>
      <c r="AP75" s="1688"/>
      <c r="AQ75" s="1688"/>
      <c r="AR75" s="1688"/>
    </row>
    <row r="76" spans="1:44" ht="23.25" customHeight="1">
      <c r="A76" s="4231" t="s">
        <v>699</v>
      </c>
      <c r="B76" s="2092">
        <v>70</v>
      </c>
      <c r="C76" s="3508" t="s">
        <v>164</v>
      </c>
      <c r="D76" s="3410" t="s">
        <v>856</v>
      </c>
      <c r="E76" s="3411" t="s">
        <v>687</v>
      </c>
      <c r="F76" s="4071" t="s">
        <v>3553</v>
      </c>
      <c r="G76" s="2270">
        <v>295.11</v>
      </c>
      <c r="H76" s="2277"/>
      <c r="I76" s="2277"/>
      <c r="J76" s="2277">
        <v>89.270775</v>
      </c>
      <c r="K76" s="3921" t="s">
        <v>3605</v>
      </c>
      <c r="L76" s="3051"/>
      <c r="M76" s="3174">
        <v>0</v>
      </c>
      <c r="N76" s="3174">
        <f>'수도광열비 부과 내역 '!V76</f>
        <v>4558740</v>
      </c>
      <c r="O76" s="3174">
        <f>'수도광열비 부과 내역 '!W76</f>
        <v>741340</v>
      </c>
      <c r="P76" s="3174">
        <f t="shared" si="29"/>
        <v>5300080</v>
      </c>
      <c r="Q76" s="3175"/>
      <c r="R76" s="1716"/>
      <c r="S76" s="1716">
        <f t="shared" si="6"/>
        <v>4558740</v>
      </c>
      <c r="T76" s="1716">
        <f t="shared" si="30"/>
        <v>4017180</v>
      </c>
      <c r="U76" s="1716">
        <f t="shared" si="26"/>
        <v>4558740</v>
      </c>
      <c r="V76" s="1716">
        <f t="shared" si="27"/>
        <v>4017180</v>
      </c>
      <c r="W76" s="1716">
        <f t="shared" si="39"/>
        <v>8575920</v>
      </c>
      <c r="X76" s="1706" t="s">
        <v>159</v>
      </c>
      <c r="Y76" s="1706" t="s">
        <v>159</v>
      </c>
      <c r="Z76" s="2109">
        <v>45962</v>
      </c>
      <c r="AA76" s="1705">
        <f t="shared" si="31"/>
        <v>30</v>
      </c>
      <c r="AB76" s="1716">
        <f t="shared" si="37"/>
        <v>4558740</v>
      </c>
      <c r="AC76" s="1716">
        <f t="shared" si="38"/>
        <v>4017180</v>
      </c>
      <c r="AD76" s="1716">
        <f t="shared" si="32"/>
        <v>8575920</v>
      </c>
      <c r="AE76" s="3299">
        <f t="shared" si="28"/>
        <v>0</v>
      </c>
      <c r="AF76" s="1716">
        <f t="shared" si="33"/>
        <v>0</v>
      </c>
      <c r="AG76" s="1716" t="str">
        <f>IF(Y76="SD",V76,IF(DAY(Z76)=1,"0",ROUND(DAY(Z76-1)/(DATE(YEAR(Z76),MONTH(Z76)+1,1)-DATE(YEAR(Z76),MONTH(Z76),1))*V76,-1)))</f>
        <v>0</v>
      </c>
      <c r="AH76" s="1716">
        <f t="shared" si="35"/>
        <v>0</v>
      </c>
      <c r="AI76" s="1705"/>
      <c r="AJ76" s="1705">
        <f t="shared" si="24"/>
        <v>0</v>
      </c>
      <c r="AK76" s="1705">
        <f t="shared" si="24"/>
        <v>0</v>
      </c>
      <c r="AL76" s="1705">
        <f t="shared" si="36"/>
        <v>0</v>
      </c>
      <c r="AP76" s="1688"/>
      <c r="AQ76" s="1688"/>
      <c r="AR76" s="1688"/>
    </row>
    <row r="77" spans="1:44" ht="23.25" customHeight="1">
      <c r="A77" s="4232"/>
      <c r="B77" s="2101">
        <v>71</v>
      </c>
      <c r="C77" s="1758" t="s">
        <v>164</v>
      </c>
      <c r="D77" s="1707" t="s">
        <v>856</v>
      </c>
      <c r="E77" s="3087" t="s">
        <v>1191</v>
      </c>
      <c r="F77" s="1708" t="s">
        <v>659</v>
      </c>
      <c r="G77" s="1709">
        <v>284.08999999999997</v>
      </c>
      <c r="H77" s="1709"/>
      <c r="I77" s="1709"/>
      <c r="J77" s="1709">
        <v>85.937224999999984</v>
      </c>
      <c r="K77" s="1739" t="s">
        <v>776</v>
      </c>
      <c r="L77" s="1726"/>
      <c r="M77" s="1712">
        <v>0</v>
      </c>
      <c r="N77" s="1712">
        <f>'수도광열비 부과 내역 '!V77</f>
        <v>2270370</v>
      </c>
      <c r="O77" s="1712">
        <f>'수도광열비 부과 내역 '!W77</f>
        <v>713660</v>
      </c>
      <c r="P77" s="1712">
        <f t="shared" si="29"/>
        <v>2984030</v>
      </c>
      <c r="Q77" s="1713"/>
      <c r="R77" s="1714"/>
      <c r="S77" s="1714">
        <f t="shared" ref="S77:S150" si="40">N77</f>
        <v>2270370</v>
      </c>
      <c r="T77" s="1714">
        <f t="shared" si="30"/>
        <v>3867180</v>
      </c>
      <c r="U77" s="1714">
        <f t="shared" si="26"/>
        <v>2270370</v>
      </c>
      <c r="V77" s="1714">
        <f t="shared" si="27"/>
        <v>3867180</v>
      </c>
      <c r="W77" s="1714">
        <f t="shared" si="39"/>
        <v>6137550</v>
      </c>
      <c r="X77" s="1715" t="s">
        <v>159</v>
      </c>
      <c r="Y77" s="1715" t="s">
        <v>159</v>
      </c>
      <c r="Z77" s="2109">
        <v>45962</v>
      </c>
      <c r="AA77" s="1714">
        <f t="shared" si="31"/>
        <v>30</v>
      </c>
      <c r="AB77" s="1714">
        <f t="shared" si="37"/>
        <v>2270370</v>
      </c>
      <c r="AC77" s="1714">
        <f t="shared" si="38"/>
        <v>3867180</v>
      </c>
      <c r="AD77" s="1714">
        <f t="shared" si="32"/>
        <v>6137550</v>
      </c>
      <c r="AE77" s="1714">
        <f t="shared" si="28"/>
        <v>0</v>
      </c>
      <c r="AF77" s="1714">
        <f t="shared" si="33"/>
        <v>0</v>
      </c>
      <c r="AG77" s="1714" t="str">
        <f t="shared" si="34"/>
        <v>0</v>
      </c>
      <c r="AH77" s="1714">
        <f t="shared" si="35"/>
        <v>0</v>
      </c>
      <c r="AI77" s="1714"/>
      <c r="AJ77" s="1714">
        <f t="shared" si="24"/>
        <v>0</v>
      </c>
      <c r="AK77" s="1714">
        <f t="shared" si="24"/>
        <v>0</v>
      </c>
      <c r="AL77" s="1714">
        <f t="shared" si="36"/>
        <v>0</v>
      </c>
      <c r="AP77" s="1688"/>
      <c r="AQ77" s="1688"/>
      <c r="AR77" s="1688"/>
    </row>
    <row r="78" spans="1:44" ht="23.25" customHeight="1">
      <c r="A78" s="4232"/>
      <c r="B78" s="2101">
        <v>72</v>
      </c>
      <c r="C78" s="1758" t="s">
        <v>164</v>
      </c>
      <c r="D78" s="1707" t="s">
        <v>635</v>
      </c>
      <c r="E78" s="3085" t="s">
        <v>888</v>
      </c>
      <c r="F78" s="1708" t="s">
        <v>1168</v>
      </c>
      <c r="G78" s="1709">
        <v>175.1</v>
      </c>
      <c r="H78" s="1709"/>
      <c r="I78" s="1709"/>
      <c r="J78" s="1709">
        <v>52.967749999999995</v>
      </c>
      <c r="K78" s="1710" t="s">
        <v>2109</v>
      </c>
      <c r="L78" s="1726"/>
      <c r="M78" s="1712">
        <v>0</v>
      </c>
      <c r="N78" s="1712">
        <f>'수도광열비 부과 내역 '!V78</f>
        <v>1605080</v>
      </c>
      <c r="O78" s="1712">
        <f>'수도광열비 부과 내역 '!W78</f>
        <v>439870</v>
      </c>
      <c r="P78" s="1712">
        <f t="shared" si="29"/>
        <v>2044950</v>
      </c>
      <c r="Q78" s="1713"/>
      <c r="R78" s="1714"/>
      <c r="S78" s="1714">
        <f t="shared" si="40"/>
        <v>1605080</v>
      </c>
      <c r="T78" s="1714">
        <f t="shared" si="30"/>
        <v>2383550</v>
      </c>
      <c r="U78" s="1714">
        <f t="shared" si="26"/>
        <v>1605080</v>
      </c>
      <c r="V78" s="1714">
        <f t="shared" si="27"/>
        <v>2383550</v>
      </c>
      <c r="W78" s="1714">
        <f t="shared" si="39"/>
        <v>3988630</v>
      </c>
      <c r="X78" s="1715" t="s">
        <v>159</v>
      </c>
      <c r="Y78" s="1715" t="s">
        <v>159</v>
      </c>
      <c r="Z78" s="2109">
        <v>45962</v>
      </c>
      <c r="AA78" s="1714">
        <f t="shared" si="31"/>
        <v>30</v>
      </c>
      <c r="AB78" s="1714">
        <f>IF(X78="브랜드",U78,0)</f>
        <v>1605080</v>
      </c>
      <c r="AC78" s="1714">
        <f>V78-AG78</f>
        <v>2383550</v>
      </c>
      <c r="AD78" s="1714">
        <f>SUM(AB78:AC78)</f>
        <v>3988630</v>
      </c>
      <c r="AE78" s="1755">
        <f t="shared" si="28"/>
        <v>0</v>
      </c>
      <c r="AF78" s="1714">
        <f>IF(X78="SD",U78,0)</f>
        <v>0</v>
      </c>
      <c r="AG78" s="1714" t="str">
        <f>IF(Y78="SD",V78,IF(DAY(Z78)=1,"0",ROUND(DAY(Z78-1)/(DATE(YEAR(Z78),MONTH(Z78)+1,1)-DATE(YEAR(Z78),MONTH(Z78),1))*V78,-1)))</f>
        <v>0</v>
      </c>
      <c r="AH78" s="1714">
        <f t="shared" si="35"/>
        <v>0</v>
      </c>
      <c r="AI78" s="1714"/>
      <c r="AJ78" s="1714">
        <f t="shared" si="24"/>
        <v>0</v>
      </c>
      <c r="AK78" s="1714">
        <f t="shared" si="24"/>
        <v>0</v>
      </c>
      <c r="AL78" s="1714">
        <f t="shared" si="36"/>
        <v>0</v>
      </c>
      <c r="AP78" s="1688"/>
      <c r="AQ78" s="1688"/>
      <c r="AR78" s="1688"/>
    </row>
    <row r="79" spans="1:44" ht="23.25" customHeight="1">
      <c r="A79" s="4232"/>
      <c r="B79" s="2101">
        <v>73</v>
      </c>
      <c r="C79" s="1758" t="s">
        <v>164</v>
      </c>
      <c r="D79" s="1707" t="s">
        <v>635</v>
      </c>
      <c r="E79" s="3085" t="s">
        <v>889</v>
      </c>
      <c r="F79" s="1708" t="s">
        <v>2235</v>
      </c>
      <c r="G79" s="1709">
        <v>193.79</v>
      </c>
      <c r="H79" s="1709"/>
      <c r="I79" s="1709"/>
      <c r="J79" s="1709">
        <v>58.621474999999997</v>
      </c>
      <c r="K79" s="1739" t="s">
        <v>2444</v>
      </c>
      <c r="L79" s="1726"/>
      <c r="M79" s="1712">
        <v>0</v>
      </c>
      <c r="N79" s="1712">
        <f>'수도광열비 부과 내역 '!V79</f>
        <v>3406950</v>
      </c>
      <c r="O79" s="1712">
        <f>'수도광열비 부과 내역 '!W79</f>
        <v>486820</v>
      </c>
      <c r="P79" s="1712">
        <f t="shared" si="29"/>
        <v>3893770</v>
      </c>
      <c r="Q79" s="1713"/>
      <c r="R79" s="1714"/>
      <c r="S79" s="1714">
        <f t="shared" si="40"/>
        <v>3406950</v>
      </c>
      <c r="T79" s="1714">
        <f t="shared" si="30"/>
        <v>2637970</v>
      </c>
      <c r="U79" s="1714">
        <f t="shared" si="26"/>
        <v>3406950</v>
      </c>
      <c r="V79" s="1714">
        <f t="shared" si="27"/>
        <v>2637970</v>
      </c>
      <c r="W79" s="1714">
        <f t="shared" si="39"/>
        <v>6044920</v>
      </c>
      <c r="X79" s="1715" t="s">
        <v>159</v>
      </c>
      <c r="Y79" s="1715" t="s">
        <v>159</v>
      </c>
      <c r="Z79" s="2109">
        <v>45962</v>
      </c>
      <c r="AA79" s="1714">
        <f t="shared" si="31"/>
        <v>30</v>
      </c>
      <c r="AB79" s="1714">
        <f t="shared" si="37"/>
        <v>3406950</v>
      </c>
      <c r="AC79" s="1714">
        <f t="shared" si="38"/>
        <v>2637970</v>
      </c>
      <c r="AD79" s="1714">
        <f t="shared" si="32"/>
        <v>6044920</v>
      </c>
      <c r="AE79" s="1714">
        <f t="shared" si="28"/>
        <v>0</v>
      </c>
      <c r="AF79" s="1714">
        <f t="shared" si="33"/>
        <v>0</v>
      </c>
      <c r="AG79" s="1714" t="str">
        <f t="shared" si="34"/>
        <v>0</v>
      </c>
      <c r="AH79" s="1714">
        <f t="shared" si="35"/>
        <v>0</v>
      </c>
      <c r="AI79" s="1714"/>
      <c r="AJ79" s="1714">
        <f t="shared" si="24"/>
        <v>0</v>
      </c>
      <c r="AK79" s="1714">
        <f t="shared" si="24"/>
        <v>0</v>
      </c>
      <c r="AL79" s="1714">
        <f t="shared" si="36"/>
        <v>0</v>
      </c>
      <c r="AP79" s="1688"/>
      <c r="AQ79" s="1688"/>
      <c r="AR79" s="1688"/>
    </row>
    <row r="80" spans="1:44" ht="23.25" customHeight="1">
      <c r="A80" s="4232"/>
      <c r="B80" s="2101">
        <v>74</v>
      </c>
      <c r="C80" s="1758" t="s">
        <v>164</v>
      </c>
      <c r="D80" s="1707" t="s">
        <v>635</v>
      </c>
      <c r="E80" s="3085" t="s">
        <v>324</v>
      </c>
      <c r="F80" s="1708" t="s">
        <v>2235</v>
      </c>
      <c r="G80" s="1709">
        <v>88.69</v>
      </c>
      <c r="H80" s="1709"/>
      <c r="I80" s="1709"/>
      <c r="J80" s="1709">
        <v>26.828724999999999</v>
      </c>
      <c r="K80" s="1739" t="s">
        <v>913</v>
      </c>
      <c r="L80" s="1726"/>
      <c r="M80" s="1712">
        <v>0</v>
      </c>
      <c r="N80" s="1712">
        <f>'수도광열비 부과 내역 '!V80</f>
        <v>1770640</v>
      </c>
      <c r="O80" s="1712">
        <f>'수도광열비 부과 내역 '!W80</f>
        <v>117010</v>
      </c>
      <c r="P80" s="1712">
        <f t="shared" si="29"/>
        <v>1887650</v>
      </c>
      <c r="Q80" s="1713"/>
      <c r="R80" s="1714"/>
      <c r="S80" s="1714">
        <f t="shared" si="40"/>
        <v>1770640</v>
      </c>
      <c r="T80" s="1714">
        <f t="shared" si="30"/>
        <v>1207290</v>
      </c>
      <c r="U80" s="1714">
        <f t="shared" si="26"/>
        <v>1770640</v>
      </c>
      <c r="V80" s="1714">
        <f t="shared" si="27"/>
        <v>1207290</v>
      </c>
      <c r="W80" s="1714">
        <f t="shared" si="39"/>
        <v>2977930</v>
      </c>
      <c r="X80" s="1715" t="s">
        <v>159</v>
      </c>
      <c r="Y80" s="1715" t="s">
        <v>159</v>
      </c>
      <c r="Z80" s="2109">
        <v>45962</v>
      </c>
      <c r="AA80" s="1714">
        <f t="shared" si="31"/>
        <v>30</v>
      </c>
      <c r="AB80" s="1714">
        <f t="shared" si="37"/>
        <v>1770640</v>
      </c>
      <c r="AC80" s="1714">
        <f t="shared" si="38"/>
        <v>1207290</v>
      </c>
      <c r="AD80" s="1714">
        <f t="shared" si="32"/>
        <v>2977930</v>
      </c>
      <c r="AE80" s="1714">
        <f t="shared" si="28"/>
        <v>0</v>
      </c>
      <c r="AF80" s="1714">
        <f t="shared" si="33"/>
        <v>0</v>
      </c>
      <c r="AG80" s="1714" t="str">
        <f t="shared" si="34"/>
        <v>0</v>
      </c>
      <c r="AH80" s="1714">
        <f t="shared" si="35"/>
        <v>0</v>
      </c>
      <c r="AI80" s="1714"/>
      <c r="AJ80" s="1714">
        <f t="shared" si="24"/>
        <v>0</v>
      </c>
      <c r="AK80" s="1714">
        <f t="shared" si="24"/>
        <v>0</v>
      </c>
      <c r="AL80" s="1714">
        <f t="shared" si="36"/>
        <v>0</v>
      </c>
      <c r="AP80" s="1688"/>
      <c r="AQ80" s="1688"/>
      <c r="AR80" s="1688"/>
    </row>
    <row r="81" spans="1:44" ht="23.25" customHeight="1">
      <c r="A81" s="4232"/>
      <c r="B81" s="2101">
        <v>75</v>
      </c>
      <c r="C81" s="1758" t="s">
        <v>164</v>
      </c>
      <c r="D81" s="1707" t="s">
        <v>635</v>
      </c>
      <c r="E81" s="3085" t="s">
        <v>325</v>
      </c>
      <c r="F81" s="4124" t="s">
        <v>3554</v>
      </c>
      <c r="G81" s="1736">
        <v>88.7</v>
      </c>
      <c r="H81" s="1736"/>
      <c r="I81" s="1736"/>
      <c r="J81" s="1736">
        <v>26.828724999999999</v>
      </c>
      <c r="K81" s="4123" t="s">
        <v>3663</v>
      </c>
      <c r="L81" s="1726"/>
      <c r="M81" s="1712">
        <v>0</v>
      </c>
      <c r="N81" s="1712">
        <f>'수도광열비 부과 내역 '!V81</f>
        <v>976190</v>
      </c>
      <c r="O81" s="1712">
        <f>'수도광열비 부과 내역 '!W81</f>
        <v>222800</v>
      </c>
      <c r="P81" s="1712">
        <f t="shared" si="29"/>
        <v>1198990</v>
      </c>
      <c r="Q81" s="1713"/>
      <c r="R81" s="1714"/>
      <c r="S81" s="1714">
        <f t="shared" si="40"/>
        <v>976190</v>
      </c>
      <c r="T81" s="1714">
        <f t="shared" si="30"/>
        <v>1207290</v>
      </c>
      <c r="U81" s="1714">
        <f t="shared" si="26"/>
        <v>976190</v>
      </c>
      <c r="V81" s="1714">
        <f t="shared" si="27"/>
        <v>1207290</v>
      </c>
      <c r="W81" s="1714">
        <f t="shared" si="39"/>
        <v>2183480</v>
      </c>
      <c r="X81" s="1715" t="s">
        <v>159</v>
      </c>
      <c r="Y81" s="1715" t="s">
        <v>159</v>
      </c>
      <c r="Z81" s="2109">
        <v>45962</v>
      </c>
      <c r="AA81" s="1714">
        <f t="shared" si="31"/>
        <v>30</v>
      </c>
      <c r="AB81" s="1714">
        <f t="shared" si="37"/>
        <v>976190</v>
      </c>
      <c r="AC81" s="1714">
        <f t="shared" si="38"/>
        <v>1207290</v>
      </c>
      <c r="AD81" s="1714">
        <f t="shared" si="32"/>
        <v>2183480</v>
      </c>
      <c r="AE81" s="1755">
        <f t="shared" si="28"/>
        <v>0</v>
      </c>
      <c r="AF81" s="1714">
        <f t="shared" si="33"/>
        <v>0</v>
      </c>
      <c r="AG81" s="1714" t="str">
        <f t="shared" si="34"/>
        <v>0</v>
      </c>
      <c r="AH81" s="1714">
        <f t="shared" si="35"/>
        <v>0</v>
      </c>
      <c r="AI81" s="1714"/>
      <c r="AJ81" s="1714">
        <f t="shared" si="24"/>
        <v>0</v>
      </c>
      <c r="AK81" s="1714">
        <f t="shared" si="24"/>
        <v>0</v>
      </c>
      <c r="AL81" s="1714">
        <f t="shared" si="36"/>
        <v>0</v>
      </c>
      <c r="AP81" s="1688"/>
      <c r="AQ81" s="1688"/>
      <c r="AR81" s="1688"/>
    </row>
    <row r="82" spans="1:44" ht="23.25" customHeight="1">
      <c r="A82" s="4232"/>
      <c r="B82" s="2101">
        <v>76</v>
      </c>
      <c r="C82" s="1758" t="s">
        <v>164</v>
      </c>
      <c r="D82" s="1707" t="s">
        <v>635</v>
      </c>
      <c r="E82" s="3085" t="s">
        <v>894</v>
      </c>
      <c r="F82" s="1708" t="s">
        <v>2223</v>
      </c>
      <c r="G82" s="1709">
        <v>88.69</v>
      </c>
      <c r="H82" s="1709"/>
      <c r="I82" s="1709"/>
      <c r="J82" s="1709">
        <v>26.828724999999999</v>
      </c>
      <c r="K82" s="1739" t="s">
        <v>3606</v>
      </c>
      <c r="L82" s="1726"/>
      <c r="M82" s="1712">
        <v>0</v>
      </c>
      <c r="N82" s="1712">
        <f>'수도광열비 부과 내역 '!V82</f>
        <v>2288310</v>
      </c>
      <c r="O82" s="1712">
        <f>'수도광열비 부과 내역 '!W82</f>
        <v>117010</v>
      </c>
      <c r="P82" s="1712">
        <f t="shared" si="29"/>
        <v>2405320</v>
      </c>
      <c r="Q82" s="1713"/>
      <c r="R82" s="1714"/>
      <c r="S82" s="1714">
        <f t="shared" si="40"/>
        <v>2288310</v>
      </c>
      <c r="T82" s="1714">
        <f t="shared" si="30"/>
        <v>1207290</v>
      </c>
      <c r="U82" s="1714">
        <f t="shared" si="26"/>
        <v>2288310</v>
      </c>
      <c r="V82" s="1714">
        <f t="shared" si="27"/>
        <v>1207290</v>
      </c>
      <c r="W82" s="1714">
        <f t="shared" si="39"/>
        <v>3495600</v>
      </c>
      <c r="X82" s="1715" t="s">
        <v>159</v>
      </c>
      <c r="Y82" s="1715" t="s">
        <v>159</v>
      </c>
      <c r="Z82" s="2109">
        <v>45962</v>
      </c>
      <c r="AA82" s="1714">
        <f t="shared" si="31"/>
        <v>30</v>
      </c>
      <c r="AB82" s="1714">
        <f t="shared" si="37"/>
        <v>2288310</v>
      </c>
      <c r="AC82" s="1714">
        <f t="shared" si="38"/>
        <v>1207290</v>
      </c>
      <c r="AD82" s="1714">
        <f t="shared" si="32"/>
        <v>3495600</v>
      </c>
      <c r="AE82" s="1714">
        <f t="shared" si="28"/>
        <v>0</v>
      </c>
      <c r="AF82" s="1714">
        <f t="shared" si="33"/>
        <v>0</v>
      </c>
      <c r="AG82" s="1714" t="str">
        <f t="shared" si="34"/>
        <v>0</v>
      </c>
      <c r="AH82" s="1714">
        <f t="shared" si="35"/>
        <v>0</v>
      </c>
      <c r="AI82" s="1714"/>
      <c r="AJ82" s="1714">
        <f t="shared" si="24"/>
        <v>0</v>
      </c>
      <c r="AK82" s="1714">
        <f t="shared" si="24"/>
        <v>0</v>
      </c>
      <c r="AL82" s="1714">
        <f t="shared" si="36"/>
        <v>0</v>
      </c>
      <c r="AP82" s="1688"/>
      <c r="AQ82" s="1688"/>
      <c r="AR82" s="1688"/>
    </row>
    <row r="83" spans="1:44" ht="23.25" customHeight="1">
      <c r="A83" s="4232"/>
      <c r="B83" s="2101">
        <v>77</v>
      </c>
      <c r="C83" s="1758" t="s">
        <v>164</v>
      </c>
      <c r="D83" s="1707" t="s">
        <v>635</v>
      </c>
      <c r="E83" s="3085" t="s">
        <v>905</v>
      </c>
      <c r="F83" s="1735" t="s">
        <v>2853</v>
      </c>
      <c r="G83" s="1709">
        <v>61.6</v>
      </c>
      <c r="H83" s="1709"/>
      <c r="I83" s="1709"/>
      <c r="J83" s="1709">
        <v>18.634</v>
      </c>
      <c r="K83" s="1737" t="s">
        <v>3607</v>
      </c>
      <c r="L83" s="1726"/>
      <c r="M83" s="1712">
        <v>0</v>
      </c>
      <c r="N83" s="1712">
        <f>'수도광열비 부과 내역 '!V83</f>
        <v>1204390</v>
      </c>
      <c r="O83" s="1712">
        <f>'수도광열비 부과 내역 '!W83</f>
        <v>81270</v>
      </c>
      <c r="P83" s="1712">
        <f t="shared" si="29"/>
        <v>1285660</v>
      </c>
      <c r="Q83" s="1713"/>
      <c r="R83" s="1714"/>
      <c r="S83" s="1714">
        <f t="shared" si="40"/>
        <v>1204390</v>
      </c>
      <c r="T83" s="1714">
        <f t="shared" si="30"/>
        <v>838530</v>
      </c>
      <c r="U83" s="1714">
        <f t="shared" si="26"/>
        <v>1204390</v>
      </c>
      <c r="V83" s="1714">
        <f t="shared" si="27"/>
        <v>838530</v>
      </c>
      <c r="W83" s="1714">
        <f t="shared" si="39"/>
        <v>2042920</v>
      </c>
      <c r="X83" s="1715" t="s">
        <v>159</v>
      </c>
      <c r="Y83" s="1715" t="s">
        <v>159</v>
      </c>
      <c r="Z83" s="2109">
        <v>45962</v>
      </c>
      <c r="AA83" s="1714">
        <f t="shared" si="31"/>
        <v>30</v>
      </c>
      <c r="AB83" s="1714">
        <f t="shared" si="37"/>
        <v>1204390</v>
      </c>
      <c r="AC83" s="1714">
        <f t="shared" si="38"/>
        <v>838530</v>
      </c>
      <c r="AD83" s="1714">
        <f t="shared" si="32"/>
        <v>2042920</v>
      </c>
      <c r="AE83" s="1714">
        <f t="shared" si="28"/>
        <v>0</v>
      </c>
      <c r="AF83" s="1714">
        <f t="shared" si="33"/>
        <v>0</v>
      </c>
      <c r="AG83" s="1714" t="str">
        <f t="shared" si="34"/>
        <v>0</v>
      </c>
      <c r="AH83" s="1714">
        <f t="shared" si="35"/>
        <v>0</v>
      </c>
      <c r="AI83" s="1714"/>
      <c r="AJ83" s="1714">
        <f t="shared" si="24"/>
        <v>0</v>
      </c>
      <c r="AK83" s="1714">
        <f t="shared" si="24"/>
        <v>0</v>
      </c>
      <c r="AL83" s="1714">
        <f t="shared" si="36"/>
        <v>0</v>
      </c>
      <c r="AP83" s="1688"/>
      <c r="AQ83" s="1688"/>
      <c r="AR83" s="1688"/>
    </row>
    <row r="84" spans="1:44" ht="23.25" customHeight="1">
      <c r="A84" s="4232"/>
      <c r="B84" s="2101">
        <v>78</v>
      </c>
      <c r="C84" s="1758" t="s">
        <v>164</v>
      </c>
      <c r="D84" s="1707" t="s">
        <v>635</v>
      </c>
      <c r="E84" s="3085" t="s">
        <v>908</v>
      </c>
      <c r="F84" s="1750" t="s">
        <v>2235</v>
      </c>
      <c r="G84" s="1751">
        <v>114.22</v>
      </c>
      <c r="H84" s="1709"/>
      <c r="I84" s="1709"/>
      <c r="J84" s="1751">
        <v>34.551549999999999</v>
      </c>
      <c r="K84" s="3359" t="s">
        <v>1815</v>
      </c>
      <c r="L84" s="1711"/>
      <c r="M84" s="1712">
        <v>0</v>
      </c>
      <c r="N84" s="1712">
        <f>'수도광열비 부과 내역 '!V84</f>
        <v>1078650</v>
      </c>
      <c r="O84" s="1712">
        <f>'수도광열비 부과 내역 '!W84</f>
        <v>286940</v>
      </c>
      <c r="P84" s="1712">
        <f t="shared" si="29"/>
        <v>1365590</v>
      </c>
      <c r="Q84" s="1713"/>
      <c r="R84" s="1714"/>
      <c r="S84" s="1746">
        <f t="shared" si="40"/>
        <v>1078650</v>
      </c>
      <c r="T84" s="3358">
        <f t="shared" si="30"/>
        <v>1554820</v>
      </c>
      <c r="U84" s="1714">
        <f t="shared" si="26"/>
        <v>1078650</v>
      </c>
      <c r="V84" s="1714">
        <f t="shared" si="27"/>
        <v>1554820</v>
      </c>
      <c r="W84" s="1746">
        <f t="shared" si="39"/>
        <v>2633470</v>
      </c>
      <c r="X84" s="1759" t="s">
        <v>159</v>
      </c>
      <c r="Y84" s="1759" t="s">
        <v>159</v>
      </c>
      <c r="Z84" s="2109">
        <v>45962</v>
      </c>
      <c r="AA84" s="1746">
        <f t="shared" si="31"/>
        <v>30</v>
      </c>
      <c r="AB84" s="1746">
        <f t="shared" si="37"/>
        <v>1078650</v>
      </c>
      <c r="AC84" s="1746">
        <f t="shared" si="38"/>
        <v>1554820</v>
      </c>
      <c r="AD84" s="1746">
        <f t="shared" si="32"/>
        <v>2633470</v>
      </c>
      <c r="AE84" s="1746">
        <f t="shared" si="28"/>
        <v>0</v>
      </c>
      <c r="AF84" s="1746">
        <f t="shared" si="33"/>
        <v>0</v>
      </c>
      <c r="AG84" s="1714" t="str">
        <f t="shared" si="34"/>
        <v>0</v>
      </c>
      <c r="AH84" s="1714">
        <f t="shared" si="35"/>
        <v>0</v>
      </c>
      <c r="AI84" s="1714"/>
      <c r="AJ84" s="1714">
        <f t="shared" si="24"/>
        <v>0</v>
      </c>
      <c r="AK84" s="1714">
        <f t="shared" si="24"/>
        <v>0</v>
      </c>
      <c r="AL84" s="1714">
        <f t="shared" si="36"/>
        <v>0</v>
      </c>
      <c r="AP84" s="1688"/>
      <c r="AQ84" s="1688"/>
      <c r="AR84" s="1688"/>
    </row>
    <row r="85" spans="1:44" ht="23.25" customHeight="1">
      <c r="A85" s="4232"/>
      <c r="B85" s="2101">
        <v>79</v>
      </c>
      <c r="C85" s="1758" t="s">
        <v>164</v>
      </c>
      <c r="D85" s="1707" t="s">
        <v>856</v>
      </c>
      <c r="E85" s="3087" t="s">
        <v>694</v>
      </c>
      <c r="F85" s="1735" t="s">
        <v>2992</v>
      </c>
      <c r="G85" s="3469">
        <v>184.21</v>
      </c>
      <c r="H85" s="1736"/>
      <c r="I85" s="1736"/>
      <c r="J85" s="3470">
        <v>55.72</v>
      </c>
      <c r="K85" s="3465" t="s">
        <v>3608</v>
      </c>
      <c r="L85" s="3357"/>
      <c r="M85" s="1712">
        <v>0</v>
      </c>
      <c r="N85" s="1712">
        <f>'수도광열비 부과 내역 '!V85</f>
        <v>2304310</v>
      </c>
      <c r="O85" s="1712">
        <f>'수도광열비 부과 내역 '!W85</f>
        <v>243020</v>
      </c>
      <c r="P85" s="1712">
        <f t="shared" si="29"/>
        <v>2547330</v>
      </c>
      <c r="Q85" s="1713"/>
      <c r="R85" s="1714"/>
      <c r="S85" s="3355">
        <f t="shared" si="40"/>
        <v>2304310</v>
      </c>
      <c r="T85" s="3358">
        <f t="shared" si="30"/>
        <v>2507400</v>
      </c>
      <c r="U85" s="3356">
        <f t="shared" si="26"/>
        <v>2304310</v>
      </c>
      <c r="V85" s="1714">
        <f t="shared" si="27"/>
        <v>2507400</v>
      </c>
      <c r="W85" s="1746">
        <f>U85+V85</f>
        <v>4811710</v>
      </c>
      <c r="X85" s="1759" t="s">
        <v>159</v>
      </c>
      <c r="Y85" s="1759" t="s">
        <v>159</v>
      </c>
      <c r="Z85" s="2109">
        <v>45962</v>
      </c>
      <c r="AA85" s="1747">
        <f t="shared" si="31"/>
        <v>30</v>
      </c>
      <c r="AB85" s="1746">
        <f t="shared" si="37"/>
        <v>2304310</v>
      </c>
      <c r="AC85" s="1746">
        <f t="shared" si="38"/>
        <v>2507400</v>
      </c>
      <c r="AD85" s="1746">
        <f t="shared" si="32"/>
        <v>4811710</v>
      </c>
      <c r="AE85" s="1747">
        <f t="shared" si="28"/>
        <v>0</v>
      </c>
      <c r="AF85" s="1746">
        <f t="shared" si="33"/>
        <v>0</v>
      </c>
      <c r="AG85" s="1714" t="str">
        <f t="shared" si="34"/>
        <v>0</v>
      </c>
      <c r="AH85" s="1714">
        <f t="shared" si="35"/>
        <v>0</v>
      </c>
      <c r="AI85" s="1714"/>
      <c r="AJ85" s="1714">
        <f t="shared" si="24"/>
        <v>0</v>
      </c>
      <c r="AK85" s="1714">
        <f t="shared" si="24"/>
        <v>0</v>
      </c>
      <c r="AL85" s="1714">
        <f t="shared" si="36"/>
        <v>0</v>
      </c>
      <c r="AP85" s="1688"/>
      <c r="AQ85" s="1688"/>
      <c r="AR85" s="1688"/>
    </row>
    <row r="86" spans="1:44" ht="23.25" customHeight="1">
      <c r="A86" s="4232"/>
      <c r="B86" s="2101">
        <v>80</v>
      </c>
      <c r="C86" s="1758" t="s">
        <v>164</v>
      </c>
      <c r="D86" s="1707" t="s">
        <v>856</v>
      </c>
      <c r="E86" s="3092" t="s">
        <v>2000</v>
      </c>
      <c r="F86" s="1754" t="s">
        <v>2064</v>
      </c>
      <c r="G86" s="1751">
        <v>82.69</v>
      </c>
      <c r="H86" s="1751"/>
      <c r="I86" s="1751"/>
      <c r="J86" s="1751">
        <v>25.02</v>
      </c>
      <c r="K86" s="3360" t="s">
        <v>2046</v>
      </c>
      <c r="L86" s="1711"/>
      <c r="M86" s="1712">
        <v>0</v>
      </c>
      <c r="N86" s="1712">
        <f>'수도광열비 부과 내역 '!V86</f>
        <v>1319460</v>
      </c>
      <c r="O86" s="1712">
        <f>'수도광열비 부과 내역 '!W86</f>
        <v>207750</v>
      </c>
      <c r="P86" s="1712">
        <f t="shared" si="29"/>
        <v>1527210</v>
      </c>
      <c r="Q86" s="1713"/>
      <c r="R86" s="1714"/>
      <c r="S86" s="1714">
        <f t="shared" si="40"/>
        <v>1319460</v>
      </c>
      <c r="T86" s="3358">
        <f t="shared" si="30"/>
        <v>1125900</v>
      </c>
      <c r="U86" s="1714">
        <f t="shared" si="26"/>
        <v>1319460</v>
      </c>
      <c r="V86" s="1714">
        <f t="shared" si="27"/>
        <v>1125900</v>
      </c>
      <c r="W86" s="1714">
        <f t="shared" si="39"/>
        <v>2445360</v>
      </c>
      <c r="X86" s="1759" t="s">
        <v>159</v>
      </c>
      <c r="Y86" s="1759" t="s">
        <v>159</v>
      </c>
      <c r="Z86" s="2109">
        <v>45962</v>
      </c>
      <c r="AA86" s="1714">
        <f t="shared" si="31"/>
        <v>30</v>
      </c>
      <c r="AB86" s="1714">
        <f t="shared" si="37"/>
        <v>1319460</v>
      </c>
      <c r="AC86" s="1714">
        <f t="shared" si="38"/>
        <v>1125900</v>
      </c>
      <c r="AD86" s="1714">
        <f t="shared" si="32"/>
        <v>2445360</v>
      </c>
      <c r="AE86" s="1714">
        <f t="shared" si="28"/>
        <v>0</v>
      </c>
      <c r="AF86" s="1714">
        <f t="shared" si="33"/>
        <v>0</v>
      </c>
      <c r="AG86" s="1714" t="str">
        <f t="shared" si="34"/>
        <v>0</v>
      </c>
      <c r="AH86" s="1714">
        <f t="shared" si="35"/>
        <v>0</v>
      </c>
      <c r="AI86" s="1714"/>
      <c r="AJ86" s="1714">
        <f t="shared" si="24"/>
        <v>0</v>
      </c>
      <c r="AK86" s="1714">
        <f t="shared" si="24"/>
        <v>0</v>
      </c>
      <c r="AL86" s="1714">
        <f t="shared" si="36"/>
        <v>0</v>
      </c>
      <c r="AP86" s="1688"/>
      <c r="AQ86" s="1688"/>
      <c r="AR86" s="1688"/>
    </row>
    <row r="87" spans="1:44" ht="23.25" customHeight="1">
      <c r="A87" s="4232"/>
      <c r="B87" s="2101">
        <v>81</v>
      </c>
      <c r="C87" s="1758" t="s">
        <v>164</v>
      </c>
      <c r="D87" s="1707" t="s">
        <v>1668</v>
      </c>
      <c r="E87" s="3093" t="s">
        <v>2001</v>
      </c>
      <c r="F87" s="1750" t="s">
        <v>2065</v>
      </c>
      <c r="G87" s="1751">
        <v>173.82</v>
      </c>
      <c r="H87" s="1751"/>
      <c r="I87" s="1751"/>
      <c r="J87" s="1751">
        <v>52.58</v>
      </c>
      <c r="K87" s="1752" t="s">
        <v>2445</v>
      </c>
      <c r="L87" s="1711"/>
      <c r="M87" s="1712">
        <v>0</v>
      </c>
      <c r="N87" s="1712">
        <f>'수도광열비 부과 내역 '!V87</f>
        <v>1347780</v>
      </c>
      <c r="O87" s="1712">
        <f>'수도광열비 부과 내역 '!W87</f>
        <v>436650</v>
      </c>
      <c r="P87" s="1712">
        <f t="shared" si="29"/>
        <v>1784430</v>
      </c>
      <c r="Q87" s="1713"/>
      <c r="R87" s="1714"/>
      <c r="S87" s="1746">
        <f t="shared" si="40"/>
        <v>1347780</v>
      </c>
      <c r="T87" s="1746">
        <f t="shared" si="30"/>
        <v>2366100</v>
      </c>
      <c r="U87" s="1714">
        <f t="shared" si="26"/>
        <v>1347780</v>
      </c>
      <c r="V87" s="1714">
        <f t="shared" si="27"/>
        <v>2366100</v>
      </c>
      <c r="W87" s="1746">
        <f t="shared" si="39"/>
        <v>3713880</v>
      </c>
      <c r="X87" s="1759" t="s">
        <v>159</v>
      </c>
      <c r="Y87" s="1759" t="s">
        <v>159</v>
      </c>
      <c r="Z87" s="2109">
        <v>45962</v>
      </c>
      <c r="AA87" s="1746">
        <f>IF(Y87="브랜드",$Z$5-Z87+1,)</f>
        <v>30</v>
      </c>
      <c r="AB87" s="1746">
        <f t="shared" si="37"/>
        <v>1347780</v>
      </c>
      <c r="AC87" s="1746">
        <f t="shared" si="38"/>
        <v>2366100</v>
      </c>
      <c r="AD87" s="1746">
        <f t="shared" si="32"/>
        <v>3713880</v>
      </c>
      <c r="AE87" s="1746">
        <f t="shared" si="28"/>
        <v>0</v>
      </c>
      <c r="AF87" s="1746">
        <f t="shared" si="33"/>
        <v>0</v>
      </c>
      <c r="AG87" s="1714" t="str">
        <f t="shared" si="34"/>
        <v>0</v>
      </c>
      <c r="AH87" s="1714">
        <f t="shared" si="35"/>
        <v>0</v>
      </c>
      <c r="AI87" s="1714"/>
      <c r="AJ87" s="1714"/>
      <c r="AK87" s="1714"/>
      <c r="AL87" s="1714"/>
      <c r="AP87" s="1688"/>
      <c r="AQ87" s="1688"/>
      <c r="AR87" s="1688"/>
    </row>
    <row r="88" spans="1:44" ht="23.25" customHeight="1">
      <c r="A88" s="4232"/>
      <c r="B88" s="2101">
        <v>82</v>
      </c>
      <c r="C88" s="1758" t="s">
        <v>164</v>
      </c>
      <c r="D88" s="1707" t="s">
        <v>856</v>
      </c>
      <c r="E88" s="3087" t="s">
        <v>698</v>
      </c>
      <c r="F88" s="1750" t="s">
        <v>2235</v>
      </c>
      <c r="G88" s="1751">
        <v>187.57</v>
      </c>
      <c r="H88" s="1751"/>
      <c r="I88" s="1751"/>
      <c r="J88" s="1751">
        <v>56.739924999999999</v>
      </c>
      <c r="K88" s="1752" t="s">
        <v>126</v>
      </c>
      <c r="L88" s="1711"/>
      <c r="M88" s="1712">
        <v>0</v>
      </c>
      <c r="N88" s="1712">
        <f>'수도광열비 부과 내역 '!V88</f>
        <v>1500360</v>
      </c>
      <c r="O88" s="1712">
        <f>'수도광열비 부과 내역 '!W88</f>
        <v>471200</v>
      </c>
      <c r="P88" s="1712">
        <f t="shared" si="29"/>
        <v>1971560</v>
      </c>
      <c r="Q88" s="1713"/>
      <c r="R88" s="1714"/>
      <c r="S88" s="1746">
        <f t="shared" si="40"/>
        <v>1500360</v>
      </c>
      <c r="T88" s="1746">
        <f t="shared" si="30"/>
        <v>2553300</v>
      </c>
      <c r="U88" s="1714">
        <f t="shared" si="26"/>
        <v>1500360</v>
      </c>
      <c r="V88" s="1714">
        <f t="shared" si="27"/>
        <v>2553300</v>
      </c>
      <c r="W88" s="1746">
        <f t="shared" si="39"/>
        <v>4053660</v>
      </c>
      <c r="X88" s="1759" t="s">
        <v>159</v>
      </c>
      <c r="Y88" s="1759" t="s">
        <v>159</v>
      </c>
      <c r="Z88" s="2109">
        <v>45962</v>
      </c>
      <c r="AA88" s="1746">
        <f t="shared" si="31"/>
        <v>30</v>
      </c>
      <c r="AB88" s="1746">
        <f t="shared" si="37"/>
        <v>1500360</v>
      </c>
      <c r="AC88" s="1746">
        <f t="shared" si="38"/>
        <v>2553300</v>
      </c>
      <c r="AD88" s="1746">
        <f t="shared" si="32"/>
        <v>4053660</v>
      </c>
      <c r="AE88" s="1746">
        <f t="shared" si="28"/>
        <v>0</v>
      </c>
      <c r="AF88" s="1746">
        <f t="shared" si="33"/>
        <v>0</v>
      </c>
      <c r="AG88" s="1714" t="str">
        <f t="shared" si="34"/>
        <v>0</v>
      </c>
      <c r="AH88" s="1714">
        <f t="shared" si="35"/>
        <v>0</v>
      </c>
      <c r="AI88" s="1714"/>
      <c r="AJ88" s="1714">
        <f t="shared" si="24"/>
        <v>0</v>
      </c>
      <c r="AK88" s="1714">
        <f t="shared" si="24"/>
        <v>0</v>
      </c>
      <c r="AL88" s="1714">
        <f t="shared" si="36"/>
        <v>0</v>
      </c>
      <c r="AP88" s="1688"/>
      <c r="AQ88" s="1688"/>
      <c r="AR88" s="1688"/>
    </row>
    <row r="89" spans="1:44" ht="23.25" customHeight="1">
      <c r="A89" s="4232"/>
      <c r="B89" s="2101">
        <v>83</v>
      </c>
      <c r="C89" s="1758" t="s">
        <v>164</v>
      </c>
      <c r="D89" s="1707" t="s">
        <v>856</v>
      </c>
      <c r="E89" s="3087" t="s">
        <v>695</v>
      </c>
      <c r="F89" s="1735" t="s">
        <v>2615</v>
      </c>
      <c r="G89" s="1751">
        <v>246.21</v>
      </c>
      <c r="H89" s="1751"/>
      <c r="I89" s="1751"/>
      <c r="J89" s="1751">
        <v>74.478525000000005</v>
      </c>
      <c r="K89" s="1743" t="s">
        <v>2616</v>
      </c>
      <c r="L89" s="1711"/>
      <c r="M89" s="1712">
        <v>0</v>
      </c>
      <c r="N89" s="1712">
        <f>'수도광열비 부과 내역 '!V89</f>
        <v>2164810</v>
      </c>
      <c r="O89" s="1712">
        <f>'수도광열비 부과 내역 '!W89</f>
        <v>618510</v>
      </c>
      <c r="P89" s="1712">
        <f t="shared" si="29"/>
        <v>2783320</v>
      </c>
      <c r="Q89" s="1713"/>
      <c r="R89" s="1714"/>
      <c r="S89" s="1746">
        <f t="shared" si="40"/>
        <v>2164810</v>
      </c>
      <c r="T89" s="1746">
        <f t="shared" si="30"/>
        <v>3351530</v>
      </c>
      <c r="U89" s="1714">
        <f t="shared" si="26"/>
        <v>2164810</v>
      </c>
      <c r="V89" s="1714">
        <f t="shared" si="27"/>
        <v>3351530</v>
      </c>
      <c r="W89" s="1746">
        <f t="shared" si="39"/>
        <v>5516340</v>
      </c>
      <c r="X89" s="1759" t="s">
        <v>159</v>
      </c>
      <c r="Y89" s="1759" t="s">
        <v>159</v>
      </c>
      <c r="Z89" s="2109">
        <v>45962</v>
      </c>
      <c r="AA89" s="1746">
        <f>IF(Y89="브랜드",$Z$5-Z89+1,)</f>
        <v>30</v>
      </c>
      <c r="AB89" s="1747">
        <f t="shared" si="37"/>
        <v>2164810</v>
      </c>
      <c r="AC89" s="1747">
        <f t="shared" si="38"/>
        <v>3351530</v>
      </c>
      <c r="AD89" s="1747">
        <f t="shared" si="32"/>
        <v>5516340</v>
      </c>
      <c r="AE89" s="1746">
        <f t="shared" si="28"/>
        <v>0</v>
      </c>
      <c r="AF89" s="1747">
        <f t="shared" si="33"/>
        <v>0</v>
      </c>
      <c r="AG89" s="1714" t="str">
        <f t="shared" si="34"/>
        <v>0</v>
      </c>
      <c r="AH89" s="1714">
        <f t="shared" si="35"/>
        <v>0</v>
      </c>
      <c r="AI89" s="1714"/>
      <c r="AJ89" s="1714">
        <f t="shared" si="24"/>
        <v>0</v>
      </c>
      <c r="AK89" s="1714">
        <f t="shared" si="24"/>
        <v>0</v>
      </c>
      <c r="AL89" s="1714">
        <f t="shared" si="36"/>
        <v>0</v>
      </c>
      <c r="AP89" s="1688"/>
      <c r="AQ89" s="1688"/>
      <c r="AR89" s="1688"/>
    </row>
    <row r="90" spans="1:44" ht="23.25" customHeight="1">
      <c r="A90" s="4232"/>
      <c r="B90" s="2101">
        <v>84</v>
      </c>
      <c r="C90" s="1758" t="s">
        <v>164</v>
      </c>
      <c r="D90" s="1707" t="s">
        <v>856</v>
      </c>
      <c r="E90" s="3087" t="s">
        <v>1200</v>
      </c>
      <c r="F90" s="1750" t="s">
        <v>2235</v>
      </c>
      <c r="G90" s="1751">
        <v>220.35</v>
      </c>
      <c r="H90" s="1751"/>
      <c r="I90" s="1751"/>
      <c r="J90" s="1751">
        <v>66.655874999999995</v>
      </c>
      <c r="K90" s="1743" t="s">
        <v>2242</v>
      </c>
      <c r="L90" s="1711"/>
      <c r="M90" s="1712">
        <v>0</v>
      </c>
      <c r="N90" s="1712">
        <f>'수도광열비 부과 내역 '!V90</f>
        <v>1948960</v>
      </c>
      <c r="O90" s="1712">
        <f>'수도광열비 부과 내역 '!W90</f>
        <v>553530</v>
      </c>
      <c r="P90" s="1712">
        <f t="shared" si="29"/>
        <v>2502490</v>
      </c>
      <c r="Q90" s="1713"/>
      <c r="R90" s="1714"/>
      <c r="S90" s="1746">
        <f t="shared" si="40"/>
        <v>1948960</v>
      </c>
      <c r="T90" s="1746">
        <f t="shared" si="30"/>
        <v>2999510</v>
      </c>
      <c r="U90" s="1714">
        <f t="shared" si="26"/>
        <v>1948960</v>
      </c>
      <c r="V90" s="1714">
        <f t="shared" si="27"/>
        <v>2999510</v>
      </c>
      <c r="W90" s="1746">
        <f t="shared" si="39"/>
        <v>4948470</v>
      </c>
      <c r="X90" s="1759" t="s">
        <v>159</v>
      </c>
      <c r="Y90" s="1759" t="s">
        <v>159</v>
      </c>
      <c r="Z90" s="2109">
        <v>45962</v>
      </c>
      <c r="AA90" s="1746">
        <f t="shared" si="31"/>
        <v>30</v>
      </c>
      <c r="AB90" s="1746">
        <f t="shared" si="37"/>
        <v>1948960</v>
      </c>
      <c r="AC90" s="1746">
        <f t="shared" si="38"/>
        <v>2999510</v>
      </c>
      <c r="AD90" s="1746">
        <f t="shared" si="32"/>
        <v>4948470</v>
      </c>
      <c r="AE90" s="1746">
        <f t="shared" si="28"/>
        <v>0</v>
      </c>
      <c r="AF90" s="1746">
        <f t="shared" si="33"/>
        <v>0</v>
      </c>
      <c r="AG90" s="1714" t="str">
        <f t="shared" si="34"/>
        <v>0</v>
      </c>
      <c r="AH90" s="1714">
        <f t="shared" si="35"/>
        <v>0</v>
      </c>
      <c r="AI90" s="1714"/>
      <c r="AJ90" s="1714">
        <f t="shared" si="24"/>
        <v>0</v>
      </c>
      <c r="AK90" s="1714">
        <f t="shared" si="24"/>
        <v>0</v>
      </c>
      <c r="AL90" s="1714">
        <f t="shared" si="36"/>
        <v>0</v>
      </c>
      <c r="AP90" s="1688"/>
      <c r="AQ90" s="1688"/>
      <c r="AR90" s="1688"/>
    </row>
    <row r="91" spans="1:44" ht="23.25" customHeight="1">
      <c r="A91" s="4232"/>
      <c r="B91" s="2101">
        <v>85</v>
      </c>
      <c r="C91" s="1758" t="s">
        <v>164</v>
      </c>
      <c r="D91" s="1707" t="s">
        <v>856</v>
      </c>
      <c r="E91" s="3087" t="s">
        <v>1201</v>
      </c>
      <c r="F91" s="1754" t="s">
        <v>2178</v>
      </c>
      <c r="G91" s="1751">
        <v>219.57</v>
      </c>
      <c r="H91" s="1751"/>
      <c r="I91" s="1751"/>
      <c r="J91" s="1751">
        <v>66.42</v>
      </c>
      <c r="K91" s="1710" t="s">
        <v>2179</v>
      </c>
      <c r="L91" s="1711"/>
      <c r="M91" s="1712">
        <v>0</v>
      </c>
      <c r="N91" s="1712">
        <f>'수도광열비 부과 내역 '!V91</f>
        <v>1739630</v>
      </c>
      <c r="O91" s="1712">
        <f>'수도광열비 부과 내역 '!W91</f>
        <v>551580</v>
      </c>
      <c r="P91" s="1712">
        <f t="shared" si="29"/>
        <v>2291210</v>
      </c>
      <c r="Q91" s="1713"/>
      <c r="R91" s="1714"/>
      <c r="S91" s="1714">
        <f t="shared" si="40"/>
        <v>1739630</v>
      </c>
      <c r="T91" s="1714">
        <f t="shared" si="30"/>
        <v>2988900</v>
      </c>
      <c r="U91" s="1714">
        <f t="shared" si="26"/>
        <v>1739630</v>
      </c>
      <c r="V91" s="1714">
        <f t="shared" si="27"/>
        <v>2988900</v>
      </c>
      <c r="W91" s="1714">
        <f t="shared" si="39"/>
        <v>4728530</v>
      </c>
      <c r="X91" s="1759" t="s">
        <v>159</v>
      </c>
      <c r="Y91" s="1759" t="s">
        <v>159</v>
      </c>
      <c r="Z91" s="2109">
        <v>45962</v>
      </c>
      <c r="AA91" s="1714">
        <f t="shared" si="31"/>
        <v>30</v>
      </c>
      <c r="AB91" s="1714">
        <f t="shared" si="37"/>
        <v>1739630</v>
      </c>
      <c r="AC91" s="1714">
        <f t="shared" si="38"/>
        <v>2988900</v>
      </c>
      <c r="AD91" s="1714">
        <f t="shared" si="32"/>
        <v>4728530</v>
      </c>
      <c r="AE91" s="1714">
        <f t="shared" si="28"/>
        <v>0</v>
      </c>
      <c r="AF91" s="1714">
        <f t="shared" si="33"/>
        <v>0</v>
      </c>
      <c r="AG91" s="1714" t="str">
        <f t="shared" si="34"/>
        <v>0</v>
      </c>
      <c r="AH91" s="1714">
        <f t="shared" si="35"/>
        <v>0</v>
      </c>
      <c r="AI91" s="1714"/>
      <c r="AJ91" s="1714">
        <f t="shared" si="24"/>
        <v>0</v>
      </c>
      <c r="AK91" s="1714">
        <f t="shared" si="24"/>
        <v>0</v>
      </c>
      <c r="AL91" s="1714">
        <f t="shared" si="36"/>
        <v>0</v>
      </c>
      <c r="AP91" s="1688"/>
      <c r="AQ91" s="1688"/>
      <c r="AR91" s="1688"/>
    </row>
    <row r="92" spans="1:44" ht="23.25" customHeight="1">
      <c r="A92" s="4232"/>
      <c r="B92" s="2101">
        <v>86</v>
      </c>
      <c r="C92" s="1758" t="s">
        <v>164</v>
      </c>
      <c r="D92" s="1707" t="s">
        <v>635</v>
      </c>
      <c r="E92" s="3087" t="s">
        <v>334</v>
      </c>
      <c r="F92" s="1750" t="s">
        <v>2067</v>
      </c>
      <c r="G92" s="3924">
        <v>113.51</v>
      </c>
      <c r="H92" s="3925"/>
      <c r="I92" s="3925"/>
      <c r="J92" s="3696">
        <v>34.340000000000003</v>
      </c>
      <c r="K92" s="1752" t="s">
        <v>1579</v>
      </c>
      <c r="L92" s="1711"/>
      <c r="M92" s="1712">
        <v>0</v>
      </c>
      <c r="N92" s="1712">
        <f>'수도광열비 부과 내역 '!V92</f>
        <v>2976180</v>
      </c>
      <c r="O92" s="1712">
        <f>'수도광열비 부과 내역 '!W92</f>
        <v>285120</v>
      </c>
      <c r="P92" s="1712">
        <f t="shared" si="29"/>
        <v>3261300</v>
      </c>
      <c r="Q92" s="1713"/>
      <c r="R92" s="1714"/>
      <c r="S92" s="1746">
        <f t="shared" si="40"/>
        <v>2976180</v>
      </c>
      <c r="T92" s="1746">
        <f t="shared" si="30"/>
        <v>1545300</v>
      </c>
      <c r="U92" s="1714">
        <f t="shared" si="26"/>
        <v>2976180</v>
      </c>
      <c r="V92" s="1714">
        <f t="shared" si="27"/>
        <v>1545300</v>
      </c>
      <c r="W92" s="1746">
        <f t="shared" si="39"/>
        <v>4521480</v>
      </c>
      <c r="X92" s="1759" t="s">
        <v>1833</v>
      </c>
      <c r="Y92" s="1759" t="s">
        <v>1833</v>
      </c>
      <c r="Z92" s="2109">
        <v>45962</v>
      </c>
      <c r="AA92" s="1746">
        <f t="shared" si="31"/>
        <v>30</v>
      </c>
      <c r="AB92" s="1746">
        <f t="shared" si="37"/>
        <v>2976180</v>
      </c>
      <c r="AC92" s="1746">
        <f t="shared" si="38"/>
        <v>1545300</v>
      </c>
      <c r="AD92" s="1746">
        <f t="shared" si="32"/>
        <v>4521480</v>
      </c>
      <c r="AE92" s="1746">
        <f t="shared" si="28"/>
        <v>0</v>
      </c>
      <c r="AF92" s="1746">
        <f t="shared" si="33"/>
        <v>0</v>
      </c>
      <c r="AG92" s="1714" t="str">
        <f t="shared" si="34"/>
        <v>0</v>
      </c>
      <c r="AH92" s="1714">
        <f t="shared" si="35"/>
        <v>0</v>
      </c>
      <c r="AI92" s="1714"/>
      <c r="AJ92" s="1714">
        <f t="shared" si="24"/>
        <v>0</v>
      </c>
      <c r="AK92" s="1714">
        <f t="shared" si="24"/>
        <v>0</v>
      </c>
      <c r="AL92" s="1714">
        <f t="shared" si="36"/>
        <v>0</v>
      </c>
      <c r="AP92" s="1688"/>
      <c r="AQ92" s="1688"/>
      <c r="AR92" s="1688"/>
    </row>
    <row r="93" spans="1:44" ht="23.25" customHeight="1">
      <c r="A93" s="4232"/>
      <c r="B93" s="2101">
        <v>87</v>
      </c>
      <c r="C93" s="1758" t="s">
        <v>164</v>
      </c>
      <c r="D93" s="1707" t="s">
        <v>635</v>
      </c>
      <c r="E93" s="3087" t="s">
        <v>2256</v>
      </c>
      <c r="F93" s="1750" t="s">
        <v>2235</v>
      </c>
      <c r="G93" s="3923">
        <v>47.23</v>
      </c>
      <c r="H93" s="3923"/>
      <c r="I93" s="3923"/>
      <c r="J93" s="3696">
        <v>14.29</v>
      </c>
      <c r="K93" s="1752" t="s">
        <v>10</v>
      </c>
      <c r="L93" s="1711"/>
      <c r="M93" s="1712">
        <v>0</v>
      </c>
      <c r="N93" s="1712">
        <f>'수도광열비 부과 내역 '!V93</f>
        <v>647870</v>
      </c>
      <c r="O93" s="1712">
        <f>'수도광열비 부과 내역 '!W93</f>
        <v>118680</v>
      </c>
      <c r="P93" s="1712">
        <f t="shared" si="29"/>
        <v>766550</v>
      </c>
      <c r="Q93" s="1713"/>
      <c r="R93" s="1714"/>
      <c r="S93" s="1746">
        <f t="shared" si="40"/>
        <v>647870</v>
      </c>
      <c r="T93" s="1746">
        <f>ROUND(J93*45000,-1)</f>
        <v>643050</v>
      </c>
      <c r="U93" s="1714">
        <f t="shared" si="26"/>
        <v>647870</v>
      </c>
      <c r="V93" s="1714">
        <f t="shared" si="27"/>
        <v>643050</v>
      </c>
      <c r="W93" s="1746">
        <f t="shared" si="39"/>
        <v>1290920</v>
      </c>
      <c r="X93" s="1759" t="s">
        <v>159</v>
      </c>
      <c r="Y93" s="1759" t="s">
        <v>159</v>
      </c>
      <c r="Z93" s="2109">
        <v>45962</v>
      </c>
      <c r="AA93" s="1746">
        <f t="shared" si="31"/>
        <v>30</v>
      </c>
      <c r="AB93" s="1746">
        <f t="shared" si="37"/>
        <v>647870</v>
      </c>
      <c r="AC93" s="1746">
        <f t="shared" si="38"/>
        <v>643050</v>
      </c>
      <c r="AD93" s="1746">
        <f t="shared" si="32"/>
        <v>1290920</v>
      </c>
      <c r="AE93" s="1746">
        <f t="shared" si="28"/>
        <v>0</v>
      </c>
      <c r="AF93" s="1746">
        <f t="shared" si="33"/>
        <v>0</v>
      </c>
      <c r="AG93" s="1714" t="str">
        <f t="shared" si="34"/>
        <v>0</v>
      </c>
      <c r="AH93" s="1714">
        <f t="shared" si="35"/>
        <v>0</v>
      </c>
      <c r="AI93" s="1713"/>
      <c r="AJ93" s="1714">
        <f t="shared" si="24"/>
        <v>0</v>
      </c>
      <c r="AK93" s="1714">
        <f t="shared" si="24"/>
        <v>0</v>
      </c>
      <c r="AL93" s="1714">
        <f t="shared" si="36"/>
        <v>0</v>
      </c>
      <c r="AP93" s="1688"/>
      <c r="AQ93" s="1688"/>
      <c r="AR93" s="1688"/>
    </row>
    <row r="94" spans="1:44" ht="23.25" customHeight="1">
      <c r="A94" s="4232"/>
      <c r="B94" s="2101">
        <v>88</v>
      </c>
      <c r="C94" s="1758" t="s">
        <v>164</v>
      </c>
      <c r="D94" s="1707" t="s">
        <v>635</v>
      </c>
      <c r="E94" s="3087" t="s">
        <v>2255</v>
      </c>
      <c r="F94" s="1750" t="s">
        <v>2235</v>
      </c>
      <c r="G94" s="3696">
        <v>47.34</v>
      </c>
      <c r="H94" s="3078"/>
      <c r="I94" s="3078"/>
      <c r="J94" s="3696">
        <v>14.32</v>
      </c>
      <c r="K94" s="1752" t="s">
        <v>225</v>
      </c>
      <c r="L94" s="1711"/>
      <c r="M94" s="1712">
        <v>0</v>
      </c>
      <c r="N94" s="1712">
        <f>'수도광열비 부과 내역 '!V94</f>
        <v>627870</v>
      </c>
      <c r="O94" s="1712">
        <f>'수도광열비 부과 내역 '!W94</f>
        <v>118930</v>
      </c>
      <c r="P94" s="1712">
        <f t="shared" si="29"/>
        <v>746800</v>
      </c>
      <c r="Q94" s="1713"/>
      <c r="R94" s="1714"/>
      <c r="S94" s="1746">
        <f t="shared" si="40"/>
        <v>627870</v>
      </c>
      <c r="T94" s="1746">
        <f t="shared" si="30"/>
        <v>644400</v>
      </c>
      <c r="U94" s="1714">
        <f t="shared" si="26"/>
        <v>627870</v>
      </c>
      <c r="V94" s="1714">
        <f t="shared" si="27"/>
        <v>644400</v>
      </c>
      <c r="W94" s="1746">
        <f t="shared" si="39"/>
        <v>1272270</v>
      </c>
      <c r="X94" s="1759" t="s">
        <v>159</v>
      </c>
      <c r="Y94" s="1759" t="s">
        <v>159</v>
      </c>
      <c r="Z94" s="2109">
        <v>45962</v>
      </c>
      <c r="AA94" s="1746">
        <f t="shared" si="31"/>
        <v>30</v>
      </c>
      <c r="AB94" s="1746">
        <f t="shared" si="37"/>
        <v>627870</v>
      </c>
      <c r="AC94" s="1746">
        <f t="shared" si="38"/>
        <v>644400</v>
      </c>
      <c r="AD94" s="1746">
        <f t="shared" si="32"/>
        <v>1272270</v>
      </c>
      <c r="AE94" s="1746">
        <f t="shared" si="28"/>
        <v>0</v>
      </c>
      <c r="AF94" s="1746">
        <f t="shared" si="33"/>
        <v>0</v>
      </c>
      <c r="AG94" s="1714" t="str">
        <f t="shared" si="34"/>
        <v>0</v>
      </c>
      <c r="AH94" s="1714">
        <f t="shared" si="35"/>
        <v>0</v>
      </c>
      <c r="AI94" s="1713"/>
      <c r="AJ94" s="1714">
        <f t="shared" si="24"/>
        <v>0</v>
      </c>
      <c r="AK94" s="1714">
        <f t="shared" si="24"/>
        <v>0</v>
      </c>
      <c r="AL94" s="1714">
        <f t="shared" si="36"/>
        <v>0</v>
      </c>
      <c r="AP94" s="1688"/>
      <c r="AQ94" s="1688"/>
      <c r="AR94" s="1688"/>
    </row>
    <row r="95" spans="1:44" ht="23.25" customHeight="1">
      <c r="A95" s="4232"/>
      <c r="B95" s="2101">
        <v>89</v>
      </c>
      <c r="C95" s="1758" t="s">
        <v>164</v>
      </c>
      <c r="D95" s="1707" t="s">
        <v>635</v>
      </c>
      <c r="E95" s="3087" t="s">
        <v>912</v>
      </c>
      <c r="F95" s="1717" t="s">
        <v>2295</v>
      </c>
      <c r="G95" s="1736">
        <v>338.56</v>
      </c>
      <c r="H95" s="1736"/>
      <c r="I95" s="1736"/>
      <c r="J95" s="1736">
        <v>102.4144</v>
      </c>
      <c r="K95" s="1737" t="s">
        <v>2297</v>
      </c>
      <c r="L95" s="1726"/>
      <c r="M95" s="1712">
        <v>0</v>
      </c>
      <c r="N95" s="1712">
        <f>'수도광열비 부과 내역 '!V95</f>
        <v>1615780</v>
      </c>
      <c r="O95" s="1712">
        <f>'수도광열비 부과 내역 '!W95</f>
        <v>446670</v>
      </c>
      <c r="P95" s="1712">
        <f t="shared" si="29"/>
        <v>2062450</v>
      </c>
      <c r="Q95" s="1713"/>
      <c r="R95" s="1714"/>
      <c r="S95" s="1714">
        <f t="shared" si="40"/>
        <v>1615780</v>
      </c>
      <c r="T95" s="1714">
        <f t="shared" si="30"/>
        <v>4608650</v>
      </c>
      <c r="U95" s="1714">
        <f t="shared" si="26"/>
        <v>1615780</v>
      </c>
      <c r="V95" s="1714">
        <f>T95</f>
        <v>4608650</v>
      </c>
      <c r="W95" s="1714">
        <f t="shared" si="39"/>
        <v>6224430</v>
      </c>
      <c r="X95" s="1759" t="s">
        <v>159</v>
      </c>
      <c r="Y95" s="1759" t="s">
        <v>159</v>
      </c>
      <c r="Z95" s="2109">
        <v>45962</v>
      </c>
      <c r="AA95" s="1714">
        <f t="shared" si="31"/>
        <v>30</v>
      </c>
      <c r="AB95" s="1714">
        <f t="shared" si="37"/>
        <v>1615780</v>
      </c>
      <c r="AC95" s="1714">
        <f>V95-AG95</f>
        <v>4608650</v>
      </c>
      <c r="AD95" s="1714">
        <f t="shared" si="32"/>
        <v>6224430</v>
      </c>
      <c r="AE95" s="1714">
        <f t="shared" si="28"/>
        <v>0</v>
      </c>
      <c r="AF95" s="1714">
        <f>IF(X95="SD",U95,0)</f>
        <v>0</v>
      </c>
      <c r="AG95" s="1714" t="str">
        <f t="shared" si="34"/>
        <v>0</v>
      </c>
      <c r="AH95" s="1714">
        <f t="shared" si="35"/>
        <v>0</v>
      </c>
      <c r="AI95" s="1713"/>
      <c r="AJ95" s="1714">
        <f t="shared" si="24"/>
        <v>0</v>
      </c>
      <c r="AK95" s="1714">
        <f t="shared" si="24"/>
        <v>0</v>
      </c>
      <c r="AL95" s="1714">
        <f t="shared" si="36"/>
        <v>0</v>
      </c>
      <c r="AP95" s="1688"/>
      <c r="AQ95" s="1688"/>
      <c r="AR95" s="1688"/>
    </row>
    <row r="96" spans="1:44" ht="23.25" customHeight="1">
      <c r="A96" s="4232"/>
      <c r="B96" s="2101">
        <v>90</v>
      </c>
      <c r="C96" s="1758" t="s">
        <v>164</v>
      </c>
      <c r="D96" s="1707" t="s">
        <v>635</v>
      </c>
      <c r="E96" s="3087" t="s">
        <v>2660</v>
      </c>
      <c r="F96" s="1717" t="s">
        <v>2918</v>
      </c>
      <c r="G96" s="1736">
        <v>64.5</v>
      </c>
      <c r="H96" s="1736"/>
      <c r="I96" s="1736"/>
      <c r="J96" s="1736">
        <v>19.51125</v>
      </c>
      <c r="K96" s="1710" t="s">
        <v>3578</v>
      </c>
      <c r="L96" s="1726"/>
      <c r="M96" s="1712"/>
      <c r="N96" s="1712">
        <f>'수도광열비 부과 내역 '!V96</f>
        <v>720750</v>
      </c>
      <c r="O96" s="1712">
        <f>'수도광열비 부과 내역 '!W96</f>
        <v>85100</v>
      </c>
      <c r="P96" s="1712">
        <f>M96+N96+O96</f>
        <v>805850</v>
      </c>
      <c r="Q96" s="1713"/>
      <c r="R96" s="1714"/>
      <c r="S96" s="1714">
        <f>N96</f>
        <v>720750</v>
      </c>
      <c r="T96" s="1714">
        <f t="shared" si="30"/>
        <v>878010</v>
      </c>
      <c r="U96" s="1714">
        <f>Q96+S96</f>
        <v>720750</v>
      </c>
      <c r="V96" s="1714">
        <f>T96</f>
        <v>878010</v>
      </c>
      <c r="W96" s="1714">
        <f>U96+V96</f>
        <v>1598760</v>
      </c>
      <c r="X96" s="1759" t="s">
        <v>159</v>
      </c>
      <c r="Y96" s="1759" t="s">
        <v>159</v>
      </c>
      <c r="Z96" s="2109">
        <v>45962</v>
      </c>
      <c r="AA96" s="1714">
        <f>IF(Y96="브랜드",$Z$5-Z96+1,)</f>
        <v>30</v>
      </c>
      <c r="AB96" s="1714">
        <f>IF(X96="브랜드",U96,0)</f>
        <v>720750</v>
      </c>
      <c r="AC96" s="1714">
        <f>V96-AG96</f>
        <v>878010</v>
      </c>
      <c r="AD96" s="1714">
        <f>SUM(AB96:AC96)</f>
        <v>1598760</v>
      </c>
      <c r="AE96" s="1714">
        <f>DAY($Z$5)-AA96</f>
        <v>0</v>
      </c>
      <c r="AF96" s="1714">
        <f>IF(X96="SD",U96,0)</f>
        <v>0</v>
      </c>
      <c r="AG96" s="1714" t="str">
        <f>IF(Y96="SD",V96,IF(DAY(Z96)=1,"0",ROUND(DAY(Z96-1)/(DATE(YEAR(Z96),MONTH(Z96)+1,1)-DATE(YEAR(Z96),MONTH(Z96),1))*V96,-1)))</f>
        <v>0</v>
      </c>
      <c r="AH96" s="1714">
        <f>SUM(AF96:AG96)</f>
        <v>0</v>
      </c>
      <c r="AI96" s="1713"/>
      <c r="AJ96" s="1714"/>
      <c r="AK96" s="1714"/>
      <c r="AL96" s="1714"/>
      <c r="AP96" s="1688"/>
      <c r="AQ96" s="1688"/>
      <c r="AR96" s="1688"/>
    </row>
    <row r="97" spans="1:44" s="1757" customFormat="1" ht="23.25" customHeight="1">
      <c r="A97" s="4232"/>
      <c r="B97" s="2101">
        <v>91</v>
      </c>
      <c r="C97" s="1758" t="s">
        <v>164</v>
      </c>
      <c r="D97" s="1722" t="s">
        <v>633</v>
      </c>
      <c r="E97" s="3084">
        <v>101</v>
      </c>
      <c r="F97" s="1717" t="s">
        <v>2068</v>
      </c>
      <c r="G97" s="1736">
        <v>168.5</v>
      </c>
      <c r="H97" s="1736"/>
      <c r="I97" s="1736"/>
      <c r="J97" s="1736">
        <v>50.971249999999998</v>
      </c>
      <c r="K97" s="1737" t="s">
        <v>1284</v>
      </c>
      <c r="L97" s="1726"/>
      <c r="M97" s="1712">
        <v>0</v>
      </c>
      <c r="N97" s="1712">
        <f>'수도광열비 부과 내역 '!V97</f>
        <v>3131940</v>
      </c>
      <c r="O97" s="1712">
        <f>'수도광열비 부과 내역 '!W97</f>
        <v>222310</v>
      </c>
      <c r="P97" s="1712">
        <f t="shared" si="29"/>
        <v>3354250</v>
      </c>
      <c r="Q97" s="1713"/>
      <c r="R97" s="1713"/>
      <c r="S97" s="1714">
        <f t="shared" si="40"/>
        <v>3131940</v>
      </c>
      <c r="T97" s="1714">
        <f t="shared" si="30"/>
        <v>2293710</v>
      </c>
      <c r="U97" s="1714">
        <f t="shared" si="26"/>
        <v>3131940</v>
      </c>
      <c r="V97" s="1714">
        <f t="shared" si="27"/>
        <v>2293710</v>
      </c>
      <c r="W97" s="1714">
        <f t="shared" si="39"/>
        <v>5425650</v>
      </c>
      <c r="X97" s="1715" t="s">
        <v>159</v>
      </c>
      <c r="Y97" s="1715" t="s">
        <v>159</v>
      </c>
      <c r="Z97" s="2109">
        <v>45962</v>
      </c>
      <c r="AA97" s="1714">
        <f t="shared" si="31"/>
        <v>30</v>
      </c>
      <c r="AB97" s="1714">
        <f t="shared" si="37"/>
        <v>3131940</v>
      </c>
      <c r="AC97" s="1714">
        <f t="shared" si="38"/>
        <v>2293710</v>
      </c>
      <c r="AD97" s="1714">
        <f t="shared" si="32"/>
        <v>5425650</v>
      </c>
      <c r="AE97" s="1714">
        <f t="shared" si="28"/>
        <v>0</v>
      </c>
      <c r="AF97" s="1714">
        <f t="shared" si="33"/>
        <v>0</v>
      </c>
      <c r="AG97" s="1714" t="str">
        <f t="shared" si="34"/>
        <v>0</v>
      </c>
      <c r="AH97" s="1714">
        <f t="shared" si="35"/>
        <v>0</v>
      </c>
      <c r="AI97" s="1713"/>
      <c r="AJ97" s="1756">
        <f t="shared" si="24"/>
        <v>0</v>
      </c>
      <c r="AK97" s="1756">
        <f t="shared" si="24"/>
        <v>0</v>
      </c>
      <c r="AL97" s="1756">
        <f t="shared" si="36"/>
        <v>0</v>
      </c>
      <c r="AM97" s="1685"/>
      <c r="AN97" s="1685"/>
      <c r="AO97" s="1685"/>
      <c r="AP97" s="1688"/>
      <c r="AQ97" s="1688"/>
      <c r="AR97" s="1688"/>
    </row>
    <row r="98" spans="1:44" s="1757" customFormat="1" ht="23.25" customHeight="1">
      <c r="A98" s="4232"/>
      <c r="B98" s="2101">
        <v>92</v>
      </c>
      <c r="C98" s="1758" t="s">
        <v>164</v>
      </c>
      <c r="D98" s="1722" t="s">
        <v>633</v>
      </c>
      <c r="E98" s="3084">
        <v>102</v>
      </c>
      <c r="F98" s="1717" t="s">
        <v>3018</v>
      </c>
      <c r="G98" s="1736">
        <v>134.91</v>
      </c>
      <c r="H98" s="1736"/>
      <c r="I98" s="1736"/>
      <c r="J98" s="1736">
        <v>40.810274999999997</v>
      </c>
      <c r="K98" s="1743" t="s">
        <v>3020</v>
      </c>
      <c r="L98" s="1711"/>
      <c r="M98" s="1712">
        <v>0</v>
      </c>
      <c r="N98" s="1712">
        <f>'수도광열비 부과 내역 '!V98</f>
        <v>2192610</v>
      </c>
      <c r="O98" s="1712">
        <f>'수도광열비 부과 내역 '!W98</f>
        <v>177990</v>
      </c>
      <c r="P98" s="1712">
        <f t="shared" si="29"/>
        <v>2370600</v>
      </c>
      <c r="Q98" s="1713"/>
      <c r="R98" s="1713"/>
      <c r="S98" s="1714">
        <f t="shared" si="40"/>
        <v>2192610</v>
      </c>
      <c r="T98" s="1714">
        <f t="shared" si="30"/>
        <v>1836460</v>
      </c>
      <c r="U98" s="1714">
        <f t="shared" si="26"/>
        <v>2192610</v>
      </c>
      <c r="V98" s="1714">
        <f t="shared" si="27"/>
        <v>1836460</v>
      </c>
      <c r="W98" s="1714">
        <f t="shared" si="39"/>
        <v>4029070</v>
      </c>
      <c r="X98" s="1715" t="s">
        <v>159</v>
      </c>
      <c r="Y98" s="1715" t="s">
        <v>159</v>
      </c>
      <c r="Z98" s="2109">
        <v>45962</v>
      </c>
      <c r="AA98" s="1747">
        <f>IF(Y98="브랜드",$Z$5-Z98+1,)</f>
        <v>30</v>
      </c>
      <c r="AB98" s="1714">
        <f t="shared" si="37"/>
        <v>2192610</v>
      </c>
      <c r="AC98" s="1714">
        <f t="shared" si="38"/>
        <v>1836460</v>
      </c>
      <c r="AD98" s="1714">
        <f t="shared" si="32"/>
        <v>4029070</v>
      </c>
      <c r="AE98" s="1755">
        <f>DAY($Z$5)-AA98</f>
        <v>0</v>
      </c>
      <c r="AF98" s="1714">
        <f t="shared" si="33"/>
        <v>0</v>
      </c>
      <c r="AG98" s="1714" t="str">
        <f t="shared" si="34"/>
        <v>0</v>
      </c>
      <c r="AH98" s="1714">
        <f t="shared" si="35"/>
        <v>0</v>
      </c>
      <c r="AI98" s="1713"/>
      <c r="AJ98" s="1756">
        <f t="shared" si="24"/>
        <v>0</v>
      </c>
      <c r="AK98" s="1756">
        <f t="shared" si="24"/>
        <v>0</v>
      </c>
      <c r="AL98" s="1756">
        <f t="shared" si="36"/>
        <v>0</v>
      </c>
      <c r="AM98" s="1685"/>
      <c r="AN98" s="1685"/>
      <c r="AO98" s="1685"/>
      <c r="AP98" s="1688"/>
      <c r="AQ98" s="1688"/>
      <c r="AR98" s="1688"/>
    </row>
    <row r="99" spans="1:44" s="1757" customFormat="1" ht="23.25" customHeight="1">
      <c r="A99" s="4232"/>
      <c r="B99" s="2101">
        <v>93</v>
      </c>
      <c r="C99" s="1758" t="s">
        <v>164</v>
      </c>
      <c r="D99" s="1722" t="s">
        <v>1287</v>
      </c>
      <c r="E99" s="3084">
        <v>103</v>
      </c>
      <c r="F99" s="1717" t="s">
        <v>2062</v>
      </c>
      <c r="G99" s="3126">
        <v>82.02</v>
      </c>
      <c r="H99" s="3126"/>
      <c r="I99" s="3126"/>
      <c r="J99" s="3126">
        <v>24.81</v>
      </c>
      <c r="K99" s="1743" t="s">
        <v>1336</v>
      </c>
      <c r="L99" s="1711"/>
      <c r="M99" s="1712">
        <v>0</v>
      </c>
      <c r="N99" s="1712">
        <f>'수도광열비 부과 내역 '!V99</f>
        <v>3219760</v>
      </c>
      <c r="O99" s="1712">
        <f>'수도광열비 부과 내역 '!W99</f>
        <v>108210</v>
      </c>
      <c r="P99" s="1712">
        <f t="shared" si="29"/>
        <v>3327970</v>
      </c>
      <c r="Q99" s="1713"/>
      <c r="R99" s="1713"/>
      <c r="S99" s="1714">
        <f t="shared" si="40"/>
        <v>3219760</v>
      </c>
      <c r="T99" s="1714">
        <f t="shared" si="30"/>
        <v>1116450</v>
      </c>
      <c r="U99" s="1714">
        <f t="shared" si="26"/>
        <v>3219760</v>
      </c>
      <c r="V99" s="1714">
        <f t="shared" si="27"/>
        <v>1116450</v>
      </c>
      <c r="W99" s="1714">
        <f>U99+V99</f>
        <v>4336210</v>
      </c>
      <c r="X99" s="1715" t="s">
        <v>159</v>
      </c>
      <c r="Y99" s="1715" t="s">
        <v>159</v>
      </c>
      <c r="Z99" s="2109">
        <v>45962</v>
      </c>
      <c r="AA99" s="1714">
        <f t="shared" si="31"/>
        <v>30</v>
      </c>
      <c r="AB99" s="1714">
        <f>IF(X99="브랜드",U99,0)</f>
        <v>3219760</v>
      </c>
      <c r="AC99" s="1714">
        <f>V99-AG99</f>
        <v>1116450</v>
      </c>
      <c r="AD99" s="1714">
        <f>SUM(AB99:AC99)</f>
        <v>4336210</v>
      </c>
      <c r="AE99" s="1714">
        <f>DAY($Z$5)-AA99</f>
        <v>0</v>
      </c>
      <c r="AF99" s="1714">
        <f>IF(X99="SD",U99,0)</f>
        <v>0</v>
      </c>
      <c r="AG99" s="1714" t="str">
        <f>IF(Y99="SD",V99,IF(DAY(Z99)=1,"0",ROUND(DAY(Z99-1)/(DATE(YEAR(Z99),MONTH(Z99)+1,1)-DATE(YEAR(Z99),MONTH(Z99),1))*V99,-1)))</f>
        <v>0</v>
      </c>
      <c r="AH99" s="1714">
        <f>SUM(AF99:AG99)</f>
        <v>0</v>
      </c>
      <c r="AI99" s="1713"/>
      <c r="AJ99" s="1756"/>
      <c r="AK99" s="1756"/>
      <c r="AL99" s="1756"/>
      <c r="AM99" s="1685"/>
      <c r="AN99" s="1685"/>
      <c r="AO99" s="1685"/>
      <c r="AP99" s="1688"/>
      <c r="AQ99" s="1688"/>
      <c r="AR99" s="1688"/>
    </row>
    <row r="100" spans="1:44" ht="23.25" customHeight="1">
      <c r="A100" s="4232"/>
      <c r="B100" s="2101">
        <v>94</v>
      </c>
      <c r="C100" s="1758" t="s">
        <v>164</v>
      </c>
      <c r="D100" s="1722" t="s">
        <v>633</v>
      </c>
      <c r="E100" s="3084">
        <v>104</v>
      </c>
      <c r="F100" s="1708" t="s">
        <v>1166</v>
      </c>
      <c r="G100" s="3127">
        <v>127.6</v>
      </c>
      <c r="H100" s="3127"/>
      <c r="I100" s="3127"/>
      <c r="J100" s="3127">
        <v>38.598999999999997</v>
      </c>
      <c r="K100" s="1737" t="s">
        <v>312</v>
      </c>
      <c r="L100" s="1726"/>
      <c r="M100" s="1712">
        <v>0</v>
      </c>
      <c r="N100" s="1712">
        <f>'수도광열비 부과 내역 '!V100</f>
        <v>2046330</v>
      </c>
      <c r="O100" s="1712">
        <f>'수도광열비 부과 내역 '!W100</f>
        <v>168350</v>
      </c>
      <c r="P100" s="1712">
        <f t="shared" si="29"/>
        <v>2214680</v>
      </c>
      <c r="Q100" s="1713"/>
      <c r="R100" s="1713"/>
      <c r="S100" s="1714">
        <f t="shared" si="40"/>
        <v>2046330</v>
      </c>
      <c r="T100" s="1714">
        <f t="shared" si="30"/>
        <v>1736960</v>
      </c>
      <c r="U100" s="1714">
        <f t="shared" si="26"/>
        <v>2046330</v>
      </c>
      <c r="V100" s="1714">
        <f t="shared" si="27"/>
        <v>1736960</v>
      </c>
      <c r="W100" s="1714">
        <f t="shared" si="39"/>
        <v>3783290</v>
      </c>
      <c r="X100" s="1715" t="s">
        <v>159</v>
      </c>
      <c r="Y100" s="1715" t="s">
        <v>159</v>
      </c>
      <c r="Z100" s="2109">
        <v>45962</v>
      </c>
      <c r="AA100" s="1714">
        <f t="shared" si="31"/>
        <v>30</v>
      </c>
      <c r="AB100" s="1714">
        <f t="shared" si="37"/>
        <v>2046330</v>
      </c>
      <c r="AC100" s="1714">
        <f t="shared" si="38"/>
        <v>1736960</v>
      </c>
      <c r="AD100" s="1714">
        <f t="shared" si="32"/>
        <v>3783290</v>
      </c>
      <c r="AE100" s="1714">
        <f>DAY($Z$5)-AA100</f>
        <v>0</v>
      </c>
      <c r="AF100" s="1714">
        <f t="shared" si="33"/>
        <v>0</v>
      </c>
      <c r="AG100" s="1714" t="str">
        <f t="shared" si="34"/>
        <v>0</v>
      </c>
      <c r="AH100" s="1714">
        <f t="shared" si="35"/>
        <v>0</v>
      </c>
      <c r="AI100" s="1713"/>
      <c r="AJ100" s="1714">
        <f t="shared" si="24"/>
        <v>0</v>
      </c>
      <c r="AK100" s="1714">
        <f t="shared" si="24"/>
        <v>0</v>
      </c>
      <c r="AL100" s="1714">
        <f t="shared" si="36"/>
        <v>0</v>
      </c>
      <c r="AM100" s="1685" t="s">
        <v>1137</v>
      </c>
      <c r="AP100" s="1688"/>
      <c r="AQ100" s="1688"/>
      <c r="AR100" s="1688"/>
    </row>
    <row r="101" spans="1:44" ht="23.25" customHeight="1">
      <c r="A101" s="4232"/>
      <c r="B101" s="2101">
        <v>95</v>
      </c>
      <c r="C101" s="1758" t="s">
        <v>164</v>
      </c>
      <c r="D101" s="1722" t="s">
        <v>633</v>
      </c>
      <c r="E101" s="3093" t="s">
        <v>956</v>
      </c>
      <c r="F101" s="1735" t="s">
        <v>2069</v>
      </c>
      <c r="G101" s="3126">
        <v>128.80000000000001</v>
      </c>
      <c r="H101" s="3126"/>
      <c r="I101" s="3126"/>
      <c r="J101" s="3126">
        <v>38.962000000000003</v>
      </c>
      <c r="K101" s="1743" t="s">
        <v>1346</v>
      </c>
      <c r="L101" s="1711"/>
      <c r="M101" s="1712">
        <v>0</v>
      </c>
      <c r="N101" s="1712">
        <f>'수도광열비 부과 내역 '!V101</f>
        <v>1818890</v>
      </c>
      <c r="O101" s="1712">
        <f>'수도광열비 부과 내역 '!W101</f>
        <v>169930</v>
      </c>
      <c r="P101" s="1712">
        <f t="shared" si="29"/>
        <v>1988820</v>
      </c>
      <c r="Q101" s="1713"/>
      <c r="R101" s="1713"/>
      <c r="S101" s="1714">
        <f t="shared" si="40"/>
        <v>1818890</v>
      </c>
      <c r="T101" s="1714">
        <f t="shared" si="30"/>
        <v>1753290</v>
      </c>
      <c r="U101" s="1714">
        <f t="shared" si="26"/>
        <v>1818890</v>
      </c>
      <c r="V101" s="1714">
        <f t="shared" si="27"/>
        <v>1753290</v>
      </c>
      <c r="W101" s="1714">
        <f t="shared" si="39"/>
        <v>3572180</v>
      </c>
      <c r="X101" s="1715" t="s">
        <v>159</v>
      </c>
      <c r="Y101" s="1715" t="s">
        <v>159</v>
      </c>
      <c r="Z101" s="2109">
        <v>45962</v>
      </c>
      <c r="AA101" s="1714">
        <f t="shared" si="31"/>
        <v>30</v>
      </c>
      <c r="AB101" s="1714">
        <f t="shared" si="37"/>
        <v>1818890</v>
      </c>
      <c r="AC101" s="1714">
        <f t="shared" si="38"/>
        <v>1753290</v>
      </c>
      <c r="AD101" s="1714">
        <f t="shared" si="32"/>
        <v>3572180</v>
      </c>
      <c r="AE101" s="1755">
        <f>DAY($Z$5)-AA101</f>
        <v>0</v>
      </c>
      <c r="AF101" s="1714">
        <f t="shared" si="33"/>
        <v>0</v>
      </c>
      <c r="AG101" s="1714" t="str">
        <f>IF(Y101="SD",V101,IF(DAY(Z101)=1,"0",ROUND(DAY(Z101-1)/(DATE(YEAR(Z101),MONTH(Z101)+1,1)-DATE(YEAR(Z101),MONTH(Z101),1))*V101,-1)))</f>
        <v>0</v>
      </c>
      <c r="AH101" s="1714">
        <f t="shared" si="35"/>
        <v>0</v>
      </c>
      <c r="AI101" s="1713"/>
      <c r="AJ101" s="1714">
        <f t="shared" si="24"/>
        <v>0</v>
      </c>
      <c r="AK101" s="1714">
        <f t="shared" si="24"/>
        <v>0</v>
      </c>
      <c r="AL101" s="1714">
        <f t="shared" si="36"/>
        <v>0</v>
      </c>
      <c r="AP101" s="1688"/>
      <c r="AQ101" s="1688"/>
      <c r="AR101" s="1688"/>
    </row>
    <row r="102" spans="1:44" s="1757" customFormat="1" ht="23.25" customHeight="1">
      <c r="A102" s="4232"/>
      <c r="B102" s="2101">
        <v>96</v>
      </c>
      <c r="C102" s="1758" t="s">
        <v>164</v>
      </c>
      <c r="D102" s="1722" t="s">
        <v>633</v>
      </c>
      <c r="E102" s="3084">
        <v>107</v>
      </c>
      <c r="F102" s="1735" t="s">
        <v>2371</v>
      </c>
      <c r="G102" s="1736">
        <v>117.33</v>
      </c>
      <c r="H102" s="1736"/>
      <c r="I102" s="1736"/>
      <c r="J102" s="1736">
        <v>35.492325000000001</v>
      </c>
      <c r="K102" s="1743" t="s">
        <v>3293</v>
      </c>
      <c r="L102" s="1726"/>
      <c r="M102" s="1712">
        <v>0</v>
      </c>
      <c r="N102" s="1712">
        <f>'수도광열비 부과 내역 '!V102</f>
        <v>1384520</v>
      </c>
      <c r="O102" s="1712">
        <f>'수도광열비 부과 내역 '!W102</f>
        <v>154790</v>
      </c>
      <c r="P102" s="1712">
        <f t="shared" si="29"/>
        <v>1539310</v>
      </c>
      <c r="Q102" s="1713"/>
      <c r="R102" s="1713"/>
      <c r="S102" s="1714">
        <f t="shared" si="40"/>
        <v>1384520</v>
      </c>
      <c r="T102" s="1714">
        <f t="shared" si="30"/>
        <v>1597150</v>
      </c>
      <c r="U102" s="1714">
        <f t="shared" si="26"/>
        <v>1384520</v>
      </c>
      <c r="V102" s="1714">
        <f t="shared" si="27"/>
        <v>1597150</v>
      </c>
      <c r="W102" s="1714">
        <f t="shared" si="39"/>
        <v>2981670</v>
      </c>
      <c r="X102" s="1715" t="s">
        <v>159</v>
      </c>
      <c r="Y102" s="1715" t="s">
        <v>159</v>
      </c>
      <c r="Z102" s="2109">
        <v>45962</v>
      </c>
      <c r="AA102" s="1714">
        <f t="shared" si="31"/>
        <v>30</v>
      </c>
      <c r="AB102" s="1714">
        <f t="shared" si="37"/>
        <v>1384520</v>
      </c>
      <c r="AC102" s="1714">
        <f t="shared" si="38"/>
        <v>1597150</v>
      </c>
      <c r="AD102" s="1714">
        <f t="shared" si="32"/>
        <v>2981670</v>
      </c>
      <c r="AE102" s="1755">
        <f t="shared" si="28"/>
        <v>0</v>
      </c>
      <c r="AF102" s="1714">
        <f t="shared" si="33"/>
        <v>0</v>
      </c>
      <c r="AG102" s="1714" t="str">
        <f t="shared" si="34"/>
        <v>0</v>
      </c>
      <c r="AH102" s="1714">
        <f t="shared" si="35"/>
        <v>0</v>
      </c>
      <c r="AI102" s="1713"/>
      <c r="AJ102" s="1756">
        <f t="shared" si="24"/>
        <v>0</v>
      </c>
      <c r="AK102" s="1756">
        <f t="shared" si="24"/>
        <v>0</v>
      </c>
      <c r="AL102" s="1756">
        <f t="shared" si="36"/>
        <v>0</v>
      </c>
      <c r="AM102" s="1685"/>
      <c r="AN102" s="1685"/>
      <c r="AO102" s="1685"/>
      <c r="AP102" s="1688"/>
      <c r="AQ102" s="1688"/>
      <c r="AR102" s="1688"/>
    </row>
    <row r="103" spans="1:44" s="1757" customFormat="1" ht="23.25" customHeight="1">
      <c r="A103" s="4232"/>
      <c r="B103" s="2101">
        <v>97</v>
      </c>
      <c r="C103" s="1758" t="s">
        <v>164</v>
      </c>
      <c r="D103" s="1722" t="s">
        <v>633</v>
      </c>
      <c r="E103" s="3084">
        <v>108</v>
      </c>
      <c r="F103" s="1735" t="s">
        <v>2068</v>
      </c>
      <c r="G103" s="1736">
        <v>102</v>
      </c>
      <c r="H103" s="1736"/>
      <c r="I103" s="1736"/>
      <c r="J103" s="1736">
        <v>30.855</v>
      </c>
      <c r="K103" s="1743" t="s">
        <v>1285</v>
      </c>
      <c r="L103" s="1726"/>
      <c r="M103" s="1712">
        <v>0</v>
      </c>
      <c r="N103" s="1712">
        <f>'수도광열비 부과 내역 '!V103</f>
        <v>1546260</v>
      </c>
      <c r="O103" s="1712">
        <f>'수도광열비 부과 내역 '!W103</f>
        <v>134570</v>
      </c>
      <c r="P103" s="1712">
        <f t="shared" si="29"/>
        <v>1680830</v>
      </c>
      <c r="Q103" s="1713"/>
      <c r="R103" s="1713"/>
      <c r="S103" s="1714">
        <f t="shared" si="40"/>
        <v>1546260</v>
      </c>
      <c r="T103" s="1714">
        <f t="shared" si="30"/>
        <v>1388480</v>
      </c>
      <c r="U103" s="1714">
        <f t="shared" si="26"/>
        <v>1546260</v>
      </c>
      <c r="V103" s="1714">
        <f t="shared" si="27"/>
        <v>1388480</v>
      </c>
      <c r="W103" s="1714">
        <f t="shared" si="39"/>
        <v>2934740</v>
      </c>
      <c r="X103" s="1715" t="s">
        <v>159</v>
      </c>
      <c r="Y103" s="1715" t="s">
        <v>159</v>
      </c>
      <c r="Z103" s="2109">
        <v>45962</v>
      </c>
      <c r="AA103" s="1714">
        <f t="shared" si="31"/>
        <v>30</v>
      </c>
      <c r="AB103" s="1714">
        <f t="shared" si="37"/>
        <v>1546260</v>
      </c>
      <c r="AC103" s="1714">
        <f t="shared" si="38"/>
        <v>1388480</v>
      </c>
      <c r="AD103" s="1714">
        <f t="shared" si="32"/>
        <v>2934740</v>
      </c>
      <c r="AE103" s="1714">
        <f t="shared" si="28"/>
        <v>0</v>
      </c>
      <c r="AF103" s="1714">
        <f t="shared" si="33"/>
        <v>0</v>
      </c>
      <c r="AG103" s="1714" t="str">
        <f t="shared" si="34"/>
        <v>0</v>
      </c>
      <c r="AH103" s="1714">
        <f t="shared" si="35"/>
        <v>0</v>
      </c>
      <c r="AI103" s="1713"/>
      <c r="AJ103" s="1756">
        <f t="shared" si="24"/>
        <v>0</v>
      </c>
      <c r="AK103" s="1756">
        <f t="shared" si="24"/>
        <v>0</v>
      </c>
      <c r="AL103" s="1756">
        <f t="shared" si="36"/>
        <v>0</v>
      </c>
      <c r="AM103" s="1685"/>
      <c r="AN103" s="1685"/>
      <c r="AO103" s="1685"/>
      <c r="AP103" s="1688"/>
      <c r="AQ103" s="1688"/>
      <c r="AR103" s="1688"/>
    </row>
    <row r="104" spans="1:44" ht="23.25" customHeight="1">
      <c r="A104" s="4232"/>
      <c r="B104" s="2101">
        <v>98</v>
      </c>
      <c r="C104" s="1758" t="s">
        <v>164</v>
      </c>
      <c r="D104" s="1707" t="s">
        <v>633</v>
      </c>
      <c r="E104" s="3094">
        <v>109</v>
      </c>
      <c r="F104" s="1760" t="s">
        <v>2070</v>
      </c>
      <c r="G104" s="1709">
        <v>108.6</v>
      </c>
      <c r="H104" s="1709"/>
      <c r="I104" s="1709"/>
      <c r="J104" s="1709">
        <v>32.851499999999994</v>
      </c>
      <c r="K104" s="1737" t="s">
        <v>2630</v>
      </c>
      <c r="L104" s="1726"/>
      <c r="M104" s="1712">
        <v>0</v>
      </c>
      <c r="N104" s="1712">
        <f>'수도광열비 부과 내역 '!V104</f>
        <v>1622240</v>
      </c>
      <c r="O104" s="1712">
        <f>'수도광열비 부과 내역 '!W104</f>
        <v>143280</v>
      </c>
      <c r="P104" s="1712">
        <f t="shared" si="29"/>
        <v>1765520</v>
      </c>
      <c r="Q104" s="1713"/>
      <c r="R104" s="1713"/>
      <c r="S104" s="1714">
        <f t="shared" si="40"/>
        <v>1622240</v>
      </c>
      <c r="T104" s="1714">
        <f t="shared" si="30"/>
        <v>1478320</v>
      </c>
      <c r="U104" s="1714">
        <f t="shared" si="26"/>
        <v>1622240</v>
      </c>
      <c r="V104" s="1714">
        <f t="shared" si="27"/>
        <v>1478320</v>
      </c>
      <c r="W104" s="1714">
        <f t="shared" si="39"/>
        <v>3100560</v>
      </c>
      <c r="X104" s="1753" t="s">
        <v>159</v>
      </c>
      <c r="Y104" s="1715" t="s">
        <v>159</v>
      </c>
      <c r="Z104" s="2109">
        <v>45962</v>
      </c>
      <c r="AA104" s="1714">
        <f t="shared" si="31"/>
        <v>30</v>
      </c>
      <c r="AB104" s="1714">
        <f t="shared" si="37"/>
        <v>1622240</v>
      </c>
      <c r="AC104" s="1714">
        <f t="shared" si="38"/>
        <v>1478320</v>
      </c>
      <c r="AD104" s="1714">
        <f t="shared" si="32"/>
        <v>3100560</v>
      </c>
      <c r="AE104" s="1755">
        <f t="shared" si="28"/>
        <v>0</v>
      </c>
      <c r="AF104" s="1714">
        <f t="shared" si="33"/>
        <v>0</v>
      </c>
      <c r="AG104" s="1714" t="str">
        <f t="shared" si="34"/>
        <v>0</v>
      </c>
      <c r="AH104" s="1714">
        <f t="shared" si="35"/>
        <v>0</v>
      </c>
      <c r="AI104" s="1713"/>
      <c r="AJ104" s="1714">
        <f t="shared" si="24"/>
        <v>0</v>
      </c>
      <c r="AK104" s="1714">
        <f t="shared" si="24"/>
        <v>0</v>
      </c>
      <c r="AL104" s="1714">
        <f t="shared" si="36"/>
        <v>0</v>
      </c>
      <c r="AP104" s="1688"/>
      <c r="AQ104" s="1688"/>
      <c r="AR104" s="1688"/>
    </row>
    <row r="105" spans="1:44" ht="23.25" customHeight="1">
      <c r="A105" s="4232"/>
      <c r="B105" s="2101">
        <v>99</v>
      </c>
      <c r="C105" s="1758" t="s">
        <v>164</v>
      </c>
      <c r="D105" s="1707" t="s">
        <v>633</v>
      </c>
      <c r="E105" s="3094">
        <v>110</v>
      </c>
      <c r="F105" s="4114" t="s">
        <v>3554</v>
      </c>
      <c r="G105" s="3078">
        <v>153.13999999999999</v>
      </c>
      <c r="H105" s="3078"/>
      <c r="I105" s="3078"/>
      <c r="J105" s="3078">
        <v>46.32</v>
      </c>
      <c r="K105" s="4123" t="s">
        <v>3593</v>
      </c>
      <c r="L105" s="1726"/>
      <c r="M105" s="1712">
        <v>0</v>
      </c>
      <c r="N105" s="1712">
        <f>'수도광열비 부과 내역 '!V105</f>
        <v>2358660</v>
      </c>
      <c r="O105" s="1712">
        <f>'수도광열비 부과 내역 '!W105</f>
        <v>202130</v>
      </c>
      <c r="P105" s="1712">
        <f t="shared" si="29"/>
        <v>2560790</v>
      </c>
      <c r="Q105" s="1713"/>
      <c r="R105" s="1713"/>
      <c r="S105" s="1714">
        <f t="shared" si="40"/>
        <v>2358660</v>
      </c>
      <c r="T105" s="1714">
        <f t="shared" si="30"/>
        <v>2084400</v>
      </c>
      <c r="U105" s="1714">
        <f t="shared" si="26"/>
        <v>2358660</v>
      </c>
      <c r="V105" s="1714">
        <f t="shared" si="27"/>
        <v>2084400</v>
      </c>
      <c r="W105" s="1714">
        <f t="shared" si="39"/>
        <v>4443060</v>
      </c>
      <c r="X105" s="1753" t="s">
        <v>159</v>
      </c>
      <c r="Y105" s="1715" t="s">
        <v>159</v>
      </c>
      <c r="Z105" s="2109">
        <v>45962</v>
      </c>
      <c r="AA105" s="1714">
        <f t="shared" si="31"/>
        <v>30</v>
      </c>
      <c r="AB105" s="1714">
        <f t="shared" si="37"/>
        <v>2358660</v>
      </c>
      <c r="AC105" s="1714">
        <f t="shared" si="38"/>
        <v>2084400</v>
      </c>
      <c r="AD105" s="1714">
        <f t="shared" si="32"/>
        <v>4443060</v>
      </c>
      <c r="AE105" s="1714">
        <f t="shared" si="28"/>
        <v>0</v>
      </c>
      <c r="AF105" s="1714">
        <f t="shared" si="33"/>
        <v>0</v>
      </c>
      <c r="AG105" s="1714" t="str">
        <f t="shared" si="34"/>
        <v>0</v>
      </c>
      <c r="AH105" s="1714">
        <f t="shared" si="35"/>
        <v>0</v>
      </c>
      <c r="AI105" s="1713"/>
      <c r="AJ105" s="1714">
        <f t="shared" si="24"/>
        <v>0</v>
      </c>
      <c r="AK105" s="1714">
        <f t="shared" si="24"/>
        <v>0</v>
      </c>
      <c r="AL105" s="1714">
        <f t="shared" si="36"/>
        <v>0</v>
      </c>
      <c r="AP105" s="1688"/>
      <c r="AQ105" s="1688"/>
      <c r="AR105" s="1688"/>
    </row>
    <row r="106" spans="1:44" ht="23.25" customHeight="1">
      <c r="A106" s="4232"/>
      <c r="B106" s="2101">
        <v>100</v>
      </c>
      <c r="C106" s="1758" t="s">
        <v>164</v>
      </c>
      <c r="D106" s="1707" t="s">
        <v>633</v>
      </c>
      <c r="E106" s="3094">
        <v>111</v>
      </c>
      <c r="F106" s="1761" t="s">
        <v>2071</v>
      </c>
      <c r="G106" s="1736">
        <v>164.58</v>
      </c>
      <c r="H106" s="1736"/>
      <c r="I106" s="1736"/>
      <c r="J106" s="1736">
        <v>49.785450000000004</v>
      </c>
      <c r="K106" s="1710" t="s">
        <v>3588</v>
      </c>
      <c r="L106" s="1726"/>
      <c r="M106" s="1712">
        <v>0</v>
      </c>
      <c r="N106" s="1712">
        <f>'수도광열비 부과 내역 '!V106</f>
        <v>2422260</v>
      </c>
      <c r="O106" s="1712">
        <f>'수도광열비 부과 내역 '!W106</f>
        <v>217130</v>
      </c>
      <c r="P106" s="1712">
        <f t="shared" si="29"/>
        <v>2639390</v>
      </c>
      <c r="Q106" s="1713"/>
      <c r="R106" s="1714"/>
      <c r="S106" s="1714">
        <f t="shared" si="40"/>
        <v>2422260</v>
      </c>
      <c r="T106" s="1714">
        <f t="shared" si="30"/>
        <v>2240350</v>
      </c>
      <c r="U106" s="1714">
        <f t="shared" si="26"/>
        <v>2422260</v>
      </c>
      <c r="V106" s="1714">
        <f t="shared" si="27"/>
        <v>2240350</v>
      </c>
      <c r="W106" s="1714">
        <f t="shared" si="39"/>
        <v>4662610</v>
      </c>
      <c r="X106" s="1715" t="s">
        <v>159</v>
      </c>
      <c r="Y106" s="1715" t="s">
        <v>159</v>
      </c>
      <c r="Z106" s="2109">
        <v>45962</v>
      </c>
      <c r="AA106" s="1714">
        <f t="shared" si="31"/>
        <v>30</v>
      </c>
      <c r="AB106" s="1714">
        <f t="shared" si="37"/>
        <v>2422260</v>
      </c>
      <c r="AC106" s="1714">
        <f t="shared" si="38"/>
        <v>2240350</v>
      </c>
      <c r="AD106" s="1714">
        <f t="shared" si="32"/>
        <v>4662610</v>
      </c>
      <c r="AE106" s="1714">
        <f t="shared" si="28"/>
        <v>0</v>
      </c>
      <c r="AF106" s="1714">
        <f t="shared" si="33"/>
        <v>0</v>
      </c>
      <c r="AG106" s="1714" t="str">
        <f t="shared" si="34"/>
        <v>0</v>
      </c>
      <c r="AH106" s="1714">
        <f t="shared" si="35"/>
        <v>0</v>
      </c>
      <c r="AI106" s="1714"/>
      <c r="AJ106" s="1714">
        <f t="shared" si="24"/>
        <v>0</v>
      </c>
      <c r="AK106" s="1714">
        <f t="shared" si="24"/>
        <v>0</v>
      </c>
      <c r="AL106" s="1714">
        <f t="shared" si="36"/>
        <v>0</v>
      </c>
      <c r="AP106" s="1688"/>
      <c r="AQ106" s="1688"/>
      <c r="AR106" s="1688"/>
    </row>
    <row r="107" spans="1:44" ht="23.25" customHeight="1">
      <c r="A107" s="4232"/>
      <c r="B107" s="2101">
        <v>101</v>
      </c>
      <c r="C107" s="1758" t="s">
        <v>164</v>
      </c>
      <c r="D107" s="1707" t="s">
        <v>858</v>
      </c>
      <c r="E107" s="3094" t="s">
        <v>899</v>
      </c>
      <c r="F107" s="1761" t="s">
        <v>2072</v>
      </c>
      <c r="G107" s="1736">
        <v>394.51</v>
      </c>
      <c r="H107" s="1736"/>
      <c r="I107" s="1736"/>
      <c r="J107" s="1736">
        <v>119.33</v>
      </c>
      <c r="K107" s="1737" t="s">
        <v>1840</v>
      </c>
      <c r="L107" s="1762"/>
      <c r="M107" s="1738">
        <v>0</v>
      </c>
      <c r="N107" s="1712">
        <f>'수도광열비 부과 내역 '!V107</f>
        <v>2800880</v>
      </c>
      <c r="O107" s="1712">
        <f>'수도광열비 부과 내역 '!W107</f>
        <v>520450</v>
      </c>
      <c r="P107" s="1712">
        <f t="shared" si="29"/>
        <v>3321330</v>
      </c>
      <c r="Q107" s="1714"/>
      <c r="R107" s="1714"/>
      <c r="S107" s="1714">
        <f t="shared" si="40"/>
        <v>2800880</v>
      </c>
      <c r="T107" s="1714">
        <f t="shared" si="30"/>
        <v>5369850</v>
      </c>
      <c r="U107" s="1714">
        <f t="shared" si="26"/>
        <v>2800880</v>
      </c>
      <c r="V107" s="1714">
        <f t="shared" si="27"/>
        <v>5369850</v>
      </c>
      <c r="W107" s="1714">
        <f t="shared" si="39"/>
        <v>8170730</v>
      </c>
      <c r="X107" s="1715" t="s">
        <v>159</v>
      </c>
      <c r="Y107" s="1715" t="s">
        <v>159</v>
      </c>
      <c r="Z107" s="2109">
        <v>45962</v>
      </c>
      <c r="AA107" s="1714">
        <f t="shared" si="31"/>
        <v>30</v>
      </c>
      <c r="AB107" s="1714">
        <f t="shared" si="37"/>
        <v>2800880</v>
      </c>
      <c r="AC107" s="1714">
        <f t="shared" si="38"/>
        <v>5369850</v>
      </c>
      <c r="AD107" s="1714">
        <f t="shared" si="32"/>
        <v>8170730</v>
      </c>
      <c r="AE107" s="1755">
        <f t="shared" si="28"/>
        <v>0</v>
      </c>
      <c r="AF107" s="1714">
        <f t="shared" si="33"/>
        <v>0</v>
      </c>
      <c r="AG107" s="1714" t="str">
        <f t="shared" si="34"/>
        <v>0</v>
      </c>
      <c r="AH107" s="1714">
        <f t="shared" si="35"/>
        <v>0</v>
      </c>
      <c r="AI107" s="1714"/>
      <c r="AJ107" s="1714">
        <f t="shared" si="24"/>
        <v>0</v>
      </c>
      <c r="AK107" s="1714">
        <f t="shared" si="24"/>
        <v>0</v>
      </c>
      <c r="AL107" s="1714">
        <f t="shared" si="36"/>
        <v>0</v>
      </c>
      <c r="AP107" s="1688"/>
      <c r="AQ107" s="1688"/>
      <c r="AR107" s="1688"/>
    </row>
    <row r="108" spans="1:44" ht="23.25" customHeight="1">
      <c r="A108" s="4232"/>
      <c r="B108" s="2101">
        <v>102</v>
      </c>
      <c r="C108" s="1758" t="s">
        <v>164</v>
      </c>
      <c r="D108" s="1707" t="s">
        <v>633</v>
      </c>
      <c r="E108" s="3094" t="s">
        <v>2073</v>
      </c>
      <c r="F108" s="1761" t="s">
        <v>2370</v>
      </c>
      <c r="G108" s="1736">
        <v>160.99</v>
      </c>
      <c r="H108" s="1736"/>
      <c r="I108" s="1736"/>
      <c r="J108" s="3126">
        <v>48.7</v>
      </c>
      <c r="K108" s="1710" t="s">
        <v>2997</v>
      </c>
      <c r="L108" s="1711"/>
      <c r="M108" s="1712">
        <v>0</v>
      </c>
      <c r="N108" s="1712">
        <f>'수도광열비 부과 내역 '!V108</f>
        <v>2618720</v>
      </c>
      <c r="O108" s="1712">
        <f>'수도광열비 부과 내역 '!W108</f>
        <v>212400</v>
      </c>
      <c r="P108" s="1712">
        <f t="shared" si="29"/>
        <v>2831120</v>
      </c>
      <c r="Q108" s="1713"/>
      <c r="R108" s="1713"/>
      <c r="S108" s="1714">
        <f t="shared" si="40"/>
        <v>2618720</v>
      </c>
      <c r="T108" s="1714">
        <f t="shared" si="30"/>
        <v>2191500</v>
      </c>
      <c r="U108" s="1714">
        <f t="shared" si="26"/>
        <v>2618720</v>
      </c>
      <c r="V108" s="1714">
        <f t="shared" si="27"/>
        <v>2191500</v>
      </c>
      <c r="W108" s="1714">
        <f t="shared" si="39"/>
        <v>4810220</v>
      </c>
      <c r="X108" s="1715" t="s">
        <v>159</v>
      </c>
      <c r="Y108" s="1715" t="s">
        <v>159</v>
      </c>
      <c r="Z108" s="2109">
        <v>45962</v>
      </c>
      <c r="AA108" s="1714">
        <f t="shared" si="31"/>
        <v>30</v>
      </c>
      <c r="AB108" s="1714">
        <f t="shared" si="37"/>
        <v>2618720</v>
      </c>
      <c r="AC108" s="1714">
        <f t="shared" si="38"/>
        <v>2191500</v>
      </c>
      <c r="AD108" s="1714">
        <f t="shared" si="32"/>
        <v>4810220</v>
      </c>
      <c r="AE108" s="1714">
        <f t="shared" si="28"/>
        <v>0</v>
      </c>
      <c r="AF108" s="1714">
        <f t="shared" si="33"/>
        <v>0</v>
      </c>
      <c r="AG108" s="1714" t="str">
        <f t="shared" si="34"/>
        <v>0</v>
      </c>
      <c r="AH108" s="1714">
        <f t="shared" si="35"/>
        <v>0</v>
      </c>
      <c r="AI108" s="1714"/>
      <c r="AJ108" s="1714">
        <f t="shared" si="24"/>
        <v>0</v>
      </c>
      <c r="AK108" s="1714">
        <f t="shared" si="24"/>
        <v>0</v>
      </c>
      <c r="AL108" s="1714">
        <f t="shared" si="36"/>
        <v>0</v>
      </c>
      <c r="AP108" s="1688"/>
      <c r="AQ108" s="1688"/>
      <c r="AR108" s="1688"/>
    </row>
    <row r="109" spans="1:44" ht="23.25" customHeight="1">
      <c r="A109" s="4232"/>
      <c r="B109" s="2101">
        <v>103</v>
      </c>
      <c r="C109" s="1758" t="s">
        <v>164</v>
      </c>
      <c r="D109" s="1707" t="s">
        <v>633</v>
      </c>
      <c r="E109" s="3094" t="s">
        <v>2074</v>
      </c>
      <c r="F109" s="1760" t="s">
        <v>2075</v>
      </c>
      <c r="G109" s="1736">
        <v>127.16</v>
      </c>
      <c r="H109" s="1736"/>
      <c r="I109" s="1736"/>
      <c r="J109" s="3126">
        <v>38.47</v>
      </c>
      <c r="K109" s="1737" t="s">
        <v>2903</v>
      </c>
      <c r="L109" s="1711"/>
      <c r="M109" s="1712">
        <v>0</v>
      </c>
      <c r="N109" s="1712">
        <f>'수도광열비 부과 내역 '!V109</f>
        <v>1392850</v>
      </c>
      <c r="O109" s="1712">
        <f>'수도광열비 부과 내역 '!W109</f>
        <v>167790</v>
      </c>
      <c r="P109" s="1712">
        <f t="shared" si="29"/>
        <v>1560640</v>
      </c>
      <c r="Q109" s="1713"/>
      <c r="R109" s="1714"/>
      <c r="S109" s="1714">
        <f t="shared" si="40"/>
        <v>1392850</v>
      </c>
      <c r="T109" s="1714">
        <f t="shared" si="30"/>
        <v>1731150</v>
      </c>
      <c r="U109" s="1714">
        <f t="shared" si="26"/>
        <v>1392850</v>
      </c>
      <c r="V109" s="1714">
        <f t="shared" si="27"/>
        <v>1731150</v>
      </c>
      <c r="W109" s="1714">
        <f t="shared" si="39"/>
        <v>3124000</v>
      </c>
      <c r="X109" s="1715" t="s">
        <v>1833</v>
      </c>
      <c r="Y109" s="1715" t="s">
        <v>159</v>
      </c>
      <c r="Z109" s="2109">
        <v>45962</v>
      </c>
      <c r="AA109" s="1714">
        <f t="shared" si="31"/>
        <v>30</v>
      </c>
      <c r="AB109" s="1714">
        <f t="shared" si="37"/>
        <v>1392850</v>
      </c>
      <c r="AC109" s="1714">
        <f t="shared" si="38"/>
        <v>1731150</v>
      </c>
      <c r="AD109" s="1714">
        <f t="shared" si="32"/>
        <v>3124000</v>
      </c>
      <c r="AE109" s="1714">
        <f t="shared" si="28"/>
        <v>0</v>
      </c>
      <c r="AF109" s="1714">
        <f t="shared" si="33"/>
        <v>0</v>
      </c>
      <c r="AG109" s="1714" t="str">
        <f t="shared" si="34"/>
        <v>0</v>
      </c>
      <c r="AH109" s="1714">
        <f t="shared" si="35"/>
        <v>0</v>
      </c>
      <c r="AI109" s="1714"/>
      <c r="AJ109" s="1714">
        <f t="shared" si="24"/>
        <v>0</v>
      </c>
      <c r="AK109" s="1714">
        <f t="shared" si="24"/>
        <v>0</v>
      </c>
      <c r="AL109" s="1714">
        <f t="shared" si="36"/>
        <v>0</v>
      </c>
      <c r="AP109" s="1688"/>
      <c r="AQ109" s="1688"/>
      <c r="AR109" s="1688"/>
    </row>
    <row r="110" spans="1:44" ht="23.25" customHeight="1">
      <c r="A110" s="4232"/>
      <c r="B110" s="2101">
        <v>104</v>
      </c>
      <c r="C110" s="1758" t="s">
        <v>164</v>
      </c>
      <c r="D110" s="1707" t="s">
        <v>633</v>
      </c>
      <c r="E110" s="3095">
        <v>114</v>
      </c>
      <c r="F110" s="1761" t="s">
        <v>2076</v>
      </c>
      <c r="G110" s="1709">
        <v>114.63</v>
      </c>
      <c r="H110" s="1709"/>
      <c r="I110" s="1709"/>
      <c r="J110" s="3127">
        <v>34.68</v>
      </c>
      <c r="K110" s="1710" t="s">
        <v>2158</v>
      </c>
      <c r="L110" s="1711"/>
      <c r="M110" s="1712">
        <v>0</v>
      </c>
      <c r="N110" s="1712">
        <f>'수도광열비 부과 내역 '!V110</f>
        <v>1256080</v>
      </c>
      <c r="O110" s="1712">
        <f>'수도광열비 부과 내역 '!W110</f>
        <v>151250</v>
      </c>
      <c r="P110" s="1712">
        <f t="shared" si="29"/>
        <v>1407330</v>
      </c>
      <c r="Q110" s="1713"/>
      <c r="R110" s="1714"/>
      <c r="S110" s="1714">
        <f t="shared" si="40"/>
        <v>1256080</v>
      </c>
      <c r="T110" s="1714">
        <f t="shared" si="30"/>
        <v>1560600</v>
      </c>
      <c r="U110" s="1714">
        <f t="shared" si="26"/>
        <v>1256080</v>
      </c>
      <c r="V110" s="1714">
        <f t="shared" si="27"/>
        <v>1560600</v>
      </c>
      <c r="W110" s="1714">
        <f t="shared" si="39"/>
        <v>2816680</v>
      </c>
      <c r="X110" s="1715" t="s">
        <v>159</v>
      </c>
      <c r="Y110" s="1715" t="s">
        <v>159</v>
      </c>
      <c r="Z110" s="2109">
        <v>45962</v>
      </c>
      <c r="AA110" s="1714">
        <f t="shared" si="31"/>
        <v>30</v>
      </c>
      <c r="AB110" s="1714">
        <f t="shared" si="37"/>
        <v>1256080</v>
      </c>
      <c r="AC110" s="1714">
        <f t="shared" si="38"/>
        <v>1560600</v>
      </c>
      <c r="AD110" s="1714">
        <f t="shared" si="32"/>
        <v>2816680</v>
      </c>
      <c r="AE110" s="1714">
        <f t="shared" si="28"/>
        <v>0</v>
      </c>
      <c r="AF110" s="1714">
        <f t="shared" si="33"/>
        <v>0</v>
      </c>
      <c r="AG110" s="1714" t="str">
        <f t="shared" si="34"/>
        <v>0</v>
      </c>
      <c r="AH110" s="1714">
        <f t="shared" si="35"/>
        <v>0</v>
      </c>
      <c r="AI110" s="1714"/>
      <c r="AJ110" s="1714">
        <f t="shared" si="24"/>
        <v>0</v>
      </c>
      <c r="AK110" s="1714">
        <f t="shared" si="24"/>
        <v>0</v>
      </c>
      <c r="AL110" s="1714">
        <f t="shared" si="36"/>
        <v>0</v>
      </c>
      <c r="AP110" s="1688"/>
      <c r="AQ110" s="1688"/>
      <c r="AR110" s="1688"/>
    </row>
    <row r="111" spans="1:44" ht="23.25" customHeight="1">
      <c r="A111" s="4232"/>
      <c r="B111" s="2101">
        <v>105</v>
      </c>
      <c r="C111" s="1758" t="s">
        <v>164</v>
      </c>
      <c r="D111" s="1707" t="s">
        <v>633</v>
      </c>
      <c r="E111" s="3096" t="s">
        <v>1754</v>
      </c>
      <c r="F111" s="1760" t="s">
        <v>2101</v>
      </c>
      <c r="G111" s="1709">
        <v>204.1</v>
      </c>
      <c r="H111" s="1709"/>
      <c r="I111" s="1709"/>
      <c r="J111" s="3127">
        <v>61.74</v>
      </c>
      <c r="K111" s="3292" t="s">
        <v>3587</v>
      </c>
      <c r="L111" s="1711"/>
      <c r="M111" s="1712">
        <v>0</v>
      </c>
      <c r="N111" s="1712">
        <f>'수도광열비 부과 내역 '!V111</f>
        <v>511430</v>
      </c>
      <c r="O111" s="1712">
        <f>'수도광열비 부과 내역 '!W111</f>
        <v>269280</v>
      </c>
      <c r="P111" s="1712">
        <f t="shared" si="29"/>
        <v>780710</v>
      </c>
      <c r="Q111" s="1713"/>
      <c r="R111" s="1714"/>
      <c r="S111" s="1714">
        <f t="shared" si="40"/>
        <v>511430</v>
      </c>
      <c r="T111" s="1714">
        <f t="shared" si="30"/>
        <v>2778300</v>
      </c>
      <c r="U111" s="1714">
        <f t="shared" si="26"/>
        <v>511430</v>
      </c>
      <c r="V111" s="1714">
        <f t="shared" si="27"/>
        <v>2778300</v>
      </c>
      <c r="W111" s="1714">
        <f t="shared" si="39"/>
        <v>3289730</v>
      </c>
      <c r="X111" s="1725" t="s">
        <v>246</v>
      </c>
      <c r="Y111" s="1725" t="s">
        <v>246</v>
      </c>
      <c r="Z111" s="2109">
        <v>45962</v>
      </c>
      <c r="AA111" s="1714">
        <f t="shared" si="31"/>
        <v>0</v>
      </c>
      <c r="AB111" s="1714">
        <f t="shared" si="37"/>
        <v>0</v>
      </c>
      <c r="AC111" s="1714">
        <f t="shared" si="38"/>
        <v>0</v>
      </c>
      <c r="AD111" s="1714">
        <f t="shared" si="32"/>
        <v>0</v>
      </c>
      <c r="AE111" s="1714">
        <f>DAY($Z$5)-AA111</f>
        <v>30</v>
      </c>
      <c r="AF111" s="1714">
        <f t="shared" si="33"/>
        <v>511430</v>
      </c>
      <c r="AG111" s="1714">
        <f t="shared" si="34"/>
        <v>2778300</v>
      </c>
      <c r="AH111" s="1714">
        <f t="shared" si="35"/>
        <v>3289730</v>
      </c>
      <c r="AI111" s="1714"/>
      <c r="AJ111" s="1714">
        <f t="shared" si="24"/>
        <v>0</v>
      </c>
      <c r="AK111" s="1714">
        <f t="shared" si="24"/>
        <v>0</v>
      </c>
      <c r="AL111" s="1714">
        <f t="shared" si="36"/>
        <v>0</v>
      </c>
      <c r="AP111" s="1688"/>
      <c r="AQ111" s="1688"/>
      <c r="AR111" s="1688"/>
    </row>
    <row r="112" spans="1:44" ht="23.25" customHeight="1">
      <c r="A112" s="4232"/>
      <c r="B112" s="2101">
        <v>106</v>
      </c>
      <c r="C112" s="1758" t="s">
        <v>164</v>
      </c>
      <c r="D112" s="1707" t="s">
        <v>633</v>
      </c>
      <c r="E112" s="3096" t="s">
        <v>1753</v>
      </c>
      <c r="F112" s="1761" t="s">
        <v>2541</v>
      </c>
      <c r="G112" s="1736">
        <v>298.61</v>
      </c>
      <c r="H112" s="1736"/>
      <c r="I112" s="1736"/>
      <c r="J112" s="3126">
        <v>90.33</v>
      </c>
      <c r="K112" s="3292" t="s">
        <v>3586</v>
      </c>
      <c r="L112" s="1762"/>
      <c r="M112" s="1738"/>
      <c r="N112" s="1712">
        <f>'수도광열비 부과 내역 '!V112</f>
        <v>207320</v>
      </c>
      <c r="O112" s="1712">
        <f>'수도광열비 부과 내역 '!W112</f>
        <v>393970</v>
      </c>
      <c r="P112" s="1712">
        <f t="shared" si="29"/>
        <v>601290</v>
      </c>
      <c r="Q112" s="1714"/>
      <c r="R112" s="1714"/>
      <c r="S112" s="1714">
        <f t="shared" si="40"/>
        <v>207320</v>
      </c>
      <c r="T112" s="1714">
        <f t="shared" si="30"/>
        <v>4064850</v>
      </c>
      <c r="U112" s="1714">
        <f>Q112+S112</f>
        <v>207320</v>
      </c>
      <c r="V112" s="1714">
        <f>T112</f>
        <v>4064850</v>
      </c>
      <c r="W112" s="1714">
        <f>U112+V112</f>
        <v>4272170</v>
      </c>
      <c r="X112" s="1725" t="s">
        <v>246</v>
      </c>
      <c r="Y112" s="1725" t="s">
        <v>246</v>
      </c>
      <c r="Z112" s="2109">
        <v>45962</v>
      </c>
      <c r="AA112" s="1755">
        <f t="shared" si="31"/>
        <v>0</v>
      </c>
      <c r="AB112" s="1714">
        <f>IF(X112="브랜드",U112,0)</f>
        <v>0</v>
      </c>
      <c r="AC112" s="1714">
        <f>V112-AG112</f>
        <v>0</v>
      </c>
      <c r="AD112" s="1714">
        <f>SUM(AB112:AC112)</f>
        <v>0</v>
      </c>
      <c r="AE112" s="1714">
        <f>DAY($Z$5)-AA112</f>
        <v>30</v>
      </c>
      <c r="AF112" s="1713">
        <f>IF(X112="SD",U112,0)</f>
        <v>207320</v>
      </c>
      <c r="AG112" s="1714">
        <f>IF(Y112="SD",V112,IF(DAY(Z112)=1,"0",ROUND(DAY(Z112-1)/(DATE(YEAR(Z112),MONTH(Z112)+1,1)-DATE(YEAR(Z112),MONTH(Z112),1))*V112,-1)))</f>
        <v>4064850</v>
      </c>
      <c r="AH112" s="1714">
        <f>SUM(AF112:AG112)</f>
        <v>4272170</v>
      </c>
      <c r="AI112" s="1714"/>
      <c r="AJ112" s="1714"/>
      <c r="AK112" s="1714"/>
      <c r="AL112" s="1714"/>
      <c r="AP112" s="1688"/>
      <c r="AQ112" s="1688"/>
      <c r="AR112" s="1688"/>
    </row>
    <row r="113" spans="1:44" ht="23.25" customHeight="1">
      <c r="A113" s="4232"/>
      <c r="B113" s="2101">
        <v>107</v>
      </c>
      <c r="C113" s="1758" t="s">
        <v>164</v>
      </c>
      <c r="D113" s="1707" t="s">
        <v>633</v>
      </c>
      <c r="E113" s="3095">
        <v>115</v>
      </c>
      <c r="F113" s="4114" t="s">
        <v>3554</v>
      </c>
      <c r="G113" s="1709">
        <v>127.52</v>
      </c>
      <c r="H113" s="1709"/>
      <c r="I113" s="1709"/>
      <c r="J113" s="3127">
        <v>38.57</v>
      </c>
      <c r="K113" s="4123" t="s">
        <v>3671</v>
      </c>
      <c r="L113" s="1726"/>
      <c r="M113" s="1712">
        <v>0</v>
      </c>
      <c r="N113" s="1712">
        <f>'수도광열비 부과 내역 '!V113</f>
        <v>1583740</v>
      </c>
      <c r="O113" s="1712">
        <f>'수도광열비 부과 내역 '!W113</f>
        <v>168220</v>
      </c>
      <c r="P113" s="1712">
        <f t="shared" si="29"/>
        <v>1751960</v>
      </c>
      <c r="Q113" s="1713"/>
      <c r="R113" s="1714"/>
      <c r="S113" s="1714">
        <f t="shared" si="40"/>
        <v>1583740</v>
      </c>
      <c r="T113" s="1714">
        <f t="shared" si="30"/>
        <v>1735650</v>
      </c>
      <c r="U113" s="1714">
        <f t="shared" si="26"/>
        <v>1583740</v>
      </c>
      <c r="V113" s="1714">
        <f t="shared" si="27"/>
        <v>1735650</v>
      </c>
      <c r="W113" s="1714">
        <f t="shared" si="39"/>
        <v>3319390</v>
      </c>
      <c r="X113" s="1715" t="s">
        <v>159</v>
      </c>
      <c r="Y113" s="1715" t="s">
        <v>159</v>
      </c>
      <c r="Z113" s="2109">
        <v>45962</v>
      </c>
      <c r="AA113" s="1714">
        <f t="shared" si="31"/>
        <v>30</v>
      </c>
      <c r="AB113" s="1714">
        <f t="shared" si="37"/>
        <v>1583740</v>
      </c>
      <c r="AC113" s="1714">
        <f t="shared" si="38"/>
        <v>1735650</v>
      </c>
      <c r="AD113" s="1714">
        <f t="shared" si="32"/>
        <v>3319390</v>
      </c>
      <c r="AE113" s="1714">
        <f t="shared" si="28"/>
        <v>0</v>
      </c>
      <c r="AF113" s="1714">
        <f t="shared" si="33"/>
        <v>0</v>
      </c>
      <c r="AG113" s="1714" t="str">
        <f t="shared" si="34"/>
        <v>0</v>
      </c>
      <c r="AH113" s="1714">
        <f t="shared" si="35"/>
        <v>0</v>
      </c>
      <c r="AI113" s="1714"/>
      <c r="AJ113" s="1714">
        <f t="shared" si="24"/>
        <v>0</v>
      </c>
      <c r="AK113" s="1714">
        <f t="shared" si="24"/>
        <v>0</v>
      </c>
      <c r="AL113" s="1714">
        <f t="shared" si="36"/>
        <v>0</v>
      </c>
      <c r="AP113" s="1688"/>
      <c r="AQ113" s="1688"/>
      <c r="AR113" s="1688"/>
    </row>
    <row r="114" spans="1:44" ht="23.25" customHeight="1">
      <c r="A114" s="4232"/>
      <c r="B114" s="2101">
        <v>108</v>
      </c>
      <c r="C114" s="1758" t="s">
        <v>164</v>
      </c>
      <c r="D114" s="1707" t="s">
        <v>633</v>
      </c>
      <c r="E114" s="3095">
        <v>116</v>
      </c>
      <c r="F114" s="1761" t="s">
        <v>3319</v>
      </c>
      <c r="G114" s="1709">
        <v>66.2</v>
      </c>
      <c r="H114" s="1709"/>
      <c r="I114" s="1709"/>
      <c r="J114" s="3127">
        <v>20.025500000000001</v>
      </c>
      <c r="K114" s="1710" t="s">
        <v>3585</v>
      </c>
      <c r="L114" s="1726"/>
      <c r="M114" s="1712">
        <v>0</v>
      </c>
      <c r="N114" s="1712">
        <f>'수도광열비 부과 내역 '!V114</f>
        <v>1232210</v>
      </c>
      <c r="O114" s="1712">
        <f>'수도광열비 부과 내역 '!W114</f>
        <v>87340</v>
      </c>
      <c r="P114" s="1712">
        <f t="shared" si="29"/>
        <v>1319550</v>
      </c>
      <c r="Q114" s="1713"/>
      <c r="R114" s="1714"/>
      <c r="S114" s="1714">
        <f t="shared" si="40"/>
        <v>1232210</v>
      </c>
      <c r="T114" s="1714">
        <f t="shared" si="30"/>
        <v>901150</v>
      </c>
      <c r="U114" s="1714">
        <f t="shared" si="26"/>
        <v>1232210</v>
      </c>
      <c r="V114" s="1714">
        <f t="shared" si="27"/>
        <v>901150</v>
      </c>
      <c r="W114" s="1714">
        <f t="shared" si="39"/>
        <v>2133360</v>
      </c>
      <c r="X114" s="1715" t="s">
        <v>159</v>
      </c>
      <c r="Y114" s="1715" t="s">
        <v>159</v>
      </c>
      <c r="Z114" s="2109">
        <v>45962</v>
      </c>
      <c r="AA114" s="1714">
        <f t="shared" si="31"/>
        <v>30</v>
      </c>
      <c r="AB114" s="1714">
        <f t="shared" si="37"/>
        <v>1232210</v>
      </c>
      <c r="AC114" s="1714">
        <f t="shared" si="38"/>
        <v>901150</v>
      </c>
      <c r="AD114" s="1714">
        <f t="shared" si="32"/>
        <v>2133360</v>
      </c>
      <c r="AE114" s="1714">
        <f t="shared" si="28"/>
        <v>0</v>
      </c>
      <c r="AF114" s="1714">
        <f t="shared" si="33"/>
        <v>0</v>
      </c>
      <c r="AG114" s="1714" t="str">
        <f t="shared" si="34"/>
        <v>0</v>
      </c>
      <c r="AH114" s="1714">
        <f t="shared" si="35"/>
        <v>0</v>
      </c>
      <c r="AI114" s="1714"/>
      <c r="AJ114" s="1714">
        <f t="shared" si="24"/>
        <v>0</v>
      </c>
      <c r="AK114" s="1714">
        <f t="shared" si="24"/>
        <v>0</v>
      </c>
      <c r="AL114" s="1714">
        <f t="shared" si="36"/>
        <v>0</v>
      </c>
      <c r="AP114" s="1688"/>
      <c r="AQ114" s="1688"/>
      <c r="AR114" s="1688"/>
    </row>
    <row r="115" spans="1:44" ht="23.25" customHeight="1">
      <c r="A115" s="4232"/>
      <c r="B115" s="2101">
        <v>109</v>
      </c>
      <c r="C115" s="1758" t="s">
        <v>164</v>
      </c>
      <c r="D115" s="1707" t="s">
        <v>633</v>
      </c>
      <c r="E115" s="3095">
        <v>117</v>
      </c>
      <c r="F115" s="1761" t="s">
        <v>2980</v>
      </c>
      <c r="G115" s="1709">
        <v>84.73</v>
      </c>
      <c r="H115" s="1709"/>
      <c r="I115" s="1709"/>
      <c r="J115" s="1709">
        <v>25.630825000000002</v>
      </c>
      <c r="K115" s="1737" t="s">
        <v>3556</v>
      </c>
      <c r="L115" s="1726"/>
      <c r="M115" s="1712">
        <v>0</v>
      </c>
      <c r="N115" s="1712">
        <f>'수도광열비 부과 내역 '!V115</f>
        <v>785680</v>
      </c>
      <c r="O115" s="1712">
        <f>'수도광열비 부과 내역 '!W115</f>
        <v>111790</v>
      </c>
      <c r="P115" s="1712">
        <f t="shared" si="29"/>
        <v>897470</v>
      </c>
      <c r="Q115" s="1713"/>
      <c r="R115" s="1714"/>
      <c r="S115" s="1714">
        <f t="shared" si="40"/>
        <v>785680</v>
      </c>
      <c r="T115" s="1714">
        <f t="shared" si="30"/>
        <v>1153390</v>
      </c>
      <c r="U115" s="1714">
        <f t="shared" si="26"/>
        <v>785680</v>
      </c>
      <c r="V115" s="1714">
        <f t="shared" si="27"/>
        <v>1153390</v>
      </c>
      <c r="W115" s="1714">
        <f t="shared" si="39"/>
        <v>1939070</v>
      </c>
      <c r="X115" s="1715" t="s">
        <v>159</v>
      </c>
      <c r="Y115" s="1715" t="s">
        <v>159</v>
      </c>
      <c r="Z115" s="2109">
        <v>45962</v>
      </c>
      <c r="AA115" s="1714">
        <f t="shared" si="31"/>
        <v>30</v>
      </c>
      <c r="AB115" s="1714">
        <f t="shared" si="37"/>
        <v>785680</v>
      </c>
      <c r="AC115" s="1714">
        <f t="shared" si="38"/>
        <v>1153390</v>
      </c>
      <c r="AD115" s="1714">
        <f t="shared" si="32"/>
        <v>1939070</v>
      </c>
      <c r="AE115" s="1714">
        <f t="shared" si="28"/>
        <v>0</v>
      </c>
      <c r="AF115" s="1714">
        <f t="shared" si="33"/>
        <v>0</v>
      </c>
      <c r="AG115" s="1714" t="str">
        <f t="shared" si="34"/>
        <v>0</v>
      </c>
      <c r="AH115" s="1714">
        <f t="shared" si="35"/>
        <v>0</v>
      </c>
      <c r="AI115" s="1714"/>
      <c r="AJ115" s="1714">
        <f t="shared" si="24"/>
        <v>0</v>
      </c>
      <c r="AK115" s="1714">
        <f t="shared" si="24"/>
        <v>0</v>
      </c>
      <c r="AL115" s="1714">
        <f t="shared" si="36"/>
        <v>0</v>
      </c>
      <c r="AP115" s="1688"/>
      <c r="AQ115" s="1688"/>
      <c r="AR115" s="1688"/>
    </row>
    <row r="116" spans="1:44" ht="23.25" customHeight="1">
      <c r="A116" s="4232"/>
      <c r="B116" s="2101">
        <v>110</v>
      </c>
      <c r="C116" s="1758" t="s">
        <v>164</v>
      </c>
      <c r="D116" s="1707" t="s">
        <v>633</v>
      </c>
      <c r="E116" s="3095">
        <v>118</v>
      </c>
      <c r="F116" s="1761" t="s">
        <v>2235</v>
      </c>
      <c r="G116" s="1709">
        <v>89.33</v>
      </c>
      <c r="H116" s="1709"/>
      <c r="I116" s="1709"/>
      <c r="J116" s="1709">
        <v>27.022324999999999</v>
      </c>
      <c r="K116" s="1737" t="s">
        <v>915</v>
      </c>
      <c r="L116" s="1726"/>
      <c r="M116" s="1712">
        <v>0</v>
      </c>
      <c r="N116" s="1712">
        <f>'수도광열비 부과 내역 '!V116</f>
        <v>1294170</v>
      </c>
      <c r="O116" s="1712">
        <f>'수도광열비 부과 내역 '!W116</f>
        <v>117860</v>
      </c>
      <c r="P116" s="1712">
        <f t="shared" si="29"/>
        <v>1412030</v>
      </c>
      <c r="Q116" s="1713"/>
      <c r="R116" s="1714"/>
      <c r="S116" s="1714">
        <f t="shared" si="40"/>
        <v>1294170</v>
      </c>
      <c r="T116" s="1714">
        <f t="shared" si="30"/>
        <v>1216000</v>
      </c>
      <c r="U116" s="1714">
        <f t="shared" si="26"/>
        <v>1294170</v>
      </c>
      <c r="V116" s="1714">
        <f t="shared" si="27"/>
        <v>1216000</v>
      </c>
      <c r="W116" s="1714">
        <f t="shared" si="39"/>
        <v>2510170</v>
      </c>
      <c r="X116" s="1715" t="s">
        <v>159</v>
      </c>
      <c r="Y116" s="1715" t="s">
        <v>159</v>
      </c>
      <c r="Z116" s="2109">
        <v>45962</v>
      </c>
      <c r="AA116" s="1714">
        <f t="shared" si="31"/>
        <v>30</v>
      </c>
      <c r="AB116" s="1714">
        <f t="shared" si="37"/>
        <v>1294170</v>
      </c>
      <c r="AC116" s="1714">
        <f t="shared" si="38"/>
        <v>1216000</v>
      </c>
      <c r="AD116" s="1714">
        <f t="shared" si="32"/>
        <v>2510170</v>
      </c>
      <c r="AE116" s="1714">
        <f t="shared" si="28"/>
        <v>0</v>
      </c>
      <c r="AF116" s="1714">
        <f t="shared" si="33"/>
        <v>0</v>
      </c>
      <c r="AG116" s="1714" t="str">
        <f t="shared" si="34"/>
        <v>0</v>
      </c>
      <c r="AH116" s="1714">
        <f t="shared" si="35"/>
        <v>0</v>
      </c>
      <c r="AI116" s="1714"/>
      <c r="AJ116" s="1714">
        <f t="shared" si="24"/>
        <v>0</v>
      </c>
      <c r="AK116" s="1714">
        <f t="shared" si="24"/>
        <v>0</v>
      </c>
      <c r="AL116" s="1714">
        <f t="shared" si="36"/>
        <v>0</v>
      </c>
      <c r="AP116" s="1688"/>
      <c r="AQ116" s="1688"/>
      <c r="AR116" s="1688"/>
    </row>
    <row r="117" spans="1:44" ht="23.25" customHeight="1">
      <c r="A117" s="4232"/>
      <c r="B117" s="2101">
        <v>111</v>
      </c>
      <c r="C117" s="1758" t="s">
        <v>164</v>
      </c>
      <c r="D117" s="1707" t="s">
        <v>858</v>
      </c>
      <c r="E117" s="3095" t="s">
        <v>901</v>
      </c>
      <c r="F117" s="1761" t="s">
        <v>657</v>
      </c>
      <c r="G117" s="1709">
        <v>737.62</v>
      </c>
      <c r="H117" s="1709"/>
      <c r="I117" s="1709"/>
      <c r="J117" s="1709">
        <v>223.13004999999998</v>
      </c>
      <c r="K117" s="1718" t="s">
        <v>3673</v>
      </c>
      <c r="L117" s="1711"/>
      <c r="M117" s="1712">
        <v>0</v>
      </c>
      <c r="N117" s="1712">
        <f>'수도광열비 부과 내역 '!V117</f>
        <v>625770</v>
      </c>
      <c r="O117" s="1712">
        <f>'수도광열비 부과 내역 '!W117</f>
        <v>973170</v>
      </c>
      <c r="P117" s="1712">
        <f t="shared" si="29"/>
        <v>1598940</v>
      </c>
      <c r="Q117" s="1713"/>
      <c r="R117" s="1714"/>
      <c r="S117" s="1714">
        <f t="shared" si="40"/>
        <v>625770</v>
      </c>
      <c r="T117" s="1714">
        <f t="shared" si="30"/>
        <v>10040850</v>
      </c>
      <c r="U117" s="1714">
        <f t="shared" si="26"/>
        <v>625770</v>
      </c>
      <c r="V117" s="1714">
        <f t="shared" si="27"/>
        <v>10040850</v>
      </c>
      <c r="W117" s="1714">
        <f t="shared" si="39"/>
        <v>10666620</v>
      </c>
      <c r="X117" s="1719" t="s">
        <v>246</v>
      </c>
      <c r="Y117" s="1719" t="s">
        <v>246</v>
      </c>
      <c r="Z117" s="2109">
        <v>45962</v>
      </c>
      <c r="AA117" s="1714">
        <f t="shared" si="31"/>
        <v>0</v>
      </c>
      <c r="AB117" s="1714">
        <f t="shared" si="37"/>
        <v>0</v>
      </c>
      <c r="AC117" s="1714">
        <f t="shared" si="38"/>
        <v>0</v>
      </c>
      <c r="AD117" s="1714">
        <f t="shared" si="32"/>
        <v>0</v>
      </c>
      <c r="AE117" s="1714">
        <f t="shared" si="28"/>
        <v>30</v>
      </c>
      <c r="AF117" s="1714">
        <f t="shared" si="33"/>
        <v>625770</v>
      </c>
      <c r="AG117" s="1714">
        <f t="shared" si="34"/>
        <v>10040850</v>
      </c>
      <c r="AH117" s="1714">
        <f t="shared" si="35"/>
        <v>10666620</v>
      </c>
      <c r="AI117" s="1714"/>
      <c r="AJ117" s="1714">
        <f t="shared" si="24"/>
        <v>0</v>
      </c>
      <c r="AK117" s="1714">
        <f t="shared" si="24"/>
        <v>0</v>
      </c>
      <c r="AL117" s="1714">
        <f t="shared" si="36"/>
        <v>0</v>
      </c>
      <c r="AP117" s="1688"/>
      <c r="AQ117" s="1688"/>
      <c r="AR117" s="1688"/>
    </row>
    <row r="118" spans="1:44" ht="23.25" customHeight="1">
      <c r="A118" s="4232"/>
      <c r="B118" s="2101">
        <v>112</v>
      </c>
      <c r="C118" s="1763" t="s">
        <v>164</v>
      </c>
      <c r="D118" s="1764" t="s">
        <v>1287</v>
      </c>
      <c r="E118" s="3097" t="s">
        <v>1793</v>
      </c>
      <c r="F118" s="1765" t="s">
        <v>2077</v>
      </c>
      <c r="G118" s="1766">
        <v>177.68</v>
      </c>
      <c r="H118" s="1766"/>
      <c r="I118" s="1766"/>
      <c r="J118" s="1709">
        <v>53.75</v>
      </c>
      <c r="K118" s="1767" t="s">
        <v>3609</v>
      </c>
      <c r="L118" s="1711"/>
      <c r="M118" s="1712">
        <v>0</v>
      </c>
      <c r="N118" s="1712">
        <f>'수도광열비 부과 내역 '!V118</f>
        <v>1741990</v>
      </c>
      <c r="O118" s="1712">
        <f>'수도광열비 부과 내역 '!W118</f>
        <v>234430</v>
      </c>
      <c r="P118" s="1712">
        <f t="shared" si="29"/>
        <v>1976420</v>
      </c>
      <c r="Q118" s="1713"/>
      <c r="R118" s="1714"/>
      <c r="S118" s="1714">
        <f t="shared" si="40"/>
        <v>1741990</v>
      </c>
      <c r="T118" s="1714">
        <f t="shared" si="30"/>
        <v>2418750</v>
      </c>
      <c r="U118" s="1714">
        <f t="shared" si="26"/>
        <v>1741990</v>
      </c>
      <c r="V118" s="1714">
        <f t="shared" si="27"/>
        <v>2418750</v>
      </c>
      <c r="W118" s="1714">
        <f t="shared" si="39"/>
        <v>4160740</v>
      </c>
      <c r="X118" s="1715" t="s">
        <v>159</v>
      </c>
      <c r="Y118" s="1715" t="s">
        <v>159</v>
      </c>
      <c r="Z118" s="2109">
        <v>45962</v>
      </c>
      <c r="AA118" s="1714">
        <f t="shared" si="31"/>
        <v>30</v>
      </c>
      <c r="AB118" s="1714">
        <f t="shared" si="37"/>
        <v>1741990</v>
      </c>
      <c r="AC118" s="1714">
        <f t="shared" si="38"/>
        <v>2418750</v>
      </c>
      <c r="AD118" s="1714">
        <f t="shared" si="32"/>
        <v>4160740</v>
      </c>
      <c r="AE118" s="1714">
        <f t="shared" si="28"/>
        <v>0</v>
      </c>
      <c r="AF118" s="1714">
        <f t="shared" si="33"/>
        <v>0</v>
      </c>
      <c r="AG118" s="1714" t="str">
        <f t="shared" si="34"/>
        <v>0</v>
      </c>
      <c r="AH118" s="1714">
        <f t="shared" si="35"/>
        <v>0</v>
      </c>
      <c r="AI118" s="1714"/>
      <c r="AJ118" s="1714">
        <f t="shared" si="24"/>
        <v>0</v>
      </c>
      <c r="AK118" s="1714">
        <f t="shared" si="24"/>
        <v>0</v>
      </c>
      <c r="AL118" s="1714">
        <f t="shared" si="36"/>
        <v>0</v>
      </c>
      <c r="AP118" s="1688"/>
      <c r="AQ118" s="1688"/>
      <c r="AR118" s="1688"/>
    </row>
    <row r="119" spans="1:44" ht="23.25" customHeight="1">
      <c r="A119" s="4232"/>
      <c r="B119" s="2101">
        <v>113</v>
      </c>
      <c r="C119" s="1763" t="s">
        <v>164</v>
      </c>
      <c r="D119" s="1764" t="s">
        <v>1791</v>
      </c>
      <c r="E119" s="3097" t="s">
        <v>2078</v>
      </c>
      <c r="F119" s="1765" t="s">
        <v>2077</v>
      </c>
      <c r="G119" s="1768">
        <v>245.56</v>
      </c>
      <c r="H119" s="1768"/>
      <c r="I119" s="1768"/>
      <c r="J119" s="1709">
        <v>74.290000000000006</v>
      </c>
      <c r="K119" s="1767" t="s">
        <v>1848</v>
      </c>
      <c r="L119" s="1711"/>
      <c r="M119" s="1712">
        <v>0</v>
      </c>
      <c r="N119" s="1712">
        <f>'수도광열비 부과 내역 '!V119</f>
        <v>2366510</v>
      </c>
      <c r="O119" s="1712">
        <f>'수도광열비 부과 내역 '!W119</f>
        <v>324010</v>
      </c>
      <c r="P119" s="1712">
        <f t="shared" si="29"/>
        <v>2690520</v>
      </c>
      <c r="Q119" s="1713"/>
      <c r="R119" s="1714"/>
      <c r="S119" s="1714">
        <f t="shared" si="40"/>
        <v>2366510</v>
      </c>
      <c r="T119" s="1714">
        <f t="shared" si="30"/>
        <v>3343050</v>
      </c>
      <c r="U119" s="1714">
        <f t="shared" si="26"/>
        <v>2366510</v>
      </c>
      <c r="V119" s="1714">
        <f t="shared" si="27"/>
        <v>3343050</v>
      </c>
      <c r="W119" s="1714">
        <f t="shared" si="39"/>
        <v>5709560</v>
      </c>
      <c r="X119" s="1715" t="s">
        <v>159</v>
      </c>
      <c r="Y119" s="1715" t="s">
        <v>159</v>
      </c>
      <c r="Z119" s="2109">
        <v>45962</v>
      </c>
      <c r="AA119" s="1714">
        <f t="shared" si="31"/>
        <v>30</v>
      </c>
      <c r="AB119" s="1714">
        <f t="shared" si="37"/>
        <v>2366510</v>
      </c>
      <c r="AC119" s="1714">
        <f t="shared" si="38"/>
        <v>3343050</v>
      </c>
      <c r="AD119" s="1714">
        <f t="shared" si="32"/>
        <v>5709560</v>
      </c>
      <c r="AE119" s="1714">
        <f t="shared" si="28"/>
        <v>0</v>
      </c>
      <c r="AF119" s="1714">
        <f t="shared" si="33"/>
        <v>0</v>
      </c>
      <c r="AG119" s="1714" t="str">
        <f t="shared" si="34"/>
        <v>0</v>
      </c>
      <c r="AH119" s="1714">
        <f t="shared" si="35"/>
        <v>0</v>
      </c>
      <c r="AI119" s="1714"/>
      <c r="AJ119" s="1714"/>
      <c r="AK119" s="1714"/>
      <c r="AL119" s="1714"/>
      <c r="AP119" s="1688"/>
      <c r="AQ119" s="1688"/>
      <c r="AR119" s="1688"/>
    </row>
    <row r="120" spans="1:44" ht="23.25" customHeight="1">
      <c r="A120" s="4232"/>
      <c r="B120" s="2101">
        <v>114</v>
      </c>
      <c r="C120" s="1758" t="s">
        <v>164</v>
      </c>
      <c r="D120" s="1707" t="s">
        <v>633</v>
      </c>
      <c r="E120" s="3096" t="s">
        <v>1559</v>
      </c>
      <c r="F120" s="1761" t="s">
        <v>2079</v>
      </c>
      <c r="G120" s="1736">
        <v>109.2</v>
      </c>
      <c r="H120" s="1736"/>
      <c r="I120" s="1736"/>
      <c r="J120" s="1709">
        <v>33.03</v>
      </c>
      <c r="K120" s="1737" t="s">
        <v>3589</v>
      </c>
      <c r="L120" s="1711"/>
      <c r="M120" s="1712">
        <v>0</v>
      </c>
      <c r="N120" s="1712">
        <f>'수도광열비 부과 내역 '!V120</f>
        <v>1358490</v>
      </c>
      <c r="O120" s="1712">
        <f>'수도광열비 부과 내역 '!W120</f>
        <v>144100</v>
      </c>
      <c r="P120" s="1712">
        <f t="shared" si="29"/>
        <v>1502590</v>
      </c>
      <c r="Q120" s="1713"/>
      <c r="R120" s="1714"/>
      <c r="S120" s="1714">
        <f t="shared" si="40"/>
        <v>1358490</v>
      </c>
      <c r="T120" s="1714">
        <f t="shared" si="30"/>
        <v>1486350</v>
      </c>
      <c r="U120" s="1714">
        <f t="shared" si="26"/>
        <v>1358490</v>
      </c>
      <c r="V120" s="1714">
        <f t="shared" si="27"/>
        <v>1486350</v>
      </c>
      <c r="W120" s="1714">
        <f t="shared" si="39"/>
        <v>2844840</v>
      </c>
      <c r="X120" s="1715" t="s">
        <v>1833</v>
      </c>
      <c r="Y120" s="1715" t="s">
        <v>159</v>
      </c>
      <c r="Z120" s="2109">
        <v>45962</v>
      </c>
      <c r="AA120" s="1714">
        <f t="shared" si="31"/>
        <v>30</v>
      </c>
      <c r="AB120" s="1714">
        <f t="shared" si="37"/>
        <v>1358490</v>
      </c>
      <c r="AC120" s="1714">
        <f t="shared" si="38"/>
        <v>1486350</v>
      </c>
      <c r="AD120" s="1714">
        <f t="shared" si="32"/>
        <v>2844840</v>
      </c>
      <c r="AE120" s="1714">
        <f t="shared" si="28"/>
        <v>0</v>
      </c>
      <c r="AF120" s="1714">
        <f t="shared" si="33"/>
        <v>0</v>
      </c>
      <c r="AG120" s="1714" t="str">
        <f t="shared" si="34"/>
        <v>0</v>
      </c>
      <c r="AH120" s="1714">
        <f t="shared" si="35"/>
        <v>0</v>
      </c>
      <c r="AI120" s="1714"/>
      <c r="AJ120" s="1714">
        <f t="shared" si="24"/>
        <v>0</v>
      </c>
      <c r="AK120" s="1714">
        <f t="shared" si="24"/>
        <v>0</v>
      </c>
      <c r="AL120" s="1714">
        <f t="shared" si="36"/>
        <v>0</v>
      </c>
      <c r="AP120" s="1688"/>
      <c r="AQ120" s="1688"/>
      <c r="AR120" s="1688"/>
    </row>
    <row r="121" spans="1:44" ht="23.25" customHeight="1">
      <c r="A121" s="4232"/>
      <c r="B121" s="2101">
        <v>115</v>
      </c>
      <c r="C121" s="1758" t="s">
        <v>164</v>
      </c>
      <c r="D121" s="1707" t="s">
        <v>633</v>
      </c>
      <c r="E121" s="3096" t="s">
        <v>1560</v>
      </c>
      <c r="F121" s="1761" t="s">
        <v>3319</v>
      </c>
      <c r="G121" s="3469">
        <v>80.790000000000006</v>
      </c>
      <c r="H121" s="3469"/>
      <c r="I121" s="3469"/>
      <c r="J121" s="4073">
        <v>24.44</v>
      </c>
      <c r="K121" s="1710" t="s">
        <v>3610</v>
      </c>
      <c r="L121" s="1711"/>
      <c r="M121" s="1712">
        <v>0</v>
      </c>
      <c r="N121" s="1712">
        <f>'수도광열비 부과 내역 '!V121</f>
        <v>2503230</v>
      </c>
      <c r="O121" s="1712">
        <f>'수도광열비 부과 내역 '!W121</f>
        <v>106600</v>
      </c>
      <c r="P121" s="1712">
        <f t="shared" si="29"/>
        <v>2609830</v>
      </c>
      <c r="Q121" s="1713"/>
      <c r="R121" s="1714"/>
      <c r="S121" s="1714">
        <f t="shared" si="40"/>
        <v>2503230</v>
      </c>
      <c r="T121" s="1714">
        <f t="shared" si="30"/>
        <v>1099800</v>
      </c>
      <c r="U121" s="1714">
        <f>Q121+S121</f>
        <v>2503230</v>
      </c>
      <c r="V121" s="1714">
        <f>T121</f>
        <v>1099800</v>
      </c>
      <c r="W121" s="1714">
        <f>U121+V121</f>
        <v>3603030</v>
      </c>
      <c r="X121" s="1715" t="s">
        <v>1833</v>
      </c>
      <c r="Y121" s="1715" t="s">
        <v>159</v>
      </c>
      <c r="Z121" s="2109">
        <v>45962</v>
      </c>
      <c r="AA121" s="1714">
        <f>IF(Y121="브랜드",$Z$5-Z121+1,)</f>
        <v>30</v>
      </c>
      <c r="AB121" s="1714">
        <f>IF(X121="브랜드",U121,0)</f>
        <v>2503230</v>
      </c>
      <c r="AC121" s="1714">
        <f>V121-AG121</f>
        <v>1099800</v>
      </c>
      <c r="AD121" s="1714">
        <f>SUM(AB121:AC121)</f>
        <v>3603030</v>
      </c>
      <c r="AE121" s="1714">
        <f t="shared" si="28"/>
        <v>0</v>
      </c>
      <c r="AF121" s="1714">
        <f>IF(X121="SD",U121,0)</f>
        <v>0</v>
      </c>
      <c r="AG121" s="1714" t="str">
        <f>IF(Y121="SD",V121,IF(DAY(Z121)=1,"0",ROUND(DAY(Z121-1)/(DATE(YEAR(Z121),MONTH(Z121)+1,1)-DATE(YEAR(Z121),MONTH(Z121),1))*V121,-1)))</f>
        <v>0</v>
      </c>
      <c r="AH121" s="1714">
        <f>SUM(AF121:AG121)</f>
        <v>0</v>
      </c>
      <c r="AI121" s="1714"/>
      <c r="AJ121" s="1714"/>
      <c r="AK121" s="1714"/>
      <c r="AL121" s="1714"/>
      <c r="AP121" s="1688"/>
      <c r="AQ121" s="1688"/>
      <c r="AR121" s="1688"/>
    </row>
    <row r="122" spans="1:44" ht="23.25" customHeight="1">
      <c r="A122" s="4232"/>
      <c r="B122" s="2101">
        <v>116</v>
      </c>
      <c r="C122" s="1758" t="s">
        <v>164</v>
      </c>
      <c r="D122" s="1707" t="s">
        <v>633</v>
      </c>
      <c r="E122" s="3096" t="s">
        <v>3473</v>
      </c>
      <c r="F122" s="4114" t="s">
        <v>3496</v>
      </c>
      <c r="G122" s="1736">
        <v>65.739999999999995</v>
      </c>
      <c r="H122" s="1736"/>
      <c r="I122" s="1736"/>
      <c r="J122" s="1736">
        <v>19.886349999999997</v>
      </c>
      <c r="K122" s="4115" t="s">
        <v>3598</v>
      </c>
      <c r="L122" s="1711"/>
      <c r="M122" s="1712"/>
      <c r="N122" s="1712">
        <f>'수도광열비 부과 내역 '!V122</f>
        <v>1168180</v>
      </c>
      <c r="O122" s="1712">
        <f>'수도광열비 부과 내역 '!W122</f>
        <v>86730</v>
      </c>
      <c r="P122" s="1712">
        <f t="shared" ref="P122" si="41">M122+N122+O122</f>
        <v>1254910</v>
      </c>
      <c r="Q122" s="1713"/>
      <c r="R122" s="1714"/>
      <c r="S122" s="1714">
        <f t="shared" ref="S122:S123" si="42">N122</f>
        <v>1168180</v>
      </c>
      <c r="T122" s="1714">
        <f t="shared" ref="T122:T123" si="43">ROUND(J122*45000,-1)</f>
        <v>894890</v>
      </c>
      <c r="U122" s="1714">
        <f>Q122+S122</f>
        <v>1168180</v>
      </c>
      <c r="V122" s="1714">
        <f>T122</f>
        <v>894890</v>
      </c>
      <c r="W122" s="1714">
        <f>U122+V122</f>
        <v>2063070</v>
      </c>
      <c r="X122" s="1715" t="s">
        <v>1833</v>
      </c>
      <c r="Y122" s="1715" t="s">
        <v>159</v>
      </c>
      <c r="Z122" s="2109">
        <v>45962</v>
      </c>
      <c r="AA122" s="1714">
        <f>IF(Y122="브랜드",$Z$5-Z122+1,)</f>
        <v>30</v>
      </c>
      <c r="AB122" s="1714">
        <f>IF(X122="브랜드",U122,0)</f>
        <v>1168180</v>
      </c>
      <c r="AC122" s="1714">
        <f>V122-AG122</f>
        <v>894890</v>
      </c>
      <c r="AD122" s="1714">
        <f>SUM(AB122:AC122)</f>
        <v>2063070</v>
      </c>
      <c r="AE122" s="1714">
        <f t="shared" si="28"/>
        <v>0</v>
      </c>
      <c r="AF122" s="1714"/>
      <c r="AG122" s="1714" t="str">
        <f>IF(Y122="SD",V122,IF(DAY(Z122)=1,"0",ROUND(DAY(Z122-1)/(DATE(YEAR(Z122),MONTH(Z122)+1,1)-DATE(YEAR(Z122),MONTH(Z122),1))*V122,-1)))</f>
        <v>0</v>
      </c>
      <c r="AH122" s="1714">
        <f>SUM(AF122:AG122)</f>
        <v>0</v>
      </c>
      <c r="AI122" s="1714"/>
      <c r="AJ122" s="1714"/>
      <c r="AK122" s="1714"/>
      <c r="AL122" s="1714"/>
      <c r="AP122" s="1688"/>
      <c r="AQ122" s="1688"/>
      <c r="AR122" s="1688"/>
    </row>
    <row r="123" spans="1:44" ht="23.25" customHeight="1">
      <c r="A123" s="4232"/>
      <c r="B123" s="2101">
        <v>117</v>
      </c>
      <c r="C123" s="1758" t="s">
        <v>164</v>
      </c>
      <c r="D123" s="1707" t="s">
        <v>633</v>
      </c>
      <c r="E123" s="3096" t="s">
        <v>3474</v>
      </c>
      <c r="F123" s="1761" t="s">
        <v>3497</v>
      </c>
      <c r="G123" s="1736">
        <v>138.75</v>
      </c>
      <c r="H123" s="1736"/>
      <c r="I123" s="1736"/>
      <c r="J123" s="1709">
        <v>41.971874999999997</v>
      </c>
      <c r="K123" s="1710" t="s">
        <v>3584</v>
      </c>
      <c r="L123" s="1711"/>
      <c r="M123" s="1712">
        <v>0</v>
      </c>
      <c r="N123" s="1712">
        <f>'수도광열비 부과 내역 '!V123</f>
        <v>2199890</v>
      </c>
      <c r="O123" s="1712">
        <f>'수도광열비 부과 내역 '!W123</f>
        <v>183050</v>
      </c>
      <c r="P123" s="1712">
        <f t="shared" si="29"/>
        <v>2382940</v>
      </c>
      <c r="Q123" s="1713"/>
      <c r="R123" s="1714"/>
      <c r="S123" s="1714">
        <f t="shared" si="42"/>
        <v>2199890</v>
      </c>
      <c r="T123" s="1714">
        <f t="shared" si="43"/>
        <v>1888730</v>
      </c>
      <c r="U123" s="1714">
        <f t="shared" si="26"/>
        <v>2199890</v>
      </c>
      <c r="V123" s="1714">
        <f t="shared" si="27"/>
        <v>1888730</v>
      </c>
      <c r="W123" s="1714">
        <f t="shared" si="39"/>
        <v>4088620</v>
      </c>
      <c r="X123" s="1715" t="s">
        <v>159</v>
      </c>
      <c r="Y123" s="1715" t="s">
        <v>159</v>
      </c>
      <c r="Z123" s="2109">
        <v>45962</v>
      </c>
      <c r="AA123" s="1714">
        <f t="shared" si="31"/>
        <v>30</v>
      </c>
      <c r="AB123" s="1714">
        <f t="shared" si="37"/>
        <v>2199890</v>
      </c>
      <c r="AC123" s="1714">
        <f t="shared" si="38"/>
        <v>1888730</v>
      </c>
      <c r="AD123" s="1714">
        <f t="shared" si="32"/>
        <v>4088620</v>
      </c>
      <c r="AE123" s="1755">
        <f t="shared" si="28"/>
        <v>0</v>
      </c>
      <c r="AF123" s="1714">
        <f t="shared" si="33"/>
        <v>0</v>
      </c>
      <c r="AG123" s="1714" t="str">
        <f>IF(Y123="SD",V123,IF(DAY(Z123)=1,"0",ROUND(DAY(Z123-1)/(DATE(YEAR(Z123),MONTH(Z123)+1,1)-DATE(YEAR(Z123),MONTH(Z123),1))*V123,-1)))</f>
        <v>0</v>
      </c>
      <c r="AH123" s="1714">
        <f t="shared" si="35"/>
        <v>0</v>
      </c>
      <c r="AI123" s="1714"/>
      <c r="AJ123" s="1714">
        <f t="shared" si="24"/>
        <v>0</v>
      </c>
      <c r="AK123" s="1714">
        <f t="shared" si="24"/>
        <v>0</v>
      </c>
      <c r="AL123" s="1714">
        <f t="shared" si="36"/>
        <v>0</v>
      </c>
      <c r="AP123" s="1688"/>
      <c r="AQ123" s="1688"/>
      <c r="AR123" s="1688"/>
    </row>
    <row r="124" spans="1:44" ht="23.25" customHeight="1">
      <c r="A124" s="4232"/>
      <c r="B124" s="2101">
        <v>118</v>
      </c>
      <c r="C124" s="1758" t="s">
        <v>164</v>
      </c>
      <c r="D124" s="1707" t="s">
        <v>633</v>
      </c>
      <c r="E124" s="3096" t="s">
        <v>331</v>
      </c>
      <c r="F124" s="1735" t="s">
        <v>2918</v>
      </c>
      <c r="G124" s="1736">
        <v>139.33000000000001</v>
      </c>
      <c r="H124" s="1736"/>
      <c r="I124" s="1736"/>
      <c r="J124" s="1709">
        <v>42.15</v>
      </c>
      <c r="K124" s="1710" t="s">
        <v>2957</v>
      </c>
      <c r="L124" s="1762"/>
      <c r="M124" s="1738">
        <v>0</v>
      </c>
      <c r="N124" s="1712">
        <f>'수도광열비 부과 내역 '!V124</f>
        <v>1025970</v>
      </c>
      <c r="O124" s="1712">
        <f>'수도광열비 부과 내역 '!W124</f>
        <v>183830</v>
      </c>
      <c r="P124" s="1712">
        <f t="shared" si="29"/>
        <v>1209800</v>
      </c>
      <c r="Q124" s="1714"/>
      <c r="R124" s="1714"/>
      <c r="S124" s="1714">
        <f t="shared" si="40"/>
        <v>1025970</v>
      </c>
      <c r="T124" s="1714">
        <f t="shared" si="30"/>
        <v>1896750</v>
      </c>
      <c r="U124" s="1714">
        <f t="shared" si="26"/>
        <v>1025970</v>
      </c>
      <c r="V124" s="1714">
        <f t="shared" si="27"/>
        <v>1896750</v>
      </c>
      <c r="W124" s="1714">
        <f t="shared" si="39"/>
        <v>2922720</v>
      </c>
      <c r="X124" s="1715" t="s">
        <v>159</v>
      </c>
      <c r="Y124" s="1715" t="s">
        <v>159</v>
      </c>
      <c r="Z124" s="2109">
        <v>45962</v>
      </c>
      <c r="AA124" s="1714">
        <f t="shared" si="31"/>
        <v>30</v>
      </c>
      <c r="AB124" s="1714">
        <f t="shared" si="37"/>
        <v>1025970</v>
      </c>
      <c r="AC124" s="1714">
        <f t="shared" si="38"/>
        <v>1896750</v>
      </c>
      <c r="AD124" s="1714">
        <f t="shared" si="32"/>
        <v>2922720</v>
      </c>
      <c r="AE124" s="1714">
        <f t="shared" si="28"/>
        <v>0</v>
      </c>
      <c r="AF124" s="1714">
        <f t="shared" si="33"/>
        <v>0</v>
      </c>
      <c r="AG124" s="1714" t="str">
        <f t="shared" si="34"/>
        <v>0</v>
      </c>
      <c r="AH124" s="1714">
        <f t="shared" si="35"/>
        <v>0</v>
      </c>
      <c r="AI124" s="1714"/>
      <c r="AJ124" s="1714">
        <f t="shared" si="24"/>
        <v>0</v>
      </c>
      <c r="AK124" s="1714">
        <f t="shared" si="24"/>
        <v>0</v>
      </c>
      <c r="AL124" s="1714">
        <f t="shared" si="36"/>
        <v>0</v>
      </c>
      <c r="AP124" s="1688"/>
      <c r="AQ124" s="1688"/>
      <c r="AR124" s="1688"/>
    </row>
    <row r="125" spans="1:44" ht="23.25" customHeight="1">
      <c r="A125" s="4232"/>
      <c r="B125" s="2101">
        <v>119</v>
      </c>
      <c r="C125" s="1758" t="s">
        <v>164</v>
      </c>
      <c r="D125" s="1707" t="s">
        <v>858</v>
      </c>
      <c r="E125" s="3096" t="s">
        <v>1203</v>
      </c>
      <c r="F125" s="1761" t="s">
        <v>2063</v>
      </c>
      <c r="G125" s="1709">
        <v>315.2</v>
      </c>
      <c r="H125" s="1709"/>
      <c r="I125" s="1709"/>
      <c r="J125" s="1709">
        <v>95.347999999999999</v>
      </c>
      <c r="K125" s="1737" t="s">
        <v>1463</v>
      </c>
      <c r="L125" s="1711"/>
      <c r="M125" s="1712">
        <v>0</v>
      </c>
      <c r="N125" s="1712">
        <f>'수도광열비 부과 내역 '!V125</f>
        <v>2160910</v>
      </c>
      <c r="O125" s="1712">
        <f>'수도광열비 부과 내역 '!W125</f>
        <v>415850</v>
      </c>
      <c r="P125" s="1712">
        <f t="shared" si="29"/>
        <v>2576760</v>
      </c>
      <c r="Q125" s="1713"/>
      <c r="R125" s="1714"/>
      <c r="S125" s="1714">
        <f t="shared" si="40"/>
        <v>2160910</v>
      </c>
      <c r="T125" s="1714">
        <f t="shared" si="30"/>
        <v>4290660</v>
      </c>
      <c r="U125" s="1714">
        <f t="shared" si="26"/>
        <v>2160910</v>
      </c>
      <c r="V125" s="1714">
        <f t="shared" si="27"/>
        <v>4290660</v>
      </c>
      <c r="W125" s="1714">
        <f t="shared" si="39"/>
        <v>6451570</v>
      </c>
      <c r="X125" s="1715" t="s">
        <v>1833</v>
      </c>
      <c r="Y125" s="1715" t="s">
        <v>1833</v>
      </c>
      <c r="Z125" s="2109">
        <v>45962</v>
      </c>
      <c r="AA125" s="1714">
        <f t="shared" si="31"/>
        <v>30</v>
      </c>
      <c r="AB125" s="1714">
        <f t="shared" si="37"/>
        <v>2160910</v>
      </c>
      <c r="AC125" s="1714">
        <f t="shared" si="38"/>
        <v>4290660</v>
      </c>
      <c r="AD125" s="1714">
        <f t="shared" si="32"/>
        <v>6451570</v>
      </c>
      <c r="AE125" s="1755">
        <f t="shared" si="28"/>
        <v>0</v>
      </c>
      <c r="AF125" s="1714">
        <f t="shared" si="33"/>
        <v>0</v>
      </c>
      <c r="AG125" s="1714" t="str">
        <f t="shared" si="34"/>
        <v>0</v>
      </c>
      <c r="AH125" s="1714">
        <f t="shared" si="35"/>
        <v>0</v>
      </c>
      <c r="AI125" s="1714"/>
      <c r="AJ125" s="1714">
        <f t="shared" ref="AJ125:AK192" si="44">IF(X125="BTMC",U125,0)</f>
        <v>0</v>
      </c>
      <c r="AK125" s="1714">
        <f t="shared" si="44"/>
        <v>0</v>
      </c>
      <c r="AL125" s="1714">
        <f t="shared" si="36"/>
        <v>0</v>
      </c>
      <c r="AP125" s="1688"/>
      <c r="AQ125" s="1688"/>
      <c r="AR125" s="1688"/>
    </row>
    <row r="126" spans="1:44" ht="23.25" customHeight="1">
      <c r="A126" s="4232"/>
      <c r="B126" s="2101">
        <v>120</v>
      </c>
      <c r="C126" s="1758" t="s">
        <v>164</v>
      </c>
      <c r="D126" s="1707" t="s">
        <v>634</v>
      </c>
      <c r="E126" s="3096" t="s">
        <v>547</v>
      </c>
      <c r="F126" s="4114" t="s">
        <v>3555</v>
      </c>
      <c r="G126" s="3078">
        <v>298.82</v>
      </c>
      <c r="H126" s="3078"/>
      <c r="I126" s="3078"/>
      <c r="J126" s="4073">
        <v>90.39</v>
      </c>
      <c r="K126" s="4123" t="s">
        <v>3594</v>
      </c>
      <c r="L126" s="1711"/>
      <c r="M126" s="1712">
        <v>0</v>
      </c>
      <c r="N126" s="1712">
        <f>'수도광열비 부과 내역 '!V126</f>
        <v>2974620</v>
      </c>
      <c r="O126" s="1712">
        <f>'수도광열비 부과 내역 '!W126</f>
        <v>416160</v>
      </c>
      <c r="P126" s="1712">
        <f t="shared" si="29"/>
        <v>3390780</v>
      </c>
      <c r="Q126" s="1713"/>
      <c r="R126" s="1714"/>
      <c r="S126" s="1714">
        <f t="shared" si="40"/>
        <v>2974620</v>
      </c>
      <c r="T126" s="1714">
        <f t="shared" si="30"/>
        <v>4067550</v>
      </c>
      <c r="U126" s="1714">
        <f t="shared" si="26"/>
        <v>2974620</v>
      </c>
      <c r="V126" s="1714">
        <f t="shared" si="27"/>
        <v>4067550</v>
      </c>
      <c r="W126" s="1714">
        <f>U126+V126</f>
        <v>7042170</v>
      </c>
      <c r="X126" s="1715" t="s">
        <v>1833</v>
      </c>
      <c r="Y126" s="1715" t="s">
        <v>1833</v>
      </c>
      <c r="Z126" s="2109">
        <v>45962</v>
      </c>
      <c r="AA126" s="1714">
        <f>IF(Y126="브랜드",$Z$5-Z126+1,)</f>
        <v>30</v>
      </c>
      <c r="AB126" s="1714">
        <f>IF(X126="브랜드",U126,0)</f>
        <v>2974620</v>
      </c>
      <c r="AC126" s="1714">
        <f>V126-AG126</f>
        <v>4067550</v>
      </c>
      <c r="AD126" s="1714">
        <f>SUM(AB126:AC126)</f>
        <v>7042170</v>
      </c>
      <c r="AE126" s="1714">
        <f>DAY($Z$5)-AA126</f>
        <v>0</v>
      </c>
      <c r="AF126" s="1714">
        <f>IF(X126="SD",U126,0)</f>
        <v>0</v>
      </c>
      <c r="AG126" s="1714" t="str">
        <f t="shared" si="34"/>
        <v>0</v>
      </c>
      <c r="AH126" s="1714">
        <f>SUM(AF126:AG126)</f>
        <v>0</v>
      </c>
      <c r="AI126" s="1714"/>
      <c r="AJ126" s="1714"/>
      <c r="AK126" s="1714"/>
      <c r="AL126" s="1714"/>
      <c r="AP126" s="1688"/>
      <c r="AQ126" s="1688"/>
      <c r="AR126" s="1688"/>
    </row>
    <row r="127" spans="1:44" ht="23.25" customHeight="1">
      <c r="A127" s="4232"/>
      <c r="B127" s="2101">
        <v>121</v>
      </c>
      <c r="C127" s="1758" t="s">
        <v>164</v>
      </c>
      <c r="D127" s="1734" t="s">
        <v>634</v>
      </c>
      <c r="E127" s="3096" t="s">
        <v>2287</v>
      </c>
      <c r="F127" s="1761" t="s">
        <v>2289</v>
      </c>
      <c r="G127" s="3126">
        <v>249.93</v>
      </c>
      <c r="H127" s="3126"/>
      <c r="I127" s="3126"/>
      <c r="J127" s="1709">
        <v>75.599999999999994</v>
      </c>
      <c r="K127" s="1737" t="s">
        <v>2278</v>
      </c>
      <c r="L127" s="1711"/>
      <c r="M127" s="1712">
        <v>0</v>
      </c>
      <c r="N127" s="1712">
        <f>'수도광열비 부과 내역 '!V127</f>
        <v>1391860</v>
      </c>
      <c r="O127" s="1712">
        <f>'수도광열비 부과 내역 '!W127</f>
        <v>329730</v>
      </c>
      <c r="P127" s="1712">
        <f t="shared" si="29"/>
        <v>1721590</v>
      </c>
      <c r="Q127" s="1713"/>
      <c r="R127" s="1714"/>
      <c r="S127" s="1714">
        <f t="shared" si="40"/>
        <v>1391860</v>
      </c>
      <c r="T127" s="1714">
        <f t="shared" si="30"/>
        <v>3402000</v>
      </c>
      <c r="U127" s="1714">
        <f t="shared" si="26"/>
        <v>1391860</v>
      </c>
      <c r="V127" s="1714">
        <f t="shared" si="27"/>
        <v>3402000</v>
      </c>
      <c r="W127" s="1714">
        <f t="shared" si="39"/>
        <v>4793860</v>
      </c>
      <c r="X127" s="1715" t="s">
        <v>159</v>
      </c>
      <c r="Y127" s="1715" t="s">
        <v>159</v>
      </c>
      <c r="Z127" s="2109">
        <v>45962</v>
      </c>
      <c r="AA127" s="1714">
        <f t="shared" si="31"/>
        <v>30</v>
      </c>
      <c r="AB127" s="1714">
        <f t="shared" si="37"/>
        <v>1391860</v>
      </c>
      <c r="AC127" s="1714">
        <f t="shared" si="38"/>
        <v>3402000</v>
      </c>
      <c r="AD127" s="1714">
        <f t="shared" si="32"/>
        <v>4793860</v>
      </c>
      <c r="AE127" s="1714">
        <f t="shared" si="28"/>
        <v>0</v>
      </c>
      <c r="AF127" s="1714">
        <f t="shared" si="33"/>
        <v>0</v>
      </c>
      <c r="AG127" s="1714" t="str">
        <f t="shared" si="34"/>
        <v>0</v>
      </c>
      <c r="AH127" s="1714">
        <f t="shared" si="35"/>
        <v>0</v>
      </c>
      <c r="AI127" s="1714"/>
      <c r="AJ127" s="1714">
        <f t="shared" si="44"/>
        <v>0</v>
      </c>
      <c r="AK127" s="1714">
        <f t="shared" si="44"/>
        <v>0</v>
      </c>
      <c r="AL127" s="1714">
        <f t="shared" si="36"/>
        <v>0</v>
      </c>
      <c r="AP127" s="1688"/>
      <c r="AQ127" s="1688"/>
      <c r="AR127" s="1688"/>
    </row>
    <row r="128" spans="1:44" ht="23.25" customHeight="1">
      <c r="A128" s="4232"/>
      <c r="B128" s="2101">
        <v>122</v>
      </c>
      <c r="C128" s="1758" t="s">
        <v>164</v>
      </c>
      <c r="D128" s="1734" t="s">
        <v>634</v>
      </c>
      <c r="E128" s="3096" t="s">
        <v>2288</v>
      </c>
      <c r="F128" s="3331" t="s">
        <v>3017</v>
      </c>
      <c r="G128" s="3127">
        <v>167.54</v>
      </c>
      <c r="H128" s="3127"/>
      <c r="I128" s="3127"/>
      <c r="J128" s="1709">
        <v>50.68085</v>
      </c>
      <c r="K128" s="1710" t="s">
        <v>2998</v>
      </c>
      <c r="L128" s="1711"/>
      <c r="M128" s="1712">
        <v>0</v>
      </c>
      <c r="N128" s="1712">
        <f>'수도광열비 부과 내역 '!V128</f>
        <v>2164450</v>
      </c>
      <c r="O128" s="1712">
        <f>'수도광열비 부과 내역 '!W128</f>
        <v>221040</v>
      </c>
      <c r="P128" s="1712">
        <f t="shared" si="29"/>
        <v>2385490</v>
      </c>
      <c r="Q128" s="1713"/>
      <c r="R128" s="1769"/>
      <c r="S128" s="1714">
        <f t="shared" si="40"/>
        <v>2164450</v>
      </c>
      <c r="T128" s="1714">
        <f t="shared" si="30"/>
        <v>2280640</v>
      </c>
      <c r="U128" s="1714">
        <f t="shared" si="26"/>
        <v>2164450</v>
      </c>
      <c r="V128" s="1714">
        <f t="shared" si="27"/>
        <v>2280640</v>
      </c>
      <c r="W128" s="1714">
        <f t="shared" si="39"/>
        <v>4445090</v>
      </c>
      <c r="X128" s="1715" t="s">
        <v>159</v>
      </c>
      <c r="Y128" s="1715" t="s">
        <v>159</v>
      </c>
      <c r="Z128" s="2109">
        <v>45962</v>
      </c>
      <c r="AA128" s="1714">
        <f t="shared" si="31"/>
        <v>30</v>
      </c>
      <c r="AB128" s="1714">
        <f t="shared" si="37"/>
        <v>2164450</v>
      </c>
      <c r="AC128" s="1714">
        <f t="shared" si="38"/>
        <v>2280640</v>
      </c>
      <c r="AD128" s="1714">
        <f t="shared" si="32"/>
        <v>4445090</v>
      </c>
      <c r="AE128" s="1714">
        <f t="shared" si="28"/>
        <v>0</v>
      </c>
      <c r="AF128" s="1714">
        <f t="shared" si="33"/>
        <v>0</v>
      </c>
      <c r="AG128" s="1714" t="str">
        <f t="shared" si="34"/>
        <v>0</v>
      </c>
      <c r="AH128" s="1714">
        <f t="shared" si="35"/>
        <v>0</v>
      </c>
      <c r="AI128" s="1714"/>
      <c r="AJ128" s="1714">
        <f t="shared" si="44"/>
        <v>0</v>
      </c>
      <c r="AK128" s="1714">
        <f t="shared" si="44"/>
        <v>0</v>
      </c>
      <c r="AL128" s="1714">
        <f t="shared" si="36"/>
        <v>0</v>
      </c>
      <c r="AP128" s="1688"/>
      <c r="AQ128" s="1688"/>
      <c r="AR128" s="1688"/>
    </row>
    <row r="129" spans="1:44" ht="23.25" customHeight="1">
      <c r="A129" s="4232"/>
      <c r="B129" s="2101">
        <v>123</v>
      </c>
      <c r="C129" s="1758" t="s">
        <v>164</v>
      </c>
      <c r="D129" s="1734" t="s">
        <v>634</v>
      </c>
      <c r="E129" s="3086">
        <v>205</v>
      </c>
      <c r="F129" s="1771">
        <v>44141</v>
      </c>
      <c r="G129" s="3127">
        <v>225.98</v>
      </c>
      <c r="H129" s="3127"/>
      <c r="I129" s="3127"/>
      <c r="J129" s="1709">
        <v>68.358949999999993</v>
      </c>
      <c r="K129" s="1737" t="s">
        <v>1674</v>
      </c>
      <c r="L129" s="1711"/>
      <c r="M129" s="1712">
        <v>0</v>
      </c>
      <c r="N129" s="1712">
        <f>'수도광열비 부과 내역 '!V129</f>
        <v>813000</v>
      </c>
      <c r="O129" s="1712">
        <f>'수도광열비 부과 내역 '!W129</f>
        <v>298150</v>
      </c>
      <c r="P129" s="1712">
        <f t="shared" si="29"/>
        <v>1111150</v>
      </c>
      <c r="Q129" s="1713"/>
      <c r="R129" s="1714"/>
      <c r="S129" s="1714">
        <f t="shared" si="40"/>
        <v>813000</v>
      </c>
      <c r="T129" s="1714">
        <f t="shared" si="30"/>
        <v>3076150</v>
      </c>
      <c r="U129" s="1714">
        <f t="shared" si="26"/>
        <v>813000</v>
      </c>
      <c r="V129" s="1714">
        <f t="shared" si="27"/>
        <v>3076150</v>
      </c>
      <c r="W129" s="1714">
        <f t="shared" si="39"/>
        <v>3889150</v>
      </c>
      <c r="X129" s="1715" t="s">
        <v>159</v>
      </c>
      <c r="Y129" s="1715" t="s">
        <v>159</v>
      </c>
      <c r="Z129" s="2109">
        <v>45962</v>
      </c>
      <c r="AA129" s="1714">
        <f t="shared" si="31"/>
        <v>30</v>
      </c>
      <c r="AB129" s="1714">
        <f t="shared" si="37"/>
        <v>813000</v>
      </c>
      <c r="AC129" s="1714">
        <f t="shared" si="38"/>
        <v>3076150</v>
      </c>
      <c r="AD129" s="1714">
        <f t="shared" si="32"/>
        <v>3889150</v>
      </c>
      <c r="AE129" s="1714">
        <f t="shared" si="28"/>
        <v>0</v>
      </c>
      <c r="AF129" s="1714">
        <f t="shared" si="33"/>
        <v>0</v>
      </c>
      <c r="AG129" s="1714" t="str">
        <f t="shared" si="34"/>
        <v>0</v>
      </c>
      <c r="AH129" s="1714">
        <f t="shared" si="35"/>
        <v>0</v>
      </c>
      <c r="AI129" s="1714"/>
      <c r="AJ129" s="1714">
        <f t="shared" si="44"/>
        <v>0</v>
      </c>
      <c r="AK129" s="1714">
        <f t="shared" si="44"/>
        <v>0</v>
      </c>
      <c r="AL129" s="1714">
        <f t="shared" si="36"/>
        <v>0</v>
      </c>
      <c r="AP129" s="1688"/>
      <c r="AQ129" s="1688"/>
      <c r="AR129" s="1688"/>
    </row>
    <row r="130" spans="1:44" ht="23.25" customHeight="1">
      <c r="A130" s="4232"/>
      <c r="B130" s="2101">
        <v>124</v>
      </c>
      <c r="C130" s="1758" t="s">
        <v>164</v>
      </c>
      <c r="D130" s="1734" t="s">
        <v>1384</v>
      </c>
      <c r="E130" s="3086">
        <v>207</v>
      </c>
      <c r="F130" s="3449">
        <v>44501</v>
      </c>
      <c r="G130" s="3126">
        <v>212.78</v>
      </c>
      <c r="H130" s="3126"/>
      <c r="I130" s="3126"/>
      <c r="J130" s="1709">
        <v>64.36</v>
      </c>
      <c r="K130" s="1996" t="s">
        <v>3611</v>
      </c>
      <c r="L130" s="1711"/>
      <c r="M130" s="1712">
        <v>0</v>
      </c>
      <c r="N130" s="1712">
        <f>'수도광열비 부과 내역 '!V130</f>
        <v>1457250</v>
      </c>
      <c r="O130" s="1712">
        <f>'수도광열비 부과 내역 '!W130</f>
        <v>280700</v>
      </c>
      <c r="P130" s="1712">
        <f t="shared" si="29"/>
        <v>1737950</v>
      </c>
      <c r="Q130" s="1713"/>
      <c r="R130" s="1714"/>
      <c r="S130" s="1714">
        <f t="shared" si="40"/>
        <v>1457250</v>
      </c>
      <c r="T130" s="1714">
        <f t="shared" si="30"/>
        <v>2896200</v>
      </c>
      <c r="U130" s="1714">
        <f t="shared" si="26"/>
        <v>1457250</v>
      </c>
      <c r="V130" s="1714">
        <f t="shared" si="27"/>
        <v>2896200</v>
      </c>
      <c r="W130" s="1714">
        <f t="shared" si="39"/>
        <v>4353450</v>
      </c>
      <c r="X130" s="1715" t="s">
        <v>159</v>
      </c>
      <c r="Y130" s="1715" t="s">
        <v>159</v>
      </c>
      <c r="Z130" s="2109">
        <v>45962</v>
      </c>
      <c r="AA130" s="1714">
        <f t="shared" si="31"/>
        <v>30</v>
      </c>
      <c r="AB130" s="1714">
        <f>IF(X130="브랜드",U130,0)</f>
        <v>1457250</v>
      </c>
      <c r="AC130" s="1714">
        <f>V130-AG130</f>
        <v>2896200</v>
      </c>
      <c r="AD130" s="1714">
        <f>SUM(AB130:AC130)</f>
        <v>4353450</v>
      </c>
      <c r="AE130" s="1714">
        <f t="shared" si="28"/>
        <v>0</v>
      </c>
      <c r="AF130" s="1714"/>
      <c r="AG130" s="1714" t="str">
        <f t="shared" si="34"/>
        <v>0</v>
      </c>
      <c r="AH130" s="1714">
        <f t="shared" si="35"/>
        <v>0</v>
      </c>
      <c r="AI130" s="1714"/>
      <c r="AJ130" s="1714"/>
      <c r="AK130" s="1714"/>
      <c r="AL130" s="1714"/>
      <c r="AP130" s="1688"/>
      <c r="AQ130" s="1688"/>
      <c r="AR130" s="1688"/>
    </row>
    <row r="131" spans="1:44" ht="23.25" customHeight="1">
      <c r="A131" s="4232"/>
      <c r="B131" s="2101">
        <v>125</v>
      </c>
      <c r="C131" s="1758" t="s">
        <v>164</v>
      </c>
      <c r="D131" s="1734" t="s">
        <v>634</v>
      </c>
      <c r="E131" s="3094">
        <v>208</v>
      </c>
      <c r="F131" s="1770">
        <v>44431</v>
      </c>
      <c r="G131" s="1751">
        <v>199.45</v>
      </c>
      <c r="H131" s="1751"/>
      <c r="I131" s="1751"/>
      <c r="J131" s="1709">
        <v>60.34</v>
      </c>
      <c r="K131" s="3593" t="s">
        <v>3619</v>
      </c>
      <c r="L131" s="1726"/>
      <c r="M131" s="1712">
        <v>0</v>
      </c>
      <c r="N131" s="1712">
        <f>'수도광열비 부과 내역 '!V131</f>
        <v>0</v>
      </c>
      <c r="O131" s="1712">
        <f>'수도광열비 부과 내역 '!W131</f>
        <v>263170</v>
      </c>
      <c r="P131" s="1712">
        <f t="shared" si="29"/>
        <v>263170</v>
      </c>
      <c r="Q131" s="1713"/>
      <c r="R131" s="1714"/>
      <c r="S131" s="1714">
        <f t="shared" si="40"/>
        <v>0</v>
      </c>
      <c r="T131" s="1714">
        <f t="shared" si="30"/>
        <v>2715300</v>
      </c>
      <c r="U131" s="1714">
        <f t="shared" si="26"/>
        <v>0</v>
      </c>
      <c r="V131" s="1714">
        <f t="shared" si="27"/>
        <v>2715300</v>
      </c>
      <c r="W131" s="1714">
        <f t="shared" si="39"/>
        <v>2715300</v>
      </c>
      <c r="X131" s="1725" t="s">
        <v>246</v>
      </c>
      <c r="Y131" s="1725" t="s">
        <v>246</v>
      </c>
      <c r="Z131" s="2109">
        <v>45962</v>
      </c>
      <c r="AA131" s="1714">
        <f t="shared" si="31"/>
        <v>0</v>
      </c>
      <c r="AB131" s="1714">
        <f t="shared" si="37"/>
        <v>0</v>
      </c>
      <c r="AC131" s="1714">
        <f t="shared" si="38"/>
        <v>0</v>
      </c>
      <c r="AD131" s="1714">
        <f t="shared" si="32"/>
        <v>0</v>
      </c>
      <c r="AE131" s="1714">
        <f t="shared" si="28"/>
        <v>30</v>
      </c>
      <c r="AF131" s="1714">
        <f t="shared" si="33"/>
        <v>0</v>
      </c>
      <c r="AG131" s="1714">
        <f t="shared" si="34"/>
        <v>2715300</v>
      </c>
      <c r="AH131" s="1714">
        <f t="shared" si="35"/>
        <v>2715300</v>
      </c>
      <c r="AI131" s="1714"/>
      <c r="AJ131" s="1714">
        <f t="shared" si="44"/>
        <v>0</v>
      </c>
      <c r="AK131" s="1714">
        <f t="shared" si="44"/>
        <v>0</v>
      </c>
      <c r="AL131" s="1714">
        <f t="shared" si="36"/>
        <v>0</v>
      </c>
      <c r="AP131" s="1688"/>
      <c r="AQ131" s="1688"/>
      <c r="AR131" s="1688"/>
    </row>
    <row r="132" spans="1:44" ht="23.25" customHeight="1">
      <c r="A132" s="4232"/>
      <c r="B132" s="2101">
        <v>126</v>
      </c>
      <c r="C132" s="1758" t="s">
        <v>164</v>
      </c>
      <c r="D132" s="1734" t="s">
        <v>634</v>
      </c>
      <c r="E132" s="3094">
        <v>209</v>
      </c>
      <c r="F132" s="1771">
        <v>45352</v>
      </c>
      <c r="G132" s="1709">
        <v>191.55</v>
      </c>
      <c r="H132" s="1709"/>
      <c r="I132" s="1709"/>
      <c r="J132" s="1709">
        <v>57.94</v>
      </c>
      <c r="K132" s="1710" t="s">
        <v>3041</v>
      </c>
      <c r="L132" s="1726"/>
      <c r="M132" s="1712">
        <v>0</v>
      </c>
      <c r="N132" s="1712">
        <f>'수도광열비 부과 내역 '!V132</f>
        <v>3598840</v>
      </c>
      <c r="O132" s="1712">
        <f>'수도광열비 부과 내역 '!W132</f>
        <v>252700</v>
      </c>
      <c r="P132" s="1712">
        <f t="shared" si="29"/>
        <v>3851540</v>
      </c>
      <c r="Q132" s="1713"/>
      <c r="R132" s="1714"/>
      <c r="S132" s="1714">
        <f t="shared" si="40"/>
        <v>3598840</v>
      </c>
      <c r="T132" s="1714">
        <f t="shared" si="30"/>
        <v>2607300</v>
      </c>
      <c r="U132" s="1714">
        <f t="shared" si="26"/>
        <v>3598840</v>
      </c>
      <c r="V132" s="1714">
        <f t="shared" si="27"/>
        <v>2607300</v>
      </c>
      <c r="W132" s="1714">
        <f t="shared" si="39"/>
        <v>6206140</v>
      </c>
      <c r="X132" s="1715" t="s">
        <v>1833</v>
      </c>
      <c r="Y132" s="1715" t="s">
        <v>1833</v>
      </c>
      <c r="Z132" s="2109">
        <v>45962</v>
      </c>
      <c r="AA132" s="1714">
        <f t="shared" si="31"/>
        <v>30</v>
      </c>
      <c r="AB132" s="1714">
        <f t="shared" si="37"/>
        <v>3598840</v>
      </c>
      <c r="AC132" s="1714">
        <f t="shared" si="38"/>
        <v>2607300</v>
      </c>
      <c r="AD132" s="1714">
        <f>SUM(AB132:AC132)</f>
        <v>6206140</v>
      </c>
      <c r="AE132" s="1714">
        <f t="shared" si="28"/>
        <v>0</v>
      </c>
      <c r="AF132" s="1714">
        <f t="shared" si="33"/>
        <v>0</v>
      </c>
      <c r="AG132" s="1714" t="str">
        <f t="shared" si="34"/>
        <v>0</v>
      </c>
      <c r="AH132" s="1714">
        <f t="shared" si="35"/>
        <v>0</v>
      </c>
      <c r="AI132" s="1714"/>
      <c r="AJ132" s="1714"/>
      <c r="AK132" s="1714"/>
      <c r="AL132" s="1714"/>
      <c r="AP132" s="1688"/>
      <c r="AQ132" s="1688"/>
      <c r="AR132" s="1688"/>
    </row>
    <row r="133" spans="1:44" ht="23.25" customHeight="1">
      <c r="A133" s="4232"/>
      <c r="B133" s="2101">
        <v>127</v>
      </c>
      <c r="C133" s="1758" t="s">
        <v>164</v>
      </c>
      <c r="D133" s="1734" t="s">
        <v>634</v>
      </c>
      <c r="E133" s="3094">
        <v>210</v>
      </c>
      <c r="F133" s="1760" t="s">
        <v>657</v>
      </c>
      <c r="G133" s="1709">
        <v>197.13</v>
      </c>
      <c r="H133" s="1709"/>
      <c r="I133" s="1709"/>
      <c r="J133" s="1709">
        <v>59.631824999999999</v>
      </c>
      <c r="K133" s="1737" t="s">
        <v>2872</v>
      </c>
      <c r="L133" s="1726"/>
      <c r="M133" s="1712">
        <v>0</v>
      </c>
      <c r="N133" s="1712">
        <f>'수도광열비 부과 내역 '!V133</f>
        <v>1866720</v>
      </c>
      <c r="O133" s="1712">
        <f>'수도광열비 부과 내역 '!W133</f>
        <v>260080</v>
      </c>
      <c r="P133" s="1712">
        <f t="shared" si="29"/>
        <v>2126800</v>
      </c>
      <c r="Q133" s="1713"/>
      <c r="R133" s="1714"/>
      <c r="S133" s="1714">
        <f t="shared" si="40"/>
        <v>1866720</v>
      </c>
      <c r="T133" s="1714">
        <f t="shared" si="30"/>
        <v>2683430</v>
      </c>
      <c r="U133" s="1714">
        <f t="shared" si="26"/>
        <v>1866720</v>
      </c>
      <c r="V133" s="1714">
        <f t="shared" si="27"/>
        <v>2683430</v>
      </c>
      <c r="W133" s="1714">
        <f t="shared" si="39"/>
        <v>4550150</v>
      </c>
      <c r="X133" s="1715" t="s">
        <v>159</v>
      </c>
      <c r="Y133" s="1715" t="s">
        <v>159</v>
      </c>
      <c r="Z133" s="2109">
        <v>45962</v>
      </c>
      <c r="AA133" s="1714">
        <f t="shared" si="31"/>
        <v>30</v>
      </c>
      <c r="AB133" s="1714">
        <f t="shared" si="37"/>
        <v>1866720</v>
      </c>
      <c r="AC133" s="1714">
        <f t="shared" si="38"/>
        <v>2683430</v>
      </c>
      <c r="AD133" s="1714">
        <f t="shared" si="32"/>
        <v>4550150</v>
      </c>
      <c r="AE133" s="1755">
        <f t="shared" si="28"/>
        <v>0</v>
      </c>
      <c r="AF133" s="1714">
        <f t="shared" si="33"/>
        <v>0</v>
      </c>
      <c r="AG133" s="1714" t="str">
        <f t="shared" si="34"/>
        <v>0</v>
      </c>
      <c r="AH133" s="1714">
        <f t="shared" si="35"/>
        <v>0</v>
      </c>
      <c r="AI133" s="1714"/>
      <c r="AJ133" s="1714">
        <f t="shared" si="44"/>
        <v>0</v>
      </c>
      <c r="AK133" s="1714">
        <f t="shared" si="44"/>
        <v>0</v>
      </c>
      <c r="AL133" s="1714">
        <f t="shared" si="36"/>
        <v>0</v>
      </c>
      <c r="AP133" s="1688"/>
      <c r="AQ133" s="1688"/>
      <c r="AR133" s="1688"/>
    </row>
    <row r="134" spans="1:44" ht="23.25" customHeight="1">
      <c r="A134" s="4232"/>
      <c r="B134" s="2101">
        <v>128</v>
      </c>
      <c r="C134" s="1758" t="s">
        <v>164</v>
      </c>
      <c r="D134" s="1734" t="s">
        <v>634</v>
      </c>
      <c r="E134" s="3094">
        <v>214</v>
      </c>
      <c r="F134" s="3330">
        <v>45413</v>
      </c>
      <c r="G134" s="1709">
        <v>180</v>
      </c>
      <c r="H134" s="1709"/>
      <c r="I134" s="1709"/>
      <c r="J134" s="1709">
        <v>54.45</v>
      </c>
      <c r="K134" s="1724" t="s">
        <v>2999</v>
      </c>
      <c r="L134" s="1711"/>
      <c r="M134" s="1712">
        <v>0</v>
      </c>
      <c r="N134" s="1712">
        <f>'수도광열비 부과 내역 '!V134</f>
        <v>2939920</v>
      </c>
      <c r="O134" s="1712">
        <f>'수도광열비 부과 내역 '!W134</f>
        <v>237480</v>
      </c>
      <c r="P134" s="1712">
        <f t="shared" si="29"/>
        <v>3177400</v>
      </c>
      <c r="Q134" s="1713"/>
      <c r="R134" s="1713"/>
      <c r="S134" s="1714">
        <f t="shared" si="40"/>
        <v>2939920</v>
      </c>
      <c r="T134" s="1713">
        <f t="shared" si="30"/>
        <v>2450250</v>
      </c>
      <c r="U134" s="1713">
        <f t="shared" si="26"/>
        <v>2939920</v>
      </c>
      <c r="V134" s="1713">
        <f t="shared" si="27"/>
        <v>2450250</v>
      </c>
      <c r="W134" s="1713">
        <f t="shared" si="39"/>
        <v>5390170</v>
      </c>
      <c r="X134" s="1715" t="s">
        <v>159</v>
      </c>
      <c r="Y134" s="1715" t="s">
        <v>159</v>
      </c>
      <c r="Z134" s="2109">
        <v>45962</v>
      </c>
      <c r="AA134" s="1714">
        <f t="shared" si="31"/>
        <v>30</v>
      </c>
      <c r="AB134" s="1714">
        <f t="shared" si="37"/>
        <v>2939920</v>
      </c>
      <c r="AC134" s="1714">
        <f t="shared" si="38"/>
        <v>2450250</v>
      </c>
      <c r="AD134" s="1714">
        <f t="shared" si="32"/>
        <v>5390170</v>
      </c>
      <c r="AE134" s="1714">
        <f t="shared" si="28"/>
        <v>0</v>
      </c>
      <c r="AF134" s="1714">
        <f t="shared" si="33"/>
        <v>0</v>
      </c>
      <c r="AG134" s="1714" t="str">
        <f t="shared" si="34"/>
        <v>0</v>
      </c>
      <c r="AH134" s="1714">
        <f t="shared" si="35"/>
        <v>0</v>
      </c>
      <c r="AI134" s="1714"/>
      <c r="AJ134" s="1731">
        <f t="shared" si="44"/>
        <v>0</v>
      </c>
      <c r="AK134" s="1731">
        <f t="shared" si="44"/>
        <v>0</v>
      </c>
      <c r="AL134" s="1731">
        <f t="shared" si="36"/>
        <v>0</v>
      </c>
      <c r="AP134" s="1688"/>
      <c r="AQ134" s="1688"/>
      <c r="AR134" s="1688"/>
    </row>
    <row r="135" spans="1:44" ht="23.25" customHeight="1">
      <c r="A135" s="4232"/>
      <c r="B135" s="2101">
        <v>129</v>
      </c>
      <c r="C135" s="1758" t="s">
        <v>164</v>
      </c>
      <c r="D135" s="1734" t="s">
        <v>634</v>
      </c>
      <c r="E135" s="3094" t="s">
        <v>2989</v>
      </c>
      <c r="F135" s="1771">
        <v>45383</v>
      </c>
      <c r="G135" s="1751">
        <v>163.96</v>
      </c>
      <c r="H135" s="1751"/>
      <c r="I135" s="1751"/>
      <c r="J135" s="1709">
        <v>49.6</v>
      </c>
      <c r="K135" s="1710" t="s">
        <v>3016</v>
      </c>
      <c r="L135" s="1711"/>
      <c r="M135" s="1712">
        <v>0</v>
      </c>
      <c r="N135" s="1712">
        <f>'수도광열비 부과 내역 '!V135</f>
        <v>1025500</v>
      </c>
      <c r="O135" s="1712">
        <f>'수도광열비 부과 내역 '!W135</f>
        <v>216330</v>
      </c>
      <c r="P135" s="1712">
        <f t="shared" ref="P135:P143" si="45">M135+N135+O135</f>
        <v>1241830</v>
      </c>
      <c r="Q135" s="1713"/>
      <c r="R135" s="1713"/>
      <c r="S135" s="1714">
        <f>N135</f>
        <v>1025500</v>
      </c>
      <c r="T135" s="1713">
        <f>ROUND(J135*45000,-1)</f>
        <v>2232000</v>
      </c>
      <c r="U135" s="1713">
        <f t="shared" si="26"/>
        <v>1025500</v>
      </c>
      <c r="V135" s="1713">
        <f t="shared" si="27"/>
        <v>2232000</v>
      </c>
      <c r="W135" s="1714">
        <f t="shared" si="39"/>
        <v>3257500</v>
      </c>
      <c r="X135" s="1715" t="s">
        <v>159</v>
      </c>
      <c r="Y135" s="1715" t="s">
        <v>159</v>
      </c>
      <c r="Z135" s="2109">
        <v>45962</v>
      </c>
      <c r="AA135" s="1714">
        <f>IF(Y135="브랜드",$Z$5-Z135+1,)</f>
        <v>30</v>
      </c>
      <c r="AB135" s="1714">
        <f>IF(X135="브랜드",U135,0)</f>
        <v>1025500</v>
      </c>
      <c r="AC135" s="1714">
        <f>V135-AG135</f>
        <v>2232000</v>
      </c>
      <c r="AD135" s="1714">
        <f>SUM(AB135:AC135)</f>
        <v>3257500</v>
      </c>
      <c r="AE135" s="1714">
        <f t="shared" ref="AE135:AE140" si="46">DAY($Z$5)-AA135</f>
        <v>0</v>
      </c>
      <c r="AF135" s="1714">
        <f>IF(X135="SD",U135,0)</f>
        <v>0</v>
      </c>
      <c r="AG135" s="1714" t="str">
        <f>IF(Y135="SD",V135,IF(DAY(Z135)=1,"0",ROUND(DAY(Z135-1)/(DATE(YEAR(Z135),MONTH(Z135)+1,1)-DATE(YEAR(Z135),MONTH(Z135),1))*V135,-1)))</f>
        <v>0</v>
      </c>
      <c r="AH135" s="1714">
        <f>SUM(AF135:AG135)</f>
        <v>0</v>
      </c>
      <c r="AI135" s="1714"/>
      <c r="AJ135" s="1772"/>
      <c r="AK135" s="1772"/>
      <c r="AL135" s="1772"/>
      <c r="AP135" s="1688"/>
      <c r="AQ135" s="1688"/>
      <c r="AR135" s="1688"/>
    </row>
    <row r="136" spans="1:44" ht="23.25" customHeight="1">
      <c r="A136" s="4232"/>
      <c r="B136" s="2101">
        <v>130</v>
      </c>
      <c r="C136" s="1758" t="s">
        <v>164</v>
      </c>
      <c r="D136" s="1734" t="s">
        <v>634</v>
      </c>
      <c r="E136" s="3094" t="s">
        <v>2990</v>
      </c>
      <c r="F136" s="1771">
        <v>45383</v>
      </c>
      <c r="G136" s="1751">
        <v>25.69</v>
      </c>
      <c r="H136" s="1751"/>
      <c r="I136" s="1751"/>
      <c r="J136" s="1709">
        <v>7.77</v>
      </c>
      <c r="K136" s="1710" t="s">
        <v>2991</v>
      </c>
      <c r="L136" s="1711"/>
      <c r="M136" s="1712"/>
      <c r="N136" s="1712"/>
      <c r="O136" s="1712">
        <f>'수도광열비 부과 내역 '!W136</f>
        <v>33890</v>
      </c>
      <c r="P136" s="1712">
        <f t="shared" si="45"/>
        <v>33890</v>
      </c>
      <c r="Q136" s="1713"/>
      <c r="R136" s="1713"/>
      <c r="S136" s="1714">
        <f t="shared" si="40"/>
        <v>0</v>
      </c>
      <c r="T136" s="1713">
        <f>ROUND(J136*45000,-1)</f>
        <v>349650</v>
      </c>
      <c r="U136" s="1713">
        <f t="shared" si="26"/>
        <v>0</v>
      </c>
      <c r="V136" s="1713">
        <f t="shared" si="27"/>
        <v>349650</v>
      </c>
      <c r="W136" s="1714">
        <f t="shared" si="39"/>
        <v>349650</v>
      </c>
      <c r="X136" s="1715" t="s">
        <v>159</v>
      </c>
      <c r="Y136" s="1715" t="s">
        <v>159</v>
      </c>
      <c r="Z136" s="2109">
        <v>45962</v>
      </c>
      <c r="AA136" s="1714">
        <f>IF(Y136="브랜드",$Z$5-Z136+1,)</f>
        <v>30</v>
      </c>
      <c r="AB136" s="1714">
        <f>IF(X136="브랜드",U136,0)</f>
        <v>0</v>
      </c>
      <c r="AC136" s="1714">
        <f>V136-AG136</f>
        <v>349650</v>
      </c>
      <c r="AD136" s="1714">
        <f>SUM(AB136:AC136)</f>
        <v>349650</v>
      </c>
      <c r="AE136" s="1714">
        <f t="shared" si="46"/>
        <v>0</v>
      </c>
      <c r="AF136" s="1714">
        <f>IF(X136="SD",U136,0)</f>
        <v>0</v>
      </c>
      <c r="AG136" s="1714" t="str">
        <f>IF(Y136="SD",V136,IF(DAY(Z136)=1,"0",ROUND(DAY(Z136-1)/(DATE(YEAR(Z136),MONTH(Z136)+1,1)-DATE(YEAR(Z136),MONTH(Z136),1))*V136,-1)))</f>
        <v>0</v>
      </c>
      <c r="AH136" s="1714">
        <f>SUM(AF136:AG136)</f>
        <v>0</v>
      </c>
      <c r="AI136" s="1714"/>
      <c r="AJ136" s="1772"/>
      <c r="AK136" s="1772"/>
      <c r="AL136" s="1772"/>
      <c r="AP136" s="1688"/>
      <c r="AQ136" s="1688"/>
      <c r="AR136" s="1688"/>
    </row>
    <row r="137" spans="1:44" ht="23.25" customHeight="1">
      <c r="A137" s="4232"/>
      <c r="B137" s="2101">
        <v>131</v>
      </c>
      <c r="C137" s="1758" t="s">
        <v>164</v>
      </c>
      <c r="D137" s="1711" t="s">
        <v>634</v>
      </c>
      <c r="E137" s="3095" t="s">
        <v>1461</v>
      </c>
      <c r="F137" s="1771">
        <v>44075</v>
      </c>
      <c r="G137" s="1751">
        <v>225.03</v>
      </c>
      <c r="H137" s="1751"/>
      <c r="I137" s="1751"/>
      <c r="J137" s="1709">
        <v>68.069999999999993</v>
      </c>
      <c r="K137" s="3292" t="s">
        <v>3582</v>
      </c>
      <c r="L137" s="1711"/>
      <c r="M137" s="1712">
        <v>0</v>
      </c>
      <c r="N137" s="1712">
        <f>'수도광열비 부과 내역 '!V137</f>
        <v>888700</v>
      </c>
      <c r="O137" s="1712">
        <f>'수도광열비 부과 내역 '!W137</f>
        <v>296890</v>
      </c>
      <c r="P137" s="1712">
        <f t="shared" si="45"/>
        <v>1185590</v>
      </c>
      <c r="Q137" s="1713"/>
      <c r="R137" s="1713"/>
      <c r="S137" s="1714">
        <f t="shared" si="40"/>
        <v>888700</v>
      </c>
      <c r="T137" s="1713">
        <f t="shared" ref="T137:T198" si="47">ROUND(J137*45000,-1)</f>
        <v>3063150</v>
      </c>
      <c r="U137" s="1713">
        <f t="shared" ref="U137:U142" si="48">Q137+S137</f>
        <v>888700</v>
      </c>
      <c r="V137" s="1713">
        <f t="shared" ref="V137:V142" si="49">T137</f>
        <v>3063150</v>
      </c>
      <c r="W137" s="1713">
        <f t="shared" ref="W137:W142" si="50">U137+V137</f>
        <v>3951850</v>
      </c>
      <c r="X137" s="1725" t="s">
        <v>246</v>
      </c>
      <c r="Y137" s="1725" t="s">
        <v>246</v>
      </c>
      <c r="Z137" s="2109">
        <v>45962</v>
      </c>
      <c r="AA137" s="1714">
        <f t="shared" ref="AA137:AA142" si="51">IF(Y137="브랜드",$Z$5-Z137+1,)</f>
        <v>0</v>
      </c>
      <c r="AB137" s="1713">
        <f t="shared" ref="AB137:AB142" si="52">IF(X137="브랜드",U137,0)</f>
        <v>0</v>
      </c>
      <c r="AC137" s="1713">
        <f t="shared" ref="AC137:AC142" si="53">V137-AG137</f>
        <v>0</v>
      </c>
      <c r="AD137" s="1713">
        <f t="shared" ref="AD137:AD142" si="54">SUM(AB137:AC137)</f>
        <v>0</v>
      </c>
      <c r="AE137" s="1714">
        <f t="shared" si="46"/>
        <v>30</v>
      </c>
      <c r="AF137" s="1713">
        <f t="shared" ref="AF137:AF142" si="55">IF(X137="SD",U137,0)</f>
        <v>888700</v>
      </c>
      <c r="AG137" s="1713">
        <f t="shared" ref="AG137:AG142" si="56">IF(Y137="SD",V137,IF(DAY(Z137)=1,"0",ROUND(DAY(Z137-1)/(DATE(YEAR(Z137),MONTH(Z137)+1,1)-DATE(YEAR(Z137),MONTH(Z137),1))*V137,-1)))</f>
        <v>3063150</v>
      </c>
      <c r="AH137" s="1713">
        <f t="shared" ref="AH137:AH142" si="57">SUM(AF137:AG137)</f>
        <v>3951850</v>
      </c>
      <c r="AI137" s="1714"/>
      <c r="AJ137" s="1772"/>
      <c r="AK137" s="1772"/>
      <c r="AL137" s="1772"/>
      <c r="AP137" s="1688"/>
      <c r="AQ137" s="1688"/>
      <c r="AR137" s="1688"/>
    </row>
    <row r="138" spans="1:44" ht="23.25" customHeight="1">
      <c r="A138" s="4233"/>
      <c r="B138" s="2101">
        <v>132</v>
      </c>
      <c r="C138" s="3511" t="s">
        <v>164</v>
      </c>
      <c r="D138" s="3285" t="s">
        <v>634</v>
      </c>
      <c r="E138" s="3288">
        <v>219</v>
      </c>
      <c r="F138" s="2606">
        <v>44501</v>
      </c>
      <c r="G138" s="2226">
        <v>347.71</v>
      </c>
      <c r="H138" s="2227"/>
      <c r="I138" s="2227"/>
      <c r="J138" s="1709">
        <v>105.18</v>
      </c>
      <c r="K138" s="2229" t="s">
        <v>2137</v>
      </c>
      <c r="L138" s="2225"/>
      <c r="M138" s="1729">
        <v>0</v>
      </c>
      <c r="N138" s="1729">
        <f>'수도광열비 부과 내역 '!V138</f>
        <v>1236950</v>
      </c>
      <c r="O138" s="1729">
        <f>'수도광열비 부과 내역 '!W138</f>
        <v>458740</v>
      </c>
      <c r="P138" s="1729">
        <f t="shared" si="45"/>
        <v>1695690</v>
      </c>
      <c r="Q138" s="1730"/>
      <c r="R138" s="1730"/>
      <c r="S138" s="1731">
        <f t="shared" si="40"/>
        <v>1236950</v>
      </c>
      <c r="T138" s="1730">
        <f t="shared" si="47"/>
        <v>4733100</v>
      </c>
      <c r="U138" s="1730">
        <f t="shared" si="48"/>
        <v>1236950</v>
      </c>
      <c r="V138" s="1730">
        <f t="shared" si="49"/>
        <v>4733100</v>
      </c>
      <c r="W138" s="3339">
        <f t="shared" si="50"/>
        <v>5970050</v>
      </c>
      <c r="X138" s="3179" t="s">
        <v>159</v>
      </c>
      <c r="Y138" s="3179" t="s">
        <v>159</v>
      </c>
      <c r="Z138" s="4129">
        <v>45962</v>
      </c>
      <c r="AA138" s="3339">
        <f t="shared" si="51"/>
        <v>30</v>
      </c>
      <c r="AB138" s="3339">
        <f t="shared" si="52"/>
        <v>1236950</v>
      </c>
      <c r="AC138" s="1730">
        <f t="shared" si="53"/>
        <v>4733100</v>
      </c>
      <c r="AD138" s="1730">
        <f t="shared" si="54"/>
        <v>5970050</v>
      </c>
      <c r="AE138" s="1730">
        <f t="shared" si="46"/>
        <v>0</v>
      </c>
      <c r="AF138" s="1730">
        <f t="shared" si="55"/>
        <v>0</v>
      </c>
      <c r="AG138" s="1730" t="str">
        <f t="shared" si="56"/>
        <v>0</v>
      </c>
      <c r="AH138" s="1730">
        <f t="shared" si="57"/>
        <v>0</v>
      </c>
      <c r="AI138" s="1731"/>
      <c r="AJ138" s="1772"/>
      <c r="AK138" s="1772"/>
      <c r="AL138" s="1772"/>
      <c r="AP138" s="1688"/>
      <c r="AQ138" s="1688"/>
      <c r="AR138" s="1688"/>
    </row>
    <row r="139" spans="1:44" ht="23.25" customHeight="1">
      <c r="A139" s="1997"/>
      <c r="B139" s="3052">
        <v>133</v>
      </c>
      <c r="C139" s="3053" t="s">
        <v>165</v>
      </c>
      <c r="D139" s="3054" t="s">
        <v>2168</v>
      </c>
      <c r="E139" s="3098" t="s">
        <v>2172</v>
      </c>
      <c r="F139" s="1998">
        <v>44550</v>
      </c>
      <c r="G139" s="2017">
        <v>106.89</v>
      </c>
      <c r="H139" s="2017"/>
      <c r="I139" s="2017"/>
      <c r="J139" s="2017">
        <v>32.33</v>
      </c>
      <c r="K139" s="3309" t="s">
        <v>3012</v>
      </c>
      <c r="L139" s="1999"/>
      <c r="M139" s="2000"/>
      <c r="N139" s="2000"/>
      <c r="O139" s="2000"/>
      <c r="P139" s="2000">
        <f t="shared" si="45"/>
        <v>0</v>
      </c>
      <c r="Q139" s="2001"/>
      <c r="R139" s="2001"/>
      <c r="S139" s="1773">
        <f t="shared" si="40"/>
        <v>0</v>
      </c>
      <c r="T139" s="3471">
        <f>ROUND(J139*22500,-1)</f>
        <v>727430</v>
      </c>
      <c r="U139" s="2001">
        <f t="shared" si="48"/>
        <v>0</v>
      </c>
      <c r="V139" s="2001">
        <f t="shared" si="49"/>
        <v>727430</v>
      </c>
      <c r="W139" s="2001">
        <f t="shared" si="50"/>
        <v>727430</v>
      </c>
      <c r="X139" s="2279" t="s">
        <v>159</v>
      </c>
      <c r="Y139" s="2279" t="s">
        <v>159</v>
      </c>
      <c r="Z139" s="4130">
        <v>45962</v>
      </c>
      <c r="AA139" s="2001">
        <f t="shared" si="51"/>
        <v>30</v>
      </c>
      <c r="AB139" s="2001">
        <f t="shared" si="52"/>
        <v>0</v>
      </c>
      <c r="AC139" s="2001">
        <f t="shared" si="53"/>
        <v>727430</v>
      </c>
      <c r="AD139" s="2001">
        <f t="shared" si="54"/>
        <v>727430</v>
      </c>
      <c r="AE139" s="2001">
        <f t="shared" si="46"/>
        <v>0</v>
      </c>
      <c r="AF139" s="2001">
        <f t="shared" si="55"/>
        <v>0</v>
      </c>
      <c r="AG139" s="2001" t="str">
        <f t="shared" si="56"/>
        <v>0</v>
      </c>
      <c r="AH139" s="2001">
        <f t="shared" si="57"/>
        <v>0</v>
      </c>
      <c r="AI139" s="1716"/>
      <c r="AJ139" s="1716"/>
      <c r="AK139" s="1716">
        <f t="shared" si="44"/>
        <v>0</v>
      </c>
      <c r="AL139" s="1716"/>
      <c r="AP139" s="1688"/>
      <c r="AQ139" s="1688"/>
      <c r="AR139" s="1688"/>
    </row>
    <row r="140" spans="1:44" ht="23.25" customHeight="1">
      <c r="A140" s="1997"/>
      <c r="B140" s="3052">
        <v>134</v>
      </c>
      <c r="C140" s="3053" t="s">
        <v>165</v>
      </c>
      <c r="D140" s="3054"/>
      <c r="E140" s="3098"/>
      <c r="F140" s="1998"/>
      <c r="G140" s="2017"/>
      <c r="H140" s="2017"/>
      <c r="I140" s="2017"/>
      <c r="J140" s="2017"/>
      <c r="K140" s="3310"/>
      <c r="L140" s="1999"/>
      <c r="M140" s="2000"/>
      <c r="N140" s="2000"/>
      <c r="O140" s="2000"/>
      <c r="P140" s="2000">
        <f t="shared" si="45"/>
        <v>0</v>
      </c>
      <c r="Q140" s="2001"/>
      <c r="R140" s="2001"/>
      <c r="S140" s="1773">
        <f>N140</f>
        <v>0</v>
      </c>
      <c r="T140" s="3471"/>
      <c r="U140" s="2001">
        <f t="shared" si="48"/>
        <v>0</v>
      </c>
      <c r="V140" s="2001">
        <f t="shared" si="49"/>
        <v>0</v>
      </c>
      <c r="W140" s="2001">
        <f t="shared" si="50"/>
        <v>0</v>
      </c>
      <c r="X140" s="2279" t="s">
        <v>159</v>
      </c>
      <c r="Y140" s="2279" t="s">
        <v>159</v>
      </c>
      <c r="Z140" s="4130">
        <v>45962</v>
      </c>
      <c r="AA140" s="2001">
        <f t="shared" si="51"/>
        <v>30</v>
      </c>
      <c r="AB140" s="2001">
        <f t="shared" si="52"/>
        <v>0</v>
      </c>
      <c r="AC140" s="2001">
        <f t="shared" si="53"/>
        <v>0</v>
      </c>
      <c r="AD140" s="2001">
        <f t="shared" si="54"/>
        <v>0</v>
      </c>
      <c r="AE140" s="2001">
        <f t="shared" si="46"/>
        <v>0</v>
      </c>
      <c r="AF140" s="2001">
        <f t="shared" si="55"/>
        <v>0</v>
      </c>
      <c r="AG140" s="2001" t="str">
        <f t="shared" si="56"/>
        <v>0</v>
      </c>
      <c r="AH140" s="2001">
        <f t="shared" si="57"/>
        <v>0</v>
      </c>
      <c r="AI140" s="1716"/>
      <c r="AJ140" s="1716"/>
      <c r="AK140" s="1716"/>
      <c r="AL140" s="1716"/>
      <c r="AP140" s="1688"/>
      <c r="AQ140" s="1688"/>
      <c r="AR140" s="1688"/>
    </row>
    <row r="141" spans="1:44" ht="23.25" customHeight="1">
      <c r="A141" s="1997"/>
      <c r="B141" s="3052">
        <v>135</v>
      </c>
      <c r="C141" s="3053" t="s">
        <v>165</v>
      </c>
      <c r="D141" s="3054" t="s">
        <v>2081</v>
      </c>
      <c r="E141" s="3098">
        <v>502</v>
      </c>
      <c r="F141" s="1998">
        <v>44550</v>
      </c>
      <c r="G141" s="2017">
        <v>149.57</v>
      </c>
      <c r="H141" s="2017"/>
      <c r="I141" s="2017"/>
      <c r="J141" s="2017">
        <v>45.24</v>
      </c>
      <c r="K141" s="3310" t="s">
        <v>3014</v>
      </c>
      <c r="L141" s="1999"/>
      <c r="M141" s="2000"/>
      <c r="N141" s="2000"/>
      <c r="O141" s="2000"/>
      <c r="P141" s="2000">
        <f t="shared" si="45"/>
        <v>0</v>
      </c>
      <c r="Q141" s="2001"/>
      <c r="R141" s="2001"/>
      <c r="S141" s="1773">
        <f>N141</f>
        <v>0</v>
      </c>
      <c r="T141" s="3471">
        <f>ROUND(J141*22500,-1)</f>
        <v>1017900</v>
      </c>
      <c r="U141" s="2001">
        <f t="shared" si="48"/>
        <v>0</v>
      </c>
      <c r="V141" s="2001">
        <f t="shared" si="49"/>
        <v>1017900</v>
      </c>
      <c r="W141" s="2001">
        <f t="shared" si="50"/>
        <v>1017900</v>
      </c>
      <c r="X141" s="3300" t="s">
        <v>1833</v>
      </c>
      <c r="Y141" s="3300" t="s">
        <v>1833</v>
      </c>
      <c r="Z141" s="4130">
        <v>45962</v>
      </c>
      <c r="AA141" s="1773">
        <f t="shared" si="51"/>
        <v>30</v>
      </c>
      <c r="AB141" s="2001">
        <f t="shared" si="52"/>
        <v>0</v>
      </c>
      <c r="AC141" s="2001">
        <f t="shared" si="53"/>
        <v>1017900</v>
      </c>
      <c r="AD141" s="2001">
        <f t="shared" si="54"/>
        <v>1017900</v>
      </c>
      <c r="AE141" s="3301">
        <v>0</v>
      </c>
      <c r="AF141" s="2001">
        <f t="shared" si="55"/>
        <v>0</v>
      </c>
      <c r="AG141" s="2001" t="str">
        <f t="shared" si="56"/>
        <v>0</v>
      </c>
      <c r="AH141" s="2001">
        <f t="shared" si="57"/>
        <v>0</v>
      </c>
      <c r="AI141" s="1716"/>
      <c r="AJ141" s="1716"/>
      <c r="AK141" s="1716"/>
      <c r="AL141" s="1716"/>
      <c r="AP141" s="1688"/>
      <c r="AQ141" s="1688"/>
      <c r="AR141" s="1688"/>
    </row>
    <row r="142" spans="1:44" ht="23.25" customHeight="1">
      <c r="A142" s="4231" t="s">
        <v>700</v>
      </c>
      <c r="B142" s="2092">
        <v>136</v>
      </c>
      <c r="C142" s="2040" t="s">
        <v>1333</v>
      </c>
      <c r="D142" s="3051" t="s">
        <v>2563</v>
      </c>
      <c r="E142" s="3099" t="s">
        <v>2564</v>
      </c>
      <c r="F142" s="3297">
        <v>45017</v>
      </c>
      <c r="G142" s="2274">
        <v>135.16</v>
      </c>
      <c r="H142" s="2274"/>
      <c r="I142" s="2274"/>
      <c r="J142" s="2274">
        <v>40.89</v>
      </c>
      <c r="K142" s="2217" t="s">
        <v>3152</v>
      </c>
      <c r="L142" s="3173"/>
      <c r="M142" s="3174"/>
      <c r="N142" s="3174">
        <f>'수도광열비 부과 내역 '!V139</f>
        <v>892250</v>
      </c>
      <c r="O142" s="3174">
        <f>'수도광열비 부과 내역 '!W139</f>
        <v>178340</v>
      </c>
      <c r="P142" s="3174">
        <f t="shared" si="45"/>
        <v>1070590</v>
      </c>
      <c r="Q142" s="3175"/>
      <c r="R142" s="3175"/>
      <c r="S142" s="1716">
        <f t="shared" si="40"/>
        <v>892250</v>
      </c>
      <c r="T142" s="3175">
        <f t="shared" si="47"/>
        <v>1840050</v>
      </c>
      <c r="U142" s="3175">
        <f t="shared" si="48"/>
        <v>892250</v>
      </c>
      <c r="V142" s="3175">
        <f t="shared" si="49"/>
        <v>1840050</v>
      </c>
      <c r="W142" s="3175">
        <f t="shared" si="50"/>
        <v>2732300</v>
      </c>
      <c r="X142" s="3298" t="s">
        <v>1833</v>
      </c>
      <c r="Y142" s="3298" t="s">
        <v>1833</v>
      </c>
      <c r="Z142" s="4128">
        <v>45962</v>
      </c>
      <c r="AA142" s="1716">
        <f t="shared" si="51"/>
        <v>30</v>
      </c>
      <c r="AB142" s="3175">
        <f t="shared" si="52"/>
        <v>892250</v>
      </c>
      <c r="AC142" s="3175">
        <f t="shared" si="53"/>
        <v>1840050</v>
      </c>
      <c r="AD142" s="3175">
        <f t="shared" si="54"/>
        <v>2732300</v>
      </c>
      <c r="AE142" s="3299">
        <f>DAY($Z$5)-AA142</f>
        <v>0</v>
      </c>
      <c r="AF142" s="3175">
        <f t="shared" si="55"/>
        <v>0</v>
      </c>
      <c r="AG142" s="3175" t="str">
        <f t="shared" si="56"/>
        <v>0</v>
      </c>
      <c r="AH142" s="3175">
        <f t="shared" si="57"/>
        <v>0</v>
      </c>
      <c r="AI142" s="1716"/>
      <c r="AJ142" s="1716"/>
      <c r="AK142" s="1716"/>
      <c r="AL142" s="1716"/>
      <c r="AP142" s="1688"/>
      <c r="AQ142" s="1688"/>
      <c r="AR142" s="1688"/>
    </row>
    <row r="143" spans="1:44" ht="23.25" customHeight="1">
      <c r="A143" s="4232"/>
      <c r="B143" s="2101">
        <v>137</v>
      </c>
      <c r="C143" s="1774" t="s">
        <v>165</v>
      </c>
      <c r="D143" s="1734" t="s">
        <v>149</v>
      </c>
      <c r="E143" s="3094" t="s">
        <v>898</v>
      </c>
      <c r="F143" s="1760" t="s">
        <v>2235</v>
      </c>
      <c r="G143" s="1709">
        <v>142.47999999999999</v>
      </c>
      <c r="H143" s="1709"/>
      <c r="I143" s="1709"/>
      <c r="J143" s="1709">
        <v>43.100199999999994</v>
      </c>
      <c r="K143" s="1739" t="s">
        <v>916</v>
      </c>
      <c r="L143" s="1726"/>
      <c r="M143" s="1712">
        <v>0</v>
      </c>
      <c r="N143" s="1712">
        <f>'수도광열비 부과 내역 '!V140</f>
        <v>1239650</v>
      </c>
      <c r="O143" s="1712">
        <f>'수도광열비 부과 내역 '!W140</f>
        <v>357920</v>
      </c>
      <c r="P143" s="1712">
        <f t="shared" si="45"/>
        <v>1597570</v>
      </c>
      <c r="Q143" s="1713"/>
      <c r="R143" s="1713"/>
      <c r="S143" s="1714">
        <f t="shared" si="40"/>
        <v>1239650</v>
      </c>
      <c r="T143" s="1713">
        <f t="shared" si="47"/>
        <v>1939510</v>
      </c>
      <c r="U143" s="1713">
        <f t="shared" ref="U143:U210" si="58">Q143+S143</f>
        <v>1239650</v>
      </c>
      <c r="V143" s="1713">
        <f t="shared" ref="V143:V208" si="59">T143</f>
        <v>1939510</v>
      </c>
      <c r="W143" s="1713">
        <f t="shared" si="39"/>
        <v>3179160</v>
      </c>
      <c r="X143" s="1715" t="s">
        <v>159</v>
      </c>
      <c r="Y143" s="1715" t="s">
        <v>159</v>
      </c>
      <c r="Z143" s="2109">
        <v>45962</v>
      </c>
      <c r="AA143" s="1714">
        <f t="shared" si="31"/>
        <v>30</v>
      </c>
      <c r="AB143" s="1714">
        <f t="shared" si="37"/>
        <v>1239650</v>
      </c>
      <c r="AC143" s="1714">
        <f t="shared" si="38"/>
        <v>1939510</v>
      </c>
      <c r="AD143" s="1714">
        <f t="shared" si="32"/>
        <v>3179160</v>
      </c>
      <c r="AE143" s="1714">
        <f t="shared" si="28"/>
        <v>0</v>
      </c>
      <c r="AF143" s="1714">
        <f t="shared" si="33"/>
        <v>0</v>
      </c>
      <c r="AG143" s="1714" t="str">
        <f t="shared" si="34"/>
        <v>0</v>
      </c>
      <c r="AH143" s="1714">
        <f t="shared" si="35"/>
        <v>0</v>
      </c>
      <c r="AI143" s="1714"/>
      <c r="AJ143" s="1714">
        <f t="shared" si="44"/>
        <v>0</v>
      </c>
      <c r="AK143" s="1714">
        <f t="shared" si="44"/>
        <v>0</v>
      </c>
      <c r="AL143" s="1714">
        <f t="shared" si="36"/>
        <v>0</v>
      </c>
      <c r="AP143" s="1688"/>
      <c r="AQ143" s="1688"/>
      <c r="AR143" s="1688"/>
    </row>
    <row r="144" spans="1:44" ht="23.25" customHeight="1">
      <c r="A144" s="4232"/>
      <c r="B144" s="2101">
        <v>138</v>
      </c>
      <c r="C144" s="1774" t="s">
        <v>165</v>
      </c>
      <c r="D144" s="1734" t="s">
        <v>149</v>
      </c>
      <c r="E144" s="3094" t="s">
        <v>2257</v>
      </c>
      <c r="F144" s="1760" t="s">
        <v>2235</v>
      </c>
      <c r="G144" s="1709">
        <v>138.18</v>
      </c>
      <c r="H144" s="1709"/>
      <c r="I144" s="1709"/>
      <c r="J144" s="1709">
        <v>41.79945</v>
      </c>
      <c r="K144" s="1739" t="s">
        <v>2840</v>
      </c>
      <c r="L144" s="1726"/>
      <c r="M144" s="1712">
        <v>0</v>
      </c>
      <c r="N144" s="1712">
        <f>'수도광열비 부과 내역 '!V141</f>
        <v>360410</v>
      </c>
      <c r="O144" s="1712">
        <f>'수도광열비 부과 내역 '!W141</f>
        <v>347130</v>
      </c>
      <c r="P144" s="1712">
        <f t="shared" ref="P144:P207" si="60">M144+N144+O144</f>
        <v>707540</v>
      </c>
      <c r="Q144" s="1713"/>
      <c r="R144" s="1713"/>
      <c r="S144" s="1714">
        <f t="shared" si="40"/>
        <v>360410</v>
      </c>
      <c r="T144" s="1713">
        <f t="shared" si="47"/>
        <v>1880980</v>
      </c>
      <c r="U144" s="1713">
        <f t="shared" si="58"/>
        <v>360410</v>
      </c>
      <c r="V144" s="1713">
        <f t="shared" si="59"/>
        <v>1880980</v>
      </c>
      <c r="W144" s="1713">
        <f t="shared" si="39"/>
        <v>2241390</v>
      </c>
      <c r="X144" s="1715" t="s">
        <v>159</v>
      </c>
      <c r="Y144" s="1715" t="s">
        <v>159</v>
      </c>
      <c r="Z144" s="2109">
        <v>45962</v>
      </c>
      <c r="AA144" s="1714">
        <f t="shared" si="31"/>
        <v>30</v>
      </c>
      <c r="AB144" s="1714">
        <f t="shared" si="37"/>
        <v>360410</v>
      </c>
      <c r="AC144" s="1714">
        <f t="shared" si="38"/>
        <v>1880980</v>
      </c>
      <c r="AD144" s="1714">
        <f t="shared" si="32"/>
        <v>2241390</v>
      </c>
      <c r="AE144" s="1714">
        <f t="shared" si="28"/>
        <v>0</v>
      </c>
      <c r="AF144" s="1714">
        <f t="shared" si="33"/>
        <v>0</v>
      </c>
      <c r="AG144" s="1714" t="str">
        <f t="shared" si="34"/>
        <v>0</v>
      </c>
      <c r="AH144" s="1714">
        <f t="shared" si="35"/>
        <v>0</v>
      </c>
      <c r="AI144" s="1714"/>
      <c r="AJ144" s="1714">
        <f t="shared" si="44"/>
        <v>0</v>
      </c>
      <c r="AK144" s="1714">
        <f t="shared" si="44"/>
        <v>0</v>
      </c>
      <c r="AL144" s="1714">
        <f t="shared" si="36"/>
        <v>0</v>
      </c>
      <c r="AP144" s="1688"/>
      <c r="AQ144" s="1688"/>
      <c r="AR144" s="1688"/>
    </row>
    <row r="145" spans="1:44" ht="23.25" customHeight="1">
      <c r="A145" s="4232"/>
      <c r="B145" s="2101">
        <v>139</v>
      </c>
      <c r="C145" s="1774" t="s">
        <v>165</v>
      </c>
      <c r="D145" s="1734" t="s">
        <v>149</v>
      </c>
      <c r="E145" s="3094" t="s">
        <v>893</v>
      </c>
      <c r="F145" s="1723" t="s">
        <v>2235</v>
      </c>
      <c r="G145" s="1751">
        <v>113.5</v>
      </c>
      <c r="H145" s="1751"/>
      <c r="I145" s="1751"/>
      <c r="J145" s="1709">
        <v>34.333750000000002</v>
      </c>
      <c r="K145" s="1739" t="s">
        <v>896</v>
      </c>
      <c r="L145" s="1726"/>
      <c r="M145" s="1712">
        <v>0</v>
      </c>
      <c r="N145" s="1712">
        <f>'수도광열비 부과 내역 '!V142</f>
        <v>601530</v>
      </c>
      <c r="O145" s="1712">
        <f>'수도광열비 부과 내역 '!W142</f>
        <v>285120</v>
      </c>
      <c r="P145" s="1712">
        <f t="shared" si="60"/>
        <v>886650</v>
      </c>
      <c r="Q145" s="1713"/>
      <c r="R145" s="1713"/>
      <c r="S145" s="1714">
        <f t="shared" si="40"/>
        <v>601530</v>
      </c>
      <c r="T145" s="1713">
        <f t="shared" si="47"/>
        <v>1545020</v>
      </c>
      <c r="U145" s="1713">
        <f t="shared" si="58"/>
        <v>601530</v>
      </c>
      <c r="V145" s="1713">
        <f t="shared" si="59"/>
        <v>1545020</v>
      </c>
      <c r="W145" s="1713">
        <f t="shared" si="39"/>
        <v>2146550</v>
      </c>
      <c r="X145" s="1715" t="s">
        <v>159</v>
      </c>
      <c r="Y145" s="1715" t="s">
        <v>159</v>
      </c>
      <c r="Z145" s="2109">
        <v>45962</v>
      </c>
      <c r="AA145" s="1714">
        <f t="shared" si="31"/>
        <v>30</v>
      </c>
      <c r="AB145" s="1714">
        <f t="shared" si="37"/>
        <v>601530</v>
      </c>
      <c r="AC145" s="1714">
        <f t="shared" si="38"/>
        <v>1545020</v>
      </c>
      <c r="AD145" s="1714">
        <f t="shared" si="32"/>
        <v>2146550</v>
      </c>
      <c r="AE145" s="1714">
        <f t="shared" ref="AE145:AE210" si="61">DAY($Z$5)-AA145</f>
        <v>0</v>
      </c>
      <c r="AF145" s="1714">
        <f t="shared" si="33"/>
        <v>0</v>
      </c>
      <c r="AG145" s="1714" t="str">
        <f t="shared" si="34"/>
        <v>0</v>
      </c>
      <c r="AH145" s="1714">
        <f t="shared" si="35"/>
        <v>0</v>
      </c>
      <c r="AI145" s="1714"/>
      <c r="AJ145" s="1714">
        <f t="shared" si="44"/>
        <v>0</v>
      </c>
      <c r="AK145" s="1714">
        <f t="shared" si="44"/>
        <v>0</v>
      </c>
      <c r="AL145" s="1714">
        <f t="shared" si="36"/>
        <v>0</v>
      </c>
      <c r="AP145" s="1688"/>
      <c r="AQ145" s="1688"/>
      <c r="AR145" s="1688"/>
    </row>
    <row r="146" spans="1:44" ht="23.25" customHeight="1">
      <c r="A146" s="4232"/>
      <c r="B146" s="2101">
        <v>140</v>
      </c>
      <c r="C146" s="1774" t="s">
        <v>165</v>
      </c>
      <c r="D146" s="1734" t="s">
        <v>149</v>
      </c>
      <c r="E146" s="3094" t="s">
        <v>326</v>
      </c>
      <c r="F146" s="1723" t="s">
        <v>3294</v>
      </c>
      <c r="G146" s="1751">
        <v>69.260000000000005</v>
      </c>
      <c r="H146" s="1751"/>
      <c r="I146" s="1751"/>
      <c r="J146" s="1709">
        <v>20.951150000000002</v>
      </c>
      <c r="K146" s="3258" t="s">
        <v>3642</v>
      </c>
      <c r="L146" s="1726"/>
      <c r="M146" s="1712">
        <v>0</v>
      </c>
      <c r="N146" s="1712">
        <f>'수도광열비 부과 내역 '!V143</f>
        <v>189280</v>
      </c>
      <c r="O146" s="1712">
        <f>'수도광열비 부과 내역 '!W143</f>
        <v>173990</v>
      </c>
      <c r="P146" s="1712">
        <f t="shared" si="60"/>
        <v>363270</v>
      </c>
      <c r="Q146" s="1713"/>
      <c r="R146" s="1713"/>
      <c r="S146" s="1714">
        <f t="shared" si="40"/>
        <v>189280</v>
      </c>
      <c r="T146" s="1713">
        <f t="shared" si="47"/>
        <v>942800</v>
      </c>
      <c r="U146" s="1713">
        <f t="shared" si="58"/>
        <v>189280</v>
      </c>
      <c r="V146" s="1713">
        <f t="shared" si="59"/>
        <v>942800</v>
      </c>
      <c r="W146" s="1713">
        <f t="shared" si="39"/>
        <v>1132080</v>
      </c>
      <c r="X146" s="1715" t="s">
        <v>159</v>
      </c>
      <c r="Y146" s="1715" t="s">
        <v>159</v>
      </c>
      <c r="Z146" s="2109">
        <v>45962</v>
      </c>
      <c r="AA146" s="1714">
        <f t="shared" si="31"/>
        <v>30</v>
      </c>
      <c r="AB146" s="1714">
        <f t="shared" si="37"/>
        <v>189280</v>
      </c>
      <c r="AC146" s="1714">
        <f t="shared" si="38"/>
        <v>942800</v>
      </c>
      <c r="AD146" s="1714">
        <f t="shared" si="32"/>
        <v>1132080</v>
      </c>
      <c r="AE146" s="1755">
        <f t="shared" si="61"/>
        <v>0</v>
      </c>
      <c r="AF146" s="1714">
        <f t="shared" si="33"/>
        <v>0</v>
      </c>
      <c r="AG146" s="1714" t="str">
        <f t="shared" si="34"/>
        <v>0</v>
      </c>
      <c r="AH146" s="1714">
        <f t="shared" si="35"/>
        <v>0</v>
      </c>
      <c r="AI146" s="1714"/>
      <c r="AJ146" s="1714">
        <f t="shared" si="44"/>
        <v>0</v>
      </c>
      <c r="AK146" s="1714">
        <f t="shared" si="44"/>
        <v>0</v>
      </c>
      <c r="AL146" s="1714">
        <f t="shared" si="36"/>
        <v>0</v>
      </c>
      <c r="AP146" s="1688"/>
      <c r="AQ146" s="1688"/>
      <c r="AR146" s="1688"/>
    </row>
    <row r="147" spans="1:44" ht="23.25" customHeight="1">
      <c r="A147" s="4232"/>
      <c r="B147" s="2101">
        <v>141</v>
      </c>
      <c r="C147" s="1774" t="s">
        <v>165</v>
      </c>
      <c r="D147" s="1734" t="s">
        <v>149</v>
      </c>
      <c r="E147" s="3094" t="s">
        <v>329</v>
      </c>
      <c r="F147" s="1723" t="s">
        <v>3180</v>
      </c>
      <c r="G147" s="1751">
        <v>69.25</v>
      </c>
      <c r="H147" s="1751"/>
      <c r="I147" s="1751"/>
      <c r="J147" s="1709">
        <v>20.948125000000001</v>
      </c>
      <c r="K147" s="3291" t="s">
        <v>3599</v>
      </c>
      <c r="L147" s="1726"/>
      <c r="M147" s="1712">
        <v>0</v>
      </c>
      <c r="N147" s="1712">
        <f>'수도광열비 부과 내역 '!V144</f>
        <v>49720</v>
      </c>
      <c r="O147" s="1712">
        <f>'수도광열비 부과 내역 '!W144</f>
        <v>173970</v>
      </c>
      <c r="P147" s="1712">
        <f t="shared" si="60"/>
        <v>223690</v>
      </c>
      <c r="Q147" s="1713"/>
      <c r="R147" s="1713"/>
      <c r="S147" s="1714">
        <f t="shared" si="40"/>
        <v>49720</v>
      </c>
      <c r="T147" s="1713">
        <f t="shared" si="47"/>
        <v>942670</v>
      </c>
      <c r="U147" s="1713">
        <f t="shared" si="58"/>
        <v>49720</v>
      </c>
      <c r="V147" s="1713">
        <f t="shared" si="59"/>
        <v>942670</v>
      </c>
      <c r="W147" s="1713">
        <f t="shared" si="39"/>
        <v>992390</v>
      </c>
      <c r="X147" s="1727" t="s">
        <v>246</v>
      </c>
      <c r="Y147" s="1727" t="s">
        <v>246</v>
      </c>
      <c r="Z147" s="2109">
        <v>45962</v>
      </c>
      <c r="AA147" s="1714">
        <f t="shared" si="31"/>
        <v>0</v>
      </c>
      <c r="AB147" s="1714">
        <f t="shared" si="37"/>
        <v>0</v>
      </c>
      <c r="AC147" s="1714">
        <f t="shared" si="38"/>
        <v>0</v>
      </c>
      <c r="AD147" s="1714">
        <f t="shared" si="32"/>
        <v>0</v>
      </c>
      <c r="AE147" s="1714">
        <f t="shared" si="61"/>
        <v>30</v>
      </c>
      <c r="AF147" s="1714">
        <f t="shared" si="33"/>
        <v>49720</v>
      </c>
      <c r="AG147" s="1714">
        <f t="shared" si="34"/>
        <v>942670</v>
      </c>
      <c r="AH147" s="1714">
        <f t="shared" si="35"/>
        <v>992390</v>
      </c>
      <c r="AI147" s="1714"/>
      <c r="AJ147" s="1714">
        <f t="shared" si="44"/>
        <v>0</v>
      </c>
      <c r="AK147" s="1714">
        <f t="shared" si="44"/>
        <v>0</v>
      </c>
      <c r="AL147" s="1714">
        <f t="shared" si="36"/>
        <v>0</v>
      </c>
      <c r="AP147" s="1688"/>
      <c r="AQ147" s="1688"/>
      <c r="AR147" s="1688"/>
    </row>
    <row r="148" spans="1:44" ht="23.25" customHeight="1">
      <c r="A148" s="4232"/>
      <c r="B148" s="2101">
        <v>142</v>
      </c>
      <c r="C148" s="1774" t="s">
        <v>165</v>
      </c>
      <c r="D148" s="1734" t="s">
        <v>149</v>
      </c>
      <c r="E148" s="3094" t="s">
        <v>332</v>
      </c>
      <c r="F148" s="1760" t="s">
        <v>2235</v>
      </c>
      <c r="G148" s="1709">
        <v>140.43</v>
      </c>
      <c r="H148" s="1709"/>
      <c r="I148" s="1709"/>
      <c r="J148" s="1709">
        <v>42.480074999999999</v>
      </c>
      <c r="K148" s="1739" t="s">
        <v>3613</v>
      </c>
      <c r="L148" s="1726"/>
      <c r="M148" s="1712">
        <v>0</v>
      </c>
      <c r="N148" s="1712">
        <f>'수도광열비 부과 내역 '!V145</f>
        <v>433270</v>
      </c>
      <c r="O148" s="1712">
        <f>'수도광열비 부과 내역 '!W145</f>
        <v>352770</v>
      </c>
      <c r="P148" s="1712">
        <f t="shared" si="60"/>
        <v>786040</v>
      </c>
      <c r="Q148" s="1713"/>
      <c r="R148" s="1714"/>
      <c r="S148" s="1714">
        <f t="shared" si="40"/>
        <v>433270</v>
      </c>
      <c r="T148" s="1714">
        <f t="shared" si="47"/>
        <v>1911600</v>
      </c>
      <c r="U148" s="1714">
        <f t="shared" si="58"/>
        <v>433270</v>
      </c>
      <c r="V148" s="1714">
        <f t="shared" si="59"/>
        <v>1911600</v>
      </c>
      <c r="W148" s="1714">
        <f t="shared" si="39"/>
        <v>2344870</v>
      </c>
      <c r="X148" s="1715" t="s">
        <v>159</v>
      </c>
      <c r="Y148" s="1715" t="s">
        <v>159</v>
      </c>
      <c r="Z148" s="2109">
        <v>45962</v>
      </c>
      <c r="AA148" s="1714">
        <f t="shared" si="31"/>
        <v>30</v>
      </c>
      <c r="AB148" s="1714">
        <f t="shared" si="37"/>
        <v>433270</v>
      </c>
      <c r="AC148" s="1714">
        <f t="shared" si="38"/>
        <v>1911600</v>
      </c>
      <c r="AD148" s="1714">
        <f>SUM(AB148:AC148)</f>
        <v>2344870</v>
      </c>
      <c r="AE148" s="1714">
        <f t="shared" si="61"/>
        <v>0</v>
      </c>
      <c r="AF148" s="1714">
        <f t="shared" ref="AF148:AF215" si="62">IF(X148="SD",U148,0)</f>
        <v>0</v>
      </c>
      <c r="AG148" s="1714" t="str">
        <f t="shared" ref="AG148:AG215" si="63">IF(Y148="SD",V148,IF(DAY(Z148)=1,"0",ROUND(DAY(Z148-1)/(DATE(YEAR(Z148),MONTH(Z148)+1,1)-DATE(YEAR(Z148),MONTH(Z148),1))*V148,-1)))</f>
        <v>0</v>
      </c>
      <c r="AH148" s="1714">
        <f t="shared" ref="AH148:AH215" si="64">SUM(AF148:AG148)</f>
        <v>0</v>
      </c>
      <c r="AI148" s="1714"/>
      <c r="AJ148" s="1714">
        <f t="shared" si="44"/>
        <v>0</v>
      </c>
      <c r="AK148" s="1714">
        <f t="shared" si="44"/>
        <v>0</v>
      </c>
      <c r="AL148" s="1714">
        <f t="shared" ref="AL148:AL209" si="65">SUM(AJ148:AK148)</f>
        <v>0</v>
      </c>
      <c r="AP148" s="1688"/>
      <c r="AQ148" s="1688"/>
      <c r="AR148" s="1688"/>
    </row>
    <row r="149" spans="1:44" ht="23.25" customHeight="1">
      <c r="A149" s="4232"/>
      <c r="B149" s="2101">
        <v>143</v>
      </c>
      <c r="C149" s="1774" t="s">
        <v>165</v>
      </c>
      <c r="D149" s="1734" t="s">
        <v>149</v>
      </c>
      <c r="E149" s="3100" t="s">
        <v>2280</v>
      </c>
      <c r="F149" s="1771">
        <v>44771</v>
      </c>
      <c r="G149" s="1736">
        <v>389.69</v>
      </c>
      <c r="H149" s="1736"/>
      <c r="I149" s="1736"/>
      <c r="J149" s="1709">
        <v>117.88</v>
      </c>
      <c r="K149" s="1737" t="s">
        <v>2843</v>
      </c>
      <c r="L149" s="1726"/>
      <c r="M149" s="1712">
        <v>0</v>
      </c>
      <c r="N149" s="1712">
        <f>'수도광열비 부과 내역 '!V146</f>
        <v>1780800</v>
      </c>
      <c r="O149" s="1712">
        <f>'수도광열비 부과 내역 '!W146</f>
        <v>978940</v>
      </c>
      <c r="P149" s="1712">
        <f t="shared" si="60"/>
        <v>2759740</v>
      </c>
      <c r="Q149" s="1713"/>
      <c r="R149" s="1714"/>
      <c r="S149" s="1714">
        <f t="shared" si="40"/>
        <v>1780800</v>
      </c>
      <c r="T149" s="1714">
        <f t="shared" si="47"/>
        <v>5304600</v>
      </c>
      <c r="U149" s="1714">
        <f t="shared" si="58"/>
        <v>1780800</v>
      </c>
      <c r="V149" s="1714">
        <f t="shared" si="59"/>
        <v>5304600</v>
      </c>
      <c r="W149" s="1714">
        <f t="shared" si="39"/>
        <v>7085400</v>
      </c>
      <c r="X149" s="1715" t="s">
        <v>159</v>
      </c>
      <c r="Y149" s="1715" t="s">
        <v>159</v>
      </c>
      <c r="Z149" s="2109">
        <v>45962</v>
      </c>
      <c r="AA149" s="1714">
        <f t="shared" si="31"/>
        <v>30</v>
      </c>
      <c r="AB149" s="1714">
        <f t="shared" ref="AB149:AB192" si="66">IF(X149="브랜드",U149,0)</f>
        <v>1780800</v>
      </c>
      <c r="AC149" s="1714">
        <f t="shared" ref="AC149:AC216" si="67">V149-AG149</f>
        <v>5304600</v>
      </c>
      <c r="AD149" s="1714">
        <f>SUM(AB149:AC149)</f>
        <v>7085400</v>
      </c>
      <c r="AE149" s="1714">
        <f t="shared" si="61"/>
        <v>0</v>
      </c>
      <c r="AF149" s="1714">
        <f t="shared" si="62"/>
        <v>0</v>
      </c>
      <c r="AG149" s="1714" t="str">
        <f t="shared" si="63"/>
        <v>0</v>
      </c>
      <c r="AH149" s="1714">
        <f t="shared" si="64"/>
        <v>0</v>
      </c>
      <c r="AI149" s="1714"/>
      <c r="AJ149" s="1714">
        <f t="shared" si="44"/>
        <v>0</v>
      </c>
      <c r="AK149" s="1714">
        <f t="shared" si="44"/>
        <v>0</v>
      </c>
      <c r="AL149" s="1714">
        <f t="shared" si="65"/>
        <v>0</v>
      </c>
      <c r="AP149" s="1688"/>
      <c r="AQ149" s="1688"/>
      <c r="AR149" s="1688"/>
    </row>
    <row r="150" spans="1:44" ht="23.25" customHeight="1">
      <c r="A150" s="4232"/>
      <c r="B150" s="2101">
        <v>144</v>
      </c>
      <c r="C150" s="1774" t="s">
        <v>165</v>
      </c>
      <c r="D150" s="1734" t="s">
        <v>149</v>
      </c>
      <c r="E150" s="3100" t="s">
        <v>2279</v>
      </c>
      <c r="F150" s="1770">
        <v>45078</v>
      </c>
      <c r="G150" s="1709">
        <v>135.33000000000001</v>
      </c>
      <c r="H150" s="1709"/>
      <c r="I150" s="1709"/>
      <c r="J150" s="1709">
        <v>40.937325000000001</v>
      </c>
      <c r="K150" s="1737" t="s">
        <v>2844</v>
      </c>
      <c r="L150" s="1726"/>
      <c r="M150" s="1712"/>
      <c r="N150" s="1712">
        <f>'수도광열비 부과 내역 '!V147</f>
        <v>197160</v>
      </c>
      <c r="O150" s="1712">
        <f>'수도광열비 부과 내역 '!W147</f>
        <v>339960</v>
      </c>
      <c r="P150" s="1712">
        <f t="shared" si="60"/>
        <v>537120</v>
      </c>
      <c r="Q150" s="1713"/>
      <c r="R150" s="1714"/>
      <c r="S150" s="1714">
        <f t="shared" si="40"/>
        <v>197160</v>
      </c>
      <c r="T150" s="1714">
        <f t="shared" si="47"/>
        <v>1842180</v>
      </c>
      <c r="U150" s="1713">
        <f>Q150+S150</f>
        <v>197160</v>
      </c>
      <c r="V150" s="1714">
        <f t="shared" si="59"/>
        <v>1842180</v>
      </c>
      <c r="W150" s="1714">
        <f t="shared" si="39"/>
        <v>2039340</v>
      </c>
      <c r="X150" s="1715" t="s">
        <v>159</v>
      </c>
      <c r="Y150" s="1715" t="s">
        <v>159</v>
      </c>
      <c r="Z150" s="2109">
        <v>45962</v>
      </c>
      <c r="AA150" s="1714">
        <f t="shared" si="31"/>
        <v>30</v>
      </c>
      <c r="AB150" s="1714">
        <f>IF(X150="브랜드",U150,0)</f>
        <v>197160</v>
      </c>
      <c r="AC150" s="1714">
        <f>V150-AG150</f>
        <v>1842180</v>
      </c>
      <c r="AD150" s="1714">
        <f>SUM(AB150:AC150)</f>
        <v>2039340</v>
      </c>
      <c r="AE150" s="1714">
        <f>DAY($Z$5)-AA150</f>
        <v>0</v>
      </c>
      <c r="AF150" s="1713">
        <f>IF(X150="SD",U150,0)</f>
        <v>0</v>
      </c>
      <c r="AG150" s="1714" t="str">
        <f>IF(Y150="SD",V150,IF(DAY(Z150)=1,"0",ROUND(DAY(Z150-1)/(DATE(YEAR(Z150),MONTH(Z150)+1,1)-DATE(YEAR(Z150),MONTH(Z150),1))*V150,-1)))</f>
        <v>0</v>
      </c>
      <c r="AH150" s="1714">
        <f>SUM(AF150:AG150)</f>
        <v>0</v>
      </c>
      <c r="AI150" s="1714"/>
      <c r="AJ150" s="1714"/>
      <c r="AK150" s="1714"/>
      <c r="AL150" s="1714"/>
      <c r="AP150" s="1688"/>
      <c r="AQ150" s="1688"/>
      <c r="AR150" s="1688"/>
    </row>
    <row r="151" spans="1:44" ht="23.25" customHeight="1">
      <c r="A151" s="4232"/>
      <c r="B151" s="2101">
        <v>145</v>
      </c>
      <c r="C151" s="1774" t="s">
        <v>165</v>
      </c>
      <c r="D151" s="1734" t="s">
        <v>149</v>
      </c>
      <c r="E151" s="3951" t="s">
        <v>907</v>
      </c>
      <c r="F151" s="4054">
        <v>42916</v>
      </c>
      <c r="G151" s="3136">
        <v>1709.64</v>
      </c>
      <c r="H151" s="3136"/>
      <c r="I151" s="3136"/>
      <c r="J151" s="1709">
        <v>517.16610000000003</v>
      </c>
      <c r="K151" s="3952" t="s">
        <v>15</v>
      </c>
      <c r="L151" s="1726"/>
      <c r="M151" s="1712">
        <v>0</v>
      </c>
      <c r="N151" s="1712">
        <f>'수도광열비 부과 내역 '!V148</f>
        <v>4928590</v>
      </c>
      <c r="O151" s="1712">
        <f>'수도광열비 부과 내역 '!W148</f>
        <v>4294780</v>
      </c>
      <c r="P151" s="1712">
        <f t="shared" si="60"/>
        <v>9223370</v>
      </c>
      <c r="Q151" s="1713"/>
      <c r="R151" s="1713"/>
      <c r="S151" s="1714">
        <f t="shared" ref="S151:S217" si="68">N151</f>
        <v>4928590</v>
      </c>
      <c r="T151" s="1713">
        <f t="shared" si="47"/>
        <v>23272470</v>
      </c>
      <c r="U151" s="1713">
        <f t="shared" si="58"/>
        <v>4928590</v>
      </c>
      <c r="V151" s="1713">
        <f t="shared" si="59"/>
        <v>23272470</v>
      </c>
      <c r="W151" s="1713">
        <f t="shared" ref="W151:W217" si="69">U151+V151</f>
        <v>28201060</v>
      </c>
      <c r="X151" s="1715" t="s">
        <v>159</v>
      </c>
      <c r="Y151" s="1715" t="s">
        <v>159</v>
      </c>
      <c r="Z151" s="2109">
        <v>45962</v>
      </c>
      <c r="AA151" s="1714">
        <f t="shared" ref="AA151:AA216" si="70">IF(Y151="브랜드",$Z$5-Z151+1,)</f>
        <v>30</v>
      </c>
      <c r="AB151" s="1714">
        <f t="shared" si="66"/>
        <v>4928590</v>
      </c>
      <c r="AC151" s="1714">
        <f t="shared" si="67"/>
        <v>23272470</v>
      </c>
      <c r="AD151" s="1714">
        <f t="shared" ref="AD151:AD215" si="71">SUM(AB151:AC151)</f>
        <v>28201060</v>
      </c>
      <c r="AE151" s="1714">
        <f t="shared" si="61"/>
        <v>0</v>
      </c>
      <c r="AF151" s="1714">
        <f t="shared" si="62"/>
        <v>0</v>
      </c>
      <c r="AG151" s="1714" t="str">
        <f t="shared" si="63"/>
        <v>0</v>
      </c>
      <c r="AH151" s="1714">
        <f t="shared" si="64"/>
        <v>0</v>
      </c>
      <c r="AI151" s="1714"/>
      <c r="AJ151" s="1714">
        <f t="shared" si="44"/>
        <v>0</v>
      </c>
      <c r="AK151" s="1714">
        <f t="shared" si="44"/>
        <v>0</v>
      </c>
      <c r="AL151" s="1714">
        <f t="shared" si="65"/>
        <v>0</v>
      </c>
      <c r="AP151" s="1688"/>
      <c r="AQ151" s="1688"/>
      <c r="AR151" s="1688"/>
    </row>
    <row r="152" spans="1:44" ht="23.25" customHeight="1">
      <c r="A152" s="4232"/>
      <c r="B152" s="2101">
        <v>146</v>
      </c>
      <c r="C152" s="1774" t="s">
        <v>165</v>
      </c>
      <c r="D152" s="3947" t="s">
        <v>149</v>
      </c>
      <c r="E152" s="4061" t="s">
        <v>2565</v>
      </c>
      <c r="F152" s="4062" t="s">
        <v>2235</v>
      </c>
      <c r="G152" s="4063">
        <v>65.14</v>
      </c>
      <c r="H152" s="4063"/>
      <c r="I152" s="4063"/>
      <c r="J152" s="1709">
        <v>19.70485</v>
      </c>
      <c r="K152" s="4064" t="s">
        <v>3533</v>
      </c>
      <c r="L152" s="4050"/>
      <c r="M152" s="1738">
        <v>0</v>
      </c>
      <c r="N152" s="1712">
        <f>'수도광열비 부과 내역 '!V149</f>
        <v>284730</v>
      </c>
      <c r="O152" s="1712">
        <f>'수도광열비 부과 내역 '!W149</f>
        <v>163640</v>
      </c>
      <c r="P152" s="1712">
        <f t="shared" si="60"/>
        <v>448370</v>
      </c>
      <c r="Q152" s="1714"/>
      <c r="R152" s="1714"/>
      <c r="S152" s="1714">
        <f t="shared" si="68"/>
        <v>284730</v>
      </c>
      <c r="T152" s="1714">
        <f t="shared" si="47"/>
        <v>886720</v>
      </c>
      <c r="U152" s="1714">
        <f t="shared" si="58"/>
        <v>284730</v>
      </c>
      <c r="V152" s="1714">
        <f t="shared" si="59"/>
        <v>886720</v>
      </c>
      <c r="W152" s="1714">
        <f t="shared" si="69"/>
        <v>1171450</v>
      </c>
      <c r="X152" s="1715" t="s">
        <v>159</v>
      </c>
      <c r="Y152" s="1715" t="s">
        <v>159</v>
      </c>
      <c r="Z152" s="2109">
        <v>45962</v>
      </c>
      <c r="AA152" s="1714">
        <f t="shared" si="70"/>
        <v>30</v>
      </c>
      <c r="AB152" s="1714">
        <f t="shared" si="66"/>
        <v>284730</v>
      </c>
      <c r="AC152" s="1714">
        <f t="shared" si="67"/>
        <v>886720</v>
      </c>
      <c r="AD152" s="1714">
        <f t="shared" si="71"/>
        <v>1171450</v>
      </c>
      <c r="AE152" s="1714">
        <f t="shared" si="61"/>
        <v>0</v>
      </c>
      <c r="AF152" s="1714">
        <f t="shared" si="62"/>
        <v>0</v>
      </c>
      <c r="AG152" s="1714" t="str">
        <f t="shared" si="63"/>
        <v>0</v>
      </c>
      <c r="AH152" s="1714">
        <f t="shared" si="64"/>
        <v>0</v>
      </c>
      <c r="AI152" s="1714"/>
      <c r="AJ152" s="1714">
        <f t="shared" si="44"/>
        <v>0</v>
      </c>
      <c r="AK152" s="1714">
        <f t="shared" si="44"/>
        <v>0</v>
      </c>
      <c r="AL152" s="1714">
        <f t="shared" si="65"/>
        <v>0</v>
      </c>
      <c r="AP152" s="1688"/>
      <c r="AQ152" s="1688"/>
      <c r="AR152" s="1688"/>
    </row>
    <row r="153" spans="1:44" ht="23.25" customHeight="1">
      <c r="A153" s="4232"/>
      <c r="B153" s="2101">
        <v>147</v>
      </c>
      <c r="C153" s="1774" t="s">
        <v>165</v>
      </c>
      <c r="D153" s="3948" t="s">
        <v>149</v>
      </c>
      <c r="E153" s="4056" t="s">
        <v>909</v>
      </c>
      <c r="F153" s="1735" t="s">
        <v>2223</v>
      </c>
      <c r="G153" s="1751">
        <v>64.89</v>
      </c>
      <c r="H153" s="1751"/>
      <c r="I153" s="1751"/>
      <c r="J153" s="1709">
        <v>19.629224999999998</v>
      </c>
      <c r="K153" s="4057" t="s">
        <v>3153</v>
      </c>
      <c r="L153" s="4051"/>
      <c r="M153" s="1712">
        <v>0</v>
      </c>
      <c r="N153" s="1712">
        <f>'수도광열비 부과 내역 '!V150</f>
        <v>406500</v>
      </c>
      <c r="O153" s="1712">
        <f>'수도광열비 부과 내역 '!W150</f>
        <v>163010</v>
      </c>
      <c r="P153" s="1712">
        <f t="shared" si="60"/>
        <v>569510</v>
      </c>
      <c r="Q153" s="1713"/>
      <c r="R153" s="1713"/>
      <c r="S153" s="1714">
        <f t="shared" si="68"/>
        <v>406500</v>
      </c>
      <c r="T153" s="1713">
        <f t="shared" si="47"/>
        <v>883320</v>
      </c>
      <c r="U153" s="1713">
        <f t="shared" si="58"/>
        <v>406500</v>
      </c>
      <c r="V153" s="1713">
        <f t="shared" si="59"/>
        <v>883320</v>
      </c>
      <c r="W153" s="1713">
        <f t="shared" si="69"/>
        <v>1289820</v>
      </c>
      <c r="X153" s="1715" t="s">
        <v>159</v>
      </c>
      <c r="Y153" s="1715" t="s">
        <v>159</v>
      </c>
      <c r="Z153" s="2109">
        <v>45962</v>
      </c>
      <c r="AA153" s="1714">
        <f t="shared" si="70"/>
        <v>30</v>
      </c>
      <c r="AB153" s="1714">
        <f t="shared" si="66"/>
        <v>406500</v>
      </c>
      <c r="AC153" s="1714">
        <f t="shared" si="67"/>
        <v>883320</v>
      </c>
      <c r="AD153" s="1714">
        <f t="shared" si="71"/>
        <v>1289820</v>
      </c>
      <c r="AE153" s="1714">
        <f t="shared" si="61"/>
        <v>0</v>
      </c>
      <c r="AF153" s="1714">
        <f t="shared" si="62"/>
        <v>0</v>
      </c>
      <c r="AG153" s="1714" t="str">
        <f t="shared" si="63"/>
        <v>0</v>
      </c>
      <c r="AH153" s="1714">
        <f t="shared" si="64"/>
        <v>0</v>
      </c>
      <c r="AI153" s="1714"/>
      <c r="AJ153" s="1714">
        <f t="shared" si="44"/>
        <v>0</v>
      </c>
      <c r="AK153" s="1714">
        <f t="shared" si="44"/>
        <v>0</v>
      </c>
      <c r="AL153" s="1714">
        <f t="shared" si="65"/>
        <v>0</v>
      </c>
      <c r="AM153" s="1685" t="s">
        <v>2082</v>
      </c>
      <c r="AP153" s="1688"/>
      <c r="AQ153" s="1688"/>
      <c r="AR153" s="1688"/>
    </row>
    <row r="154" spans="1:44" ht="23.25" customHeight="1">
      <c r="A154" s="4232"/>
      <c r="B154" s="2101">
        <v>148</v>
      </c>
      <c r="C154" s="1774" t="s">
        <v>165</v>
      </c>
      <c r="D154" s="3949" t="s">
        <v>149</v>
      </c>
      <c r="E154" s="4056" t="s">
        <v>3526</v>
      </c>
      <c r="F154" s="1735" t="s">
        <v>2223</v>
      </c>
      <c r="G154" s="1751">
        <v>64.89</v>
      </c>
      <c r="H154" s="1751"/>
      <c r="I154" s="1751"/>
      <c r="J154" s="1709">
        <v>19.629224999999998</v>
      </c>
      <c r="K154" s="4057" t="s">
        <v>3154</v>
      </c>
      <c r="L154" s="4051"/>
      <c r="M154" s="1712">
        <v>0</v>
      </c>
      <c r="N154" s="1712">
        <f>'수도광열비 부과 내역 '!V151</f>
        <v>316010</v>
      </c>
      <c r="O154" s="1712">
        <f>'수도광열비 부과 내역 '!W151</f>
        <v>163010</v>
      </c>
      <c r="P154" s="1712">
        <f t="shared" si="60"/>
        <v>479020</v>
      </c>
      <c r="Q154" s="1713"/>
      <c r="R154" s="1713"/>
      <c r="S154" s="1714">
        <f t="shared" si="68"/>
        <v>316010</v>
      </c>
      <c r="T154" s="1713">
        <f t="shared" si="47"/>
        <v>883320</v>
      </c>
      <c r="U154" s="1713">
        <f t="shared" si="58"/>
        <v>316010</v>
      </c>
      <c r="V154" s="1713">
        <f t="shared" si="59"/>
        <v>883320</v>
      </c>
      <c r="W154" s="1713">
        <f t="shared" si="69"/>
        <v>1199330</v>
      </c>
      <c r="X154" s="1715" t="s">
        <v>159</v>
      </c>
      <c r="Y154" s="1715" t="s">
        <v>159</v>
      </c>
      <c r="Z154" s="2109">
        <v>45962</v>
      </c>
      <c r="AA154" s="1713">
        <f t="shared" si="70"/>
        <v>30</v>
      </c>
      <c r="AB154" s="1713">
        <f t="shared" si="66"/>
        <v>316010</v>
      </c>
      <c r="AC154" s="1713">
        <f t="shared" si="67"/>
        <v>883320</v>
      </c>
      <c r="AD154" s="1713">
        <f t="shared" si="71"/>
        <v>1199330</v>
      </c>
      <c r="AE154" s="1713">
        <f t="shared" si="61"/>
        <v>0</v>
      </c>
      <c r="AF154" s="1713">
        <f t="shared" si="62"/>
        <v>0</v>
      </c>
      <c r="AG154" s="1713" t="str">
        <f t="shared" si="63"/>
        <v>0</v>
      </c>
      <c r="AH154" s="1713">
        <f t="shared" si="64"/>
        <v>0</v>
      </c>
      <c r="AI154" s="1714"/>
      <c r="AJ154" s="1714">
        <f t="shared" si="44"/>
        <v>0</v>
      </c>
      <c r="AK154" s="1714">
        <f t="shared" si="44"/>
        <v>0</v>
      </c>
      <c r="AL154" s="1714">
        <f t="shared" si="65"/>
        <v>0</v>
      </c>
      <c r="AM154" s="1685" t="s">
        <v>2083</v>
      </c>
      <c r="AP154" s="1688"/>
      <c r="AQ154" s="1688"/>
      <c r="AR154" s="1688"/>
    </row>
    <row r="155" spans="1:44" ht="23.25" customHeight="1">
      <c r="A155" s="4232"/>
      <c r="B155" s="2101">
        <v>149</v>
      </c>
      <c r="C155" s="1774" t="s">
        <v>165</v>
      </c>
      <c r="D155" s="3948" t="s">
        <v>149</v>
      </c>
      <c r="E155" s="4058" t="s">
        <v>910</v>
      </c>
      <c r="F155" s="4070" t="s">
        <v>3579</v>
      </c>
      <c r="G155" s="1736">
        <v>64.89</v>
      </c>
      <c r="H155" s="1736"/>
      <c r="I155" s="1736"/>
      <c r="J155" s="1709">
        <v>19.629224999999998</v>
      </c>
      <c r="K155" s="4059" t="s">
        <v>3643</v>
      </c>
      <c r="L155" s="4052"/>
      <c r="M155" s="1712">
        <v>0</v>
      </c>
      <c r="N155" s="1712">
        <f>'수도광열비 부과 내역 '!V152</f>
        <v>344690</v>
      </c>
      <c r="O155" s="1712">
        <f>'수도광열비 부과 내역 '!W152</f>
        <v>163010</v>
      </c>
      <c r="P155" s="1712">
        <f t="shared" si="60"/>
        <v>507700</v>
      </c>
      <c r="Q155" s="1713"/>
      <c r="R155" s="1713"/>
      <c r="S155" s="1714">
        <f t="shared" si="68"/>
        <v>344690</v>
      </c>
      <c r="T155" s="1713">
        <f t="shared" si="47"/>
        <v>883320</v>
      </c>
      <c r="U155" s="1713">
        <f t="shared" si="58"/>
        <v>344690</v>
      </c>
      <c r="V155" s="1713">
        <f t="shared" si="59"/>
        <v>883320</v>
      </c>
      <c r="W155" s="1713">
        <f t="shared" si="69"/>
        <v>1228010</v>
      </c>
      <c r="X155" s="1715" t="s">
        <v>159</v>
      </c>
      <c r="Y155" s="1715" t="s">
        <v>159</v>
      </c>
      <c r="Z155" s="2109">
        <v>45962</v>
      </c>
      <c r="AA155" s="1713">
        <f t="shared" si="70"/>
        <v>30</v>
      </c>
      <c r="AB155" s="1714">
        <f>IF(X155="브랜드",U155,0)</f>
        <v>344690</v>
      </c>
      <c r="AC155" s="1714">
        <f t="shared" si="67"/>
        <v>883320</v>
      </c>
      <c r="AD155" s="1714">
        <f t="shared" si="71"/>
        <v>1228010</v>
      </c>
      <c r="AE155" s="1713">
        <f t="shared" si="61"/>
        <v>0</v>
      </c>
      <c r="AF155" s="1714">
        <f t="shared" si="62"/>
        <v>0</v>
      </c>
      <c r="AG155" s="1714" t="str">
        <f t="shared" si="63"/>
        <v>0</v>
      </c>
      <c r="AH155" s="1714">
        <f t="shared" si="64"/>
        <v>0</v>
      </c>
      <c r="AI155" s="1714"/>
      <c r="AJ155" s="1714">
        <f t="shared" si="44"/>
        <v>0</v>
      </c>
      <c r="AK155" s="1714">
        <f t="shared" si="44"/>
        <v>0</v>
      </c>
      <c r="AL155" s="1714">
        <f t="shared" si="65"/>
        <v>0</v>
      </c>
      <c r="AM155" s="1685" t="s">
        <v>2084</v>
      </c>
      <c r="AP155" s="1688"/>
      <c r="AQ155" s="1688"/>
      <c r="AR155" s="1688"/>
    </row>
    <row r="156" spans="1:44" ht="23.25" customHeight="1">
      <c r="A156" s="4232"/>
      <c r="B156" s="2101">
        <v>150</v>
      </c>
      <c r="C156" s="1774" t="s">
        <v>165</v>
      </c>
      <c r="D156" s="3948" t="s">
        <v>149</v>
      </c>
      <c r="E156" s="4056" t="s">
        <v>3528</v>
      </c>
      <c r="F156" s="1735" t="s">
        <v>2235</v>
      </c>
      <c r="G156" s="1751">
        <v>135.26</v>
      </c>
      <c r="H156" s="1751"/>
      <c r="I156" s="1751"/>
      <c r="J156" s="1709">
        <v>40.916149999999995</v>
      </c>
      <c r="K156" s="4057" t="s">
        <v>2404</v>
      </c>
      <c r="L156" s="4051"/>
      <c r="M156" s="1712">
        <v>0</v>
      </c>
      <c r="N156" s="1712">
        <f>'수도광열비 부과 내역 '!V153</f>
        <v>1360590</v>
      </c>
      <c r="O156" s="1712">
        <f>'수도광열비 부과 내역 '!W153</f>
        <v>339780</v>
      </c>
      <c r="P156" s="1712">
        <f t="shared" si="60"/>
        <v>1700370</v>
      </c>
      <c r="Q156" s="1713"/>
      <c r="R156" s="1713"/>
      <c r="S156" s="1714">
        <f t="shared" si="68"/>
        <v>1360590</v>
      </c>
      <c r="T156" s="1713">
        <f>ROUND(J156*45000,-1)</f>
        <v>1841230</v>
      </c>
      <c r="U156" s="1713">
        <f t="shared" si="58"/>
        <v>1360590</v>
      </c>
      <c r="V156" s="1713">
        <f t="shared" si="59"/>
        <v>1841230</v>
      </c>
      <c r="W156" s="1713">
        <f t="shared" si="69"/>
        <v>3201820</v>
      </c>
      <c r="X156" s="1715" t="s">
        <v>159</v>
      </c>
      <c r="Y156" s="1715" t="s">
        <v>159</v>
      </c>
      <c r="Z156" s="2109">
        <v>45962</v>
      </c>
      <c r="AA156" s="1714">
        <f t="shared" si="70"/>
        <v>30</v>
      </c>
      <c r="AB156" s="1714">
        <f t="shared" si="66"/>
        <v>1360590</v>
      </c>
      <c r="AC156" s="1714">
        <f t="shared" si="67"/>
        <v>1841230</v>
      </c>
      <c r="AD156" s="1714">
        <f t="shared" si="71"/>
        <v>3201820</v>
      </c>
      <c r="AE156" s="1714">
        <f t="shared" si="61"/>
        <v>0</v>
      </c>
      <c r="AF156" s="1714">
        <f t="shared" si="62"/>
        <v>0</v>
      </c>
      <c r="AG156" s="1714" t="str">
        <f t="shared" si="63"/>
        <v>0</v>
      </c>
      <c r="AH156" s="1714">
        <f t="shared" si="64"/>
        <v>0</v>
      </c>
      <c r="AI156" s="1714"/>
      <c r="AJ156" s="1714">
        <f t="shared" si="44"/>
        <v>0</v>
      </c>
      <c r="AK156" s="1714">
        <f t="shared" si="44"/>
        <v>0</v>
      </c>
      <c r="AL156" s="1714">
        <f t="shared" si="65"/>
        <v>0</v>
      </c>
      <c r="AP156" s="1688"/>
      <c r="AQ156" s="1688"/>
      <c r="AR156" s="1688"/>
    </row>
    <row r="157" spans="1:44" ht="23.25" customHeight="1">
      <c r="A157" s="4232"/>
      <c r="B157" s="2101">
        <v>151</v>
      </c>
      <c r="C157" s="1774" t="s">
        <v>165</v>
      </c>
      <c r="D157" s="3950" t="s">
        <v>149</v>
      </c>
      <c r="E157" s="4056" t="s">
        <v>3530</v>
      </c>
      <c r="F157" s="1735" t="s">
        <v>3550</v>
      </c>
      <c r="G157" s="1751">
        <v>74.36</v>
      </c>
      <c r="H157" s="1751"/>
      <c r="I157" s="1751"/>
      <c r="J157" s="1709">
        <v>22.4939</v>
      </c>
      <c r="K157" s="4072" t="s">
        <v>3531</v>
      </c>
      <c r="L157" s="4053"/>
      <c r="M157" s="1745">
        <v>0</v>
      </c>
      <c r="N157" s="1712">
        <f>'수도광열비 부과 내역 '!V154</f>
        <v>358800</v>
      </c>
      <c r="O157" s="1712">
        <f>'수도광열비 부과 내역 '!W154</f>
        <v>186800</v>
      </c>
      <c r="P157" s="1712">
        <f t="shared" si="60"/>
        <v>545600</v>
      </c>
      <c r="Q157" s="1746"/>
      <c r="R157" s="1746"/>
      <c r="S157" s="1714">
        <f t="shared" si="68"/>
        <v>358800</v>
      </c>
      <c r="T157" s="1746">
        <f>ROUND(J157*45000,-1)</f>
        <v>1012230</v>
      </c>
      <c r="U157" s="1746">
        <f t="shared" si="58"/>
        <v>358800</v>
      </c>
      <c r="V157" s="1746">
        <f t="shared" si="59"/>
        <v>1012230</v>
      </c>
      <c r="W157" s="1746">
        <f t="shared" si="69"/>
        <v>1371030</v>
      </c>
      <c r="X157" s="1715" t="s">
        <v>159</v>
      </c>
      <c r="Y157" s="1715" t="s">
        <v>159</v>
      </c>
      <c r="Z157" s="2109">
        <v>45962</v>
      </c>
      <c r="AA157" s="1746">
        <f t="shared" si="70"/>
        <v>30</v>
      </c>
      <c r="AB157" s="1746">
        <f t="shared" si="66"/>
        <v>358800</v>
      </c>
      <c r="AC157" s="1746">
        <f>V157-AG157</f>
        <v>1012230</v>
      </c>
      <c r="AD157" s="1746">
        <f t="shared" si="71"/>
        <v>1371030</v>
      </c>
      <c r="AE157" s="3994">
        <f t="shared" si="61"/>
        <v>0</v>
      </c>
      <c r="AF157" s="1747">
        <f t="shared" si="62"/>
        <v>0</v>
      </c>
      <c r="AG157" s="1746" t="str">
        <f>IF(Y157="SD",V157,IF(DAY(Z157)=1,"0",ROUND(DAY(Z157-1)/(DATE(YEAR(Z157),MONTH(Z157)+1,1)-DATE(YEAR(Z157),MONTH(Z157),1))*V157,-1)))</f>
        <v>0</v>
      </c>
      <c r="AH157" s="1746">
        <f t="shared" si="64"/>
        <v>0</v>
      </c>
      <c r="AI157" s="1714"/>
      <c r="AJ157" s="1714">
        <f t="shared" si="44"/>
        <v>0</v>
      </c>
      <c r="AK157" s="1714">
        <f t="shared" si="44"/>
        <v>0</v>
      </c>
      <c r="AL157" s="1714">
        <f t="shared" si="65"/>
        <v>0</v>
      </c>
      <c r="AP157" s="1688"/>
      <c r="AQ157" s="1688"/>
      <c r="AR157" s="1688"/>
    </row>
    <row r="158" spans="1:44" ht="23.25" customHeight="1">
      <c r="A158" s="4232"/>
      <c r="B158" s="2101">
        <v>152</v>
      </c>
      <c r="C158" s="1774" t="s">
        <v>165</v>
      </c>
      <c r="D158" s="3949" t="s">
        <v>149</v>
      </c>
      <c r="E158" s="4056" t="s">
        <v>835</v>
      </c>
      <c r="F158" s="1735" t="s">
        <v>3418</v>
      </c>
      <c r="G158" s="1751">
        <v>50.1</v>
      </c>
      <c r="H158" s="1751"/>
      <c r="I158" s="1751"/>
      <c r="J158" s="1709">
        <v>15.155250000000001</v>
      </c>
      <c r="K158" s="4060" t="s">
        <v>3540</v>
      </c>
      <c r="L158" s="3357"/>
      <c r="M158" s="1712">
        <v>0</v>
      </c>
      <c r="N158" s="1712">
        <f>'수도광열비 부과 내역 '!V155</f>
        <v>248360</v>
      </c>
      <c r="O158" s="1712">
        <f>'수도광열비 부과 내역 '!W155</f>
        <v>125850</v>
      </c>
      <c r="P158" s="1712">
        <f t="shared" si="60"/>
        <v>374210</v>
      </c>
      <c r="Q158" s="1713"/>
      <c r="R158" s="1713"/>
      <c r="S158" s="1714">
        <f t="shared" si="68"/>
        <v>248360</v>
      </c>
      <c r="T158" s="1713">
        <f t="shared" si="47"/>
        <v>681990</v>
      </c>
      <c r="U158" s="1713">
        <f t="shared" si="58"/>
        <v>248360</v>
      </c>
      <c r="V158" s="1713">
        <f t="shared" si="59"/>
        <v>681990</v>
      </c>
      <c r="W158" s="1713">
        <f t="shared" si="69"/>
        <v>930350</v>
      </c>
      <c r="X158" s="1715" t="s">
        <v>159</v>
      </c>
      <c r="Y158" s="1715" t="s">
        <v>159</v>
      </c>
      <c r="Z158" s="2109">
        <v>45962</v>
      </c>
      <c r="AA158" s="1747">
        <f>IF(Y158="브랜드",$Z$5-Z158+1,)</f>
        <v>30</v>
      </c>
      <c r="AB158" s="1713">
        <f t="shared" si="66"/>
        <v>248360</v>
      </c>
      <c r="AC158" s="1713">
        <f t="shared" si="67"/>
        <v>681990</v>
      </c>
      <c r="AD158" s="1713">
        <f t="shared" si="71"/>
        <v>930350</v>
      </c>
      <c r="AE158" s="1714">
        <f t="shared" si="61"/>
        <v>0</v>
      </c>
      <c r="AF158" s="1713">
        <f>IF(X158="SD",U158,0)</f>
        <v>0</v>
      </c>
      <c r="AG158" s="1713" t="str">
        <f t="shared" si="63"/>
        <v>0</v>
      </c>
      <c r="AH158" s="1713">
        <f t="shared" si="64"/>
        <v>0</v>
      </c>
      <c r="AI158" s="1714"/>
      <c r="AJ158" s="1714">
        <f t="shared" si="44"/>
        <v>0</v>
      </c>
      <c r="AK158" s="1714">
        <f t="shared" si="44"/>
        <v>0</v>
      </c>
      <c r="AL158" s="1714">
        <f t="shared" si="65"/>
        <v>0</v>
      </c>
      <c r="AM158" s="1685" t="s">
        <v>2085</v>
      </c>
      <c r="AP158" s="1688"/>
      <c r="AQ158" s="1688"/>
      <c r="AR158" s="1688"/>
    </row>
    <row r="159" spans="1:44" ht="23.25" customHeight="1">
      <c r="A159" s="4232"/>
      <c r="B159" s="2101">
        <v>153</v>
      </c>
      <c r="C159" s="1774" t="s">
        <v>165</v>
      </c>
      <c r="D159" s="3949" t="s">
        <v>1465</v>
      </c>
      <c r="E159" s="4065" t="s">
        <v>1464</v>
      </c>
      <c r="F159" s="4069" t="s">
        <v>3579</v>
      </c>
      <c r="G159" s="4066">
        <v>64.89</v>
      </c>
      <c r="H159" s="4066"/>
      <c r="I159" s="4066"/>
      <c r="J159" s="1709">
        <v>19.629224999999998</v>
      </c>
      <c r="K159" s="4067" t="s">
        <v>3644</v>
      </c>
      <c r="L159" s="3357"/>
      <c r="M159" s="1712"/>
      <c r="N159" s="1712">
        <f>'수도광열비 부과 내역 '!V156</f>
        <v>329620</v>
      </c>
      <c r="O159" s="1712">
        <f>'수도광열비 부과 내역 '!W156</f>
        <v>163010</v>
      </c>
      <c r="P159" s="1712">
        <f t="shared" si="60"/>
        <v>492630</v>
      </c>
      <c r="Q159" s="1713"/>
      <c r="R159" s="1713"/>
      <c r="S159" s="1714">
        <f t="shared" si="68"/>
        <v>329620</v>
      </c>
      <c r="T159" s="1713">
        <f t="shared" si="47"/>
        <v>883320</v>
      </c>
      <c r="U159" s="1713">
        <f>Q159+S159</f>
        <v>329620</v>
      </c>
      <c r="V159" s="1713">
        <f>T159</f>
        <v>883320</v>
      </c>
      <c r="W159" s="1713">
        <f>U159+V159</f>
        <v>1212940</v>
      </c>
      <c r="X159" s="1715" t="s">
        <v>159</v>
      </c>
      <c r="Y159" s="1715" t="s">
        <v>159</v>
      </c>
      <c r="Z159" s="2109">
        <v>45962</v>
      </c>
      <c r="AA159" s="1713">
        <f>IF(Y159="브랜드",$Z$5-Z159+1,)</f>
        <v>30</v>
      </c>
      <c r="AB159" s="1713">
        <f>IF(X159="브랜드",U159,0)</f>
        <v>329620</v>
      </c>
      <c r="AC159" s="1713">
        <f>V159-AG159</f>
        <v>883320</v>
      </c>
      <c r="AD159" s="1713">
        <f>SUM(AB159:AC159)</f>
        <v>1212940</v>
      </c>
      <c r="AE159" s="1713">
        <f>DAY($Z$5)-AA159</f>
        <v>0</v>
      </c>
      <c r="AF159" s="1713">
        <f>IF(X159="SD",U159,0)</f>
        <v>0</v>
      </c>
      <c r="AG159" s="1713" t="str">
        <f>IF(Y159="SD",V159,IF(DAY(Z159)=1,"0",ROUND(DAY(Z159-1)/(DATE(YEAR(Z159),MONTH(Z159)+1,1)-DATE(YEAR(Z159),MONTH(Z159),1))*V159,-1)))</f>
        <v>0</v>
      </c>
      <c r="AH159" s="1713">
        <f>SUM(AF159:AG159)</f>
        <v>0</v>
      </c>
      <c r="AI159" s="1714"/>
      <c r="AJ159" s="1714"/>
      <c r="AK159" s="1714"/>
      <c r="AL159" s="1714"/>
      <c r="AP159" s="1688"/>
      <c r="AQ159" s="1688"/>
      <c r="AR159" s="1688"/>
    </row>
    <row r="160" spans="1:44" ht="23.25" customHeight="1">
      <c r="A160" s="4232"/>
      <c r="B160" s="2101">
        <v>154</v>
      </c>
      <c r="C160" s="1774" t="s">
        <v>165</v>
      </c>
      <c r="D160" s="1734" t="s">
        <v>149</v>
      </c>
      <c r="E160" s="3850" t="s">
        <v>911</v>
      </c>
      <c r="F160" s="4055" t="s">
        <v>2235</v>
      </c>
      <c r="G160" s="3953">
        <v>263.08</v>
      </c>
      <c r="H160" s="3953"/>
      <c r="I160" s="3953"/>
      <c r="J160" s="1709">
        <v>79.58</v>
      </c>
      <c r="K160" s="3954" t="s">
        <v>2847</v>
      </c>
      <c r="L160" s="1726"/>
      <c r="M160" s="1712">
        <v>0</v>
      </c>
      <c r="N160" s="1712">
        <f>'수도광열비 부과 내역 '!V157</f>
        <v>583770</v>
      </c>
      <c r="O160" s="1712">
        <f>'수도광열비 부과 내역 '!W157</f>
        <v>660870</v>
      </c>
      <c r="P160" s="1712">
        <f t="shared" si="60"/>
        <v>1244640</v>
      </c>
      <c r="Q160" s="1713"/>
      <c r="R160" s="1714"/>
      <c r="S160" s="2214">
        <f>N160</f>
        <v>583770</v>
      </c>
      <c r="T160" s="1713">
        <f t="shared" si="47"/>
        <v>3581100</v>
      </c>
      <c r="U160" s="1714">
        <f t="shared" si="58"/>
        <v>583770</v>
      </c>
      <c r="V160" s="1714">
        <f t="shared" si="59"/>
        <v>3581100</v>
      </c>
      <c r="W160" s="1714">
        <f t="shared" si="69"/>
        <v>4164870</v>
      </c>
      <c r="X160" s="1715" t="s">
        <v>159</v>
      </c>
      <c r="Y160" s="1719" t="s">
        <v>246</v>
      </c>
      <c r="Z160" s="2109">
        <v>45962</v>
      </c>
      <c r="AA160" s="1714">
        <f>IF(Y160="브랜드",$Z$5-Z160+1,)</f>
        <v>0</v>
      </c>
      <c r="AB160" s="1714">
        <f t="shared" si="66"/>
        <v>583770</v>
      </c>
      <c r="AC160" s="1714">
        <f t="shared" si="67"/>
        <v>0</v>
      </c>
      <c r="AD160" s="1714">
        <f t="shared" si="71"/>
        <v>583770</v>
      </c>
      <c r="AE160" s="1713">
        <f t="shared" si="61"/>
        <v>30</v>
      </c>
      <c r="AF160" s="1714">
        <f t="shared" si="62"/>
        <v>0</v>
      </c>
      <c r="AG160" s="1714">
        <f t="shared" si="63"/>
        <v>3581100</v>
      </c>
      <c r="AH160" s="1714">
        <f t="shared" si="64"/>
        <v>3581100</v>
      </c>
      <c r="AI160" s="1714"/>
      <c r="AJ160" s="1714">
        <f t="shared" si="44"/>
        <v>0</v>
      </c>
      <c r="AK160" s="1714">
        <f t="shared" si="44"/>
        <v>0</v>
      </c>
      <c r="AL160" s="1714">
        <f t="shared" si="65"/>
        <v>0</v>
      </c>
      <c r="AP160" s="1688"/>
      <c r="AQ160" s="1688"/>
      <c r="AR160" s="1688"/>
    </row>
    <row r="161" spans="1:44" ht="23.25" customHeight="1">
      <c r="A161" s="4232"/>
      <c r="B161" s="2101">
        <v>155</v>
      </c>
      <c r="C161" s="1774" t="s">
        <v>165</v>
      </c>
      <c r="D161" s="1734" t="s">
        <v>149</v>
      </c>
      <c r="E161" s="3094" t="s">
        <v>927</v>
      </c>
      <c r="F161" s="1723" t="s">
        <v>2235</v>
      </c>
      <c r="G161" s="1751">
        <v>403.89</v>
      </c>
      <c r="H161" s="1751"/>
      <c r="I161" s="1751"/>
      <c r="J161" s="1709">
        <v>122.17672499999999</v>
      </c>
      <c r="K161" s="1710" t="s">
        <v>928</v>
      </c>
      <c r="L161" s="1726"/>
      <c r="M161" s="1712">
        <v>0</v>
      </c>
      <c r="N161" s="1712">
        <f>'수도광열비 부과 내역 '!V158</f>
        <v>830900</v>
      </c>
      <c r="O161" s="1712">
        <f>'수도광열비 부과 내역 '!W158</f>
        <v>1014610</v>
      </c>
      <c r="P161" s="1712">
        <f t="shared" si="60"/>
        <v>1845510</v>
      </c>
      <c r="Q161" s="1713"/>
      <c r="R161" s="1714"/>
      <c r="S161" s="1714">
        <f t="shared" si="68"/>
        <v>830900</v>
      </c>
      <c r="T161" s="1714">
        <f t="shared" si="47"/>
        <v>5497950</v>
      </c>
      <c r="U161" s="1714">
        <f t="shared" si="58"/>
        <v>830900</v>
      </c>
      <c r="V161" s="1714">
        <f t="shared" si="59"/>
        <v>5497950</v>
      </c>
      <c r="W161" s="1714">
        <f t="shared" si="69"/>
        <v>6328850</v>
      </c>
      <c r="X161" s="1715" t="s">
        <v>159</v>
      </c>
      <c r="Y161" s="1715" t="s">
        <v>159</v>
      </c>
      <c r="Z161" s="2109">
        <v>45962</v>
      </c>
      <c r="AA161" s="1714">
        <f t="shared" si="70"/>
        <v>30</v>
      </c>
      <c r="AB161" s="1714">
        <f t="shared" si="66"/>
        <v>830900</v>
      </c>
      <c r="AC161" s="1714">
        <f t="shared" si="67"/>
        <v>5497950</v>
      </c>
      <c r="AD161" s="1714">
        <f t="shared" si="71"/>
        <v>6328850</v>
      </c>
      <c r="AE161" s="1714">
        <f t="shared" si="61"/>
        <v>0</v>
      </c>
      <c r="AF161" s="1714">
        <f t="shared" si="62"/>
        <v>0</v>
      </c>
      <c r="AG161" s="1714" t="str">
        <f t="shared" si="63"/>
        <v>0</v>
      </c>
      <c r="AH161" s="1714">
        <f t="shared" si="64"/>
        <v>0</v>
      </c>
      <c r="AI161" s="1714"/>
      <c r="AJ161" s="1714">
        <f t="shared" si="44"/>
        <v>0</v>
      </c>
      <c r="AK161" s="1714">
        <f t="shared" si="44"/>
        <v>0</v>
      </c>
      <c r="AL161" s="1714">
        <f t="shared" si="65"/>
        <v>0</v>
      </c>
      <c r="AP161" s="1688"/>
      <c r="AQ161" s="1688"/>
      <c r="AR161" s="1688"/>
    </row>
    <row r="162" spans="1:44" ht="23.25" customHeight="1">
      <c r="A162" s="4232"/>
      <c r="B162" s="2101">
        <v>156</v>
      </c>
      <c r="C162" s="1774" t="s">
        <v>165</v>
      </c>
      <c r="D162" s="1734" t="s">
        <v>149</v>
      </c>
      <c r="E162" s="3094" t="s">
        <v>934</v>
      </c>
      <c r="F162" s="1723" t="s">
        <v>1169</v>
      </c>
      <c r="G162" s="1751">
        <v>403.89</v>
      </c>
      <c r="H162" s="1751"/>
      <c r="I162" s="1751"/>
      <c r="J162" s="1709">
        <v>122.17672499999999</v>
      </c>
      <c r="K162" s="3292" t="s">
        <v>3156</v>
      </c>
      <c r="L162" s="1726"/>
      <c r="M162" s="1712">
        <v>0</v>
      </c>
      <c r="N162" s="1712">
        <f>'수도광열비 부과 내역 '!V159</f>
        <v>602490</v>
      </c>
      <c r="O162" s="1712">
        <f>'수도광열비 부과 내역 '!W159</f>
        <v>1014610</v>
      </c>
      <c r="P162" s="1712">
        <f t="shared" si="60"/>
        <v>1617100</v>
      </c>
      <c r="Q162" s="1713"/>
      <c r="R162" s="1714"/>
      <c r="S162" s="1714">
        <f t="shared" si="68"/>
        <v>602490</v>
      </c>
      <c r="T162" s="1714">
        <f t="shared" si="47"/>
        <v>5497950</v>
      </c>
      <c r="U162" s="1714">
        <f t="shared" si="58"/>
        <v>602490</v>
      </c>
      <c r="V162" s="1714">
        <f t="shared" si="59"/>
        <v>5497950</v>
      </c>
      <c r="W162" s="1714">
        <f t="shared" si="69"/>
        <v>6100440</v>
      </c>
      <c r="X162" s="1725" t="s">
        <v>246</v>
      </c>
      <c r="Y162" s="1725" t="s">
        <v>246</v>
      </c>
      <c r="Z162" s="2109">
        <v>45962</v>
      </c>
      <c r="AA162" s="1755">
        <f t="shared" si="70"/>
        <v>0</v>
      </c>
      <c r="AB162" s="1714">
        <f t="shared" si="66"/>
        <v>0</v>
      </c>
      <c r="AC162" s="1714">
        <f t="shared" si="67"/>
        <v>0</v>
      </c>
      <c r="AD162" s="1714">
        <f t="shared" si="71"/>
        <v>0</v>
      </c>
      <c r="AE162" s="1714">
        <f t="shared" si="61"/>
        <v>30</v>
      </c>
      <c r="AF162" s="1714">
        <f t="shared" si="62"/>
        <v>602490</v>
      </c>
      <c r="AG162" s="1714">
        <f t="shared" si="63"/>
        <v>5497950</v>
      </c>
      <c r="AH162" s="1714">
        <f t="shared" si="64"/>
        <v>6100440</v>
      </c>
      <c r="AI162" s="1714"/>
      <c r="AJ162" s="1714">
        <f t="shared" si="44"/>
        <v>0</v>
      </c>
      <c r="AK162" s="1714">
        <f t="shared" si="44"/>
        <v>0</v>
      </c>
      <c r="AL162" s="1714">
        <f t="shared" si="65"/>
        <v>0</v>
      </c>
      <c r="AP162" s="1688"/>
      <c r="AQ162" s="1688"/>
      <c r="AR162" s="1688"/>
    </row>
    <row r="163" spans="1:44" ht="23.25" customHeight="1">
      <c r="A163" s="4232"/>
      <c r="B163" s="2101">
        <v>157</v>
      </c>
      <c r="C163" s="1774" t="s">
        <v>165</v>
      </c>
      <c r="D163" s="1734" t="s">
        <v>149</v>
      </c>
      <c r="E163" s="3094" t="s">
        <v>930</v>
      </c>
      <c r="F163" s="1761" t="s">
        <v>2656</v>
      </c>
      <c r="G163" s="1736">
        <v>511.85</v>
      </c>
      <c r="H163" s="1736"/>
      <c r="I163" s="1736"/>
      <c r="J163" s="1709">
        <v>154.83462499999999</v>
      </c>
      <c r="K163" s="1743" t="s">
        <v>2848</v>
      </c>
      <c r="L163" s="1726"/>
      <c r="M163" s="1712">
        <v>0</v>
      </c>
      <c r="N163" s="1712">
        <f>'수도광열비 부과 내역 '!V160</f>
        <v>1442950</v>
      </c>
      <c r="O163" s="1712">
        <f>'수도광열비 부과 내역 '!W160</f>
        <v>1285820</v>
      </c>
      <c r="P163" s="1712">
        <f t="shared" si="60"/>
        <v>2728770</v>
      </c>
      <c r="Q163" s="1713"/>
      <c r="R163" s="1714"/>
      <c r="S163" s="1714">
        <f t="shared" si="68"/>
        <v>1442950</v>
      </c>
      <c r="T163" s="1714">
        <f t="shared" si="47"/>
        <v>6967560</v>
      </c>
      <c r="U163" s="1714">
        <f t="shared" si="58"/>
        <v>1442950</v>
      </c>
      <c r="V163" s="1714">
        <f t="shared" si="59"/>
        <v>6967560</v>
      </c>
      <c r="W163" s="1714">
        <f t="shared" si="69"/>
        <v>8410510</v>
      </c>
      <c r="X163" s="1715" t="s">
        <v>159</v>
      </c>
      <c r="Y163" s="1715" t="s">
        <v>159</v>
      </c>
      <c r="Z163" s="2109">
        <v>45962</v>
      </c>
      <c r="AA163" s="1747">
        <f t="shared" si="70"/>
        <v>30</v>
      </c>
      <c r="AB163" s="1714">
        <f t="shared" si="66"/>
        <v>1442950</v>
      </c>
      <c r="AC163" s="1714">
        <f t="shared" si="67"/>
        <v>6967560</v>
      </c>
      <c r="AD163" s="1714">
        <f t="shared" si="71"/>
        <v>8410510</v>
      </c>
      <c r="AE163" s="1755">
        <f t="shared" si="61"/>
        <v>0</v>
      </c>
      <c r="AF163" s="1714">
        <f t="shared" si="62"/>
        <v>0</v>
      </c>
      <c r="AG163" s="1714" t="str">
        <f t="shared" si="63"/>
        <v>0</v>
      </c>
      <c r="AH163" s="1714">
        <f t="shared" si="64"/>
        <v>0</v>
      </c>
      <c r="AI163" s="1714"/>
      <c r="AJ163" s="1714">
        <f t="shared" si="44"/>
        <v>0</v>
      </c>
      <c r="AK163" s="1714">
        <f t="shared" si="44"/>
        <v>0</v>
      </c>
      <c r="AL163" s="1714">
        <f t="shared" si="65"/>
        <v>0</v>
      </c>
      <c r="AP163" s="1688"/>
      <c r="AQ163" s="1688"/>
      <c r="AR163" s="1688"/>
    </row>
    <row r="164" spans="1:44" ht="23.25" customHeight="1">
      <c r="A164" s="4232"/>
      <c r="B164" s="2101">
        <v>158</v>
      </c>
      <c r="C164" s="1774" t="s">
        <v>165</v>
      </c>
      <c r="D164" s="1734" t="s">
        <v>149</v>
      </c>
      <c r="E164" s="3101" t="s">
        <v>3429</v>
      </c>
      <c r="F164" s="1761" t="s">
        <v>3551</v>
      </c>
      <c r="G164" s="1736">
        <v>72.77</v>
      </c>
      <c r="H164" s="1736"/>
      <c r="I164" s="1736"/>
      <c r="J164" s="1736">
        <v>22.012924999999999</v>
      </c>
      <c r="K164" s="1743" t="s">
        <v>3592</v>
      </c>
      <c r="L164" s="1726"/>
      <c r="M164" s="1712"/>
      <c r="N164" s="1712">
        <f>'수도광열비 부과 내역 '!V161</f>
        <v>1327150</v>
      </c>
      <c r="O164" s="1712">
        <f>'수도광열비 부과 내역 '!W161</f>
        <v>182810</v>
      </c>
      <c r="P164" s="1712">
        <f t="shared" ref="P164" si="72">M164+N164+O164</f>
        <v>1509960</v>
      </c>
      <c r="Q164" s="1713"/>
      <c r="R164" s="1714"/>
      <c r="S164" s="1714">
        <f t="shared" si="68"/>
        <v>1327150</v>
      </c>
      <c r="T164" s="1714">
        <f t="shared" si="47"/>
        <v>990580</v>
      </c>
      <c r="U164" s="1714">
        <f t="shared" si="58"/>
        <v>1327150</v>
      </c>
      <c r="V164" s="1714">
        <f t="shared" si="59"/>
        <v>990580</v>
      </c>
      <c r="W164" s="1714">
        <f t="shared" si="69"/>
        <v>2317730</v>
      </c>
      <c r="X164" s="1715" t="s">
        <v>159</v>
      </c>
      <c r="Y164" s="1715" t="s">
        <v>159</v>
      </c>
      <c r="Z164" s="2109">
        <v>45962</v>
      </c>
      <c r="AA164" s="1747">
        <f t="shared" si="70"/>
        <v>30</v>
      </c>
      <c r="AB164" s="1714">
        <f t="shared" si="66"/>
        <v>1327150</v>
      </c>
      <c r="AC164" s="1714">
        <f t="shared" si="67"/>
        <v>990580</v>
      </c>
      <c r="AD164" s="1714">
        <f t="shared" si="71"/>
        <v>2317730</v>
      </c>
      <c r="AE164" s="1755">
        <f t="shared" si="61"/>
        <v>0</v>
      </c>
      <c r="AF164" s="1714">
        <f t="shared" si="62"/>
        <v>0</v>
      </c>
      <c r="AG164" s="1714" t="str">
        <f t="shared" si="63"/>
        <v>0</v>
      </c>
      <c r="AH164" s="1714">
        <f t="shared" si="64"/>
        <v>0</v>
      </c>
      <c r="AI164" s="1714"/>
      <c r="AJ164" s="1714"/>
      <c r="AK164" s="1714"/>
      <c r="AL164" s="1714"/>
      <c r="AP164" s="1688"/>
      <c r="AQ164" s="1688"/>
      <c r="AR164" s="1688"/>
    </row>
    <row r="165" spans="1:44" ht="23.25" customHeight="1">
      <c r="A165" s="4232"/>
      <c r="B165" s="2101">
        <v>159</v>
      </c>
      <c r="C165" s="1774" t="s">
        <v>165</v>
      </c>
      <c r="D165" s="1734" t="s">
        <v>149</v>
      </c>
      <c r="E165" s="3101" t="s">
        <v>3430</v>
      </c>
      <c r="F165" s="1761" t="s">
        <v>3470</v>
      </c>
      <c r="G165" s="1751">
        <v>71.72</v>
      </c>
      <c r="H165" s="1751"/>
      <c r="I165" s="1751"/>
      <c r="J165" s="1709">
        <v>21.6953</v>
      </c>
      <c r="K165" s="1752" t="s">
        <v>3614</v>
      </c>
      <c r="L165" s="1726"/>
      <c r="M165" s="1712">
        <v>0</v>
      </c>
      <c r="N165" s="1712">
        <f>'수도광열비 부과 내역 '!V162</f>
        <v>196520</v>
      </c>
      <c r="O165" s="1712">
        <f>'수도광열비 부과 내역 '!W162</f>
        <v>180170</v>
      </c>
      <c r="P165" s="1712">
        <f t="shared" si="60"/>
        <v>376690</v>
      </c>
      <c r="Q165" s="1713"/>
      <c r="R165" s="1714"/>
      <c r="S165" s="1714">
        <f t="shared" si="68"/>
        <v>196520</v>
      </c>
      <c r="T165" s="1714">
        <f t="shared" si="47"/>
        <v>976290</v>
      </c>
      <c r="U165" s="1714">
        <f t="shared" si="58"/>
        <v>196520</v>
      </c>
      <c r="V165" s="1714">
        <f t="shared" si="59"/>
        <v>976290</v>
      </c>
      <c r="W165" s="1714">
        <f t="shared" si="69"/>
        <v>1172810</v>
      </c>
      <c r="X165" s="1715" t="s">
        <v>159</v>
      </c>
      <c r="Y165" s="1715" t="s">
        <v>159</v>
      </c>
      <c r="Z165" s="2109">
        <v>45962</v>
      </c>
      <c r="AA165" s="1747">
        <f>IF(Y165="브랜드",$Z$5-Z165+1,)</f>
        <v>30</v>
      </c>
      <c r="AB165" s="1714">
        <f t="shared" si="66"/>
        <v>196520</v>
      </c>
      <c r="AC165" s="1714">
        <f t="shared" si="67"/>
        <v>976290</v>
      </c>
      <c r="AD165" s="1714">
        <f t="shared" si="71"/>
        <v>1172810</v>
      </c>
      <c r="AE165" s="1714">
        <f>DAY($Z$5)-AA165</f>
        <v>0</v>
      </c>
      <c r="AF165" s="1714">
        <f t="shared" si="62"/>
        <v>0</v>
      </c>
      <c r="AG165" s="1714" t="str">
        <f t="shared" si="63"/>
        <v>0</v>
      </c>
      <c r="AH165" s="1714">
        <f t="shared" si="64"/>
        <v>0</v>
      </c>
      <c r="AI165" s="1714"/>
      <c r="AJ165" s="1714">
        <f t="shared" si="44"/>
        <v>0</v>
      </c>
      <c r="AK165" s="1714">
        <f t="shared" si="44"/>
        <v>0</v>
      </c>
      <c r="AL165" s="1714">
        <f t="shared" si="65"/>
        <v>0</v>
      </c>
      <c r="AP165" s="1688"/>
      <c r="AQ165" s="1688"/>
      <c r="AR165" s="1688"/>
    </row>
    <row r="166" spans="1:44" ht="23.25" customHeight="1">
      <c r="A166" s="4232"/>
      <c r="B166" s="2101">
        <v>160</v>
      </c>
      <c r="C166" s="1774" t="s">
        <v>165</v>
      </c>
      <c r="D166" s="1734" t="s">
        <v>149</v>
      </c>
      <c r="E166" s="3094" t="s">
        <v>926</v>
      </c>
      <c r="F166" s="1761" t="s">
        <v>2298</v>
      </c>
      <c r="G166" s="1736">
        <v>70.66</v>
      </c>
      <c r="H166" s="1736"/>
      <c r="I166" s="1736"/>
      <c r="J166" s="1709">
        <v>21.374649999999999</v>
      </c>
      <c r="K166" s="1737" t="s">
        <v>2849</v>
      </c>
      <c r="L166" s="1726"/>
      <c r="M166" s="1712">
        <v>0</v>
      </c>
      <c r="N166" s="1712">
        <f>'수도광열비 부과 내역 '!V163</f>
        <v>973780</v>
      </c>
      <c r="O166" s="1712">
        <f>'수도광열비 부과 내역 '!W163</f>
        <v>177500</v>
      </c>
      <c r="P166" s="1712">
        <f t="shared" si="60"/>
        <v>1151280</v>
      </c>
      <c r="Q166" s="1713"/>
      <c r="R166" s="1714"/>
      <c r="S166" s="1714">
        <f t="shared" si="68"/>
        <v>973780</v>
      </c>
      <c r="T166" s="1714">
        <f t="shared" si="47"/>
        <v>961860</v>
      </c>
      <c r="U166" s="1714">
        <f t="shared" si="58"/>
        <v>973780</v>
      </c>
      <c r="V166" s="1714">
        <f t="shared" si="59"/>
        <v>961860</v>
      </c>
      <c r="W166" s="1714">
        <f t="shared" si="69"/>
        <v>1935640</v>
      </c>
      <c r="X166" s="1715" t="s">
        <v>159</v>
      </c>
      <c r="Y166" s="1715" t="s">
        <v>159</v>
      </c>
      <c r="Z166" s="2109">
        <v>45962</v>
      </c>
      <c r="AA166" s="1714">
        <f t="shared" si="70"/>
        <v>30</v>
      </c>
      <c r="AB166" s="1714">
        <f t="shared" si="66"/>
        <v>973780</v>
      </c>
      <c r="AC166" s="1714">
        <f t="shared" si="67"/>
        <v>961860</v>
      </c>
      <c r="AD166" s="1714">
        <f t="shared" si="71"/>
        <v>1935640</v>
      </c>
      <c r="AE166" s="1714">
        <f t="shared" si="61"/>
        <v>0</v>
      </c>
      <c r="AF166" s="1714">
        <f t="shared" si="62"/>
        <v>0</v>
      </c>
      <c r="AG166" s="1714" t="str">
        <f t="shared" si="63"/>
        <v>0</v>
      </c>
      <c r="AH166" s="1714">
        <f t="shared" si="64"/>
        <v>0</v>
      </c>
      <c r="AI166" s="1714"/>
      <c r="AJ166" s="1714">
        <f t="shared" si="44"/>
        <v>0</v>
      </c>
      <c r="AK166" s="1714">
        <f t="shared" si="44"/>
        <v>0</v>
      </c>
      <c r="AL166" s="1714">
        <f t="shared" si="65"/>
        <v>0</v>
      </c>
      <c r="AP166" s="1688"/>
      <c r="AQ166" s="1688"/>
      <c r="AR166" s="1688"/>
    </row>
    <row r="167" spans="1:44" ht="23.25" customHeight="1">
      <c r="A167" s="4232"/>
      <c r="B167" s="2101">
        <v>161</v>
      </c>
      <c r="C167" s="1774" t="s">
        <v>165</v>
      </c>
      <c r="D167" s="1734" t="s">
        <v>149</v>
      </c>
      <c r="E167" s="3094" t="s">
        <v>855</v>
      </c>
      <c r="F167" s="1723" t="s">
        <v>1165</v>
      </c>
      <c r="G167" s="1751">
        <v>68.3</v>
      </c>
      <c r="H167" s="1751"/>
      <c r="I167" s="1751"/>
      <c r="J167" s="1709">
        <v>20.66075</v>
      </c>
      <c r="K167" s="1737" t="s">
        <v>314</v>
      </c>
      <c r="L167" s="1726"/>
      <c r="M167" s="1712">
        <v>0</v>
      </c>
      <c r="N167" s="1712">
        <f>'수도광열비 부과 내역 '!V164</f>
        <v>1164000</v>
      </c>
      <c r="O167" s="1712">
        <f>'수도광열비 부과 내역 '!W164</f>
        <v>171590</v>
      </c>
      <c r="P167" s="1712">
        <f t="shared" si="60"/>
        <v>1335590</v>
      </c>
      <c r="Q167" s="1713"/>
      <c r="R167" s="1714"/>
      <c r="S167" s="1714">
        <f t="shared" si="68"/>
        <v>1164000</v>
      </c>
      <c r="T167" s="1714">
        <f t="shared" si="47"/>
        <v>929730</v>
      </c>
      <c r="U167" s="1714">
        <f t="shared" si="58"/>
        <v>1164000</v>
      </c>
      <c r="V167" s="1714">
        <f t="shared" si="59"/>
        <v>929730</v>
      </c>
      <c r="W167" s="1714">
        <f t="shared" si="69"/>
        <v>2093730</v>
      </c>
      <c r="X167" s="1715" t="s">
        <v>159</v>
      </c>
      <c r="Y167" s="1715" t="s">
        <v>159</v>
      </c>
      <c r="Z167" s="2109">
        <v>45962</v>
      </c>
      <c r="AA167" s="1714">
        <f t="shared" si="70"/>
        <v>30</v>
      </c>
      <c r="AB167" s="1714">
        <f t="shared" si="66"/>
        <v>1164000</v>
      </c>
      <c r="AC167" s="1714">
        <f t="shared" si="67"/>
        <v>929730</v>
      </c>
      <c r="AD167" s="1714">
        <f t="shared" si="71"/>
        <v>2093730</v>
      </c>
      <c r="AE167" s="1714">
        <f>DAY($Z$5)-AA167</f>
        <v>0</v>
      </c>
      <c r="AF167" s="1714">
        <f t="shared" si="62"/>
        <v>0</v>
      </c>
      <c r="AG167" s="1714" t="str">
        <f t="shared" si="63"/>
        <v>0</v>
      </c>
      <c r="AH167" s="1714">
        <f t="shared" si="64"/>
        <v>0</v>
      </c>
      <c r="AI167" s="1714"/>
      <c r="AJ167" s="1714">
        <f t="shared" si="44"/>
        <v>0</v>
      </c>
      <c r="AK167" s="1714">
        <f t="shared" si="44"/>
        <v>0</v>
      </c>
      <c r="AL167" s="1714">
        <f t="shared" si="65"/>
        <v>0</v>
      </c>
      <c r="AP167" s="1688"/>
      <c r="AQ167" s="1688"/>
      <c r="AR167" s="1688"/>
    </row>
    <row r="168" spans="1:44" ht="23.25" customHeight="1">
      <c r="A168" s="4232"/>
      <c r="B168" s="2101">
        <v>162</v>
      </c>
      <c r="C168" s="1774" t="s">
        <v>165</v>
      </c>
      <c r="D168" s="1734" t="s">
        <v>149</v>
      </c>
      <c r="E168" s="3094" t="s">
        <v>845</v>
      </c>
      <c r="F168" s="1761" t="s">
        <v>2080</v>
      </c>
      <c r="G168" s="1736">
        <v>68.34</v>
      </c>
      <c r="H168" s="1736"/>
      <c r="I168" s="1736"/>
      <c r="J168" s="1709">
        <v>20.67285</v>
      </c>
      <c r="K168" s="1737" t="s">
        <v>2850</v>
      </c>
      <c r="L168" s="1726"/>
      <c r="M168" s="1712">
        <v>0</v>
      </c>
      <c r="N168" s="1712">
        <f>'수도광열비 부과 내역 '!V165</f>
        <v>1503840</v>
      </c>
      <c r="O168" s="1712">
        <f>'수도광열비 부과 내역 '!W165</f>
        <v>171700</v>
      </c>
      <c r="P168" s="1712">
        <f t="shared" si="60"/>
        <v>1675540</v>
      </c>
      <c r="Q168" s="1713"/>
      <c r="R168" s="1714"/>
      <c r="S168" s="1714">
        <f t="shared" si="68"/>
        <v>1503840</v>
      </c>
      <c r="T168" s="1714">
        <f t="shared" si="47"/>
        <v>930280</v>
      </c>
      <c r="U168" s="1714">
        <f t="shared" si="58"/>
        <v>1503840</v>
      </c>
      <c r="V168" s="1714">
        <f t="shared" si="59"/>
        <v>930280</v>
      </c>
      <c r="W168" s="1714">
        <f t="shared" si="69"/>
        <v>2434120</v>
      </c>
      <c r="X168" s="1715" t="s">
        <v>159</v>
      </c>
      <c r="Y168" s="1715" t="s">
        <v>159</v>
      </c>
      <c r="Z168" s="2109">
        <v>45962</v>
      </c>
      <c r="AA168" s="1714">
        <f t="shared" si="70"/>
        <v>30</v>
      </c>
      <c r="AB168" s="1714">
        <f t="shared" si="66"/>
        <v>1503840</v>
      </c>
      <c r="AC168" s="1714">
        <f t="shared" si="67"/>
        <v>930280</v>
      </c>
      <c r="AD168" s="1714">
        <f t="shared" si="71"/>
        <v>2434120</v>
      </c>
      <c r="AE168" s="1714">
        <f t="shared" si="61"/>
        <v>0</v>
      </c>
      <c r="AF168" s="1714">
        <f t="shared" si="62"/>
        <v>0</v>
      </c>
      <c r="AG168" s="1714" t="str">
        <f t="shared" si="63"/>
        <v>0</v>
      </c>
      <c r="AH168" s="1714">
        <f t="shared" si="64"/>
        <v>0</v>
      </c>
      <c r="AI168" s="1714"/>
      <c r="AJ168" s="1714">
        <f t="shared" si="44"/>
        <v>0</v>
      </c>
      <c r="AK168" s="1714">
        <f t="shared" si="44"/>
        <v>0</v>
      </c>
      <c r="AL168" s="1714">
        <f t="shared" si="65"/>
        <v>0</v>
      </c>
      <c r="AP168" s="1688"/>
      <c r="AQ168" s="1688"/>
      <c r="AR168" s="1688"/>
    </row>
    <row r="169" spans="1:44" ht="23.25" customHeight="1">
      <c r="A169" s="4232"/>
      <c r="B169" s="2101">
        <v>163</v>
      </c>
      <c r="C169" s="1774" t="s">
        <v>165</v>
      </c>
      <c r="D169" s="1734" t="s">
        <v>633</v>
      </c>
      <c r="E169" s="3094">
        <v>105</v>
      </c>
      <c r="F169" s="4121" t="s">
        <v>3640</v>
      </c>
      <c r="G169" s="3222">
        <v>189.89</v>
      </c>
      <c r="H169" s="3078"/>
      <c r="I169" s="3078"/>
      <c r="J169" s="3078">
        <v>57.44</v>
      </c>
      <c r="K169" s="4113" t="s">
        <v>3639</v>
      </c>
      <c r="L169" s="1726"/>
      <c r="M169" s="1712">
        <v>0</v>
      </c>
      <c r="N169" s="1712">
        <f>'수도광열비 부과 내역 '!V166</f>
        <v>862540</v>
      </c>
      <c r="O169" s="1712">
        <f>'수도광열비 부과 내역 '!W166</f>
        <v>251390</v>
      </c>
      <c r="P169" s="1712">
        <f t="shared" si="60"/>
        <v>1113930</v>
      </c>
      <c r="Q169" s="1713"/>
      <c r="R169" s="1714"/>
      <c r="S169" s="1714">
        <f t="shared" si="68"/>
        <v>862540</v>
      </c>
      <c r="T169" s="1714">
        <f t="shared" si="47"/>
        <v>2584800</v>
      </c>
      <c r="U169" s="1714">
        <f t="shared" si="58"/>
        <v>862540</v>
      </c>
      <c r="V169" s="1714">
        <f t="shared" si="59"/>
        <v>2584800</v>
      </c>
      <c r="W169" s="1714">
        <f t="shared" si="69"/>
        <v>3447340</v>
      </c>
      <c r="X169" s="1715" t="s">
        <v>159</v>
      </c>
      <c r="Y169" s="1715" t="s">
        <v>159</v>
      </c>
      <c r="Z169" s="4122">
        <v>45972</v>
      </c>
      <c r="AA169" s="1714">
        <f t="shared" si="70"/>
        <v>20</v>
      </c>
      <c r="AB169" s="1714">
        <f t="shared" si="66"/>
        <v>862540</v>
      </c>
      <c r="AC169" s="1714">
        <f t="shared" si="67"/>
        <v>1723200</v>
      </c>
      <c r="AD169" s="1714">
        <f t="shared" si="71"/>
        <v>2585740</v>
      </c>
      <c r="AE169" s="1714">
        <f t="shared" si="61"/>
        <v>10</v>
      </c>
      <c r="AF169" s="1714">
        <f t="shared" si="62"/>
        <v>0</v>
      </c>
      <c r="AG169" s="1714">
        <f t="shared" si="63"/>
        <v>861600</v>
      </c>
      <c r="AH169" s="1714">
        <f t="shared" si="64"/>
        <v>861600</v>
      </c>
      <c r="AI169" s="1714"/>
      <c r="AJ169" s="1714">
        <f t="shared" si="44"/>
        <v>0</v>
      </c>
      <c r="AK169" s="1714">
        <f t="shared" si="44"/>
        <v>0</v>
      </c>
      <c r="AL169" s="1714">
        <f t="shared" si="65"/>
        <v>0</v>
      </c>
      <c r="AP169" s="1688"/>
      <c r="AQ169" s="1688"/>
      <c r="AR169" s="1688"/>
    </row>
    <row r="170" spans="1:44" ht="23.25" customHeight="1">
      <c r="A170" s="4232"/>
      <c r="B170" s="2101">
        <v>164</v>
      </c>
      <c r="C170" s="1774" t="s">
        <v>165</v>
      </c>
      <c r="D170" s="1734" t="s">
        <v>633</v>
      </c>
      <c r="E170" s="3094" t="s">
        <v>320</v>
      </c>
      <c r="F170" s="1761" t="s">
        <v>3282</v>
      </c>
      <c r="G170" s="1736">
        <v>698.25</v>
      </c>
      <c r="H170" s="1736"/>
      <c r="I170" s="1736"/>
      <c r="J170" s="1709">
        <v>211.22</v>
      </c>
      <c r="K170" s="1752" t="s">
        <v>3615</v>
      </c>
      <c r="L170" s="1726"/>
      <c r="M170" s="1712">
        <v>0</v>
      </c>
      <c r="N170" s="1712">
        <f>'수도광열비 부과 내역 '!V167</f>
        <v>3805520</v>
      </c>
      <c r="O170" s="1712">
        <f>'수도광열비 부과 내역 '!W167</f>
        <v>921230</v>
      </c>
      <c r="P170" s="1712">
        <f t="shared" si="60"/>
        <v>4726750</v>
      </c>
      <c r="Q170" s="1713"/>
      <c r="R170" s="1714"/>
      <c r="S170" s="1714">
        <f t="shared" si="68"/>
        <v>3805520</v>
      </c>
      <c r="T170" s="1714">
        <f t="shared" si="47"/>
        <v>9504900</v>
      </c>
      <c r="U170" s="1714">
        <f t="shared" si="58"/>
        <v>3805520</v>
      </c>
      <c r="V170" s="1714">
        <f t="shared" si="59"/>
        <v>9504900</v>
      </c>
      <c r="W170" s="1714">
        <f t="shared" si="69"/>
        <v>13310420</v>
      </c>
      <c r="X170" s="1715" t="s">
        <v>159</v>
      </c>
      <c r="Y170" s="1715" t="s">
        <v>159</v>
      </c>
      <c r="Z170" s="2109">
        <v>45962</v>
      </c>
      <c r="AA170" s="1714">
        <f t="shared" si="70"/>
        <v>30</v>
      </c>
      <c r="AB170" s="1714">
        <f t="shared" si="66"/>
        <v>3805520</v>
      </c>
      <c r="AC170" s="1714">
        <f t="shared" si="67"/>
        <v>9504900</v>
      </c>
      <c r="AD170" s="1714">
        <f t="shared" si="71"/>
        <v>13310420</v>
      </c>
      <c r="AE170" s="1714">
        <f t="shared" si="61"/>
        <v>0</v>
      </c>
      <c r="AF170" s="1714">
        <f t="shared" si="62"/>
        <v>0</v>
      </c>
      <c r="AG170" s="1714" t="str">
        <f t="shared" si="63"/>
        <v>0</v>
      </c>
      <c r="AH170" s="1714">
        <f t="shared" si="64"/>
        <v>0</v>
      </c>
      <c r="AI170" s="1714"/>
      <c r="AJ170" s="1714">
        <f t="shared" si="44"/>
        <v>0</v>
      </c>
      <c r="AK170" s="1714">
        <f t="shared" si="44"/>
        <v>0</v>
      </c>
      <c r="AL170" s="1714">
        <f t="shared" si="65"/>
        <v>0</v>
      </c>
      <c r="AP170" s="1688"/>
      <c r="AQ170" s="1688"/>
      <c r="AR170" s="1688"/>
    </row>
    <row r="171" spans="1:44" ht="23.25" customHeight="1">
      <c r="A171" s="4232"/>
      <c r="B171" s="2101">
        <v>165</v>
      </c>
      <c r="C171" s="1774" t="s">
        <v>165</v>
      </c>
      <c r="D171" s="1734" t="s">
        <v>633</v>
      </c>
      <c r="E171" s="3094">
        <v>110</v>
      </c>
      <c r="F171" s="1735" t="s">
        <v>2266</v>
      </c>
      <c r="G171" s="1736">
        <v>29.68</v>
      </c>
      <c r="H171" s="1736"/>
      <c r="I171" s="1736"/>
      <c r="J171" s="1709">
        <v>8.9781999999999993</v>
      </c>
      <c r="K171" s="2550" t="s">
        <v>3158</v>
      </c>
      <c r="L171" s="1726"/>
      <c r="M171" s="1712">
        <v>0</v>
      </c>
      <c r="N171" s="1712">
        <f>'수도광열비 부과 내역 '!V168</f>
        <v>516050</v>
      </c>
      <c r="O171" s="1712">
        <f>'수도광열비 부과 내역 '!W168</f>
        <v>39160</v>
      </c>
      <c r="P171" s="1712">
        <f t="shared" si="60"/>
        <v>555210</v>
      </c>
      <c r="Q171" s="1713"/>
      <c r="R171" s="1714"/>
      <c r="S171" s="1714">
        <f t="shared" si="68"/>
        <v>516050</v>
      </c>
      <c r="T171" s="1714">
        <f t="shared" si="47"/>
        <v>404020</v>
      </c>
      <c r="U171" s="1714">
        <f t="shared" si="58"/>
        <v>516050</v>
      </c>
      <c r="V171" s="1714">
        <f t="shared" si="59"/>
        <v>404020</v>
      </c>
      <c r="W171" s="1714">
        <f t="shared" si="69"/>
        <v>920070</v>
      </c>
      <c r="X171" s="1715" t="s">
        <v>159</v>
      </c>
      <c r="Y171" s="1715" t="s">
        <v>159</v>
      </c>
      <c r="Z171" s="2109">
        <v>45962</v>
      </c>
      <c r="AA171" s="1747">
        <f t="shared" si="70"/>
        <v>30</v>
      </c>
      <c r="AB171" s="1747">
        <f t="shared" si="66"/>
        <v>516050</v>
      </c>
      <c r="AC171" s="1747">
        <f t="shared" si="67"/>
        <v>404020</v>
      </c>
      <c r="AD171" s="1747">
        <f t="shared" si="71"/>
        <v>920070</v>
      </c>
      <c r="AE171" s="1747">
        <f t="shared" si="61"/>
        <v>0</v>
      </c>
      <c r="AF171" s="1714">
        <f t="shared" si="62"/>
        <v>0</v>
      </c>
      <c r="AG171" s="1714" t="str">
        <f t="shared" si="63"/>
        <v>0</v>
      </c>
      <c r="AH171" s="1714">
        <f t="shared" si="64"/>
        <v>0</v>
      </c>
      <c r="AI171" s="1714"/>
      <c r="AJ171" s="1714">
        <f t="shared" si="44"/>
        <v>0</v>
      </c>
      <c r="AK171" s="1714">
        <f t="shared" si="44"/>
        <v>0</v>
      </c>
      <c r="AL171" s="1714">
        <f t="shared" si="65"/>
        <v>0</v>
      </c>
      <c r="AP171" s="1688"/>
      <c r="AQ171" s="1688"/>
      <c r="AR171" s="1688"/>
    </row>
    <row r="172" spans="1:44" ht="23.25" customHeight="1">
      <c r="A172" s="4232"/>
      <c r="B172" s="2101">
        <v>166</v>
      </c>
      <c r="C172" s="1774" t="s">
        <v>165</v>
      </c>
      <c r="D172" s="1734" t="s">
        <v>633</v>
      </c>
      <c r="E172" s="3094">
        <v>111</v>
      </c>
      <c r="F172" s="1760" t="s">
        <v>2235</v>
      </c>
      <c r="G172" s="1709">
        <v>37.26</v>
      </c>
      <c r="H172" s="1709"/>
      <c r="I172" s="1709"/>
      <c r="J172" s="1709">
        <v>11.271149999999999</v>
      </c>
      <c r="K172" s="1737" t="s">
        <v>921</v>
      </c>
      <c r="L172" s="1726"/>
      <c r="M172" s="1712">
        <v>0</v>
      </c>
      <c r="N172" s="1712">
        <f>'수도광열비 부과 내역 '!V169</f>
        <v>509310</v>
      </c>
      <c r="O172" s="1712">
        <f>'수도광열비 부과 내역 '!W169</f>
        <v>49160</v>
      </c>
      <c r="P172" s="1712">
        <f t="shared" si="60"/>
        <v>558470</v>
      </c>
      <c r="Q172" s="1713"/>
      <c r="R172" s="1714"/>
      <c r="S172" s="1714">
        <f t="shared" si="68"/>
        <v>509310</v>
      </c>
      <c r="T172" s="1714">
        <f t="shared" si="47"/>
        <v>507200</v>
      </c>
      <c r="U172" s="1714">
        <f t="shared" si="58"/>
        <v>509310</v>
      </c>
      <c r="V172" s="1714">
        <f t="shared" si="59"/>
        <v>507200</v>
      </c>
      <c r="W172" s="1714">
        <f t="shared" si="69"/>
        <v>1016510</v>
      </c>
      <c r="X172" s="1715" t="s">
        <v>159</v>
      </c>
      <c r="Y172" s="1715" t="s">
        <v>159</v>
      </c>
      <c r="Z172" s="2109">
        <v>45962</v>
      </c>
      <c r="AA172" s="1747">
        <f t="shared" si="70"/>
        <v>30</v>
      </c>
      <c r="AB172" s="1747">
        <f t="shared" si="66"/>
        <v>509310</v>
      </c>
      <c r="AC172" s="1747">
        <f t="shared" si="67"/>
        <v>507200</v>
      </c>
      <c r="AD172" s="1747">
        <f t="shared" si="71"/>
        <v>1016510</v>
      </c>
      <c r="AE172" s="1747">
        <f t="shared" si="61"/>
        <v>0</v>
      </c>
      <c r="AF172" s="1714">
        <f t="shared" si="62"/>
        <v>0</v>
      </c>
      <c r="AG172" s="1714" t="str">
        <f t="shared" si="63"/>
        <v>0</v>
      </c>
      <c r="AH172" s="1714">
        <f t="shared" si="64"/>
        <v>0</v>
      </c>
      <c r="AI172" s="1714"/>
      <c r="AJ172" s="1714">
        <f t="shared" si="44"/>
        <v>0</v>
      </c>
      <c r="AK172" s="1714">
        <f t="shared" si="44"/>
        <v>0</v>
      </c>
      <c r="AL172" s="1714">
        <f t="shared" si="65"/>
        <v>0</v>
      </c>
      <c r="AP172" s="1688"/>
      <c r="AQ172" s="1688"/>
      <c r="AR172" s="1688"/>
    </row>
    <row r="173" spans="1:44" ht="23.25" customHeight="1">
      <c r="A173" s="4232"/>
      <c r="B173" s="2101">
        <v>167</v>
      </c>
      <c r="C173" s="1774" t="s">
        <v>165</v>
      </c>
      <c r="D173" s="1707" t="s">
        <v>633</v>
      </c>
      <c r="E173" s="3094">
        <v>112</v>
      </c>
      <c r="F173" s="1735" t="s">
        <v>3028</v>
      </c>
      <c r="G173" s="1709">
        <v>37.26</v>
      </c>
      <c r="H173" s="1709"/>
      <c r="I173" s="1709"/>
      <c r="J173" s="1709">
        <v>11.271149999999999</v>
      </c>
      <c r="K173" s="1737" t="s">
        <v>3595</v>
      </c>
      <c r="L173" s="1776"/>
      <c r="M173" s="1712">
        <v>0</v>
      </c>
      <c r="N173" s="1712">
        <f>'수도광열비 부과 내역 '!V170</f>
        <v>374940</v>
      </c>
      <c r="O173" s="1712">
        <f>'수도광열비 부과 내역 '!W170</f>
        <v>49160</v>
      </c>
      <c r="P173" s="1712">
        <f t="shared" si="60"/>
        <v>424100</v>
      </c>
      <c r="Q173" s="1713"/>
      <c r="R173" s="1714"/>
      <c r="S173" s="1714">
        <f t="shared" si="68"/>
        <v>374940</v>
      </c>
      <c r="T173" s="1714">
        <f t="shared" si="47"/>
        <v>507200</v>
      </c>
      <c r="U173" s="1714">
        <f t="shared" si="58"/>
        <v>374940</v>
      </c>
      <c r="V173" s="1714">
        <f t="shared" si="59"/>
        <v>507200</v>
      </c>
      <c r="W173" s="1714">
        <f t="shared" si="69"/>
        <v>882140</v>
      </c>
      <c r="X173" s="1715" t="s">
        <v>159</v>
      </c>
      <c r="Y173" s="1715" t="s">
        <v>159</v>
      </c>
      <c r="Z173" s="2109">
        <v>45962</v>
      </c>
      <c r="AA173" s="1747">
        <f t="shared" si="70"/>
        <v>30</v>
      </c>
      <c r="AB173" s="1747">
        <f t="shared" si="66"/>
        <v>374940</v>
      </c>
      <c r="AC173" s="1747">
        <f t="shared" si="67"/>
        <v>507200</v>
      </c>
      <c r="AD173" s="1747">
        <f t="shared" si="71"/>
        <v>882140</v>
      </c>
      <c r="AE173" s="1747">
        <f t="shared" si="61"/>
        <v>0</v>
      </c>
      <c r="AF173" s="1714">
        <f t="shared" si="62"/>
        <v>0</v>
      </c>
      <c r="AG173" s="1714" t="str">
        <f t="shared" si="63"/>
        <v>0</v>
      </c>
      <c r="AH173" s="1714">
        <f t="shared" si="64"/>
        <v>0</v>
      </c>
      <c r="AI173" s="1714"/>
      <c r="AJ173" s="1714">
        <f t="shared" si="44"/>
        <v>0</v>
      </c>
      <c r="AK173" s="1714">
        <f t="shared" si="44"/>
        <v>0</v>
      </c>
      <c r="AL173" s="1714">
        <f t="shared" si="65"/>
        <v>0</v>
      </c>
      <c r="AP173" s="1688"/>
      <c r="AQ173" s="1688"/>
      <c r="AR173" s="1688"/>
    </row>
    <row r="174" spans="1:44" ht="23.25" customHeight="1">
      <c r="A174" s="4232"/>
      <c r="B174" s="2101">
        <v>168</v>
      </c>
      <c r="C174" s="1774" t="s">
        <v>165</v>
      </c>
      <c r="D174" s="1707" t="s">
        <v>633</v>
      </c>
      <c r="E174" s="3085">
        <v>113</v>
      </c>
      <c r="F174" s="1717" t="s">
        <v>2086</v>
      </c>
      <c r="G174" s="1736">
        <v>38.18</v>
      </c>
      <c r="H174" s="1736"/>
      <c r="I174" s="1736"/>
      <c r="J174" s="1709">
        <v>11.54945</v>
      </c>
      <c r="K174" s="1737" t="s">
        <v>3159</v>
      </c>
      <c r="L174" s="1711"/>
      <c r="M174" s="1712">
        <v>0</v>
      </c>
      <c r="N174" s="1712">
        <f>'수도광열비 부과 내역 '!V171</f>
        <v>318860</v>
      </c>
      <c r="O174" s="1712">
        <f>'수도광열비 부과 내역 '!W171</f>
        <v>50370</v>
      </c>
      <c r="P174" s="1712">
        <f t="shared" si="60"/>
        <v>369230</v>
      </c>
      <c r="Q174" s="1713"/>
      <c r="R174" s="1714"/>
      <c r="S174" s="1714">
        <f t="shared" si="68"/>
        <v>318860</v>
      </c>
      <c r="T174" s="1714">
        <f t="shared" si="47"/>
        <v>519730</v>
      </c>
      <c r="U174" s="1714">
        <f t="shared" si="58"/>
        <v>318860</v>
      </c>
      <c r="V174" s="1714">
        <f t="shared" si="59"/>
        <v>519730</v>
      </c>
      <c r="W174" s="1714">
        <f t="shared" si="69"/>
        <v>838590</v>
      </c>
      <c r="X174" s="1715" t="s">
        <v>159</v>
      </c>
      <c r="Y174" s="1715" t="s">
        <v>159</v>
      </c>
      <c r="Z174" s="2109">
        <v>45962</v>
      </c>
      <c r="AA174" s="1747">
        <f t="shared" si="70"/>
        <v>30</v>
      </c>
      <c r="AB174" s="1747">
        <f t="shared" si="66"/>
        <v>318860</v>
      </c>
      <c r="AC174" s="1747">
        <f t="shared" si="67"/>
        <v>519730</v>
      </c>
      <c r="AD174" s="1747">
        <f t="shared" si="71"/>
        <v>838590</v>
      </c>
      <c r="AE174" s="1747">
        <f t="shared" si="61"/>
        <v>0</v>
      </c>
      <c r="AF174" s="1714">
        <f t="shared" si="62"/>
        <v>0</v>
      </c>
      <c r="AG174" s="1714" t="str">
        <f t="shared" si="63"/>
        <v>0</v>
      </c>
      <c r="AH174" s="1714">
        <f t="shared" si="64"/>
        <v>0</v>
      </c>
      <c r="AI174" s="1714"/>
      <c r="AJ174" s="1714">
        <f t="shared" si="44"/>
        <v>0</v>
      </c>
      <c r="AK174" s="1714">
        <f t="shared" si="44"/>
        <v>0</v>
      </c>
      <c r="AL174" s="1714">
        <f t="shared" si="65"/>
        <v>0</v>
      </c>
      <c r="AP174" s="1688"/>
      <c r="AQ174" s="1688"/>
      <c r="AR174" s="1688"/>
    </row>
    <row r="175" spans="1:44" ht="23.25" customHeight="1">
      <c r="A175" s="4232"/>
      <c r="B175" s="2101">
        <v>169</v>
      </c>
      <c r="C175" s="1774" t="s">
        <v>165</v>
      </c>
      <c r="D175" s="1707" t="s">
        <v>633</v>
      </c>
      <c r="E175" s="3085" t="s">
        <v>947</v>
      </c>
      <c r="F175" s="1735" t="s">
        <v>2266</v>
      </c>
      <c r="G175" s="1736">
        <v>74.52</v>
      </c>
      <c r="H175" s="1736"/>
      <c r="I175" s="1736"/>
      <c r="J175" s="1709">
        <v>22.542299999999997</v>
      </c>
      <c r="K175" s="1743" t="s">
        <v>3160</v>
      </c>
      <c r="L175" s="1711"/>
      <c r="M175" s="1712">
        <v>0</v>
      </c>
      <c r="N175" s="1712">
        <f>'수도광열비 부과 내역 '!V172</f>
        <v>786400</v>
      </c>
      <c r="O175" s="1712">
        <f>'수도광열비 부과 내역 '!W172</f>
        <v>98320</v>
      </c>
      <c r="P175" s="1712">
        <f t="shared" si="60"/>
        <v>884720</v>
      </c>
      <c r="Q175" s="1713"/>
      <c r="R175" s="1714"/>
      <c r="S175" s="1714">
        <f t="shared" si="68"/>
        <v>786400</v>
      </c>
      <c r="T175" s="1714">
        <f t="shared" si="47"/>
        <v>1014400</v>
      </c>
      <c r="U175" s="1714">
        <f t="shared" si="58"/>
        <v>786400</v>
      </c>
      <c r="V175" s="1714">
        <f t="shared" si="59"/>
        <v>1014400</v>
      </c>
      <c r="W175" s="1714">
        <f t="shared" si="69"/>
        <v>1800800</v>
      </c>
      <c r="X175" s="1715" t="s">
        <v>159</v>
      </c>
      <c r="Y175" s="1715" t="s">
        <v>159</v>
      </c>
      <c r="Z175" s="2109">
        <v>45962</v>
      </c>
      <c r="AA175" s="1747">
        <f t="shared" si="70"/>
        <v>30</v>
      </c>
      <c r="AB175" s="1747">
        <f t="shared" si="66"/>
        <v>786400</v>
      </c>
      <c r="AC175" s="1747">
        <f t="shared" si="67"/>
        <v>1014400</v>
      </c>
      <c r="AD175" s="1747">
        <f t="shared" si="71"/>
        <v>1800800</v>
      </c>
      <c r="AE175" s="1747">
        <f t="shared" si="61"/>
        <v>0</v>
      </c>
      <c r="AF175" s="1714">
        <f t="shared" si="62"/>
        <v>0</v>
      </c>
      <c r="AG175" s="1714" t="str">
        <f t="shared" si="63"/>
        <v>0</v>
      </c>
      <c r="AH175" s="1714">
        <f t="shared" si="64"/>
        <v>0</v>
      </c>
      <c r="AI175" s="1714"/>
      <c r="AJ175" s="1714">
        <f t="shared" si="44"/>
        <v>0</v>
      </c>
      <c r="AK175" s="1714">
        <f t="shared" si="44"/>
        <v>0</v>
      </c>
      <c r="AL175" s="1714">
        <f t="shared" si="65"/>
        <v>0</v>
      </c>
      <c r="AP175" s="1688"/>
      <c r="AQ175" s="1688"/>
      <c r="AR175" s="1688"/>
    </row>
    <row r="176" spans="1:44" ht="23.25" customHeight="1">
      <c r="A176" s="4232"/>
      <c r="B176" s="2101">
        <v>170</v>
      </c>
      <c r="C176" s="1774" t="s">
        <v>165</v>
      </c>
      <c r="D176" s="1707" t="s">
        <v>633</v>
      </c>
      <c r="E176" s="3085">
        <v>116</v>
      </c>
      <c r="F176" s="1708" t="s">
        <v>2235</v>
      </c>
      <c r="G176" s="1709">
        <v>37.26</v>
      </c>
      <c r="H176" s="1709"/>
      <c r="I176" s="1709"/>
      <c r="J176" s="1709">
        <v>11.271149999999999</v>
      </c>
      <c r="K176" s="1739" t="s">
        <v>18</v>
      </c>
      <c r="L176" s="1726"/>
      <c r="M176" s="1712">
        <v>0</v>
      </c>
      <c r="N176" s="1712">
        <f>'수도광열비 부과 내역 '!V173</f>
        <v>530840</v>
      </c>
      <c r="O176" s="1712">
        <f>'수도광열비 부과 내역 '!W173</f>
        <v>49160</v>
      </c>
      <c r="P176" s="1712">
        <f t="shared" si="60"/>
        <v>580000</v>
      </c>
      <c r="Q176" s="1713"/>
      <c r="R176" s="1714"/>
      <c r="S176" s="1714">
        <f t="shared" si="68"/>
        <v>530840</v>
      </c>
      <c r="T176" s="1714">
        <f t="shared" si="47"/>
        <v>507200</v>
      </c>
      <c r="U176" s="1714">
        <f t="shared" si="58"/>
        <v>530840</v>
      </c>
      <c r="V176" s="1714">
        <f t="shared" si="59"/>
        <v>507200</v>
      </c>
      <c r="W176" s="1714">
        <f t="shared" si="69"/>
        <v>1038040</v>
      </c>
      <c r="X176" s="1715" t="s">
        <v>159</v>
      </c>
      <c r="Y176" s="1715" t="s">
        <v>159</v>
      </c>
      <c r="Z176" s="2109">
        <v>45962</v>
      </c>
      <c r="AA176" s="1714">
        <f t="shared" si="70"/>
        <v>30</v>
      </c>
      <c r="AB176" s="1714">
        <f t="shared" si="66"/>
        <v>530840</v>
      </c>
      <c r="AC176" s="1714">
        <f t="shared" si="67"/>
        <v>507200</v>
      </c>
      <c r="AD176" s="1714">
        <f t="shared" si="71"/>
        <v>1038040</v>
      </c>
      <c r="AE176" s="1714">
        <f t="shared" si="61"/>
        <v>0</v>
      </c>
      <c r="AF176" s="1714">
        <f t="shared" si="62"/>
        <v>0</v>
      </c>
      <c r="AG176" s="1714" t="str">
        <f t="shared" si="63"/>
        <v>0</v>
      </c>
      <c r="AH176" s="1714">
        <f t="shared" si="64"/>
        <v>0</v>
      </c>
      <c r="AI176" s="1714"/>
      <c r="AJ176" s="1714">
        <f t="shared" si="44"/>
        <v>0</v>
      </c>
      <c r="AK176" s="1714">
        <f t="shared" si="44"/>
        <v>0</v>
      </c>
      <c r="AL176" s="1714">
        <f t="shared" si="65"/>
        <v>0</v>
      </c>
      <c r="AP176" s="1688"/>
      <c r="AQ176" s="1688"/>
      <c r="AR176" s="1688"/>
    </row>
    <row r="177" spans="1:44" ht="23.25" customHeight="1">
      <c r="A177" s="4232"/>
      <c r="B177" s="2101">
        <v>171</v>
      </c>
      <c r="C177" s="1774" t="s">
        <v>165</v>
      </c>
      <c r="D177" s="1707" t="s">
        <v>633</v>
      </c>
      <c r="E177" s="3085">
        <v>117</v>
      </c>
      <c r="F177" s="1708" t="s">
        <v>2235</v>
      </c>
      <c r="G177" s="1709">
        <v>55.9</v>
      </c>
      <c r="H177" s="1709"/>
      <c r="I177" s="1709"/>
      <c r="J177" s="1709">
        <v>16.909749999999999</v>
      </c>
      <c r="K177" s="1739" t="s">
        <v>920</v>
      </c>
      <c r="L177" s="1726"/>
      <c r="M177" s="1712">
        <v>0</v>
      </c>
      <c r="N177" s="1712">
        <f>'수도광열비 부과 내역 '!V174</f>
        <v>1041980</v>
      </c>
      <c r="O177" s="1712">
        <f>'수도광열비 부과 내역 '!W174</f>
        <v>73750</v>
      </c>
      <c r="P177" s="1712">
        <f t="shared" si="60"/>
        <v>1115730</v>
      </c>
      <c r="Q177" s="1713"/>
      <c r="R177" s="1714"/>
      <c r="S177" s="1714">
        <f t="shared" si="68"/>
        <v>1041980</v>
      </c>
      <c r="T177" s="1714">
        <f t="shared" si="47"/>
        <v>760940</v>
      </c>
      <c r="U177" s="1714">
        <f t="shared" si="58"/>
        <v>1041980</v>
      </c>
      <c r="V177" s="1714">
        <f t="shared" si="59"/>
        <v>760940</v>
      </c>
      <c r="W177" s="1714">
        <f t="shared" si="69"/>
        <v>1802920</v>
      </c>
      <c r="X177" s="1715" t="s">
        <v>159</v>
      </c>
      <c r="Y177" s="1715" t="s">
        <v>159</v>
      </c>
      <c r="Z177" s="2109">
        <v>45962</v>
      </c>
      <c r="AA177" s="1714">
        <f t="shared" si="70"/>
        <v>30</v>
      </c>
      <c r="AB177" s="1714">
        <f t="shared" si="66"/>
        <v>1041980</v>
      </c>
      <c r="AC177" s="1714">
        <f t="shared" si="67"/>
        <v>760940</v>
      </c>
      <c r="AD177" s="1714">
        <f t="shared" si="71"/>
        <v>1802920</v>
      </c>
      <c r="AE177" s="1714">
        <f t="shared" si="61"/>
        <v>0</v>
      </c>
      <c r="AF177" s="1714">
        <f t="shared" si="62"/>
        <v>0</v>
      </c>
      <c r="AG177" s="1714" t="str">
        <f t="shared" si="63"/>
        <v>0</v>
      </c>
      <c r="AH177" s="1714">
        <f t="shared" si="64"/>
        <v>0</v>
      </c>
      <c r="AI177" s="1714"/>
      <c r="AJ177" s="1714">
        <f t="shared" si="44"/>
        <v>0</v>
      </c>
      <c r="AK177" s="1714">
        <f t="shared" si="44"/>
        <v>0</v>
      </c>
      <c r="AL177" s="1714">
        <f t="shared" si="65"/>
        <v>0</v>
      </c>
      <c r="AP177" s="1688"/>
      <c r="AQ177" s="1688"/>
      <c r="AR177" s="1688"/>
    </row>
    <row r="178" spans="1:44" ht="23.25" customHeight="1">
      <c r="A178" s="4232"/>
      <c r="B178" s="2101">
        <v>172</v>
      </c>
      <c r="C178" s="1774" t="s">
        <v>165</v>
      </c>
      <c r="D178" s="1707" t="s">
        <v>633</v>
      </c>
      <c r="E178" s="3085">
        <v>118</v>
      </c>
      <c r="F178" s="1708" t="s">
        <v>2235</v>
      </c>
      <c r="G178" s="1709">
        <v>54.86</v>
      </c>
      <c r="H178" s="1709"/>
      <c r="I178" s="1709"/>
      <c r="J178" s="1709">
        <v>16.59515</v>
      </c>
      <c r="K178" s="1739" t="s">
        <v>3616</v>
      </c>
      <c r="L178" s="1726"/>
      <c r="M178" s="1712">
        <v>0</v>
      </c>
      <c r="N178" s="1712">
        <f>'수도광열비 부과 내역 '!V175</f>
        <v>1213970</v>
      </c>
      <c r="O178" s="1712">
        <f>'수도광열비 부과 내역 '!W175</f>
        <v>72370</v>
      </c>
      <c r="P178" s="1712">
        <f t="shared" si="60"/>
        <v>1286340</v>
      </c>
      <c r="Q178" s="1713"/>
      <c r="R178" s="1714"/>
      <c r="S178" s="1714">
        <f t="shared" si="68"/>
        <v>1213970</v>
      </c>
      <c r="T178" s="1714">
        <f t="shared" si="47"/>
        <v>746780</v>
      </c>
      <c r="U178" s="1714">
        <f t="shared" si="58"/>
        <v>1213970</v>
      </c>
      <c r="V178" s="1714">
        <f t="shared" si="59"/>
        <v>746780</v>
      </c>
      <c r="W178" s="1714">
        <f t="shared" si="69"/>
        <v>1960750</v>
      </c>
      <c r="X178" s="1715" t="s">
        <v>159</v>
      </c>
      <c r="Y178" s="1715" t="s">
        <v>159</v>
      </c>
      <c r="Z178" s="2109">
        <v>45962</v>
      </c>
      <c r="AA178" s="1714">
        <f t="shared" si="70"/>
        <v>30</v>
      </c>
      <c r="AB178" s="1714">
        <f t="shared" si="66"/>
        <v>1213970</v>
      </c>
      <c r="AC178" s="1714">
        <f t="shared" si="67"/>
        <v>746780</v>
      </c>
      <c r="AD178" s="1714">
        <f t="shared" si="71"/>
        <v>1960750</v>
      </c>
      <c r="AE178" s="1714">
        <f t="shared" si="61"/>
        <v>0</v>
      </c>
      <c r="AF178" s="1714">
        <f t="shared" si="62"/>
        <v>0</v>
      </c>
      <c r="AG178" s="1714" t="str">
        <f t="shared" si="63"/>
        <v>0</v>
      </c>
      <c r="AH178" s="1714">
        <f t="shared" si="64"/>
        <v>0</v>
      </c>
      <c r="AI178" s="1714"/>
      <c r="AJ178" s="1714">
        <f t="shared" si="44"/>
        <v>0</v>
      </c>
      <c r="AK178" s="1714">
        <f t="shared" si="44"/>
        <v>0</v>
      </c>
      <c r="AL178" s="1714">
        <f t="shared" si="65"/>
        <v>0</v>
      </c>
      <c r="AP178" s="1688"/>
      <c r="AQ178" s="1688"/>
      <c r="AR178" s="1688"/>
    </row>
    <row r="179" spans="1:44" ht="23.25" customHeight="1">
      <c r="A179" s="4232"/>
      <c r="B179" s="2101">
        <v>173</v>
      </c>
      <c r="C179" s="1774" t="s">
        <v>165</v>
      </c>
      <c r="D179" s="1707" t="s">
        <v>858</v>
      </c>
      <c r="E179" s="3087" t="s">
        <v>918</v>
      </c>
      <c r="F179" s="1708" t="s">
        <v>2235</v>
      </c>
      <c r="G179" s="1736">
        <v>578.37</v>
      </c>
      <c r="H179" s="1736"/>
      <c r="I179" s="1736"/>
      <c r="J179" s="1709">
        <v>174.95692499999998</v>
      </c>
      <c r="K179" s="1737" t="s">
        <v>20</v>
      </c>
      <c r="L179" s="1711"/>
      <c r="M179" s="1712">
        <v>0</v>
      </c>
      <c r="N179" s="1712">
        <f>'수도광열비 부과 내역 '!V176</f>
        <v>4028060</v>
      </c>
      <c r="O179" s="1712">
        <f>'수도광열비 부과 내역 '!W176</f>
        <v>763060</v>
      </c>
      <c r="P179" s="1712">
        <f t="shared" si="60"/>
        <v>4791120</v>
      </c>
      <c r="Q179" s="1713"/>
      <c r="R179" s="1714"/>
      <c r="S179" s="1714">
        <f t="shared" si="68"/>
        <v>4028060</v>
      </c>
      <c r="T179" s="1714">
        <f t="shared" si="47"/>
        <v>7873060</v>
      </c>
      <c r="U179" s="1714">
        <f t="shared" si="58"/>
        <v>4028060</v>
      </c>
      <c r="V179" s="1714">
        <f t="shared" si="59"/>
        <v>7873060</v>
      </c>
      <c r="W179" s="1714">
        <f t="shared" si="69"/>
        <v>11901120</v>
      </c>
      <c r="X179" s="1715" t="s">
        <v>159</v>
      </c>
      <c r="Y179" s="1715" t="s">
        <v>159</v>
      </c>
      <c r="Z179" s="2109">
        <v>45962</v>
      </c>
      <c r="AA179" s="1714">
        <f t="shared" si="70"/>
        <v>30</v>
      </c>
      <c r="AB179" s="1714">
        <f t="shared" si="66"/>
        <v>4028060</v>
      </c>
      <c r="AC179" s="1714">
        <f t="shared" si="67"/>
        <v>7873060</v>
      </c>
      <c r="AD179" s="1714">
        <f t="shared" si="71"/>
        <v>11901120</v>
      </c>
      <c r="AE179" s="1714">
        <f t="shared" si="61"/>
        <v>0</v>
      </c>
      <c r="AF179" s="1714">
        <f t="shared" si="62"/>
        <v>0</v>
      </c>
      <c r="AG179" s="1714" t="str">
        <f t="shared" si="63"/>
        <v>0</v>
      </c>
      <c r="AH179" s="1714">
        <f t="shared" si="64"/>
        <v>0</v>
      </c>
      <c r="AI179" s="1714"/>
      <c r="AJ179" s="1714">
        <f t="shared" si="44"/>
        <v>0</v>
      </c>
      <c r="AK179" s="1714">
        <f t="shared" si="44"/>
        <v>0</v>
      </c>
      <c r="AL179" s="1714">
        <f t="shared" si="65"/>
        <v>0</v>
      </c>
      <c r="AP179" s="1688"/>
      <c r="AQ179" s="1688"/>
      <c r="AR179" s="1688"/>
    </row>
    <row r="180" spans="1:44" ht="23.25" customHeight="1">
      <c r="A180" s="4232"/>
      <c r="B180" s="2101">
        <v>174</v>
      </c>
      <c r="C180" s="1774" t="s">
        <v>165</v>
      </c>
      <c r="D180" s="1707" t="s">
        <v>2679</v>
      </c>
      <c r="E180" s="3104" t="s">
        <v>2678</v>
      </c>
      <c r="F180" s="1717" t="s">
        <v>2896</v>
      </c>
      <c r="G180" s="1736">
        <v>157.38999999999999</v>
      </c>
      <c r="H180" s="1736"/>
      <c r="I180" s="1736"/>
      <c r="J180" s="1709">
        <v>47.61</v>
      </c>
      <c r="K180" s="1743" t="s">
        <v>2691</v>
      </c>
      <c r="L180" s="1711"/>
      <c r="M180" s="1712">
        <v>0</v>
      </c>
      <c r="N180" s="1712">
        <f>'수도광열비 부과 내역 '!V177</f>
        <v>2098940</v>
      </c>
      <c r="O180" s="1712">
        <f>'수도광열비 부과 내역 '!W177</f>
        <v>207650</v>
      </c>
      <c r="P180" s="1712">
        <f t="shared" si="60"/>
        <v>2306590</v>
      </c>
      <c r="Q180" s="1713"/>
      <c r="R180" s="1714"/>
      <c r="S180" s="1714">
        <f t="shared" si="68"/>
        <v>2098940</v>
      </c>
      <c r="T180" s="1714">
        <f t="shared" si="47"/>
        <v>2142450</v>
      </c>
      <c r="U180" s="1714">
        <f t="shared" si="58"/>
        <v>2098940</v>
      </c>
      <c r="V180" s="1714">
        <f t="shared" si="59"/>
        <v>2142450</v>
      </c>
      <c r="W180" s="1714">
        <f t="shared" si="69"/>
        <v>4241390</v>
      </c>
      <c r="X180" s="1715" t="s">
        <v>159</v>
      </c>
      <c r="Y180" s="1715" t="s">
        <v>159</v>
      </c>
      <c r="Z180" s="2109">
        <v>45962</v>
      </c>
      <c r="AA180" s="1714">
        <f>IF(Y180="브랜드",$Z$5-Z180+1,)</f>
        <v>30</v>
      </c>
      <c r="AB180" s="1714">
        <f t="shared" si="66"/>
        <v>2098940</v>
      </c>
      <c r="AC180" s="1714">
        <f t="shared" si="67"/>
        <v>2142450</v>
      </c>
      <c r="AD180" s="1714">
        <f t="shared" si="71"/>
        <v>4241390</v>
      </c>
      <c r="AE180" s="1714">
        <f t="shared" si="61"/>
        <v>0</v>
      </c>
      <c r="AF180" s="1714">
        <f t="shared" si="62"/>
        <v>0</v>
      </c>
      <c r="AG180" s="1714" t="str">
        <f t="shared" si="63"/>
        <v>0</v>
      </c>
      <c r="AH180" s="1714">
        <f t="shared" si="64"/>
        <v>0</v>
      </c>
      <c r="AI180" s="1714"/>
      <c r="AJ180" s="1714">
        <f t="shared" si="44"/>
        <v>0</v>
      </c>
      <c r="AK180" s="1714">
        <f t="shared" si="44"/>
        <v>0</v>
      </c>
      <c r="AL180" s="1714">
        <f t="shared" si="65"/>
        <v>0</v>
      </c>
      <c r="AP180" s="1688"/>
      <c r="AQ180" s="1688"/>
      <c r="AR180" s="1688"/>
    </row>
    <row r="181" spans="1:44" ht="23.25" customHeight="1">
      <c r="A181" s="4232"/>
      <c r="B181" s="2101">
        <v>175</v>
      </c>
      <c r="C181" s="1774" t="s">
        <v>165</v>
      </c>
      <c r="D181" s="1707" t="s">
        <v>2680</v>
      </c>
      <c r="E181" s="3104" t="s">
        <v>2684</v>
      </c>
      <c r="F181" s="1717" t="s">
        <v>3443</v>
      </c>
      <c r="G181" s="1736">
        <v>116.46</v>
      </c>
      <c r="H181" s="1736"/>
      <c r="I181" s="1736"/>
      <c r="J181" s="1709">
        <v>35.229999999999997</v>
      </c>
      <c r="K181" s="3685" t="s">
        <v>3577</v>
      </c>
      <c r="L181" s="1711"/>
      <c r="M181" s="1712"/>
      <c r="N181" s="1712">
        <f>'수도광열비 부과 내역 '!V178</f>
        <v>1460910</v>
      </c>
      <c r="O181" s="1712">
        <f>'수도광열비 부과 내역 '!W178</f>
        <v>153650</v>
      </c>
      <c r="P181" s="1712">
        <f t="shared" si="60"/>
        <v>1614560</v>
      </c>
      <c r="Q181" s="1713"/>
      <c r="R181" s="1714"/>
      <c r="S181" s="1714">
        <f t="shared" si="68"/>
        <v>1460910</v>
      </c>
      <c r="T181" s="1714">
        <f t="shared" si="47"/>
        <v>1585350</v>
      </c>
      <c r="U181" s="1714">
        <f>Q181+S181</f>
        <v>1460910</v>
      </c>
      <c r="V181" s="1714">
        <f>T181</f>
        <v>1585350</v>
      </c>
      <c r="W181" s="1714">
        <f t="shared" si="69"/>
        <v>3046260</v>
      </c>
      <c r="X181" s="1715" t="s">
        <v>3442</v>
      </c>
      <c r="Y181" s="1715" t="s">
        <v>159</v>
      </c>
      <c r="Z181" s="2109">
        <v>45962</v>
      </c>
      <c r="AA181" s="1714">
        <f t="shared" si="70"/>
        <v>30</v>
      </c>
      <c r="AB181" s="1714">
        <f>IF(X181="브랜드",U181,0)</f>
        <v>1460910</v>
      </c>
      <c r="AC181" s="1714">
        <f>V181-AG181</f>
        <v>1585350</v>
      </c>
      <c r="AD181" s="1714">
        <f>SUM(AB181:AC181)</f>
        <v>3046260</v>
      </c>
      <c r="AE181" s="1714">
        <f>DAY($Z$5)-AA181</f>
        <v>0</v>
      </c>
      <c r="AF181" s="1714">
        <f>IF(X181="SD",U181,0)</f>
        <v>0</v>
      </c>
      <c r="AG181" s="1714" t="str">
        <f>IF(Y181="SD",V181,IF(DAY(Z181)=1,"0",ROUND(DAY(Z181-1)/(DATE(YEAR(Z181),MONTH(Z181)+1,1)-DATE(YEAR(Z181),MONTH(Z181),1))*V181,-1)))</f>
        <v>0</v>
      </c>
      <c r="AH181" s="1714">
        <f>SUM(AF181:AG181)</f>
        <v>0</v>
      </c>
      <c r="AI181" s="1714"/>
      <c r="AJ181" s="1714"/>
      <c r="AK181" s="1714"/>
      <c r="AL181" s="1714"/>
      <c r="AP181" s="1688"/>
      <c r="AQ181" s="1688"/>
      <c r="AR181" s="1688"/>
    </row>
    <row r="182" spans="1:44" ht="23.25" customHeight="1">
      <c r="A182" s="4232"/>
      <c r="B182" s="2101">
        <v>176</v>
      </c>
      <c r="C182" s="1774" t="s">
        <v>165</v>
      </c>
      <c r="D182" s="1707" t="s">
        <v>2681</v>
      </c>
      <c r="E182" s="3220" t="s">
        <v>2686</v>
      </c>
      <c r="F182" s="1735" t="s">
        <v>2856</v>
      </c>
      <c r="G182" s="1736">
        <v>132.69</v>
      </c>
      <c r="H182" s="1736"/>
      <c r="I182" s="1736"/>
      <c r="J182" s="1709">
        <v>40.14</v>
      </c>
      <c r="K182" s="1743" t="s">
        <v>3545</v>
      </c>
      <c r="L182" s="1711"/>
      <c r="M182" s="1712"/>
      <c r="N182" s="1712">
        <f>'수도광열비 부과 내역 '!V179</f>
        <v>2364500</v>
      </c>
      <c r="O182" s="1712">
        <f>'수도광열비 부과 내역 '!W179</f>
        <v>175070</v>
      </c>
      <c r="P182" s="1712">
        <f t="shared" si="60"/>
        <v>2539570</v>
      </c>
      <c r="Q182" s="1713"/>
      <c r="R182" s="1714"/>
      <c r="S182" s="1714">
        <f t="shared" si="68"/>
        <v>2364500</v>
      </c>
      <c r="T182" s="1714">
        <f t="shared" si="47"/>
        <v>1806300</v>
      </c>
      <c r="U182" s="1714">
        <f>Q182+S182</f>
        <v>2364500</v>
      </c>
      <c r="V182" s="1714">
        <f>T182</f>
        <v>1806300</v>
      </c>
      <c r="W182" s="1714">
        <f>U182+V182</f>
        <v>4170800</v>
      </c>
      <c r="X182" s="1715" t="s">
        <v>159</v>
      </c>
      <c r="Y182" s="1715" t="s">
        <v>159</v>
      </c>
      <c r="Z182" s="2109">
        <v>45962</v>
      </c>
      <c r="AA182" s="1714">
        <f t="shared" si="70"/>
        <v>30</v>
      </c>
      <c r="AB182" s="1714">
        <f>IF(X182="브랜드",U182,0)</f>
        <v>2364500</v>
      </c>
      <c r="AC182" s="1714">
        <f>V182-AG182</f>
        <v>1806300</v>
      </c>
      <c r="AD182" s="1714">
        <f>SUM(AB182:AC182)</f>
        <v>4170800</v>
      </c>
      <c r="AE182" s="1714">
        <f>DAY($Z$5)-AA182</f>
        <v>0</v>
      </c>
      <c r="AF182" s="1714">
        <f>IF(X182="SD",U182,0)</f>
        <v>0</v>
      </c>
      <c r="AG182" s="1714" t="str">
        <f>IF(Y182="SD",V182,IF(DAY(Z182)=1,"0",ROUND(DAY(Z182-1)/(DATE(YEAR(Z182),MONTH(Z182)+1,1)-DATE(YEAR(Z182),MONTH(Z182),1))*V182,-1)))</f>
        <v>0</v>
      </c>
      <c r="AH182" s="1714">
        <f>SUM(AF182:AG182)</f>
        <v>0</v>
      </c>
      <c r="AI182" s="1714"/>
      <c r="AJ182" s="1714"/>
      <c r="AK182" s="1714"/>
      <c r="AL182" s="1714"/>
      <c r="AP182" s="1688"/>
      <c r="AQ182" s="1688"/>
      <c r="AR182" s="1688"/>
    </row>
    <row r="183" spans="1:44" ht="23.25" customHeight="1">
      <c r="A183" s="4232"/>
      <c r="B183" s="2101">
        <v>177</v>
      </c>
      <c r="C183" s="1774" t="s">
        <v>165</v>
      </c>
      <c r="D183" s="1707" t="s">
        <v>2682</v>
      </c>
      <c r="E183" s="3104" t="s">
        <v>2688</v>
      </c>
      <c r="F183" s="1717" t="s">
        <v>2897</v>
      </c>
      <c r="G183" s="1736">
        <v>287.58999999999997</v>
      </c>
      <c r="H183" s="1736"/>
      <c r="I183" s="1736"/>
      <c r="J183" s="1709">
        <v>87</v>
      </c>
      <c r="K183" s="1743" t="s">
        <v>2693</v>
      </c>
      <c r="L183" s="1711"/>
      <c r="M183" s="1712"/>
      <c r="N183" s="1712">
        <f>'수도광열비 부과 내역 '!V180</f>
        <v>1354340</v>
      </c>
      <c r="O183" s="1712">
        <f>'수도광열비 부과 내역 '!W180</f>
        <v>379450</v>
      </c>
      <c r="P183" s="1712">
        <f t="shared" si="60"/>
        <v>1733790</v>
      </c>
      <c r="Q183" s="1713"/>
      <c r="R183" s="1714"/>
      <c r="S183" s="1714">
        <f t="shared" si="68"/>
        <v>1354340</v>
      </c>
      <c r="T183" s="1714">
        <f t="shared" si="47"/>
        <v>3915000</v>
      </c>
      <c r="U183" s="1714">
        <f>Q183+S183</f>
        <v>1354340</v>
      </c>
      <c r="V183" s="1714">
        <f>T183</f>
        <v>3915000</v>
      </c>
      <c r="W183" s="1714">
        <f t="shared" si="69"/>
        <v>5269340</v>
      </c>
      <c r="X183" s="1715" t="s">
        <v>159</v>
      </c>
      <c r="Y183" s="1715" t="s">
        <v>159</v>
      </c>
      <c r="Z183" s="2109">
        <v>45962</v>
      </c>
      <c r="AA183" s="1714">
        <f t="shared" si="70"/>
        <v>30</v>
      </c>
      <c r="AB183" s="1714">
        <f>IF(X183="브랜드",U183,0)</f>
        <v>1354340</v>
      </c>
      <c r="AC183" s="1714">
        <f>V183-AG183</f>
        <v>3915000</v>
      </c>
      <c r="AD183" s="1714">
        <f>SUM(AB183:AC183)</f>
        <v>5269340</v>
      </c>
      <c r="AE183" s="1714">
        <f>DAY($Z$5)-AA183</f>
        <v>0</v>
      </c>
      <c r="AF183" s="1714">
        <f>IF(X183="SD",U183,0)</f>
        <v>0</v>
      </c>
      <c r="AG183" s="1714" t="str">
        <f>IF(Y183="SD",V183,IF(DAY(Z183)=1,"0",ROUND(DAY(Z183-1)/(DATE(YEAR(Z183),MONTH(Z183)+1,1)-DATE(YEAR(Z183),MONTH(Z183),1))*V183,-1)))</f>
        <v>0</v>
      </c>
      <c r="AH183" s="1714">
        <f>SUM(AF183:AG183)</f>
        <v>0</v>
      </c>
      <c r="AI183" s="1714"/>
      <c r="AJ183" s="1714"/>
      <c r="AK183" s="1714"/>
      <c r="AL183" s="1714"/>
      <c r="AP183" s="1688"/>
      <c r="AQ183" s="1688"/>
      <c r="AR183" s="1688"/>
    </row>
    <row r="184" spans="1:44" ht="23.25" customHeight="1">
      <c r="A184" s="4232"/>
      <c r="B184" s="2101">
        <v>178</v>
      </c>
      <c r="C184" s="1774" t="s">
        <v>165</v>
      </c>
      <c r="D184" s="1707" t="s">
        <v>2682</v>
      </c>
      <c r="E184" s="3104" t="s">
        <v>2690</v>
      </c>
      <c r="F184" s="1717" t="s">
        <v>2897</v>
      </c>
      <c r="G184" s="1736">
        <v>281.44</v>
      </c>
      <c r="H184" s="1736"/>
      <c r="I184" s="1736"/>
      <c r="J184" s="1709">
        <v>85.14</v>
      </c>
      <c r="K184" s="1743" t="s">
        <v>3164</v>
      </c>
      <c r="L184" s="1711"/>
      <c r="M184" s="1712"/>
      <c r="N184" s="1712">
        <f>'수도광열비 부과 내역 '!V181</f>
        <v>1165330</v>
      </c>
      <c r="O184" s="1712">
        <f>'수도광열비 부과 내역 '!W181</f>
        <v>371340</v>
      </c>
      <c r="P184" s="1712">
        <f t="shared" si="60"/>
        <v>1536670</v>
      </c>
      <c r="Q184" s="1713"/>
      <c r="R184" s="1714"/>
      <c r="S184" s="1714">
        <f t="shared" si="68"/>
        <v>1165330</v>
      </c>
      <c r="T184" s="1714">
        <f t="shared" si="47"/>
        <v>3831300</v>
      </c>
      <c r="U184" s="1714">
        <f>Q184+S184</f>
        <v>1165330</v>
      </c>
      <c r="V184" s="1714">
        <f>T184</f>
        <v>3831300</v>
      </c>
      <c r="W184" s="1714">
        <f t="shared" si="69"/>
        <v>4996630</v>
      </c>
      <c r="X184" s="1715" t="s">
        <v>159</v>
      </c>
      <c r="Y184" s="1715" t="s">
        <v>159</v>
      </c>
      <c r="Z184" s="2109">
        <v>45962</v>
      </c>
      <c r="AA184" s="1714">
        <f>IF(Y184="브랜드",$Z$5-Z184+1,)</f>
        <v>30</v>
      </c>
      <c r="AB184" s="1714">
        <f>IF(X184="브랜드",U184,0)</f>
        <v>1165330</v>
      </c>
      <c r="AC184" s="1714">
        <f>V184-AG184</f>
        <v>3831300</v>
      </c>
      <c r="AD184" s="1714">
        <f>SUM(AB184:AC184)</f>
        <v>4996630</v>
      </c>
      <c r="AE184" s="1714">
        <f>DAY($Z$5)-AA184</f>
        <v>0</v>
      </c>
      <c r="AF184" s="1714">
        <f>IF(X184="SD",U184,0)</f>
        <v>0</v>
      </c>
      <c r="AG184" s="1714" t="str">
        <f>IF(Y184="SD",V184,IF(DAY(Z184)=1,"0",ROUND(DAY(Z184-1)/(DATE(YEAR(Z184),MONTH(Z184)+1,1)-DATE(YEAR(Z184),MONTH(Z184),1))*V184,-1)))</f>
        <v>0</v>
      </c>
      <c r="AH184" s="1714">
        <f>SUM(AF184:AG184)</f>
        <v>0</v>
      </c>
      <c r="AI184" s="1714"/>
      <c r="AJ184" s="1714"/>
      <c r="AK184" s="1714"/>
      <c r="AL184" s="1714"/>
      <c r="AP184" s="1688"/>
      <c r="AQ184" s="1688"/>
      <c r="AR184" s="1688"/>
    </row>
    <row r="185" spans="1:44" s="1757" customFormat="1" ht="23.25" customHeight="1">
      <c r="A185" s="4232"/>
      <c r="B185" s="2101">
        <v>179</v>
      </c>
      <c r="C185" s="1774" t="s">
        <v>165</v>
      </c>
      <c r="D185" s="1778" t="s">
        <v>633</v>
      </c>
      <c r="E185" s="3103" t="s">
        <v>2115</v>
      </c>
      <c r="F185" s="1754" t="s">
        <v>2123</v>
      </c>
      <c r="G185" s="1736">
        <v>174.88</v>
      </c>
      <c r="H185" s="1736"/>
      <c r="I185" s="1736"/>
      <c r="J185" s="1709">
        <v>52.9</v>
      </c>
      <c r="K185" s="1743" t="s">
        <v>2820</v>
      </c>
      <c r="L185" s="1711"/>
      <c r="M185" s="1712">
        <v>0</v>
      </c>
      <c r="N185" s="1712">
        <f>'수도광열비 부과 내역 '!V182</f>
        <v>1599580</v>
      </c>
      <c r="O185" s="1712">
        <f>'수도광열비 부과 내역 '!W182</f>
        <v>230720</v>
      </c>
      <c r="P185" s="1712">
        <f t="shared" si="60"/>
        <v>1830300</v>
      </c>
      <c r="Q185" s="1713"/>
      <c r="R185" s="1713"/>
      <c r="S185" s="1713">
        <f t="shared" si="68"/>
        <v>1599580</v>
      </c>
      <c r="T185" s="1713">
        <f t="shared" si="47"/>
        <v>2380500</v>
      </c>
      <c r="U185" s="1713">
        <f t="shared" si="58"/>
        <v>1599580</v>
      </c>
      <c r="V185" s="1713">
        <f t="shared" si="59"/>
        <v>2380500</v>
      </c>
      <c r="W185" s="1713">
        <f t="shared" si="69"/>
        <v>3980080</v>
      </c>
      <c r="X185" s="1715" t="s">
        <v>159</v>
      </c>
      <c r="Y185" s="1715" t="s">
        <v>159</v>
      </c>
      <c r="Z185" s="2109">
        <v>45962</v>
      </c>
      <c r="AA185" s="1714">
        <f t="shared" si="70"/>
        <v>30</v>
      </c>
      <c r="AB185" s="1713">
        <f t="shared" si="66"/>
        <v>1599580</v>
      </c>
      <c r="AC185" s="1713">
        <f t="shared" si="67"/>
        <v>2380500</v>
      </c>
      <c r="AD185" s="1713">
        <f t="shared" si="71"/>
        <v>3980080</v>
      </c>
      <c r="AE185" s="1714">
        <f t="shared" si="61"/>
        <v>0</v>
      </c>
      <c r="AF185" s="1714">
        <f t="shared" si="62"/>
        <v>0</v>
      </c>
      <c r="AG185" s="1713" t="str">
        <f t="shared" si="63"/>
        <v>0</v>
      </c>
      <c r="AH185" s="1713">
        <f t="shared" si="64"/>
        <v>0</v>
      </c>
      <c r="AI185" s="1756"/>
      <c r="AJ185" s="1756">
        <f t="shared" si="44"/>
        <v>0</v>
      </c>
      <c r="AK185" s="1756">
        <f t="shared" si="44"/>
        <v>0</v>
      </c>
      <c r="AL185" s="1756">
        <f t="shared" si="65"/>
        <v>0</v>
      </c>
      <c r="AP185" s="1688"/>
      <c r="AQ185" s="1688"/>
      <c r="AR185" s="1688"/>
    </row>
    <row r="186" spans="1:44" s="1757" customFormat="1" ht="23.25" customHeight="1">
      <c r="A186" s="4232"/>
      <c r="B186" s="2101">
        <v>180</v>
      </c>
      <c r="C186" s="1774" t="s">
        <v>165</v>
      </c>
      <c r="D186" s="1778" t="s">
        <v>633</v>
      </c>
      <c r="E186" s="3103" t="s">
        <v>2116</v>
      </c>
      <c r="F186" s="1750" t="s">
        <v>2234</v>
      </c>
      <c r="G186" s="1736">
        <v>162.93</v>
      </c>
      <c r="H186" s="1736"/>
      <c r="I186" s="1736"/>
      <c r="J186" s="1709">
        <v>49.29</v>
      </c>
      <c r="K186" s="1752" t="s">
        <v>3546</v>
      </c>
      <c r="L186" s="1711"/>
      <c r="M186" s="1712"/>
      <c r="N186" s="1712">
        <f>'수도광열비 부과 내역 '!V183</f>
        <v>1743330</v>
      </c>
      <c r="O186" s="1712">
        <f>'수도광열비 부과 내역 '!W183</f>
        <v>214970</v>
      </c>
      <c r="P186" s="1712">
        <f t="shared" si="60"/>
        <v>1958300</v>
      </c>
      <c r="Q186" s="1713"/>
      <c r="R186" s="1713"/>
      <c r="S186" s="1713">
        <f t="shared" ref="S186:S191" si="73">N186</f>
        <v>1743330</v>
      </c>
      <c r="T186" s="1713">
        <f t="shared" si="47"/>
        <v>2218050</v>
      </c>
      <c r="U186" s="1713">
        <f t="shared" ref="U186:U191" si="74">Q186+S186</f>
        <v>1743330</v>
      </c>
      <c r="V186" s="1713">
        <f t="shared" ref="V186:V191" si="75">T186</f>
        <v>2218050</v>
      </c>
      <c r="W186" s="1713">
        <f t="shared" ref="W186:W191" si="76">U186+V186</f>
        <v>3961380</v>
      </c>
      <c r="X186" s="1715" t="s">
        <v>159</v>
      </c>
      <c r="Y186" s="1715" t="s">
        <v>159</v>
      </c>
      <c r="Z186" s="2109">
        <v>45962</v>
      </c>
      <c r="AA186" s="1713">
        <f>IF(Y186="브랜드",$Z$5-Z186+1,)</f>
        <v>30</v>
      </c>
      <c r="AB186" s="1713">
        <f>IF(X186="브랜드",U186,0)</f>
        <v>1743330</v>
      </c>
      <c r="AC186" s="1713">
        <f>V186-AG186</f>
        <v>2218050</v>
      </c>
      <c r="AD186" s="1713">
        <f>SUM(AB186:AC186)</f>
        <v>3961380</v>
      </c>
      <c r="AE186" s="1728">
        <f>DAY($Z$5)-AA186</f>
        <v>0</v>
      </c>
      <c r="AF186" s="1713">
        <f>IF(X186="SD",U186,0)</f>
        <v>0</v>
      </c>
      <c r="AG186" s="1713" t="str">
        <f>IF(Y186="SD",V186,IF(DAY(Z186)=1,"0",ROUND(DAY(Z186-1)/(DATE(YEAR(Z186),MONTH(Z186)+1,1)-DATE(YEAR(Z186),MONTH(Z186),1))*V186,-1)))</f>
        <v>0</v>
      </c>
      <c r="AH186" s="1713">
        <f>SUM(AF186:AG186)</f>
        <v>0</v>
      </c>
      <c r="AI186" s="1756"/>
      <c r="AJ186" s="1756"/>
      <c r="AK186" s="1756"/>
      <c r="AL186" s="1756"/>
      <c r="AP186" s="1688"/>
      <c r="AQ186" s="1688"/>
      <c r="AR186" s="1688"/>
    </row>
    <row r="187" spans="1:44" ht="23.25" customHeight="1">
      <c r="A187" s="4232"/>
      <c r="B187" s="2101">
        <v>181</v>
      </c>
      <c r="C187" s="1774" t="s">
        <v>165</v>
      </c>
      <c r="D187" s="1722" t="s">
        <v>634</v>
      </c>
      <c r="E187" s="3103">
        <v>210</v>
      </c>
      <c r="F187" s="1717" t="s">
        <v>2570</v>
      </c>
      <c r="G187" s="1736">
        <v>366.34</v>
      </c>
      <c r="H187" s="1736"/>
      <c r="I187" s="1736"/>
      <c r="J187" s="1709">
        <v>110.82</v>
      </c>
      <c r="K187" s="1743" t="s">
        <v>3547</v>
      </c>
      <c r="L187" s="1711"/>
      <c r="M187" s="1712"/>
      <c r="N187" s="1712">
        <f>'수도광열비 부과 내역 '!V184</f>
        <v>4535030</v>
      </c>
      <c r="O187" s="1712">
        <f>'수도광열비 부과 내역 '!W184</f>
        <v>483340</v>
      </c>
      <c r="P187" s="1712">
        <f t="shared" si="60"/>
        <v>5018370</v>
      </c>
      <c r="Q187" s="1713"/>
      <c r="R187" s="1713"/>
      <c r="S187" s="1713">
        <f t="shared" si="73"/>
        <v>4535030</v>
      </c>
      <c r="T187" s="1713">
        <f t="shared" si="47"/>
        <v>4986900</v>
      </c>
      <c r="U187" s="1713">
        <f t="shared" si="74"/>
        <v>4535030</v>
      </c>
      <c r="V187" s="1713">
        <f t="shared" si="75"/>
        <v>4986900</v>
      </c>
      <c r="W187" s="1713">
        <f t="shared" si="76"/>
        <v>9521930</v>
      </c>
      <c r="X187" s="1715" t="s">
        <v>159</v>
      </c>
      <c r="Y187" s="1715" t="s">
        <v>159</v>
      </c>
      <c r="Z187" s="2109">
        <v>45962</v>
      </c>
      <c r="AA187" s="1714">
        <f t="shared" si="70"/>
        <v>30</v>
      </c>
      <c r="AB187" s="1713">
        <f t="shared" si="66"/>
        <v>4535030</v>
      </c>
      <c r="AC187" s="1713">
        <f t="shared" si="67"/>
        <v>4986900</v>
      </c>
      <c r="AD187" s="1713">
        <f t="shared" si="71"/>
        <v>9521930</v>
      </c>
      <c r="AE187" s="1755">
        <f t="shared" si="61"/>
        <v>0</v>
      </c>
      <c r="AF187" s="1713">
        <f t="shared" si="62"/>
        <v>0</v>
      </c>
      <c r="AG187" s="1714" t="str">
        <f t="shared" si="63"/>
        <v>0</v>
      </c>
      <c r="AH187" s="1714">
        <f t="shared" si="64"/>
        <v>0</v>
      </c>
      <c r="AI187" s="1714"/>
      <c r="AJ187" s="1714"/>
      <c r="AK187" s="1714"/>
      <c r="AL187" s="1714"/>
      <c r="AP187" s="1688"/>
      <c r="AQ187" s="1688"/>
      <c r="AR187" s="1688"/>
    </row>
    <row r="188" spans="1:44" ht="23.25" customHeight="1">
      <c r="A188" s="4232"/>
      <c r="B188" s="2101">
        <v>182</v>
      </c>
      <c r="C188" s="1774" t="s">
        <v>165</v>
      </c>
      <c r="D188" s="1707" t="s">
        <v>1287</v>
      </c>
      <c r="E188" s="3093" t="s">
        <v>1817</v>
      </c>
      <c r="F188" s="1750" t="s">
        <v>2251</v>
      </c>
      <c r="G188" s="1751">
        <v>149.88</v>
      </c>
      <c r="H188" s="1751"/>
      <c r="I188" s="1751"/>
      <c r="J188" s="1709">
        <v>45.34</v>
      </c>
      <c r="K188" s="1752" t="s">
        <v>3659</v>
      </c>
      <c r="L188" s="1726"/>
      <c r="M188" s="1712">
        <v>0</v>
      </c>
      <c r="N188" s="1712">
        <f>'수도광열비 부과 내역 '!V185</f>
        <v>1765030</v>
      </c>
      <c r="O188" s="1712">
        <f>'수도광열비 부과 내역 '!W185</f>
        <v>197750</v>
      </c>
      <c r="P188" s="1712">
        <f t="shared" si="60"/>
        <v>1962780</v>
      </c>
      <c r="Q188" s="1713"/>
      <c r="R188" s="1713"/>
      <c r="S188" s="1713">
        <f t="shared" si="73"/>
        <v>1765030</v>
      </c>
      <c r="T188" s="1713">
        <f t="shared" si="47"/>
        <v>2040300</v>
      </c>
      <c r="U188" s="1713">
        <f t="shared" si="74"/>
        <v>1765030</v>
      </c>
      <c r="V188" s="1713">
        <f t="shared" si="75"/>
        <v>2040300</v>
      </c>
      <c r="W188" s="1713">
        <f t="shared" si="76"/>
        <v>3805330</v>
      </c>
      <c r="X188" s="1715" t="s">
        <v>159</v>
      </c>
      <c r="Y188" s="1715" t="s">
        <v>159</v>
      </c>
      <c r="Z188" s="2109">
        <v>45962</v>
      </c>
      <c r="AA188" s="1713">
        <f t="shared" si="70"/>
        <v>30</v>
      </c>
      <c r="AB188" s="1713">
        <f>IF(X188="브랜드",U188,0)</f>
        <v>1765030</v>
      </c>
      <c r="AC188" s="1713">
        <f>V188-AG188</f>
        <v>2040300</v>
      </c>
      <c r="AD188" s="1713">
        <f t="shared" si="71"/>
        <v>3805330</v>
      </c>
      <c r="AE188" s="1728">
        <f>DAY($Z$5)-AA188</f>
        <v>0</v>
      </c>
      <c r="AF188" s="1713">
        <f>IF(X188="SD",U188,0)</f>
        <v>0</v>
      </c>
      <c r="AG188" s="1714" t="str">
        <f t="shared" si="63"/>
        <v>0</v>
      </c>
      <c r="AH188" s="1714">
        <f t="shared" si="64"/>
        <v>0</v>
      </c>
      <c r="AI188" s="1714"/>
      <c r="AJ188" s="1714">
        <f t="shared" si="44"/>
        <v>0</v>
      </c>
      <c r="AK188" s="1714">
        <f t="shared" si="44"/>
        <v>0</v>
      </c>
      <c r="AL188" s="1714">
        <f t="shared" si="65"/>
        <v>0</v>
      </c>
      <c r="AP188" s="1688"/>
      <c r="AQ188" s="1688"/>
      <c r="AR188" s="1688"/>
    </row>
    <row r="189" spans="1:44" ht="23.25" customHeight="1">
      <c r="A189" s="4232"/>
      <c r="B189" s="2101">
        <v>183</v>
      </c>
      <c r="C189" s="1774" t="s">
        <v>165</v>
      </c>
      <c r="D189" s="1707" t="s">
        <v>1287</v>
      </c>
      <c r="E189" s="3093" t="s">
        <v>2121</v>
      </c>
      <c r="F189" s="1717" t="s">
        <v>2141</v>
      </c>
      <c r="G189" s="1736">
        <v>142.15</v>
      </c>
      <c r="H189" s="1736"/>
      <c r="I189" s="1736"/>
      <c r="J189" s="1709">
        <v>43.01</v>
      </c>
      <c r="K189" s="1737" t="s">
        <v>2827</v>
      </c>
      <c r="L189" s="1726"/>
      <c r="M189" s="1712"/>
      <c r="N189" s="1712">
        <f>'수도광열비 부과 내역 '!V186</f>
        <v>3178570</v>
      </c>
      <c r="O189" s="1712">
        <f>'수도광열비 부과 내역 '!W186</f>
        <v>187590</v>
      </c>
      <c r="P189" s="1712">
        <f t="shared" si="60"/>
        <v>3366160</v>
      </c>
      <c r="Q189" s="1713"/>
      <c r="R189" s="1713"/>
      <c r="S189" s="1713">
        <f t="shared" si="73"/>
        <v>3178570</v>
      </c>
      <c r="T189" s="1713">
        <f t="shared" si="47"/>
        <v>1935450</v>
      </c>
      <c r="U189" s="1713">
        <f t="shared" si="74"/>
        <v>3178570</v>
      </c>
      <c r="V189" s="1713">
        <f t="shared" si="75"/>
        <v>1935450</v>
      </c>
      <c r="W189" s="1713">
        <f t="shared" si="76"/>
        <v>5114020</v>
      </c>
      <c r="X189" s="1715" t="s">
        <v>159</v>
      </c>
      <c r="Y189" s="1715" t="s">
        <v>159</v>
      </c>
      <c r="Z189" s="2109">
        <v>45962</v>
      </c>
      <c r="AA189" s="1714">
        <f>IF(Y189="브랜드",$Z$5-Z189+1,)</f>
        <v>30</v>
      </c>
      <c r="AB189" s="1714">
        <f>IF(X189="브랜드",U189,0)</f>
        <v>3178570</v>
      </c>
      <c r="AC189" s="1714">
        <f>V189-AG189</f>
        <v>1935450</v>
      </c>
      <c r="AD189" s="1714">
        <f>SUM(AB189:AC189)</f>
        <v>5114020</v>
      </c>
      <c r="AE189" s="1755">
        <f>DAY($Z$5)-AA189</f>
        <v>0</v>
      </c>
      <c r="AF189" s="1714"/>
      <c r="AG189" s="1714" t="str">
        <f>IF(Y189="SD",V189,IF(DAY(Z189)=1,"0",ROUND(DAY(Z189-1)/(DATE(YEAR(Z189),MONTH(Z189)+1,1)-DATE(YEAR(Z189),MONTH(Z189),1))*V189,-1)))</f>
        <v>0</v>
      </c>
      <c r="AH189" s="1714">
        <f>SUM(AF189:AG189)</f>
        <v>0</v>
      </c>
      <c r="AI189" s="1714"/>
      <c r="AJ189" s="1714"/>
      <c r="AK189" s="1714"/>
      <c r="AL189" s="1714"/>
      <c r="AP189" s="1688"/>
      <c r="AQ189" s="1688"/>
      <c r="AR189" s="1688"/>
    </row>
    <row r="190" spans="1:44" ht="23.25" customHeight="1">
      <c r="A190" s="4232"/>
      <c r="B190" s="2101">
        <v>184</v>
      </c>
      <c r="C190" s="1774" t="s">
        <v>165</v>
      </c>
      <c r="D190" s="1707" t="s">
        <v>1287</v>
      </c>
      <c r="E190" s="3093" t="s">
        <v>2120</v>
      </c>
      <c r="F190" s="1717" t="s">
        <v>2312</v>
      </c>
      <c r="G190" s="1736">
        <v>202.53</v>
      </c>
      <c r="H190" s="1736"/>
      <c r="I190" s="1736"/>
      <c r="J190" s="1709">
        <v>61.27</v>
      </c>
      <c r="K190" s="1737" t="s">
        <v>3617</v>
      </c>
      <c r="L190" s="1711"/>
      <c r="M190" s="1712">
        <v>0</v>
      </c>
      <c r="N190" s="1712">
        <f>'수도광열비 부과 내역 '!V187</f>
        <v>3516180</v>
      </c>
      <c r="O190" s="1712">
        <f>'수도광열비 부과 내역 '!W187</f>
        <v>267220</v>
      </c>
      <c r="P190" s="1712">
        <f t="shared" si="60"/>
        <v>3783400</v>
      </c>
      <c r="Q190" s="1713"/>
      <c r="R190" s="1713"/>
      <c r="S190" s="1713">
        <f t="shared" si="73"/>
        <v>3516180</v>
      </c>
      <c r="T190" s="1713">
        <f t="shared" si="47"/>
        <v>2757150</v>
      </c>
      <c r="U190" s="1713">
        <f t="shared" si="74"/>
        <v>3516180</v>
      </c>
      <c r="V190" s="1713">
        <f t="shared" si="75"/>
        <v>2757150</v>
      </c>
      <c r="W190" s="1713">
        <f t="shared" si="76"/>
        <v>6273330</v>
      </c>
      <c r="X190" s="1715" t="s">
        <v>159</v>
      </c>
      <c r="Y190" s="1715" t="s">
        <v>159</v>
      </c>
      <c r="Z190" s="2109">
        <v>45962</v>
      </c>
      <c r="AA190" s="1714">
        <f t="shared" si="70"/>
        <v>30</v>
      </c>
      <c r="AB190" s="1714">
        <f t="shared" si="66"/>
        <v>3516180</v>
      </c>
      <c r="AC190" s="1714">
        <f t="shared" si="67"/>
        <v>2757150</v>
      </c>
      <c r="AD190" s="1714">
        <f>SUM(AB190:AC190)</f>
        <v>6273330</v>
      </c>
      <c r="AE190" s="1714">
        <f t="shared" si="61"/>
        <v>0</v>
      </c>
      <c r="AF190" s="1714">
        <f t="shared" si="62"/>
        <v>0</v>
      </c>
      <c r="AG190" s="1714" t="str">
        <f t="shared" si="63"/>
        <v>0</v>
      </c>
      <c r="AH190" s="1714">
        <f t="shared" si="64"/>
        <v>0</v>
      </c>
      <c r="AI190" s="1714"/>
      <c r="AJ190" s="1714">
        <f t="shared" si="44"/>
        <v>0</v>
      </c>
      <c r="AK190" s="1714">
        <f t="shared" si="44"/>
        <v>0</v>
      </c>
      <c r="AL190" s="1714">
        <f t="shared" si="65"/>
        <v>0</v>
      </c>
      <c r="AP190" s="1688"/>
      <c r="AQ190" s="1688"/>
      <c r="AR190" s="1688"/>
    </row>
    <row r="191" spans="1:44" ht="23.25" customHeight="1">
      <c r="A191" s="4232"/>
      <c r="B191" s="2101">
        <v>185</v>
      </c>
      <c r="C191" s="1774" t="s">
        <v>165</v>
      </c>
      <c r="D191" s="1707" t="s">
        <v>1791</v>
      </c>
      <c r="E191" s="3104" t="s">
        <v>2139</v>
      </c>
      <c r="F191" s="1717" t="s">
        <v>2135</v>
      </c>
      <c r="G191" s="1736">
        <v>498.88</v>
      </c>
      <c r="H191" s="1736"/>
      <c r="I191" s="1736"/>
      <c r="J191" s="1709">
        <v>150.91999999999999</v>
      </c>
      <c r="K191" s="1737" t="s">
        <v>3169</v>
      </c>
      <c r="L191" s="1711"/>
      <c r="M191" s="1712"/>
      <c r="N191" s="1712">
        <f>'수도광열비 부과 내역 '!V188</f>
        <v>680870</v>
      </c>
      <c r="O191" s="1712">
        <f>'수도광열비 부과 내역 '!W188</f>
        <v>658240</v>
      </c>
      <c r="P191" s="1712">
        <f t="shared" si="60"/>
        <v>1339110</v>
      </c>
      <c r="Q191" s="1713"/>
      <c r="R191" s="1713"/>
      <c r="S191" s="1713">
        <f t="shared" si="73"/>
        <v>680870</v>
      </c>
      <c r="T191" s="1713">
        <f t="shared" si="47"/>
        <v>6791400</v>
      </c>
      <c r="U191" s="1713">
        <f t="shared" si="74"/>
        <v>680870</v>
      </c>
      <c r="V191" s="1713">
        <f t="shared" si="75"/>
        <v>6791400</v>
      </c>
      <c r="W191" s="1713">
        <f t="shared" si="76"/>
        <v>7472270</v>
      </c>
      <c r="X191" s="1715" t="s">
        <v>159</v>
      </c>
      <c r="Y191" s="1715" t="s">
        <v>1833</v>
      </c>
      <c r="Z191" s="2109">
        <v>45962</v>
      </c>
      <c r="AA191" s="1714">
        <f>IF(Y191="브랜드",$Z$5-Z191+1,)</f>
        <v>30</v>
      </c>
      <c r="AB191" s="1714">
        <f>IF(X191="브랜드",U191,0)</f>
        <v>680870</v>
      </c>
      <c r="AC191" s="1714">
        <f>V191-AG191</f>
        <v>6791400</v>
      </c>
      <c r="AD191" s="1714">
        <f>SUM(AB191:AC191)</f>
        <v>7472270</v>
      </c>
      <c r="AE191" s="1714">
        <f>DAY($Z$5)-AA191</f>
        <v>0</v>
      </c>
      <c r="AF191" s="1714"/>
      <c r="AG191" s="1714" t="str">
        <f>IF(Y191="SD",V191,IF(DAY(Z191)=1,"0",ROUND(DAY(Z191-1)/(DATE(YEAR(Z191),MONTH(Z191)+1,1)-DATE(YEAR(Z191),MONTH(Z191),1))*V191,-1)))</f>
        <v>0</v>
      </c>
      <c r="AH191" s="1714">
        <f>SUM(AF191:AG191)</f>
        <v>0</v>
      </c>
      <c r="AI191" s="1714"/>
      <c r="AJ191" s="1714"/>
      <c r="AK191" s="1714"/>
      <c r="AL191" s="1714"/>
      <c r="AP191" s="1688"/>
      <c r="AQ191" s="1688"/>
      <c r="AR191" s="1688"/>
    </row>
    <row r="192" spans="1:44" ht="23.25" customHeight="1">
      <c r="A192" s="4232"/>
      <c r="B192" s="2101">
        <v>186</v>
      </c>
      <c r="C192" s="1774" t="s">
        <v>165</v>
      </c>
      <c r="D192" s="1722" t="s">
        <v>633</v>
      </c>
      <c r="E192" s="3104" t="s">
        <v>1640</v>
      </c>
      <c r="F192" s="1717" t="s">
        <v>1667</v>
      </c>
      <c r="G192" s="1736">
        <v>1845.84</v>
      </c>
      <c r="H192" s="1736"/>
      <c r="I192" s="1736"/>
      <c r="J192" s="1709">
        <v>558.36659999999995</v>
      </c>
      <c r="K192" s="1718" t="s">
        <v>3170</v>
      </c>
      <c r="L192" s="3178"/>
      <c r="M192" s="1738">
        <v>0</v>
      </c>
      <c r="N192" s="1712">
        <f>'수도광열비 부과 내역 '!V189</f>
        <v>6958100</v>
      </c>
      <c r="O192" s="1712">
        <f>'수도광열비 부과 내역 '!W189</f>
        <v>4636930</v>
      </c>
      <c r="P192" s="1712">
        <f t="shared" si="60"/>
        <v>11595030</v>
      </c>
      <c r="Q192" s="1714"/>
      <c r="R192" s="1714"/>
      <c r="S192" s="1714">
        <f t="shared" si="68"/>
        <v>6958100</v>
      </c>
      <c r="T192" s="1714">
        <f t="shared" si="47"/>
        <v>25126500</v>
      </c>
      <c r="U192" s="1714">
        <f t="shared" si="58"/>
        <v>6958100</v>
      </c>
      <c r="V192" s="1714">
        <f t="shared" si="59"/>
        <v>25126500</v>
      </c>
      <c r="W192" s="1714">
        <f t="shared" si="69"/>
        <v>32084600</v>
      </c>
      <c r="X192" s="1715" t="s">
        <v>159</v>
      </c>
      <c r="Y192" s="1719" t="s">
        <v>246</v>
      </c>
      <c r="Z192" s="2109">
        <v>45962</v>
      </c>
      <c r="AA192" s="1714">
        <f t="shared" si="70"/>
        <v>0</v>
      </c>
      <c r="AB192" s="1714">
        <f t="shared" si="66"/>
        <v>6958100</v>
      </c>
      <c r="AC192" s="1714">
        <f t="shared" si="67"/>
        <v>0</v>
      </c>
      <c r="AD192" s="1714">
        <f t="shared" si="71"/>
        <v>6958100</v>
      </c>
      <c r="AE192" s="1714">
        <f t="shared" si="61"/>
        <v>30</v>
      </c>
      <c r="AF192" s="1714">
        <f t="shared" si="62"/>
        <v>0</v>
      </c>
      <c r="AG192" s="1714">
        <f t="shared" si="63"/>
        <v>25126500</v>
      </c>
      <c r="AH192" s="1714">
        <f t="shared" si="64"/>
        <v>25126500</v>
      </c>
      <c r="AI192" s="1714"/>
      <c r="AJ192" s="1714">
        <f t="shared" si="44"/>
        <v>0</v>
      </c>
      <c r="AK192" s="1714">
        <f t="shared" si="44"/>
        <v>0</v>
      </c>
      <c r="AL192" s="1714">
        <f t="shared" si="65"/>
        <v>0</v>
      </c>
      <c r="AP192" s="1688"/>
      <c r="AQ192" s="1688"/>
      <c r="AR192" s="1688"/>
    </row>
    <row r="193" spans="1:46" ht="23.25" customHeight="1">
      <c r="A193" s="4232"/>
      <c r="B193" s="2101">
        <v>187</v>
      </c>
      <c r="C193" s="1774" t="s">
        <v>165</v>
      </c>
      <c r="D193" s="1707" t="s">
        <v>633</v>
      </c>
      <c r="E193" s="3102" t="s">
        <v>1704</v>
      </c>
      <c r="F193" s="1761" t="s">
        <v>2087</v>
      </c>
      <c r="G193" s="1736">
        <v>747.94</v>
      </c>
      <c r="H193" s="1736"/>
      <c r="I193" s="1736"/>
      <c r="J193" s="1709">
        <v>226.25</v>
      </c>
      <c r="K193" s="1777" t="s">
        <v>3171</v>
      </c>
      <c r="L193" s="1762"/>
      <c r="M193" s="1738">
        <v>0</v>
      </c>
      <c r="N193" s="1712">
        <f>'수도광열비 부과 내역 '!V190</f>
        <v>1192870</v>
      </c>
      <c r="O193" s="1712">
        <f>'수도광열비 부과 내역 '!W190</f>
        <v>1878890</v>
      </c>
      <c r="P193" s="1712">
        <f t="shared" si="60"/>
        <v>3071760</v>
      </c>
      <c r="Q193" s="1714"/>
      <c r="R193" s="1714"/>
      <c r="S193" s="1714">
        <f t="shared" si="68"/>
        <v>1192870</v>
      </c>
      <c r="T193" s="1714">
        <f t="shared" si="47"/>
        <v>10181250</v>
      </c>
      <c r="U193" s="1714">
        <f t="shared" si="58"/>
        <v>1192870</v>
      </c>
      <c r="V193" s="1714">
        <f t="shared" si="59"/>
        <v>10181250</v>
      </c>
      <c r="W193" s="1714">
        <f t="shared" si="69"/>
        <v>11374120</v>
      </c>
      <c r="X193" s="1715" t="s">
        <v>159</v>
      </c>
      <c r="Y193" s="1715" t="s">
        <v>1833</v>
      </c>
      <c r="Z193" s="2109">
        <v>45962</v>
      </c>
      <c r="AA193" s="1714">
        <f t="shared" si="70"/>
        <v>30</v>
      </c>
      <c r="AB193" s="1714">
        <f>IF(X193="브랜드",U193,0)</f>
        <v>1192870</v>
      </c>
      <c r="AC193" s="1714">
        <f t="shared" si="67"/>
        <v>10181250</v>
      </c>
      <c r="AD193" s="1714">
        <f t="shared" si="71"/>
        <v>11374120</v>
      </c>
      <c r="AE193" s="1714">
        <f t="shared" si="61"/>
        <v>0</v>
      </c>
      <c r="AF193" s="1714">
        <f t="shared" si="62"/>
        <v>0</v>
      </c>
      <c r="AG193" s="1714" t="str">
        <f t="shared" si="63"/>
        <v>0</v>
      </c>
      <c r="AH193" s="1714">
        <f t="shared" si="64"/>
        <v>0</v>
      </c>
      <c r="AI193" s="1714"/>
      <c r="AJ193" s="1714">
        <f t="shared" ref="AJ193:AK217" si="77">IF(X193="BTMC",U193,0)</f>
        <v>0</v>
      </c>
      <c r="AK193" s="1714">
        <f t="shared" si="77"/>
        <v>0</v>
      </c>
      <c r="AL193" s="1714">
        <f t="shared" si="65"/>
        <v>0</v>
      </c>
      <c r="AP193" s="1688"/>
      <c r="AQ193" s="1688"/>
      <c r="AR193" s="1688"/>
    </row>
    <row r="194" spans="1:46" ht="23.25" customHeight="1">
      <c r="A194" s="4232"/>
      <c r="B194" s="2101">
        <v>188</v>
      </c>
      <c r="C194" s="1774" t="s">
        <v>165</v>
      </c>
      <c r="D194" s="1707" t="s">
        <v>633</v>
      </c>
      <c r="E194" s="3087" t="s">
        <v>1702</v>
      </c>
      <c r="F194" s="1708" t="s">
        <v>2235</v>
      </c>
      <c r="G194" s="1709">
        <v>193.05</v>
      </c>
      <c r="H194" s="1709"/>
      <c r="I194" s="1709"/>
      <c r="J194" s="1709">
        <v>58.397625000000005</v>
      </c>
      <c r="K194" s="1737" t="s">
        <v>865</v>
      </c>
      <c r="L194" s="1711"/>
      <c r="M194" s="1712">
        <v>0</v>
      </c>
      <c r="N194" s="1712">
        <f>'수도광열비 부과 내역 '!V191</f>
        <v>1256890</v>
      </c>
      <c r="O194" s="1712">
        <f>'수도광열비 부과 내역 '!W191</f>
        <v>484960</v>
      </c>
      <c r="P194" s="1712">
        <f t="shared" si="60"/>
        <v>1741850</v>
      </c>
      <c r="Q194" s="1713"/>
      <c r="R194" s="1714"/>
      <c r="S194" s="1714">
        <f t="shared" si="68"/>
        <v>1256890</v>
      </c>
      <c r="T194" s="1714">
        <f t="shared" si="47"/>
        <v>2627890</v>
      </c>
      <c r="U194" s="1714">
        <f t="shared" si="58"/>
        <v>1256890</v>
      </c>
      <c r="V194" s="1714">
        <f t="shared" si="59"/>
        <v>2627890</v>
      </c>
      <c r="W194" s="1714">
        <f t="shared" si="69"/>
        <v>3884780</v>
      </c>
      <c r="X194" s="1715" t="s">
        <v>159</v>
      </c>
      <c r="Y194" s="1715" t="s">
        <v>159</v>
      </c>
      <c r="Z194" s="2109">
        <v>45962</v>
      </c>
      <c r="AA194" s="1714">
        <f t="shared" si="70"/>
        <v>30</v>
      </c>
      <c r="AB194" s="1714">
        <f t="shared" ref="AB194:AB217" si="78">IF(X194="브랜드",U194,0)</f>
        <v>1256890</v>
      </c>
      <c r="AC194" s="1714">
        <f t="shared" si="67"/>
        <v>2627890</v>
      </c>
      <c r="AD194" s="1714">
        <f t="shared" si="71"/>
        <v>3884780</v>
      </c>
      <c r="AE194" s="1714">
        <f t="shared" si="61"/>
        <v>0</v>
      </c>
      <c r="AF194" s="1714">
        <f t="shared" si="62"/>
        <v>0</v>
      </c>
      <c r="AG194" s="1714" t="str">
        <f t="shared" si="63"/>
        <v>0</v>
      </c>
      <c r="AH194" s="1714">
        <f t="shared" si="64"/>
        <v>0</v>
      </c>
      <c r="AI194" s="1714"/>
      <c r="AJ194" s="1714">
        <f t="shared" si="77"/>
        <v>0</v>
      </c>
      <c r="AK194" s="1714">
        <f t="shared" si="77"/>
        <v>0</v>
      </c>
      <c r="AL194" s="1714">
        <f t="shared" si="65"/>
        <v>0</v>
      </c>
      <c r="AP194" s="1688"/>
      <c r="AQ194" s="1688"/>
      <c r="AR194" s="1688"/>
    </row>
    <row r="195" spans="1:46" ht="23.25" customHeight="1">
      <c r="A195" s="4232"/>
      <c r="B195" s="2101">
        <v>189</v>
      </c>
      <c r="C195" s="1774" t="s">
        <v>165</v>
      </c>
      <c r="D195" s="1707" t="s">
        <v>633</v>
      </c>
      <c r="E195" s="3093" t="s">
        <v>2314</v>
      </c>
      <c r="F195" s="1717" t="s">
        <v>2310</v>
      </c>
      <c r="G195" s="1751">
        <v>96.39</v>
      </c>
      <c r="H195" s="1751"/>
      <c r="I195" s="1751"/>
      <c r="J195" s="1709">
        <v>29.157975</v>
      </c>
      <c r="K195" s="3291" t="s">
        <v>3601</v>
      </c>
      <c r="L195" s="1711"/>
      <c r="M195" s="1712">
        <v>0</v>
      </c>
      <c r="N195" s="1712">
        <f>'수도광열비 부과 내역 '!V192</f>
        <v>288410</v>
      </c>
      <c r="O195" s="1712">
        <f>'수도광열비 부과 내역 '!W192</f>
        <v>242140</v>
      </c>
      <c r="P195" s="1712">
        <f t="shared" si="60"/>
        <v>530550</v>
      </c>
      <c r="Q195" s="1713"/>
      <c r="R195" s="1714"/>
      <c r="S195" s="1714">
        <f t="shared" si="68"/>
        <v>288410</v>
      </c>
      <c r="T195" s="1714">
        <f t="shared" si="47"/>
        <v>1312110</v>
      </c>
      <c r="U195" s="1714">
        <f t="shared" si="58"/>
        <v>288410</v>
      </c>
      <c r="V195" s="1714">
        <f t="shared" si="59"/>
        <v>1312110</v>
      </c>
      <c r="W195" s="1714">
        <f t="shared" si="69"/>
        <v>1600520</v>
      </c>
      <c r="X195" s="1725" t="s">
        <v>246</v>
      </c>
      <c r="Y195" s="1725" t="s">
        <v>246</v>
      </c>
      <c r="Z195" s="2109">
        <v>45962</v>
      </c>
      <c r="AA195" s="1755">
        <f t="shared" si="70"/>
        <v>0</v>
      </c>
      <c r="AB195" s="1714">
        <f t="shared" si="78"/>
        <v>0</v>
      </c>
      <c r="AC195" s="1714">
        <f t="shared" si="67"/>
        <v>0</v>
      </c>
      <c r="AD195" s="1714">
        <f t="shared" si="71"/>
        <v>0</v>
      </c>
      <c r="AE195" s="1714">
        <f t="shared" si="61"/>
        <v>30</v>
      </c>
      <c r="AF195" s="1714">
        <f t="shared" si="62"/>
        <v>288410</v>
      </c>
      <c r="AG195" s="1714">
        <f t="shared" si="63"/>
        <v>1312110</v>
      </c>
      <c r="AH195" s="1714">
        <f t="shared" si="64"/>
        <v>1600520</v>
      </c>
      <c r="AI195" s="1714"/>
      <c r="AJ195" s="1714">
        <f t="shared" si="77"/>
        <v>0</v>
      </c>
      <c r="AK195" s="1714">
        <f t="shared" si="77"/>
        <v>0</v>
      </c>
      <c r="AL195" s="1714">
        <f t="shared" si="65"/>
        <v>0</v>
      </c>
      <c r="AP195" s="1688"/>
      <c r="AQ195" s="1688"/>
      <c r="AR195" s="1688"/>
    </row>
    <row r="196" spans="1:46" s="1757" customFormat="1" ht="23.25" customHeight="1">
      <c r="A196" s="4232"/>
      <c r="B196" s="2101">
        <v>190</v>
      </c>
      <c r="C196" s="1774" t="s">
        <v>165</v>
      </c>
      <c r="D196" s="1722" t="s">
        <v>633</v>
      </c>
      <c r="E196" s="3093" t="s">
        <v>696</v>
      </c>
      <c r="F196" s="1717" t="s">
        <v>2370</v>
      </c>
      <c r="G196" s="1751">
        <v>96.39</v>
      </c>
      <c r="H196" s="1751"/>
      <c r="I196" s="1751"/>
      <c r="J196" s="1709">
        <v>29.157975</v>
      </c>
      <c r="K196" s="1737" t="s">
        <v>2835</v>
      </c>
      <c r="L196" s="1711"/>
      <c r="M196" s="1712">
        <v>0</v>
      </c>
      <c r="N196" s="1712">
        <f>'수도광열비 부과 내역 '!V193</f>
        <v>974210</v>
      </c>
      <c r="O196" s="1712">
        <f>'수도광열비 부과 내역 '!W193</f>
        <v>242140</v>
      </c>
      <c r="P196" s="1712">
        <f t="shared" si="60"/>
        <v>1216350</v>
      </c>
      <c r="Q196" s="1713"/>
      <c r="R196" s="1714"/>
      <c r="S196" s="1714">
        <f t="shared" si="68"/>
        <v>974210</v>
      </c>
      <c r="T196" s="1714">
        <f t="shared" si="47"/>
        <v>1312110</v>
      </c>
      <c r="U196" s="1714">
        <f t="shared" si="58"/>
        <v>974210</v>
      </c>
      <c r="V196" s="1714">
        <f t="shared" si="59"/>
        <v>1312110</v>
      </c>
      <c r="W196" s="1714">
        <f>U196+V196</f>
        <v>2286320</v>
      </c>
      <c r="X196" s="1715" t="s">
        <v>159</v>
      </c>
      <c r="Y196" s="1715" t="s">
        <v>159</v>
      </c>
      <c r="Z196" s="2109">
        <v>45962</v>
      </c>
      <c r="AA196" s="1714">
        <f t="shared" si="70"/>
        <v>30</v>
      </c>
      <c r="AB196" s="1714">
        <f t="shared" si="78"/>
        <v>974210</v>
      </c>
      <c r="AC196" s="1714">
        <f t="shared" si="67"/>
        <v>1312110</v>
      </c>
      <c r="AD196" s="1714">
        <f t="shared" si="71"/>
        <v>2286320</v>
      </c>
      <c r="AE196" s="1714">
        <f t="shared" si="61"/>
        <v>0</v>
      </c>
      <c r="AF196" s="1714">
        <f t="shared" si="62"/>
        <v>0</v>
      </c>
      <c r="AG196" s="1714" t="str">
        <f t="shared" si="63"/>
        <v>0</v>
      </c>
      <c r="AH196" s="1714">
        <f t="shared" si="64"/>
        <v>0</v>
      </c>
      <c r="AI196" s="1756"/>
      <c r="AJ196" s="1756">
        <f t="shared" si="77"/>
        <v>0</v>
      </c>
      <c r="AK196" s="1756">
        <f t="shared" si="77"/>
        <v>0</v>
      </c>
      <c r="AL196" s="1756">
        <f t="shared" si="65"/>
        <v>0</v>
      </c>
      <c r="AM196" s="1685"/>
      <c r="AN196" s="1685"/>
      <c r="AO196" s="1685"/>
      <c r="AP196" s="1688"/>
      <c r="AQ196" s="1688"/>
      <c r="AR196" s="1688"/>
      <c r="AS196" s="1685"/>
      <c r="AT196" s="1685"/>
    </row>
    <row r="197" spans="1:46" s="1757" customFormat="1" ht="23.25" customHeight="1">
      <c r="A197" s="4232"/>
      <c r="B197" s="2101">
        <v>191</v>
      </c>
      <c r="C197" s="1774" t="s">
        <v>165</v>
      </c>
      <c r="D197" s="1722" t="s">
        <v>633</v>
      </c>
      <c r="E197" s="3093" t="s">
        <v>2632</v>
      </c>
      <c r="F197" s="1754" t="s">
        <v>2634</v>
      </c>
      <c r="G197" s="1751">
        <v>32.15</v>
      </c>
      <c r="H197" s="1751"/>
      <c r="I197" s="1751"/>
      <c r="J197" s="1709">
        <v>9.73</v>
      </c>
      <c r="K197" s="1710" t="s">
        <v>2836</v>
      </c>
      <c r="L197" s="1711"/>
      <c r="M197" s="1712">
        <v>0</v>
      </c>
      <c r="N197" s="1712">
        <f>'수도광열비 부과 내역 '!V194</f>
        <v>343060</v>
      </c>
      <c r="O197" s="1712">
        <f>'수도광열비 부과 내역 '!W194</f>
        <v>80790</v>
      </c>
      <c r="P197" s="1712">
        <f t="shared" si="60"/>
        <v>423850</v>
      </c>
      <c r="Q197" s="1713"/>
      <c r="R197" s="1714"/>
      <c r="S197" s="1714">
        <f>N197</f>
        <v>343060</v>
      </c>
      <c r="T197" s="1714">
        <f t="shared" si="47"/>
        <v>437850</v>
      </c>
      <c r="U197" s="1714">
        <f>Q197+S197</f>
        <v>343060</v>
      </c>
      <c r="V197" s="1714">
        <f>T197</f>
        <v>437850</v>
      </c>
      <c r="W197" s="1714">
        <f>U197+V197</f>
        <v>780910</v>
      </c>
      <c r="X197" s="1715" t="s">
        <v>159</v>
      </c>
      <c r="Y197" s="1715" t="s">
        <v>159</v>
      </c>
      <c r="Z197" s="2109">
        <v>45962</v>
      </c>
      <c r="AA197" s="1714">
        <f>IF(Y197="브랜드",$Z$5-Z197+1,)</f>
        <v>30</v>
      </c>
      <c r="AB197" s="1714">
        <f>IF(X197="브랜드",U197,0)</f>
        <v>343060</v>
      </c>
      <c r="AC197" s="1714">
        <f>V197-AG197</f>
        <v>437850</v>
      </c>
      <c r="AD197" s="1714">
        <f>SUM(AB197:AC197)</f>
        <v>780910</v>
      </c>
      <c r="AE197" s="1714">
        <f>DAY($Z$5)-AA197</f>
        <v>0</v>
      </c>
      <c r="AF197" s="1714">
        <f>IF(X197="SD",U197,0)</f>
        <v>0</v>
      </c>
      <c r="AG197" s="1714" t="str">
        <f>IF(Y197="SD",V197,IF(DAY(Z197)=1,"0",ROUND(DAY(Z197-1)/(DATE(YEAR(Z197),MONTH(Z197)+1,1)-DATE(YEAR(Z197),MONTH(Z197),1))*V197,-1)))</f>
        <v>0</v>
      </c>
      <c r="AH197" s="1714">
        <f>SUM(AF197:AG197)</f>
        <v>0</v>
      </c>
      <c r="AI197" s="1756"/>
      <c r="AJ197" s="1756"/>
      <c r="AK197" s="1756"/>
      <c r="AL197" s="1756"/>
      <c r="AM197" s="1685"/>
      <c r="AN197" s="1685"/>
      <c r="AO197" s="1685"/>
      <c r="AP197" s="1688"/>
      <c r="AQ197" s="1688"/>
      <c r="AR197" s="1688"/>
      <c r="AS197" s="1685"/>
      <c r="AT197" s="1685"/>
    </row>
    <row r="198" spans="1:46" s="1757" customFormat="1" ht="23.25" customHeight="1">
      <c r="A198" s="4232"/>
      <c r="B198" s="2101">
        <v>192</v>
      </c>
      <c r="C198" s="1774" t="s">
        <v>165</v>
      </c>
      <c r="D198" s="1722" t="s">
        <v>633</v>
      </c>
      <c r="E198" s="3093" t="s">
        <v>2633</v>
      </c>
      <c r="F198" s="1754" t="s">
        <v>2634</v>
      </c>
      <c r="G198" s="1751">
        <v>32.15</v>
      </c>
      <c r="H198" s="1751"/>
      <c r="I198" s="1751"/>
      <c r="J198" s="1709">
        <v>9.73</v>
      </c>
      <c r="K198" s="1710" t="s">
        <v>2837</v>
      </c>
      <c r="L198" s="1711"/>
      <c r="M198" s="1712">
        <v>0</v>
      </c>
      <c r="N198" s="1712">
        <f>'수도광열비 부과 내역 '!V195</f>
        <v>393260</v>
      </c>
      <c r="O198" s="1712">
        <f>'수도광열비 부과 내역 '!W195</f>
        <v>80790</v>
      </c>
      <c r="P198" s="1712">
        <f t="shared" si="60"/>
        <v>474050</v>
      </c>
      <c r="Q198" s="1713"/>
      <c r="R198" s="1714"/>
      <c r="S198" s="1714">
        <f>N198</f>
        <v>393260</v>
      </c>
      <c r="T198" s="1714">
        <f t="shared" si="47"/>
        <v>437850</v>
      </c>
      <c r="U198" s="1714">
        <f>Q198+S198</f>
        <v>393260</v>
      </c>
      <c r="V198" s="1714">
        <f>T198</f>
        <v>437850</v>
      </c>
      <c r="W198" s="1714">
        <f>U198+V198</f>
        <v>831110</v>
      </c>
      <c r="X198" s="1715" t="s">
        <v>3638</v>
      </c>
      <c r="Y198" s="1715" t="s">
        <v>159</v>
      </c>
      <c r="Z198" s="2109">
        <v>45962</v>
      </c>
      <c r="AA198" s="1714">
        <f>IF(Y198="브랜드",$Z$5-Z198+1,)</f>
        <v>30</v>
      </c>
      <c r="AB198" s="1714">
        <f>IF(X198="브랜드",U198,0)</f>
        <v>393260</v>
      </c>
      <c r="AC198" s="1714">
        <f>V198-AG198</f>
        <v>437850</v>
      </c>
      <c r="AD198" s="1714">
        <f>SUM(AB198:AC198)</f>
        <v>831110</v>
      </c>
      <c r="AE198" s="1714">
        <f>DAY($Z$5)-AA198</f>
        <v>0</v>
      </c>
      <c r="AF198" s="1714">
        <f>IF(X198="SD",U198,0)</f>
        <v>0</v>
      </c>
      <c r="AG198" s="1714" t="str">
        <f>IF(Y198="SD",V198,IF(DAY(Z198)=1,"0",ROUND(DAY(Z198-1)/(DATE(YEAR(Z198),MONTH(Z198)+1,1)-DATE(YEAR(Z198),MONTH(Z198),1))*V198,-1)))</f>
        <v>0</v>
      </c>
      <c r="AH198" s="1714">
        <f>SUM(AF198:AG198)</f>
        <v>0</v>
      </c>
      <c r="AI198" s="1756"/>
      <c r="AJ198" s="1756"/>
      <c r="AK198" s="1756"/>
      <c r="AL198" s="1756"/>
      <c r="AM198" s="1685"/>
      <c r="AN198" s="1685"/>
      <c r="AO198" s="1685"/>
      <c r="AP198" s="1688"/>
      <c r="AQ198" s="1688"/>
      <c r="AR198" s="1688"/>
      <c r="AS198" s="1685"/>
      <c r="AT198" s="1685"/>
    </row>
    <row r="199" spans="1:46" ht="23.25" customHeight="1">
      <c r="A199" s="4232"/>
      <c r="B199" s="2101">
        <v>193</v>
      </c>
      <c r="C199" s="1774" t="s">
        <v>165</v>
      </c>
      <c r="D199" s="1778" t="s">
        <v>634</v>
      </c>
      <c r="E199" s="3091" t="s">
        <v>3477</v>
      </c>
      <c r="F199" s="1717" t="s">
        <v>3669</v>
      </c>
      <c r="G199" s="1736">
        <v>746.97</v>
      </c>
      <c r="H199" s="1736"/>
      <c r="I199" s="1736"/>
      <c r="J199" s="1709">
        <v>225.95842500000001</v>
      </c>
      <c r="K199" s="1743" t="s">
        <v>3600</v>
      </c>
      <c r="L199" s="1726"/>
      <c r="M199" s="1712">
        <v>0</v>
      </c>
      <c r="N199" s="1712">
        <f>'수도광열비 부과 내역 '!V196</f>
        <v>5627780</v>
      </c>
      <c r="O199" s="1712">
        <f>'수도광열비 부과 내역 '!W196</f>
        <v>985510</v>
      </c>
      <c r="P199" s="1712">
        <f t="shared" si="60"/>
        <v>6613290</v>
      </c>
      <c r="Q199" s="1713"/>
      <c r="R199" s="1713"/>
      <c r="S199" s="1714">
        <f t="shared" si="68"/>
        <v>5627780</v>
      </c>
      <c r="T199" s="1713">
        <f>ROUND(J199*45000,-1)</f>
        <v>10168130</v>
      </c>
      <c r="U199" s="1713">
        <f t="shared" si="58"/>
        <v>5627780</v>
      </c>
      <c r="V199" s="1713">
        <f t="shared" si="59"/>
        <v>10168130</v>
      </c>
      <c r="W199" s="1713">
        <f t="shared" si="69"/>
        <v>15795910</v>
      </c>
      <c r="X199" s="1715" t="s">
        <v>159</v>
      </c>
      <c r="Y199" s="1715" t="s">
        <v>159</v>
      </c>
      <c r="Z199" s="2109">
        <v>45962</v>
      </c>
      <c r="AA199" s="1714">
        <f t="shared" si="70"/>
        <v>30</v>
      </c>
      <c r="AB199" s="1713">
        <f>IF(X199="브랜드",U199,0)</f>
        <v>5627780</v>
      </c>
      <c r="AC199" s="1713">
        <f t="shared" si="67"/>
        <v>10168130</v>
      </c>
      <c r="AD199" s="1713">
        <f t="shared" si="71"/>
        <v>15795910</v>
      </c>
      <c r="AE199" s="1713">
        <f t="shared" si="61"/>
        <v>0</v>
      </c>
      <c r="AF199" s="1713">
        <f t="shared" si="62"/>
        <v>0</v>
      </c>
      <c r="AG199" s="1713" t="str">
        <f>IF(Y199="SD",V199,IF(DAY(Z199)=1,"0",ROUND(DAY(Z199-1)/(DATE(YEAR(Z199),MONTH(Z199)+1,1)-DATE(YEAR(Z199),MONTH(Z199),1))*V199,-1)))</f>
        <v>0</v>
      </c>
      <c r="AH199" s="1713">
        <f>SUM(AF199:AG199)</f>
        <v>0</v>
      </c>
      <c r="AI199" s="1714"/>
      <c r="AJ199" s="1714">
        <f t="shared" si="77"/>
        <v>0</v>
      </c>
      <c r="AK199" s="1714">
        <f t="shared" si="77"/>
        <v>0</v>
      </c>
      <c r="AL199" s="1714">
        <f t="shared" si="65"/>
        <v>0</v>
      </c>
      <c r="AP199" s="1688"/>
      <c r="AQ199" s="1688"/>
      <c r="AR199" s="1688"/>
    </row>
    <row r="200" spans="1:46" ht="23.25" customHeight="1">
      <c r="A200" s="4232"/>
      <c r="B200" s="2101">
        <v>194</v>
      </c>
      <c r="C200" s="1774" t="s">
        <v>165</v>
      </c>
      <c r="D200" s="1707" t="s">
        <v>634</v>
      </c>
      <c r="E200" s="3601" t="s">
        <v>3358</v>
      </c>
      <c r="F200" s="3690">
        <v>45658</v>
      </c>
      <c r="G200" s="1751">
        <v>232.72</v>
      </c>
      <c r="H200" s="3598"/>
      <c r="I200" s="3598"/>
      <c r="J200" s="1709">
        <v>70.400000000000006</v>
      </c>
      <c r="K200" s="3464" t="s">
        <v>3456</v>
      </c>
      <c r="L200" s="1726"/>
      <c r="M200" s="1712"/>
      <c r="N200" s="1712">
        <f>'수도광열비 부과 내역 '!V197</f>
        <v>307620</v>
      </c>
      <c r="O200" s="1712">
        <f>'수도광열비 부과 내역 '!W197</f>
        <v>307050</v>
      </c>
      <c r="P200" s="1712">
        <f t="shared" si="60"/>
        <v>614670</v>
      </c>
      <c r="Q200" s="1713"/>
      <c r="R200" s="1714"/>
      <c r="S200" s="1714">
        <f>N200</f>
        <v>307620</v>
      </c>
      <c r="T200" s="1714">
        <f t="shared" ref="T200" si="79">ROUND(J200*45000,-1)</f>
        <v>3168000</v>
      </c>
      <c r="U200" s="1714">
        <f>Q200+S200</f>
        <v>307620</v>
      </c>
      <c r="V200" s="1714">
        <f t="shared" ref="V200" si="80">T200</f>
        <v>3168000</v>
      </c>
      <c r="W200" s="1714">
        <f t="shared" ref="W200" si="81">U200+V200</f>
        <v>3475620</v>
      </c>
      <c r="X200" s="1715" t="s">
        <v>159</v>
      </c>
      <c r="Y200" s="1715" t="s">
        <v>159</v>
      </c>
      <c r="Z200" s="2109">
        <v>45962</v>
      </c>
      <c r="AA200" s="1714">
        <f t="shared" si="70"/>
        <v>30</v>
      </c>
      <c r="AB200" s="1714">
        <f>IF(X200="브랜드",U200,0)</f>
        <v>307620</v>
      </c>
      <c r="AC200" s="1714">
        <f t="shared" si="67"/>
        <v>3168000</v>
      </c>
      <c r="AD200" s="1714">
        <f t="shared" si="71"/>
        <v>3475620</v>
      </c>
      <c r="AE200" s="1714">
        <f t="shared" si="61"/>
        <v>0</v>
      </c>
      <c r="AF200" s="1714">
        <f t="shared" si="62"/>
        <v>0</v>
      </c>
      <c r="AG200" s="1714" t="str">
        <f t="shared" si="63"/>
        <v>0</v>
      </c>
      <c r="AH200" s="1714">
        <f t="shared" si="64"/>
        <v>0</v>
      </c>
      <c r="AI200" s="1714"/>
      <c r="AJ200" s="1714"/>
      <c r="AK200" s="1714"/>
      <c r="AL200" s="1714"/>
      <c r="AP200" s="1688"/>
      <c r="AQ200" s="1688"/>
      <c r="AR200" s="1688"/>
    </row>
    <row r="201" spans="1:46" ht="23.25" customHeight="1">
      <c r="A201" s="4232"/>
      <c r="B201" s="2101">
        <v>195</v>
      </c>
      <c r="C201" s="1774" t="s">
        <v>165</v>
      </c>
      <c r="D201" s="1707" t="s">
        <v>634</v>
      </c>
      <c r="E201" s="3106">
        <v>206</v>
      </c>
      <c r="F201" s="1708" t="s">
        <v>2235</v>
      </c>
      <c r="G201" s="1751">
        <v>173.82</v>
      </c>
      <c r="H201" s="1751"/>
      <c r="I201" s="1751"/>
      <c r="J201" s="1709">
        <v>52.580549999999995</v>
      </c>
      <c r="K201" s="1737" t="s">
        <v>1159</v>
      </c>
      <c r="L201" s="1711"/>
      <c r="M201" s="1712">
        <v>0</v>
      </c>
      <c r="N201" s="1712">
        <f>'수도광열비 부과 내역 '!V198</f>
        <v>1065550</v>
      </c>
      <c r="O201" s="1712">
        <f>'수도광열비 부과 내역 '!W198</f>
        <v>229330</v>
      </c>
      <c r="P201" s="1712">
        <f t="shared" si="60"/>
        <v>1294880</v>
      </c>
      <c r="Q201" s="1713"/>
      <c r="R201" s="1713"/>
      <c r="S201" s="1714">
        <f t="shared" si="68"/>
        <v>1065550</v>
      </c>
      <c r="T201" s="1714">
        <f t="shared" ref="T201:T216" si="82">ROUND(J201*45000,-1)</f>
        <v>2366120</v>
      </c>
      <c r="U201" s="1714">
        <f t="shared" si="58"/>
        <v>1065550</v>
      </c>
      <c r="V201" s="1714">
        <f t="shared" si="59"/>
        <v>2366120</v>
      </c>
      <c r="W201" s="1714">
        <f t="shared" si="69"/>
        <v>3431670</v>
      </c>
      <c r="X201" s="1715" t="s">
        <v>159</v>
      </c>
      <c r="Y201" s="1715" t="s">
        <v>159</v>
      </c>
      <c r="Z201" s="2109">
        <v>45962</v>
      </c>
      <c r="AA201" s="1714">
        <f t="shared" si="70"/>
        <v>30</v>
      </c>
      <c r="AB201" s="1714">
        <f t="shared" si="78"/>
        <v>1065550</v>
      </c>
      <c r="AC201" s="1714">
        <f t="shared" si="67"/>
        <v>2366120</v>
      </c>
      <c r="AD201" s="1714">
        <f t="shared" si="71"/>
        <v>3431670</v>
      </c>
      <c r="AE201" s="1714">
        <f t="shared" si="61"/>
        <v>0</v>
      </c>
      <c r="AF201" s="1714">
        <f t="shared" si="62"/>
        <v>0</v>
      </c>
      <c r="AG201" s="1714" t="str">
        <f t="shared" si="63"/>
        <v>0</v>
      </c>
      <c r="AH201" s="1714">
        <f t="shared" si="64"/>
        <v>0</v>
      </c>
      <c r="AI201" s="1714"/>
      <c r="AJ201" s="1714">
        <f t="shared" si="77"/>
        <v>0</v>
      </c>
      <c r="AK201" s="1714">
        <f t="shared" si="77"/>
        <v>0</v>
      </c>
      <c r="AL201" s="1714">
        <f t="shared" si="65"/>
        <v>0</v>
      </c>
      <c r="AP201" s="1688"/>
      <c r="AQ201" s="1688"/>
      <c r="AR201" s="1688"/>
    </row>
    <row r="202" spans="1:46" ht="23.25" customHeight="1">
      <c r="A202" s="4232"/>
      <c r="B202" s="2101">
        <v>196</v>
      </c>
      <c r="C202" s="1774" t="s">
        <v>165</v>
      </c>
      <c r="D202" s="1707" t="s">
        <v>634</v>
      </c>
      <c r="E202" s="3106">
        <v>213</v>
      </c>
      <c r="F202" s="1708" t="s">
        <v>143</v>
      </c>
      <c r="G202" s="1751">
        <v>138.47999999999999</v>
      </c>
      <c r="H202" s="1751"/>
      <c r="I202" s="1751"/>
      <c r="J202" s="1709">
        <v>41.890199999999993</v>
      </c>
      <c r="K202" s="1739" t="s">
        <v>356</v>
      </c>
      <c r="L202" s="1711"/>
      <c r="M202" s="1712">
        <v>0</v>
      </c>
      <c r="N202" s="1712">
        <f>'수도광열비 부과 내역 '!V199</f>
        <v>376130</v>
      </c>
      <c r="O202" s="1712">
        <f>'수도광열비 부과 내역 '!W199</f>
        <v>182700</v>
      </c>
      <c r="P202" s="1712">
        <f t="shared" si="60"/>
        <v>558830</v>
      </c>
      <c r="Q202" s="1713"/>
      <c r="R202" s="1713"/>
      <c r="S202" s="1714">
        <f t="shared" si="68"/>
        <v>376130</v>
      </c>
      <c r="T202" s="1714">
        <f t="shared" si="82"/>
        <v>1885060</v>
      </c>
      <c r="U202" s="1714">
        <f t="shared" si="58"/>
        <v>376130</v>
      </c>
      <c r="V202" s="1714">
        <f t="shared" si="59"/>
        <v>1885060</v>
      </c>
      <c r="W202" s="1714">
        <f>U202+V202</f>
        <v>2261190</v>
      </c>
      <c r="X202" s="1715" t="s">
        <v>159</v>
      </c>
      <c r="Y202" s="1715" t="s">
        <v>159</v>
      </c>
      <c r="Z202" s="2109">
        <v>45962</v>
      </c>
      <c r="AA202" s="1714">
        <f t="shared" si="70"/>
        <v>30</v>
      </c>
      <c r="AB202" s="1714">
        <f t="shared" si="78"/>
        <v>376130</v>
      </c>
      <c r="AC202" s="1714">
        <f t="shared" si="67"/>
        <v>1885060</v>
      </c>
      <c r="AD202" s="1714">
        <f t="shared" si="71"/>
        <v>2261190</v>
      </c>
      <c r="AE202" s="1714">
        <f>DAY($Z$5)-AA202</f>
        <v>0</v>
      </c>
      <c r="AF202" s="1714">
        <f t="shared" si="62"/>
        <v>0</v>
      </c>
      <c r="AG202" s="1714" t="str">
        <f t="shared" si="63"/>
        <v>0</v>
      </c>
      <c r="AH202" s="1714">
        <f t="shared" si="64"/>
        <v>0</v>
      </c>
      <c r="AI202" s="1714"/>
      <c r="AJ202" s="1714">
        <f t="shared" si="77"/>
        <v>0</v>
      </c>
      <c r="AK202" s="1714">
        <f t="shared" si="77"/>
        <v>0</v>
      </c>
      <c r="AL202" s="1714">
        <f t="shared" si="65"/>
        <v>0</v>
      </c>
      <c r="AP202" s="1688"/>
      <c r="AQ202" s="1688"/>
      <c r="AR202" s="1688"/>
    </row>
    <row r="203" spans="1:46" ht="23.25" customHeight="1">
      <c r="A203" s="4232"/>
      <c r="B203" s="2101">
        <v>197</v>
      </c>
      <c r="C203" s="1774" t="s">
        <v>165</v>
      </c>
      <c r="D203" s="1707" t="s">
        <v>634</v>
      </c>
      <c r="E203" s="3106">
        <v>214</v>
      </c>
      <c r="F203" s="1708" t="s">
        <v>109</v>
      </c>
      <c r="G203" s="1709">
        <v>124.13</v>
      </c>
      <c r="H203" s="1709"/>
      <c r="I203" s="1709"/>
      <c r="J203" s="1709">
        <v>37.549999999999997</v>
      </c>
      <c r="K203" s="1779" t="s">
        <v>347</v>
      </c>
      <c r="L203" s="1726"/>
      <c r="M203" s="1712">
        <v>0</v>
      </c>
      <c r="N203" s="1712">
        <f>'수도광열비 부과 내역 '!V200</f>
        <v>690670</v>
      </c>
      <c r="O203" s="1712">
        <f>'수도광열비 부과 내역 '!W200</f>
        <v>163780</v>
      </c>
      <c r="P203" s="1712">
        <f t="shared" si="60"/>
        <v>854450</v>
      </c>
      <c r="Q203" s="1713"/>
      <c r="R203" s="1713"/>
      <c r="S203" s="1714">
        <f t="shared" si="68"/>
        <v>690670</v>
      </c>
      <c r="T203" s="1714">
        <f t="shared" si="82"/>
        <v>1689750</v>
      </c>
      <c r="U203" s="1714">
        <f t="shared" si="58"/>
        <v>690670</v>
      </c>
      <c r="V203" s="1714">
        <f t="shared" si="59"/>
        <v>1689750</v>
      </c>
      <c r="W203" s="1714">
        <f t="shared" si="69"/>
        <v>2380420</v>
      </c>
      <c r="X203" s="1715" t="s">
        <v>159</v>
      </c>
      <c r="Y203" s="1715" t="s">
        <v>159</v>
      </c>
      <c r="Z203" s="2109">
        <v>45962</v>
      </c>
      <c r="AA203" s="1714">
        <f t="shared" si="70"/>
        <v>30</v>
      </c>
      <c r="AB203" s="1714">
        <f t="shared" si="78"/>
        <v>690670</v>
      </c>
      <c r="AC203" s="1714">
        <f t="shared" si="67"/>
        <v>1689750</v>
      </c>
      <c r="AD203" s="1714">
        <f t="shared" si="71"/>
        <v>2380420</v>
      </c>
      <c r="AE203" s="1714">
        <f t="shared" si="61"/>
        <v>0</v>
      </c>
      <c r="AF203" s="1714">
        <f t="shared" si="62"/>
        <v>0</v>
      </c>
      <c r="AG203" s="1714" t="str">
        <f t="shared" si="63"/>
        <v>0</v>
      </c>
      <c r="AH203" s="1714">
        <f t="shared" si="64"/>
        <v>0</v>
      </c>
      <c r="AI203" s="1714"/>
      <c r="AJ203" s="1714">
        <f t="shared" si="77"/>
        <v>0</v>
      </c>
      <c r="AK203" s="1714">
        <f t="shared" si="77"/>
        <v>0</v>
      </c>
      <c r="AL203" s="1714">
        <f t="shared" si="65"/>
        <v>0</v>
      </c>
      <c r="AP203" s="1688"/>
      <c r="AQ203" s="1688"/>
      <c r="AR203" s="1688"/>
    </row>
    <row r="204" spans="1:46" ht="23.25" customHeight="1">
      <c r="A204" s="4232"/>
      <c r="B204" s="2101">
        <v>198</v>
      </c>
      <c r="C204" s="1774" t="s">
        <v>165</v>
      </c>
      <c r="D204" s="3041" t="s">
        <v>634</v>
      </c>
      <c r="E204" s="3107">
        <v>215</v>
      </c>
      <c r="F204" s="1735" t="s">
        <v>2332</v>
      </c>
      <c r="G204" s="1736">
        <v>65.849999999999994</v>
      </c>
      <c r="H204" s="1736"/>
      <c r="I204" s="1736"/>
      <c r="J204" s="1736">
        <v>19.919624999999996</v>
      </c>
      <c r="K204" s="3939" t="s">
        <v>3175</v>
      </c>
      <c r="L204" s="2884"/>
      <c r="M204" s="2885">
        <v>0</v>
      </c>
      <c r="N204" s="1712">
        <f>'수도광열비 부과 내역 '!V201</f>
        <v>316430</v>
      </c>
      <c r="O204" s="1712">
        <f>'수도광열비 부과 내역 '!W201</f>
        <v>86880</v>
      </c>
      <c r="P204" s="1712">
        <f t="shared" si="60"/>
        <v>403310</v>
      </c>
      <c r="Q204" s="2886"/>
      <c r="R204" s="2886"/>
      <c r="S204" s="2886">
        <f t="shared" si="68"/>
        <v>316430</v>
      </c>
      <c r="T204" s="2886"/>
      <c r="U204" s="2886">
        <f t="shared" si="58"/>
        <v>316430</v>
      </c>
      <c r="V204" s="2886">
        <f t="shared" si="59"/>
        <v>0</v>
      </c>
      <c r="W204" s="2886">
        <f t="shared" si="69"/>
        <v>316430</v>
      </c>
      <c r="X204" s="1748" t="s">
        <v>159</v>
      </c>
      <c r="Y204" s="1748" t="s">
        <v>159</v>
      </c>
      <c r="Z204" s="2109">
        <v>45962</v>
      </c>
      <c r="AA204" s="1747">
        <f t="shared" si="70"/>
        <v>30</v>
      </c>
      <c r="AB204" s="1747">
        <f t="shared" si="78"/>
        <v>316430</v>
      </c>
      <c r="AC204" s="1747">
        <f>V204-AG204</f>
        <v>0</v>
      </c>
      <c r="AD204" s="1747">
        <f>SUM(AB204:AC204)</f>
        <v>316430</v>
      </c>
      <c r="AE204" s="2886">
        <f t="shared" si="61"/>
        <v>0</v>
      </c>
      <c r="AF204" s="2886">
        <f t="shared" si="62"/>
        <v>0</v>
      </c>
      <c r="AG204" s="2886" t="str">
        <f t="shared" si="63"/>
        <v>0</v>
      </c>
      <c r="AH204" s="2886">
        <f t="shared" si="64"/>
        <v>0</v>
      </c>
      <c r="AI204" s="1714"/>
      <c r="AJ204" s="1714">
        <f t="shared" si="77"/>
        <v>0</v>
      </c>
      <c r="AK204" s="1714">
        <f t="shared" si="77"/>
        <v>0</v>
      </c>
      <c r="AL204" s="1714">
        <f t="shared" si="65"/>
        <v>0</v>
      </c>
      <c r="AP204" s="1688"/>
      <c r="AQ204" s="1688"/>
      <c r="AR204" s="1688"/>
    </row>
    <row r="205" spans="1:46" ht="23.25" customHeight="1">
      <c r="A205" s="4232"/>
      <c r="B205" s="2101">
        <v>199</v>
      </c>
      <c r="C205" s="1774" t="s">
        <v>165</v>
      </c>
      <c r="D205" s="1707" t="s">
        <v>19</v>
      </c>
      <c r="E205" s="3091" t="s">
        <v>2138</v>
      </c>
      <c r="F205" s="1717" t="s">
        <v>2135</v>
      </c>
      <c r="G205" s="1736">
        <v>365.76</v>
      </c>
      <c r="H205" s="1736"/>
      <c r="I205" s="1736"/>
      <c r="J205" s="1736">
        <v>110.64</v>
      </c>
      <c r="K205" s="1737" t="s">
        <v>3176</v>
      </c>
      <c r="L205" s="1711"/>
      <c r="M205" s="1712">
        <v>0</v>
      </c>
      <c r="N205" s="1712">
        <f>'수도광열비 부과 내역 '!V202</f>
        <v>697050</v>
      </c>
      <c r="O205" s="1712">
        <f>'수도광열비 부과 내역 '!W202</f>
        <v>482550</v>
      </c>
      <c r="P205" s="1712">
        <f t="shared" si="60"/>
        <v>1179600</v>
      </c>
      <c r="Q205" s="1713"/>
      <c r="R205" s="1713"/>
      <c r="S205" s="1714">
        <f t="shared" si="68"/>
        <v>697050</v>
      </c>
      <c r="T205" s="1714">
        <f t="shared" si="82"/>
        <v>4978800</v>
      </c>
      <c r="U205" s="1714">
        <f t="shared" si="58"/>
        <v>697050</v>
      </c>
      <c r="V205" s="1714">
        <f t="shared" si="59"/>
        <v>4978800</v>
      </c>
      <c r="W205" s="1714">
        <f t="shared" si="69"/>
        <v>5675850</v>
      </c>
      <c r="X205" s="1715" t="s">
        <v>159</v>
      </c>
      <c r="Y205" s="1715" t="s">
        <v>159</v>
      </c>
      <c r="Z205" s="2109">
        <v>45962</v>
      </c>
      <c r="AA205" s="1714">
        <f t="shared" si="70"/>
        <v>30</v>
      </c>
      <c r="AB205" s="1714">
        <f t="shared" si="78"/>
        <v>697050</v>
      </c>
      <c r="AC205" s="1714">
        <f t="shared" si="67"/>
        <v>4978800</v>
      </c>
      <c r="AD205" s="1714">
        <f t="shared" si="71"/>
        <v>5675850</v>
      </c>
      <c r="AE205" s="1714">
        <f t="shared" si="61"/>
        <v>0</v>
      </c>
      <c r="AF205" s="1714">
        <f t="shared" si="62"/>
        <v>0</v>
      </c>
      <c r="AG205" s="1714" t="str">
        <f>IF(Y205="SD",V205,IF(DAY(Z205)=1,"0",ROUND(DAY(Z205-1)/(DATE(YEAR(Z205),MONTH(Z205)+1,1)-DATE(YEAR(Z205),MONTH(Z205),1))*V205,-1)))</f>
        <v>0</v>
      </c>
      <c r="AH205" s="1714">
        <f>SUM(AF205:AG205)</f>
        <v>0</v>
      </c>
      <c r="AI205" s="1714"/>
      <c r="AJ205" s="1714">
        <f t="shared" si="77"/>
        <v>0</v>
      </c>
      <c r="AK205" s="1714">
        <f t="shared" si="77"/>
        <v>0</v>
      </c>
      <c r="AL205" s="1714">
        <f t="shared" si="65"/>
        <v>0</v>
      </c>
      <c r="AP205" s="1688"/>
      <c r="AQ205" s="1688"/>
      <c r="AR205" s="1688"/>
    </row>
    <row r="206" spans="1:46" ht="23.25" customHeight="1">
      <c r="A206" s="4232"/>
      <c r="B206" s="2101">
        <v>200</v>
      </c>
      <c r="C206" s="1774" t="s">
        <v>165</v>
      </c>
      <c r="D206" s="1707" t="s">
        <v>2081</v>
      </c>
      <c r="E206" s="3107" t="s">
        <v>2167</v>
      </c>
      <c r="F206" s="1742" t="s">
        <v>2174</v>
      </c>
      <c r="G206" s="1709">
        <v>92.65</v>
      </c>
      <c r="H206" s="1709"/>
      <c r="I206" s="1709"/>
      <c r="J206" s="1709">
        <v>28.03</v>
      </c>
      <c r="K206" s="3291" t="s">
        <v>1207</v>
      </c>
      <c r="L206" s="1711"/>
      <c r="M206" s="1712">
        <v>0</v>
      </c>
      <c r="N206" s="1712">
        <f>'수도광열비 부과 내역 '!V203</f>
        <v>588070</v>
      </c>
      <c r="O206" s="1712">
        <f>'수도광열비 부과 내역 '!W203</f>
        <v>122250</v>
      </c>
      <c r="P206" s="1712">
        <f t="shared" si="60"/>
        <v>710320</v>
      </c>
      <c r="Q206" s="1713"/>
      <c r="R206" s="1713"/>
      <c r="S206" s="1714">
        <f>N206</f>
        <v>588070</v>
      </c>
      <c r="T206" s="1714">
        <f t="shared" si="82"/>
        <v>1261350</v>
      </c>
      <c r="U206" s="1714">
        <f>Q206+S206</f>
        <v>588070</v>
      </c>
      <c r="V206" s="1714">
        <f>T206</f>
        <v>1261350</v>
      </c>
      <c r="W206" s="1714">
        <f>U206+V206</f>
        <v>1849420</v>
      </c>
      <c r="X206" s="1725" t="s">
        <v>246</v>
      </c>
      <c r="Y206" s="1725" t="s">
        <v>246</v>
      </c>
      <c r="Z206" s="2109">
        <v>45962</v>
      </c>
      <c r="AA206" s="1714">
        <f>IF(Y206="브랜드",$Z$5-Z206+1,)</f>
        <v>0</v>
      </c>
      <c r="AB206" s="1714">
        <f>IF(X206="브랜드",U206,0)</f>
        <v>0</v>
      </c>
      <c r="AC206" s="1714">
        <f>V206-AG206</f>
        <v>0</v>
      </c>
      <c r="AD206" s="1714">
        <f>SUM(AB206:AC206)</f>
        <v>0</v>
      </c>
      <c r="AE206" s="1714">
        <f t="shared" si="61"/>
        <v>30</v>
      </c>
      <c r="AF206" s="1714">
        <f>IF(X206="SD",U206,0)</f>
        <v>588070</v>
      </c>
      <c r="AG206" s="1714">
        <f>IF(Y206="SD",V206,IF(DAY(Z206)=1,"0",ROUND(DAY(Z206-1)/(DATE(YEAR(Z206),MONTH(Z206)+1,1)-DATE(YEAR(Z206),MONTH(Z206),1))*V206,-1)))</f>
        <v>1261350</v>
      </c>
      <c r="AH206" s="1714">
        <f>SUM(AF206:AG206)</f>
        <v>1849420</v>
      </c>
      <c r="AI206" s="1714"/>
      <c r="AJ206" s="1714"/>
      <c r="AK206" s="1714"/>
      <c r="AL206" s="1714"/>
      <c r="AP206" s="1688"/>
      <c r="AQ206" s="1688"/>
      <c r="AR206" s="1688"/>
    </row>
    <row r="207" spans="1:46" ht="23.25" customHeight="1">
      <c r="A207" s="4232"/>
      <c r="B207" s="2101">
        <v>201</v>
      </c>
      <c r="C207" s="1774" t="s">
        <v>165</v>
      </c>
      <c r="D207" s="1707" t="s">
        <v>1</v>
      </c>
      <c r="E207" s="3090" t="s">
        <v>2110</v>
      </c>
      <c r="F207" s="1708" t="s">
        <v>2101</v>
      </c>
      <c r="G207" s="1709">
        <v>1973.31</v>
      </c>
      <c r="H207" s="1709"/>
      <c r="I207" s="1709"/>
      <c r="J207" s="1709">
        <v>596.92999999999995</v>
      </c>
      <c r="K207" s="3228" t="s">
        <v>3177</v>
      </c>
      <c r="L207" s="1726"/>
      <c r="M207" s="1712">
        <v>0</v>
      </c>
      <c r="N207" s="1712">
        <f>'수도광열비 부과 내역 '!V204</f>
        <v>3480170</v>
      </c>
      <c r="O207" s="1712">
        <f>'수도광열비 부과 내역 '!W204</f>
        <v>4957160</v>
      </c>
      <c r="P207" s="1712">
        <f t="shared" si="60"/>
        <v>8437330</v>
      </c>
      <c r="Q207" s="1713"/>
      <c r="R207" s="1714"/>
      <c r="S207" s="1714">
        <f t="shared" si="68"/>
        <v>3480170</v>
      </c>
      <c r="T207" s="3472">
        <f>ROUND(J207*47813,-1)</f>
        <v>28541010</v>
      </c>
      <c r="U207" s="1714">
        <f t="shared" si="58"/>
        <v>3480170</v>
      </c>
      <c r="V207" s="1714">
        <f t="shared" si="59"/>
        <v>28541010</v>
      </c>
      <c r="W207" s="1714">
        <f t="shared" si="69"/>
        <v>32021180</v>
      </c>
      <c r="X207" s="1715" t="s">
        <v>159</v>
      </c>
      <c r="Y207" s="1715" t="s">
        <v>159</v>
      </c>
      <c r="Z207" s="2109">
        <v>45962</v>
      </c>
      <c r="AA207" s="1714">
        <f t="shared" si="70"/>
        <v>30</v>
      </c>
      <c r="AB207" s="1714">
        <f t="shared" si="78"/>
        <v>3480170</v>
      </c>
      <c r="AC207" s="1714">
        <f t="shared" si="67"/>
        <v>28541010</v>
      </c>
      <c r="AD207" s="1714">
        <f t="shared" si="71"/>
        <v>32021180</v>
      </c>
      <c r="AE207" s="1714">
        <f t="shared" si="61"/>
        <v>0</v>
      </c>
      <c r="AF207" s="1714">
        <f t="shared" si="62"/>
        <v>0</v>
      </c>
      <c r="AG207" s="1714" t="str">
        <f t="shared" si="63"/>
        <v>0</v>
      </c>
      <c r="AH207" s="1714">
        <f t="shared" si="64"/>
        <v>0</v>
      </c>
      <c r="AI207" s="1714"/>
      <c r="AJ207" s="1714">
        <f t="shared" si="77"/>
        <v>0</v>
      </c>
      <c r="AK207" s="1714">
        <f t="shared" si="77"/>
        <v>0</v>
      </c>
      <c r="AL207" s="1714">
        <f t="shared" si="65"/>
        <v>0</v>
      </c>
      <c r="AP207" s="1688"/>
      <c r="AQ207" s="1688"/>
      <c r="AR207" s="1688"/>
    </row>
    <row r="208" spans="1:46" ht="23.25" customHeight="1">
      <c r="A208" s="4234"/>
      <c r="B208" s="2101">
        <v>202</v>
      </c>
      <c r="C208" s="3119" t="s">
        <v>165</v>
      </c>
      <c r="D208" s="2556" t="s">
        <v>960</v>
      </c>
      <c r="E208" s="3120"/>
      <c r="F208" s="1780" t="s">
        <v>139</v>
      </c>
      <c r="G208" s="3223">
        <v>7267.28</v>
      </c>
      <c r="H208" s="3136"/>
      <c r="I208" s="3136"/>
      <c r="J208" s="4074">
        <v>2198.3521999999998</v>
      </c>
      <c r="K208" s="3229" t="s">
        <v>940</v>
      </c>
      <c r="L208" s="1877"/>
      <c r="M208" s="1729">
        <v>0</v>
      </c>
      <c r="N208" s="1729">
        <f>'수도광열비 부과 내역 '!V205</f>
        <v>14988900</v>
      </c>
      <c r="O208" s="1729">
        <f>'수도광열비 부과 내역 '!W205</f>
        <v>9552970</v>
      </c>
      <c r="P208" s="1729">
        <f t="shared" ref="P208:P217" si="83">M208+N208+O208</f>
        <v>24541870</v>
      </c>
      <c r="Q208" s="1730"/>
      <c r="R208" s="1731"/>
      <c r="S208" s="1731">
        <f t="shared" si="68"/>
        <v>14988900</v>
      </c>
      <c r="T208" s="3473">
        <f>ROUND(J208*25875,-1)</f>
        <v>56882360</v>
      </c>
      <c r="U208" s="1731">
        <f t="shared" si="58"/>
        <v>14988900</v>
      </c>
      <c r="V208" s="1731">
        <f t="shared" si="59"/>
        <v>56882360</v>
      </c>
      <c r="W208" s="1731">
        <f t="shared" si="69"/>
        <v>71871260</v>
      </c>
      <c r="X208" s="1781" t="s">
        <v>159</v>
      </c>
      <c r="Y208" s="1781" t="s">
        <v>159</v>
      </c>
      <c r="Z208" s="4129">
        <v>45962</v>
      </c>
      <c r="AA208" s="1731">
        <f t="shared" si="70"/>
        <v>30</v>
      </c>
      <c r="AB208" s="1731">
        <f t="shared" si="78"/>
        <v>14988900</v>
      </c>
      <c r="AC208" s="1731">
        <f t="shared" si="67"/>
        <v>56882360</v>
      </c>
      <c r="AD208" s="1731">
        <f t="shared" si="71"/>
        <v>71871260</v>
      </c>
      <c r="AE208" s="1731">
        <f t="shared" si="61"/>
        <v>0</v>
      </c>
      <c r="AF208" s="1731">
        <f t="shared" si="62"/>
        <v>0</v>
      </c>
      <c r="AG208" s="1731" t="str">
        <f t="shared" si="63"/>
        <v>0</v>
      </c>
      <c r="AH208" s="1731">
        <f t="shared" si="64"/>
        <v>0</v>
      </c>
      <c r="AI208" s="1732"/>
      <c r="AJ208" s="1732">
        <f t="shared" si="77"/>
        <v>0</v>
      </c>
      <c r="AK208" s="1732">
        <f t="shared" si="77"/>
        <v>0</v>
      </c>
      <c r="AL208" s="1732">
        <f t="shared" si="65"/>
        <v>0</v>
      </c>
      <c r="AP208" s="1688"/>
      <c r="AQ208" s="1688"/>
      <c r="AR208" s="1688"/>
    </row>
    <row r="209" spans="1:44" ht="23.25" customHeight="1">
      <c r="A209" s="4228" t="s">
        <v>2088</v>
      </c>
      <c r="B209" s="2101">
        <v>203</v>
      </c>
      <c r="C209" s="3286" t="s">
        <v>639</v>
      </c>
      <c r="D209" s="2558" t="s">
        <v>633</v>
      </c>
      <c r="E209" s="3108" t="s">
        <v>3181</v>
      </c>
      <c r="F209" s="3586" t="s">
        <v>3180</v>
      </c>
      <c r="G209" s="3933">
        <v>2430.54</v>
      </c>
      <c r="H209" s="3933"/>
      <c r="I209" s="3933"/>
      <c r="J209" s="3933">
        <v>735.24</v>
      </c>
      <c r="K209" s="3040" t="s">
        <v>3404</v>
      </c>
      <c r="L209" s="1782"/>
      <c r="M209" s="1703"/>
      <c r="N209" s="1703">
        <f>'수도광열비 부과 내역 '!V206</f>
        <v>8857870</v>
      </c>
      <c r="O209" s="1703">
        <f>'수도광열비 부과 내역 '!W206</f>
        <v>3206720</v>
      </c>
      <c r="P209" s="1703">
        <f t="shared" si="83"/>
        <v>12064590</v>
      </c>
      <c r="Q209" s="1704"/>
      <c r="R209" s="1705"/>
      <c r="S209" s="1705">
        <f t="shared" si="68"/>
        <v>8857870</v>
      </c>
      <c r="T209" s="1705">
        <f>ROUND(J209*45000,-1)</f>
        <v>33085800</v>
      </c>
      <c r="U209" s="1705">
        <f t="shared" si="58"/>
        <v>8857870</v>
      </c>
      <c r="V209" s="1705">
        <f>T209</f>
        <v>33085800</v>
      </c>
      <c r="W209" s="1705">
        <f t="shared" si="69"/>
        <v>41943670</v>
      </c>
      <c r="X209" s="1706" t="s">
        <v>159</v>
      </c>
      <c r="Y209" s="1706" t="s">
        <v>159</v>
      </c>
      <c r="Z209" s="4128">
        <v>45962</v>
      </c>
      <c r="AA209" s="1705">
        <f t="shared" si="70"/>
        <v>30</v>
      </c>
      <c r="AB209" s="1705">
        <f t="shared" si="78"/>
        <v>8857870</v>
      </c>
      <c r="AC209" s="1705">
        <f t="shared" si="67"/>
        <v>33085800</v>
      </c>
      <c r="AD209" s="1705">
        <f t="shared" si="71"/>
        <v>41943670</v>
      </c>
      <c r="AE209" s="1705">
        <f t="shared" si="61"/>
        <v>0</v>
      </c>
      <c r="AF209" s="1705">
        <f t="shared" si="62"/>
        <v>0</v>
      </c>
      <c r="AG209" s="1705" t="str">
        <f t="shared" si="63"/>
        <v>0</v>
      </c>
      <c r="AH209" s="1705">
        <f t="shared" si="64"/>
        <v>0</v>
      </c>
      <c r="AI209" s="1705"/>
      <c r="AJ209" s="1705">
        <f t="shared" si="77"/>
        <v>0</v>
      </c>
      <c r="AK209" s="1705">
        <v>0</v>
      </c>
      <c r="AL209" s="1705">
        <f t="shared" si="65"/>
        <v>0</v>
      </c>
      <c r="AP209" s="1688"/>
      <c r="AQ209" s="1688"/>
      <c r="AR209" s="1688"/>
    </row>
    <row r="210" spans="1:44" ht="23.25" customHeight="1">
      <c r="A210" s="4232"/>
      <c r="B210" s="2101">
        <v>204</v>
      </c>
      <c r="C210" s="1783" t="s">
        <v>639</v>
      </c>
      <c r="D210" s="1784" t="s">
        <v>1384</v>
      </c>
      <c r="E210" s="1779" t="s">
        <v>1477</v>
      </c>
      <c r="F210" s="1717" t="s">
        <v>1594</v>
      </c>
      <c r="G210" s="1751">
        <v>906.11</v>
      </c>
      <c r="H210" s="1736"/>
      <c r="I210" s="1736"/>
      <c r="J210" s="1736">
        <f>G210*0.3025</f>
        <v>274.098275</v>
      </c>
      <c r="K210" s="1743" t="s">
        <v>1543</v>
      </c>
      <c r="L210" s="1726"/>
      <c r="M210" s="1712"/>
      <c r="N210" s="1712">
        <f>'수도광열비 부과 내역 '!V207</f>
        <v>19813540</v>
      </c>
      <c r="O210" s="1712">
        <f>'수도광열비 부과 내역 '!W207</f>
        <v>1195460</v>
      </c>
      <c r="P210" s="1712">
        <f t="shared" si="83"/>
        <v>21009000</v>
      </c>
      <c r="Q210" s="1713"/>
      <c r="R210" s="1714"/>
      <c r="S210" s="1714">
        <f t="shared" si="68"/>
        <v>19813540</v>
      </c>
      <c r="T210" s="1746">
        <f>ROUND(J210*33750,-1)</f>
        <v>9250820</v>
      </c>
      <c r="U210" s="1714">
        <f t="shared" si="58"/>
        <v>19813540</v>
      </c>
      <c r="V210" s="1714">
        <f t="shared" ref="V210:V217" si="84">T210</f>
        <v>9250820</v>
      </c>
      <c r="W210" s="1714">
        <f t="shared" si="69"/>
        <v>29064360</v>
      </c>
      <c r="X210" s="1715" t="s">
        <v>159</v>
      </c>
      <c r="Y210" s="1715" t="s">
        <v>1833</v>
      </c>
      <c r="Z210" s="2109">
        <v>45962</v>
      </c>
      <c r="AA210" s="1714">
        <f t="shared" si="70"/>
        <v>30</v>
      </c>
      <c r="AB210" s="1714">
        <f t="shared" si="78"/>
        <v>19813540</v>
      </c>
      <c r="AC210" s="1714">
        <f t="shared" si="67"/>
        <v>9250820</v>
      </c>
      <c r="AD210" s="1714">
        <f t="shared" si="71"/>
        <v>29064360</v>
      </c>
      <c r="AE210" s="1714">
        <f t="shared" si="61"/>
        <v>0</v>
      </c>
      <c r="AF210" s="1714">
        <f t="shared" si="62"/>
        <v>0</v>
      </c>
      <c r="AG210" s="1714" t="str">
        <f t="shared" si="63"/>
        <v>0</v>
      </c>
      <c r="AH210" s="1714">
        <f t="shared" si="64"/>
        <v>0</v>
      </c>
      <c r="AI210" s="1714"/>
      <c r="AJ210" s="1772"/>
      <c r="AK210" s="1772"/>
      <c r="AL210" s="1772"/>
      <c r="AP210" s="1688"/>
      <c r="AQ210" s="1688"/>
      <c r="AR210" s="1688"/>
    </row>
    <row r="211" spans="1:44" ht="23.25" customHeight="1">
      <c r="A211" s="4232"/>
      <c r="B211" s="2101">
        <v>205</v>
      </c>
      <c r="C211" s="1783" t="s">
        <v>639</v>
      </c>
      <c r="D211" s="1784" t="s">
        <v>1384</v>
      </c>
      <c r="E211" s="1779" t="s">
        <v>1483</v>
      </c>
      <c r="F211" s="1750" t="s">
        <v>2980</v>
      </c>
      <c r="G211" s="1751">
        <v>98.71</v>
      </c>
      <c r="H211" s="1751"/>
      <c r="I211" s="1751"/>
      <c r="J211" s="1751">
        <v>29.86</v>
      </c>
      <c r="K211" s="1752" t="s">
        <v>3618</v>
      </c>
      <c r="L211" s="1726"/>
      <c r="M211" s="1712"/>
      <c r="N211" s="1712">
        <f>'수도광열비 부과 내역 '!V208</f>
        <v>1084180</v>
      </c>
      <c r="O211" s="1712">
        <f>'수도광열비 부과 내역 '!W208</f>
        <v>130230</v>
      </c>
      <c r="P211" s="1712">
        <f t="shared" si="83"/>
        <v>1214410</v>
      </c>
      <c r="Q211" s="1713"/>
      <c r="R211" s="1714"/>
      <c r="S211" s="1714">
        <f t="shared" si="68"/>
        <v>1084180</v>
      </c>
      <c r="T211" s="1714">
        <f t="shared" si="82"/>
        <v>1343700</v>
      </c>
      <c r="U211" s="1714">
        <f t="shared" ref="U211:U217" si="85">Q211+S211</f>
        <v>1084180</v>
      </c>
      <c r="V211" s="1714">
        <f t="shared" si="84"/>
        <v>1343700</v>
      </c>
      <c r="W211" s="1714">
        <f>U211+V211</f>
        <v>2427880</v>
      </c>
      <c r="X211" s="1715" t="s">
        <v>159</v>
      </c>
      <c r="Y211" s="1715" t="s">
        <v>159</v>
      </c>
      <c r="Z211" s="2109">
        <v>45962</v>
      </c>
      <c r="AA211" s="1713">
        <f t="shared" si="70"/>
        <v>30</v>
      </c>
      <c r="AB211" s="1714">
        <f t="shared" si="78"/>
        <v>1084180</v>
      </c>
      <c r="AC211" s="1714">
        <f t="shared" si="67"/>
        <v>1343700</v>
      </c>
      <c r="AD211" s="1714">
        <f t="shared" si="71"/>
        <v>2427880</v>
      </c>
      <c r="AE211" s="1728">
        <f t="shared" ref="AE211:AE217" si="86">DAY($Z$5)-AA211</f>
        <v>0</v>
      </c>
      <c r="AF211" s="1714">
        <f t="shared" si="62"/>
        <v>0</v>
      </c>
      <c r="AG211" s="1785" t="str">
        <f t="shared" si="63"/>
        <v>0</v>
      </c>
      <c r="AH211" s="1714">
        <f t="shared" si="64"/>
        <v>0</v>
      </c>
      <c r="AI211" s="1714"/>
      <c r="AJ211" s="1772"/>
      <c r="AK211" s="1772"/>
      <c r="AL211" s="1772"/>
      <c r="AP211" s="1688"/>
      <c r="AQ211" s="1688"/>
      <c r="AR211" s="1688"/>
    </row>
    <row r="212" spans="1:44" ht="23.25" customHeight="1">
      <c r="A212" s="4232"/>
      <c r="B212" s="2101">
        <v>206</v>
      </c>
      <c r="C212" s="1783" t="s">
        <v>639</v>
      </c>
      <c r="D212" s="1784" t="s">
        <v>1384</v>
      </c>
      <c r="E212" s="1779" t="s">
        <v>1550</v>
      </c>
      <c r="F212" s="1754" t="s">
        <v>1711</v>
      </c>
      <c r="G212" s="1751">
        <v>88.46</v>
      </c>
      <c r="H212" s="1751"/>
      <c r="I212" s="1751"/>
      <c r="J212" s="1751">
        <v>26.76</v>
      </c>
      <c r="K212" s="1752" t="s">
        <v>3674</v>
      </c>
      <c r="L212" s="1726"/>
      <c r="M212" s="1712"/>
      <c r="N212" s="1712">
        <f>'수도광열비 부과 내역 '!V209</f>
        <v>1215960</v>
      </c>
      <c r="O212" s="1712">
        <f>'수도광열비 부과 내역 '!W209</f>
        <v>116710</v>
      </c>
      <c r="P212" s="1712">
        <f t="shared" si="83"/>
        <v>1332670</v>
      </c>
      <c r="Q212" s="1713"/>
      <c r="R212" s="1714"/>
      <c r="S212" s="1714">
        <f t="shared" si="68"/>
        <v>1215960</v>
      </c>
      <c r="T212" s="1785">
        <f t="shared" si="82"/>
        <v>1204200</v>
      </c>
      <c r="U212" s="1714">
        <f t="shared" si="85"/>
        <v>1215960</v>
      </c>
      <c r="V212" s="1714">
        <f t="shared" si="84"/>
        <v>1204200</v>
      </c>
      <c r="W212" s="1714">
        <f>U212+V212</f>
        <v>2420160</v>
      </c>
      <c r="X212" s="1715" t="s">
        <v>159</v>
      </c>
      <c r="Y212" s="1715" t="s">
        <v>159</v>
      </c>
      <c r="Z212" s="2109">
        <v>45962</v>
      </c>
      <c r="AA212" s="1714">
        <f t="shared" si="70"/>
        <v>30</v>
      </c>
      <c r="AB212" s="1714">
        <f t="shared" si="78"/>
        <v>1215960</v>
      </c>
      <c r="AC212" s="1785">
        <f t="shared" si="67"/>
        <v>1204200</v>
      </c>
      <c r="AD212" s="1714">
        <f t="shared" si="71"/>
        <v>2420160</v>
      </c>
      <c r="AE212" s="1714">
        <f t="shared" si="86"/>
        <v>0</v>
      </c>
      <c r="AF212" s="1714">
        <f t="shared" si="62"/>
        <v>0</v>
      </c>
      <c r="AG212" s="1714" t="str">
        <f t="shared" si="63"/>
        <v>0</v>
      </c>
      <c r="AH212" s="1714">
        <f t="shared" si="64"/>
        <v>0</v>
      </c>
      <c r="AI212" s="1714"/>
      <c r="AJ212" s="1772"/>
      <c r="AK212" s="1772"/>
      <c r="AL212" s="1772"/>
      <c r="AP212" s="1688"/>
      <c r="AQ212" s="1688"/>
      <c r="AR212" s="1688"/>
    </row>
    <row r="213" spans="1:44" ht="23.25" customHeight="1">
      <c r="A213" s="4232"/>
      <c r="B213" s="2101">
        <v>207</v>
      </c>
      <c r="C213" s="1783" t="s">
        <v>639</v>
      </c>
      <c r="D213" s="1784" t="s">
        <v>1384</v>
      </c>
      <c r="E213" s="1779" t="s">
        <v>1551</v>
      </c>
      <c r="F213" s="1717" t="s">
        <v>1711</v>
      </c>
      <c r="G213" s="1751">
        <v>96.43</v>
      </c>
      <c r="H213" s="1736"/>
      <c r="I213" s="1736"/>
      <c r="J213" s="1736">
        <v>29.17</v>
      </c>
      <c r="K213" s="1743" t="s">
        <v>3597</v>
      </c>
      <c r="L213" s="1726"/>
      <c r="M213" s="1712"/>
      <c r="N213" s="1712">
        <f>'수도광열비 부과 내역 '!V210</f>
        <v>946200</v>
      </c>
      <c r="O213" s="1712">
        <f>'수도광열비 부과 내역 '!W210</f>
        <v>127220</v>
      </c>
      <c r="P213" s="1712">
        <f t="shared" si="83"/>
        <v>1073420</v>
      </c>
      <c r="Q213" s="1713"/>
      <c r="R213" s="1714"/>
      <c r="S213" s="1714">
        <f t="shared" si="68"/>
        <v>946200</v>
      </c>
      <c r="T213" s="1785">
        <f t="shared" si="82"/>
        <v>1312650</v>
      </c>
      <c r="U213" s="1714">
        <f t="shared" si="85"/>
        <v>946200</v>
      </c>
      <c r="V213" s="1714">
        <f t="shared" si="84"/>
        <v>1312650</v>
      </c>
      <c r="W213" s="1714">
        <f>U213+V213</f>
        <v>2258850</v>
      </c>
      <c r="X213" s="1715" t="s">
        <v>159</v>
      </c>
      <c r="Y213" s="1715" t="s">
        <v>159</v>
      </c>
      <c r="Z213" s="2109">
        <v>45962</v>
      </c>
      <c r="AA213" s="1714">
        <f t="shared" si="70"/>
        <v>30</v>
      </c>
      <c r="AB213" s="1714">
        <f t="shared" si="78"/>
        <v>946200</v>
      </c>
      <c r="AC213" s="1785">
        <f t="shared" si="67"/>
        <v>1312650</v>
      </c>
      <c r="AD213" s="1714">
        <f t="shared" si="71"/>
        <v>2258850</v>
      </c>
      <c r="AE213" s="1714">
        <f t="shared" si="86"/>
        <v>0</v>
      </c>
      <c r="AF213" s="1714">
        <f t="shared" si="62"/>
        <v>0</v>
      </c>
      <c r="AG213" s="1714" t="str">
        <f t="shared" si="63"/>
        <v>0</v>
      </c>
      <c r="AH213" s="1714">
        <f t="shared" si="64"/>
        <v>0</v>
      </c>
      <c r="AI213" s="1714"/>
      <c r="AJ213" s="1772"/>
      <c r="AK213" s="1772"/>
      <c r="AL213" s="1772"/>
      <c r="AP213" s="1688"/>
      <c r="AQ213" s="1688"/>
      <c r="AR213" s="1688"/>
    </row>
    <row r="214" spans="1:44" ht="23.25" customHeight="1">
      <c r="A214" s="4232"/>
      <c r="B214" s="2101">
        <v>208</v>
      </c>
      <c r="C214" s="1783" t="s">
        <v>639</v>
      </c>
      <c r="D214" s="1784" t="s">
        <v>1384</v>
      </c>
      <c r="E214" s="1779" t="s">
        <v>1552</v>
      </c>
      <c r="F214" s="1717" t="s">
        <v>1711</v>
      </c>
      <c r="G214" s="1751">
        <v>95.63</v>
      </c>
      <c r="H214" s="1736"/>
      <c r="I214" s="1736"/>
      <c r="J214" s="1736">
        <v>28.93</v>
      </c>
      <c r="K214" s="1743" t="s">
        <v>3596</v>
      </c>
      <c r="L214" s="1726"/>
      <c r="M214" s="1712"/>
      <c r="N214" s="1712">
        <f>'수도광열비 부과 내역 '!V211</f>
        <v>1401600</v>
      </c>
      <c r="O214" s="1712">
        <f>'수도광열비 부과 내역 '!W211</f>
        <v>126180</v>
      </c>
      <c r="P214" s="1712">
        <f t="shared" si="83"/>
        <v>1527780</v>
      </c>
      <c r="Q214" s="1713"/>
      <c r="R214" s="1714"/>
      <c r="S214" s="1714">
        <f t="shared" si="68"/>
        <v>1401600</v>
      </c>
      <c r="T214" s="1785">
        <f t="shared" si="82"/>
        <v>1301850</v>
      </c>
      <c r="U214" s="1714">
        <f t="shared" si="85"/>
        <v>1401600</v>
      </c>
      <c r="V214" s="1714">
        <f t="shared" si="84"/>
        <v>1301850</v>
      </c>
      <c r="W214" s="1714">
        <f>U214+V214</f>
        <v>2703450</v>
      </c>
      <c r="X214" s="1715" t="s">
        <v>159</v>
      </c>
      <c r="Y214" s="1715" t="s">
        <v>159</v>
      </c>
      <c r="Z214" s="2109">
        <v>45962</v>
      </c>
      <c r="AA214" s="1714">
        <f t="shared" si="70"/>
        <v>30</v>
      </c>
      <c r="AB214" s="1714">
        <f t="shared" si="78"/>
        <v>1401600</v>
      </c>
      <c r="AC214" s="1785">
        <f t="shared" si="67"/>
        <v>1301850</v>
      </c>
      <c r="AD214" s="1714">
        <f t="shared" si="71"/>
        <v>2703450</v>
      </c>
      <c r="AE214" s="1714">
        <f t="shared" si="86"/>
        <v>0</v>
      </c>
      <c r="AF214" s="1714">
        <f t="shared" si="62"/>
        <v>0</v>
      </c>
      <c r="AG214" s="1714" t="str">
        <f t="shared" si="63"/>
        <v>0</v>
      </c>
      <c r="AH214" s="1714">
        <f t="shared" si="64"/>
        <v>0</v>
      </c>
      <c r="AI214" s="1714"/>
      <c r="AJ214" s="1772"/>
      <c r="AK214" s="1772"/>
      <c r="AL214" s="1772"/>
      <c r="AP214" s="1688"/>
      <c r="AQ214" s="1688"/>
      <c r="AR214" s="1688"/>
    </row>
    <row r="215" spans="1:44" ht="23.25" customHeight="1">
      <c r="A215" s="4232"/>
      <c r="B215" s="2101">
        <v>209</v>
      </c>
      <c r="C215" s="1783" t="s">
        <v>639</v>
      </c>
      <c r="D215" s="1784" t="s">
        <v>1384</v>
      </c>
      <c r="E215" s="1779" t="s">
        <v>1478</v>
      </c>
      <c r="F215" s="1717" t="s">
        <v>1593</v>
      </c>
      <c r="G215" s="1751">
        <v>39.71</v>
      </c>
      <c r="H215" s="1736"/>
      <c r="I215" s="1736"/>
      <c r="J215" s="1736">
        <f>G215*0.3025</f>
        <v>12.012275000000001</v>
      </c>
      <c r="K215" s="3292" t="s">
        <v>3548</v>
      </c>
      <c r="L215" s="1726"/>
      <c r="M215" s="1712"/>
      <c r="N215" s="1712">
        <f>'수도광열비 부과 내역 '!V212</f>
        <v>106680</v>
      </c>
      <c r="O215" s="1712">
        <f>'수도광열비 부과 내역 '!W212</f>
        <v>52390</v>
      </c>
      <c r="P215" s="1712">
        <f t="shared" si="83"/>
        <v>159070</v>
      </c>
      <c r="Q215" s="1713"/>
      <c r="R215" s="1714"/>
      <c r="S215" s="1714">
        <f t="shared" si="68"/>
        <v>106680</v>
      </c>
      <c r="T215" s="1714">
        <f t="shared" si="82"/>
        <v>540550</v>
      </c>
      <c r="U215" s="1714">
        <f t="shared" si="85"/>
        <v>106680</v>
      </c>
      <c r="V215" s="1714">
        <f t="shared" si="84"/>
        <v>540550</v>
      </c>
      <c r="W215" s="1714">
        <f t="shared" si="69"/>
        <v>647230</v>
      </c>
      <c r="X215" s="1725" t="s">
        <v>246</v>
      </c>
      <c r="Y215" s="1725" t="s">
        <v>246</v>
      </c>
      <c r="Z215" s="2109">
        <v>45962</v>
      </c>
      <c r="AA215" s="1755">
        <f t="shared" si="70"/>
        <v>0</v>
      </c>
      <c r="AB215" s="1714">
        <f t="shared" si="78"/>
        <v>0</v>
      </c>
      <c r="AC215" s="1714">
        <f t="shared" si="67"/>
        <v>0</v>
      </c>
      <c r="AD215" s="1714">
        <f t="shared" si="71"/>
        <v>0</v>
      </c>
      <c r="AE215" s="1714">
        <f t="shared" si="86"/>
        <v>30</v>
      </c>
      <c r="AF215" s="1714">
        <f t="shared" si="62"/>
        <v>106680</v>
      </c>
      <c r="AG215" s="1714">
        <f t="shared" si="63"/>
        <v>540550</v>
      </c>
      <c r="AH215" s="1714">
        <f t="shared" si="64"/>
        <v>647230</v>
      </c>
      <c r="AI215" s="1714"/>
      <c r="AJ215" s="1772"/>
      <c r="AK215" s="1772"/>
      <c r="AL215" s="1772"/>
      <c r="AP215" s="1688"/>
      <c r="AQ215" s="1688"/>
      <c r="AR215" s="1688"/>
    </row>
    <row r="216" spans="1:44" ht="23.25" customHeight="1">
      <c r="A216" s="4232"/>
      <c r="B216" s="2101">
        <v>210</v>
      </c>
      <c r="C216" s="1783" t="s">
        <v>639</v>
      </c>
      <c r="D216" s="1784" t="s">
        <v>1384</v>
      </c>
      <c r="E216" s="1779" t="s">
        <v>1837</v>
      </c>
      <c r="F216" s="1735" t="s">
        <v>2057</v>
      </c>
      <c r="G216" s="3474">
        <v>923.69</v>
      </c>
      <c r="H216" s="3474"/>
      <c r="I216" s="3474"/>
      <c r="J216" s="3474">
        <f>296.21-16.79</f>
        <v>279.41999999999996</v>
      </c>
      <c r="K216" s="3292" t="s">
        <v>3179</v>
      </c>
      <c r="L216" s="1726"/>
      <c r="M216" s="1712"/>
      <c r="N216" s="1712">
        <f>'수도광열비 부과 내역 '!V213</f>
        <v>4427520</v>
      </c>
      <c r="O216" s="1712">
        <f>'수도광열비 부과 내역 '!W213</f>
        <v>1218680</v>
      </c>
      <c r="P216" s="1712">
        <f t="shared" si="83"/>
        <v>5646200</v>
      </c>
      <c r="Q216" s="1713"/>
      <c r="R216" s="1714"/>
      <c r="S216" s="1714">
        <f t="shared" si="68"/>
        <v>4427520</v>
      </c>
      <c r="T216" s="1714">
        <f t="shared" si="82"/>
        <v>12573900</v>
      </c>
      <c r="U216" s="1714">
        <f t="shared" si="85"/>
        <v>4427520</v>
      </c>
      <c r="V216" s="1714">
        <f t="shared" si="84"/>
        <v>12573900</v>
      </c>
      <c r="W216" s="1714">
        <f t="shared" si="69"/>
        <v>17001420</v>
      </c>
      <c r="X216" s="1725" t="s">
        <v>246</v>
      </c>
      <c r="Y216" s="1725" t="s">
        <v>246</v>
      </c>
      <c r="Z216" s="2109">
        <v>45962</v>
      </c>
      <c r="AA216" s="1714">
        <f t="shared" si="70"/>
        <v>0</v>
      </c>
      <c r="AB216" s="1714">
        <f t="shared" si="78"/>
        <v>0</v>
      </c>
      <c r="AC216" s="1714">
        <f t="shared" si="67"/>
        <v>0</v>
      </c>
      <c r="AD216" s="1714">
        <f>SUM(AB216:AC216)</f>
        <v>0</v>
      </c>
      <c r="AE216" s="1714">
        <f t="shared" si="86"/>
        <v>30</v>
      </c>
      <c r="AF216" s="1714">
        <f>IF(X216="SD",U216,0)</f>
        <v>4427520</v>
      </c>
      <c r="AG216" s="1714">
        <f>IF(Y216="SD",V216,IF(DAY(Z216)=1,"0",ROUND(DAY(Z216-1)/(DATE(YEAR(Z216),MONTH(Z216)+1,1)-DATE(YEAR(Z216),MONTH(Z216),1))*V216,-1)))</f>
        <v>12573900</v>
      </c>
      <c r="AH216" s="1714">
        <f>SUM(AF216:AG216)</f>
        <v>17001420</v>
      </c>
      <c r="AI216" s="1714"/>
      <c r="AJ216" s="1772"/>
      <c r="AK216" s="1772"/>
      <c r="AL216" s="1772"/>
      <c r="AP216" s="1688"/>
      <c r="AQ216" s="1688"/>
      <c r="AR216" s="1688"/>
    </row>
    <row r="217" spans="1:44" ht="23.25" customHeight="1">
      <c r="A217" s="4234"/>
      <c r="B217" s="2101">
        <v>211</v>
      </c>
      <c r="C217" s="2223" t="s">
        <v>639</v>
      </c>
      <c r="D217" s="2224" t="s">
        <v>633</v>
      </c>
      <c r="E217" s="3109"/>
      <c r="F217" s="1780" t="s">
        <v>1161</v>
      </c>
      <c r="G217" s="1931">
        <v>7169.96</v>
      </c>
      <c r="H217" s="2271"/>
      <c r="I217" s="2271"/>
      <c r="J217" s="2271">
        <f>G217*0.3025</f>
        <v>2168.9128999999998</v>
      </c>
      <c r="K217" s="3229" t="s">
        <v>1164</v>
      </c>
      <c r="L217" s="1877"/>
      <c r="M217" s="1729"/>
      <c r="N217" s="1729">
        <f>'수도광열비 부과 내역 '!V214</f>
        <v>18163000</v>
      </c>
      <c r="O217" s="1729">
        <f>'수도광열비 부과 내역 '!W214</f>
        <v>9459620</v>
      </c>
      <c r="P217" s="1729">
        <f t="shared" si="83"/>
        <v>27622620</v>
      </c>
      <c r="Q217" s="1730"/>
      <c r="R217" s="1731"/>
      <c r="S217" s="1731">
        <f t="shared" si="68"/>
        <v>18163000</v>
      </c>
      <c r="T217" s="3473">
        <f>ROUND(J217*22500,-1)</f>
        <v>48800540</v>
      </c>
      <c r="U217" s="1731">
        <f t="shared" si="85"/>
        <v>18163000</v>
      </c>
      <c r="V217" s="1731">
        <f t="shared" si="84"/>
        <v>48800540</v>
      </c>
      <c r="W217" s="1731">
        <f t="shared" si="69"/>
        <v>66963540</v>
      </c>
      <c r="X217" s="1781" t="s">
        <v>159</v>
      </c>
      <c r="Y217" s="1781" t="s">
        <v>159</v>
      </c>
      <c r="Z217" s="2109">
        <v>45962</v>
      </c>
      <c r="AA217" s="1731">
        <f>IF(Y217="브랜드",$Z$5-Z217+1,)</f>
        <v>30</v>
      </c>
      <c r="AB217" s="1731">
        <f t="shared" si="78"/>
        <v>18163000</v>
      </c>
      <c r="AC217" s="1731">
        <f>V217-AG217</f>
        <v>48800540</v>
      </c>
      <c r="AD217" s="1731">
        <f>SUM(AB217:AC217)</f>
        <v>66963540</v>
      </c>
      <c r="AE217" s="1731">
        <f t="shared" si="86"/>
        <v>0</v>
      </c>
      <c r="AF217" s="1731">
        <f>IF(X217="SD",U217,0)</f>
        <v>0</v>
      </c>
      <c r="AG217" s="1731" t="str">
        <f>IF(Y217="SD",V217,IF(DAY(Z217)=1,"0",ROUND(DAY(Z217-1)/(DATE(YEAR(Z217),MONTH(Z217)+1,1)-DATE(YEAR(Z217),MONTH(Z217),1))*V217,-1)))</f>
        <v>0</v>
      </c>
      <c r="AH217" s="1731">
        <f>SUM(AF217:AG217)</f>
        <v>0</v>
      </c>
      <c r="AI217" s="1731"/>
      <c r="AJ217" s="1731">
        <f t="shared" si="77"/>
        <v>0</v>
      </c>
      <c r="AK217" s="1731">
        <v>0</v>
      </c>
      <c r="AL217" s="1731">
        <f>SUM(AJ217:AK217)</f>
        <v>0</v>
      </c>
      <c r="AM217" s="1688"/>
      <c r="AP217" s="1688"/>
      <c r="AQ217" s="1688"/>
      <c r="AR217" s="1688"/>
    </row>
    <row r="218" spans="1:44" ht="24.95" customHeight="1">
      <c r="A218" s="4235" t="s">
        <v>936</v>
      </c>
      <c r="B218" s="4243" t="s">
        <v>152</v>
      </c>
      <c r="C218" s="4244"/>
      <c r="D218" s="4244"/>
      <c r="E218" s="4245"/>
      <c r="F218" s="2041"/>
      <c r="G218" s="2272">
        <f>SUM(G6:G28)</f>
        <v>13324.339999999998</v>
      </c>
      <c r="H218" s="2273"/>
      <c r="I218" s="2273"/>
      <c r="J218" s="2274">
        <f>SUM(J6:J28)</f>
        <v>4030.61015</v>
      </c>
      <c r="K218" s="2042"/>
      <c r="L218" s="2043">
        <f t="shared" ref="L218:W218" si="87">SUM(L6:L28)</f>
        <v>0</v>
      </c>
      <c r="M218" s="2044">
        <f t="shared" si="87"/>
        <v>0</v>
      </c>
      <c r="N218" s="2044">
        <f t="shared" si="87"/>
        <v>64640210</v>
      </c>
      <c r="O218" s="2044">
        <f t="shared" si="87"/>
        <v>23264560</v>
      </c>
      <c r="P218" s="2044">
        <f t="shared" si="87"/>
        <v>87904770</v>
      </c>
      <c r="Q218" s="2044">
        <f t="shared" si="87"/>
        <v>0</v>
      </c>
      <c r="R218" s="2045">
        <f t="shared" si="87"/>
        <v>0</v>
      </c>
      <c r="S218" s="2045">
        <f t="shared" si="87"/>
        <v>64640210</v>
      </c>
      <c r="T218" s="2045">
        <f t="shared" si="87"/>
        <v>181025160</v>
      </c>
      <c r="U218" s="2045">
        <f t="shared" si="87"/>
        <v>64640210</v>
      </c>
      <c r="V218" s="2045">
        <f t="shared" si="87"/>
        <v>181025160</v>
      </c>
      <c r="W218" s="2045">
        <f t="shared" si="87"/>
        <v>245665370</v>
      </c>
      <c r="X218" s="2045"/>
      <c r="Y218" s="2045"/>
      <c r="Z218" s="2045"/>
      <c r="AA218" s="2045"/>
      <c r="AB218" s="2045">
        <f>SUM(AB6:AB28)</f>
        <v>64640210</v>
      </c>
      <c r="AC218" s="2045">
        <f>SUM(AC6:AC28)</f>
        <v>107495340</v>
      </c>
      <c r="AD218" s="2045">
        <f>SUM(AD6:AD28)</f>
        <v>172135550</v>
      </c>
      <c r="AE218" s="2045"/>
      <c r="AF218" s="2045">
        <f t="shared" ref="AF218:AL218" si="88">SUM(AF6:AF28)</f>
        <v>0</v>
      </c>
      <c r="AG218" s="2045">
        <f t="shared" si="88"/>
        <v>73529820</v>
      </c>
      <c r="AH218" s="2045">
        <f t="shared" si="88"/>
        <v>73529820</v>
      </c>
      <c r="AI218" s="1787">
        <f t="shared" si="88"/>
        <v>0</v>
      </c>
      <c r="AJ218" s="1787">
        <f t="shared" si="88"/>
        <v>0</v>
      </c>
      <c r="AK218" s="1787">
        <f t="shared" si="88"/>
        <v>0</v>
      </c>
      <c r="AL218" s="1787">
        <f t="shared" si="88"/>
        <v>0</v>
      </c>
    </row>
    <row r="219" spans="1:44" ht="24.95" customHeight="1">
      <c r="A219" s="4236"/>
      <c r="B219" s="4221" t="s">
        <v>160</v>
      </c>
      <c r="C219" s="4222"/>
      <c r="D219" s="4222"/>
      <c r="E219" s="4223"/>
      <c r="F219" s="2034"/>
      <c r="G219" s="2275">
        <f>SUM(G29:G75)</f>
        <v>9950.18</v>
      </c>
      <c r="H219" s="2276"/>
      <c r="I219" s="2276"/>
      <c r="J219" s="1736">
        <f>SUM(J29:J75)</f>
        <v>3009.944300000001</v>
      </c>
      <c r="K219" s="1788"/>
      <c r="L219" s="1789">
        <f t="shared" ref="L219:W219" si="89">SUM(L29:L75)</f>
        <v>0</v>
      </c>
      <c r="M219" s="1790">
        <f t="shared" si="89"/>
        <v>0</v>
      </c>
      <c r="N219" s="1790">
        <f t="shared" si="89"/>
        <v>75301070</v>
      </c>
      <c r="O219" s="1790">
        <f t="shared" si="89"/>
        <v>15686190</v>
      </c>
      <c r="P219" s="1790">
        <f t="shared" si="89"/>
        <v>90987260</v>
      </c>
      <c r="Q219" s="1790">
        <f t="shared" si="89"/>
        <v>0</v>
      </c>
      <c r="R219" s="1786">
        <f t="shared" si="89"/>
        <v>0</v>
      </c>
      <c r="S219" s="1786">
        <f t="shared" si="89"/>
        <v>75301070</v>
      </c>
      <c r="T219" s="1786">
        <f t="shared" si="89"/>
        <v>135676220</v>
      </c>
      <c r="U219" s="1786">
        <f t="shared" si="89"/>
        <v>75301070</v>
      </c>
      <c r="V219" s="1786">
        <f t="shared" si="89"/>
        <v>135676220</v>
      </c>
      <c r="W219" s="1786">
        <f t="shared" si="89"/>
        <v>210977290</v>
      </c>
      <c r="X219" s="1786"/>
      <c r="Y219" s="1786"/>
      <c r="Z219" s="1786"/>
      <c r="AA219" s="1786"/>
      <c r="AB219" s="1786">
        <f>SUM(AB29:AB75)</f>
        <v>74267320</v>
      </c>
      <c r="AC219" s="1786">
        <f>SUM(AC29:AC75)</f>
        <v>109163640</v>
      </c>
      <c r="AD219" s="1786">
        <f>SUM(AD29:AD75)</f>
        <v>183430960</v>
      </c>
      <c r="AE219" s="1786"/>
      <c r="AF219" s="1786">
        <f t="shared" ref="AF219:AL219" si="90">SUM(AF29:AF75)</f>
        <v>1033750</v>
      </c>
      <c r="AG219" s="1786">
        <f t="shared" si="90"/>
        <v>26512580</v>
      </c>
      <c r="AH219" s="1786">
        <f t="shared" si="90"/>
        <v>27546330</v>
      </c>
      <c r="AI219" s="1791">
        <f t="shared" si="90"/>
        <v>0</v>
      </c>
      <c r="AJ219" s="1791">
        <f t="shared" si="90"/>
        <v>0</v>
      </c>
      <c r="AK219" s="1791">
        <f t="shared" si="90"/>
        <v>0</v>
      </c>
      <c r="AL219" s="1791">
        <f t="shared" si="90"/>
        <v>0</v>
      </c>
    </row>
    <row r="220" spans="1:44" ht="24.95" customHeight="1">
      <c r="A220" s="4236"/>
      <c r="B220" s="4221" t="s">
        <v>153</v>
      </c>
      <c r="C220" s="4222"/>
      <c r="D220" s="4222"/>
      <c r="E220" s="4223"/>
      <c r="F220" s="2034"/>
      <c r="G220" s="4068">
        <f>SUM(G76:G138)</f>
        <v>10966.25</v>
      </c>
      <c r="H220" s="2276"/>
      <c r="I220" s="2276"/>
      <c r="J220" s="1736">
        <f>SUM(J76:J138)</f>
        <v>3317.2822750000005</v>
      </c>
      <c r="K220" s="1788"/>
      <c r="L220" s="1789">
        <f>SUM(L76:L134)</f>
        <v>0</v>
      </c>
      <c r="M220" s="1790">
        <f>SUM(M76:M139)</f>
        <v>0</v>
      </c>
      <c r="N220" s="1790">
        <f>SUM(N76:N138)</f>
        <v>109008380</v>
      </c>
      <c r="O220" s="1790">
        <f>SUM(O76:O138)</f>
        <v>17459330</v>
      </c>
      <c r="P220" s="1790">
        <f>SUM(P76:P138)</f>
        <v>126467710</v>
      </c>
      <c r="Q220" s="1790">
        <f>SUM(Q76:Q138)</f>
        <v>0</v>
      </c>
      <c r="R220" s="1786">
        <f>SUM(R30:R76)</f>
        <v>0</v>
      </c>
      <c r="S220" s="1786">
        <f>SUM(S76:S138)</f>
        <v>109008380</v>
      </c>
      <c r="T220" s="1786">
        <f>SUM(T76:T138)</f>
        <v>149277710</v>
      </c>
      <c r="U220" s="1786">
        <f>SUM(U76:U138)</f>
        <v>109008380</v>
      </c>
      <c r="V220" s="1786">
        <f>SUM(V76:V138)</f>
        <v>149277710</v>
      </c>
      <c r="W220" s="1786">
        <f>SUM(W76:W138)</f>
        <v>258286090</v>
      </c>
      <c r="X220" s="1786"/>
      <c r="Y220" s="1786"/>
      <c r="Z220" s="1786"/>
      <c r="AA220" s="1786"/>
      <c r="AB220" s="1786">
        <f>SUM(AB76:AB138)</f>
        <v>106775160</v>
      </c>
      <c r="AC220" s="1786">
        <f>SUM(AC76:AC138)</f>
        <v>126615260</v>
      </c>
      <c r="AD220" s="1786">
        <f>SUM(AD76:AD138)</f>
        <v>233390420</v>
      </c>
      <c r="AE220" s="1786"/>
      <c r="AF220" s="1786">
        <f>SUM(AF76:AF138)</f>
        <v>2233220</v>
      </c>
      <c r="AG220" s="1786">
        <f>SUM(AG76:AG138)</f>
        <v>22662450</v>
      </c>
      <c r="AH220" s="1786">
        <f>SUM(AH76:AH138)</f>
        <v>24895670</v>
      </c>
      <c r="AI220" s="1791">
        <f>SUM(AI76:AI134)</f>
        <v>0</v>
      </c>
      <c r="AJ220" s="1791">
        <f>SUM(AJ76:AJ134)</f>
        <v>0</v>
      </c>
      <c r="AK220" s="1791">
        <f>SUM(AK76:AK134)</f>
        <v>0</v>
      </c>
      <c r="AL220" s="1791">
        <f>SUM(AL76:AL134)</f>
        <v>0</v>
      </c>
    </row>
    <row r="221" spans="1:44" ht="24.95" customHeight="1">
      <c r="A221" s="4236"/>
      <c r="B221" s="4221" t="s">
        <v>158</v>
      </c>
      <c r="C221" s="4222"/>
      <c r="D221" s="4222"/>
      <c r="E221" s="4223"/>
      <c r="F221" s="2034"/>
      <c r="G221" s="4068">
        <f>SUM(G139:G208)</f>
        <v>24547.769999999997</v>
      </c>
      <c r="H221" s="2276"/>
      <c r="I221" s="2276"/>
      <c r="J221" s="1736">
        <f>SUM(J139:J208)</f>
        <v>7425.7441749999998</v>
      </c>
      <c r="K221" s="1788"/>
      <c r="L221" s="1789">
        <f>SUM(L143:L208)</f>
        <v>0</v>
      </c>
      <c r="M221" s="1790">
        <f>SUM(M143:M208)</f>
        <v>0</v>
      </c>
      <c r="N221" s="1790">
        <f>SUM(N139:N208)</f>
        <v>101943610</v>
      </c>
      <c r="O221" s="1790">
        <f>SUM(O139:O208)</f>
        <v>44471650</v>
      </c>
      <c r="P221" s="1790">
        <f>SUM(P139:P208)</f>
        <v>146415260</v>
      </c>
      <c r="Q221" s="1790">
        <f>SUM(Q143:Q208)</f>
        <v>0</v>
      </c>
      <c r="R221" s="1786">
        <f>SUM(R31:R77)</f>
        <v>0</v>
      </c>
      <c r="S221" s="1790">
        <f>SUM(S139:S208)</f>
        <v>101943610</v>
      </c>
      <c r="T221" s="1790">
        <f>SUM(T139:T208)</f>
        <v>291152480</v>
      </c>
      <c r="U221" s="1790">
        <f>SUM(U139:U208)</f>
        <v>101943610</v>
      </c>
      <c r="V221" s="1790">
        <f>SUM(V139:V208)</f>
        <v>291152480</v>
      </c>
      <c r="W221" s="1790">
        <f>SUM(W139:W208)</f>
        <v>393096090</v>
      </c>
      <c r="X221" s="1786"/>
      <c r="Y221" s="1786"/>
      <c r="Z221" s="1786"/>
      <c r="AA221" s="1786"/>
      <c r="AB221" s="1790">
        <f>SUM(AB139:AB208)</f>
        <v>100414920</v>
      </c>
      <c r="AC221" s="1790">
        <f>SUM(AC139:AC208)</f>
        <v>252569200</v>
      </c>
      <c r="AD221" s="1790">
        <f>SUM(AD139:AD208)</f>
        <v>352984120</v>
      </c>
      <c r="AE221" s="1786"/>
      <c r="AF221" s="1790">
        <f>SUM(AF139:AF208)</f>
        <v>1528690</v>
      </c>
      <c r="AG221" s="1790">
        <f>SUM(AG139:AG208)</f>
        <v>38583280</v>
      </c>
      <c r="AH221" s="1790">
        <f>SUM(AH139:AH208)</f>
        <v>40111970</v>
      </c>
      <c r="AI221" s="1791">
        <f>SUM(AI139:AK208)</f>
        <v>0</v>
      </c>
      <c r="AJ221" s="1791">
        <f>SUM(AJ139:AL208)</f>
        <v>0</v>
      </c>
      <c r="AK221" s="1791">
        <f>SUM(AK139:AM208)</f>
        <v>0</v>
      </c>
      <c r="AL221" s="1791">
        <f>SUM(AL139:AN208)</f>
        <v>0</v>
      </c>
    </row>
    <row r="222" spans="1:44" ht="24.95" customHeight="1">
      <c r="A222" s="4236"/>
      <c r="B222" s="4221" t="s">
        <v>602</v>
      </c>
      <c r="C222" s="4222"/>
      <c r="D222" s="4222"/>
      <c r="E222" s="4223"/>
      <c r="F222" s="2034"/>
      <c r="G222" s="2275">
        <f>SUM(G209:G217)</f>
        <v>11849.240000000002</v>
      </c>
      <c r="H222" s="2276"/>
      <c r="I222" s="2276"/>
      <c r="J222" s="1736">
        <f>SUM(J209:J217)</f>
        <v>3584.4034499999998</v>
      </c>
      <c r="K222" s="1788"/>
      <c r="L222" s="1789"/>
      <c r="M222" s="1790"/>
      <c r="N222" s="1790">
        <f t="shared" ref="N222:W222" si="91">SUM(N209:N217)</f>
        <v>56016550</v>
      </c>
      <c r="O222" s="1790">
        <f t="shared" si="91"/>
        <v>15633210</v>
      </c>
      <c r="P222" s="1790">
        <f t="shared" si="91"/>
        <v>71649760</v>
      </c>
      <c r="Q222" s="1790">
        <f t="shared" si="91"/>
        <v>0</v>
      </c>
      <c r="R222" s="1786">
        <f>SUM(R32:R78)</f>
        <v>0</v>
      </c>
      <c r="S222" s="1786">
        <f t="shared" si="91"/>
        <v>56016550</v>
      </c>
      <c r="T222" s="1786">
        <f>SUM(T209:T217)</f>
        <v>109414010</v>
      </c>
      <c r="U222" s="1786">
        <f t="shared" si="91"/>
        <v>56016550</v>
      </c>
      <c r="V222" s="1786">
        <f t="shared" si="91"/>
        <v>109414010</v>
      </c>
      <c r="W222" s="1786">
        <f t="shared" si="91"/>
        <v>165430560</v>
      </c>
      <c r="X222" s="1786"/>
      <c r="Y222" s="1786"/>
      <c r="Z222" s="1786"/>
      <c r="AA222" s="1786"/>
      <c r="AB222" s="1786">
        <f>SUM(AB209:AB217)</f>
        <v>51482350</v>
      </c>
      <c r="AC222" s="1786">
        <f>SUM(AC209:AC217)</f>
        <v>96299560</v>
      </c>
      <c r="AD222" s="1786">
        <f>SUM(AD209:AD217)</f>
        <v>147781910</v>
      </c>
      <c r="AE222" s="1786"/>
      <c r="AF222" s="1786">
        <f t="shared" ref="AF222:AL222" si="92">SUM(AF209:AF217)</f>
        <v>4534200</v>
      </c>
      <c r="AG222" s="1786">
        <f t="shared" si="92"/>
        <v>13114450</v>
      </c>
      <c r="AH222" s="1786">
        <f t="shared" si="92"/>
        <v>17648650</v>
      </c>
      <c r="AI222" s="1791">
        <f t="shared" si="92"/>
        <v>0</v>
      </c>
      <c r="AJ222" s="1791">
        <f t="shared" si="92"/>
        <v>0</v>
      </c>
      <c r="AK222" s="1791">
        <f t="shared" si="92"/>
        <v>0</v>
      </c>
      <c r="AL222" s="1791">
        <f t="shared" si="92"/>
        <v>0</v>
      </c>
    </row>
    <row r="223" spans="1:44" ht="24.95" customHeight="1">
      <c r="A223" s="4237"/>
      <c r="B223" s="4224" t="s">
        <v>162</v>
      </c>
      <c r="C223" s="4225"/>
      <c r="D223" s="4225"/>
      <c r="E223" s="4226"/>
      <c r="F223" s="2035"/>
      <c r="G223" s="1792">
        <f>SUM(G218:G222)</f>
        <v>70637.78</v>
      </c>
      <c r="H223" s="1793">
        <f t="shared" ref="H223:Y223" si="93">SUM(H218:H222)</f>
        <v>0</v>
      </c>
      <c r="I223" s="1793">
        <f t="shared" si="93"/>
        <v>0</v>
      </c>
      <c r="J223" s="1794">
        <f>SUM(J218:J222)</f>
        <v>21367.984349999999</v>
      </c>
      <c r="K223" s="1795"/>
      <c r="L223" s="1796">
        <f t="shared" si="93"/>
        <v>0</v>
      </c>
      <c r="M223" s="1796">
        <f t="shared" si="93"/>
        <v>0</v>
      </c>
      <c r="N223" s="1797">
        <f>SUM(N218:N222)</f>
        <v>406909820</v>
      </c>
      <c r="O223" s="1797">
        <f>SUM(O218:O222)</f>
        <v>116514940</v>
      </c>
      <c r="P223" s="1797">
        <f>SUM(P218:P222)</f>
        <v>523424760</v>
      </c>
      <c r="Q223" s="1798">
        <f t="shared" si="93"/>
        <v>0</v>
      </c>
      <c r="R223" s="2046">
        <f>SUM(R33:R79)</f>
        <v>0</v>
      </c>
      <c r="S223" s="1799">
        <f t="shared" si="93"/>
        <v>406909820</v>
      </c>
      <c r="T223" s="1799">
        <f>SUM(T218:T222)</f>
        <v>866545580</v>
      </c>
      <c r="U223" s="1799">
        <f>SUM(U218:U222)</f>
        <v>406909820</v>
      </c>
      <c r="V223" s="1799">
        <f t="shared" si="93"/>
        <v>866545580</v>
      </c>
      <c r="W223" s="1799">
        <f>SUM(W218:W222)</f>
        <v>1273455400</v>
      </c>
      <c r="X223" s="1800">
        <f t="shared" si="93"/>
        <v>0</v>
      </c>
      <c r="Y223" s="1800">
        <f t="shared" si="93"/>
        <v>0</v>
      </c>
      <c r="Z223" s="1800"/>
      <c r="AA223" s="1800"/>
      <c r="AB223" s="1800">
        <f>SUM(AB218:AB222)</f>
        <v>397579960</v>
      </c>
      <c r="AC223" s="1800">
        <f>SUM(AC218:AC222)</f>
        <v>692143000</v>
      </c>
      <c r="AD223" s="1800">
        <f>SUM(AD218:AD222)</f>
        <v>1089722960</v>
      </c>
      <c r="AE223" s="1800"/>
      <c r="AF223" s="1800">
        <f>SUM(AF218:AF222)</f>
        <v>9329860</v>
      </c>
      <c r="AG223" s="1800">
        <f>SUM(AG218:AG222)</f>
        <v>174402580</v>
      </c>
      <c r="AH223" s="1800">
        <f>SUM(AH218:AH222)</f>
        <v>183732440</v>
      </c>
      <c r="AI223" s="1773"/>
      <c r="AJ223" s="1773">
        <f>SUM(AJ218:AJ222)</f>
        <v>0</v>
      </c>
      <c r="AK223" s="1773">
        <f>SUM(AK218:AK222)</f>
        <v>0</v>
      </c>
      <c r="AL223" s="1773">
        <f>SUM(AL218:AL222)</f>
        <v>0</v>
      </c>
    </row>
    <row r="224" spans="1:44" ht="24.95" customHeight="1">
      <c r="A224" s="1683"/>
      <c r="B224" s="1683"/>
      <c r="C224" s="1683"/>
      <c r="D224" s="1683"/>
      <c r="E224" s="1807"/>
      <c r="F224" s="1683"/>
      <c r="G224" s="1801"/>
      <c r="H224" s="1683"/>
      <c r="I224" s="1683"/>
      <c r="J224" s="1801"/>
      <c r="K224" s="1811"/>
      <c r="L224" s="1802"/>
      <c r="M224" s="1803"/>
      <c r="N224" s="1803"/>
      <c r="O224" s="1803"/>
      <c r="P224" s="1803"/>
      <c r="Q224" s="1804"/>
      <c r="R224" s="1804"/>
      <c r="S224" s="1804"/>
      <c r="T224" s="1804"/>
      <c r="U224" s="1804"/>
      <c r="V224" s="1804"/>
      <c r="W224" s="1804"/>
      <c r="X224" s="1805"/>
      <c r="Y224" s="1805"/>
      <c r="Z224" s="1805"/>
      <c r="AA224" s="1804"/>
      <c r="AB224" s="1804">
        <f>AB223+AF223</f>
        <v>406909820</v>
      </c>
      <c r="AC224" s="1804">
        <f>AC223+AG223</f>
        <v>866545580</v>
      </c>
      <c r="AD224" s="1804">
        <f>AD223+AH223</f>
        <v>1273455400</v>
      </c>
      <c r="AE224" s="1804"/>
      <c r="AF224" s="1806"/>
      <c r="AG224" s="1806"/>
      <c r="AH224" s="1806"/>
      <c r="AI224" s="1804"/>
      <c r="AJ224" s="1804"/>
      <c r="AK224" s="1804"/>
      <c r="AL224" s="1804"/>
    </row>
    <row r="225" spans="1:38" s="1814" customFormat="1" ht="18.75" customHeight="1">
      <c r="A225" s="1807"/>
      <c r="B225" s="1807"/>
      <c r="C225" s="1807"/>
      <c r="D225" s="1807"/>
      <c r="E225" s="1807"/>
      <c r="F225" s="1808" t="s">
        <v>3670</v>
      </c>
      <c r="G225" s="1809">
        <v>70637.78</v>
      </c>
      <c r="H225" s="1810"/>
      <c r="I225" s="1810"/>
      <c r="J225" s="1809">
        <v>21367.98</v>
      </c>
      <c r="K225" s="1811"/>
      <c r="L225" s="1811"/>
      <c r="M225" s="1812"/>
      <c r="N225" s="1812"/>
      <c r="O225" s="1812"/>
      <c r="P225" s="1812"/>
      <c r="Q225" s="1806"/>
      <c r="R225" s="1806"/>
      <c r="S225" s="1806"/>
      <c r="T225" s="1806"/>
      <c r="U225" s="1806"/>
      <c r="V225" s="1806"/>
      <c r="W225" s="1806"/>
      <c r="X225" s="1813"/>
      <c r="Y225" s="1813"/>
      <c r="Z225" s="4219"/>
      <c r="AA225" s="4219"/>
      <c r="AB225" s="1813"/>
      <c r="AC225" s="1813"/>
      <c r="AD225" s="1813"/>
      <c r="AE225" s="1806"/>
      <c r="AF225" s="1806"/>
      <c r="AG225" s="1806"/>
      <c r="AH225" s="1806">
        <f>AH223+AD223</f>
        <v>1273455400</v>
      </c>
      <c r="AI225" s="1806"/>
      <c r="AJ225" s="1806"/>
      <c r="AK225" s="1806"/>
      <c r="AL225" s="1806"/>
    </row>
    <row r="226" spans="1:38" s="1814" customFormat="1" ht="18.75" customHeight="1">
      <c r="A226" s="1807"/>
      <c r="B226" s="1807"/>
      <c r="C226" s="1807"/>
      <c r="D226" s="1807"/>
      <c r="E226" s="1807"/>
      <c r="F226" s="1808" t="s">
        <v>1286</v>
      </c>
      <c r="G226" s="3200">
        <f>G223-G225</f>
        <v>0</v>
      </c>
      <c r="H226" s="3200">
        <f>H223-H225</f>
        <v>0</v>
      </c>
      <c r="I226" s="3200">
        <f>I223-I225</f>
        <v>0</v>
      </c>
      <c r="J226" s="3200">
        <f>J223-J225</f>
        <v>4.3499999992491212E-3</v>
      </c>
      <c r="K226" s="3280"/>
      <c r="L226" s="1811"/>
      <c r="M226" s="1812"/>
      <c r="N226" s="1812"/>
      <c r="O226" s="1812"/>
      <c r="P226" s="1812"/>
      <c r="Q226" s="1806"/>
      <c r="R226" s="1806"/>
      <c r="S226" s="1806"/>
      <c r="T226" s="1806"/>
      <c r="U226" s="1806"/>
      <c r="V226" s="1806"/>
      <c r="W226" s="1806"/>
      <c r="X226" s="1813"/>
      <c r="Y226" s="1813"/>
      <c r="Z226" s="4219"/>
      <c r="AA226" s="4219"/>
      <c r="AC226" s="1813"/>
      <c r="AD226" s="4219"/>
      <c r="AE226" s="4219"/>
      <c r="AF226" s="4227"/>
      <c r="AG226" s="4227"/>
      <c r="AH226" s="1806"/>
      <c r="AI226" s="1806"/>
      <c r="AJ226" s="1806"/>
      <c r="AK226" s="1806"/>
      <c r="AL226" s="1806"/>
    </row>
    <row r="227" spans="1:38" s="1814" customFormat="1" ht="24.95" customHeight="1">
      <c r="A227" s="1807"/>
      <c r="B227" s="1807"/>
      <c r="C227" s="1807"/>
      <c r="D227" s="1807"/>
      <c r="E227" s="1807"/>
      <c r="F227" s="3042"/>
      <c r="G227" s="3043"/>
      <c r="H227" s="3043"/>
      <c r="I227" s="3043"/>
      <c r="J227" s="3043"/>
      <c r="K227" s="3006"/>
      <c r="L227" s="1811"/>
      <c r="M227" s="1812"/>
      <c r="N227" s="1812"/>
      <c r="O227" s="1812"/>
      <c r="P227" s="1812"/>
      <c r="Q227" s="1806"/>
      <c r="R227" s="1806"/>
      <c r="S227" s="1806"/>
      <c r="T227" s="1806"/>
      <c r="U227" s="1806"/>
      <c r="V227" s="1806"/>
      <c r="W227" s="1806"/>
      <c r="X227" s="1813"/>
      <c r="Y227" s="1813"/>
      <c r="Z227" s="4219"/>
      <c r="AA227" s="4219"/>
      <c r="AB227" s="1813"/>
      <c r="AC227" s="1813"/>
      <c r="AD227" s="4227"/>
      <c r="AE227" s="4227"/>
      <c r="AF227" s="1813"/>
      <c r="AG227" s="1806"/>
      <c r="AH227" s="1806"/>
      <c r="AI227" s="1806"/>
      <c r="AJ227" s="1806"/>
      <c r="AK227" s="1806"/>
      <c r="AL227" s="1806"/>
    </row>
    <row r="228" spans="1:38" s="1814" customFormat="1" ht="24.95" customHeight="1">
      <c r="A228" s="1807"/>
      <c r="B228" s="1807"/>
      <c r="C228" s="1807"/>
      <c r="D228" s="1807"/>
      <c r="E228" s="1807"/>
      <c r="F228" s="3042"/>
      <c r="G228" s="3044"/>
      <c r="H228" s="3044"/>
      <c r="I228" s="3044"/>
      <c r="J228" s="3044"/>
      <c r="K228" s="1816"/>
      <c r="L228" s="1811"/>
      <c r="M228" s="1812"/>
      <c r="N228" s="1812"/>
      <c r="O228" s="1812"/>
      <c r="P228" s="1812"/>
      <c r="Q228" s="1806"/>
      <c r="R228" s="1806"/>
      <c r="S228" s="1806"/>
      <c r="T228" s="1806"/>
      <c r="U228" s="1806"/>
      <c r="V228" s="1806"/>
      <c r="W228" s="1806"/>
      <c r="X228" s="1813"/>
      <c r="Y228" s="1813"/>
      <c r="Z228" s="4220"/>
      <c r="AA228" s="4220"/>
      <c r="AB228" s="1813"/>
      <c r="AC228" s="1813"/>
      <c r="AD228" s="4227"/>
      <c r="AE228" s="4227"/>
      <c r="AF228" s="3231"/>
      <c r="AG228" s="1806"/>
      <c r="AH228" s="1806"/>
      <c r="AI228" s="1806"/>
      <c r="AJ228" s="1806"/>
      <c r="AK228" s="1806"/>
      <c r="AL228" s="1806"/>
    </row>
    <row r="229" spans="1:38" s="1814" customFormat="1" ht="24.95" customHeight="1">
      <c r="A229" s="1807"/>
      <c r="B229" s="1807"/>
      <c r="C229" s="1807"/>
      <c r="D229" s="1807"/>
      <c r="E229" s="1807"/>
      <c r="F229" s="1817"/>
      <c r="G229" s="1818"/>
      <c r="H229" s="1818"/>
      <c r="I229" s="1818"/>
      <c r="J229" s="1818"/>
      <c r="K229" s="1816"/>
      <c r="L229" s="1811"/>
      <c r="M229" s="1812"/>
      <c r="N229" s="1812"/>
      <c r="O229" s="1812"/>
      <c r="P229" s="1812"/>
      <c r="Q229" s="1806"/>
      <c r="R229" s="1806"/>
      <c r="S229" s="1806"/>
      <c r="T229" s="1806"/>
      <c r="U229" s="1806"/>
      <c r="V229" s="1806"/>
      <c r="W229" s="1806"/>
      <c r="X229" s="1813"/>
      <c r="Y229" s="1813"/>
      <c r="Z229" s="4220"/>
      <c r="AA229" s="4220"/>
      <c r="AB229" s="1806"/>
      <c r="AC229" s="1813"/>
      <c r="AD229" s="4227"/>
      <c r="AE229" s="4227"/>
      <c r="AF229" s="3231"/>
      <c r="AG229" s="1806"/>
      <c r="AH229" s="1806"/>
      <c r="AI229" s="1806"/>
      <c r="AJ229" s="1806"/>
      <c r="AK229" s="1806"/>
      <c r="AL229" s="1806"/>
    </row>
    <row r="230" spans="1:38" s="1814" customFormat="1" ht="24.95" customHeight="1">
      <c r="A230" s="1807"/>
      <c r="B230" s="1807"/>
      <c r="C230" s="1807"/>
      <c r="D230" s="1807"/>
      <c r="E230" s="1807"/>
      <c r="L230" s="1811"/>
      <c r="M230" s="1812"/>
      <c r="N230" s="1812"/>
      <c r="O230" s="1812"/>
      <c r="P230" s="1812"/>
      <c r="Q230" s="1806"/>
      <c r="R230" s="1806"/>
      <c r="S230" s="1806"/>
      <c r="T230" s="1806"/>
      <c r="U230" s="1806"/>
      <c r="V230" s="1806"/>
      <c r="W230" s="1806"/>
      <c r="X230" s="1813"/>
      <c r="Y230" s="1813"/>
      <c r="Z230" s="4217"/>
      <c r="AA230" s="4217"/>
      <c r="AB230" s="4217"/>
      <c r="AC230" s="4217"/>
      <c r="AD230" s="1819"/>
      <c r="AE230" s="1804"/>
      <c r="AG230" s="1806"/>
      <c r="AH230" s="1806"/>
      <c r="AI230" s="1806"/>
      <c r="AJ230" s="1806"/>
      <c r="AK230" s="1806"/>
      <c r="AL230" s="1806"/>
    </row>
    <row r="231" spans="1:38" s="1814" customFormat="1" ht="24.95" customHeight="1">
      <c r="A231" s="1807"/>
      <c r="B231" s="1807"/>
      <c r="C231" s="1807"/>
      <c r="D231" s="1807"/>
      <c r="E231" s="1807"/>
      <c r="L231" s="1811"/>
      <c r="M231" s="1812"/>
      <c r="N231" s="1812"/>
      <c r="O231" s="1812"/>
      <c r="P231" s="1812"/>
      <c r="Q231" s="1806"/>
      <c r="R231" s="1806"/>
      <c r="S231" s="1806"/>
      <c r="T231" s="1806"/>
      <c r="U231" s="1806"/>
      <c r="V231" s="1806"/>
      <c r="W231" s="1806"/>
      <c r="X231" s="1813"/>
      <c r="Y231" s="1813"/>
      <c r="Z231" s="1820"/>
      <c r="AA231" s="1820"/>
      <c r="AB231" s="1813"/>
      <c r="AC231" s="1813"/>
      <c r="AD231" s="1813"/>
      <c r="AE231" s="1804"/>
      <c r="AG231" s="1806"/>
      <c r="AH231" s="1806"/>
      <c r="AI231" s="1806"/>
      <c r="AJ231" s="1806"/>
      <c r="AK231" s="1806"/>
      <c r="AL231" s="1806"/>
    </row>
    <row r="232" spans="1:38" s="1814" customFormat="1" ht="24.95" customHeight="1">
      <c r="A232" s="1807"/>
      <c r="B232" s="1807"/>
      <c r="C232" s="1807"/>
      <c r="D232" s="1807"/>
      <c r="E232" s="1807"/>
      <c r="F232" s="1808"/>
      <c r="G232" s="1815"/>
      <c r="H232" s="1815"/>
      <c r="I232" s="1815"/>
      <c r="J232" s="1815"/>
      <c r="K232" s="1816"/>
      <c r="L232" s="1811"/>
      <c r="M232" s="1812"/>
      <c r="N232" s="1812"/>
      <c r="O232" s="1812"/>
      <c r="P232" s="1812"/>
      <c r="Q232" s="1806"/>
      <c r="R232" s="1806"/>
      <c r="S232" s="1806"/>
      <c r="T232" s="1806"/>
      <c r="U232" s="1806"/>
      <c r="V232" s="1806"/>
      <c r="W232" s="1806"/>
      <c r="X232" s="1813"/>
      <c r="Y232" s="1813"/>
      <c r="Z232" s="4217"/>
      <c r="AA232" s="4217"/>
      <c r="AB232" s="1806"/>
      <c r="AC232" s="1806"/>
      <c r="AD232" s="1806"/>
      <c r="AE232" s="1806"/>
      <c r="AF232" s="1806"/>
      <c r="AG232" s="1806"/>
      <c r="AH232" s="1806"/>
      <c r="AI232" s="1806"/>
      <c r="AJ232" s="1806"/>
      <c r="AK232" s="1806"/>
      <c r="AL232" s="1806"/>
    </row>
    <row r="233" spans="1:38" s="1814" customFormat="1" ht="24.95" customHeight="1">
      <c r="A233" s="1807"/>
      <c r="B233" s="1807"/>
      <c r="C233" s="1807"/>
      <c r="D233" s="1807"/>
      <c r="E233" s="1807"/>
      <c r="F233" s="1808"/>
      <c r="G233" s="1815"/>
      <c r="H233" s="1815"/>
      <c r="I233" s="1815"/>
      <c r="J233" s="1815"/>
      <c r="K233" s="1816"/>
      <c r="L233" s="1811"/>
      <c r="M233" s="1812"/>
      <c r="N233" s="1812"/>
      <c r="O233" s="1812"/>
      <c r="P233" s="1812"/>
      <c r="Q233" s="1806"/>
      <c r="R233" s="1806"/>
      <c r="S233" s="1806"/>
      <c r="T233" s="1806"/>
      <c r="U233" s="1806"/>
      <c r="V233" s="1806"/>
      <c r="W233" s="1806"/>
      <c r="X233" s="1813"/>
      <c r="Y233" s="1813"/>
      <c r="AE233" s="1806"/>
      <c r="AF233" s="1806"/>
      <c r="AG233" s="1806"/>
      <c r="AH233" s="1806"/>
      <c r="AI233" s="1806"/>
      <c r="AJ233" s="1806"/>
      <c r="AK233" s="1806"/>
      <c r="AL233" s="1806"/>
    </row>
    <row r="234" spans="1:38" s="1814" customFormat="1" ht="24.95" customHeight="1">
      <c r="A234" s="1807"/>
      <c r="B234" s="1807"/>
      <c r="C234" s="1807"/>
      <c r="D234" s="1807"/>
      <c r="E234" s="1807"/>
      <c r="F234" s="1807"/>
      <c r="G234" s="1821"/>
      <c r="H234" s="1807"/>
      <c r="I234" s="1807"/>
      <c r="J234" s="1821"/>
      <c r="K234" s="1811"/>
      <c r="L234" s="1811"/>
      <c r="M234" s="1812"/>
      <c r="N234" s="1812"/>
      <c r="O234" s="1812"/>
      <c r="P234" s="1812"/>
      <c r="Q234" s="1806"/>
      <c r="R234" s="1806"/>
      <c r="S234" s="1806"/>
      <c r="T234" s="1806"/>
      <c r="U234" s="1806"/>
      <c r="V234" s="1806"/>
      <c r="W234" s="1806"/>
      <c r="X234" s="1813"/>
      <c r="Y234" s="1813"/>
      <c r="AE234" s="1806"/>
      <c r="AF234" s="1806"/>
      <c r="AG234" s="1806"/>
      <c r="AH234" s="1806"/>
      <c r="AI234" s="1806"/>
      <c r="AJ234" s="1806"/>
      <c r="AK234" s="1806"/>
      <c r="AL234" s="1806"/>
    </row>
    <row r="235" spans="1:38" s="1814" customFormat="1" ht="24.95" customHeight="1">
      <c r="A235" s="1822"/>
      <c r="B235" s="1823"/>
      <c r="C235" s="1823"/>
      <c r="D235" s="1823"/>
      <c r="E235" s="1824"/>
      <c r="F235" s="1824"/>
      <c r="G235" s="1824"/>
      <c r="H235" s="1824"/>
      <c r="I235" s="1824"/>
      <c r="J235" s="1825"/>
      <c r="K235" s="1823"/>
      <c r="L235" s="1823"/>
      <c r="M235" s="1822"/>
      <c r="N235" s="1826"/>
      <c r="O235" s="1822"/>
      <c r="P235" s="1826"/>
      <c r="X235" s="1807"/>
      <c r="Y235" s="1807"/>
      <c r="Z235" s="4217"/>
      <c r="AA235" s="4217"/>
      <c r="AB235" s="4217"/>
      <c r="AC235" s="4217"/>
      <c r="AD235" s="1806"/>
    </row>
    <row r="236" spans="1:38" ht="24.95" customHeight="1">
      <c r="I236" s="1829" t="s">
        <v>963</v>
      </c>
      <c r="J236" s="1830">
        <f>SUBTOTAL(9,J6:J208)</f>
        <v>17783.580900000001</v>
      </c>
      <c r="M236" s="1831"/>
      <c r="O236" s="1831"/>
      <c r="P236" s="1833"/>
      <c r="U236" s="1688"/>
      <c r="V236" s="1688"/>
      <c r="W236" s="1688"/>
      <c r="Z236" s="4218"/>
      <c r="AA236" s="4218"/>
      <c r="AB236" s="4218"/>
      <c r="AC236" s="4218"/>
      <c r="AD236" s="1688"/>
    </row>
    <row r="237" spans="1:38" ht="24.95" customHeight="1">
      <c r="B237" s="1834" t="s">
        <v>42</v>
      </c>
      <c r="E237" s="1823"/>
      <c r="F237" s="1827"/>
      <c r="G237" s="1827">
        <v>25057.37</v>
      </c>
      <c r="H237" s="1827"/>
      <c r="I237" s="1827"/>
      <c r="M237" s="1831"/>
    </row>
    <row r="238" spans="1:38" ht="24.95" customHeight="1">
      <c r="E238" s="1823"/>
      <c r="F238" s="1827"/>
      <c r="G238" s="1835">
        <f>G237-G221</f>
        <v>509.60000000000218</v>
      </c>
      <c r="H238" s="1827"/>
      <c r="I238" s="1827"/>
      <c r="O238" s="1831"/>
      <c r="Z238" s="1686" t="s">
        <v>274</v>
      </c>
      <c r="AB238" s="1688"/>
      <c r="AC238" s="1688"/>
    </row>
    <row r="239" spans="1:38" ht="24.95" customHeight="1">
      <c r="E239" s="1823"/>
      <c r="F239" s="1827"/>
      <c r="G239" s="1827"/>
      <c r="H239" s="1827"/>
      <c r="I239" s="1827"/>
      <c r="J239" s="1836">
        <v>13167.67</v>
      </c>
      <c r="O239" s="1831"/>
      <c r="U239" s="1688"/>
      <c r="V239" s="1688"/>
      <c r="W239" s="1688"/>
      <c r="X239" s="1837"/>
      <c r="Y239" s="1837"/>
      <c r="Z239" s="1837"/>
      <c r="AA239" s="1688"/>
      <c r="AB239" s="1688"/>
      <c r="AC239" s="1688"/>
      <c r="AD239" s="1688"/>
    </row>
    <row r="240" spans="1:38" ht="24.95" customHeight="1">
      <c r="B240" s="1838">
        <v>1</v>
      </c>
      <c r="C240" s="1838" t="s">
        <v>639</v>
      </c>
      <c r="D240" s="1838"/>
      <c r="E240" s="1838"/>
      <c r="F240" s="1838"/>
      <c r="G240" s="1839">
        <v>125.51</v>
      </c>
      <c r="H240" s="1839"/>
      <c r="I240" s="1839"/>
      <c r="J240" s="1839">
        <f t="shared" ref="J240:J252" si="94">G240*0.3025</f>
        <v>37.966774999999998</v>
      </c>
      <c r="K240" s="1838" t="s">
        <v>950</v>
      </c>
      <c r="L240" s="1840"/>
      <c r="M240" s="1840"/>
      <c r="O240" s="1831"/>
      <c r="AC240" s="1688"/>
    </row>
    <row r="241" spans="1:39" ht="24.95" customHeight="1">
      <c r="B241" s="1838">
        <v>2</v>
      </c>
      <c r="C241" s="1838" t="s">
        <v>639</v>
      </c>
      <c r="D241" s="1838"/>
      <c r="E241" s="1838"/>
      <c r="F241" s="1838"/>
      <c r="G241" s="1839">
        <v>202.84</v>
      </c>
      <c r="H241" s="1839"/>
      <c r="I241" s="1839"/>
      <c r="J241" s="1839">
        <f t="shared" si="94"/>
        <v>61.359099999999998</v>
      </c>
      <c r="K241" s="1838" t="s">
        <v>951</v>
      </c>
      <c r="L241" s="1840"/>
      <c r="M241" s="1840"/>
      <c r="O241" s="1831"/>
    </row>
    <row r="242" spans="1:39" ht="24.95" customHeight="1">
      <c r="B242" s="1838">
        <v>3</v>
      </c>
      <c r="C242" s="1838" t="s">
        <v>639</v>
      </c>
      <c r="D242" s="1838"/>
      <c r="E242" s="1838"/>
      <c r="F242" s="1838"/>
      <c r="G242" s="1839">
        <v>5.73</v>
      </c>
      <c r="H242" s="1839"/>
      <c r="I242" s="1839"/>
      <c r="J242" s="1839">
        <f t="shared" si="94"/>
        <v>1.733325</v>
      </c>
      <c r="K242" s="1838" t="s">
        <v>1006</v>
      </c>
      <c r="L242" s="1840"/>
      <c r="M242" s="1840"/>
      <c r="O242" s="1831"/>
    </row>
    <row r="243" spans="1:39" ht="24.95" customHeight="1">
      <c r="B243" s="1838">
        <v>4</v>
      </c>
      <c r="C243" s="1838" t="s">
        <v>638</v>
      </c>
      <c r="D243" s="1838"/>
      <c r="E243" s="1838"/>
      <c r="F243" s="1838"/>
      <c r="G243" s="1839">
        <v>12.4</v>
      </c>
      <c r="H243" s="1839"/>
      <c r="I243" s="1839"/>
      <c r="J243" s="1839">
        <f t="shared" si="94"/>
        <v>3.7509999999999999</v>
      </c>
      <c r="K243" s="1838" t="s">
        <v>1006</v>
      </c>
      <c r="L243" s="1840"/>
      <c r="M243" s="1840"/>
      <c r="O243" s="1831"/>
    </row>
    <row r="244" spans="1:39" ht="24.95" customHeight="1">
      <c r="B244" s="3052">
        <v>133</v>
      </c>
      <c r="C244" s="3053" t="s">
        <v>165</v>
      </c>
      <c r="D244" s="3054" t="s">
        <v>2168</v>
      </c>
      <c r="E244" s="3098" t="s">
        <v>2543</v>
      </c>
      <c r="F244" s="1998">
        <v>44550</v>
      </c>
      <c r="G244" s="2017">
        <v>30.8</v>
      </c>
      <c r="H244" s="2017"/>
      <c r="I244" s="2017"/>
      <c r="J244" s="2017">
        <v>9.32</v>
      </c>
      <c r="K244" s="3310" t="s">
        <v>3013</v>
      </c>
      <c r="L244" s="1840"/>
      <c r="M244" s="1840"/>
      <c r="O244" s="1831"/>
    </row>
    <row r="245" spans="1:39" ht="24.95" customHeight="1">
      <c r="B245" s="1838">
        <v>5</v>
      </c>
      <c r="C245" s="1838" t="s">
        <v>164</v>
      </c>
      <c r="D245" s="1841"/>
      <c r="E245" s="1842"/>
      <c r="F245" s="1842"/>
      <c r="G245" s="1843">
        <v>82.01</v>
      </c>
      <c r="H245" s="1843"/>
      <c r="I245" s="1843"/>
      <c r="J245" s="1839">
        <f t="shared" si="94"/>
        <v>24.808025000000001</v>
      </c>
      <c r="K245" s="1843" t="s">
        <v>952</v>
      </c>
      <c r="L245" s="1844"/>
      <c r="M245" s="1845"/>
      <c r="O245" s="1831"/>
    </row>
    <row r="246" spans="1:39" ht="24.95" customHeight="1">
      <c r="B246" s="1838">
        <v>6</v>
      </c>
      <c r="C246" s="1838" t="s">
        <v>164</v>
      </c>
      <c r="D246" s="1841"/>
      <c r="E246" s="1846"/>
      <c r="F246" s="1846"/>
      <c r="G246" s="1843">
        <v>594.89</v>
      </c>
      <c r="H246" s="1843"/>
      <c r="I246" s="1843"/>
      <c r="J246" s="1839">
        <f t="shared" si="94"/>
        <v>179.95422499999998</v>
      </c>
      <c r="K246" s="1843" t="s">
        <v>703</v>
      </c>
      <c r="L246" s="1844"/>
      <c r="M246" s="1845"/>
      <c r="O246" s="1831"/>
    </row>
    <row r="247" spans="1:39" ht="24.95" customHeight="1">
      <c r="B247" s="1838">
        <v>7</v>
      </c>
      <c r="C247" s="1838" t="s">
        <v>164</v>
      </c>
      <c r="D247" s="1841"/>
      <c r="E247" s="1846"/>
      <c r="F247" s="1846"/>
      <c r="G247" s="1843">
        <v>298.38</v>
      </c>
      <c r="H247" s="1843"/>
      <c r="I247" s="1843"/>
      <c r="J247" s="1839">
        <f t="shared" si="94"/>
        <v>90.259949999999989</v>
      </c>
      <c r="K247" s="1843" t="s">
        <v>954</v>
      </c>
      <c r="L247" s="1844"/>
      <c r="M247" s="1845"/>
    </row>
    <row r="248" spans="1:39" ht="24.95" customHeight="1">
      <c r="B248" s="1838">
        <v>8</v>
      </c>
      <c r="C248" s="1838" t="s">
        <v>164</v>
      </c>
      <c r="D248" s="1841"/>
      <c r="E248" s="1846"/>
      <c r="F248" s="1846"/>
      <c r="G248" s="1839">
        <v>-9.57</v>
      </c>
      <c r="H248" s="1843"/>
      <c r="I248" s="1843"/>
      <c r="J248" s="1839">
        <f t="shared" si="94"/>
        <v>-2.8949250000000002</v>
      </c>
      <c r="K248" s="1843" t="s">
        <v>1006</v>
      </c>
      <c r="L248" s="1844"/>
      <c r="M248" s="1845"/>
    </row>
    <row r="249" spans="1:39" ht="24.95" customHeight="1" thickBot="1">
      <c r="B249" s="1838">
        <v>9</v>
      </c>
      <c r="C249" s="1838" t="s">
        <v>165</v>
      </c>
      <c r="D249" s="1838"/>
      <c r="E249" s="1847"/>
      <c r="F249" s="1847"/>
      <c r="G249" s="1839">
        <v>118.18</v>
      </c>
      <c r="H249" s="1848"/>
      <c r="I249" s="1848"/>
      <c r="J249" s="1849">
        <f t="shared" si="94"/>
        <v>35.749450000000003</v>
      </c>
      <c r="K249" s="1850" t="s">
        <v>701</v>
      </c>
      <c r="L249" s="1838"/>
      <c r="M249" s="1845"/>
    </row>
    <row r="250" spans="1:39" ht="24.95" customHeight="1" thickBot="1">
      <c r="B250" s="1838">
        <v>10</v>
      </c>
      <c r="C250" s="1838" t="s">
        <v>165</v>
      </c>
      <c r="D250" s="1838"/>
      <c r="E250" s="1847"/>
      <c r="F250" s="1847"/>
      <c r="G250" s="1839">
        <f>69.25-52.89</f>
        <v>16.36</v>
      </c>
      <c r="H250" s="1848"/>
      <c r="I250" s="1851"/>
      <c r="J250" s="1852">
        <f t="shared" si="94"/>
        <v>4.9489000000000001</v>
      </c>
      <c r="K250" s="1853" t="s">
        <v>997</v>
      </c>
      <c r="L250" s="1854"/>
      <c r="M250" s="1845"/>
    </row>
    <row r="251" spans="1:39" ht="24.95" customHeight="1">
      <c r="B251" s="1838">
        <v>11</v>
      </c>
      <c r="C251" s="1838" t="s">
        <v>165</v>
      </c>
      <c r="D251" s="1838"/>
      <c r="E251" s="1847"/>
      <c r="F251" s="1847"/>
      <c r="G251" s="1839">
        <v>202.82</v>
      </c>
      <c r="H251" s="1848"/>
      <c r="I251" s="1848"/>
      <c r="J251" s="1855">
        <f t="shared" si="94"/>
        <v>61.353049999999996</v>
      </c>
      <c r="K251" s="1856" t="s">
        <v>957</v>
      </c>
      <c r="L251" s="1838"/>
      <c r="M251" s="1845"/>
    </row>
    <row r="252" spans="1:39" ht="24.95" customHeight="1">
      <c r="B252" s="1838">
        <v>12</v>
      </c>
      <c r="C252" s="1838" t="s">
        <v>165</v>
      </c>
      <c r="D252" s="1857"/>
      <c r="E252" s="1847"/>
      <c r="F252" s="1858"/>
      <c r="G252" s="1839">
        <v>1378.65</v>
      </c>
      <c r="H252" s="1858"/>
      <c r="I252" s="1858"/>
      <c r="J252" s="1839">
        <f t="shared" si="94"/>
        <v>417.04162500000001</v>
      </c>
      <c r="K252" s="1838" t="s">
        <v>1006</v>
      </c>
      <c r="L252" s="1857" t="s">
        <v>1084</v>
      </c>
      <c r="M252" s="1859"/>
    </row>
    <row r="253" spans="1:39" s="1688" customFormat="1" ht="24.95" customHeight="1">
      <c r="A253" s="1831"/>
      <c r="B253" s="1860"/>
      <c r="C253" s="1860"/>
      <c r="D253" s="1860"/>
      <c r="E253" s="1864"/>
      <c r="F253" s="1861"/>
      <c r="G253" s="1861"/>
      <c r="H253" s="1828"/>
      <c r="I253" s="1828"/>
      <c r="J253" s="1862">
        <v>2458.17</v>
      </c>
      <c r="K253" s="1863"/>
      <c r="L253" s="1827"/>
      <c r="M253" s="1832"/>
      <c r="N253" s="1832"/>
      <c r="O253" s="1832"/>
      <c r="P253" s="1832"/>
      <c r="Q253" s="1685"/>
      <c r="R253" s="1685"/>
      <c r="S253" s="1685"/>
      <c r="T253" s="1685"/>
      <c r="X253" s="1837"/>
      <c r="Y253" s="1837"/>
      <c r="Z253" s="1837"/>
    </row>
    <row r="254" spans="1:39" s="1806" customFormat="1" ht="24.95" customHeight="1">
      <c r="A254" s="1826"/>
      <c r="B254" s="1863"/>
      <c r="C254" s="1863"/>
      <c r="D254" s="1863"/>
      <c r="E254" s="1864"/>
      <c r="F254" s="1864"/>
      <c r="G254" s="1864"/>
      <c r="H254" s="1828"/>
      <c r="I254" s="1828"/>
      <c r="J254" s="1865">
        <v>1339.15</v>
      </c>
      <c r="K254" s="1863"/>
      <c r="L254" s="1827"/>
      <c r="M254" s="1832"/>
      <c r="N254" s="1832"/>
      <c r="O254" s="1832"/>
      <c r="P254" s="1832"/>
      <c r="Q254" s="1685"/>
      <c r="R254" s="1685"/>
      <c r="S254" s="1685"/>
      <c r="T254" s="1685"/>
      <c r="X254" s="1813"/>
      <c r="Y254" s="1813"/>
      <c r="Z254" s="1813"/>
    </row>
    <row r="255" spans="1:39" s="1806" customFormat="1" ht="24.95" customHeight="1">
      <c r="B255" s="1813"/>
      <c r="C255" s="1813"/>
      <c r="D255" s="1813"/>
      <c r="E255" s="1866"/>
      <c r="F255" s="1866"/>
      <c r="G255" s="1866"/>
      <c r="H255" s="1828"/>
      <c r="I255" s="1828"/>
      <c r="J255" s="3210">
        <v>17454.060000000001</v>
      </c>
      <c r="K255" s="1813"/>
      <c r="L255" s="1827"/>
      <c r="M255" s="1832"/>
      <c r="N255" s="1832"/>
      <c r="O255" s="1832"/>
      <c r="P255" s="1832"/>
      <c r="Q255" s="1685"/>
      <c r="R255" s="1685"/>
      <c r="S255" s="245"/>
      <c r="T255" s="245"/>
      <c r="W255" s="245"/>
      <c r="X255" s="246"/>
      <c r="Y255" s="246"/>
      <c r="Z255" s="246"/>
      <c r="AA255" s="245"/>
      <c r="AB255" s="245">
        <v>295509130</v>
      </c>
      <c r="AC255" s="245">
        <v>690419800</v>
      </c>
      <c r="AD255" s="245">
        <f>AB255+AC255</f>
        <v>985928930</v>
      </c>
      <c r="AE255" s="245"/>
      <c r="AF255" s="245"/>
      <c r="AG255" s="245"/>
      <c r="AH255" s="245">
        <f>AF255+AG255</f>
        <v>0</v>
      </c>
      <c r="AM255" s="245"/>
    </row>
    <row r="256" spans="1:39" s="1806" customFormat="1" ht="24.95" customHeight="1">
      <c r="A256" s="1826"/>
      <c r="B256" s="1863"/>
      <c r="C256" s="1863"/>
      <c r="D256" s="1863"/>
      <c r="E256" s="1864"/>
      <c r="F256" s="1864"/>
      <c r="G256" s="1864"/>
      <c r="H256" s="1828"/>
      <c r="I256" s="1828"/>
      <c r="J256" s="1865"/>
      <c r="K256" s="1863"/>
      <c r="L256" s="1827"/>
      <c r="M256" s="1832"/>
      <c r="N256" s="1832"/>
      <c r="O256" s="1832"/>
      <c r="P256" s="1832"/>
      <c r="Q256" s="1685"/>
      <c r="R256" s="1685"/>
      <c r="S256" s="1685"/>
      <c r="T256" s="1685"/>
      <c r="X256" s="1813"/>
      <c r="Y256" s="1813"/>
      <c r="Z256" s="1813"/>
    </row>
    <row r="257" spans="1:38" s="1814" customFormat="1" ht="24.95" customHeight="1">
      <c r="B257" s="1807"/>
      <c r="C257" s="1807"/>
      <c r="D257" s="1807"/>
      <c r="E257" s="1867"/>
      <c r="F257" s="1867"/>
      <c r="G257" s="1867"/>
      <c r="H257" s="1828"/>
      <c r="I257" s="1828"/>
      <c r="J257" s="1868"/>
      <c r="K257" s="1807"/>
      <c r="L257" s="1823"/>
      <c r="M257" s="1832"/>
      <c r="N257" s="1832"/>
      <c r="O257" s="1832"/>
      <c r="P257" s="1832"/>
      <c r="Q257" s="1685"/>
      <c r="R257" s="1685"/>
      <c r="S257" s="159"/>
      <c r="T257" s="159"/>
      <c r="U257" s="1806"/>
      <c r="V257" s="1806"/>
      <c r="W257" s="245"/>
      <c r="X257" s="246"/>
      <c r="Y257" s="246"/>
      <c r="Z257" s="246"/>
      <c r="AA257" s="245"/>
      <c r="AB257" s="245"/>
      <c r="AC257" s="245"/>
      <c r="AD257" s="245"/>
      <c r="AF257" s="1806"/>
      <c r="AG257" s="1806"/>
      <c r="AH257" s="1806"/>
      <c r="AJ257" s="1806"/>
      <c r="AK257" s="1806"/>
      <c r="AL257" s="1806"/>
    </row>
    <row r="258" spans="1:38" ht="24.95" customHeight="1"/>
    <row r="259" spans="1:38" ht="24.95" customHeight="1">
      <c r="B259" s="1869"/>
      <c r="C259" s="1869"/>
      <c r="D259" s="1869"/>
      <c r="E259" s="3110"/>
      <c r="F259" s="1870"/>
      <c r="G259" s="1870"/>
      <c r="H259" s="1870"/>
      <c r="I259" s="1870"/>
      <c r="J259" s="1869"/>
      <c r="K259" s="2013"/>
      <c r="L259" s="1869"/>
      <c r="M259" s="1871"/>
    </row>
    <row r="260" spans="1:38" ht="24.95" customHeight="1">
      <c r="B260" s="1827" t="s">
        <v>168</v>
      </c>
      <c r="G260" s="1872">
        <f>SUM(G29:G258)</f>
        <v>297852.75000000006</v>
      </c>
      <c r="J260" s="1873">
        <f>SUM(J29:J258)</f>
        <v>134569.30865000002</v>
      </c>
    </row>
    <row r="261" spans="1:38" ht="24.95" customHeight="1">
      <c r="B261" s="1827" t="s">
        <v>177</v>
      </c>
      <c r="J261" s="1862">
        <f>J260+J223</f>
        <v>155937.29300000001</v>
      </c>
    </row>
    <row r="262" spans="1:38" ht="24.95" customHeight="1"/>
    <row r="263" spans="1:38" ht="24.95" customHeight="1">
      <c r="B263" s="1827" t="s">
        <v>655</v>
      </c>
      <c r="I263" s="1874">
        <v>176756.75</v>
      </c>
      <c r="J263" s="1875">
        <f>I263*0.3025</f>
        <v>53468.916874999995</v>
      </c>
    </row>
    <row r="264" spans="1:38" ht="24.95" customHeight="1">
      <c r="I264" s="1874">
        <v>59667.35</v>
      </c>
      <c r="J264" s="1873">
        <f>I264*0.3025</f>
        <v>18049.373374999999</v>
      </c>
    </row>
    <row r="265" spans="1:38" ht="24.95" customHeight="1">
      <c r="J265" s="1876">
        <v>238.56</v>
      </c>
      <c r="U265" s="1688"/>
      <c r="V265" s="1688"/>
      <c r="W265" s="1688"/>
      <c r="X265" s="1837"/>
      <c r="Y265" s="1837"/>
      <c r="Z265" s="1837"/>
      <c r="AA265" s="1688"/>
      <c r="AB265" s="1688"/>
      <c r="AC265" s="1688"/>
      <c r="AD265" s="1688"/>
      <c r="AE265" s="1688"/>
      <c r="AF265" s="1688"/>
      <c r="AG265" s="1688"/>
      <c r="AH265" s="1688"/>
    </row>
    <row r="266" spans="1:38" s="1814" customFormat="1" ht="24.95" customHeight="1">
      <c r="A266" s="1822"/>
      <c r="B266" s="1823"/>
      <c r="C266" s="1823"/>
      <c r="D266" s="1823"/>
      <c r="E266" s="1824"/>
      <c r="F266" s="1824"/>
      <c r="G266" s="1824"/>
      <c r="H266" s="1828"/>
      <c r="I266" s="1828"/>
      <c r="J266" s="1868"/>
      <c r="K266" s="1823"/>
      <c r="L266" s="1827"/>
      <c r="M266" s="1832"/>
      <c r="N266" s="1832"/>
      <c r="O266" s="1832"/>
      <c r="P266" s="1832"/>
      <c r="Q266" s="1685"/>
      <c r="R266" s="1685"/>
      <c r="S266" s="1685"/>
      <c r="T266" s="1685"/>
      <c r="U266" s="1806"/>
      <c r="V266" s="1806"/>
      <c r="W266" s="1806"/>
      <c r="X266" s="1813"/>
      <c r="Y266" s="1813"/>
      <c r="Z266" s="1813"/>
      <c r="AA266" s="1806"/>
      <c r="AB266" s="1806"/>
      <c r="AC266" s="1806"/>
      <c r="AD266" s="1806"/>
      <c r="AE266" s="1806"/>
      <c r="AF266" s="1806"/>
      <c r="AG266" s="1806"/>
      <c r="AH266" s="1806">
        <f>AF266+AG266</f>
        <v>0</v>
      </c>
    </row>
    <row r="267" spans="1:38" ht="24.95" customHeight="1"/>
    <row r="268" spans="1:38" ht="24.95" customHeight="1"/>
    <row r="269" spans="1:38" ht="24.95" customHeight="1"/>
    <row r="270" spans="1:38" ht="24.95" customHeight="1"/>
    <row r="271" spans="1:38" ht="24.95" customHeight="1"/>
    <row r="272" spans="1:38" ht="24.95" customHeight="1"/>
    <row r="273" ht="24.95" customHeight="1"/>
    <row r="274" ht="24.95" customHeight="1"/>
    <row r="275" ht="24.95" customHeight="1"/>
    <row r="276" ht="24.95" customHeight="1"/>
    <row r="277" ht="24.95" customHeight="1"/>
    <row r="278" ht="24.95" customHeight="1"/>
    <row r="279" ht="24.95" customHeight="1"/>
    <row r="280" ht="24.95" customHeight="1"/>
    <row r="281" ht="24.95" customHeight="1"/>
    <row r="282" ht="24.95" customHeight="1"/>
    <row r="283" ht="24.95" customHeight="1"/>
    <row r="284" ht="24.95" customHeight="1"/>
    <row r="285" ht="24.95" customHeight="1"/>
    <row r="286" ht="24.95" customHeight="1"/>
    <row r="287" ht="24.95" customHeight="1"/>
    <row r="288" ht="24.95" customHeight="1"/>
    <row r="289" ht="24.95" customHeight="1"/>
    <row r="290" ht="24.95" customHeight="1"/>
    <row r="291" ht="24.95" customHeight="1"/>
    <row r="292" ht="24.95" customHeight="1"/>
    <row r="293" ht="24.95" customHeight="1"/>
    <row r="294" ht="24.95" customHeight="1"/>
    <row r="295" ht="24.95" customHeight="1"/>
    <row r="296" ht="24.95" customHeight="1"/>
    <row r="297" ht="24.95" customHeight="1"/>
    <row r="298" ht="24.95" customHeight="1"/>
    <row r="299" ht="24.95" customHeight="1"/>
    <row r="300" ht="24.95" customHeight="1"/>
    <row r="301" ht="24.95" customHeight="1"/>
    <row r="302" ht="24.95" customHeight="1"/>
    <row r="303" ht="24.95" customHeight="1"/>
    <row r="304" ht="24.95" customHeight="1"/>
    <row r="305" ht="24.95" customHeight="1"/>
    <row r="306" ht="24.95" customHeight="1"/>
    <row r="307" ht="24.95" customHeight="1"/>
    <row r="308" ht="24.95" customHeight="1"/>
    <row r="309" ht="24.95" customHeight="1"/>
    <row r="310" ht="24.95" customHeight="1"/>
    <row r="311" ht="24.95" customHeight="1"/>
    <row r="312" ht="24.95" customHeight="1"/>
    <row r="313" ht="24.95" customHeight="1"/>
    <row r="314" ht="24.95" customHeight="1"/>
    <row r="315" ht="24.95" customHeight="1"/>
    <row r="316" ht="24.95" customHeight="1"/>
    <row r="317" ht="24.95" customHeight="1"/>
    <row r="318" ht="24.95" customHeight="1"/>
    <row r="319" ht="24.95" customHeight="1"/>
    <row r="320" ht="24.95" customHeight="1"/>
    <row r="321" ht="24.95" customHeight="1"/>
    <row r="322" ht="24.95" customHeight="1"/>
    <row r="323" ht="24.95" customHeight="1"/>
    <row r="324" ht="24.95" customHeight="1"/>
    <row r="325" ht="24.95" customHeight="1"/>
    <row r="326" ht="24.95" customHeight="1"/>
    <row r="327" ht="24.95" customHeight="1"/>
    <row r="328" ht="24.95" customHeight="1"/>
    <row r="329" ht="24.95" customHeight="1"/>
    <row r="330" ht="24.95" customHeight="1"/>
    <row r="331" ht="24.95" customHeight="1"/>
    <row r="332" ht="24.95" customHeight="1"/>
    <row r="333" ht="24.95" customHeight="1"/>
    <row r="334" ht="24.95" customHeight="1"/>
    <row r="335" ht="24.95" customHeight="1"/>
    <row r="336" ht="24.95" customHeight="1"/>
    <row r="337" ht="24.95" customHeight="1"/>
    <row r="338" ht="24.95" customHeight="1"/>
    <row r="339" ht="24.95" customHeight="1"/>
    <row r="340" ht="24.95" customHeight="1"/>
  </sheetData>
  <autoFilter ref="A5:AL254" xr:uid="{00000000-0009-0000-0000-000004000000}"/>
  <mergeCells count="51">
    <mergeCell ref="A6:A28"/>
    <mergeCell ref="A3:A5"/>
    <mergeCell ref="K3:L3"/>
    <mergeCell ref="M3:P3"/>
    <mergeCell ref="S3:S5"/>
    <mergeCell ref="Q4:R4"/>
    <mergeCell ref="X4:Y4"/>
    <mergeCell ref="L4:L5"/>
    <mergeCell ref="M4:M5"/>
    <mergeCell ref="N4:O4"/>
    <mergeCell ref="P4:P5"/>
    <mergeCell ref="AA4:AD4"/>
    <mergeCell ref="AE4:AH4"/>
    <mergeCell ref="AI4:AL4"/>
    <mergeCell ref="T3:T5"/>
    <mergeCell ref="B218:E218"/>
    <mergeCell ref="U3:U5"/>
    <mergeCell ref="V3:V5"/>
    <mergeCell ref="W3:W5"/>
    <mergeCell ref="X3:Z3"/>
    <mergeCell ref="B4:B5"/>
    <mergeCell ref="C4:C5"/>
    <mergeCell ref="D4:D5"/>
    <mergeCell ref="E4:E5"/>
    <mergeCell ref="F4:F5"/>
    <mergeCell ref="K4:K5"/>
    <mergeCell ref="B3:J3"/>
    <mergeCell ref="A29:A75"/>
    <mergeCell ref="A76:A138"/>
    <mergeCell ref="A209:A217"/>
    <mergeCell ref="A218:A223"/>
    <mergeCell ref="A142:A208"/>
    <mergeCell ref="AF226:AG226"/>
    <mergeCell ref="AD226:AE226"/>
    <mergeCell ref="AD227:AE227"/>
    <mergeCell ref="AD228:AE228"/>
    <mergeCell ref="AD229:AE229"/>
    <mergeCell ref="B219:E219"/>
    <mergeCell ref="B220:E220"/>
    <mergeCell ref="B221:E221"/>
    <mergeCell ref="B222:E222"/>
    <mergeCell ref="B223:E223"/>
    <mergeCell ref="Z232:AA232"/>
    <mergeCell ref="Z235:AC235"/>
    <mergeCell ref="Z236:AC236"/>
    <mergeCell ref="Z230:AC230"/>
    <mergeCell ref="Z225:AA225"/>
    <mergeCell ref="Z226:AA226"/>
    <mergeCell ref="Z228:AA228"/>
    <mergeCell ref="Z229:AA229"/>
    <mergeCell ref="Z227:AA227"/>
  </mergeCells>
  <phoneticPr fontId="161" type="noConversion"/>
  <printOptions horizontalCentered="1"/>
  <pageMargins left="0.19685039370078741" right="0.19685039370078741" top="0.62992125984251968" bottom="0.19685039370078741" header="0.59055118110236227" footer="0.19685039370078741"/>
  <pageSetup paperSize="9" scale="55" orientation="landscape" r:id="rId1"/>
  <ignoredErrors>
    <ignoredError sqref="E183:E184" numberStoredAsText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00B050"/>
    <pageSetUpPr fitToPage="1"/>
  </sheetPr>
  <dimension ref="A1:AZ311"/>
  <sheetViews>
    <sheetView tabSelected="1" zoomScale="80" zoomScaleNormal="80" zoomScaleSheetLayoutView="100" workbookViewId="0">
      <pane xSplit="10" ySplit="5" topLeftCell="K165" activePane="bottomRight" state="frozen"/>
      <selection activeCell="CO31" sqref="CO31"/>
      <selection pane="topRight" activeCell="CO31" sqref="CO31"/>
      <selection pane="bottomLeft" activeCell="CO31" sqref="CO31"/>
      <selection pane="bottomRight" activeCell="N2" sqref="N2"/>
    </sheetView>
  </sheetViews>
  <sheetFormatPr defaultColWidth="9" defaultRowHeight="16.5" outlineLevelRow="1" outlineLevelCol="1"/>
  <cols>
    <col min="1" max="1" width="4.625" style="2" customWidth="1"/>
    <col min="2" max="2" width="6.625" style="2" customWidth="1"/>
    <col min="3" max="4" width="6.625" style="2" hidden="1" customWidth="1" outlineLevel="1"/>
    <col min="5" max="5" width="12.625" style="5" hidden="1" customWidth="1" outlineLevel="1"/>
    <col min="6" max="9" width="12.625" style="2" hidden="1" customWidth="1" outlineLevel="1"/>
    <col min="10" max="10" width="23.625" style="2" customWidth="1" collapsed="1"/>
    <col min="11" max="11" width="15.625" style="3314" customWidth="1"/>
    <col min="12" max="13" width="15.625" style="13" customWidth="1"/>
    <col min="14" max="14" width="15.625" style="3318" customWidth="1"/>
    <col min="15" max="16" width="15.625" style="3" customWidth="1"/>
    <col min="17" max="17" width="15.625" style="3318" customWidth="1"/>
    <col min="18" max="18" width="15.625" style="3" customWidth="1"/>
    <col min="19" max="19" width="15.625" style="3318" customWidth="1"/>
    <col min="20" max="20" width="15.625" style="3" customWidth="1"/>
    <col min="21" max="23" width="15.625" style="8" customWidth="1"/>
    <col min="24" max="25" width="15.625" style="3" customWidth="1"/>
    <col min="26" max="28" width="14.625" style="3" customWidth="1"/>
    <col min="29" max="37" width="13.625" style="3" customWidth="1"/>
    <col min="38" max="38" width="13.625" customWidth="1"/>
  </cols>
  <sheetData>
    <row r="1" spans="1:52" ht="24.95" customHeight="1">
      <c r="A1" s="114" t="s">
        <v>2306</v>
      </c>
      <c r="B1" s="3"/>
      <c r="F1" s="119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ht="24.95" customHeight="1">
      <c r="A2" s="140"/>
      <c r="X2" s="7" t="s">
        <v>1128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ht="24.95" customHeight="1">
      <c r="A3" s="4285" t="s">
        <v>640</v>
      </c>
      <c r="B3" s="4303" t="s">
        <v>697</v>
      </c>
      <c r="C3" s="4303"/>
      <c r="D3" s="4303"/>
      <c r="E3" s="4303"/>
      <c r="F3" s="4303"/>
      <c r="G3" s="4303"/>
      <c r="H3" s="4303"/>
      <c r="I3" s="4303"/>
      <c r="J3" s="1462" t="s">
        <v>945</v>
      </c>
      <c r="K3" s="4283" t="s">
        <v>543</v>
      </c>
      <c r="L3" s="4284"/>
      <c r="M3" s="4284" t="s">
        <v>156</v>
      </c>
      <c r="N3" s="4294" t="s">
        <v>545</v>
      </c>
      <c r="O3" s="4295"/>
      <c r="P3" s="4295" t="s">
        <v>156</v>
      </c>
      <c r="Q3" s="4299" t="s">
        <v>253</v>
      </c>
      <c r="R3" s="4300"/>
      <c r="S3" s="4301"/>
      <c r="T3" s="4300"/>
      <c r="U3" s="4296" t="s">
        <v>156</v>
      </c>
      <c r="V3" s="4280" t="s">
        <v>185</v>
      </c>
      <c r="W3" s="4287" t="s">
        <v>178</v>
      </c>
      <c r="X3" s="4293" t="s">
        <v>168</v>
      </c>
      <c r="Y3" s="4290" t="s">
        <v>150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ht="24.95" customHeight="1">
      <c r="A4" s="4314"/>
      <c r="B4" s="4285" t="s">
        <v>151</v>
      </c>
      <c r="C4" s="4285" t="s">
        <v>161</v>
      </c>
      <c r="D4" s="4285" t="s">
        <v>157</v>
      </c>
      <c r="E4" s="4285" t="s">
        <v>163</v>
      </c>
      <c r="F4" s="1458" t="s">
        <v>955</v>
      </c>
      <c r="G4" s="1458" t="s">
        <v>953</v>
      </c>
      <c r="H4" s="1458" t="s">
        <v>961</v>
      </c>
      <c r="I4" s="1459" t="s">
        <v>955</v>
      </c>
      <c r="J4" s="4285" t="s">
        <v>159</v>
      </c>
      <c r="K4" s="4284" t="s">
        <v>862</v>
      </c>
      <c r="L4" s="4284" t="s">
        <v>859</v>
      </c>
      <c r="M4" s="4284"/>
      <c r="N4" s="4295" t="s">
        <v>862</v>
      </c>
      <c r="O4" s="4295" t="s">
        <v>859</v>
      </c>
      <c r="P4" s="4295"/>
      <c r="Q4" s="4299" t="s">
        <v>272</v>
      </c>
      <c r="R4" s="4304"/>
      <c r="S4" s="4301" t="s">
        <v>539</v>
      </c>
      <c r="T4" s="4302"/>
      <c r="U4" s="4297"/>
      <c r="V4" s="4281"/>
      <c r="W4" s="4288"/>
      <c r="X4" s="4293"/>
      <c r="Y4" s="4291"/>
    </row>
    <row r="5" spans="1:52" ht="24.95" customHeight="1">
      <c r="A5" s="4286"/>
      <c r="B5" s="4286"/>
      <c r="C5" s="4286"/>
      <c r="D5" s="4286"/>
      <c r="E5" s="4286"/>
      <c r="F5" s="1458" t="s">
        <v>946</v>
      </c>
      <c r="G5" s="1458" t="s">
        <v>946</v>
      </c>
      <c r="H5" s="1458" t="s">
        <v>946</v>
      </c>
      <c r="I5" s="1458" t="s">
        <v>2</v>
      </c>
      <c r="J5" s="4286"/>
      <c r="K5" s="4284"/>
      <c r="L5" s="4284"/>
      <c r="M5" s="4284"/>
      <c r="N5" s="4295"/>
      <c r="O5" s="4295"/>
      <c r="P5" s="4295"/>
      <c r="Q5" s="1460" t="s">
        <v>185</v>
      </c>
      <c r="R5" s="1460" t="s">
        <v>178</v>
      </c>
      <c r="S5" s="1461" t="s">
        <v>185</v>
      </c>
      <c r="T5" s="1461" t="s">
        <v>178</v>
      </c>
      <c r="U5" s="4298"/>
      <c r="V5" s="4282"/>
      <c r="W5" s="4289"/>
      <c r="X5" s="4293"/>
      <c r="Y5" s="4292"/>
      <c r="Z5" s="320"/>
      <c r="AA5" s="317"/>
    </row>
    <row r="6" spans="1:52" ht="25.5" customHeight="1" outlineLevel="1">
      <c r="A6" s="4310" t="s">
        <v>704</v>
      </c>
      <c r="B6" s="2092">
        <v>1</v>
      </c>
      <c r="C6" s="2093" t="s">
        <v>639</v>
      </c>
      <c r="D6" s="2094" t="s">
        <v>856</v>
      </c>
      <c r="E6" s="3079" t="s">
        <v>1190</v>
      </c>
      <c r="F6" s="2220">
        <v>886.42</v>
      </c>
      <c r="G6" s="2095"/>
      <c r="H6" s="2095"/>
      <c r="I6" s="2095">
        <f t="shared" ref="I6:I64" si="0">F6*0.3025</f>
        <v>268.14204999999998</v>
      </c>
      <c r="J6" s="3329" t="s">
        <v>3010</v>
      </c>
      <c r="K6" s="2087">
        <f>'수도 사용 내역'!S6</f>
        <v>0</v>
      </c>
      <c r="L6" s="2081">
        <f>'수도 사용 내역'!T6</f>
        <v>178780</v>
      </c>
      <c r="M6" s="2081">
        <f>'수도 사용 내역'!U6</f>
        <v>178780</v>
      </c>
      <c r="N6" s="2087">
        <f>'전체 전기 사용내역'!AQ6</f>
        <v>3132790</v>
      </c>
      <c r="O6" s="3294">
        <f>'전체 전기 사용내역'!AR6</f>
        <v>990710</v>
      </c>
      <c r="P6" s="2081">
        <f>N6+O6</f>
        <v>4123500</v>
      </c>
      <c r="Q6" s="3294">
        <f>'온수 사용 내역'!L6</f>
        <v>0</v>
      </c>
      <c r="R6" s="2081">
        <f>'온수 사용 내역'!M6</f>
        <v>0</v>
      </c>
      <c r="S6" s="2087">
        <f>'관리비 고지서 EHP 열(냉난방)'!N6</f>
        <v>321930</v>
      </c>
      <c r="T6" s="2081">
        <f>'관리비 고지서 EHP 열(냉난방)'!O6</f>
        <v>1057280</v>
      </c>
      <c r="U6" s="2081">
        <f>SUM(Q6:T6)</f>
        <v>1379210</v>
      </c>
      <c r="V6" s="2081">
        <f>K6+N6+Q6+S6</f>
        <v>3454720</v>
      </c>
      <c r="W6" s="2081">
        <f>T6+R6+O6+L6</f>
        <v>2226770</v>
      </c>
      <c r="X6" s="2081">
        <f>V6+W6</f>
        <v>5681490</v>
      </c>
      <c r="Y6" s="2081"/>
      <c r="Z6" s="105"/>
      <c r="AA6" s="105"/>
      <c r="AB6" s="112"/>
    </row>
    <row r="7" spans="1:52" ht="25.5" customHeight="1" outlineLevel="1">
      <c r="A7" s="4306"/>
      <c r="B7" s="2101">
        <v>2</v>
      </c>
      <c r="C7" s="2102" t="s">
        <v>639</v>
      </c>
      <c r="D7" s="2086" t="s">
        <v>1668</v>
      </c>
      <c r="E7" s="3080" t="s">
        <v>1669</v>
      </c>
      <c r="F7" s="2221">
        <v>61.65</v>
      </c>
      <c r="G7" s="1768"/>
      <c r="H7" s="1768"/>
      <c r="I7" s="1768">
        <f t="shared" si="0"/>
        <v>18.649124999999998</v>
      </c>
      <c r="J7" s="2058" t="s">
        <v>1670</v>
      </c>
      <c r="K7" s="2087">
        <f>'수도 사용 내역'!S7</f>
        <v>363320</v>
      </c>
      <c r="L7" s="2076">
        <f>'수도 사용 내역'!T7</f>
        <v>12430</v>
      </c>
      <c r="M7" s="2076">
        <f>'수도 사용 내역'!U7</f>
        <v>375750</v>
      </c>
      <c r="N7" s="2087">
        <f>'전체 전기 사용내역'!AQ7</f>
        <v>658040</v>
      </c>
      <c r="O7" s="2076">
        <f>'전체 전기 사용내역'!AR7</f>
        <v>68900</v>
      </c>
      <c r="P7" s="2076">
        <f>N7+O7</f>
        <v>726940</v>
      </c>
      <c r="Q7" s="2087">
        <f>'온수 사용 내역'!L7</f>
        <v>0</v>
      </c>
      <c r="R7" s="2076">
        <f>'온수 사용 내역'!M7</f>
        <v>0</v>
      </c>
      <c r="S7" s="2087">
        <f>'관리비 고지서 EHP 열(냉난방)'!N7</f>
        <v>6740</v>
      </c>
      <c r="T7" s="2076">
        <f>'관리비 고지서 EHP 열(냉난방)'!O7</f>
        <v>73530</v>
      </c>
      <c r="U7" s="2076">
        <f>SUM(Q7:T7)</f>
        <v>80270</v>
      </c>
      <c r="V7" s="2076">
        <f>K7+N7+Q7+S7</f>
        <v>1028100</v>
      </c>
      <c r="W7" s="2076">
        <f>T7+R7+O7+L7</f>
        <v>154860</v>
      </c>
      <c r="X7" s="2076">
        <f>V7+W7</f>
        <v>1182960</v>
      </c>
      <c r="Y7" s="2076"/>
      <c r="Z7" s="105"/>
      <c r="AA7" s="105"/>
      <c r="AB7" s="112"/>
    </row>
    <row r="8" spans="1:52" ht="25.5" customHeight="1" outlineLevel="1">
      <c r="A8" s="4306"/>
      <c r="B8" s="2101">
        <v>3</v>
      </c>
      <c r="C8" s="2102" t="s">
        <v>639</v>
      </c>
      <c r="D8" s="2086" t="s">
        <v>635</v>
      </c>
      <c r="E8" s="3080" t="s">
        <v>962</v>
      </c>
      <c r="F8" s="2221">
        <v>1035.5</v>
      </c>
      <c r="G8" s="1766"/>
      <c r="H8" s="1766"/>
      <c r="I8" s="1768">
        <f t="shared" si="0"/>
        <v>313.23874999999998</v>
      </c>
      <c r="J8" s="2058" t="s">
        <v>317</v>
      </c>
      <c r="K8" s="2087">
        <f>'수도 사용 내역'!S8</f>
        <v>0</v>
      </c>
      <c r="L8" s="2076">
        <f>'수도 사용 내역'!T8</f>
        <v>208850</v>
      </c>
      <c r="M8" s="2076">
        <f>'수도 사용 내역'!U8</f>
        <v>208850</v>
      </c>
      <c r="N8" s="2087">
        <f>'전체 전기 사용내역'!AQ8</f>
        <v>1800150</v>
      </c>
      <c r="O8" s="2076">
        <f>'전체 전기 사용내역'!AR8</f>
        <v>1157330</v>
      </c>
      <c r="P8" s="2076">
        <f t="shared" ref="P8:P69" si="1">N8+O8</f>
        <v>2957480</v>
      </c>
      <c r="Q8" s="2087">
        <f>'온수 사용 내역'!L8</f>
        <v>0</v>
      </c>
      <c r="R8" s="2076">
        <f>'온수 사용 내역'!M8</f>
        <v>0</v>
      </c>
      <c r="S8" s="2087">
        <f>'관리비 고지서 EHP 열(냉난방)'!N8</f>
        <v>328460</v>
      </c>
      <c r="T8" s="2076">
        <f>'관리비 고지서 EHP 열(냉난방)'!O8</f>
        <v>1235100</v>
      </c>
      <c r="U8" s="2076">
        <f t="shared" ref="U8:U69" si="2">SUM(Q8:T8)</f>
        <v>1563560</v>
      </c>
      <c r="V8" s="2076">
        <f t="shared" ref="V8:V69" si="3">K8+N8+Q8+S8</f>
        <v>2128610</v>
      </c>
      <c r="W8" s="2076">
        <f t="shared" ref="W8:W69" si="4">T8+R8+O8+L8</f>
        <v>2601280</v>
      </c>
      <c r="X8" s="2076">
        <f t="shared" ref="X8:X21" si="5">V8+W8</f>
        <v>4729890</v>
      </c>
      <c r="Y8" s="2076"/>
      <c r="Z8" s="105"/>
      <c r="AA8" s="105"/>
      <c r="AB8" s="112"/>
    </row>
    <row r="9" spans="1:52" ht="25.5" customHeight="1" outlineLevel="1">
      <c r="A9" s="4306"/>
      <c r="B9" s="2101">
        <v>4</v>
      </c>
      <c r="C9" s="2102" t="s">
        <v>639</v>
      </c>
      <c r="D9" s="2086" t="s">
        <v>635</v>
      </c>
      <c r="E9" s="3081" t="s">
        <v>889</v>
      </c>
      <c r="F9" s="2221">
        <v>749.44</v>
      </c>
      <c r="G9" s="1768"/>
      <c r="H9" s="1768"/>
      <c r="I9" s="1768">
        <f t="shared" si="0"/>
        <v>226.7056</v>
      </c>
      <c r="J9" s="2890" t="s">
        <v>2542</v>
      </c>
      <c r="K9" s="2087">
        <f>'수도 사용 내역'!S9</f>
        <v>0</v>
      </c>
      <c r="L9" s="2076">
        <f>'수도 사용 내역'!T9</f>
        <v>151160</v>
      </c>
      <c r="M9" s="2076">
        <f>'수도 사용 내역'!U9</f>
        <v>151160</v>
      </c>
      <c r="N9" s="2087">
        <f>'전체 전기 사용내역'!AQ9</f>
        <v>1601250</v>
      </c>
      <c r="O9" s="2076">
        <f>'전체 전기 사용내역'!AR9</f>
        <v>837610</v>
      </c>
      <c r="P9" s="2076">
        <f t="shared" si="1"/>
        <v>2438860</v>
      </c>
      <c r="Q9" s="2087">
        <f>'온수 사용 내역'!L9</f>
        <v>0</v>
      </c>
      <c r="R9" s="2076">
        <f>'온수 사용 내역'!M9</f>
        <v>0</v>
      </c>
      <c r="S9" s="2087">
        <f>'관리비 고지서 EHP 열(냉난방)'!N9</f>
        <v>81970</v>
      </c>
      <c r="T9" s="2076">
        <f>'관리비 고지서 EHP 열(냉난방)'!O9</f>
        <v>893900</v>
      </c>
      <c r="U9" s="2076">
        <f t="shared" si="2"/>
        <v>975870</v>
      </c>
      <c r="V9" s="2076">
        <f t="shared" si="3"/>
        <v>1683220</v>
      </c>
      <c r="W9" s="2076">
        <f t="shared" si="4"/>
        <v>1882670</v>
      </c>
      <c r="X9" s="2076">
        <f t="shared" si="5"/>
        <v>3565890</v>
      </c>
      <c r="Y9" s="2076"/>
      <c r="Z9" s="105"/>
      <c r="AA9" s="105"/>
      <c r="AB9" s="112"/>
    </row>
    <row r="10" spans="1:52" ht="25.5" customHeight="1" outlineLevel="1">
      <c r="A10" s="4306"/>
      <c r="B10" s="2101">
        <v>5</v>
      </c>
      <c r="C10" s="2102" t="s">
        <v>639</v>
      </c>
      <c r="D10" s="2086" t="s">
        <v>856</v>
      </c>
      <c r="E10" s="3081" t="s">
        <v>2254</v>
      </c>
      <c r="F10" s="2221">
        <v>1070.0899999999999</v>
      </c>
      <c r="G10" s="1768"/>
      <c r="H10" s="1768"/>
      <c r="I10" s="1768">
        <f t="shared" si="0"/>
        <v>323.70222499999994</v>
      </c>
      <c r="J10" s="3466" t="s">
        <v>631</v>
      </c>
      <c r="K10" s="2087">
        <f>'수도 사용 내역'!S10</f>
        <v>0</v>
      </c>
      <c r="L10" s="2076">
        <f>'수도 사용 내역'!T10</f>
        <v>215830</v>
      </c>
      <c r="M10" s="2076">
        <f>'수도 사용 내역'!U10</f>
        <v>215830</v>
      </c>
      <c r="N10" s="2087">
        <f>'전체 전기 사용내역'!AQ10</f>
        <v>3810230</v>
      </c>
      <c r="O10" s="2076">
        <f>'전체 전기 사용내역'!AR10</f>
        <v>1195980</v>
      </c>
      <c r="P10" s="2076">
        <f t="shared" si="1"/>
        <v>5006210</v>
      </c>
      <c r="Q10" s="2087">
        <f>'온수 사용 내역'!L10</f>
        <v>0</v>
      </c>
      <c r="R10" s="2076">
        <f>'온수 사용 내역'!M10</f>
        <v>0</v>
      </c>
      <c r="S10" s="2087">
        <f>'관리비 고지서 EHP 열(냉난방)'!N10</f>
        <v>117040</v>
      </c>
      <c r="T10" s="2076">
        <f>'관리비 고지서 EHP 열(냉난방)'!O10</f>
        <v>1276360</v>
      </c>
      <c r="U10" s="2076">
        <f t="shared" si="2"/>
        <v>1393400</v>
      </c>
      <c r="V10" s="2076">
        <f t="shared" si="3"/>
        <v>3927270</v>
      </c>
      <c r="W10" s="2076">
        <f t="shared" si="4"/>
        <v>2688170</v>
      </c>
      <c r="X10" s="2076">
        <f t="shared" si="5"/>
        <v>6615440</v>
      </c>
      <c r="Y10" s="2076"/>
      <c r="Z10" s="105"/>
      <c r="AA10" s="105"/>
      <c r="AB10" s="112"/>
    </row>
    <row r="11" spans="1:52" ht="25.5" customHeight="1" outlineLevel="1">
      <c r="A11" s="4306"/>
      <c r="B11" s="2101">
        <v>6</v>
      </c>
      <c r="C11" s="2102" t="s">
        <v>639</v>
      </c>
      <c r="D11" s="2086" t="s">
        <v>1668</v>
      </c>
      <c r="E11" s="3081" t="s">
        <v>2227</v>
      </c>
      <c r="F11" s="2221">
        <v>394.96</v>
      </c>
      <c r="G11" s="1768"/>
      <c r="H11" s="1768"/>
      <c r="I11" s="1768">
        <f t="shared" si="0"/>
        <v>119.47539999999999</v>
      </c>
      <c r="J11" s="3493" t="s">
        <v>3066</v>
      </c>
      <c r="K11" s="3354">
        <f>'수도 사용 내역'!S11</f>
        <v>22240</v>
      </c>
      <c r="L11" s="2076">
        <f>'수도 사용 내역'!T11</f>
        <v>79660</v>
      </c>
      <c r="M11" s="2076">
        <f>'수도 사용 내역'!U11</f>
        <v>101900</v>
      </c>
      <c r="N11" s="2087">
        <f>'전체 전기 사용내역'!AQ11</f>
        <v>461040</v>
      </c>
      <c r="O11" s="2087">
        <f>'전체 전기 사용내역'!AR11</f>
        <v>441430</v>
      </c>
      <c r="P11" s="2076">
        <f t="shared" si="1"/>
        <v>902470</v>
      </c>
      <c r="Q11" s="2087">
        <f>'온수 사용 내역'!L11</f>
        <v>13420</v>
      </c>
      <c r="R11" s="2076">
        <f>'온수 사용 내역'!M11</f>
        <v>0</v>
      </c>
      <c r="S11" s="2087">
        <f>'관리비 고지서 EHP 열(냉난방)'!N11</f>
        <v>336650</v>
      </c>
      <c r="T11" s="2076">
        <f>'관리비 고지서 EHP 열(냉난방)'!O11</f>
        <v>471090</v>
      </c>
      <c r="U11" s="2076">
        <f t="shared" si="2"/>
        <v>821160</v>
      </c>
      <c r="V11" s="2087">
        <f t="shared" si="3"/>
        <v>833350</v>
      </c>
      <c r="W11" s="2076">
        <f t="shared" si="4"/>
        <v>992180</v>
      </c>
      <c r="X11" s="2076">
        <f t="shared" si="5"/>
        <v>1825530</v>
      </c>
      <c r="Y11" s="2076"/>
      <c r="Z11" s="105"/>
      <c r="AA11" s="105"/>
      <c r="AB11" s="112"/>
    </row>
    <row r="12" spans="1:52" ht="25.5" customHeight="1" outlineLevel="1">
      <c r="A12" s="4306"/>
      <c r="B12" s="2101">
        <v>7</v>
      </c>
      <c r="C12" s="2102" t="s">
        <v>639</v>
      </c>
      <c r="D12" s="2086" t="s">
        <v>635</v>
      </c>
      <c r="E12" s="3081" t="s">
        <v>1194</v>
      </c>
      <c r="F12" s="2221">
        <v>363.74</v>
      </c>
      <c r="G12" s="1768"/>
      <c r="H12" s="1768"/>
      <c r="I12" s="1768">
        <f t="shared" si="0"/>
        <v>110.03135</v>
      </c>
      <c r="J12" s="3467" t="s">
        <v>113</v>
      </c>
      <c r="K12" s="2087">
        <f>'수도 사용 내역'!S12</f>
        <v>0</v>
      </c>
      <c r="L12" s="2076">
        <f>'수도 사용 내역'!T12</f>
        <v>73360</v>
      </c>
      <c r="M12" s="2076">
        <f>'수도 사용 내역'!U12</f>
        <v>73360</v>
      </c>
      <c r="N12" s="2087">
        <f>'전체 전기 사용내역'!AQ12</f>
        <v>684070</v>
      </c>
      <c r="O12" s="2076">
        <f>'전체 전기 사용내역'!AR12</f>
        <v>406530</v>
      </c>
      <c r="P12" s="2076">
        <f t="shared" si="1"/>
        <v>1090600</v>
      </c>
      <c r="Q12" s="2087">
        <f>'온수 사용 내역'!L12</f>
        <v>0</v>
      </c>
      <c r="R12" s="2076">
        <f>'온수 사용 내역'!M12</f>
        <v>0</v>
      </c>
      <c r="S12" s="2087">
        <f>'관리비 고지서 EHP 열(냉난방)'!N12</f>
        <v>39780</v>
      </c>
      <c r="T12" s="2076">
        <f>'관리비 고지서 EHP 열(냉난방)'!O12</f>
        <v>433850</v>
      </c>
      <c r="U12" s="2076">
        <f t="shared" si="2"/>
        <v>473630</v>
      </c>
      <c r="V12" s="2076">
        <f t="shared" si="3"/>
        <v>723850</v>
      </c>
      <c r="W12" s="2076">
        <f t="shared" si="4"/>
        <v>913740</v>
      </c>
      <c r="X12" s="2076">
        <f t="shared" si="5"/>
        <v>1637590</v>
      </c>
      <c r="Y12" s="2076"/>
      <c r="Z12" s="105"/>
      <c r="AA12" s="105"/>
      <c r="AB12" s="112"/>
    </row>
    <row r="13" spans="1:52" ht="25.5" customHeight="1" outlineLevel="1">
      <c r="A13" s="4306"/>
      <c r="B13" s="2101">
        <v>8</v>
      </c>
      <c r="C13" s="2102" t="s">
        <v>639</v>
      </c>
      <c r="D13" s="2086" t="s">
        <v>635</v>
      </c>
      <c r="E13" s="3081" t="s">
        <v>318</v>
      </c>
      <c r="F13" s="2221">
        <v>61.74</v>
      </c>
      <c r="G13" s="1768"/>
      <c r="H13" s="1768"/>
      <c r="I13" s="1768">
        <f t="shared" si="0"/>
        <v>18.676349999999999</v>
      </c>
      <c r="J13" s="2058" t="s">
        <v>632</v>
      </c>
      <c r="K13" s="2087">
        <f>'수도 사용 내역'!S13</f>
        <v>103810</v>
      </c>
      <c r="L13" s="2076">
        <f>'수도 사용 내역'!T13</f>
        <v>12450</v>
      </c>
      <c r="M13" s="2076">
        <f>'수도 사용 내역'!U13</f>
        <v>116260</v>
      </c>
      <c r="N13" s="2087">
        <f>'전체 전기 사용내역'!AQ13</f>
        <v>416600</v>
      </c>
      <c r="O13" s="2076">
        <f>'전체 전기 사용내역'!AR13</f>
        <v>69000</v>
      </c>
      <c r="P13" s="2076">
        <f t="shared" si="1"/>
        <v>485600</v>
      </c>
      <c r="Q13" s="2087">
        <f>'온수 사용 내역'!L13</f>
        <v>44730</v>
      </c>
      <c r="R13" s="2076">
        <f>'온수 사용 내역'!M13</f>
        <v>0</v>
      </c>
      <c r="S13" s="2087">
        <f>'관리비 고지서 EHP 열(냉난방)'!N13</f>
        <v>147160</v>
      </c>
      <c r="T13" s="2076">
        <f>'관리비 고지서 EHP 열(냉난방)'!O13</f>
        <v>73640</v>
      </c>
      <c r="U13" s="2076">
        <f t="shared" si="2"/>
        <v>265530</v>
      </c>
      <c r="V13" s="2076">
        <f t="shared" si="3"/>
        <v>712300</v>
      </c>
      <c r="W13" s="2076">
        <f t="shared" si="4"/>
        <v>155090</v>
      </c>
      <c r="X13" s="2076">
        <f t="shared" si="5"/>
        <v>867390</v>
      </c>
      <c r="Y13" s="2076"/>
      <c r="Z13" s="105"/>
      <c r="AA13" s="105"/>
      <c r="AB13" s="112"/>
    </row>
    <row r="14" spans="1:52" ht="25.5" customHeight="1" outlineLevel="1">
      <c r="A14" s="4306"/>
      <c r="B14" s="2101">
        <v>9</v>
      </c>
      <c r="C14" s="2102" t="s">
        <v>639</v>
      </c>
      <c r="D14" s="2114" t="s">
        <v>635</v>
      </c>
      <c r="E14" s="3082" t="s">
        <v>1380</v>
      </c>
      <c r="F14" s="2221">
        <f>27.53+32.86</f>
        <v>60.39</v>
      </c>
      <c r="G14" s="2221"/>
      <c r="H14" s="2221"/>
      <c r="I14" s="2221">
        <f t="shared" si="0"/>
        <v>18.267975</v>
      </c>
      <c r="J14" s="2073" t="s">
        <v>1381</v>
      </c>
      <c r="K14" s="2087">
        <f>'수도 사용 내역'!S14</f>
        <v>0</v>
      </c>
      <c r="L14" s="2076">
        <f>'수도 사용 내역'!T14</f>
        <v>12180</v>
      </c>
      <c r="M14" s="2076">
        <f>'수도 사용 내역'!U14</f>
        <v>12180</v>
      </c>
      <c r="N14" s="2087">
        <f>'전체 전기 사용내역'!AQ14</f>
        <v>300110</v>
      </c>
      <c r="O14" s="2076">
        <f>'전체 전기 사용내역'!AR14</f>
        <v>67490</v>
      </c>
      <c r="P14" s="2076">
        <f t="shared" si="1"/>
        <v>367600</v>
      </c>
      <c r="Q14" s="2087">
        <f>'온수 사용 내역'!L14</f>
        <v>0</v>
      </c>
      <c r="R14" s="2076">
        <f>'온수 사용 내역'!M14</f>
        <v>0</v>
      </c>
      <c r="S14" s="2087">
        <f>'관리비 고지서 EHP 열(냉난방)'!N14</f>
        <v>143950</v>
      </c>
      <c r="T14" s="2076">
        <f>'관리비 고지서 EHP 열(냉난방)'!O14</f>
        <v>72030</v>
      </c>
      <c r="U14" s="2076">
        <f t="shared" si="2"/>
        <v>215980</v>
      </c>
      <c r="V14" s="2076">
        <f t="shared" si="3"/>
        <v>444060</v>
      </c>
      <c r="W14" s="2076">
        <f t="shared" si="4"/>
        <v>151700</v>
      </c>
      <c r="X14" s="2076">
        <f t="shared" si="5"/>
        <v>595760</v>
      </c>
      <c r="Y14" s="2076"/>
      <c r="Z14" s="105"/>
      <c r="AA14" s="105"/>
      <c r="AB14" s="112"/>
    </row>
    <row r="15" spans="1:52" ht="25.5" customHeight="1" outlineLevel="1">
      <c r="A15" s="4306"/>
      <c r="B15" s="2101">
        <v>10</v>
      </c>
      <c r="C15" s="2102" t="s">
        <v>639</v>
      </c>
      <c r="D15" s="2114" t="s">
        <v>635</v>
      </c>
      <c r="E15" s="3082" t="s">
        <v>1841</v>
      </c>
      <c r="F15" s="2221">
        <v>41.57</v>
      </c>
      <c r="G15" s="2221"/>
      <c r="H15" s="2221"/>
      <c r="I15" s="2221">
        <f t="shared" si="0"/>
        <v>12.574925</v>
      </c>
      <c r="J15" s="2073" t="s">
        <v>2165</v>
      </c>
      <c r="K15" s="2087">
        <f>'수도 사용 내역'!S15</f>
        <v>0</v>
      </c>
      <c r="L15" s="2076">
        <f>'수도 사용 내역'!T15</f>
        <v>8380</v>
      </c>
      <c r="M15" s="2076">
        <f>'수도 사용 내역'!U15</f>
        <v>8380</v>
      </c>
      <c r="N15" s="2087">
        <f>'전체 전기 사용내역'!AQ15</f>
        <v>188340</v>
      </c>
      <c r="O15" s="2076">
        <f>'전체 전기 사용내역'!AR15</f>
        <v>46460</v>
      </c>
      <c r="P15" s="2076">
        <f t="shared" si="1"/>
        <v>234800</v>
      </c>
      <c r="Q15" s="2087">
        <f>'온수 사용 내역'!L15</f>
        <v>0</v>
      </c>
      <c r="R15" s="2076">
        <f>'온수 사용 내역'!M15</f>
        <v>0</v>
      </c>
      <c r="S15" s="2087">
        <f>'관리비 고지서 EHP 열(냉난방)'!N15</f>
        <v>99090</v>
      </c>
      <c r="T15" s="2076">
        <f>'관리비 고지서 EHP 열(냉난방)'!O15</f>
        <v>49580</v>
      </c>
      <c r="U15" s="2076">
        <f t="shared" si="2"/>
        <v>148670</v>
      </c>
      <c r="V15" s="2076">
        <f t="shared" si="3"/>
        <v>287430</v>
      </c>
      <c r="W15" s="2076">
        <f t="shared" si="4"/>
        <v>104420</v>
      </c>
      <c r="X15" s="2076">
        <f t="shared" si="5"/>
        <v>391850</v>
      </c>
      <c r="Y15" s="2076"/>
      <c r="Z15" s="105"/>
      <c r="AA15" s="105"/>
      <c r="AB15" s="112"/>
    </row>
    <row r="16" spans="1:52" ht="25.5" customHeight="1" outlineLevel="1">
      <c r="A16" s="4306"/>
      <c r="B16" s="2101">
        <v>11</v>
      </c>
      <c r="C16" s="2102" t="s">
        <v>639</v>
      </c>
      <c r="D16" s="2114" t="s">
        <v>635</v>
      </c>
      <c r="E16" s="3082" t="s">
        <v>3067</v>
      </c>
      <c r="F16" s="2221">
        <v>18.399999999999999</v>
      </c>
      <c r="G16" s="2221"/>
      <c r="H16" s="2221"/>
      <c r="I16" s="2221">
        <v>5.57</v>
      </c>
      <c r="J16" s="2073" t="s">
        <v>1591</v>
      </c>
      <c r="K16" s="2087">
        <f>'수도 사용 내역'!S16</f>
        <v>0</v>
      </c>
      <c r="L16" s="2076">
        <f>'수도 사용 내역'!T16</f>
        <v>3710</v>
      </c>
      <c r="M16" s="2076">
        <f>'수도 사용 내역'!U16</f>
        <v>3710</v>
      </c>
      <c r="N16" s="2087">
        <f>'전체 전기 사용내역'!AQ16</f>
        <v>78900</v>
      </c>
      <c r="O16" s="2076">
        <f>'전체 전기 사용내역'!AR16</f>
        <v>20580</v>
      </c>
      <c r="P16" s="2076">
        <f t="shared" si="1"/>
        <v>99480</v>
      </c>
      <c r="Q16" s="2087">
        <f>'온수 사용 내역'!L16</f>
        <v>0</v>
      </c>
      <c r="R16" s="2076">
        <f>'온수 사용 내역'!M16</f>
        <v>0</v>
      </c>
      <c r="S16" s="2087">
        <f>'관리비 고지서 EHP 열(냉난방)'!N16</f>
        <v>43890</v>
      </c>
      <c r="T16" s="2076">
        <f>'관리비 고지서 EHP 열(냉난방)'!O16</f>
        <v>21950</v>
      </c>
      <c r="U16" s="2076">
        <f t="shared" si="2"/>
        <v>65840</v>
      </c>
      <c r="V16" s="2076">
        <f t="shared" si="3"/>
        <v>122790</v>
      </c>
      <c r="W16" s="2076">
        <f t="shared" si="4"/>
        <v>46240</v>
      </c>
      <c r="X16" s="2076">
        <f t="shared" si="5"/>
        <v>169030</v>
      </c>
      <c r="Y16" s="2076"/>
      <c r="Z16" s="105"/>
      <c r="AA16" s="105"/>
      <c r="AB16" s="112"/>
    </row>
    <row r="17" spans="1:28" ht="25.5" customHeight="1" outlineLevel="1">
      <c r="A17" s="4306"/>
      <c r="B17" s="2101">
        <v>12</v>
      </c>
      <c r="C17" s="2102" t="s">
        <v>639</v>
      </c>
      <c r="D17" s="2114" t="s">
        <v>635</v>
      </c>
      <c r="E17" s="3082" t="s">
        <v>3038</v>
      </c>
      <c r="F17" s="2221">
        <v>22.95</v>
      </c>
      <c r="G17" s="2221"/>
      <c r="H17" s="2221"/>
      <c r="I17" s="2221">
        <v>6.94</v>
      </c>
      <c r="J17" s="3464" t="s">
        <v>3037</v>
      </c>
      <c r="K17" s="2087">
        <f>'수도 사용 내역'!S17</f>
        <v>0</v>
      </c>
      <c r="L17" s="2076">
        <f>'수도 사용 내역'!T17</f>
        <v>4630</v>
      </c>
      <c r="M17" s="2076">
        <f>'수도 사용 내역'!U17</f>
        <v>4630</v>
      </c>
      <c r="N17" s="2087">
        <f>'전체 전기 사용내역'!AQ17</f>
        <v>184790</v>
      </c>
      <c r="O17" s="2087">
        <f>'전체 전기 사용내역'!AR17</f>
        <v>25640</v>
      </c>
      <c r="P17" s="2076">
        <f>N17+O17</f>
        <v>210430</v>
      </c>
      <c r="Q17" s="2087">
        <f>'온수 사용 내역'!L17</f>
        <v>0</v>
      </c>
      <c r="R17" s="2076">
        <f>'온수 사용 내역'!M17</f>
        <v>0</v>
      </c>
      <c r="S17" s="2087">
        <f>'관리비 고지서 EHP 열(냉난방)'!N17</f>
        <v>54680</v>
      </c>
      <c r="T17" s="2087">
        <f>'관리비 고지서 EHP 열(냉난방)'!O17</f>
        <v>27370</v>
      </c>
      <c r="U17" s="2076">
        <f>SUM(Q17:T17)</f>
        <v>82050</v>
      </c>
      <c r="V17" s="2076">
        <f>K17+N17+Q17+S17</f>
        <v>239470</v>
      </c>
      <c r="W17" s="2076">
        <f>T17+R17+O17+L17</f>
        <v>57640</v>
      </c>
      <c r="X17" s="2076">
        <f>V17+W17</f>
        <v>297110</v>
      </c>
      <c r="Y17" s="2076"/>
      <c r="Z17" s="105"/>
      <c r="AA17" s="105"/>
      <c r="AB17" s="112"/>
    </row>
    <row r="18" spans="1:28" ht="25.5" customHeight="1" outlineLevel="1">
      <c r="A18" s="4306"/>
      <c r="B18" s="2101">
        <v>13</v>
      </c>
      <c r="C18" s="2102" t="s">
        <v>639</v>
      </c>
      <c r="D18" s="2086" t="s">
        <v>858</v>
      </c>
      <c r="E18" s="3081" t="s">
        <v>3361</v>
      </c>
      <c r="F18" s="1766">
        <v>1363.48</v>
      </c>
      <c r="G18" s="1766"/>
      <c r="H18" s="1766"/>
      <c r="I18" s="2221">
        <v>412.45</v>
      </c>
      <c r="J18" s="2073" t="s">
        <v>3360</v>
      </c>
      <c r="K18" s="2087">
        <f>'수도 사용 내역'!S18</f>
        <v>0</v>
      </c>
      <c r="L18" s="2076">
        <f>'수도 사용 내역'!T18</f>
        <v>275000</v>
      </c>
      <c r="M18" s="2076">
        <f>'수도 사용 내역'!U18</f>
        <v>275000</v>
      </c>
      <c r="N18" s="3677">
        <f>'전체 전기 사용내역'!AQ18</f>
        <v>4518960</v>
      </c>
      <c r="O18" s="2076">
        <f>'전체 전기 사용내역'!AR18</f>
        <v>1523880</v>
      </c>
      <c r="P18" s="2076">
        <f t="shared" si="1"/>
        <v>6042840</v>
      </c>
      <c r="Q18" s="2087">
        <f>'온수 사용 내역'!L18</f>
        <v>0</v>
      </c>
      <c r="R18" s="2076">
        <f>'온수 사용 내역'!M18</f>
        <v>0</v>
      </c>
      <c r="S18" s="2087">
        <f>'관리비 고지서 EHP 열(냉난방)'!N18</f>
        <v>0</v>
      </c>
      <c r="T18" s="2087">
        <f>'관리비 고지서 EHP 열(냉난방)'!O18</f>
        <v>0</v>
      </c>
      <c r="U18" s="2076">
        <f t="shared" si="2"/>
        <v>0</v>
      </c>
      <c r="V18" s="2087">
        <f t="shared" si="3"/>
        <v>4518960</v>
      </c>
      <c r="W18" s="2076">
        <f t="shared" si="4"/>
        <v>1798880</v>
      </c>
      <c r="X18" s="2076">
        <f t="shared" si="5"/>
        <v>6317840</v>
      </c>
      <c r="Y18" s="2076"/>
      <c r="Z18" s="105"/>
      <c r="AA18" s="105"/>
      <c r="AB18" s="112"/>
    </row>
    <row r="19" spans="1:28" ht="25.5" customHeight="1" outlineLevel="1">
      <c r="A19" s="4306"/>
      <c r="B19" s="2101">
        <v>14</v>
      </c>
      <c r="C19" s="2102" t="s">
        <v>639</v>
      </c>
      <c r="D19" s="2086" t="s">
        <v>633</v>
      </c>
      <c r="E19" s="3081" t="s">
        <v>319</v>
      </c>
      <c r="F19" s="3433">
        <v>70.98</v>
      </c>
      <c r="G19" s="3433"/>
      <c r="H19" s="3433"/>
      <c r="I19" s="3433">
        <f t="shared" si="0"/>
        <v>21.471450000000001</v>
      </c>
      <c r="J19" s="2073" t="s">
        <v>3364</v>
      </c>
      <c r="K19" s="2087">
        <f>'수도 사용 내역'!S19</f>
        <v>3710</v>
      </c>
      <c r="L19" s="2076">
        <f>'수도 사용 내역'!T19</f>
        <v>14320</v>
      </c>
      <c r="M19" s="2076">
        <f>'수도 사용 내역'!U19</f>
        <v>18030</v>
      </c>
      <c r="N19" s="2087">
        <f>'전체 전기 사용내역'!AQ19</f>
        <v>722030</v>
      </c>
      <c r="O19" s="2076">
        <f>'전체 전기 사용내역'!AR19</f>
        <v>79330</v>
      </c>
      <c r="P19" s="2076">
        <f t="shared" si="1"/>
        <v>801360</v>
      </c>
      <c r="Q19" s="2087">
        <f>'온수 사용 내역'!L19</f>
        <v>0</v>
      </c>
      <c r="R19" s="2076">
        <f>'온수 사용 내역'!M19</f>
        <v>0</v>
      </c>
      <c r="S19" s="2087">
        <f>'관리비 고지서 EHP 열(냉난방)'!N19</f>
        <v>0</v>
      </c>
      <c r="T19" s="2076">
        <f>'관리비 고지서 EHP 열(냉난방)'!O19</f>
        <v>0</v>
      </c>
      <c r="U19" s="2076">
        <f t="shared" si="2"/>
        <v>0</v>
      </c>
      <c r="V19" s="2076">
        <f t="shared" si="3"/>
        <v>725740</v>
      </c>
      <c r="W19" s="2076">
        <f t="shared" si="4"/>
        <v>93650</v>
      </c>
      <c r="X19" s="2076">
        <f t="shared" si="5"/>
        <v>819390</v>
      </c>
      <c r="Y19" s="2076"/>
      <c r="Z19" s="105"/>
      <c r="AA19" s="105"/>
      <c r="AB19" s="112"/>
    </row>
    <row r="20" spans="1:28" ht="25.5" customHeight="1" outlineLevel="1">
      <c r="A20" s="4306"/>
      <c r="B20" s="2101">
        <v>15</v>
      </c>
      <c r="C20" s="2102" t="s">
        <v>639</v>
      </c>
      <c r="D20" s="2086" t="s">
        <v>858</v>
      </c>
      <c r="E20" s="3081" t="s">
        <v>935</v>
      </c>
      <c r="F20" s="3433">
        <v>2331.4</v>
      </c>
      <c r="G20" s="3434"/>
      <c r="H20" s="3434"/>
      <c r="I20" s="3434">
        <f t="shared" si="0"/>
        <v>705.24850000000004</v>
      </c>
      <c r="J20" s="2070" t="s">
        <v>8</v>
      </c>
      <c r="K20" s="2087">
        <f>'수도 사용 내역'!S20</f>
        <v>0</v>
      </c>
      <c r="L20" s="2076">
        <f>'수도 사용 내역'!T20</f>
        <v>470220</v>
      </c>
      <c r="M20" s="2076">
        <f>'수도 사용 내역'!U20</f>
        <v>470220</v>
      </c>
      <c r="N20" s="2087">
        <f>'전체 전기 사용내역'!AQ20</f>
        <v>13799660</v>
      </c>
      <c r="O20" s="2076">
        <f>'전체 전기 사용내역'!AR20</f>
        <v>2605690</v>
      </c>
      <c r="P20" s="2076">
        <f t="shared" si="1"/>
        <v>16405350</v>
      </c>
      <c r="Q20" s="2087">
        <f>'온수 사용 내역'!L20</f>
        <v>0</v>
      </c>
      <c r="R20" s="2076">
        <f>'온수 사용 내역'!M20</f>
        <v>0</v>
      </c>
      <c r="S20" s="2087">
        <f>'관리비 고지서 EHP 열(냉난방)'!N20</f>
        <v>0</v>
      </c>
      <c r="T20" s="2076">
        <f>'관리비 고지서 EHP 열(냉난방)'!O20</f>
        <v>0</v>
      </c>
      <c r="U20" s="2076">
        <f t="shared" si="2"/>
        <v>0</v>
      </c>
      <c r="V20" s="2076">
        <f t="shared" si="3"/>
        <v>13799660</v>
      </c>
      <c r="W20" s="2076">
        <f t="shared" si="4"/>
        <v>3075910</v>
      </c>
      <c r="X20" s="2076">
        <f t="shared" si="5"/>
        <v>16875570</v>
      </c>
      <c r="Y20" s="2076"/>
      <c r="Z20" s="105"/>
      <c r="AA20" s="105"/>
      <c r="AB20" s="112"/>
    </row>
    <row r="21" spans="1:28" ht="25.5" customHeight="1" outlineLevel="1">
      <c r="A21" s="4306"/>
      <c r="B21" s="2101">
        <v>16</v>
      </c>
      <c r="C21" s="2102" t="s">
        <v>639</v>
      </c>
      <c r="D21" s="2086" t="s">
        <v>858</v>
      </c>
      <c r="E21" s="3081" t="s">
        <v>891</v>
      </c>
      <c r="F21" s="2221">
        <v>2488.48</v>
      </c>
      <c r="G21" s="1768"/>
      <c r="H21" s="1768"/>
      <c r="I21" s="1768">
        <f t="shared" si="0"/>
        <v>752.76519999999994</v>
      </c>
      <c r="J21" s="2070" t="s">
        <v>637</v>
      </c>
      <c r="K21" s="2087">
        <f>'수도 사용 내역'!S21</f>
        <v>55610</v>
      </c>
      <c r="L21" s="2076">
        <f>'수도 사용 내역'!T21</f>
        <v>501910</v>
      </c>
      <c r="M21" s="2076">
        <f>'수도 사용 내역'!U21</f>
        <v>557520</v>
      </c>
      <c r="N21" s="2087">
        <f>'전체 전기 사용내역'!AQ21</f>
        <v>6819210</v>
      </c>
      <c r="O21" s="2076">
        <f>'전체 전기 사용내역'!AR21</f>
        <v>2781250</v>
      </c>
      <c r="P21" s="2076">
        <f t="shared" si="1"/>
        <v>9600460</v>
      </c>
      <c r="Q21" s="2087">
        <f>'온수 사용 내역'!L21</f>
        <v>0</v>
      </c>
      <c r="R21" s="2076">
        <f>'온수 사용 내역'!M21</f>
        <v>0</v>
      </c>
      <c r="S21" s="2087">
        <f>'관리비 고지서 EHP 열(냉난방)'!N21</f>
        <v>0</v>
      </c>
      <c r="T21" s="2076">
        <f>'관리비 고지서 EHP 열(냉난방)'!O21</f>
        <v>0</v>
      </c>
      <c r="U21" s="2076">
        <f t="shared" si="2"/>
        <v>0</v>
      </c>
      <c r="V21" s="2076">
        <f t="shared" si="3"/>
        <v>6874820</v>
      </c>
      <c r="W21" s="2076">
        <f t="shared" si="4"/>
        <v>3283160</v>
      </c>
      <c r="X21" s="2076">
        <f t="shared" si="5"/>
        <v>10157980</v>
      </c>
      <c r="Y21" s="2076"/>
      <c r="Z21" s="105"/>
      <c r="AA21" s="105"/>
      <c r="AB21" s="112"/>
    </row>
    <row r="22" spans="1:28" ht="25.5" customHeight="1" outlineLevel="1">
      <c r="A22" s="4306"/>
      <c r="B22" s="2101">
        <v>17</v>
      </c>
      <c r="C22" s="2102" t="s">
        <v>639</v>
      </c>
      <c r="D22" s="2086" t="s">
        <v>633</v>
      </c>
      <c r="E22" s="3081" t="s">
        <v>2852</v>
      </c>
      <c r="F22" s="2221">
        <v>106.41</v>
      </c>
      <c r="G22" s="1768"/>
      <c r="H22" s="1768"/>
      <c r="I22" s="1768">
        <f t="shared" si="0"/>
        <v>32.189025000000001</v>
      </c>
      <c r="J22" s="3464" t="s">
        <v>3428</v>
      </c>
      <c r="K22" s="2087">
        <f>'수도 사용 내역'!S22</f>
        <v>18540</v>
      </c>
      <c r="L22" s="2087">
        <f>'수도 사용 내역'!T22</f>
        <v>21460</v>
      </c>
      <c r="M22" s="2087">
        <f>'수도 사용 내역'!U22</f>
        <v>40000</v>
      </c>
      <c r="N22" s="2087">
        <f>'전체 전기 사용내역'!AQ22</f>
        <v>471460</v>
      </c>
      <c r="O22" s="2087">
        <f>'전체 전기 사용내역'!AR22</f>
        <v>118930</v>
      </c>
      <c r="P22" s="2087">
        <f t="shared" si="1"/>
        <v>590390</v>
      </c>
      <c r="Q22" s="2087">
        <f>'온수 사용 내역'!L22</f>
        <v>0</v>
      </c>
      <c r="R22" s="2087">
        <f>'온수 사용 내역'!M22</f>
        <v>0</v>
      </c>
      <c r="S22" s="2087">
        <f>'관리비 고지서 EHP 열(냉난방)'!N22</f>
        <v>0</v>
      </c>
      <c r="T22" s="2087">
        <f>'관리비 고지서 EHP 열(냉난방)'!O22</f>
        <v>0</v>
      </c>
      <c r="U22" s="2087">
        <f t="shared" si="2"/>
        <v>0</v>
      </c>
      <c r="V22" s="2087">
        <f t="shared" si="3"/>
        <v>490000</v>
      </c>
      <c r="W22" s="2076">
        <f t="shared" si="4"/>
        <v>140390</v>
      </c>
      <c r="X22" s="2076">
        <f t="shared" ref="X22:X69" si="6">V22+W22</f>
        <v>630390</v>
      </c>
      <c r="Y22" s="2076"/>
      <c r="Z22" s="105"/>
      <c r="AA22" s="105"/>
      <c r="AB22" s="112"/>
    </row>
    <row r="23" spans="1:28" ht="25.5" customHeight="1" outlineLevel="1">
      <c r="A23" s="4306"/>
      <c r="B23" s="2101">
        <v>18</v>
      </c>
      <c r="C23" s="2102" t="s">
        <v>639</v>
      </c>
      <c r="D23" s="2086" t="s">
        <v>633</v>
      </c>
      <c r="E23" s="3081" t="s">
        <v>3425</v>
      </c>
      <c r="F23" s="2221">
        <v>25.88</v>
      </c>
      <c r="G23" s="1768"/>
      <c r="H23" s="1768"/>
      <c r="I23" s="1768">
        <f t="shared" si="0"/>
        <v>7.8286999999999995</v>
      </c>
      <c r="J23" s="3464" t="s">
        <v>3426</v>
      </c>
      <c r="K23" s="2087">
        <f>'수도 사용 내역'!S23</f>
        <v>11120</v>
      </c>
      <c r="L23" s="2087">
        <f>'수도 사용 내역'!T23</f>
        <v>5220</v>
      </c>
      <c r="M23" s="2087">
        <f>'수도 사용 내역'!U23</f>
        <v>16340</v>
      </c>
      <c r="N23" s="2087">
        <f>'전체 전기 사용내역'!AQ23</f>
        <v>68660</v>
      </c>
      <c r="O23" s="2087">
        <f>'전체 전기 사용내역'!AR23</f>
        <v>28920</v>
      </c>
      <c r="P23" s="2087">
        <f t="shared" si="1"/>
        <v>97580</v>
      </c>
      <c r="Q23" s="2087"/>
      <c r="R23" s="2087"/>
      <c r="S23" s="2087">
        <f>'관리비 고지서 EHP 열(냉난방)'!N23</f>
        <v>0</v>
      </c>
      <c r="T23" s="2087"/>
      <c r="U23" s="2087">
        <f t="shared" si="2"/>
        <v>0</v>
      </c>
      <c r="V23" s="2087">
        <f t="shared" ref="V23" si="7">K23+N23+Q23+S23</f>
        <v>79780</v>
      </c>
      <c r="W23" s="2076">
        <f t="shared" ref="W23" si="8">T23+R23+O23+L23</f>
        <v>34140</v>
      </c>
      <c r="X23" s="2076">
        <f t="shared" ref="X23" si="9">V23+W23</f>
        <v>113920</v>
      </c>
      <c r="Y23" s="2076"/>
      <c r="Z23" s="105"/>
      <c r="AA23" s="105"/>
      <c r="AB23" s="112"/>
    </row>
    <row r="24" spans="1:28" ht="25.5" customHeight="1" outlineLevel="1">
      <c r="A24" s="4306"/>
      <c r="B24" s="2101">
        <v>19</v>
      </c>
      <c r="C24" s="2102" t="s">
        <v>639</v>
      </c>
      <c r="D24" s="2086" t="s">
        <v>633</v>
      </c>
      <c r="E24" s="3081" t="s">
        <v>284</v>
      </c>
      <c r="F24" s="2221">
        <v>106.86</v>
      </c>
      <c r="G24" s="1768"/>
      <c r="H24" s="1768"/>
      <c r="I24" s="1768">
        <f t="shared" si="0"/>
        <v>32.325150000000001</v>
      </c>
      <c r="J24" s="2058" t="s">
        <v>2955</v>
      </c>
      <c r="K24" s="2087">
        <f>'수도 사용 내역'!S24</f>
        <v>114930</v>
      </c>
      <c r="L24" s="2076">
        <f>'수도 사용 내역'!T24</f>
        <v>21550</v>
      </c>
      <c r="M24" s="2076">
        <f>'수도 사용 내역'!U24</f>
        <v>136480</v>
      </c>
      <c r="N24" s="2087">
        <f>'전체 전기 사용내역'!AQ24</f>
        <v>331170</v>
      </c>
      <c r="O24" s="2076">
        <f>'전체 전기 사용내역'!AR24</f>
        <v>119430</v>
      </c>
      <c r="P24" s="2076">
        <f t="shared" si="1"/>
        <v>450600</v>
      </c>
      <c r="Q24" s="2087">
        <f>'온수 사용 내역'!L24</f>
        <v>80510</v>
      </c>
      <c r="R24" s="2076">
        <f>'온수 사용 내역'!M24</f>
        <v>0</v>
      </c>
      <c r="S24" s="2087">
        <f>'관리비 고지서 EHP 열(냉난방)'!N24</f>
        <v>0</v>
      </c>
      <c r="T24" s="2076">
        <f>'관리비 고지서 EHP 열(냉난방)'!O23</f>
        <v>0</v>
      </c>
      <c r="U24" s="2076">
        <f t="shared" si="2"/>
        <v>80510</v>
      </c>
      <c r="V24" s="2076">
        <f t="shared" si="3"/>
        <v>526610</v>
      </c>
      <c r="W24" s="2076">
        <f t="shared" si="4"/>
        <v>140980</v>
      </c>
      <c r="X24" s="2076">
        <f t="shared" si="6"/>
        <v>667590</v>
      </c>
      <c r="Y24" s="2076"/>
      <c r="Z24" s="105"/>
      <c r="AA24" s="105"/>
      <c r="AB24" s="112"/>
    </row>
    <row r="25" spans="1:28" ht="25.5" customHeight="1" outlineLevel="1">
      <c r="A25" s="4306"/>
      <c r="B25" s="2101">
        <v>20</v>
      </c>
      <c r="C25" s="2102" t="s">
        <v>639</v>
      </c>
      <c r="D25" s="2086" t="s">
        <v>858</v>
      </c>
      <c r="E25" s="3083" t="s">
        <v>1196</v>
      </c>
      <c r="F25" s="2221">
        <v>384.8</v>
      </c>
      <c r="G25" s="1768"/>
      <c r="H25" s="1768"/>
      <c r="I25" s="1768">
        <f t="shared" si="0"/>
        <v>116.402</v>
      </c>
      <c r="J25" s="2058" t="s">
        <v>1762</v>
      </c>
      <c r="K25" s="2087">
        <f>'수도 사용 내역'!S25</f>
        <v>404100</v>
      </c>
      <c r="L25" s="2076">
        <f>'수도 사용 내역'!T25</f>
        <v>77610</v>
      </c>
      <c r="M25" s="2076">
        <f>'수도 사용 내역'!U25</f>
        <v>481710</v>
      </c>
      <c r="N25" s="2087">
        <f>'전체 전기 사용내역'!AQ25</f>
        <v>980620</v>
      </c>
      <c r="O25" s="2076">
        <f>'전체 전기 사용내역'!AR25</f>
        <v>430070</v>
      </c>
      <c r="P25" s="2076">
        <f t="shared" si="1"/>
        <v>1410690</v>
      </c>
      <c r="Q25" s="2087">
        <f>'온수 사용 내역'!L25</f>
        <v>335480</v>
      </c>
      <c r="R25" s="2076">
        <f>'온수 사용 내역'!M25</f>
        <v>0</v>
      </c>
      <c r="S25" s="2087">
        <f>'관리비 고지서 EHP 열(냉난방)'!N25</f>
        <v>0</v>
      </c>
      <c r="T25" s="2076">
        <f>'관리비 고지서 EHP 열(냉난방)'!O24</f>
        <v>0</v>
      </c>
      <c r="U25" s="2076">
        <f t="shared" ref="U25" si="10">SUM(Q25:T25)</f>
        <v>335480</v>
      </c>
      <c r="V25" s="2076">
        <f t="shared" ref="V25" si="11">K25+N25+Q25+S25</f>
        <v>1720200</v>
      </c>
      <c r="W25" s="2076">
        <f t="shared" ref="W25" si="12">T25+R25+O25+L25</f>
        <v>507680</v>
      </c>
      <c r="X25" s="2076">
        <f t="shared" ref="X25" si="13">V25+W25</f>
        <v>2227880</v>
      </c>
      <c r="Y25" s="2076"/>
      <c r="Z25" s="105"/>
      <c r="AA25" s="105"/>
      <c r="AB25" s="112"/>
    </row>
    <row r="26" spans="1:28" ht="25.5" customHeight="1" outlineLevel="1">
      <c r="A26" s="4306"/>
      <c r="B26" s="2101">
        <v>21</v>
      </c>
      <c r="C26" s="2102" t="s">
        <v>639</v>
      </c>
      <c r="D26" s="2086" t="s">
        <v>858</v>
      </c>
      <c r="E26" s="3081" t="s">
        <v>1189</v>
      </c>
      <c r="F26" s="2221">
        <v>581.76</v>
      </c>
      <c r="G26" s="1768"/>
      <c r="H26" s="1768"/>
      <c r="I26" s="1768">
        <f t="shared" si="0"/>
        <v>175.98239999999998</v>
      </c>
      <c r="J26" s="2070" t="s">
        <v>353</v>
      </c>
      <c r="K26" s="2087">
        <f>'수도 사용 내역'!S26</f>
        <v>585760</v>
      </c>
      <c r="L26" s="2076">
        <f>'수도 사용 내역'!T26</f>
        <v>117340</v>
      </c>
      <c r="M26" s="2076">
        <f>'수도 사용 내역'!U26</f>
        <v>703100</v>
      </c>
      <c r="N26" s="2087">
        <f>'전체 전기 사용내역'!AQ26</f>
        <v>3221350</v>
      </c>
      <c r="O26" s="2076">
        <f>'전체 전기 사용내역'!AR26</f>
        <v>650200</v>
      </c>
      <c r="P26" s="2076">
        <f t="shared" si="1"/>
        <v>3871550</v>
      </c>
      <c r="Q26" s="2087">
        <f>'온수 사용 내역'!L26</f>
        <v>0</v>
      </c>
      <c r="R26" s="2076">
        <f>'온수 사용 내역'!M26</f>
        <v>0</v>
      </c>
      <c r="S26" s="2087">
        <f>'관리비 고지서 EHP 열(냉난방)'!N26</f>
        <v>0</v>
      </c>
      <c r="T26" s="2076">
        <f>'관리비 고지서 EHP 열(냉난방)'!O24</f>
        <v>0</v>
      </c>
      <c r="U26" s="2076">
        <f t="shared" si="2"/>
        <v>0</v>
      </c>
      <c r="V26" s="2076">
        <f t="shared" si="3"/>
        <v>3807110</v>
      </c>
      <c r="W26" s="2076">
        <f t="shared" si="4"/>
        <v>767540</v>
      </c>
      <c r="X26" s="2076">
        <f t="shared" si="6"/>
        <v>4574650</v>
      </c>
      <c r="Y26" s="2076"/>
      <c r="Z26" s="105"/>
      <c r="AA26" s="105"/>
      <c r="AB26" s="112"/>
    </row>
    <row r="27" spans="1:28" ht="25.5" customHeight="1" outlineLevel="1">
      <c r="A27" s="4306"/>
      <c r="B27" s="2101">
        <v>22</v>
      </c>
      <c r="C27" s="2102" t="s">
        <v>639</v>
      </c>
      <c r="D27" s="2086" t="s">
        <v>634</v>
      </c>
      <c r="E27" s="3083" t="s">
        <v>321</v>
      </c>
      <c r="F27" s="1766">
        <v>723.27</v>
      </c>
      <c r="G27" s="1766"/>
      <c r="H27" s="1766"/>
      <c r="I27" s="1766">
        <f t="shared" si="0"/>
        <v>218.789175</v>
      </c>
      <c r="J27" s="2989" t="s">
        <v>2362</v>
      </c>
      <c r="K27" s="2087">
        <f>'수도 사용 내역'!S27</f>
        <v>4126280</v>
      </c>
      <c r="L27" s="2076">
        <f>'수도 사용 내역'!T27</f>
        <v>145880</v>
      </c>
      <c r="M27" s="2076">
        <f>'수도 사용 내역'!U27</f>
        <v>4272160</v>
      </c>
      <c r="N27" s="2087">
        <f>'전체 전기 사용내역'!AQ27</f>
        <v>6881960</v>
      </c>
      <c r="O27" s="2076">
        <f>'전체 전기 사용내역'!AR27</f>
        <v>808360</v>
      </c>
      <c r="P27" s="2076">
        <f t="shared" si="1"/>
        <v>7690320</v>
      </c>
      <c r="Q27" s="2087">
        <f>'온수 사용 내역'!L27</f>
        <v>3301100</v>
      </c>
      <c r="R27" s="2076">
        <f>'온수 사용 내역'!M27</f>
        <v>0</v>
      </c>
      <c r="S27" s="2087">
        <f>'관리비 고지서 EHP 열(냉난방)'!N27</f>
        <v>0</v>
      </c>
      <c r="T27" s="2076">
        <f>'관리비 고지서 EHP 열(냉난방)'!O25</f>
        <v>0</v>
      </c>
      <c r="U27" s="2076">
        <f t="shared" si="2"/>
        <v>3301100</v>
      </c>
      <c r="V27" s="2087">
        <f t="shared" si="3"/>
        <v>14309340</v>
      </c>
      <c r="W27" s="2076">
        <f t="shared" si="4"/>
        <v>954240</v>
      </c>
      <c r="X27" s="2076">
        <f t="shared" si="6"/>
        <v>15263580</v>
      </c>
      <c r="Y27" s="2076"/>
      <c r="Z27" s="105"/>
      <c r="AA27" s="105"/>
      <c r="AB27" s="112"/>
    </row>
    <row r="28" spans="1:28" ht="23.25" customHeight="1">
      <c r="A28" s="4311"/>
      <c r="B28" s="2222">
        <v>23</v>
      </c>
      <c r="C28" s="3406" t="s">
        <v>639</v>
      </c>
      <c r="D28" s="3407" t="s">
        <v>3</v>
      </c>
      <c r="E28" s="3408">
        <v>401</v>
      </c>
      <c r="F28" s="3435">
        <v>373.85</v>
      </c>
      <c r="G28" s="3436"/>
      <c r="H28" s="3436"/>
      <c r="I28" s="3436">
        <f t="shared" si="0"/>
        <v>113.089625</v>
      </c>
      <c r="J28" s="1710" t="s">
        <v>3427</v>
      </c>
      <c r="K28" s="2988">
        <f>'수도 사용 내역'!S28</f>
        <v>281760</v>
      </c>
      <c r="L28" s="2988">
        <f>'수도 사용 내역'!T28</f>
        <v>75400</v>
      </c>
      <c r="M28" s="2988">
        <f>'수도 사용 내역'!U28</f>
        <v>357160</v>
      </c>
      <c r="N28" s="2087">
        <f>'전체 전기 사용내역'!AQ28</f>
        <v>1683990</v>
      </c>
      <c r="O28" s="2988">
        <f>'전체 전기 사용내역'!AR28</f>
        <v>417830</v>
      </c>
      <c r="P28" s="2988">
        <f t="shared" si="1"/>
        <v>2101820</v>
      </c>
      <c r="Q28" s="2988">
        <f>'온수 사용 내역'!L28</f>
        <v>237070</v>
      </c>
      <c r="R28" s="2988">
        <f>'온수 사용 내역'!M28</f>
        <v>0</v>
      </c>
      <c r="S28" s="2087">
        <f>'관리비 고지서 EHP 열(냉난방)'!N28</f>
        <v>0</v>
      </c>
      <c r="T28" s="2988">
        <f>'관리비 고지서 EHP 열(냉난방)'!O26</f>
        <v>0</v>
      </c>
      <c r="U28" s="2988">
        <f t="shared" si="2"/>
        <v>237070</v>
      </c>
      <c r="V28" s="2988">
        <f t="shared" si="3"/>
        <v>2202820</v>
      </c>
      <c r="W28" s="2083">
        <f t="shared" si="4"/>
        <v>493230</v>
      </c>
      <c r="X28" s="2083">
        <f t="shared" si="6"/>
        <v>2696050</v>
      </c>
      <c r="Y28" s="2083"/>
      <c r="Z28" s="105"/>
      <c r="AA28" s="105"/>
      <c r="AB28" s="112"/>
    </row>
    <row r="29" spans="1:28" ht="25.5" customHeight="1" outlineLevel="1">
      <c r="A29" s="4310" t="s">
        <v>705</v>
      </c>
      <c r="B29" s="2092">
        <v>24</v>
      </c>
      <c r="C29" s="3412" t="s">
        <v>638</v>
      </c>
      <c r="D29" s="3413" t="s">
        <v>13</v>
      </c>
      <c r="E29" s="3414" t="s">
        <v>886</v>
      </c>
      <c r="F29" s="3442">
        <v>299.10000000000002</v>
      </c>
      <c r="G29" s="2270"/>
      <c r="H29" s="2270"/>
      <c r="I29" s="2270">
        <f t="shared" si="0"/>
        <v>90.47775</v>
      </c>
      <c r="J29" s="3443" t="s">
        <v>5</v>
      </c>
      <c r="K29" s="3294">
        <f>'수도 사용 내역'!S29</f>
        <v>852690</v>
      </c>
      <c r="L29" s="2081">
        <f>'수도 사용 내역'!T29</f>
        <v>60330</v>
      </c>
      <c r="M29" s="2081">
        <f>'수도 사용 내역'!U29</f>
        <v>913020</v>
      </c>
      <c r="N29" s="3294">
        <f>'전체 전기 사용내역'!AQ29</f>
        <v>2270490</v>
      </c>
      <c r="O29" s="2081">
        <f>'전체 전기 사용내역'!AR29</f>
        <v>334290</v>
      </c>
      <c r="P29" s="2081">
        <f t="shared" si="1"/>
        <v>2604780</v>
      </c>
      <c r="Q29" s="3294">
        <f>'온수 사용 내역'!L29</f>
        <v>693320</v>
      </c>
      <c r="R29" s="2081">
        <f>'온수 사용 내역'!M29</f>
        <v>0</v>
      </c>
      <c r="S29" s="3294">
        <f>'관리비 고지서 EHP 열(냉난방)'!N29</f>
        <v>347980</v>
      </c>
      <c r="T29" s="3918">
        <f>'관리비 고지서 EHP 열(냉난방)'!O29</f>
        <v>356750</v>
      </c>
      <c r="U29" s="2081">
        <f t="shared" si="2"/>
        <v>1398050</v>
      </c>
      <c r="V29" s="2081">
        <f t="shared" si="3"/>
        <v>4164480</v>
      </c>
      <c r="W29" s="2081">
        <f t="shared" si="4"/>
        <v>751370</v>
      </c>
      <c r="X29" s="2081">
        <f t="shared" si="6"/>
        <v>4915850</v>
      </c>
      <c r="Y29" s="2081"/>
      <c r="Z29" s="105"/>
      <c r="AA29" s="105"/>
      <c r="AB29" s="112"/>
    </row>
    <row r="30" spans="1:28" ht="25.5" customHeight="1" outlineLevel="1">
      <c r="A30" s="4312"/>
      <c r="B30" s="2101">
        <v>25</v>
      </c>
      <c r="C30" s="1733" t="s">
        <v>638</v>
      </c>
      <c r="D30" s="1734" t="s">
        <v>13</v>
      </c>
      <c r="E30" s="3084" t="s">
        <v>884</v>
      </c>
      <c r="F30" s="1736">
        <v>398.47</v>
      </c>
      <c r="G30" s="1736"/>
      <c r="H30" s="1736"/>
      <c r="I30" s="1736">
        <v>120.54</v>
      </c>
      <c r="J30" s="1737" t="s">
        <v>2601</v>
      </c>
      <c r="K30" s="2087">
        <f>'수도 사용 내역'!S30</f>
        <v>1412500</v>
      </c>
      <c r="L30" s="2076">
        <f>'수도 사용 내역'!T30</f>
        <v>80370</v>
      </c>
      <c r="M30" s="2076">
        <f>'수도 사용 내역'!U30</f>
        <v>1492870</v>
      </c>
      <c r="N30" s="2087">
        <f>'전체 전기 사용내역'!AQ30</f>
        <v>2548730</v>
      </c>
      <c r="O30" s="2076">
        <f>'전체 전기 사용내역'!AR30</f>
        <v>445360</v>
      </c>
      <c r="P30" s="2076">
        <f t="shared" si="1"/>
        <v>2994090</v>
      </c>
      <c r="Q30" s="2087">
        <f>'온수 사용 내역'!L30</f>
        <v>1136150</v>
      </c>
      <c r="R30" s="2076">
        <f>'온수 사용 내역'!M30</f>
        <v>0</v>
      </c>
      <c r="S30" s="2087">
        <f>'관리비 고지서 EHP 열(냉난방)'!N30</f>
        <v>237650</v>
      </c>
      <c r="T30" s="3919">
        <f>'관리비 고지서 EHP 열(냉난방)'!O30</f>
        <v>475280</v>
      </c>
      <c r="U30" s="2076">
        <f t="shared" si="2"/>
        <v>1849080</v>
      </c>
      <c r="V30" s="2087">
        <f t="shared" si="3"/>
        <v>5335030</v>
      </c>
      <c r="W30" s="2076">
        <f t="shared" si="4"/>
        <v>1001010</v>
      </c>
      <c r="X30" s="2076">
        <f t="shared" si="6"/>
        <v>6336040</v>
      </c>
      <c r="Y30" s="2076"/>
      <c r="Z30" s="105"/>
      <c r="AA30" s="105"/>
      <c r="AB30" s="112"/>
    </row>
    <row r="31" spans="1:28" ht="25.5" customHeight="1" outlineLevel="1">
      <c r="A31" s="4312"/>
      <c r="B31" s="2101">
        <v>26</v>
      </c>
      <c r="C31" s="1733" t="s">
        <v>638</v>
      </c>
      <c r="D31" s="1734" t="s">
        <v>13</v>
      </c>
      <c r="E31" s="3085" t="s">
        <v>328</v>
      </c>
      <c r="F31" s="1751">
        <v>193.86</v>
      </c>
      <c r="G31" s="1709"/>
      <c r="H31" s="1709"/>
      <c r="I31" s="1709">
        <f t="shared" si="0"/>
        <v>58.642650000000003</v>
      </c>
      <c r="J31" s="1739" t="s">
        <v>853</v>
      </c>
      <c r="K31" s="2087">
        <f>'수도 사용 내역'!S31</f>
        <v>519030</v>
      </c>
      <c r="L31" s="2076">
        <f>'수도 사용 내역'!T31</f>
        <v>39100</v>
      </c>
      <c r="M31" s="2076">
        <f>'수도 사용 내역'!U31</f>
        <v>558130</v>
      </c>
      <c r="N31" s="2087">
        <f>'전체 전기 사용내역'!AQ31</f>
        <v>956330</v>
      </c>
      <c r="O31" s="2076">
        <f>'전체 전기 사용내역'!AR31</f>
        <v>216670</v>
      </c>
      <c r="P31" s="2076">
        <f t="shared" si="1"/>
        <v>1173000</v>
      </c>
      <c r="Q31" s="2087">
        <f>'온수 사용 내역'!L31</f>
        <v>415990</v>
      </c>
      <c r="R31" s="2076">
        <f>'온수 사용 내역'!M31</f>
        <v>0</v>
      </c>
      <c r="S31" s="2087">
        <f>'관리비 고지서 EHP 열(냉난방)'!N31</f>
        <v>364990</v>
      </c>
      <c r="T31" s="3919">
        <f>'관리비 고지서 EHP 열(냉난방)'!O31</f>
        <v>231230</v>
      </c>
      <c r="U31" s="2076">
        <f t="shared" si="2"/>
        <v>1012210</v>
      </c>
      <c r="V31" s="2076">
        <f t="shared" si="3"/>
        <v>2256340</v>
      </c>
      <c r="W31" s="2076">
        <f t="shared" si="4"/>
        <v>487000</v>
      </c>
      <c r="X31" s="2076">
        <f t="shared" si="6"/>
        <v>2743340</v>
      </c>
      <c r="Y31" s="2076"/>
      <c r="Z31" s="105"/>
      <c r="AA31" s="105"/>
      <c r="AB31" s="112"/>
    </row>
    <row r="32" spans="1:28" ht="25.5" customHeight="1" outlineLevel="1">
      <c r="A32" s="4312"/>
      <c r="B32" s="2101">
        <v>27</v>
      </c>
      <c r="C32" s="1733" t="s">
        <v>638</v>
      </c>
      <c r="D32" s="1734" t="s">
        <v>13</v>
      </c>
      <c r="E32" s="3085" t="s">
        <v>335</v>
      </c>
      <c r="F32" s="1751">
        <v>110.35</v>
      </c>
      <c r="G32" s="1751"/>
      <c r="H32" s="1751"/>
      <c r="I32" s="1751">
        <f t="shared" si="0"/>
        <v>33.380874999999996</v>
      </c>
      <c r="J32" s="1710" t="s">
        <v>878</v>
      </c>
      <c r="K32" s="2087">
        <f>'수도 사용 내역'!S32</f>
        <v>674740</v>
      </c>
      <c r="L32" s="2076">
        <f>'수도 사용 내역'!T32</f>
        <v>22260</v>
      </c>
      <c r="M32" s="2076">
        <f>'수도 사용 내역'!U32</f>
        <v>697000</v>
      </c>
      <c r="N32" s="2087">
        <f>'전체 전기 사용내역'!AQ32</f>
        <v>1579420</v>
      </c>
      <c r="O32" s="2076">
        <f>'전체 전기 사용내역'!AR32</f>
        <v>123330</v>
      </c>
      <c r="P32" s="2076">
        <f t="shared" si="1"/>
        <v>1702750</v>
      </c>
      <c r="Q32" s="2087">
        <f>'온수 사용 내역'!L32</f>
        <v>451780</v>
      </c>
      <c r="R32" s="2076">
        <f>'온수 사용 내역'!M32</f>
        <v>0</v>
      </c>
      <c r="S32" s="2087">
        <f>'관리비 고지서 EHP 열(냉난방)'!N32</f>
        <v>38720</v>
      </c>
      <c r="T32" s="3919">
        <f>'관리비 고지서 EHP 열(냉난방)'!O32</f>
        <v>131620</v>
      </c>
      <c r="U32" s="2076">
        <f t="shared" si="2"/>
        <v>622120</v>
      </c>
      <c r="V32" s="2076">
        <f t="shared" si="3"/>
        <v>2744660</v>
      </c>
      <c r="W32" s="2076">
        <f t="shared" si="4"/>
        <v>277210</v>
      </c>
      <c r="X32" s="2076">
        <f t="shared" si="6"/>
        <v>3021870</v>
      </c>
      <c r="Y32" s="2076"/>
      <c r="Z32" s="105"/>
      <c r="AA32" s="105"/>
      <c r="AB32" s="112"/>
    </row>
    <row r="33" spans="1:28" ht="25.5" customHeight="1" outlineLevel="1">
      <c r="A33" s="4312"/>
      <c r="B33" s="2101">
        <v>28</v>
      </c>
      <c r="C33" s="1733" t="s">
        <v>638</v>
      </c>
      <c r="D33" s="1734" t="s">
        <v>13</v>
      </c>
      <c r="E33" s="3085" t="s">
        <v>333</v>
      </c>
      <c r="F33" s="1751">
        <v>97.08</v>
      </c>
      <c r="G33" s="1709"/>
      <c r="H33" s="1709"/>
      <c r="I33" s="1709">
        <f t="shared" si="0"/>
        <v>29.366699999999998</v>
      </c>
      <c r="J33" s="1739" t="s">
        <v>689</v>
      </c>
      <c r="K33" s="2087">
        <f>'수도 사용 내역'!S33</f>
        <v>563520</v>
      </c>
      <c r="L33" s="2076">
        <f>'수도 사용 내역'!T33</f>
        <v>19580</v>
      </c>
      <c r="M33" s="2076">
        <f>'수도 사용 내역'!U33</f>
        <v>583100</v>
      </c>
      <c r="N33" s="2087">
        <f>'전체 전기 사용내역'!AQ33</f>
        <v>1214890</v>
      </c>
      <c r="O33" s="2076">
        <f>'전체 전기 사용내역'!AR33</f>
        <v>108500</v>
      </c>
      <c r="P33" s="2076">
        <f t="shared" si="1"/>
        <v>1323390</v>
      </c>
      <c r="Q33" s="2087">
        <f>'온수 사용 내역'!L33</f>
        <v>456250</v>
      </c>
      <c r="R33" s="2076">
        <f>'온수 사용 내역'!M33</f>
        <v>0</v>
      </c>
      <c r="S33" s="2087">
        <f>'관리비 고지서 EHP 열(냉난방)'!N33</f>
        <v>0</v>
      </c>
      <c r="T33" s="3919">
        <f>'관리비 고지서 EHP 열(냉난방)'!O33</f>
        <v>0</v>
      </c>
      <c r="U33" s="2076">
        <f t="shared" si="2"/>
        <v>456250</v>
      </c>
      <c r="V33" s="2076">
        <f t="shared" si="3"/>
        <v>2234660</v>
      </c>
      <c r="W33" s="2076">
        <f t="shared" si="4"/>
        <v>128080</v>
      </c>
      <c r="X33" s="2076">
        <f t="shared" si="6"/>
        <v>2362740</v>
      </c>
      <c r="Y33" s="2076"/>
      <c r="Z33" s="105"/>
      <c r="AA33" s="105"/>
      <c r="AB33" s="112"/>
    </row>
    <row r="34" spans="1:28" ht="25.5" customHeight="1" outlineLevel="1">
      <c r="A34" s="4312"/>
      <c r="B34" s="2101">
        <v>29</v>
      </c>
      <c r="C34" s="1733" t="s">
        <v>638</v>
      </c>
      <c r="D34" s="1734" t="s">
        <v>13</v>
      </c>
      <c r="E34" s="3085" t="s">
        <v>327</v>
      </c>
      <c r="F34" s="1736">
        <v>294.04000000000002</v>
      </c>
      <c r="G34" s="1736"/>
      <c r="H34" s="1736"/>
      <c r="I34" s="1736">
        <f t="shared" si="0"/>
        <v>88.947100000000006</v>
      </c>
      <c r="J34" s="1737" t="s">
        <v>2296</v>
      </c>
      <c r="K34" s="2087">
        <f>'수도 사용 내역'!S34</f>
        <v>1238260</v>
      </c>
      <c r="L34" s="2076">
        <f>'수도 사용 내역'!T34</f>
        <v>59310</v>
      </c>
      <c r="M34" s="2076">
        <f>'수도 사용 내역'!U34</f>
        <v>1297570</v>
      </c>
      <c r="N34" s="2087">
        <f>'전체 전기 사용내역'!AQ34</f>
        <v>2738290</v>
      </c>
      <c r="O34" s="2076">
        <f>'전체 전기 사용내역'!AR34</f>
        <v>328630</v>
      </c>
      <c r="P34" s="2076">
        <f t="shared" si="1"/>
        <v>3066920</v>
      </c>
      <c r="Q34" s="2087">
        <f>'온수 사용 내역'!L34</f>
        <v>384680</v>
      </c>
      <c r="R34" s="2076">
        <f>'온수 사용 내역'!M34</f>
        <v>0</v>
      </c>
      <c r="S34" s="2087">
        <f>'관리비 고지서 EHP 열(냉난방)'!N34</f>
        <v>103180</v>
      </c>
      <c r="T34" s="3919">
        <f>'관리비 고지서 EHP 열(냉난방)'!O34</f>
        <v>350720</v>
      </c>
      <c r="U34" s="2076">
        <f t="shared" si="2"/>
        <v>838580</v>
      </c>
      <c r="V34" s="2087">
        <f t="shared" si="3"/>
        <v>4464410</v>
      </c>
      <c r="W34" s="2076">
        <f t="shared" si="4"/>
        <v>738660</v>
      </c>
      <c r="X34" s="2076">
        <f t="shared" si="6"/>
        <v>5203070</v>
      </c>
      <c r="Y34" s="2076"/>
      <c r="Z34" s="105"/>
      <c r="AA34" s="105"/>
      <c r="AB34" s="112"/>
    </row>
    <row r="35" spans="1:28" ht="25.5" customHeight="1" outlineLevel="1">
      <c r="A35" s="4312"/>
      <c r="B35" s="2101">
        <v>30</v>
      </c>
      <c r="C35" s="1733" t="s">
        <v>638</v>
      </c>
      <c r="D35" s="1734" t="s">
        <v>13</v>
      </c>
      <c r="E35" s="3085" t="s">
        <v>690</v>
      </c>
      <c r="F35" s="1751">
        <v>192.26</v>
      </c>
      <c r="G35" s="1709"/>
      <c r="H35" s="1709"/>
      <c r="I35" s="1709">
        <f t="shared" si="0"/>
        <v>58.158649999999994</v>
      </c>
      <c r="J35" s="1737" t="s">
        <v>866</v>
      </c>
      <c r="K35" s="2087">
        <f>'수도 사용 내역'!S35</f>
        <v>274340</v>
      </c>
      <c r="L35" s="2076">
        <f>'수도 사용 내역'!T35</f>
        <v>38780</v>
      </c>
      <c r="M35" s="2076">
        <f>'수도 사용 내역'!U35</f>
        <v>313120</v>
      </c>
      <c r="N35" s="2087">
        <f>'전체 전기 사용내역'!AQ35</f>
        <v>992010</v>
      </c>
      <c r="O35" s="2076">
        <f>'전체 전기 사용내역'!AR35</f>
        <v>214880</v>
      </c>
      <c r="P35" s="2076">
        <f t="shared" si="1"/>
        <v>1206890</v>
      </c>
      <c r="Q35" s="2087">
        <f>'온수 사용 내역'!L35</f>
        <v>219180</v>
      </c>
      <c r="R35" s="2076">
        <f>'온수 사용 내역'!M35</f>
        <v>0</v>
      </c>
      <c r="S35" s="2087">
        <f>'관리비 고지서 EHP 열(냉난방)'!N35</f>
        <v>705750</v>
      </c>
      <c r="T35" s="3919">
        <f>'관리비 고지서 EHP 열(냉난방)'!O35</f>
        <v>229320</v>
      </c>
      <c r="U35" s="2076">
        <f t="shared" si="2"/>
        <v>1154250</v>
      </c>
      <c r="V35" s="2076">
        <f t="shared" si="3"/>
        <v>2191280</v>
      </c>
      <c r="W35" s="2076">
        <f t="shared" si="4"/>
        <v>482980</v>
      </c>
      <c r="X35" s="2076">
        <f t="shared" si="6"/>
        <v>2674260</v>
      </c>
      <c r="Y35" s="2076"/>
      <c r="Z35" s="105"/>
      <c r="AA35" s="105"/>
      <c r="AB35" s="112"/>
    </row>
    <row r="36" spans="1:28" ht="25.5" customHeight="1" outlineLevel="1">
      <c r="A36" s="4312"/>
      <c r="B36" s="2101">
        <v>31</v>
      </c>
      <c r="C36" s="1733" t="s">
        <v>638</v>
      </c>
      <c r="D36" s="1734" t="s">
        <v>13</v>
      </c>
      <c r="E36" s="3085" t="s">
        <v>869</v>
      </c>
      <c r="F36" s="1751">
        <v>77.64</v>
      </c>
      <c r="G36" s="1709"/>
      <c r="H36" s="1709"/>
      <c r="I36" s="1709">
        <f t="shared" si="0"/>
        <v>23.4861</v>
      </c>
      <c r="J36" s="1739" t="s">
        <v>883</v>
      </c>
      <c r="K36" s="2087">
        <f>'수도 사용 내역'!S36</f>
        <v>511610</v>
      </c>
      <c r="L36" s="2076">
        <f>'수도 사용 내역'!T36</f>
        <v>15660</v>
      </c>
      <c r="M36" s="2076">
        <f>'수도 사용 내역'!U36</f>
        <v>527270</v>
      </c>
      <c r="N36" s="2087">
        <f>'전체 전기 사용내역'!AQ36</f>
        <v>660200</v>
      </c>
      <c r="O36" s="2076">
        <f>'전체 전기 사용내역'!AR36</f>
        <v>86770</v>
      </c>
      <c r="P36" s="2076">
        <f t="shared" si="1"/>
        <v>746970</v>
      </c>
      <c r="Q36" s="2087">
        <f>'온수 사용 내역'!L36</f>
        <v>442830</v>
      </c>
      <c r="R36" s="2076">
        <f>'온수 사용 내역'!M36</f>
        <v>0</v>
      </c>
      <c r="S36" s="2087">
        <f>'관리비 고지서 EHP 열(냉난방)'!N36</f>
        <v>74610</v>
      </c>
      <c r="T36" s="3919">
        <f>'관리비 고지서 EHP 열(냉난방)'!O36</f>
        <v>92610</v>
      </c>
      <c r="U36" s="2076">
        <f t="shared" si="2"/>
        <v>610050</v>
      </c>
      <c r="V36" s="2076">
        <f t="shared" si="3"/>
        <v>1689250</v>
      </c>
      <c r="W36" s="2076">
        <f t="shared" si="4"/>
        <v>195040</v>
      </c>
      <c r="X36" s="2076">
        <f t="shared" si="6"/>
        <v>1884290</v>
      </c>
      <c r="Y36" s="2076"/>
      <c r="Z36" s="105"/>
      <c r="AA36" s="105"/>
      <c r="AB36" s="112"/>
    </row>
    <row r="37" spans="1:28" ht="25.5" customHeight="1" outlineLevel="1">
      <c r="A37" s="4312"/>
      <c r="B37" s="2101">
        <v>32</v>
      </c>
      <c r="C37" s="1733" t="s">
        <v>638</v>
      </c>
      <c r="D37" s="1734" t="s">
        <v>13</v>
      </c>
      <c r="E37" s="3085" t="s">
        <v>892</v>
      </c>
      <c r="F37" s="1751">
        <v>132.24</v>
      </c>
      <c r="G37" s="1709"/>
      <c r="H37" s="1709"/>
      <c r="I37" s="1709">
        <f t="shared" si="0"/>
        <v>40.002600000000001</v>
      </c>
      <c r="J37" s="1739" t="s">
        <v>2239</v>
      </c>
      <c r="K37" s="2087">
        <f>'수도 사용 내역'!S37</f>
        <v>652490</v>
      </c>
      <c r="L37" s="2076">
        <f>'수도 사용 내역'!T37</f>
        <v>26670</v>
      </c>
      <c r="M37" s="2076">
        <f>'수도 사용 내역'!U37</f>
        <v>679160</v>
      </c>
      <c r="N37" s="2087">
        <f>'전체 전기 사용내역'!AQ37</f>
        <v>995020</v>
      </c>
      <c r="O37" s="2076">
        <f>'전체 전기 사용내역'!AR37</f>
        <v>147800</v>
      </c>
      <c r="P37" s="2076">
        <f t="shared" si="1"/>
        <v>1142820</v>
      </c>
      <c r="Q37" s="2087">
        <f>'온수 사용 내역'!L37</f>
        <v>536760</v>
      </c>
      <c r="R37" s="2076">
        <f>'온수 사용 내역'!M37</f>
        <v>0</v>
      </c>
      <c r="S37" s="2087">
        <f>'관리비 고지서 EHP 열(냉난방)'!N37</f>
        <v>46410</v>
      </c>
      <c r="T37" s="3919">
        <f>'관리비 고지서 EHP 열(냉난방)'!O37</f>
        <v>157730</v>
      </c>
      <c r="U37" s="2076">
        <f t="shared" si="2"/>
        <v>740900</v>
      </c>
      <c r="V37" s="2076">
        <f t="shared" si="3"/>
        <v>2230680</v>
      </c>
      <c r="W37" s="2076">
        <f t="shared" si="4"/>
        <v>332200</v>
      </c>
      <c r="X37" s="2076">
        <f t="shared" si="6"/>
        <v>2562880</v>
      </c>
      <c r="Y37" s="2076"/>
      <c r="Z37" s="105"/>
      <c r="AA37" s="105"/>
      <c r="AB37" s="112"/>
    </row>
    <row r="38" spans="1:28" ht="25.5" customHeight="1" outlineLevel="1">
      <c r="A38" s="4312"/>
      <c r="B38" s="2101">
        <v>33</v>
      </c>
      <c r="C38" s="1733" t="s">
        <v>638</v>
      </c>
      <c r="D38" s="1734" t="s">
        <v>13</v>
      </c>
      <c r="E38" s="3085" t="s">
        <v>330</v>
      </c>
      <c r="F38" s="1736">
        <v>119.79</v>
      </c>
      <c r="G38" s="1736"/>
      <c r="H38" s="1736"/>
      <c r="I38" s="1736">
        <f t="shared" si="0"/>
        <v>36.236474999999999</v>
      </c>
      <c r="J38" s="1737" t="s">
        <v>2238</v>
      </c>
      <c r="K38" s="2087">
        <f>'수도 사용 내역'!S38</f>
        <v>493080</v>
      </c>
      <c r="L38" s="2076">
        <f>'수도 사용 내역'!T38</f>
        <v>24160</v>
      </c>
      <c r="M38" s="2076">
        <f>'수도 사용 내역'!U38</f>
        <v>517240</v>
      </c>
      <c r="N38" s="2087">
        <f>'전체 전기 사용내역'!AQ38</f>
        <v>914000</v>
      </c>
      <c r="O38" s="2076">
        <f>'전체 전기 사용내역'!AR38</f>
        <v>133880</v>
      </c>
      <c r="P38" s="2076">
        <f t="shared" si="1"/>
        <v>1047880</v>
      </c>
      <c r="Q38" s="2087">
        <f>'온수 사용 내역'!L38</f>
        <v>496510</v>
      </c>
      <c r="R38" s="2076">
        <f>'온수 사용 내역'!M38</f>
        <v>0</v>
      </c>
      <c r="S38" s="2087">
        <f>'관리비 고지서 EHP 열(냉난방)'!N38</f>
        <v>0</v>
      </c>
      <c r="T38" s="3919">
        <f>'관리비 고지서 EHP 열(냉난방)'!O38</f>
        <v>0</v>
      </c>
      <c r="U38" s="2076">
        <f t="shared" si="2"/>
        <v>496510</v>
      </c>
      <c r="V38" s="2076">
        <f t="shared" si="3"/>
        <v>1903590</v>
      </c>
      <c r="W38" s="2076">
        <f t="shared" si="4"/>
        <v>158040</v>
      </c>
      <c r="X38" s="2076">
        <f t="shared" si="6"/>
        <v>2061630</v>
      </c>
      <c r="Y38" s="2076"/>
      <c r="Z38" s="105"/>
      <c r="AA38" s="105"/>
      <c r="AB38" s="112"/>
    </row>
    <row r="39" spans="1:28" ht="25.5" customHeight="1" outlineLevel="1">
      <c r="A39" s="4312"/>
      <c r="B39" s="2101">
        <v>34</v>
      </c>
      <c r="C39" s="1740" t="s">
        <v>638</v>
      </c>
      <c r="D39" s="1741" t="s">
        <v>13</v>
      </c>
      <c r="E39" s="3086" t="s">
        <v>338</v>
      </c>
      <c r="F39" s="1751">
        <v>133.02000000000001</v>
      </c>
      <c r="G39" s="1751"/>
      <c r="H39" s="1751"/>
      <c r="I39" s="1751">
        <f t="shared" si="0"/>
        <v>40.238550000000004</v>
      </c>
      <c r="J39" s="3685" t="s">
        <v>2433</v>
      </c>
      <c r="K39" s="2087">
        <f>'수도 사용 내역'!S39</f>
        <v>578350</v>
      </c>
      <c r="L39" s="2076">
        <f>'수도 사용 내역'!T39</f>
        <v>26830</v>
      </c>
      <c r="M39" s="2076">
        <f>'수도 사용 내역'!U39</f>
        <v>605180</v>
      </c>
      <c r="N39" s="2087">
        <f>'전체 전기 사용내역'!AQ39</f>
        <v>989570</v>
      </c>
      <c r="O39" s="2076">
        <f>'전체 전기 사용내역'!AR39</f>
        <v>148670</v>
      </c>
      <c r="P39" s="2076">
        <f t="shared" si="1"/>
        <v>1138240</v>
      </c>
      <c r="Q39" s="2087">
        <f>'온수 사용 내역'!L39</f>
        <v>550180</v>
      </c>
      <c r="R39" s="2076">
        <f>'온수 사용 내역'!M39</f>
        <v>0</v>
      </c>
      <c r="S39" s="2087">
        <f>'관리비 고지서 EHP 열(냉난방)'!N39</f>
        <v>0</v>
      </c>
      <c r="T39" s="3919">
        <f>'관리비 고지서 EHP 열(냉난방)'!O39</f>
        <v>0</v>
      </c>
      <c r="U39" s="2076">
        <f t="shared" si="2"/>
        <v>550180</v>
      </c>
      <c r="V39" s="2076">
        <f t="shared" si="3"/>
        <v>2118100</v>
      </c>
      <c r="W39" s="2076">
        <f t="shared" si="4"/>
        <v>175500</v>
      </c>
      <c r="X39" s="2076">
        <f t="shared" si="6"/>
        <v>2293600</v>
      </c>
      <c r="Y39" s="2076"/>
      <c r="Z39" s="105"/>
      <c r="AA39" s="105"/>
      <c r="AB39" s="112"/>
    </row>
    <row r="40" spans="1:28" ht="25.5" customHeight="1" outlineLevel="1">
      <c r="A40" s="4312"/>
      <c r="B40" s="2101">
        <v>35</v>
      </c>
      <c r="C40" s="1733" t="s">
        <v>638</v>
      </c>
      <c r="D40" s="1734" t="s">
        <v>13</v>
      </c>
      <c r="E40" s="3085" t="s">
        <v>870</v>
      </c>
      <c r="F40" s="1751">
        <v>80.459999999999994</v>
      </c>
      <c r="G40" s="1709"/>
      <c r="H40" s="1709"/>
      <c r="I40" s="1709">
        <f t="shared" si="0"/>
        <v>24.339149999999997</v>
      </c>
      <c r="J40" s="1737" t="s">
        <v>2240</v>
      </c>
      <c r="K40" s="2087">
        <f>'수도 사용 내역'!S40</f>
        <v>934250</v>
      </c>
      <c r="L40" s="2076">
        <f>'수도 사용 내역'!T40</f>
        <v>16230</v>
      </c>
      <c r="M40" s="2076">
        <f>'수도 사용 내역'!U40</f>
        <v>950480</v>
      </c>
      <c r="N40" s="2988">
        <f>'전체 전기 사용내역'!AQ40</f>
        <v>779210</v>
      </c>
      <c r="O40" s="2076">
        <f>'전체 전기 사용내역'!AR40</f>
        <v>89930</v>
      </c>
      <c r="P40" s="2076">
        <f t="shared" si="1"/>
        <v>869140</v>
      </c>
      <c r="Q40" s="2087">
        <f>'온수 사용 내역'!L40</f>
        <v>885660</v>
      </c>
      <c r="R40" s="2076">
        <f>'온수 사용 내역'!M40</f>
        <v>0</v>
      </c>
      <c r="S40" s="2087">
        <f>'관리비 고지서 EHP 열(냉난방)'!N40</f>
        <v>31990</v>
      </c>
      <c r="T40" s="3919">
        <f>'관리비 고지서 EHP 열(냉난방)'!O40</f>
        <v>95970</v>
      </c>
      <c r="U40" s="2076">
        <f t="shared" si="2"/>
        <v>1013620</v>
      </c>
      <c r="V40" s="2076">
        <f t="shared" si="3"/>
        <v>2631110</v>
      </c>
      <c r="W40" s="2076">
        <f t="shared" si="4"/>
        <v>202130</v>
      </c>
      <c r="X40" s="2076">
        <f t="shared" si="6"/>
        <v>2833240</v>
      </c>
      <c r="Y40" s="2076"/>
      <c r="Z40" s="105"/>
      <c r="AA40" s="105"/>
      <c r="AB40" s="112"/>
    </row>
    <row r="41" spans="1:28" ht="25.5" customHeight="1" outlineLevel="1">
      <c r="A41" s="4312"/>
      <c r="B41" s="2101">
        <v>36</v>
      </c>
      <c r="C41" s="1733" t="s">
        <v>638</v>
      </c>
      <c r="D41" s="1734" t="s">
        <v>875</v>
      </c>
      <c r="E41" s="3087" t="s">
        <v>1195</v>
      </c>
      <c r="F41" s="1751">
        <v>148.65</v>
      </c>
      <c r="G41" s="1751"/>
      <c r="H41" s="1751"/>
      <c r="I41" s="1751">
        <f t="shared" si="0"/>
        <v>44.966625000000001</v>
      </c>
      <c r="J41" s="1752" t="s">
        <v>3046</v>
      </c>
      <c r="K41" s="3354">
        <f>'수도 사용 내역'!S41</f>
        <v>611710</v>
      </c>
      <c r="L41" s="2076">
        <f>'수도 사용 내역'!T41</f>
        <v>29980</v>
      </c>
      <c r="M41" s="3352">
        <f>'수도 사용 내역'!U41</f>
        <v>641690</v>
      </c>
      <c r="N41" s="3475">
        <f>'전체 전기 사용내역'!AQ41</f>
        <v>1112270</v>
      </c>
      <c r="O41" s="3353">
        <f>'전체 전기 사용내역'!AR41</f>
        <v>166140</v>
      </c>
      <c r="P41" s="2076">
        <f t="shared" si="1"/>
        <v>1278410</v>
      </c>
      <c r="Q41" s="2087">
        <f>'온수 사용 내역'!L41</f>
        <v>518870</v>
      </c>
      <c r="R41" s="2076">
        <f>'온수 사용 내역'!M41</f>
        <v>0</v>
      </c>
      <c r="S41" s="2087">
        <f>'관리비 고지서 EHP 열(냉난방)'!N41</f>
        <v>52160</v>
      </c>
      <c r="T41" s="3919">
        <f>'관리비 고지서 EHP 열(냉난방)'!O41</f>
        <v>177300</v>
      </c>
      <c r="U41" s="2076">
        <f t="shared" si="2"/>
        <v>748330</v>
      </c>
      <c r="V41" s="2076">
        <f t="shared" si="3"/>
        <v>2295010</v>
      </c>
      <c r="W41" s="2076">
        <f t="shared" si="4"/>
        <v>373420</v>
      </c>
      <c r="X41" s="2076">
        <f t="shared" si="6"/>
        <v>2668430</v>
      </c>
      <c r="Y41" s="2076"/>
      <c r="Z41" s="105"/>
      <c r="AA41" s="105"/>
      <c r="AB41" s="112"/>
    </row>
    <row r="42" spans="1:28" ht="25.5" customHeight="1" outlineLevel="1">
      <c r="A42" s="4312"/>
      <c r="B42" s="2101">
        <v>37</v>
      </c>
      <c r="C42" s="1733" t="s">
        <v>638</v>
      </c>
      <c r="D42" s="1734" t="s">
        <v>875</v>
      </c>
      <c r="E42" s="3087" t="s">
        <v>1192</v>
      </c>
      <c r="F42" s="1751">
        <v>217.91</v>
      </c>
      <c r="G42" s="1751"/>
      <c r="H42" s="1751"/>
      <c r="I42" s="1751">
        <f t="shared" si="0"/>
        <v>65.917774999999992</v>
      </c>
      <c r="J42" s="1710" t="s">
        <v>3416</v>
      </c>
      <c r="K42" s="2087">
        <f>'수도 사용 내역'!S42</f>
        <v>552400</v>
      </c>
      <c r="L42" s="2076">
        <f>'수도 사용 내역'!T42</f>
        <v>43950</v>
      </c>
      <c r="M42" s="2076">
        <f>'수도 사용 내역'!U42</f>
        <v>596350</v>
      </c>
      <c r="N42" s="3315">
        <f>'전체 전기 사용내역'!AQ42</f>
        <v>1309100</v>
      </c>
      <c r="O42" s="2076">
        <f>'전체 전기 사용내역'!AR42</f>
        <v>243550</v>
      </c>
      <c r="P42" s="2076">
        <f t="shared" si="1"/>
        <v>1552650</v>
      </c>
      <c r="Q42" s="2087">
        <f>'온수 사용 내역'!L42</f>
        <v>545710</v>
      </c>
      <c r="R42" s="2076">
        <f>'온수 사용 내역'!M42</f>
        <v>0</v>
      </c>
      <c r="S42" s="2087">
        <f>'관리비 고지서 EHP 열(냉난방)'!N42</f>
        <v>76470</v>
      </c>
      <c r="T42" s="3919">
        <f>'관리비 고지서 EHP 열(냉난방)'!O42</f>
        <v>259910</v>
      </c>
      <c r="U42" s="2076">
        <f t="shared" si="2"/>
        <v>882090</v>
      </c>
      <c r="V42" s="2076">
        <f t="shared" si="3"/>
        <v>2483680</v>
      </c>
      <c r="W42" s="2076">
        <f t="shared" si="4"/>
        <v>547410</v>
      </c>
      <c r="X42" s="2076">
        <f t="shared" si="6"/>
        <v>3031090</v>
      </c>
      <c r="Y42" s="2076"/>
      <c r="Z42" s="105"/>
      <c r="AA42" s="105"/>
      <c r="AB42" s="112"/>
    </row>
    <row r="43" spans="1:28" ht="25.5" customHeight="1" outlineLevel="1">
      <c r="A43" s="4312"/>
      <c r="B43" s="2101">
        <v>38</v>
      </c>
      <c r="C43" s="1733" t="s">
        <v>638</v>
      </c>
      <c r="D43" s="1707" t="s">
        <v>633</v>
      </c>
      <c r="E43" s="3088">
        <v>101</v>
      </c>
      <c r="F43" s="1751">
        <v>59.43</v>
      </c>
      <c r="G43" s="1751"/>
      <c r="H43" s="1751"/>
      <c r="I43" s="1751">
        <v>17.98</v>
      </c>
      <c r="J43" s="3292" t="s">
        <v>3480</v>
      </c>
      <c r="K43" s="2189">
        <f>'수도 사용 내역'!S43</f>
        <v>3710</v>
      </c>
      <c r="L43" s="2076">
        <f>'수도 사용 내역'!T43</f>
        <v>11990</v>
      </c>
      <c r="M43" s="2076">
        <f>'수도 사용 내역'!U43</f>
        <v>15700</v>
      </c>
      <c r="N43" s="2189">
        <f>'전체 전기 사용내역'!AQ43</f>
        <v>370</v>
      </c>
      <c r="O43" s="2076">
        <f>'전체 전기 사용내역'!AR43</f>
        <v>66430</v>
      </c>
      <c r="P43" s="2076">
        <f t="shared" si="1"/>
        <v>66800</v>
      </c>
      <c r="Q43" s="2189">
        <f>'온수 사용 내역'!L43</f>
        <v>0</v>
      </c>
      <c r="R43" s="2076">
        <f>'온수 사용 내역'!M43</f>
        <v>0</v>
      </c>
      <c r="S43" s="2189">
        <f>'관리비 고지서 EHP 열(냉난방)'!N43</f>
        <v>0</v>
      </c>
      <c r="T43" s="3919">
        <f>'관리비 고지서 EHP 열(냉난방)'!O43</f>
        <v>0</v>
      </c>
      <c r="U43" s="2076">
        <f t="shared" si="2"/>
        <v>0</v>
      </c>
      <c r="V43" s="2189">
        <f t="shared" si="3"/>
        <v>4080</v>
      </c>
      <c r="W43" s="2076">
        <f t="shared" si="4"/>
        <v>78420</v>
      </c>
      <c r="X43" s="2076">
        <f t="shared" si="6"/>
        <v>82500</v>
      </c>
      <c r="Y43" s="2076"/>
      <c r="Z43" s="105"/>
      <c r="AA43" s="105"/>
      <c r="AB43" s="112"/>
    </row>
    <row r="44" spans="1:28" ht="25.5" customHeight="1" outlineLevel="1">
      <c r="A44" s="4312"/>
      <c r="B44" s="2101">
        <v>39</v>
      </c>
      <c r="C44" s="1733" t="s">
        <v>638</v>
      </c>
      <c r="D44" s="1707" t="s">
        <v>633</v>
      </c>
      <c r="E44" s="3089">
        <v>102103</v>
      </c>
      <c r="F44" s="1751">
        <f>55.14+58.38</f>
        <v>113.52000000000001</v>
      </c>
      <c r="G44" s="1751"/>
      <c r="H44" s="1751"/>
      <c r="I44" s="1751">
        <f>16.68+17.66</f>
        <v>34.340000000000003</v>
      </c>
      <c r="J44" s="3291" t="s">
        <v>3295</v>
      </c>
      <c r="K44" s="2189">
        <f>'수도 사용 내역'!S44</f>
        <v>0</v>
      </c>
      <c r="L44" s="2076">
        <f>'수도 사용 내역'!T44</f>
        <v>22900</v>
      </c>
      <c r="M44" s="2076">
        <f>'수도 사용 내역'!U44</f>
        <v>22900</v>
      </c>
      <c r="N44" s="3920">
        <f>'전체 전기 사용내역'!AQ44</f>
        <v>0</v>
      </c>
      <c r="O44" s="2076">
        <f>'전체 전기 사용내역'!AR44</f>
        <v>126880</v>
      </c>
      <c r="P44" s="2076">
        <f t="shared" si="1"/>
        <v>126880</v>
      </c>
      <c r="Q44" s="2189">
        <f>'온수 사용 내역'!L44</f>
        <v>0</v>
      </c>
      <c r="R44" s="2076">
        <f>'온수 사용 내역'!M44</f>
        <v>0</v>
      </c>
      <c r="S44" s="2189">
        <f>'관리비 고지서 EHP 열(냉난방)'!N44</f>
        <v>0</v>
      </c>
      <c r="T44" s="3919">
        <f>'관리비 고지서 EHP 열(냉난방)'!O44</f>
        <v>0</v>
      </c>
      <c r="U44" s="2076">
        <f t="shared" si="2"/>
        <v>0</v>
      </c>
      <c r="V44" s="2189">
        <f t="shared" si="3"/>
        <v>0</v>
      </c>
      <c r="W44" s="2076">
        <f t="shared" si="4"/>
        <v>149780</v>
      </c>
      <c r="X44" s="2076">
        <f t="shared" si="6"/>
        <v>149780</v>
      </c>
      <c r="Y44" s="2076"/>
      <c r="Z44" s="105"/>
      <c r="AA44" s="105"/>
      <c r="AB44" s="112"/>
    </row>
    <row r="45" spans="1:28" ht="25.5" customHeight="1" outlineLevel="1">
      <c r="A45" s="4312"/>
      <c r="B45" s="2101">
        <v>40</v>
      </c>
      <c r="C45" s="1733" t="s">
        <v>638</v>
      </c>
      <c r="D45" s="1707" t="s">
        <v>633</v>
      </c>
      <c r="E45" s="3084" t="s">
        <v>2579</v>
      </c>
      <c r="F45" s="1736">
        <v>105.38</v>
      </c>
      <c r="G45" s="1736"/>
      <c r="H45" s="1736"/>
      <c r="I45" s="1736">
        <v>31.88</v>
      </c>
      <c r="J45" s="1737" t="s">
        <v>2600</v>
      </c>
      <c r="K45" s="2087">
        <f>'수도 사용 내역'!S45</f>
        <v>596880</v>
      </c>
      <c r="L45" s="2076">
        <f>'수도 사용 내역'!T45</f>
        <v>21260</v>
      </c>
      <c r="M45" s="2076">
        <f>'수도 사용 내역'!U45</f>
        <v>618140</v>
      </c>
      <c r="N45" s="2087">
        <f>'전체 전기 사용내역'!AQ45</f>
        <v>1248300</v>
      </c>
      <c r="O45" s="2076">
        <f>'전체 전기 사용내역'!AR45</f>
        <v>117790</v>
      </c>
      <c r="P45" s="2076">
        <f>N45+O45</f>
        <v>1366090</v>
      </c>
      <c r="Q45" s="2087">
        <f>'온수 사용 내역'!L45</f>
        <v>411520</v>
      </c>
      <c r="R45" s="2076">
        <f>'온수 사용 내역'!M45</f>
        <v>0</v>
      </c>
      <c r="S45" s="2087">
        <f>'관리비 고지서 EHP 열(냉난방)'!N45</f>
        <v>0</v>
      </c>
      <c r="T45" s="2076">
        <f>'관리비 고지서 EHP 열(냉난방)'!O43</f>
        <v>0</v>
      </c>
      <c r="U45" s="2076">
        <f>SUM(Q45:T45)</f>
        <v>411520</v>
      </c>
      <c r="V45" s="2076">
        <f>K45+N45+Q45+S45</f>
        <v>2256700</v>
      </c>
      <c r="W45" s="2076">
        <f>T45+R45+O45+L45</f>
        <v>139050</v>
      </c>
      <c r="X45" s="2076">
        <f>V45+W45</f>
        <v>2395750</v>
      </c>
      <c r="Y45" s="2076"/>
      <c r="Z45" s="105"/>
      <c r="AA45" s="105"/>
      <c r="AB45" s="112"/>
    </row>
    <row r="46" spans="1:28" ht="25.5" customHeight="1" outlineLevel="1">
      <c r="A46" s="4312"/>
      <c r="B46" s="2101">
        <v>41</v>
      </c>
      <c r="C46" s="1733" t="s">
        <v>638</v>
      </c>
      <c r="D46" s="1707" t="s">
        <v>633</v>
      </c>
      <c r="E46" s="3084">
        <v>105</v>
      </c>
      <c r="F46" s="1751">
        <v>61.11</v>
      </c>
      <c r="G46" s="1751"/>
      <c r="H46" s="1751"/>
      <c r="I46" s="1751">
        <v>18.489999999999998</v>
      </c>
      <c r="J46" s="3291" t="s">
        <v>3564</v>
      </c>
      <c r="K46" s="2189">
        <f>'수도 사용 내역'!S46</f>
        <v>0</v>
      </c>
      <c r="L46" s="2076">
        <f>'수도 사용 내역'!T46</f>
        <v>12330</v>
      </c>
      <c r="M46" s="2076">
        <f>'수도 사용 내역'!U46</f>
        <v>12330</v>
      </c>
      <c r="N46" s="2189">
        <f>'전체 전기 사용내역'!AQ46</f>
        <v>0</v>
      </c>
      <c r="O46" s="2076">
        <f>'전체 전기 사용내역'!AR46</f>
        <v>68320</v>
      </c>
      <c r="P46" s="2076">
        <f>N46+O46</f>
        <v>68320</v>
      </c>
      <c r="Q46" s="2189">
        <f>'온수 사용 내역'!L46</f>
        <v>0</v>
      </c>
      <c r="R46" s="2076">
        <f>'온수 사용 내역'!M46</f>
        <v>0</v>
      </c>
      <c r="S46" s="2189">
        <f>'관리비 고지서 EHP 열(냉난방)'!N46</f>
        <v>0</v>
      </c>
      <c r="T46" s="2076">
        <f>'관리비 고지서 EHP 열(냉난방)'!O44</f>
        <v>0</v>
      </c>
      <c r="U46" s="2076">
        <f>SUM(Q46:T46)</f>
        <v>0</v>
      </c>
      <c r="V46" s="2189">
        <f>K46+N46+Q46+S46</f>
        <v>0</v>
      </c>
      <c r="W46" s="2076">
        <f>T46+R46+O46+L46</f>
        <v>80650</v>
      </c>
      <c r="X46" s="2076">
        <f>V46+W46</f>
        <v>80650</v>
      </c>
      <c r="Y46" s="2076"/>
      <c r="Z46" s="105"/>
      <c r="AA46" s="105"/>
      <c r="AB46" s="112"/>
    </row>
    <row r="47" spans="1:28" ht="25.5" customHeight="1" outlineLevel="1">
      <c r="A47" s="4312"/>
      <c r="B47" s="2101">
        <v>42</v>
      </c>
      <c r="C47" s="1733" t="s">
        <v>638</v>
      </c>
      <c r="D47" s="1707" t="s">
        <v>633</v>
      </c>
      <c r="E47" s="3084">
        <v>106</v>
      </c>
      <c r="F47" s="1751">
        <v>58.82</v>
      </c>
      <c r="G47" s="1751"/>
      <c r="H47" s="1751"/>
      <c r="I47" s="1751">
        <f t="shared" si="0"/>
        <v>17.793050000000001</v>
      </c>
      <c r="J47" s="3291" t="s">
        <v>3565</v>
      </c>
      <c r="K47" s="2189">
        <f>'수도 사용 내역'!S47</f>
        <v>0</v>
      </c>
      <c r="L47" s="2076">
        <f>'수도 사용 내역'!T47</f>
        <v>11860</v>
      </c>
      <c r="M47" s="2076">
        <f>'수도 사용 내역'!U47</f>
        <v>11860</v>
      </c>
      <c r="N47" s="2189">
        <f>'전체 전기 사용내역'!AQ47</f>
        <v>0</v>
      </c>
      <c r="O47" s="2076">
        <f>'전체 전기 사용내역'!AR47</f>
        <v>65740</v>
      </c>
      <c r="P47" s="2076">
        <f>N47+O47</f>
        <v>65740</v>
      </c>
      <c r="Q47" s="2189">
        <f>'온수 사용 내역'!L47</f>
        <v>0</v>
      </c>
      <c r="R47" s="2076">
        <f>'온수 사용 내역'!M47</f>
        <v>0</v>
      </c>
      <c r="S47" s="2189">
        <f>'관리비 고지서 EHP 열(냉난방)'!N47</f>
        <v>0</v>
      </c>
      <c r="T47" s="2076">
        <f>'관리비 고지서 EHP 열(냉난방)'!O45</f>
        <v>0</v>
      </c>
      <c r="U47" s="2076">
        <f>SUM(Q47:T47)</f>
        <v>0</v>
      </c>
      <c r="V47" s="2189">
        <f>K47+N47+Q47+S47</f>
        <v>0</v>
      </c>
      <c r="W47" s="2076">
        <f>T47+R47+O47+L47</f>
        <v>77600</v>
      </c>
      <c r="X47" s="2076">
        <f>V47+W47</f>
        <v>77600</v>
      </c>
      <c r="Y47" s="2076"/>
      <c r="Z47" s="105"/>
      <c r="AA47" s="105"/>
      <c r="AB47" s="112"/>
    </row>
    <row r="48" spans="1:28" ht="25.5" customHeight="1" outlineLevel="1">
      <c r="A48" s="4312"/>
      <c r="B48" s="2101">
        <v>43</v>
      </c>
      <c r="C48" s="1733" t="s">
        <v>638</v>
      </c>
      <c r="D48" s="1707" t="s">
        <v>633</v>
      </c>
      <c r="E48" s="3084">
        <v>107</v>
      </c>
      <c r="F48" s="1736">
        <v>67.900000000000006</v>
      </c>
      <c r="G48" s="1736"/>
      <c r="H48" s="1736"/>
      <c r="I48" s="1736">
        <v>20.54</v>
      </c>
      <c r="J48" s="1737" t="s">
        <v>2490</v>
      </c>
      <c r="K48" s="2087">
        <f>'수도 사용 내역'!S48</f>
        <v>155710</v>
      </c>
      <c r="L48" s="2076">
        <f>'수도 사용 내역'!T48</f>
        <v>13700</v>
      </c>
      <c r="M48" s="2076">
        <f>'수도 사용 내역'!U48</f>
        <v>169410</v>
      </c>
      <c r="N48" s="2087">
        <f>'전체 전기 사용내역'!AQ48</f>
        <v>751340</v>
      </c>
      <c r="O48" s="2076">
        <f>'전체 전기 사용내역'!AR48</f>
        <v>75890</v>
      </c>
      <c r="P48" s="2076">
        <f t="shared" si="1"/>
        <v>827230</v>
      </c>
      <c r="Q48" s="2087">
        <f>'온수 사용 내역'!L48</f>
        <v>53680</v>
      </c>
      <c r="R48" s="2076">
        <f>'온수 사용 내역'!M48</f>
        <v>0</v>
      </c>
      <c r="S48" s="2087">
        <f>'관리비 고지서 EHP 열(냉난방)'!N48</f>
        <v>0</v>
      </c>
      <c r="T48" s="2076">
        <f>'관리비 고지서 EHP 열(냉난방)'!O46</f>
        <v>0</v>
      </c>
      <c r="U48" s="2076">
        <f t="shared" si="2"/>
        <v>53680</v>
      </c>
      <c r="V48" s="2087">
        <f t="shared" si="3"/>
        <v>960730</v>
      </c>
      <c r="W48" s="2076">
        <f t="shared" si="4"/>
        <v>89590</v>
      </c>
      <c r="X48" s="2076">
        <f t="shared" si="6"/>
        <v>1050320</v>
      </c>
      <c r="Y48" s="2076"/>
      <c r="Z48" s="105"/>
      <c r="AA48" s="105"/>
      <c r="AB48" s="112"/>
    </row>
    <row r="49" spans="1:28" ht="25.5" customHeight="1" outlineLevel="1">
      <c r="A49" s="4312"/>
      <c r="B49" s="2101">
        <v>44</v>
      </c>
      <c r="C49" s="1733" t="s">
        <v>638</v>
      </c>
      <c r="D49" s="1707" t="s">
        <v>633</v>
      </c>
      <c r="E49" s="3085">
        <v>109</v>
      </c>
      <c r="F49" s="1751">
        <v>78.28</v>
      </c>
      <c r="G49" s="1709"/>
      <c r="H49" s="1709"/>
      <c r="I49" s="1751">
        <f t="shared" si="0"/>
        <v>23.6797</v>
      </c>
      <c r="J49" s="1710" t="s">
        <v>997</v>
      </c>
      <c r="K49" s="2087">
        <f>'수도 사용 내역'!S49</f>
        <v>0</v>
      </c>
      <c r="L49" s="2076">
        <f>'수도 사용 내역'!T49</f>
        <v>15790</v>
      </c>
      <c r="M49" s="2076">
        <f>'수도 사용 내역'!U49</f>
        <v>15790</v>
      </c>
      <c r="N49" s="2087">
        <f>'전체 전기 사용내역'!AQ49</f>
        <v>613880</v>
      </c>
      <c r="O49" s="2076">
        <f>'전체 전기 사용내역'!AR49</f>
        <v>87490</v>
      </c>
      <c r="P49" s="2076">
        <f t="shared" si="1"/>
        <v>701370</v>
      </c>
      <c r="Q49" s="2087">
        <f>'온수 사용 내역'!L49</f>
        <v>0</v>
      </c>
      <c r="R49" s="2076">
        <f>'온수 사용 내역'!M49</f>
        <v>0</v>
      </c>
      <c r="S49" s="2087">
        <f>'관리비 고지서 EHP 열(냉난방)'!N49</f>
        <v>0</v>
      </c>
      <c r="T49" s="2076">
        <f>'관리비 고지서 EHP 열(냉난방)'!O47</f>
        <v>0</v>
      </c>
      <c r="U49" s="2076">
        <f t="shared" si="2"/>
        <v>0</v>
      </c>
      <c r="V49" s="2076">
        <f t="shared" si="3"/>
        <v>613880</v>
      </c>
      <c r="W49" s="2076">
        <f t="shared" si="4"/>
        <v>103280</v>
      </c>
      <c r="X49" s="2076">
        <f t="shared" si="6"/>
        <v>717160</v>
      </c>
      <c r="Y49" s="2076"/>
      <c r="Z49" s="105"/>
      <c r="AA49" s="105"/>
      <c r="AB49" s="112"/>
    </row>
    <row r="50" spans="1:28" ht="25.5" customHeight="1" outlineLevel="1">
      <c r="A50" s="4312"/>
      <c r="B50" s="2101">
        <v>45</v>
      </c>
      <c r="C50" s="1733" t="s">
        <v>638</v>
      </c>
      <c r="D50" s="1707" t="s">
        <v>633</v>
      </c>
      <c r="E50" s="3085">
        <v>118</v>
      </c>
      <c r="F50" s="1751">
        <v>72.25</v>
      </c>
      <c r="G50" s="1736"/>
      <c r="H50" s="1736"/>
      <c r="I50" s="1751">
        <f t="shared" si="0"/>
        <v>21.855625</v>
      </c>
      <c r="J50" s="1752" t="s">
        <v>3494</v>
      </c>
      <c r="K50" s="2087">
        <f>'수도 사용 내역'!S50</f>
        <v>122340</v>
      </c>
      <c r="L50" s="2076">
        <f>'수도 사용 내역'!T50</f>
        <v>14570</v>
      </c>
      <c r="M50" s="2076">
        <f>'수도 사용 내역'!U50</f>
        <v>136910</v>
      </c>
      <c r="N50" s="2087">
        <f>'전체 전기 사용내역'!AQ50</f>
        <v>886240</v>
      </c>
      <c r="O50" s="2076">
        <f>'전체 전기 사용내역'!AR50</f>
        <v>80750</v>
      </c>
      <c r="P50" s="2076">
        <f t="shared" si="1"/>
        <v>966990</v>
      </c>
      <c r="Q50" s="2087">
        <f>'온수 사용 내역'!L50</f>
        <v>53680</v>
      </c>
      <c r="R50" s="2076">
        <f>'온수 사용 내역'!M50</f>
        <v>0</v>
      </c>
      <c r="S50" s="2087">
        <f>'관리비 고지서 EHP 열(냉난방)'!N50</f>
        <v>0</v>
      </c>
      <c r="T50" s="2076">
        <f>'관리비 고지서 EHP 열(냉난방)'!O48</f>
        <v>0</v>
      </c>
      <c r="U50" s="2076">
        <f t="shared" si="2"/>
        <v>53680</v>
      </c>
      <c r="V50" s="2087">
        <f t="shared" si="3"/>
        <v>1062260</v>
      </c>
      <c r="W50" s="2076">
        <f t="shared" si="4"/>
        <v>95320</v>
      </c>
      <c r="X50" s="2076">
        <f t="shared" si="6"/>
        <v>1157580</v>
      </c>
      <c r="Y50" s="2076"/>
      <c r="Z50" s="105"/>
      <c r="AA50" s="105"/>
      <c r="AB50" s="112"/>
    </row>
    <row r="51" spans="1:28" ht="25.5" customHeight="1" outlineLevel="1">
      <c r="A51" s="4312"/>
      <c r="B51" s="2101">
        <v>46</v>
      </c>
      <c r="C51" s="1733" t="s">
        <v>638</v>
      </c>
      <c r="D51" s="1707" t="s">
        <v>633</v>
      </c>
      <c r="E51" s="3085">
        <v>119</v>
      </c>
      <c r="F51" s="1751">
        <v>72.53</v>
      </c>
      <c r="G51" s="1736"/>
      <c r="H51" s="1736"/>
      <c r="I51" s="1736">
        <v>21.94</v>
      </c>
      <c r="J51" s="1752" t="s">
        <v>3279</v>
      </c>
      <c r="K51" s="2087">
        <f>'수도 사용 내역'!S51</f>
        <v>118640</v>
      </c>
      <c r="L51" s="2076">
        <f>'수도 사용 내역'!T51</f>
        <v>14630</v>
      </c>
      <c r="M51" s="2076">
        <f>'수도 사용 내역'!U51</f>
        <v>133270</v>
      </c>
      <c r="N51" s="2988">
        <f>'전체 전기 사용내역'!AQ51</f>
        <v>732790</v>
      </c>
      <c r="O51" s="2083">
        <f>'전체 전기 사용내역'!AR51</f>
        <v>81060</v>
      </c>
      <c r="P51" s="2076">
        <f t="shared" si="1"/>
        <v>813850</v>
      </c>
      <c r="Q51" s="2087">
        <f>'온수 사용 내역'!L51</f>
        <v>107350</v>
      </c>
      <c r="R51" s="2076">
        <f>'온수 사용 내역'!M51</f>
        <v>0</v>
      </c>
      <c r="S51" s="2087">
        <f>'관리비 고지서 EHP 열(냉난방)'!N51</f>
        <v>0</v>
      </c>
      <c r="T51" s="2076">
        <f>'관리비 고지서 EHP 열(냉난방)'!O49</f>
        <v>0</v>
      </c>
      <c r="U51" s="2076">
        <f t="shared" si="2"/>
        <v>107350</v>
      </c>
      <c r="V51" s="2076">
        <f t="shared" si="3"/>
        <v>958780</v>
      </c>
      <c r="W51" s="2076">
        <f t="shared" si="4"/>
        <v>95690</v>
      </c>
      <c r="X51" s="2076">
        <f t="shared" si="6"/>
        <v>1054470</v>
      </c>
      <c r="Y51" s="2076"/>
      <c r="Z51" s="105"/>
      <c r="AA51" s="105"/>
      <c r="AB51" s="112"/>
    </row>
    <row r="52" spans="1:28" ht="25.5" customHeight="1" outlineLevel="1">
      <c r="A52" s="4312"/>
      <c r="B52" s="2101">
        <v>47</v>
      </c>
      <c r="C52" s="1733" t="s">
        <v>638</v>
      </c>
      <c r="D52" s="1707" t="s">
        <v>633</v>
      </c>
      <c r="E52" s="3085" t="s">
        <v>873</v>
      </c>
      <c r="F52" s="1751">
        <v>191.5</v>
      </c>
      <c r="G52" s="1709"/>
      <c r="H52" s="1709"/>
      <c r="I52" s="1709">
        <f t="shared" si="0"/>
        <v>57.928750000000001</v>
      </c>
      <c r="J52" s="1739" t="s">
        <v>865</v>
      </c>
      <c r="K52" s="3354">
        <f>'수도 사용 내역'!S52</f>
        <v>0</v>
      </c>
      <c r="L52" s="2076">
        <f>'수도 사용 내역'!T52</f>
        <v>38620</v>
      </c>
      <c r="M52" s="3352">
        <f>'수도 사용 내역'!U52</f>
        <v>38620</v>
      </c>
      <c r="N52" s="3362">
        <f>'전체 전기 사용내역'!AQ52</f>
        <v>740910</v>
      </c>
      <c r="O52" s="3362">
        <f>'전체 전기 사용내역'!AR52</f>
        <v>214030</v>
      </c>
      <c r="P52" s="3353">
        <f t="shared" si="1"/>
        <v>954940</v>
      </c>
      <c r="Q52" s="2087">
        <f>'온수 사용 내역'!L52</f>
        <v>0</v>
      </c>
      <c r="R52" s="2076">
        <f>'온수 사용 내역'!M52</f>
        <v>0</v>
      </c>
      <c r="S52" s="2087">
        <f>'관리비 고지서 EHP 열(냉난방)'!N52</f>
        <v>0</v>
      </c>
      <c r="T52" s="2076">
        <f>'관리비 고지서 EHP 열(냉난방)'!O50</f>
        <v>0</v>
      </c>
      <c r="U52" s="2076">
        <f t="shared" si="2"/>
        <v>0</v>
      </c>
      <c r="V52" s="2076">
        <f t="shared" si="3"/>
        <v>740910</v>
      </c>
      <c r="W52" s="2076">
        <f t="shared" si="4"/>
        <v>252650</v>
      </c>
      <c r="X52" s="2076">
        <f t="shared" si="6"/>
        <v>993560</v>
      </c>
      <c r="Y52" s="2076"/>
      <c r="Z52" s="105"/>
      <c r="AA52" s="105"/>
      <c r="AB52" s="112"/>
    </row>
    <row r="53" spans="1:28" ht="25.5" customHeight="1" outlineLevel="1">
      <c r="A53" s="4312"/>
      <c r="B53" s="2101">
        <v>48</v>
      </c>
      <c r="C53" s="1733" t="s">
        <v>638</v>
      </c>
      <c r="D53" s="1707" t="s">
        <v>633</v>
      </c>
      <c r="E53" s="3085" t="s">
        <v>2058</v>
      </c>
      <c r="F53" s="1751">
        <v>102.01</v>
      </c>
      <c r="G53" s="1736"/>
      <c r="H53" s="1736"/>
      <c r="I53" s="1736">
        <v>30.86</v>
      </c>
      <c r="J53" s="1743" t="s">
        <v>1347</v>
      </c>
      <c r="K53" s="2087">
        <f>'수도 사용 내역'!S53</f>
        <v>14830</v>
      </c>
      <c r="L53" s="2076">
        <f>'수도 사용 내역'!T53</f>
        <v>20580</v>
      </c>
      <c r="M53" s="2076">
        <f>'수도 사용 내역'!U53</f>
        <v>35410</v>
      </c>
      <c r="N53" s="3315">
        <f>'전체 전기 사용내역'!AQ53</f>
        <v>212870</v>
      </c>
      <c r="O53" s="2084">
        <f>'전체 전기 사용내역'!AR53</f>
        <v>114020</v>
      </c>
      <c r="P53" s="2076">
        <f t="shared" si="1"/>
        <v>326890</v>
      </c>
      <c r="Q53" s="2087">
        <f>'온수 사용 내역'!L53</f>
        <v>0</v>
      </c>
      <c r="R53" s="2076">
        <f>'온수 사용 내역'!M53</f>
        <v>0</v>
      </c>
      <c r="S53" s="2087">
        <f>'관리비 고지서 EHP 열(냉난방)'!N53</f>
        <v>0</v>
      </c>
      <c r="T53" s="2076">
        <f>'관리비 고지서 EHP 열(냉난방)'!O51</f>
        <v>0</v>
      </c>
      <c r="U53" s="2076">
        <f t="shared" si="2"/>
        <v>0</v>
      </c>
      <c r="V53" s="2076">
        <f t="shared" si="3"/>
        <v>227700</v>
      </c>
      <c r="W53" s="2076">
        <f t="shared" si="4"/>
        <v>134600</v>
      </c>
      <c r="X53" s="2076">
        <f t="shared" si="6"/>
        <v>362300</v>
      </c>
      <c r="Y53" s="2076"/>
      <c r="Z53" s="105"/>
      <c r="AA53" s="105"/>
      <c r="AB53" s="112"/>
    </row>
    <row r="54" spans="1:28" ht="25.5" customHeight="1" outlineLevel="1">
      <c r="A54" s="4312"/>
      <c r="B54" s="2101">
        <v>49</v>
      </c>
      <c r="C54" s="1733" t="s">
        <v>638</v>
      </c>
      <c r="D54" s="1707" t="s">
        <v>633</v>
      </c>
      <c r="E54" s="3085">
        <v>126</v>
      </c>
      <c r="F54" s="1736">
        <v>91.99</v>
      </c>
      <c r="G54" s="1736"/>
      <c r="H54" s="1736"/>
      <c r="I54" s="1736">
        <f t="shared" si="0"/>
        <v>27.826974999999997</v>
      </c>
      <c r="J54" s="1737" t="s">
        <v>2854</v>
      </c>
      <c r="K54" s="2087">
        <f>'수도 사용 내역'!S54</f>
        <v>274340</v>
      </c>
      <c r="L54" s="2076">
        <f>'수도 사용 내역'!T54</f>
        <v>18550</v>
      </c>
      <c r="M54" s="2076">
        <f>'수도 사용 내역'!U54</f>
        <v>292890</v>
      </c>
      <c r="N54" s="2087">
        <f>'전체 전기 사용내역'!AQ54</f>
        <v>620630</v>
      </c>
      <c r="O54" s="2076">
        <f>'전체 전기 사용내역'!AR54</f>
        <v>102810</v>
      </c>
      <c r="P54" s="2076">
        <f t="shared" si="1"/>
        <v>723440</v>
      </c>
      <c r="Q54" s="2087">
        <f>'온수 사용 내역'!L54</f>
        <v>286270</v>
      </c>
      <c r="R54" s="2076">
        <f>'온수 사용 내역'!M54</f>
        <v>0</v>
      </c>
      <c r="S54" s="2087">
        <f>'관리비 고지서 EHP 열(냉난방)'!N54</f>
        <v>0</v>
      </c>
      <c r="T54" s="2076">
        <f>'관리비 고지서 EHP 열(냉난방)'!O52</f>
        <v>0</v>
      </c>
      <c r="U54" s="2076">
        <f t="shared" si="2"/>
        <v>286270</v>
      </c>
      <c r="V54" s="2076">
        <f t="shared" si="3"/>
        <v>1181240</v>
      </c>
      <c r="W54" s="2076">
        <f t="shared" si="4"/>
        <v>121360</v>
      </c>
      <c r="X54" s="2076">
        <f t="shared" si="6"/>
        <v>1302600</v>
      </c>
      <c r="Y54" s="2076"/>
      <c r="Z54" s="105"/>
      <c r="AA54" s="105"/>
      <c r="AB54" s="112"/>
    </row>
    <row r="55" spans="1:28" ht="25.5" customHeight="1" outlineLevel="1">
      <c r="A55" s="4312"/>
      <c r="B55" s="2101">
        <v>50</v>
      </c>
      <c r="C55" s="1733" t="s">
        <v>638</v>
      </c>
      <c r="D55" s="1707" t="s">
        <v>858</v>
      </c>
      <c r="E55" s="3087" t="s">
        <v>1199</v>
      </c>
      <c r="F55" s="1751">
        <v>405.12</v>
      </c>
      <c r="G55" s="1709"/>
      <c r="H55" s="1709"/>
      <c r="I55" s="1709">
        <f t="shared" si="0"/>
        <v>122.5488</v>
      </c>
      <c r="J55" s="3291" t="s">
        <v>3566</v>
      </c>
      <c r="K55" s="2189">
        <f>'수도 사용 내역'!S55</f>
        <v>0</v>
      </c>
      <c r="L55" s="2076">
        <f>'수도 사용 내역'!T55</f>
        <v>81710</v>
      </c>
      <c r="M55" s="2076">
        <f>'수도 사용 내역'!U55</f>
        <v>81710</v>
      </c>
      <c r="N55" s="2189">
        <f>'전체 전기 사용내역'!AQ55</f>
        <v>111190</v>
      </c>
      <c r="O55" s="2076">
        <f>'전체 전기 사용내역'!AR55</f>
        <v>452780</v>
      </c>
      <c r="P55" s="2076">
        <f t="shared" si="1"/>
        <v>563970</v>
      </c>
      <c r="Q55" s="2189">
        <f>'온수 사용 내역'!L55</f>
        <v>0</v>
      </c>
      <c r="R55" s="2076">
        <f>'온수 사용 내역'!M55</f>
        <v>0</v>
      </c>
      <c r="S55" s="2189">
        <f>'관리비 고지서 EHP 열(냉난방)'!N55</f>
        <v>0</v>
      </c>
      <c r="T55" s="2076">
        <f>'관리비 고지서 EHP 열(냉난방)'!O53</f>
        <v>0</v>
      </c>
      <c r="U55" s="2076">
        <f t="shared" si="2"/>
        <v>0</v>
      </c>
      <c r="V55" s="2189">
        <f t="shared" si="3"/>
        <v>111190</v>
      </c>
      <c r="W55" s="2076">
        <f t="shared" si="4"/>
        <v>534490</v>
      </c>
      <c r="X55" s="2076">
        <f t="shared" si="6"/>
        <v>645680</v>
      </c>
      <c r="Y55" s="2076"/>
      <c r="Z55" s="105"/>
      <c r="AA55" s="105"/>
      <c r="AB55" s="112"/>
    </row>
    <row r="56" spans="1:28" ht="25.5" customHeight="1" outlineLevel="1">
      <c r="A56" s="4312"/>
      <c r="B56" s="2101">
        <v>51</v>
      </c>
      <c r="C56" s="1733" t="s">
        <v>638</v>
      </c>
      <c r="D56" s="1707" t="s">
        <v>858</v>
      </c>
      <c r="E56" s="3087" t="s">
        <v>1193</v>
      </c>
      <c r="F56" s="1751">
        <v>288.52</v>
      </c>
      <c r="G56" s="1709"/>
      <c r="H56" s="1709"/>
      <c r="I56" s="1709">
        <f t="shared" si="0"/>
        <v>87.277299999999997</v>
      </c>
      <c r="J56" s="3291" t="s">
        <v>3567</v>
      </c>
      <c r="K56" s="2189">
        <f>'수도 사용 내역'!S56</f>
        <v>0</v>
      </c>
      <c r="L56" s="2076">
        <f>'수도 사용 내역'!T56</f>
        <v>58190</v>
      </c>
      <c r="M56" s="2076">
        <f>'수도 사용 내역'!U56</f>
        <v>58190</v>
      </c>
      <c r="N56" s="2189">
        <f>'전체 전기 사용내역'!AQ56</f>
        <v>65870</v>
      </c>
      <c r="O56" s="2076">
        <f>'전체 전기 사용내역'!AR56</f>
        <v>322460</v>
      </c>
      <c r="P56" s="2076">
        <f t="shared" si="1"/>
        <v>388330</v>
      </c>
      <c r="Q56" s="2189">
        <f>'온수 사용 내역'!L56</f>
        <v>0</v>
      </c>
      <c r="R56" s="2076">
        <f>'온수 사용 내역'!M56</f>
        <v>0</v>
      </c>
      <c r="S56" s="2189">
        <f>'관리비 고지서 EHP 열(냉난방)'!N56</f>
        <v>0</v>
      </c>
      <c r="T56" s="2076">
        <f>'관리비 고지서 EHP 열(냉난방)'!O54</f>
        <v>0</v>
      </c>
      <c r="U56" s="2076">
        <f t="shared" si="2"/>
        <v>0</v>
      </c>
      <c r="V56" s="2189">
        <f t="shared" si="3"/>
        <v>65870</v>
      </c>
      <c r="W56" s="2076">
        <f t="shared" si="4"/>
        <v>380650</v>
      </c>
      <c r="X56" s="2076">
        <f t="shared" si="6"/>
        <v>446520</v>
      </c>
      <c r="Y56" s="2076"/>
      <c r="Z56" s="105"/>
      <c r="AA56" s="105"/>
      <c r="AB56" s="112"/>
    </row>
    <row r="57" spans="1:28" ht="25.5" customHeight="1" outlineLevel="1">
      <c r="A57" s="4312"/>
      <c r="B57" s="2101">
        <v>52</v>
      </c>
      <c r="C57" s="1733" t="s">
        <v>638</v>
      </c>
      <c r="D57" s="1707" t="s">
        <v>633</v>
      </c>
      <c r="E57" s="3090" t="s">
        <v>876</v>
      </c>
      <c r="F57" s="1751">
        <v>95.91</v>
      </c>
      <c r="G57" s="1709"/>
      <c r="H57" s="1709"/>
      <c r="I57" s="1709">
        <f t="shared" si="0"/>
        <v>29.012774999999998</v>
      </c>
      <c r="J57" s="1710" t="s">
        <v>3479</v>
      </c>
      <c r="K57" s="2087">
        <f>'수도 사용 내역'!S57</f>
        <v>88980</v>
      </c>
      <c r="L57" s="2076">
        <f>'수도 사용 내역'!T57</f>
        <v>19340</v>
      </c>
      <c r="M57" s="2076">
        <f>'수도 사용 내역'!U57</f>
        <v>108320</v>
      </c>
      <c r="N57" s="2087">
        <f>'전체 전기 사용내역'!AQ57</f>
        <v>698900</v>
      </c>
      <c r="O57" s="2076">
        <f>'전체 전기 사용내역'!AR57</f>
        <v>107190</v>
      </c>
      <c r="P57" s="2076">
        <f t="shared" si="1"/>
        <v>806090</v>
      </c>
      <c r="Q57" s="2087">
        <f>'온수 사용 내역'!L57</f>
        <v>93930</v>
      </c>
      <c r="R57" s="2076">
        <f>'온수 사용 내역'!M57</f>
        <v>0</v>
      </c>
      <c r="S57" s="2087">
        <f>'관리비 고지서 EHP 열(냉난방)'!N57</f>
        <v>0</v>
      </c>
      <c r="T57" s="2076">
        <f>'관리비 고지서 EHP 열(냉난방)'!O55</f>
        <v>0</v>
      </c>
      <c r="U57" s="2076">
        <f t="shared" si="2"/>
        <v>93930</v>
      </c>
      <c r="V57" s="2087">
        <f t="shared" si="3"/>
        <v>881810</v>
      </c>
      <c r="W57" s="2076">
        <f t="shared" si="4"/>
        <v>126530</v>
      </c>
      <c r="X57" s="2076">
        <f t="shared" si="6"/>
        <v>1008340</v>
      </c>
      <c r="Y57" s="2076"/>
      <c r="Z57" s="105"/>
      <c r="AA57" s="105"/>
      <c r="AB57" s="112"/>
    </row>
    <row r="58" spans="1:28" ht="25.5" customHeight="1" outlineLevel="1">
      <c r="A58" s="4312"/>
      <c r="B58" s="2101">
        <v>53</v>
      </c>
      <c r="C58" s="1733" t="s">
        <v>638</v>
      </c>
      <c r="D58" s="1707" t="s">
        <v>633</v>
      </c>
      <c r="E58" s="3090" t="s">
        <v>887</v>
      </c>
      <c r="F58" s="1751">
        <v>65.91</v>
      </c>
      <c r="G58" s="1736"/>
      <c r="H58" s="1736"/>
      <c r="I58" s="1736">
        <v>19.940000000000001</v>
      </c>
      <c r="J58" s="1737" t="s">
        <v>3657</v>
      </c>
      <c r="K58" s="2087">
        <f>'수도 사용 내역'!S58</f>
        <v>0</v>
      </c>
      <c r="L58" s="2076">
        <f>'수도 사용 내역'!T58</f>
        <v>13290</v>
      </c>
      <c r="M58" s="2076">
        <f>'수도 사용 내역'!U58</f>
        <v>13290</v>
      </c>
      <c r="N58" s="2087">
        <f>'전체 전기 사용내역'!AQ58</f>
        <v>420500</v>
      </c>
      <c r="O58" s="2076">
        <f>'전체 전기 사용내역'!AR58</f>
        <v>73670</v>
      </c>
      <c r="P58" s="2076">
        <f t="shared" si="1"/>
        <v>494170</v>
      </c>
      <c r="Q58" s="2087">
        <f>'온수 사용 내역'!L58</f>
        <v>0</v>
      </c>
      <c r="R58" s="2076">
        <f>'온수 사용 내역'!M58</f>
        <v>0</v>
      </c>
      <c r="S58" s="2087">
        <f>'관리비 고지서 EHP 열(냉난방)'!N58</f>
        <v>0</v>
      </c>
      <c r="T58" s="2076">
        <f>'관리비 고지서 EHP 열(냉난방)'!O56</f>
        <v>0</v>
      </c>
      <c r="U58" s="2076">
        <f t="shared" si="2"/>
        <v>0</v>
      </c>
      <c r="V58" s="2076">
        <f t="shared" si="3"/>
        <v>420500</v>
      </c>
      <c r="W58" s="2076">
        <f t="shared" si="4"/>
        <v>86960</v>
      </c>
      <c r="X58" s="2076">
        <f t="shared" si="6"/>
        <v>507460</v>
      </c>
      <c r="Y58" s="2076"/>
      <c r="Z58" s="105"/>
      <c r="AA58" s="105"/>
      <c r="AB58" s="112"/>
    </row>
    <row r="59" spans="1:28" ht="25.5" customHeight="1" outlineLevel="1">
      <c r="A59" s="4312"/>
      <c r="B59" s="2101">
        <v>54</v>
      </c>
      <c r="C59" s="1733" t="s">
        <v>638</v>
      </c>
      <c r="D59" s="1707" t="s">
        <v>633</v>
      </c>
      <c r="E59" s="3090" t="s">
        <v>14</v>
      </c>
      <c r="F59" s="1751">
        <v>75.27</v>
      </c>
      <c r="G59" s="1709"/>
      <c r="H59" s="1709"/>
      <c r="I59" s="1709">
        <f t="shared" si="0"/>
        <v>22.769174999999997</v>
      </c>
      <c r="J59" s="1737" t="s">
        <v>154</v>
      </c>
      <c r="K59" s="2087">
        <f>'수도 사용 내역'!S59</f>
        <v>211320</v>
      </c>
      <c r="L59" s="2076">
        <f>'수도 사용 내역'!T59</f>
        <v>15180</v>
      </c>
      <c r="M59" s="2076">
        <f>'수도 사용 내역'!U59</f>
        <v>226500</v>
      </c>
      <c r="N59" s="2087">
        <f>'전체 전기 사용내역'!AQ59</f>
        <v>504590</v>
      </c>
      <c r="O59" s="2076">
        <f>'전체 전기 사용내역'!AR59</f>
        <v>84130</v>
      </c>
      <c r="P59" s="2076">
        <f t="shared" si="1"/>
        <v>588720</v>
      </c>
      <c r="Q59" s="2087">
        <f>'온수 사용 내역'!L59</f>
        <v>84990</v>
      </c>
      <c r="R59" s="2076">
        <f>'온수 사용 내역'!M59</f>
        <v>0</v>
      </c>
      <c r="S59" s="2087">
        <f>'관리비 고지서 EHP 열(냉난방)'!N59</f>
        <v>0</v>
      </c>
      <c r="T59" s="2076">
        <f>'관리비 고지서 EHP 열(냉난방)'!O57</f>
        <v>0</v>
      </c>
      <c r="U59" s="2076">
        <f t="shared" si="2"/>
        <v>84990</v>
      </c>
      <c r="V59" s="2076">
        <f t="shared" si="3"/>
        <v>800900</v>
      </c>
      <c r="W59" s="2076">
        <f t="shared" si="4"/>
        <v>99310</v>
      </c>
      <c r="X59" s="2076">
        <f t="shared" si="6"/>
        <v>900210</v>
      </c>
      <c r="Y59" s="2076"/>
      <c r="Z59" s="105"/>
      <c r="AA59" s="105"/>
      <c r="AB59" s="112"/>
    </row>
    <row r="60" spans="1:28" ht="25.5" customHeight="1" outlineLevel="1">
      <c r="A60" s="4312"/>
      <c r="B60" s="2101">
        <v>55</v>
      </c>
      <c r="C60" s="1733" t="s">
        <v>638</v>
      </c>
      <c r="D60" s="1722" t="s">
        <v>633</v>
      </c>
      <c r="E60" s="3091" t="s">
        <v>4</v>
      </c>
      <c r="F60" s="1751">
        <v>74.2</v>
      </c>
      <c r="G60" s="1736"/>
      <c r="H60" s="1736"/>
      <c r="I60" s="1736">
        <f t="shared" si="0"/>
        <v>22.445499999999999</v>
      </c>
      <c r="J60" s="1737" t="s">
        <v>1847</v>
      </c>
      <c r="K60" s="2087">
        <f>'수도 사용 내역'!S60</f>
        <v>0</v>
      </c>
      <c r="L60" s="2076">
        <f>'수도 사용 내역'!T60</f>
        <v>14970</v>
      </c>
      <c r="M60" s="2076">
        <f>'수도 사용 내역'!U60</f>
        <v>14970</v>
      </c>
      <c r="N60" s="2087">
        <f>'전체 전기 사용내역'!AQ60</f>
        <v>410390</v>
      </c>
      <c r="O60" s="2076">
        <f>'전체 전기 사용내역'!AR60</f>
        <v>82930</v>
      </c>
      <c r="P60" s="2076">
        <f t="shared" si="1"/>
        <v>493320</v>
      </c>
      <c r="Q60" s="2087">
        <f>'온수 사용 내역'!L60</f>
        <v>0</v>
      </c>
      <c r="R60" s="2076">
        <f>'온수 사용 내역'!M60</f>
        <v>0</v>
      </c>
      <c r="S60" s="2087">
        <f>'관리비 고지서 EHP 열(냉난방)'!N60</f>
        <v>0</v>
      </c>
      <c r="T60" s="2076">
        <f>'관리비 고지서 EHP 열(냉난방)'!O58</f>
        <v>0</v>
      </c>
      <c r="U60" s="2076">
        <f t="shared" si="2"/>
        <v>0</v>
      </c>
      <c r="V60" s="2076">
        <f t="shared" si="3"/>
        <v>410390</v>
      </c>
      <c r="W60" s="2076">
        <f t="shared" si="4"/>
        <v>97900</v>
      </c>
      <c r="X60" s="2076">
        <f t="shared" si="6"/>
        <v>508290</v>
      </c>
      <c r="Y60" s="2076"/>
      <c r="Z60" s="105"/>
      <c r="AA60" s="105"/>
      <c r="AB60" s="112"/>
    </row>
    <row r="61" spans="1:28" ht="25.5" customHeight="1" outlineLevel="1">
      <c r="A61" s="4312"/>
      <c r="B61" s="2101">
        <v>56</v>
      </c>
      <c r="C61" s="1733" t="s">
        <v>638</v>
      </c>
      <c r="D61" s="1707" t="s">
        <v>858</v>
      </c>
      <c r="E61" s="3090" t="s">
        <v>2060</v>
      </c>
      <c r="F61" s="1751">
        <v>363.2</v>
      </c>
      <c r="G61" s="1736"/>
      <c r="H61" s="1736"/>
      <c r="I61" s="1736">
        <f t="shared" si="0"/>
        <v>109.86799999999999</v>
      </c>
      <c r="J61" s="1737" t="s">
        <v>1710</v>
      </c>
      <c r="K61" s="2087">
        <f>'수도 사용 내역'!S61</f>
        <v>0</v>
      </c>
      <c r="L61" s="2076">
        <f>'수도 사용 내역'!T61</f>
        <v>73250</v>
      </c>
      <c r="M61" s="2076">
        <f>'수도 사용 내역'!U61</f>
        <v>73250</v>
      </c>
      <c r="N61" s="2087">
        <f>'전체 전기 사용내역'!AQ61</f>
        <v>1117240</v>
      </c>
      <c r="O61" s="2076">
        <f>'전체 전기 사용내역'!AR61</f>
        <v>405930</v>
      </c>
      <c r="P61" s="2076">
        <f t="shared" si="1"/>
        <v>1523170</v>
      </c>
      <c r="Q61" s="2087">
        <f>'온수 사용 내역'!L61</f>
        <v>0</v>
      </c>
      <c r="R61" s="2076">
        <f>'온수 사용 내역'!M61</f>
        <v>0</v>
      </c>
      <c r="S61" s="2087">
        <f>'관리비 고지서 EHP 열(냉난방)'!N61</f>
        <v>0</v>
      </c>
      <c r="T61" s="2076">
        <f>'관리비 고지서 EHP 열(냉난방)'!O59</f>
        <v>0</v>
      </c>
      <c r="U61" s="2076">
        <f t="shared" si="2"/>
        <v>0</v>
      </c>
      <c r="V61" s="2076">
        <f t="shared" si="3"/>
        <v>1117240</v>
      </c>
      <c r="W61" s="2076">
        <f t="shared" si="4"/>
        <v>479180</v>
      </c>
      <c r="X61" s="2076">
        <f t="shared" si="6"/>
        <v>1596420</v>
      </c>
      <c r="Y61" s="2076"/>
      <c r="Z61" s="105"/>
      <c r="AA61" s="105"/>
      <c r="AB61" s="112"/>
    </row>
    <row r="62" spans="1:28" ht="25.5" customHeight="1" outlineLevel="1">
      <c r="A62" s="4312"/>
      <c r="B62" s="2101">
        <v>57</v>
      </c>
      <c r="C62" s="1733" t="s">
        <v>638</v>
      </c>
      <c r="D62" s="1707" t="s">
        <v>858</v>
      </c>
      <c r="E62" s="3090" t="s">
        <v>1198</v>
      </c>
      <c r="F62" s="1751">
        <v>249.6</v>
      </c>
      <c r="G62" s="1709"/>
      <c r="H62" s="1709"/>
      <c r="I62" s="1709">
        <f t="shared" si="0"/>
        <v>75.503999999999991</v>
      </c>
      <c r="J62" s="1737" t="s">
        <v>861</v>
      </c>
      <c r="K62" s="2087">
        <f>'수도 사용 내역'!S62</f>
        <v>459710</v>
      </c>
      <c r="L62" s="2076">
        <f>'수도 사용 내역'!T62</f>
        <v>50340</v>
      </c>
      <c r="M62" s="2076">
        <f>'수도 사용 내역'!U62</f>
        <v>510050</v>
      </c>
      <c r="N62" s="2087">
        <f>'전체 전기 사용내역'!AQ62</f>
        <v>943490</v>
      </c>
      <c r="O62" s="2076">
        <f>'전체 전기 사용내역'!AR62</f>
        <v>278970</v>
      </c>
      <c r="P62" s="2076">
        <f t="shared" si="1"/>
        <v>1222460</v>
      </c>
      <c r="Q62" s="2087">
        <f>'온수 사용 내역'!L62</f>
        <v>192340</v>
      </c>
      <c r="R62" s="2076">
        <f>'온수 사용 내역'!M62</f>
        <v>0</v>
      </c>
      <c r="S62" s="2087">
        <f>'관리비 고지서 EHP 열(냉난방)'!N62</f>
        <v>0</v>
      </c>
      <c r="T62" s="2076">
        <f>'관리비 고지서 EHP 열(냉난방)'!O60</f>
        <v>0</v>
      </c>
      <c r="U62" s="2076">
        <f t="shared" si="2"/>
        <v>192340</v>
      </c>
      <c r="V62" s="2076">
        <f t="shared" si="3"/>
        <v>1595540</v>
      </c>
      <c r="W62" s="2076">
        <f t="shared" si="4"/>
        <v>329310</v>
      </c>
      <c r="X62" s="2076">
        <f t="shared" si="6"/>
        <v>1924850</v>
      </c>
      <c r="Y62" s="2076"/>
      <c r="Z62" s="105"/>
      <c r="AA62" s="105"/>
      <c r="AB62" s="112"/>
    </row>
    <row r="63" spans="1:28" ht="25.5" customHeight="1" outlineLevel="1">
      <c r="A63" s="4312"/>
      <c r="B63" s="2101">
        <v>58</v>
      </c>
      <c r="C63" s="1733" t="s">
        <v>638</v>
      </c>
      <c r="D63" s="1707" t="s">
        <v>858</v>
      </c>
      <c r="E63" s="3090" t="s">
        <v>877</v>
      </c>
      <c r="F63" s="1751">
        <v>756.2</v>
      </c>
      <c r="G63" s="1709"/>
      <c r="H63" s="1709"/>
      <c r="I63" s="1709">
        <f t="shared" si="0"/>
        <v>228.75050000000002</v>
      </c>
      <c r="J63" s="1710" t="s">
        <v>345</v>
      </c>
      <c r="K63" s="2087">
        <f>'수도 사용 내역'!S63</f>
        <v>0</v>
      </c>
      <c r="L63" s="2076">
        <f>'수도 사용 내역'!T63</f>
        <v>152520</v>
      </c>
      <c r="M63" s="2076">
        <f>'수도 사용 내역'!U63</f>
        <v>152520</v>
      </c>
      <c r="N63" s="2087">
        <f>'전체 전기 사용내역'!AQ63</f>
        <v>3682920</v>
      </c>
      <c r="O63" s="2076">
        <f>'전체 전기 사용내역'!AR63</f>
        <v>845170</v>
      </c>
      <c r="P63" s="2076">
        <f t="shared" si="1"/>
        <v>4528090</v>
      </c>
      <c r="Q63" s="2087">
        <f>'온수 사용 내역'!L63</f>
        <v>0</v>
      </c>
      <c r="R63" s="2076">
        <f>'온수 사용 내역'!M63</f>
        <v>0</v>
      </c>
      <c r="S63" s="2087">
        <f>'관리비 고지서 EHP 열(냉난방)'!N63</f>
        <v>0</v>
      </c>
      <c r="T63" s="2076">
        <f>'관리비 고지서 EHP 열(냉난방)'!O61</f>
        <v>0</v>
      </c>
      <c r="U63" s="2076">
        <f t="shared" si="2"/>
        <v>0</v>
      </c>
      <c r="V63" s="2076">
        <f t="shared" si="3"/>
        <v>3682920</v>
      </c>
      <c r="W63" s="2076">
        <f t="shared" si="4"/>
        <v>997690</v>
      </c>
      <c r="X63" s="2076">
        <f t="shared" si="6"/>
        <v>4680610</v>
      </c>
      <c r="Y63" s="2076"/>
      <c r="Z63" s="105"/>
      <c r="AA63" s="105"/>
      <c r="AB63" s="112"/>
    </row>
    <row r="64" spans="1:28" ht="25.5" customHeight="1" outlineLevel="1">
      <c r="A64" s="4312"/>
      <c r="B64" s="2101">
        <v>59</v>
      </c>
      <c r="C64" s="1733" t="s">
        <v>638</v>
      </c>
      <c r="D64" s="1707" t="s">
        <v>858</v>
      </c>
      <c r="E64" s="3090" t="s">
        <v>871</v>
      </c>
      <c r="F64" s="1751">
        <v>502.95</v>
      </c>
      <c r="G64" s="1709"/>
      <c r="H64" s="1709"/>
      <c r="I64" s="1709">
        <f t="shared" si="0"/>
        <v>152.14237499999999</v>
      </c>
      <c r="J64" s="1737" t="s">
        <v>155</v>
      </c>
      <c r="K64" s="2087">
        <f>'수도 사용 내역'!S64</f>
        <v>0</v>
      </c>
      <c r="L64" s="2076">
        <f>'수도 사용 내역'!T64</f>
        <v>101440</v>
      </c>
      <c r="M64" s="2076">
        <f>'수도 사용 내역'!U64</f>
        <v>101440</v>
      </c>
      <c r="N64" s="2087">
        <f>'전체 전기 사용내역'!AQ64</f>
        <v>1245570</v>
      </c>
      <c r="O64" s="2076">
        <f>'전체 전기 사용내역'!AR64</f>
        <v>562120</v>
      </c>
      <c r="P64" s="2076">
        <f t="shared" si="1"/>
        <v>1807690</v>
      </c>
      <c r="Q64" s="2087">
        <f>'온수 사용 내역'!L64</f>
        <v>0</v>
      </c>
      <c r="R64" s="2076">
        <f>'온수 사용 내역'!M64</f>
        <v>0</v>
      </c>
      <c r="S64" s="2087">
        <f>'관리비 고지서 EHP 열(냉난방)'!N64</f>
        <v>0</v>
      </c>
      <c r="T64" s="2076">
        <f>'관리비 고지서 EHP 열(냉난방)'!O62</f>
        <v>0</v>
      </c>
      <c r="U64" s="2076">
        <f t="shared" si="2"/>
        <v>0</v>
      </c>
      <c r="V64" s="2076">
        <f t="shared" si="3"/>
        <v>1245570</v>
      </c>
      <c r="W64" s="2076">
        <f t="shared" si="4"/>
        <v>663560</v>
      </c>
      <c r="X64" s="2076">
        <f t="shared" si="6"/>
        <v>1909130</v>
      </c>
      <c r="Y64" s="2076"/>
      <c r="Z64" s="105"/>
      <c r="AA64" s="105"/>
      <c r="AB64" s="112"/>
    </row>
    <row r="65" spans="1:28" ht="25.5" customHeight="1" outlineLevel="1">
      <c r="A65" s="4312"/>
      <c r="B65" s="2101">
        <v>60</v>
      </c>
      <c r="C65" s="1733" t="s">
        <v>638</v>
      </c>
      <c r="D65" s="1707" t="s">
        <v>858</v>
      </c>
      <c r="E65" s="3090" t="s">
        <v>2061</v>
      </c>
      <c r="F65" s="1751">
        <v>498.11</v>
      </c>
      <c r="G65" s="1709"/>
      <c r="H65" s="1709"/>
      <c r="I65" s="1736">
        <f>F65*0.3025</f>
        <v>150.67827500000001</v>
      </c>
      <c r="J65" s="1737" t="s">
        <v>3468</v>
      </c>
      <c r="K65" s="2087">
        <f>'수도 사용 내역'!S65</f>
        <v>0</v>
      </c>
      <c r="L65" s="2076">
        <f>'수도 사용 내역'!T65</f>
        <v>100460</v>
      </c>
      <c r="M65" s="2076">
        <f>'수도 사용 내역'!U65</f>
        <v>100460</v>
      </c>
      <c r="N65" s="2087">
        <f>'전체 전기 사용내역'!AQ65</f>
        <v>1398040</v>
      </c>
      <c r="O65" s="2076">
        <f>'전체 전기 사용내역'!AR65</f>
        <v>556710</v>
      </c>
      <c r="P65" s="2076">
        <f t="shared" si="1"/>
        <v>1954750</v>
      </c>
      <c r="Q65" s="2087">
        <f>'온수 사용 내역'!L65</f>
        <v>0</v>
      </c>
      <c r="R65" s="2076">
        <f>'온수 사용 내역'!M65</f>
        <v>0</v>
      </c>
      <c r="S65" s="2087">
        <f>'관리비 고지서 EHP 열(냉난방)'!N65</f>
        <v>0</v>
      </c>
      <c r="T65" s="2076">
        <f>'관리비 고지서 EHP 열(냉난방)'!O63</f>
        <v>0</v>
      </c>
      <c r="U65" s="2076">
        <f t="shared" si="2"/>
        <v>0</v>
      </c>
      <c r="V65" s="2076">
        <f t="shared" si="3"/>
        <v>1398040</v>
      </c>
      <c r="W65" s="2076">
        <f t="shared" si="4"/>
        <v>657170</v>
      </c>
      <c r="X65" s="2076">
        <f t="shared" si="6"/>
        <v>2055210</v>
      </c>
      <c r="Y65" s="2076"/>
      <c r="Z65" s="105"/>
      <c r="AA65" s="105"/>
      <c r="AB65" s="112"/>
    </row>
    <row r="66" spans="1:28" ht="25.5" customHeight="1" outlineLevel="1">
      <c r="A66" s="4312"/>
      <c r="B66" s="2101">
        <v>61</v>
      </c>
      <c r="C66" s="1733" t="s">
        <v>638</v>
      </c>
      <c r="D66" s="1707" t="s">
        <v>634</v>
      </c>
      <c r="E66" s="3090" t="s">
        <v>337</v>
      </c>
      <c r="F66" s="1751">
        <v>58.620000000000005</v>
      </c>
      <c r="G66" s="1709"/>
      <c r="H66" s="1709"/>
      <c r="I66" s="1709">
        <f>F66*0.3025</f>
        <v>17.73255</v>
      </c>
      <c r="J66" s="3291" t="s">
        <v>3000</v>
      </c>
      <c r="K66" s="2189">
        <f>'수도 사용 내역'!S66</f>
        <v>0</v>
      </c>
      <c r="L66" s="2076">
        <f>'수도 사용 내역'!T66</f>
        <v>11820</v>
      </c>
      <c r="M66" s="2076">
        <f>'수도 사용 내역'!U66</f>
        <v>11820</v>
      </c>
      <c r="N66" s="2189">
        <v>0</v>
      </c>
      <c r="O66" s="2076">
        <f>'전체 전기 사용내역'!AR66</f>
        <v>65520</v>
      </c>
      <c r="P66" s="2076">
        <f t="shared" si="1"/>
        <v>65520</v>
      </c>
      <c r="Q66" s="2189">
        <f>'온수 사용 내역'!L66</f>
        <v>0</v>
      </c>
      <c r="R66" s="2076">
        <f>'온수 사용 내역'!M66</f>
        <v>0</v>
      </c>
      <c r="S66" s="2189">
        <f>'관리비 고지서 EHP 열(냉난방)'!N66</f>
        <v>0</v>
      </c>
      <c r="T66" s="2076">
        <f>'관리비 고지서 EHP 열(냉난방)'!O64</f>
        <v>0</v>
      </c>
      <c r="U66" s="2076">
        <f t="shared" si="2"/>
        <v>0</v>
      </c>
      <c r="V66" s="2189">
        <f t="shared" si="3"/>
        <v>0</v>
      </c>
      <c r="W66" s="2076">
        <f t="shared" si="4"/>
        <v>77340</v>
      </c>
      <c r="X66" s="2076">
        <f t="shared" si="6"/>
        <v>77340</v>
      </c>
      <c r="Y66" s="2076"/>
      <c r="Z66" s="105"/>
      <c r="AA66" s="105"/>
      <c r="AB66" s="112"/>
    </row>
    <row r="67" spans="1:28" ht="25.5" customHeight="1" outlineLevel="1">
      <c r="A67" s="4312"/>
      <c r="B67" s="2101">
        <v>62</v>
      </c>
      <c r="C67" s="1733" t="s">
        <v>638</v>
      </c>
      <c r="D67" s="1707" t="s">
        <v>858</v>
      </c>
      <c r="E67" s="3090" t="s">
        <v>881</v>
      </c>
      <c r="F67" s="1751">
        <v>598.67999999999995</v>
      </c>
      <c r="G67" s="1736"/>
      <c r="H67" s="1736"/>
      <c r="I67" s="1736">
        <f t="shared" ref="I67:I73" si="14">F67*0.3025</f>
        <v>181.10069999999999</v>
      </c>
      <c r="J67" s="1737" t="s">
        <v>846</v>
      </c>
      <c r="K67" s="2087">
        <f>'수도 사용 내역'!S67</f>
        <v>1134450</v>
      </c>
      <c r="L67" s="2076">
        <f>'수도 사용 내역'!T67</f>
        <v>120750</v>
      </c>
      <c r="M67" s="2076">
        <f>'수도 사용 내역'!U67</f>
        <v>1255200</v>
      </c>
      <c r="N67" s="2087">
        <f>'전체 전기 사용내역'!AQ67</f>
        <v>4248930</v>
      </c>
      <c r="O67" s="2076">
        <f>'전체 전기 사용내역'!AR67</f>
        <v>669110</v>
      </c>
      <c r="P67" s="2076">
        <f t="shared" si="1"/>
        <v>4918040</v>
      </c>
      <c r="Q67" s="2087">
        <f>'온수 사용 내역'!L67</f>
        <v>845400</v>
      </c>
      <c r="R67" s="2076">
        <f>'온수 사용 내역'!M67</f>
        <v>0</v>
      </c>
      <c r="S67" s="2087">
        <f>'관리비 고지서 EHP 열(냉난방)'!N67</f>
        <v>0</v>
      </c>
      <c r="T67" s="2076">
        <f>'관리비 고지서 EHP 열(냉난방)'!O65</f>
        <v>0</v>
      </c>
      <c r="U67" s="2076">
        <f t="shared" si="2"/>
        <v>845400</v>
      </c>
      <c r="V67" s="2076">
        <f t="shared" si="3"/>
        <v>6228780</v>
      </c>
      <c r="W67" s="2076">
        <f t="shared" si="4"/>
        <v>789860</v>
      </c>
      <c r="X67" s="2076">
        <f t="shared" si="6"/>
        <v>7018640</v>
      </c>
      <c r="Y67" s="2076"/>
      <c r="Z67" s="105"/>
      <c r="AA67" s="105"/>
      <c r="AB67" s="112"/>
    </row>
    <row r="68" spans="1:28" ht="25.5" customHeight="1" outlineLevel="1">
      <c r="A68" s="4312"/>
      <c r="B68" s="2101">
        <v>63</v>
      </c>
      <c r="C68" s="1733" t="s">
        <v>638</v>
      </c>
      <c r="D68" s="1707" t="s">
        <v>880</v>
      </c>
      <c r="E68" s="3090" t="s">
        <v>872</v>
      </c>
      <c r="F68" s="1751">
        <v>543.53</v>
      </c>
      <c r="G68" s="1709"/>
      <c r="H68" s="1709"/>
      <c r="I68" s="1709">
        <f t="shared" si="14"/>
        <v>164.41782499999999</v>
      </c>
      <c r="J68" s="1737" t="s">
        <v>3183</v>
      </c>
      <c r="K68" s="2087">
        <f>'수도 사용 내역'!S68</f>
        <v>25950</v>
      </c>
      <c r="L68" s="2076">
        <f>'수도 사용 내역'!T68</f>
        <v>109630</v>
      </c>
      <c r="M68" s="2076">
        <f>'수도 사용 내역'!U68</f>
        <v>135580</v>
      </c>
      <c r="N68" s="2087">
        <f>'전체 전기 사용내역'!AQ68</f>
        <v>1470400</v>
      </c>
      <c r="O68" s="2076">
        <f>'전체 전기 사용내역'!AR68</f>
        <v>607480</v>
      </c>
      <c r="P68" s="2076">
        <f t="shared" si="1"/>
        <v>2077880</v>
      </c>
      <c r="Q68" s="2087">
        <f>'온수 사용 내역'!L68</f>
        <v>31310</v>
      </c>
      <c r="R68" s="2076">
        <f>'온수 사용 내역'!M68</f>
        <v>0</v>
      </c>
      <c r="S68" s="2087">
        <f>'관리비 고지서 EHP 열(냉난방)'!N68</f>
        <v>0</v>
      </c>
      <c r="T68" s="2076">
        <f>'관리비 고지서 EHP 열(냉난방)'!O66</f>
        <v>0</v>
      </c>
      <c r="U68" s="2076">
        <f t="shared" si="2"/>
        <v>31310</v>
      </c>
      <c r="V68" s="2076">
        <f t="shared" si="3"/>
        <v>1527660</v>
      </c>
      <c r="W68" s="2076">
        <f t="shared" si="4"/>
        <v>717110</v>
      </c>
      <c r="X68" s="2076">
        <f t="shared" si="6"/>
        <v>2244770</v>
      </c>
      <c r="Y68" s="2076"/>
      <c r="Z68" s="105"/>
      <c r="AA68" s="105"/>
      <c r="AB68" s="112"/>
    </row>
    <row r="69" spans="1:28" ht="25.5" customHeight="1" outlineLevel="1">
      <c r="A69" s="4312"/>
      <c r="B69" s="2101">
        <v>64</v>
      </c>
      <c r="C69" s="1733" t="s">
        <v>638</v>
      </c>
      <c r="D69" s="1707" t="s">
        <v>634</v>
      </c>
      <c r="E69" s="3090" t="s">
        <v>885</v>
      </c>
      <c r="F69" s="1736">
        <v>151.25</v>
      </c>
      <c r="G69" s="1736"/>
      <c r="H69" s="1736"/>
      <c r="I69" s="1736">
        <f t="shared" si="14"/>
        <v>45.753124999999997</v>
      </c>
      <c r="J69" s="1737" t="s">
        <v>2299</v>
      </c>
      <c r="K69" s="2087">
        <f>'수도 사용 내역'!S69</f>
        <v>266930</v>
      </c>
      <c r="L69" s="2076">
        <f>'수도 사용 내역'!T69</f>
        <v>30510</v>
      </c>
      <c r="M69" s="2076">
        <f>'수도 사용 내역'!U69</f>
        <v>297440</v>
      </c>
      <c r="N69" s="2087">
        <f>'전체 전기 사용내역'!AQ69</f>
        <v>1669150</v>
      </c>
      <c r="O69" s="2076">
        <f>'전체 전기 사용내역'!AR69</f>
        <v>169040</v>
      </c>
      <c r="P69" s="2076">
        <f t="shared" si="1"/>
        <v>1838190</v>
      </c>
      <c r="Q69" s="2087">
        <f>'온수 사용 내역'!L69</f>
        <v>272850</v>
      </c>
      <c r="R69" s="2076">
        <f>'온수 사용 내역'!M69</f>
        <v>0</v>
      </c>
      <c r="S69" s="2087">
        <f>'관리비 고지서 EHP 열(냉난방)'!N69</f>
        <v>0</v>
      </c>
      <c r="T69" s="2076">
        <f>'관리비 고지서 EHP 열(냉난방)'!O67</f>
        <v>0</v>
      </c>
      <c r="U69" s="2076">
        <f t="shared" si="2"/>
        <v>272850</v>
      </c>
      <c r="V69" s="2087">
        <f t="shared" si="3"/>
        <v>2208930</v>
      </c>
      <c r="W69" s="2076">
        <f t="shared" si="4"/>
        <v>199550</v>
      </c>
      <c r="X69" s="2076">
        <f t="shared" si="6"/>
        <v>2408480</v>
      </c>
      <c r="Y69" s="2076"/>
      <c r="Z69" s="105"/>
      <c r="AA69" s="105"/>
      <c r="AB69" s="112"/>
    </row>
    <row r="70" spans="1:28" ht="25.5" customHeight="1" outlineLevel="1">
      <c r="A70" s="4312"/>
      <c r="B70" s="2101">
        <v>65</v>
      </c>
      <c r="C70" s="1733" t="s">
        <v>638</v>
      </c>
      <c r="D70" s="1707" t="s">
        <v>634</v>
      </c>
      <c r="E70" s="3091" t="s">
        <v>17</v>
      </c>
      <c r="F70" s="1751">
        <v>263.58999999999997</v>
      </c>
      <c r="G70" s="1709"/>
      <c r="H70" s="1709"/>
      <c r="I70" s="1709">
        <f t="shared" si="14"/>
        <v>79.735974999999996</v>
      </c>
      <c r="J70" s="3291" t="s">
        <v>3568</v>
      </c>
      <c r="K70" s="2189">
        <f>'수도 사용 내역'!S70</f>
        <v>0</v>
      </c>
      <c r="L70" s="2076">
        <f>'수도 사용 내역'!T70</f>
        <v>53160</v>
      </c>
      <c r="M70" s="2076">
        <f>'수도 사용 내역'!U70</f>
        <v>53160</v>
      </c>
      <c r="N70" s="2189">
        <f>'전체 전기 사용내역'!AQ70</f>
        <v>691430</v>
      </c>
      <c r="O70" s="2076">
        <f>'전체 전기 사용내역'!AR70</f>
        <v>294600</v>
      </c>
      <c r="P70" s="2076">
        <f t="shared" ref="P70:P135" si="15">N70+O70</f>
        <v>986030</v>
      </c>
      <c r="Q70" s="2189">
        <f>'온수 사용 내역'!L70</f>
        <v>0</v>
      </c>
      <c r="R70" s="2076">
        <f>'온수 사용 내역'!M70</f>
        <v>0</v>
      </c>
      <c r="S70" s="2189">
        <f>'관리비 고지서 EHP 열(냉난방)'!N70</f>
        <v>0</v>
      </c>
      <c r="T70" s="2076">
        <f>'관리비 고지서 EHP 열(냉난방)'!O68</f>
        <v>0</v>
      </c>
      <c r="U70" s="2076">
        <f t="shared" ref="U70:U135" si="16">SUM(Q70:T70)</f>
        <v>0</v>
      </c>
      <c r="V70" s="2189">
        <f t="shared" ref="V70:V135" si="17">K70+N70+Q70+S70</f>
        <v>691430</v>
      </c>
      <c r="W70" s="2076">
        <f t="shared" ref="W70:W135" si="18">T70+R70+O70+L70</f>
        <v>347760</v>
      </c>
      <c r="X70" s="2076">
        <f t="shared" ref="X70:X135" si="19">V70+W70</f>
        <v>1039190</v>
      </c>
      <c r="Y70" s="2076"/>
      <c r="Z70" s="105"/>
      <c r="AA70" s="105"/>
      <c r="AB70" s="112"/>
    </row>
    <row r="71" spans="1:28" ht="25.5" customHeight="1" outlineLevel="1">
      <c r="A71" s="4312"/>
      <c r="B71" s="2101">
        <v>66</v>
      </c>
      <c r="C71" s="1733" t="s">
        <v>638</v>
      </c>
      <c r="D71" s="1707" t="s">
        <v>634</v>
      </c>
      <c r="E71" s="3090" t="s">
        <v>1197</v>
      </c>
      <c r="F71" s="1751">
        <v>432.3</v>
      </c>
      <c r="G71" s="1709"/>
      <c r="H71" s="1709"/>
      <c r="I71" s="1709">
        <f t="shared" si="14"/>
        <v>130.77074999999999</v>
      </c>
      <c r="J71" s="3292" t="s">
        <v>3569</v>
      </c>
      <c r="K71" s="2189">
        <f>'수도 사용 내역'!S71</f>
        <v>0</v>
      </c>
      <c r="L71" s="2076">
        <f>'수도 사용 내역'!T71</f>
        <v>87190</v>
      </c>
      <c r="M71" s="2076">
        <f>'수도 사용 내역'!U71</f>
        <v>87190</v>
      </c>
      <c r="N71" s="2189">
        <f>'전체 전기 사용내역'!AQ71</f>
        <v>119200</v>
      </c>
      <c r="O71" s="2076">
        <f>'전체 전기 사용내역'!AR71</f>
        <v>483160</v>
      </c>
      <c r="P71" s="2076">
        <f t="shared" si="15"/>
        <v>602360</v>
      </c>
      <c r="Q71" s="2189">
        <f>'온수 사용 내역'!L71</f>
        <v>0</v>
      </c>
      <c r="R71" s="2076">
        <f>'온수 사용 내역'!M71</f>
        <v>0</v>
      </c>
      <c r="S71" s="2189">
        <f>'관리비 고지서 EHP 열(냉난방)'!N71</f>
        <v>0</v>
      </c>
      <c r="T71" s="2076">
        <f>'관리비 고지서 EHP 열(냉난방)'!O69</f>
        <v>0</v>
      </c>
      <c r="U71" s="2076">
        <f t="shared" si="16"/>
        <v>0</v>
      </c>
      <c r="V71" s="2189">
        <f t="shared" si="17"/>
        <v>119200</v>
      </c>
      <c r="W71" s="2076">
        <f t="shared" si="18"/>
        <v>570350</v>
      </c>
      <c r="X71" s="2076">
        <f t="shared" si="19"/>
        <v>689550</v>
      </c>
      <c r="Y71" s="2076"/>
      <c r="Z71" s="105"/>
      <c r="AA71" s="105"/>
      <c r="AB71" s="112"/>
    </row>
    <row r="72" spans="1:28" ht="25.5" customHeight="1" outlineLevel="1">
      <c r="A72" s="4312"/>
      <c r="B72" s="2101">
        <v>67</v>
      </c>
      <c r="C72" s="1733" t="s">
        <v>638</v>
      </c>
      <c r="D72" s="1707" t="s">
        <v>634</v>
      </c>
      <c r="E72" s="3090" t="s">
        <v>874</v>
      </c>
      <c r="F72" s="1736">
        <v>306.66000000000003</v>
      </c>
      <c r="G72" s="1736"/>
      <c r="H72" s="1736"/>
      <c r="I72" s="1736">
        <v>92.76</v>
      </c>
      <c r="J72" s="1737" t="s">
        <v>3068</v>
      </c>
      <c r="K72" s="2087">
        <f>'수도 사용 내역'!S72</f>
        <v>404100</v>
      </c>
      <c r="L72" s="2076">
        <f>'수도 사용 내역'!T72</f>
        <v>61850</v>
      </c>
      <c r="M72" s="2076">
        <f>'수도 사용 내역'!U72</f>
        <v>465950</v>
      </c>
      <c r="N72" s="2087">
        <f>'전체 전기 사용내역'!AQ72</f>
        <v>3310730</v>
      </c>
      <c r="O72" s="2076">
        <f>'전체 전기 사용내역'!AR72</f>
        <v>342720</v>
      </c>
      <c r="P72" s="2076">
        <f t="shared" si="15"/>
        <v>3653450</v>
      </c>
      <c r="Q72" s="2087">
        <f>'온수 사용 내역'!L72</f>
        <v>4470</v>
      </c>
      <c r="R72" s="2076">
        <f>'온수 사용 내역'!M72</f>
        <v>0</v>
      </c>
      <c r="S72" s="2087">
        <f>'관리비 고지서 EHP 열(냉난방)'!N72</f>
        <v>0</v>
      </c>
      <c r="T72" s="2076">
        <f>'관리비 고지서 EHP 열(냉난방)'!O70</f>
        <v>0</v>
      </c>
      <c r="U72" s="2076">
        <f t="shared" si="16"/>
        <v>4470</v>
      </c>
      <c r="V72" s="2076">
        <f t="shared" si="17"/>
        <v>3719300</v>
      </c>
      <c r="W72" s="2076">
        <f t="shared" si="18"/>
        <v>404570</v>
      </c>
      <c r="X72" s="2076">
        <f t="shared" si="19"/>
        <v>4123870</v>
      </c>
      <c r="Y72" s="2076"/>
      <c r="Z72" s="105"/>
      <c r="AA72" s="105"/>
      <c r="AB72" s="112"/>
    </row>
    <row r="73" spans="1:28" ht="25.5" customHeight="1" outlineLevel="1">
      <c r="A73" s="4312"/>
      <c r="B73" s="2101">
        <v>68</v>
      </c>
      <c r="C73" s="1733" t="s">
        <v>638</v>
      </c>
      <c r="D73" s="1707" t="s">
        <v>7</v>
      </c>
      <c r="E73" s="3090" t="s">
        <v>6</v>
      </c>
      <c r="F73" s="1751">
        <v>253.03</v>
      </c>
      <c r="G73" s="1736"/>
      <c r="H73" s="1736"/>
      <c r="I73" s="1736">
        <f t="shared" si="14"/>
        <v>76.541574999999995</v>
      </c>
      <c r="J73" s="1743" t="s">
        <v>2902</v>
      </c>
      <c r="K73" s="2087">
        <f>'수도 사용 내역'!S73</f>
        <v>33370</v>
      </c>
      <c r="L73" s="2076">
        <f>'수도 사용 내역'!T73</f>
        <v>51030</v>
      </c>
      <c r="M73" s="2076">
        <f>'수도 사용 내역'!U73</f>
        <v>84400</v>
      </c>
      <c r="N73" s="2087">
        <f>'전체 전기 사용내역'!AQ73</f>
        <v>1418540</v>
      </c>
      <c r="O73" s="2076">
        <f>'전체 전기 사용내역'!AR73</f>
        <v>282800</v>
      </c>
      <c r="P73" s="2076">
        <f t="shared" si="15"/>
        <v>1701340</v>
      </c>
      <c r="Q73" s="2087">
        <f>'온수 사용 내역'!L73</f>
        <v>4470</v>
      </c>
      <c r="R73" s="2076">
        <f>'온수 사용 내역'!M73</f>
        <v>0</v>
      </c>
      <c r="S73" s="2087">
        <f>'관리비 고지서 EHP 열(냉난방)'!N73</f>
        <v>0</v>
      </c>
      <c r="T73" s="2076">
        <f>'관리비 고지서 EHP 열(냉난방)'!O71</f>
        <v>0</v>
      </c>
      <c r="U73" s="2076">
        <f t="shared" si="16"/>
        <v>4470</v>
      </c>
      <c r="V73" s="2076">
        <f t="shared" si="17"/>
        <v>1456380</v>
      </c>
      <c r="W73" s="2076">
        <f t="shared" si="18"/>
        <v>333830</v>
      </c>
      <c r="X73" s="2076">
        <f t="shared" si="19"/>
        <v>1790210</v>
      </c>
      <c r="Y73" s="2076"/>
      <c r="Z73" s="105"/>
      <c r="AA73" s="105"/>
      <c r="AB73" s="112"/>
    </row>
    <row r="74" spans="1:28" ht="25.5" customHeight="1" outlineLevel="1">
      <c r="A74" s="4312"/>
      <c r="B74" s="2101">
        <v>69</v>
      </c>
      <c r="C74" s="1733" t="s">
        <v>638</v>
      </c>
      <c r="D74" s="1707" t="s">
        <v>3</v>
      </c>
      <c r="E74" s="3090" t="s">
        <v>1343</v>
      </c>
      <c r="F74" s="1751">
        <v>191.34</v>
      </c>
      <c r="G74" s="1736"/>
      <c r="H74" s="1736"/>
      <c r="I74" s="1736">
        <v>57.88</v>
      </c>
      <c r="J74" s="1737" t="s">
        <v>1338</v>
      </c>
      <c r="K74" s="2087">
        <f>'수도 사용 내역'!S74</f>
        <v>63020</v>
      </c>
      <c r="L74" s="2076">
        <f>'수도 사용 내역'!T74</f>
        <v>38590</v>
      </c>
      <c r="M74" s="2076">
        <f>'수도 사용 내역'!U74</f>
        <v>101610</v>
      </c>
      <c r="N74" s="2087">
        <f>'전체 전기 사용내역'!AQ74</f>
        <v>747970</v>
      </c>
      <c r="O74" s="2076">
        <f>'전체 전기 사용내역'!AR74</f>
        <v>213850</v>
      </c>
      <c r="P74" s="2076">
        <f t="shared" si="15"/>
        <v>961820</v>
      </c>
      <c r="Q74" s="2087">
        <f>'온수 사용 내역'!L74</f>
        <v>17890</v>
      </c>
      <c r="R74" s="2076">
        <f>'온수 사용 내역'!M74</f>
        <v>0</v>
      </c>
      <c r="S74" s="2087">
        <f>'관리비 고지서 EHP 열(냉난방)'!N74</f>
        <v>0</v>
      </c>
      <c r="T74" s="2076">
        <f>'관리비 고지서 EHP 열(냉난방)'!O72</f>
        <v>0</v>
      </c>
      <c r="U74" s="2076">
        <f t="shared" si="16"/>
        <v>17890</v>
      </c>
      <c r="V74" s="2076">
        <f t="shared" si="17"/>
        <v>828880</v>
      </c>
      <c r="W74" s="2076">
        <f t="shared" si="18"/>
        <v>252440</v>
      </c>
      <c r="X74" s="2076">
        <f t="shared" si="19"/>
        <v>1081320</v>
      </c>
      <c r="Y74" s="2076"/>
      <c r="Z74" s="105"/>
      <c r="AA74" s="105"/>
      <c r="AB74" s="112"/>
    </row>
    <row r="75" spans="1:28" ht="25.5" customHeight="1">
      <c r="A75" s="4313"/>
      <c r="B75" s="2222">
        <v>70</v>
      </c>
      <c r="C75" s="3415" t="s">
        <v>638</v>
      </c>
      <c r="D75" s="3506" t="s">
        <v>3</v>
      </c>
      <c r="E75" s="3507" t="s">
        <v>1342</v>
      </c>
      <c r="F75" s="3000">
        <v>206.6</v>
      </c>
      <c r="G75" s="2227"/>
      <c r="H75" s="2227"/>
      <c r="I75" s="2227">
        <v>62.5</v>
      </c>
      <c r="J75" s="3938" t="s">
        <v>3495</v>
      </c>
      <c r="K75" s="3602">
        <f>'수도 사용 내역'!S75</f>
        <v>0</v>
      </c>
      <c r="L75" s="2082">
        <f>'수도 사용 내역'!T75</f>
        <v>41670</v>
      </c>
      <c r="M75" s="2082">
        <f>'수도 사용 내역'!U75</f>
        <v>41670</v>
      </c>
      <c r="N75" s="3602">
        <f>'전체 전기 사용내역'!AQ75</f>
        <v>41980</v>
      </c>
      <c r="O75" s="2082">
        <f>'전체 전기 사용내역'!AR75</f>
        <v>230920</v>
      </c>
      <c r="P75" s="2082">
        <f t="shared" si="15"/>
        <v>272900</v>
      </c>
      <c r="Q75" s="3602">
        <f>'온수 사용 내역'!L75</f>
        <v>0</v>
      </c>
      <c r="R75" s="2082">
        <f>'온수 사용 내역'!M75</f>
        <v>0</v>
      </c>
      <c r="S75" s="3602">
        <f>'관리비 고지서 EHP 열(냉난방)'!N75</f>
        <v>0</v>
      </c>
      <c r="T75" s="2082">
        <f>'관리비 고지서 EHP 열(냉난방)'!O73</f>
        <v>0</v>
      </c>
      <c r="U75" s="3001">
        <f t="shared" si="16"/>
        <v>0</v>
      </c>
      <c r="V75" s="3602">
        <f t="shared" si="17"/>
        <v>41980</v>
      </c>
      <c r="W75" s="2082">
        <f t="shared" si="18"/>
        <v>272590</v>
      </c>
      <c r="X75" s="2082">
        <f t="shared" si="19"/>
        <v>314570</v>
      </c>
      <c r="Y75" s="2082"/>
      <c r="Z75" s="105"/>
      <c r="AA75" s="105"/>
      <c r="AB75" s="112"/>
    </row>
    <row r="76" spans="1:28" ht="25.5" customHeight="1" outlineLevel="1">
      <c r="A76" s="4310" t="s">
        <v>699</v>
      </c>
      <c r="B76" s="2092">
        <v>71</v>
      </c>
      <c r="C76" s="3508" t="s">
        <v>164</v>
      </c>
      <c r="D76" s="3509" t="s">
        <v>856</v>
      </c>
      <c r="E76" s="3510" t="s">
        <v>687</v>
      </c>
      <c r="F76" s="2270">
        <v>295.11</v>
      </c>
      <c r="G76" s="2277"/>
      <c r="H76" s="2277"/>
      <c r="I76" s="2277">
        <f t="shared" ref="I76:I117" si="20">F76*0.3025</f>
        <v>89.270775</v>
      </c>
      <c r="J76" s="3921" t="s">
        <v>3434</v>
      </c>
      <c r="K76" s="3315">
        <f>'수도 사용 내역'!S76</f>
        <v>1564500</v>
      </c>
      <c r="L76" s="3315">
        <f>'수도 사용 내역'!T76</f>
        <v>59520</v>
      </c>
      <c r="M76" s="3315">
        <f>'수도 사용 내역'!U76</f>
        <v>1624020</v>
      </c>
      <c r="N76" s="3315">
        <f>'전체 전기 사용내역'!AQ76</f>
        <v>2896910</v>
      </c>
      <c r="O76" s="3315">
        <f>'전체 전기 사용내역'!AR76</f>
        <v>329830</v>
      </c>
      <c r="P76" s="3315">
        <f t="shared" si="15"/>
        <v>3226740</v>
      </c>
      <c r="Q76" s="3315">
        <f>'온수 사용 내역'!L76</f>
        <v>0</v>
      </c>
      <c r="R76" s="3315">
        <f>'온수 사용 내역'!M76</f>
        <v>0</v>
      </c>
      <c r="S76" s="3315">
        <f>'관리비 고지서 EHP 열(냉난방)'!N76</f>
        <v>97330</v>
      </c>
      <c r="T76" s="3315">
        <f>'관리비 고지서 EHP 열(냉난방)'!O76</f>
        <v>351990</v>
      </c>
      <c r="U76" s="3315">
        <f t="shared" si="16"/>
        <v>449320</v>
      </c>
      <c r="V76" s="3315">
        <f t="shared" si="17"/>
        <v>4558740</v>
      </c>
      <c r="W76" s="2084">
        <f t="shared" si="18"/>
        <v>741340</v>
      </c>
      <c r="X76" s="2084">
        <f t="shared" si="19"/>
        <v>5300080</v>
      </c>
      <c r="Y76" s="2084"/>
      <c r="Z76" s="105"/>
      <c r="AA76" s="105"/>
      <c r="AB76" s="112"/>
    </row>
    <row r="77" spans="1:28" ht="25.5" customHeight="1" outlineLevel="1">
      <c r="A77" s="4306"/>
      <c r="B77" s="2101">
        <v>72</v>
      </c>
      <c r="C77" s="1758" t="s">
        <v>164</v>
      </c>
      <c r="D77" s="1707" t="s">
        <v>856</v>
      </c>
      <c r="E77" s="3087" t="s">
        <v>1191</v>
      </c>
      <c r="F77" s="1709">
        <v>284.08999999999997</v>
      </c>
      <c r="G77" s="1709"/>
      <c r="H77" s="1709"/>
      <c r="I77" s="1709">
        <f t="shared" si="20"/>
        <v>85.937224999999984</v>
      </c>
      <c r="J77" s="1739" t="s">
        <v>776</v>
      </c>
      <c r="K77" s="2087">
        <f>'수도 사용 내역'!S77</f>
        <v>248390</v>
      </c>
      <c r="L77" s="2076">
        <f>'수도 사용 내역'!T77</f>
        <v>57300</v>
      </c>
      <c r="M77" s="2076">
        <f>'수도 사용 내역'!U77</f>
        <v>305690</v>
      </c>
      <c r="N77" s="2087">
        <f>'전체 전기 사용내역'!AQ77</f>
        <v>1393240</v>
      </c>
      <c r="O77" s="2076">
        <f>'전체 전기 사용내역'!AR77</f>
        <v>317510</v>
      </c>
      <c r="P77" s="2076">
        <f t="shared" si="15"/>
        <v>1710750</v>
      </c>
      <c r="Q77" s="2087">
        <f>'온수 사용 내역'!L77</f>
        <v>205760</v>
      </c>
      <c r="R77" s="2076">
        <f>'온수 사용 내역'!M77</f>
        <v>0</v>
      </c>
      <c r="S77" s="2087">
        <f>'관리비 고지서 EHP 열(냉난방)'!N77</f>
        <v>422980</v>
      </c>
      <c r="T77" s="3315">
        <f>'관리비 고지서 EHP 열(냉난방)'!O77</f>
        <v>338850</v>
      </c>
      <c r="U77" s="2076">
        <f t="shared" si="16"/>
        <v>967590</v>
      </c>
      <c r="V77" s="2076">
        <f t="shared" si="17"/>
        <v>2270370</v>
      </c>
      <c r="W77" s="2076">
        <f t="shared" si="18"/>
        <v>713660</v>
      </c>
      <c r="X77" s="2076">
        <f t="shared" si="19"/>
        <v>2984030</v>
      </c>
      <c r="Y77" s="2076"/>
      <c r="Z77" s="105"/>
      <c r="AA77" s="105"/>
      <c r="AB77" s="112"/>
    </row>
    <row r="78" spans="1:28" ht="25.5" customHeight="1" outlineLevel="1">
      <c r="A78" s="4306"/>
      <c r="B78" s="2101">
        <v>73</v>
      </c>
      <c r="C78" s="1758" t="s">
        <v>164</v>
      </c>
      <c r="D78" s="1707" t="s">
        <v>635</v>
      </c>
      <c r="E78" s="3085" t="s">
        <v>888</v>
      </c>
      <c r="F78" s="1709">
        <v>175.1</v>
      </c>
      <c r="G78" s="1709"/>
      <c r="H78" s="1709"/>
      <c r="I78" s="1709">
        <f t="shared" si="20"/>
        <v>52.967749999999995</v>
      </c>
      <c r="J78" s="1710" t="s">
        <v>2109</v>
      </c>
      <c r="K78" s="2087">
        <f>'수도 사용 내역'!S78</f>
        <v>341080</v>
      </c>
      <c r="L78" s="2076">
        <f>'수도 사용 내역'!T78</f>
        <v>35320</v>
      </c>
      <c r="M78" s="2076">
        <f>'수도 사용 내역'!U78</f>
        <v>376400</v>
      </c>
      <c r="N78" s="2087">
        <f>'전체 전기 사용내역'!AQ78</f>
        <v>920690</v>
      </c>
      <c r="O78" s="2076">
        <f>'전체 전기 사용내역'!AR78</f>
        <v>195700</v>
      </c>
      <c r="P78" s="2076">
        <f t="shared" si="15"/>
        <v>1116390</v>
      </c>
      <c r="Q78" s="2087">
        <f>'온수 사용 내역'!L78</f>
        <v>281800</v>
      </c>
      <c r="R78" s="2076">
        <f>'온수 사용 내역'!M78</f>
        <v>0</v>
      </c>
      <c r="S78" s="2087">
        <f>'관리비 고지서 EHP 열(냉난방)'!N78</f>
        <v>61510</v>
      </c>
      <c r="T78" s="3315">
        <f>'관리비 고지서 EHP 열(냉난방)'!O78</f>
        <v>208850</v>
      </c>
      <c r="U78" s="2076">
        <f t="shared" si="16"/>
        <v>552160</v>
      </c>
      <c r="V78" s="2076">
        <f t="shared" si="17"/>
        <v>1605080</v>
      </c>
      <c r="W78" s="2076">
        <f t="shared" si="18"/>
        <v>439870</v>
      </c>
      <c r="X78" s="2076">
        <f t="shared" si="19"/>
        <v>2044950</v>
      </c>
      <c r="Y78" s="2076"/>
      <c r="Z78" s="105"/>
      <c r="AA78" s="105"/>
      <c r="AB78" s="112"/>
    </row>
    <row r="79" spans="1:28" ht="25.5" customHeight="1" outlineLevel="1">
      <c r="A79" s="4306"/>
      <c r="B79" s="2101">
        <v>74</v>
      </c>
      <c r="C79" s="1758" t="s">
        <v>164</v>
      </c>
      <c r="D79" s="1707" t="s">
        <v>635</v>
      </c>
      <c r="E79" s="3085" t="s">
        <v>889</v>
      </c>
      <c r="F79" s="1709">
        <v>193.79</v>
      </c>
      <c r="G79" s="1709"/>
      <c r="H79" s="1709"/>
      <c r="I79" s="1709">
        <f t="shared" si="20"/>
        <v>58.621474999999997</v>
      </c>
      <c r="J79" s="1739" t="s">
        <v>2444</v>
      </c>
      <c r="K79" s="2087">
        <f>'수도 사용 내역'!S79</f>
        <v>1026940</v>
      </c>
      <c r="L79" s="2076">
        <f>'수도 사용 내역'!T79</f>
        <v>39090</v>
      </c>
      <c r="M79" s="2076">
        <f>'수도 사용 내역'!U79</f>
        <v>1066030</v>
      </c>
      <c r="N79" s="2087">
        <f>'전체 전기 사용내역'!AQ79</f>
        <v>1290450</v>
      </c>
      <c r="O79" s="2076">
        <f>'전체 전기 사용내역'!AR79</f>
        <v>216590</v>
      </c>
      <c r="P79" s="2076">
        <f t="shared" si="15"/>
        <v>1507040</v>
      </c>
      <c r="Q79" s="2087">
        <f>'온수 사용 내역'!L79</f>
        <v>867770</v>
      </c>
      <c r="R79" s="2076">
        <f>'온수 사용 내역'!M79</f>
        <v>0</v>
      </c>
      <c r="S79" s="2087">
        <f>'관리비 고지서 EHP 열(냉난방)'!N79</f>
        <v>221790</v>
      </c>
      <c r="T79" s="3315">
        <f>'관리비 고지서 EHP 열(냉난방)'!O79</f>
        <v>231140</v>
      </c>
      <c r="U79" s="2076">
        <f t="shared" si="16"/>
        <v>1320700</v>
      </c>
      <c r="V79" s="2076">
        <f t="shared" si="17"/>
        <v>3406950</v>
      </c>
      <c r="W79" s="2076">
        <f t="shared" si="18"/>
        <v>486820</v>
      </c>
      <c r="X79" s="2076">
        <f t="shared" si="19"/>
        <v>3893770</v>
      </c>
      <c r="Y79" s="2076"/>
      <c r="Z79" s="105"/>
      <c r="AA79" s="105"/>
      <c r="AB79" s="112"/>
    </row>
    <row r="80" spans="1:28" ht="25.5" customHeight="1" outlineLevel="1">
      <c r="A80" s="4306"/>
      <c r="B80" s="2101">
        <v>75</v>
      </c>
      <c r="C80" s="1758" t="s">
        <v>164</v>
      </c>
      <c r="D80" s="1707" t="s">
        <v>635</v>
      </c>
      <c r="E80" s="3085" t="s">
        <v>324</v>
      </c>
      <c r="F80" s="1709">
        <v>88.69</v>
      </c>
      <c r="G80" s="1709"/>
      <c r="H80" s="1709"/>
      <c r="I80" s="1709">
        <f t="shared" si="20"/>
        <v>26.828724999999999</v>
      </c>
      <c r="J80" s="1739" t="s">
        <v>913</v>
      </c>
      <c r="K80" s="2087">
        <f>'수도 사용 내역'!S80</f>
        <v>341080</v>
      </c>
      <c r="L80" s="2076">
        <f>'수도 사용 내역'!T80</f>
        <v>17890</v>
      </c>
      <c r="M80" s="2076">
        <f>'수도 사용 내역'!U80</f>
        <v>358970</v>
      </c>
      <c r="N80" s="2087">
        <f>'전체 전기 사용내역'!AQ80</f>
        <v>1107500</v>
      </c>
      <c r="O80" s="2076">
        <f>'전체 전기 사용내역'!AR80</f>
        <v>99120</v>
      </c>
      <c r="P80" s="2076">
        <f t="shared" si="15"/>
        <v>1206620</v>
      </c>
      <c r="Q80" s="2087">
        <f>'온수 사용 내역'!L80</f>
        <v>322060</v>
      </c>
      <c r="R80" s="2076">
        <f>'온수 사용 내역'!M80</f>
        <v>0</v>
      </c>
      <c r="S80" s="2087">
        <f>'관리비 고지서 EHP 열(냉난방)'!N80</f>
        <v>0</v>
      </c>
      <c r="T80" s="3315">
        <f>'관리비 고지서 EHP 열(냉난방)'!O80</f>
        <v>0</v>
      </c>
      <c r="U80" s="2076">
        <f t="shared" si="16"/>
        <v>322060</v>
      </c>
      <c r="V80" s="2076">
        <f t="shared" si="17"/>
        <v>1770640</v>
      </c>
      <c r="W80" s="2076">
        <f t="shared" si="18"/>
        <v>117010</v>
      </c>
      <c r="X80" s="2076">
        <f t="shared" si="19"/>
        <v>1887650</v>
      </c>
      <c r="Y80" s="2076"/>
      <c r="Z80" s="105"/>
      <c r="AA80" s="105"/>
      <c r="AB80" s="112"/>
    </row>
    <row r="81" spans="1:28" ht="25.5" customHeight="1" outlineLevel="1">
      <c r="A81" s="4306"/>
      <c r="B81" s="2101">
        <v>76</v>
      </c>
      <c r="C81" s="1758" t="s">
        <v>164</v>
      </c>
      <c r="D81" s="1707" t="s">
        <v>635</v>
      </c>
      <c r="E81" s="3085" t="s">
        <v>325</v>
      </c>
      <c r="F81" s="1736">
        <v>88.69</v>
      </c>
      <c r="G81" s="1736"/>
      <c r="H81" s="1736"/>
      <c r="I81" s="1736">
        <f t="shared" si="20"/>
        <v>26.828724999999999</v>
      </c>
      <c r="J81" s="3291" t="s">
        <v>3663</v>
      </c>
      <c r="K81" s="2189">
        <f>'수도 사용 내역'!S81</f>
        <v>177950</v>
      </c>
      <c r="L81" s="2076">
        <f>'수도 사용 내역'!T81</f>
        <v>17890</v>
      </c>
      <c r="M81" s="2076">
        <f>'수도 사용 내역'!U81</f>
        <v>195840</v>
      </c>
      <c r="N81" s="2189">
        <f>'전체 전기 사용내역'!AQ81</f>
        <v>622810</v>
      </c>
      <c r="O81" s="2076">
        <f>'전체 전기 사용내역'!AR81</f>
        <v>99120</v>
      </c>
      <c r="P81" s="2076">
        <f t="shared" si="15"/>
        <v>721930</v>
      </c>
      <c r="Q81" s="2189">
        <f>'온수 사용 내역'!L81</f>
        <v>138660</v>
      </c>
      <c r="R81" s="2076">
        <f>'온수 사용 내역'!M81</f>
        <v>0</v>
      </c>
      <c r="S81" s="2189">
        <f>'관리비 고지서 EHP 열(냉난방)'!N81</f>
        <v>36770</v>
      </c>
      <c r="T81" s="3315">
        <f>'관리비 고지서 EHP 열(냉난방)'!O81</f>
        <v>105790</v>
      </c>
      <c r="U81" s="2076">
        <f t="shared" si="16"/>
        <v>281220</v>
      </c>
      <c r="V81" s="2189">
        <f t="shared" si="17"/>
        <v>976190</v>
      </c>
      <c r="W81" s="2076">
        <f t="shared" si="18"/>
        <v>222800</v>
      </c>
      <c r="X81" s="2076">
        <f t="shared" si="19"/>
        <v>1198990</v>
      </c>
      <c r="Y81" s="2076"/>
      <c r="Z81" s="105"/>
      <c r="AA81" s="105"/>
      <c r="AB81" s="112"/>
    </row>
    <row r="82" spans="1:28" ht="25.5" customHeight="1" outlineLevel="1">
      <c r="A82" s="4306"/>
      <c r="B82" s="2101">
        <v>77</v>
      </c>
      <c r="C82" s="1758" t="s">
        <v>164</v>
      </c>
      <c r="D82" s="1707" t="s">
        <v>635</v>
      </c>
      <c r="E82" s="3085" t="s">
        <v>894</v>
      </c>
      <c r="F82" s="1709">
        <v>88.69</v>
      </c>
      <c r="G82" s="1709"/>
      <c r="H82" s="1709"/>
      <c r="I82" s="1709">
        <f t="shared" si="20"/>
        <v>26.828724999999999</v>
      </c>
      <c r="J82" s="1739" t="s">
        <v>2331</v>
      </c>
      <c r="K82" s="2087">
        <f>'수도 사용 내역'!S82</f>
        <v>585760</v>
      </c>
      <c r="L82" s="2076">
        <f>'수도 사용 내역'!T82</f>
        <v>17890</v>
      </c>
      <c r="M82" s="2076">
        <f>'수도 사용 내역'!U82</f>
        <v>603650</v>
      </c>
      <c r="N82" s="2087">
        <f>'전체 전기 사용내역'!AQ82</f>
        <v>1299980</v>
      </c>
      <c r="O82" s="2076">
        <f>'전체 전기 사용내역'!AR82</f>
        <v>99120</v>
      </c>
      <c r="P82" s="2076">
        <f t="shared" si="15"/>
        <v>1399100</v>
      </c>
      <c r="Q82" s="2087">
        <f>'온수 사용 내역'!L82</f>
        <v>402570</v>
      </c>
      <c r="R82" s="2076">
        <f>'온수 사용 내역'!M82</f>
        <v>0</v>
      </c>
      <c r="S82" s="2087">
        <f>'관리비 고지서 EHP 열(냉난방)'!N82</f>
        <v>0</v>
      </c>
      <c r="T82" s="3315">
        <f>'관리비 고지서 EHP 열(냉난방)'!O82</f>
        <v>0</v>
      </c>
      <c r="U82" s="2076">
        <f t="shared" si="16"/>
        <v>402570</v>
      </c>
      <c r="V82" s="2076">
        <f t="shared" si="17"/>
        <v>2288310</v>
      </c>
      <c r="W82" s="2076">
        <f t="shared" si="18"/>
        <v>117010</v>
      </c>
      <c r="X82" s="2076">
        <f t="shared" si="19"/>
        <v>2405320</v>
      </c>
      <c r="Y82" s="2076"/>
      <c r="Z82" s="105"/>
      <c r="AA82" s="105"/>
      <c r="AB82" s="112"/>
    </row>
    <row r="83" spans="1:28" ht="25.5" customHeight="1" outlineLevel="1">
      <c r="A83" s="4306"/>
      <c r="B83" s="2101">
        <v>78</v>
      </c>
      <c r="C83" s="1758" t="s">
        <v>164</v>
      </c>
      <c r="D83" s="1707" t="s">
        <v>635</v>
      </c>
      <c r="E83" s="3085" t="s">
        <v>905</v>
      </c>
      <c r="F83" s="1709">
        <v>61.6</v>
      </c>
      <c r="G83" s="1709"/>
      <c r="H83" s="1709"/>
      <c r="I83" s="1709">
        <f t="shared" si="20"/>
        <v>18.634</v>
      </c>
      <c r="J83" s="1737" t="s">
        <v>2855</v>
      </c>
      <c r="K83" s="2087">
        <f>'수도 사용 내역'!S83</f>
        <v>215030</v>
      </c>
      <c r="L83" s="2076">
        <f>'수도 사용 내역'!T83</f>
        <v>12420</v>
      </c>
      <c r="M83" s="2076">
        <f>'수도 사용 내역'!U83</f>
        <v>227450</v>
      </c>
      <c r="N83" s="2087">
        <f>'전체 전기 사용내역'!AQ83</f>
        <v>765710</v>
      </c>
      <c r="O83" s="2076">
        <f>'전체 전기 사용내역'!AR83</f>
        <v>68850</v>
      </c>
      <c r="P83" s="2076">
        <f t="shared" si="15"/>
        <v>834560</v>
      </c>
      <c r="Q83" s="2087">
        <f>'온수 사용 내역'!L83</f>
        <v>223650</v>
      </c>
      <c r="R83" s="2076">
        <f>'온수 사용 내역'!M83</f>
        <v>0</v>
      </c>
      <c r="S83" s="2087">
        <f>'관리비 고지서 EHP 열(냉난방)'!N83</f>
        <v>0</v>
      </c>
      <c r="T83" s="3315">
        <f>'관리비 고지서 EHP 열(냉난방)'!O83</f>
        <v>0</v>
      </c>
      <c r="U83" s="2076">
        <f t="shared" si="16"/>
        <v>223650</v>
      </c>
      <c r="V83" s="2076">
        <f t="shared" si="17"/>
        <v>1204390</v>
      </c>
      <c r="W83" s="2076">
        <f t="shared" si="18"/>
        <v>81270</v>
      </c>
      <c r="X83" s="2076">
        <f t="shared" si="19"/>
        <v>1285660</v>
      </c>
      <c r="Y83" s="2076"/>
      <c r="Z83" s="105"/>
      <c r="AA83" s="105"/>
      <c r="AB83" s="112"/>
    </row>
    <row r="84" spans="1:28" ht="25.5" customHeight="1" outlineLevel="1">
      <c r="A84" s="4306"/>
      <c r="B84" s="2101">
        <v>79</v>
      </c>
      <c r="C84" s="1758" t="s">
        <v>164</v>
      </c>
      <c r="D84" s="1707" t="s">
        <v>635</v>
      </c>
      <c r="E84" s="3085" t="s">
        <v>908</v>
      </c>
      <c r="F84" s="1751">
        <v>114.22</v>
      </c>
      <c r="G84" s="1709"/>
      <c r="H84" s="1709"/>
      <c r="I84" s="1751">
        <f t="shared" si="20"/>
        <v>34.551549999999999</v>
      </c>
      <c r="J84" s="3359" t="s">
        <v>1815</v>
      </c>
      <c r="K84" s="2087">
        <f>'수도 사용 내역'!S84</f>
        <v>177950</v>
      </c>
      <c r="L84" s="2076">
        <f>'수도 사용 내역'!T84</f>
        <v>23040</v>
      </c>
      <c r="M84" s="2076">
        <f>'수도 사용 내역'!U84</f>
        <v>200990</v>
      </c>
      <c r="N84" s="2087">
        <f>'전체 전기 사용내역'!AQ84</f>
        <v>742260</v>
      </c>
      <c r="O84" s="2076">
        <f>'전체 전기 사용내역'!AR84</f>
        <v>127660</v>
      </c>
      <c r="P84" s="2076">
        <f t="shared" si="15"/>
        <v>869920</v>
      </c>
      <c r="Q84" s="2087">
        <f>'온수 사용 내역'!L84</f>
        <v>120770</v>
      </c>
      <c r="R84" s="2076">
        <f>'온수 사용 내역'!M84</f>
        <v>0</v>
      </c>
      <c r="S84" s="2087">
        <f>'관리비 고지서 EHP 열(냉난방)'!N84</f>
        <v>37670</v>
      </c>
      <c r="T84" s="3315">
        <f>'관리비 고지서 EHP 열(냉난방)'!O84</f>
        <v>136240</v>
      </c>
      <c r="U84" s="2076">
        <f t="shared" si="16"/>
        <v>294680</v>
      </c>
      <c r="V84" s="2076">
        <f t="shared" si="17"/>
        <v>1078650</v>
      </c>
      <c r="W84" s="2076">
        <f t="shared" si="18"/>
        <v>286940</v>
      </c>
      <c r="X84" s="2076">
        <f t="shared" si="19"/>
        <v>1365590</v>
      </c>
      <c r="Y84" s="2076"/>
      <c r="Z84" s="105"/>
      <c r="AA84" s="105"/>
      <c r="AB84" s="112"/>
    </row>
    <row r="85" spans="1:28" ht="25.5" customHeight="1" outlineLevel="1">
      <c r="A85" s="4306"/>
      <c r="B85" s="2101">
        <v>80</v>
      </c>
      <c r="C85" s="1758" t="s">
        <v>164</v>
      </c>
      <c r="D85" s="1707" t="s">
        <v>856</v>
      </c>
      <c r="E85" s="3087" t="s">
        <v>694</v>
      </c>
      <c r="F85" s="1736">
        <v>184.21</v>
      </c>
      <c r="G85" s="1736"/>
      <c r="H85" s="1736"/>
      <c r="I85" s="3683">
        <v>55.72</v>
      </c>
      <c r="J85" s="3465" t="s">
        <v>3289</v>
      </c>
      <c r="K85" s="3354">
        <f>'수도 사용 내역'!S85</f>
        <v>507910</v>
      </c>
      <c r="L85" s="2076">
        <f>'수도 사용 내역'!T85</f>
        <v>37150</v>
      </c>
      <c r="M85" s="2076">
        <f>'수도 사용 내역'!U85</f>
        <v>545060</v>
      </c>
      <c r="N85" s="2087">
        <f>'전체 전기 사용내역'!AQ85</f>
        <v>1366990</v>
      </c>
      <c r="O85" s="2076">
        <f>'전체 전기 사용내역'!AR85</f>
        <v>205870</v>
      </c>
      <c r="P85" s="2076">
        <f t="shared" si="15"/>
        <v>1572860</v>
      </c>
      <c r="Q85" s="2087">
        <f>'온수 사용 내역'!L85</f>
        <v>429410</v>
      </c>
      <c r="R85" s="2076">
        <f>'온수 사용 내역'!M85</f>
        <v>0</v>
      </c>
      <c r="S85" s="2087">
        <f>'관리비 고지서 EHP 열(냉난방)'!N85</f>
        <v>0</v>
      </c>
      <c r="T85" s="3315">
        <f>'관리비 고지서 EHP 열(냉난방)'!O85</f>
        <v>0</v>
      </c>
      <c r="U85" s="2076">
        <f t="shared" si="16"/>
        <v>429410</v>
      </c>
      <c r="V85" s="2076">
        <f t="shared" si="17"/>
        <v>2304310</v>
      </c>
      <c r="W85" s="2076">
        <f t="shared" si="18"/>
        <v>243020</v>
      </c>
      <c r="X85" s="2076">
        <f t="shared" si="19"/>
        <v>2547330</v>
      </c>
      <c r="Y85" s="2076"/>
      <c r="Z85" s="105"/>
      <c r="AA85" s="105"/>
      <c r="AB85" s="112"/>
    </row>
    <row r="86" spans="1:28" ht="25.5" customHeight="1" outlineLevel="1">
      <c r="A86" s="4306"/>
      <c r="B86" s="2101">
        <v>81</v>
      </c>
      <c r="C86" s="1758" t="s">
        <v>164</v>
      </c>
      <c r="D86" s="1707" t="s">
        <v>856</v>
      </c>
      <c r="E86" s="3092" t="s">
        <v>2000</v>
      </c>
      <c r="F86" s="1751">
        <v>82.69</v>
      </c>
      <c r="G86" s="1751"/>
      <c r="H86" s="1751"/>
      <c r="I86" s="1751">
        <v>25.02</v>
      </c>
      <c r="J86" s="3360" t="s">
        <v>2046</v>
      </c>
      <c r="K86" s="2087">
        <f>'수도 사용 내역'!S86</f>
        <v>255810</v>
      </c>
      <c r="L86" s="2076">
        <f>'수도 사용 내역'!T86</f>
        <v>16680</v>
      </c>
      <c r="M86" s="2076">
        <f>'수도 사용 내역'!U86</f>
        <v>272490</v>
      </c>
      <c r="N86" s="2087">
        <f>'전체 전기 사용내역'!AQ86</f>
        <v>861930</v>
      </c>
      <c r="O86" s="2076">
        <f>'전체 전기 사용내역'!AR86</f>
        <v>92440</v>
      </c>
      <c r="P86" s="2076">
        <f t="shared" si="15"/>
        <v>954370</v>
      </c>
      <c r="Q86" s="2087">
        <f>'온수 사용 내역'!L86</f>
        <v>174450</v>
      </c>
      <c r="R86" s="2076">
        <f>'온수 사용 내역'!M86</f>
        <v>0</v>
      </c>
      <c r="S86" s="2087">
        <f>'관리비 고지서 EHP 열(냉난방)'!N86</f>
        <v>27270</v>
      </c>
      <c r="T86" s="3315">
        <f>'관리비 고지서 EHP 열(냉난방)'!O86</f>
        <v>98630</v>
      </c>
      <c r="U86" s="2076">
        <f t="shared" si="16"/>
        <v>300350</v>
      </c>
      <c r="V86" s="2076">
        <f t="shared" si="17"/>
        <v>1319460</v>
      </c>
      <c r="W86" s="2076">
        <f t="shared" si="18"/>
        <v>207750</v>
      </c>
      <c r="X86" s="2076">
        <f t="shared" si="19"/>
        <v>1527210</v>
      </c>
      <c r="Y86" s="2076"/>
      <c r="Z86" s="105"/>
      <c r="AA86" s="105"/>
      <c r="AB86" s="112"/>
    </row>
    <row r="87" spans="1:28" ht="25.5" customHeight="1" outlineLevel="1">
      <c r="A87" s="4306"/>
      <c r="B87" s="2101">
        <v>82</v>
      </c>
      <c r="C87" s="1758" t="s">
        <v>164</v>
      </c>
      <c r="D87" s="1707" t="s">
        <v>1668</v>
      </c>
      <c r="E87" s="3093" t="s">
        <v>2001</v>
      </c>
      <c r="F87" s="1751">
        <v>173.82</v>
      </c>
      <c r="G87" s="1751"/>
      <c r="H87" s="1751"/>
      <c r="I87" s="1751">
        <v>52.58</v>
      </c>
      <c r="J87" s="1752" t="s">
        <v>2066</v>
      </c>
      <c r="K87" s="2087">
        <f>'수도 사용 내역'!S87</f>
        <v>278050</v>
      </c>
      <c r="L87" s="2076">
        <f>'수도 사용 내역'!T87</f>
        <v>35060</v>
      </c>
      <c r="M87" s="2076">
        <f>'수도 사용 내역'!U87</f>
        <v>313110</v>
      </c>
      <c r="N87" s="2087">
        <f>'전체 전기 사용내역'!AQ87</f>
        <v>846900</v>
      </c>
      <c r="O87" s="2076">
        <f>'전체 전기 사용내역'!AR87</f>
        <v>194270</v>
      </c>
      <c r="P87" s="2076">
        <f t="shared" si="15"/>
        <v>1041170</v>
      </c>
      <c r="Q87" s="2087">
        <f>'온수 사용 내역'!L87</f>
        <v>165500</v>
      </c>
      <c r="R87" s="2076">
        <f>'온수 사용 내역'!M87</f>
        <v>0</v>
      </c>
      <c r="S87" s="2087">
        <f>'관리비 고지서 EHP 열(냉난방)'!N87</f>
        <v>57330</v>
      </c>
      <c r="T87" s="3315">
        <f>'관리비 고지서 EHP 열(냉난방)'!O87</f>
        <v>207320</v>
      </c>
      <c r="U87" s="2076">
        <f t="shared" si="16"/>
        <v>430150</v>
      </c>
      <c r="V87" s="2076">
        <f t="shared" si="17"/>
        <v>1347780</v>
      </c>
      <c r="W87" s="2076">
        <f t="shared" si="18"/>
        <v>436650</v>
      </c>
      <c r="X87" s="2076">
        <f t="shared" si="19"/>
        <v>1784430</v>
      </c>
      <c r="Y87" s="2076"/>
      <c r="Z87" s="105"/>
      <c r="AA87" s="105"/>
      <c r="AB87" s="112"/>
    </row>
    <row r="88" spans="1:28" ht="25.5" customHeight="1" outlineLevel="1">
      <c r="A88" s="4306"/>
      <c r="B88" s="2101">
        <v>83</v>
      </c>
      <c r="C88" s="1758" t="s">
        <v>164</v>
      </c>
      <c r="D88" s="1707" t="s">
        <v>856</v>
      </c>
      <c r="E88" s="3087" t="s">
        <v>698</v>
      </c>
      <c r="F88" s="1751">
        <v>187.57</v>
      </c>
      <c r="G88" s="1751"/>
      <c r="H88" s="1751"/>
      <c r="I88" s="1751">
        <f t="shared" si="20"/>
        <v>56.739924999999999</v>
      </c>
      <c r="J88" s="1752" t="s">
        <v>126</v>
      </c>
      <c r="K88" s="2087">
        <f>'수도 사용 내역'!S88</f>
        <v>118640</v>
      </c>
      <c r="L88" s="2076">
        <f>'수도 사용 내역'!T88</f>
        <v>37830</v>
      </c>
      <c r="M88" s="2076">
        <f>'수도 사용 내역'!U88</f>
        <v>156470</v>
      </c>
      <c r="N88" s="2087">
        <f>'전체 전기 사용내역'!AQ88</f>
        <v>1248290</v>
      </c>
      <c r="O88" s="2076">
        <f>'전체 전기 사용내역'!AR88</f>
        <v>209640</v>
      </c>
      <c r="P88" s="2076">
        <f t="shared" si="15"/>
        <v>1457930</v>
      </c>
      <c r="Q88" s="2087">
        <f>'온수 사용 내역'!L88</f>
        <v>71570</v>
      </c>
      <c r="R88" s="2076">
        <f>'온수 사용 내역'!M88</f>
        <v>0</v>
      </c>
      <c r="S88" s="2087">
        <f>'관리비 고지서 EHP 열(냉난방)'!N88</f>
        <v>61860</v>
      </c>
      <c r="T88" s="3315">
        <f>'관리비 고지서 EHP 열(냉난방)'!O88</f>
        <v>223730</v>
      </c>
      <c r="U88" s="2076">
        <f t="shared" si="16"/>
        <v>357160</v>
      </c>
      <c r="V88" s="2076">
        <f t="shared" si="17"/>
        <v>1500360</v>
      </c>
      <c r="W88" s="2076">
        <f t="shared" si="18"/>
        <v>471200</v>
      </c>
      <c r="X88" s="2076">
        <f t="shared" si="19"/>
        <v>1971560</v>
      </c>
      <c r="Y88" s="2076"/>
      <c r="Z88" s="105"/>
      <c r="AA88" s="105"/>
      <c r="AB88" s="112"/>
    </row>
    <row r="89" spans="1:28" ht="25.5" customHeight="1" outlineLevel="1">
      <c r="A89" s="4306"/>
      <c r="B89" s="2101">
        <v>84</v>
      </c>
      <c r="C89" s="1758" t="s">
        <v>164</v>
      </c>
      <c r="D89" s="1707" t="s">
        <v>856</v>
      </c>
      <c r="E89" s="3087" t="s">
        <v>695</v>
      </c>
      <c r="F89" s="1751">
        <v>246.21</v>
      </c>
      <c r="G89" s="1751"/>
      <c r="H89" s="1751"/>
      <c r="I89" s="1751">
        <f t="shared" si="20"/>
        <v>74.478525000000005</v>
      </c>
      <c r="J89" s="1743" t="s">
        <v>2616</v>
      </c>
      <c r="K89" s="2087">
        <f>'수도 사용 내역'!S89</f>
        <v>329950</v>
      </c>
      <c r="L89" s="2076">
        <f>'수도 사용 내역'!T89</f>
        <v>49660</v>
      </c>
      <c r="M89" s="2076">
        <f>'수도 사용 내역'!U89</f>
        <v>379610</v>
      </c>
      <c r="N89" s="2087">
        <f>'전체 전기 사용내역'!AQ89</f>
        <v>1431600</v>
      </c>
      <c r="O89" s="2076">
        <f>'전체 전기 사용내역'!AR89</f>
        <v>275180</v>
      </c>
      <c r="P89" s="2076">
        <f t="shared" si="15"/>
        <v>1706780</v>
      </c>
      <c r="Q89" s="2087">
        <f>'온수 사용 내역'!L89</f>
        <v>322060</v>
      </c>
      <c r="R89" s="2076">
        <f>'온수 사용 내역'!M89</f>
        <v>0</v>
      </c>
      <c r="S89" s="2087">
        <f>'관리비 고지서 EHP 열(냉난방)'!N89</f>
        <v>81200</v>
      </c>
      <c r="T89" s="3315">
        <f>'관리비 고지서 EHP 열(냉난방)'!O89</f>
        <v>293670</v>
      </c>
      <c r="U89" s="2076">
        <f t="shared" si="16"/>
        <v>696930</v>
      </c>
      <c r="V89" s="2076">
        <f t="shared" si="17"/>
        <v>2164810</v>
      </c>
      <c r="W89" s="2076">
        <f t="shared" si="18"/>
        <v>618510</v>
      </c>
      <c r="X89" s="2076">
        <f t="shared" si="19"/>
        <v>2783320</v>
      </c>
      <c r="Y89" s="2076"/>
      <c r="Z89" s="105"/>
      <c r="AA89" s="105"/>
      <c r="AB89" s="112"/>
    </row>
    <row r="90" spans="1:28" ht="25.5" customHeight="1" outlineLevel="1">
      <c r="A90" s="4306"/>
      <c r="B90" s="2101">
        <v>85</v>
      </c>
      <c r="C90" s="1758" t="s">
        <v>164</v>
      </c>
      <c r="D90" s="1707" t="s">
        <v>856</v>
      </c>
      <c r="E90" s="3087" t="s">
        <v>1200</v>
      </c>
      <c r="F90" s="1751">
        <v>220.35</v>
      </c>
      <c r="G90" s="1751"/>
      <c r="H90" s="1751"/>
      <c r="I90" s="1751">
        <f t="shared" si="20"/>
        <v>66.655874999999995</v>
      </c>
      <c r="J90" s="1743" t="s">
        <v>2242</v>
      </c>
      <c r="K90" s="2087">
        <f>'수도 사용 내역'!S90</f>
        <v>311420</v>
      </c>
      <c r="L90" s="2076">
        <f>'수도 사용 내역'!T90</f>
        <v>44440</v>
      </c>
      <c r="M90" s="2076">
        <f>'수도 사용 내역'!U90</f>
        <v>355860</v>
      </c>
      <c r="N90" s="2087">
        <f>'전체 전기 사용내역'!AQ90</f>
        <v>1309910</v>
      </c>
      <c r="O90" s="2076">
        <f>'전체 전기 사용내역'!AR90</f>
        <v>246270</v>
      </c>
      <c r="P90" s="2076">
        <f t="shared" si="15"/>
        <v>1556180</v>
      </c>
      <c r="Q90" s="2087">
        <f>'온수 사용 내역'!L90</f>
        <v>254960</v>
      </c>
      <c r="R90" s="2076">
        <f>'온수 사용 내역'!M90</f>
        <v>0</v>
      </c>
      <c r="S90" s="2087">
        <f>'관리비 고지서 EHP 열(냉난방)'!N90</f>
        <v>72670</v>
      </c>
      <c r="T90" s="3315">
        <f>'관리비 고지서 EHP 열(냉난방)'!O90</f>
        <v>262820</v>
      </c>
      <c r="U90" s="2076">
        <f t="shared" si="16"/>
        <v>590450</v>
      </c>
      <c r="V90" s="2076">
        <f t="shared" si="17"/>
        <v>1948960</v>
      </c>
      <c r="W90" s="2076">
        <f t="shared" si="18"/>
        <v>553530</v>
      </c>
      <c r="X90" s="2076">
        <f t="shared" si="19"/>
        <v>2502490</v>
      </c>
      <c r="Y90" s="2076"/>
      <c r="Z90" s="105"/>
      <c r="AA90" s="105"/>
      <c r="AB90" s="112"/>
    </row>
    <row r="91" spans="1:28" ht="25.5" customHeight="1" outlineLevel="1">
      <c r="A91" s="4306"/>
      <c r="B91" s="2101">
        <v>86</v>
      </c>
      <c r="C91" s="1758" t="s">
        <v>164</v>
      </c>
      <c r="D91" s="1707" t="s">
        <v>856</v>
      </c>
      <c r="E91" s="3087" t="s">
        <v>1201</v>
      </c>
      <c r="F91" s="1751">
        <v>219.57</v>
      </c>
      <c r="G91" s="1751"/>
      <c r="H91" s="1751"/>
      <c r="I91" s="1751">
        <v>66.42</v>
      </c>
      <c r="J91" s="1710" t="s">
        <v>2179</v>
      </c>
      <c r="K91" s="2087">
        <f>'수도 사용 내역'!S91</f>
        <v>300300</v>
      </c>
      <c r="L91" s="2076">
        <f>'수도 사용 내역'!T91</f>
        <v>44290</v>
      </c>
      <c r="M91" s="2076">
        <f>'수도 사용 내역'!U91</f>
        <v>344590</v>
      </c>
      <c r="N91" s="2087">
        <f>'전체 전기 사용내역'!AQ91</f>
        <v>1196940</v>
      </c>
      <c r="O91" s="2076">
        <f>'전체 전기 사용내역'!AR91</f>
        <v>245400</v>
      </c>
      <c r="P91" s="2076">
        <f t="shared" si="15"/>
        <v>1442340</v>
      </c>
      <c r="Q91" s="2087">
        <f>'온수 사용 내역'!L91</f>
        <v>169980</v>
      </c>
      <c r="R91" s="2076">
        <f>'온수 사용 내역'!M91</f>
        <v>0</v>
      </c>
      <c r="S91" s="2087">
        <f>'관리비 고지서 EHP 열(냉난방)'!N91</f>
        <v>72410</v>
      </c>
      <c r="T91" s="3315">
        <f>'관리비 고지서 EHP 열(냉난방)'!O91</f>
        <v>261890</v>
      </c>
      <c r="U91" s="2076">
        <f t="shared" si="16"/>
        <v>504280</v>
      </c>
      <c r="V91" s="2076">
        <f t="shared" si="17"/>
        <v>1739630</v>
      </c>
      <c r="W91" s="2076">
        <f t="shared" si="18"/>
        <v>551580</v>
      </c>
      <c r="X91" s="2076">
        <f t="shared" si="19"/>
        <v>2291210</v>
      </c>
      <c r="Y91" s="2076"/>
      <c r="Z91" s="105"/>
      <c r="AA91" s="105"/>
      <c r="AB91" s="112"/>
    </row>
    <row r="92" spans="1:28" ht="25.5" customHeight="1" outlineLevel="1">
      <c r="A92" s="4306"/>
      <c r="B92" s="2101">
        <v>87</v>
      </c>
      <c r="C92" s="1758" t="s">
        <v>164</v>
      </c>
      <c r="D92" s="1707" t="s">
        <v>635</v>
      </c>
      <c r="E92" s="3087" t="s">
        <v>334</v>
      </c>
      <c r="F92" s="1751">
        <v>113.5</v>
      </c>
      <c r="G92" s="1709"/>
      <c r="H92" s="1709"/>
      <c r="I92" s="1751">
        <f t="shared" si="20"/>
        <v>34.333750000000002</v>
      </c>
      <c r="J92" s="1752" t="s">
        <v>1579</v>
      </c>
      <c r="K92" s="2087">
        <f>'수도 사용 내역'!S92</f>
        <v>719230</v>
      </c>
      <c r="L92" s="2076">
        <f>'수도 사용 내역'!T92</f>
        <v>22890</v>
      </c>
      <c r="M92" s="2076">
        <f>'수도 사용 내역'!U92</f>
        <v>742120</v>
      </c>
      <c r="N92" s="2087">
        <f>'전체 전기 사용내역'!AQ92</f>
        <v>1588820</v>
      </c>
      <c r="O92" s="2076">
        <f>'전체 전기 사용내역'!AR92</f>
        <v>126850</v>
      </c>
      <c r="P92" s="2076">
        <f t="shared" si="15"/>
        <v>1715670</v>
      </c>
      <c r="Q92" s="2087">
        <f>'온수 사용 내역'!L92</f>
        <v>630700</v>
      </c>
      <c r="R92" s="2076">
        <f>'온수 사용 내역'!M92</f>
        <v>0</v>
      </c>
      <c r="S92" s="2087">
        <f>'관리비 고지서 EHP 열(냉난방)'!N92</f>
        <v>37430</v>
      </c>
      <c r="T92" s="3315">
        <f>'관리비 고지서 EHP 열(냉난방)'!O92</f>
        <v>135380</v>
      </c>
      <c r="U92" s="2076">
        <f t="shared" si="16"/>
        <v>803510</v>
      </c>
      <c r="V92" s="2076">
        <f t="shared" si="17"/>
        <v>2976180</v>
      </c>
      <c r="W92" s="2076">
        <f t="shared" si="18"/>
        <v>285120</v>
      </c>
      <c r="X92" s="2076">
        <f t="shared" si="19"/>
        <v>3261300</v>
      </c>
      <c r="Y92" s="2076"/>
      <c r="Z92" s="105"/>
      <c r="AA92" s="105"/>
      <c r="AB92" s="112"/>
    </row>
    <row r="93" spans="1:28" ht="25.5" customHeight="1" outlineLevel="1">
      <c r="A93" s="4306"/>
      <c r="B93" s="2101">
        <v>88</v>
      </c>
      <c r="C93" s="1758" t="s">
        <v>164</v>
      </c>
      <c r="D93" s="1707" t="s">
        <v>635</v>
      </c>
      <c r="E93" s="3087" t="s">
        <v>2256</v>
      </c>
      <c r="F93" s="1751">
        <v>47.24</v>
      </c>
      <c r="G93" s="1751"/>
      <c r="H93" s="1751"/>
      <c r="I93" s="1751">
        <f t="shared" si="20"/>
        <v>14.290100000000001</v>
      </c>
      <c r="J93" s="1752" t="s">
        <v>10</v>
      </c>
      <c r="K93" s="2087">
        <f>'수도 사용 내역'!S93</f>
        <v>100100</v>
      </c>
      <c r="L93" s="2076">
        <f>'수도 사용 내역'!T93</f>
        <v>9530</v>
      </c>
      <c r="M93" s="2076">
        <f>'수도 사용 내역'!U93</f>
        <v>109630</v>
      </c>
      <c r="N93" s="2087">
        <f>'전체 전기 사용내역'!AQ93</f>
        <v>375560</v>
      </c>
      <c r="O93" s="2076">
        <f>'전체 전기 사용내역'!AR93</f>
        <v>52800</v>
      </c>
      <c r="P93" s="2076">
        <f t="shared" si="15"/>
        <v>428360</v>
      </c>
      <c r="Q93" s="2087">
        <f>'온수 사용 내역'!L93</f>
        <v>49200</v>
      </c>
      <c r="R93" s="2076">
        <f>'온수 사용 내역'!M93</f>
        <v>0</v>
      </c>
      <c r="S93" s="2087">
        <f>'관리비 고지서 EHP 열(냉난방)'!N93</f>
        <v>123010</v>
      </c>
      <c r="T93" s="3315">
        <f>'관리비 고지서 EHP 열(냉난방)'!O93</f>
        <v>56350</v>
      </c>
      <c r="U93" s="2076">
        <f t="shared" si="16"/>
        <v>228560</v>
      </c>
      <c r="V93" s="2076">
        <f t="shared" si="17"/>
        <v>647870</v>
      </c>
      <c r="W93" s="2076">
        <f t="shared" si="18"/>
        <v>118680</v>
      </c>
      <c r="X93" s="2076">
        <f t="shared" si="19"/>
        <v>766550</v>
      </c>
      <c r="Y93" s="2076"/>
      <c r="Z93" s="105"/>
      <c r="AA93" s="105"/>
      <c r="AB93" s="112"/>
    </row>
    <row r="94" spans="1:28" ht="25.5" customHeight="1" outlineLevel="1">
      <c r="A94" s="4306"/>
      <c r="B94" s="2101">
        <v>89</v>
      </c>
      <c r="C94" s="1758" t="s">
        <v>164</v>
      </c>
      <c r="D94" s="1707" t="s">
        <v>635</v>
      </c>
      <c r="E94" s="3087" t="s">
        <v>2255</v>
      </c>
      <c r="F94" s="1751">
        <v>47.34</v>
      </c>
      <c r="G94" s="1709"/>
      <c r="H94" s="1709"/>
      <c r="I94" s="1751">
        <f t="shared" si="20"/>
        <v>14.320350000000001</v>
      </c>
      <c r="J94" s="1752" t="s">
        <v>225</v>
      </c>
      <c r="K94" s="2087">
        <f>'수도 사용 내역'!S94</f>
        <v>122340</v>
      </c>
      <c r="L94" s="2076">
        <f>'수도 사용 내역'!T94</f>
        <v>9550</v>
      </c>
      <c r="M94" s="2076">
        <f>'수도 사용 내역'!U94</f>
        <v>131890</v>
      </c>
      <c r="N94" s="2087">
        <f>'전체 전기 사용내역'!AQ94</f>
        <v>279380</v>
      </c>
      <c r="O94" s="2076">
        <f>'전체 전기 사용내역'!AR94</f>
        <v>52910</v>
      </c>
      <c r="P94" s="2076">
        <f t="shared" si="15"/>
        <v>332290</v>
      </c>
      <c r="Q94" s="2087">
        <f>'온수 사용 내역'!L94</f>
        <v>102880</v>
      </c>
      <c r="R94" s="2076">
        <f>'온수 사용 내역'!M94</f>
        <v>0</v>
      </c>
      <c r="S94" s="2087">
        <f>'관리비 고지서 EHP 열(냉난방)'!N94</f>
        <v>123270</v>
      </c>
      <c r="T94" s="3315">
        <f>'관리비 고지서 EHP 열(냉난방)'!O94</f>
        <v>56470</v>
      </c>
      <c r="U94" s="2076">
        <f t="shared" si="16"/>
        <v>282620</v>
      </c>
      <c r="V94" s="2076">
        <f t="shared" si="17"/>
        <v>627870</v>
      </c>
      <c r="W94" s="2076">
        <f t="shared" si="18"/>
        <v>118930</v>
      </c>
      <c r="X94" s="2076">
        <f t="shared" si="19"/>
        <v>746800</v>
      </c>
      <c r="Y94" s="2076"/>
      <c r="Z94" s="105"/>
      <c r="AA94" s="105"/>
      <c r="AB94" s="112"/>
    </row>
    <row r="95" spans="1:28" ht="25.5" customHeight="1" outlineLevel="1">
      <c r="A95" s="4306"/>
      <c r="B95" s="2101">
        <v>90</v>
      </c>
      <c r="C95" s="1758" t="s">
        <v>164</v>
      </c>
      <c r="D95" s="1707" t="s">
        <v>635</v>
      </c>
      <c r="E95" s="3087" t="s">
        <v>912</v>
      </c>
      <c r="F95" s="1736">
        <v>338.56</v>
      </c>
      <c r="G95" s="1736"/>
      <c r="H95" s="1736"/>
      <c r="I95" s="1736">
        <f>F95*0.3025</f>
        <v>102.4144</v>
      </c>
      <c r="J95" s="1737" t="s">
        <v>2297</v>
      </c>
      <c r="K95" s="2087">
        <f>'수도 사용 내역'!S95</f>
        <v>218730</v>
      </c>
      <c r="L95" s="2076">
        <f>'수도 사용 내역'!T95</f>
        <v>68280</v>
      </c>
      <c r="M95" s="2076">
        <f>'수도 사용 내역'!U95</f>
        <v>287010</v>
      </c>
      <c r="N95" s="2087">
        <f>'전체 전기 사용내역'!AQ95</f>
        <v>1325480</v>
      </c>
      <c r="O95" s="2076">
        <f>'전체 전기 사용내역'!AR95</f>
        <v>378390</v>
      </c>
      <c r="P95" s="2076">
        <f t="shared" si="15"/>
        <v>1703870</v>
      </c>
      <c r="Q95" s="2087">
        <f>'온수 사용 내역'!L95</f>
        <v>71570</v>
      </c>
      <c r="R95" s="2076">
        <f>'온수 사용 내역'!M95</f>
        <v>0</v>
      </c>
      <c r="S95" s="2087">
        <f>'관리비 고지서 EHP 열(냉난방)'!N95</f>
        <v>0</v>
      </c>
      <c r="T95" s="3315">
        <f>'관리비 고지서 EHP 열(냉난방)'!O95</f>
        <v>0</v>
      </c>
      <c r="U95" s="2076">
        <f t="shared" si="16"/>
        <v>71570</v>
      </c>
      <c r="V95" s="2087">
        <f t="shared" si="17"/>
        <v>1615780</v>
      </c>
      <c r="W95" s="2076">
        <f t="shared" si="18"/>
        <v>446670</v>
      </c>
      <c r="X95" s="2076">
        <f t="shared" si="19"/>
        <v>2062450</v>
      </c>
      <c r="Y95" s="2076"/>
      <c r="Z95" s="105"/>
      <c r="AA95" s="105"/>
      <c r="AB95" s="112"/>
    </row>
    <row r="96" spans="1:28" ht="25.5" customHeight="1" outlineLevel="1">
      <c r="A96" s="4306"/>
      <c r="B96" s="2101">
        <v>91</v>
      </c>
      <c r="C96" s="1758" t="s">
        <v>164</v>
      </c>
      <c r="D96" s="1707" t="s">
        <v>635</v>
      </c>
      <c r="E96" s="3087" t="s">
        <v>2660</v>
      </c>
      <c r="F96" s="1736">
        <v>64.5</v>
      </c>
      <c r="G96" s="1736"/>
      <c r="H96" s="1736"/>
      <c r="I96" s="1736">
        <f>F96*0.3025</f>
        <v>19.51125</v>
      </c>
      <c r="J96" s="1710" t="s">
        <v>3658</v>
      </c>
      <c r="K96" s="2087">
        <f>'수도 사용 내역'!S96</f>
        <v>118640</v>
      </c>
      <c r="L96" s="2076">
        <f>'수도 사용 내역'!T96</f>
        <v>13010</v>
      </c>
      <c r="M96" s="2076">
        <f>'수도 사용 내역'!U96</f>
        <v>131650</v>
      </c>
      <c r="N96" s="2087">
        <f>'전체 전기 사용내역'!AQ96</f>
        <v>481340</v>
      </c>
      <c r="O96" s="2076">
        <f>'전체 전기 사용내역'!AR96</f>
        <v>72090</v>
      </c>
      <c r="P96" s="2076">
        <f>N96+O96</f>
        <v>553430</v>
      </c>
      <c r="Q96" s="2087">
        <f>'온수 사용 내역'!L96</f>
        <v>120770</v>
      </c>
      <c r="R96" s="2076">
        <f>'온수 사용 내역'!M96</f>
        <v>0</v>
      </c>
      <c r="S96" s="2087">
        <f>'관리비 고지서 EHP 열(냉난방)'!N96</f>
        <v>0</v>
      </c>
      <c r="T96" s="3315">
        <f>'관리비 고지서 EHP 열(냉난방)'!O96</f>
        <v>0</v>
      </c>
      <c r="U96" s="2076">
        <f>SUM(Q96:T96)</f>
        <v>120770</v>
      </c>
      <c r="V96" s="2087">
        <f>K96+N96+Q96+S96</f>
        <v>720750</v>
      </c>
      <c r="W96" s="2076">
        <f>T96+R96+O96+L96</f>
        <v>85100</v>
      </c>
      <c r="X96" s="2076">
        <f>V96+W96</f>
        <v>805850</v>
      </c>
      <c r="Y96" s="2076"/>
      <c r="Z96" s="105"/>
      <c r="AA96" s="105"/>
      <c r="AB96" s="112"/>
    </row>
    <row r="97" spans="1:28" ht="25.5" customHeight="1" outlineLevel="1">
      <c r="A97" s="4306"/>
      <c r="B97" s="2101">
        <v>92</v>
      </c>
      <c r="C97" s="1758" t="s">
        <v>164</v>
      </c>
      <c r="D97" s="1722" t="s">
        <v>633</v>
      </c>
      <c r="E97" s="3084">
        <v>101</v>
      </c>
      <c r="F97" s="1736">
        <v>168.5</v>
      </c>
      <c r="G97" s="1736"/>
      <c r="H97" s="1736"/>
      <c r="I97" s="1736">
        <f t="shared" si="20"/>
        <v>50.971249999999998</v>
      </c>
      <c r="J97" s="1737" t="s">
        <v>1284</v>
      </c>
      <c r="K97" s="2087">
        <f>'수도 사용 내역'!S97</f>
        <v>889760</v>
      </c>
      <c r="L97" s="2076">
        <f>'수도 사용 내역'!T97</f>
        <v>33990</v>
      </c>
      <c r="M97" s="2076">
        <f>'수도 사용 내역'!U97</f>
        <v>923750</v>
      </c>
      <c r="N97" s="2087">
        <f>'전체 전기 사용내역'!AQ97</f>
        <v>1459400</v>
      </c>
      <c r="O97" s="2076">
        <f>'전체 전기 사용내역'!AR97</f>
        <v>188320</v>
      </c>
      <c r="P97" s="2076">
        <f t="shared" si="15"/>
        <v>1647720</v>
      </c>
      <c r="Q97" s="2087">
        <f>'온수 사용 내역'!L97</f>
        <v>782780</v>
      </c>
      <c r="R97" s="2076">
        <f>'온수 사용 내역'!M97</f>
        <v>0</v>
      </c>
      <c r="S97" s="2087">
        <f>'관리비 고지서 EHP 열(냉난방)'!N97</f>
        <v>0</v>
      </c>
      <c r="T97" s="2076">
        <f>'관리비 고지서 EHP 열(냉난방)'!O95</f>
        <v>0</v>
      </c>
      <c r="U97" s="2076">
        <f t="shared" si="16"/>
        <v>782780</v>
      </c>
      <c r="V97" s="2076">
        <f t="shared" si="17"/>
        <v>3131940</v>
      </c>
      <c r="W97" s="2076">
        <f t="shared" si="18"/>
        <v>222310</v>
      </c>
      <c r="X97" s="2076">
        <f t="shared" si="19"/>
        <v>3354250</v>
      </c>
      <c r="Y97" s="2076"/>
      <c r="Z97" s="105"/>
      <c r="AA97" s="105"/>
      <c r="AB97" s="112"/>
    </row>
    <row r="98" spans="1:28" ht="25.5" customHeight="1" outlineLevel="1">
      <c r="A98" s="4306"/>
      <c r="B98" s="2101">
        <v>93</v>
      </c>
      <c r="C98" s="1758" t="s">
        <v>164</v>
      </c>
      <c r="D98" s="1722" t="s">
        <v>633</v>
      </c>
      <c r="E98" s="3084">
        <v>102</v>
      </c>
      <c r="F98" s="1736">
        <v>134.91</v>
      </c>
      <c r="G98" s="1736"/>
      <c r="H98" s="1736"/>
      <c r="I98" s="1736">
        <f t="shared" si="20"/>
        <v>40.810274999999997</v>
      </c>
      <c r="J98" s="1743" t="s">
        <v>3019</v>
      </c>
      <c r="K98" s="2087">
        <f>'수도 사용 내역'!S98</f>
        <v>585760</v>
      </c>
      <c r="L98" s="2076">
        <f>'수도 사용 내역'!T98</f>
        <v>27210</v>
      </c>
      <c r="M98" s="2076">
        <f>'수도 사용 내역'!U98</f>
        <v>612970</v>
      </c>
      <c r="N98" s="2087">
        <f>'전체 전기 사용내역'!AQ98</f>
        <v>1101400</v>
      </c>
      <c r="O98" s="2087">
        <f>'전체 전기 사용내역'!AR98</f>
        <v>150780</v>
      </c>
      <c r="P98" s="2076">
        <f t="shared" si="15"/>
        <v>1252180</v>
      </c>
      <c r="Q98" s="2087">
        <f>'온수 사용 내역'!L98</f>
        <v>505450</v>
      </c>
      <c r="R98" s="2076">
        <f>'온수 사용 내역'!M98</f>
        <v>0</v>
      </c>
      <c r="S98" s="2087">
        <f>'관리비 고지서 EHP 열(냉난방)'!N98</f>
        <v>0</v>
      </c>
      <c r="T98" s="2076">
        <f>'관리비 고지서 EHP 열(냉난방)'!O96</f>
        <v>0</v>
      </c>
      <c r="U98" s="2076">
        <f t="shared" si="16"/>
        <v>505450</v>
      </c>
      <c r="V98" s="2076">
        <f t="shared" si="17"/>
        <v>2192610</v>
      </c>
      <c r="W98" s="2076">
        <f t="shared" si="18"/>
        <v>177990</v>
      </c>
      <c r="X98" s="2076">
        <f t="shared" si="19"/>
        <v>2370600</v>
      </c>
      <c r="Y98" s="2076"/>
      <c r="Z98" s="105"/>
      <c r="AA98" s="105"/>
      <c r="AB98" s="112"/>
    </row>
    <row r="99" spans="1:28" ht="25.5" customHeight="1" outlineLevel="1">
      <c r="A99" s="4306"/>
      <c r="B99" s="2101">
        <v>94</v>
      </c>
      <c r="C99" s="1758" t="s">
        <v>164</v>
      </c>
      <c r="D99" s="1722" t="s">
        <v>1287</v>
      </c>
      <c r="E99" s="3084">
        <v>103</v>
      </c>
      <c r="F99" s="3126">
        <v>82.02</v>
      </c>
      <c r="G99" s="3126"/>
      <c r="H99" s="3126"/>
      <c r="I99" s="3126">
        <v>24.81</v>
      </c>
      <c r="J99" s="1743" t="s">
        <v>1336</v>
      </c>
      <c r="K99" s="2087">
        <f>'수도 사용 내역'!S99</f>
        <v>1312400</v>
      </c>
      <c r="L99" s="2076">
        <f>'수도 사용 내역'!T99</f>
        <v>16540</v>
      </c>
      <c r="M99" s="2076">
        <f>'수도 사용 내역'!U99</f>
        <v>1328940</v>
      </c>
      <c r="N99" s="2087">
        <f>'전체 전기 사용내역'!AQ99</f>
        <v>1495840</v>
      </c>
      <c r="O99" s="2076">
        <f>'전체 전기 사용내역'!AR99</f>
        <v>91670</v>
      </c>
      <c r="P99" s="2076">
        <f t="shared" si="15"/>
        <v>1587510</v>
      </c>
      <c r="Q99" s="2087">
        <f>'온수 사용 내역'!L99</f>
        <v>411520</v>
      </c>
      <c r="R99" s="2076">
        <f>'온수 사용 내역'!M99</f>
        <v>0</v>
      </c>
      <c r="S99" s="2087">
        <f>'관리비 고지서 EHP 열(냉난방)'!N99</f>
        <v>0</v>
      </c>
      <c r="T99" s="2076">
        <f>'관리비 고지서 EHP 열(냉난방)'!O97</f>
        <v>0</v>
      </c>
      <c r="U99" s="2076">
        <f t="shared" si="16"/>
        <v>411520</v>
      </c>
      <c r="V99" s="2076">
        <f t="shared" si="17"/>
        <v>3219760</v>
      </c>
      <c r="W99" s="2076">
        <f t="shared" si="18"/>
        <v>108210</v>
      </c>
      <c r="X99" s="2076">
        <f t="shared" si="19"/>
        <v>3327970</v>
      </c>
      <c r="Y99" s="2076"/>
      <c r="Z99" s="105"/>
      <c r="AA99" s="105"/>
      <c r="AB99" s="112"/>
    </row>
    <row r="100" spans="1:28" ht="25.5" customHeight="1" outlineLevel="1">
      <c r="A100" s="4306"/>
      <c r="B100" s="2101">
        <v>95</v>
      </c>
      <c r="C100" s="1758" t="s">
        <v>164</v>
      </c>
      <c r="D100" s="1722" t="s">
        <v>633</v>
      </c>
      <c r="E100" s="3084">
        <v>104</v>
      </c>
      <c r="F100" s="3127">
        <v>127.6</v>
      </c>
      <c r="G100" s="3127"/>
      <c r="H100" s="3127"/>
      <c r="I100" s="3127">
        <f t="shared" si="20"/>
        <v>38.598999999999997</v>
      </c>
      <c r="J100" s="1737" t="s">
        <v>312</v>
      </c>
      <c r="K100" s="2087">
        <f>'수도 사용 내역'!S100</f>
        <v>415220</v>
      </c>
      <c r="L100" s="2076">
        <f>'수도 사용 내역'!T100</f>
        <v>25740</v>
      </c>
      <c r="M100" s="2076">
        <f>'수도 사용 내역'!U100</f>
        <v>440960</v>
      </c>
      <c r="N100" s="2087">
        <f>'전체 전기 사용내역'!AQ100</f>
        <v>1206170</v>
      </c>
      <c r="O100" s="2076">
        <f>'전체 전기 사용내역'!AR100</f>
        <v>142610</v>
      </c>
      <c r="P100" s="2076">
        <f t="shared" si="15"/>
        <v>1348780</v>
      </c>
      <c r="Q100" s="2087">
        <f>'온수 사용 내역'!L100</f>
        <v>424940</v>
      </c>
      <c r="R100" s="2076">
        <f>'온수 사용 내역'!M100</f>
        <v>0</v>
      </c>
      <c r="S100" s="2087">
        <f>'관리비 고지서 EHP 열(냉난방)'!N100</f>
        <v>0</v>
      </c>
      <c r="T100" s="2076">
        <f>'관리비 고지서 EHP 열(냉난방)'!O98</f>
        <v>0</v>
      </c>
      <c r="U100" s="2076">
        <f t="shared" si="16"/>
        <v>424940</v>
      </c>
      <c r="V100" s="2076">
        <f t="shared" si="17"/>
        <v>2046330</v>
      </c>
      <c r="W100" s="2076">
        <f t="shared" si="18"/>
        <v>168350</v>
      </c>
      <c r="X100" s="2076">
        <f t="shared" si="19"/>
        <v>2214680</v>
      </c>
      <c r="Y100" s="2076"/>
      <c r="Z100" s="105"/>
      <c r="AA100" s="105"/>
      <c r="AB100" s="112"/>
    </row>
    <row r="101" spans="1:28" ht="25.5" customHeight="1" outlineLevel="1">
      <c r="A101" s="4306"/>
      <c r="B101" s="2101">
        <v>96</v>
      </c>
      <c r="C101" s="1758" t="s">
        <v>164</v>
      </c>
      <c r="D101" s="1722" t="s">
        <v>633</v>
      </c>
      <c r="E101" s="3093" t="s">
        <v>956</v>
      </c>
      <c r="F101" s="3126">
        <v>128.80000000000001</v>
      </c>
      <c r="G101" s="3126"/>
      <c r="H101" s="3126"/>
      <c r="I101" s="3126">
        <f t="shared" si="20"/>
        <v>38.962000000000003</v>
      </c>
      <c r="J101" s="1743" t="s">
        <v>1346</v>
      </c>
      <c r="K101" s="2087">
        <f>'수도 사용 내역'!S101</f>
        <v>452300</v>
      </c>
      <c r="L101" s="2076">
        <f>'수도 사용 내역'!T101</f>
        <v>25980</v>
      </c>
      <c r="M101" s="2076">
        <f>'수도 사용 내역'!U101</f>
        <v>478280</v>
      </c>
      <c r="N101" s="2087">
        <f>'전체 전기 사용내역'!AQ101</f>
        <v>995330</v>
      </c>
      <c r="O101" s="2076">
        <f>'전체 전기 사용내역'!AR101</f>
        <v>143950</v>
      </c>
      <c r="P101" s="2076">
        <f t="shared" si="15"/>
        <v>1139280</v>
      </c>
      <c r="Q101" s="2087">
        <f>'온수 사용 내역'!L101</f>
        <v>371260</v>
      </c>
      <c r="R101" s="2076">
        <f>'온수 사용 내역'!M101</f>
        <v>0</v>
      </c>
      <c r="S101" s="2087">
        <f>'관리비 고지서 EHP 열(냉난방)'!N101</f>
        <v>0</v>
      </c>
      <c r="T101" s="2076">
        <f>'관리비 고지서 EHP 열(냉난방)'!O99</f>
        <v>0</v>
      </c>
      <c r="U101" s="2076">
        <f t="shared" si="16"/>
        <v>371260</v>
      </c>
      <c r="V101" s="2076">
        <f t="shared" si="17"/>
        <v>1818890</v>
      </c>
      <c r="W101" s="2076">
        <f t="shared" si="18"/>
        <v>169930</v>
      </c>
      <c r="X101" s="2076">
        <f t="shared" si="19"/>
        <v>1988820</v>
      </c>
      <c r="Y101" s="2076"/>
      <c r="Z101" s="105"/>
      <c r="AA101" s="105"/>
      <c r="AB101" s="112"/>
    </row>
    <row r="102" spans="1:28" ht="25.5" customHeight="1" outlineLevel="1">
      <c r="A102" s="4306"/>
      <c r="B102" s="2101">
        <v>97</v>
      </c>
      <c r="C102" s="1758" t="s">
        <v>164</v>
      </c>
      <c r="D102" s="1722" t="s">
        <v>633</v>
      </c>
      <c r="E102" s="3084">
        <v>107</v>
      </c>
      <c r="F102" s="1736">
        <v>117.33</v>
      </c>
      <c r="G102" s="1736"/>
      <c r="H102" s="1736"/>
      <c r="I102" s="1736">
        <f t="shared" si="20"/>
        <v>35.492325000000001</v>
      </c>
      <c r="J102" s="1743" t="s">
        <v>3293</v>
      </c>
      <c r="K102" s="2087">
        <f>'수도 사용 내역'!S102</f>
        <v>263220</v>
      </c>
      <c r="L102" s="2076">
        <f>'수도 사용 내역'!T102</f>
        <v>23660</v>
      </c>
      <c r="M102" s="2076">
        <f>'수도 사용 내역'!U102</f>
        <v>286880</v>
      </c>
      <c r="N102" s="2087">
        <f>'전체 전기 사용내역'!AQ102</f>
        <v>946850</v>
      </c>
      <c r="O102" s="2076">
        <f>'전체 전기 사용내역'!AR102</f>
        <v>131130</v>
      </c>
      <c r="P102" s="2076">
        <f t="shared" si="15"/>
        <v>1077980</v>
      </c>
      <c r="Q102" s="2087">
        <f>'온수 사용 내역'!L102</f>
        <v>174450</v>
      </c>
      <c r="R102" s="2076">
        <f>'온수 사용 내역'!M102</f>
        <v>0</v>
      </c>
      <c r="S102" s="2087">
        <f>'관리비 고지서 EHP 열(냉난방)'!N102</f>
        <v>0</v>
      </c>
      <c r="T102" s="2076">
        <f>'관리비 고지서 EHP 열(냉난방)'!O100</f>
        <v>0</v>
      </c>
      <c r="U102" s="2076">
        <f t="shared" si="16"/>
        <v>174450</v>
      </c>
      <c r="V102" s="2087">
        <f t="shared" si="17"/>
        <v>1384520</v>
      </c>
      <c r="W102" s="2076">
        <f t="shared" si="18"/>
        <v>154790</v>
      </c>
      <c r="X102" s="2076">
        <f t="shared" si="19"/>
        <v>1539310</v>
      </c>
      <c r="Y102" s="2076"/>
      <c r="Z102" s="105"/>
      <c r="AA102" s="105"/>
      <c r="AB102" s="112"/>
    </row>
    <row r="103" spans="1:28" ht="25.5" customHeight="1" outlineLevel="1">
      <c r="A103" s="4306"/>
      <c r="B103" s="2101">
        <v>98</v>
      </c>
      <c r="C103" s="1758" t="s">
        <v>164</v>
      </c>
      <c r="D103" s="1722" t="s">
        <v>633</v>
      </c>
      <c r="E103" s="3084">
        <v>108</v>
      </c>
      <c r="F103" s="1736">
        <v>102</v>
      </c>
      <c r="G103" s="1736"/>
      <c r="H103" s="1736"/>
      <c r="I103" s="1736">
        <f t="shared" si="20"/>
        <v>30.855</v>
      </c>
      <c r="J103" s="1743" t="s">
        <v>1285</v>
      </c>
      <c r="K103" s="2087">
        <f>'수도 사용 내역'!S103</f>
        <v>200200</v>
      </c>
      <c r="L103" s="2076">
        <f>'수도 사용 내역'!T103</f>
        <v>20570</v>
      </c>
      <c r="M103" s="2076">
        <f>'수도 사용 내역'!U103</f>
        <v>220770</v>
      </c>
      <c r="N103" s="2087">
        <f>'전체 전기 사용내역'!AQ103</f>
        <v>1189500</v>
      </c>
      <c r="O103" s="2076">
        <f>'전체 전기 사용내역'!AR103</f>
        <v>114000</v>
      </c>
      <c r="P103" s="2076">
        <f t="shared" si="15"/>
        <v>1303500</v>
      </c>
      <c r="Q103" s="2087">
        <f>'온수 사용 내역'!L103</f>
        <v>156560</v>
      </c>
      <c r="R103" s="2076">
        <f>'온수 사용 내역'!M103</f>
        <v>0</v>
      </c>
      <c r="S103" s="2087">
        <f>'관리비 고지서 EHP 열(냉난방)'!N103</f>
        <v>0</v>
      </c>
      <c r="T103" s="2076">
        <f>'관리비 고지서 EHP 열(냉난방)'!O101</f>
        <v>0</v>
      </c>
      <c r="U103" s="2076">
        <f t="shared" si="16"/>
        <v>156560</v>
      </c>
      <c r="V103" s="2076">
        <f t="shared" si="17"/>
        <v>1546260</v>
      </c>
      <c r="W103" s="2076">
        <f t="shared" si="18"/>
        <v>134570</v>
      </c>
      <c r="X103" s="2076">
        <f t="shared" si="19"/>
        <v>1680830</v>
      </c>
      <c r="Y103" s="2076"/>
      <c r="Z103" s="105"/>
      <c r="AA103" s="105"/>
      <c r="AB103" s="112"/>
    </row>
    <row r="104" spans="1:28" ht="25.5" customHeight="1" outlineLevel="1">
      <c r="A104" s="4306"/>
      <c r="B104" s="2101">
        <v>99</v>
      </c>
      <c r="C104" s="1758" t="s">
        <v>164</v>
      </c>
      <c r="D104" s="1707" t="s">
        <v>633</v>
      </c>
      <c r="E104" s="3094">
        <v>109</v>
      </c>
      <c r="F104" s="1709">
        <v>108.6</v>
      </c>
      <c r="G104" s="1709"/>
      <c r="H104" s="1709"/>
      <c r="I104" s="1709">
        <f>F104*0.3025</f>
        <v>32.851499999999994</v>
      </c>
      <c r="J104" s="1737" t="s">
        <v>2630</v>
      </c>
      <c r="K104" s="2087">
        <f>'수도 사용 내역'!S104</f>
        <v>274340</v>
      </c>
      <c r="L104" s="2076">
        <f>'수도 사용 내역'!T104</f>
        <v>21900</v>
      </c>
      <c r="M104" s="2076">
        <f>'수도 사용 내역'!U104</f>
        <v>296240</v>
      </c>
      <c r="N104" s="2087">
        <f>'전체 전기 사용내역'!AQ104</f>
        <v>1128720</v>
      </c>
      <c r="O104" s="2076">
        <f>'전체 전기 사용내역'!AR104</f>
        <v>121380</v>
      </c>
      <c r="P104" s="2076">
        <f t="shared" si="15"/>
        <v>1250100</v>
      </c>
      <c r="Q104" s="2087">
        <f>'온수 사용 내역'!L104</f>
        <v>219180</v>
      </c>
      <c r="R104" s="2076">
        <f>'온수 사용 내역'!M104</f>
        <v>0</v>
      </c>
      <c r="S104" s="2087">
        <f>'관리비 고지서 EHP 열(냉난방)'!N104</f>
        <v>0</v>
      </c>
      <c r="T104" s="2076">
        <f>'관리비 고지서 EHP 열(냉난방)'!O102</f>
        <v>0</v>
      </c>
      <c r="U104" s="2076">
        <f t="shared" si="16"/>
        <v>219180</v>
      </c>
      <c r="V104" s="2076">
        <f t="shared" si="17"/>
        <v>1622240</v>
      </c>
      <c r="W104" s="2076">
        <f t="shared" si="18"/>
        <v>143280</v>
      </c>
      <c r="X104" s="2076">
        <f t="shared" si="19"/>
        <v>1765520</v>
      </c>
      <c r="Y104" s="2076"/>
      <c r="Z104" s="105"/>
      <c r="AA104" s="105"/>
      <c r="AB104" s="112"/>
    </row>
    <row r="105" spans="1:28" ht="25.5" customHeight="1" outlineLevel="1">
      <c r="A105" s="4306"/>
      <c r="B105" s="2101">
        <v>100</v>
      </c>
      <c r="C105" s="1758" t="s">
        <v>164</v>
      </c>
      <c r="D105" s="1707" t="s">
        <v>633</v>
      </c>
      <c r="E105" s="3094">
        <v>110</v>
      </c>
      <c r="F105" s="1709">
        <v>153.13999999999999</v>
      </c>
      <c r="G105" s="1709"/>
      <c r="H105" s="1709"/>
      <c r="I105" s="1709">
        <f>F105*0.3025</f>
        <v>46.324849999999998</v>
      </c>
      <c r="J105" s="4118" t="s">
        <v>3557</v>
      </c>
      <c r="K105" s="2087">
        <f>'수도 사용 내역'!S105</f>
        <v>600590</v>
      </c>
      <c r="L105" s="2076">
        <f>'수도 사용 내역'!T105</f>
        <v>30900</v>
      </c>
      <c r="M105" s="2076">
        <f>'수도 사용 내역'!U105</f>
        <v>631490</v>
      </c>
      <c r="N105" s="2087">
        <f>'전체 전기 사용내역'!AQ105</f>
        <v>1758070</v>
      </c>
      <c r="O105" s="2076">
        <f>'전체 전기 사용내역'!AR105</f>
        <v>171230</v>
      </c>
      <c r="P105" s="2076">
        <f t="shared" si="15"/>
        <v>1929300</v>
      </c>
      <c r="Q105" s="2087">
        <f>'온수 사용 내역'!L105</f>
        <v>0</v>
      </c>
      <c r="R105" s="2076">
        <f>'온수 사용 내역'!M105</f>
        <v>0</v>
      </c>
      <c r="S105" s="2087">
        <f>'관리비 고지서 EHP 열(냉난방)'!N105</f>
        <v>0</v>
      </c>
      <c r="T105" s="2076">
        <f>'관리비 고지서 EHP 열(냉난방)'!O103</f>
        <v>0</v>
      </c>
      <c r="U105" s="2076">
        <f t="shared" si="16"/>
        <v>0</v>
      </c>
      <c r="V105" s="2087">
        <f t="shared" si="17"/>
        <v>2358660</v>
      </c>
      <c r="W105" s="2076">
        <f t="shared" si="18"/>
        <v>202130</v>
      </c>
      <c r="X105" s="2076">
        <f t="shared" si="19"/>
        <v>2560790</v>
      </c>
      <c r="Y105" s="2076"/>
      <c r="Z105" s="105"/>
      <c r="AA105" s="105"/>
      <c r="AB105" s="112"/>
    </row>
    <row r="106" spans="1:28" ht="25.5" customHeight="1" outlineLevel="1">
      <c r="A106" s="4306"/>
      <c r="B106" s="2101">
        <v>101</v>
      </c>
      <c r="C106" s="1758" t="s">
        <v>164</v>
      </c>
      <c r="D106" s="1707" t="s">
        <v>633</v>
      </c>
      <c r="E106" s="3094">
        <v>111</v>
      </c>
      <c r="F106" s="1736">
        <v>164.58</v>
      </c>
      <c r="G106" s="1736"/>
      <c r="H106" s="1736"/>
      <c r="I106" s="1736">
        <f t="shared" si="20"/>
        <v>49.785450000000004</v>
      </c>
      <c r="J106" s="1710" t="s">
        <v>3570</v>
      </c>
      <c r="K106" s="2087">
        <f>'수도 사용 내역'!S106</f>
        <v>556100</v>
      </c>
      <c r="L106" s="2076">
        <f>'수도 사용 내역'!T106</f>
        <v>33190</v>
      </c>
      <c r="M106" s="2076">
        <f>'수도 사용 내역'!U106</f>
        <v>589290</v>
      </c>
      <c r="N106" s="2087">
        <f>'전체 전기 사용내역'!AQ106</f>
        <v>1414380</v>
      </c>
      <c r="O106" s="2076">
        <f>'전체 전기 사용내역'!AR106</f>
        <v>183940</v>
      </c>
      <c r="P106" s="2076">
        <f t="shared" si="15"/>
        <v>1598320</v>
      </c>
      <c r="Q106" s="2087">
        <f>'온수 사용 내역'!L106</f>
        <v>451780</v>
      </c>
      <c r="R106" s="2076">
        <f>'온수 사용 내역'!M106</f>
        <v>0</v>
      </c>
      <c r="S106" s="2087">
        <f>'관리비 고지서 EHP 열(냉난방)'!N106</f>
        <v>0</v>
      </c>
      <c r="T106" s="2076">
        <f>'관리비 고지서 EHP 열(냉난방)'!O104</f>
        <v>0</v>
      </c>
      <c r="U106" s="2076">
        <f t="shared" si="16"/>
        <v>451780</v>
      </c>
      <c r="V106" s="2076">
        <f t="shared" si="17"/>
        <v>2422260</v>
      </c>
      <c r="W106" s="2076">
        <f t="shared" si="18"/>
        <v>217130</v>
      </c>
      <c r="X106" s="2076">
        <f t="shared" si="19"/>
        <v>2639390</v>
      </c>
      <c r="Y106" s="2076"/>
      <c r="Z106" s="105"/>
      <c r="AA106" s="105"/>
      <c r="AB106" s="112"/>
    </row>
    <row r="107" spans="1:28" ht="25.5" customHeight="1" outlineLevel="1">
      <c r="A107" s="4306"/>
      <c r="B107" s="2101">
        <v>102</v>
      </c>
      <c r="C107" s="1758" t="s">
        <v>164</v>
      </c>
      <c r="D107" s="1707" t="s">
        <v>858</v>
      </c>
      <c r="E107" s="3094" t="s">
        <v>899</v>
      </c>
      <c r="F107" s="1736">
        <v>394.51</v>
      </c>
      <c r="G107" s="1736"/>
      <c r="H107" s="1736"/>
      <c r="I107" s="1736">
        <v>119.33</v>
      </c>
      <c r="J107" s="1737" t="s">
        <v>1840</v>
      </c>
      <c r="K107" s="2087">
        <f>'수도 사용 내역'!S107</f>
        <v>511610</v>
      </c>
      <c r="L107" s="2076">
        <f>'수도 사용 내역'!T107</f>
        <v>79560</v>
      </c>
      <c r="M107" s="2076">
        <f>'수도 사용 내역'!U107</f>
        <v>591170</v>
      </c>
      <c r="N107" s="2087">
        <f>'전체 전기 사용내역'!AQ107</f>
        <v>2070090</v>
      </c>
      <c r="O107" s="2076">
        <f>'전체 전기 사용내역'!AR107</f>
        <v>440890</v>
      </c>
      <c r="P107" s="2076">
        <f t="shared" si="15"/>
        <v>2510980</v>
      </c>
      <c r="Q107" s="2087">
        <f>'온수 사용 내역'!L107</f>
        <v>219180</v>
      </c>
      <c r="R107" s="2076">
        <f>'온수 사용 내역'!M107</f>
        <v>0</v>
      </c>
      <c r="S107" s="2087">
        <f>'관리비 고지서 EHP 열(냉난방)'!N107</f>
        <v>0</v>
      </c>
      <c r="T107" s="2076">
        <f>'관리비 고지서 EHP 열(냉난방)'!O105</f>
        <v>0</v>
      </c>
      <c r="U107" s="2076">
        <f t="shared" si="16"/>
        <v>219180</v>
      </c>
      <c r="V107" s="2076">
        <f t="shared" si="17"/>
        <v>2800880</v>
      </c>
      <c r="W107" s="2076">
        <f t="shared" si="18"/>
        <v>520450</v>
      </c>
      <c r="X107" s="2076">
        <f t="shared" si="19"/>
        <v>3321330</v>
      </c>
      <c r="Y107" s="2076"/>
      <c r="Z107" s="105"/>
      <c r="AA107" s="105"/>
      <c r="AB107" s="112"/>
    </row>
    <row r="108" spans="1:28" ht="25.5" customHeight="1" outlineLevel="1">
      <c r="A108" s="4306"/>
      <c r="B108" s="2101">
        <v>103</v>
      </c>
      <c r="C108" s="1758" t="s">
        <v>164</v>
      </c>
      <c r="D108" s="1707" t="s">
        <v>633</v>
      </c>
      <c r="E108" s="3094" t="s">
        <v>2073</v>
      </c>
      <c r="F108" s="1736">
        <v>160.99</v>
      </c>
      <c r="G108" s="1736"/>
      <c r="H108" s="1736"/>
      <c r="I108" s="3126">
        <v>48.7</v>
      </c>
      <c r="J108" s="1710" t="s">
        <v>2997</v>
      </c>
      <c r="K108" s="2087">
        <f>'수도 사용 내역'!S108</f>
        <v>848980</v>
      </c>
      <c r="L108" s="2076">
        <f>'수도 사용 내역'!T108</f>
        <v>32470</v>
      </c>
      <c r="M108" s="2076">
        <f>'수도 사용 내역'!U108</f>
        <v>881450</v>
      </c>
      <c r="N108" s="2087">
        <f>'전체 전기 사용내역'!AQ108</f>
        <v>1113320</v>
      </c>
      <c r="O108" s="2076">
        <f>'전체 전기 사용내역'!AR108</f>
        <v>179930</v>
      </c>
      <c r="P108" s="2076">
        <f t="shared" si="15"/>
        <v>1293250</v>
      </c>
      <c r="Q108" s="2087">
        <f>'온수 사용 내역'!L108</f>
        <v>656420</v>
      </c>
      <c r="R108" s="2076">
        <f>'온수 사용 내역'!M108</f>
        <v>0</v>
      </c>
      <c r="S108" s="2087">
        <f>'관리비 고지서 EHP 열(냉난방)'!N108</f>
        <v>0</v>
      </c>
      <c r="T108" s="2076">
        <f>'관리비 고지서 EHP 열(냉난방)'!O106</f>
        <v>0</v>
      </c>
      <c r="U108" s="2076">
        <f t="shared" si="16"/>
        <v>656420</v>
      </c>
      <c r="V108" s="2076">
        <f t="shared" si="17"/>
        <v>2618720</v>
      </c>
      <c r="W108" s="2076">
        <f t="shared" si="18"/>
        <v>212400</v>
      </c>
      <c r="X108" s="2076">
        <f t="shared" si="19"/>
        <v>2831120</v>
      </c>
      <c r="Y108" s="2076"/>
      <c r="Z108" s="105"/>
      <c r="AA108" s="105"/>
      <c r="AB108" s="112"/>
    </row>
    <row r="109" spans="1:28" ht="25.5" customHeight="1" outlineLevel="1">
      <c r="A109" s="4306"/>
      <c r="B109" s="2101">
        <v>104</v>
      </c>
      <c r="C109" s="1758" t="s">
        <v>164</v>
      </c>
      <c r="D109" s="1707" t="s">
        <v>633</v>
      </c>
      <c r="E109" s="3094" t="s">
        <v>2074</v>
      </c>
      <c r="F109" s="1736">
        <v>127.16</v>
      </c>
      <c r="G109" s="1736"/>
      <c r="H109" s="1736"/>
      <c r="I109" s="3126">
        <v>38.47</v>
      </c>
      <c r="J109" s="1737" t="s">
        <v>2903</v>
      </c>
      <c r="K109" s="2087">
        <f>'수도 사용 내역'!S109</f>
        <v>233560</v>
      </c>
      <c r="L109" s="2076">
        <f>'수도 사용 내역'!T109</f>
        <v>25650</v>
      </c>
      <c r="M109" s="2076">
        <f>'수도 사용 내역'!U109</f>
        <v>259210</v>
      </c>
      <c r="N109" s="2087">
        <f>'전체 전기 사용내역'!AQ109</f>
        <v>944580</v>
      </c>
      <c r="O109" s="2076">
        <f>'전체 전기 사용내역'!AR109</f>
        <v>142140</v>
      </c>
      <c r="P109" s="2076">
        <f t="shared" si="15"/>
        <v>1086720</v>
      </c>
      <c r="Q109" s="2087">
        <f>'온수 사용 내역'!L109</f>
        <v>214710</v>
      </c>
      <c r="R109" s="2076">
        <f>'온수 사용 내역'!M109</f>
        <v>0</v>
      </c>
      <c r="S109" s="2087">
        <f>'관리비 고지서 EHP 열(냉난방)'!N109</f>
        <v>0</v>
      </c>
      <c r="T109" s="2076">
        <f>'관리비 고지서 EHP 열(냉난방)'!O107</f>
        <v>0</v>
      </c>
      <c r="U109" s="2076">
        <f t="shared" si="16"/>
        <v>214710</v>
      </c>
      <c r="V109" s="2076">
        <f t="shared" si="17"/>
        <v>1392850</v>
      </c>
      <c r="W109" s="2076">
        <f t="shared" si="18"/>
        <v>167790</v>
      </c>
      <c r="X109" s="2076">
        <f t="shared" si="19"/>
        <v>1560640</v>
      </c>
      <c r="Y109" s="2076"/>
      <c r="Z109" s="105"/>
      <c r="AA109" s="105"/>
      <c r="AB109" s="112"/>
    </row>
    <row r="110" spans="1:28" ht="25.5" customHeight="1" outlineLevel="1">
      <c r="A110" s="4306"/>
      <c r="B110" s="2101">
        <v>105</v>
      </c>
      <c r="C110" s="1758" t="s">
        <v>164</v>
      </c>
      <c r="D110" s="1707" t="s">
        <v>633</v>
      </c>
      <c r="E110" s="3095">
        <v>114</v>
      </c>
      <c r="F110" s="1709">
        <v>114.63</v>
      </c>
      <c r="G110" s="1709"/>
      <c r="H110" s="1709"/>
      <c r="I110" s="3127">
        <v>34.68</v>
      </c>
      <c r="J110" s="1710" t="s">
        <v>2158</v>
      </c>
      <c r="K110" s="2087">
        <f>'수도 사용 내역'!S110</f>
        <v>189070</v>
      </c>
      <c r="L110" s="2076">
        <f>'수도 사용 내역'!T110</f>
        <v>23120</v>
      </c>
      <c r="M110" s="2076">
        <f>'수도 사용 내역'!U110</f>
        <v>212190</v>
      </c>
      <c r="N110" s="2087">
        <f>'전체 전기 사용내역'!AQ110</f>
        <v>950710</v>
      </c>
      <c r="O110" s="2076">
        <f>'전체 전기 사용내역'!AR110</f>
        <v>128130</v>
      </c>
      <c r="P110" s="2076">
        <f t="shared" si="15"/>
        <v>1078840</v>
      </c>
      <c r="Q110" s="2087">
        <f>'온수 사용 내역'!L110</f>
        <v>116300</v>
      </c>
      <c r="R110" s="2076">
        <f>'온수 사용 내역'!M110</f>
        <v>0</v>
      </c>
      <c r="S110" s="2087">
        <f>'관리비 고지서 EHP 열(냉난방)'!N110</f>
        <v>0</v>
      </c>
      <c r="T110" s="2076">
        <f>'관리비 고지서 EHP 열(냉난방)'!O108</f>
        <v>0</v>
      </c>
      <c r="U110" s="2076">
        <f t="shared" si="16"/>
        <v>116300</v>
      </c>
      <c r="V110" s="2076">
        <f t="shared" si="17"/>
        <v>1256080</v>
      </c>
      <c r="W110" s="2076">
        <f t="shared" si="18"/>
        <v>151250</v>
      </c>
      <c r="X110" s="2076">
        <f t="shared" si="19"/>
        <v>1407330</v>
      </c>
      <c r="Y110" s="2076"/>
      <c r="Z110" s="105"/>
      <c r="AA110" s="105"/>
      <c r="AB110" s="112"/>
    </row>
    <row r="111" spans="1:28" ht="25.5" customHeight="1" outlineLevel="1">
      <c r="A111" s="4306"/>
      <c r="B111" s="2101">
        <v>106</v>
      </c>
      <c r="C111" s="1758" t="s">
        <v>164</v>
      </c>
      <c r="D111" s="1707" t="s">
        <v>633</v>
      </c>
      <c r="E111" s="3096" t="s">
        <v>1754</v>
      </c>
      <c r="F111" s="1709">
        <v>204.1</v>
      </c>
      <c r="G111" s="1709"/>
      <c r="H111" s="1709"/>
      <c r="I111" s="3127">
        <v>61.74</v>
      </c>
      <c r="J111" s="3292" t="s">
        <v>3298</v>
      </c>
      <c r="K111" s="2189">
        <f>'수도 사용 내역'!S111</f>
        <v>0</v>
      </c>
      <c r="L111" s="2076">
        <f>'수도 사용 내역'!T111</f>
        <v>41170</v>
      </c>
      <c r="M111" s="2076">
        <f>'수도 사용 내역'!U111</f>
        <v>41170</v>
      </c>
      <c r="N111" s="3920">
        <f>'전체 전기 사용내역'!AQ111</f>
        <v>511430</v>
      </c>
      <c r="O111" s="2076">
        <f>'전체 전기 사용내역'!AR111</f>
        <v>228110</v>
      </c>
      <c r="P111" s="2076">
        <f t="shared" si="15"/>
        <v>739540</v>
      </c>
      <c r="Q111" s="2189">
        <f>'온수 사용 내역'!L111</f>
        <v>0</v>
      </c>
      <c r="R111" s="2076">
        <f>'온수 사용 내역'!M111</f>
        <v>0</v>
      </c>
      <c r="S111" s="2189">
        <f>'관리비 고지서 EHP 열(냉난방)'!N111</f>
        <v>0</v>
      </c>
      <c r="T111" s="2076">
        <f>'관리비 고지서 EHP 열(냉난방)'!O109</f>
        <v>0</v>
      </c>
      <c r="U111" s="2076">
        <f t="shared" si="16"/>
        <v>0</v>
      </c>
      <c r="V111" s="2189">
        <f t="shared" si="17"/>
        <v>511430</v>
      </c>
      <c r="W111" s="2076">
        <f t="shared" si="18"/>
        <v>269280</v>
      </c>
      <c r="X111" s="2076">
        <f t="shared" si="19"/>
        <v>780710</v>
      </c>
      <c r="Y111" s="2076"/>
      <c r="Z111" s="105"/>
      <c r="AA111" s="105"/>
      <c r="AB111" s="112"/>
    </row>
    <row r="112" spans="1:28" ht="25.5" customHeight="1" outlineLevel="1">
      <c r="A112" s="4306"/>
      <c r="B112" s="2101">
        <v>107</v>
      </c>
      <c r="C112" s="1758" t="s">
        <v>164</v>
      </c>
      <c r="D112" s="1707" t="s">
        <v>633</v>
      </c>
      <c r="E112" s="3096" t="s">
        <v>1753</v>
      </c>
      <c r="F112" s="1736">
        <v>298.61</v>
      </c>
      <c r="G112" s="1736"/>
      <c r="H112" s="1736"/>
      <c r="I112" s="3126">
        <v>90.33</v>
      </c>
      <c r="J112" s="3292" t="s">
        <v>3515</v>
      </c>
      <c r="K112" s="2189">
        <f>'수도 사용 내역'!S112</f>
        <v>0</v>
      </c>
      <c r="L112" s="2076">
        <f>'수도 사용 내역'!T112</f>
        <v>60230</v>
      </c>
      <c r="M112" s="2076">
        <f>'수도 사용 내역'!U112</f>
        <v>60230</v>
      </c>
      <c r="N112" s="2189">
        <f>'전체 전기 사용내역'!AQ112</f>
        <v>207320</v>
      </c>
      <c r="O112" s="2076">
        <f>'전체 전기 사용내역'!AR112</f>
        <v>333740</v>
      </c>
      <c r="P112" s="2076">
        <f t="shared" si="15"/>
        <v>541060</v>
      </c>
      <c r="Q112" s="2189">
        <f>'온수 사용 내역'!L112</f>
        <v>0</v>
      </c>
      <c r="R112" s="2076">
        <f>'온수 사용 내역'!M112</f>
        <v>0</v>
      </c>
      <c r="S112" s="2189">
        <f>'관리비 고지서 EHP 열(냉난방)'!N112</f>
        <v>0</v>
      </c>
      <c r="T112" s="2076">
        <f>'관리비 고지서 EHP 열(냉난방)'!O110</f>
        <v>0</v>
      </c>
      <c r="U112" s="2076">
        <f t="shared" si="16"/>
        <v>0</v>
      </c>
      <c r="V112" s="2189">
        <f t="shared" si="17"/>
        <v>207320</v>
      </c>
      <c r="W112" s="2076">
        <f t="shared" si="18"/>
        <v>393970</v>
      </c>
      <c r="X112" s="2076">
        <f t="shared" si="19"/>
        <v>601290</v>
      </c>
      <c r="Y112" s="2076"/>
      <c r="Z112" s="105"/>
      <c r="AA112" s="105"/>
      <c r="AB112" s="112"/>
    </row>
    <row r="113" spans="1:28" ht="25.5" customHeight="1" outlineLevel="1">
      <c r="A113" s="4306"/>
      <c r="B113" s="2101">
        <v>108</v>
      </c>
      <c r="C113" s="1758" t="s">
        <v>164</v>
      </c>
      <c r="D113" s="1707" t="s">
        <v>633</v>
      </c>
      <c r="E113" s="3095">
        <v>115</v>
      </c>
      <c r="F113" s="1709">
        <v>127.52</v>
      </c>
      <c r="G113" s="1709"/>
      <c r="H113" s="1709"/>
      <c r="I113" s="3127">
        <v>38.57</v>
      </c>
      <c r="J113" s="3291" t="s">
        <v>3664</v>
      </c>
      <c r="K113" s="2189">
        <f>'수도 사용 내역'!S113</f>
        <v>152000</v>
      </c>
      <c r="L113" s="2076">
        <f>'수도 사용 내역'!T113</f>
        <v>25720</v>
      </c>
      <c r="M113" s="2076">
        <f>'수도 사용 내역'!U113</f>
        <v>177720</v>
      </c>
      <c r="N113" s="2189">
        <f>'전체 전기 사용내역'!AQ113</f>
        <v>1431740</v>
      </c>
      <c r="O113" s="2076">
        <f>'전체 전기 사용내역'!AR113</f>
        <v>142500</v>
      </c>
      <c r="P113" s="2076">
        <f t="shared" si="15"/>
        <v>1574240</v>
      </c>
      <c r="Q113" s="2189">
        <f>'온수 사용 내역'!L113</f>
        <v>0</v>
      </c>
      <c r="R113" s="2076">
        <f>'온수 사용 내역'!M113</f>
        <v>0</v>
      </c>
      <c r="S113" s="2189">
        <f>'관리비 고지서 EHP 열(냉난방)'!N113</f>
        <v>0</v>
      </c>
      <c r="T113" s="2076">
        <f>'관리비 고지서 EHP 열(냉난방)'!O111</f>
        <v>0</v>
      </c>
      <c r="U113" s="2076">
        <f t="shared" si="16"/>
        <v>0</v>
      </c>
      <c r="V113" s="2189">
        <f t="shared" si="17"/>
        <v>1583740</v>
      </c>
      <c r="W113" s="2076">
        <f t="shared" si="18"/>
        <v>168220</v>
      </c>
      <c r="X113" s="2076">
        <f t="shared" si="19"/>
        <v>1751960</v>
      </c>
      <c r="Y113" s="2076"/>
      <c r="Z113" s="105"/>
      <c r="AA113" s="105"/>
      <c r="AB113" s="112"/>
    </row>
    <row r="114" spans="1:28" ht="25.5" customHeight="1" outlineLevel="1">
      <c r="A114" s="4306"/>
      <c r="B114" s="2101">
        <v>109</v>
      </c>
      <c r="C114" s="1758" t="s">
        <v>164</v>
      </c>
      <c r="D114" s="1707" t="s">
        <v>633</v>
      </c>
      <c r="E114" s="3095">
        <v>116</v>
      </c>
      <c r="F114" s="1709">
        <v>66.2</v>
      </c>
      <c r="G114" s="1709"/>
      <c r="H114" s="1709"/>
      <c r="I114" s="3127">
        <f t="shared" si="20"/>
        <v>20.025500000000001</v>
      </c>
      <c r="J114" s="1710" t="s">
        <v>3317</v>
      </c>
      <c r="K114" s="2087">
        <f>'수도 사용 내역'!S114</f>
        <v>137170</v>
      </c>
      <c r="L114" s="2087">
        <f>'수도 사용 내역'!T114</f>
        <v>13350</v>
      </c>
      <c r="M114" s="2087">
        <f>'수도 사용 내역'!U114</f>
        <v>150520</v>
      </c>
      <c r="N114" s="2087">
        <f>'전체 전기 사용내역'!AQ114</f>
        <v>969800</v>
      </c>
      <c r="O114" s="2087">
        <f>'전체 전기 사용내역'!AR114</f>
        <v>73990</v>
      </c>
      <c r="P114" s="2087">
        <f t="shared" si="15"/>
        <v>1043790</v>
      </c>
      <c r="Q114" s="2087">
        <f>'온수 사용 내역'!L114</f>
        <v>125240</v>
      </c>
      <c r="R114" s="2076">
        <f>'온수 사용 내역'!M114</f>
        <v>0</v>
      </c>
      <c r="S114" s="2087">
        <f>'관리비 고지서 EHP 열(냉난방)'!N114</f>
        <v>0</v>
      </c>
      <c r="T114" s="2076">
        <f>'관리비 고지서 EHP 열(냉난방)'!O112</f>
        <v>0</v>
      </c>
      <c r="U114" s="2087">
        <f t="shared" si="16"/>
        <v>125240</v>
      </c>
      <c r="V114" s="2087">
        <f t="shared" si="17"/>
        <v>1232210</v>
      </c>
      <c r="W114" s="2076">
        <f t="shared" si="18"/>
        <v>87340</v>
      </c>
      <c r="X114" s="2076">
        <f t="shared" si="19"/>
        <v>1319550</v>
      </c>
      <c r="Y114" s="2076"/>
      <c r="Z114" s="105"/>
      <c r="AA114" s="105"/>
      <c r="AB114" s="112"/>
    </row>
    <row r="115" spans="1:28" ht="25.5" customHeight="1" outlineLevel="1">
      <c r="A115" s="4306"/>
      <c r="B115" s="2101">
        <v>110</v>
      </c>
      <c r="C115" s="1758" t="s">
        <v>164</v>
      </c>
      <c r="D115" s="1707" t="s">
        <v>633</v>
      </c>
      <c r="E115" s="3095">
        <v>117</v>
      </c>
      <c r="F115" s="1709">
        <v>84.73</v>
      </c>
      <c r="G115" s="1709"/>
      <c r="H115" s="1709"/>
      <c r="I115" s="1709">
        <f t="shared" si="20"/>
        <v>25.630825000000002</v>
      </c>
      <c r="J115" s="1737" t="s">
        <v>3556</v>
      </c>
      <c r="K115" s="2087">
        <f>'수도 사용 내역'!S115</f>
        <v>140880</v>
      </c>
      <c r="L115" s="2076">
        <f>'수도 사용 내역'!T115</f>
        <v>17090</v>
      </c>
      <c r="M115" s="2076">
        <f>'수도 사용 내역'!U115</f>
        <v>157970</v>
      </c>
      <c r="N115" s="2087">
        <f>'전체 전기 사용내역'!AQ115</f>
        <v>524030</v>
      </c>
      <c r="O115" s="2076">
        <f>'전체 전기 사용내역'!AR115</f>
        <v>94700</v>
      </c>
      <c r="P115" s="2076">
        <f t="shared" si="15"/>
        <v>618730</v>
      </c>
      <c r="Q115" s="2087">
        <f>'온수 사용 내역'!L115</f>
        <v>120770</v>
      </c>
      <c r="R115" s="2076">
        <f>'온수 사용 내역'!M115</f>
        <v>0</v>
      </c>
      <c r="S115" s="2087">
        <f>'관리비 고지서 EHP 열(냉난방)'!N115</f>
        <v>0</v>
      </c>
      <c r="T115" s="2076">
        <f>'관리비 고지서 EHP 열(냉난방)'!O113</f>
        <v>0</v>
      </c>
      <c r="U115" s="2076">
        <f t="shared" si="16"/>
        <v>120770</v>
      </c>
      <c r="V115" s="2076">
        <f t="shared" si="17"/>
        <v>785680</v>
      </c>
      <c r="W115" s="2076">
        <f t="shared" si="18"/>
        <v>111790</v>
      </c>
      <c r="X115" s="2076">
        <f t="shared" si="19"/>
        <v>897470</v>
      </c>
      <c r="Y115" s="2076"/>
      <c r="Z115" s="105"/>
      <c r="AA115" s="105"/>
      <c r="AB115" s="112"/>
    </row>
    <row r="116" spans="1:28" ht="25.5" customHeight="1" outlineLevel="1">
      <c r="A116" s="4306"/>
      <c r="B116" s="2101">
        <v>111</v>
      </c>
      <c r="C116" s="1758" t="s">
        <v>164</v>
      </c>
      <c r="D116" s="1707" t="s">
        <v>633</v>
      </c>
      <c r="E116" s="3095">
        <v>118</v>
      </c>
      <c r="F116" s="1709">
        <v>89.33</v>
      </c>
      <c r="G116" s="1709"/>
      <c r="H116" s="1709"/>
      <c r="I116" s="1709">
        <f t="shared" si="20"/>
        <v>27.022324999999999</v>
      </c>
      <c r="J116" s="1737" t="s">
        <v>915</v>
      </c>
      <c r="K116" s="2087">
        <f>'수도 사용 내역'!S116</f>
        <v>485660</v>
      </c>
      <c r="L116" s="2076">
        <f>'수도 사용 내역'!T116</f>
        <v>18020</v>
      </c>
      <c r="M116" s="2076">
        <f>'수도 사용 내역'!U116</f>
        <v>503680</v>
      </c>
      <c r="N116" s="2087">
        <f>'전체 전기 사용내역'!AQ116</f>
        <v>728000</v>
      </c>
      <c r="O116" s="2076">
        <f>'전체 전기 사용내역'!AR116</f>
        <v>99840</v>
      </c>
      <c r="P116" s="2076">
        <f t="shared" si="15"/>
        <v>827840</v>
      </c>
      <c r="Q116" s="2087">
        <f>'온수 사용 내역'!L116</f>
        <v>80510</v>
      </c>
      <c r="R116" s="2076">
        <f>'온수 사용 내역'!M116</f>
        <v>0</v>
      </c>
      <c r="S116" s="2087">
        <f>'관리비 고지서 EHP 열(냉난방)'!N116</f>
        <v>0</v>
      </c>
      <c r="T116" s="2076">
        <f>'관리비 고지서 EHP 열(냉난방)'!O114</f>
        <v>0</v>
      </c>
      <c r="U116" s="2076">
        <f t="shared" si="16"/>
        <v>80510</v>
      </c>
      <c r="V116" s="2076">
        <f t="shared" si="17"/>
        <v>1294170</v>
      </c>
      <c r="W116" s="2076">
        <f t="shared" si="18"/>
        <v>117860</v>
      </c>
      <c r="X116" s="2076">
        <f t="shared" si="19"/>
        <v>1412030</v>
      </c>
      <c r="Y116" s="2076"/>
      <c r="Z116" s="105"/>
      <c r="AA116" s="105"/>
      <c r="AB116" s="112"/>
    </row>
    <row r="117" spans="1:28" ht="25.5" customHeight="1" outlineLevel="1">
      <c r="A117" s="4306"/>
      <c r="B117" s="2101">
        <v>112</v>
      </c>
      <c r="C117" s="1758" t="s">
        <v>164</v>
      </c>
      <c r="D117" s="1707" t="s">
        <v>858</v>
      </c>
      <c r="E117" s="3095" t="s">
        <v>901</v>
      </c>
      <c r="F117" s="1709">
        <v>737.62</v>
      </c>
      <c r="G117" s="1709"/>
      <c r="H117" s="1709"/>
      <c r="I117" s="1709">
        <f t="shared" si="20"/>
        <v>223.13004999999998</v>
      </c>
      <c r="J117" s="1718" t="s">
        <v>864</v>
      </c>
      <c r="K117" s="2087">
        <f>'수도 사용 내역'!S117</f>
        <v>0</v>
      </c>
      <c r="L117" s="2076">
        <f>'수도 사용 내역'!T117</f>
        <v>148770</v>
      </c>
      <c r="M117" s="2076">
        <f>'수도 사용 내역'!U117</f>
        <v>148770</v>
      </c>
      <c r="N117" s="2087">
        <f>'전체 전기 사용내역'!AQ117</f>
        <v>625770</v>
      </c>
      <c r="O117" s="2076">
        <f>'전체 전기 사용내역'!AR117</f>
        <v>824400</v>
      </c>
      <c r="P117" s="2076">
        <f t="shared" si="15"/>
        <v>1450170</v>
      </c>
      <c r="Q117" s="2087">
        <f>'온수 사용 내역'!L117</f>
        <v>0</v>
      </c>
      <c r="R117" s="2076">
        <f>'온수 사용 내역'!M117</f>
        <v>0</v>
      </c>
      <c r="S117" s="2087">
        <f>'관리비 고지서 EHP 열(냉난방)'!N117</f>
        <v>0</v>
      </c>
      <c r="T117" s="2076">
        <f>'관리비 고지서 EHP 열(냉난방)'!O115</f>
        <v>0</v>
      </c>
      <c r="U117" s="2076">
        <f t="shared" si="16"/>
        <v>0</v>
      </c>
      <c r="V117" s="2076">
        <f t="shared" si="17"/>
        <v>625770</v>
      </c>
      <c r="W117" s="2076">
        <f t="shared" si="18"/>
        <v>973170</v>
      </c>
      <c r="X117" s="2076">
        <f t="shared" si="19"/>
        <v>1598940</v>
      </c>
      <c r="Y117" s="2076"/>
      <c r="Z117" s="105"/>
      <c r="AA117" s="105"/>
      <c r="AB117" s="112"/>
    </row>
    <row r="118" spans="1:28" ht="25.5" customHeight="1" outlineLevel="1">
      <c r="A118" s="4306"/>
      <c r="B118" s="2101">
        <v>113</v>
      </c>
      <c r="C118" s="1763" t="s">
        <v>164</v>
      </c>
      <c r="D118" s="1764" t="s">
        <v>1287</v>
      </c>
      <c r="E118" s="3097" t="s">
        <v>1793</v>
      </c>
      <c r="F118" s="1766">
        <v>177.68</v>
      </c>
      <c r="G118" s="1766"/>
      <c r="H118" s="1766"/>
      <c r="I118" s="1766">
        <v>53.75</v>
      </c>
      <c r="J118" s="1767" t="s">
        <v>2323</v>
      </c>
      <c r="K118" s="2087">
        <f>'수도 사용 내역'!S118</f>
        <v>285470</v>
      </c>
      <c r="L118" s="2076">
        <f>'수도 사용 내역'!T118</f>
        <v>35840</v>
      </c>
      <c r="M118" s="2076">
        <f>'수도 사용 내역'!U118</f>
        <v>321310</v>
      </c>
      <c r="N118" s="2087">
        <f>'전체 전기 사용내역'!AQ118</f>
        <v>1183670</v>
      </c>
      <c r="O118" s="2076">
        <f>'전체 전기 사용내역'!AR118</f>
        <v>198590</v>
      </c>
      <c r="P118" s="2076">
        <f t="shared" si="15"/>
        <v>1382260</v>
      </c>
      <c r="Q118" s="2087">
        <f>'온수 사용 내역'!L118</f>
        <v>272850</v>
      </c>
      <c r="R118" s="2076">
        <f>'온수 사용 내역'!M118</f>
        <v>0</v>
      </c>
      <c r="S118" s="2087">
        <f>'관리비 고지서 EHP 열(냉난방)'!N118</f>
        <v>0</v>
      </c>
      <c r="T118" s="2076">
        <f>'관리비 고지서 EHP 열(냉난방)'!O116</f>
        <v>0</v>
      </c>
      <c r="U118" s="2076">
        <f t="shared" si="16"/>
        <v>272850</v>
      </c>
      <c r="V118" s="2076">
        <f t="shared" si="17"/>
        <v>1741990</v>
      </c>
      <c r="W118" s="2076">
        <f t="shared" si="18"/>
        <v>234430</v>
      </c>
      <c r="X118" s="2076">
        <f t="shared" si="19"/>
        <v>1976420</v>
      </c>
      <c r="Y118" s="2076"/>
      <c r="Z118" s="105"/>
      <c r="AA118" s="105"/>
      <c r="AB118" s="112"/>
    </row>
    <row r="119" spans="1:28" ht="25.5" customHeight="1" outlineLevel="1">
      <c r="A119" s="4306"/>
      <c r="B119" s="2101">
        <v>114</v>
      </c>
      <c r="C119" s="1763" t="s">
        <v>164</v>
      </c>
      <c r="D119" s="1764" t="s">
        <v>1791</v>
      </c>
      <c r="E119" s="3097" t="s">
        <v>2078</v>
      </c>
      <c r="F119" s="1768">
        <f>33.81+211.75</f>
        <v>245.56</v>
      </c>
      <c r="G119" s="1768"/>
      <c r="H119" s="1768"/>
      <c r="I119" s="1768">
        <f>10.23+64.06</f>
        <v>74.290000000000006</v>
      </c>
      <c r="J119" s="1767" t="s">
        <v>1848</v>
      </c>
      <c r="K119" s="2087">
        <f>'수도 사용 내역'!S119</f>
        <v>726640</v>
      </c>
      <c r="L119" s="2076">
        <f>'수도 사용 내역'!T119</f>
        <v>49530</v>
      </c>
      <c r="M119" s="2076">
        <f>'수도 사용 내역'!U119</f>
        <v>776170</v>
      </c>
      <c r="N119" s="2087">
        <f>'전체 전기 사용내역'!AQ119</f>
        <v>1456480</v>
      </c>
      <c r="O119" s="2076">
        <f>'전체 전기 사용내역'!AR119</f>
        <v>274480</v>
      </c>
      <c r="P119" s="2076">
        <f t="shared" si="15"/>
        <v>1730960</v>
      </c>
      <c r="Q119" s="2087">
        <f>'온수 사용 내역'!L119</f>
        <v>183390</v>
      </c>
      <c r="R119" s="2076">
        <f>'온수 사용 내역'!M119</f>
        <v>0</v>
      </c>
      <c r="S119" s="2087">
        <f>'관리비 고지서 EHP 열(냉난방)'!N119</f>
        <v>0</v>
      </c>
      <c r="T119" s="2076">
        <f>'관리비 고지서 EHP 열(냉난방)'!O117</f>
        <v>0</v>
      </c>
      <c r="U119" s="2076">
        <f t="shared" si="16"/>
        <v>183390</v>
      </c>
      <c r="V119" s="2076">
        <f t="shared" si="17"/>
        <v>2366510</v>
      </c>
      <c r="W119" s="2076">
        <f t="shared" si="18"/>
        <v>324010</v>
      </c>
      <c r="X119" s="2076">
        <f t="shared" si="19"/>
        <v>2690520</v>
      </c>
      <c r="Y119" s="2076"/>
      <c r="Z119" s="105"/>
      <c r="AA119" s="105"/>
      <c r="AB119" s="112"/>
    </row>
    <row r="120" spans="1:28" ht="25.5" customHeight="1" outlineLevel="1">
      <c r="A120" s="4306"/>
      <c r="B120" s="2101">
        <v>115</v>
      </c>
      <c r="C120" s="1758" t="s">
        <v>164</v>
      </c>
      <c r="D120" s="1707" t="s">
        <v>633</v>
      </c>
      <c r="E120" s="3096" t="s">
        <v>1559</v>
      </c>
      <c r="F120" s="1736">
        <v>109.2</v>
      </c>
      <c r="G120" s="1736"/>
      <c r="H120" s="1736"/>
      <c r="I120" s="1736">
        <v>33.04</v>
      </c>
      <c r="J120" s="1737" t="s">
        <v>1597</v>
      </c>
      <c r="K120" s="2087">
        <f>'수도 사용 내역'!S120</f>
        <v>285470</v>
      </c>
      <c r="L120" s="2076">
        <f>'수도 사용 내역'!T120</f>
        <v>22030</v>
      </c>
      <c r="M120" s="2076">
        <f>'수도 사용 내역'!U120</f>
        <v>307500</v>
      </c>
      <c r="N120" s="2087">
        <f>'전체 전기 사용내역'!AQ120</f>
        <v>800170</v>
      </c>
      <c r="O120" s="2076">
        <f>'전체 전기 사용내역'!AR120</f>
        <v>122070</v>
      </c>
      <c r="P120" s="2076">
        <f t="shared" si="15"/>
        <v>922240</v>
      </c>
      <c r="Q120" s="2087">
        <f>'온수 사용 내역'!L120</f>
        <v>272850</v>
      </c>
      <c r="R120" s="2076">
        <f>'온수 사용 내역'!M120</f>
        <v>0</v>
      </c>
      <c r="S120" s="2087">
        <f>'관리비 고지서 EHP 열(냉난방)'!N120</f>
        <v>0</v>
      </c>
      <c r="T120" s="2076">
        <f>'관리비 고지서 EHP 열(냉난방)'!O118</f>
        <v>0</v>
      </c>
      <c r="U120" s="2076">
        <f t="shared" si="16"/>
        <v>272850</v>
      </c>
      <c r="V120" s="2076">
        <f t="shared" si="17"/>
        <v>1358490</v>
      </c>
      <c r="W120" s="2076">
        <f t="shared" si="18"/>
        <v>144100</v>
      </c>
      <c r="X120" s="2076">
        <f t="shared" si="19"/>
        <v>1502590</v>
      </c>
      <c r="Y120" s="2076"/>
      <c r="Z120" s="105"/>
      <c r="AA120" s="105"/>
      <c r="AB120" s="112"/>
    </row>
    <row r="121" spans="1:28" ht="25.5" customHeight="1" outlineLevel="1">
      <c r="A121" s="4306"/>
      <c r="B121" s="2101">
        <v>116</v>
      </c>
      <c r="C121" s="1758" t="s">
        <v>164</v>
      </c>
      <c r="D121" s="1707" t="s">
        <v>633</v>
      </c>
      <c r="E121" s="3096" t="s">
        <v>1560</v>
      </c>
      <c r="F121" s="1736">
        <v>80.790000000000006</v>
      </c>
      <c r="G121" s="1736"/>
      <c r="H121" s="1736"/>
      <c r="I121" s="1736">
        <v>24.44</v>
      </c>
      <c r="J121" s="1710" t="s">
        <v>3318</v>
      </c>
      <c r="K121" s="2087">
        <f>'수도 사용 내역'!S121</f>
        <v>537570</v>
      </c>
      <c r="L121" s="2076">
        <f>'수도 사용 내역'!T121</f>
        <v>16300</v>
      </c>
      <c r="M121" s="2076">
        <f>'수도 사용 내역'!U121</f>
        <v>553870</v>
      </c>
      <c r="N121" s="2087">
        <f>'전체 전기 사용내역'!AQ121</f>
        <v>1576510</v>
      </c>
      <c r="O121" s="2076">
        <f>'전체 전기 사용내역'!AR121</f>
        <v>90300</v>
      </c>
      <c r="P121" s="2076">
        <f t="shared" si="15"/>
        <v>1666810</v>
      </c>
      <c r="Q121" s="2087">
        <f>'온수 사용 내역'!L121</f>
        <v>389150</v>
      </c>
      <c r="R121" s="2076">
        <f>'온수 사용 내역'!M121</f>
        <v>0</v>
      </c>
      <c r="S121" s="2087">
        <f>'관리비 고지서 EHP 열(냉난방)'!N121</f>
        <v>0</v>
      </c>
      <c r="T121" s="2076">
        <f>'관리비 고지서 EHP 열(냉난방)'!O119</f>
        <v>0</v>
      </c>
      <c r="U121" s="2076">
        <f t="shared" si="16"/>
        <v>389150</v>
      </c>
      <c r="V121" s="2087">
        <f t="shared" si="17"/>
        <v>2503230</v>
      </c>
      <c r="W121" s="2076">
        <f t="shared" si="18"/>
        <v>106600</v>
      </c>
      <c r="X121" s="2076">
        <f t="shared" si="19"/>
        <v>2609830</v>
      </c>
      <c r="Y121" s="2076"/>
      <c r="Z121" s="105"/>
      <c r="AA121" s="105"/>
      <c r="AB121" s="112"/>
    </row>
    <row r="122" spans="1:28" ht="25.5" customHeight="1" outlineLevel="1">
      <c r="A122" s="4306"/>
      <c r="B122" s="2101">
        <v>117</v>
      </c>
      <c r="C122" s="1758" t="s">
        <v>164</v>
      </c>
      <c r="D122" s="1707" t="s">
        <v>633</v>
      </c>
      <c r="E122" s="3937" t="s">
        <v>3473</v>
      </c>
      <c r="F122" s="1751">
        <v>65.739999999999995</v>
      </c>
      <c r="G122" s="1751"/>
      <c r="H122" s="1751"/>
      <c r="I122" s="1751">
        <f>F122*0.3025</f>
        <v>19.886349999999997</v>
      </c>
      <c r="J122" s="1724" t="s">
        <v>3475</v>
      </c>
      <c r="K122" s="2087">
        <f>'수도 사용 내역'!S122</f>
        <v>263220</v>
      </c>
      <c r="L122" s="2087">
        <f>'수도 사용 내역'!T122</f>
        <v>13260</v>
      </c>
      <c r="M122" s="2076">
        <f>'수도 사용 내역'!U122</f>
        <v>276480</v>
      </c>
      <c r="N122" s="2087">
        <f>'전체 전기 사용내역'!AQ122</f>
        <v>904960</v>
      </c>
      <c r="O122" s="2076">
        <f>'전체 전기 사용내역'!AR122</f>
        <v>73470</v>
      </c>
      <c r="P122" s="2076">
        <f t="shared" ref="P122:P123" si="21">N122+O122</f>
        <v>978430</v>
      </c>
      <c r="Q122" s="2087">
        <f>'온수 사용 내역'!L122</f>
        <v>0</v>
      </c>
      <c r="R122" s="2076">
        <f>'온수 사용 내역'!M123</f>
        <v>0</v>
      </c>
      <c r="S122" s="2087">
        <f>'관리비 고지서 EHP 열(냉난방)'!N123</f>
        <v>0</v>
      </c>
      <c r="T122" s="2076">
        <f>'관리비 고지서 EHP 열(냉난방)'!O120</f>
        <v>0</v>
      </c>
      <c r="U122" s="2076">
        <f t="shared" ref="U122:U123" si="22">SUM(Q122:T122)</f>
        <v>0</v>
      </c>
      <c r="V122" s="2087">
        <f t="shared" ref="V122:V123" si="23">K122+N122+Q122+S122</f>
        <v>1168180</v>
      </c>
      <c r="W122" s="2076">
        <f t="shared" ref="W122:W123" si="24">T122+R122+O122+L122</f>
        <v>86730</v>
      </c>
      <c r="X122" s="2076">
        <f t="shared" ref="X122:X123" si="25">V122+W122</f>
        <v>1254910</v>
      </c>
      <c r="Y122" s="2076"/>
      <c r="Z122" s="105"/>
      <c r="AA122" s="105"/>
      <c r="AB122" s="112"/>
    </row>
    <row r="123" spans="1:28" ht="25.5" customHeight="1" outlineLevel="1">
      <c r="A123" s="4306"/>
      <c r="B123" s="2101">
        <v>118</v>
      </c>
      <c r="C123" s="1758" t="s">
        <v>164</v>
      </c>
      <c r="D123" s="1707" t="s">
        <v>633</v>
      </c>
      <c r="E123" s="3937" t="s">
        <v>3474</v>
      </c>
      <c r="F123" s="1751">
        <v>138.75</v>
      </c>
      <c r="G123" s="1751"/>
      <c r="H123" s="1751"/>
      <c r="I123" s="1751">
        <f>F123*0.3025</f>
        <v>41.971874999999997</v>
      </c>
      <c r="J123" s="1710" t="s">
        <v>3476</v>
      </c>
      <c r="K123" s="2087">
        <f>'수도 사용 내역'!S123</f>
        <v>333660</v>
      </c>
      <c r="L123" s="2087">
        <f>'수도 사용 내역'!T123</f>
        <v>27980</v>
      </c>
      <c r="M123" s="2076">
        <f>'수도 사용 내역'!U123</f>
        <v>361640</v>
      </c>
      <c r="N123" s="2087">
        <f>'전체 전기 사용내역'!AQ123</f>
        <v>1620210</v>
      </c>
      <c r="O123" s="2076">
        <f>'전체 전기 사용내역'!AR123</f>
        <v>155070</v>
      </c>
      <c r="P123" s="2076">
        <f t="shared" si="21"/>
        <v>1775280</v>
      </c>
      <c r="Q123" s="2087">
        <f>'온수 사용 내역'!L123</f>
        <v>246020</v>
      </c>
      <c r="R123" s="2076">
        <f>'온수 사용 내역'!M124</f>
        <v>0</v>
      </c>
      <c r="S123" s="2087">
        <f>'관리비 고지서 EHP 열(냉난방)'!N124</f>
        <v>0</v>
      </c>
      <c r="T123" s="2076">
        <f>'관리비 고지서 EHP 열(냉난방)'!O121</f>
        <v>0</v>
      </c>
      <c r="U123" s="2076">
        <f t="shared" si="22"/>
        <v>246020</v>
      </c>
      <c r="V123" s="2087">
        <f t="shared" si="23"/>
        <v>2199890</v>
      </c>
      <c r="W123" s="2076">
        <f t="shared" si="24"/>
        <v>183050</v>
      </c>
      <c r="X123" s="2076">
        <f t="shared" si="25"/>
        <v>2382940</v>
      </c>
      <c r="Y123" s="2076"/>
      <c r="Z123" s="105"/>
      <c r="AA123" s="105"/>
      <c r="AB123" s="112"/>
    </row>
    <row r="124" spans="1:28" ht="25.5" customHeight="1" outlineLevel="1">
      <c r="A124" s="4306"/>
      <c r="B124" s="2101">
        <v>119</v>
      </c>
      <c r="C124" s="1758" t="s">
        <v>164</v>
      </c>
      <c r="D124" s="1707" t="s">
        <v>633</v>
      </c>
      <c r="E124" s="3096" t="s">
        <v>331</v>
      </c>
      <c r="F124" s="1736">
        <v>139.33000000000001</v>
      </c>
      <c r="G124" s="1736"/>
      <c r="H124" s="1736"/>
      <c r="I124" s="1736">
        <v>42.15</v>
      </c>
      <c r="J124" s="1710" t="s">
        <v>2957</v>
      </c>
      <c r="K124" s="2087">
        <f>'수도 사용 내역'!S124</f>
        <v>207610</v>
      </c>
      <c r="L124" s="2076">
        <f>'수도 사용 내역'!T124</f>
        <v>28100</v>
      </c>
      <c r="M124" s="2076">
        <f>'수도 사용 내역'!U124</f>
        <v>235710</v>
      </c>
      <c r="N124" s="2087">
        <f>'전체 전기 사용내역'!AQ124</f>
        <v>617070</v>
      </c>
      <c r="O124" s="2076">
        <f>'전체 전기 사용내역'!AR124</f>
        <v>155730</v>
      </c>
      <c r="P124" s="2076">
        <f t="shared" si="15"/>
        <v>772800</v>
      </c>
      <c r="Q124" s="2087">
        <f>'온수 사용 내역'!L124</f>
        <v>201290</v>
      </c>
      <c r="R124" s="2076">
        <f>'온수 사용 내역'!M124</f>
        <v>0</v>
      </c>
      <c r="S124" s="2087">
        <f>'관리비 고지서 EHP 열(냉난방)'!N124</f>
        <v>0</v>
      </c>
      <c r="T124" s="2076">
        <f>'관리비 고지서 EHP 열(냉난방)'!O121</f>
        <v>0</v>
      </c>
      <c r="U124" s="2076">
        <f t="shared" si="16"/>
        <v>201290</v>
      </c>
      <c r="V124" s="2087">
        <f t="shared" si="17"/>
        <v>1025970</v>
      </c>
      <c r="W124" s="2076">
        <f t="shared" si="18"/>
        <v>183830</v>
      </c>
      <c r="X124" s="2076">
        <f t="shared" si="19"/>
        <v>1209800</v>
      </c>
      <c r="Y124" s="2076"/>
      <c r="Z124" s="105"/>
      <c r="AA124" s="105"/>
      <c r="AB124" s="112"/>
    </row>
    <row r="125" spans="1:28" ht="25.5" customHeight="1" outlineLevel="1">
      <c r="A125" s="4306"/>
      <c r="B125" s="2101">
        <v>120</v>
      </c>
      <c r="C125" s="1758" t="s">
        <v>164</v>
      </c>
      <c r="D125" s="1707" t="s">
        <v>858</v>
      </c>
      <c r="E125" s="3096" t="s">
        <v>1203</v>
      </c>
      <c r="F125" s="1709">
        <v>315.2</v>
      </c>
      <c r="G125" s="1709"/>
      <c r="H125" s="1709"/>
      <c r="I125" s="1709">
        <f t="shared" ref="I125:I133" si="26">F125*0.3025</f>
        <v>95.347999999999999</v>
      </c>
      <c r="J125" s="1737" t="s">
        <v>1463</v>
      </c>
      <c r="K125" s="2087">
        <f>'수도 사용 내역'!S125</f>
        <v>444880</v>
      </c>
      <c r="L125" s="2076">
        <f>'수도 사용 내역'!T125</f>
        <v>63570</v>
      </c>
      <c r="M125" s="2076">
        <f>'수도 사용 내역'!U125</f>
        <v>508450</v>
      </c>
      <c r="N125" s="2087">
        <f>'전체 전기 사용내역'!AQ125</f>
        <v>1380550</v>
      </c>
      <c r="O125" s="2076">
        <f>'전체 전기 사용내역'!AR125</f>
        <v>352280</v>
      </c>
      <c r="P125" s="2076">
        <f t="shared" si="15"/>
        <v>1732830</v>
      </c>
      <c r="Q125" s="2087">
        <f>'온수 사용 내역'!L125</f>
        <v>335480</v>
      </c>
      <c r="R125" s="2076">
        <f>'온수 사용 내역'!M125</f>
        <v>0</v>
      </c>
      <c r="S125" s="2087">
        <f>'관리비 고지서 EHP 열(냉난방)'!N125</f>
        <v>0</v>
      </c>
      <c r="T125" s="2076">
        <f>'관리비 고지서 EHP 열(냉난방)'!O123</f>
        <v>0</v>
      </c>
      <c r="U125" s="2076">
        <f t="shared" si="16"/>
        <v>335480</v>
      </c>
      <c r="V125" s="2076">
        <f t="shared" si="17"/>
        <v>2160910</v>
      </c>
      <c r="W125" s="2076">
        <f t="shared" si="18"/>
        <v>415850</v>
      </c>
      <c r="X125" s="2076">
        <f t="shared" si="19"/>
        <v>2576760</v>
      </c>
      <c r="Y125" s="2076"/>
      <c r="Z125" s="105"/>
      <c r="AA125" s="105"/>
      <c r="AB125" s="112"/>
    </row>
    <row r="126" spans="1:28" ht="25.5" customHeight="1" outlineLevel="1">
      <c r="A126" s="4306"/>
      <c r="B126" s="2101">
        <v>121</v>
      </c>
      <c r="C126" s="1758" t="s">
        <v>164</v>
      </c>
      <c r="D126" s="1707" t="s">
        <v>634</v>
      </c>
      <c r="E126" s="3096" t="s">
        <v>547</v>
      </c>
      <c r="F126" s="1709">
        <v>298.82</v>
      </c>
      <c r="G126" s="1709"/>
      <c r="H126" s="1709"/>
      <c r="I126" s="1709">
        <f t="shared" si="26"/>
        <v>90.393050000000002</v>
      </c>
      <c r="J126" s="4118" t="s">
        <v>3558</v>
      </c>
      <c r="K126" s="2087">
        <f>'수도 사용 내역'!S126</f>
        <v>367030</v>
      </c>
      <c r="L126" s="2076">
        <f>'수도 사용 내역'!T126</f>
        <v>60180</v>
      </c>
      <c r="M126" s="2076">
        <f>'수도 사용 내역'!U126</f>
        <v>427210</v>
      </c>
      <c r="N126" s="2087">
        <f>'전체 전기 사용내역'!AQ126</f>
        <v>2303420</v>
      </c>
      <c r="O126" s="2076">
        <f>'전체 전기 사용내역'!AR126</f>
        <v>355980</v>
      </c>
      <c r="P126" s="2087">
        <f t="shared" si="15"/>
        <v>2659400</v>
      </c>
      <c r="Q126" s="3677">
        <f>'온수 사용 내역'!L126</f>
        <v>304170</v>
      </c>
      <c r="R126" s="2087">
        <f>'온수 사용 내역'!M126</f>
        <v>0</v>
      </c>
      <c r="S126" s="2087">
        <f>'관리비 고지서 EHP 열(냉난방)'!N126</f>
        <v>0</v>
      </c>
      <c r="T126" s="2087">
        <f>'관리비 고지서 EHP 열(냉난방)'!O124</f>
        <v>0</v>
      </c>
      <c r="U126" s="2087">
        <f t="shared" si="16"/>
        <v>304170</v>
      </c>
      <c r="V126" s="2087">
        <f t="shared" si="17"/>
        <v>2974620</v>
      </c>
      <c r="W126" s="2087">
        <f t="shared" si="18"/>
        <v>416160</v>
      </c>
      <c r="X126" s="2087">
        <f t="shared" si="19"/>
        <v>3390780</v>
      </c>
      <c r="Y126" s="2076"/>
      <c r="Z126" s="105"/>
      <c r="AA126" s="105"/>
      <c r="AB126" s="112"/>
    </row>
    <row r="127" spans="1:28" ht="25.5" customHeight="1" outlineLevel="1">
      <c r="A127" s="4306"/>
      <c r="B127" s="2101">
        <v>122</v>
      </c>
      <c r="C127" s="1758" t="s">
        <v>164</v>
      </c>
      <c r="D127" s="1734" t="s">
        <v>634</v>
      </c>
      <c r="E127" s="3096" t="s">
        <v>2287</v>
      </c>
      <c r="F127" s="3126">
        <v>249.93</v>
      </c>
      <c r="G127" s="3126"/>
      <c r="H127" s="3126"/>
      <c r="I127" s="3126">
        <v>75.599999999999994</v>
      </c>
      <c r="J127" s="1737" t="s">
        <v>2278</v>
      </c>
      <c r="K127" s="2087">
        <f>'수도 사용 내역'!S127</f>
        <v>118640</v>
      </c>
      <c r="L127" s="2076">
        <f>'수도 사용 내역'!T127</f>
        <v>50410</v>
      </c>
      <c r="M127" s="2076">
        <f>'수도 사용 내역'!U127</f>
        <v>169050</v>
      </c>
      <c r="N127" s="2087">
        <f>'전체 전기 사용내역'!AQ127</f>
        <v>1255330</v>
      </c>
      <c r="O127" s="2076">
        <f>'전체 전기 사용내역'!AR127</f>
        <v>279320</v>
      </c>
      <c r="P127" s="2076">
        <f t="shared" si="15"/>
        <v>1534650</v>
      </c>
      <c r="Q127" s="2087">
        <f>'온수 사용 내역'!L127</f>
        <v>17890</v>
      </c>
      <c r="R127" s="2076">
        <f>'온수 사용 내역'!M127</f>
        <v>0</v>
      </c>
      <c r="S127" s="2087">
        <f>'관리비 고지서 EHP 열(냉난방)'!N127</f>
        <v>0</v>
      </c>
      <c r="T127" s="2076">
        <f>'관리비 고지서 EHP 열(냉난방)'!O125</f>
        <v>0</v>
      </c>
      <c r="U127" s="2076">
        <f t="shared" si="16"/>
        <v>17890</v>
      </c>
      <c r="V127" s="2076">
        <f t="shared" si="17"/>
        <v>1391860</v>
      </c>
      <c r="W127" s="2076">
        <f t="shared" si="18"/>
        <v>329730</v>
      </c>
      <c r="X127" s="2076">
        <f t="shared" si="19"/>
        <v>1721590</v>
      </c>
      <c r="Y127" s="2076"/>
      <c r="Z127" s="105"/>
      <c r="AA127" s="105"/>
      <c r="AB127" s="112"/>
    </row>
    <row r="128" spans="1:28" ht="25.5" customHeight="1" outlineLevel="1">
      <c r="A128" s="4306"/>
      <c r="B128" s="2101">
        <v>123</v>
      </c>
      <c r="C128" s="1758" t="s">
        <v>164</v>
      </c>
      <c r="D128" s="1734" t="s">
        <v>634</v>
      </c>
      <c r="E128" s="3096" t="s">
        <v>2288</v>
      </c>
      <c r="F128" s="3127">
        <v>167.54</v>
      </c>
      <c r="G128" s="3127"/>
      <c r="H128" s="3127"/>
      <c r="I128" s="3127">
        <f t="shared" si="26"/>
        <v>50.68085</v>
      </c>
      <c r="J128" s="1710" t="s">
        <v>2998</v>
      </c>
      <c r="K128" s="2087">
        <f>'수도 사용 내역'!S128</f>
        <v>389270</v>
      </c>
      <c r="L128" s="2076">
        <f>'수도 사용 내역'!T128</f>
        <v>33790</v>
      </c>
      <c r="M128" s="2076">
        <f>'수도 사용 내역'!U128</f>
        <v>423060</v>
      </c>
      <c r="N128" s="2087">
        <f>'전체 전기 사용내역'!AQ128</f>
        <v>1511270</v>
      </c>
      <c r="O128" s="2076">
        <f>'전체 전기 사용내역'!AR128</f>
        <v>187250</v>
      </c>
      <c r="P128" s="2076">
        <f t="shared" si="15"/>
        <v>1698520</v>
      </c>
      <c r="Q128" s="2087">
        <f>'온수 사용 내역'!L128</f>
        <v>263910</v>
      </c>
      <c r="R128" s="2076">
        <f>'온수 사용 내역'!M128</f>
        <v>0</v>
      </c>
      <c r="S128" s="2087">
        <f>'관리비 고지서 EHP 열(냉난방)'!N128</f>
        <v>0</v>
      </c>
      <c r="T128" s="2076">
        <f>'관리비 고지서 EHP 열(냉난방)'!O126</f>
        <v>0</v>
      </c>
      <c r="U128" s="2076">
        <f t="shared" si="16"/>
        <v>263910</v>
      </c>
      <c r="V128" s="2087">
        <f t="shared" si="17"/>
        <v>2164450</v>
      </c>
      <c r="W128" s="2076">
        <f t="shared" si="18"/>
        <v>221040</v>
      </c>
      <c r="X128" s="2076">
        <f t="shared" si="19"/>
        <v>2385490</v>
      </c>
      <c r="Y128" s="2076"/>
      <c r="Z128" s="105"/>
      <c r="AA128" s="105"/>
      <c r="AB128" s="112"/>
    </row>
    <row r="129" spans="1:34" ht="25.5" customHeight="1" outlineLevel="1">
      <c r="A129" s="4306"/>
      <c r="B129" s="2101">
        <v>124</v>
      </c>
      <c r="C129" s="1758" t="s">
        <v>164</v>
      </c>
      <c r="D129" s="1734" t="s">
        <v>634</v>
      </c>
      <c r="E129" s="3086">
        <v>205</v>
      </c>
      <c r="F129" s="3127">
        <v>225.98</v>
      </c>
      <c r="G129" s="3127"/>
      <c r="H129" s="3127"/>
      <c r="I129" s="3127">
        <f t="shared" si="26"/>
        <v>68.358949999999993</v>
      </c>
      <c r="J129" s="1737" t="s">
        <v>1674</v>
      </c>
      <c r="K129" s="2087">
        <f>'수도 사용 내역'!S129</f>
        <v>3710</v>
      </c>
      <c r="L129" s="2076">
        <f>'수도 사용 내역'!T129</f>
        <v>45580</v>
      </c>
      <c r="M129" s="2076">
        <f>'수도 사용 내역'!U129</f>
        <v>49290</v>
      </c>
      <c r="N129" s="2087">
        <f>'전체 전기 사용내역'!AQ129</f>
        <v>804820</v>
      </c>
      <c r="O129" s="2076">
        <f>'전체 전기 사용내역'!AR129</f>
        <v>252570</v>
      </c>
      <c r="P129" s="2076">
        <f t="shared" si="15"/>
        <v>1057390</v>
      </c>
      <c r="Q129" s="2087">
        <f>'온수 사용 내역'!L129</f>
        <v>4470</v>
      </c>
      <c r="R129" s="2076">
        <f>'온수 사용 내역'!M129</f>
        <v>0</v>
      </c>
      <c r="S129" s="2087">
        <f>'관리비 고지서 EHP 열(냉난방)'!N129</f>
        <v>0</v>
      </c>
      <c r="T129" s="2076">
        <f>'관리비 고지서 EHP 열(냉난방)'!O127</f>
        <v>0</v>
      </c>
      <c r="U129" s="2076">
        <f t="shared" si="16"/>
        <v>4470</v>
      </c>
      <c r="V129" s="2076">
        <f t="shared" si="17"/>
        <v>813000</v>
      </c>
      <c r="W129" s="2076">
        <f t="shared" si="18"/>
        <v>298150</v>
      </c>
      <c r="X129" s="2076">
        <f t="shared" si="19"/>
        <v>1111150</v>
      </c>
      <c r="Y129" s="2076"/>
      <c r="Z129" s="105"/>
      <c r="AA129" s="105"/>
      <c r="AB129" s="112"/>
    </row>
    <row r="130" spans="1:34" ht="25.5" customHeight="1" outlineLevel="1">
      <c r="A130" s="4306"/>
      <c r="B130" s="2101">
        <v>125</v>
      </c>
      <c r="C130" s="1758" t="s">
        <v>164</v>
      </c>
      <c r="D130" s="1734" t="s">
        <v>1384</v>
      </c>
      <c r="E130" s="3086">
        <v>207</v>
      </c>
      <c r="F130" s="3126">
        <v>212.78</v>
      </c>
      <c r="G130" s="3126"/>
      <c r="H130" s="3126"/>
      <c r="I130" s="3126">
        <v>64.36</v>
      </c>
      <c r="J130" s="1996" t="s">
        <v>3571</v>
      </c>
      <c r="K130" s="2087">
        <f>'수도 사용 내역'!S130</f>
        <v>51900</v>
      </c>
      <c r="L130" s="2076">
        <f>'수도 사용 내역'!T130</f>
        <v>42910</v>
      </c>
      <c r="M130" s="2076">
        <f>'수도 사용 내역'!U130</f>
        <v>94810</v>
      </c>
      <c r="N130" s="2087">
        <f>'전체 전기 사용내역'!AQ130</f>
        <v>1365090</v>
      </c>
      <c r="O130" s="2076">
        <f>'전체 전기 사용내역'!AR130</f>
        <v>237790</v>
      </c>
      <c r="P130" s="2076">
        <f t="shared" si="15"/>
        <v>1602880</v>
      </c>
      <c r="Q130" s="2087">
        <f>'온수 사용 내역'!L130</f>
        <v>40260</v>
      </c>
      <c r="R130" s="2076">
        <f>'온수 사용 내역'!M130</f>
        <v>0</v>
      </c>
      <c r="S130" s="2087">
        <f>'관리비 고지서 EHP 열(냉난방)'!N130</f>
        <v>0</v>
      </c>
      <c r="T130" s="2076">
        <f>'관리비 고지서 EHP 열(냉난방)'!O128</f>
        <v>0</v>
      </c>
      <c r="U130" s="2076">
        <f t="shared" si="16"/>
        <v>40260</v>
      </c>
      <c r="V130" s="2076">
        <f t="shared" si="17"/>
        <v>1457250</v>
      </c>
      <c r="W130" s="2076">
        <f t="shared" si="18"/>
        <v>280700</v>
      </c>
      <c r="X130" s="2076">
        <f t="shared" si="19"/>
        <v>1737950</v>
      </c>
      <c r="Y130" s="2076"/>
      <c r="Z130" s="105"/>
      <c r="AA130" s="105"/>
      <c r="AB130" s="112"/>
    </row>
    <row r="131" spans="1:34" ht="25.5" customHeight="1" outlineLevel="1">
      <c r="A131" s="4306"/>
      <c r="B131" s="2101">
        <v>126</v>
      </c>
      <c r="C131" s="1758" t="s">
        <v>164</v>
      </c>
      <c r="D131" s="1734" t="s">
        <v>634</v>
      </c>
      <c r="E131" s="3094">
        <v>208</v>
      </c>
      <c r="F131" s="1751">
        <v>199.45</v>
      </c>
      <c r="G131" s="1751"/>
      <c r="H131" s="1751"/>
      <c r="I131" s="1751">
        <v>60.34</v>
      </c>
      <c r="J131" s="3593" t="s">
        <v>3297</v>
      </c>
      <c r="K131" s="2189">
        <f>'수도 사용 내역'!S131</f>
        <v>0</v>
      </c>
      <c r="L131" s="2076">
        <f>'수도 사용 내역'!T131</f>
        <v>40230</v>
      </c>
      <c r="M131" s="2076">
        <f>'수도 사용 내역'!U131</f>
        <v>40230</v>
      </c>
      <c r="N131" s="2189">
        <f>'전체 전기 사용내역'!AQ131</f>
        <v>0</v>
      </c>
      <c r="O131" s="2076">
        <f>'전체 전기 사용내역'!AR131</f>
        <v>222940</v>
      </c>
      <c r="P131" s="2076">
        <f t="shared" si="15"/>
        <v>222940</v>
      </c>
      <c r="Q131" s="3928">
        <f>'온수 사용 내역'!L131</f>
        <v>0</v>
      </c>
      <c r="R131" s="2076">
        <f>'온수 사용 내역'!M131</f>
        <v>0</v>
      </c>
      <c r="S131" s="2189">
        <f>'관리비 고지서 EHP 열(냉난방)'!N131</f>
        <v>0</v>
      </c>
      <c r="T131" s="2076">
        <f>'관리비 고지서 EHP 열(냉난방)'!O129</f>
        <v>0</v>
      </c>
      <c r="U131" s="2076">
        <f t="shared" si="16"/>
        <v>0</v>
      </c>
      <c r="V131" s="2189">
        <f t="shared" si="17"/>
        <v>0</v>
      </c>
      <c r="W131" s="2076">
        <f t="shared" si="18"/>
        <v>263170</v>
      </c>
      <c r="X131" s="2076">
        <f t="shared" si="19"/>
        <v>263170</v>
      </c>
      <c r="Y131" s="2076"/>
      <c r="Z131" s="105"/>
      <c r="AA131" s="105"/>
      <c r="AB131" s="112"/>
    </row>
    <row r="132" spans="1:34" ht="25.5" customHeight="1" outlineLevel="1">
      <c r="A132" s="4306"/>
      <c r="B132" s="2101">
        <v>127</v>
      </c>
      <c r="C132" s="1758" t="s">
        <v>164</v>
      </c>
      <c r="D132" s="1734" t="s">
        <v>634</v>
      </c>
      <c r="E132" s="3094">
        <v>209</v>
      </c>
      <c r="F132" s="1709">
        <v>191.55</v>
      </c>
      <c r="G132" s="1709"/>
      <c r="H132" s="1709"/>
      <c r="I132" s="1709">
        <v>57.94</v>
      </c>
      <c r="J132" s="1710" t="s">
        <v>2958</v>
      </c>
      <c r="K132" s="2087">
        <f>'수도 사용 내역'!S132</f>
        <v>559810</v>
      </c>
      <c r="L132" s="2076">
        <f>'수도 사용 내역'!T132</f>
        <v>38630</v>
      </c>
      <c r="M132" s="2076">
        <f>'수도 사용 내역'!U132</f>
        <v>598440</v>
      </c>
      <c r="N132" s="2087">
        <f>'전체 전기 사용내역'!AQ132</f>
        <v>2515690</v>
      </c>
      <c r="O132" s="2076">
        <f>'전체 전기 사용내역'!AR132</f>
        <v>214070</v>
      </c>
      <c r="P132" s="2076">
        <f t="shared" si="15"/>
        <v>2729760</v>
      </c>
      <c r="Q132" s="2087">
        <f>'온수 사용 내역'!L132</f>
        <v>523340</v>
      </c>
      <c r="R132" s="2076">
        <f>'온수 사용 내역'!M132</f>
        <v>0</v>
      </c>
      <c r="S132" s="2087">
        <f>'관리비 고지서 EHP 열(냉난방)'!N132</f>
        <v>0</v>
      </c>
      <c r="T132" s="2076">
        <f>'관리비 고지서 EHP 열(냉난방)'!O130</f>
        <v>0</v>
      </c>
      <c r="U132" s="2076">
        <f t="shared" si="16"/>
        <v>523340</v>
      </c>
      <c r="V132" s="2087">
        <f t="shared" si="17"/>
        <v>3598840</v>
      </c>
      <c r="W132" s="2076">
        <f t="shared" si="18"/>
        <v>252700</v>
      </c>
      <c r="X132" s="2076">
        <f t="shared" si="19"/>
        <v>3851540</v>
      </c>
      <c r="Y132" s="2076"/>
      <c r="Z132" s="105"/>
      <c r="AA132" s="105"/>
      <c r="AB132" s="112"/>
    </row>
    <row r="133" spans="1:34" ht="25.5" customHeight="1" outlineLevel="1">
      <c r="A133" s="4306"/>
      <c r="B133" s="2101">
        <v>128</v>
      </c>
      <c r="C133" s="1758" t="s">
        <v>164</v>
      </c>
      <c r="D133" s="1734" t="s">
        <v>634</v>
      </c>
      <c r="E133" s="3094">
        <v>210</v>
      </c>
      <c r="F133" s="1709">
        <v>197.13</v>
      </c>
      <c r="G133" s="1709"/>
      <c r="H133" s="1709"/>
      <c r="I133" s="1709">
        <f t="shared" si="26"/>
        <v>59.631824999999999</v>
      </c>
      <c r="J133" s="1737" t="s">
        <v>2872</v>
      </c>
      <c r="K133" s="2087">
        <f>'수도 사용 내역'!S133</f>
        <v>185370</v>
      </c>
      <c r="L133" s="2076">
        <f>'수도 사용 내역'!T133</f>
        <v>39760</v>
      </c>
      <c r="M133" s="2076">
        <f>'수도 사용 내역'!U133</f>
        <v>225130</v>
      </c>
      <c r="N133" s="2087">
        <f>'전체 전기 사용내역'!AQ133</f>
        <v>1538210</v>
      </c>
      <c r="O133" s="2076">
        <f>'전체 전기 사용내역'!AR133</f>
        <v>220320</v>
      </c>
      <c r="P133" s="2076">
        <f t="shared" si="15"/>
        <v>1758530</v>
      </c>
      <c r="Q133" s="2087">
        <f>'온수 사용 내역'!L133</f>
        <v>143140</v>
      </c>
      <c r="R133" s="2076">
        <f>'온수 사용 내역'!M133</f>
        <v>0</v>
      </c>
      <c r="S133" s="2087">
        <f>'관리비 고지서 EHP 열(냉난방)'!N133</f>
        <v>0</v>
      </c>
      <c r="T133" s="2076">
        <f>'관리비 고지서 EHP 열(냉난방)'!O131</f>
        <v>0</v>
      </c>
      <c r="U133" s="2076">
        <f t="shared" si="16"/>
        <v>143140</v>
      </c>
      <c r="V133" s="2076">
        <f t="shared" si="17"/>
        <v>1866720</v>
      </c>
      <c r="W133" s="2076">
        <f t="shared" si="18"/>
        <v>260080</v>
      </c>
      <c r="X133" s="2076">
        <f t="shared" si="19"/>
        <v>2126800</v>
      </c>
      <c r="Y133" s="2076"/>
      <c r="Z133" s="105"/>
      <c r="AA133" s="105"/>
      <c r="AB133" s="112"/>
    </row>
    <row r="134" spans="1:34" ht="25.5" customHeight="1" outlineLevel="1">
      <c r="A134" s="4306"/>
      <c r="B134" s="2101">
        <v>129</v>
      </c>
      <c r="C134" s="1758" t="s">
        <v>164</v>
      </c>
      <c r="D134" s="1734" t="s">
        <v>634</v>
      </c>
      <c r="E134" s="3094">
        <v>214</v>
      </c>
      <c r="F134" s="1709">
        <v>180</v>
      </c>
      <c r="G134" s="1709"/>
      <c r="H134" s="1709"/>
      <c r="I134" s="1709">
        <v>54.45</v>
      </c>
      <c r="J134" s="1724" t="s">
        <v>2999</v>
      </c>
      <c r="K134" s="2087">
        <f>'수도 사용 내역'!S134</f>
        <v>645080</v>
      </c>
      <c r="L134" s="2076">
        <f>'수도 사용 내역'!T134</f>
        <v>36300</v>
      </c>
      <c r="M134" s="2076">
        <f>'수도 사용 내역'!U134</f>
        <v>681380</v>
      </c>
      <c r="N134" s="2087">
        <f>'전체 전기 사용내역'!AQ134</f>
        <v>1713350</v>
      </c>
      <c r="O134" s="2076">
        <f>'전체 전기 사용내역'!AR134</f>
        <v>201180</v>
      </c>
      <c r="P134" s="2076">
        <f t="shared" si="15"/>
        <v>1914530</v>
      </c>
      <c r="Q134" s="2087">
        <f>'온수 사용 내역'!L134</f>
        <v>581490</v>
      </c>
      <c r="R134" s="2076">
        <f>'온수 사용 내역'!M134</f>
        <v>0</v>
      </c>
      <c r="S134" s="2087">
        <f>'관리비 고지서 EHP 열(냉난방)'!N134</f>
        <v>0</v>
      </c>
      <c r="T134" s="2076">
        <f>'관리비 고지서 EHP 열(냉난방)'!O132</f>
        <v>0</v>
      </c>
      <c r="U134" s="2076">
        <f t="shared" si="16"/>
        <v>581490</v>
      </c>
      <c r="V134" s="2087">
        <f t="shared" si="17"/>
        <v>2939920</v>
      </c>
      <c r="W134" s="2076">
        <f t="shared" si="18"/>
        <v>237480</v>
      </c>
      <c r="X134" s="2076">
        <f t="shared" si="19"/>
        <v>3177400</v>
      </c>
      <c r="Y134" s="2076"/>
      <c r="Z134" s="105"/>
      <c r="AA134" s="105"/>
      <c r="AB134" s="112"/>
    </row>
    <row r="135" spans="1:34" ht="25.5" customHeight="1" outlineLevel="1">
      <c r="A135" s="4306"/>
      <c r="B135" s="2101">
        <v>130</v>
      </c>
      <c r="C135" s="1758" t="s">
        <v>164</v>
      </c>
      <c r="D135" s="1734" t="s">
        <v>634</v>
      </c>
      <c r="E135" s="3094" t="s">
        <v>2989</v>
      </c>
      <c r="F135" s="1751">
        <v>163.96</v>
      </c>
      <c r="G135" s="1751"/>
      <c r="H135" s="1751"/>
      <c r="I135" s="1751">
        <v>49.6</v>
      </c>
      <c r="J135" s="1710" t="s">
        <v>3016</v>
      </c>
      <c r="K135" s="2087">
        <f>'수도 사용 내역'!S135</f>
        <v>14830</v>
      </c>
      <c r="L135" s="2076">
        <f>'수도 사용 내역'!T135</f>
        <v>33070</v>
      </c>
      <c r="M135" s="2076">
        <f>'수도 사용 내역'!U135</f>
        <v>47900</v>
      </c>
      <c r="N135" s="2087">
        <f>'전체 전기 사용내역'!AQ135</f>
        <v>1001720</v>
      </c>
      <c r="O135" s="2076">
        <f>'전체 전기 사용내역'!AR135</f>
        <v>183260</v>
      </c>
      <c r="P135" s="2076">
        <f t="shared" si="15"/>
        <v>1184980</v>
      </c>
      <c r="Q135" s="2087">
        <f>'온수 사용 내역'!L135</f>
        <v>8950</v>
      </c>
      <c r="R135" s="2076">
        <f>'온수 사용 내역'!M135</f>
        <v>0</v>
      </c>
      <c r="S135" s="2087">
        <f>'관리비 고지서 EHP 열(냉난방)'!N135</f>
        <v>0</v>
      </c>
      <c r="T135" s="2076">
        <f>'관리비 고지서 EHP 열(냉난방)'!O133</f>
        <v>0</v>
      </c>
      <c r="U135" s="2076">
        <f t="shared" si="16"/>
        <v>8950</v>
      </c>
      <c r="V135" s="2087">
        <f t="shared" si="17"/>
        <v>1025500</v>
      </c>
      <c r="W135" s="2076">
        <f t="shared" si="18"/>
        <v>216330</v>
      </c>
      <c r="X135" s="2076">
        <f t="shared" si="19"/>
        <v>1241830</v>
      </c>
      <c r="Y135" s="2076"/>
      <c r="Z135" s="105"/>
      <c r="AA135" s="105"/>
      <c r="AB135" s="112"/>
    </row>
    <row r="136" spans="1:34" ht="25.5" customHeight="1" outlineLevel="1">
      <c r="A136" s="4306"/>
      <c r="B136" s="2101">
        <v>131</v>
      </c>
      <c r="C136" s="1758" t="s">
        <v>164</v>
      </c>
      <c r="D136" s="1734" t="s">
        <v>634</v>
      </c>
      <c r="E136" s="3094" t="s">
        <v>2990</v>
      </c>
      <c r="F136" s="1751">
        <v>25.69</v>
      </c>
      <c r="G136" s="1751"/>
      <c r="H136" s="1751"/>
      <c r="I136" s="1751">
        <v>7.77</v>
      </c>
      <c r="J136" s="1710" t="s">
        <v>2991</v>
      </c>
      <c r="K136" s="2087">
        <f>'수도 사용 내역'!S136</f>
        <v>0</v>
      </c>
      <c r="L136" s="2076">
        <f>'수도 사용 내역'!T136</f>
        <v>5180</v>
      </c>
      <c r="M136" s="2076">
        <f>'수도 사용 내역'!U136</f>
        <v>5180</v>
      </c>
      <c r="N136" s="2087">
        <f>'전체 전기 사용내역'!AQ136</f>
        <v>0</v>
      </c>
      <c r="O136" s="2076">
        <f>'전체 전기 사용내역'!AR136</f>
        <v>28710</v>
      </c>
      <c r="P136" s="2076">
        <f>N136+O136</f>
        <v>28710</v>
      </c>
      <c r="Q136" s="2087">
        <f>'온수 사용 내역'!L136</f>
        <v>0</v>
      </c>
      <c r="R136" s="2076">
        <f>'온수 사용 내역'!M136</f>
        <v>0</v>
      </c>
      <c r="S136" s="2087">
        <f>'관리비 고지서 EHP 열(냉난방)'!N136</f>
        <v>0</v>
      </c>
      <c r="T136" s="2076">
        <f>'관리비 고지서 EHP 열(냉난방)'!O134</f>
        <v>0</v>
      </c>
      <c r="U136" s="2076">
        <f>SUM(Q136:T136)</f>
        <v>0</v>
      </c>
      <c r="V136" s="2087">
        <f>K136+N136+Q136+S136</f>
        <v>0</v>
      </c>
      <c r="W136" s="2076">
        <f>T136+R136+O136+L136</f>
        <v>33890</v>
      </c>
      <c r="X136" s="2076">
        <f>V136+W136</f>
        <v>33890</v>
      </c>
      <c r="Y136" s="2076"/>
      <c r="Z136" s="105"/>
      <c r="AA136" s="105"/>
      <c r="AB136" s="112"/>
    </row>
    <row r="137" spans="1:34" ht="24.75" customHeight="1" outlineLevel="1">
      <c r="A137" s="4306"/>
      <c r="B137" s="2101">
        <v>132</v>
      </c>
      <c r="C137" s="1758" t="s">
        <v>164</v>
      </c>
      <c r="D137" s="1711" t="s">
        <v>634</v>
      </c>
      <c r="E137" s="3095" t="s">
        <v>1461</v>
      </c>
      <c r="F137" s="1751">
        <v>225.03</v>
      </c>
      <c r="G137" s="1751"/>
      <c r="H137" s="1751"/>
      <c r="I137" s="1751">
        <v>68.069999999999993</v>
      </c>
      <c r="J137" s="3292" t="s">
        <v>3574</v>
      </c>
      <c r="K137" s="2189">
        <f>'수도 사용 내역'!S137</f>
        <v>0</v>
      </c>
      <c r="L137" s="2076">
        <f>'수도 사용 내역'!T137</f>
        <v>45390</v>
      </c>
      <c r="M137" s="2076">
        <f>'수도 사용 내역'!U137</f>
        <v>45390</v>
      </c>
      <c r="N137" s="2189">
        <f>'전체 전기 사용내역'!AQ137</f>
        <v>888700</v>
      </c>
      <c r="O137" s="2076">
        <f>'전체 전기 사용내역'!AR137</f>
        <v>251500</v>
      </c>
      <c r="P137" s="2076">
        <f t="shared" ref="P137:P205" si="27">N137+O137</f>
        <v>1140200</v>
      </c>
      <c r="Q137" s="2189">
        <f>'온수 사용 내역'!L137</f>
        <v>0</v>
      </c>
      <c r="R137" s="2076">
        <f>'온수 사용 내역'!M137</f>
        <v>0</v>
      </c>
      <c r="S137" s="2189">
        <f>'관리비 고지서 EHP 열(냉난방)'!N137</f>
        <v>0</v>
      </c>
      <c r="T137" s="2076">
        <f>'관리비 고지서 EHP 열(냉난방)'!O135</f>
        <v>0</v>
      </c>
      <c r="U137" s="2076">
        <f t="shared" ref="U137:U205" si="28">SUM(Q137:T137)</f>
        <v>0</v>
      </c>
      <c r="V137" s="2189">
        <f t="shared" ref="V137:V205" si="29">K137+N137+Q137+S137</f>
        <v>888700</v>
      </c>
      <c r="W137" s="2076">
        <f t="shared" ref="W137:W205" si="30">T137+R137+O137+L137</f>
        <v>296890</v>
      </c>
      <c r="X137" s="2076">
        <f t="shared" ref="X137:X205" si="31">V137+W137</f>
        <v>1185590</v>
      </c>
      <c r="Y137" s="2076"/>
      <c r="Z137" s="105"/>
      <c r="AA137" s="105"/>
      <c r="AB137" s="112"/>
    </row>
    <row r="138" spans="1:34" ht="24.75" customHeight="1">
      <c r="A138" s="4307"/>
      <c r="B138" s="2101">
        <v>133</v>
      </c>
      <c r="C138" s="3511" t="s">
        <v>164</v>
      </c>
      <c r="D138" s="2225" t="s">
        <v>634</v>
      </c>
      <c r="E138" s="3512">
        <v>219</v>
      </c>
      <c r="F138" s="2226">
        <v>347.71</v>
      </c>
      <c r="G138" s="2227"/>
      <c r="H138" s="2227"/>
      <c r="I138" s="2227">
        <v>105.18</v>
      </c>
      <c r="J138" s="2229" t="s">
        <v>2137</v>
      </c>
      <c r="K138" s="2988">
        <f>'수도 사용 내역'!S138</f>
        <v>174250</v>
      </c>
      <c r="L138" s="2083">
        <f>'수도 사용 내역'!T138</f>
        <v>70130</v>
      </c>
      <c r="M138" s="2083">
        <f>'수도 사용 내역'!U138</f>
        <v>244380</v>
      </c>
      <c r="N138" s="2988">
        <f>'전체 전기 사용내역'!AQ138</f>
        <v>991130</v>
      </c>
      <c r="O138" s="2083">
        <f>'전체 전기 사용내역'!AR138</f>
        <v>388610</v>
      </c>
      <c r="P138" s="2083">
        <f t="shared" si="27"/>
        <v>1379740</v>
      </c>
      <c r="Q138" s="2988">
        <f>'온수 사용 내역'!L138</f>
        <v>71570</v>
      </c>
      <c r="R138" s="2083">
        <f>'온수 사용 내역'!M138</f>
        <v>0</v>
      </c>
      <c r="S138" s="2087">
        <f>'관리비 고지서 EHP 열(냉난방)'!N138</f>
        <v>0</v>
      </c>
      <c r="T138" s="2083">
        <f>'관리비 고지서 EHP 열(냉난방)'!O136</f>
        <v>0</v>
      </c>
      <c r="U138" s="2083">
        <f t="shared" si="28"/>
        <v>71570</v>
      </c>
      <c r="V138" s="2083">
        <f t="shared" si="29"/>
        <v>1236950</v>
      </c>
      <c r="W138" s="2083">
        <f t="shared" si="30"/>
        <v>458740</v>
      </c>
      <c r="X138" s="2083">
        <f t="shared" si="31"/>
        <v>1695690</v>
      </c>
      <c r="Y138" s="2083"/>
      <c r="Z138" s="105"/>
      <c r="AA138" s="105"/>
      <c r="AB138" s="112"/>
    </row>
    <row r="139" spans="1:34" ht="24.75" customHeight="1">
      <c r="A139" s="4310" t="s">
        <v>700</v>
      </c>
      <c r="B139" s="2092">
        <v>134</v>
      </c>
      <c r="C139" s="2040" t="s">
        <v>1333</v>
      </c>
      <c r="D139" s="2228" t="s">
        <v>2563</v>
      </c>
      <c r="E139" s="3383" t="s">
        <v>2228</v>
      </c>
      <c r="F139" s="2274">
        <v>135.16</v>
      </c>
      <c r="G139" s="2274"/>
      <c r="H139" s="2274"/>
      <c r="I139" s="2274">
        <v>40.89</v>
      </c>
      <c r="J139" s="2217" t="s">
        <v>2566</v>
      </c>
      <c r="K139" s="3294">
        <f>'수도 사용 내역'!S139</f>
        <v>48200</v>
      </c>
      <c r="L139" s="2081">
        <f>'수도 사용 내역'!T139</f>
        <v>27260</v>
      </c>
      <c r="M139" s="2081">
        <f>'수도 사용 내역'!U139</f>
        <v>75460</v>
      </c>
      <c r="N139" s="3294">
        <f>'전체 전기 사용내역'!AQ139</f>
        <v>835100</v>
      </c>
      <c r="O139" s="2081">
        <f>'전체 전기 사용내역'!AR139</f>
        <v>151080</v>
      </c>
      <c r="P139" s="2081">
        <f>N139+O139</f>
        <v>986180</v>
      </c>
      <c r="Q139" s="3294">
        <f>'온수 사용 내역'!L139</f>
        <v>8950</v>
      </c>
      <c r="R139" s="2081">
        <f>'온수 사용 내역'!M139</f>
        <v>0</v>
      </c>
      <c r="S139" s="3294">
        <f>'관리비 고지서 EHP 열(냉난방)'!N139</f>
        <v>0</v>
      </c>
      <c r="T139" s="2081">
        <f>'관리비 고지서 EHP 열(냉난방)'!O139</f>
        <v>0</v>
      </c>
      <c r="U139" s="2081">
        <f>SUM(Q139:T139)</f>
        <v>8950</v>
      </c>
      <c r="V139" s="2081">
        <f>K139+N139+Q139+S139</f>
        <v>892250</v>
      </c>
      <c r="W139" s="2081">
        <f>T139+R139+O139+L139</f>
        <v>178340</v>
      </c>
      <c r="X139" s="2081">
        <f>V139+W139</f>
        <v>1070590</v>
      </c>
      <c r="Y139" s="2081"/>
      <c r="Z139" s="105"/>
      <c r="AA139" s="105"/>
      <c r="AB139" s="32"/>
      <c r="AH139" s="32"/>
    </row>
    <row r="140" spans="1:34" ht="19.5" customHeight="1" outlineLevel="1">
      <c r="A140" s="4306"/>
      <c r="B140" s="2101">
        <v>135</v>
      </c>
      <c r="C140" s="1774" t="s">
        <v>165</v>
      </c>
      <c r="D140" s="1734" t="s">
        <v>149</v>
      </c>
      <c r="E140" s="3094" t="s">
        <v>898</v>
      </c>
      <c r="F140" s="1709">
        <v>142.47999999999999</v>
      </c>
      <c r="G140" s="1709"/>
      <c r="H140" s="1709"/>
      <c r="I140" s="1709">
        <f t="shared" ref="I140:I189" si="32">F140*0.3025</f>
        <v>43.100199999999994</v>
      </c>
      <c r="J140" s="1739" t="s">
        <v>916</v>
      </c>
      <c r="K140" s="2087">
        <f>'수도 사용 내역'!S140</f>
        <v>85270</v>
      </c>
      <c r="L140" s="2076">
        <f>'수도 사용 내역'!T140</f>
        <v>28740</v>
      </c>
      <c r="M140" s="2076">
        <f>'수도 사용 내역'!U140</f>
        <v>114010</v>
      </c>
      <c r="N140" s="2087">
        <f>'전체 전기 사용내역'!AQ140</f>
        <v>1079610</v>
      </c>
      <c r="O140" s="2076">
        <f>'전체 전기 사용내역'!AR140</f>
        <v>159240</v>
      </c>
      <c r="P140" s="2076">
        <f t="shared" si="27"/>
        <v>1238850</v>
      </c>
      <c r="Q140" s="2087">
        <f>'온수 사용 내역'!L140</f>
        <v>62620</v>
      </c>
      <c r="R140" s="2076">
        <f>'온수 사용 내역'!M140</f>
        <v>0</v>
      </c>
      <c r="S140" s="2087">
        <f>'관리비 고지서 EHP 열(냉난방)'!N140</f>
        <v>12150</v>
      </c>
      <c r="T140" s="2076">
        <f>'관리비 고지서 EHP 열(냉난방)'!O140</f>
        <v>169940</v>
      </c>
      <c r="U140" s="2076">
        <f t="shared" si="28"/>
        <v>244710</v>
      </c>
      <c r="V140" s="2076">
        <f t="shared" si="29"/>
        <v>1239650</v>
      </c>
      <c r="W140" s="2076">
        <f t="shared" si="30"/>
        <v>357920</v>
      </c>
      <c r="X140" s="2076">
        <f t="shared" si="31"/>
        <v>1597570</v>
      </c>
      <c r="Y140" s="2076"/>
      <c r="Z140" s="105"/>
      <c r="AA140" s="105"/>
      <c r="AB140" s="32"/>
      <c r="AH140" s="32"/>
    </row>
    <row r="141" spans="1:34" ht="25.5" customHeight="1" outlineLevel="1">
      <c r="A141" s="4306"/>
      <c r="B141" s="2101">
        <v>136</v>
      </c>
      <c r="C141" s="1774" t="s">
        <v>165</v>
      </c>
      <c r="D141" s="1734" t="s">
        <v>149</v>
      </c>
      <c r="E141" s="3094" t="s">
        <v>2257</v>
      </c>
      <c r="F141" s="1709">
        <v>138.18</v>
      </c>
      <c r="G141" s="1709"/>
      <c r="H141" s="1709"/>
      <c r="I141" s="1709">
        <f t="shared" si="32"/>
        <v>41.79945</v>
      </c>
      <c r="J141" s="1739" t="s">
        <v>2236</v>
      </c>
      <c r="K141" s="2087">
        <f>'수도 사용 내역'!S141</f>
        <v>0</v>
      </c>
      <c r="L141" s="2076">
        <f>'수도 사용 내역'!T141</f>
        <v>27870</v>
      </c>
      <c r="M141" s="2076">
        <f>'수도 사용 내역'!U141</f>
        <v>27870</v>
      </c>
      <c r="N141" s="2087">
        <f>'전체 전기 사용내역'!AQ141</f>
        <v>348620</v>
      </c>
      <c r="O141" s="2076">
        <f>'전체 전기 사용내역'!AR141</f>
        <v>154440</v>
      </c>
      <c r="P141" s="2076">
        <f t="shared" si="27"/>
        <v>503060</v>
      </c>
      <c r="Q141" s="2087">
        <f>'온수 사용 내역'!L141</f>
        <v>0</v>
      </c>
      <c r="R141" s="2076">
        <f>'온수 사용 내역'!M141</f>
        <v>0</v>
      </c>
      <c r="S141" s="2087">
        <f>'관리비 고지서 EHP 열(냉난방)'!N141</f>
        <v>11790</v>
      </c>
      <c r="T141" s="2076">
        <f>'관리비 고지서 EHP 열(냉난방)'!O141</f>
        <v>164820</v>
      </c>
      <c r="U141" s="2076">
        <f t="shared" si="28"/>
        <v>176610</v>
      </c>
      <c r="V141" s="2076">
        <f t="shared" si="29"/>
        <v>360410</v>
      </c>
      <c r="W141" s="2076">
        <f t="shared" si="30"/>
        <v>347130</v>
      </c>
      <c r="X141" s="2076">
        <f t="shared" si="31"/>
        <v>707540</v>
      </c>
      <c r="Y141" s="2076"/>
      <c r="Z141" s="105"/>
      <c r="AA141" s="105"/>
      <c r="AB141" s="32"/>
      <c r="AH141" s="32"/>
    </row>
    <row r="142" spans="1:34" ht="25.5" customHeight="1" outlineLevel="1">
      <c r="A142" s="4306"/>
      <c r="B142" s="2101">
        <v>137</v>
      </c>
      <c r="C142" s="1774" t="s">
        <v>165</v>
      </c>
      <c r="D142" s="1734" t="s">
        <v>149</v>
      </c>
      <c r="E142" s="3094" t="s">
        <v>893</v>
      </c>
      <c r="F142" s="1709">
        <v>113.5</v>
      </c>
      <c r="G142" s="1709"/>
      <c r="H142" s="1709"/>
      <c r="I142" s="1709">
        <f t="shared" si="32"/>
        <v>34.333750000000002</v>
      </c>
      <c r="J142" s="1739" t="s">
        <v>896</v>
      </c>
      <c r="K142" s="2087">
        <f>'수도 사용 내역'!S142</f>
        <v>0</v>
      </c>
      <c r="L142" s="2076">
        <f>'수도 사용 내역'!T142</f>
        <v>22890</v>
      </c>
      <c r="M142" s="2076">
        <f>'수도 사용 내역'!U142</f>
        <v>22890</v>
      </c>
      <c r="N142" s="2087">
        <f>'전체 전기 사용내역'!AQ142</f>
        <v>405030</v>
      </c>
      <c r="O142" s="2076">
        <f>'전체 전기 사용내역'!AR142</f>
        <v>126850</v>
      </c>
      <c r="P142" s="2076">
        <f t="shared" ref="P142:P147" si="33">N142+O142</f>
        <v>531880</v>
      </c>
      <c r="Q142" s="2087">
        <f>'온수 사용 내역'!L142</f>
        <v>0</v>
      </c>
      <c r="R142" s="2076">
        <f>'온수 사용 내역'!M142</f>
        <v>0</v>
      </c>
      <c r="S142" s="2087">
        <f>'관리비 고지서 EHP 열(냉난방)'!N142</f>
        <v>196500</v>
      </c>
      <c r="T142" s="2076">
        <f>'관리비 고지서 EHP 열(냉난방)'!O142</f>
        <v>135380</v>
      </c>
      <c r="U142" s="2076">
        <f t="shared" ref="U142:U147" si="34">SUM(Q142:T142)</f>
        <v>331880</v>
      </c>
      <c r="V142" s="2076">
        <f t="shared" ref="V142:V147" si="35">K142+N142+Q142+S142</f>
        <v>601530</v>
      </c>
      <c r="W142" s="2076">
        <f t="shared" ref="W142:W147" si="36">T142+R142+O142+L142</f>
        <v>285120</v>
      </c>
      <c r="X142" s="2076">
        <f t="shared" ref="X142:X147" si="37">V142+W142</f>
        <v>886650</v>
      </c>
      <c r="Y142" s="2076"/>
      <c r="Z142" s="105"/>
      <c r="AA142" s="105"/>
      <c r="AB142" s="32"/>
      <c r="AH142" s="32"/>
    </row>
    <row r="143" spans="1:34" ht="25.5" customHeight="1" outlineLevel="1">
      <c r="A143" s="4306"/>
      <c r="B143" s="2101">
        <v>138</v>
      </c>
      <c r="C143" s="1774" t="s">
        <v>165</v>
      </c>
      <c r="D143" s="1734" t="s">
        <v>149</v>
      </c>
      <c r="E143" s="3094" t="s">
        <v>326</v>
      </c>
      <c r="F143" s="1709">
        <v>69.260000000000005</v>
      </c>
      <c r="G143" s="1709"/>
      <c r="H143" s="1709"/>
      <c r="I143" s="1709">
        <f t="shared" si="32"/>
        <v>20.951150000000002</v>
      </c>
      <c r="J143" s="3258" t="s">
        <v>3301</v>
      </c>
      <c r="K143" s="2087">
        <f>'수도 사용 내역'!S143</f>
        <v>0</v>
      </c>
      <c r="L143" s="2076">
        <f>'수도 사용 내역'!T143</f>
        <v>13970</v>
      </c>
      <c r="M143" s="2076">
        <f>'수도 사용 내역'!U143</f>
        <v>13970</v>
      </c>
      <c r="N143" s="2087">
        <f>'전체 전기 사용내역'!AQ143</f>
        <v>183370</v>
      </c>
      <c r="O143" s="2076">
        <f>'전체 전기 사용내역'!AR143</f>
        <v>77410</v>
      </c>
      <c r="P143" s="2076">
        <f t="shared" si="33"/>
        <v>260780</v>
      </c>
      <c r="Q143" s="2087">
        <f>'온수 사용 내역'!L143</f>
        <v>0</v>
      </c>
      <c r="R143" s="2076">
        <f>'온수 사용 내역'!M143</f>
        <v>0</v>
      </c>
      <c r="S143" s="2087">
        <f>'관리비 고지서 EHP 열(냉난방)'!N143</f>
        <v>5910</v>
      </c>
      <c r="T143" s="2076">
        <f>'관리비 고지서 EHP 열(냉난방)'!O143</f>
        <v>82610</v>
      </c>
      <c r="U143" s="2076">
        <f t="shared" si="34"/>
        <v>88520</v>
      </c>
      <c r="V143" s="2076">
        <f t="shared" si="35"/>
        <v>189280</v>
      </c>
      <c r="W143" s="2076">
        <f t="shared" si="36"/>
        <v>173990</v>
      </c>
      <c r="X143" s="2076">
        <f t="shared" si="37"/>
        <v>363270</v>
      </c>
      <c r="Y143" s="2076"/>
      <c r="Z143" s="105"/>
      <c r="AA143" s="105"/>
      <c r="AB143" s="32"/>
      <c r="AH143" s="32"/>
    </row>
    <row r="144" spans="1:34" ht="25.5" customHeight="1" outlineLevel="1">
      <c r="A144" s="4306"/>
      <c r="B144" s="2101">
        <v>139</v>
      </c>
      <c r="C144" s="1774" t="s">
        <v>165</v>
      </c>
      <c r="D144" s="1734" t="s">
        <v>149</v>
      </c>
      <c r="E144" s="3094" t="s">
        <v>329</v>
      </c>
      <c r="F144" s="1709">
        <v>69.25</v>
      </c>
      <c r="G144" s="1709"/>
      <c r="H144" s="1709"/>
      <c r="I144" s="1709">
        <f t="shared" si="32"/>
        <v>20.948125000000001</v>
      </c>
      <c r="J144" s="3291" t="s">
        <v>3513</v>
      </c>
      <c r="K144" s="2189">
        <f>'수도 사용 내역'!S144</f>
        <v>0</v>
      </c>
      <c r="L144" s="2076">
        <f>'수도 사용 내역'!T144</f>
        <v>13970</v>
      </c>
      <c r="M144" s="2076">
        <f>'수도 사용 내역'!U144</f>
        <v>13970</v>
      </c>
      <c r="N144" s="2189">
        <f>'전체 전기 사용내역'!AQ144</f>
        <v>43810</v>
      </c>
      <c r="O144" s="2076">
        <f>'전체 전기 사용내역'!AR144</f>
        <v>77400</v>
      </c>
      <c r="P144" s="2076">
        <f t="shared" si="33"/>
        <v>121210</v>
      </c>
      <c r="Q144" s="2189">
        <f>'온수 사용 내역'!L144</f>
        <v>0</v>
      </c>
      <c r="R144" s="2076">
        <f>'온수 사용 내역'!M144</f>
        <v>0</v>
      </c>
      <c r="S144" s="2189">
        <f>'관리비 고지서 EHP 열(냉난방)'!N144</f>
        <v>5910</v>
      </c>
      <c r="T144" s="2076">
        <f>'관리비 고지서 EHP 열(냉난방)'!O144</f>
        <v>82600</v>
      </c>
      <c r="U144" s="2076">
        <f t="shared" si="34"/>
        <v>88510</v>
      </c>
      <c r="V144" s="2189">
        <f t="shared" si="35"/>
        <v>49720</v>
      </c>
      <c r="W144" s="2076">
        <f t="shared" si="36"/>
        <v>173970</v>
      </c>
      <c r="X144" s="2076">
        <f t="shared" si="37"/>
        <v>223690</v>
      </c>
      <c r="Y144" s="2076"/>
      <c r="Z144" s="105"/>
      <c r="AA144" s="105"/>
      <c r="AB144" s="32"/>
      <c r="AH144" s="32"/>
    </row>
    <row r="145" spans="1:34" ht="25.5" customHeight="1" outlineLevel="1">
      <c r="A145" s="4306"/>
      <c r="B145" s="2101">
        <v>140</v>
      </c>
      <c r="C145" s="1774" t="s">
        <v>165</v>
      </c>
      <c r="D145" s="1734" t="s">
        <v>149</v>
      </c>
      <c r="E145" s="3094" t="s">
        <v>332</v>
      </c>
      <c r="F145" s="1709">
        <v>140.43</v>
      </c>
      <c r="G145" s="1709"/>
      <c r="H145" s="1709"/>
      <c r="I145" s="1709">
        <f t="shared" si="32"/>
        <v>42.480074999999999</v>
      </c>
      <c r="J145" s="1739" t="s">
        <v>1408</v>
      </c>
      <c r="K145" s="2087">
        <f>'수도 사용 내역'!S145</f>
        <v>11120</v>
      </c>
      <c r="L145" s="2076">
        <f>'수도 사용 내역'!T145</f>
        <v>28320</v>
      </c>
      <c r="M145" s="2076">
        <f>'수도 사용 내역'!U145</f>
        <v>39440</v>
      </c>
      <c r="N145" s="2087">
        <f>'전체 전기 사용내역'!AQ145</f>
        <v>395130</v>
      </c>
      <c r="O145" s="2076">
        <f>'전체 전기 사용내역'!AR145</f>
        <v>156950</v>
      </c>
      <c r="P145" s="2076">
        <f t="shared" si="33"/>
        <v>552080</v>
      </c>
      <c r="Q145" s="2087">
        <f>'온수 사용 내역'!L145</f>
        <v>0</v>
      </c>
      <c r="R145" s="2076">
        <f>'온수 사용 내역'!M145</f>
        <v>0</v>
      </c>
      <c r="S145" s="2087">
        <f>'관리비 고지서 EHP 열(냉난방)'!N145</f>
        <v>27020</v>
      </c>
      <c r="T145" s="2076">
        <f>'관리비 고지서 EHP 열(냉난방)'!O145</f>
        <v>167500</v>
      </c>
      <c r="U145" s="2076">
        <f t="shared" si="34"/>
        <v>194520</v>
      </c>
      <c r="V145" s="2076">
        <f t="shared" si="35"/>
        <v>433270</v>
      </c>
      <c r="W145" s="2076">
        <f t="shared" si="36"/>
        <v>352770</v>
      </c>
      <c r="X145" s="2076">
        <f t="shared" si="37"/>
        <v>786040</v>
      </c>
      <c r="Y145" s="2076"/>
      <c r="Z145" s="105"/>
      <c r="AA145" s="105"/>
      <c r="AB145" s="32"/>
      <c r="AH145" s="32"/>
    </row>
    <row r="146" spans="1:34" ht="25.5" customHeight="1" outlineLevel="1">
      <c r="A146" s="4306"/>
      <c r="B146" s="2101">
        <v>141</v>
      </c>
      <c r="C146" s="1774" t="s">
        <v>165</v>
      </c>
      <c r="D146" s="1734" t="s">
        <v>149</v>
      </c>
      <c r="E146" s="3100" t="s">
        <v>2280</v>
      </c>
      <c r="F146" s="1736">
        <v>389.69</v>
      </c>
      <c r="G146" s="1736"/>
      <c r="H146" s="1736"/>
      <c r="I146" s="1736">
        <v>117.88</v>
      </c>
      <c r="J146" s="1737" t="s">
        <v>2281</v>
      </c>
      <c r="K146" s="2087">
        <f>'수도 사용 내역'!S146</f>
        <v>389270</v>
      </c>
      <c r="L146" s="2076">
        <f>'수도 사용 내역'!T146</f>
        <v>78600</v>
      </c>
      <c r="M146" s="2076">
        <f>'수도 사용 내역'!U146</f>
        <v>467870</v>
      </c>
      <c r="N146" s="2087">
        <f>'전체 전기 사용내역'!AQ146</f>
        <v>1054120</v>
      </c>
      <c r="O146" s="2076">
        <f>'전체 전기 사용내역'!AR146</f>
        <v>435530</v>
      </c>
      <c r="P146" s="2076">
        <f t="shared" si="33"/>
        <v>1489650</v>
      </c>
      <c r="Q146" s="2087">
        <f>'온수 사용 내역'!L146</f>
        <v>304170</v>
      </c>
      <c r="R146" s="2076">
        <f>'온수 사용 내역'!M146</f>
        <v>0</v>
      </c>
      <c r="S146" s="2087">
        <f>'관리비 고지서 EHP 열(냉난방)'!N146</f>
        <v>33240</v>
      </c>
      <c r="T146" s="2076">
        <f>'관리비 고지서 EHP 열(냉난방)'!O146</f>
        <v>464810</v>
      </c>
      <c r="U146" s="2076">
        <f t="shared" si="34"/>
        <v>802220</v>
      </c>
      <c r="V146" s="2076">
        <f t="shared" si="35"/>
        <v>1780800</v>
      </c>
      <c r="W146" s="2076">
        <f t="shared" si="36"/>
        <v>978940</v>
      </c>
      <c r="X146" s="2076">
        <f t="shared" si="37"/>
        <v>2759740</v>
      </c>
      <c r="Y146" s="2076"/>
      <c r="Z146" s="105"/>
      <c r="AA146" s="105"/>
      <c r="AB146" s="32"/>
      <c r="AH146" s="32"/>
    </row>
    <row r="147" spans="1:34" ht="25.5" customHeight="1" outlineLevel="1">
      <c r="A147" s="4306"/>
      <c r="B147" s="2101">
        <v>142</v>
      </c>
      <c r="C147" s="1774" t="s">
        <v>165</v>
      </c>
      <c r="D147" s="1734" t="s">
        <v>149</v>
      </c>
      <c r="E147" s="3100" t="s">
        <v>2279</v>
      </c>
      <c r="F147" s="1709">
        <v>135.33000000000001</v>
      </c>
      <c r="G147" s="1709"/>
      <c r="H147" s="1709"/>
      <c r="I147" s="1709">
        <f t="shared" si="32"/>
        <v>40.937325000000001</v>
      </c>
      <c r="J147" s="1737" t="s">
        <v>2631</v>
      </c>
      <c r="K147" s="2087">
        <f>'수도 사용 내역'!S147</f>
        <v>0</v>
      </c>
      <c r="L147" s="2076">
        <f>'수도 사용 내역'!T147</f>
        <v>27290</v>
      </c>
      <c r="M147" s="2076">
        <f>'수도 사용 내역'!U147</f>
        <v>27290</v>
      </c>
      <c r="N147" s="2087">
        <f>'전체 전기 사용내역'!AQ147</f>
        <v>185620</v>
      </c>
      <c r="O147" s="2076">
        <f>'전체 전기 사용내역'!AR147</f>
        <v>151250</v>
      </c>
      <c r="P147" s="2076">
        <f t="shared" si="33"/>
        <v>336870</v>
      </c>
      <c r="Q147" s="2087">
        <f>'온수 사용 내역'!L147</f>
        <v>0</v>
      </c>
      <c r="R147" s="2076">
        <f>'온수 사용 내역'!M147</f>
        <v>0</v>
      </c>
      <c r="S147" s="2087">
        <f>'관리비 고지서 EHP 열(냉난방)'!N147</f>
        <v>11540</v>
      </c>
      <c r="T147" s="2076">
        <f>'관리비 고지서 EHP 열(냉난방)'!O147</f>
        <v>161420</v>
      </c>
      <c r="U147" s="2076">
        <f t="shared" si="34"/>
        <v>172960</v>
      </c>
      <c r="V147" s="2087">
        <f t="shared" si="35"/>
        <v>197160</v>
      </c>
      <c r="W147" s="2076">
        <f t="shared" si="36"/>
        <v>339960</v>
      </c>
      <c r="X147" s="2076">
        <f t="shared" si="37"/>
        <v>537120</v>
      </c>
      <c r="Y147" s="2076"/>
      <c r="Z147" s="105"/>
      <c r="AA147" s="105"/>
      <c r="AB147" s="32"/>
      <c r="AH147" s="32"/>
    </row>
    <row r="148" spans="1:34" ht="25.5" customHeight="1" outlineLevel="1">
      <c r="A148" s="4306"/>
      <c r="B148" s="2101">
        <v>143</v>
      </c>
      <c r="C148" s="1774" t="s">
        <v>165</v>
      </c>
      <c r="D148" s="1734" t="s">
        <v>149</v>
      </c>
      <c r="E148" s="3951" t="s">
        <v>907</v>
      </c>
      <c r="F148" s="3136">
        <v>1709.64</v>
      </c>
      <c r="G148" s="3136"/>
      <c r="H148" s="3136"/>
      <c r="I148" s="3136">
        <f t="shared" si="32"/>
        <v>517.16610000000003</v>
      </c>
      <c r="J148" s="3952" t="s">
        <v>15</v>
      </c>
      <c r="K148" s="2087">
        <f>'수도 사용 내역'!S148</f>
        <v>0</v>
      </c>
      <c r="L148" s="2076">
        <f>'수도 사용 내역'!T148</f>
        <v>344820</v>
      </c>
      <c r="M148" s="2076">
        <f>'수도 사용 내역'!U148</f>
        <v>344820</v>
      </c>
      <c r="N148" s="2087">
        <f>'전체 전기 사용내역'!AQ148</f>
        <v>4451220</v>
      </c>
      <c r="O148" s="2076">
        <f>'전체 전기 사용내역'!AR148</f>
        <v>1910780</v>
      </c>
      <c r="P148" s="2076">
        <f t="shared" si="27"/>
        <v>6362000</v>
      </c>
      <c r="Q148" s="2087">
        <f>'온수 사용 내역'!L148</f>
        <v>0</v>
      </c>
      <c r="R148" s="2076">
        <f>'온수 사용 내역'!M148</f>
        <v>0</v>
      </c>
      <c r="S148" s="2087">
        <f>'관리비 고지서 EHP 열(냉난방)'!N148</f>
        <v>477370</v>
      </c>
      <c r="T148" s="2076">
        <f>'관리비 고지서 EHP 열(냉난방)'!O148</f>
        <v>2039180</v>
      </c>
      <c r="U148" s="2076">
        <f t="shared" si="28"/>
        <v>2516550</v>
      </c>
      <c r="V148" s="2076">
        <f t="shared" si="29"/>
        <v>4928590</v>
      </c>
      <c r="W148" s="2076">
        <f t="shared" si="30"/>
        <v>4294780</v>
      </c>
      <c r="X148" s="2076">
        <f t="shared" si="31"/>
        <v>9223370</v>
      </c>
      <c r="Y148" s="2076"/>
      <c r="Z148" s="105"/>
      <c r="AA148" s="105"/>
      <c r="AB148" s="32"/>
      <c r="AH148" s="32"/>
    </row>
    <row r="149" spans="1:34" ht="25.5" customHeight="1" outlineLevel="1">
      <c r="A149" s="4306"/>
      <c r="B149" s="2101">
        <v>144</v>
      </c>
      <c r="C149" s="1774" t="s">
        <v>165</v>
      </c>
      <c r="D149" s="3947" t="s">
        <v>149</v>
      </c>
      <c r="E149" s="4025" t="s">
        <v>2565</v>
      </c>
      <c r="F149" s="4027">
        <v>65.14</v>
      </c>
      <c r="G149" s="4027"/>
      <c r="H149" s="4027"/>
      <c r="I149" s="4027">
        <f t="shared" si="32"/>
        <v>19.70485</v>
      </c>
      <c r="J149" s="4029" t="s">
        <v>3255</v>
      </c>
      <c r="K149" s="3354">
        <f>'수도 사용 내역'!S149</f>
        <v>0</v>
      </c>
      <c r="L149" s="2087">
        <f>'수도 사용 내역'!T149</f>
        <v>13140</v>
      </c>
      <c r="M149" s="2087">
        <f>'수도 사용 내역'!U149</f>
        <v>13140</v>
      </c>
      <c r="N149" s="2087">
        <f>'전체 전기 사용내역'!AQ149</f>
        <v>131030</v>
      </c>
      <c r="O149" s="2087">
        <f>'전체 전기 사용내역'!AR149</f>
        <v>72800</v>
      </c>
      <c r="P149" s="2087">
        <f t="shared" si="27"/>
        <v>203830</v>
      </c>
      <c r="Q149" s="2087">
        <f>'온수 사용 내역'!L149</f>
        <v>0</v>
      </c>
      <c r="R149" s="2076">
        <f>'온수 사용 내역'!M149</f>
        <v>0</v>
      </c>
      <c r="S149" s="2087">
        <f>'관리비 고지서 EHP 열(냉난방)'!N149</f>
        <v>153700</v>
      </c>
      <c r="T149" s="2076">
        <f>'관리비 고지서 EHP 열(냉난방)'!O149</f>
        <v>77700</v>
      </c>
      <c r="U149" s="2076">
        <f t="shared" si="28"/>
        <v>231400</v>
      </c>
      <c r="V149" s="2076">
        <f t="shared" si="29"/>
        <v>284730</v>
      </c>
      <c r="W149" s="2076">
        <f t="shared" si="30"/>
        <v>163640</v>
      </c>
      <c r="X149" s="2076">
        <f t="shared" si="31"/>
        <v>448370</v>
      </c>
      <c r="Y149" s="2076"/>
      <c r="Z149" s="105"/>
      <c r="AA149" s="105"/>
      <c r="AB149" s="32"/>
      <c r="AH149" s="32"/>
    </row>
    <row r="150" spans="1:34" ht="25.5" customHeight="1" outlineLevel="1">
      <c r="A150" s="4306"/>
      <c r="B150" s="2101">
        <v>145</v>
      </c>
      <c r="C150" s="1774" t="s">
        <v>165</v>
      </c>
      <c r="D150" s="3948" t="s">
        <v>149</v>
      </c>
      <c r="E150" s="4034" t="s">
        <v>909</v>
      </c>
      <c r="F150" s="4035">
        <v>64.89</v>
      </c>
      <c r="G150" s="4035"/>
      <c r="H150" s="4035"/>
      <c r="I150" s="4035">
        <f t="shared" si="32"/>
        <v>19.629224999999998</v>
      </c>
      <c r="J150" s="4036" t="s">
        <v>2898</v>
      </c>
      <c r="K150" s="3354">
        <f>'수도 사용 내역'!S150</f>
        <v>0</v>
      </c>
      <c r="L150" s="2087">
        <f>'수도 사용 내역'!T150</f>
        <v>13090</v>
      </c>
      <c r="M150" s="2087">
        <f>'수도 사용 내역'!U150</f>
        <v>13090</v>
      </c>
      <c r="N150" s="2087">
        <f>'전체 전기 사용내역'!AQ150</f>
        <v>253390</v>
      </c>
      <c r="O150" s="2087">
        <f>'전체 전기 사용내역'!AR150</f>
        <v>72520</v>
      </c>
      <c r="P150" s="2087">
        <f t="shared" si="27"/>
        <v>325910</v>
      </c>
      <c r="Q150" s="2087">
        <f>'온수 사용 내역'!L150</f>
        <v>0</v>
      </c>
      <c r="R150" s="2076">
        <f>'온수 사용 내역'!M150</f>
        <v>0</v>
      </c>
      <c r="S150" s="2087">
        <f>'관리비 고지서 EHP 열(냉난방)'!N150</f>
        <v>153110</v>
      </c>
      <c r="T150" s="2076">
        <f>'관리비 고지서 EHP 열(냉난방)'!O150</f>
        <v>77400</v>
      </c>
      <c r="U150" s="2076">
        <f t="shared" si="28"/>
        <v>230510</v>
      </c>
      <c r="V150" s="2076">
        <f t="shared" si="29"/>
        <v>406500</v>
      </c>
      <c r="W150" s="2076">
        <f t="shared" si="30"/>
        <v>163010</v>
      </c>
      <c r="X150" s="2076">
        <f t="shared" si="31"/>
        <v>569510</v>
      </c>
      <c r="Y150" s="2076"/>
      <c r="Z150" s="105"/>
      <c r="AA150" s="105"/>
      <c r="AB150" s="32"/>
      <c r="AH150" s="32"/>
    </row>
    <row r="151" spans="1:34" ht="25.5" customHeight="1" outlineLevel="1">
      <c r="A151" s="4306"/>
      <c r="B151" s="2101">
        <v>146</v>
      </c>
      <c r="C151" s="1774" t="s">
        <v>165</v>
      </c>
      <c r="D151" s="3949" t="s">
        <v>149</v>
      </c>
      <c r="E151" s="4025" t="s">
        <v>3526</v>
      </c>
      <c r="F151" s="4027">
        <v>64.89</v>
      </c>
      <c r="G151" s="4027"/>
      <c r="H151" s="4027"/>
      <c r="I151" s="4027">
        <f>F151*0.3025</f>
        <v>19.629224999999998</v>
      </c>
      <c r="J151" s="4029" t="s">
        <v>2899</v>
      </c>
      <c r="K151" s="3354">
        <f>'수도 사용 내역'!S151</f>
        <v>0</v>
      </c>
      <c r="L151" s="2087">
        <f>'수도 사용 내역'!T151</f>
        <v>13090</v>
      </c>
      <c r="M151" s="2087">
        <f>'수도 사용 내역'!U151</f>
        <v>13090</v>
      </c>
      <c r="N151" s="2087">
        <f>'전체 전기 사용내역'!AQ151</f>
        <v>162900</v>
      </c>
      <c r="O151" s="2087">
        <f>'전체 전기 사용내역'!AR151</f>
        <v>72520</v>
      </c>
      <c r="P151" s="2087">
        <f t="shared" si="27"/>
        <v>235420</v>
      </c>
      <c r="Q151" s="2087">
        <f>'온수 사용 내역'!L151</f>
        <v>0</v>
      </c>
      <c r="R151" s="2076">
        <f>'온수 사용 내역'!M151</f>
        <v>0</v>
      </c>
      <c r="S151" s="2087">
        <f>'관리비 고지서 EHP 열(냉난방)'!N151</f>
        <v>153110</v>
      </c>
      <c r="T151" s="2076">
        <f>'관리비 고지서 EHP 열(냉난방)'!O151</f>
        <v>77400</v>
      </c>
      <c r="U151" s="2076">
        <f t="shared" si="28"/>
        <v>230510</v>
      </c>
      <c r="V151" s="2076">
        <f t="shared" si="29"/>
        <v>316010</v>
      </c>
      <c r="W151" s="2076">
        <f t="shared" si="30"/>
        <v>163010</v>
      </c>
      <c r="X151" s="2076">
        <f t="shared" si="31"/>
        <v>479020</v>
      </c>
      <c r="Y151" s="2076"/>
      <c r="Z151" s="105"/>
      <c r="AA151" s="105"/>
      <c r="AB151" s="32"/>
      <c r="AH151" s="32"/>
    </row>
    <row r="152" spans="1:34" ht="25.5" customHeight="1" outlineLevel="1">
      <c r="A152" s="4306"/>
      <c r="B152" s="2101">
        <v>147</v>
      </c>
      <c r="C152" s="1774" t="s">
        <v>165</v>
      </c>
      <c r="D152" s="3948" t="s">
        <v>149</v>
      </c>
      <c r="E152" s="4026" t="s">
        <v>910</v>
      </c>
      <c r="F152" s="4028">
        <v>64.89</v>
      </c>
      <c r="G152" s="4028"/>
      <c r="H152" s="4028"/>
      <c r="I152" s="4028">
        <f t="shared" si="32"/>
        <v>19.629224999999998</v>
      </c>
      <c r="J152" s="4030" t="s">
        <v>3518</v>
      </c>
      <c r="K152" s="3354">
        <f>'수도 사용 내역'!S152</f>
        <v>0</v>
      </c>
      <c r="L152" s="2076">
        <f>'수도 사용 내역'!T152</f>
        <v>13090</v>
      </c>
      <c r="M152" s="2076">
        <f>'수도 사용 내역'!U152</f>
        <v>13090</v>
      </c>
      <c r="N152" s="2087">
        <f>'전체 전기 사용내역'!AQ152</f>
        <v>191580</v>
      </c>
      <c r="O152" s="2076">
        <f>'전체 전기 사용내역'!AR152</f>
        <v>72520</v>
      </c>
      <c r="P152" s="2076">
        <f t="shared" si="27"/>
        <v>264100</v>
      </c>
      <c r="Q152" s="2087">
        <f>'온수 사용 내역'!L152</f>
        <v>0</v>
      </c>
      <c r="R152" s="2076">
        <f>'온수 사용 내역'!M152</f>
        <v>0</v>
      </c>
      <c r="S152" s="2087">
        <f>'관리비 고지서 EHP 열(냉난방)'!N152</f>
        <v>153110</v>
      </c>
      <c r="T152" s="2076">
        <f>'관리비 고지서 EHP 열(냉난방)'!O152</f>
        <v>77400</v>
      </c>
      <c r="U152" s="2076">
        <f t="shared" si="28"/>
        <v>230510</v>
      </c>
      <c r="V152" s="2076">
        <f t="shared" si="29"/>
        <v>344690</v>
      </c>
      <c r="W152" s="2076">
        <f t="shared" si="30"/>
        <v>163010</v>
      </c>
      <c r="X152" s="2076">
        <f t="shared" si="31"/>
        <v>507700</v>
      </c>
      <c r="Y152" s="2076"/>
      <c r="Z152" s="105"/>
      <c r="AA152" s="105"/>
      <c r="AB152" s="32"/>
      <c r="AH152" s="32"/>
    </row>
    <row r="153" spans="1:34" ht="25.5" customHeight="1" outlineLevel="1">
      <c r="A153" s="4306"/>
      <c r="B153" s="2101">
        <v>148</v>
      </c>
      <c r="C153" s="1774" t="s">
        <v>165</v>
      </c>
      <c r="D153" s="3948" t="s">
        <v>149</v>
      </c>
      <c r="E153" s="4025" t="s">
        <v>3528</v>
      </c>
      <c r="F153" s="4027">
        <v>135.26</v>
      </c>
      <c r="G153" s="4027"/>
      <c r="H153" s="4027"/>
      <c r="I153" s="4027">
        <f t="shared" si="32"/>
        <v>40.916149999999995</v>
      </c>
      <c r="J153" s="4029" t="s">
        <v>2195</v>
      </c>
      <c r="K153" s="3354">
        <f>'수도 사용 내역'!S153</f>
        <v>274340</v>
      </c>
      <c r="L153" s="2076">
        <f>'수도 사용 내역'!T153</f>
        <v>27280</v>
      </c>
      <c r="M153" s="2076">
        <f>'수도 사용 내역'!U153</f>
        <v>301620</v>
      </c>
      <c r="N153" s="2087">
        <f>'전체 전기 사용내역'!AQ153</f>
        <v>726840</v>
      </c>
      <c r="O153" s="2076">
        <f>'전체 전기 사용내역'!AR153</f>
        <v>151170</v>
      </c>
      <c r="P153" s="2076">
        <f t="shared" si="27"/>
        <v>878010</v>
      </c>
      <c r="Q153" s="2087">
        <f>'온수 사용 내역'!L153</f>
        <v>40260</v>
      </c>
      <c r="R153" s="2076">
        <f>'온수 사용 내역'!M153</f>
        <v>0</v>
      </c>
      <c r="S153" s="2087">
        <f>'관리비 고지서 EHP 열(냉난방)'!N153</f>
        <v>319150</v>
      </c>
      <c r="T153" s="2076">
        <f>'관리비 고지서 EHP 열(냉난방)'!O153</f>
        <v>161330</v>
      </c>
      <c r="U153" s="2076">
        <f t="shared" si="28"/>
        <v>520740</v>
      </c>
      <c r="V153" s="2076">
        <f t="shared" si="29"/>
        <v>1360590</v>
      </c>
      <c r="W153" s="2076">
        <f t="shared" si="30"/>
        <v>339780</v>
      </c>
      <c r="X153" s="2076">
        <f t="shared" si="31"/>
        <v>1700370</v>
      </c>
      <c r="Y153" s="2076"/>
      <c r="Z153" s="105"/>
      <c r="AA153" s="105"/>
      <c r="AB153" s="32"/>
      <c r="AH153" s="32"/>
    </row>
    <row r="154" spans="1:34" ht="25.5" customHeight="1" outlineLevel="1">
      <c r="A154" s="4306"/>
      <c r="B154" s="2101">
        <v>149</v>
      </c>
      <c r="C154" s="1774" t="s">
        <v>165</v>
      </c>
      <c r="D154" s="3950" t="s">
        <v>149</v>
      </c>
      <c r="E154" s="4025" t="s">
        <v>3530</v>
      </c>
      <c r="F154" s="4027">
        <v>74.36</v>
      </c>
      <c r="G154" s="4027"/>
      <c r="H154" s="4027"/>
      <c r="I154" s="4027">
        <f t="shared" si="32"/>
        <v>22.4939</v>
      </c>
      <c r="J154" s="3465" t="s">
        <v>3532</v>
      </c>
      <c r="K154" s="3354">
        <f>'수도 사용 내역'!S154</f>
        <v>0</v>
      </c>
      <c r="L154" s="2076">
        <f>'수도 사용 내역'!T154</f>
        <v>15000</v>
      </c>
      <c r="M154" s="2076">
        <f>'수도 사용 내역'!U154</f>
        <v>15000</v>
      </c>
      <c r="N154" s="3362">
        <f>'전체 전기 사용내역'!AQ154</f>
        <v>183350</v>
      </c>
      <c r="O154" s="2076">
        <f>'전체 전기 사용내역'!AR154</f>
        <v>83110</v>
      </c>
      <c r="P154" s="2076">
        <f t="shared" si="27"/>
        <v>266460</v>
      </c>
      <c r="Q154" s="2087">
        <f>'온수 사용 내역'!L154</f>
        <v>0</v>
      </c>
      <c r="R154" s="2076">
        <f>'온수 사용 내역'!M154</f>
        <v>0</v>
      </c>
      <c r="S154" s="2087">
        <f>'관리비 고지서 EHP 열(냉난방)'!N154</f>
        <v>175450</v>
      </c>
      <c r="T154" s="2076">
        <f>'관리비 고지서 EHP 열(냉난방)'!O154</f>
        <v>88690</v>
      </c>
      <c r="U154" s="2076">
        <f t="shared" si="28"/>
        <v>264140</v>
      </c>
      <c r="V154" s="2087">
        <f t="shared" si="29"/>
        <v>358800</v>
      </c>
      <c r="W154" s="2076">
        <f t="shared" si="30"/>
        <v>186800</v>
      </c>
      <c r="X154" s="2076">
        <f t="shared" si="31"/>
        <v>545600</v>
      </c>
      <c r="Y154" s="2076"/>
      <c r="Z154" s="105"/>
      <c r="AA154" s="105"/>
      <c r="AB154" s="32"/>
      <c r="AH154" s="32"/>
    </row>
    <row r="155" spans="1:34" ht="25.5" customHeight="1" outlineLevel="1">
      <c r="A155" s="4306"/>
      <c r="B155" s="2101">
        <v>150</v>
      </c>
      <c r="C155" s="1774" t="s">
        <v>165</v>
      </c>
      <c r="D155" s="3949" t="s">
        <v>149</v>
      </c>
      <c r="E155" s="4031" t="s">
        <v>835</v>
      </c>
      <c r="F155" s="4032">
        <v>50.1</v>
      </c>
      <c r="G155" s="4032"/>
      <c r="H155" s="4032"/>
      <c r="I155" s="4032">
        <f t="shared" si="32"/>
        <v>15.155250000000001</v>
      </c>
      <c r="J155" s="4033" t="s">
        <v>3413</v>
      </c>
      <c r="K155" s="3354">
        <f>'수도 사용 내역'!S155</f>
        <v>0</v>
      </c>
      <c r="L155" s="2076">
        <f>'수도 사용 내역'!T155</f>
        <v>10100</v>
      </c>
      <c r="M155" s="2076">
        <f>'수도 사용 내역'!U155</f>
        <v>10100</v>
      </c>
      <c r="N155" s="3362">
        <f>'전체 전기 사용내역'!AQ155</f>
        <v>130150</v>
      </c>
      <c r="O155" s="2076">
        <f>'전체 전기 사용내역'!AR155</f>
        <v>55990</v>
      </c>
      <c r="P155" s="2076">
        <f t="shared" si="27"/>
        <v>186140</v>
      </c>
      <c r="Q155" s="2087">
        <f>'온수 사용 내역'!L155</f>
        <v>0</v>
      </c>
      <c r="R155" s="2076">
        <f>'온수 사용 내역'!M155</f>
        <v>0</v>
      </c>
      <c r="S155" s="2087">
        <f>'관리비 고지서 EHP 열(냉난방)'!N155</f>
        <v>118210</v>
      </c>
      <c r="T155" s="2076">
        <f>'관리비 고지서 EHP 열(냉난방)'!O155</f>
        <v>59760</v>
      </c>
      <c r="U155" s="2076">
        <f t="shared" si="28"/>
        <v>177970</v>
      </c>
      <c r="V155" s="2087">
        <f t="shared" si="29"/>
        <v>248360</v>
      </c>
      <c r="W155" s="2076">
        <f t="shared" si="30"/>
        <v>125850</v>
      </c>
      <c r="X155" s="2076">
        <f t="shared" si="31"/>
        <v>374210</v>
      </c>
      <c r="Y155" s="2076"/>
      <c r="Z155" s="105"/>
      <c r="AA155" s="105"/>
      <c r="AB155" s="32"/>
      <c r="AH155" s="32"/>
    </row>
    <row r="156" spans="1:34" ht="25.5" customHeight="1" outlineLevel="1">
      <c r="A156" s="4306"/>
      <c r="B156" s="2101">
        <v>151</v>
      </c>
      <c r="C156" s="1774" t="s">
        <v>165</v>
      </c>
      <c r="D156" s="3949" t="s">
        <v>1465</v>
      </c>
      <c r="E156" s="4025" t="s">
        <v>1464</v>
      </c>
      <c r="F156" s="4028">
        <v>64.89</v>
      </c>
      <c r="G156" s="4028"/>
      <c r="H156" s="4028"/>
      <c r="I156" s="4028">
        <f t="shared" si="32"/>
        <v>19.629224999999998</v>
      </c>
      <c r="J156" s="4030" t="s">
        <v>3517</v>
      </c>
      <c r="K156" s="3354">
        <f>'수도 사용 내역'!S156</f>
        <v>0</v>
      </c>
      <c r="L156" s="2076">
        <f>'수도 사용 내역'!T156</f>
        <v>13090</v>
      </c>
      <c r="M156" s="2076">
        <f>'수도 사용 내역'!U156</f>
        <v>13090</v>
      </c>
      <c r="N156" s="2087">
        <f>'전체 전기 사용내역'!AQ156</f>
        <v>176510</v>
      </c>
      <c r="O156" s="2076">
        <f>'전체 전기 사용내역'!AR156</f>
        <v>72520</v>
      </c>
      <c r="P156" s="2076">
        <f t="shared" si="27"/>
        <v>249030</v>
      </c>
      <c r="Q156" s="2087">
        <f>'온수 사용 내역'!L156</f>
        <v>0</v>
      </c>
      <c r="R156" s="2076">
        <f>'온수 사용 내역'!M156</f>
        <v>0</v>
      </c>
      <c r="S156" s="2087">
        <f>'관리비 고지서 EHP 열(냉난방)'!N156</f>
        <v>153110</v>
      </c>
      <c r="T156" s="2076">
        <f>'관리비 고지서 EHP 열(냉난방)'!O156</f>
        <v>77400</v>
      </c>
      <c r="U156" s="2076">
        <f t="shared" si="28"/>
        <v>230510</v>
      </c>
      <c r="V156" s="2076">
        <f t="shared" si="29"/>
        <v>329620</v>
      </c>
      <c r="W156" s="2076">
        <f t="shared" si="30"/>
        <v>163010</v>
      </c>
      <c r="X156" s="2076">
        <f t="shared" si="31"/>
        <v>492630</v>
      </c>
      <c r="Y156" s="2076"/>
      <c r="Z156" s="105"/>
      <c r="AA156" s="105"/>
      <c r="AB156" s="32"/>
      <c r="AH156" s="32"/>
    </row>
    <row r="157" spans="1:34" ht="25.5" customHeight="1" outlineLevel="1">
      <c r="A157" s="4306"/>
      <c r="B157" s="2101">
        <v>152</v>
      </c>
      <c r="C157" s="1774" t="s">
        <v>165</v>
      </c>
      <c r="D157" s="1734" t="s">
        <v>149</v>
      </c>
      <c r="E157" s="3850" t="s">
        <v>911</v>
      </c>
      <c r="F157" s="3953">
        <v>263.08</v>
      </c>
      <c r="G157" s="3953"/>
      <c r="H157" s="3953"/>
      <c r="I157" s="3953">
        <v>79.58</v>
      </c>
      <c r="J157" s="3954" t="s">
        <v>2253</v>
      </c>
      <c r="K157" s="2087">
        <f>'수도 사용 내역'!S157</f>
        <v>7410</v>
      </c>
      <c r="L157" s="2076">
        <f>'수도 사용 내역'!T157</f>
        <v>53060</v>
      </c>
      <c r="M157" s="2076">
        <f>'수도 사용 내역'!U157</f>
        <v>60470</v>
      </c>
      <c r="N157" s="2087">
        <f>'전체 전기 사용내역'!AQ157</f>
        <v>553920</v>
      </c>
      <c r="O157" s="2076">
        <f>'전체 전기 사용내역'!AR157</f>
        <v>294020</v>
      </c>
      <c r="P157" s="2076">
        <f t="shared" si="27"/>
        <v>847940</v>
      </c>
      <c r="Q157" s="2087">
        <f>'온수 사용 내역'!L157</f>
        <v>0</v>
      </c>
      <c r="R157" s="2076">
        <f>'온수 사용 내역'!M157</f>
        <v>0</v>
      </c>
      <c r="S157" s="2087">
        <f>'관리비 고지서 EHP 열(냉난방)'!N157</f>
        <v>22440</v>
      </c>
      <c r="T157" s="2076">
        <f>'관리비 고지서 EHP 열(냉난방)'!O157</f>
        <v>313790</v>
      </c>
      <c r="U157" s="2076">
        <f t="shared" si="28"/>
        <v>336230</v>
      </c>
      <c r="V157" s="2076">
        <f t="shared" si="29"/>
        <v>583770</v>
      </c>
      <c r="W157" s="2076">
        <f t="shared" si="30"/>
        <v>660870</v>
      </c>
      <c r="X157" s="2076">
        <f t="shared" si="31"/>
        <v>1244640</v>
      </c>
      <c r="Y157" s="2087"/>
      <c r="Z157" s="105"/>
      <c r="AA157" s="105"/>
      <c r="AB157" s="32"/>
      <c r="AH157" s="32"/>
    </row>
    <row r="158" spans="1:34" ht="25.5" customHeight="1" outlineLevel="1">
      <c r="A158" s="4306"/>
      <c r="B158" s="2101">
        <v>153</v>
      </c>
      <c r="C158" s="1774" t="s">
        <v>165</v>
      </c>
      <c r="D158" s="1734" t="s">
        <v>149</v>
      </c>
      <c r="E158" s="3094" t="s">
        <v>927</v>
      </c>
      <c r="F158" s="1751">
        <v>403.89</v>
      </c>
      <c r="G158" s="1751"/>
      <c r="H158" s="1751"/>
      <c r="I158" s="1751">
        <f t="shared" si="32"/>
        <v>122.17672499999999</v>
      </c>
      <c r="J158" s="1710" t="s">
        <v>928</v>
      </c>
      <c r="K158" s="2087">
        <f>'수도 사용 내역'!S158</f>
        <v>3710</v>
      </c>
      <c r="L158" s="2076">
        <f>'수도 사용 내역'!T158</f>
        <v>81460</v>
      </c>
      <c r="M158" s="2076">
        <f>'수도 사용 내역'!U158</f>
        <v>85170</v>
      </c>
      <c r="N158" s="2087">
        <f>'전체 전기 사용내역'!AQ158</f>
        <v>788270</v>
      </c>
      <c r="O158" s="2076">
        <f>'전체 전기 사용내역'!AR158</f>
        <v>451410</v>
      </c>
      <c r="P158" s="2076">
        <f t="shared" si="27"/>
        <v>1239680</v>
      </c>
      <c r="Q158" s="2087">
        <f>'온수 사용 내역'!L158</f>
        <v>4470</v>
      </c>
      <c r="R158" s="2076">
        <f>'온수 사용 내역'!M158</f>
        <v>0</v>
      </c>
      <c r="S158" s="2087">
        <f>'관리비 고지서 EHP 열(냉난방)'!N158</f>
        <v>34450</v>
      </c>
      <c r="T158" s="2076">
        <f>'관리비 고지서 EHP 열(냉난방)'!O158</f>
        <v>481740</v>
      </c>
      <c r="U158" s="2076">
        <f t="shared" si="28"/>
        <v>520660</v>
      </c>
      <c r="V158" s="2076">
        <f t="shared" si="29"/>
        <v>830900</v>
      </c>
      <c r="W158" s="2076">
        <f t="shared" si="30"/>
        <v>1014610</v>
      </c>
      <c r="X158" s="2076">
        <f t="shared" si="31"/>
        <v>1845510</v>
      </c>
      <c r="Y158" s="2076"/>
      <c r="Z158" s="105"/>
      <c r="AA158" s="105"/>
      <c r="AB158" s="32"/>
      <c r="AH158" s="32"/>
    </row>
    <row r="159" spans="1:34" ht="25.5" customHeight="1" outlineLevel="1">
      <c r="A159" s="4306"/>
      <c r="B159" s="2101">
        <v>154</v>
      </c>
      <c r="C159" s="1774" t="s">
        <v>165</v>
      </c>
      <c r="D159" s="1734" t="s">
        <v>149</v>
      </c>
      <c r="E159" s="3094" t="s">
        <v>934</v>
      </c>
      <c r="F159" s="1751">
        <v>403.89</v>
      </c>
      <c r="G159" s="1751"/>
      <c r="H159" s="1751"/>
      <c r="I159" s="1751">
        <f t="shared" si="32"/>
        <v>122.17672499999999</v>
      </c>
      <c r="J159" s="3292" t="s">
        <v>3011</v>
      </c>
      <c r="K159" s="2189">
        <f>'수도 사용 내역'!S159</f>
        <v>0</v>
      </c>
      <c r="L159" s="2076">
        <f>'수도 사용 내역'!T159</f>
        <v>81460</v>
      </c>
      <c r="M159" s="2076">
        <f>'수도 사용 내역'!U159</f>
        <v>81460</v>
      </c>
      <c r="N159" s="3920">
        <f>'전체 전기 사용내역'!AQ159</f>
        <v>568040</v>
      </c>
      <c r="O159" s="2076">
        <f>'전체 전기 사용내역'!AR159</f>
        <v>451410</v>
      </c>
      <c r="P159" s="2076">
        <f t="shared" si="27"/>
        <v>1019450</v>
      </c>
      <c r="Q159" s="2189">
        <f>'온수 사용 내역'!L159</f>
        <v>0</v>
      </c>
      <c r="R159" s="2076">
        <f>'온수 사용 내역'!M159</f>
        <v>0</v>
      </c>
      <c r="S159" s="2189">
        <f>'관리비 고지서 EHP 열(냉난방)'!N159</f>
        <v>34450</v>
      </c>
      <c r="T159" s="2076">
        <f>'관리비 고지서 EHP 열(냉난방)'!O159</f>
        <v>481740</v>
      </c>
      <c r="U159" s="2076">
        <f t="shared" si="28"/>
        <v>516190</v>
      </c>
      <c r="V159" s="2189">
        <f t="shared" si="29"/>
        <v>602490</v>
      </c>
      <c r="W159" s="2076">
        <f t="shared" si="30"/>
        <v>1014610</v>
      </c>
      <c r="X159" s="2076">
        <f t="shared" si="31"/>
        <v>1617100</v>
      </c>
      <c r="Y159" s="2076"/>
      <c r="Z159" s="105"/>
      <c r="AA159" s="105"/>
      <c r="AB159" s="32"/>
      <c r="AH159" s="32"/>
    </row>
    <row r="160" spans="1:34" ht="25.5" customHeight="1" outlineLevel="1">
      <c r="A160" s="4306"/>
      <c r="B160" s="2101">
        <v>155</v>
      </c>
      <c r="C160" s="1774" t="s">
        <v>165</v>
      </c>
      <c r="D160" s="1734" t="s">
        <v>149</v>
      </c>
      <c r="E160" s="3094" t="s">
        <v>930</v>
      </c>
      <c r="F160" s="1736">
        <v>511.85</v>
      </c>
      <c r="G160" s="1736"/>
      <c r="H160" s="1736"/>
      <c r="I160" s="1736">
        <f t="shared" si="32"/>
        <v>154.83462499999999</v>
      </c>
      <c r="J160" s="1743" t="s">
        <v>2657</v>
      </c>
      <c r="K160" s="2087">
        <f>'수도 사용 내역'!S160</f>
        <v>107510</v>
      </c>
      <c r="L160" s="2076">
        <f>'수도 사용 내역'!T160</f>
        <v>103240</v>
      </c>
      <c r="M160" s="2076">
        <f>'수도 사용 내역'!U160</f>
        <v>210750</v>
      </c>
      <c r="N160" s="2087">
        <f>'전체 전기 사용내역'!AQ160</f>
        <v>1137330</v>
      </c>
      <c r="O160" s="2076">
        <f>'전체 전기 사용내역'!AR160</f>
        <v>572070</v>
      </c>
      <c r="P160" s="2076">
        <f t="shared" si="27"/>
        <v>1709400</v>
      </c>
      <c r="Q160" s="2087">
        <f>'온수 사용 내역'!L160</f>
        <v>49200</v>
      </c>
      <c r="R160" s="2076">
        <f>'온수 사용 내역'!M160</f>
        <v>0</v>
      </c>
      <c r="S160" s="2087">
        <f>'관리비 고지서 EHP 열(냉난방)'!N160</f>
        <v>148910</v>
      </c>
      <c r="T160" s="2076">
        <f>'관리비 고지서 EHP 열(냉난방)'!O160</f>
        <v>610510</v>
      </c>
      <c r="U160" s="2076">
        <f t="shared" si="28"/>
        <v>808620</v>
      </c>
      <c r="V160" s="2076">
        <f t="shared" si="29"/>
        <v>1442950</v>
      </c>
      <c r="W160" s="2076">
        <f t="shared" si="30"/>
        <v>1285820</v>
      </c>
      <c r="X160" s="2076">
        <f t="shared" si="31"/>
        <v>2728770</v>
      </c>
      <c r="Y160" s="2076"/>
      <c r="Z160" s="105"/>
      <c r="AA160" s="105"/>
      <c r="AB160" s="32"/>
      <c r="AH160" s="32"/>
    </row>
    <row r="161" spans="1:34" ht="25.5" customHeight="1" outlineLevel="1">
      <c r="A161" s="4306"/>
      <c r="B161" s="2101">
        <v>156</v>
      </c>
      <c r="C161" s="1774" t="s">
        <v>165</v>
      </c>
      <c r="D161" s="1734" t="s">
        <v>149</v>
      </c>
      <c r="E161" s="3101" t="s">
        <v>3429</v>
      </c>
      <c r="F161" s="1751">
        <v>72.77</v>
      </c>
      <c r="G161" s="1751"/>
      <c r="H161" s="1751"/>
      <c r="I161" s="1751">
        <f t="shared" si="32"/>
        <v>22.012924999999999</v>
      </c>
      <c r="J161" s="1752" t="s">
        <v>3549</v>
      </c>
      <c r="K161" s="2087">
        <f>'수도 사용 내역'!S161</f>
        <v>274340</v>
      </c>
      <c r="L161" s="2076">
        <f>'수도 사용 내역'!T161</f>
        <v>14680</v>
      </c>
      <c r="M161" s="2076">
        <f>'수도 사용 내역'!U161</f>
        <v>289020</v>
      </c>
      <c r="N161" s="2087">
        <f>'전체 전기 사용내역'!AQ161</f>
        <v>774310</v>
      </c>
      <c r="O161" s="2076">
        <f>'전체 전기 사용내역'!AR161</f>
        <v>81330</v>
      </c>
      <c r="P161" s="2076">
        <f t="shared" ref="P161" si="38">N161+O161</f>
        <v>855640</v>
      </c>
      <c r="Q161" s="2087">
        <f>'온수 사용 내역'!L161</f>
        <v>268380</v>
      </c>
      <c r="R161" s="2076">
        <f>'온수 사용 내역'!M161</f>
        <v>0</v>
      </c>
      <c r="S161" s="2087">
        <f>'관리비 고지서 EHP 열(냉난방)'!N161</f>
        <v>10120</v>
      </c>
      <c r="T161" s="2076">
        <f>'관리비 고지서 EHP 열(냉난방)'!O161</f>
        <v>86800</v>
      </c>
      <c r="U161" s="2076">
        <f t="shared" ref="U161" si="39">SUM(Q161:T161)</f>
        <v>365300</v>
      </c>
      <c r="V161" s="2087">
        <f t="shared" ref="V161" si="40">K161+N161+Q161+S161</f>
        <v>1327150</v>
      </c>
      <c r="W161" s="2076">
        <f t="shared" ref="W161" si="41">T161+R161+O161+L161</f>
        <v>182810</v>
      </c>
      <c r="X161" s="2076">
        <f t="shared" ref="X161" si="42">V161+W161</f>
        <v>1509960</v>
      </c>
      <c r="Y161" s="2087"/>
      <c r="Z161" s="105"/>
      <c r="AA161" s="105"/>
      <c r="AB161" s="32"/>
      <c r="AH161" s="32"/>
    </row>
    <row r="162" spans="1:34" ht="25.5" customHeight="1" outlineLevel="1">
      <c r="A162" s="4306"/>
      <c r="B162" s="2101">
        <v>157</v>
      </c>
      <c r="C162" s="1774" t="s">
        <v>165</v>
      </c>
      <c r="D162" s="1734" t="s">
        <v>149</v>
      </c>
      <c r="E162" s="3101" t="s">
        <v>3430</v>
      </c>
      <c r="F162" s="1751">
        <v>71.72</v>
      </c>
      <c r="G162" s="1751"/>
      <c r="H162" s="1751"/>
      <c r="I162" s="1751">
        <f t="shared" si="32"/>
        <v>21.6953</v>
      </c>
      <c r="J162" s="1752" t="s">
        <v>3431</v>
      </c>
      <c r="K162" s="2087">
        <f>'수도 사용 내역'!S162</f>
        <v>3710</v>
      </c>
      <c r="L162" s="2087">
        <f>'수도 사용 내역'!T162</f>
        <v>14470</v>
      </c>
      <c r="M162" s="2087">
        <f>'수도 사용 내역'!U162</f>
        <v>18180</v>
      </c>
      <c r="N162" s="2087">
        <f>'전체 전기 사용내역'!AQ162</f>
        <v>186690</v>
      </c>
      <c r="O162" s="2087">
        <f>'전체 전기 사용내역'!AR162</f>
        <v>80160</v>
      </c>
      <c r="P162" s="2087">
        <f t="shared" si="27"/>
        <v>266850</v>
      </c>
      <c r="Q162" s="2087">
        <f>'온수 사용 내역'!L162</f>
        <v>0</v>
      </c>
      <c r="R162" s="2087">
        <f>'온수 사용 내역'!M162</f>
        <v>0</v>
      </c>
      <c r="S162" s="2087">
        <f>'관리비 고지서 EHP 열(냉난방)'!N162</f>
        <v>6120</v>
      </c>
      <c r="T162" s="2087">
        <f>'관리비 고지서 EHP 열(냉난방)'!O162</f>
        <v>85540</v>
      </c>
      <c r="U162" s="2076">
        <f t="shared" si="28"/>
        <v>91660</v>
      </c>
      <c r="V162" s="2087">
        <f t="shared" si="29"/>
        <v>196520</v>
      </c>
      <c r="W162" s="2087">
        <f t="shared" si="30"/>
        <v>180170</v>
      </c>
      <c r="X162" s="2087">
        <f t="shared" si="31"/>
        <v>376690</v>
      </c>
      <c r="Y162" s="2087"/>
      <c r="Z162" s="105"/>
      <c r="AA162" s="105"/>
      <c r="AB162" s="32"/>
      <c r="AH162" s="32"/>
    </row>
    <row r="163" spans="1:34" ht="25.5" customHeight="1" outlineLevel="1">
      <c r="A163" s="4306"/>
      <c r="B163" s="2101">
        <v>158</v>
      </c>
      <c r="C163" s="1774" t="s">
        <v>165</v>
      </c>
      <c r="D163" s="1734" t="s">
        <v>149</v>
      </c>
      <c r="E163" s="3094" t="s">
        <v>926</v>
      </c>
      <c r="F163" s="1736">
        <v>70.66</v>
      </c>
      <c r="G163" s="1736"/>
      <c r="H163" s="1736"/>
      <c r="I163" s="1736">
        <f t="shared" si="32"/>
        <v>21.374649999999999</v>
      </c>
      <c r="J163" s="1737" t="s">
        <v>2301</v>
      </c>
      <c r="K163" s="2087">
        <f>'수도 사용 내역'!S163</f>
        <v>278050</v>
      </c>
      <c r="L163" s="2076">
        <f>'수도 사용 내역'!T163</f>
        <v>14250</v>
      </c>
      <c r="M163" s="2076">
        <f>'수도 사용 내역'!U163</f>
        <v>292300</v>
      </c>
      <c r="N163" s="2087">
        <f>'전체 전기 사용내역'!AQ163</f>
        <v>416850</v>
      </c>
      <c r="O163" s="2076">
        <f>'전체 전기 사용내역'!AR163</f>
        <v>78970</v>
      </c>
      <c r="P163" s="2076">
        <f t="shared" si="27"/>
        <v>495820</v>
      </c>
      <c r="Q163" s="2087">
        <f>'온수 사용 내역'!L163</f>
        <v>272850</v>
      </c>
      <c r="R163" s="2076">
        <f>'온수 사용 내역'!M163</f>
        <v>0</v>
      </c>
      <c r="S163" s="2087">
        <f>'관리비 고지서 EHP 열(냉난방)'!N163</f>
        <v>6030</v>
      </c>
      <c r="T163" s="2076">
        <f>'관리비 고지서 EHP 열(냉난방)'!O163</f>
        <v>84280</v>
      </c>
      <c r="U163" s="2076">
        <f t="shared" si="28"/>
        <v>363160</v>
      </c>
      <c r="V163" s="2076">
        <f t="shared" si="29"/>
        <v>973780</v>
      </c>
      <c r="W163" s="2076">
        <f t="shared" si="30"/>
        <v>177500</v>
      </c>
      <c r="X163" s="2076">
        <f t="shared" si="31"/>
        <v>1151280</v>
      </c>
      <c r="Y163" s="2076"/>
      <c r="Z163" s="105"/>
      <c r="AA163" s="105"/>
      <c r="AB163" s="32"/>
      <c r="AH163" s="32"/>
    </row>
    <row r="164" spans="1:34" ht="25.5" customHeight="1" outlineLevel="1">
      <c r="A164" s="4306"/>
      <c r="B164" s="2101">
        <v>159</v>
      </c>
      <c r="C164" s="1774" t="s">
        <v>165</v>
      </c>
      <c r="D164" s="1734" t="s">
        <v>149</v>
      </c>
      <c r="E164" s="3094" t="s">
        <v>855</v>
      </c>
      <c r="F164" s="1751">
        <v>68.3</v>
      </c>
      <c r="G164" s="1751"/>
      <c r="H164" s="1751"/>
      <c r="I164" s="1751">
        <f t="shared" si="32"/>
        <v>20.66075</v>
      </c>
      <c r="J164" s="1737" t="s">
        <v>1713</v>
      </c>
      <c r="K164" s="2087">
        <f>'수도 사용 내역'!S164</f>
        <v>370740</v>
      </c>
      <c r="L164" s="2076">
        <f>'수도 사용 내역'!T164</f>
        <v>13780</v>
      </c>
      <c r="M164" s="2076">
        <f>'수도 사용 내역'!U164</f>
        <v>384520</v>
      </c>
      <c r="N164" s="2087">
        <f>'전체 전기 사용내역'!AQ164</f>
        <v>436540</v>
      </c>
      <c r="O164" s="2076">
        <f>'전체 전기 사용내역'!AR164</f>
        <v>76340</v>
      </c>
      <c r="P164" s="2076">
        <f t="shared" si="27"/>
        <v>512880</v>
      </c>
      <c r="Q164" s="2087">
        <f>'온수 사용 내역'!L164</f>
        <v>335480</v>
      </c>
      <c r="R164" s="2076">
        <f>'온수 사용 내역'!M164</f>
        <v>0</v>
      </c>
      <c r="S164" s="2087">
        <f>'관리비 고지서 EHP 열(냉난방)'!N164</f>
        <v>21240</v>
      </c>
      <c r="T164" s="2076">
        <f>'관리비 고지서 EHP 열(냉난방)'!O164</f>
        <v>81470</v>
      </c>
      <c r="U164" s="2076">
        <f t="shared" si="28"/>
        <v>438190</v>
      </c>
      <c r="V164" s="2076">
        <f t="shared" si="29"/>
        <v>1164000</v>
      </c>
      <c r="W164" s="2076">
        <f t="shared" si="30"/>
        <v>171590</v>
      </c>
      <c r="X164" s="2076">
        <f t="shared" si="31"/>
        <v>1335590</v>
      </c>
      <c r="Y164" s="2076"/>
      <c r="Z164" s="105"/>
      <c r="AA164" s="105"/>
      <c r="AB164" s="32"/>
      <c r="AH164" s="32"/>
    </row>
    <row r="165" spans="1:34" ht="25.5" customHeight="1" outlineLevel="1">
      <c r="A165" s="4306"/>
      <c r="B165" s="2101">
        <v>160</v>
      </c>
      <c r="C165" s="1774" t="s">
        <v>165</v>
      </c>
      <c r="D165" s="1734" t="s">
        <v>149</v>
      </c>
      <c r="E165" s="3094" t="s">
        <v>845</v>
      </c>
      <c r="F165" s="1736">
        <v>68.34</v>
      </c>
      <c r="G165" s="1736"/>
      <c r="H165" s="1736"/>
      <c r="I165" s="1736">
        <f>F165*0.3025</f>
        <v>20.67285</v>
      </c>
      <c r="J165" s="1737" t="s">
        <v>1592</v>
      </c>
      <c r="K165" s="2087">
        <f>'수도 사용 내역'!S165</f>
        <v>463420</v>
      </c>
      <c r="L165" s="2076">
        <f>'수도 사용 내역'!T165</f>
        <v>13780</v>
      </c>
      <c r="M165" s="2076">
        <f>'수도 사용 내역'!U165</f>
        <v>477200</v>
      </c>
      <c r="N165" s="2087">
        <f>'전체 전기 사용내역'!AQ165</f>
        <v>623070</v>
      </c>
      <c r="O165" s="2076">
        <f>'전체 전기 사용내역'!AR165</f>
        <v>76410</v>
      </c>
      <c r="P165" s="2076">
        <f t="shared" si="27"/>
        <v>699480</v>
      </c>
      <c r="Q165" s="2087">
        <f>'온수 사용 내역'!L165</f>
        <v>411520</v>
      </c>
      <c r="R165" s="2076">
        <f>'온수 사용 내역'!M165</f>
        <v>0</v>
      </c>
      <c r="S165" s="2087">
        <f>'관리비 고지서 EHP 열(냉난방)'!N165</f>
        <v>5830</v>
      </c>
      <c r="T165" s="2076">
        <f>'관리비 고지서 EHP 열(냉난방)'!O165</f>
        <v>81510</v>
      </c>
      <c r="U165" s="2076">
        <f t="shared" si="28"/>
        <v>498860</v>
      </c>
      <c r="V165" s="2076">
        <f t="shared" si="29"/>
        <v>1503840</v>
      </c>
      <c r="W165" s="2076">
        <f t="shared" si="30"/>
        <v>171700</v>
      </c>
      <c r="X165" s="2076">
        <f t="shared" si="31"/>
        <v>1675540</v>
      </c>
      <c r="Y165" s="2076"/>
      <c r="Z165" s="105"/>
      <c r="AA165" s="105"/>
      <c r="AB165" s="32"/>
      <c r="AH165" s="32"/>
    </row>
    <row r="166" spans="1:34" ht="25.5" customHeight="1" outlineLevel="1">
      <c r="A166" s="4306"/>
      <c r="B166" s="2101">
        <v>161</v>
      </c>
      <c r="C166" s="1774" t="s">
        <v>165</v>
      </c>
      <c r="D166" s="1734" t="s">
        <v>633</v>
      </c>
      <c r="E166" s="3094">
        <v>105</v>
      </c>
      <c r="F166" s="3126">
        <v>190.54</v>
      </c>
      <c r="G166" s="3127"/>
      <c r="H166" s="3127"/>
      <c r="I166" s="3127">
        <f t="shared" si="32"/>
        <v>57.638349999999996</v>
      </c>
      <c r="J166" s="1710" t="s">
        <v>3665</v>
      </c>
      <c r="K166" s="2087">
        <f>'수도 사용 내역'!S166</f>
        <v>133460</v>
      </c>
      <c r="L166" s="2076">
        <f>'수도 사용 내역'!T166</f>
        <v>38430</v>
      </c>
      <c r="M166" s="2076">
        <f>'수도 사용 내역'!U166</f>
        <v>171890</v>
      </c>
      <c r="N166" s="2087">
        <f>'전체 전기 사용내역'!AQ166</f>
        <v>612780</v>
      </c>
      <c r="O166" s="2076">
        <f>'전체 전기 사용내역'!AR166</f>
        <v>212960</v>
      </c>
      <c r="P166" s="2076">
        <f t="shared" si="27"/>
        <v>825740</v>
      </c>
      <c r="Q166" s="2087">
        <f>'온수 사용 내역'!L166</f>
        <v>116300</v>
      </c>
      <c r="R166" s="2076">
        <f>'온수 사용 내역'!M166</f>
        <v>0</v>
      </c>
      <c r="S166" s="2087">
        <f>'관리비 고지서 EHP 열(냉난방)'!N166</f>
        <v>0</v>
      </c>
      <c r="T166" s="2076">
        <f>'관리비 고지서 EHP 열(냉난방)'!O166</f>
        <v>0</v>
      </c>
      <c r="U166" s="2076">
        <f t="shared" si="28"/>
        <v>116300</v>
      </c>
      <c r="V166" s="2087">
        <f t="shared" si="29"/>
        <v>862540</v>
      </c>
      <c r="W166" s="2076">
        <f t="shared" si="30"/>
        <v>251390</v>
      </c>
      <c r="X166" s="2076">
        <f t="shared" si="31"/>
        <v>1113930</v>
      </c>
      <c r="Y166" s="2076"/>
      <c r="Z166" s="105"/>
      <c r="AA166" s="105"/>
      <c r="AB166" s="32"/>
      <c r="AH166" s="32"/>
    </row>
    <row r="167" spans="1:34" ht="25.5" customHeight="1" outlineLevel="1">
      <c r="A167" s="4306"/>
      <c r="B167" s="2101">
        <v>162</v>
      </c>
      <c r="C167" s="1774" t="s">
        <v>165</v>
      </c>
      <c r="D167" s="1734" t="s">
        <v>633</v>
      </c>
      <c r="E167" s="3094" t="s">
        <v>320</v>
      </c>
      <c r="F167" s="1736">
        <v>698.25</v>
      </c>
      <c r="G167" s="1736"/>
      <c r="H167" s="1736"/>
      <c r="I167" s="1709">
        <v>211.22</v>
      </c>
      <c r="J167" s="1752" t="s">
        <v>3290</v>
      </c>
      <c r="K167" s="2087">
        <f>'수도 사용 내역'!S167</f>
        <v>515320</v>
      </c>
      <c r="L167" s="2076">
        <f>'수도 사용 내역'!T167</f>
        <v>140830</v>
      </c>
      <c r="M167" s="2076">
        <f>'수도 사용 내역'!U167</f>
        <v>656150</v>
      </c>
      <c r="N167" s="2087">
        <f>'전체 전기 사용내역'!AQ167</f>
        <v>3290200</v>
      </c>
      <c r="O167" s="2076">
        <f>'전체 전기 사용내역'!AR167</f>
        <v>780400</v>
      </c>
      <c r="P167" s="2076">
        <f t="shared" si="27"/>
        <v>4070600</v>
      </c>
      <c r="Q167" s="2087">
        <f>'온수 사용 내역'!L167</f>
        <v>0</v>
      </c>
      <c r="R167" s="2076">
        <f>'온수 사용 내역'!M167</f>
        <v>0</v>
      </c>
      <c r="S167" s="2087">
        <f>'관리비 고지서 EHP 열(냉난방)'!N167</f>
        <v>0</v>
      </c>
      <c r="T167" s="2076">
        <f>'관리비 고지서 EHP 열(냉난방)'!O167</f>
        <v>0</v>
      </c>
      <c r="U167" s="2076">
        <f t="shared" si="28"/>
        <v>0</v>
      </c>
      <c r="V167" s="2076">
        <f t="shared" si="29"/>
        <v>3805520</v>
      </c>
      <c r="W167" s="2076">
        <f t="shared" si="30"/>
        <v>921230</v>
      </c>
      <c r="X167" s="2076">
        <f t="shared" si="31"/>
        <v>4726750</v>
      </c>
      <c r="Y167" s="2076"/>
      <c r="Z167" s="105"/>
      <c r="AA167" s="105"/>
      <c r="AB167" s="32"/>
      <c r="AH167" s="32"/>
    </row>
    <row r="168" spans="1:34" ht="25.5" customHeight="1" outlineLevel="1">
      <c r="A168" s="4306"/>
      <c r="B168" s="2101">
        <v>163</v>
      </c>
      <c r="C168" s="1774" t="s">
        <v>165</v>
      </c>
      <c r="D168" s="1734" t="s">
        <v>633</v>
      </c>
      <c r="E168" s="3094">
        <v>110</v>
      </c>
      <c r="F168" s="1736">
        <v>29.68</v>
      </c>
      <c r="G168" s="1736"/>
      <c r="H168" s="1736"/>
      <c r="I168" s="1736">
        <f t="shared" si="32"/>
        <v>8.9781999999999993</v>
      </c>
      <c r="J168" s="2550" t="s">
        <v>2650</v>
      </c>
      <c r="K168" s="2087">
        <f>'수도 사용 내역'!S168</f>
        <v>37070</v>
      </c>
      <c r="L168" s="2076">
        <f>'수도 사용 내역'!T168</f>
        <v>5990</v>
      </c>
      <c r="M168" s="2076">
        <f>'수도 사용 내역'!U168</f>
        <v>43060</v>
      </c>
      <c r="N168" s="2087">
        <f>'전체 전기 사용내역'!AQ168</f>
        <v>461090</v>
      </c>
      <c r="O168" s="2076">
        <f>'전체 전기 사용내역'!AR168</f>
        <v>33170</v>
      </c>
      <c r="P168" s="2076">
        <f t="shared" si="27"/>
        <v>494260</v>
      </c>
      <c r="Q168" s="2087">
        <f>'온수 사용 내역'!L168</f>
        <v>17890</v>
      </c>
      <c r="R168" s="2076">
        <f>'온수 사용 내역'!M168</f>
        <v>0</v>
      </c>
      <c r="S168" s="2087">
        <f>'관리비 고지서 EHP 열(냉난방)'!N168</f>
        <v>0</v>
      </c>
      <c r="T168" s="2076">
        <f>'관리비 고지서 EHP 열(냉난방)'!O168</f>
        <v>0</v>
      </c>
      <c r="U168" s="2076">
        <f t="shared" si="28"/>
        <v>17890</v>
      </c>
      <c r="V168" s="2076">
        <f t="shared" si="29"/>
        <v>516050</v>
      </c>
      <c r="W168" s="2076">
        <f t="shared" si="30"/>
        <v>39160</v>
      </c>
      <c r="X168" s="2076">
        <f t="shared" si="31"/>
        <v>555210</v>
      </c>
      <c r="Y168" s="2076"/>
      <c r="Z168" s="105"/>
      <c r="AA168" s="105"/>
      <c r="AB168" s="32"/>
      <c r="AH168" s="32"/>
    </row>
    <row r="169" spans="1:34" ht="25.5" customHeight="1" outlineLevel="1">
      <c r="A169" s="4306"/>
      <c r="B169" s="2101">
        <v>164</v>
      </c>
      <c r="C169" s="1774" t="s">
        <v>165</v>
      </c>
      <c r="D169" s="1734" t="s">
        <v>633</v>
      </c>
      <c r="E169" s="3094">
        <v>111</v>
      </c>
      <c r="F169" s="1709">
        <v>37.26</v>
      </c>
      <c r="G169" s="1709"/>
      <c r="H169" s="1709"/>
      <c r="I169" s="1709">
        <f t="shared" si="32"/>
        <v>11.271149999999999</v>
      </c>
      <c r="J169" s="1737" t="s">
        <v>1339</v>
      </c>
      <c r="K169" s="2087">
        <f>'수도 사용 내역'!S169</f>
        <v>63020</v>
      </c>
      <c r="L169" s="2076">
        <f>'수도 사용 내역'!T169</f>
        <v>7520</v>
      </c>
      <c r="M169" s="2076">
        <f>'수도 사용 내역'!U169</f>
        <v>70540</v>
      </c>
      <c r="N169" s="2087">
        <f>'전체 전기 사용내역'!AQ169</f>
        <v>410510</v>
      </c>
      <c r="O169" s="2076">
        <f>'전체 전기 사용내역'!AR169</f>
        <v>41640</v>
      </c>
      <c r="P169" s="2076">
        <f t="shared" si="27"/>
        <v>452150</v>
      </c>
      <c r="Q169" s="2087">
        <f>'온수 사용 내역'!L169</f>
        <v>35780</v>
      </c>
      <c r="R169" s="2076">
        <f>'온수 사용 내역'!M169</f>
        <v>0</v>
      </c>
      <c r="S169" s="2087">
        <f>'관리비 고지서 EHP 열(냉난방)'!N169</f>
        <v>0</v>
      </c>
      <c r="T169" s="2076">
        <f>'관리비 고지서 EHP 열(냉난방)'!O169</f>
        <v>0</v>
      </c>
      <c r="U169" s="2076">
        <f t="shared" si="28"/>
        <v>35780</v>
      </c>
      <c r="V169" s="2076">
        <f t="shared" si="29"/>
        <v>509310</v>
      </c>
      <c r="W169" s="2076">
        <f t="shared" si="30"/>
        <v>49160</v>
      </c>
      <c r="X169" s="2076">
        <f t="shared" si="31"/>
        <v>558470</v>
      </c>
      <c r="Y169" s="2076"/>
      <c r="Z169" s="105"/>
      <c r="AA169" s="105"/>
      <c r="AB169" s="32"/>
      <c r="AH169" s="32"/>
    </row>
    <row r="170" spans="1:34" ht="25.5" customHeight="1" outlineLevel="1">
      <c r="A170" s="4306"/>
      <c r="B170" s="2101">
        <v>165</v>
      </c>
      <c r="C170" s="1774" t="s">
        <v>165</v>
      </c>
      <c r="D170" s="1707" t="s">
        <v>633</v>
      </c>
      <c r="E170" s="3094">
        <v>112</v>
      </c>
      <c r="F170" s="1709">
        <v>37.26</v>
      </c>
      <c r="G170" s="1709"/>
      <c r="H170" s="1709"/>
      <c r="I170" s="1709">
        <f t="shared" si="32"/>
        <v>11.271149999999999</v>
      </c>
      <c r="J170" s="1737" t="s">
        <v>3291</v>
      </c>
      <c r="K170" s="2087">
        <f>'수도 사용 내역'!S170</f>
        <v>0</v>
      </c>
      <c r="L170" s="2076">
        <f>'수도 사용 내역'!T170</f>
        <v>7520</v>
      </c>
      <c r="M170" s="2076">
        <f>'수도 사용 내역'!U170</f>
        <v>7520</v>
      </c>
      <c r="N170" s="2087">
        <f>'전체 전기 사용내역'!AQ170</f>
        <v>374940</v>
      </c>
      <c r="O170" s="2076">
        <f>'전체 전기 사용내역'!AR170</f>
        <v>41640</v>
      </c>
      <c r="P170" s="2076">
        <f t="shared" si="27"/>
        <v>416580</v>
      </c>
      <c r="Q170" s="2087">
        <f>'온수 사용 내역'!L170</f>
        <v>0</v>
      </c>
      <c r="R170" s="2076">
        <f>'온수 사용 내역'!M170</f>
        <v>0</v>
      </c>
      <c r="S170" s="2087">
        <f>'관리비 고지서 EHP 열(냉난방)'!N170</f>
        <v>0</v>
      </c>
      <c r="T170" s="2076">
        <f>'관리비 고지서 EHP 열(냉난방)'!O170</f>
        <v>0</v>
      </c>
      <c r="U170" s="2076">
        <f t="shared" si="28"/>
        <v>0</v>
      </c>
      <c r="V170" s="2076">
        <f t="shared" si="29"/>
        <v>374940</v>
      </c>
      <c r="W170" s="2076">
        <f t="shared" si="30"/>
        <v>49160</v>
      </c>
      <c r="X170" s="2076">
        <f t="shared" si="31"/>
        <v>424100</v>
      </c>
      <c r="Y170" s="2076"/>
      <c r="Z170" s="105"/>
      <c r="AA170" s="105"/>
      <c r="AB170" s="32"/>
      <c r="AH170" s="32"/>
    </row>
    <row r="171" spans="1:34" ht="25.5" customHeight="1" outlineLevel="1">
      <c r="A171" s="4306"/>
      <c r="B171" s="2101">
        <v>166</v>
      </c>
      <c r="C171" s="1774" t="s">
        <v>165</v>
      </c>
      <c r="D171" s="1707" t="s">
        <v>633</v>
      </c>
      <c r="E171" s="3085">
        <v>113</v>
      </c>
      <c r="F171" s="1736">
        <v>38.18</v>
      </c>
      <c r="G171" s="1736"/>
      <c r="H171" s="1736"/>
      <c r="I171" s="1736">
        <f t="shared" si="32"/>
        <v>11.54945</v>
      </c>
      <c r="J171" s="1737" t="s">
        <v>1857</v>
      </c>
      <c r="K171" s="2087">
        <f>'수도 사용 내역'!S171</f>
        <v>0</v>
      </c>
      <c r="L171" s="2076">
        <f>'수도 사용 내역'!T171</f>
        <v>7700</v>
      </c>
      <c r="M171" s="2076">
        <f>'수도 사용 내역'!U171</f>
        <v>7700</v>
      </c>
      <c r="N171" s="2087">
        <f>'전체 전기 사용내역'!AQ171</f>
        <v>318860</v>
      </c>
      <c r="O171" s="2076">
        <f>'전체 전기 사용내역'!AR171</f>
        <v>42670</v>
      </c>
      <c r="P171" s="2076">
        <f t="shared" si="27"/>
        <v>361530</v>
      </c>
      <c r="Q171" s="2087">
        <f>'온수 사용 내역'!L171</f>
        <v>0</v>
      </c>
      <c r="R171" s="2076">
        <f>'온수 사용 내역'!M171</f>
        <v>0</v>
      </c>
      <c r="S171" s="2087">
        <f>'관리비 고지서 EHP 열(냉난방)'!N171</f>
        <v>0</v>
      </c>
      <c r="T171" s="2076">
        <f>'관리비 고지서 EHP 열(냉난방)'!O171</f>
        <v>0</v>
      </c>
      <c r="U171" s="2076">
        <f t="shared" si="28"/>
        <v>0</v>
      </c>
      <c r="V171" s="2076">
        <f t="shared" si="29"/>
        <v>318860</v>
      </c>
      <c r="W171" s="2076">
        <f t="shared" si="30"/>
        <v>50370</v>
      </c>
      <c r="X171" s="2076">
        <f t="shared" si="31"/>
        <v>369230</v>
      </c>
      <c r="Y171" s="2076"/>
      <c r="Z171" s="105"/>
      <c r="AA171" s="105"/>
      <c r="AB171" s="32"/>
      <c r="AH171" s="32"/>
    </row>
    <row r="172" spans="1:34" ht="25.5" customHeight="1" outlineLevel="1">
      <c r="A172" s="4306"/>
      <c r="B172" s="2101">
        <v>167</v>
      </c>
      <c r="C172" s="1774" t="s">
        <v>165</v>
      </c>
      <c r="D172" s="1707" t="s">
        <v>633</v>
      </c>
      <c r="E172" s="3085" t="s">
        <v>947</v>
      </c>
      <c r="F172" s="1736">
        <v>74.52</v>
      </c>
      <c r="G172" s="1736"/>
      <c r="H172" s="1736"/>
      <c r="I172" s="1736">
        <f t="shared" si="32"/>
        <v>22.542299999999997</v>
      </c>
      <c r="J172" s="1743" t="s">
        <v>2267</v>
      </c>
      <c r="K172" s="2087">
        <f>'수도 사용 내역'!S172</f>
        <v>100100</v>
      </c>
      <c r="L172" s="2076">
        <f>'수도 사용 내역'!T172</f>
        <v>15030</v>
      </c>
      <c r="M172" s="2076">
        <f>'수도 사용 내역'!U172</f>
        <v>115130</v>
      </c>
      <c r="N172" s="2087">
        <f>'전체 전기 사용내역'!AQ172</f>
        <v>601310</v>
      </c>
      <c r="O172" s="2076">
        <f>'전체 전기 사용내역'!AR172</f>
        <v>83290</v>
      </c>
      <c r="P172" s="2076">
        <f t="shared" si="27"/>
        <v>684600</v>
      </c>
      <c r="Q172" s="2087">
        <f>'온수 사용 내역'!L172</f>
        <v>84990</v>
      </c>
      <c r="R172" s="2076">
        <f>'온수 사용 내역'!M172</f>
        <v>0</v>
      </c>
      <c r="S172" s="2087">
        <f>'관리비 고지서 EHP 열(냉난방)'!N172</f>
        <v>0</v>
      </c>
      <c r="T172" s="2076">
        <f>'관리비 고지서 EHP 열(냉난방)'!O172</f>
        <v>0</v>
      </c>
      <c r="U172" s="2076">
        <f t="shared" si="28"/>
        <v>84990</v>
      </c>
      <c r="V172" s="2076">
        <f t="shared" si="29"/>
        <v>786400</v>
      </c>
      <c r="W172" s="2076">
        <f t="shared" si="30"/>
        <v>98320</v>
      </c>
      <c r="X172" s="2076">
        <f t="shared" si="31"/>
        <v>884720</v>
      </c>
      <c r="Y172" s="2076"/>
      <c r="Z172" s="105"/>
      <c r="AA172" s="105"/>
      <c r="AB172" s="32"/>
      <c r="AH172" s="32"/>
    </row>
    <row r="173" spans="1:34" ht="25.5" customHeight="1" outlineLevel="1">
      <c r="A173" s="4306"/>
      <c r="B173" s="2101">
        <v>168</v>
      </c>
      <c r="C173" s="1774" t="s">
        <v>165</v>
      </c>
      <c r="D173" s="1707" t="s">
        <v>633</v>
      </c>
      <c r="E173" s="3085">
        <v>116</v>
      </c>
      <c r="F173" s="1709">
        <v>37.26</v>
      </c>
      <c r="G173" s="1709"/>
      <c r="H173" s="1709"/>
      <c r="I173" s="1709">
        <f t="shared" si="32"/>
        <v>11.271149999999999</v>
      </c>
      <c r="J173" s="1739" t="s">
        <v>18</v>
      </c>
      <c r="K173" s="2087">
        <f>'수도 사용 내역'!S173</f>
        <v>55610</v>
      </c>
      <c r="L173" s="2076">
        <f>'수도 사용 내역'!T173</f>
        <v>7520</v>
      </c>
      <c r="M173" s="2076">
        <f>'수도 사용 내역'!U173</f>
        <v>63130</v>
      </c>
      <c r="N173" s="2087">
        <f>'전체 전기 사용내역'!AQ173</f>
        <v>475230</v>
      </c>
      <c r="O173" s="2076">
        <f>'전체 전기 사용내역'!AR173</f>
        <v>41640</v>
      </c>
      <c r="P173" s="2076">
        <f t="shared" si="27"/>
        <v>516870</v>
      </c>
      <c r="Q173" s="2087">
        <f>'온수 사용 내역'!L173</f>
        <v>0</v>
      </c>
      <c r="R173" s="2076">
        <f>'온수 사용 내역'!M173</f>
        <v>0</v>
      </c>
      <c r="S173" s="2087">
        <f>'관리비 고지서 EHP 열(냉난방)'!N173</f>
        <v>0</v>
      </c>
      <c r="T173" s="2076">
        <f>'관리비 고지서 EHP 열(냉난방)'!O173</f>
        <v>0</v>
      </c>
      <c r="U173" s="2076">
        <f t="shared" si="28"/>
        <v>0</v>
      </c>
      <c r="V173" s="2076">
        <f t="shared" si="29"/>
        <v>530840</v>
      </c>
      <c r="W173" s="2076">
        <f t="shared" si="30"/>
        <v>49160</v>
      </c>
      <c r="X173" s="2076">
        <f t="shared" si="31"/>
        <v>580000</v>
      </c>
      <c r="Y173" s="2076"/>
      <c r="Z173" s="105"/>
      <c r="AA173" s="105"/>
      <c r="AB173" s="32"/>
      <c r="AH173" s="32"/>
    </row>
    <row r="174" spans="1:34" ht="25.5" customHeight="1" outlineLevel="1">
      <c r="A174" s="4306"/>
      <c r="B174" s="2101">
        <v>169</v>
      </c>
      <c r="C174" s="1774" t="s">
        <v>165</v>
      </c>
      <c r="D174" s="1707" t="s">
        <v>633</v>
      </c>
      <c r="E174" s="3085">
        <v>117</v>
      </c>
      <c r="F174" s="1709">
        <v>55.9</v>
      </c>
      <c r="G174" s="1709"/>
      <c r="H174" s="1709"/>
      <c r="I174" s="1709">
        <f t="shared" si="32"/>
        <v>16.909749999999999</v>
      </c>
      <c r="J174" s="1739" t="s">
        <v>920</v>
      </c>
      <c r="K174" s="2087">
        <f>'수도 사용 내역'!S174</f>
        <v>11120</v>
      </c>
      <c r="L174" s="2076">
        <f>'수도 사용 내역'!T174</f>
        <v>11270</v>
      </c>
      <c r="M174" s="2076">
        <f>'수도 사용 내역'!U174</f>
        <v>22390</v>
      </c>
      <c r="N174" s="2087">
        <f>'전체 전기 사용내역'!AQ174</f>
        <v>1030860</v>
      </c>
      <c r="O174" s="2076">
        <f>'전체 전기 사용내역'!AR174</f>
        <v>62480</v>
      </c>
      <c r="P174" s="2076">
        <f t="shared" si="27"/>
        <v>1093340</v>
      </c>
      <c r="Q174" s="2087">
        <f>'온수 사용 내역'!L174</f>
        <v>0</v>
      </c>
      <c r="R174" s="2076">
        <f>'온수 사용 내역'!M174</f>
        <v>0</v>
      </c>
      <c r="S174" s="2087">
        <f>'관리비 고지서 EHP 열(냉난방)'!N174</f>
        <v>0</v>
      </c>
      <c r="T174" s="2076">
        <f>'관리비 고지서 EHP 열(냉난방)'!O174</f>
        <v>0</v>
      </c>
      <c r="U174" s="2076">
        <f t="shared" si="28"/>
        <v>0</v>
      </c>
      <c r="V174" s="2076">
        <f t="shared" si="29"/>
        <v>1041980</v>
      </c>
      <c r="W174" s="2076">
        <f t="shared" si="30"/>
        <v>73750</v>
      </c>
      <c r="X174" s="2076">
        <f t="shared" si="31"/>
        <v>1115730</v>
      </c>
      <c r="Y174" s="2076"/>
      <c r="Z174" s="105"/>
      <c r="AA174" s="105"/>
      <c r="AB174" s="32"/>
      <c r="AH174" s="32"/>
    </row>
    <row r="175" spans="1:34" ht="25.5" customHeight="1" outlineLevel="1">
      <c r="A175" s="4306"/>
      <c r="B175" s="2101">
        <v>170</v>
      </c>
      <c r="C175" s="1774" t="s">
        <v>165</v>
      </c>
      <c r="D175" s="1707" t="s">
        <v>633</v>
      </c>
      <c r="E175" s="3085">
        <v>118</v>
      </c>
      <c r="F175" s="1709">
        <v>54.86</v>
      </c>
      <c r="G175" s="1709"/>
      <c r="H175" s="1709"/>
      <c r="I175" s="1709">
        <f t="shared" si="32"/>
        <v>16.59515</v>
      </c>
      <c r="J175" s="1739" t="s">
        <v>3520</v>
      </c>
      <c r="K175" s="2087">
        <f>'수도 사용 내역'!S175</f>
        <v>289170</v>
      </c>
      <c r="L175" s="2076">
        <f>'수도 사용 내역'!T175</f>
        <v>11060</v>
      </c>
      <c r="M175" s="2076">
        <f>'수도 사용 내역'!U175</f>
        <v>300230</v>
      </c>
      <c r="N175" s="2087">
        <f>'전체 전기 사용내역'!AQ175</f>
        <v>795080</v>
      </c>
      <c r="O175" s="2076">
        <f>'전체 전기 사용내역'!AR175</f>
        <v>61310</v>
      </c>
      <c r="P175" s="2076">
        <f t="shared" si="27"/>
        <v>856390</v>
      </c>
      <c r="Q175" s="2087">
        <f>'온수 사용 내역'!L175</f>
        <v>129720</v>
      </c>
      <c r="R175" s="2076">
        <f>'온수 사용 내역'!M175</f>
        <v>0</v>
      </c>
      <c r="S175" s="2087">
        <f>'관리비 고지서 EHP 열(냉난방)'!N175</f>
        <v>0</v>
      </c>
      <c r="T175" s="2076">
        <f>'관리비 고지서 EHP 열(냉난방)'!O175</f>
        <v>0</v>
      </c>
      <c r="U175" s="2076">
        <f t="shared" si="28"/>
        <v>129720</v>
      </c>
      <c r="V175" s="2076">
        <f t="shared" si="29"/>
        <v>1213970</v>
      </c>
      <c r="W175" s="2076">
        <f t="shared" si="30"/>
        <v>72370</v>
      </c>
      <c r="X175" s="2076">
        <f t="shared" si="31"/>
        <v>1286340</v>
      </c>
      <c r="Y175" s="2076"/>
      <c r="Z175" s="105"/>
      <c r="AA175" s="105"/>
      <c r="AB175" s="32"/>
      <c r="AH175" s="32"/>
    </row>
    <row r="176" spans="1:34" ht="25.5" customHeight="1" outlineLevel="1">
      <c r="A176" s="4306"/>
      <c r="B176" s="2101">
        <v>171</v>
      </c>
      <c r="C176" s="1774" t="s">
        <v>165</v>
      </c>
      <c r="D176" s="1707" t="s">
        <v>858</v>
      </c>
      <c r="E176" s="3093" t="s">
        <v>918</v>
      </c>
      <c r="F176" s="1736">
        <v>578.37</v>
      </c>
      <c r="G176" s="1736"/>
      <c r="H176" s="1736"/>
      <c r="I176" s="1736">
        <f t="shared" si="32"/>
        <v>174.95692499999998</v>
      </c>
      <c r="J176" s="1737" t="s">
        <v>20</v>
      </c>
      <c r="K176" s="2087">
        <f>'수도 사용 내역'!S176</f>
        <v>615420</v>
      </c>
      <c r="L176" s="2076">
        <f>'수도 사용 내역'!T176</f>
        <v>116650</v>
      </c>
      <c r="M176" s="2076">
        <f>'수도 사용 내역'!U176</f>
        <v>732070</v>
      </c>
      <c r="N176" s="2087">
        <f>'전체 전기 사용내역'!AQ176</f>
        <v>3202410</v>
      </c>
      <c r="O176" s="2076">
        <f>'전체 전기 사용내역'!AR176</f>
        <v>646410</v>
      </c>
      <c r="P176" s="2076">
        <f t="shared" si="27"/>
        <v>3848820</v>
      </c>
      <c r="Q176" s="2087">
        <f>'온수 사용 내역'!L176</f>
        <v>210230</v>
      </c>
      <c r="R176" s="2076">
        <f>'온수 사용 내역'!M176</f>
        <v>0</v>
      </c>
      <c r="S176" s="2087">
        <f>'관리비 고지서 EHP 열(냉난방)'!N176</f>
        <v>0</v>
      </c>
      <c r="T176" s="2076">
        <f>'관리비 고지서 EHP 열(냉난방)'!O176</f>
        <v>0</v>
      </c>
      <c r="U176" s="2076">
        <f t="shared" si="28"/>
        <v>210230</v>
      </c>
      <c r="V176" s="2076">
        <f t="shared" si="29"/>
        <v>4028060</v>
      </c>
      <c r="W176" s="2076">
        <f t="shared" si="30"/>
        <v>763060</v>
      </c>
      <c r="X176" s="2076">
        <f t="shared" si="31"/>
        <v>4791120</v>
      </c>
      <c r="Y176" s="2076"/>
      <c r="Z176" s="105"/>
      <c r="AA176" s="105"/>
      <c r="AB176" s="32"/>
      <c r="AH176" s="32"/>
    </row>
    <row r="177" spans="1:34" ht="25.5" customHeight="1" outlineLevel="1">
      <c r="A177" s="4306"/>
      <c r="B177" s="2101">
        <v>172</v>
      </c>
      <c r="C177" s="1774" t="s">
        <v>165</v>
      </c>
      <c r="D177" s="1707" t="s">
        <v>2679</v>
      </c>
      <c r="E177" s="3104" t="s">
        <v>2678</v>
      </c>
      <c r="F177" s="1736">
        <v>157.38999999999999</v>
      </c>
      <c r="G177" s="1736"/>
      <c r="H177" s="1736"/>
      <c r="I177" s="1736">
        <v>47.61</v>
      </c>
      <c r="J177" s="1743" t="s">
        <v>2696</v>
      </c>
      <c r="K177" s="2087">
        <f>'수도 사용 내역'!S177</f>
        <v>426350</v>
      </c>
      <c r="L177" s="2076">
        <f>'수도 사용 내역'!T177</f>
        <v>31740</v>
      </c>
      <c r="M177" s="2076">
        <f>'수도 사용 내역'!U177</f>
        <v>458090</v>
      </c>
      <c r="N177" s="2087">
        <f>'전체 전기 사용내역'!AQ177</f>
        <v>1319220</v>
      </c>
      <c r="O177" s="2076">
        <f>'전체 전기 사용내역'!AR177</f>
        <v>175910</v>
      </c>
      <c r="P177" s="2076">
        <f t="shared" si="27"/>
        <v>1495130</v>
      </c>
      <c r="Q177" s="2087">
        <f>'온수 사용 내역'!L177</f>
        <v>353370</v>
      </c>
      <c r="R177" s="2076">
        <f>'온수 사용 내역'!M177</f>
        <v>0</v>
      </c>
      <c r="S177" s="2087">
        <f>'관리비 고지서 EHP 열(냉난방)'!N177</f>
        <v>0</v>
      </c>
      <c r="T177" s="2076">
        <f>'관리비 고지서 EHP 열(냉난방)'!O177</f>
        <v>0</v>
      </c>
      <c r="U177" s="2076">
        <f t="shared" si="28"/>
        <v>353370</v>
      </c>
      <c r="V177" s="2076">
        <f t="shared" si="29"/>
        <v>2098940</v>
      </c>
      <c r="W177" s="2076">
        <f t="shared" si="30"/>
        <v>207650</v>
      </c>
      <c r="X177" s="2076">
        <f t="shared" si="31"/>
        <v>2306590</v>
      </c>
      <c r="Y177" s="2076"/>
      <c r="Z177" s="105"/>
      <c r="AA177" s="105"/>
      <c r="AB177" s="32"/>
      <c r="AH177" s="32"/>
    </row>
    <row r="178" spans="1:34" ht="25.5" customHeight="1" outlineLevel="1">
      <c r="A178" s="4306"/>
      <c r="B178" s="2101">
        <v>173</v>
      </c>
      <c r="C178" s="1774" t="s">
        <v>165</v>
      </c>
      <c r="D178" s="1707" t="s">
        <v>2680</v>
      </c>
      <c r="E178" s="3104" t="s">
        <v>2684</v>
      </c>
      <c r="F178" s="1736">
        <v>116.46</v>
      </c>
      <c r="G178" s="1736"/>
      <c r="H178" s="1736"/>
      <c r="I178" s="1736">
        <v>35.229999999999997</v>
      </c>
      <c r="J178" s="3946" t="s">
        <v>3524</v>
      </c>
      <c r="K178" s="2087">
        <f>'수도 사용 내역'!S178</f>
        <v>237270</v>
      </c>
      <c r="L178" s="2087">
        <f>'수도 사용 내역'!T178</f>
        <v>23490</v>
      </c>
      <c r="M178" s="2087">
        <f>'수도 사용 내역'!U178</f>
        <v>260760</v>
      </c>
      <c r="N178" s="2087">
        <f>'전체 전기 사용내역'!AQ178</f>
        <v>1080500</v>
      </c>
      <c r="O178" s="2087">
        <f>'전체 전기 사용내역'!AR178</f>
        <v>130160</v>
      </c>
      <c r="P178" s="2087">
        <f>N178+O178</f>
        <v>1210660</v>
      </c>
      <c r="Q178" s="2087">
        <f>'온수 사용 내역'!L178</f>
        <v>143140</v>
      </c>
      <c r="R178" s="2087">
        <f>'온수 사용 내역'!M178</f>
        <v>0</v>
      </c>
      <c r="S178" s="2087">
        <f>'관리비 고지서 EHP 열(냉난방)'!N178</f>
        <v>0</v>
      </c>
      <c r="T178" s="2076">
        <f>'관리비 고지서 EHP 열(냉난방)'!O178</f>
        <v>0</v>
      </c>
      <c r="U178" s="2076">
        <f t="shared" si="28"/>
        <v>143140</v>
      </c>
      <c r="V178" s="2076">
        <f>K178+N178+Q178+S178</f>
        <v>1460910</v>
      </c>
      <c r="W178" s="2076">
        <f>T178+R178+O178+L178</f>
        <v>153650</v>
      </c>
      <c r="X178" s="2076">
        <f>V178+W178</f>
        <v>1614560</v>
      </c>
      <c r="Y178" s="2076"/>
      <c r="Z178" s="105"/>
      <c r="AA178" s="105"/>
      <c r="AB178" s="32"/>
      <c r="AH178" s="32"/>
    </row>
    <row r="179" spans="1:34" ht="25.5" customHeight="1" outlineLevel="1">
      <c r="A179" s="4306"/>
      <c r="B179" s="2101">
        <v>174</v>
      </c>
      <c r="C179" s="1774" t="s">
        <v>165</v>
      </c>
      <c r="D179" s="1707" t="s">
        <v>2681</v>
      </c>
      <c r="E179" s="3104" t="s">
        <v>2686</v>
      </c>
      <c r="F179" s="1736">
        <v>132.69</v>
      </c>
      <c r="G179" s="1736"/>
      <c r="H179" s="1736"/>
      <c r="I179" s="1736">
        <v>40.14</v>
      </c>
      <c r="J179" s="1743" t="s">
        <v>3523</v>
      </c>
      <c r="K179" s="2087">
        <f>'수도 사용 내역'!S179</f>
        <v>430050</v>
      </c>
      <c r="L179" s="2076">
        <f>'수도 사용 내역'!T179</f>
        <v>26760</v>
      </c>
      <c r="M179" s="2076">
        <f>'수도 사용 내역'!U179</f>
        <v>456810</v>
      </c>
      <c r="N179" s="2087">
        <f>'전체 전기 사용내역'!AQ179</f>
        <v>1598970</v>
      </c>
      <c r="O179" s="2076">
        <f>'전체 전기 사용내역'!AR179</f>
        <v>148310</v>
      </c>
      <c r="P179" s="2076">
        <f>N179+O179</f>
        <v>1747280</v>
      </c>
      <c r="Q179" s="2087">
        <f>'온수 사용 내역'!L179</f>
        <v>335480</v>
      </c>
      <c r="R179" s="2076">
        <f>'온수 사용 내역'!M179</f>
        <v>0</v>
      </c>
      <c r="S179" s="2087">
        <f>'관리비 고지서 EHP 열(냉난방)'!N179</f>
        <v>0</v>
      </c>
      <c r="T179" s="2076">
        <f>'관리비 고지서 EHP 열(냉난방)'!O179</f>
        <v>0</v>
      </c>
      <c r="U179" s="2076">
        <f t="shared" si="28"/>
        <v>335480</v>
      </c>
      <c r="V179" s="2076">
        <f>K179+N179+Q179+S179</f>
        <v>2364500</v>
      </c>
      <c r="W179" s="2076">
        <f>T179+R179+O179+L179</f>
        <v>175070</v>
      </c>
      <c r="X179" s="2076">
        <f>V179+W179</f>
        <v>2539570</v>
      </c>
      <c r="Y179" s="2076"/>
      <c r="Z179" s="105"/>
      <c r="AA179" s="105"/>
      <c r="AB179" s="32"/>
      <c r="AH179" s="32"/>
    </row>
    <row r="180" spans="1:34" ht="25.5" customHeight="1" outlineLevel="1">
      <c r="A180" s="4306"/>
      <c r="B180" s="2101">
        <v>175</v>
      </c>
      <c r="C180" s="1774" t="s">
        <v>165</v>
      </c>
      <c r="D180" s="1707" t="s">
        <v>2682</v>
      </c>
      <c r="E180" s="3104" t="s">
        <v>2688</v>
      </c>
      <c r="F180" s="1736">
        <v>287.58999999999997</v>
      </c>
      <c r="G180" s="1736"/>
      <c r="H180" s="1736"/>
      <c r="I180" s="1736">
        <v>87</v>
      </c>
      <c r="J180" s="1743" t="s">
        <v>3498</v>
      </c>
      <c r="K180" s="2087">
        <f>'수도 사용 내역'!S180</f>
        <v>207610</v>
      </c>
      <c r="L180" s="2076">
        <f>'수도 사용 내역'!T180</f>
        <v>58010</v>
      </c>
      <c r="M180" s="2076">
        <f>'수도 사용 내역'!U180</f>
        <v>265620</v>
      </c>
      <c r="N180" s="2087">
        <f>'전체 전기 사용내역'!AQ180</f>
        <v>972280</v>
      </c>
      <c r="O180" s="2076">
        <f>'전체 전기 사용내역'!AR180</f>
        <v>321440</v>
      </c>
      <c r="P180" s="2076">
        <f>N180+O180</f>
        <v>1293720</v>
      </c>
      <c r="Q180" s="2087">
        <f>'온수 사용 내역'!L180</f>
        <v>174450</v>
      </c>
      <c r="R180" s="2076">
        <f>'온수 사용 내역'!M180</f>
        <v>0</v>
      </c>
      <c r="S180" s="2087">
        <f>'관리비 고지서 EHP 열(냉난방)'!N180</f>
        <v>0</v>
      </c>
      <c r="T180" s="2076">
        <f>'관리비 고지서 EHP 열(냉난방)'!O180</f>
        <v>0</v>
      </c>
      <c r="U180" s="2076">
        <f t="shared" si="28"/>
        <v>174450</v>
      </c>
      <c r="V180" s="2076">
        <f>K180+N180+Q180+S180</f>
        <v>1354340</v>
      </c>
      <c r="W180" s="2076">
        <f>T180+R180+O180+L180</f>
        <v>379450</v>
      </c>
      <c r="X180" s="2076">
        <f>V180+W180</f>
        <v>1733790</v>
      </c>
      <c r="Y180" s="2076"/>
      <c r="Z180" s="105"/>
      <c r="AA180" s="105"/>
      <c r="AB180" s="32"/>
      <c r="AH180" s="32"/>
    </row>
    <row r="181" spans="1:34" ht="25.5" customHeight="1" outlineLevel="1">
      <c r="A181" s="4306"/>
      <c r="B181" s="2101">
        <v>176</v>
      </c>
      <c r="C181" s="1774" t="s">
        <v>165</v>
      </c>
      <c r="D181" s="1707" t="s">
        <v>2682</v>
      </c>
      <c r="E181" s="3104" t="s">
        <v>2690</v>
      </c>
      <c r="F181" s="1736">
        <v>281.44</v>
      </c>
      <c r="G181" s="1736"/>
      <c r="H181" s="1736"/>
      <c r="I181" s="1736">
        <v>85.14</v>
      </c>
      <c r="J181" s="1743" t="s">
        <v>2901</v>
      </c>
      <c r="K181" s="2087">
        <f>'수도 사용 내역'!S181</f>
        <v>0</v>
      </c>
      <c r="L181" s="2076">
        <f>'수도 사용 내역'!T181</f>
        <v>56770</v>
      </c>
      <c r="M181" s="2076">
        <f>'수도 사용 내역'!U181</f>
        <v>56770</v>
      </c>
      <c r="N181" s="2087">
        <f>'전체 전기 사용내역'!AQ181</f>
        <v>1165330</v>
      </c>
      <c r="O181" s="2076">
        <f>'전체 전기 사용내역'!AR181</f>
        <v>314570</v>
      </c>
      <c r="P181" s="2076">
        <f>N181+O181</f>
        <v>1479900</v>
      </c>
      <c r="Q181" s="2087">
        <f>'온수 사용 내역'!L181</f>
        <v>0</v>
      </c>
      <c r="R181" s="2076">
        <f>'온수 사용 내역'!M181</f>
        <v>0</v>
      </c>
      <c r="S181" s="2087">
        <f>'관리비 고지서 EHP 열(냉난방)'!N181</f>
        <v>0</v>
      </c>
      <c r="T181" s="2076">
        <f>'관리비 고지서 EHP 열(냉난방)'!O181</f>
        <v>0</v>
      </c>
      <c r="U181" s="2076">
        <f t="shared" si="28"/>
        <v>0</v>
      </c>
      <c r="V181" s="2076">
        <f>K181+N181+Q181+S181</f>
        <v>1165330</v>
      </c>
      <c r="W181" s="2076">
        <f>T181+R181+O181+L181</f>
        <v>371340</v>
      </c>
      <c r="X181" s="2076">
        <f>V181+W181</f>
        <v>1536670</v>
      </c>
      <c r="Y181" s="2076"/>
      <c r="Z181" s="105"/>
      <c r="AA181" s="105"/>
      <c r="AB181" s="32"/>
      <c r="AH181" s="32"/>
    </row>
    <row r="182" spans="1:34" ht="25.5" customHeight="1" outlineLevel="1">
      <c r="A182" s="4306"/>
      <c r="B182" s="2101">
        <v>177</v>
      </c>
      <c r="C182" s="1774" t="s">
        <v>165</v>
      </c>
      <c r="D182" s="1778" t="s">
        <v>633</v>
      </c>
      <c r="E182" s="3084" t="s">
        <v>2115</v>
      </c>
      <c r="F182" s="1736">
        <v>174.88</v>
      </c>
      <c r="G182" s="1736"/>
      <c r="H182" s="1736"/>
      <c r="I182" s="1736">
        <v>52.9</v>
      </c>
      <c r="J182" s="1743" t="s">
        <v>2117</v>
      </c>
      <c r="K182" s="2087">
        <f>'수도 사용 내역'!S182</f>
        <v>174250</v>
      </c>
      <c r="L182" s="2076">
        <f>'수도 사용 내역'!T182</f>
        <v>35270</v>
      </c>
      <c r="M182" s="2076">
        <f>'수도 사용 내역'!U182</f>
        <v>209520</v>
      </c>
      <c r="N182" s="2087">
        <f>'전체 전기 사용내역'!AQ182</f>
        <v>1309030</v>
      </c>
      <c r="O182" s="2076">
        <f>'전체 전기 사용내역'!AR182</f>
        <v>195450</v>
      </c>
      <c r="P182" s="2076">
        <f t="shared" si="27"/>
        <v>1504480</v>
      </c>
      <c r="Q182" s="2087">
        <f>'온수 사용 내역'!L182</f>
        <v>116300</v>
      </c>
      <c r="R182" s="2076">
        <f>'온수 사용 내역'!M182</f>
        <v>0</v>
      </c>
      <c r="S182" s="2087">
        <f>'관리비 고지서 EHP 열(냉난방)'!N182</f>
        <v>0</v>
      </c>
      <c r="T182" s="2076">
        <f>'관리비 고지서 EHP 열(냉난방)'!O182</f>
        <v>0</v>
      </c>
      <c r="U182" s="2076">
        <f t="shared" si="28"/>
        <v>116300</v>
      </c>
      <c r="V182" s="2076">
        <f t="shared" si="29"/>
        <v>1599580</v>
      </c>
      <c r="W182" s="2076">
        <f t="shared" si="30"/>
        <v>230720</v>
      </c>
      <c r="X182" s="2076">
        <f t="shared" si="31"/>
        <v>1830300</v>
      </c>
      <c r="Y182" s="2076"/>
      <c r="Z182" s="105"/>
      <c r="AA182" s="105"/>
      <c r="AB182" s="32"/>
      <c r="AH182" s="32"/>
    </row>
    <row r="183" spans="1:34" ht="25.5" customHeight="1" outlineLevel="1">
      <c r="A183" s="4306"/>
      <c r="B183" s="2101">
        <v>178</v>
      </c>
      <c r="C183" s="1774" t="s">
        <v>165</v>
      </c>
      <c r="D183" s="1778" t="s">
        <v>633</v>
      </c>
      <c r="E183" s="3084" t="s">
        <v>2116</v>
      </c>
      <c r="F183" s="1736">
        <v>162.93</v>
      </c>
      <c r="G183" s="1736"/>
      <c r="H183" s="1736"/>
      <c r="I183" s="1736">
        <v>49.29</v>
      </c>
      <c r="J183" s="1752" t="s">
        <v>3499</v>
      </c>
      <c r="K183" s="2087">
        <f>'수도 사용 내역'!S183</f>
        <v>278050</v>
      </c>
      <c r="L183" s="2076">
        <f>'수도 사용 내역'!T183</f>
        <v>32860</v>
      </c>
      <c r="M183" s="2076">
        <f>'수도 사용 내역'!U183</f>
        <v>310910</v>
      </c>
      <c r="N183" s="2087">
        <f>'전체 전기 사용내역'!AQ183</f>
        <v>1223740</v>
      </c>
      <c r="O183" s="2076">
        <f>'전체 전기 사용내역'!AR183</f>
        <v>182110</v>
      </c>
      <c r="P183" s="2076">
        <f t="shared" si="27"/>
        <v>1405850</v>
      </c>
      <c r="Q183" s="2087">
        <f>'온수 사용 내역'!L183</f>
        <v>241540</v>
      </c>
      <c r="R183" s="2076">
        <f>'온수 사용 내역'!M183</f>
        <v>0</v>
      </c>
      <c r="S183" s="2087">
        <f>'관리비 고지서 EHP 열(냉난방)'!N183</f>
        <v>0</v>
      </c>
      <c r="T183" s="2076">
        <f>'관리비 고지서 EHP 열(냉난방)'!O183</f>
        <v>0</v>
      </c>
      <c r="U183" s="2076">
        <f t="shared" si="28"/>
        <v>241540</v>
      </c>
      <c r="V183" s="2076">
        <f t="shared" si="29"/>
        <v>1743330</v>
      </c>
      <c r="W183" s="2076">
        <f t="shared" si="30"/>
        <v>214970</v>
      </c>
      <c r="X183" s="2076">
        <f t="shared" si="31"/>
        <v>1958300</v>
      </c>
      <c r="Y183" s="2076"/>
      <c r="Z183" s="105"/>
      <c r="AA183" s="105"/>
      <c r="AB183" s="32"/>
      <c r="AH183" s="32"/>
    </row>
    <row r="184" spans="1:34" ht="25.5" customHeight="1" outlineLevel="1">
      <c r="A184" s="4306"/>
      <c r="B184" s="2101">
        <v>179</v>
      </c>
      <c r="C184" s="1774" t="s">
        <v>165</v>
      </c>
      <c r="D184" s="1722" t="s">
        <v>634</v>
      </c>
      <c r="E184" s="3103">
        <v>210</v>
      </c>
      <c r="F184" s="1736">
        <v>366.34</v>
      </c>
      <c r="G184" s="1736"/>
      <c r="H184" s="1736"/>
      <c r="I184" s="1736">
        <f>110.82</f>
        <v>110.82</v>
      </c>
      <c r="J184" s="1743" t="s">
        <v>3519</v>
      </c>
      <c r="K184" s="2087">
        <f>'수도 사용 내역'!S184</f>
        <v>389270</v>
      </c>
      <c r="L184" s="2076">
        <f>'수도 사용 내역'!T184</f>
        <v>73890</v>
      </c>
      <c r="M184" s="2076">
        <f>'수도 사용 내역'!U184</f>
        <v>463160</v>
      </c>
      <c r="N184" s="2087">
        <f>'전체 전기 사용내역'!AQ184</f>
        <v>4038410</v>
      </c>
      <c r="O184" s="2076">
        <f>'전체 전기 사용내역'!AR184</f>
        <v>409450</v>
      </c>
      <c r="P184" s="2076">
        <f t="shared" si="27"/>
        <v>4447860</v>
      </c>
      <c r="Q184" s="2087">
        <f>'온수 사용 내역'!L184</f>
        <v>107350</v>
      </c>
      <c r="R184" s="2076">
        <f>'온수 사용 내역'!M184</f>
        <v>0</v>
      </c>
      <c r="S184" s="2087">
        <f>'관리비 고지서 EHP 열(냉난방)'!N184</f>
        <v>0</v>
      </c>
      <c r="T184" s="2076">
        <f>'관리비 고지서 EHP 열(냉난방)'!O184</f>
        <v>0</v>
      </c>
      <c r="U184" s="2076">
        <f t="shared" si="28"/>
        <v>107350</v>
      </c>
      <c r="V184" s="2087">
        <f t="shared" si="29"/>
        <v>4535030</v>
      </c>
      <c r="W184" s="2076">
        <f t="shared" si="30"/>
        <v>483340</v>
      </c>
      <c r="X184" s="2076">
        <f t="shared" si="31"/>
        <v>5018370</v>
      </c>
      <c r="Y184" s="2076"/>
      <c r="Z184" s="105"/>
      <c r="AA184" s="105"/>
      <c r="AB184" s="32"/>
      <c r="AH184" s="32"/>
    </row>
    <row r="185" spans="1:34" ht="25.5" customHeight="1" outlineLevel="1">
      <c r="A185" s="4306"/>
      <c r="B185" s="2101">
        <v>180</v>
      </c>
      <c r="C185" s="1774" t="s">
        <v>165</v>
      </c>
      <c r="D185" s="1707" t="s">
        <v>1287</v>
      </c>
      <c r="E185" s="3093" t="s">
        <v>1817</v>
      </c>
      <c r="F185" s="1751">
        <v>149.88</v>
      </c>
      <c r="G185" s="1751"/>
      <c r="H185" s="1751"/>
      <c r="I185" s="1751">
        <v>45.34</v>
      </c>
      <c r="J185" s="1752" t="s">
        <v>3660</v>
      </c>
      <c r="K185" s="2087">
        <f>'수도 사용 내역'!S185</f>
        <v>266930</v>
      </c>
      <c r="L185" s="2076">
        <f>'수도 사용 내역'!T185</f>
        <v>30230</v>
      </c>
      <c r="M185" s="2076">
        <f>'수도 사용 내역'!U185</f>
        <v>297160</v>
      </c>
      <c r="N185" s="2087">
        <f>'전체 전기 사용내역'!AQ185</f>
        <v>1287870</v>
      </c>
      <c r="O185" s="2076">
        <f>'전체 전기 사용내역'!AR185</f>
        <v>167520</v>
      </c>
      <c r="P185" s="2076">
        <f t="shared" si="27"/>
        <v>1455390</v>
      </c>
      <c r="Q185" s="2087">
        <f>'온수 사용 내역'!L185</f>
        <v>210230</v>
      </c>
      <c r="R185" s="2076">
        <f>'온수 사용 내역'!M185</f>
        <v>0</v>
      </c>
      <c r="S185" s="2087">
        <f>'관리비 고지서 EHP 열(냉난방)'!N185</f>
        <v>0</v>
      </c>
      <c r="T185" s="2076">
        <f>'관리비 고지서 EHP 열(냉난방)'!O185</f>
        <v>0</v>
      </c>
      <c r="U185" s="2076">
        <f t="shared" si="28"/>
        <v>210230</v>
      </c>
      <c r="V185" s="2076">
        <f t="shared" si="29"/>
        <v>1765030</v>
      </c>
      <c r="W185" s="2076">
        <f t="shared" si="30"/>
        <v>197750</v>
      </c>
      <c r="X185" s="2076">
        <f t="shared" si="31"/>
        <v>1962780</v>
      </c>
      <c r="Y185" s="2076"/>
      <c r="Z185" s="105"/>
      <c r="AA185" s="105"/>
      <c r="AB185" s="32"/>
      <c r="AH185" s="32"/>
    </row>
    <row r="186" spans="1:34" ht="25.5" customHeight="1" outlineLevel="1">
      <c r="A186" s="4306"/>
      <c r="B186" s="2101">
        <v>181</v>
      </c>
      <c r="C186" s="1774" t="s">
        <v>165</v>
      </c>
      <c r="D186" s="1707" t="s">
        <v>1287</v>
      </c>
      <c r="E186" s="3093" t="s">
        <v>2121</v>
      </c>
      <c r="F186" s="1736">
        <v>142.15</v>
      </c>
      <c r="G186" s="1736"/>
      <c r="H186" s="1736"/>
      <c r="I186" s="1736">
        <v>43.01</v>
      </c>
      <c r="J186" s="1737" t="s">
        <v>2140</v>
      </c>
      <c r="K186" s="2087">
        <f>'수도 사용 내역'!S186</f>
        <v>667320</v>
      </c>
      <c r="L186" s="2076">
        <f>'수도 사용 내역'!T186</f>
        <v>28680</v>
      </c>
      <c r="M186" s="2076">
        <f>'수도 사용 내역'!U186</f>
        <v>696000</v>
      </c>
      <c r="N186" s="2087">
        <f>'전체 전기 사용내역'!AQ186</f>
        <v>1907390</v>
      </c>
      <c r="O186" s="2076">
        <f>'전체 전기 사용내역'!AR186</f>
        <v>158910</v>
      </c>
      <c r="P186" s="2076">
        <f t="shared" si="27"/>
        <v>2066300</v>
      </c>
      <c r="Q186" s="2087">
        <f>'온수 사용 내역'!L186</f>
        <v>603860</v>
      </c>
      <c r="R186" s="2076">
        <f>'온수 사용 내역'!M186</f>
        <v>0</v>
      </c>
      <c r="S186" s="2087">
        <f>'관리비 고지서 EHP 열(냉난방)'!N186</f>
        <v>0</v>
      </c>
      <c r="T186" s="2076">
        <f>'관리비 고지서 EHP 열(냉난방)'!O186</f>
        <v>0</v>
      </c>
      <c r="U186" s="2076">
        <f t="shared" si="28"/>
        <v>603860</v>
      </c>
      <c r="V186" s="2076">
        <f t="shared" si="29"/>
        <v>3178570</v>
      </c>
      <c r="W186" s="2076">
        <f t="shared" si="30"/>
        <v>187590</v>
      </c>
      <c r="X186" s="2076">
        <f t="shared" si="31"/>
        <v>3366160</v>
      </c>
      <c r="Y186" s="2076"/>
      <c r="Z186" s="105"/>
      <c r="AA186" s="105"/>
      <c r="AB186" s="32"/>
      <c r="AH186" s="32"/>
    </row>
    <row r="187" spans="1:34" ht="25.5" customHeight="1" outlineLevel="1">
      <c r="A187" s="4306"/>
      <c r="B187" s="2101">
        <v>182</v>
      </c>
      <c r="C187" s="1774" t="s">
        <v>165</v>
      </c>
      <c r="D187" s="1707" t="s">
        <v>1287</v>
      </c>
      <c r="E187" s="3093" t="s">
        <v>2120</v>
      </c>
      <c r="F187" s="1736">
        <v>202.53</v>
      </c>
      <c r="G187" s="1736"/>
      <c r="H187" s="1736"/>
      <c r="I187" s="1736">
        <v>61.27</v>
      </c>
      <c r="J187" s="1737" t="s">
        <v>2313</v>
      </c>
      <c r="K187" s="2087">
        <f>'수도 사용 내역'!S187</f>
        <v>444880</v>
      </c>
      <c r="L187" s="2076">
        <f>'수도 사용 내역'!T187</f>
        <v>40850</v>
      </c>
      <c r="M187" s="2076">
        <f>'수도 사용 내역'!U187</f>
        <v>485730</v>
      </c>
      <c r="N187" s="2087">
        <f>'전체 전기 사용내역'!AQ187</f>
        <v>2704510</v>
      </c>
      <c r="O187" s="2076">
        <f>'전체 전기 사용내역'!AR187</f>
        <v>226370</v>
      </c>
      <c r="P187" s="2076">
        <f t="shared" si="27"/>
        <v>2930880</v>
      </c>
      <c r="Q187" s="2087">
        <f>'온수 사용 내역'!L187</f>
        <v>366790</v>
      </c>
      <c r="R187" s="2076">
        <f>'온수 사용 내역'!M187</f>
        <v>0</v>
      </c>
      <c r="S187" s="2087">
        <f>'관리비 고지서 EHP 열(냉난방)'!N187</f>
        <v>0</v>
      </c>
      <c r="T187" s="2076">
        <f>'관리비 고지서 EHP 열(냉난방)'!O187</f>
        <v>0</v>
      </c>
      <c r="U187" s="2076">
        <f t="shared" si="28"/>
        <v>366790</v>
      </c>
      <c r="V187" s="2087">
        <f t="shared" si="29"/>
        <v>3516180</v>
      </c>
      <c r="W187" s="2076">
        <f t="shared" si="30"/>
        <v>267220</v>
      </c>
      <c r="X187" s="2076">
        <f t="shared" si="31"/>
        <v>3783400</v>
      </c>
      <c r="Y187" s="2076"/>
      <c r="Z187" s="105"/>
      <c r="AA187" s="105"/>
      <c r="AB187" s="32"/>
      <c r="AH187" s="32"/>
    </row>
    <row r="188" spans="1:34" ht="25.5" customHeight="1" outlineLevel="1">
      <c r="A188" s="4306"/>
      <c r="B188" s="2101">
        <v>183</v>
      </c>
      <c r="C188" s="1774" t="s">
        <v>165</v>
      </c>
      <c r="D188" s="1707" t="s">
        <v>1791</v>
      </c>
      <c r="E188" s="3104" t="s">
        <v>2139</v>
      </c>
      <c r="F188" s="1736">
        <v>498.88</v>
      </c>
      <c r="G188" s="1736"/>
      <c r="H188" s="1736"/>
      <c r="I188" s="1736">
        <v>150.91999999999999</v>
      </c>
      <c r="J188" s="1737" t="s">
        <v>2157</v>
      </c>
      <c r="K188" s="2087">
        <f>'수도 사용 내역'!S188</f>
        <v>18540</v>
      </c>
      <c r="L188" s="2076">
        <f>'수도 사용 내역'!T188</f>
        <v>100630</v>
      </c>
      <c r="M188" s="2076">
        <f>'수도 사용 내역'!U188</f>
        <v>119170</v>
      </c>
      <c r="N188" s="2087">
        <f>'전체 전기 사용내역'!AQ188</f>
        <v>653380</v>
      </c>
      <c r="O188" s="2076">
        <f>'전체 전기 사용내역'!AR188</f>
        <v>557610</v>
      </c>
      <c r="P188" s="2076">
        <f t="shared" si="27"/>
        <v>1210990</v>
      </c>
      <c r="Q188" s="2087">
        <f>'온수 사용 내역'!L188</f>
        <v>8950</v>
      </c>
      <c r="R188" s="2076">
        <f>'온수 사용 내역'!M188</f>
        <v>0</v>
      </c>
      <c r="S188" s="2087">
        <f>'관리비 고지서 EHP 열(냉난방)'!N188</f>
        <v>0</v>
      </c>
      <c r="T188" s="2076">
        <f>'관리비 고지서 EHP 열(냉난방)'!O188</f>
        <v>0</v>
      </c>
      <c r="U188" s="2076">
        <f t="shared" si="28"/>
        <v>8950</v>
      </c>
      <c r="V188" s="2076">
        <f t="shared" si="29"/>
        <v>680870</v>
      </c>
      <c r="W188" s="2076">
        <f t="shared" si="30"/>
        <v>658240</v>
      </c>
      <c r="X188" s="2076">
        <f t="shared" si="31"/>
        <v>1339110</v>
      </c>
      <c r="Y188" s="2076"/>
      <c r="Z188" s="105"/>
      <c r="AA188" s="105"/>
      <c r="AB188" s="32"/>
      <c r="AH188" s="32"/>
    </row>
    <row r="189" spans="1:34" ht="25.5" customHeight="1" outlineLevel="1">
      <c r="A189" s="4306"/>
      <c r="B189" s="2101">
        <v>184</v>
      </c>
      <c r="C189" s="1774" t="s">
        <v>165</v>
      </c>
      <c r="D189" s="1722" t="s">
        <v>633</v>
      </c>
      <c r="E189" s="3104" t="s">
        <v>1640</v>
      </c>
      <c r="F189" s="1736">
        <v>1845.84</v>
      </c>
      <c r="G189" s="1736"/>
      <c r="H189" s="1736"/>
      <c r="I189" s="1736">
        <f t="shared" si="32"/>
        <v>558.36659999999995</v>
      </c>
      <c r="J189" s="1718" t="s">
        <v>1650</v>
      </c>
      <c r="K189" s="2087">
        <f>'수도 사용 내역'!S189</f>
        <v>70440</v>
      </c>
      <c r="L189" s="2076">
        <f>'수도 사용 내역'!T189</f>
        <v>372290</v>
      </c>
      <c r="M189" s="2076">
        <f>'수도 사용 내역'!U189</f>
        <v>442730</v>
      </c>
      <c r="N189" s="2087">
        <f>'전체 전기 사용내역'!AQ189</f>
        <v>4608940</v>
      </c>
      <c r="O189" s="2076">
        <f>'전체 전기 사용내역'!AR189</f>
        <v>2063000</v>
      </c>
      <c r="P189" s="2076">
        <f t="shared" si="27"/>
        <v>6671940</v>
      </c>
      <c r="Q189" s="2087">
        <f>'온수 사용 내역'!L189</f>
        <v>22370</v>
      </c>
      <c r="R189" s="2076">
        <f>'온수 사용 내역'!M189</f>
        <v>0</v>
      </c>
      <c r="S189" s="2087">
        <f>'관리비 고지서 EHP 열(냉난방)'!N189</f>
        <v>2256350</v>
      </c>
      <c r="T189" s="2076">
        <f>'관리비 고지서 EHP 열(냉난방)'!O189</f>
        <v>2201640</v>
      </c>
      <c r="U189" s="2076">
        <f t="shared" si="28"/>
        <v>4480360</v>
      </c>
      <c r="V189" s="2076">
        <f t="shared" si="29"/>
        <v>6958100</v>
      </c>
      <c r="W189" s="2076">
        <f t="shared" si="30"/>
        <v>4636930</v>
      </c>
      <c r="X189" s="2076">
        <f t="shared" si="31"/>
        <v>11595030</v>
      </c>
      <c r="Y189" s="2076"/>
      <c r="Z189" s="105"/>
      <c r="AA189" s="105"/>
      <c r="AB189" s="32"/>
      <c r="AH189" s="32"/>
    </row>
    <row r="190" spans="1:34" ht="25.5" customHeight="1" outlineLevel="1">
      <c r="A190" s="4306"/>
      <c r="B190" s="2101">
        <v>185</v>
      </c>
      <c r="C190" s="1774" t="s">
        <v>165</v>
      </c>
      <c r="D190" s="1707" t="s">
        <v>633</v>
      </c>
      <c r="E190" s="3102" t="s">
        <v>1704</v>
      </c>
      <c r="F190" s="1736">
        <v>747.94</v>
      </c>
      <c r="G190" s="1736"/>
      <c r="H190" s="1736"/>
      <c r="I190" s="1736">
        <v>226.25</v>
      </c>
      <c r="J190" s="1777" t="s">
        <v>1712</v>
      </c>
      <c r="K190" s="2087">
        <f>'수도 사용 내역'!S190</f>
        <v>18540</v>
      </c>
      <c r="L190" s="2076">
        <f>'수도 사용 내역'!T190</f>
        <v>150850</v>
      </c>
      <c r="M190" s="2076">
        <f>'수도 사용 내역'!U190</f>
        <v>169390</v>
      </c>
      <c r="N190" s="2087">
        <f>'전체 전기 사용내역'!AQ190</f>
        <v>1110530</v>
      </c>
      <c r="O190" s="2076">
        <f>'전체 전기 사용내역'!AR190</f>
        <v>835930</v>
      </c>
      <c r="P190" s="2076">
        <f t="shared" si="27"/>
        <v>1946460</v>
      </c>
      <c r="Q190" s="2087">
        <f>'온수 사용 내역'!L190</f>
        <v>0</v>
      </c>
      <c r="R190" s="2076">
        <f>'온수 사용 내역'!M190</f>
        <v>0</v>
      </c>
      <c r="S190" s="2087">
        <f>'관리비 고지서 EHP 열(냉난방)'!N190</f>
        <v>63800</v>
      </c>
      <c r="T190" s="2076">
        <f>'관리비 고지서 EHP 열(냉난방)'!O190</f>
        <v>892110</v>
      </c>
      <c r="U190" s="2076">
        <f t="shared" si="28"/>
        <v>955910</v>
      </c>
      <c r="V190" s="2076">
        <f>K190+N190+Q190+S190</f>
        <v>1192870</v>
      </c>
      <c r="W190" s="2076">
        <f t="shared" si="30"/>
        <v>1878890</v>
      </c>
      <c r="X190" s="2076">
        <f t="shared" si="31"/>
        <v>3071760</v>
      </c>
      <c r="Y190" s="2076"/>
      <c r="Z190" s="105"/>
      <c r="AA190" s="105"/>
      <c r="AB190" s="32"/>
      <c r="AH190" s="32"/>
    </row>
    <row r="191" spans="1:34" ht="25.5" customHeight="1" outlineLevel="1">
      <c r="A191" s="4306"/>
      <c r="B191" s="2101">
        <v>186</v>
      </c>
      <c r="C191" s="1774" t="s">
        <v>165</v>
      </c>
      <c r="D191" s="1707" t="s">
        <v>633</v>
      </c>
      <c r="E191" s="3087" t="s">
        <v>1702</v>
      </c>
      <c r="F191" s="1709">
        <v>193.05</v>
      </c>
      <c r="G191" s="1709"/>
      <c r="H191" s="1709"/>
      <c r="I191" s="1709">
        <f t="shared" ref="I191:I205" si="43">F191*0.3025</f>
        <v>58.397625000000005</v>
      </c>
      <c r="J191" s="1737" t="s">
        <v>865</v>
      </c>
      <c r="K191" s="2087">
        <f>'수도 사용 내역'!S191</f>
        <v>0</v>
      </c>
      <c r="L191" s="2076">
        <f>'수도 사용 내역'!T191</f>
        <v>38940</v>
      </c>
      <c r="M191" s="2076">
        <f>'수도 사용 내역'!U191</f>
        <v>38940</v>
      </c>
      <c r="N191" s="2087">
        <f>'전체 전기 사용내역'!AQ191</f>
        <v>801390</v>
      </c>
      <c r="O191" s="2076">
        <f>'전체 전기 사용내역'!AR191</f>
        <v>215760</v>
      </c>
      <c r="P191" s="2076">
        <f t="shared" si="27"/>
        <v>1017150</v>
      </c>
      <c r="Q191" s="2087">
        <f>'온수 사용 내역'!L191</f>
        <v>0</v>
      </c>
      <c r="R191" s="2076">
        <f>'온수 사용 내역'!M191</f>
        <v>0</v>
      </c>
      <c r="S191" s="2087">
        <f>'관리비 고지서 EHP 열(냉난방)'!N191</f>
        <v>455500</v>
      </c>
      <c r="T191" s="2076">
        <f>'관리비 고지서 EHP 열(냉난방)'!O191</f>
        <v>230260</v>
      </c>
      <c r="U191" s="2076">
        <f t="shared" si="28"/>
        <v>685760</v>
      </c>
      <c r="V191" s="2076">
        <f t="shared" si="29"/>
        <v>1256890</v>
      </c>
      <c r="W191" s="2076">
        <f t="shared" si="30"/>
        <v>484960</v>
      </c>
      <c r="X191" s="2076">
        <f t="shared" si="31"/>
        <v>1741850</v>
      </c>
      <c r="Y191" s="2076"/>
      <c r="Z191" s="105"/>
      <c r="AA191" s="105"/>
      <c r="AB191" s="32"/>
      <c r="AH191" s="32"/>
    </row>
    <row r="192" spans="1:34" ht="25.5" customHeight="1" outlineLevel="1">
      <c r="A192" s="4306"/>
      <c r="B192" s="2101">
        <v>187</v>
      </c>
      <c r="C192" s="1774" t="s">
        <v>165</v>
      </c>
      <c r="D192" s="1707" t="s">
        <v>633</v>
      </c>
      <c r="E192" s="3093" t="s">
        <v>2314</v>
      </c>
      <c r="F192" s="1751">
        <f>48.2+48.19</f>
        <v>96.39</v>
      </c>
      <c r="G192" s="1751"/>
      <c r="H192" s="1751"/>
      <c r="I192" s="1751">
        <f t="shared" si="43"/>
        <v>29.157975</v>
      </c>
      <c r="J192" s="3291" t="s">
        <v>3512</v>
      </c>
      <c r="K192" s="2189">
        <f>'수도 사용 내역'!S192</f>
        <v>0</v>
      </c>
      <c r="L192" s="2076">
        <f>'수도 사용 내역'!T192</f>
        <v>19440</v>
      </c>
      <c r="M192" s="2076">
        <f>'수도 사용 내역'!U192</f>
        <v>19440</v>
      </c>
      <c r="N192" s="2189">
        <f>'전체 전기 사용내역'!AQ192</f>
        <v>60980</v>
      </c>
      <c r="O192" s="2076">
        <f>'전체 전기 사용내역'!AR192</f>
        <v>107730</v>
      </c>
      <c r="P192" s="2076">
        <f t="shared" si="27"/>
        <v>168710</v>
      </c>
      <c r="Q192" s="2189">
        <f>'온수 사용 내역'!L192</f>
        <v>0</v>
      </c>
      <c r="R192" s="2076">
        <f>'온수 사용 내역'!M192</f>
        <v>0</v>
      </c>
      <c r="S192" s="2189">
        <f>'관리비 고지서 EHP 열(냉난방)'!N192</f>
        <v>227430</v>
      </c>
      <c r="T192" s="2076">
        <f>'관리비 고지서 EHP 열(냉난방)'!O192</f>
        <v>114970</v>
      </c>
      <c r="U192" s="2076">
        <f t="shared" si="28"/>
        <v>342400</v>
      </c>
      <c r="V192" s="2189">
        <f t="shared" si="29"/>
        <v>288410</v>
      </c>
      <c r="W192" s="2076">
        <f t="shared" si="30"/>
        <v>242140</v>
      </c>
      <c r="X192" s="2076">
        <f t="shared" si="31"/>
        <v>530550</v>
      </c>
      <c r="Y192" s="2076"/>
      <c r="Z192" s="105"/>
      <c r="AA192" s="105"/>
      <c r="AB192" s="32"/>
      <c r="AH192" s="32"/>
    </row>
    <row r="193" spans="1:34" ht="25.5" customHeight="1" outlineLevel="1">
      <c r="A193" s="4306"/>
      <c r="B193" s="2101">
        <v>188</v>
      </c>
      <c r="C193" s="1774" t="s">
        <v>165</v>
      </c>
      <c r="D193" s="1722" t="s">
        <v>633</v>
      </c>
      <c r="E193" s="3093" t="s">
        <v>696</v>
      </c>
      <c r="F193" s="1751">
        <v>96.39</v>
      </c>
      <c r="G193" s="1751"/>
      <c r="H193" s="1751"/>
      <c r="I193" s="1751">
        <f t="shared" si="43"/>
        <v>29.157975</v>
      </c>
      <c r="J193" s="1737" t="s">
        <v>2320</v>
      </c>
      <c r="K193" s="2087">
        <f>'수도 사용 내역'!S193</f>
        <v>207610</v>
      </c>
      <c r="L193" s="2076">
        <f>'수도 사용 내역'!T193</f>
        <v>19440</v>
      </c>
      <c r="M193" s="2076">
        <f>'수도 사용 내역'!U193</f>
        <v>227050</v>
      </c>
      <c r="N193" s="2087">
        <f>'전체 전기 사용내역'!AQ193</f>
        <v>422870</v>
      </c>
      <c r="O193" s="2076">
        <f>'전체 전기 사용내역'!AR193</f>
        <v>107730</v>
      </c>
      <c r="P193" s="2076">
        <f t="shared" si="27"/>
        <v>530600</v>
      </c>
      <c r="Q193" s="2087">
        <f>'온수 사용 내역'!L193</f>
        <v>116300</v>
      </c>
      <c r="R193" s="2076">
        <f>'온수 사용 내역'!M193</f>
        <v>0</v>
      </c>
      <c r="S193" s="2087">
        <f>'관리비 고지서 EHP 열(냉난방)'!N193</f>
        <v>227430</v>
      </c>
      <c r="T193" s="2076">
        <f>'관리비 고지서 EHP 열(냉난방)'!O193</f>
        <v>114970</v>
      </c>
      <c r="U193" s="2076">
        <f t="shared" si="28"/>
        <v>458700</v>
      </c>
      <c r="V193" s="2087">
        <f t="shared" si="29"/>
        <v>974210</v>
      </c>
      <c r="W193" s="2076">
        <f t="shared" si="30"/>
        <v>242140</v>
      </c>
      <c r="X193" s="2076">
        <f t="shared" si="31"/>
        <v>1216350</v>
      </c>
      <c r="Y193" s="2076"/>
      <c r="Z193" s="105"/>
      <c r="AA193" s="105"/>
      <c r="AB193" s="32"/>
      <c r="AH193" s="32"/>
    </row>
    <row r="194" spans="1:34" ht="25.5" customHeight="1" outlineLevel="1">
      <c r="A194" s="4306"/>
      <c r="B194" s="2101">
        <v>189</v>
      </c>
      <c r="C194" s="1774" t="s">
        <v>165</v>
      </c>
      <c r="D194" s="1722" t="s">
        <v>633</v>
      </c>
      <c r="E194" s="3093" t="s">
        <v>2632</v>
      </c>
      <c r="F194" s="1751">
        <v>32.15</v>
      </c>
      <c r="G194" s="1751"/>
      <c r="H194" s="1751"/>
      <c r="I194" s="1751">
        <v>9.73</v>
      </c>
      <c r="J194" s="1710" t="s">
        <v>2635</v>
      </c>
      <c r="K194" s="2087">
        <f>'수도 사용 내역'!S194</f>
        <v>11120</v>
      </c>
      <c r="L194" s="2076">
        <f>'수도 사용 내역'!T194</f>
        <v>6490</v>
      </c>
      <c r="M194" s="2076">
        <f>'수도 사용 내역'!U194</f>
        <v>17610</v>
      </c>
      <c r="N194" s="2087">
        <f>'전체 전기 사용내역'!AQ194</f>
        <v>242630</v>
      </c>
      <c r="O194" s="2076">
        <f>'전체 전기 사용내역'!AR194</f>
        <v>35950</v>
      </c>
      <c r="P194" s="2076">
        <f>N194+O194</f>
        <v>278580</v>
      </c>
      <c r="Q194" s="2087">
        <f>'온수 사용 내역'!L194</f>
        <v>13420</v>
      </c>
      <c r="R194" s="2076">
        <f>'온수 사용 내역'!M194</f>
        <v>0</v>
      </c>
      <c r="S194" s="2087">
        <f>'관리비 고지서 EHP 열(냉난방)'!N194</f>
        <v>75890</v>
      </c>
      <c r="T194" s="2076">
        <f>'관리비 고지서 EHP 열(냉난방)'!O194</f>
        <v>38350</v>
      </c>
      <c r="U194" s="2076">
        <f t="shared" si="28"/>
        <v>127660</v>
      </c>
      <c r="V194" s="2087">
        <f>K194+N194+Q194+S194</f>
        <v>343060</v>
      </c>
      <c r="W194" s="2076">
        <f>T194+R194+O194+L194</f>
        <v>80790</v>
      </c>
      <c r="X194" s="2076">
        <f>V194+W194</f>
        <v>423850</v>
      </c>
      <c r="Y194" s="2076"/>
      <c r="Z194" s="105"/>
      <c r="AA194" s="105"/>
      <c r="AB194" s="32"/>
      <c r="AH194" s="32"/>
    </row>
    <row r="195" spans="1:34" ht="25.5" customHeight="1" outlineLevel="1">
      <c r="A195" s="4306"/>
      <c r="B195" s="2101">
        <v>190</v>
      </c>
      <c r="C195" s="1774" t="s">
        <v>165</v>
      </c>
      <c r="D195" s="1722" t="s">
        <v>633</v>
      </c>
      <c r="E195" s="3092" t="s">
        <v>2633</v>
      </c>
      <c r="F195" s="1751">
        <v>32.15</v>
      </c>
      <c r="G195" s="1751"/>
      <c r="H195" s="1751"/>
      <c r="I195" s="1751">
        <v>9.73</v>
      </c>
      <c r="J195" s="1710" t="s">
        <v>2636</v>
      </c>
      <c r="K195" s="2087">
        <f>'수도 사용 내역'!S195</f>
        <v>14830</v>
      </c>
      <c r="L195" s="2076">
        <f>'수도 사용 내역'!T195</f>
        <v>6490</v>
      </c>
      <c r="M195" s="2076">
        <f>'수도 사용 내역'!U195</f>
        <v>21320</v>
      </c>
      <c r="N195" s="2087">
        <f>'전체 전기 사용내역'!AQ195</f>
        <v>289120</v>
      </c>
      <c r="O195" s="2076">
        <f>'전체 전기 사용내역'!AR195</f>
        <v>35950</v>
      </c>
      <c r="P195" s="2076">
        <f>N195+O195</f>
        <v>325070</v>
      </c>
      <c r="Q195" s="2087">
        <f>'온수 사용 내역'!L195</f>
        <v>13420</v>
      </c>
      <c r="R195" s="2076">
        <f>'온수 사용 내역'!M195</f>
        <v>0</v>
      </c>
      <c r="S195" s="2087">
        <f>'관리비 고지서 EHP 열(냉난방)'!N195</f>
        <v>75890</v>
      </c>
      <c r="T195" s="2076">
        <f>'관리비 고지서 EHP 열(냉난방)'!O195</f>
        <v>38350</v>
      </c>
      <c r="U195" s="2076">
        <f t="shared" si="28"/>
        <v>127660</v>
      </c>
      <c r="V195" s="2087">
        <f>K195+N195+Q195+S195</f>
        <v>393260</v>
      </c>
      <c r="W195" s="2076">
        <f>T195+R195+O195+L195</f>
        <v>80790</v>
      </c>
      <c r="X195" s="2076">
        <f>V195+W195</f>
        <v>474050</v>
      </c>
      <c r="Y195" s="2076"/>
      <c r="Z195" s="105"/>
      <c r="AA195" s="105"/>
      <c r="AB195" s="32"/>
      <c r="AH195" s="32"/>
    </row>
    <row r="196" spans="1:34" ht="25.5" customHeight="1" outlineLevel="1">
      <c r="A196" s="4306"/>
      <c r="B196" s="2101">
        <v>191</v>
      </c>
      <c r="C196" s="1774" t="s">
        <v>165</v>
      </c>
      <c r="D196" s="1778" t="s">
        <v>634</v>
      </c>
      <c r="E196" s="3105" t="s">
        <v>3477</v>
      </c>
      <c r="F196" s="1751">
        <v>746.97</v>
      </c>
      <c r="G196" s="1751"/>
      <c r="H196" s="1751"/>
      <c r="I196" s="1751">
        <f>F196*0.3025</f>
        <v>225.95842500000001</v>
      </c>
      <c r="J196" s="1752" t="s">
        <v>3478</v>
      </c>
      <c r="K196" s="3362">
        <f>'수도 사용 내역'!S196</f>
        <v>1490360</v>
      </c>
      <c r="L196" s="2076">
        <f>'수도 사용 내역'!T196</f>
        <v>150660</v>
      </c>
      <c r="M196" s="2076">
        <f>'수도 사용 내역'!U196</f>
        <v>1641020</v>
      </c>
      <c r="N196" s="3362">
        <f>'전체 전기 사용내역'!AQ196</f>
        <v>4137420</v>
      </c>
      <c r="O196" s="2076">
        <f>'전체 전기 사용내역'!AR196</f>
        <v>834850</v>
      </c>
      <c r="P196" s="2076">
        <f t="shared" si="27"/>
        <v>4972270</v>
      </c>
      <c r="Q196" s="3362">
        <f>'온수 사용 내역'!L196</f>
        <v>0</v>
      </c>
      <c r="R196" s="2076">
        <f>'온수 사용 내역'!M196</f>
        <v>0</v>
      </c>
      <c r="S196" s="3362">
        <f>'관리비 고지서 EHP 열(냉난방)'!N196</f>
        <v>0</v>
      </c>
      <c r="T196" s="2076">
        <f>'관리비 고지서 EHP 열(냉난방)'!O196</f>
        <v>0</v>
      </c>
      <c r="U196" s="2076">
        <f t="shared" si="28"/>
        <v>0</v>
      </c>
      <c r="V196" s="3839">
        <f t="shared" si="29"/>
        <v>5627780</v>
      </c>
      <c r="W196" s="2076">
        <f t="shared" si="30"/>
        <v>985510</v>
      </c>
      <c r="X196" s="2076">
        <f t="shared" si="31"/>
        <v>6613290</v>
      </c>
      <c r="Y196" s="2076"/>
      <c r="Z196" s="105"/>
      <c r="AA196" s="105"/>
      <c r="AB196" s="32"/>
      <c r="AH196" s="32"/>
    </row>
    <row r="197" spans="1:34" ht="25.5" customHeight="1" outlineLevel="1">
      <c r="A197" s="4306"/>
      <c r="B197" s="2101">
        <v>192</v>
      </c>
      <c r="C197" s="1774" t="s">
        <v>165</v>
      </c>
      <c r="D197" s="1707" t="s">
        <v>634</v>
      </c>
      <c r="E197" s="3601" t="s">
        <v>3358</v>
      </c>
      <c r="F197" s="1751">
        <v>232.72</v>
      </c>
      <c r="G197" s="3598"/>
      <c r="H197" s="3598"/>
      <c r="I197" s="1751">
        <v>70.400000000000006</v>
      </c>
      <c r="J197" s="3464" t="s">
        <v>3359</v>
      </c>
      <c r="K197" s="2087">
        <f>'수도 사용 내역'!S197</f>
        <v>0</v>
      </c>
      <c r="L197" s="2076">
        <f>'수도 사용 내역'!T197</f>
        <v>46940</v>
      </c>
      <c r="M197" s="2076">
        <f>'수도 사용 내역'!U197</f>
        <v>46940</v>
      </c>
      <c r="N197" s="3362">
        <f>'전체 전기 사용내역'!AQ197</f>
        <v>307620</v>
      </c>
      <c r="O197" s="2076">
        <f>'전체 전기 사용내역'!AR197</f>
        <v>260110</v>
      </c>
      <c r="P197" s="2076">
        <f t="shared" ref="P197" si="44">N197+O197</f>
        <v>567730</v>
      </c>
      <c r="Q197" s="2087">
        <f>'온수 사용 내역'!L197</f>
        <v>0</v>
      </c>
      <c r="R197" s="2076">
        <f>'온수 사용 내역'!M197</f>
        <v>0</v>
      </c>
      <c r="S197" s="2087">
        <f>'관리비 고지서 EHP 열(냉난방)'!N197</f>
        <v>0</v>
      </c>
      <c r="T197" s="2076">
        <f>'관리비 고지서 EHP 열(냉난방)'!O197</f>
        <v>0</v>
      </c>
      <c r="U197" s="2076">
        <f t="shared" si="28"/>
        <v>0</v>
      </c>
      <c r="V197" s="2087">
        <f t="shared" ref="V197" si="45">K197+N197+Q197+S197</f>
        <v>307620</v>
      </c>
      <c r="W197" s="2076">
        <f t="shared" ref="W197" si="46">T197+R197+O197+L197</f>
        <v>307050</v>
      </c>
      <c r="X197" s="2076">
        <f>V197+W197</f>
        <v>614670</v>
      </c>
      <c r="Y197" s="2076"/>
      <c r="Z197" s="105"/>
      <c r="AA197" s="105"/>
      <c r="AB197" s="32"/>
      <c r="AH197" s="32"/>
    </row>
    <row r="198" spans="1:34" ht="25.5" customHeight="1" outlineLevel="1">
      <c r="A198" s="4306"/>
      <c r="B198" s="2101">
        <v>193</v>
      </c>
      <c r="C198" s="1774" t="s">
        <v>165</v>
      </c>
      <c r="D198" s="1707" t="s">
        <v>634</v>
      </c>
      <c r="E198" s="3106">
        <v>206</v>
      </c>
      <c r="F198" s="1751">
        <v>173.82</v>
      </c>
      <c r="G198" s="1751"/>
      <c r="H198" s="1751"/>
      <c r="I198" s="1751">
        <f t="shared" si="43"/>
        <v>52.580549999999995</v>
      </c>
      <c r="J198" s="1737" t="s">
        <v>1159</v>
      </c>
      <c r="K198" s="2087">
        <f>'수도 사용 내역'!S198</f>
        <v>0</v>
      </c>
      <c r="L198" s="2076">
        <f>'수도 사용 내역'!T198</f>
        <v>35060</v>
      </c>
      <c r="M198" s="2076">
        <f>'수도 사용 내역'!U198</f>
        <v>35060</v>
      </c>
      <c r="N198" s="2087">
        <f>'전체 전기 사용내역'!AQ198</f>
        <v>1065550</v>
      </c>
      <c r="O198" s="2076">
        <f>'전체 전기 사용내역'!AR198</f>
        <v>194270</v>
      </c>
      <c r="P198" s="2076">
        <f t="shared" si="27"/>
        <v>1259820</v>
      </c>
      <c r="Q198" s="2087">
        <f>'온수 사용 내역'!L198</f>
        <v>0</v>
      </c>
      <c r="R198" s="2076">
        <f>'온수 사용 내역'!M198</f>
        <v>0</v>
      </c>
      <c r="S198" s="2087">
        <f>'관리비 고지서 EHP 열(냉난방)'!N198</f>
        <v>0</v>
      </c>
      <c r="T198" s="2076">
        <f>'관리비 고지서 EHP 열(냉난방)'!O198</f>
        <v>0</v>
      </c>
      <c r="U198" s="2076">
        <f t="shared" si="28"/>
        <v>0</v>
      </c>
      <c r="V198" s="2076">
        <f t="shared" si="29"/>
        <v>1065550</v>
      </c>
      <c r="W198" s="2076">
        <f t="shared" si="30"/>
        <v>229330</v>
      </c>
      <c r="X198" s="2076">
        <f t="shared" si="31"/>
        <v>1294880</v>
      </c>
      <c r="Y198" s="2076"/>
      <c r="Z198" s="105"/>
      <c r="AA198" s="105"/>
      <c r="AB198" s="32"/>
      <c r="AH198" s="32"/>
    </row>
    <row r="199" spans="1:34" ht="25.5" customHeight="1" outlineLevel="1">
      <c r="A199" s="4306"/>
      <c r="B199" s="2101">
        <v>194</v>
      </c>
      <c r="C199" s="1774" t="s">
        <v>165</v>
      </c>
      <c r="D199" s="1707" t="s">
        <v>634</v>
      </c>
      <c r="E199" s="3106">
        <v>213</v>
      </c>
      <c r="F199" s="1751">
        <v>138.47999999999999</v>
      </c>
      <c r="G199" s="1751"/>
      <c r="H199" s="1751"/>
      <c r="I199" s="1751">
        <f t="shared" si="43"/>
        <v>41.890199999999993</v>
      </c>
      <c r="J199" s="1739" t="s">
        <v>356</v>
      </c>
      <c r="K199" s="2087">
        <f>'수도 사용 내역'!S199</f>
        <v>0</v>
      </c>
      <c r="L199" s="2076">
        <f>'수도 사용 내역'!T199</f>
        <v>27930</v>
      </c>
      <c r="M199" s="2076">
        <f>'수도 사용 내역'!U199</f>
        <v>27930</v>
      </c>
      <c r="N199" s="2087">
        <f>'전체 전기 사용내역'!AQ199</f>
        <v>376130</v>
      </c>
      <c r="O199" s="2076">
        <f>'전체 전기 사용내역'!AR199</f>
        <v>154770</v>
      </c>
      <c r="P199" s="2076">
        <f t="shared" si="27"/>
        <v>530900</v>
      </c>
      <c r="Q199" s="2087">
        <f>'온수 사용 내역'!L199</f>
        <v>0</v>
      </c>
      <c r="R199" s="2076">
        <f>'온수 사용 내역'!M199</f>
        <v>0</v>
      </c>
      <c r="S199" s="2087">
        <f>'관리비 고지서 EHP 열(냉난방)'!N199</f>
        <v>0</v>
      </c>
      <c r="T199" s="2076">
        <f>'관리비 고지서 EHP 열(냉난방)'!O199</f>
        <v>0</v>
      </c>
      <c r="U199" s="2076">
        <f t="shared" si="28"/>
        <v>0</v>
      </c>
      <c r="V199" s="2076">
        <f t="shared" si="29"/>
        <v>376130</v>
      </c>
      <c r="W199" s="2076">
        <f t="shared" si="30"/>
        <v>182700</v>
      </c>
      <c r="X199" s="2076">
        <f t="shared" si="31"/>
        <v>558830</v>
      </c>
      <c r="Y199" s="2076"/>
      <c r="Z199" s="105"/>
      <c r="AA199" s="105"/>
      <c r="AB199" s="32"/>
      <c r="AH199" s="32"/>
    </row>
    <row r="200" spans="1:34" ht="25.5" customHeight="1" outlineLevel="1">
      <c r="A200" s="4306"/>
      <c r="B200" s="2101">
        <v>195</v>
      </c>
      <c r="C200" s="1774" t="s">
        <v>165</v>
      </c>
      <c r="D200" s="1707" t="s">
        <v>634</v>
      </c>
      <c r="E200" s="3106">
        <v>214</v>
      </c>
      <c r="F200" s="1709">
        <v>124.13</v>
      </c>
      <c r="G200" s="1709"/>
      <c r="H200" s="1709"/>
      <c r="I200" s="1709">
        <v>37.549999999999997</v>
      </c>
      <c r="J200" s="1779" t="s">
        <v>347</v>
      </c>
      <c r="K200" s="2087">
        <f>'수도 사용 내역'!S200</f>
        <v>0</v>
      </c>
      <c r="L200" s="2076">
        <f>'수도 사용 내역'!T200</f>
        <v>25040</v>
      </c>
      <c r="M200" s="2076">
        <f>'수도 사용 내역'!U200</f>
        <v>25040</v>
      </c>
      <c r="N200" s="2087">
        <f>'전체 전기 사용내역'!AQ200</f>
        <v>690670</v>
      </c>
      <c r="O200" s="2076">
        <f>'전체 전기 사용내역'!AR200</f>
        <v>138740</v>
      </c>
      <c r="P200" s="2076">
        <f t="shared" si="27"/>
        <v>829410</v>
      </c>
      <c r="Q200" s="2087">
        <f>'온수 사용 내역'!L200</f>
        <v>0</v>
      </c>
      <c r="R200" s="2076">
        <f>'온수 사용 내역'!M200</f>
        <v>0</v>
      </c>
      <c r="S200" s="2087">
        <f>'관리비 고지서 EHP 열(냉난방)'!N200</f>
        <v>0</v>
      </c>
      <c r="T200" s="2076">
        <f>'관리비 고지서 EHP 열(냉난방)'!O200</f>
        <v>0</v>
      </c>
      <c r="U200" s="2076">
        <f t="shared" si="28"/>
        <v>0</v>
      </c>
      <c r="V200" s="2076">
        <f t="shared" si="29"/>
        <v>690670</v>
      </c>
      <c r="W200" s="2076">
        <f t="shared" si="30"/>
        <v>163780</v>
      </c>
      <c r="X200" s="2076">
        <f t="shared" si="31"/>
        <v>854450</v>
      </c>
      <c r="Y200" s="2076"/>
      <c r="Z200" s="105"/>
      <c r="AA200" s="105"/>
      <c r="AB200" s="32"/>
      <c r="AH200" s="32"/>
    </row>
    <row r="201" spans="1:34" ht="25.5" customHeight="1" outlineLevel="1">
      <c r="A201" s="4306"/>
      <c r="B201" s="2101">
        <v>196</v>
      </c>
      <c r="C201" s="1774" t="s">
        <v>165</v>
      </c>
      <c r="D201" s="3041" t="s">
        <v>634</v>
      </c>
      <c r="E201" s="3107">
        <v>215</v>
      </c>
      <c r="F201" s="1736">
        <v>65.849999999999994</v>
      </c>
      <c r="G201" s="1736"/>
      <c r="H201" s="1736"/>
      <c r="I201" s="1736">
        <f t="shared" si="43"/>
        <v>19.919624999999996</v>
      </c>
      <c r="J201" s="3292" t="s">
        <v>2333</v>
      </c>
      <c r="K201" s="2189">
        <f>'수도 사용 내역'!S201</f>
        <v>0</v>
      </c>
      <c r="L201" s="2076">
        <f>'수도 사용 내역'!T201</f>
        <v>13280</v>
      </c>
      <c r="M201" s="2076">
        <f>'수도 사용 내역'!U201</f>
        <v>13280</v>
      </c>
      <c r="N201" s="2189">
        <f>'전체 전기 사용내역'!AQ201</f>
        <v>316430</v>
      </c>
      <c r="O201" s="2076">
        <f>'전체 전기 사용내역'!AR201</f>
        <v>73600</v>
      </c>
      <c r="P201" s="2076">
        <f t="shared" si="27"/>
        <v>390030</v>
      </c>
      <c r="Q201" s="2189">
        <f>'온수 사용 내역'!L201</f>
        <v>0</v>
      </c>
      <c r="R201" s="2076">
        <f>'온수 사용 내역'!M201</f>
        <v>0</v>
      </c>
      <c r="S201" s="2189">
        <f>'관리비 고지서 EHP 열(냉난방)'!N201</f>
        <v>0</v>
      </c>
      <c r="T201" s="2076">
        <f>'관리비 고지서 EHP 열(냉난방)'!O201</f>
        <v>0</v>
      </c>
      <c r="U201" s="2076">
        <f t="shared" si="28"/>
        <v>0</v>
      </c>
      <c r="V201" s="2189">
        <f t="shared" si="29"/>
        <v>316430</v>
      </c>
      <c r="W201" s="2076">
        <f t="shared" si="30"/>
        <v>86880</v>
      </c>
      <c r="X201" s="2076">
        <f t="shared" si="31"/>
        <v>403310</v>
      </c>
      <c r="Y201" s="2076"/>
      <c r="Z201" s="105"/>
      <c r="AA201" s="105"/>
      <c r="AB201" s="32"/>
      <c r="AH201" s="32"/>
    </row>
    <row r="202" spans="1:34" ht="25.5" customHeight="1" outlineLevel="1">
      <c r="A202" s="4306"/>
      <c r="B202" s="2101">
        <v>197</v>
      </c>
      <c r="C202" s="1774" t="s">
        <v>165</v>
      </c>
      <c r="D202" s="1707" t="s">
        <v>19</v>
      </c>
      <c r="E202" s="3091" t="s">
        <v>2138</v>
      </c>
      <c r="F202" s="1736">
        <v>365.76</v>
      </c>
      <c r="G202" s="1736"/>
      <c r="H202" s="1736"/>
      <c r="I202" s="1736">
        <v>110.64</v>
      </c>
      <c r="J202" s="1737" t="s">
        <v>2136</v>
      </c>
      <c r="K202" s="2087">
        <f>'수도 사용 내역'!S202</f>
        <v>25950</v>
      </c>
      <c r="L202" s="2076">
        <f>'수도 사용 내역'!T202</f>
        <v>73770</v>
      </c>
      <c r="M202" s="2076">
        <f>'수도 사용 내역'!U202</f>
        <v>99720</v>
      </c>
      <c r="N202" s="2087">
        <f>'전체 전기 사용내역'!AQ202</f>
        <v>662150</v>
      </c>
      <c r="O202" s="2076">
        <f>'전체 전기 사용내역'!AR202</f>
        <v>408780</v>
      </c>
      <c r="P202" s="2076">
        <f t="shared" si="27"/>
        <v>1070930</v>
      </c>
      <c r="Q202" s="2087">
        <f>'온수 사용 내역'!L202</f>
        <v>8950</v>
      </c>
      <c r="R202" s="2076">
        <f>'온수 사용 내역'!M202</f>
        <v>0</v>
      </c>
      <c r="S202" s="2087">
        <f>'관리비 고지서 EHP 열(냉난방)'!N202</f>
        <v>0</v>
      </c>
      <c r="T202" s="2076">
        <f>'관리비 고지서 EHP 열(냉난방)'!O202</f>
        <v>0</v>
      </c>
      <c r="U202" s="2076">
        <f t="shared" si="28"/>
        <v>8950</v>
      </c>
      <c r="V202" s="2076">
        <f t="shared" si="29"/>
        <v>697050</v>
      </c>
      <c r="W202" s="2076">
        <f t="shared" si="30"/>
        <v>482550</v>
      </c>
      <c r="X202" s="2076">
        <f t="shared" si="31"/>
        <v>1179600</v>
      </c>
      <c r="Y202" s="2076"/>
      <c r="Z202" s="105"/>
      <c r="AA202" s="105"/>
      <c r="AB202" s="32"/>
      <c r="AH202" s="32"/>
    </row>
    <row r="203" spans="1:34" ht="25.5" customHeight="1" outlineLevel="1">
      <c r="A203" s="4306"/>
      <c r="B203" s="2101">
        <v>198</v>
      </c>
      <c r="C203" s="1774" t="s">
        <v>165</v>
      </c>
      <c r="D203" s="1707" t="s">
        <v>2081</v>
      </c>
      <c r="E203" s="3107" t="s">
        <v>2167</v>
      </c>
      <c r="F203" s="1709">
        <v>92.65</v>
      </c>
      <c r="G203" s="1709"/>
      <c r="H203" s="1709"/>
      <c r="I203" s="1709">
        <v>28.03</v>
      </c>
      <c r="J203" s="3291" t="s">
        <v>1207</v>
      </c>
      <c r="K203" s="2189">
        <f>'수도 사용 내역'!S203</f>
        <v>0</v>
      </c>
      <c r="L203" s="2076">
        <f>'수도 사용 내역'!T203</f>
        <v>18690</v>
      </c>
      <c r="M203" s="2076">
        <f>'수도 사용 내역'!U203</f>
        <v>18690</v>
      </c>
      <c r="N203" s="2189">
        <f>'전체 전기 사용내역'!AQ203</f>
        <v>588070</v>
      </c>
      <c r="O203" s="2076">
        <f>'전체 전기 사용내역'!AR203</f>
        <v>103560</v>
      </c>
      <c r="P203" s="2076">
        <f t="shared" si="27"/>
        <v>691630</v>
      </c>
      <c r="Q203" s="2189">
        <f>'온수 사용 내역'!L203</f>
        <v>0</v>
      </c>
      <c r="R203" s="2076">
        <f>'온수 사용 내역'!M203</f>
        <v>0</v>
      </c>
      <c r="S203" s="2189">
        <f>'관리비 고지서 EHP 열(냉난방)'!N203</f>
        <v>0</v>
      </c>
      <c r="T203" s="2076">
        <f>'관리비 고지서 EHP 열(냉난방)'!O203</f>
        <v>0</v>
      </c>
      <c r="U203" s="2076">
        <f t="shared" si="28"/>
        <v>0</v>
      </c>
      <c r="V203" s="2189">
        <f t="shared" si="29"/>
        <v>588070</v>
      </c>
      <c r="W203" s="2076">
        <f t="shared" si="30"/>
        <v>122250</v>
      </c>
      <c r="X203" s="2076">
        <f t="shared" si="31"/>
        <v>710320</v>
      </c>
      <c r="Y203" s="2076"/>
      <c r="Z203" s="105"/>
      <c r="AA203" s="105"/>
      <c r="AB203" s="32"/>
      <c r="AH203" s="32"/>
    </row>
    <row r="204" spans="1:34" ht="25.5" customHeight="1" outlineLevel="1">
      <c r="A204" s="4306"/>
      <c r="B204" s="2101">
        <v>199</v>
      </c>
      <c r="C204" s="1774" t="s">
        <v>165</v>
      </c>
      <c r="D204" s="1707" t="s">
        <v>1</v>
      </c>
      <c r="E204" s="3090" t="s">
        <v>2110</v>
      </c>
      <c r="F204" s="1709">
        <v>1973.31</v>
      </c>
      <c r="G204" s="1709"/>
      <c r="H204" s="1709"/>
      <c r="I204" s="1709">
        <v>596.92999999999995</v>
      </c>
      <c r="J204" s="3228" t="s">
        <v>2243</v>
      </c>
      <c r="K204" s="2087">
        <f>'수도 사용 내역'!S204</f>
        <v>29660</v>
      </c>
      <c r="L204" s="2076">
        <f>'수도 사용 내역'!T204</f>
        <v>398000</v>
      </c>
      <c r="M204" s="2076">
        <f>'수도 사용 내역'!U204</f>
        <v>427660</v>
      </c>
      <c r="N204" s="2087">
        <f>'전체 전기 사용내역'!AQ204</f>
        <v>3407510</v>
      </c>
      <c r="O204" s="2076">
        <f>'전체 전기 사용내역'!AR204</f>
        <v>2205480</v>
      </c>
      <c r="P204" s="2076">
        <f t="shared" si="27"/>
        <v>5612990</v>
      </c>
      <c r="Q204" s="2087">
        <f>'온수 사용 내역'!L204</f>
        <v>13420</v>
      </c>
      <c r="R204" s="2076">
        <f>'온수 사용 내역'!M204</f>
        <v>0</v>
      </c>
      <c r="S204" s="2087">
        <f>'관리비 고지서 EHP 열(냉난방)'!N204</f>
        <v>29580</v>
      </c>
      <c r="T204" s="2076">
        <f>'관리비 고지서 EHP 열(냉난방)'!O204</f>
        <v>2353680</v>
      </c>
      <c r="U204" s="2076">
        <f t="shared" si="28"/>
        <v>2396680</v>
      </c>
      <c r="V204" s="2076">
        <f t="shared" si="29"/>
        <v>3480170</v>
      </c>
      <c r="W204" s="2076">
        <f t="shared" si="30"/>
        <v>4957160</v>
      </c>
      <c r="X204" s="2076">
        <f t="shared" si="31"/>
        <v>8437330</v>
      </c>
      <c r="Y204" s="2076"/>
      <c r="Z204" s="105"/>
      <c r="AA204" s="105"/>
      <c r="AB204" s="32"/>
      <c r="AH204" s="32"/>
    </row>
    <row r="205" spans="1:34" ht="26.25" customHeight="1" outlineLevel="1">
      <c r="A205" s="4307"/>
      <c r="B205" s="2222">
        <v>200</v>
      </c>
      <c r="C205" s="3119" t="s">
        <v>165</v>
      </c>
      <c r="D205" s="2556" t="s">
        <v>960</v>
      </c>
      <c r="E205" s="3120"/>
      <c r="F205" s="3223">
        <f>7278.28-11</f>
        <v>7267.28</v>
      </c>
      <c r="G205" s="3136"/>
      <c r="H205" s="3136"/>
      <c r="I205" s="3136">
        <f t="shared" si="43"/>
        <v>2198.3521999999998</v>
      </c>
      <c r="J205" s="3229" t="s">
        <v>940</v>
      </c>
      <c r="K205" s="2988">
        <f>'수도 사용 내역'!S205</f>
        <v>3208760</v>
      </c>
      <c r="L205" s="2083">
        <f>'수도 사용 내역'!T205</f>
        <v>1430700</v>
      </c>
      <c r="M205" s="2082">
        <f>'수도 사용 내역'!U205</f>
        <v>4639460</v>
      </c>
      <c r="N205" s="3001">
        <f>'전체 전기 사용내역'!AQ205</f>
        <v>10594500</v>
      </c>
      <c r="O205" s="2082">
        <f>'전체 전기 사용내역'!AR205</f>
        <v>8122270</v>
      </c>
      <c r="P205" s="2082">
        <f t="shared" si="27"/>
        <v>18716770</v>
      </c>
      <c r="Q205" s="3001">
        <f>'온수 사용 내역'!L205</f>
        <v>0</v>
      </c>
      <c r="R205" s="2082">
        <f>'온수 사용 내역'!M205</f>
        <v>0</v>
      </c>
      <c r="S205" s="3001">
        <f>'관리비 고지서 EHP 열(냉난방)'!N205</f>
        <v>1185640</v>
      </c>
      <c r="T205" s="2082">
        <f>'관리비 고지서 EHP 열(냉난방)'!O205</f>
        <v>0</v>
      </c>
      <c r="U205" s="2082">
        <f t="shared" si="28"/>
        <v>1185640</v>
      </c>
      <c r="V205" s="2082">
        <f t="shared" si="29"/>
        <v>14988900</v>
      </c>
      <c r="W205" s="2082">
        <f t="shared" si="30"/>
        <v>9552970</v>
      </c>
      <c r="X205" s="2082">
        <f t="shared" si="31"/>
        <v>24541870</v>
      </c>
      <c r="Y205" s="2082"/>
      <c r="Z205" s="105"/>
      <c r="AA205" s="105"/>
      <c r="AB205" s="32"/>
      <c r="AH205" s="32"/>
    </row>
    <row r="206" spans="1:34" ht="26.25" customHeight="1">
      <c r="A206" s="4305" t="s">
        <v>602</v>
      </c>
      <c r="B206" s="2278">
        <v>201</v>
      </c>
      <c r="C206" s="3286" t="s">
        <v>639</v>
      </c>
      <c r="D206" s="2558" t="s">
        <v>633</v>
      </c>
      <c r="E206" s="3108" t="s">
        <v>3316</v>
      </c>
      <c r="F206" s="3922">
        <v>2430.54</v>
      </c>
      <c r="G206" s="3922"/>
      <c r="H206" s="3922"/>
      <c r="I206" s="3922">
        <v>735.24</v>
      </c>
      <c r="J206" s="3040" t="s">
        <v>3182</v>
      </c>
      <c r="K206" s="2081">
        <f>'수도 사용 내역'!S206</f>
        <v>1579330</v>
      </c>
      <c r="L206" s="2081">
        <f>'수도 사용 내역'!T206</f>
        <v>490220</v>
      </c>
      <c r="M206" s="2081">
        <f>'수도 사용 내역'!U206</f>
        <v>2069550</v>
      </c>
      <c r="N206" s="2081">
        <f>'전체 전기 사용내역'!AQ206</f>
        <v>4642080</v>
      </c>
      <c r="O206" s="2081">
        <f>'전체 전기 사용내역'!AR206</f>
        <v>2716500</v>
      </c>
      <c r="P206" s="2081">
        <f t="shared" ref="P206:P214" si="47">N206+O206</f>
        <v>7358580</v>
      </c>
      <c r="Q206" s="3294">
        <f>'온수 사용 내역'!L206</f>
        <v>35780</v>
      </c>
      <c r="R206" s="3294">
        <f>'온수 사용 내역'!M206</f>
        <v>0</v>
      </c>
      <c r="S206" s="3294">
        <f>'관리비 고지서 EHP 열(냉난방)'!N206</f>
        <v>2600680</v>
      </c>
      <c r="T206" s="2084">
        <f>'관리비 고지서 EHP 열(냉난방)'!O206</f>
        <v>0</v>
      </c>
      <c r="U206" s="3294">
        <f t="shared" ref="U206:U213" si="48">SUM(Q206:T206)</f>
        <v>2636460</v>
      </c>
      <c r="V206" s="3294">
        <f>K206+N206+Q206+S206</f>
        <v>8857870</v>
      </c>
      <c r="W206" s="2081">
        <f t="shared" ref="W206:W214" si="49">T206+R206+O206+L206</f>
        <v>3206720</v>
      </c>
      <c r="X206" s="2081">
        <f t="shared" ref="X206:X214" si="50">V206+W206</f>
        <v>12064590</v>
      </c>
      <c r="Y206" s="2081"/>
      <c r="Z206" s="105"/>
      <c r="AA206" s="105"/>
      <c r="AB206" s="32"/>
    </row>
    <row r="207" spans="1:34" ht="26.25" customHeight="1">
      <c r="A207" s="4306"/>
      <c r="B207" s="2101">
        <v>202</v>
      </c>
      <c r="C207" s="1783" t="s">
        <v>639</v>
      </c>
      <c r="D207" s="1784" t="s">
        <v>1384</v>
      </c>
      <c r="E207" s="1779" t="s">
        <v>1477</v>
      </c>
      <c r="F207" s="1751">
        <v>906.11</v>
      </c>
      <c r="G207" s="1736"/>
      <c r="H207" s="1736"/>
      <c r="I207" s="1736">
        <f>F207*0.3025</f>
        <v>274.098275</v>
      </c>
      <c r="J207" s="1743" t="s">
        <v>1476</v>
      </c>
      <c r="K207" s="2087">
        <f>'수도 사용 내역'!S207</f>
        <v>5320050</v>
      </c>
      <c r="L207" s="2087">
        <f>'수도 사용 내역'!T207</f>
        <v>182750</v>
      </c>
      <c r="M207" s="2076">
        <f>'수도 사용 내역'!U207</f>
        <v>5502800</v>
      </c>
      <c r="N207" s="2087">
        <f>'전체 전기 사용내역'!AQ207</f>
        <v>8776120</v>
      </c>
      <c r="O207" s="2076">
        <f>'전체 전기 사용내역'!AR207</f>
        <v>1012710</v>
      </c>
      <c r="P207" s="2076">
        <f t="shared" si="47"/>
        <v>9788830</v>
      </c>
      <c r="Q207" s="2087">
        <f>'온수 사용 내역'!L207</f>
        <v>3283200</v>
      </c>
      <c r="R207" s="2076">
        <f>'온수 사용 내역'!M207</f>
        <v>0</v>
      </c>
      <c r="S207" s="2087">
        <f>'관리비 고지서 EHP 열(냉난방)'!N207</f>
        <v>2434170</v>
      </c>
      <c r="T207" s="2076">
        <f>'관리비 고지서 EHP 열(냉난방)'!O207</f>
        <v>0</v>
      </c>
      <c r="U207" s="2076">
        <f t="shared" si="48"/>
        <v>5717370</v>
      </c>
      <c r="V207" s="2076">
        <f t="shared" ref="V207:V214" si="51">K207+N207+Q207+S207</f>
        <v>19813540</v>
      </c>
      <c r="W207" s="2076">
        <f t="shared" si="49"/>
        <v>1195460</v>
      </c>
      <c r="X207" s="2076">
        <f t="shared" si="50"/>
        <v>21009000</v>
      </c>
      <c r="Y207" s="2076"/>
      <c r="Z207" s="105"/>
      <c r="AA207" s="105"/>
      <c r="AB207" s="32"/>
    </row>
    <row r="208" spans="1:34" ht="26.25" customHeight="1">
      <c r="A208" s="4306"/>
      <c r="B208" s="2101">
        <v>203</v>
      </c>
      <c r="C208" s="1783" t="s">
        <v>639</v>
      </c>
      <c r="D208" s="1784" t="s">
        <v>1384</v>
      </c>
      <c r="E208" s="1779" t="s">
        <v>1483</v>
      </c>
      <c r="F208" s="1751">
        <v>98.71</v>
      </c>
      <c r="G208" s="1751"/>
      <c r="H208" s="1751"/>
      <c r="I208" s="1751">
        <v>29.86</v>
      </c>
      <c r="J208" s="1752" t="s">
        <v>2023</v>
      </c>
      <c r="K208" s="2087">
        <f>'수도 사용 내역'!S208</f>
        <v>148290</v>
      </c>
      <c r="L208" s="2076">
        <f>'수도 사용 내역'!T208</f>
        <v>19910</v>
      </c>
      <c r="M208" s="2076">
        <f>'수도 사용 내역'!U208</f>
        <v>168200</v>
      </c>
      <c r="N208" s="2087">
        <f>'전체 전기 사용내역'!AQ208</f>
        <v>576790</v>
      </c>
      <c r="O208" s="2076">
        <f>'전체 전기 사용내역'!AR208</f>
        <v>110320</v>
      </c>
      <c r="P208" s="2076">
        <f t="shared" si="47"/>
        <v>687110</v>
      </c>
      <c r="Q208" s="2087">
        <f>'온수 사용 내역'!L208</f>
        <v>93930</v>
      </c>
      <c r="R208" s="2076">
        <f>'온수 사용 내역'!M208</f>
        <v>0</v>
      </c>
      <c r="S208" s="2087">
        <f>'관리비 고지서 EHP 열(냉난방)'!N208</f>
        <v>265170</v>
      </c>
      <c r="T208" s="2076">
        <f>'관리비 고지서 EHP 열(냉난방)'!O208</f>
        <v>0</v>
      </c>
      <c r="U208" s="2076">
        <f t="shared" si="48"/>
        <v>359100</v>
      </c>
      <c r="V208" s="2076">
        <f t="shared" si="51"/>
        <v>1084180</v>
      </c>
      <c r="W208" s="2076">
        <f t="shared" si="49"/>
        <v>130230</v>
      </c>
      <c r="X208" s="2076">
        <f t="shared" si="50"/>
        <v>1214410</v>
      </c>
      <c r="Y208" s="2076"/>
      <c r="Z208" s="105"/>
      <c r="AA208" s="105"/>
      <c r="AB208" s="32"/>
    </row>
    <row r="209" spans="1:28" ht="26.25" customHeight="1">
      <c r="A209" s="4306"/>
      <c r="B209" s="2101">
        <v>204</v>
      </c>
      <c r="C209" s="1783" t="s">
        <v>639</v>
      </c>
      <c r="D209" s="1784" t="s">
        <v>1384</v>
      </c>
      <c r="E209" s="1779" t="s">
        <v>1550</v>
      </c>
      <c r="F209" s="1751">
        <v>88.45</v>
      </c>
      <c r="G209" s="1751"/>
      <c r="H209" s="1751"/>
      <c r="I209" s="1751">
        <v>26.76</v>
      </c>
      <c r="J209" s="1752" t="s">
        <v>1675</v>
      </c>
      <c r="K209" s="2087">
        <f>'수도 사용 내역'!S209</f>
        <v>300300</v>
      </c>
      <c r="L209" s="2076">
        <f>'수도 사용 내역'!T209</f>
        <v>17840</v>
      </c>
      <c r="M209" s="2076">
        <f>'수도 사용 내역'!U209</f>
        <v>318140</v>
      </c>
      <c r="N209" s="2087">
        <f>'전체 전기 사용내역'!AQ209</f>
        <v>503600</v>
      </c>
      <c r="O209" s="2076">
        <f>'전체 전기 사용내역'!AR209</f>
        <v>98870</v>
      </c>
      <c r="P209" s="2076">
        <f t="shared" si="47"/>
        <v>602470</v>
      </c>
      <c r="Q209" s="2087">
        <f>'온수 사용 내역'!L209</f>
        <v>174450</v>
      </c>
      <c r="R209" s="2076">
        <f>'온수 사용 내역'!M209</f>
        <v>0</v>
      </c>
      <c r="S209" s="2087">
        <f>'관리비 고지서 EHP 열(냉난방)'!N209</f>
        <v>237610</v>
      </c>
      <c r="T209" s="2076">
        <f>'관리비 고지서 EHP 열(냉난방)'!O209</f>
        <v>0</v>
      </c>
      <c r="U209" s="2076">
        <f t="shared" si="48"/>
        <v>412060</v>
      </c>
      <c r="V209" s="2076">
        <f t="shared" si="51"/>
        <v>1215960</v>
      </c>
      <c r="W209" s="2076">
        <f t="shared" si="49"/>
        <v>116710</v>
      </c>
      <c r="X209" s="2076">
        <f t="shared" si="50"/>
        <v>1332670</v>
      </c>
      <c r="Y209" s="2076"/>
      <c r="Z209" s="105"/>
      <c r="AA209" s="105"/>
      <c r="AB209" s="32"/>
    </row>
    <row r="210" spans="1:28" ht="26.25" customHeight="1">
      <c r="A210" s="4306"/>
      <c r="B210" s="2101">
        <v>205</v>
      </c>
      <c r="C210" s="1783" t="s">
        <v>639</v>
      </c>
      <c r="D210" s="1784" t="s">
        <v>1384</v>
      </c>
      <c r="E210" s="1779" t="s">
        <v>1551</v>
      </c>
      <c r="F210" s="1751">
        <v>96.43</v>
      </c>
      <c r="G210" s="1736"/>
      <c r="H210" s="1736"/>
      <c r="I210" s="1736">
        <v>29.17</v>
      </c>
      <c r="J210" s="1743" t="s">
        <v>1676</v>
      </c>
      <c r="K210" s="2087">
        <f>'수도 사용 내역'!S210</f>
        <v>96390</v>
      </c>
      <c r="L210" s="2076">
        <f>'수도 사용 내역'!T210</f>
        <v>19450</v>
      </c>
      <c r="M210" s="2076">
        <f>'수도 사용 내역'!U210</f>
        <v>115840</v>
      </c>
      <c r="N210" s="2087">
        <f>'전체 전기 사용내역'!AQ210</f>
        <v>519190</v>
      </c>
      <c r="O210" s="2076">
        <f>'전체 전기 사용내역'!AR210</f>
        <v>107770</v>
      </c>
      <c r="P210" s="2076">
        <f t="shared" si="47"/>
        <v>626960</v>
      </c>
      <c r="Q210" s="2087">
        <f>'온수 사용 내역'!L210</f>
        <v>71570</v>
      </c>
      <c r="R210" s="2076">
        <f>'온수 사용 내역'!M210</f>
        <v>0</v>
      </c>
      <c r="S210" s="2087">
        <f>'관리비 고지서 EHP 열(냉난방)'!N210</f>
        <v>259050</v>
      </c>
      <c r="T210" s="2076">
        <f>'관리비 고지서 EHP 열(냉난방)'!O210</f>
        <v>0</v>
      </c>
      <c r="U210" s="2076">
        <f t="shared" si="48"/>
        <v>330620</v>
      </c>
      <c r="V210" s="2076">
        <f t="shared" si="51"/>
        <v>946200</v>
      </c>
      <c r="W210" s="2076">
        <f t="shared" si="49"/>
        <v>127220</v>
      </c>
      <c r="X210" s="2076">
        <f t="shared" si="50"/>
        <v>1073420</v>
      </c>
      <c r="Y210" s="2076"/>
      <c r="Z210" s="105"/>
      <c r="AA210" s="105"/>
      <c r="AB210" s="32"/>
    </row>
    <row r="211" spans="1:28" ht="26.25" customHeight="1">
      <c r="A211" s="4306"/>
      <c r="B211" s="2101">
        <v>206</v>
      </c>
      <c r="C211" s="1783" t="s">
        <v>639</v>
      </c>
      <c r="D211" s="1784" t="s">
        <v>1384</v>
      </c>
      <c r="E211" s="1779" t="s">
        <v>1552</v>
      </c>
      <c r="F211" s="1751">
        <v>95.64</v>
      </c>
      <c r="G211" s="1736"/>
      <c r="H211" s="1736"/>
      <c r="I211" s="1736">
        <v>28.93</v>
      </c>
      <c r="J211" s="1743" t="s">
        <v>1677</v>
      </c>
      <c r="K211" s="2087">
        <f>'수도 사용 내역'!S211</f>
        <v>504200</v>
      </c>
      <c r="L211" s="2076">
        <f>'수도 사용 내역'!T211</f>
        <v>19290</v>
      </c>
      <c r="M211" s="2076">
        <f>'수도 사용 내역'!U211</f>
        <v>523490</v>
      </c>
      <c r="N211" s="2087">
        <f>'전체 전기 사용내역'!AQ211</f>
        <v>519700</v>
      </c>
      <c r="O211" s="2076">
        <f>'전체 전기 사용내역'!AR211</f>
        <v>106890</v>
      </c>
      <c r="P211" s="2076">
        <f t="shared" si="47"/>
        <v>626590</v>
      </c>
      <c r="Q211" s="2087">
        <f>'온수 사용 내역'!L211</f>
        <v>120770</v>
      </c>
      <c r="R211" s="2076">
        <f>'온수 사용 내역'!M211</f>
        <v>0</v>
      </c>
      <c r="S211" s="2087">
        <f>'관리비 고지서 EHP 열(냉난방)'!N211</f>
        <v>256930</v>
      </c>
      <c r="T211" s="2076">
        <f>'관리비 고지서 EHP 열(냉난방)'!O211</f>
        <v>0</v>
      </c>
      <c r="U211" s="2076">
        <f t="shared" si="48"/>
        <v>377700</v>
      </c>
      <c r="V211" s="2076">
        <f t="shared" si="51"/>
        <v>1401600</v>
      </c>
      <c r="W211" s="2076">
        <f t="shared" si="49"/>
        <v>126180</v>
      </c>
      <c r="X211" s="2076">
        <f t="shared" si="50"/>
        <v>1527780</v>
      </c>
      <c r="Y211" s="2076"/>
      <c r="Z211" s="105"/>
      <c r="AA211" s="105"/>
      <c r="AB211" s="32"/>
    </row>
    <row r="212" spans="1:28" ht="26.25" customHeight="1">
      <c r="A212" s="4306"/>
      <c r="B212" s="2101">
        <v>207</v>
      </c>
      <c r="C212" s="1783" t="s">
        <v>639</v>
      </c>
      <c r="D212" s="1784" t="s">
        <v>1384</v>
      </c>
      <c r="E212" s="1779" t="s">
        <v>1478</v>
      </c>
      <c r="F212" s="1751">
        <v>39.71</v>
      </c>
      <c r="G212" s="1736"/>
      <c r="H212" s="1736"/>
      <c r="I212" s="1736">
        <f>F212*0.3025</f>
        <v>12.012275000000001</v>
      </c>
      <c r="J212" s="3292" t="s">
        <v>3493</v>
      </c>
      <c r="K212" s="2189">
        <f>'수도 사용 내역'!S212</f>
        <v>0</v>
      </c>
      <c r="L212" s="2076">
        <f>'수도 사용 내역'!T212</f>
        <v>8010</v>
      </c>
      <c r="M212" s="2076">
        <f>'수도 사용 내역'!U212</f>
        <v>8010</v>
      </c>
      <c r="N212" s="2189">
        <f>'전체 전기 사용내역'!AQ212</f>
        <v>0</v>
      </c>
      <c r="O212" s="2076">
        <f>'전체 전기 사용내역'!AR212</f>
        <v>44380</v>
      </c>
      <c r="P212" s="2076">
        <f t="shared" si="47"/>
        <v>44380</v>
      </c>
      <c r="Q212" s="2189">
        <f>'온수 사용 내역'!L212</f>
        <v>0</v>
      </c>
      <c r="R212" s="2076">
        <f>'온수 사용 내역'!M212</f>
        <v>0</v>
      </c>
      <c r="S212" s="2189">
        <f>'관리비 고지서 EHP 열(냉난방)'!N212</f>
        <v>106680</v>
      </c>
      <c r="T212" s="2076">
        <f>'관리비 고지서 EHP 열(냉난방)'!O212</f>
        <v>0</v>
      </c>
      <c r="U212" s="2076">
        <f t="shared" si="48"/>
        <v>106680</v>
      </c>
      <c r="V212" s="2189">
        <f t="shared" si="51"/>
        <v>106680</v>
      </c>
      <c r="W212" s="2076">
        <f t="shared" si="49"/>
        <v>52390</v>
      </c>
      <c r="X212" s="2076">
        <f t="shared" si="50"/>
        <v>159070</v>
      </c>
      <c r="Y212" s="2076"/>
      <c r="Z212" s="105"/>
      <c r="AA212" s="105"/>
      <c r="AB212" s="32"/>
    </row>
    <row r="213" spans="1:28" ht="26.25" customHeight="1">
      <c r="A213" s="4306"/>
      <c r="B213" s="2101">
        <v>208</v>
      </c>
      <c r="C213" s="1783" t="s">
        <v>639</v>
      </c>
      <c r="D213" s="1784" t="s">
        <v>1384</v>
      </c>
      <c r="E213" s="1779" t="s">
        <v>1837</v>
      </c>
      <c r="F213" s="3474">
        <f>979.19-55.5</f>
        <v>923.69</v>
      </c>
      <c r="G213" s="3474"/>
      <c r="H213" s="3474"/>
      <c r="I213" s="3474">
        <f>296.21-16.79</f>
        <v>279.41999999999996</v>
      </c>
      <c r="J213" s="3292" t="s">
        <v>1995</v>
      </c>
      <c r="K213" s="2189">
        <f>'수도 사용 내역'!S213</f>
        <v>0</v>
      </c>
      <c r="L213" s="2076">
        <f>'수도 사용 내역'!T213</f>
        <v>186300</v>
      </c>
      <c r="M213" s="2076">
        <f>'수도 사용 내역'!U213</f>
        <v>186300</v>
      </c>
      <c r="N213" s="2189">
        <f>'전체 전기 사용내역'!AQ213</f>
        <v>1946130</v>
      </c>
      <c r="O213" s="2076">
        <f>'전체 전기 사용내역'!AR213</f>
        <v>1032380</v>
      </c>
      <c r="P213" s="2076">
        <f>N213+O213</f>
        <v>2978510</v>
      </c>
      <c r="Q213" s="2189">
        <f>'온수 사용 내역'!L213</f>
        <v>0</v>
      </c>
      <c r="R213" s="2076">
        <f>'온수 사용 내역'!M213</f>
        <v>0</v>
      </c>
      <c r="S213" s="2189">
        <f>'관리비 고지서 EHP 열(냉난방)'!N213</f>
        <v>2481390</v>
      </c>
      <c r="T213" s="2076">
        <f>'관리비 고지서 EHP 열(냉난방)'!O213</f>
        <v>0</v>
      </c>
      <c r="U213" s="2076">
        <f t="shared" si="48"/>
        <v>2481390</v>
      </c>
      <c r="V213" s="2189">
        <f t="shared" si="51"/>
        <v>4427520</v>
      </c>
      <c r="W213" s="2076">
        <f t="shared" si="49"/>
        <v>1218680</v>
      </c>
      <c r="X213" s="2076">
        <f t="shared" si="50"/>
        <v>5646200</v>
      </c>
      <c r="Y213" s="2076"/>
      <c r="Z213" s="105"/>
      <c r="AA213" s="105"/>
      <c r="AB213" s="32"/>
    </row>
    <row r="214" spans="1:28" ht="26.25" customHeight="1">
      <c r="A214" s="4307"/>
      <c r="B214" s="2222">
        <v>209</v>
      </c>
      <c r="C214" s="2223" t="s">
        <v>639</v>
      </c>
      <c r="D214" s="2224" t="s">
        <v>633</v>
      </c>
      <c r="E214" s="3109"/>
      <c r="F214" s="1931">
        <v>7169.96</v>
      </c>
      <c r="G214" s="2271"/>
      <c r="H214" s="2271"/>
      <c r="I214" s="2271">
        <f>F214*0.3025</f>
        <v>2168.9128999999998</v>
      </c>
      <c r="J214" s="3230" t="s">
        <v>1164</v>
      </c>
      <c r="K214" s="3001">
        <f>'수도 사용 내역'!S214</f>
        <v>4003940</v>
      </c>
      <c r="L214" s="2082">
        <f>'수도 사용 내역'!T214</f>
        <v>1446120</v>
      </c>
      <c r="M214" s="2082">
        <f>'수도 사용 내역'!U214</f>
        <v>5450060</v>
      </c>
      <c r="N214" s="3001">
        <f>'전체 전기 사용내역'!AQ214</f>
        <v>7046880</v>
      </c>
      <c r="O214" s="2082">
        <f>'전체 전기 사용내역'!AR214</f>
        <v>8013500</v>
      </c>
      <c r="P214" s="2083">
        <f t="shared" si="47"/>
        <v>15060380</v>
      </c>
      <c r="Q214" s="3001">
        <f>'온수 사용 내역'!L214</f>
        <v>0</v>
      </c>
      <c r="R214" s="2082">
        <f>'온수 사용 내역'!M214</f>
        <v>0</v>
      </c>
      <c r="S214" s="3001">
        <f>'관리비 고지서 EHP 열(냉난방)'!N214</f>
        <v>7112180</v>
      </c>
      <c r="T214" s="2082">
        <f>'관리비 고지서 EHP 열(냉난방)'!O214</f>
        <v>0</v>
      </c>
      <c r="U214" s="2082">
        <f>SUM(Q214:T214)</f>
        <v>7112180</v>
      </c>
      <c r="V214" s="2082">
        <f t="shared" si="51"/>
        <v>18163000</v>
      </c>
      <c r="W214" s="2082">
        <f t="shared" si="49"/>
        <v>9459620</v>
      </c>
      <c r="X214" s="2082">
        <f t="shared" si="50"/>
        <v>27622620</v>
      </c>
      <c r="Y214" s="2082"/>
      <c r="Z214" s="105"/>
      <c r="AA214" s="105"/>
      <c r="AB214" s="32"/>
    </row>
    <row r="215" spans="1:28" ht="23.25" customHeight="1">
      <c r="A215" s="4309" t="s">
        <v>152</v>
      </c>
      <c r="B215" s="4309"/>
      <c r="C215" s="4309"/>
      <c r="D215" s="4309"/>
      <c r="E215" s="3428"/>
      <c r="F215" s="3429">
        <f>SUM(F6:F28)</f>
        <v>13324.019999999999</v>
      </c>
      <c r="G215" s="3429"/>
      <c r="H215" s="3429"/>
      <c r="I215" s="3429">
        <f>SUM(I6:I28)</f>
        <v>4030.5149749999996</v>
      </c>
      <c r="J215" s="3430"/>
      <c r="K215" s="3431">
        <f t="shared" ref="K215:X215" si="52">SUM(K6:K28)</f>
        <v>6091180</v>
      </c>
      <c r="L215" s="3432">
        <f t="shared" si="52"/>
        <v>2687330</v>
      </c>
      <c r="M215" s="3930">
        <f t="shared" si="52"/>
        <v>8778510</v>
      </c>
      <c r="N215" s="3431">
        <f t="shared" si="52"/>
        <v>52815380</v>
      </c>
      <c r="O215" s="4102">
        <f t="shared" si="52"/>
        <v>14891550</v>
      </c>
      <c r="P215" s="4112">
        <f t="shared" si="52"/>
        <v>67706930</v>
      </c>
      <c r="Q215" s="4104">
        <f t="shared" si="52"/>
        <v>4012310</v>
      </c>
      <c r="R215" s="3432">
        <f t="shared" si="52"/>
        <v>0</v>
      </c>
      <c r="S215" s="3431">
        <f t="shared" si="52"/>
        <v>1721340</v>
      </c>
      <c r="T215" s="3432">
        <f t="shared" si="52"/>
        <v>5685680</v>
      </c>
      <c r="U215" s="3930">
        <f t="shared" si="52"/>
        <v>11419330</v>
      </c>
      <c r="V215" s="3432">
        <f t="shared" si="52"/>
        <v>64640210</v>
      </c>
      <c r="W215" s="3432">
        <f t="shared" si="52"/>
        <v>23264560</v>
      </c>
      <c r="X215" s="3432">
        <f t="shared" si="52"/>
        <v>87904770</v>
      </c>
      <c r="Y215" s="3432"/>
      <c r="Z215" s="1"/>
      <c r="AA215" s="105"/>
    </row>
    <row r="216" spans="1:28" ht="23.25" customHeight="1">
      <c r="A216" s="4308" t="s">
        <v>160</v>
      </c>
      <c r="B216" s="4308"/>
      <c r="C216" s="4308"/>
      <c r="D216" s="4308"/>
      <c r="E216" s="1556"/>
      <c r="F216" s="1556">
        <f>SUM(F29:F75)</f>
        <v>9950.18</v>
      </c>
      <c r="G216" s="1557">
        <f>SUM(G29:G75)</f>
        <v>0</v>
      </c>
      <c r="H216" s="1557">
        <f>SUM(H29:H75)</f>
        <v>0</v>
      </c>
      <c r="I216" s="1556">
        <f>SUM(I29:I75)</f>
        <v>3009.944300000001</v>
      </c>
      <c r="J216" s="2090"/>
      <c r="K216" s="3316">
        <f t="shared" ref="K216:X216" si="53">SUM(K29:K75)</f>
        <v>13843250</v>
      </c>
      <c r="L216" s="2089">
        <f t="shared" si="53"/>
        <v>2006880</v>
      </c>
      <c r="M216" s="3931">
        <f t="shared" si="53"/>
        <v>15850130</v>
      </c>
      <c r="N216" s="3316">
        <f t="shared" si="53"/>
        <v>49183890</v>
      </c>
      <c r="O216" s="4103">
        <f t="shared" si="53"/>
        <v>11120870</v>
      </c>
      <c r="P216" s="4112">
        <f t="shared" si="53"/>
        <v>60304760</v>
      </c>
      <c r="Q216" s="4105">
        <f t="shared" si="53"/>
        <v>10194020</v>
      </c>
      <c r="R216" s="2089">
        <f t="shared" si="53"/>
        <v>0</v>
      </c>
      <c r="S216" s="3316">
        <f t="shared" si="53"/>
        <v>2079910</v>
      </c>
      <c r="T216" s="2089">
        <f t="shared" si="53"/>
        <v>2558440</v>
      </c>
      <c r="U216" s="3931">
        <f t="shared" si="53"/>
        <v>14832370</v>
      </c>
      <c r="V216" s="2089">
        <f t="shared" si="53"/>
        <v>75301070</v>
      </c>
      <c r="W216" s="2089">
        <f t="shared" si="53"/>
        <v>15686190</v>
      </c>
      <c r="X216" s="2089">
        <f t="shared" si="53"/>
        <v>90987260</v>
      </c>
      <c r="Y216" s="2089"/>
      <c r="Z216" s="1"/>
      <c r="AA216" s="105"/>
    </row>
    <row r="217" spans="1:28" ht="23.25" customHeight="1">
      <c r="A217" s="4308" t="s">
        <v>153</v>
      </c>
      <c r="B217" s="4308"/>
      <c r="C217" s="4308"/>
      <c r="D217" s="4308"/>
      <c r="E217" s="1556"/>
      <c r="F217" s="1557">
        <f>SUM(F76:F138)</f>
        <v>10966.24</v>
      </c>
      <c r="G217" s="1557">
        <f>SUM(G75:G134)</f>
        <v>0</v>
      </c>
      <c r="H217" s="1557">
        <f>SUM(H75:H134)</f>
        <v>0</v>
      </c>
      <c r="I217" s="1556">
        <f>SUM(I76:I138)</f>
        <v>3317.2943749999999</v>
      </c>
      <c r="J217" s="1557">
        <f>SUM(J75:J134)</f>
        <v>0</v>
      </c>
      <c r="K217" s="3316">
        <f t="shared" ref="K217:X217" si="54">SUM(K76:K138)</f>
        <v>21903030</v>
      </c>
      <c r="L217" s="3316">
        <f t="shared" si="54"/>
        <v>2211730</v>
      </c>
      <c r="M217" s="3931">
        <f t="shared" si="54"/>
        <v>24114760</v>
      </c>
      <c r="N217" s="3316">
        <f t="shared" si="54"/>
        <v>71553490</v>
      </c>
      <c r="O217" s="4103">
        <f t="shared" si="54"/>
        <v>12278480</v>
      </c>
      <c r="P217" s="4112">
        <f t="shared" si="54"/>
        <v>83831970</v>
      </c>
      <c r="Q217" s="4105">
        <f t="shared" si="54"/>
        <v>14017360</v>
      </c>
      <c r="R217" s="2089">
        <f t="shared" si="54"/>
        <v>0</v>
      </c>
      <c r="S217" s="3316">
        <f t="shared" si="54"/>
        <v>1534500</v>
      </c>
      <c r="T217" s="2089">
        <f t="shared" si="54"/>
        <v>2969120</v>
      </c>
      <c r="U217" s="3931">
        <f t="shared" si="54"/>
        <v>18520980</v>
      </c>
      <c r="V217" s="2089">
        <f t="shared" si="54"/>
        <v>109008380</v>
      </c>
      <c r="W217" s="2089">
        <f t="shared" si="54"/>
        <v>17459330</v>
      </c>
      <c r="X217" s="2089">
        <f t="shared" si="54"/>
        <v>126467710</v>
      </c>
      <c r="Y217" s="2089"/>
      <c r="Z217" s="1"/>
      <c r="AA217" s="105"/>
    </row>
    <row r="218" spans="1:28" ht="23.25" customHeight="1">
      <c r="A218" s="4308" t="s">
        <v>158</v>
      </c>
      <c r="B218" s="4308"/>
      <c r="C218" s="4308"/>
      <c r="D218" s="4308"/>
      <c r="E218" s="1558"/>
      <c r="F218" s="1557">
        <f>SUM(F139:F205)</f>
        <v>24291.959999999995</v>
      </c>
      <c r="G218" s="1557">
        <f>SUM(G140:G205)</f>
        <v>0</v>
      </c>
      <c r="H218" s="1557">
        <f>SUM(H140:H205)</f>
        <v>0</v>
      </c>
      <c r="I218" s="1556">
        <f>SUM(I139:I205)</f>
        <v>7348.3725249999989</v>
      </c>
      <c r="J218" s="1557">
        <f>SUM(J140:J205)</f>
        <v>0</v>
      </c>
      <c r="K218" s="3316">
        <f t="shared" ref="K218:X218" si="55">SUM(K139:K205)</f>
        <v>12755170</v>
      </c>
      <c r="L218" s="3316">
        <f t="shared" si="55"/>
        <v>4864500</v>
      </c>
      <c r="M218" s="3931">
        <f t="shared" si="55"/>
        <v>17619670</v>
      </c>
      <c r="N218" s="3316">
        <f t="shared" si="55"/>
        <v>76938810</v>
      </c>
      <c r="O218" s="4103">
        <f t="shared" si="55"/>
        <v>27150100</v>
      </c>
      <c r="P218" s="4112">
        <f t="shared" si="55"/>
        <v>104088910</v>
      </c>
      <c r="Q218" s="4105">
        <f t="shared" si="55"/>
        <v>5202150</v>
      </c>
      <c r="R218" s="2089">
        <f t="shared" si="55"/>
        <v>0</v>
      </c>
      <c r="S218" s="3316">
        <f t="shared" si="55"/>
        <v>7047480</v>
      </c>
      <c r="T218" s="2089">
        <f t="shared" si="55"/>
        <v>12457050</v>
      </c>
      <c r="U218" s="3931">
        <f t="shared" si="55"/>
        <v>24706680</v>
      </c>
      <c r="V218" s="2089">
        <f t="shared" si="55"/>
        <v>101943610</v>
      </c>
      <c r="W218" s="2089">
        <f t="shared" si="55"/>
        <v>44471650</v>
      </c>
      <c r="X218" s="2089">
        <f t="shared" si="55"/>
        <v>146415260</v>
      </c>
      <c r="Y218" s="2089"/>
      <c r="Z218" s="1"/>
      <c r="AA218" s="105"/>
    </row>
    <row r="219" spans="1:28" ht="23.25" customHeight="1">
      <c r="A219" s="4308" t="s">
        <v>602</v>
      </c>
      <c r="B219" s="4308"/>
      <c r="C219" s="4308"/>
      <c r="D219" s="4308"/>
      <c r="E219" s="1558"/>
      <c r="F219" s="1557">
        <f t="shared" ref="F219:X219" si="56">SUM(F206:F214)</f>
        <v>11849.24</v>
      </c>
      <c r="G219" s="1557">
        <f t="shared" si="56"/>
        <v>0</v>
      </c>
      <c r="H219" s="1557">
        <f t="shared" si="56"/>
        <v>0</v>
      </c>
      <c r="I219" s="1556">
        <f t="shared" si="56"/>
        <v>3584.4034499999998</v>
      </c>
      <c r="J219" s="1557">
        <f t="shared" si="56"/>
        <v>0</v>
      </c>
      <c r="K219" s="3316">
        <f t="shared" si="56"/>
        <v>11952500</v>
      </c>
      <c r="L219" s="2089">
        <f t="shared" si="56"/>
        <v>2389890</v>
      </c>
      <c r="M219" s="3931">
        <f t="shared" si="56"/>
        <v>14342390</v>
      </c>
      <c r="N219" s="3316">
        <f t="shared" si="56"/>
        <v>24530490</v>
      </c>
      <c r="O219" s="4103">
        <f t="shared" si="56"/>
        <v>13243320</v>
      </c>
      <c r="P219" s="4112">
        <f t="shared" si="56"/>
        <v>37773810</v>
      </c>
      <c r="Q219" s="4105">
        <f t="shared" si="56"/>
        <v>3779700</v>
      </c>
      <c r="R219" s="2089">
        <f t="shared" si="56"/>
        <v>0</v>
      </c>
      <c r="S219" s="3316">
        <f t="shared" si="56"/>
        <v>15753860</v>
      </c>
      <c r="T219" s="2089">
        <f t="shared" si="56"/>
        <v>0</v>
      </c>
      <c r="U219" s="3931">
        <f>SUM(U206:U214)</f>
        <v>19533560</v>
      </c>
      <c r="V219" s="2089">
        <f t="shared" si="56"/>
        <v>56016550</v>
      </c>
      <c r="W219" s="2089">
        <f t="shared" si="56"/>
        <v>15633210</v>
      </c>
      <c r="X219" s="2089">
        <f t="shared" si="56"/>
        <v>71649760</v>
      </c>
      <c r="Y219" s="2089"/>
      <c r="Z219" s="1"/>
      <c r="AA219" s="105"/>
    </row>
    <row r="220" spans="1:28" ht="23.25" customHeight="1">
      <c r="A220" s="4308" t="s">
        <v>162</v>
      </c>
      <c r="B220" s="4308"/>
      <c r="C220" s="4308"/>
      <c r="D220" s="4308"/>
      <c r="E220" s="1555"/>
      <c r="F220" s="1556">
        <f>SUM(F215:F219)</f>
        <v>70381.64</v>
      </c>
      <c r="G220" s="1555">
        <f>SUM(G215:G218)</f>
        <v>0</v>
      </c>
      <c r="H220" s="1555">
        <f>SUM(H215:H218)</f>
        <v>0</v>
      </c>
      <c r="I220" s="1559">
        <f>SUM(I215:I219)</f>
        <v>21290.529624999996</v>
      </c>
      <c r="J220" s="1555">
        <f>SUM(J215:J218)</f>
        <v>0</v>
      </c>
      <c r="K220" s="3316">
        <f t="shared" ref="K220:W220" si="57">SUM(K215:K219)</f>
        <v>66545130</v>
      </c>
      <c r="L220" s="2089">
        <f t="shared" si="57"/>
        <v>14160330</v>
      </c>
      <c r="M220" s="3312">
        <f>SUM(M215:M219)</f>
        <v>80705460</v>
      </c>
      <c r="N220" s="3316">
        <f t="shared" si="57"/>
        <v>275022060</v>
      </c>
      <c r="O220" s="4103">
        <f>SUM(O215:O219)</f>
        <v>78684320</v>
      </c>
      <c r="P220" s="4111">
        <f t="shared" si="57"/>
        <v>353706380</v>
      </c>
      <c r="Q220" s="4105">
        <f t="shared" si="57"/>
        <v>37205540</v>
      </c>
      <c r="R220" s="2089">
        <f t="shared" si="57"/>
        <v>0</v>
      </c>
      <c r="S220" s="3316">
        <f>SUM(S215:S219)</f>
        <v>28137090</v>
      </c>
      <c r="T220" s="2089">
        <f>SUM(T215:T219)</f>
        <v>23670290</v>
      </c>
      <c r="U220" s="3312">
        <f>SUM(U215:U219)</f>
        <v>89012920</v>
      </c>
      <c r="V220" s="2091">
        <f>SUM(V215:V219)</f>
        <v>406909820</v>
      </c>
      <c r="W220" s="2218">
        <f t="shared" si="57"/>
        <v>116514940</v>
      </c>
      <c r="X220" s="2218">
        <f>SUM(X215:X219)</f>
        <v>523424760</v>
      </c>
      <c r="Y220" s="2089"/>
      <c r="Z220" s="408"/>
      <c r="AA220" s="105"/>
    </row>
    <row r="221" spans="1:28" ht="23.25" customHeight="1">
      <c r="F221" s="37"/>
      <c r="G221" s="39"/>
      <c r="H221" s="39"/>
      <c r="I221" s="39">
        <f>'브랜드별 집계 내역'!J223</f>
        <v>21367.984349999999</v>
      </c>
      <c r="J221" s="40"/>
      <c r="M221" s="13">
        <f>총괄표!E41</f>
        <v>80683100</v>
      </c>
      <c r="P221" s="32">
        <f>총괄표!E53</f>
        <v>353309412</v>
      </c>
      <c r="Q221" s="3319"/>
      <c r="R221" s="160"/>
      <c r="S221" s="3319"/>
      <c r="T221" s="160"/>
      <c r="U221" s="3427">
        <f>총괄표!E58</f>
        <v>89012901.000000119</v>
      </c>
      <c r="X221" s="32">
        <f>M220+P220+U220</f>
        <v>523424760</v>
      </c>
    </row>
    <row r="222" spans="1:28" ht="23.25" customHeight="1">
      <c r="F222" s="37"/>
      <c r="G222" s="39"/>
      <c r="H222" s="39"/>
      <c r="I222" s="2017">
        <v>32.33</v>
      </c>
      <c r="J222" s="3309" t="s">
        <v>3012</v>
      </c>
      <c r="K222" s="3317">
        <f>K220/M220</f>
        <v>0.82454309782758195</v>
      </c>
      <c r="L222" s="827">
        <f>L220/M220</f>
        <v>0.17545690217241808</v>
      </c>
      <c r="M222" s="2213">
        <f>M220-M221</f>
        <v>22360</v>
      </c>
      <c r="N222" s="3317">
        <f>N220/P220</f>
        <v>0.77754339630515001</v>
      </c>
      <c r="O222" s="827">
        <f>O220/P220</f>
        <v>0.22245660369484996</v>
      </c>
      <c r="P222" s="2213">
        <f>P220-P221</f>
        <v>396968</v>
      </c>
      <c r="Q222" s="3317">
        <f>Q220/U220</f>
        <v>0.41797909786579296</v>
      </c>
      <c r="R222" s="827">
        <f>R220/U220</f>
        <v>0</v>
      </c>
      <c r="S222" s="3317">
        <f>S220/U220</f>
        <v>0.3161011907035518</v>
      </c>
      <c r="T222" s="827">
        <f>T220/U220</f>
        <v>0.26591971143065524</v>
      </c>
      <c r="U222" s="554">
        <f>U220-U221</f>
        <v>18.99999988079071</v>
      </c>
      <c r="V222" s="555"/>
      <c r="W222" s="554" t="s">
        <v>2222</v>
      </c>
      <c r="X222" s="816">
        <f>총괄표!E60</f>
        <v>523005413.00000012</v>
      </c>
    </row>
    <row r="223" spans="1:28" ht="23.25" customHeight="1">
      <c r="F223" s="37"/>
      <c r="G223" s="37"/>
      <c r="H223" s="37"/>
      <c r="I223" s="2017">
        <v>9.32</v>
      </c>
      <c r="J223" s="3310" t="s">
        <v>3013</v>
      </c>
      <c r="L223" s="449"/>
      <c r="M223" s="450"/>
      <c r="P223" s="32"/>
      <c r="Q223" s="3320"/>
      <c r="R223" s="32"/>
      <c r="S223" s="3324"/>
      <c r="T223" s="154"/>
      <c r="U223" s="32">
        <f>U221-(Q220+S220)</f>
        <v>23670271.000000119</v>
      </c>
      <c r="V223" s="711">
        <f>V220/X220</f>
        <v>0.77739887581932499</v>
      </c>
      <c r="W223" s="711">
        <f>W220/X220</f>
        <v>0.22260112418067499</v>
      </c>
      <c r="X223" s="156">
        <f>X220-총괄표!E59</f>
        <v>419346.99999988079</v>
      </c>
      <c r="Y223" s="3929">
        <f>X222-X221</f>
        <v>-419346.99999988079</v>
      </c>
    </row>
    <row r="224" spans="1:28" ht="23.25" customHeight="1">
      <c r="F224" s="37"/>
      <c r="G224" s="37"/>
      <c r="H224" s="37"/>
      <c r="I224" s="2017">
        <v>45.24</v>
      </c>
      <c r="J224" s="3310" t="s">
        <v>3014</v>
      </c>
      <c r="L224" s="449"/>
      <c r="M224" s="450"/>
      <c r="P224" s="32"/>
      <c r="Q224" s="3320"/>
      <c r="R224" s="32"/>
      <c r="S224" s="3324"/>
      <c r="T224" s="154"/>
      <c r="U224" s="32"/>
      <c r="V224" s="711"/>
      <c r="W224" s="711"/>
      <c r="X224" s="156"/>
      <c r="Y224" s="1"/>
    </row>
    <row r="225" spans="5:25" ht="23.25" customHeight="1">
      <c r="F225" s="37"/>
      <c r="G225" s="37"/>
      <c r="H225" s="37"/>
      <c r="I225" s="37">
        <f>I220+I222+I223+I224</f>
        <v>21377.419624999999</v>
      </c>
      <c r="J225" s="41" t="s">
        <v>3040</v>
      </c>
      <c r="L225" s="449"/>
      <c r="M225" s="2219">
        <f>M220+P220+U220</f>
        <v>523424760</v>
      </c>
      <c r="O225" s="1215"/>
      <c r="P225" s="32"/>
      <c r="Q225" s="3321" t="s">
        <v>185</v>
      </c>
      <c r="R225" s="949">
        <f>Q220+S220</f>
        <v>65342630</v>
      </c>
      <c r="S225" s="3325">
        <f>R225/R227</f>
        <v>0.73408028856934482</v>
      </c>
      <c r="T225" s="5"/>
      <c r="U225" s="32"/>
      <c r="W225" s="1525"/>
      <c r="X225" s="160"/>
      <c r="Y225" s="3057"/>
    </row>
    <row r="226" spans="5:25" ht="23.25" customHeight="1">
      <c r="F226" s="37"/>
      <c r="G226" s="37"/>
      <c r="H226" s="37"/>
      <c r="I226" s="37"/>
      <c r="J226" s="41"/>
      <c r="O226" s="299"/>
      <c r="P226" s="145"/>
      <c r="Q226" s="2579" t="s">
        <v>178</v>
      </c>
      <c r="R226" s="951">
        <f>T220+R220</f>
        <v>23670290</v>
      </c>
      <c r="S226" s="3326">
        <f>R226/R227</f>
        <v>0.26591971143065524</v>
      </c>
      <c r="T226" s="344"/>
      <c r="U226" s="158"/>
      <c r="W226" s="4127"/>
      <c r="X226" s="3125"/>
    </row>
    <row r="227" spans="5:25" ht="18" customHeight="1">
      <c r="F227" s="37"/>
      <c r="G227" s="37"/>
      <c r="H227" s="37"/>
      <c r="I227" s="37">
        <f>I225-2.86</f>
        <v>21374.559624999998</v>
      </c>
      <c r="J227" s="41"/>
      <c r="M227" s="13">
        <v>18210300</v>
      </c>
      <c r="N227" s="3320"/>
      <c r="Q227" s="3322"/>
      <c r="R227" s="952">
        <f>R226+R225</f>
        <v>89012920</v>
      </c>
      <c r="S227" s="3327"/>
      <c r="U227" s="155"/>
      <c r="W227" s="8">
        <v>139725126</v>
      </c>
    </row>
    <row r="228" spans="5:25" ht="24.95" customHeight="1">
      <c r="F228" s="37"/>
      <c r="G228" s="39"/>
      <c r="H228" s="39"/>
      <c r="I228" s="39"/>
      <c r="J228" s="41"/>
      <c r="M228" s="13">
        <v>16240740</v>
      </c>
      <c r="Q228" s="3323"/>
      <c r="R228" s="2"/>
      <c r="S228" s="3323"/>
      <c r="U228" s="8" t="s">
        <v>2970</v>
      </c>
      <c r="W228" s="2987">
        <f>W220/W227</f>
        <v>0.83388681288431976</v>
      </c>
    </row>
    <row r="229" spans="5:25" ht="24.95" customHeight="1">
      <c r="E229" s="692" t="s">
        <v>1595</v>
      </c>
      <c r="F229" s="693">
        <v>70480.53</v>
      </c>
      <c r="G229" s="694"/>
      <c r="H229" s="694"/>
      <c r="I229" s="693">
        <v>21320.62</v>
      </c>
      <c r="J229" s="41"/>
      <c r="M229" s="13">
        <v>20444340</v>
      </c>
    </row>
    <row r="230" spans="5:25" ht="24.95" customHeight="1">
      <c r="F230" s="37"/>
      <c r="G230" s="39"/>
      <c r="H230" s="39"/>
      <c r="I230" s="39"/>
      <c r="J230" s="41"/>
      <c r="M230" s="13">
        <v>14563020</v>
      </c>
      <c r="O230" s="32"/>
      <c r="Q230" s="3320">
        <f>'관리비 고지서 EHP 열(냉난방)'!L240</f>
        <v>37205540</v>
      </c>
      <c r="R230" s="32">
        <f>'관리비 고지서 EHP 열(냉난방)'!M240</f>
        <v>0</v>
      </c>
      <c r="S230" s="3320">
        <f>'관리비 고지서 EHP 열(냉난방)'!N240</f>
        <v>28137090</v>
      </c>
      <c r="T230" s="32">
        <f>'관리비 고지서 EHP 열(냉난방)'!O240</f>
        <v>23670271.000000119</v>
      </c>
      <c r="X230" s="3057"/>
    </row>
    <row r="231" spans="5:25" ht="24.95" customHeight="1">
      <c r="F231" s="37"/>
      <c r="G231" s="39"/>
      <c r="H231" s="39"/>
      <c r="I231" s="39"/>
      <c r="J231" s="41"/>
      <c r="M231" s="13">
        <f>SUM(M227:M230)</f>
        <v>69458400</v>
      </c>
      <c r="O231" s="32"/>
      <c r="Q231" s="3320">
        <f>Q220-Q230</f>
        <v>0</v>
      </c>
      <c r="R231" s="32">
        <f>R220-R230</f>
        <v>0</v>
      </c>
      <c r="S231" s="3320">
        <f>S220-S230</f>
        <v>0</v>
      </c>
      <c r="T231" s="32">
        <f>T220-T230</f>
        <v>18.99999988079071</v>
      </c>
    </row>
    <row r="232" spans="5:25" ht="24.95" customHeight="1">
      <c r="M232" s="13">
        <f>M221-M231</f>
        <v>11224700</v>
      </c>
    </row>
    <row r="233" spans="5:25" ht="24.95" customHeight="1"/>
    <row r="234" spans="5:25" ht="24.95" customHeight="1">
      <c r="P234" s="684"/>
      <c r="Q234" s="684"/>
    </row>
    <row r="235" spans="5:25" ht="24.95" customHeight="1">
      <c r="O235" s="32"/>
      <c r="P235" s="684"/>
      <c r="Q235" s="684"/>
    </row>
    <row r="236" spans="5:25" ht="24.95" customHeight="1">
      <c r="P236" s="684"/>
      <c r="Q236" s="684"/>
    </row>
    <row r="237" spans="5:25" ht="24.95" customHeight="1"/>
    <row r="238" spans="5:25" ht="24.95" customHeight="1"/>
    <row r="239" spans="5:25" ht="24.95" customHeight="1"/>
    <row r="240" spans="5:25" ht="24.95" customHeight="1"/>
    <row r="241" ht="24.95" customHeight="1"/>
    <row r="242" ht="24.95" customHeight="1"/>
    <row r="243" ht="24.95" customHeight="1"/>
    <row r="244" ht="24.95" customHeight="1"/>
    <row r="245" ht="24.95" customHeight="1"/>
    <row r="246" ht="24.95" customHeight="1"/>
    <row r="247" ht="24.95" customHeight="1"/>
    <row r="248" ht="24.95" customHeight="1"/>
    <row r="249" ht="24.95" customHeight="1"/>
    <row r="250" ht="24.95" customHeight="1"/>
    <row r="251" ht="24.95" customHeight="1"/>
    <row r="252" ht="24.95" customHeight="1"/>
    <row r="253" ht="24.95" customHeight="1"/>
    <row r="254" ht="24.95" customHeight="1"/>
    <row r="255" ht="24.95" customHeight="1"/>
    <row r="256" ht="24.95" customHeight="1"/>
    <row r="257" ht="24.95" customHeight="1"/>
    <row r="258" ht="24.95" customHeight="1"/>
    <row r="259" ht="24.95" customHeight="1"/>
    <row r="260" ht="24.95" customHeight="1"/>
    <row r="261" ht="24.95" customHeight="1"/>
    <row r="262" ht="24.95" customHeight="1"/>
    <row r="263" ht="24.95" customHeight="1"/>
    <row r="264" ht="24.95" customHeight="1"/>
    <row r="265" ht="24.95" customHeight="1"/>
    <row r="266" ht="24.95" customHeight="1"/>
    <row r="267" ht="24.95" customHeight="1"/>
    <row r="268" ht="24.95" customHeight="1"/>
    <row r="269" ht="24.95" customHeight="1"/>
    <row r="270" ht="24.95" customHeight="1"/>
    <row r="271" ht="24.95" customHeight="1"/>
    <row r="272" ht="24.95" customHeight="1"/>
    <row r="273" ht="24.95" customHeight="1"/>
    <row r="274" ht="24.95" customHeight="1"/>
    <row r="275" ht="24.95" customHeight="1"/>
    <row r="276" ht="24.95" customHeight="1"/>
    <row r="277" ht="24.95" customHeight="1"/>
    <row r="278" ht="24.95" customHeight="1"/>
    <row r="279" ht="24.95" customHeight="1"/>
    <row r="280" ht="24.95" customHeight="1"/>
    <row r="281" ht="24.95" customHeight="1"/>
    <row r="282" ht="24.95" customHeight="1"/>
    <row r="283" ht="24.95" customHeight="1"/>
    <row r="284" ht="24.95" customHeight="1"/>
    <row r="285" ht="24.95" customHeight="1"/>
    <row r="286" ht="24.95" customHeight="1"/>
    <row r="287" ht="24.95" customHeight="1"/>
    <row r="288" ht="24.95" customHeight="1"/>
    <row r="289" ht="24.95" customHeight="1"/>
    <row r="290" ht="24.95" customHeight="1"/>
    <row r="291" ht="24.95" customHeight="1"/>
    <row r="292" ht="24.95" customHeight="1"/>
    <row r="293" ht="24.95" customHeight="1"/>
    <row r="294" ht="24.95" customHeight="1"/>
    <row r="295" ht="24.95" customHeight="1"/>
    <row r="296" ht="24.95" customHeight="1"/>
    <row r="297" ht="24.95" customHeight="1"/>
    <row r="298" ht="24.95" customHeight="1"/>
    <row r="299" ht="24.95" customHeight="1"/>
    <row r="300" ht="24.95" customHeight="1"/>
    <row r="301" ht="24.95" customHeight="1"/>
    <row r="302" ht="24.95" customHeight="1"/>
    <row r="303" ht="24.95" customHeight="1"/>
    <row r="304" ht="24.95" customHeight="1"/>
    <row r="305" ht="24.95" customHeight="1"/>
    <row r="306" ht="24.95" customHeight="1"/>
    <row r="307" ht="24.95" customHeight="1"/>
    <row r="308" ht="24.95" customHeight="1"/>
    <row r="309" ht="24.95" customHeight="1"/>
    <row r="310" ht="24.95" customHeight="1"/>
    <row r="311" ht="24.95" customHeight="1"/>
  </sheetData>
  <autoFilter ref="A5:AZ227" xr:uid="{00000000-0009-0000-0000-000005000000}"/>
  <mergeCells count="34">
    <mergeCell ref="A6:A28"/>
    <mergeCell ref="A29:A75"/>
    <mergeCell ref="A3:A5"/>
    <mergeCell ref="A76:A138"/>
    <mergeCell ref="A139:A205"/>
    <mergeCell ref="A206:A214"/>
    <mergeCell ref="A219:D219"/>
    <mergeCell ref="A218:D218"/>
    <mergeCell ref="A220:D220"/>
    <mergeCell ref="A215:D215"/>
    <mergeCell ref="A216:D216"/>
    <mergeCell ref="A217:D217"/>
    <mergeCell ref="C4:C5"/>
    <mergeCell ref="D4:D5"/>
    <mergeCell ref="W3:W5"/>
    <mergeCell ref="Y3:Y5"/>
    <mergeCell ref="M3:M5"/>
    <mergeCell ref="X3:X5"/>
    <mergeCell ref="N3:O3"/>
    <mergeCell ref="N4:N5"/>
    <mergeCell ref="O4:O5"/>
    <mergeCell ref="U3:U5"/>
    <mergeCell ref="P3:P5"/>
    <mergeCell ref="Q3:T3"/>
    <mergeCell ref="S4:T4"/>
    <mergeCell ref="B3:I3"/>
    <mergeCell ref="B4:B5"/>
    <mergeCell ref="Q4:R4"/>
    <mergeCell ref="V3:V5"/>
    <mergeCell ref="K3:L3"/>
    <mergeCell ref="L4:L5"/>
    <mergeCell ref="E4:E5"/>
    <mergeCell ref="J4:J5"/>
    <mergeCell ref="K4:K5"/>
  </mergeCells>
  <phoneticPr fontId="161" type="noConversion"/>
  <printOptions horizontalCentered="1"/>
  <pageMargins left="0.19685039370078741" right="0.19685039370078741" top="0.31496062992125984" bottom="0.19685039370078741" header="0" footer="0"/>
  <pageSetup paperSize="9" scale="31" fitToHeight="0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W66"/>
  <sheetViews>
    <sheetView view="pageBreakPreview" zoomScaleNormal="100" zoomScaleSheetLayoutView="100" workbookViewId="0">
      <pane xSplit="1" ySplit="4" topLeftCell="B5" activePane="bottomRight" state="frozen"/>
      <selection activeCell="T28" sqref="T28"/>
      <selection pane="topRight" activeCell="T28" sqref="T28"/>
      <selection pane="bottomLeft" activeCell="T28" sqref="T28"/>
      <selection pane="bottomRight" activeCell="J23" sqref="J23"/>
    </sheetView>
  </sheetViews>
  <sheetFormatPr defaultColWidth="9" defaultRowHeight="16.5"/>
  <cols>
    <col min="1" max="1" width="12.625" style="3" customWidth="1"/>
    <col min="2" max="6" width="9.125" style="3" customWidth="1"/>
    <col min="7" max="8" width="14.625" style="3" customWidth="1"/>
    <col min="9" max="9" width="11.875" style="3" customWidth="1"/>
    <col min="10" max="10" width="18.5" style="3" customWidth="1"/>
    <col min="11" max="11" width="15.5" style="3" customWidth="1"/>
    <col min="12" max="12" width="15" style="3" customWidth="1"/>
    <col min="13" max="13" width="18" style="12" customWidth="1"/>
    <col min="14" max="14" width="16.375" style="6" customWidth="1"/>
    <col min="15" max="15" width="15.625" customWidth="1"/>
    <col min="16" max="16" width="16" customWidth="1"/>
    <col min="17" max="17" width="15.5" customWidth="1"/>
  </cols>
  <sheetData>
    <row r="1" spans="1:23" ht="36" customHeight="1" thickBot="1">
      <c r="A1" s="4160" t="s">
        <v>3662</v>
      </c>
      <c r="B1" s="4160"/>
      <c r="C1" s="4160"/>
      <c r="D1" s="4160"/>
      <c r="E1" s="4160"/>
      <c r="F1" s="4160"/>
      <c r="G1" s="4160"/>
      <c r="H1" s="4160"/>
      <c r="I1" s="17"/>
      <c r="J1" s="17"/>
      <c r="M1" s="115"/>
      <c r="N1" s="3"/>
      <c r="O1" s="78"/>
      <c r="P1" s="78"/>
      <c r="Q1" s="78"/>
      <c r="R1" s="78"/>
      <c r="S1" s="78"/>
      <c r="T1" s="78"/>
      <c r="U1" s="78"/>
      <c r="V1" s="78"/>
      <c r="W1" s="78"/>
    </row>
    <row r="2" spans="1:23" s="139" customFormat="1" ht="24.95" customHeight="1">
      <c r="A2" s="2237" t="s">
        <v>3661</v>
      </c>
      <c r="B2" s="2238"/>
      <c r="C2" s="2238"/>
      <c r="D2" s="2238"/>
      <c r="E2" s="2238"/>
      <c r="F2" s="2238"/>
      <c r="G2" s="2239" t="s">
        <v>2466</v>
      </c>
      <c r="H2" s="2240" t="s">
        <v>152</v>
      </c>
      <c r="I2" s="19"/>
      <c r="J2" s="19"/>
      <c r="K2" s="7"/>
      <c r="L2" s="7"/>
      <c r="M2" s="656"/>
      <c r="N2" s="7"/>
      <c r="O2" s="93"/>
      <c r="P2" s="93"/>
      <c r="Q2" s="93"/>
      <c r="R2" s="93"/>
      <c r="S2" s="93"/>
      <c r="T2" s="93"/>
      <c r="U2" s="93"/>
      <c r="V2" s="93"/>
      <c r="W2" s="93"/>
    </row>
    <row r="3" spans="1:23" ht="24.95" customHeight="1" thickBot="1">
      <c r="A3" s="4321" t="s">
        <v>173</v>
      </c>
      <c r="B3" s="4323" t="s">
        <v>1063</v>
      </c>
      <c r="C3" s="4323"/>
      <c r="D3" s="4323"/>
      <c r="E3" s="4324" t="s">
        <v>46</v>
      </c>
      <c r="F3" s="2979" t="s">
        <v>221</v>
      </c>
      <c r="G3" s="4323" t="s">
        <v>1035</v>
      </c>
      <c r="H3" s="4326" t="s">
        <v>162</v>
      </c>
      <c r="I3" s="19"/>
      <c r="J3" s="564" t="s">
        <v>1081</v>
      </c>
      <c r="K3" s="7"/>
      <c r="L3" s="7"/>
      <c r="M3" s="115"/>
      <c r="N3" s="3"/>
      <c r="O3" s="78"/>
      <c r="P3" s="78"/>
      <c r="Q3" s="78"/>
      <c r="R3" s="78"/>
      <c r="S3" s="78"/>
      <c r="T3" s="78"/>
      <c r="U3" s="78"/>
      <c r="V3" s="78"/>
      <c r="W3" s="78"/>
    </row>
    <row r="4" spans="1:23" ht="24.95" customHeight="1" thickBot="1">
      <c r="A4" s="4322"/>
      <c r="B4" s="2241" t="s">
        <v>1055</v>
      </c>
      <c r="C4" s="2241" t="s">
        <v>1064</v>
      </c>
      <c r="D4" s="2241" t="s">
        <v>1065</v>
      </c>
      <c r="E4" s="4325"/>
      <c r="F4" s="2980" t="s">
        <v>222</v>
      </c>
      <c r="G4" s="4325"/>
      <c r="H4" s="4327"/>
      <c r="I4" s="19"/>
      <c r="J4" s="1415" t="s">
        <v>640</v>
      </c>
      <c r="K4" s="1416" t="s">
        <v>170</v>
      </c>
      <c r="L4" s="1416" t="s">
        <v>941</v>
      </c>
      <c r="M4" s="1417" t="s">
        <v>166</v>
      </c>
      <c r="N4" s="1417" t="s">
        <v>167</v>
      </c>
      <c r="O4" s="1416" t="s">
        <v>948</v>
      </c>
      <c r="P4" s="1418" t="s">
        <v>168</v>
      </c>
      <c r="Q4" s="110"/>
      <c r="R4" s="78"/>
      <c r="S4" s="78"/>
      <c r="T4" s="78"/>
      <c r="U4" s="78"/>
      <c r="V4" s="78"/>
      <c r="W4" s="78"/>
    </row>
    <row r="5" spans="1:23" ht="24.95" customHeight="1">
      <c r="A5" s="2242" t="s">
        <v>166</v>
      </c>
      <c r="B5" s="65"/>
      <c r="C5" s="65"/>
      <c r="D5" s="2551">
        <v>5539</v>
      </c>
      <c r="E5" s="67">
        <v>0</v>
      </c>
      <c r="F5" s="66">
        <f>G5/D5</f>
        <v>1270.6517421917313</v>
      </c>
      <c r="G5" s="2551">
        <v>7038140</v>
      </c>
      <c r="H5" s="321">
        <f>G5+E5</f>
        <v>7038140</v>
      </c>
      <c r="I5" s="20"/>
      <c r="J5" s="1419" t="s">
        <v>944</v>
      </c>
      <c r="K5" s="1263">
        <f>(D5+D14+D23+D32)</f>
        <v>21763</v>
      </c>
      <c r="L5" s="1263">
        <f>(E5+E14+E23+E32)*1.1</f>
        <v>0</v>
      </c>
      <c r="M5" s="1263">
        <f>(G5+G14+G23+G32)</f>
        <v>27585380</v>
      </c>
      <c r="N5" s="1263">
        <f>(G6+G15+G24+G33)</f>
        <v>49398010</v>
      </c>
      <c r="O5" s="1263">
        <f>(G7+G16+G25+G34)</f>
        <v>3699710</v>
      </c>
      <c r="P5" s="2020">
        <f>SUM(L5:O5)</f>
        <v>80683100</v>
      </c>
      <c r="Q5" s="658"/>
      <c r="R5" s="78"/>
      <c r="S5" s="78"/>
      <c r="T5" s="78"/>
      <c r="U5" s="78"/>
      <c r="V5" s="78"/>
      <c r="W5" s="78"/>
    </row>
    <row r="6" spans="1:23" ht="24.95" customHeight="1">
      <c r="A6" s="2243" t="s">
        <v>167</v>
      </c>
      <c r="B6" s="64"/>
      <c r="C6" s="64"/>
      <c r="D6" s="3149">
        <f>D5</f>
        <v>5539</v>
      </c>
      <c r="E6" s="63"/>
      <c r="F6" s="63">
        <f>G6/D6</f>
        <v>2249.2886802671965</v>
      </c>
      <c r="G6" s="749">
        <v>12458810</v>
      </c>
      <c r="H6" s="322">
        <f>G6</f>
        <v>12458810</v>
      </c>
      <c r="I6" s="20"/>
      <c r="J6" s="360" t="s">
        <v>943</v>
      </c>
      <c r="K6" s="215"/>
      <c r="L6" s="611">
        <f>L5/K5</f>
        <v>0</v>
      </c>
      <c r="M6" s="216">
        <f>M$5/K$5</f>
        <v>1267.5357257731011</v>
      </c>
      <c r="N6" s="216">
        <f>N5/K5</f>
        <v>2269.8162018104122</v>
      </c>
      <c r="O6" s="216">
        <f>O5/K5</f>
        <v>170</v>
      </c>
      <c r="P6" s="3059">
        <f>P5/K5</f>
        <v>3707.3519275835133</v>
      </c>
      <c r="Q6" s="110"/>
      <c r="R6" s="78"/>
      <c r="S6" s="78"/>
      <c r="T6" s="78"/>
      <c r="U6" s="78"/>
      <c r="V6" s="78"/>
      <c r="W6" s="78"/>
    </row>
    <row r="7" spans="1:23" ht="24.95" customHeight="1">
      <c r="A7" s="2244" t="s">
        <v>863</v>
      </c>
      <c r="B7" s="63"/>
      <c r="C7" s="63"/>
      <c r="D7" s="63"/>
      <c r="E7" s="63"/>
      <c r="F7" s="63">
        <f>G7/D6</f>
        <v>170</v>
      </c>
      <c r="G7" s="749">
        <v>941630</v>
      </c>
      <c r="H7" s="322">
        <f>G7</f>
        <v>941630</v>
      </c>
      <c r="I7" s="20"/>
      <c r="J7" s="361" t="s">
        <v>702</v>
      </c>
      <c r="K7" s="215">
        <f>'수도광열비 부과 내역 '!I220</f>
        <v>21290.529624999996</v>
      </c>
      <c r="L7" s="610">
        <f>L5/K7</f>
        <v>0</v>
      </c>
      <c r="M7" s="215">
        <f>M5/K7</f>
        <v>1295.6643393036309</v>
      </c>
      <c r="N7" s="215">
        <f>N5/K7</f>
        <v>2320.1869972269424</v>
      </c>
      <c r="O7" s="215">
        <f>O5/K7</f>
        <v>173.7725676704485</v>
      </c>
      <c r="P7" s="359"/>
      <c r="Q7" s="110"/>
      <c r="R7" s="78"/>
      <c r="S7" s="78"/>
      <c r="T7" s="78"/>
      <c r="U7" s="78"/>
      <c r="V7" s="78"/>
      <c r="W7" s="78"/>
    </row>
    <row r="8" spans="1:23" ht="24.95" customHeight="1">
      <c r="A8" s="2245" t="s">
        <v>1054</v>
      </c>
      <c r="B8" s="68"/>
      <c r="C8" s="68"/>
      <c r="D8" s="68">
        <v>0</v>
      </c>
      <c r="E8" s="68"/>
      <c r="F8" s="68"/>
      <c r="G8" s="68"/>
      <c r="H8" s="323"/>
      <c r="I8" s="20"/>
      <c r="J8" s="360" t="s">
        <v>862</v>
      </c>
      <c r="K8" s="216">
        <f>'수도 사용 내역'!K220</f>
        <v>17934</v>
      </c>
      <c r="L8" s="610">
        <f>L6*K8</f>
        <v>0</v>
      </c>
      <c r="M8" s="215">
        <f>M$6*K$8</f>
        <v>22731985.706014797</v>
      </c>
      <c r="N8" s="215">
        <f>N6*K8</f>
        <v>40706883.763267934</v>
      </c>
      <c r="O8" s="215">
        <f>O6*K8</f>
        <v>3048780</v>
      </c>
      <c r="P8" s="359">
        <f>SUM(M8:O8)</f>
        <v>66487649.469282731</v>
      </c>
      <c r="Q8" s="110"/>
      <c r="R8" s="78"/>
      <c r="S8" s="78"/>
      <c r="T8" s="78"/>
      <c r="U8" s="78"/>
      <c r="V8" s="78"/>
      <c r="W8" s="78"/>
    </row>
    <row r="9" spans="1:23" ht="24.95" customHeight="1" thickBot="1">
      <c r="A9" s="4318" t="s">
        <v>115</v>
      </c>
      <c r="B9" s="4319"/>
      <c r="C9" s="4319"/>
      <c r="D9" s="4319"/>
      <c r="E9" s="4319"/>
      <c r="F9" s="4319"/>
      <c r="G9" s="4319"/>
      <c r="H9" s="324">
        <f>SUM(H5:H7)</f>
        <v>20438580</v>
      </c>
      <c r="I9" s="20"/>
      <c r="J9" s="361" t="s">
        <v>702</v>
      </c>
      <c r="K9" s="215">
        <f>'브랜드별 집계 내역'!J223</f>
        <v>21367.984349999999</v>
      </c>
      <c r="L9" s="610"/>
      <c r="M9" s="215">
        <f>M8/K9</f>
        <v>1063.8338803357838</v>
      </c>
      <c r="N9" s="215">
        <f>N8/K9</f>
        <v>1905.0408824952146</v>
      </c>
      <c r="O9" s="215">
        <f>O8/K9</f>
        <v>142.67981247374885</v>
      </c>
      <c r="P9" s="359"/>
      <c r="Q9" s="110"/>
      <c r="R9" s="78"/>
      <c r="S9" s="78"/>
      <c r="T9" s="78"/>
      <c r="U9" s="78"/>
      <c r="V9" s="78"/>
      <c r="W9" s="78"/>
    </row>
    <row r="10" spans="1:23" ht="24.95" customHeight="1" thickBot="1">
      <c r="A10" s="17"/>
      <c r="B10" s="17"/>
      <c r="C10" s="17"/>
      <c r="D10" s="17"/>
      <c r="E10" s="17"/>
      <c r="F10" s="17"/>
      <c r="G10" s="17"/>
      <c r="H10" s="32"/>
      <c r="I10" s="20"/>
      <c r="J10" s="360" t="s">
        <v>859</v>
      </c>
      <c r="K10" s="609">
        <f>K5-K8</f>
        <v>3829</v>
      </c>
      <c r="L10" s="612">
        <f>L6*K10</f>
        <v>0</v>
      </c>
      <c r="M10" s="215">
        <f>M6*K10</f>
        <v>4853394.2939852038</v>
      </c>
      <c r="N10" s="215">
        <f>N6*K10</f>
        <v>8691126.2367320675</v>
      </c>
      <c r="O10" s="215">
        <f>O6*K10</f>
        <v>650930</v>
      </c>
      <c r="P10" s="359">
        <f>SUM(M10:O10)</f>
        <v>14195450.530717272</v>
      </c>
      <c r="Q10" s="110"/>
      <c r="R10" s="78"/>
      <c r="S10" s="78"/>
      <c r="T10" s="78"/>
      <c r="U10" s="78"/>
      <c r="V10" s="78"/>
      <c r="W10" s="78"/>
    </row>
    <row r="11" spans="1:23" ht="24.95" customHeight="1" thickBot="1">
      <c r="A11" s="2237" t="str">
        <f>A2</f>
        <v xml:space="preserve"> 상하수도 사용량 및 사용금액(기간: 10월 22일 ~ 11월 22일)</v>
      </c>
      <c r="B11" s="2246"/>
      <c r="C11" s="2246"/>
      <c r="D11" s="2246"/>
      <c r="E11" s="2246"/>
      <c r="F11" s="2246"/>
      <c r="G11" s="2576" t="s">
        <v>2467</v>
      </c>
      <c r="H11" s="2240" t="s">
        <v>160</v>
      </c>
      <c r="I11" s="19"/>
      <c r="J11" s="614" t="s">
        <v>702</v>
      </c>
      <c r="K11" s="826">
        <f>'수도광열비 부과 내역 '!I220</f>
        <v>21290.529624999996</v>
      </c>
      <c r="L11" s="616"/>
      <c r="M11" s="617">
        <f>M10/K11</f>
        <v>227.96024239275846</v>
      </c>
      <c r="N11" s="618">
        <f>N10/K11</f>
        <v>408.21559584533207</v>
      </c>
      <c r="O11" s="617">
        <f>O10/K11</f>
        <v>30.573687525164143</v>
      </c>
      <c r="P11" s="659"/>
      <c r="Q11" s="110"/>
      <c r="R11" s="78"/>
      <c r="S11" s="78"/>
      <c r="T11" s="78"/>
      <c r="U11" s="78"/>
      <c r="V11" s="78"/>
      <c r="W11" s="78"/>
    </row>
    <row r="12" spans="1:23" ht="24.95" customHeight="1">
      <c r="A12" s="4321" t="s">
        <v>173</v>
      </c>
      <c r="B12" s="4323" t="s">
        <v>1063</v>
      </c>
      <c r="C12" s="4323"/>
      <c r="D12" s="4323"/>
      <c r="E12" s="4324" t="s">
        <v>47</v>
      </c>
      <c r="F12" s="2979" t="s">
        <v>221</v>
      </c>
      <c r="G12" s="4323" t="s">
        <v>1035</v>
      </c>
      <c r="H12" s="4326" t="s">
        <v>162</v>
      </c>
      <c r="I12" s="19"/>
      <c r="M12" s="115"/>
      <c r="N12" s="3"/>
      <c r="O12" s="78"/>
      <c r="P12" s="78"/>
      <c r="Q12" s="110"/>
      <c r="R12" s="78"/>
      <c r="S12" s="78"/>
      <c r="T12" s="78"/>
      <c r="U12" s="78"/>
      <c r="V12" s="78"/>
      <c r="W12" s="78"/>
    </row>
    <row r="13" spans="1:23" ht="24.95" customHeight="1">
      <c r="A13" s="4322"/>
      <c r="B13" s="2241" t="s">
        <v>1055</v>
      </c>
      <c r="C13" s="2241" t="s">
        <v>1064</v>
      </c>
      <c r="D13" s="2241" t="s">
        <v>1065</v>
      </c>
      <c r="E13" s="4325"/>
      <c r="F13" s="2980" t="s">
        <v>222</v>
      </c>
      <c r="G13" s="4325"/>
      <c r="H13" s="4327"/>
      <c r="I13" s="19"/>
      <c r="J13" s="19"/>
      <c r="K13" s="25"/>
      <c r="L13" s="25"/>
      <c r="M13" s="619"/>
      <c r="N13" s="103"/>
      <c r="O13" s="110"/>
      <c r="P13" s="110"/>
      <c r="Q13" s="110"/>
      <c r="R13" s="78"/>
      <c r="S13" s="78"/>
      <c r="T13" s="78"/>
      <c r="U13" s="78"/>
      <c r="V13" s="78"/>
      <c r="W13" s="78"/>
    </row>
    <row r="14" spans="1:23" ht="24.95" customHeight="1" thickBot="1">
      <c r="A14" s="2242" t="s">
        <v>166</v>
      </c>
      <c r="B14" s="65"/>
      <c r="C14" s="65"/>
      <c r="D14" s="2551">
        <v>4319</v>
      </c>
      <c r="E14" s="67">
        <v>0</v>
      </c>
      <c r="F14" s="66">
        <f>G14/D14</f>
        <v>1268.1037277147489</v>
      </c>
      <c r="G14" s="2551">
        <v>5476940</v>
      </c>
      <c r="H14" s="321">
        <f>G14</f>
        <v>5476940</v>
      </c>
      <c r="I14" s="20"/>
      <c r="J14" s="564" t="s">
        <v>48</v>
      </c>
      <c r="K14" s="26"/>
      <c r="L14" s="26"/>
      <c r="M14" s="619"/>
      <c r="N14" s="660"/>
      <c r="O14" s="110"/>
      <c r="P14" s="110"/>
      <c r="Q14" s="110"/>
      <c r="R14" s="78"/>
      <c r="S14" s="78"/>
      <c r="T14" s="78"/>
      <c r="U14" s="78"/>
      <c r="V14" s="78"/>
      <c r="W14" s="78"/>
    </row>
    <row r="15" spans="1:23" ht="24.95" customHeight="1">
      <c r="A15" s="2243" t="s">
        <v>167</v>
      </c>
      <c r="B15" s="64"/>
      <c r="C15" s="64"/>
      <c r="D15" s="63">
        <f>D14</f>
        <v>4319</v>
      </c>
      <c r="E15" s="63"/>
      <c r="F15" s="63">
        <f>G15/D15</f>
        <v>2237.7888400092615</v>
      </c>
      <c r="G15" s="749">
        <v>9665010</v>
      </c>
      <c r="H15" s="322">
        <f>G15</f>
        <v>9665010</v>
      </c>
      <c r="I15" s="20"/>
      <c r="J15" s="657" t="s">
        <v>640</v>
      </c>
      <c r="K15" s="357" t="s">
        <v>170</v>
      </c>
      <c r="L15" s="357" t="s">
        <v>959</v>
      </c>
      <c r="M15" s="358" t="s">
        <v>168</v>
      </c>
      <c r="N15" s="109"/>
      <c r="O15" s="294"/>
      <c r="P15" s="294"/>
      <c r="Q15" s="78"/>
      <c r="R15" s="78"/>
      <c r="S15" s="78"/>
      <c r="T15" s="78"/>
      <c r="U15" s="78"/>
      <c r="V15" s="78"/>
      <c r="W15" s="78"/>
    </row>
    <row r="16" spans="1:23" ht="24.95" customHeight="1">
      <c r="A16" s="2244" t="s">
        <v>863</v>
      </c>
      <c r="B16" s="63"/>
      <c r="C16" s="63"/>
      <c r="D16" s="63"/>
      <c r="E16" s="63"/>
      <c r="F16" s="63">
        <f>G16/D15</f>
        <v>170</v>
      </c>
      <c r="G16" s="749">
        <v>734230</v>
      </c>
      <c r="H16" s="322">
        <f>G16</f>
        <v>734230</v>
      </c>
      <c r="I16" s="20"/>
      <c r="J16" s="361" t="s">
        <v>702</v>
      </c>
      <c r="K16" s="215">
        <f>D8+D17+D26+D35</f>
        <v>0</v>
      </c>
      <c r="L16" s="558">
        <f>G8+G17+G26+G35</f>
        <v>0</v>
      </c>
      <c r="M16" s="661"/>
      <c r="N16" s="3"/>
      <c r="O16" s="78"/>
      <c r="P16" s="78"/>
      <c r="Q16" s="78"/>
      <c r="R16" s="78"/>
      <c r="S16" s="78"/>
      <c r="T16" s="78"/>
      <c r="U16" s="78"/>
      <c r="V16" s="78"/>
      <c r="W16" s="78"/>
    </row>
    <row r="17" spans="1:23" ht="24.95" customHeight="1">
      <c r="A17" s="2245" t="s">
        <v>1054</v>
      </c>
      <c r="B17" s="68"/>
      <c r="C17" s="68"/>
      <c r="D17" s="68">
        <v>0</v>
      </c>
      <c r="E17" s="68"/>
      <c r="F17" s="68"/>
      <c r="G17" s="68"/>
      <c r="H17" s="323">
        <f>ROUND(D17*F17,-2)</f>
        <v>0</v>
      </c>
      <c r="I17" s="20"/>
      <c r="J17" s="360" t="s">
        <v>862</v>
      </c>
      <c r="K17" s="215"/>
      <c r="L17" s="559"/>
      <c r="M17" s="661"/>
      <c r="N17" s="3"/>
      <c r="O17" s="78"/>
      <c r="P17" s="78"/>
      <c r="Q17" s="78"/>
      <c r="R17" s="78"/>
      <c r="S17" s="78"/>
      <c r="T17" s="78"/>
      <c r="U17" s="78"/>
      <c r="V17" s="78"/>
      <c r="W17" s="78"/>
    </row>
    <row r="18" spans="1:23" ht="24.95" customHeight="1" thickBot="1">
      <c r="A18" s="4318" t="s">
        <v>115</v>
      </c>
      <c r="B18" s="4319"/>
      <c r="C18" s="4319"/>
      <c r="D18" s="4319"/>
      <c r="E18" s="4319"/>
      <c r="F18" s="4319"/>
      <c r="G18" s="4319"/>
      <c r="H18" s="324">
        <f>SUM(H14:H16)</f>
        <v>15876180</v>
      </c>
      <c r="I18" s="20"/>
      <c r="J18" s="361" t="s">
        <v>702</v>
      </c>
      <c r="K18" s="215">
        <f>'브랜드별 집계 내역'!J223</f>
        <v>21367.984349999999</v>
      </c>
      <c r="L18" s="558">
        <f>L16-L17</f>
        <v>0</v>
      </c>
      <c r="M18" s="661"/>
      <c r="N18" s="3"/>
      <c r="O18" s="78"/>
      <c r="P18" s="78"/>
      <c r="Q18" s="78"/>
      <c r="R18" s="78"/>
      <c r="S18" s="78"/>
      <c r="T18" s="78"/>
      <c r="U18" s="78"/>
      <c r="V18" s="78"/>
      <c r="W18" s="78"/>
    </row>
    <row r="19" spans="1:23" ht="24.95" customHeight="1" thickBot="1">
      <c r="A19" s="17"/>
      <c r="B19" s="17"/>
      <c r="C19" s="17"/>
      <c r="D19" s="17"/>
      <c r="E19" s="17"/>
      <c r="F19" s="17"/>
      <c r="G19" s="17"/>
      <c r="H19" s="32"/>
      <c r="I19" s="20"/>
      <c r="J19" s="360" t="s">
        <v>859</v>
      </c>
      <c r="K19" s="609"/>
      <c r="L19" s="559"/>
      <c r="M19" s="661"/>
      <c r="N19" s="3"/>
      <c r="O19" s="78"/>
      <c r="P19" s="78"/>
      <c r="Q19" s="78"/>
      <c r="R19" s="78"/>
      <c r="S19" s="78"/>
      <c r="T19" s="78"/>
      <c r="U19" s="78"/>
      <c r="V19" s="78"/>
      <c r="W19" s="78"/>
    </row>
    <row r="20" spans="1:23" ht="24.95" customHeight="1" thickBot="1">
      <c r="A20" s="2237" t="str">
        <f>A2</f>
        <v xml:space="preserve"> 상하수도 사용량 및 사용금액(기간: 10월 22일 ~ 11월 22일)</v>
      </c>
      <c r="B20" s="2246"/>
      <c r="C20" s="2246"/>
      <c r="D20" s="2246"/>
      <c r="E20" s="2246"/>
      <c r="F20" s="2246"/>
      <c r="G20" s="2576" t="s">
        <v>2468</v>
      </c>
      <c r="H20" s="2240" t="s">
        <v>153</v>
      </c>
      <c r="I20" s="19"/>
      <c r="J20" s="614" t="s">
        <v>702</v>
      </c>
      <c r="K20" s="363"/>
      <c r="L20" s="560"/>
      <c r="M20" s="662"/>
      <c r="N20" s="3"/>
      <c r="O20" s="78"/>
      <c r="P20" s="78"/>
      <c r="Q20" s="78"/>
      <c r="R20" s="78"/>
      <c r="S20" s="78"/>
      <c r="T20" s="78"/>
      <c r="U20" s="78"/>
      <c r="V20" s="78"/>
      <c r="W20" s="78"/>
    </row>
    <row r="21" spans="1:23" ht="24.95" customHeight="1">
      <c r="A21" s="4321" t="s">
        <v>173</v>
      </c>
      <c r="B21" s="4323" t="s">
        <v>1063</v>
      </c>
      <c r="C21" s="4323"/>
      <c r="D21" s="4323"/>
      <c r="E21" s="4324" t="s">
        <v>47</v>
      </c>
      <c r="F21" s="2979" t="s">
        <v>221</v>
      </c>
      <c r="G21" s="4323" t="s">
        <v>1035</v>
      </c>
      <c r="H21" s="4326" t="s">
        <v>162</v>
      </c>
      <c r="I21" s="19"/>
      <c r="M21" s="115"/>
      <c r="N21" s="3"/>
      <c r="O21" s="78"/>
      <c r="P21" s="78"/>
      <c r="Q21" s="78"/>
      <c r="R21" s="78"/>
      <c r="S21" s="78"/>
      <c r="T21" s="78"/>
      <c r="U21" s="78"/>
      <c r="V21" s="78"/>
      <c r="W21" s="78"/>
    </row>
    <row r="22" spans="1:23" ht="24.95" customHeight="1">
      <c r="A22" s="4322"/>
      <c r="B22" s="2241" t="s">
        <v>1055</v>
      </c>
      <c r="C22" s="2241" t="s">
        <v>1064</v>
      </c>
      <c r="D22" s="2241" t="s">
        <v>1065</v>
      </c>
      <c r="E22" s="4325"/>
      <c r="F22" s="2980" t="s">
        <v>222</v>
      </c>
      <c r="G22" s="4325"/>
      <c r="H22" s="4327"/>
      <c r="I22" s="19"/>
      <c r="J22" s="19"/>
      <c r="K22" s="7"/>
      <c r="L22" s="7"/>
      <c r="M22" s="115"/>
      <c r="N22" s="3"/>
      <c r="O22" s="78"/>
      <c r="P22" s="78"/>
      <c r="Q22" s="78"/>
      <c r="R22" s="78"/>
      <c r="S22" s="78"/>
      <c r="T22" s="78"/>
      <c r="U22" s="78"/>
      <c r="V22" s="78"/>
      <c r="W22" s="78"/>
    </row>
    <row r="23" spans="1:23" ht="24.95" customHeight="1">
      <c r="A23" s="2242" t="s">
        <v>166</v>
      </c>
      <c r="B23" s="65"/>
      <c r="C23" s="65"/>
      <c r="D23" s="2551">
        <v>6956</v>
      </c>
      <c r="E23" s="67">
        <v>0</v>
      </c>
      <c r="F23" s="66">
        <f>G23/D23</f>
        <v>1265.031627372053</v>
      </c>
      <c r="G23" s="2551">
        <v>8799560</v>
      </c>
      <c r="H23" s="321">
        <f>G23</f>
        <v>8799560</v>
      </c>
      <c r="I23" s="20"/>
      <c r="J23" s="20"/>
      <c r="M23" s="115"/>
      <c r="N23" s="3"/>
      <c r="O23" s="78"/>
      <c r="P23" s="78"/>
      <c r="Q23" s="78"/>
      <c r="R23" s="78"/>
      <c r="S23" s="78"/>
      <c r="T23" s="78"/>
      <c r="U23" s="78"/>
      <c r="V23" s="78"/>
      <c r="W23" s="78"/>
    </row>
    <row r="24" spans="1:23" ht="24.95" customHeight="1">
      <c r="A24" s="2243" t="s">
        <v>167</v>
      </c>
      <c r="B24" s="64"/>
      <c r="C24" s="64"/>
      <c r="D24" s="63">
        <f>D23</f>
        <v>6956</v>
      </c>
      <c r="E24" s="63"/>
      <c r="F24" s="63">
        <f>G24/D24</f>
        <v>2257.5819436457732</v>
      </c>
      <c r="G24" s="749">
        <v>15703740</v>
      </c>
      <c r="H24" s="322">
        <f>G24</f>
        <v>15703740</v>
      </c>
      <c r="I24" s="20"/>
      <c r="J24" s="20"/>
      <c r="M24" s="115"/>
      <c r="N24" s="3"/>
      <c r="O24" s="78"/>
      <c r="P24" s="78"/>
      <c r="Q24" s="78"/>
      <c r="R24" s="78"/>
      <c r="S24" s="78"/>
      <c r="T24" s="78"/>
      <c r="U24" s="78"/>
      <c r="V24" s="78"/>
      <c r="W24" s="78"/>
    </row>
    <row r="25" spans="1:23" ht="24.95" customHeight="1">
      <c r="A25" s="2244" t="s">
        <v>863</v>
      </c>
      <c r="B25" s="63"/>
      <c r="C25" s="63"/>
      <c r="D25" s="63"/>
      <c r="E25" s="63"/>
      <c r="F25" s="63">
        <f>G25/D24</f>
        <v>170</v>
      </c>
      <c r="G25" s="749">
        <v>1182520</v>
      </c>
      <c r="H25" s="322">
        <f>G25</f>
        <v>1182520</v>
      </c>
      <c r="I25" s="20"/>
      <c r="J25" s="20"/>
      <c r="M25" s="115"/>
      <c r="N25" s="3"/>
      <c r="O25" s="78"/>
      <c r="P25" s="78"/>
      <c r="Q25" s="78"/>
      <c r="R25" s="78"/>
      <c r="S25" s="78"/>
      <c r="T25" s="78"/>
      <c r="U25" s="78"/>
      <c r="V25" s="78"/>
      <c r="W25" s="78"/>
    </row>
    <row r="26" spans="1:23" ht="24.95" customHeight="1">
      <c r="A26" s="2245" t="s">
        <v>1054</v>
      </c>
      <c r="B26" s="68"/>
      <c r="C26" s="68"/>
      <c r="D26" s="68">
        <v>0</v>
      </c>
      <c r="E26" s="68"/>
      <c r="F26" s="68"/>
      <c r="G26" s="68"/>
      <c r="H26" s="323">
        <f>ROUNDDOWN(D26*F26,-1)</f>
        <v>0</v>
      </c>
      <c r="I26" s="20"/>
      <c r="J26" s="20"/>
      <c r="M26" s="115"/>
      <c r="N26" s="3"/>
      <c r="O26" s="78"/>
      <c r="P26" s="78"/>
      <c r="Q26" s="78"/>
      <c r="R26" s="78"/>
      <c r="S26" s="78"/>
      <c r="T26" s="78"/>
      <c r="U26" s="78"/>
      <c r="V26" s="78"/>
      <c r="W26" s="78"/>
    </row>
    <row r="27" spans="1:23" ht="24.95" customHeight="1" thickBot="1">
      <c r="A27" s="4318" t="s">
        <v>115</v>
      </c>
      <c r="B27" s="4319"/>
      <c r="C27" s="4319"/>
      <c r="D27" s="4319"/>
      <c r="E27" s="4319"/>
      <c r="F27" s="4319"/>
      <c r="G27" s="4319"/>
      <c r="H27" s="324">
        <f>SUM(H23:H25)</f>
        <v>25685820</v>
      </c>
      <c r="I27" s="20"/>
      <c r="J27" s="20"/>
      <c r="M27" s="115"/>
      <c r="N27" s="3"/>
      <c r="O27" s="78"/>
      <c r="P27" s="78"/>
      <c r="Q27" s="78"/>
      <c r="R27" s="78"/>
      <c r="S27" s="78"/>
      <c r="T27" s="78"/>
      <c r="U27" s="78"/>
      <c r="V27" s="78"/>
      <c r="W27" s="78"/>
    </row>
    <row r="28" spans="1:23" ht="24.95" customHeight="1" thickBot="1">
      <c r="A28" s="17"/>
      <c r="B28" s="17"/>
      <c r="C28" s="17"/>
      <c r="D28" s="17"/>
      <c r="E28" s="17"/>
      <c r="F28" s="17"/>
      <c r="G28" s="17"/>
      <c r="H28" s="32"/>
      <c r="I28" s="20"/>
      <c r="J28" s="20"/>
      <c r="M28" s="115"/>
      <c r="N28" s="3"/>
      <c r="O28" s="78"/>
      <c r="P28" s="78"/>
      <c r="Q28" s="78"/>
      <c r="R28" s="78"/>
      <c r="S28" s="78"/>
      <c r="T28" s="78"/>
      <c r="U28" s="78"/>
      <c r="V28" s="78"/>
      <c r="W28" s="78"/>
    </row>
    <row r="29" spans="1:23" ht="24.95" customHeight="1">
      <c r="A29" s="2237" t="str">
        <f>A2</f>
        <v xml:space="preserve"> 상하수도 사용량 및 사용금액(기간: 10월 22일 ~ 11월 22일)</v>
      </c>
      <c r="B29" s="2246"/>
      <c r="C29" s="2246"/>
      <c r="D29" s="2246"/>
      <c r="E29" s="2246"/>
      <c r="F29" s="2246"/>
      <c r="G29" s="2239" t="s">
        <v>2469</v>
      </c>
      <c r="H29" s="2240" t="s">
        <v>158</v>
      </c>
      <c r="I29" s="19"/>
      <c r="M29" s="115"/>
      <c r="N29" s="3"/>
      <c r="O29" s="78"/>
      <c r="P29" s="78"/>
      <c r="Q29" s="78"/>
      <c r="R29" s="78"/>
      <c r="S29" s="78"/>
      <c r="T29" s="78"/>
      <c r="U29" s="78"/>
      <c r="V29" s="78"/>
      <c r="W29" s="78"/>
    </row>
    <row r="30" spans="1:23" ht="24.95" customHeight="1">
      <c r="A30" s="4321" t="s">
        <v>173</v>
      </c>
      <c r="B30" s="4323" t="s">
        <v>1063</v>
      </c>
      <c r="C30" s="4323"/>
      <c r="D30" s="4323"/>
      <c r="E30" s="4324" t="s">
        <v>47</v>
      </c>
      <c r="F30" s="2979" t="s">
        <v>221</v>
      </c>
      <c r="G30" s="4323" t="s">
        <v>1035</v>
      </c>
      <c r="H30" s="4326" t="s">
        <v>162</v>
      </c>
      <c r="I30" s="326"/>
      <c r="J30" s="564"/>
      <c r="K30" s="7"/>
      <c r="L30" s="7"/>
      <c r="M30" s="115"/>
      <c r="N30" s="3"/>
      <c r="O30" s="78"/>
      <c r="P30" s="78"/>
      <c r="Q30" s="78"/>
      <c r="R30" s="78"/>
      <c r="S30" s="78"/>
      <c r="T30" s="78"/>
      <c r="U30" s="78"/>
      <c r="V30" s="78"/>
      <c r="W30" s="78"/>
    </row>
    <row r="31" spans="1:23" ht="24.95" customHeight="1" thickBot="1">
      <c r="A31" s="4322"/>
      <c r="B31" s="2241" t="s">
        <v>1055</v>
      </c>
      <c r="C31" s="2241" t="s">
        <v>1064</v>
      </c>
      <c r="D31" s="2241" t="s">
        <v>1065</v>
      </c>
      <c r="E31" s="4325"/>
      <c r="F31" s="2980" t="s">
        <v>222</v>
      </c>
      <c r="G31" s="4325"/>
      <c r="H31" s="4327"/>
      <c r="I31" s="330"/>
      <c r="J31" s="564" t="s">
        <v>1145</v>
      </c>
      <c r="K31" s="7"/>
      <c r="L31" s="4315" t="s">
        <v>1150</v>
      </c>
      <c r="M31" s="4315"/>
      <c r="N31" s="3"/>
      <c r="O31" s="78"/>
      <c r="P31" s="78"/>
      <c r="Q31" s="78"/>
      <c r="R31" s="78"/>
      <c r="S31" s="78"/>
      <c r="T31" s="78"/>
      <c r="U31" s="78"/>
      <c r="V31" s="78"/>
      <c r="W31" s="78"/>
    </row>
    <row r="32" spans="1:23" ht="24.95" customHeight="1">
      <c r="A32" s="2242" t="s">
        <v>166</v>
      </c>
      <c r="B32" s="65"/>
      <c r="C32" s="65"/>
      <c r="D32" s="2551">
        <v>4949</v>
      </c>
      <c r="E32" s="67">
        <v>0</v>
      </c>
      <c r="F32" s="66">
        <f>G32/D32</f>
        <v>1267.072135785007</v>
      </c>
      <c r="G32" s="2551">
        <v>6270740</v>
      </c>
      <c r="H32" s="321">
        <f>G32</f>
        <v>6270740</v>
      </c>
      <c r="I32" s="118"/>
      <c r="J32" s="331">
        <f>G32/D32</f>
        <v>1267.072135785007</v>
      </c>
      <c r="L32" s="331">
        <f>G5/D5</f>
        <v>1270.6517421917313</v>
      </c>
      <c r="M32" s="332"/>
      <c r="N32" s="3"/>
      <c r="O32" s="78"/>
      <c r="P32" s="78"/>
      <c r="Q32" s="78"/>
      <c r="R32" s="78"/>
      <c r="S32" s="78"/>
      <c r="T32" s="78"/>
      <c r="U32" s="78"/>
      <c r="V32" s="78"/>
      <c r="W32" s="78"/>
    </row>
    <row r="33" spans="1:23" ht="24.95" customHeight="1">
      <c r="A33" s="2243" t="s">
        <v>167</v>
      </c>
      <c r="B33" s="64"/>
      <c r="C33" s="64"/>
      <c r="D33" s="63">
        <f>D32</f>
        <v>4949</v>
      </c>
      <c r="E33" s="63"/>
      <c r="F33" s="63">
        <f>G33/D33</f>
        <v>2337.9369569610021</v>
      </c>
      <c r="G33" s="749">
        <v>11570450</v>
      </c>
      <c r="H33" s="322">
        <f>G33</f>
        <v>11570450</v>
      </c>
      <c r="I33" s="118"/>
      <c r="J33" s="328">
        <f>G33/D33</f>
        <v>2337.9369569610021</v>
      </c>
      <c r="L33" s="328">
        <f>G6/D6</f>
        <v>2249.2886802671965</v>
      </c>
      <c r="M33" s="332"/>
      <c r="N33" s="3"/>
      <c r="O33" s="78"/>
      <c r="P33" s="78"/>
      <c r="Q33" s="78"/>
      <c r="R33" s="78"/>
      <c r="S33" s="78"/>
      <c r="T33" s="78"/>
      <c r="U33" s="78"/>
      <c r="V33" s="78"/>
      <c r="W33" s="78"/>
    </row>
    <row r="34" spans="1:23" ht="24.95" customHeight="1" thickBot="1">
      <c r="A34" s="2244" t="s">
        <v>863</v>
      </c>
      <c r="B34" s="63"/>
      <c r="C34" s="63"/>
      <c r="D34" s="63"/>
      <c r="E34" s="63"/>
      <c r="F34" s="63">
        <f>G34/D33</f>
        <v>170</v>
      </c>
      <c r="G34" s="749">
        <v>841330</v>
      </c>
      <c r="H34" s="322">
        <f>G34</f>
        <v>841330</v>
      </c>
      <c r="I34" s="118"/>
      <c r="J34" s="329">
        <f>F34</f>
        <v>170</v>
      </c>
      <c r="L34" s="329">
        <f>F7</f>
        <v>170</v>
      </c>
      <c r="M34" s="333"/>
      <c r="N34" s="3"/>
      <c r="O34" s="78"/>
      <c r="P34" s="78"/>
      <c r="Q34" s="78"/>
      <c r="R34" s="78"/>
      <c r="S34" s="78"/>
      <c r="T34" s="78"/>
      <c r="U34" s="78"/>
      <c r="V34" s="78"/>
      <c r="W34" s="78"/>
    </row>
    <row r="35" spans="1:23" ht="24.95" customHeight="1">
      <c r="A35" s="2245" t="s">
        <v>1054</v>
      </c>
      <c r="B35" s="68"/>
      <c r="C35" s="68"/>
      <c r="D35" s="68">
        <v>0</v>
      </c>
      <c r="E35" s="68"/>
      <c r="F35" s="68"/>
      <c r="G35" s="68"/>
      <c r="H35" s="323">
        <f>ROUNDDOWN(D35*F35,-1)</f>
        <v>0</v>
      </c>
      <c r="I35" s="327"/>
      <c r="J35" s="20"/>
      <c r="M35" s="115"/>
      <c r="N35" s="3"/>
      <c r="O35" s="78"/>
      <c r="P35" s="78"/>
      <c r="Q35" s="78"/>
      <c r="R35" s="78"/>
      <c r="S35" s="78"/>
      <c r="T35" s="78"/>
      <c r="U35" s="78"/>
      <c r="V35" s="78"/>
      <c r="W35" s="78"/>
    </row>
    <row r="36" spans="1:23" ht="24.95" customHeight="1" thickBot="1">
      <c r="A36" s="4318" t="s">
        <v>115</v>
      </c>
      <c r="B36" s="4319"/>
      <c r="C36" s="4319"/>
      <c r="D36" s="4319"/>
      <c r="E36" s="4319"/>
      <c r="F36" s="4319"/>
      <c r="G36" s="4319"/>
      <c r="H36" s="324">
        <f>SUM(H32:H34)</f>
        <v>18682520</v>
      </c>
      <c r="I36" s="20"/>
      <c r="J36" s="20"/>
      <c r="M36" s="115"/>
      <c r="N36" s="3"/>
      <c r="O36" s="78"/>
      <c r="P36" s="78"/>
      <c r="Q36" s="78"/>
      <c r="R36" s="78"/>
      <c r="S36" s="78"/>
      <c r="T36" s="78"/>
      <c r="U36" s="78"/>
      <c r="V36" s="78"/>
      <c r="W36" s="78"/>
    </row>
    <row r="37" spans="1:23" ht="24.95" customHeight="1" thickBot="1">
      <c r="A37" s="4316" t="s">
        <v>1118</v>
      </c>
      <c r="B37" s="4317"/>
      <c r="C37" s="4317"/>
      <c r="D37" s="4317"/>
      <c r="E37" s="4317"/>
      <c r="F37" s="4317"/>
      <c r="G37" s="4317"/>
      <c r="H37" s="325">
        <f>SUM(H8,H17,H26,H35)</f>
        <v>0</v>
      </c>
      <c r="I37" s="20"/>
      <c r="J37" s="20"/>
      <c r="M37" s="115"/>
      <c r="N37" s="3"/>
      <c r="O37" s="78"/>
      <c r="P37" s="78"/>
      <c r="Q37" s="78"/>
      <c r="R37" s="78"/>
      <c r="S37" s="78"/>
      <c r="T37" s="78"/>
      <c r="U37" s="78"/>
      <c r="V37" s="78"/>
      <c r="W37" s="78"/>
    </row>
    <row r="38" spans="1:23" ht="24.95" customHeight="1">
      <c r="A38" s="4329" t="s">
        <v>1090</v>
      </c>
      <c r="B38" s="4329"/>
      <c r="C38" s="4329"/>
      <c r="D38" s="4329"/>
      <c r="E38" s="4329"/>
      <c r="F38" s="4329"/>
      <c r="G38" s="4329"/>
      <c r="H38" s="4329"/>
      <c r="I38" s="21"/>
      <c r="J38" s="21"/>
      <c r="M38" s="115"/>
      <c r="N38" s="3"/>
      <c r="O38" s="78"/>
      <c r="P38" s="78"/>
      <c r="Q38" s="78"/>
      <c r="R38" s="78"/>
      <c r="S38" s="78"/>
      <c r="T38" s="78"/>
      <c r="U38" s="78"/>
      <c r="V38" s="78"/>
      <c r="W38" s="78"/>
    </row>
    <row r="39" spans="1:23" ht="24.95" customHeight="1">
      <c r="A39" s="4320" t="s">
        <v>1056</v>
      </c>
      <c r="B39" s="4320"/>
      <c r="C39" s="4320"/>
      <c r="D39" s="4320"/>
      <c r="E39" s="4320"/>
      <c r="F39" s="4320"/>
      <c r="G39" s="4320"/>
      <c r="H39" s="4320"/>
      <c r="I39" s="22"/>
      <c r="J39" s="22"/>
      <c r="M39" s="115"/>
      <c r="N39" s="3"/>
      <c r="O39" s="78"/>
      <c r="P39" s="78"/>
      <c r="Q39" s="78"/>
      <c r="R39" s="78"/>
      <c r="S39" s="78"/>
      <c r="T39" s="78"/>
      <c r="U39" s="78"/>
      <c r="V39" s="78"/>
      <c r="W39" s="78"/>
    </row>
    <row r="40" spans="1:23" ht="24.95" customHeight="1">
      <c r="A40" s="4328" t="s">
        <v>1068</v>
      </c>
      <c r="B40" s="4328"/>
      <c r="C40" s="4328"/>
      <c r="D40" s="4328"/>
      <c r="E40" s="4328"/>
      <c r="F40" s="4328"/>
      <c r="G40" s="4328"/>
      <c r="H40" s="4328"/>
      <c r="I40" s="23"/>
      <c r="J40" s="23"/>
      <c r="M40" s="115"/>
      <c r="N40" s="3"/>
      <c r="O40" s="78"/>
      <c r="P40" s="78"/>
      <c r="Q40" s="78"/>
      <c r="R40" s="78"/>
      <c r="S40" s="78"/>
      <c r="T40" s="78"/>
      <c r="U40" s="78"/>
      <c r="V40" s="78"/>
      <c r="W40" s="78"/>
    </row>
    <row r="41" spans="1:23" ht="24.95" customHeight="1">
      <c r="A41" s="4328" t="s">
        <v>622</v>
      </c>
      <c r="B41" s="4328"/>
      <c r="C41" s="4328"/>
      <c r="D41" s="4328"/>
      <c r="E41" s="4328"/>
      <c r="F41" s="4328"/>
      <c r="G41" s="4328"/>
      <c r="H41" s="4328"/>
      <c r="I41" s="23"/>
      <c r="J41" s="23"/>
      <c r="M41" s="115"/>
      <c r="N41" s="3"/>
      <c r="O41" s="78"/>
      <c r="P41" s="78"/>
      <c r="Q41" s="78"/>
      <c r="R41" s="78"/>
      <c r="S41" s="78"/>
      <c r="T41" s="78"/>
      <c r="U41" s="78"/>
      <c r="V41" s="78"/>
      <c r="W41" s="78"/>
    </row>
    <row r="42" spans="1:23" ht="24.95" customHeight="1">
      <c r="A42" s="4320" t="s">
        <v>686</v>
      </c>
      <c r="B42" s="4320"/>
      <c r="C42" s="4320"/>
      <c r="D42" s="4320"/>
      <c r="E42" s="4320"/>
      <c r="F42" s="4320"/>
      <c r="G42" s="4320"/>
      <c r="H42" s="4320"/>
      <c r="I42" s="22"/>
      <c r="J42" s="22"/>
      <c r="M42" s="115"/>
      <c r="N42" s="3"/>
      <c r="O42" s="78"/>
      <c r="P42" s="78"/>
      <c r="Q42" s="78"/>
      <c r="R42" s="78"/>
      <c r="S42" s="78"/>
      <c r="T42" s="78"/>
      <c r="U42" s="78"/>
      <c r="V42" s="78"/>
      <c r="W42" s="78"/>
    </row>
    <row r="43" spans="1:23" ht="24.95" customHeight="1">
      <c r="A43" s="4328" t="s">
        <v>619</v>
      </c>
      <c r="B43" s="4328"/>
      <c r="C43" s="4328"/>
      <c r="D43" s="4328"/>
      <c r="E43" s="4328"/>
      <c r="F43" s="4328"/>
      <c r="G43" s="4328"/>
      <c r="H43" s="4328"/>
      <c r="I43" s="23"/>
      <c r="J43" s="23"/>
      <c r="M43" s="115"/>
      <c r="N43" s="3"/>
      <c r="O43" s="78"/>
      <c r="P43" s="78"/>
      <c r="Q43" s="78"/>
      <c r="R43" s="78"/>
      <c r="S43" s="78"/>
      <c r="T43" s="78"/>
      <c r="U43" s="78"/>
      <c r="V43" s="78"/>
      <c r="W43" s="78"/>
    </row>
    <row r="44" spans="1:23" ht="24.95" customHeight="1">
      <c r="A44" s="4328" t="s">
        <v>643</v>
      </c>
      <c r="B44" s="4328"/>
      <c r="C44" s="4328"/>
      <c r="D44" s="4328"/>
      <c r="E44" s="4328"/>
      <c r="F44" s="4328"/>
      <c r="G44" s="4328"/>
      <c r="H44" s="4328"/>
      <c r="I44" s="23"/>
      <c r="J44" s="23"/>
      <c r="M44" s="115"/>
      <c r="N44" s="3"/>
      <c r="O44" s="78"/>
      <c r="P44" s="78"/>
      <c r="Q44" s="78"/>
      <c r="R44" s="78"/>
      <c r="S44" s="78"/>
      <c r="T44" s="78"/>
      <c r="U44" s="78"/>
      <c r="V44" s="78"/>
      <c r="W44" s="78"/>
    </row>
    <row r="45" spans="1:23" ht="24.95" customHeight="1">
      <c r="A45" s="4320" t="s">
        <v>666</v>
      </c>
      <c r="B45" s="4320"/>
      <c r="C45" s="4320"/>
      <c r="D45" s="4320"/>
      <c r="E45" s="4320"/>
      <c r="F45" s="4320"/>
      <c r="G45" s="4320"/>
      <c r="H45" s="4320"/>
      <c r="I45" s="565"/>
      <c r="J45" s="565"/>
      <c r="M45" s="115"/>
      <c r="N45" s="3"/>
      <c r="O45" s="78"/>
      <c r="P45" s="78"/>
      <c r="Q45" s="78"/>
      <c r="R45" s="78"/>
      <c r="S45" s="78"/>
      <c r="T45" s="78"/>
      <c r="U45" s="78"/>
      <c r="V45" s="78"/>
      <c r="W45" s="78"/>
    </row>
    <row r="46" spans="1:23" ht="24.95" customHeight="1">
      <c r="A46" s="4328" t="s">
        <v>1075</v>
      </c>
      <c r="B46" s="4328"/>
      <c r="C46" s="4328"/>
      <c r="D46" s="4328"/>
      <c r="E46" s="4328"/>
      <c r="F46" s="4328"/>
      <c r="G46" s="4328"/>
      <c r="H46" s="4328"/>
      <c r="I46" s="566"/>
      <c r="J46" s="566"/>
      <c r="M46" s="115"/>
      <c r="N46" s="3"/>
      <c r="O46" s="78"/>
      <c r="P46" s="78"/>
      <c r="Q46" s="78"/>
      <c r="R46" s="78"/>
      <c r="S46" s="78"/>
      <c r="T46" s="78"/>
      <c r="U46" s="78"/>
      <c r="V46" s="78"/>
      <c r="W46" s="78"/>
    </row>
    <row r="47" spans="1:23" ht="24.95" customHeight="1">
      <c r="A47" s="4320" t="s">
        <v>117</v>
      </c>
      <c r="B47" s="4320"/>
      <c r="C47" s="4320"/>
      <c r="D47" s="4320"/>
      <c r="E47" s="4320"/>
      <c r="F47" s="4320"/>
      <c r="G47" s="4320"/>
      <c r="H47" s="4320"/>
      <c r="I47" s="565"/>
      <c r="J47" s="565"/>
      <c r="M47" s="115"/>
      <c r="N47" s="3"/>
      <c r="O47" s="78"/>
      <c r="P47" s="78"/>
      <c r="Q47" s="78"/>
      <c r="R47" s="78"/>
      <c r="S47" s="78"/>
      <c r="T47" s="78"/>
      <c r="U47" s="78"/>
      <c r="V47" s="78"/>
      <c r="W47" s="78"/>
    </row>
    <row r="48" spans="1:23" ht="24.95" customHeight="1">
      <c r="A48" s="4328" t="s">
        <v>1069</v>
      </c>
      <c r="B48" s="4328"/>
      <c r="C48" s="4328"/>
      <c r="D48" s="4328"/>
      <c r="E48" s="4328"/>
      <c r="F48" s="4328"/>
      <c r="G48" s="4328"/>
      <c r="H48" s="4328"/>
      <c r="I48" s="566"/>
      <c r="J48" s="566"/>
      <c r="M48" s="115"/>
      <c r="N48" s="3"/>
      <c r="O48" s="78"/>
      <c r="P48" s="78"/>
      <c r="Q48" s="78"/>
      <c r="R48" s="78"/>
      <c r="S48" s="78"/>
      <c r="T48" s="78"/>
      <c r="U48" s="78"/>
      <c r="V48" s="78"/>
      <c r="W48" s="78"/>
    </row>
    <row r="49" spans="1:23" ht="24.95" customHeight="1">
      <c r="A49" s="4320" t="s">
        <v>299</v>
      </c>
      <c r="B49" s="4320"/>
      <c r="C49" s="4320"/>
      <c r="D49" s="4320"/>
      <c r="E49" s="4320"/>
      <c r="F49" s="4320"/>
      <c r="G49" s="4320"/>
      <c r="H49" s="4320"/>
      <c r="I49" s="565"/>
      <c r="J49" s="565"/>
      <c r="M49" s="115"/>
      <c r="N49" s="3"/>
      <c r="O49" s="78"/>
      <c r="P49" s="78"/>
      <c r="Q49" s="78"/>
      <c r="R49" s="78"/>
      <c r="S49" s="78"/>
      <c r="T49" s="78"/>
      <c r="U49" s="78"/>
      <c r="V49" s="78"/>
      <c r="W49" s="78"/>
    </row>
    <row r="50" spans="1:23" ht="24.95" customHeight="1">
      <c r="A50" s="4320" t="s">
        <v>648</v>
      </c>
      <c r="B50" s="4320"/>
      <c r="C50" s="4320"/>
      <c r="D50" s="4320"/>
      <c r="E50" s="4320"/>
      <c r="F50" s="4320"/>
      <c r="G50" s="4320"/>
      <c r="H50" s="4320"/>
      <c r="I50" s="565"/>
      <c r="J50" s="565"/>
      <c r="M50" s="115"/>
      <c r="N50" s="3"/>
      <c r="O50" s="78"/>
      <c r="P50" s="78"/>
      <c r="Q50" s="78"/>
      <c r="R50" s="78"/>
      <c r="S50" s="78"/>
      <c r="T50" s="78"/>
      <c r="U50" s="78"/>
      <c r="V50" s="78"/>
      <c r="W50" s="78"/>
    </row>
    <row r="51" spans="1:23" ht="24.95" customHeight="1">
      <c r="A51" s="4320" t="s">
        <v>668</v>
      </c>
      <c r="B51" s="4320"/>
      <c r="C51" s="4320"/>
      <c r="D51" s="4320"/>
      <c r="E51" s="4320"/>
      <c r="F51" s="4320"/>
      <c r="G51" s="4320"/>
      <c r="H51" s="4320"/>
      <c r="I51" s="565"/>
      <c r="J51" s="565"/>
      <c r="M51" s="115"/>
      <c r="N51" s="3"/>
      <c r="O51" s="78"/>
      <c r="P51" s="78"/>
      <c r="Q51" s="78"/>
      <c r="R51" s="78"/>
      <c r="S51" s="78"/>
      <c r="T51" s="78"/>
      <c r="U51" s="78"/>
      <c r="V51" s="78"/>
      <c r="W51" s="78"/>
    </row>
    <row r="52" spans="1:23" ht="24.95" customHeight="1">
      <c r="A52" s="4328" t="s">
        <v>1066</v>
      </c>
      <c r="B52" s="4328"/>
      <c r="C52" s="4328"/>
      <c r="D52" s="4328"/>
      <c r="E52" s="4328"/>
      <c r="F52" s="4328"/>
      <c r="G52" s="4328"/>
      <c r="H52" s="4328"/>
      <c r="I52" s="566"/>
      <c r="J52" s="566"/>
      <c r="M52" s="115"/>
      <c r="N52" s="3"/>
      <c r="O52" s="78"/>
      <c r="P52" s="78"/>
      <c r="Q52" s="78"/>
      <c r="R52" s="78"/>
      <c r="S52" s="78"/>
      <c r="T52" s="78"/>
      <c r="U52" s="78"/>
      <c r="V52" s="78"/>
      <c r="W52" s="78"/>
    </row>
    <row r="53" spans="1:23" ht="24.95" customHeight="1">
      <c r="A53" s="4320" t="s">
        <v>116</v>
      </c>
      <c r="B53" s="4320"/>
      <c r="C53" s="4320"/>
      <c r="D53" s="4320"/>
      <c r="E53" s="4320"/>
      <c r="F53" s="4320"/>
      <c r="G53" s="4320"/>
      <c r="H53" s="4320"/>
      <c r="I53" s="565"/>
      <c r="J53" s="565"/>
      <c r="M53" s="115"/>
      <c r="N53" s="3"/>
      <c r="O53" s="78"/>
      <c r="P53" s="78"/>
      <c r="Q53" s="78"/>
      <c r="R53" s="78"/>
      <c r="S53" s="78"/>
      <c r="T53" s="78"/>
      <c r="U53" s="78"/>
      <c r="V53" s="78"/>
      <c r="W53" s="78"/>
    </row>
    <row r="54" spans="1:23" ht="24.95" customHeight="1">
      <c r="A54" s="4328" t="s">
        <v>1073</v>
      </c>
      <c r="B54" s="4328"/>
      <c r="C54" s="4328"/>
      <c r="D54" s="4328"/>
      <c r="E54" s="4328"/>
      <c r="F54" s="4328"/>
      <c r="G54" s="4328"/>
      <c r="H54" s="4328"/>
      <c r="I54" s="566"/>
      <c r="J54" s="566"/>
      <c r="M54" s="115"/>
      <c r="N54" s="3"/>
      <c r="O54" s="78"/>
      <c r="P54" s="78"/>
      <c r="Q54" s="78"/>
      <c r="R54" s="78"/>
      <c r="S54" s="78"/>
      <c r="T54" s="78"/>
      <c r="U54" s="78"/>
      <c r="V54" s="78"/>
      <c r="W54" s="78"/>
    </row>
    <row r="55" spans="1:23" ht="24.95" customHeight="1">
      <c r="A55" s="4320" t="s">
        <v>300</v>
      </c>
      <c r="B55" s="4320"/>
      <c r="C55" s="4320"/>
      <c r="D55" s="4320"/>
      <c r="E55" s="4320"/>
      <c r="F55" s="4320"/>
      <c r="G55" s="4320"/>
      <c r="H55" s="4320"/>
      <c r="I55" s="565"/>
      <c r="J55" s="565"/>
      <c r="M55" s="115"/>
      <c r="N55" s="3"/>
      <c r="O55" s="78"/>
      <c r="P55" s="78"/>
      <c r="Q55" s="78"/>
      <c r="R55" s="78"/>
      <c r="S55" s="78"/>
      <c r="T55" s="78"/>
      <c r="U55" s="78"/>
      <c r="V55" s="78"/>
      <c r="W55" s="78"/>
    </row>
    <row r="56" spans="1:23" ht="24.95" customHeight="1">
      <c r="A56" s="4320" t="s">
        <v>301</v>
      </c>
      <c r="B56" s="4320"/>
      <c r="C56" s="4320"/>
      <c r="D56" s="4320"/>
      <c r="E56" s="4320"/>
      <c r="F56" s="4320"/>
      <c r="G56" s="4320"/>
      <c r="H56" s="4320"/>
      <c r="I56" s="565"/>
      <c r="J56" s="565"/>
      <c r="M56" s="115"/>
      <c r="N56" s="3"/>
      <c r="O56" s="78"/>
      <c r="P56" s="78"/>
      <c r="Q56" s="78"/>
      <c r="R56" s="78"/>
      <c r="S56" s="78"/>
      <c r="T56" s="78"/>
      <c r="U56" s="78"/>
      <c r="V56" s="78"/>
      <c r="W56" s="78"/>
    </row>
    <row r="57" spans="1:23" ht="24.95" customHeight="1">
      <c r="A57" s="4320" t="s">
        <v>667</v>
      </c>
      <c r="B57" s="4320"/>
      <c r="C57" s="4320"/>
      <c r="D57" s="4320"/>
      <c r="E57" s="4320"/>
      <c r="F57" s="4320"/>
      <c r="G57" s="4320"/>
      <c r="H57" s="4320"/>
      <c r="I57" s="565"/>
      <c r="J57" s="565"/>
      <c r="M57" s="115"/>
      <c r="N57" s="3"/>
      <c r="O57" s="78"/>
      <c r="P57" s="78"/>
      <c r="Q57" s="78"/>
      <c r="R57" s="78"/>
      <c r="S57" s="78"/>
      <c r="T57" s="78"/>
      <c r="U57" s="78"/>
      <c r="V57" s="78"/>
      <c r="W57" s="78"/>
    </row>
    <row r="58" spans="1:23" ht="24.95" customHeight="1">
      <c r="A58" s="4328" t="s">
        <v>1066</v>
      </c>
      <c r="B58" s="4328"/>
      <c r="C58" s="4328"/>
      <c r="D58" s="4328"/>
      <c r="E58" s="4328"/>
      <c r="F58" s="4328"/>
      <c r="G58" s="4328"/>
      <c r="H58" s="4328"/>
      <c r="I58" s="566"/>
      <c r="J58" s="566"/>
      <c r="M58" s="115"/>
      <c r="N58" s="3"/>
      <c r="O58" s="78"/>
      <c r="P58" s="78"/>
      <c r="Q58" s="78"/>
      <c r="R58" s="78"/>
      <c r="S58" s="78"/>
      <c r="T58" s="78"/>
      <c r="U58" s="78"/>
      <c r="V58" s="78"/>
      <c r="W58" s="78"/>
    </row>
    <row r="59" spans="1:23" ht="24.95" customHeight="1">
      <c r="A59" s="4320" t="s">
        <v>116</v>
      </c>
      <c r="B59" s="4320"/>
      <c r="C59" s="4320"/>
      <c r="D59" s="4320"/>
      <c r="E59" s="4320"/>
      <c r="F59" s="4320"/>
      <c r="G59" s="4320"/>
      <c r="H59" s="4320"/>
      <c r="I59" s="565"/>
      <c r="J59" s="565"/>
      <c r="M59" s="115"/>
      <c r="N59" s="3"/>
      <c r="O59" s="78"/>
      <c r="P59" s="78"/>
      <c r="Q59" s="78"/>
      <c r="R59" s="78"/>
      <c r="S59" s="78"/>
      <c r="T59" s="78"/>
      <c r="U59" s="78"/>
      <c r="V59" s="78"/>
      <c r="W59" s="78"/>
    </row>
    <row r="60" spans="1:23" ht="24.95" customHeight="1">
      <c r="A60" s="4328" t="s">
        <v>1073</v>
      </c>
      <c r="B60" s="4328"/>
      <c r="C60" s="4328"/>
      <c r="D60" s="4328"/>
      <c r="E60" s="4328"/>
      <c r="F60" s="4328"/>
      <c r="G60" s="4328"/>
      <c r="H60" s="4328"/>
      <c r="I60" s="566"/>
      <c r="J60" s="566"/>
      <c r="M60" s="115"/>
      <c r="N60" s="3"/>
      <c r="O60" s="78"/>
      <c r="P60" s="78"/>
      <c r="Q60" s="78"/>
      <c r="R60" s="78"/>
      <c r="S60" s="78"/>
      <c r="T60" s="78"/>
      <c r="U60" s="78"/>
      <c r="V60" s="78"/>
      <c r="W60" s="78"/>
    </row>
    <row r="61" spans="1:23" ht="24.95" customHeight="1">
      <c r="A61" s="4320" t="s">
        <v>300</v>
      </c>
      <c r="B61" s="4320"/>
      <c r="C61" s="4320"/>
      <c r="D61" s="4320"/>
      <c r="E61" s="4320"/>
      <c r="F61" s="4320"/>
      <c r="G61" s="4320"/>
      <c r="H61" s="4320"/>
      <c r="I61" s="565"/>
      <c r="J61" s="565"/>
      <c r="M61" s="115"/>
      <c r="N61" s="3"/>
      <c r="O61" s="78"/>
      <c r="P61" s="78"/>
      <c r="Q61" s="78"/>
      <c r="R61" s="78"/>
      <c r="S61" s="78"/>
      <c r="T61" s="78"/>
      <c r="U61" s="78"/>
      <c r="V61" s="78"/>
      <c r="W61" s="78"/>
    </row>
    <row r="62" spans="1:23" ht="24.95" customHeight="1">
      <c r="A62" s="4320" t="s">
        <v>301</v>
      </c>
      <c r="B62" s="4320"/>
      <c r="C62" s="4320"/>
      <c r="D62" s="4320"/>
      <c r="E62" s="4320"/>
      <c r="F62" s="4320"/>
      <c r="G62" s="4320"/>
      <c r="H62" s="4320"/>
      <c r="I62" s="565"/>
      <c r="J62" s="565"/>
      <c r="M62" s="115"/>
      <c r="N62" s="3"/>
      <c r="O62" s="78"/>
      <c r="P62" s="78"/>
      <c r="Q62" s="78"/>
      <c r="R62" s="78"/>
      <c r="S62" s="78"/>
      <c r="T62" s="78"/>
      <c r="U62" s="78"/>
      <c r="V62" s="78"/>
      <c r="W62" s="78"/>
    </row>
    <row r="63" spans="1:23" ht="24.95" customHeight="1">
      <c r="M63" s="115"/>
      <c r="N63" s="3"/>
      <c r="O63" s="78"/>
      <c r="P63" s="78"/>
      <c r="Q63" s="78"/>
      <c r="R63" s="78"/>
      <c r="S63" s="78"/>
      <c r="T63" s="78"/>
      <c r="U63" s="78"/>
      <c r="V63" s="78"/>
      <c r="W63" s="78"/>
    </row>
    <row r="64" spans="1:23" ht="24.95" customHeight="1">
      <c r="M64" s="115"/>
      <c r="N64" s="3"/>
      <c r="O64" s="78"/>
      <c r="P64" s="78"/>
      <c r="Q64" s="78"/>
      <c r="R64" s="78"/>
      <c r="S64" s="78"/>
      <c r="T64" s="78"/>
      <c r="U64" s="78"/>
      <c r="V64" s="78"/>
      <c r="W64" s="78"/>
    </row>
    <row r="65" spans="13:23" ht="24.95" customHeight="1">
      <c r="M65" s="115"/>
      <c r="N65" s="3"/>
      <c r="O65" s="78"/>
      <c r="P65" s="78"/>
      <c r="Q65" s="78"/>
      <c r="R65" s="78"/>
      <c r="S65" s="78"/>
      <c r="T65" s="78"/>
      <c r="U65" s="78"/>
      <c r="V65" s="78"/>
      <c r="W65" s="78"/>
    </row>
    <row r="66" spans="13:23" ht="24.95" customHeight="1">
      <c r="M66" s="115"/>
      <c r="N66" s="3"/>
      <c r="O66" s="78"/>
      <c r="P66" s="78"/>
      <c r="Q66" s="78"/>
      <c r="R66" s="78"/>
      <c r="S66" s="78"/>
      <c r="T66" s="78"/>
      <c r="U66" s="78"/>
      <c r="V66" s="78"/>
      <c r="W66" s="78"/>
    </row>
  </sheetData>
  <autoFilter ref="J4:P12" xr:uid="{00000000-0009-0000-0000-000006000000}"/>
  <mergeCells count="52">
    <mergeCell ref="A42:H42"/>
    <mergeCell ref="A58:H58"/>
    <mergeCell ref="A59:H59"/>
    <mergeCell ref="A43:H43"/>
    <mergeCell ref="A1:H1"/>
    <mergeCell ref="A3:A4"/>
    <mergeCell ref="B3:D3"/>
    <mergeCell ref="E3:E4"/>
    <mergeCell ref="G3:G4"/>
    <mergeCell ref="H3:H4"/>
    <mergeCell ref="A9:G9"/>
    <mergeCell ref="A38:H38"/>
    <mergeCell ref="A39:H39"/>
    <mergeCell ref="A40:H40"/>
    <mergeCell ref="A41:H41"/>
    <mergeCell ref="A12:A13"/>
    <mergeCell ref="B12:D12"/>
    <mergeCell ref="E12:E13"/>
    <mergeCell ref="G12:G13"/>
    <mergeCell ref="H12:H13"/>
    <mergeCell ref="H21:H22"/>
    <mergeCell ref="A18:G18"/>
    <mergeCell ref="A21:A22"/>
    <mergeCell ref="B21:D21"/>
    <mergeCell ref="E21:E22"/>
    <mergeCell ref="G21:G22"/>
    <mergeCell ref="A44:H44"/>
    <mergeCell ref="A45:H45"/>
    <mergeCell ref="A46:H46"/>
    <mergeCell ref="A47:H47"/>
    <mergeCell ref="A48:H48"/>
    <mergeCell ref="A54:H54"/>
    <mergeCell ref="A61:H61"/>
    <mergeCell ref="A60:H60"/>
    <mergeCell ref="A49:H49"/>
    <mergeCell ref="A50:H50"/>
    <mergeCell ref="L31:M31"/>
    <mergeCell ref="A37:G37"/>
    <mergeCell ref="A27:G27"/>
    <mergeCell ref="A36:G36"/>
    <mergeCell ref="A62:H62"/>
    <mergeCell ref="A30:A31"/>
    <mergeCell ref="B30:D30"/>
    <mergeCell ref="E30:E31"/>
    <mergeCell ref="G30:G31"/>
    <mergeCell ref="H30:H31"/>
    <mergeCell ref="A55:H55"/>
    <mergeCell ref="A56:H56"/>
    <mergeCell ref="A57:H57"/>
    <mergeCell ref="A51:H51"/>
    <mergeCell ref="A52:H52"/>
    <mergeCell ref="A53:H53"/>
  </mergeCells>
  <phoneticPr fontId="161" type="noConversion"/>
  <printOptions horizontalCentered="1"/>
  <pageMargins left="0.25" right="0.25" top="0.75" bottom="0.75" header="0.3" footer="0.3"/>
  <pageSetup paperSize="9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0070C0"/>
    <pageSetUpPr fitToPage="1"/>
  </sheetPr>
  <dimension ref="A1:AA177"/>
  <sheetViews>
    <sheetView view="pageBreakPreview" zoomScaleNormal="100" zoomScaleSheetLayoutView="100" workbookViewId="0">
      <pane xSplit="2" ySplit="4" topLeftCell="C5" activePane="bottomRight" state="frozen"/>
      <selection activeCell="CS37" sqref="CS37"/>
      <selection pane="topRight" activeCell="CS37" sqref="CS37"/>
      <selection pane="bottomLeft" activeCell="CS37" sqref="CS37"/>
      <selection pane="bottomRight" activeCell="V7" sqref="V7"/>
    </sheetView>
  </sheetViews>
  <sheetFormatPr defaultColWidth="9" defaultRowHeight="16.5"/>
  <cols>
    <col min="1" max="1" width="10.625" style="3" customWidth="1"/>
    <col min="2" max="2" width="12.625" style="3" customWidth="1"/>
    <col min="3" max="6" width="9.125" style="3" customWidth="1"/>
    <col min="7" max="7" width="15.625" style="3" customWidth="1"/>
    <col min="8" max="8" width="13" style="2" bestFit="1" customWidth="1"/>
    <col min="9" max="9" width="8.625" style="6" customWidth="1"/>
    <col min="10" max="10" width="15.25" style="11" customWidth="1"/>
    <col min="11" max="11" width="18.625" style="11" customWidth="1"/>
    <col min="12" max="13" width="18.625" style="6" customWidth="1"/>
    <col min="14" max="14" width="15.625" style="6" customWidth="1"/>
    <col min="15" max="20" width="15.625" customWidth="1"/>
    <col min="21" max="21" width="20.375" customWidth="1"/>
    <col min="22" max="22" width="15.625" customWidth="1"/>
    <col min="23" max="23" width="15.375" customWidth="1"/>
    <col min="24" max="24" width="14.625" customWidth="1"/>
  </cols>
  <sheetData>
    <row r="1" spans="1:27" ht="24.95" customHeight="1">
      <c r="A1" s="4366" t="s">
        <v>3689</v>
      </c>
      <c r="B1" s="4366"/>
      <c r="C1" s="4366"/>
      <c r="D1" s="4366"/>
      <c r="E1" s="4366"/>
      <c r="F1" s="4366"/>
      <c r="G1" s="4366"/>
      <c r="H1" s="4366"/>
      <c r="I1" s="78"/>
      <c r="J1" s="13"/>
      <c r="K1" s="13"/>
      <c r="L1" s="3"/>
      <c r="M1" s="3"/>
      <c r="N1" s="3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</row>
    <row r="2" spans="1:27" ht="24.95" customHeight="1" thickBot="1">
      <c r="A2" s="4367" t="s">
        <v>1103</v>
      </c>
      <c r="B2" s="4367"/>
      <c r="C2" s="299" t="s">
        <v>1024</v>
      </c>
      <c r="D2" s="372">
        <v>4800</v>
      </c>
      <c r="E2" s="299" t="s">
        <v>1037</v>
      </c>
      <c r="F2" s="373">
        <v>45992</v>
      </c>
      <c r="G2" s="373">
        <v>46022</v>
      </c>
      <c r="H2" s="374" t="s">
        <v>152</v>
      </c>
      <c r="I2" s="3"/>
      <c r="J2" s="13"/>
      <c r="K2" s="13"/>
      <c r="L2" s="3"/>
      <c r="M2" s="3"/>
      <c r="N2" s="3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</row>
    <row r="3" spans="1:27" ht="24.95" customHeight="1">
      <c r="A3" s="4368" t="s">
        <v>1046</v>
      </c>
      <c r="B3" s="4369"/>
      <c r="C3" s="4372" t="s">
        <v>1048</v>
      </c>
      <c r="D3" s="4372"/>
      <c r="E3" s="4372"/>
      <c r="F3" s="4373" t="s">
        <v>1038</v>
      </c>
      <c r="G3" s="4375" t="s">
        <v>2932</v>
      </c>
      <c r="H3" s="4376" t="s">
        <v>150</v>
      </c>
      <c r="I3" s="3"/>
      <c r="J3" s="13"/>
      <c r="K3" s="13"/>
      <c r="L3" s="3"/>
      <c r="M3" s="3"/>
      <c r="N3" s="3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</row>
    <row r="4" spans="1:27" ht="24.95" customHeight="1">
      <c r="A4" s="4370"/>
      <c r="B4" s="4371"/>
      <c r="C4" s="2985" t="s">
        <v>1033</v>
      </c>
      <c r="D4" s="2985" t="s">
        <v>1026</v>
      </c>
      <c r="E4" s="2985" t="s">
        <v>1039</v>
      </c>
      <c r="F4" s="4374"/>
      <c r="G4" s="4371"/>
      <c r="H4" s="4377"/>
      <c r="I4" s="4"/>
      <c r="J4" s="606"/>
      <c r="K4" s="607"/>
      <c r="L4" s="3"/>
      <c r="M4" s="3"/>
      <c r="N4" s="3"/>
      <c r="O4" s="78"/>
      <c r="P4" s="78"/>
      <c r="Q4" s="78"/>
      <c r="R4" s="78"/>
      <c r="S4" s="78"/>
      <c r="T4" s="1604"/>
      <c r="U4" s="2928"/>
      <c r="V4" s="78"/>
      <c r="W4" s="78"/>
      <c r="X4" s="78"/>
      <c r="Y4" s="78"/>
      <c r="Z4" s="78"/>
      <c r="AA4" s="78"/>
    </row>
    <row r="5" spans="1:27" ht="24.95" customHeight="1" thickBot="1">
      <c r="A5" s="4335" t="s">
        <v>1106</v>
      </c>
      <c r="B5" s="4336"/>
      <c r="C5" s="401"/>
      <c r="D5" s="401"/>
      <c r="E5" s="444">
        <v>550299</v>
      </c>
      <c r="F5" s="45"/>
      <c r="G5" s="235">
        <v>18512000</v>
      </c>
      <c r="H5" s="708" t="s">
        <v>3062</v>
      </c>
      <c r="I5" s="29"/>
      <c r="J5" s="1904" t="s">
        <v>1140</v>
      </c>
      <c r="K5" s="564"/>
      <c r="L5" s="7"/>
      <c r="M5" s="7"/>
      <c r="N5" s="7"/>
      <c r="O5" s="115"/>
      <c r="P5" s="115"/>
      <c r="Q5" s="2927"/>
      <c r="R5" s="3"/>
      <c r="S5" s="78"/>
      <c r="T5" s="78"/>
      <c r="U5" s="156">
        <f>G22+G44+G66+G88</f>
        <v>387711500</v>
      </c>
      <c r="V5" s="78"/>
      <c r="W5" s="78"/>
      <c r="X5" s="78"/>
      <c r="Y5" s="78"/>
      <c r="Z5" s="78"/>
      <c r="AA5" s="78"/>
    </row>
    <row r="6" spans="1:27" ht="24.95" customHeight="1">
      <c r="A6" s="4337"/>
      <c r="B6" s="4338"/>
      <c r="C6" s="402"/>
      <c r="D6" s="402"/>
      <c r="E6" s="56"/>
      <c r="F6" s="50"/>
      <c r="G6" s="51"/>
      <c r="H6" s="375"/>
      <c r="I6" s="4"/>
      <c r="J6" s="4378" t="s">
        <v>640</v>
      </c>
      <c r="K6" s="2933" t="s">
        <v>942</v>
      </c>
      <c r="L6" s="2933" t="s">
        <v>857</v>
      </c>
      <c r="M6" s="2933" t="s">
        <v>938</v>
      </c>
      <c r="N6" s="2933" t="s">
        <v>1763</v>
      </c>
      <c r="O6" s="2934" t="s">
        <v>949</v>
      </c>
      <c r="P6" s="2939" t="s">
        <v>2321</v>
      </c>
      <c r="Q6" s="2934" t="s">
        <v>187</v>
      </c>
      <c r="R6" s="2934" t="s">
        <v>1860</v>
      </c>
      <c r="S6" s="2933" t="s">
        <v>937</v>
      </c>
      <c r="T6" s="2933" t="s">
        <v>1858</v>
      </c>
      <c r="U6" s="2933" t="s">
        <v>168</v>
      </c>
      <c r="V6" s="2935" t="s">
        <v>939</v>
      </c>
      <c r="W6" s="78"/>
      <c r="X6" s="78"/>
      <c r="Y6" s="78"/>
      <c r="Z6" s="78"/>
      <c r="AA6" s="78"/>
    </row>
    <row r="7" spans="1:27" ht="24.95" customHeight="1">
      <c r="A7" s="4363" t="s">
        <v>938</v>
      </c>
      <c r="B7" s="277" t="s">
        <v>194</v>
      </c>
      <c r="C7" s="401"/>
      <c r="D7" s="401"/>
      <c r="E7" s="66"/>
      <c r="F7" s="45"/>
      <c r="G7" s="57"/>
      <c r="H7" s="336"/>
      <c r="I7" s="29"/>
      <c r="J7" s="4379"/>
      <c r="K7" s="2936">
        <f>E5+E27+E49+E71</f>
        <v>1902908</v>
      </c>
      <c r="L7" s="2937">
        <f>G5+G27+G49+G71</f>
        <v>53281280</v>
      </c>
      <c r="M7" s="2937">
        <f>G10+G32+G54+G76</f>
        <v>264631696</v>
      </c>
      <c r="N7" s="2937">
        <f>G13+G14+G35+G36+G57+G58+G79+G80</f>
        <v>26640712</v>
      </c>
      <c r="O7" s="2937">
        <f>G15+G37+G59+G81</f>
        <v>-532811</v>
      </c>
      <c r="P7" s="2937">
        <f>G64</f>
        <v>0</v>
      </c>
      <c r="Q7" s="2937"/>
      <c r="R7" s="2937">
        <f>G16+G38+G60+G82</f>
        <v>0</v>
      </c>
      <c r="S7" s="2937">
        <f>(G19+G41+G63+G85)</f>
        <v>9288550</v>
      </c>
      <c r="T7" s="2937">
        <f>G21+G43+G65+G87</f>
        <v>0</v>
      </c>
      <c r="U7" s="2937">
        <f>SUM(L7:T7)+V7+K15</f>
        <v>353309412</v>
      </c>
      <c r="V7" s="2938">
        <f>H20+H42+H64+H86</f>
        <v>-15</v>
      </c>
      <c r="W7" s="78"/>
      <c r="X7" s="78"/>
      <c r="Y7" s="78"/>
      <c r="Z7" s="78"/>
      <c r="AA7" s="78"/>
    </row>
    <row r="8" spans="1:27" ht="24.95" customHeight="1">
      <c r="A8" s="4380"/>
      <c r="B8" s="47" t="s">
        <v>196</v>
      </c>
      <c r="C8" s="403"/>
      <c r="D8" s="403"/>
      <c r="E8" s="63"/>
      <c r="F8" s="55"/>
      <c r="G8" s="43"/>
      <c r="H8" s="376"/>
      <c r="I8" s="29"/>
      <c r="J8" s="1024" t="s">
        <v>546</v>
      </c>
      <c r="K8" s="609"/>
      <c r="L8" s="610">
        <f>L7/$K$7</f>
        <v>27.999924326346832</v>
      </c>
      <c r="M8" s="610">
        <f>M7/$K$7</f>
        <v>139.06699430555759</v>
      </c>
      <c r="N8" s="610">
        <f>N7/$K$7</f>
        <v>14</v>
      </c>
      <c r="O8" s="610">
        <f>O7/$K$7</f>
        <v>-0.27999829734280374</v>
      </c>
      <c r="P8" s="611"/>
      <c r="Q8" s="611"/>
      <c r="R8" s="611"/>
      <c r="S8" s="611">
        <f>S7/K7</f>
        <v>4.8812396605616248</v>
      </c>
      <c r="T8" s="611"/>
      <c r="U8" s="3060">
        <f>U7/K7</f>
        <v>185.66815211245105</v>
      </c>
      <c r="V8" s="212"/>
      <c r="W8" s="78"/>
      <c r="X8" s="78"/>
      <c r="Y8" s="78"/>
      <c r="Z8" s="78"/>
      <c r="AA8" s="78"/>
    </row>
    <row r="9" spans="1:27" ht="24.95" customHeight="1">
      <c r="A9" s="4380"/>
      <c r="B9" s="47" t="s">
        <v>1041</v>
      </c>
      <c r="C9" s="403"/>
      <c r="D9" s="403"/>
      <c r="E9" s="63"/>
      <c r="F9" s="55"/>
      <c r="G9" s="43"/>
      <c r="H9" s="376"/>
      <c r="I9" s="29"/>
      <c r="J9" s="1025" t="s">
        <v>541</v>
      </c>
      <c r="K9" s="215">
        <f>'수도광열비 부과 내역 '!I220</f>
        <v>21290.529624999996</v>
      </c>
      <c r="L9" s="218">
        <f>L7/$K$9</f>
        <v>2502.5812386290045</v>
      </c>
      <c r="M9" s="218">
        <f>M7/$K$9</f>
        <v>12429.549694680272</v>
      </c>
      <c r="N9" s="218">
        <f>N7/$K$9</f>
        <v>1251.2940010997968</v>
      </c>
      <c r="O9" s="218">
        <f>O7/$K$9</f>
        <v>-25.025727841657677</v>
      </c>
      <c r="P9" s="218"/>
      <c r="Q9" s="218"/>
      <c r="R9" s="218"/>
      <c r="S9" s="218">
        <f>S7/M9</f>
        <v>747.29577725373349</v>
      </c>
      <c r="T9" s="218"/>
      <c r="U9" s="215">
        <f>U7/K9</f>
        <v>16594.674638113898</v>
      </c>
      <c r="V9" s="212"/>
      <c r="W9" s="78"/>
      <c r="X9" s="78"/>
      <c r="Y9" s="78"/>
      <c r="Z9" s="78"/>
      <c r="AA9" s="78"/>
    </row>
    <row r="10" spans="1:27" ht="24.95" customHeight="1">
      <c r="A10" s="4364"/>
      <c r="B10" s="279" t="s">
        <v>162</v>
      </c>
      <c r="C10" s="404"/>
      <c r="D10" s="404"/>
      <c r="E10" s="49"/>
      <c r="F10" s="50"/>
      <c r="G10" s="62">
        <v>77534727</v>
      </c>
      <c r="H10" s="375"/>
      <c r="I10" s="29"/>
      <c r="J10" s="1024" t="s">
        <v>537</v>
      </c>
      <c r="K10" s="609">
        <f>'전체 전기 사용내역'!R220+'전체 전기 사용내역'!P220</f>
        <v>1481289.3891687575</v>
      </c>
      <c r="L10" s="217">
        <f>L8*$K$10</f>
        <v>41475990.802145734</v>
      </c>
      <c r="M10" s="217">
        <f>M8*$K$10</f>
        <v>205998463.04841447</v>
      </c>
      <c r="N10" s="216">
        <f>N8*$K$10</f>
        <v>20738051.448362604</v>
      </c>
      <c r="O10" s="217">
        <f>O8*$K$10</f>
        <v>-414758.50683921389</v>
      </c>
      <c r="P10" s="217"/>
      <c r="Q10" s="217"/>
      <c r="R10" s="217"/>
      <c r="S10" s="217">
        <f>S8*$K$10</f>
        <v>7230528.5151796425</v>
      </c>
      <c r="T10" s="217"/>
      <c r="U10" s="217">
        <f>U8*$K$10</f>
        <v>275028263.63074458</v>
      </c>
      <c r="V10" s="212"/>
      <c r="W10" s="78"/>
      <c r="X10" s="78"/>
      <c r="Y10" s="78"/>
      <c r="Z10" s="78"/>
      <c r="AA10" s="78"/>
    </row>
    <row r="11" spans="1:27" ht="24.95" customHeight="1">
      <c r="A11" s="4331" t="s">
        <v>2470</v>
      </c>
      <c r="B11" s="1403" t="s">
        <v>2471</v>
      </c>
      <c r="C11" s="1404"/>
      <c r="D11" s="1404"/>
      <c r="E11" s="1405"/>
      <c r="F11" s="45"/>
      <c r="G11" s="1408"/>
      <c r="H11" s="336"/>
      <c r="I11" s="29"/>
      <c r="J11" s="1025" t="s">
        <v>544</v>
      </c>
      <c r="K11" s="215">
        <f>K7-K10</f>
        <v>421618.61083124252</v>
      </c>
      <c r="L11" s="215">
        <f>L8*$K$11</f>
        <v>11805289.197854266</v>
      </c>
      <c r="M11" s="215">
        <f>M8*$K$11</f>
        <v>58633232.951585501</v>
      </c>
      <c r="N11" s="216">
        <f>N8*$K$11</f>
        <v>5902660.5516373953</v>
      </c>
      <c r="O11" s="215">
        <f>O8*$K$11</f>
        <v>-118052.49316078609</v>
      </c>
      <c r="P11" s="215"/>
      <c r="Q11" s="215"/>
      <c r="R11" s="215"/>
      <c r="S11" s="215">
        <f>S8*$K$11</f>
        <v>2058021.484820358</v>
      </c>
      <c r="T11" s="215"/>
      <c r="U11" s="215">
        <f>U8*$K$11</f>
        <v>78281148.369255438</v>
      </c>
      <c r="V11" s="212"/>
      <c r="W11" s="78"/>
      <c r="X11" s="78"/>
      <c r="Y11" s="78"/>
      <c r="Z11" s="78"/>
      <c r="AA11" s="78"/>
    </row>
    <row r="12" spans="1:27" ht="24.95" customHeight="1">
      <c r="A12" s="4332"/>
      <c r="B12" s="279" t="s">
        <v>1759</v>
      </c>
      <c r="C12" s="404"/>
      <c r="D12" s="404"/>
      <c r="E12" s="49"/>
      <c r="F12" s="50"/>
      <c r="G12" s="1409"/>
      <c r="H12" s="375"/>
      <c r="I12" s="29"/>
      <c r="J12" s="1024" t="s">
        <v>542</v>
      </c>
      <c r="K12" s="3363">
        <f>'수도광열비 부과 내역 '!I220</f>
        <v>21290.529624999996</v>
      </c>
      <c r="L12" s="609">
        <f>L11/K12</f>
        <v>554.4854639967308</v>
      </c>
      <c r="M12" s="609">
        <f>M11/K12</f>
        <v>2753.9584023657426</v>
      </c>
      <c r="N12" s="611">
        <f>N11/K12</f>
        <v>277.24348128504562</v>
      </c>
      <c r="O12" s="215">
        <f>O11/K12</f>
        <v>-5.5448359078003024</v>
      </c>
      <c r="P12" s="215"/>
      <c r="Q12" s="215"/>
      <c r="R12" s="215"/>
      <c r="S12" s="215">
        <f>S11/K12</f>
        <v>96.663705462909945</v>
      </c>
      <c r="T12" s="215"/>
      <c r="U12" s="215">
        <f>U11/K12</f>
        <v>3676.8060611012374</v>
      </c>
      <c r="V12" s="212"/>
      <c r="W12" s="78"/>
      <c r="X12" s="78"/>
      <c r="Y12" s="78"/>
      <c r="Z12" s="78"/>
      <c r="AA12" s="78"/>
    </row>
    <row r="13" spans="1:27" ht="24.95" customHeight="1" thickBot="1">
      <c r="A13" s="4331" t="s">
        <v>2472</v>
      </c>
      <c r="B13" s="1403" t="s">
        <v>1756</v>
      </c>
      <c r="C13" s="1404"/>
      <c r="D13" s="1404"/>
      <c r="E13" s="1405"/>
      <c r="F13" s="45"/>
      <c r="G13" s="1406">
        <v>4952691</v>
      </c>
      <c r="H13" s="336"/>
      <c r="I13" s="29"/>
      <c r="J13" s="614"/>
      <c r="K13" s="615"/>
      <c r="L13" s="363"/>
      <c r="M13" s="616"/>
      <c r="N13" s="616"/>
      <c r="O13" s="617"/>
      <c r="P13" s="617"/>
      <c r="Q13" s="618"/>
      <c r="R13" s="618"/>
      <c r="S13" s="617"/>
      <c r="T13" s="617"/>
      <c r="U13" s="363"/>
      <c r="V13" s="364"/>
      <c r="W13" s="78"/>
      <c r="X13" s="78"/>
      <c r="Y13" s="78"/>
      <c r="Z13" s="78"/>
      <c r="AA13" s="78"/>
    </row>
    <row r="14" spans="1:27" ht="24.95" customHeight="1" thickBot="1">
      <c r="A14" s="4332"/>
      <c r="B14" s="279" t="s">
        <v>1757</v>
      </c>
      <c r="C14" s="404"/>
      <c r="D14" s="404"/>
      <c r="E14" s="49"/>
      <c r="F14" s="50"/>
      <c r="G14" s="1407">
        <v>2751495</v>
      </c>
      <c r="H14" s="375"/>
      <c r="I14" s="29"/>
      <c r="J14" s="2929"/>
      <c r="K14" s="2930"/>
      <c r="L14" s="2931"/>
      <c r="M14" s="2931"/>
      <c r="N14" s="2931"/>
      <c r="O14" s="2931"/>
      <c r="P14" s="2931"/>
      <c r="Q14" s="2931"/>
      <c r="R14" s="2931"/>
      <c r="S14" s="2931"/>
      <c r="T14" s="2931"/>
      <c r="U14" s="2931"/>
      <c r="V14" s="2932"/>
      <c r="W14" s="78"/>
      <c r="X14" s="78"/>
      <c r="Y14" s="78"/>
      <c r="Z14" s="78"/>
      <c r="AA14" s="78"/>
    </row>
    <row r="15" spans="1:27" ht="24.95" customHeight="1" thickTop="1" thickBot="1">
      <c r="A15" s="4363" t="s">
        <v>1044</v>
      </c>
      <c r="B15" s="277" t="s">
        <v>1049</v>
      </c>
      <c r="C15" s="57"/>
      <c r="D15" s="57"/>
      <c r="E15" s="58"/>
      <c r="F15" s="46"/>
      <c r="G15" s="2552">
        <v>-185120</v>
      </c>
      <c r="H15" s="336"/>
      <c r="I15" s="30"/>
      <c r="J15" s="3490" t="s">
        <v>1971</v>
      </c>
      <c r="K15" s="3491"/>
      <c r="L15" s="4351"/>
      <c r="M15" s="4352"/>
      <c r="W15" s="78"/>
      <c r="X15" s="78"/>
      <c r="Y15" s="78"/>
      <c r="Z15" s="78"/>
      <c r="AA15" s="78"/>
    </row>
    <row r="16" spans="1:27" ht="24.95" customHeight="1" thickTop="1">
      <c r="A16" s="4380"/>
      <c r="B16" s="47" t="s">
        <v>2954</v>
      </c>
      <c r="C16" s="43"/>
      <c r="D16" s="43"/>
      <c r="E16" s="44"/>
      <c r="F16" s="55"/>
      <c r="G16" s="2549">
        <v>0</v>
      </c>
      <c r="H16" s="376"/>
      <c r="I16" s="294"/>
      <c r="J16" s="4330" t="s">
        <v>3091</v>
      </c>
      <c r="K16" s="4330"/>
      <c r="L16" s="4330"/>
      <c r="M16" s="4330"/>
      <c r="W16" s="78"/>
      <c r="X16" s="78"/>
      <c r="Y16" s="78"/>
      <c r="Z16" s="78"/>
      <c r="AA16" s="78"/>
    </row>
    <row r="17" spans="1:27" ht="24.95" customHeight="1">
      <c r="A17" s="4380"/>
      <c r="B17" s="47" t="s">
        <v>1062</v>
      </c>
      <c r="C17" s="43"/>
      <c r="D17" s="43"/>
      <c r="E17" s="44"/>
      <c r="F17" s="55"/>
      <c r="G17" s="407">
        <f>SUM(G5:G10,G13:G16)</f>
        <v>103565793</v>
      </c>
      <c r="H17" s="376"/>
      <c r="I17" s="613"/>
      <c r="W17" s="78"/>
      <c r="X17" s="78"/>
      <c r="Y17" s="78"/>
      <c r="Z17" s="78"/>
      <c r="AA17" s="78"/>
    </row>
    <row r="18" spans="1:27" ht="24.95" customHeight="1">
      <c r="A18" s="4380"/>
      <c r="B18" s="47" t="s">
        <v>1060</v>
      </c>
      <c r="C18" s="43"/>
      <c r="D18" s="43"/>
      <c r="E18" s="44"/>
      <c r="F18" s="55"/>
      <c r="G18" s="407">
        <f>ROUND((G17*10%),0)</f>
        <v>10356579</v>
      </c>
      <c r="H18" s="376"/>
      <c r="I18" s="613"/>
      <c r="J18" s="19"/>
      <c r="K18" s="19"/>
      <c r="L18" s="684"/>
      <c r="M18" s="3691"/>
      <c r="N18" s="25"/>
      <c r="O18" s="619"/>
      <c r="P18" s="619"/>
      <c r="Q18" s="620"/>
      <c r="R18" s="620"/>
      <c r="S18" s="110"/>
      <c r="T18" s="110"/>
      <c r="U18" s="110"/>
      <c r="V18" s="78"/>
      <c r="W18" s="78"/>
      <c r="X18" s="78"/>
      <c r="Y18" s="78"/>
      <c r="Z18" s="78"/>
      <c r="AA18" s="78"/>
    </row>
    <row r="19" spans="1:27" ht="24.95" customHeight="1">
      <c r="A19" s="4380"/>
      <c r="B19" s="47" t="s">
        <v>937</v>
      </c>
      <c r="C19" s="43"/>
      <c r="D19" s="43"/>
      <c r="E19" s="44"/>
      <c r="F19" s="55"/>
      <c r="G19" s="63">
        <v>2796270</v>
      </c>
      <c r="H19" s="376" t="s">
        <v>1058</v>
      </c>
      <c r="I19" s="29"/>
      <c r="J19" s="621"/>
      <c r="K19" s="605"/>
      <c r="L19" s="76"/>
      <c r="M19" s="3"/>
      <c r="N19" s="684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</row>
    <row r="20" spans="1:27" ht="24.95" customHeight="1">
      <c r="A20" s="4364"/>
      <c r="B20" s="60" t="s">
        <v>1059</v>
      </c>
      <c r="C20" s="61"/>
      <c r="D20" s="61"/>
      <c r="E20" s="56"/>
      <c r="F20" s="61"/>
      <c r="G20" s="1540"/>
      <c r="H20" s="455">
        <v>-2</v>
      </c>
      <c r="I20" s="29"/>
      <c r="J20" s="684"/>
      <c r="K20" s="622"/>
      <c r="L20" s="76"/>
      <c r="M20" s="3"/>
      <c r="N20" s="3"/>
      <c r="O20" s="78"/>
      <c r="P20" s="78"/>
      <c r="Q20" s="78"/>
      <c r="R20" s="78"/>
      <c r="S20" s="78"/>
      <c r="T20" s="78"/>
      <c r="U20" s="353"/>
      <c r="V20" s="78"/>
      <c r="W20" s="78"/>
      <c r="X20" s="78"/>
      <c r="Y20" s="78"/>
      <c r="Z20" s="78"/>
      <c r="AA20" s="78"/>
    </row>
    <row r="21" spans="1:27" ht="24.95" customHeight="1" thickBot="1">
      <c r="A21" s="2982"/>
      <c r="B21" s="1532" t="s">
        <v>2473</v>
      </c>
      <c r="C21" s="1533"/>
      <c r="D21" s="1533"/>
      <c r="E21" s="1534"/>
      <c r="F21" s="1533"/>
      <c r="G21" s="2553"/>
      <c r="H21" s="1535"/>
      <c r="I21" s="29"/>
      <c r="J21" s="684"/>
      <c r="K21" s="622"/>
      <c r="L21" s="76"/>
      <c r="M21" s="3"/>
      <c r="N21" s="3"/>
      <c r="O21" s="78"/>
      <c r="P21" s="78"/>
      <c r="Q21" s="78"/>
      <c r="R21" s="78"/>
      <c r="S21" s="78"/>
      <c r="T21" s="78"/>
      <c r="U21" s="353"/>
      <c r="V21" s="78"/>
      <c r="W21" s="78"/>
      <c r="X21" s="78"/>
      <c r="Y21" s="78"/>
      <c r="Z21" s="78"/>
      <c r="AA21" s="78"/>
    </row>
    <row r="22" spans="1:27" ht="24.95" customHeight="1" thickBot="1">
      <c r="A22" s="4381" t="s">
        <v>664</v>
      </c>
      <c r="B22" s="4382"/>
      <c r="C22" s="1536"/>
      <c r="D22" s="1536"/>
      <c r="E22" s="1537"/>
      <c r="F22" s="1536"/>
      <c r="G22" s="1538">
        <f>SUM(G17:G19,H20,G21)</f>
        <v>116718640</v>
      </c>
      <c r="H22" s="1539"/>
      <c r="I22" s="30"/>
      <c r="J22" s="684"/>
      <c r="K22" s="623"/>
      <c r="L22" s="624"/>
      <c r="M22" s="3"/>
      <c r="N22" s="3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</row>
    <row r="23" spans="1:27" ht="24.95" customHeight="1" thickBot="1">
      <c r="A23" s="377"/>
      <c r="B23" s="377"/>
      <c r="C23" s="378"/>
      <c r="D23" s="378"/>
      <c r="E23" s="379"/>
      <c r="F23" s="378"/>
      <c r="G23" s="380"/>
      <c r="H23" s="74"/>
      <c r="I23" s="30"/>
      <c r="J23" s="684"/>
      <c r="K23" s="623"/>
      <c r="L23" s="624"/>
      <c r="M23" s="3"/>
      <c r="N23" s="3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</row>
    <row r="24" spans="1:27" ht="24.95" customHeight="1">
      <c r="A24" s="4359" t="s">
        <v>1103</v>
      </c>
      <c r="B24" s="4360"/>
      <c r="C24" s="381" t="s">
        <v>1024</v>
      </c>
      <c r="D24" s="382">
        <v>2400</v>
      </c>
      <c r="E24" s="381" t="s">
        <v>1037</v>
      </c>
      <c r="F24" s="383">
        <f>F2</f>
        <v>45992</v>
      </c>
      <c r="G24" s="383">
        <f>G2</f>
        <v>46022</v>
      </c>
      <c r="H24" s="384" t="s">
        <v>160</v>
      </c>
      <c r="I24" s="4"/>
      <c r="J24" s="625"/>
      <c r="K24" s="8"/>
      <c r="L24" s="2"/>
      <c r="M24" s="3"/>
      <c r="N24" s="3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</row>
    <row r="25" spans="1:27" ht="24.95" customHeight="1">
      <c r="A25" s="4347" t="s">
        <v>1046</v>
      </c>
      <c r="B25" s="4348"/>
      <c r="C25" s="4342" t="s">
        <v>1048</v>
      </c>
      <c r="D25" s="4343"/>
      <c r="E25" s="4344"/>
      <c r="F25" s="4340" t="s">
        <v>1038</v>
      </c>
      <c r="G25" s="4345" t="s">
        <v>1035</v>
      </c>
      <c r="H25" s="4333" t="s">
        <v>150</v>
      </c>
      <c r="I25" s="30"/>
      <c r="J25" s="8"/>
      <c r="K25" s="8"/>
      <c r="L25" s="2"/>
      <c r="M25" s="3"/>
      <c r="N25" s="3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</row>
    <row r="26" spans="1:27" ht="24.95" customHeight="1">
      <c r="A26" s="4349"/>
      <c r="B26" s="4350"/>
      <c r="C26" s="2985" t="s">
        <v>1033</v>
      </c>
      <c r="D26" s="2985" t="s">
        <v>1026</v>
      </c>
      <c r="E26" s="2985" t="s">
        <v>1039</v>
      </c>
      <c r="F26" s="4341"/>
      <c r="G26" s="4346"/>
      <c r="H26" s="4334"/>
      <c r="I26" s="3"/>
      <c r="J26" s="4365"/>
      <c r="K26" s="4365"/>
      <c r="L26" s="3"/>
      <c r="M26" s="3"/>
      <c r="N26" s="3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</row>
    <row r="27" spans="1:27" ht="24.95" customHeight="1">
      <c r="A27" s="4335" t="s">
        <v>1102</v>
      </c>
      <c r="B27" s="4336"/>
      <c r="C27" s="401"/>
      <c r="D27" s="413"/>
      <c r="E27" s="443">
        <v>337387</v>
      </c>
      <c r="F27" s="414"/>
      <c r="G27" s="415">
        <v>9726080</v>
      </c>
      <c r="H27" s="708" t="s">
        <v>3063</v>
      </c>
      <c r="I27" s="3"/>
      <c r="J27" s="2940" t="s">
        <v>1256</v>
      </c>
      <c r="K27" s="13"/>
      <c r="L27" s="3"/>
      <c r="M27" s="3"/>
      <c r="N27" s="3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</row>
    <row r="28" spans="1:27" ht="24.95" customHeight="1" thickBot="1">
      <c r="A28" s="4337"/>
      <c r="B28" s="4338"/>
      <c r="C28" s="405"/>
      <c r="D28" s="416"/>
      <c r="E28" s="417"/>
      <c r="F28" s="418"/>
      <c r="G28" s="419"/>
      <c r="H28" s="375"/>
      <c r="I28" s="3"/>
      <c r="J28" s="13"/>
      <c r="K28" s="13"/>
      <c r="L28" s="3"/>
      <c r="M28" s="3"/>
      <c r="N28" s="3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</row>
    <row r="29" spans="1:27" ht="24.95" customHeight="1">
      <c r="A29" s="4331" t="s">
        <v>938</v>
      </c>
      <c r="B29" s="277" t="s">
        <v>194</v>
      </c>
      <c r="C29" s="401"/>
      <c r="D29" s="413"/>
      <c r="E29" s="420"/>
      <c r="F29" s="421"/>
      <c r="G29" s="422"/>
      <c r="H29" s="336"/>
      <c r="I29" s="3"/>
      <c r="J29" s="4389" t="s">
        <v>640</v>
      </c>
      <c r="K29" s="4353" t="s">
        <v>210</v>
      </c>
      <c r="L29" s="4354"/>
      <c r="M29" s="608" t="s">
        <v>209</v>
      </c>
      <c r="N29" s="1423"/>
      <c r="O29" s="4383" t="s">
        <v>168</v>
      </c>
      <c r="P29" s="1553"/>
      <c r="Q29" s="109"/>
      <c r="R29" s="109"/>
      <c r="S29" s="294"/>
      <c r="T29" s="294"/>
      <c r="U29" s="294"/>
      <c r="V29" s="294"/>
      <c r="W29" s="78"/>
      <c r="X29" s="78"/>
      <c r="Y29" s="78"/>
      <c r="Z29" s="78"/>
      <c r="AA29" s="78"/>
    </row>
    <row r="30" spans="1:27" ht="24.95" customHeight="1">
      <c r="A30" s="4339"/>
      <c r="B30" s="47" t="s">
        <v>196</v>
      </c>
      <c r="C30" s="403"/>
      <c r="D30" s="423"/>
      <c r="E30" s="424"/>
      <c r="F30" s="425"/>
      <c r="G30" s="426"/>
      <c r="H30" s="376"/>
      <c r="I30" s="3"/>
      <c r="J30" s="4390"/>
      <c r="K30" s="626" t="s">
        <v>603</v>
      </c>
      <c r="L30" s="626" t="s">
        <v>285</v>
      </c>
      <c r="M30" s="626" t="s">
        <v>1032</v>
      </c>
      <c r="N30" s="1424"/>
      <c r="O30" s="4384"/>
      <c r="P30" s="1553"/>
      <c r="Q30" s="627"/>
      <c r="R30" s="627"/>
      <c r="S30" s="627"/>
      <c r="T30" s="627"/>
      <c r="U30" s="627"/>
      <c r="V30" s="628"/>
      <c r="W30" s="78"/>
      <c r="X30" s="78"/>
      <c r="Y30" s="78"/>
      <c r="Z30" s="78"/>
      <c r="AA30" s="78"/>
    </row>
    <row r="31" spans="1:27" ht="24.95" customHeight="1">
      <c r="A31" s="4339"/>
      <c r="B31" s="47" t="s">
        <v>1041</v>
      </c>
      <c r="C31" s="403"/>
      <c r="D31" s="423"/>
      <c r="E31" s="427"/>
      <c r="F31" s="428"/>
      <c r="G31" s="429"/>
      <c r="H31" s="376"/>
      <c r="I31" s="3"/>
      <c r="J31" s="629" t="s">
        <v>857</v>
      </c>
      <c r="K31" s="630">
        <f>G5/E5</f>
        <v>33.639893948562509</v>
      </c>
      <c r="L31" s="631">
        <f>G5/E5</f>
        <v>33.639893948562509</v>
      </c>
      <c r="M31" s="631">
        <f>G71/E71</f>
        <v>21.220466603732156</v>
      </c>
      <c r="N31" s="1425"/>
      <c r="O31" s="212"/>
      <c r="P31" s="78"/>
      <c r="Q31" s="1023"/>
      <c r="R31" s="1023"/>
      <c r="S31" s="78"/>
      <c r="T31" s="78"/>
      <c r="U31" s="78"/>
      <c r="V31" s="78"/>
      <c r="W31" s="78"/>
      <c r="X31" s="78"/>
      <c r="Y31" s="78"/>
      <c r="Z31" s="78"/>
      <c r="AA31" s="78"/>
    </row>
    <row r="32" spans="1:27" ht="24.95" customHeight="1">
      <c r="A32" s="4332"/>
      <c r="B32" s="279" t="s">
        <v>162</v>
      </c>
      <c r="C32" s="404"/>
      <c r="D32" s="430"/>
      <c r="E32" s="431"/>
      <c r="F32" s="418"/>
      <c r="G32" s="432">
        <v>46955603</v>
      </c>
      <c r="H32" s="375"/>
      <c r="I32" s="3"/>
      <c r="J32" s="629" t="s">
        <v>170</v>
      </c>
      <c r="K32" s="347">
        <f>'전체 전기 사용내역'!L206</f>
        <v>24880.899999999925</v>
      </c>
      <c r="L32" s="220">
        <f>'전체 전기 사용내역'!L214</f>
        <v>37770.300000000025</v>
      </c>
      <c r="M32" s="220">
        <f>'전체 전기 사용내역'!L205</f>
        <v>63888</v>
      </c>
      <c r="N32" s="1264"/>
      <c r="O32" s="632">
        <f>SUM(K32:M32)</f>
        <v>126539.19999999995</v>
      </c>
      <c r="P32" s="353"/>
      <c r="Q32" s="635"/>
      <c r="R32" s="635"/>
      <c r="S32" s="110"/>
      <c r="T32" s="110"/>
      <c r="U32" s="110"/>
      <c r="V32" s="110"/>
      <c r="W32" s="78"/>
      <c r="X32" s="78"/>
      <c r="Y32" s="78"/>
      <c r="Z32" s="78"/>
      <c r="AA32" s="78"/>
    </row>
    <row r="33" spans="1:27" ht="24.95" customHeight="1">
      <c r="A33" s="4331" t="s">
        <v>2470</v>
      </c>
      <c r="B33" s="1403" t="s">
        <v>1758</v>
      </c>
      <c r="C33" s="1404"/>
      <c r="D33" s="1404"/>
      <c r="E33" s="1405"/>
      <c r="F33" s="45"/>
      <c r="G33" s="1408"/>
      <c r="H33" s="1402"/>
      <c r="I33" s="3"/>
      <c r="J33" s="629" t="s">
        <v>546</v>
      </c>
      <c r="K33" s="630">
        <f>G22/E5</f>
        <v>212.10040359877084</v>
      </c>
      <c r="L33" s="218">
        <f>G22/E5</f>
        <v>212.10040359877084</v>
      </c>
      <c r="M33" s="218">
        <f>G88/E71</f>
        <v>195.1409927012231</v>
      </c>
      <c r="N33" s="1426"/>
      <c r="O33" s="481"/>
      <c r="P33" s="110"/>
      <c r="Q33" s="635"/>
      <c r="R33" s="635"/>
      <c r="S33" s="110"/>
      <c r="T33" s="110"/>
      <c r="U33" s="110"/>
      <c r="V33" s="110"/>
      <c r="W33" s="78"/>
      <c r="X33" s="78"/>
      <c r="Y33" s="78"/>
      <c r="Z33" s="78"/>
      <c r="AA33" s="78"/>
    </row>
    <row r="34" spans="1:27" ht="24.95" customHeight="1">
      <c r="A34" s="4332"/>
      <c r="B34" s="279" t="s">
        <v>1759</v>
      </c>
      <c r="C34" s="404"/>
      <c r="D34" s="404"/>
      <c r="E34" s="49"/>
      <c r="F34" s="50"/>
      <c r="G34" s="1409"/>
      <c r="H34" s="1402"/>
      <c r="I34" s="3"/>
      <c r="J34" s="633" t="s">
        <v>857</v>
      </c>
      <c r="K34" s="609"/>
      <c r="L34" s="610"/>
      <c r="M34" s="218">
        <f>G71/E71</f>
        <v>21.220466603732156</v>
      </c>
      <c r="N34" s="1426"/>
      <c r="O34" s="634"/>
      <c r="P34" s="635"/>
      <c r="Q34" s="635"/>
      <c r="R34" s="635"/>
      <c r="S34" s="635"/>
      <c r="T34" s="635"/>
      <c r="U34" s="110"/>
      <c r="V34" s="110"/>
      <c r="W34" s="78"/>
      <c r="X34" s="78"/>
      <c r="Y34" s="78"/>
      <c r="Z34" s="78"/>
      <c r="AA34" s="78"/>
    </row>
    <row r="35" spans="1:27" ht="24.95" customHeight="1">
      <c r="A35" s="4331" t="s">
        <v>2472</v>
      </c>
      <c r="B35" s="1403" t="s">
        <v>1756</v>
      </c>
      <c r="C35" s="1404"/>
      <c r="D35" s="1404"/>
      <c r="E35" s="1405"/>
      <c r="F35" s="45"/>
      <c r="G35" s="1406">
        <v>3036483</v>
      </c>
      <c r="H35" s="1402"/>
      <c r="I35" s="3"/>
      <c r="J35" s="636" t="s">
        <v>1167</v>
      </c>
      <c r="K35" s="610"/>
      <c r="L35" s="217"/>
      <c r="M35" s="217">
        <f>E71/M34</f>
        <v>25109.202825270982</v>
      </c>
      <c r="N35" s="1427"/>
      <c r="O35" s="637"/>
      <c r="P35" s="638"/>
      <c r="Q35" s="638"/>
      <c r="R35" s="638"/>
      <c r="S35" s="638"/>
      <c r="T35" s="638"/>
      <c r="U35" s="110"/>
      <c r="V35" s="110"/>
      <c r="W35" s="78"/>
      <c r="X35" s="78"/>
      <c r="Y35" s="78"/>
      <c r="Z35" s="78"/>
      <c r="AA35" s="78"/>
    </row>
    <row r="36" spans="1:27" ht="24.95" customHeight="1" thickBot="1">
      <c r="A36" s="4332"/>
      <c r="B36" s="279" t="s">
        <v>1757</v>
      </c>
      <c r="C36" s="404"/>
      <c r="D36" s="404"/>
      <c r="E36" s="49"/>
      <c r="F36" s="50"/>
      <c r="G36" s="1407">
        <v>1686935</v>
      </c>
      <c r="H36" s="1402"/>
      <c r="I36" s="3"/>
      <c r="J36" s="639" t="s">
        <v>322</v>
      </c>
      <c r="K36" s="640"/>
      <c r="L36" s="641"/>
      <c r="M36" s="641"/>
      <c r="N36" s="1428"/>
      <c r="O36" s="642"/>
      <c r="P36" s="643"/>
      <c r="Q36" s="643"/>
      <c r="R36" s="643"/>
      <c r="S36" s="643"/>
      <c r="T36" s="643"/>
      <c r="U36" s="110"/>
      <c r="V36" s="110"/>
      <c r="W36" s="78"/>
      <c r="X36" s="78"/>
      <c r="Y36" s="78"/>
      <c r="Z36" s="78"/>
      <c r="AA36" s="78"/>
    </row>
    <row r="37" spans="1:27" ht="24.95" customHeight="1">
      <c r="A37" s="4355" t="s">
        <v>1044</v>
      </c>
      <c r="B37" s="277" t="s">
        <v>1049</v>
      </c>
      <c r="C37" s="57"/>
      <c r="D37" s="433"/>
      <c r="E37" s="434"/>
      <c r="F37" s="435"/>
      <c r="G37" s="436">
        <v>-97260</v>
      </c>
      <c r="H37" s="336"/>
      <c r="I37" s="3"/>
      <c r="J37" s="613"/>
      <c r="K37" s="644"/>
      <c r="L37" s="613"/>
      <c r="M37" s="613"/>
      <c r="N37" s="613"/>
      <c r="O37" s="627"/>
      <c r="P37" s="627"/>
      <c r="Q37" s="627"/>
      <c r="R37" s="627"/>
      <c r="S37" s="627"/>
      <c r="T37" s="627"/>
      <c r="U37" s="110"/>
      <c r="V37" s="110"/>
      <c r="W37" s="78"/>
      <c r="X37" s="78"/>
      <c r="Y37" s="78"/>
      <c r="Z37" s="78"/>
      <c r="AA37" s="78"/>
    </row>
    <row r="38" spans="1:27" ht="24.95" customHeight="1">
      <c r="A38" s="4356"/>
      <c r="B38" s="47" t="s">
        <v>536</v>
      </c>
      <c r="C38" s="43"/>
      <c r="D38" s="426"/>
      <c r="E38" s="437"/>
      <c r="F38" s="425"/>
      <c r="G38" s="2549">
        <v>0</v>
      </c>
      <c r="H38" s="376"/>
      <c r="I38" s="3"/>
      <c r="J38" s="4315"/>
      <c r="K38" s="645"/>
      <c r="L38" s="294"/>
      <c r="M38" s="294"/>
      <c r="N38" s="294"/>
      <c r="O38" s="109"/>
      <c r="P38" s="109"/>
      <c r="Q38" s="109"/>
      <c r="R38" s="109"/>
      <c r="S38" s="294"/>
      <c r="T38" s="294"/>
      <c r="U38" s="635"/>
      <c r="V38" s="110"/>
      <c r="W38" s="78"/>
      <c r="X38" s="78"/>
      <c r="Y38" s="78"/>
      <c r="Z38" s="78"/>
      <c r="AA38" s="78"/>
    </row>
    <row r="39" spans="1:27" ht="24.95" customHeight="1">
      <c r="A39" s="4356"/>
      <c r="B39" s="47" t="s">
        <v>1062</v>
      </c>
      <c r="C39" s="43"/>
      <c r="D39" s="426"/>
      <c r="E39" s="437"/>
      <c r="F39" s="425"/>
      <c r="G39" s="424">
        <f>SUM(G27:G32,G35:G38)</f>
        <v>61307841</v>
      </c>
      <c r="H39" s="376"/>
      <c r="I39" s="3"/>
      <c r="J39" s="4315"/>
      <c r="K39" s="613"/>
      <c r="L39" s="627"/>
      <c r="M39" s="627"/>
      <c r="N39" s="627"/>
      <c r="O39" s="627"/>
      <c r="P39" s="627"/>
      <c r="Q39" s="627"/>
      <c r="R39" s="627"/>
      <c r="S39" s="627"/>
      <c r="T39" s="627"/>
      <c r="U39" s="627"/>
      <c r="V39" s="110"/>
      <c r="W39" s="78"/>
      <c r="X39" s="78"/>
      <c r="Y39" s="78"/>
      <c r="Z39" s="78"/>
      <c r="AA39" s="78"/>
    </row>
    <row r="40" spans="1:27" ht="24.95" customHeight="1">
      <c r="A40" s="4356"/>
      <c r="B40" s="47" t="s">
        <v>1060</v>
      </c>
      <c r="C40" s="43"/>
      <c r="D40" s="426"/>
      <c r="E40" s="437"/>
      <c r="F40" s="425"/>
      <c r="G40" s="438">
        <f>ROUND((G39*10%),0)</f>
        <v>6130784</v>
      </c>
      <c r="H40" s="376"/>
      <c r="I40" s="3"/>
      <c r="U40" s="643"/>
      <c r="V40" s="110"/>
      <c r="W40" s="78"/>
      <c r="X40" s="78"/>
      <c r="Y40" s="78"/>
      <c r="Z40" s="78"/>
      <c r="AA40" s="78"/>
    </row>
    <row r="41" spans="1:27" ht="24.95" customHeight="1">
      <c r="A41" s="4356"/>
      <c r="B41" s="47" t="s">
        <v>937</v>
      </c>
      <c r="C41" s="43"/>
      <c r="D41" s="426"/>
      <c r="E41" s="437"/>
      <c r="F41" s="425"/>
      <c r="G41" s="63">
        <v>1655310</v>
      </c>
      <c r="H41" s="376" t="s">
        <v>1058</v>
      </c>
      <c r="I41" s="3"/>
      <c r="U41" s="627"/>
      <c r="V41" s="110"/>
      <c r="W41" s="78"/>
      <c r="X41" s="78"/>
      <c r="Y41" s="78"/>
      <c r="Z41" s="78"/>
      <c r="AA41" s="78"/>
    </row>
    <row r="42" spans="1:27" ht="24.95" customHeight="1">
      <c r="A42" s="4356"/>
      <c r="B42" s="278" t="s">
        <v>1059</v>
      </c>
      <c r="C42" s="289"/>
      <c r="D42" s="439"/>
      <c r="E42" s="440"/>
      <c r="F42" s="439"/>
      <c r="G42" s="2555"/>
      <c r="H42" s="1411">
        <v>-5</v>
      </c>
      <c r="I42" s="3"/>
      <c r="U42" s="294"/>
      <c r="V42" s="109"/>
      <c r="W42" s="109"/>
      <c r="X42" s="294"/>
      <c r="Y42" s="294"/>
      <c r="Z42" s="78"/>
      <c r="AA42" s="78"/>
    </row>
    <row r="43" spans="1:27" ht="24.95" customHeight="1">
      <c r="A43" s="1541"/>
      <c r="B43" s="1542" t="s">
        <v>2474</v>
      </c>
      <c r="C43" s="1543"/>
      <c r="D43" s="1544"/>
      <c r="E43" s="1545"/>
      <c r="F43" s="1544"/>
      <c r="G43" s="2564"/>
      <c r="H43" s="1546"/>
      <c r="I43" s="3"/>
      <c r="U43" s="294"/>
      <c r="V43" s="109"/>
      <c r="W43" s="109"/>
      <c r="X43" s="294"/>
      <c r="Y43" s="294"/>
      <c r="Z43" s="78"/>
      <c r="AA43" s="78"/>
    </row>
    <row r="44" spans="1:27" ht="24.95" customHeight="1" thickBot="1">
      <c r="A44" s="4357" t="s">
        <v>664</v>
      </c>
      <c r="B44" s="4358"/>
      <c r="C44" s="385"/>
      <c r="D44" s="441"/>
      <c r="E44" s="442"/>
      <c r="F44" s="441"/>
      <c r="G44" s="1412">
        <f>SUM(G39,G40,G41,G43,H42,G42)</f>
        <v>69093930</v>
      </c>
      <c r="H44" s="386"/>
      <c r="I44" s="3"/>
      <c r="U44" s="627"/>
      <c r="V44" s="646"/>
      <c r="W44" s="78"/>
      <c r="X44" s="78"/>
      <c r="Y44" s="78"/>
      <c r="Z44" s="78"/>
      <c r="AA44" s="78"/>
    </row>
    <row r="45" spans="1:27" ht="24.95" customHeight="1" thickBot="1">
      <c r="A45" s="377"/>
      <c r="B45" s="377"/>
      <c r="C45" s="1547"/>
      <c r="D45" s="387"/>
      <c r="E45" s="451"/>
      <c r="F45" s="387"/>
      <c r="G45" s="452"/>
      <c r="H45" s="1548"/>
      <c r="I45" s="3"/>
      <c r="J45" s="4391"/>
      <c r="K45" s="645"/>
      <c r="L45" s="294"/>
      <c r="M45" s="294"/>
      <c r="N45" s="294"/>
      <c r="O45" s="109"/>
      <c r="P45" s="109"/>
      <c r="Q45" s="109"/>
      <c r="R45" s="109"/>
      <c r="S45" s="294"/>
      <c r="T45" s="294"/>
      <c r="U45" s="294"/>
      <c r="V45" s="294"/>
      <c r="W45" s="78"/>
      <c r="X45" s="78"/>
      <c r="Y45" s="78"/>
      <c r="Z45" s="78"/>
      <c r="AA45" s="78"/>
    </row>
    <row r="46" spans="1:27" ht="24.95" customHeight="1">
      <c r="A46" s="4359" t="s">
        <v>1103</v>
      </c>
      <c r="B46" s="4360"/>
      <c r="C46" s="381" t="s">
        <v>1024</v>
      </c>
      <c r="D46" s="382">
        <v>2400</v>
      </c>
      <c r="E46" s="381" t="s">
        <v>1037</v>
      </c>
      <c r="F46" s="383">
        <f>F2</f>
        <v>45992</v>
      </c>
      <c r="G46" s="383">
        <f>G2</f>
        <v>46022</v>
      </c>
      <c r="H46" s="384" t="s">
        <v>153</v>
      </c>
      <c r="I46" s="3"/>
      <c r="J46" s="4391"/>
      <c r="K46" s="613"/>
      <c r="L46" s="627"/>
      <c r="M46" s="627"/>
      <c r="N46" s="627"/>
      <c r="O46" s="627"/>
      <c r="P46" s="627"/>
      <c r="Q46" s="627"/>
      <c r="R46" s="627"/>
      <c r="S46" s="627"/>
      <c r="T46" s="627"/>
      <c r="U46" s="627"/>
      <c r="V46" s="646"/>
      <c r="W46" s="78"/>
      <c r="X46" s="78"/>
      <c r="Y46" s="78"/>
      <c r="Z46" s="78"/>
      <c r="AA46" s="78"/>
    </row>
    <row r="47" spans="1:27" ht="24.95" customHeight="1">
      <c r="A47" s="4347" t="s">
        <v>1046</v>
      </c>
      <c r="B47" s="4348"/>
      <c r="C47" s="4342" t="s">
        <v>1048</v>
      </c>
      <c r="D47" s="4343"/>
      <c r="E47" s="4344"/>
      <c r="F47" s="4340" t="s">
        <v>1038</v>
      </c>
      <c r="G47" s="4345" t="s">
        <v>1035</v>
      </c>
      <c r="H47" s="4333" t="s">
        <v>150</v>
      </c>
      <c r="I47" s="3"/>
      <c r="J47" s="613"/>
      <c r="K47" s="613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110"/>
      <c r="W47" s="78"/>
      <c r="X47" s="78"/>
      <c r="Y47" s="78"/>
      <c r="Z47" s="78"/>
      <c r="AA47" s="78"/>
    </row>
    <row r="48" spans="1:27" ht="24.95" customHeight="1">
      <c r="A48" s="4349"/>
      <c r="B48" s="4350"/>
      <c r="C48" s="2985" t="s">
        <v>1033</v>
      </c>
      <c r="D48" s="2985" t="s">
        <v>1026</v>
      </c>
      <c r="E48" s="2985" t="s">
        <v>1039</v>
      </c>
      <c r="F48" s="4341"/>
      <c r="G48" s="4346"/>
      <c r="H48" s="4334"/>
      <c r="I48" s="3"/>
      <c r="J48" s="294"/>
      <c r="K48" s="635"/>
      <c r="L48" s="643"/>
      <c r="M48" s="627"/>
      <c r="N48" s="627"/>
      <c r="O48" s="638"/>
      <c r="P48" s="638"/>
      <c r="Q48" s="638"/>
      <c r="R48" s="638"/>
      <c r="S48" s="638"/>
      <c r="T48" s="638"/>
      <c r="U48" s="627"/>
      <c r="V48" s="110"/>
      <c r="W48" s="78"/>
      <c r="X48" s="78"/>
      <c r="Y48" s="78"/>
      <c r="Z48" s="78"/>
      <c r="AA48" s="78"/>
    </row>
    <row r="49" spans="1:27" ht="24.95" customHeight="1">
      <c r="A49" s="4335" t="s">
        <v>1102</v>
      </c>
      <c r="B49" s="4336"/>
      <c r="C49" s="401"/>
      <c r="D49" s="401"/>
      <c r="E49" s="444">
        <v>482393</v>
      </c>
      <c r="F49" s="45"/>
      <c r="G49" s="66">
        <v>13736320</v>
      </c>
      <c r="H49" s="708" t="s">
        <v>3064</v>
      </c>
      <c r="I49" s="3"/>
      <c r="J49" s="613"/>
      <c r="K49" s="613"/>
      <c r="L49" s="643"/>
      <c r="M49" s="643"/>
      <c r="N49" s="643"/>
      <c r="O49" s="643"/>
      <c r="P49" s="643"/>
      <c r="Q49" s="643"/>
      <c r="R49" s="643"/>
      <c r="S49" s="643"/>
      <c r="T49" s="643"/>
      <c r="U49" s="643"/>
      <c r="V49" s="110"/>
      <c r="W49" s="78"/>
      <c r="X49" s="78"/>
      <c r="Y49" s="78"/>
      <c r="Z49" s="78"/>
      <c r="AA49" s="78"/>
    </row>
    <row r="50" spans="1:27" ht="24.95" customHeight="1">
      <c r="A50" s="4337"/>
      <c r="B50" s="4338"/>
      <c r="C50" s="405"/>
      <c r="D50" s="402"/>
      <c r="E50" s="56"/>
      <c r="F50" s="50"/>
      <c r="G50" s="51"/>
      <c r="H50" s="375"/>
      <c r="I50" s="3"/>
      <c r="J50" s="294"/>
      <c r="K50" s="627"/>
      <c r="L50" s="627"/>
      <c r="M50" s="627"/>
      <c r="N50" s="627"/>
      <c r="O50" s="627"/>
      <c r="P50" s="627"/>
      <c r="Q50" s="627"/>
      <c r="R50" s="627"/>
      <c r="S50" s="627"/>
      <c r="T50" s="627"/>
      <c r="U50" s="627"/>
      <c r="V50" s="110"/>
      <c r="W50" s="78"/>
      <c r="X50" s="78"/>
      <c r="Y50" s="78"/>
      <c r="Z50" s="78"/>
      <c r="AA50" s="78"/>
    </row>
    <row r="51" spans="1:27" ht="24.95" customHeight="1">
      <c r="A51" s="4331" t="s">
        <v>938</v>
      </c>
      <c r="B51" s="277" t="s">
        <v>194</v>
      </c>
      <c r="C51" s="401"/>
      <c r="D51" s="401"/>
      <c r="E51" s="221"/>
      <c r="F51" s="222"/>
      <c r="G51" s="223"/>
      <c r="H51" s="336"/>
      <c r="I51" s="3"/>
      <c r="J51" s="613"/>
      <c r="K51" s="644"/>
      <c r="L51" s="613"/>
      <c r="M51" s="613"/>
      <c r="N51" s="613"/>
      <c r="O51" s="627"/>
      <c r="P51" s="627"/>
      <c r="Q51" s="627"/>
      <c r="R51" s="627"/>
      <c r="S51" s="627"/>
      <c r="T51" s="627"/>
      <c r="U51" s="627"/>
      <c r="V51" s="110"/>
      <c r="W51" s="78"/>
      <c r="X51" s="78"/>
      <c r="Y51" s="78"/>
      <c r="Z51" s="78"/>
      <c r="AA51" s="78"/>
    </row>
    <row r="52" spans="1:27" ht="24.95" customHeight="1">
      <c r="A52" s="4339"/>
      <c r="B52" s="47" t="s">
        <v>196</v>
      </c>
      <c r="C52" s="403"/>
      <c r="D52" s="403"/>
      <c r="E52" s="63"/>
      <c r="F52" s="55"/>
      <c r="G52" s="43"/>
      <c r="H52" s="376"/>
      <c r="I52" s="3"/>
      <c r="J52" s="294"/>
      <c r="K52" s="110"/>
      <c r="L52" s="627"/>
      <c r="M52" s="647"/>
      <c r="N52" s="647"/>
      <c r="O52" s="627"/>
      <c r="P52" s="627"/>
      <c r="Q52" s="613"/>
      <c r="R52" s="613"/>
      <c r="S52" s="627"/>
      <c r="T52" s="627"/>
      <c r="U52" s="627"/>
      <c r="V52" s="110"/>
      <c r="W52" s="78"/>
      <c r="X52" s="78"/>
      <c r="Y52" s="78"/>
      <c r="Z52" s="78"/>
      <c r="AA52" s="78"/>
    </row>
    <row r="53" spans="1:27" ht="24.95" customHeight="1">
      <c r="A53" s="4339"/>
      <c r="B53" s="47" t="s">
        <v>1041</v>
      </c>
      <c r="C53" s="403"/>
      <c r="D53" s="403"/>
      <c r="E53" s="52"/>
      <c r="F53" s="53"/>
      <c r="G53" s="54"/>
      <c r="H53" s="376"/>
      <c r="I53" s="3"/>
      <c r="J53" s="463"/>
      <c r="K53" s="463"/>
      <c r="L53" s="103"/>
      <c r="M53" s="103"/>
      <c r="N53" s="103"/>
      <c r="O53" s="110"/>
      <c r="P53" s="110"/>
      <c r="Q53" s="110"/>
      <c r="R53" s="110"/>
      <c r="S53" s="110"/>
      <c r="T53" s="110"/>
      <c r="U53" s="110"/>
      <c r="V53" s="110"/>
      <c r="W53" s="78"/>
      <c r="X53" s="78"/>
      <c r="Y53" s="78"/>
      <c r="Z53" s="78"/>
      <c r="AA53" s="78"/>
    </row>
    <row r="54" spans="1:27" ht="22.5" customHeight="1">
      <c r="A54" s="4332"/>
      <c r="B54" s="279" t="s">
        <v>162</v>
      </c>
      <c r="C54" s="404"/>
      <c r="D54" s="404"/>
      <c r="E54" s="49"/>
      <c r="F54" s="50"/>
      <c r="G54" s="62">
        <v>66534989</v>
      </c>
      <c r="H54" s="375"/>
      <c r="I54" s="3"/>
      <c r="J54" s="463"/>
      <c r="K54" s="463"/>
      <c r="L54" s="103"/>
      <c r="M54" s="103"/>
      <c r="N54" s="103"/>
      <c r="O54" s="110"/>
      <c r="P54" s="110"/>
      <c r="Q54" s="110"/>
      <c r="R54" s="110"/>
      <c r="S54" s="110"/>
      <c r="T54" s="110"/>
      <c r="U54" s="110"/>
      <c r="V54" s="110"/>
      <c r="W54" s="78"/>
      <c r="X54" s="78"/>
      <c r="Y54" s="78"/>
      <c r="Z54" s="78"/>
      <c r="AA54" s="78"/>
    </row>
    <row r="55" spans="1:27" ht="24.95" customHeight="1">
      <c r="A55" s="4331" t="s">
        <v>1760</v>
      </c>
      <c r="B55" s="1403" t="s">
        <v>1758</v>
      </c>
      <c r="C55" s="1404"/>
      <c r="D55" s="1404"/>
      <c r="E55" s="1405"/>
      <c r="F55" s="45"/>
      <c r="G55" s="1408"/>
      <c r="H55" s="1402"/>
      <c r="I55" s="3"/>
      <c r="J55" s="463"/>
      <c r="K55" s="463"/>
      <c r="L55" s="103"/>
      <c r="M55" s="103"/>
      <c r="N55" s="103"/>
      <c r="O55" s="110"/>
      <c r="P55" s="110"/>
      <c r="Q55" s="110"/>
      <c r="R55" s="110"/>
      <c r="S55" s="110"/>
      <c r="T55" s="110"/>
      <c r="U55" s="110"/>
      <c r="V55" s="110"/>
      <c r="W55" s="78"/>
      <c r="X55" s="78"/>
      <c r="Y55" s="78"/>
      <c r="Z55" s="78"/>
      <c r="AA55" s="78"/>
    </row>
    <row r="56" spans="1:27" ht="24.95" customHeight="1">
      <c r="A56" s="4332"/>
      <c r="B56" s="279" t="s">
        <v>2475</v>
      </c>
      <c r="C56" s="404"/>
      <c r="D56" s="404"/>
      <c r="E56" s="49"/>
      <c r="F56" s="50"/>
      <c r="G56" s="1409"/>
      <c r="H56" s="1402"/>
      <c r="I56" s="3"/>
      <c r="J56" s="463"/>
      <c r="K56" s="463"/>
      <c r="L56" s="103"/>
      <c r="M56" s="103"/>
      <c r="N56" s="103"/>
      <c r="O56" s="110"/>
      <c r="P56" s="110"/>
      <c r="Q56" s="110"/>
      <c r="R56" s="110"/>
      <c r="S56" s="110"/>
      <c r="T56" s="110"/>
      <c r="U56" s="110"/>
      <c r="V56" s="110"/>
      <c r="W56" s="78"/>
      <c r="X56" s="78"/>
      <c r="Y56" s="78"/>
      <c r="Z56" s="78"/>
      <c r="AA56" s="78"/>
    </row>
    <row r="57" spans="1:27" ht="24.95" customHeight="1">
      <c r="A57" s="4331" t="s">
        <v>2476</v>
      </c>
      <c r="B57" s="1403" t="s">
        <v>1756</v>
      </c>
      <c r="C57" s="1404"/>
      <c r="D57" s="1404"/>
      <c r="E57" s="1405"/>
      <c r="F57" s="45"/>
      <c r="G57" s="1406">
        <v>4341537</v>
      </c>
      <c r="H57" s="1402"/>
      <c r="I57" s="3"/>
      <c r="J57" s="463"/>
      <c r="K57" s="463"/>
      <c r="L57" s="103"/>
      <c r="M57" s="103"/>
      <c r="N57" s="103"/>
      <c r="O57" s="110"/>
      <c r="P57" s="110"/>
      <c r="Q57" s="110"/>
      <c r="R57" s="110"/>
      <c r="S57" s="110"/>
      <c r="T57" s="110"/>
      <c r="U57" s="110"/>
      <c r="V57" s="110"/>
      <c r="W57" s="78"/>
      <c r="X57" s="78"/>
      <c r="Y57" s="78"/>
      <c r="Z57" s="78"/>
      <c r="AA57" s="78"/>
    </row>
    <row r="58" spans="1:27" ht="24.95" customHeight="1">
      <c r="A58" s="4332"/>
      <c r="B58" s="279" t="s">
        <v>1757</v>
      </c>
      <c r="C58" s="404"/>
      <c r="D58" s="404"/>
      <c r="E58" s="49"/>
      <c r="F58" s="50"/>
      <c r="G58" s="1407">
        <v>2411965</v>
      </c>
      <c r="H58" s="1402"/>
      <c r="I58" s="3"/>
      <c r="J58" s="463"/>
      <c r="K58" s="463"/>
      <c r="L58" s="103"/>
      <c r="M58" s="103"/>
      <c r="N58" s="103"/>
      <c r="O58" s="110"/>
      <c r="P58" s="110"/>
      <c r="Q58" s="110"/>
      <c r="R58" s="110"/>
      <c r="S58" s="110"/>
      <c r="T58" s="110"/>
      <c r="U58" s="110"/>
      <c r="V58" s="110"/>
      <c r="W58" s="78"/>
      <c r="X58" s="78"/>
      <c r="Y58" s="78"/>
      <c r="Z58" s="78"/>
      <c r="AA58" s="78"/>
    </row>
    <row r="59" spans="1:27" ht="24.95" customHeight="1">
      <c r="A59" s="4331" t="s">
        <v>1044</v>
      </c>
      <c r="B59" s="277" t="s">
        <v>1049</v>
      </c>
      <c r="C59" s="57"/>
      <c r="D59" s="57"/>
      <c r="E59" s="58"/>
      <c r="F59" s="46"/>
      <c r="G59" s="59">
        <v>-137363</v>
      </c>
      <c r="H59" s="336"/>
      <c r="I59" s="3"/>
      <c r="J59" s="648"/>
      <c r="K59" s="463"/>
      <c r="L59" s="103"/>
      <c r="M59" s="103"/>
      <c r="N59" s="103"/>
      <c r="O59" s="110"/>
      <c r="P59" s="110"/>
      <c r="Q59" s="110"/>
      <c r="R59" s="110"/>
      <c r="S59" s="110"/>
      <c r="T59" s="110"/>
      <c r="U59" s="110"/>
      <c r="V59" s="110"/>
      <c r="W59" s="78"/>
      <c r="X59" s="78"/>
      <c r="Y59" s="78"/>
      <c r="Z59" s="78"/>
      <c r="AA59" s="78"/>
    </row>
    <row r="60" spans="1:27" ht="24.95" customHeight="1">
      <c r="A60" s="4339"/>
      <c r="B60" s="47" t="s">
        <v>536</v>
      </c>
      <c r="C60" s="43"/>
      <c r="D60" s="43"/>
      <c r="E60" s="44"/>
      <c r="F60" s="55"/>
      <c r="G60" s="2549">
        <v>0</v>
      </c>
      <c r="H60" s="376"/>
      <c r="I60" s="3"/>
      <c r="J60" s="463"/>
      <c r="K60" s="463"/>
      <c r="L60" s="103"/>
      <c r="M60" s="103"/>
      <c r="N60" s="103"/>
      <c r="O60" s="110"/>
      <c r="P60" s="110"/>
      <c r="Q60" s="110"/>
      <c r="R60" s="110"/>
      <c r="S60" s="110"/>
      <c r="T60" s="110"/>
      <c r="U60" s="110"/>
      <c r="V60" s="110"/>
      <c r="W60" s="78"/>
      <c r="X60" s="78"/>
      <c r="Y60" s="78"/>
      <c r="Z60" s="78"/>
      <c r="AA60" s="78"/>
    </row>
    <row r="61" spans="1:27" ht="24.95" customHeight="1">
      <c r="A61" s="4339"/>
      <c r="B61" s="47" t="s">
        <v>1062</v>
      </c>
      <c r="C61" s="43"/>
      <c r="D61" s="43"/>
      <c r="E61" s="44"/>
      <c r="F61" s="55"/>
      <c r="G61" s="63">
        <f>SUM(G49:G54,G57:G60)</f>
        <v>86887448</v>
      </c>
      <c r="H61" s="376"/>
      <c r="I61" s="3"/>
      <c r="J61" s="463"/>
      <c r="K61" s="463"/>
      <c r="L61" s="103"/>
      <c r="M61" s="103"/>
      <c r="N61" s="103"/>
      <c r="O61" s="110"/>
      <c r="P61" s="110"/>
      <c r="Q61" s="110"/>
      <c r="R61" s="110"/>
      <c r="S61" s="110"/>
      <c r="T61" s="110"/>
      <c r="U61" s="110"/>
      <c r="V61" s="110"/>
      <c r="W61" s="78"/>
      <c r="X61" s="78"/>
      <c r="Y61" s="78"/>
      <c r="Z61" s="78"/>
      <c r="AA61" s="78"/>
    </row>
    <row r="62" spans="1:27" ht="24.95" customHeight="1">
      <c r="A62" s="4339"/>
      <c r="B62" s="47" t="s">
        <v>1060</v>
      </c>
      <c r="C62" s="43"/>
      <c r="D62" s="43"/>
      <c r="E62" s="44"/>
      <c r="F62" s="55"/>
      <c r="G62" s="407">
        <f>ROUND((G61*10%),0)</f>
        <v>8688745</v>
      </c>
      <c r="H62" s="376"/>
      <c r="I62" s="3"/>
      <c r="J62" s="13"/>
      <c r="K62" s="13"/>
      <c r="L62" s="3"/>
      <c r="M62" s="3"/>
      <c r="N62" s="3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</row>
    <row r="63" spans="1:27" ht="24.95" customHeight="1">
      <c r="A63" s="4339"/>
      <c r="B63" s="47" t="s">
        <v>937</v>
      </c>
      <c r="C63" s="43"/>
      <c r="D63" s="43"/>
      <c r="E63" s="44"/>
      <c r="F63" s="55"/>
      <c r="G63" s="63">
        <v>2345960</v>
      </c>
      <c r="H63" s="376" t="s">
        <v>1058</v>
      </c>
      <c r="I63" s="3"/>
      <c r="J63" s="13"/>
      <c r="K63" s="13"/>
      <c r="L63" s="3"/>
      <c r="M63" s="3"/>
      <c r="N63" s="3"/>
      <c r="O63" s="78"/>
      <c r="P63" s="78"/>
      <c r="Q63" s="78"/>
      <c r="R63" s="78"/>
      <c r="S63" s="78"/>
      <c r="T63" s="78"/>
      <c r="U63" s="78"/>
      <c r="V63" s="78"/>
      <c r="W63" s="78" t="s">
        <v>1558</v>
      </c>
      <c r="X63" s="78"/>
      <c r="Y63" s="78"/>
      <c r="Z63" s="78"/>
      <c r="AA63" s="78"/>
    </row>
    <row r="64" spans="1:27" ht="24.95" customHeight="1">
      <c r="A64" s="4332"/>
      <c r="B64" s="60" t="s">
        <v>1059</v>
      </c>
      <c r="C64" s="61"/>
      <c r="D64" s="61"/>
      <c r="E64" s="56"/>
      <c r="F64" s="61"/>
      <c r="G64" s="454"/>
      <c r="H64" s="455">
        <v>-3</v>
      </c>
      <c r="I64" s="3"/>
      <c r="J64" s="13"/>
      <c r="K64" s="13"/>
      <c r="L64" s="3"/>
      <c r="M64" s="3"/>
      <c r="N64" s="3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</row>
    <row r="65" spans="1:27" ht="24.95" customHeight="1">
      <c r="A65" s="1541"/>
      <c r="B65" s="1542" t="s">
        <v>2319</v>
      </c>
      <c r="C65" s="1543"/>
      <c r="D65" s="1544"/>
      <c r="E65" s="1545"/>
      <c r="F65" s="1544"/>
      <c r="G65" s="2554"/>
      <c r="H65" s="1546"/>
      <c r="I65" s="3"/>
      <c r="J65" s="13"/>
      <c r="K65" s="13"/>
      <c r="L65" s="3"/>
      <c r="M65" s="3"/>
      <c r="N65" s="3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</row>
    <row r="66" spans="1:27" ht="24.95" customHeight="1" thickBot="1">
      <c r="A66" s="4385" t="s">
        <v>664</v>
      </c>
      <c r="B66" s="4386"/>
      <c r="C66" s="387"/>
      <c r="D66" s="387"/>
      <c r="E66" s="451"/>
      <c r="F66" s="387"/>
      <c r="G66" s="452">
        <f>SUM(G61:G64,H64,G65)</f>
        <v>97922150</v>
      </c>
      <c r="H66" s="453"/>
      <c r="I66" s="3"/>
      <c r="J66" s="13"/>
      <c r="K66" s="13"/>
      <c r="L66" s="3"/>
      <c r="M66" s="3"/>
      <c r="N66" s="3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</row>
    <row r="67" spans="1:27" ht="24.95" customHeight="1" thickBot="1">
      <c r="A67" s="377"/>
      <c r="B67" s="377"/>
      <c r="C67" s="378"/>
      <c r="D67" s="378"/>
      <c r="E67" s="379"/>
      <c r="F67" s="378"/>
      <c r="G67" s="380"/>
      <c r="H67" s="74"/>
      <c r="I67" s="3"/>
      <c r="J67" s="13"/>
      <c r="K67" s="13"/>
      <c r="L67" s="3"/>
      <c r="M67" s="3"/>
      <c r="N67" s="3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</row>
    <row r="68" spans="1:27" ht="24.95" customHeight="1">
      <c r="A68" s="4387" t="s">
        <v>1103</v>
      </c>
      <c r="B68" s="4388"/>
      <c r="C68" s="388" t="s">
        <v>1024</v>
      </c>
      <c r="D68" s="406">
        <v>4800</v>
      </c>
      <c r="E68" s="388" t="s">
        <v>1037</v>
      </c>
      <c r="F68" s="389">
        <f>F2</f>
        <v>45992</v>
      </c>
      <c r="G68" s="389">
        <f>G2</f>
        <v>46022</v>
      </c>
      <c r="H68" s="390" t="s">
        <v>158</v>
      </c>
      <c r="I68" s="3"/>
      <c r="J68" s="13"/>
      <c r="K68" s="13"/>
      <c r="L68" s="649" t="s">
        <v>98</v>
      </c>
      <c r="M68" s="3"/>
      <c r="N68" s="3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</row>
    <row r="69" spans="1:27" ht="24.95" customHeight="1" thickBot="1">
      <c r="A69" s="4347" t="s">
        <v>1046</v>
      </c>
      <c r="B69" s="4348"/>
      <c r="C69" s="4342" t="s">
        <v>1048</v>
      </c>
      <c r="D69" s="4343"/>
      <c r="E69" s="4344"/>
      <c r="F69" s="4340" t="s">
        <v>1038</v>
      </c>
      <c r="G69" s="4345" t="s">
        <v>1035</v>
      </c>
      <c r="H69" s="4333" t="s">
        <v>150</v>
      </c>
      <c r="I69" s="3"/>
      <c r="J69" s="13"/>
      <c r="K69" s="13"/>
      <c r="L69" s="650" t="s">
        <v>1147</v>
      </c>
      <c r="M69" s="3"/>
      <c r="N69" s="3"/>
      <c r="O69" s="78"/>
      <c r="P69" s="78"/>
      <c r="Q69" s="78"/>
      <c r="R69" s="78"/>
      <c r="S69" s="78"/>
      <c r="T69" s="78"/>
      <c r="U69" s="78"/>
      <c r="V69" s="353"/>
      <c r="W69" s="78"/>
      <c r="X69" s="78"/>
      <c r="Y69" s="78"/>
      <c r="Z69" s="78"/>
      <c r="AA69" s="78"/>
    </row>
    <row r="70" spans="1:27" ht="24.95" customHeight="1">
      <c r="A70" s="4349"/>
      <c r="B70" s="4350"/>
      <c r="C70" s="2985" t="s">
        <v>1033</v>
      </c>
      <c r="D70" s="2985" t="s">
        <v>1026</v>
      </c>
      <c r="E70" s="2985" t="s">
        <v>1039</v>
      </c>
      <c r="F70" s="4341"/>
      <c r="G70" s="4346"/>
      <c r="H70" s="4334"/>
      <c r="I70" s="3"/>
      <c r="J70" s="651" t="s">
        <v>2455</v>
      </c>
      <c r="K70" s="13"/>
      <c r="L70" s="4392" t="s">
        <v>640</v>
      </c>
      <c r="M70" s="1598" t="s">
        <v>170</v>
      </c>
      <c r="N70" s="1598" t="s">
        <v>857</v>
      </c>
      <c r="O70" s="2933" t="s">
        <v>938</v>
      </c>
      <c r="P70" s="2933" t="s">
        <v>1763</v>
      </c>
      <c r="Q70" s="2934" t="s">
        <v>949</v>
      </c>
      <c r="R70" s="2934" t="s">
        <v>187</v>
      </c>
      <c r="S70" s="2933" t="s">
        <v>937</v>
      </c>
      <c r="T70" s="2935" t="s">
        <v>168</v>
      </c>
      <c r="Y70" s="78"/>
      <c r="Z70" s="78"/>
      <c r="AA70" s="78"/>
    </row>
    <row r="71" spans="1:27" ht="24.95" customHeight="1">
      <c r="A71" s="4335" t="s">
        <v>1106</v>
      </c>
      <c r="B71" s="4336"/>
      <c r="C71" s="401"/>
      <c r="D71" s="401"/>
      <c r="E71" s="444">
        <v>532829</v>
      </c>
      <c r="F71" s="45"/>
      <c r="G71" s="67">
        <v>11306880</v>
      </c>
      <c r="H71" s="1928" t="s">
        <v>3065</v>
      </c>
      <c r="I71" s="3"/>
      <c r="J71" s="2924" t="s">
        <v>2453</v>
      </c>
      <c r="K71" s="13"/>
      <c r="L71" s="4393"/>
      <c r="M71" s="2941">
        <f>E71</f>
        <v>532829</v>
      </c>
      <c r="N71" s="2942">
        <f>G71</f>
        <v>11306880</v>
      </c>
      <c r="O71" s="2942">
        <f>G76</f>
        <v>73606377</v>
      </c>
      <c r="P71" s="2943">
        <f>G79+G80</f>
        <v>7459606</v>
      </c>
      <c r="Q71" s="2944">
        <f>G81</f>
        <v>-113068</v>
      </c>
      <c r="R71" s="2942"/>
      <c r="S71" s="2942">
        <f>G85</f>
        <v>2491010</v>
      </c>
      <c r="T71" s="2945">
        <f>SUM(N71:S71)</f>
        <v>94750805</v>
      </c>
      <c r="Y71" s="78"/>
      <c r="Z71" s="78"/>
      <c r="AA71" s="78"/>
    </row>
    <row r="72" spans="1:27" ht="24.95" customHeight="1">
      <c r="A72" s="4337"/>
      <c r="B72" s="4338"/>
      <c r="C72" s="405"/>
      <c r="D72" s="402"/>
      <c r="E72" s="56"/>
      <c r="F72" s="50"/>
      <c r="G72" s="51"/>
      <c r="H72" s="375"/>
      <c r="I72" s="3"/>
      <c r="J72" s="2925">
        <f>G71/E71</f>
        <v>21.220466603732156</v>
      </c>
      <c r="K72" s="13"/>
      <c r="L72" s="360" t="s">
        <v>546</v>
      </c>
      <c r="M72" s="211"/>
      <c r="N72" s="631">
        <f>N71/M71</f>
        <v>21.220466603732156</v>
      </c>
      <c r="O72" s="631">
        <f>O71/M71</f>
        <v>138.14258795973942</v>
      </c>
      <c r="P72" s="1434">
        <f>P71/M71</f>
        <v>14</v>
      </c>
      <c r="Q72" s="653">
        <f>Q71/M71</f>
        <v>-0.21220316461754146</v>
      </c>
      <c r="R72" s="211"/>
      <c r="S72" s="631">
        <f>S71/M71</f>
        <v>4.6750646079699116</v>
      </c>
      <c r="T72" s="212"/>
      <c r="Y72" s="78"/>
      <c r="Z72" s="78"/>
      <c r="AA72" s="78"/>
    </row>
    <row r="73" spans="1:27" ht="24.95" customHeight="1">
      <c r="A73" s="4331" t="s">
        <v>938</v>
      </c>
      <c r="B73" s="277" t="s">
        <v>194</v>
      </c>
      <c r="C73" s="401"/>
      <c r="D73" s="401"/>
      <c r="E73" s="221"/>
      <c r="F73" s="222"/>
      <c r="G73" s="223"/>
      <c r="H73" s="336"/>
      <c r="I73" s="3"/>
      <c r="J73" s="652"/>
      <c r="K73" s="13"/>
      <c r="L73" s="361" t="s">
        <v>541</v>
      </c>
      <c r="M73" s="211"/>
      <c r="N73" s="211"/>
      <c r="O73" s="211"/>
      <c r="P73" s="959"/>
      <c r="Q73" s="211"/>
      <c r="R73" s="211"/>
      <c r="S73" s="211"/>
      <c r="T73" s="212"/>
      <c r="Y73" s="78"/>
      <c r="Z73" s="78"/>
      <c r="AA73" s="78"/>
    </row>
    <row r="74" spans="1:27" ht="24.95" customHeight="1">
      <c r="A74" s="4339"/>
      <c r="B74" s="47" t="s">
        <v>196</v>
      </c>
      <c r="C74" s="403"/>
      <c r="D74" s="403"/>
      <c r="E74" s="63"/>
      <c r="F74" s="55"/>
      <c r="G74" s="43"/>
      <c r="H74" s="376"/>
      <c r="I74" s="3"/>
      <c r="J74" s="652"/>
      <c r="K74" s="13"/>
      <c r="L74" s="360" t="s">
        <v>537</v>
      </c>
      <c r="M74" s="220">
        <f>'전체 전기 사용내역'!R218</f>
        <v>369315.00487977138</v>
      </c>
      <c r="N74" s="347">
        <f>N72*$M$74</f>
        <v>7837036.7273083664</v>
      </c>
      <c r="O74" s="347">
        <f>O72*$M$74</f>
        <v>51018130.546455413</v>
      </c>
      <c r="P74" s="2996">
        <f>P72*M74</f>
        <v>5170410.0683167996</v>
      </c>
      <c r="Q74" s="347">
        <f>Q72*$M$74</f>
        <v>-78369.812776230261</v>
      </c>
      <c r="R74" s="347">
        <f>R72*$M$74</f>
        <v>0</v>
      </c>
      <c r="S74" s="347">
        <f>S72*$M$74</f>
        <v>1726571.5085056543</v>
      </c>
      <c r="T74" s="212"/>
      <c r="Y74" s="78"/>
      <c r="Z74" s="78"/>
      <c r="AA74" s="78"/>
    </row>
    <row r="75" spans="1:27" ht="24.95" customHeight="1">
      <c r="A75" s="4339"/>
      <c r="B75" s="47" t="s">
        <v>1041</v>
      </c>
      <c r="C75" s="403"/>
      <c r="D75" s="403"/>
      <c r="E75" s="52"/>
      <c r="F75" s="53"/>
      <c r="G75" s="54"/>
      <c r="H75" s="376"/>
      <c r="I75" s="3"/>
      <c r="J75" s="2923" t="s">
        <v>2454</v>
      </c>
      <c r="K75" s="13"/>
      <c r="L75" s="361" t="s">
        <v>544</v>
      </c>
      <c r="M75" s="1433">
        <f>M71-M74</f>
        <v>163513.99512022862</v>
      </c>
      <c r="N75" s="347">
        <f>N72*$M$75</f>
        <v>3469843.272691634</v>
      </c>
      <c r="O75" s="347">
        <f>O72*$M$75</f>
        <v>22588246.453544583</v>
      </c>
      <c r="P75" s="2996">
        <f>P72*M75</f>
        <v>2289195.9316832004</v>
      </c>
      <c r="Q75" s="347">
        <f>Q72*$M$75</f>
        <v>-34698.187223769746</v>
      </c>
      <c r="R75" s="347">
        <f>R72*$M$75</f>
        <v>0</v>
      </c>
      <c r="S75" s="347">
        <f>S72*$M$75</f>
        <v>764438.4914943456</v>
      </c>
      <c r="T75" s="212"/>
      <c r="Y75" s="78"/>
      <c r="Z75" s="78"/>
      <c r="AA75" s="78"/>
    </row>
    <row r="76" spans="1:27" ht="24.95" customHeight="1" thickBot="1">
      <c r="A76" s="4332"/>
      <c r="B76" s="279" t="s">
        <v>162</v>
      </c>
      <c r="C76" s="48"/>
      <c r="D76" s="48"/>
      <c r="E76" s="49"/>
      <c r="F76" s="50"/>
      <c r="G76" s="62">
        <v>73606377</v>
      </c>
      <c r="H76" s="375"/>
      <c r="I76" s="3"/>
      <c r="J76" s="2926">
        <f>G76/E71</f>
        <v>138.14258795973942</v>
      </c>
      <c r="K76" s="13"/>
      <c r="L76" s="654" t="s">
        <v>542</v>
      </c>
      <c r="M76" s="921">
        <f>'수도광열비 부과 내역 '!I218</f>
        <v>7348.3725249999989</v>
      </c>
      <c r="N76" s="655">
        <f>N75/$M$76</f>
        <v>472.19207530467907</v>
      </c>
      <c r="O76" s="655">
        <f>O75/$M$76</f>
        <v>3073.9114513719601</v>
      </c>
      <c r="P76" s="961"/>
      <c r="Q76" s="655">
        <f>Q75/$M$76</f>
        <v>-4.7218873438605033</v>
      </c>
      <c r="R76" s="655">
        <f>R75/$M$76</f>
        <v>0</v>
      </c>
      <c r="S76" s="655">
        <f>S75/$M$76</f>
        <v>104.02827141569632</v>
      </c>
      <c r="T76" s="364"/>
      <c r="Y76" s="78"/>
      <c r="Z76" s="78"/>
      <c r="AA76" s="78"/>
    </row>
    <row r="77" spans="1:27" ht="24.95" customHeight="1">
      <c r="A77" s="4363" t="s">
        <v>2477</v>
      </c>
      <c r="B77" s="1403" t="s">
        <v>2478</v>
      </c>
      <c r="C77" s="1404"/>
      <c r="D77" s="1404"/>
      <c r="E77" s="1405"/>
      <c r="F77" s="45"/>
      <c r="G77" s="1408"/>
      <c r="H77" s="336"/>
      <c r="I77" s="3"/>
      <c r="J77" s="1410"/>
      <c r="K77" s="13"/>
      <c r="L77" s="613"/>
      <c r="M77" s="351"/>
      <c r="N77" s="351"/>
      <c r="O77" s="590"/>
      <c r="P77" s="590"/>
      <c r="Q77" s="590"/>
      <c r="R77" s="590"/>
      <c r="S77" s="590"/>
      <c r="T77" s="590"/>
      <c r="U77" s="590"/>
      <c r="V77" s="590"/>
      <c r="W77" s="78"/>
      <c r="X77" s="78"/>
      <c r="Y77" s="78"/>
      <c r="Z77" s="78"/>
      <c r="AA77" s="78"/>
    </row>
    <row r="78" spans="1:27" ht="24.95" customHeight="1">
      <c r="A78" s="4364"/>
      <c r="B78" s="279" t="s">
        <v>2475</v>
      </c>
      <c r="C78" s="404"/>
      <c r="D78" s="404"/>
      <c r="E78" s="49"/>
      <c r="F78" s="50"/>
      <c r="G78" s="1409"/>
      <c r="H78" s="375"/>
      <c r="I78" s="3"/>
      <c r="J78" s="1410"/>
      <c r="K78" s="13"/>
      <c r="L78" s="613"/>
      <c r="M78" s="351"/>
      <c r="N78" s="351"/>
      <c r="O78" s="590"/>
      <c r="P78" s="590"/>
      <c r="Q78" s="590"/>
      <c r="R78" s="590"/>
      <c r="S78" s="590"/>
      <c r="T78" s="590"/>
      <c r="U78" s="590"/>
      <c r="V78" s="590"/>
      <c r="W78" s="78"/>
      <c r="X78" s="78"/>
      <c r="Y78" s="78"/>
      <c r="Z78" s="78"/>
      <c r="AA78" s="78"/>
    </row>
    <row r="79" spans="1:27" ht="24.95" customHeight="1">
      <c r="A79" s="4363" t="s">
        <v>2476</v>
      </c>
      <c r="B79" s="1403" t="s">
        <v>1756</v>
      </c>
      <c r="C79" s="1404"/>
      <c r="D79" s="1404"/>
      <c r="E79" s="1405"/>
      <c r="F79" s="45"/>
      <c r="G79" s="1406">
        <v>4795461</v>
      </c>
      <c r="H79" s="336"/>
      <c r="I79" s="3"/>
      <c r="J79" s="1410"/>
      <c r="K79" s="13"/>
      <c r="L79" s="613"/>
      <c r="M79" s="351"/>
      <c r="N79" s="351"/>
      <c r="O79" s="590"/>
      <c r="P79" s="590"/>
      <c r="Q79" s="590"/>
      <c r="R79" s="590"/>
      <c r="S79" s="590"/>
      <c r="T79" s="590"/>
      <c r="U79" s="590"/>
      <c r="V79" s="590"/>
      <c r="W79" s="78"/>
      <c r="X79" s="78"/>
      <c r="Y79" s="78"/>
      <c r="Z79" s="78"/>
      <c r="AA79" s="78"/>
    </row>
    <row r="80" spans="1:27" ht="24.95" customHeight="1">
      <c r="A80" s="4364"/>
      <c r="B80" s="279" t="s">
        <v>1757</v>
      </c>
      <c r="C80" s="404"/>
      <c r="D80" s="404"/>
      <c r="E80" s="49"/>
      <c r="F80" s="50"/>
      <c r="G80" s="1407">
        <v>2664145</v>
      </c>
      <c r="H80" s="375"/>
      <c r="I80" s="3"/>
      <c r="J80" s="1410"/>
      <c r="K80" s="13"/>
      <c r="L80" s="613"/>
      <c r="M80" s="351"/>
      <c r="N80" s="351"/>
      <c r="O80" s="590"/>
      <c r="P80" s="590"/>
      <c r="Q80" s="590"/>
      <c r="R80" s="590"/>
      <c r="S80" s="590"/>
      <c r="T80" s="590"/>
      <c r="U80" s="590"/>
      <c r="V80" s="590"/>
      <c r="W80" s="78"/>
      <c r="X80" s="78"/>
      <c r="Y80" s="78"/>
      <c r="Z80" s="78"/>
      <c r="AA80" s="78"/>
    </row>
    <row r="81" spans="1:27" ht="24.95" customHeight="1">
      <c r="A81" s="4331" t="s">
        <v>1044</v>
      </c>
      <c r="B81" s="277" t="s">
        <v>1049</v>
      </c>
      <c r="C81" s="57"/>
      <c r="D81" s="57"/>
      <c r="E81" s="58"/>
      <c r="F81" s="46"/>
      <c r="G81" s="59">
        <v>-113068</v>
      </c>
      <c r="H81" s="336"/>
      <c r="I81" s="3"/>
      <c r="J81" s="13"/>
      <c r="K81" s="13"/>
      <c r="L81" s="3"/>
      <c r="M81" s="392"/>
      <c r="N81" s="392"/>
      <c r="O81" s="392"/>
      <c r="P81" s="392"/>
      <c r="Q81" s="392"/>
      <c r="R81" s="392"/>
      <c r="S81" s="392"/>
      <c r="T81" s="392"/>
      <c r="U81" s="392"/>
      <c r="V81" s="392"/>
      <c r="W81" s="78"/>
      <c r="X81" s="78"/>
      <c r="Y81" s="78"/>
      <c r="Z81" s="78"/>
      <c r="AA81" s="78"/>
    </row>
    <row r="82" spans="1:27" ht="24.95" customHeight="1">
      <c r="A82" s="4339"/>
      <c r="B82" s="47" t="s">
        <v>536</v>
      </c>
      <c r="C82" s="43"/>
      <c r="D82" s="43"/>
      <c r="E82" s="44"/>
      <c r="F82" s="55"/>
      <c r="G82" s="2549">
        <v>0</v>
      </c>
      <c r="H82" s="376"/>
      <c r="I82" s="3"/>
      <c r="J82" s="13"/>
      <c r="K82" s="13"/>
      <c r="L82" s="3"/>
      <c r="M82" s="3"/>
      <c r="N82" s="3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</row>
    <row r="83" spans="1:27" ht="24.95" customHeight="1">
      <c r="A83" s="4339"/>
      <c r="B83" s="47" t="s">
        <v>1062</v>
      </c>
      <c r="C83" s="43"/>
      <c r="D83" s="43"/>
      <c r="E83" s="44"/>
      <c r="F83" s="55"/>
      <c r="G83" s="63">
        <f>SUM(G71:G76,G79:G82)</f>
        <v>92259795</v>
      </c>
      <c r="H83" s="376"/>
      <c r="I83" s="3"/>
      <c r="J83" s="13"/>
      <c r="K83" s="13"/>
      <c r="L83" s="3"/>
      <c r="M83" s="3"/>
      <c r="N83" s="3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</row>
    <row r="84" spans="1:27" ht="24.95" customHeight="1">
      <c r="A84" s="4339"/>
      <c r="B84" s="47" t="s">
        <v>1060</v>
      </c>
      <c r="C84" s="43"/>
      <c r="D84" s="43"/>
      <c r="E84" s="44"/>
      <c r="F84" s="55"/>
      <c r="G84" s="407">
        <f>ROUND((G83*10%),0)</f>
        <v>9225980</v>
      </c>
      <c r="H84" s="376"/>
      <c r="I84" s="3"/>
      <c r="J84" s="13"/>
      <c r="K84" s="13"/>
      <c r="L84" s="3"/>
      <c r="M84" s="3"/>
      <c r="N84" s="3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</row>
    <row r="85" spans="1:27" ht="24.95" customHeight="1">
      <c r="A85" s="4339"/>
      <c r="B85" s="47" t="s">
        <v>937</v>
      </c>
      <c r="C85" s="43"/>
      <c r="D85" s="43"/>
      <c r="E85" s="44"/>
      <c r="F85" s="55"/>
      <c r="G85" s="63">
        <v>2491010</v>
      </c>
      <c r="H85" s="376" t="s">
        <v>1058</v>
      </c>
      <c r="I85" s="3"/>
      <c r="J85" s="13"/>
      <c r="K85" s="13"/>
      <c r="L85" s="3"/>
      <c r="M85" s="3"/>
      <c r="N85" s="3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</row>
    <row r="86" spans="1:27" ht="24.95" customHeight="1">
      <c r="A86" s="4332"/>
      <c r="B86" s="60" t="s">
        <v>1059</v>
      </c>
      <c r="C86" s="61"/>
      <c r="D86" s="61"/>
      <c r="E86" s="56"/>
      <c r="F86" s="61"/>
      <c r="G86" s="454"/>
      <c r="H86" s="455">
        <v>-5</v>
      </c>
      <c r="I86" s="3"/>
      <c r="J86" s="13"/>
      <c r="K86" s="13"/>
      <c r="L86" s="3"/>
      <c r="M86" s="3"/>
      <c r="N86" s="3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</row>
    <row r="87" spans="1:27" ht="24.95" customHeight="1">
      <c r="A87" s="1541"/>
      <c r="B87" s="1542" t="s">
        <v>2474</v>
      </c>
      <c r="C87" s="1543"/>
      <c r="D87" s="1544"/>
      <c r="E87" s="1545"/>
      <c r="F87" s="1544"/>
      <c r="G87" s="2554"/>
      <c r="H87" s="1546"/>
      <c r="I87" s="3"/>
      <c r="J87" s="13"/>
      <c r="K87" s="13"/>
      <c r="L87" s="3"/>
      <c r="M87" s="3"/>
      <c r="N87" s="3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</row>
    <row r="88" spans="1:27" ht="24.95" customHeight="1" thickBot="1">
      <c r="A88" s="4385" t="s">
        <v>664</v>
      </c>
      <c r="B88" s="4386"/>
      <c r="C88" s="387"/>
      <c r="D88" s="387"/>
      <c r="E88" s="451"/>
      <c r="F88" s="387"/>
      <c r="G88" s="452">
        <f>SUM(G83:G85,H86,G87)</f>
        <v>103976780</v>
      </c>
      <c r="H88" s="453"/>
      <c r="I88" s="3"/>
      <c r="J88" s="13"/>
      <c r="K88" s="13"/>
      <c r="L88" s="3"/>
      <c r="M88" s="3"/>
      <c r="N88" s="3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</row>
    <row r="89" spans="1:27" ht="24.95" customHeight="1">
      <c r="A89" s="4362" t="s">
        <v>1109</v>
      </c>
      <c r="B89" s="4362"/>
      <c r="C89" s="4362"/>
      <c r="D89" s="4362"/>
      <c r="E89" s="4362"/>
      <c r="F89" s="4362"/>
      <c r="G89" s="4362"/>
      <c r="H89" s="4362"/>
      <c r="I89" s="3"/>
      <c r="J89" s="13"/>
      <c r="K89" s="13"/>
      <c r="L89" s="3"/>
      <c r="M89" s="3"/>
      <c r="N89" s="3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</row>
    <row r="90" spans="1:27" ht="24.95" customHeight="1">
      <c r="A90" s="4361" t="s">
        <v>1067</v>
      </c>
      <c r="B90" s="4361"/>
      <c r="C90" s="4361"/>
      <c r="D90" s="4361"/>
      <c r="E90" s="4361"/>
      <c r="F90" s="4361"/>
      <c r="G90" s="4361"/>
      <c r="H90" s="4361"/>
      <c r="I90" s="3"/>
      <c r="J90" s="13"/>
      <c r="K90" s="13"/>
      <c r="L90" s="3"/>
      <c r="M90" s="3"/>
      <c r="N90" s="3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</row>
    <row r="91" spans="1:27" ht="24.95" customHeight="1">
      <c r="A91" s="4320" t="s">
        <v>1813</v>
      </c>
      <c r="B91" s="4320"/>
      <c r="C91" s="4320"/>
      <c r="D91" s="4320"/>
      <c r="E91" s="4320"/>
      <c r="F91" s="4320"/>
      <c r="G91" s="4320"/>
      <c r="H91" s="4320"/>
      <c r="I91" s="3"/>
      <c r="J91" s="13"/>
      <c r="K91" s="13"/>
      <c r="L91" s="3"/>
      <c r="M91" s="3"/>
      <c r="N91" s="3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</row>
    <row r="92" spans="1:27" ht="24.95" customHeight="1">
      <c r="A92" s="4362" t="s">
        <v>1098</v>
      </c>
      <c r="B92" s="4362"/>
      <c r="C92" s="4362"/>
      <c r="D92" s="4362"/>
      <c r="E92" s="4362"/>
      <c r="F92" s="4362"/>
      <c r="G92" s="4362"/>
      <c r="H92" s="4362"/>
      <c r="I92" s="3"/>
      <c r="J92" s="13"/>
      <c r="K92" s="13"/>
      <c r="L92" s="3"/>
      <c r="M92" s="3"/>
      <c r="N92" s="3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</row>
    <row r="93" spans="1:27" ht="24.95" customHeight="1">
      <c r="A93" s="4320" t="s">
        <v>1056</v>
      </c>
      <c r="B93" s="4320"/>
      <c r="C93" s="4320"/>
      <c r="D93" s="4320"/>
      <c r="E93" s="4320"/>
      <c r="F93" s="4320"/>
      <c r="G93" s="4320"/>
      <c r="H93" s="4320"/>
      <c r="I93" s="3"/>
      <c r="J93" s="13"/>
      <c r="K93" s="13"/>
      <c r="L93" s="3"/>
      <c r="M93" s="3"/>
      <c r="N93" s="3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</row>
    <row r="94" spans="1:27" ht="24.95" customHeight="1">
      <c r="A94" s="4320" t="s">
        <v>641</v>
      </c>
      <c r="B94" s="4320"/>
      <c r="C94" s="4320"/>
      <c r="D94" s="4320"/>
      <c r="E94" s="4320"/>
      <c r="F94" s="4320"/>
      <c r="G94" s="4320"/>
      <c r="H94" s="4320"/>
      <c r="I94" s="3"/>
      <c r="J94" s="13"/>
      <c r="K94" s="13"/>
      <c r="L94" s="3"/>
      <c r="M94" s="3"/>
      <c r="N94" s="3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</row>
    <row r="95" spans="1:27" ht="24.95" customHeight="1">
      <c r="A95" s="4320" t="s">
        <v>295</v>
      </c>
      <c r="B95" s="4320"/>
      <c r="C95" s="4320"/>
      <c r="D95" s="4320"/>
      <c r="E95" s="4320"/>
      <c r="F95" s="4320"/>
      <c r="G95" s="4320"/>
      <c r="H95" s="4320"/>
      <c r="I95" s="3"/>
      <c r="J95" s="13"/>
      <c r="K95" s="13"/>
      <c r="L95" s="3"/>
      <c r="M95" s="3"/>
      <c r="N95" s="3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</row>
    <row r="96" spans="1:27" ht="24.95" customHeight="1">
      <c r="A96" s="4320" t="s">
        <v>296</v>
      </c>
      <c r="B96" s="4320"/>
      <c r="C96" s="4320"/>
      <c r="D96" s="4320"/>
      <c r="E96" s="4320"/>
      <c r="F96" s="4320"/>
      <c r="G96" s="4320"/>
      <c r="H96" s="4320"/>
      <c r="I96" s="3"/>
      <c r="J96" s="13"/>
      <c r="K96" s="13"/>
      <c r="L96" s="3"/>
      <c r="M96" s="3"/>
      <c r="N96" s="3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</row>
    <row r="97" spans="1:27" ht="24.95" customHeight="1">
      <c r="A97" s="4320" t="s">
        <v>618</v>
      </c>
      <c r="B97" s="4320"/>
      <c r="C97" s="4320"/>
      <c r="D97" s="4320"/>
      <c r="E97" s="4320"/>
      <c r="F97" s="4320"/>
      <c r="G97" s="4320"/>
      <c r="H97" s="4320"/>
      <c r="I97" s="3"/>
      <c r="J97" s="13"/>
      <c r="K97" s="13"/>
      <c r="L97" s="3"/>
      <c r="M97" s="3"/>
      <c r="N97" s="3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</row>
    <row r="98" spans="1:27" ht="24.95" customHeight="1">
      <c r="A98" s="4320" t="s">
        <v>644</v>
      </c>
      <c r="B98" s="4320"/>
      <c r="C98" s="4320"/>
      <c r="D98" s="4320"/>
      <c r="E98" s="4320"/>
      <c r="F98" s="4320"/>
      <c r="G98" s="4320"/>
      <c r="H98" s="4320"/>
      <c r="I98" s="3"/>
      <c r="J98" s="13"/>
      <c r="K98" s="13"/>
      <c r="L98" s="3"/>
      <c r="M98" s="3"/>
      <c r="N98" s="3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</row>
    <row r="99" spans="1:27" ht="24.95" customHeight="1">
      <c r="A99" s="4320" t="s">
        <v>647</v>
      </c>
      <c r="B99" s="4320"/>
      <c r="C99" s="4320"/>
      <c r="D99" s="4320"/>
      <c r="E99" s="4320"/>
      <c r="F99" s="4320"/>
      <c r="G99" s="4320"/>
      <c r="H99" s="4320"/>
      <c r="I99" s="3"/>
      <c r="J99" s="13"/>
      <c r="K99" s="13"/>
      <c r="L99" s="3"/>
      <c r="M99" s="3"/>
      <c r="N99" s="3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</row>
    <row r="100" spans="1:27" ht="24.95" customHeight="1">
      <c r="A100" s="4320" t="s">
        <v>1061</v>
      </c>
      <c r="B100" s="4320"/>
      <c r="C100" s="4320"/>
      <c r="D100" s="4320"/>
      <c r="E100" s="4320"/>
      <c r="F100" s="4320"/>
      <c r="G100" s="4320"/>
      <c r="H100" s="4320"/>
      <c r="I100" s="3"/>
      <c r="J100" s="13"/>
      <c r="K100" s="13"/>
      <c r="L100" s="3"/>
      <c r="M100" s="3"/>
      <c r="N100" s="3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</row>
    <row r="101" spans="1:27" ht="24.95" customHeight="1">
      <c r="A101" s="4320" t="s">
        <v>649</v>
      </c>
      <c r="B101" s="4320"/>
      <c r="C101" s="4320"/>
      <c r="D101" s="4320"/>
      <c r="E101" s="4320"/>
      <c r="F101" s="4320"/>
      <c r="G101" s="4320"/>
      <c r="H101" s="4320"/>
      <c r="I101" s="3"/>
      <c r="J101" s="13"/>
      <c r="K101" s="13"/>
      <c r="L101" s="3"/>
      <c r="M101" s="3"/>
      <c r="N101" s="3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</row>
    <row r="102" spans="1:27" ht="24.95" customHeight="1">
      <c r="A102" s="4320" t="s">
        <v>298</v>
      </c>
      <c r="B102" s="4320"/>
      <c r="C102" s="4320"/>
      <c r="D102" s="4320"/>
      <c r="E102" s="4320"/>
      <c r="F102" s="4320"/>
      <c r="G102" s="4320"/>
      <c r="H102" s="4320"/>
      <c r="I102" s="3"/>
      <c r="J102" s="13"/>
      <c r="K102" s="13"/>
      <c r="L102" s="3"/>
      <c r="M102" s="3"/>
      <c r="N102" s="3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</row>
    <row r="103" spans="1:27" ht="24.95" customHeight="1">
      <c r="A103" s="4320" t="s">
        <v>297</v>
      </c>
      <c r="B103" s="4320"/>
      <c r="C103" s="4320"/>
      <c r="D103" s="4320"/>
      <c r="E103" s="4320"/>
      <c r="F103" s="4320"/>
      <c r="G103" s="4320"/>
      <c r="H103" s="4320"/>
      <c r="I103" s="3"/>
      <c r="J103" s="13"/>
      <c r="K103" s="13"/>
      <c r="L103" s="3"/>
      <c r="M103" s="3"/>
      <c r="N103" s="3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</row>
    <row r="104" spans="1:27" ht="24.95" customHeight="1">
      <c r="A104" s="4320" t="s">
        <v>620</v>
      </c>
      <c r="B104" s="4320"/>
      <c r="C104" s="4320"/>
      <c r="D104" s="4320"/>
      <c r="E104" s="4320"/>
      <c r="F104" s="4320"/>
      <c r="G104" s="4320"/>
      <c r="H104" s="4320"/>
      <c r="I104" s="3"/>
      <c r="J104" s="13"/>
      <c r="K104" s="13"/>
      <c r="L104" s="3"/>
      <c r="M104" s="3"/>
      <c r="N104" s="3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</row>
    <row r="105" spans="1:27" ht="24.95" customHeight="1">
      <c r="A105" s="4320" t="s">
        <v>653</v>
      </c>
      <c r="B105" s="4320"/>
      <c r="C105" s="4320"/>
      <c r="D105" s="4320"/>
      <c r="E105" s="4320"/>
      <c r="F105" s="4320"/>
      <c r="G105" s="4320"/>
      <c r="H105" s="4320"/>
      <c r="I105" s="3"/>
      <c r="J105" s="13"/>
      <c r="K105" s="13"/>
      <c r="L105" s="3"/>
      <c r="M105" s="3"/>
      <c r="N105" s="3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</row>
    <row r="106" spans="1:27" ht="24.95" customHeight="1">
      <c r="A106" s="4320" t="s">
        <v>645</v>
      </c>
      <c r="B106" s="4320"/>
      <c r="C106" s="4320"/>
      <c r="D106" s="4320"/>
      <c r="E106" s="4320"/>
      <c r="F106" s="4320"/>
      <c r="G106" s="4320"/>
      <c r="H106" s="4320"/>
      <c r="I106" s="3"/>
      <c r="J106" s="13"/>
      <c r="K106" s="13"/>
      <c r="L106" s="3"/>
      <c r="M106" s="3"/>
      <c r="N106" s="3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</row>
    <row r="107" spans="1:27" ht="24.95" customHeight="1">
      <c r="A107" s="4320" t="s">
        <v>663</v>
      </c>
      <c r="B107" s="4320"/>
      <c r="C107" s="4320"/>
      <c r="D107" s="4320"/>
      <c r="E107" s="4320"/>
      <c r="F107" s="4320"/>
      <c r="G107" s="4320"/>
      <c r="H107" s="4320"/>
      <c r="I107" s="3"/>
      <c r="J107" s="13"/>
      <c r="K107" s="13"/>
      <c r="L107" s="3"/>
      <c r="M107" s="3"/>
      <c r="N107" s="3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</row>
    <row r="108" spans="1:27" ht="24.95" customHeight="1">
      <c r="A108" s="4320" t="s">
        <v>21</v>
      </c>
      <c r="B108" s="4320"/>
      <c r="C108" s="4320"/>
      <c r="D108" s="4320"/>
      <c r="E108" s="4320"/>
      <c r="F108" s="4320"/>
      <c r="G108" s="4320"/>
      <c r="H108" s="4320"/>
      <c r="I108" s="3"/>
      <c r="J108" s="13"/>
      <c r="K108" s="13"/>
      <c r="L108" s="3"/>
      <c r="M108" s="3"/>
      <c r="N108" s="3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</row>
    <row r="109" spans="1:27" ht="24.95" customHeight="1">
      <c r="A109" s="4320" t="s">
        <v>654</v>
      </c>
      <c r="B109" s="4320"/>
      <c r="C109" s="4320"/>
      <c r="D109" s="4320"/>
      <c r="E109" s="4320"/>
      <c r="F109" s="4320"/>
      <c r="G109" s="4320"/>
      <c r="H109" s="4320"/>
      <c r="I109" s="3"/>
      <c r="J109" s="13"/>
      <c r="K109" s="13"/>
      <c r="L109" s="3"/>
      <c r="M109" s="3"/>
      <c r="N109" s="3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</row>
    <row r="110" spans="1:27" ht="24.95" customHeight="1">
      <c r="A110" s="4320" t="s">
        <v>642</v>
      </c>
      <c r="B110" s="4320"/>
      <c r="C110" s="4320"/>
      <c r="D110" s="4320"/>
      <c r="E110" s="4320"/>
      <c r="F110" s="4320"/>
      <c r="G110" s="4320"/>
      <c r="H110" s="4320"/>
      <c r="I110" s="3"/>
      <c r="J110" s="13"/>
      <c r="K110" s="13"/>
      <c r="L110" s="3"/>
      <c r="M110" s="3"/>
      <c r="N110" s="3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</row>
    <row r="111" spans="1:27" ht="24.95" customHeight="1">
      <c r="A111" s="4320" t="s">
        <v>652</v>
      </c>
      <c r="B111" s="4320"/>
      <c r="C111" s="4320"/>
      <c r="D111" s="4320"/>
      <c r="E111" s="4320"/>
      <c r="F111" s="4320"/>
      <c r="G111" s="4320"/>
      <c r="H111" s="4320"/>
      <c r="I111" s="3"/>
      <c r="J111" s="13"/>
      <c r="K111" s="13"/>
      <c r="L111" s="3"/>
      <c r="M111" s="3"/>
      <c r="N111" s="3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</row>
    <row r="112" spans="1:27" ht="24.95" customHeight="1">
      <c r="A112" s="4320" t="s">
        <v>650</v>
      </c>
      <c r="B112" s="4320"/>
      <c r="C112" s="4320"/>
      <c r="D112" s="4320"/>
      <c r="E112" s="4320"/>
      <c r="F112" s="4320"/>
      <c r="G112" s="4320"/>
      <c r="H112" s="4320"/>
      <c r="I112" s="3"/>
      <c r="J112" s="13"/>
      <c r="K112" s="13"/>
      <c r="L112" s="3"/>
      <c r="M112" s="3"/>
      <c r="N112" s="3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</row>
    <row r="113" spans="9:27" ht="24.95" customHeight="1">
      <c r="I113" s="3"/>
      <c r="J113" s="13"/>
      <c r="K113" s="13"/>
      <c r="L113" s="3"/>
      <c r="M113" s="3"/>
      <c r="N113" s="3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</row>
    <row r="114" spans="9:27" ht="24.95" customHeight="1">
      <c r="I114" s="3"/>
      <c r="J114" s="13"/>
      <c r="K114" s="13"/>
      <c r="L114" s="3"/>
      <c r="M114" s="3"/>
      <c r="N114" s="3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</row>
    <row r="115" spans="9:27" ht="24.95" customHeight="1">
      <c r="I115" s="3"/>
      <c r="J115" s="13"/>
      <c r="K115" s="13"/>
      <c r="L115" s="3"/>
      <c r="M115" s="3"/>
      <c r="N115" s="3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</row>
    <row r="116" spans="9:27" ht="24.95" customHeight="1">
      <c r="I116" s="3"/>
      <c r="J116" s="13"/>
      <c r="K116" s="13"/>
      <c r="L116" s="3"/>
      <c r="M116" s="3"/>
      <c r="N116" s="3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</row>
    <row r="117" spans="9:27" ht="24.95" customHeight="1">
      <c r="I117" s="3"/>
      <c r="J117" s="13"/>
      <c r="K117" s="13"/>
      <c r="L117" s="3"/>
      <c r="M117" s="3"/>
      <c r="N117" s="3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</row>
    <row r="118" spans="9:27" ht="24.95" customHeight="1">
      <c r="I118" s="3"/>
      <c r="J118" s="13"/>
      <c r="K118" s="13"/>
      <c r="L118" s="3"/>
      <c r="M118" s="3"/>
      <c r="N118" s="3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</row>
    <row r="119" spans="9:27" ht="24.95" customHeight="1">
      <c r="I119" s="3"/>
      <c r="J119" s="13"/>
      <c r="K119" s="13"/>
      <c r="L119" s="3"/>
      <c r="M119" s="3"/>
      <c r="N119" s="3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</row>
    <row r="120" spans="9:27" ht="24.95" customHeight="1">
      <c r="I120" s="3"/>
      <c r="J120" s="13"/>
      <c r="K120" s="13"/>
      <c r="L120" s="3"/>
      <c r="M120" s="3"/>
      <c r="N120" s="3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</row>
    <row r="121" spans="9:27" ht="24.95" customHeight="1">
      <c r="I121" s="3"/>
      <c r="J121" s="13"/>
      <c r="K121" s="13"/>
      <c r="L121" s="3"/>
      <c r="M121" s="3"/>
      <c r="N121" s="3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</row>
    <row r="122" spans="9:27" ht="24.95" customHeight="1">
      <c r="I122" s="3"/>
      <c r="J122" s="13"/>
      <c r="K122" s="13"/>
      <c r="L122" s="3"/>
      <c r="M122" s="3"/>
      <c r="N122" s="3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</row>
    <row r="123" spans="9:27" ht="24.95" customHeight="1">
      <c r="I123" s="3"/>
      <c r="J123" s="13"/>
      <c r="K123" s="13"/>
      <c r="L123" s="3"/>
      <c r="M123" s="3"/>
      <c r="N123" s="3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</row>
    <row r="124" spans="9:27" ht="24.95" customHeight="1">
      <c r="I124" s="3"/>
      <c r="J124" s="13"/>
      <c r="K124" s="13"/>
      <c r="L124" s="3"/>
      <c r="M124" s="3"/>
      <c r="N124" s="3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</row>
    <row r="125" spans="9:27" ht="24.95" customHeight="1">
      <c r="I125" s="3"/>
      <c r="J125" s="13"/>
      <c r="K125" s="13"/>
      <c r="L125" s="3"/>
      <c r="M125" s="3"/>
      <c r="N125" s="3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</row>
    <row r="126" spans="9:27" ht="24.95" customHeight="1">
      <c r="I126" s="3"/>
      <c r="J126" s="13"/>
      <c r="K126" s="13"/>
      <c r="L126" s="3"/>
      <c r="M126" s="3"/>
      <c r="N126" s="3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</row>
    <row r="127" spans="9:27" ht="24.95" customHeight="1">
      <c r="I127" s="3"/>
      <c r="J127" s="13"/>
      <c r="K127" s="13"/>
      <c r="L127" s="3"/>
      <c r="M127" s="3"/>
      <c r="N127" s="3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</row>
    <row r="128" spans="9:27" ht="24.95" customHeight="1">
      <c r="I128" s="3"/>
      <c r="J128" s="13"/>
      <c r="K128" s="13"/>
      <c r="L128" s="3"/>
      <c r="M128" s="3"/>
      <c r="N128" s="3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</row>
    <row r="129" spans="9:27" ht="24.95" customHeight="1">
      <c r="I129" s="3"/>
      <c r="J129" s="13"/>
      <c r="K129" s="13"/>
      <c r="L129" s="3"/>
      <c r="M129" s="3"/>
      <c r="N129" s="3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</row>
    <row r="130" spans="9:27" ht="24.95" customHeight="1">
      <c r="I130" s="3"/>
      <c r="J130" s="13"/>
      <c r="K130" s="13"/>
      <c r="L130" s="3"/>
      <c r="M130" s="3"/>
      <c r="N130" s="3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</row>
    <row r="131" spans="9:27" ht="24.95" customHeight="1">
      <c r="I131" s="3"/>
      <c r="J131" s="13"/>
      <c r="K131" s="13"/>
      <c r="L131" s="3"/>
      <c r="M131" s="3"/>
      <c r="N131" s="3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</row>
    <row r="132" spans="9:27" ht="24.95" customHeight="1">
      <c r="I132" s="3"/>
      <c r="J132" s="13"/>
      <c r="K132" s="13"/>
      <c r="L132" s="3"/>
      <c r="M132" s="3"/>
      <c r="N132" s="3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</row>
    <row r="133" spans="9:27" ht="24.95" customHeight="1">
      <c r="I133" s="3"/>
      <c r="J133" s="13"/>
      <c r="K133" s="13"/>
      <c r="L133" s="3"/>
      <c r="M133" s="3"/>
      <c r="N133" s="3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</row>
    <row r="134" spans="9:27" ht="24.95" customHeight="1">
      <c r="I134" s="3"/>
      <c r="J134" s="13"/>
      <c r="K134" s="13"/>
      <c r="L134" s="3"/>
      <c r="M134" s="3"/>
      <c r="N134" s="3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</row>
    <row r="135" spans="9:27" ht="24.95" customHeight="1">
      <c r="I135" s="3"/>
      <c r="J135" s="13"/>
      <c r="K135" s="13"/>
      <c r="L135" s="3"/>
      <c r="M135" s="3"/>
      <c r="N135" s="3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</row>
    <row r="136" spans="9:27" ht="24.95" customHeight="1">
      <c r="I136" s="3"/>
      <c r="J136" s="13"/>
      <c r="K136" s="13"/>
      <c r="L136" s="3"/>
      <c r="M136" s="3"/>
      <c r="N136" s="3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</row>
    <row r="137" spans="9:27" ht="24.95" customHeight="1">
      <c r="I137" s="3"/>
      <c r="J137" s="13"/>
      <c r="K137" s="13"/>
      <c r="L137" s="3"/>
      <c r="M137" s="3"/>
      <c r="N137" s="3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</row>
    <row r="138" spans="9:27" ht="24.95" customHeight="1">
      <c r="I138" s="3"/>
      <c r="J138" s="13"/>
      <c r="K138" s="13"/>
      <c r="L138" s="3"/>
      <c r="M138" s="3"/>
      <c r="N138" s="3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</row>
    <row r="139" spans="9:27" ht="24.95" customHeight="1">
      <c r="I139" s="3"/>
      <c r="J139" s="13"/>
      <c r="K139" s="13"/>
      <c r="L139" s="3"/>
      <c r="M139" s="3"/>
      <c r="N139" s="3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</row>
    <row r="140" spans="9:27" ht="24.95" customHeight="1">
      <c r="I140" s="3"/>
      <c r="J140" s="13"/>
      <c r="K140" s="13"/>
      <c r="L140" s="3"/>
      <c r="M140" s="3"/>
      <c r="N140" s="3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</row>
    <row r="141" spans="9:27" ht="24.95" customHeight="1">
      <c r="I141" s="3"/>
      <c r="J141" s="13"/>
      <c r="K141" s="13"/>
      <c r="L141" s="3"/>
      <c r="M141" s="3"/>
      <c r="N141" s="3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</row>
    <row r="142" spans="9:27" ht="24.95" customHeight="1">
      <c r="I142" s="3"/>
      <c r="J142" s="13"/>
      <c r="K142" s="13"/>
      <c r="L142" s="3"/>
      <c r="M142" s="3"/>
      <c r="N142" s="3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</row>
    <row r="143" spans="9:27" ht="24.95" customHeight="1">
      <c r="I143" s="3"/>
      <c r="J143" s="13"/>
      <c r="K143" s="13"/>
      <c r="L143" s="3"/>
      <c r="M143" s="3"/>
      <c r="N143" s="3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</row>
    <row r="144" spans="9:27" ht="24.95" customHeight="1">
      <c r="I144" s="3"/>
      <c r="J144" s="13"/>
      <c r="K144" s="13"/>
      <c r="L144" s="3"/>
      <c r="M144" s="3"/>
      <c r="N144" s="3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</row>
    <row r="145" spans="9:27" ht="24.95" customHeight="1">
      <c r="I145" s="3"/>
      <c r="J145" s="13"/>
      <c r="K145" s="13"/>
      <c r="L145" s="3"/>
      <c r="M145" s="3"/>
      <c r="N145" s="3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</row>
    <row r="146" spans="9:27" ht="24.95" customHeight="1">
      <c r="I146" s="3"/>
      <c r="J146" s="13"/>
      <c r="K146" s="13"/>
      <c r="L146" s="3"/>
      <c r="M146" s="3"/>
      <c r="N146" s="3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</row>
    <row r="147" spans="9:27" ht="24.95" customHeight="1">
      <c r="I147" s="3"/>
      <c r="J147" s="13"/>
      <c r="K147" s="13"/>
      <c r="L147" s="3"/>
      <c r="M147" s="3"/>
      <c r="N147" s="3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</row>
    <row r="148" spans="9:27" ht="24.95" customHeight="1">
      <c r="I148" s="3"/>
      <c r="J148" s="13"/>
      <c r="K148" s="13"/>
      <c r="L148" s="3"/>
      <c r="M148" s="3"/>
      <c r="N148" s="3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</row>
    <row r="149" spans="9:27" ht="24.95" customHeight="1">
      <c r="I149" s="3"/>
      <c r="J149" s="13"/>
      <c r="K149" s="13"/>
      <c r="L149" s="3"/>
      <c r="M149" s="3"/>
      <c r="N149" s="3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</row>
    <row r="150" spans="9:27" ht="24.95" customHeight="1">
      <c r="I150" s="3"/>
      <c r="J150" s="13"/>
      <c r="K150" s="13"/>
      <c r="L150" s="3"/>
      <c r="M150" s="3"/>
      <c r="N150" s="3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</row>
    <row r="151" spans="9:27" ht="24.95" customHeight="1">
      <c r="I151" s="3"/>
      <c r="J151" s="13"/>
      <c r="K151" s="13"/>
      <c r="L151" s="3"/>
      <c r="M151" s="3"/>
      <c r="N151" s="3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</row>
    <row r="152" spans="9:27" ht="24.95" customHeight="1">
      <c r="I152" s="3"/>
      <c r="J152" s="13"/>
      <c r="K152" s="13"/>
      <c r="L152" s="3"/>
      <c r="M152" s="3"/>
      <c r="N152" s="3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</row>
    <row r="153" spans="9:27" ht="24.95" customHeight="1">
      <c r="I153" s="3"/>
      <c r="J153" s="13"/>
      <c r="K153" s="13"/>
      <c r="L153" s="3"/>
      <c r="M153" s="3"/>
      <c r="N153" s="3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</row>
    <row r="154" spans="9:27" ht="24.95" customHeight="1">
      <c r="I154" s="3"/>
      <c r="J154" s="13"/>
      <c r="K154" s="13"/>
      <c r="L154" s="3"/>
      <c r="M154" s="3"/>
      <c r="N154" s="3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</row>
    <row r="155" spans="9:27" ht="24.95" customHeight="1">
      <c r="I155" s="3"/>
      <c r="J155" s="13"/>
      <c r="K155" s="13"/>
      <c r="L155" s="3"/>
      <c r="M155" s="3"/>
      <c r="N155" s="3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</row>
    <row r="156" spans="9:27" ht="24.95" customHeight="1">
      <c r="I156" s="3"/>
      <c r="J156" s="13"/>
      <c r="K156" s="13"/>
      <c r="L156" s="3"/>
      <c r="M156" s="3"/>
      <c r="N156" s="3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</row>
    <row r="157" spans="9:27" ht="24.95" customHeight="1">
      <c r="I157" s="3"/>
      <c r="J157" s="13"/>
      <c r="K157" s="13"/>
      <c r="L157" s="3"/>
      <c r="M157" s="3"/>
      <c r="N157" s="3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</row>
    <row r="158" spans="9:27" ht="24.95" customHeight="1">
      <c r="I158" s="3"/>
      <c r="J158" s="13"/>
      <c r="K158" s="13"/>
      <c r="L158" s="3"/>
      <c r="M158" s="3"/>
      <c r="N158" s="3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</row>
    <row r="159" spans="9:27" ht="24.95" customHeight="1">
      <c r="I159" s="3"/>
      <c r="J159" s="13"/>
      <c r="K159" s="13"/>
      <c r="L159" s="3"/>
      <c r="M159" s="3"/>
      <c r="N159" s="3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</row>
    <row r="160" spans="9:27" ht="24.95" customHeight="1">
      <c r="I160" s="3"/>
      <c r="J160" s="13"/>
      <c r="K160" s="13"/>
      <c r="L160" s="3"/>
      <c r="M160" s="3"/>
      <c r="N160" s="3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</row>
    <row r="161" spans="9:27" ht="24.95" customHeight="1">
      <c r="I161" s="3"/>
      <c r="J161" s="13"/>
      <c r="K161" s="13"/>
      <c r="L161" s="3"/>
      <c r="M161" s="3"/>
      <c r="N161" s="3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</row>
    <row r="162" spans="9:27" ht="24.95" customHeight="1">
      <c r="I162" s="3"/>
      <c r="J162" s="13"/>
      <c r="K162" s="13"/>
      <c r="L162" s="3"/>
      <c r="M162" s="3"/>
      <c r="N162" s="3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</row>
    <row r="163" spans="9:27" ht="24.95" customHeight="1">
      <c r="I163" s="3"/>
      <c r="J163" s="13"/>
      <c r="K163" s="13"/>
      <c r="L163" s="3"/>
      <c r="M163" s="3"/>
      <c r="N163" s="3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</row>
    <row r="164" spans="9:27" ht="24.95" customHeight="1">
      <c r="I164" s="3"/>
      <c r="J164" s="13"/>
      <c r="K164" s="13"/>
      <c r="L164" s="3"/>
      <c r="M164" s="3"/>
      <c r="N164" s="3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</row>
    <row r="165" spans="9:27" ht="24.95" customHeight="1">
      <c r="I165" s="3"/>
      <c r="J165" s="13"/>
      <c r="K165" s="13"/>
      <c r="L165" s="3"/>
      <c r="M165" s="3"/>
      <c r="N165" s="3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</row>
    <row r="166" spans="9:27" ht="24.95" customHeight="1">
      <c r="I166" s="3"/>
      <c r="J166" s="13"/>
      <c r="K166" s="13"/>
      <c r="L166" s="3"/>
      <c r="M166" s="3"/>
      <c r="N166" s="3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</row>
    <row r="167" spans="9:27" ht="24.95" customHeight="1">
      <c r="I167" s="3"/>
      <c r="J167" s="13"/>
      <c r="K167" s="13"/>
      <c r="L167" s="3"/>
      <c r="M167" s="3"/>
      <c r="N167" s="3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</row>
    <row r="168" spans="9:27" ht="24.95" customHeight="1">
      <c r="I168" s="3"/>
      <c r="J168" s="13"/>
      <c r="K168" s="13"/>
      <c r="L168" s="3"/>
      <c r="M168" s="3"/>
      <c r="N168" s="3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</row>
    <row r="169" spans="9:27" ht="24.95" customHeight="1">
      <c r="I169" s="3"/>
      <c r="J169" s="13"/>
      <c r="K169" s="13"/>
      <c r="L169" s="3"/>
      <c r="M169" s="3"/>
      <c r="N169" s="3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</row>
    <row r="170" spans="9:27" ht="24.95" customHeight="1">
      <c r="I170" s="3"/>
      <c r="J170" s="13"/>
      <c r="K170" s="13"/>
      <c r="L170" s="3"/>
      <c r="M170" s="3"/>
      <c r="N170" s="3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</row>
    <row r="171" spans="9:27" ht="24.95" customHeight="1">
      <c r="I171" s="3"/>
      <c r="J171" s="13"/>
      <c r="K171" s="13"/>
      <c r="L171" s="3"/>
      <c r="M171" s="3"/>
      <c r="N171" s="3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</row>
    <row r="172" spans="9:27" ht="24.95" customHeight="1">
      <c r="I172" s="3"/>
      <c r="J172" s="13"/>
      <c r="K172" s="13"/>
      <c r="L172" s="3"/>
      <c r="M172" s="3"/>
      <c r="N172" s="3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</row>
    <row r="173" spans="9:27" ht="24.95" customHeight="1">
      <c r="I173" s="3"/>
      <c r="J173" s="13"/>
      <c r="K173" s="13"/>
      <c r="L173" s="3"/>
      <c r="M173" s="3"/>
      <c r="N173" s="3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</row>
    <row r="174" spans="9:27" ht="24.95" customHeight="1">
      <c r="I174" s="3"/>
      <c r="J174" s="13"/>
      <c r="K174" s="13"/>
      <c r="L174" s="3"/>
      <c r="M174" s="3"/>
      <c r="N174" s="3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</row>
    <row r="175" spans="9:27" ht="24.95" customHeight="1"/>
    <row r="176" spans="9:27" ht="24.95" customHeight="1"/>
    <row r="177" ht="24.95" customHeight="1"/>
  </sheetData>
  <mergeCells count="83">
    <mergeCell ref="O29:O30"/>
    <mergeCell ref="J38:J39"/>
    <mergeCell ref="A88:B88"/>
    <mergeCell ref="A69:B70"/>
    <mergeCell ref="A47:B48"/>
    <mergeCell ref="C69:E69"/>
    <mergeCell ref="F69:F70"/>
    <mergeCell ref="A68:B68"/>
    <mergeCell ref="A81:A86"/>
    <mergeCell ref="J29:J30"/>
    <mergeCell ref="A66:B66"/>
    <mergeCell ref="G47:G48"/>
    <mergeCell ref="H69:H70"/>
    <mergeCell ref="A71:B72"/>
    <mergeCell ref="J45:J46"/>
    <mergeCell ref="L70:L71"/>
    <mergeCell ref="A111:H111"/>
    <mergeCell ref="A112:H112"/>
    <mergeCell ref="A95:H95"/>
    <mergeCell ref="A96:H96"/>
    <mergeCell ref="A97:H97"/>
    <mergeCell ref="A98:H98"/>
    <mergeCell ref="A99:H99"/>
    <mergeCell ref="A101:H101"/>
    <mergeCell ref="A102:H102"/>
    <mergeCell ref="A103:H103"/>
    <mergeCell ref="A104:H104"/>
    <mergeCell ref="A105:H105"/>
    <mergeCell ref="A106:H106"/>
    <mergeCell ref="A107:H107"/>
    <mergeCell ref="A110:H110"/>
    <mergeCell ref="A109:H109"/>
    <mergeCell ref="A108:H108"/>
    <mergeCell ref="J26:K26"/>
    <mergeCell ref="A1:H1"/>
    <mergeCell ref="A2:B2"/>
    <mergeCell ref="A3:B4"/>
    <mergeCell ref="C3:E3"/>
    <mergeCell ref="F3:F4"/>
    <mergeCell ref="G3:G4"/>
    <mergeCell ref="H3:H4"/>
    <mergeCell ref="J6:J7"/>
    <mergeCell ref="A5:B6"/>
    <mergeCell ref="A7:A10"/>
    <mergeCell ref="A15:A20"/>
    <mergeCell ref="A22:B22"/>
    <mergeCell ref="A24:B24"/>
    <mergeCell ref="A100:H100"/>
    <mergeCell ref="A89:H89"/>
    <mergeCell ref="F47:F48"/>
    <mergeCell ref="H47:H48"/>
    <mergeCell ref="A49:B50"/>
    <mergeCell ref="A51:A54"/>
    <mergeCell ref="A59:A64"/>
    <mergeCell ref="A73:A76"/>
    <mergeCell ref="A77:A78"/>
    <mergeCell ref="A79:A80"/>
    <mergeCell ref="G69:G70"/>
    <mergeCell ref="A57:A58"/>
    <mergeCell ref="A90:H90"/>
    <mergeCell ref="A91:H91"/>
    <mergeCell ref="A92:H92"/>
    <mergeCell ref="A93:H93"/>
    <mergeCell ref="A94:H94"/>
    <mergeCell ref="A37:A42"/>
    <mergeCell ref="A44:B44"/>
    <mergeCell ref="A46:B46"/>
    <mergeCell ref="C47:E47"/>
    <mergeCell ref="A55:A56"/>
    <mergeCell ref="J16:M16"/>
    <mergeCell ref="A13:A14"/>
    <mergeCell ref="A11:A12"/>
    <mergeCell ref="A33:A34"/>
    <mergeCell ref="A35:A36"/>
    <mergeCell ref="H25:H26"/>
    <mergeCell ref="A27:B28"/>
    <mergeCell ref="A29:A32"/>
    <mergeCell ref="F25:F26"/>
    <mergeCell ref="C25:E25"/>
    <mergeCell ref="G25:G26"/>
    <mergeCell ref="A25:B26"/>
    <mergeCell ref="L15:M15"/>
    <mergeCell ref="K29:L29"/>
  </mergeCells>
  <phoneticPr fontId="161" type="noConversion"/>
  <printOptions horizontalCentered="1"/>
  <pageMargins left="0.39361110329627991" right="0.39361110329627991" top="0.74791663885116577" bottom="0.74791663885116577" header="0.31486111879348755" footer="0.31486111879348755"/>
  <pageSetup paperSize="9" scale="99" fitToHeight="0" orientation="portrait" r:id="rId1"/>
  <rowBreaks count="3" manualBreakCount="3">
    <brk id="23" max="7" man="1"/>
    <brk id="45" max="7" man="1"/>
    <brk id="67" max="7" man="1"/>
  </row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pageSetUpPr fitToPage="1"/>
  </sheetPr>
  <dimension ref="A1:AQ109"/>
  <sheetViews>
    <sheetView view="pageBreakPreview" zoomScale="90" zoomScaleNormal="100" zoomScaleSheetLayoutView="90" workbookViewId="0">
      <pane ySplit="1" topLeftCell="A44" activePane="bottomLeft" state="frozen"/>
      <selection activeCell="CS37" sqref="CS37"/>
      <selection pane="bottomLeft" activeCell="E46" sqref="E46"/>
    </sheetView>
  </sheetViews>
  <sheetFormatPr defaultColWidth="9" defaultRowHeight="16.5"/>
  <cols>
    <col min="1" max="1" width="10.625" style="3" customWidth="1"/>
    <col min="2" max="5" width="11.625" style="3" customWidth="1"/>
    <col min="6" max="6" width="14.625" style="3" customWidth="1"/>
    <col min="7" max="7" width="12.625" style="3" customWidth="1"/>
    <col min="8" max="9" width="11.625" customWidth="1"/>
    <col min="10" max="10" width="18.375" customWidth="1"/>
    <col min="11" max="12" width="15.125" customWidth="1"/>
    <col min="13" max="13" width="15.875" customWidth="1"/>
    <col min="14" max="15" width="11.625" customWidth="1"/>
    <col min="16" max="16" width="18.625" customWidth="1"/>
    <col min="17" max="17" width="22.5" customWidth="1"/>
    <col min="18" max="20" width="18.625" customWidth="1"/>
    <col min="21" max="21" width="21.125" customWidth="1"/>
    <col min="22" max="22" width="18.625" customWidth="1"/>
    <col min="23" max="23" width="17.75" customWidth="1"/>
    <col min="24" max="24" width="16.875" customWidth="1"/>
    <col min="25" max="25" width="16.25" customWidth="1"/>
    <col min="26" max="26" width="14.625" customWidth="1"/>
    <col min="27" max="27" width="17.25" customWidth="1"/>
    <col min="28" max="28" width="23.75" customWidth="1"/>
    <col min="29" max="29" width="15.625" customWidth="1"/>
    <col min="30" max="31" width="18.5" customWidth="1"/>
    <col min="32" max="33" width="19.875" customWidth="1"/>
    <col min="34" max="34" width="16.75" customWidth="1"/>
    <col min="35" max="35" width="17.25" customWidth="1"/>
    <col min="36" max="37" width="15.625" customWidth="1"/>
    <col min="38" max="38" width="17.625" customWidth="1"/>
    <col min="41" max="41" width="22.375" customWidth="1"/>
    <col min="42" max="54" width="15.625" customWidth="1"/>
  </cols>
  <sheetData>
    <row r="1" spans="1:43" ht="32.25" customHeight="1" thickBot="1">
      <c r="A1" s="4160" t="s">
        <v>3686</v>
      </c>
      <c r="B1" s="4415"/>
      <c r="C1" s="4415"/>
      <c r="D1" s="4415"/>
      <c r="E1" s="4415"/>
      <c r="F1" s="4415"/>
      <c r="G1" s="4415"/>
      <c r="H1" s="76"/>
      <c r="I1" s="76"/>
      <c r="J1" s="76"/>
      <c r="K1" s="76"/>
      <c r="L1" s="76"/>
      <c r="M1" s="76"/>
      <c r="N1" s="76"/>
      <c r="O1" s="76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</row>
    <row r="2" spans="1:43" ht="24.95" customHeight="1">
      <c r="A2" s="4416" t="s">
        <v>3687</v>
      </c>
      <c r="B2" s="4417"/>
      <c r="C2" s="4417"/>
      <c r="D2" s="4417"/>
      <c r="E2" s="4417"/>
      <c r="F2" s="334"/>
      <c r="G2" s="335" t="s">
        <v>3415</v>
      </c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4394" t="s">
        <v>3352</v>
      </c>
      <c r="AC2" s="4395"/>
    </row>
    <row r="3" spans="1:43" ht="24.95" customHeight="1">
      <c r="A3" s="4321" t="s">
        <v>173</v>
      </c>
      <c r="B3" s="4323"/>
      <c r="C3" s="4323" t="s">
        <v>1101</v>
      </c>
      <c r="D3" s="4323"/>
      <c r="E3" s="4323"/>
      <c r="F3" s="4323" t="s">
        <v>192</v>
      </c>
      <c r="G3" s="4326" t="s">
        <v>183</v>
      </c>
      <c r="H3" s="78"/>
      <c r="I3" s="78"/>
      <c r="J3" s="684"/>
      <c r="K3" s="353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G3" s="830"/>
      <c r="AP3" s="812"/>
    </row>
    <row r="4" spans="1:43" ht="24.95" customHeight="1" thickBot="1">
      <c r="A4" s="4322"/>
      <c r="B4" s="4325"/>
      <c r="C4" s="2980" t="s">
        <v>1033</v>
      </c>
      <c r="D4" s="2980" t="s">
        <v>1034</v>
      </c>
      <c r="E4" s="2980" t="s">
        <v>1052</v>
      </c>
      <c r="F4" s="4325"/>
      <c r="G4" s="4327"/>
      <c r="H4" s="78"/>
      <c r="I4" s="78"/>
      <c r="J4" s="684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812" t="s">
        <v>1790</v>
      </c>
      <c r="AQ4" s="1475"/>
    </row>
    <row r="5" spans="1:43" ht="24.95" customHeight="1">
      <c r="A5" s="4422" t="s">
        <v>1050</v>
      </c>
      <c r="B5" s="4396" t="s">
        <v>1340</v>
      </c>
      <c r="C5" s="4396"/>
      <c r="D5" s="4396"/>
      <c r="E5" s="4396"/>
      <c r="F5" s="399">
        <v>834449</v>
      </c>
      <c r="G5" s="708">
        <v>2103</v>
      </c>
      <c r="H5" s="78"/>
      <c r="I5" s="78"/>
      <c r="J5" s="78"/>
      <c r="K5" s="78"/>
      <c r="L5" s="78"/>
      <c r="M5" s="78"/>
      <c r="N5" s="78"/>
      <c r="O5" s="78"/>
      <c r="P5" s="4427" t="s">
        <v>596</v>
      </c>
      <c r="Q5" s="570" t="s">
        <v>250</v>
      </c>
      <c r="R5" s="571" t="s">
        <v>289</v>
      </c>
      <c r="S5" s="572" t="s">
        <v>598</v>
      </c>
      <c r="T5" s="78"/>
      <c r="U5" s="78"/>
      <c r="V5" s="78"/>
      <c r="W5" s="78">
        <f>96.65-94.64</f>
        <v>2.0100000000000051</v>
      </c>
      <c r="X5" s="78"/>
      <c r="Y5" s="78"/>
      <c r="Z5" s="78"/>
      <c r="AA5" s="78"/>
      <c r="AB5" s="1478" t="s">
        <v>1516</v>
      </c>
      <c r="AC5" s="1479" t="s">
        <v>1545</v>
      </c>
      <c r="AD5" s="1479" t="s">
        <v>1788</v>
      </c>
      <c r="AE5" s="1479" t="s">
        <v>3351</v>
      </c>
      <c r="AF5" s="1479" t="s">
        <v>1554</v>
      </c>
      <c r="AG5" s="1479" t="s">
        <v>1555</v>
      </c>
      <c r="AH5" s="1479" t="s">
        <v>1546</v>
      </c>
      <c r="AI5" s="1480" t="s">
        <v>1814</v>
      </c>
      <c r="AJ5" s="1481" t="s">
        <v>1553</v>
      </c>
      <c r="AK5" s="4418" t="s">
        <v>3051</v>
      </c>
      <c r="AL5" s="4419"/>
    </row>
    <row r="6" spans="1:43" ht="24.95" customHeight="1">
      <c r="A6" s="4423"/>
      <c r="B6" s="2983" t="s">
        <v>3299</v>
      </c>
      <c r="C6" s="71">
        <v>1440.24</v>
      </c>
      <c r="D6" s="71">
        <v>1512.64</v>
      </c>
      <c r="E6" s="72">
        <f>D6-C6</f>
        <v>72.400000000000091</v>
      </c>
      <c r="F6" s="73">
        <f>E6*$Q$37</f>
        <v>10557368.000000013</v>
      </c>
      <c r="G6" s="337" t="s">
        <v>733</v>
      </c>
      <c r="H6" s="78"/>
      <c r="I6" s="78"/>
      <c r="J6" s="78"/>
      <c r="K6" s="78"/>
      <c r="L6" s="78"/>
      <c r="M6" s="78"/>
      <c r="N6" s="78"/>
      <c r="O6" s="78"/>
      <c r="P6" s="4428"/>
      <c r="Q6" s="573" t="s">
        <v>3412</v>
      </c>
      <c r="R6" s="574">
        <f>'브랜드별 집계 내역'!J209</f>
        <v>735.24</v>
      </c>
      <c r="S6" s="575">
        <f>F5*(R6/T6)</f>
        <v>211256.19204140388</v>
      </c>
      <c r="T6" s="605">
        <f>R6+R7</f>
        <v>2904.1529</v>
      </c>
      <c r="U6" s="78"/>
      <c r="V6" s="4401" t="s">
        <v>2208</v>
      </c>
      <c r="W6" s="4402"/>
      <c r="X6" s="1882" t="s">
        <v>2209</v>
      </c>
      <c r="Y6" s="211"/>
      <c r="Z6" s="78"/>
      <c r="AA6" s="78"/>
      <c r="AB6" s="977" t="s">
        <v>2216</v>
      </c>
      <c r="AC6" s="685">
        <f>S6</f>
        <v>211256.19204140388</v>
      </c>
      <c r="AD6" s="685"/>
      <c r="AE6" s="685"/>
      <c r="AF6" s="1168">
        <f>S8+S9+S10</f>
        <v>6813448.000000013</v>
      </c>
      <c r="AG6" s="1482">
        <f>AC6+AF6</f>
        <v>7024704.1920414167</v>
      </c>
      <c r="AH6" s="1012" t="s">
        <v>1547</v>
      </c>
      <c r="AI6" s="1011">
        <f>'A동 더비앙 계량기'!N5</f>
        <v>793.99999999995998</v>
      </c>
      <c r="AJ6" s="1014">
        <f>AI6/(AI7+AI6)</f>
        <v>0.14003527336860008</v>
      </c>
      <c r="AK6" s="4420" t="s">
        <v>2915</v>
      </c>
      <c r="AL6" s="4421"/>
    </row>
    <row r="7" spans="1:43" ht="24.95" customHeight="1" thickBot="1">
      <c r="A7" s="4423"/>
      <c r="B7" s="2983" t="s">
        <v>3300</v>
      </c>
      <c r="C7" s="71">
        <v>1623.6</v>
      </c>
      <c r="D7" s="71">
        <v>1623.6</v>
      </c>
      <c r="E7" s="72">
        <f>D7-C7</f>
        <v>0</v>
      </c>
      <c r="F7" s="73">
        <f>E7*$Q$38</f>
        <v>0</v>
      </c>
      <c r="G7" s="337" t="s">
        <v>184</v>
      </c>
      <c r="H7" s="78"/>
      <c r="I7" s="78"/>
      <c r="J7" s="78"/>
      <c r="K7" s="78"/>
      <c r="L7" s="78"/>
      <c r="M7" s="78"/>
      <c r="N7" s="78"/>
      <c r="O7" s="78"/>
      <c r="P7" s="4428"/>
      <c r="Q7" s="576" t="s">
        <v>285</v>
      </c>
      <c r="R7" s="577">
        <f>'브랜드별 집계 내역'!J217</f>
        <v>2168.9128999999998</v>
      </c>
      <c r="S7" s="578">
        <f>F5*(R7/T6)</f>
        <v>623192.80795859604</v>
      </c>
      <c r="T7" s="1889" t="s">
        <v>2211</v>
      </c>
      <c r="U7" s="78"/>
      <c r="V7" s="4403" t="s">
        <v>2202</v>
      </c>
      <c r="W7" s="4404"/>
      <c r="X7" s="220">
        <f>'온수 사용 내역'!L207</f>
        <v>3283200</v>
      </c>
      <c r="Y7" s="211"/>
      <c r="Z7" s="78"/>
      <c r="AA7" s="78"/>
      <c r="AB7" s="977" t="s">
        <v>3281</v>
      </c>
      <c r="AC7" s="685">
        <f>ROUND((AC6*$AJ$6),-1)</f>
        <v>29580</v>
      </c>
      <c r="AD7" s="1476">
        <f>AF6*AJ6</f>
        <v>954123.05326274328</v>
      </c>
      <c r="AE7" s="1476">
        <f>'검침 내역'!AE81*0.86*Q35</f>
        <v>1616974.6488000008</v>
      </c>
      <c r="AF7" s="685"/>
      <c r="AG7" s="1482">
        <f>AC7+AE7+AD7</f>
        <v>2600677.7020627442</v>
      </c>
      <c r="AH7" s="1012" t="s">
        <v>1548</v>
      </c>
      <c r="AI7" s="1011">
        <f>'A동 더비앙 계량기'!N31</f>
        <v>4876.0000000000218</v>
      </c>
      <c r="AJ7" s="1015">
        <f>AI7/(AI6+AI7)</f>
        <v>0.85996472663139989</v>
      </c>
      <c r="AK7" s="4420" t="s">
        <v>2916</v>
      </c>
      <c r="AL7" s="4421"/>
    </row>
    <row r="8" spans="1:43" ht="24.95" customHeight="1">
      <c r="A8" s="4423"/>
      <c r="B8" s="2983"/>
      <c r="C8" s="2986"/>
      <c r="D8" s="71"/>
      <c r="E8" s="72"/>
      <c r="F8" s="73"/>
      <c r="G8" s="337"/>
      <c r="H8" s="78"/>
      <c r="I8" s="532" t="s">
        <v>1516</v>
      </c>
      <c r="J8" s="237" t="s">
        <v>2552</v>
      </c>
      <c r="K8" s="237" t="s">
        <v>2540</v>
      </c>
      <c r="L8" s="400" t="s">
        <v>1374</v>
      </c>
      <c r="M8" s="78"/>
      <c r="N8" s="78"/>
      <c r="O8" s="78"/>
      <c r="P8" s="579" t="s">
        <v>601</v>
      </c>
      <c r="Q8" s="2197" t="s">
        <v>3201</v>
      </c>
      <c r="R8" s="526" t="s">
        <v>2605</v>
      </c>
      <c r="S8" s="3003">
        <f>F6</f>
        <v>10557368.000000013</v>
      </c>
      <c r="T8" s="2200"/>
      <c r="U8" s="78"/>
      <c r="V8" s="4403" t="s">
        <v>2203</v>
      </c>
      <c r="W8" s="4404"/>
      <c r="X8" s="220">
        <f>'온수 사용 내역'!L208</f>
        <v>93930</v>
      </c>
      <c r="Y8" s="211"/>
      <c r="Z8" s="78"/>
      <c r="AA8" s="78"/>
      <c r="AB8" s="977" t="s">
        <v>2215</v>
      </c>
      <c r="AC8" s="685">
        <f>ROUND((AC6*AJ7),-1)</f>
        <v>181670</v>
      </c>
      <c r="AD8" s="1476">
        <f>AF6*AJ7</f>
        <v>5859324.9467372699</v>
      </c>
      <c r="AE8" s="1476"/>
      <c r="AF8" s="685"/>
      <c r="AG8" s="1482">
        <f t="shared" ref="AG8:AG14" si="0">AC8+AF8+AD8</f>
        <v>6040994.9467372699</v>
      </c>
      <c r="AH8" s="1012" t="s">
        <v>2217</v>
      </c>
      <c r="AI8" s="960"/>
    </row>
    <row r="9" spans="1:43" ht="24.95" customHeight="1">
      <c r="A9" s="4423"/>
      <c r="B9" s="2983"/>
      <c r="C9" s="2986"/>
      <c r="D9" s="71"/>
      <c r="E9" s="72"/>
      <c r="F9" s="73"/>
      <c r="G9" s="337"/>
      <c r="H9" s="78"/>
      <c r="I9" s="209" t="s">
        <v>3201</v>
      </c>
      <c r="J9" s="398">
        <f>'관리비 고지서 EHP 열(냉난방)'!S204</f>
        <v>29580</v>
      </c>
      <c r="K9" s="398"/>
      <c r="L9" s="3198">
        <f>K9+J9</f>
        <v>29580</v>
      </c>
      <c r="M9" s="78"/>
      <c r="N9" s="78"/>
      <c r="O9" s="78"/>
      <c r="P9" s="2195"/>
      <c r="Q9" s="1933"/>
      <c r="R9" s="2198" t="s">
        <v>2214</v>
      </c>
      <c r="S9" s="2199">
        <f>(-X13)</f>
        <v>-3743920</v>
      </c>
      <c r="T9" s="78"/>
      <c r="U9" s="78"/>
      <c r="V9" s="4403" t="s">
        <v>2204</v>
      </c>
      <c r="W9" s="4404"/>
      <c r="X9" s="220">
        <f>'온수 사용 내역'!L209</f>
        <v>174450</v>
      </c>
      <c r="Y9" s="211"/>
      <c r="Z9" s="78"/>
      <c r="AA9" s="78"/>
      <c r="AB9" s="977" t="s">
        <v>1549</v>
      </c>
      <c r="AC9" s="1017">
        <f t="shared" ref="AC9:AC15" si="1">$AC$8*AL18</f>
        <v>73202.328281615482</v>
      </c>
      <c r="AD9" s="1017"/>
      <c r="AE9" s="1017"/>
      <c r="AF9" s="1477">
        <f>$AD$8*AL18</f>
        <v>2360963.4406325798</v>
      </c>
      <c r="AG9" s="1482">
        <f t="shared" si="0"/>
        <v>2434165.7689141952</v>
      </c>
      <c r="AH9" s="174"/>
      <c r="AI9" s="960"/>
    </row>
    <row r="10" spans="1:43" ht="24.95" customHeight="1">
      <c r="A10" s="4423"/>
      <c r="B10" s="2983"/>
      <c r="C10" s="2986"/>
      <c r="D10" s="71"/>
      <c r="E10" s="72"/>
      <c r="F10" s="73"/>
      <c r="G10" s="337"/>
      <c r="H10" s="78"/>
      <c r="I10" s="209" t="s">
        <v>2538</v>
      </c>
      <c r="J10" s="398">
        <f>'관리비 고지서 EHP 열(냉난방)'!S205+'관리비 고지서 EHP 열(냉난방)'!S206+'관리비 고지서 EHP 열(냉난방)'!S207+'관리비 고지서 EHP 열(냉난방)'!S208+'관리비 고지서 EHP 열(냉난방)'!S209+'관리비 고지서 EHP 열(냉난방)'!S210+'관리비 고지서 EHP 열(냉난방)'!S211</f>
        <v>7239250</v>
      </c>
      <c r="K10" s="398">
        <f>'온수 사용 내역'!L207+'온수 사용 내역'!L208+'온수 사용 내역'!L209+'온수 사용 내역'!L209+'온수 사용 내역'!L210+'온수 사용 내역'!L211+'온수 사용 내역'!L212</f>
        <v>3918370</v>
      </c>
      <c r="L10" s="3198">
        <f>K10+J10</f>
        <v>11157620</v>
      </c>
      <c r="M10" s="78"/>
      <c r="N10" s="78"/>
      <c r="O10" s="78"/>
      <c r="P10" s="581" t="s">
        <v>286</v>
      </c>
      <c r="Q10" s="2196"/>
      <c r="R10" s="528" t="s">
        <v>2213</v>
      </c>
      <c r="S10" s="583">
        <f>F7</f>
        <v>0</v>
      </c>
      <c r="T10" s="78"/>
      <c r="U10" s="78"/>
      <c r="V10" s="4403" t="s">
        <v>2205</v>
      </c>
      <c r="W10" s="4404"/>
      <c r="X10" s="220">
        <f>'온수 사용 내역'!L210</f>
        <v>71570</v>
      </c>
      <c r="Y10" s="211"/>
      <c r="Z10" s="78"/>
      <c r="AB10" s="977" t="s">
        <v>1990</v>
      </c>
      <c r="AC10" s="1017">
        <f t="shared" si="1"/>
        <v>7974.5304926314275</v>
      </c>
      <c r="AD10" s="1017"/>
      <c r="AE10" s="1017"/>
      <c r="AF10" s="1477">
        <f t="shared" ref="AF10:AF13" si="2">$AD$8*AL19</f>
        <v>257199.1272856959</v>
      </c>
      <c r="AG10" s="1482">
        <f t="shared" si="0"/>
        <v>265173.65777832735</v>
      </c>
      <c r="AH10" s="174"/>
      <c r="AI10" s="960"/>
    </row>
    <row r="11" spans="1:43" ht="24.95" customHeight="1">
      <c r="A11" s="4423"/>
      <c r="B11" s="2983" t="s">
        <v>579</v>
      </c>
      <c r="C11" s="71">
        <v>521.20000000000005</v>
      </c>
      <c r="D11" s="71">
        <v>565.70000000000005</v>
      </c>
      <c r="E11" s="72">
        <f>D11-C11</f>
        <v>44.5</v>
      </c>
      <c r="F11" s="73">
        <f>E11*$Q$37</f>
        <v>6488990</v>
      </c>
      <c r="G11" s="337" t="s">
        <v>733</v>
      </c>
      <c r="H11" s="78"/>
      <c r="I11" s="209" t="s">
        <v>2539</v>
      </c>
      <c r="J11" s="398">
        <f>'관리비 고지서 EHP 열(냉난방)'!S212</f>
        <v>106680</v>
      </c>
      <c r="K11" s="167"/>
      <c r="L11" s="3198">
        <f>S14</f>
        <v>7112180</v>
      </c>
      <c r="M11" s="78"/>
      <c r="N11" s="78"/>
      <c r="O11" s="78"/>
      <c r="P11" s="579" t="s">
        <v>601</v>
      </c>
      <c r="Q11" s="2191" t="s">
        <v>285</v>
      </c>
      <c r="R11" s="580"/>
      <c r="S11" s="584">
        <f>F11</f>
        <v>6488990</v>
      </c>
      <c r="T11" s="78"/>
      <c r="U11" s="78"/>
      <c r="V11" s="4403" t="s">
        <v>2206</v>
      </c>
      <c r="W11" s="4404"/>
      <c r="X11" s="220">
        <f>'온수 사용 내역'!L211</f>
        <v>120770</v>
      </c>
      <c r="Y11" s="211"/>
      <c r="Z11" s="78"/>
      <c r="AA11" s="1528"/>
      <c r="AB11" s="977" t="s">
        <v>1991</v>
      </c>
      <c r="AC11" s="1017">
        <f t="shared" si="1"/>
        <v>7145.6511201828571</v>
      </c>
      <c r="AD11" s="1017"/>
      <c r="AE11" s="1017"/>
      <c r="AF11" s="1477">
        <f t="shared" si="2"/>
        <v>230465.63477276673</v>
      </c>
      <c r="AG11" s="1476">
        <f t="shared" si="0"/>
        <v>237611.28589294959</v>
      </c>
      <c r="AH11" s="174"/>
      <c r="AI11" s="960"/>
    </row>
    <row r="12" spans="1:43" ht="24.95" customHeight="1" thickBot="1">
      <c r="A12" s="4423"/>
      <c r="B12" s="2983" t="s">
        <v>606</v>
      </c>
      <c r="C12" s="71">
        <v>814.9</v>
      </c>
      <c r="D12" s="71">
        <v>814.9</v>
      </c>
      <c r="E12" s="72">
        <f>D12-C12</f>
        <v>0</v>
      </c>
      <c r="F12" s="73">
        <f>E12*$Q$38</f>
        <v>0</v>
      </c>
      <c r="G12" s="337" t="s">
        <v>184</v>
      </c>
      <c r="H12" s="78"/>
      <c r="I12" s="210"/>
      <c r="J12" s="446"/>
      <c r="K12" s="446"/>
      <c r="L12" s="3199">
        <f>L11+L9+L10</f>
        <v>18299380</v>
      </c>
      <c r="M12" s="3004">
        <f>L12-F13</f>
        <v>418572.9999999851</v>
      </c>
      <c r="N12" s="78"/>
      <c r="O12" s="78"/>
      <c r="P12" s="581" t="s">
        <v>286</v>
      </c>
      <c r="Q12" s="2192"/>
      <c r="R12" s="582"/>
      <c r="S12" s="583">
        <f>F12</f>
        <v>0</v>
      </c>
      <c r="T12" s="78"/>
      <c r="U12" s="78"/>
      <c r="V12" s="4403" t="s">
        <v>2207</v>
      </c>
      <c r="W12" s="4404"/>
      <c r="X12" s="220">
        <f>'온수 사용 내역'!L212</f>
        <v>0</v>
      </c>
      <c r="Y12" s="211"/>
      <c r="Z12" s="78"/>
      <c r="AA12" s="1528"/>
      <c r="AB12" s="977" t="s">
        <v>1992</v>
      </c>
      <c r="AC12" s="1017">
        <f t="shared" si="1"/>
        <v>7790.3350765317464</v>
      </c>
      <c r="AD12" s="1017"/>
      <c r="AE12" s="1017"/>
      <c r="AF12" s="1477">
        <f t="shared" si="2"/>
        <v>251258.35117171169</v>
      </c>
      <c r="AG12" s="1482">
        <f t="shared" si="0"/>
        <v>259048.68624824344</v>
      </c>
      <c r="AH12" s="174"/>
      <c r="AI12" s="960"/>
    </row>
    <row r="13" spans="1:43" ht="24.95" customHeight="1">
      <c r="A13" s="4424"/>
      <c r="B13" s="4397" t="s">
        <v>1035</v>
      </c>
      <c r="C13" s="4397"/>
      <c r="D13" s="4397"/>
      <c r="E13" s="72">
        <f>SUM(E6:E12)</f>
        <v>116.90000000000009</v>
      </c>
      <c r="F13" s="73">
        <f>SUM(F5:F12)</f>
        <v>17880807.000000015</v>
      </c>
      <c r="G13" s="2562">
        <f>F13+F14</f>
        <v>19668887.000000015</v>
      </c>
      <c r="H13" s="78"/>
      <c r="I13" s="78"/>
      <c r="J13" s="78"/>
      <c r="K13" s="78"/>
      <c r="L13" s="78"/>
      <c r="M13" s="78"/>
      <c r="N13" s="78"/>
      <c r="O13" s="78"/>
      <c r="P13" s="2193" t="s">
        <v>156</v>
      </c>
      <c r="Q13" s="585" t="s">
        <v>2219</v>
      </c>
      <c r="R13" s="580"/>
      <c r="S13" s="584">
        <f>ROUND((S8+S10+S9+S6),-1)</f>
        <v>7024700</v>
      </c>
      <c r="T13" s="78"/>
      <c r="U13" s="78"/>
      <c r="V13" s="4425" t="s">
        <v>2210</v>
      </c>
      <c r="W13" s="4426"/>
      <c r="X13" s="867">
        <f>SUM(X7:X12)</f>
        <v>3743920</v>
      </c>
      <c r="Y13" s="211"/>
      <c r="Z13" s="78"/>
      <c r="AA13" s="1528"/>
      <c r="AB13" s="977" t="s">
        <v>1993</v>
      </c>
      <c r="AC13" s="1017">
        <f t="shared" si="1"/>
        <v>7726.5129806024697</v>
      </c>
      <c r="AD13" s="1017"/>
      <c r="AE13" s="1017"/>
      <c r="AF13" s="1477">
        <f t="shared" si="2"/>
        <v>249199.92436028729</v>
      </c>
      <c r="AG13" s="1482">
        <f t="shared" si="0"/>
        <v>256926.43734088977</v>
      </c>
      <c r="AH13" s="174"/>
      <c r="AI13" s="960"/>
    </row>
    <row r="14" spans="1:43" ht="24.95" customHeight="1" thickBot="1">
      <c r="A14" s="3046"/>
      <c r="B14" s="4398" t="s">
        <v>1029</v>
      </c>
      <c r="C14" s="4398"/>
      <c r="D14" s="4398"/>
      <c r="E14" s="4398"/>
      <c r="F14" s="354">
        <f>ROUNDDOWN((F13*10%),0)</f>
        <v>1788080</v>
      </c>
      <c r="G14" s="337"/>
      <c r="H14" s="78"/>
      <c r="I14" s="78"/>
      <c r="J14" s="78"/>
      <c r="K14" s="78"/>
      <c r="L14" s="78"/>
      <c r="M14" s="78"/>
      <c r="N14" s="78"/>
      <c r="O14" s="78"/>
      <c r="P14" s="2194"/>
      <c r="Q14" s="586" t="s">
        <v>285</v>
      </c>
      <c r="R14" s="587"/>
      <c r="S14" s="588">
        <f>ROUND((S7+S11+S12),-1)</f>
        <v>7112180</v>
      </c>
      <c r="T14" s="78"/>
      <c r="U14" s="78"/>
      <c r="V14" s="78"/>
      <c r="W14" s="78"/>
      <c r="X14" s="78"/>
      <c r="Y14" s="78"/>
      <c r="Z14" s="78"/>
      <c r="AA14" s="1528"/>
      <c r="AB14" s="1013" t="s">
        <v>1994</v>
      </c>
      <c r="AC14" s="1018">
        <f t="shared" si="1"/>
        <v>3208.0701637361367</v>
      </c>
      <c r="AD14" s="1018"/>
      <c r="AE14" s="3668"/>
      <c r="AF14" s="1477">
        <f>$AD$8*AL23</f>
        <v>103468.51731855927</v>
      </c>
      <c r="AG14" s="1483">
        <f t="shared" si="0"/>
        <v>106676.58748229541</v>
      </c>
      <c r="AH14" s="1016"/>
      <c r="AI14" s="962"/>
      <c r="AJ14" s="709"/>
    </row>
    <row r="15" spans="1:43" ht="24.95" customHeight="1" thickBot="1">
      <c r="A15" s="3046"/>
      <c r="B15" s="4398" t="s">
        <v>1036</v>
      </c>
      <c r="C15" s="4398"/>
      <c r="D15" s="4398"/>
      <c r="E15" s="4398"/>
      <c r="F15" s="2574"/>
      <c r="G15" s="2575"/>
      <c r="H15" s="78"/>
      <c r="I15" s="78"/>
      <c r="J15" s="78"/>
      <c r="K15" s="78"/>
      <c r="L15" s="78"/>
      <c r="M15" s="78"/>
      <c r="N15" s="78"/>
      <c r="O15" s="78"/>
      <c r="P15" s="76"/>
      <c r="Q15" s="78"/>
      <c r="R15" s="1604" t="s">
        <v>1160</v>
      </c>
      <c r="S15" s="589">
        <f>S14+S13+X13</f>
        <v>17880800</v>
      </c>
      <c r="T15" s="78"/>
      <c r="U15" s="78"/>
      <c r="V15" s="78"/>
      <c r="W15" s="78"/>
      <c r="X15" s="78"/>
      <c r="Y15" s="78"/>
      <c r="Z15" s="78"/>
      <c r="AA15" s="78"/>
      <c r="AB15" s="1019" t="s">
        <v>1556</v>
      </c>
      <c r="AC15" s="1022">
        <f t="shared" si="1"/>
        <v>74622.571884699879</v>
      </c>
      <c r="AD15" s="1022"/>
      <c r="AE15" s="1022"/>
      <c r="AF15" s="1022">
        <f>$AD$8*AL24</f>
        <v>2406769.9511956689</v>
      </c>
      <c r="AG15" s="1484">
        <f>AC15+AF15</f>
        <v>2481392.523080369</v>
      </c>
      <c r="AH15" s="2201"/>
      <c r="AI15" s="1021"/>
      <c r="AO15" s="85"/>
    </row>
    <row r="16" spans="1:43" ht="24.95" customHeight="1" thickBot="1">
      <c r="A16" s="4411" t="s">
        <v>1023</v>
      </c>
      <c r="B16" s="4412"/>
      <c r="C16" s="4412"/>
      <c r="D16" s="4412"/>
      <c r="E16" s="4413"/>
      <c r="F16" s="2560">
        <f>ROUNDDOWN((F13+F14),-1)</f>
        <v>19668880</v>
      </c>
      <c r="G16" s="338">
        <f>F15/E13</f>
        <v>0</v>
      </c>
      <c r="H16" s="78"/>
      <c r="I16" s="78"/>
      <c r="J16" s="78"/>
      <c r="K16" s="78"/>
      <c r="L16" s="78"/>
      <c r="M16" s="78"/>
      <c r="N16" s="78"/>
      <c r="O16" s="78"/>
      <c r="P16" s="564"/>
      <c r="Q16" s="7"/>
      <c r="R16" s="7"/>
      <c r="S16" s="115"/>
      <c r="T16" s="3"/>
      <c r="U16" s="2966">
        <f>F16+F27+F38+F49+F63</f>
        <v>97914170</v>
      </c>
      <c r="V16" s="78"/>
      <c r="W16" s="78"/>
      <c r="X16" s="353"/>
      <c r="Y16" s="78"/>
      <c r="Z16" s="78"/>
      <c r="AA16" s="78"/>
      <c r="AB16" s="1019" t="s">
        <v>1789</v>
      </c>
      <c r="AC16" s="1020"/>
      <c r="AD16" s="1020"/>
      <c r="AE16" s="1020"/>
      <c r="AF16" s="1020"/>
      <c r="AG16" s="1485">
        <f>SUM(AG9:AG15)</f>
        <v>6040994.9467372689</v>
      </c>
      <c r="AH16" s="2202" t="s">
        <v>2218</v>
      </c>
      <c r="AI16" s="1021"/>
      <c r="AK16" s="709" t="s">
        <v>1970</v>
      </c>
      <c r="AO16" s="132"/>
      <c r="AP16" s="684"/>
    </row>
    <row r="17" spans="1:41" ht="24.95" customHeight="1" thickBot="1">
      <c r="A17" s="17"/>
      <c r="B17" s="17"/>
      <c r="C17" s="17"/>
      <c r="D17" s="17"/>
      <c r="E17" s="17"/>
      <c r="F17" s="280"/>
      <c r="G17" s="280"/>
      <c r="H17" s="78"/>
      <c r="I17" s="78"/>
      <c r="J17" s="78"/>
      <c r="K17" s="78"/>
      <c r="L17" s="78"/>
      <c r="M17" s="78"/>
      <c r="N17" s="78"/>
      <c r="O17" s="78"/>
      <c r="P17" s="356" t="s">
        <v>1230</v>
      </c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D17" s="1440"/>
      <c r="AE17" s="1440"/>
      <c r="AI17" s="1618" t="s">
        <v>1530</v>
      </c>
      <c r="AJ17" s="963" t="s">
        <v>257</v>
      </c>
      <c r="AK17" s="963" t="s">
        <v>1519</v>
      </c>
      <c r="AL17" s="86" t="s">
        <v>1512</v>
      </c>
    </row>
    <row r="18" spans="1:41" ht="24.95" customHeight="1">
      <c r="A18" s="4409" t="str">
        <f>A2</f>
        <v xml:space="preserve"> # 냉난방 사용량 및 사용금액(기간 : 12월 1일 ~ 12월 31일)</v>
      </c>
      <c r="B18" s="4410"/>
      <c r="C18" s="4410"/>
      <c r="D18" s="4410"/>
      <c r="E18" s="4410"/>
      <c r="F18" s="339"/>
      <c r="G18" s="340" t="s">
        <v>152</v>
      </c>
      <c r="H18" s="78"/>
      <c r="I18" s="78"/>
      <c r="J18" s="78"/>
      <c r="K18" s="78"/>
      <c r="L18" s="78"/>
      <c r="M18" s="78"/>
      <c r="N18" s="78"/>
      <c r="O18" s="78"/>
      <c r="P18" s="4399" t="s">
        <v>640</v>
      </c>
      <c r="Q18" s="357" t="s">
        <v>660</v>
      </c>
      <c r="R18" s="357" t="s">
        <v>857</v>
      </c>
      <c r="S18" s="232" t="s">
        <v>959</v>
      </c>
      <c r="T18" s="232" t="s">
        <v>187</v>
      </c>
      <c r="U18" s="357" t="s">
        <v>168</v>
      </c>
      <c r="V18" s="358" t="s">
        <v>197</v>
      </c>
      <c r="W18" s="78"/>
      <c r="X18" s="78"/>
      <c r="Y18" s="78"/>
      <c r="Z18" s="78"/>
      <c r="AA18" s="78"/>
      <c r="AI18" s="206" t="s">
        <v>1542</v>
      </c>
      <c r="AJ18" s="174" t="s">
        <v>1543</v>
      </c>
      <c r="AK18" s="174">
        <v>906.11</v>
      </c>
      <c r="AL18" s="1619">
        <f>AK18/$AJ$25</f>
        <v>0.40294120262902777</v>
      </c>
      <c r="AO18" s="87"/>
    </row>
    <row r="19" spans="1:41" ht="24.95" customHeight="1" thickBot="1">
      <c r="A19" s="4321" t="s">
        <v>173</v>
      </c>
      <c r="B19" s="4323"/>
      <c r="C19" s="4323" t="s">
        <v>1101</v>
      </c>
      <c r="D19" s="4323"/>
      <c r="E19" s="4323"/>
      <c r="F19" s="4323" t="s">
        <v>192</v>
      </c>
      <c r="G19" s="4326" t="s">
        <v>183</v>
      </c>
      <c r="H19" s="590"/>
      <c r="I19" s="590"/>
      <c r="J19" s="590"/>
      <c r="K19" s="590"/>
      <c r="L19" s="590"/>
      <c r="M19" s="590"/>
      <c r="N19" s="590"/>
      <c r="O19" s="590"/>
      <c r="P19" s="4400"/>
      <c r="Q19" s="3002">
        <f>E24+E35+E46+E60+E13</f>
        <v>578.0000000000008</v>
      </c>
      <c r="R19" s="3002">
        <f>F21+F32+F43+F54+F5</f>
        <v>4728941</v>
      </c>
      <c r="S19" s="3002">
        <f>SUM(F6,F7,F11,F12,F22,F23,F33,F34,F55,F56,F58,F59,F44,F45,)</f>
        <v>84283960.000000119</v>
      </c>
      <c r="T19" s="3002">
        <v>4000678</v>
      </c>
      <c r="U19" s="3002">
        <f>R19+S19</f>
        <v>89012901.000000119</v>
      </c>
      <c r="V19" s="367">
        <f>F15+F26+F37+F48+F62</f>
        <v>0</v>
      </c>
      <c r="W19" s="78"/>
      <c r="X19" s="78"/>
      <c r="Y19" s="78"/>
      <c r="Z19" s="3007" t="s">
        <v>2617</v>
      </c>
      <c r="AA19" s="78"/>
      <c r="AI19" s="206" t="s">
        <v>1492</v>
      </c>
      <c r="AJ19" s="1012" t="s">
        <v>1837</v>
      </c>
      <c r="AK19" s="174">
        <v>98.71</v>
      </c>
      <c r="AL19" s="1619">
        <f t="shared" ref="AL19:AL24" si="3">AK19/$AJ$25</f>
        <v>4.3895692699022555E-2</v>
      </c>
    </row>
    <row r="20" spans="1:41" ht="24.95" customHeight="1" thickTop="1" thickBot="1">
      <c r="A20" s="4322"/>
      <c r="B20" s="4325"/>
      <c r="C20" s="2980" t="s">
        <v>1033</v>
      </c>
      <c r="D20" s="2980" t="s">
        <v>1034</v>
      </c>
      <c r="E20" s="2980" t="s">
        <v>1052</v>
      </c>
      <c r="F20" s="4325"/>
      <c r="G20" s="4327"/>
      <c r="H20" s="78"/>
      <c r="I20" s="532" t="s">
        <v>1516</v>
      </c>
      <c r="J20" s="237" t="s">
        <v>2552</v>
      </c>
      <c r="K20" s="237" t="s">
        <v>2540</v>
      </c>
      <c r="L20" s="400" t="s">
        <v>1374</v>
      </c>
      <c r="M20" s="78"/>
      <c r="N20" s="78"/>
      <c r="O20" s="78"/>
      <c r="P20" s="365" t="s">
        <v>661</v>
      </c>
      <c r="Q20" s="366"/>
      <c r="R20" s="366">
        <f>R19/Q19</f>
        <v>8181.5588235294008</v>
      </c>
      <c r="S20" s="366">
        <f>S19-Q19</f>
        <v>84283382.000000119</v>
      </c>
      <c r="T20" s="215" t="s">
        <v>2231</v>
      </c>
      <c r="U20" s="3064">
        <f>U19/Q19</f>
        <v>154001.5588235294</v>
      </c>
      <c r="V20" s="3065"/>
      <c r="W20" s="78"/>
      <c r="X20" s="78"/>
      <c r="Y20" s="78"/>
      <c r="Z20" s="78"/>
      <c r="AA20" s="78"/>
      <c r="AI20" s="206" t="s">
        <v>1484</v>
      </c>
      <c r="AJ20" s="174" t="s">
        <v>1810</v>
      </c>
      <c r="AK20" s="174">
        <v>88.45</v>
      </c>
      <c r="AL20" s="1619">
        <f t="shared" si="3"/>
        <v>3.9333137668205301E-2</v>
      </c>
    </row>
    <row r="21" spans="1:41" ht="24.95" customHeight="1" thickBot="1">
      <c r="A21" s="4405" t="s">
        <v>1050</v>
      </c>
      <c r="B21" s="4396" t="s">
        <v>1340</v>
      </c>
      <c r="C21" s="4396"/>
      <c r="D21" s="4396"/>
      <c r="E21" s="4396"/>
      <c r="F21" s="399">
        <v>521382</v>
      </c>
      <c r="G21" s="708">
        <v>1314</v>
      </c>
      <c r="H21" s="590"/>
      <c r="I21" s="210" t="s">
        <v>1828</v>
      </c>
      <c r="J21" s="447">
        <f>'관리비 고지서 EHP 열(냉난방)'!S215</f>
        <v>1721340</v>
      </c>
      <c r="K21" s="447">
        <f>'온수 사용 내역'!L215</f>
        <v>4012310</v>
      </c>
      <c r="L21" s="3199">
        <f>K21+J21</f>
        <v>5733650</v>
      </c>
      <c r="M21" s="3005">
        <f>L21-F24</f>
        <v>-5184698.0000000261</v>
      </c>
      <c r="N21" s="590"/>
      <c r="O21" s="590"/>
      <c r="P21" s="361" t="s">
        <v>1031</v>
      </c>
      <c r="Q21" s="215"/>
      <c r="R21" s="215"/>
      <c r="S21" s="215"/>
      <c r="T21" s="215"/>
      <c r="U21" s="1550" t="s">
        <v>1854</v>
      </c>
      <c r="V21" s="1530"/>
      <c r="W21" s="78"/>
      <c r="X21" s="78"/>
      <c r="Y21" s="78"/>
      <c r="Z21" s="3068" t="s">
        <v>1031</v>
      </c>
      <c r="AA21" s="3073">
        <v>3296</v>
      </c>
      <c r="AB21" s="85">
        <f>AA21*AB26</f>
        <v>4730.556377884197</v>
      </c>
      <c r="AI21" s="206" t="s">
        <v>1485</v>
      </c>
      <c r="AJ21" s="174" t="s">
        <v>1811</v>
      </c>
      <c r="AK21" s="174">
        <v>96.43</v>
      </c>
      <c r="AL21" s="1619">
        <f t="shared" si="3"/>
        <v>4.2881791581063172E-2</v>
      </c>
    </row>
    <row r="22" spans="1:41" ht="24.95" customHeight="1">
      <c r="A22" s="4406"/>
      <c r="B22" s="2983" t="s">
        <v>195</v>
      </c>
      <c r="C22" s="71">
        <v>1751.1</v>
      </c>
      <c r="D22" s="71">
        <v>1822.4</v>
      </c>
      <c r="E22" s="2018">
        <f>D22-C22</f>
        <v>71.300000000000182</v>
      </c>
      <c r="F22" s="73">
        <f>E22*$Q$37</f>
        <v>10396966.000000026</v>
      </c>
      <c r="G22" s="337" t="s">
        <v>733</v>
      </c>
      <c r="H22" s="78"/>
      <c r="I22" s="78"/>
      <c r="J22" s="78"/>
      <c r="K22" s="78"/>
      <c r="L22" s="78"/>
      <c r="M22" s="78"/>
      <c r="N22" s="78"/>
      <c r="O22" s="78"/>
      <c r="P22" s="209" t="s">
        <v>2377</v>
      </c>
      <c r="Q22" s="211"/>
      <c r="R22" s="211"/>
      <c r="S22" s="211"/>
      <c r="T22" s="3066"/>
      <c r="U22" s="1552" t="s">
        <v>1855</v>
      </c>
      <c r="V22" s="3072">
        <f>3759</f>
        <v>3759</v>
      </c>
      <c r="W22" s="2673" t="s">
        <v>2367</v>
      </c>
      <c r="X22" s="78"/>
      <c r="Y22" s="78"/>
      <c r="Z22" s="3069" t="s">
        <v>2377</v>
      </c>
      <c r="AA22" s="3074">
        <v>3200</v>
      </c>
      <c r="AB22" s="85">
        <f>AA22*AB26</f>
        <v>4592.7731824118418</v>
      </c>
      <c r="AI22" s="206" t="s">
        <v>1486</v>
      </c>
      <c r="AJ22" s="174" t="s">
        <v>1812</v>
      </c>
      <c r="AK22" s="174">
        <v>95.64</v>
      </c>
      <c r="AL22" s="1619">
        <f t="shared" si="3"/>
        <v>4.2530483737559695E-2</v>
      </c>
    </row>
    <row r="23" spans="1:41" ht="24.95" customHeight="1" thickBot="1">
      <c r="A23" s="4406"/>
      <c r="B23" s="2983" t="s">
        <v>186</v>
      </c>
      <c r="C23" s="71">
        <v>2328.6</v>
      </c>
      <c r="D23" s="71">
        <v>2328.6</v>
      </c>
      <c r="E23" s="2018">
        <f>D23-C23</f>
        <v>0</v>
      </c>
      <c r="F23" s="73">
        <f>E23*$Q$38</f>
        <v>0</v>
      </c>
      <c r="G23" s="337" t="s">
        <v>184</v>
      </c>
      <c r="H23" s="78"/>
      <c r="I23" s="78"/>
      <c r="J23" s="78"/>
      <c r="K23" s="78"/>
      <c r="L23" s="78"/>
      <c r="M23" s="78"/>
      <c r="N23" s="78"/>
      <c r="O23" s="78"/>
      <c r="P23" s="360" t="s">
        <v>2376</v>
      </c>
      <c r="Q23" s="215"/>
      <c r="R23" s="216"/>
      <c r="S23" s="216"/>
      <c r="T23" s="3067"/>
      <c r="U23" s="1551" t="s">
        <v>1856</v>
      </c>
      <c r="V23" s="1531">
        <f>V22*0.5</f>
        <v>1879.5</v>
      </c>
      <c r="X23" s="78"/>
      <c r="Y23" s="78"/>
      <c r="Z23" s="3070" t="s">
        <v>2376</v>
      </c>
      <c r="AA23" s="3075">
        <v>2354</v>
      </c>
      <c r="AB23" s="85">
        <f>AA23*AB26</f>
        <v>3378.558772311711</v>
      </c>
      <c r="AI23" s="206" t="s">
        <v>1482</v>
      </c>
      <c r="AJ23" s="174" t="s">
        <v>1494</v>
      </c>
      <c r="AK23" s="174">
        <v>39.71</v>
      </c>
      <c r="AL23" s="1619">
        <f t="shared" si="3"/>
        <v>1.7658777804459385E-2</v>
      </c>
    </row>
    <row r="24" spans="1:41" ht="24.95" customHeight="1">
      <c r="A24" s="4406"/>
      <c r="B24" s="4397" t="s">
        <v>1035</v>
      </c>
      <c r="C24" s="4397"/>
      <c r="D24" s="4397"/>
      <c r="E24" s="72">
        <f>SUM(E22:E23)</f>
        <v>71.300000000000182</v>
      </c>
      <c r="F24" s="73">
        <f>SUM(F21:F23)</f>
        <v>10918348.000000026</v>
      </c>
      <c r="G24" s="2562">
        <f>F24+F25</f>
        <v>12010182.000000026</v>
      </c>
      <c r="H24" s="78"/>
      <c r="I24" s="78"/>
      <c r="J24" s="78"/>
      <c r="K24" s="78"/>
      <c r="L24" s="78"/>
      <c r="M24" s="78"/>
      <c r="N24" s="78"/>
      <c r="O24" s="78"/>
      <c r="P24" s="361" t="s">
        <v>1028</v>
      </c>
      <c r="Q24" s="215"/>
      <c r="R24" s="215"/>
      <c r="S24" s="215"/>
      <c r="T24" s="1549"/>
      <c r="U24" s="1551"/>
      <c r="V24" s="359" t="s">
        <v>176</v>
      </c>
      <c r="W24" s="78"/>
      <c r="X24" s="78"/>
      <c r="Y24" s="78"/>
      <c r="Z24" s="78"/>
      <c r="AA24" s="78"/>
      <c r="AI24" s="977" t="s">
        <v>1999</v>
      </c>
      <c r="AJ24" s="1012" t="s">
        <v>1998</v>
      </c>
      <c r="AK24" s="174">
        <v>923.69</v>
      </c>
      <c r="AL24" s="1619">
        <f t="shared" si="3"/>
        <v>0.41075891388066205</v>
      </c>
    </row>
    <row r="25" spans="1:41" ht="24.95" customHeight="1" thickBot="1">
      <c r="A25" s="4406"/>
      <c r="B25" s="4398" t="s">
        <v>1029</v>
      </c>
      <c r="C25" s="4398"/>
      <c r="D25" s="4398"/>
      <c r="E25" s="4398"/>
      <c r="F25" s="355">
        <f>ROUNDDOWN((F24*10%),0)</f>
        <v>1091834</v>
      </c>
      <c r="G25" s="337"/>
      <c r="H25" s="78"/>
      <c r="I25" s="78"/>
      <c r="J25" s="78"/>
      <c r="K25" s="78"/>
      <c r="L25" s="78"/>
      <c r="M25" s="78"/>
      <c r="N25" s="78"/>
      <c r="O25" s="78"/>
      <c r="P25" s="360" t="s">
        <v>1233</v>
      </c>
      <c r="Q25" s="215">
        <f>E22+E33+E44+E55</f>
        <v>459.20000000000073</v>
      </c>
      <c r="R25" s="217">
        <f>R19*Q25/Q19</f>
        <v>3756971.8117647069</v>
      </c>
      <c r="S25" s="217">
        <f>S19*Q25/Q19</f>
        <v>66960544.000000104</v>
      </c>
      <c r="T25" s="218"/>
      <c r="U25" s="215">
        <f>SUM(R25:T25)</f>
        <v>70717515.811764807</v>
      </c>
      <c r="V25" s="359"/>
      <c r="W25" s="78"/>
      <c r="X25" s="78"/>
      <c r="Y25" s="114" t="s">
        <v>2618</v>
      </c>
      <c r="Z25" s="3071">
        <v>91880</v>
      </c>
      <c r="AA25" s="93" t="s">
        <v>2620</v>
      </c>
      <c r="AI25" s="207"/>
      <c r="AJ25" s="1016">
        <f>SUM(AK18:AK24)</f>
        <v>2248.7400000000002</v>
      </c>
      <c r="AK25" s="1016">
        <v>1</v>
      </c>
      <c r="AL25" s="962"/>
    </row>
    <row r="26" spans="1:41" ht="24.95" customHeight="1">
      <c r="A26" s="4406"/>
      <c r="B26" s="4398" t="s">
        <v>1036</v>
      </c>
      <c r="C26" s="4398"/>
      <c r="D26" s="4398"/>
      <c r="E26" s="4398"/>
      <c r="F26" s="2574">
        <v>0</v>
      </c>
      <c r="G26" s="2575"/>
      <c r="H26" s="78"/>
      <c r="I26" s="78"/>
      <c r="J26" s="78"/>
      <c r="K26" s="78"/>
      <c r="L26" s="78"/>
      <c r="M26" s="78"/>
      <c r="N26" s="78"/>
      <c r="O26" s="78"/>
      <c r="P26" s="209" t="s">
        <v>513</v>
      </c>
      <c r="Q26" s="219">
        <f>E23+E34+E45+E56</f>
        <v>0</v>
      </c>
      <c r="R26" s="220">
        <f>R19-R27-R25</f>
        <v>63386.239557221532</v>
      </c>
      <c r="S26" s="220">
        <f>S19-S27-S25</f>
        <v>17046358.000000015</v>
      </c>
      <c r="T26" s="220"/>
      <c r="U26" s="215">
        <f>SUM(R26:T26)</f>
        <v>17109744.239557236</v>
      </c>
      <c r="V26" s="212"/>
      <c r="W26" s="78"/>
      <c r="X26" s="78"/>
      <c r="Y26" s="114" t="s">
        <v>2619</v>
      </c>
      <c r="Z26" s="3071">
        <v>131870</v>
      </c>
      <c r="AA26" s="93" t="s">
        <v>2620</v>
      </c>
      <c r="AB26">
        <f>Z26/Z25</f>
        <v>1.4352416195037005</v>
      </c>
    </row>
    <row r="27" spans="1:41" ht="24.95" customHeight="1" thickBot="1">
      <c r="A27" s="4411" t="s">
        <v>1023</v>
      </c>
      <c r="B27" s="4412"/>
      <c r="C27" s="4412"/>
      <c r="D27" s="4412"/>
      <c r="E27" s="4413"/>
      <c r="F27" s="2560">
        <f>ROUND((F24+F25),-1)</f>
        <v>12010180</v>
      </c>
      <c r="G27" s="338"/>
      <c r="H27" s="78"/>
      <c r="I27" s="78"/>
      <c r="J27" s="78"/>
      <c r="K27" s="78"/>
      <c r="L27" s="78"/>
      <c r="M27" s="78"/>
      <c r="N27" s="78"/>
      <c r="O27" s="78"/>
      <c r="P27" s="360" t="s">
        <v>1032</v>
      </c>
      <c r="Q27" s="215">
        <f>E60</f>
        <v>97.4</v>
      </c>
      <c r="R27" s="215">
        <f>Q50</f>
        <v>908582.94867807161</v>
      </c>
      <c r="S27" s="215">
        <f>Q52</f>
        <v>277058.00000000081</v>
      </c>
      <c r="T27" s="215"/>
      <c r="U27" s="215">
        <f>ROUND((R27+S27+T27),-1)</f>
        <v>1185640</v>
      </c>
      <c r="V27" s="359"/>
      <c r="W27" s="78"/>
      <c r="X27" s="78"/>
      <c r="Y27" s="78"/>
      <c r="Z27" s="78"/>
      <c r="AA27" s="78"/>
    </row>
    <row r="28" spans="1:41" ht="24.95" customHeight="1" thickBot="1">
      <c r="A28" s="17"/>
      <c r="B28" s="17"/>
      <c r="C28" s="17"/>
      <c r="D28" s="17"/>
      <c r="E28" s="17"/>
      <c r="F28" s="280"/>
      <c r="G28" s="280"/>
      <c r="H28" s="78"/>
      <c r="I28" s="78"/>
      <c r="J28" s="78"/>
      <c r="K28" s="78"/>
      <c r="L28" s="78"/>
      <c r="M28" s="78"/>
      <c r="N28" s="78"/>
      <c r="O28" s="78"/>
      <c r="P28" s="210" t="s">
        <v>514</v>
      </c>
      <c r="Q28" s="238"/>
      <c r="R28" s="362">
        <f>R19-R27</f>
        <v>3820358.0513219284</v>
      </c>
      <c r="S28" s="362">
        <f>S19-S27</f>
        <v>84006902.000000119</v>
      </c>
      <c r="T28" s="362"/>
      <c r="U28" s="363">
        <f>U19-U27</f>
        <v>87827261.000000119</v>
      </c>
      <c r="V28" s="364"/>
      <c r="W28" s="78"/>
      <c r="X28" s="78"/>
      <c r="Y28" s="78"/>
      <c r="Z28" s="78"/>
      <c r="AA28" s="78"/>
    </row>
    <row r="29" spans="1:41" ht="24.95" customHeight="1">
      <c r="A29" s="4409" t="str">
        <f>A18</f>
        <v xml:space="preserve"> # 냉난방 사용량 및 사용금액(기간 : 12월 1일 ~ 12월 31일)</v>
      </c>
      <c r="B29" s="4410"/>
      <c r="C29" s="4410"/>
      <c r="D29" s="4410"/>
      <c r="E29" s="4410"/>
      <c r="F29" s="339"/>
      <c r="G29" s="340" t="s">
        <v>160</v>
      </c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590"/>
      <c r="S29" s="78"/>
      <c r="T29" s="591"/>
      <c r="U29" s="353"/>
      <c r="V29" s="78"/>
      <c r="W29" s="78"/>
      <c r="X29" s="78"/>
      <c r="Y29" s="78"/>
      <c r="Z29" s="78"/>
      <c r="AA29" s="78"/>
    </row>
    <row r="30" spans="1:41" ht="24.95" customHeight="1">
      <c r="A30" s="4321" t="s">
        <v>173</v>
      </c>
      <c r="B30" s="4323"/>
      <c r="C30" s="4323" t="s">
        <v>1101</v>
      </c>
      <c r="D30" s="4323"/>
      <c r="E30" s="4323"/>
      <c r="F30" s="4323" t="s">
        <v>1035</v>
      </c>
      <c r="G30" s="4326" t="s">
        <v>183</v>
      </c>
      <c r="H30" s="590"/>
      <c r="I30" s="590"/>
      <c r="J30" s="590"/>
      <c r="K30" s="590"/>
      <c r="L30" s="590"/>
      <c r="M30" s="590"/>
      <c r="N30" s="590"/>
      <c r="O30" s="590"/>
      <c r="P30" s="78"/>
      <c r="Q30" s="78"/>
      <c r="R30" s="78"/>
      <c r="S30" s="78"/>
      <c r="T30" s="78"/>
      <c r="U30" s="684"/>
      <c r="V30" s="78"/>
      <c r="W30" s="78"/>
      <c r="X30" s="78"/>
      <c r="Y30" s="78"/>
      <c r="Z30" s="78"/>
      <c r="AA30" s="78"/>
    </row>
    <row r="31" spans="1:41" ht="24.95" customHeight="1">
      <c r="A31" s="4322"/>
      <c r="B31" s="4325"/>
      <c r="C31" s="2980" t="s">
        <v>1033</v>
      </c>
      <c r="D31" s="2980" t="s">
        <v>1034</v>
      </c>
      <c r="E31" s="2980" t="s">
        <v>1052</v>
      </c>
      <c r="F31" s="4325"/>
      <c r="G31" s="4327"/>
      <c r="H31" s="78"/>
      <c r="I31" s="167" t="s">
        <v>1516</v>
      </c>
      <c r="J31" s="167" t="s">
        <v>2552</v>
      </c>
      <c r="K31" s="167" t="s">
        <v>2540</v>
      </c>
      <c r="L31" s="167" t="s">
        <v>1374</v>
      </c>
      <c r="M31" s="78"/>
      <c r="N31" s="78"/>
      <c r="O31" s="78"/>
      <c r="P31" s="25"/>
      <c r="Q31" s="19"/>
      <c r="R31" s="4"/>
      <c r="S31" s="4"/>
      <c r="T31" s="78"/>
      <c r="U31" s="353"/>
      <c r="V31" s="78"/>
      <c r="W31" s="78"/>
      <c r="X31" s="78"/>
      <c r="Y31" s="78"/>
      <c r="Z31" s="78"/>
      <c r="AA31" s="78"/>
    </row>
    <row r="32" spans="1:41" ht="24.95" customHeight="1">
      <c r="A32" s="4405" t="s">
        <v>1050</v>
      </c>
      <c r="B32" s="4396" t="s">
        <v>2479</v>
      </c>
      <c r="C32" s="4396"/>
      <c r="D32" s="4396"/>
      <c r="E32" s="4396"/>
      <c r="F32" s="94">
        <v>752710</v>
      </c>
      <c r="G32" s="708">
        <v>1897</v>
      </c>
      <c r="H32" s="78"/>
      <c r="I32" s="167" t="s">
        <v>1383</v>
      </c>
      <c r="J32" s="398">
        <f>'관리비 고지서 EHP 열(냉난방)'!S216</f>
        <v>2079910</v>
      </c>
      <c r="K32" s="398">
        <f>'온수 사용 내역'!L216</f>
        <v>10194020</v>
      </c>
      <c r="L32" s="398">
        <f>K32+J32</f>
        <v>12273930</v>
      </c>
      <c r="M32" s="3004">
        <f>L32-F35</f>
        <v>-7960332.0000000522</v>
      </c>
      <c r="N32" s="78"/>
      <c r="O32" s="78"/>
      <c r="P32" s="106"/>
      <c r="Q32" s="29"/>
      <c r="R32" s="20"/>
      <c r="S32" s="20"/>
      <c r="T32" s="78"/>
      <c r="U32" s="78"/>
      <c r="V32" s="93" t="s">
        <v>51</v>
      </c>
      <c r="W32" s="93"/>
      <c r="X32" s="93"/>
      <c r="Y32" s="93"/>
      <c r="Z32" s="93"/>
      <c r="AA32" s="93"/>
      <c r="AB32" s="93"/>
      <c r="AC32" s="93"/>
      <c r="AD32" s="1445"/>
      <c r="AE32" s="1445"/>
      <c r="AF32" s="1445"/>
    </row>
    <row r="33" spans="1:34" ht="24.95" customHeight="1">
      <c r="A33" s="4406"/>
      <c r="B33" s="2983" t="s">
        <v>195</v>
      </c>
      <c r="C33" s="71">
        <v>4121</v>
      </c>
      <c r="D33" s="71">
        <v>4254.6000000000004</v>
      </c>
      <c r="E33" s="2018">
        <f>D33-C33</f>
        <v>133.60000000000036</v>
      </c>
      <c r="F33" s="73">
        <f>E33*$Q$37</f>
        <v>19481552.000000052</v>
      </c>
      <c r="G33" s="337" t="s">
        <v>733</v>
      </c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93"/>
      <c r="W33" s="93" t="s">
        <v>2393</v>
      </c>
      <c r="X33" s="93"/>
      <c r="Y33" s="93"/>
      <c r="Z33" s="93"/>
      <c r="AA33" s="93"/>
      <c r="AB33" s="93"/>
      <c r="AC33" s="93"/>
      <c r="AD33" s="1445"/>
      <c r="AE33" s="1445"/>
      <c r="AF33" s="1445"/>
    </row>
    <row r="34" spans="1:34" ht="24.95" customHeight="1" thickBot="1">
      <c r="A34" s="4406"/>
      <c r="B34" s="2983" t="s">
        <v>186</v>
      </c>
      <c r="C34" s="71">
        <v>2456</v>
      </c>
      <c r="D34" s="71">
        <v>2456</v>
      </c>
      <c r="E34" s="2019">
        <f>D34-C34</f>
        <v>0</v>
      </c>
      <c r="F34" s="73">
        <f>E34*$Q$38</f>
        <v>0</v>
      </c>
      <c r="G34" s="337" t="s">
        <v>184</v>
      </c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93"/>
      <c r="W34" s="1447">
        <v>10</v>
      </c>
      <c r="X34" s="1447"/>
      <c r="Y34" s="93"/>
      <c r="Z34" s="93"/>
      <c r="AA34" s="93"/>
      <c r="AB34" s="93"/>
      <c r="AC34" s="93"/>
      <c r="AD34" s="1445"/>
      <c r="AE34" s="1445"/>
      <c r="AF34" s="1445"/>
    </row>
    <row r="35" spans="1:34" ht="24.95" customHeight="1" thickBot="1">
      <c r="A35" s="4406"/>
      <c r="B35" s="4397" t="s">
        <v>1035</v>
      </c>
      <c r="C35" s="4397"/>
      <c r="D35" s="4397"/>
      <c r="E35" s="72">
        <f>SUM(E33:E34)</f>
        <v>133.60000000000036</v>
      </c>
      <c r="F35" s="354">
        <f>SUM(F32:F34)</f>
        <v>20234262.000000052</v>
      </c>
      <c r="G35" s="337">
        <f>F35+F36</f>
        <v>22257688.000000052</v>
      </c>
      <c r="H35" s="78"/>
      <c r="I35" s="78"/>
      <c r="J35" s="78"/>
      <c r="K35" s="78"/>
      <c r="L35" s="78"/>
      <c r="M35" s="78"/>
      <c r="N35" s="78"/>
      <c r="O35" s="78"/>
      <c r="P35" s="3122" t="s">
        <v>2621</v>
      </c>
      <c r="Q35" s="3121">
        <f>Q38</f>
        <v>87492</v>
      </c>
      <c r="R35" s="78"/>
      <c r="S35" s="78"/>
      <c r="T35" s="78"/>
      <c r="U35" s="78"/>
      <c r="V35" s="93"/>
      <c r="W35" s="1448">
        <v>45</v>
      </c>
      <c r="X35" s="1448"/>
      <c r="Y35" s="93"/>
      <c r="Z35" s="93"/>
      <c r="AA35" s="93"/>
      <c r="AB35" s="93"/>
      <c r="AC35" s="93"/>
      <c r="AD35" s="1445"/>
      <c r="AE35" s="1445"/>
      <c r="AF35" s="1445"/>
    </row>
    <row r="36" spans="1:34" ht="24.95" customHeight="1">
      <c r="A36" s="4406"/>
      <c r="B36" s="4398" t="s">
        <v>1029</v>
      </c>
      <c r="C36" s="4398"/>
      <c r="D36" s="4398"/>
      <c r="E36" s="4398"/>
      <c r="F36" s="354">
        <f>ROUNDDOWN((F35*10%),0)</f>
        <v>2023426</v>
      </c>
      <c r="G36" s="337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93"/>
      <c r="W36" s="1449" t="s">
        <v>2232</v>
      </c>
      <c r="X36" s="93"/>
      <c r="Y36" s="93"/>
      <c r="Z36" s="93"/>
      <c r="AA36" s="93"/>
      <c r="AB36" s="93"/>
      <c r="AC36" s="93"/>
      <c r="AD36" s="1445"/>
      <c r="AE36" s="1445"/>
      <c r="AF36" s="1445"/>
    </row>
    <row r="37" spans="1:34" ht="24.95" customHeight="1">
      <c r="A37" s="4406"/>
      <c r="B37" s="4398" t="s">
        <v>1036</v>
      </c>
      <c r="C37" s="4398"/>
      <c r="D37" s="4398"/>
      <c r="E37" s="4398"/>
      <c r="F37" s="2574"/>
      <c r="G37" s="2575"/>
      <c r="H37" s="78"/>
      <c r="I37" s="78"/>
      <c r="J37" s="78"/>
      <c r="K37" s="78"/>
      <c r="L37" s="78"/>
      <c r="M37" s="78"/>
      <c r="N37" s="78"/>
      <c r="O37" s="78"/>
      <c r="P37" s="93" t="s">
        <v>827</v>
      </c>
      <c r="Q37" s="707">
        <v>145820</v>
      </c>
      <c r="R37" s="93" t="s">
        <v>821</v>
      </c>
      <c r="S37" s="2896">
        <f>Q37/(Q38+Q37)</f>
        <v>0.625</v>
      </c>
      <c r="T37" s="78"/>
      <c r="U37" s="78"/>
      <c r="V37" s="93"/>
      <c r="W37" s="1449" t="s">
        <v>2372</v>
      </c>
      <c r="X37" s="93"/>
      <c r="Y37" s="93"/>
      <c r="Z37" s="93"/>
      <c r="AA37" s="93"/>
      <c r="AB37" s="93"/>
      <c r="AC37" s="93"/>
      <c r="AD37" s="1445"/>
      <c r="AE37" s="1445"/>
      <c r="AF37" s="1445"/>
    </row>
    <row r="38" spans="1:34" ht="24.95" customHeight="1" thickBot="1">
      <c r="A38" s="4407" t="s">
        <v>1023</v>
      </c>
      <c r="B38" s="4408"/>
      <c r="C38" s="4408"/>
      <c r="D38" s="4408"/>
      <c r="E38" s="4408"/>
      <c r="F38" s="2560">
        <f>ROUNDDOWN((F35+F36),-1)</f>
        <v>22257680</v>
      </c>
      <c r="G38" s="338"/>
      <c r="H38" s="78"/>
      <c r="I38" s="78"/>
      <c r="J38" s="78"/>
      <c r="K38" s="78"/>
      <c r="L38" s="78"/>
      <c r="M38" s="78"/>
      <c r="N38" s="78"/>
      <c r="O38" s="78"/>
      <c r="P38" s="93" t="s">
        <v>822</v>
      </c>
      <c r="Q38" s="707">
        <v>87492</v>
      </c>
      <c r="R38" s="93" t="s">
        <v>1088</v>
      </c>
      <c r="S38" s="3910"/>
      <c r="T38" s="78"/>
      <c r="U38" s="533"/>
      <c r="V38" s="93"/>
      <c r="W38" s="93" t="s">
        <v>2373</v>
      </c>
      <c r="X38" s="93"/>
      <c r="Y38" s="93"/>
      <c r="Z38" s="93"/>
      <c r="AA38" s="93"/>
      <c r="AB38" s="93"/>
      <c r="AC38" s="93"/>
      <c r="AD38" s="1445"/>
      <c r="AE38" s="1445"/>
      <c r="AF38" s="1445"/>
      <c r="AG38" s="1445"/>
      <c r="AH38" s="1445"/>
    </row>
    <row r="39" spans="1:34" ht="24.95" customHeight="1" thickBot="1">
      <c r="A39" s="17"/>
      <c r="B39" s="17"/>
      <c r="C39" s="17"/>
      <c r="D39" s="17"/>
      <c r="E39" s="17"/>
      <c r="F39" s="280"/>
      <c r="G39" s="341"/>
      <c r="H39" s="78"/>
      <c r="I39" s="78"/>
      <c r="J39" s="78"/>
      <c r="K39" s="78"/>
      <c r="L39" s="78"/>
      <c r="M39" s="78"/>
      <c r="N39" s="78"/>
      <c r="O39" s="78"/>
      <c r="P39" s="592"/>
      <c r="Q39" s="593"/>
      <c r="R39" s="400"/>
      <c r="S39" s="78"/>
      <c r="T39" s="78"/>
      <c r="U39" s="78"/>
      <c r="V39" s="93"/>
      <c r="W39" s="93" t="s">
        <v>2374</v>
      </c>
      <c r="X39" s="93"/>
      <c r="Y39" s="93"/>
      <c r="Z39" s="93"/>
      <c r="AA39" s="93"/>
      <c r="AB39" s="93"/>
      <c r="AC39" s="93"/>
      <c r="AD39" s="1445"/>
      <c r="AE39" s="1445"/>
      <c r="AF39" s="1445"/>
      <c r="AG39" s="1445"/>
      <c r="AH39" s="1445"/>
    </row>
    <row r="40" spans="1:34" ht="24.95" customHeight="1">
      <c r="A40" s="4409" t="str">
        <f>A18</f>
        <v xml:space="preserve"> # 냉난방 사용량 및 사용금액(기간 : 12월 1일 ~ 12월 31일)</v>
      </c>
      <c r="B40" s="4410"/>
      <c r="C40" s="4410"/>
      <c r="D40" s="4410"/>
      <c r="E40" s="4410"/>
      <c r="F40" s="339"/>
      <c r="G40" s="340" t="s">
        <v>153</v>
      </c>
      <c r="H40" s="78"/>
      <c r="I40" s="78"/>
      <c r="J40" s="78"/>
      <c r="K40" s="78"/>
      <c r="L40" s="78"/>
      <c r="M40" s="78"/>
      <c r="N40" s="78"/>
      <c r="O40" s="78"/>
      <c r="P40" s="594"/>
      <c r="Q40" s="595"/>
      <c r="R40" s="596"/>
      <c r="S40" s="78"/>
      <c r="T40" s="78"/>
      <c r="U40" s="78"/>
      <c r="V40" s="93"/>
      <c r="W40" s="93"/>
      <c r="X40" s="93"/>
      <c r="Y40" s="93"/>
      <c r="Z40" s="93"/>
      <c r="AA40" s="93"/>
      <c r="AB40" s="93"/>
      <c r="AC40" s="93"/>
      <c r="AD40" s="1445"/>
      <c r="AE40" s="1445"/>
      <c r="AF40" s="1445"/>
      <c r="AG40" s="1445"/>
      <c r="AH40" s="1445"/>
    </row>
    <row r="41" spans="1:34" ht="24.95" customHeight="1">
      <c r="A41" s="4321" t="s">
        <v>173</v>
      </c>
      <c r="B41" s="4323"/>
      <c r="C41" s="4323" t="s">
        <v>1101</v>
      </c>
      <c r="D41" s="4323"/>
      <c r="E41" s="4323"/>
      <c r="F41" s="4323" t="s">
        <v>1035</v>
      </c>
      <c r="G41" s="4326" t="s">
        <v>183</v>
      </c>
      <c r="H41" s="78"/>
      <c r="I41" s="78"/>
      <c r="J41" s="78"/>
      <c r="K41" s="78"/>
      <c r="L41" s="78"/>
      <c r="M41" s="78"/>
      <c r="N41" s="78"/>
      <c r="O41" s="78"/>
      <c r="P41" s="594" t="s">
        <v>1228</v>
      </c>
      <c r="Q41" s="597">
        <v>1816.5181179091633</v>
      </c>
      <c r="R41" s="596" t="s">
        <v>197</v>
      </c>
      <c r="S41" s="78"/>
      <c r="T41" s="2964"/>
      <c r="U41" s="78"/>
      <c r="V41" s="93"/>
      <c r="W41" s="93"/>
      <c r="X41" s="93"/>
      <c r="Y41" s="93"/>
      <c r="Z41" s="93"/>
      <c r="AA41" s="93"/>
      <c r="AB41" s="93"/>
      <c r="AC41" s="93"/>
      <c r="AD41" s="1445"/>
      <c r="AE41" s="1445"/>
      <c r="AF41" s="1445"/>
      <c r="AG41" s="1445"/>
      <c r="AH41" s="1445"/>
    </row>
    <row r="42" spans="1:34" ht="24.95" customHeight="1">
      <c r="A42" s="4322"/>
      <c r="B42" s="4325"/>
      <c r="C42" s="2980" t="s">
        <v>1033</v>
      </c>
      <c r="D42" s="2980" t="s">
        <v>1034</v>
      </c>
      <c r="E42" s="2980" t="s">
        <v>1052</v>
      </c>
      <c r="F42" s="4325"/>
      <c r="G42" s="4327"/>
      <c r="H42" s="78"/>
      <c r="I42" s="78"/>
      <c r="J42" s="78"/>
      <c r="K42" s="78"/>
      <c r="L42" s="78"/>
      <c r="M42" s="78"/>
      <c r="N42" s="78"/>
      <c r="O42" s="78"/>
      <c r="P42" s="594" t="s">
        <v>1232</v>
      </c>
      <c r="Q42" s="598">
        <v>10587640</v>
      </c>
      <c r="R42" s="596"/>
      <c r="S42" s="78"/>
      <c r="T42" s="20"/>
      <c r="U42" s="78"/>
      <c r="V42" s="93"/>
      <c r="W42" s="93"/>
      <c r="X42" s="93"/>
      <c r="Y42" s="93"/>
      <c r="Z42" s="2900">
        <v>0.15</v>
      </c>
      <c r="AA42" s="93"/>
      <c r="AB42" s="93"/>
      <c r="AC42" s="93"/>
      <c r="AD42" s="1445"/>
      <c r="AE42" s="1445"/>
      <c r="AF42" s="1445"/>
      <c r="AG42" s="1445"/>
      <c r="AH42" s="1445"/>
    </row>
    <row r="43" spans="1:34" ht="24.95" customHeight="1" thickBot="1">
      <c r="A43" s="4405" t="s">
        <v>1050</v>
      </c>
      <c r="B43" s="4396" t="s">
        <v>2479</v>
      </c>
      <c r="C43" s="4396"/>
      <c r="D43" s="4396"/>
      <c r="E43" s="4396"/>
      <c r="F43" s="94">
        <v>820958</v>
      </c>
      <c r="G43" s="708">
        <v>2069</v>
      </c>
      <c r="H43" s="78"/>
      <c r="I43" s="167" t="s">
        <v>1516</v>
      </c>
      <c r="J43" s="167" t="s">
        <v>2212</v>
      </c>
      <c r="K43" s="167" t="s">
        <v>2540</v>
      </c>
      <c r="L43" s="167" t="s">
        <v>1374</v>
      </c>
      <c r="M43" s="78"/>
      <c r="N43" s="78"/>
      <c r="O43" s="78"/>
      <c r="P43" s="599" t="s">
        <v>1231</v>
      </c>
      <c r="Q43" s="600">
        <v>13190610</v>
      </c>
      <c r="R43" s="601" t="s">
        <v>185</v>
      </c>
      <c r="S43" s="78"/>
      <c r="T43" s="78"/>
      <c r="U43" s="78"/>
      <c r="V43" s="7"/>
      <c r="W43" s="1451" t="s">
        <v>834</v>
      </c>
      <c r="X43" s="1451" t="s">
        <v>831</v>
      </c>
      <c r="Y43" s="1451" t="s">
        <v>118</v>
      </c>
      <c r="Z43" s="1451" t="s">
        <v>120</v>
      </c>
      <c r="AA43" s="1452" t="s">
        <v>1091</v>
      </c>
      <c r="AB43" s="1452" t="s">
        <v>661</v>
      </c>
      <c r="AC43" s="1452" t="s">
        <v>119</v>
      </c>
      <c r="AG43" s="1445"/>
      <c r="AH43" s="1445"/>
    </row>
    <row r="44" spans="1:34" ht="24.95" customHeight="1">
      <c r="A44" s="4406"/>
      <c r="B44" s="2983" t="s">
        <v>195</v>
      </c>
      <c r="C44" s="71">
        <v>5400.7</v>
      </c>
      <c r="D44" s="71">
        <v>5559.5</v>
      </c>
      <c r="E44" s="2018">
        <f>D44-C44</f>
        <v>158.80000000000018</v>
      </c>
      <c r="F44" s="73">
        <f>E44*$Q$37</f>
        <v>23156216.000000026</v>
      </c>
      <c r="G44" s="337" t="s">
        <v>733</v>
      </c>
      <c r="H44" s="78"/>
      <c r="I44" s="167" t="s">
        <v>1735</v>
      </c>
      <c r="J44" s="398">
        <f>'관리비 고지서 EHP 열(냉난방)'!S217</f>
        <v>1534500</v>
      </c>
      <c r="K44" s="398">
        <f>'온수 사용 내역'!L217</f>
        <v>14017360</v>
      </c>
      <c r="L44" s="398">
        <f>K44+J44</f>
        <v>15551860</v>
      </c>
      <c r="M44" s="3004">
        <f>L44-F46</f>
        <v>-8425314.0000000261</v>
      </c>
      <c r="N44" s="78"/>
      <c r="O44" s="78"/>
      <c r="S44" s="78"/>
      <c r="T44" s="78"/>
      <c r="U44" s="78"/>
      <c r="V44" s="7"/>
      <c r="W44" s="3293">
        <v>15</v>
      </c>
      <c r="X44" s="3293">
        <v>45</v>
      </c>
      <c r="Y44" s="1451">
        <f>(X44-W44)*1000</f>
        <v>30000</v>
      </c>
      <c r="Z44" s="1451">
        <f>Y44*Z42*0.15</f>
        <v>675</v>
      </c>
      <c r="AA44" s="3911">
        <f>(Y44+Z44)/1000000</f>
        <v>3.0675000000000001E-2</v>
      </c>
      <c r="AB44" s="1453">
        <f>Q37</f>
        <v>145820</v>
      </c>
      <c r="AC44" s="1453">
        <f>AB44*AA44</f>
        <v>4473.0285000000003</v>
      </c>
      <c r="AG44" s="1445"/>
      <c r="AH44" s="1445"/>
    </row>
    <row r="45" spans="1:34" ht="24.95" customHeight="1">
      <c r="A45" s="4406"/>
      <c r="B45" s="2983" t="s">
        <v>186</v>
      </c>
      <c r="C45" s="71">
        <v>2726.4</v>
      </c>
      <c r="D45" s="71">
        <v>2726.4</v>
      </c>
      <c r="E45" s="2019">
        <f>D45-C45</f>
        <v>0</v>
      </c>
      <c r="F45" s="73">
        <f>E45*$Q$38</f>
        <v>0</v>
      </c>
      <c r="G45" s="337" t="s">
        <v>184</v>
      </c>
      <c r="H45" s="78"/>
      <c r="I45" s="78"/>
      <c r="J45" s="78"/>
      <c r="K45" s="78"/>
      <c r="L45" s="78"/>
      <c r="M45" s="78"/>
      <c r="N45" s="78"/>
      <c r="O45" s="78"/>
      <c r="S45" s="78"/>
      <c r="T45" s="78"/>
      <c r="W45" s="3909"/>
      <c r="X45" s="3909"/>
      <c r="AA45" s="78"/>
      <c r="AB45" s="78"/>
      <c r="AC45" s="3010">
        <f>AC44</f>
        <v>4473.0285000000003</v>
      </c>
      <c r="AD45" s="2913" t="s">
        <v>2233</v>
      </c>
      <c r="AE45" s="2913"/>
      <c r="AF45" s="811" t="s">
        <v>2934</v>
      </c>
      <c r="AG45" s="2896"/>
      <c r="AH45" s="1445"/>
    </row>
    <row r="46" spans="1:34" ht="24.95" customHeight="1">
      <c r="A46" s="4406"/>
      <c r="B46" s="4397" t="s">
        <v>1035</v>
      </c>
      <c r="C46" s="4397"/>
      <c r="D46" s="4397"/>
      <c r="E46" s="72">
        <f>SUM(E44:E45)</f>
        <v>158.80000000000018</v>
      </c>
      <c r="F46" s="73">
        <f>SUM(F43:F45)</f>
        <v>23977174.000000026</v>
      </c>
      <c r="G46" s="337">
        <f>F46+F47</f>
        <v>26374891.000000026</v>
      </c>
      <c r="H46" s="78"/>
      <c r="I46" s="78"/>
      <c r="J46" s="78"/>
      <c r="K46" s="78"/>
      <c r="L46" s="78"/>
      <c r="M46" s="78"/>
      <c r="N46" s="78"/>
      <c r="O46" s="78"/>
      <c r="S46" s="78"/>
      <c r="T46" s="78"/>
      <c r="AG46" s="3007"/>
      <c r="AH46" s="1445"/>
    </row>
    <row r="47" spans="1:34" ht="24.95" customHeight="1">
      <c r="A47" s="4406"/>
      <c r="B47" s="4398" t="s">
        <v>1029</v>
      </c>
      <c r="C47" s="4398"/>
      <c r="D47" s="4398"/>
      <c r="E47" s="4398"/>
      <c r="F47" s="354">
        <f>ROUNDDOWN((F46*10%),0)</f>
        <v>2397717</v>
      </c>
      <c r="G47" s="337"/>
      <c r="H47" s="78"/>
      <c r="I47" s="78"/>
      <c r="J47" s="78"/>
      <c r="K47" s="78"/>
      <c r="L47" s="78"/>
      <c r="M47" s="78"/>
      <c r="N47" s="78"/>
      <c r="O47" s="78"/>
      <c r="S47" s="78"/>
      <c r="T47" s="2965"/>
      <c r="U47" s="2912" t="s">
        <v>2380</v>
      </c>
      <c r="V47" s="2913" t="s">
        <v>2675</v>
      </c>
      <c r="W47" s="2914" t="s">
        <v>2676</v>
      </c>
      <c r="X47" s="78"/>
      <c r="Y47" s="78"/>
      <c r="Z47" s="78"/>
      <c r="AA47" s="1454"/>
      <c r="AB47" s="1454"/>
      <c r="AC47" s="3008"/>
      <c r="AD47" s="3009"/>
      <c r="AE47" s="3009"/>
      <c r="AF47" s="3009"/>
      <c r="AG47" s="1445"/>
      <c r="AH47" s="1445"/>
    </row>
    <row r="48" spans="1:34" ht="24.95" customHeight="1" thickBot="1">
      <c r="A48" s="4406"/>
      <c r="B48" s="4398" t="s">
        <v>1036</v>
      </c>
      <c r="C48" s="4398"/>
      <c r="D48" s="4398"/>
      <c r="E48" s="4398"/>
      <c r="F48" s="2574">
        <v>0</v>
      </c>
      <c r="G48" s="2575"/>
      <c r="H48" s="78"/>
      <c r="I48" s="78"/>
      <c r="J48" s="78"/>
      <c r="K48" s="78"/>
      <c r="L48" s="78"/>
      <c r="M48" s="78"/>
      <c r="N48" s="78"/>
      <c r="O48" s="78"/>
      <c r="P48" s="76"/>
      <c r="Q48" s="533"/>
      <c r="R48" s="78"/>
      <c r="S48" s="78"/>
      <c r="T48" s="2965"/>
      <c r="U48" s="2912" t="s">
        <v>2673</v>
      </c>
      <c r="V48" s="2913" t="s">
        <v>2674</v>
      </c>
      <c r="W48" s="2914" t="s">
        <v>2699</v>
      </c>
      <c r="X48" s="78"/>
      <c r="Y48" s="78"/>
      <c r="Z48" s="78"/>
      <c r="AA48" s="1454"/>
      <c r="AB48" s="1454"/>
      <c r="AC48" s="3008"/>
      <c r="AD48" s="3009"/>
      <c r="AE48" s="3009"/>
      <c r="AF48" s="3009"/>
      <c r="AG48" s="1445"/>
      <c r="AH48" s="1445"/>
    </row>
    <row r="49" spans="1:35" ht="24.95" customHeight="1" thickBot="1">
      <c r="A49" s="4407" t="s">
        <v>1023</v>
      </c>
      <c r="B49" s="4408"/>
      <c r="C49" s="4408"/>
      <c r="D49" s="4408"/>
      <c r="E49" s="4408"/>
      <c r="F49" s="2560">
        <f>ROUNDDOWN((F46+F47),-1)</f>
        <v>26374890</v>
      </c>
      <c r="G49" s="338"/>
      <c r="H49" s="76"/>
      <c r="I49" s="76"/>
      <c r="J49" s="76"/>
      <c r="K49" s="76"/>
      <c r="L49" s="76"/>
      <c r="M49" s="76"/>
      <c r="N49" s="76"/>
      <c r="O49" s="76"/>
      <c r="P49" s="368" t="s">
        <v>189</v>
      </c>
      <c r="Q49" s="369" t="s">
        <v>188</v>
      </c>
      <c r="R49" s="78"/>
      <c r="S49" s="78"/>
      <c r="T49" s="2965"/>
      <c r="U49" s="2912" t="s">
        <v>2422</v>
      </c>
      <c r="V49" s="1889" t="s">
        <v>2577</v>
      </c>
      <c r="W49" s="1604" t="s">
        <v>2698</v>
      </c>
      <c r="X49" s="1454"/>
      <c r="Y49" s="1454"/>
      <c r="Z49" s="1454"/>
      <c r="AA49" s="78"/>
      <c r="AB49" s="78"/>
      <c r="AC49" s="78"/>
      <c r="AG49" s="2231"/>
      <c r="AH49" s="2231"/>
    </row>
    <row r="50" spans="1:35" ht="24.95" customHeight="1" thickBot="1">
      <c r="A50" s="17"/>
      <c r="B50" s="17"/>
      <c r="C50" s="17"/>
      <c r="D50" s="17"/>
      <c r="E50" s="17"/>
      <c r="F50" s="280"/>
      <c r="G50" s="280"/>
      <c r="H50" s="78"/>
      <c r="I50" s="78"/>
      <c r="J50" s="78"/>
      <c r="K50" s="78"/>
      <c r="L50" s="78"/>
      <c r="M50" s="78"/>
      <c r="N50" s="78"/>
      <c r="O50" s="78"/>
      <c r="P50" s="370">
        <f>F54*E57/G60</f>
        <v>890859.05132192839</v>
      </c>
      <c r="Q50" s="371">
        <f>F54*E60/G60</f>
        <v>908582.94867807161</v>
      </c>
      <c r="R50" s="78"/>
      <c r="S50" s="78"/>
      <c r="T50" s="2965"/>
      <c r="U50" s="2912" t="s">
        <v>2384</v>
      </c>
      <c r="V50" s="2913" t="s">
        <v>2423</v>
      </c>
      <c r="W50" s="2915" t="s">
        <v>2578</v>
      </c>
      <c r="X50" s="78"/>
      <c r="AA50" s="78"/>
      <c r="AB50" s="78"/>
      <c r="AC50" s="78"/>
      <c r="AG50" s="2232"/>
      <c r="AH50" s="2232"/>
    </row>
    <row r="51" spans="1:35" ht="24.95" customHeight="1">
      <c r="A51" s="4409" t="str">
        <f>A18</f>
        <v xml:space="preserve"> # 냉난방 사용량 및 사용금액(기간 : 12월 1일 ~ 12월 31일)</v>
      </c>
      <c r="B51" s="4410"/>
      <c r="C51" s="4410"/>
      <c r="D51" s="4410"/>
      <c r="E51" s="4410"/>
      <c r="F51" s="339"/>
      <c r="G51" s="340" t="s">
        <v>158</v>
      </c>
      <c r="H51" s="78"/>
      <c r="I51" s="78"/>
      <c r="J51" s="78"/>
      <c r="K51" s="78"/>
      <c r="L51" s="78"/>
      <c r="M51" s="78"/>
      <c r="N51" s="78"/>
      <c r="O51" s="78"/>
      <c r="P51" s="370"/>
      <c r="Q51" s="371"/>
      <c r="R51" s="78"/>
      <c r="S51" s="78"/>
      <c r="T51" s="78"/>
      <c r="U51" s="76"/>
      <c r="V51" s="3"/>
      <c r="W51" s="78"/>
      <c r="X51" s="78"/>
      <c r="AA51" s="78"/>
      <c r="AB51" s="78"/>
      <c r="AC51" s="78"/>
      <c r="AG51" s="1450"/>
      <c r="AH51" s="1450"/>
    </row>
    <row r="52" spans="1:35" ht="24.95" customHeight="1">
      <c r="A52" s="4321" t="s">
        <v>173</v>
      </c>
      <c r="B52" s="4323"/>
      <c r="C52" s="4323" t="s">
        <v>1101</v>
      </c>
      <c r="D52" s="4323"/>
      <c r="E52" s="4323"/>
      <c r="F52" s="4323" t="s">
        <v>1035</v>
      </c>
      <c r="G52" s="4326" t="s">
        <v>183</v>
      </c>
      <c r="H52" s="78"/>
      <c r="I52" s="78"/>
      <c r="J52" s="78"/>
      <c r="K52" s="78"/>
      <c r="L52" s="78"/>
      <c r="M52" s="78"/>
      <c r="N52" s="78"/>
      <c r="O52" s="78"/>
      <c r="P52" s="370">
        <f>F55+F56</f>
        <v>13925810</v>
      </c>
      <c r="Q52" s="371">
        <f>F58+F59</f>
        <v>277058.00000000081</v>
      </c>
      <c r="R52" s="78"/>
      <c r="S52" s="78"/>
      <c r="T52" s="78"/>
      <c r="U52" s="78"/>
      <c r="V52" s="3"/>
      <c r="W52" s="811" t="s">
        <v>2386</v>
      </c>
      <c r="X52" s="78"/>
      <c r="AA52" s="78"/>
      <c r="AB52" s="78"/>
      <c r="AC52" s="78"/>
      <c r="AG52" s="1455"/>
      <c r="AH52" s="1455"/>
    </row>
    <row r="53" spans="1:35" ht="24.95" customHeight="1">
      <c r="A53" s="4322"/>
      <c r="B53" s="4325"/>
      <c r="C53" s="2980" t="s">
        <v>1033</v>
      </c>
      <c r="D53" s="2980" t="s">
        <v>1034</v>
      </c>
      <c r="E53" s="2980" t="s">
        <v>1052</v>
      </c>
      <c r="F53" s="4325"/>
      <c r="G53" s="4327"/>
      <c r="H53" s="78"/>
      <c r="I53" s="78"/>
      <c r="J53" s="78"/>
      <c r="K53" s="78"/>
      <c r="L53" s="78"/>
      <c r="M53" s="78"/>
      <c r="N53" s="78"/>
      <c r="O53" s="78"/>
      <c r="P53" s="370"/>
      <c r="Q53" s="371"/>
      <c r="R53" s="78"/>
      <c r="S53" s="78"/>
      <c r="T53" s="78"/>
      <c r="U53" s="78"/>
      <c r="V53" s="3"/>
      <c r="W53" s="2887" t="s">
        <v>1516</v>
      </c>
      <c r="X53" s="2888" t="s">
        <v>2387</v>
      </c>
      <c r="Y53" s="2889" t="s">
        <v>2390</v>
      </c>
      <c r="AA53" s="590"/>
      <c r="AB53" s="78"/>
      <c r="AC53" s="78"/>
    </row>
    <row r="54" spans="1:35" ht="24.95" customHeight="1">
      <c r="A54" s="4405" t="s">
        <v>1050</v>
      </c>
      <c r="B54" s="4396" t="s">
        <v>2479</v>
      </c>
      <c r="C54" s="4396"/>
      <c r="D54" s="4396"/>
      <c r="E54" s="4396"/>
      <c r="F54" s="94">
        <v>1799442</v>
      </c>
      <c r="G54" s="708">
        <v>4535</v>
      </c>
      <c r="H54" s="78"/>
      <c r="I54" s="78"/>
      <c r="J54" s="78"/>
      <c r="K54" s="78"/>
      <c r="L54" s="78"/>
      <c r="M54" s="78"/>
      <c r="N54" s="78"/>
      <c r="O54" s="78"/>
      <c r="P54" s="370">
        <f>(P52+P50)*0.1</f>
        <v>1481666.9051321929</v>
      </c>
      <c r="Q54" s="371">
        <f>(Q52+Q50)*0.1</f>
        <v>118564.09486780726</v>
      </c>
      <c r="R54" s="78"/>
      <c r="S54" s="78"/>
      <c r="T54" s="78"/>
      <c r="U54" s="78"/>
      <c r="V54" s="3"/>
      <c r="W54" s="1927" t="s">
        <v>2380</v>
      </c>
      <c r="X54" s="2993" t="s">
        <v>2381</v>
      </c>
      <c r="Y54" s="1927">
        <v>6925</v>
      </c>
      <c r="Z54" s="2916">
        <f>Y54/Y56</f>
        <v>1.3764659113496323</v>
      </c>
      <c r="AA54" s="590"/>
      <c r="AB54" s="78"/>
      <c r="AC54" s="78"/>
    </row>
    <row r="55" spans="1:35" ht="24.95" customHeight="1" thickBot="1">
      <c r="A55" s="4406"/>
      <c r="B55" s="2983" t="s">
        <v>195</v>
      </c>
      <c r="C55" s="71">
        <v>3205.4</v>
      </c>
      <c r="D55" s="71">
        <v>3300.9</v>
      </c>
      <c r="E55" s="2019">
        <f>D55-C55</f>
        <v>95.5</v>
      </c>
      <c r="F55" s="73">
        <f>E55*$Q$37</f>
        <v>13925810</v>
      </c>
      <c r="G55" s="337" t="s">
        <v>733</v>
      </c>
      <c r="H55" s="78"/>
      <c r="I55" s="78"/>
      <c r="J55" s="78"/>
      <c r="K55" s="78"/>
      <c r="L55" s="78"/>
      <c r="M55" s="78"/>
      <c r="N55" s="78"/>
      <c r="O55" s="78"/>
      <c r="P55" s="602">
        <f>P52+P50</f>
        <v>14816669.051321927</v>
      </c>
      <c r="Q55" s="603">
        <f>Q52+Q50</f>
        <v>1185640.9486780725</v>
      </c>
      <c r="R55" s="78"/>
      <c r="S55" s="78"/>
      <c r="T55" s="78"/>
      <c r="U55" s="78"/>
      <c r="V55" s="78"/>
      <c r="W55" s="1927" t="s">
        <v>2382</v>
      </c>
      <c r="X55" s="2993" t="s">
        <v>2383</v>
      </c>
      <c r="Y55" s="1927">
        <v>5502</v>
      </c>
      <c r="Z55" s="2916">
        <f>Y55/Y56</f>
        <v>1.0936195587358377</v>
      </c>
      <c r="AA55" s="590"/>
      <c r="AB55" s="78"/>
      <c r="AC55" s="78"/>
    </row>
    <row r="56" spans="1:35" ht="24.95" customHeight="1">
      <c r="A56" s="4406"/>
      <c r="B56" s="2983" t="s">
        <v>186</v>
      </c>
      <c r="C56" s="71">
        <v>5539</v>
      </c>
      <c r="D56" s="71">
        <v>5539</v>
      </c>
      <c r="E56" s="72">
        <f>D56-C56</f>
        <v>0</v>
      </c>
      <c r="F56" s="73">
        <f>E56*$Q$38</f>
        <v>0</v>
      </c>
      <c r="G56" s="337" t="s">
        <v>184</v>
      </c>
      <c r="H56" s="78"/>
      <c r="I56" s="78"/>
      <c r="J56" s="78"/>
      <c r="K56" s="78"/>
      <c r="L56" s="78"/>
      <c r="M56" s="78"/>
      <c r="N56" s="78"/>
      <c r="O56" s="78"/>
      <c r="P56" s="290">
        <f>P55+P54</f>
        <v>16298335.956454121</v>
      </c>
      <c r="Q56" s="290">
        <f>Q55+Q54</f>
        <v>1304205.0435458799</v>
      </c>
      <c r="R56" s="78"/>
      <c r="S56" s="78"/>
      <c r="T56" s="78"/>
      <c r="U56" s="78"/>
      <c r="V56" s="78"/>
      <c r="W56" s="1927" t="s">
        <v>2384</v>
      </c>
      <c r="X56" s="2993" t="s">
        <v>2385</v>
      </c>
      <c r="Y56" s="1927">
        <v>5031</v>
      </c>
      <c r="Z56" s="2916"/>
      <c r="AA56" s="78"/>
      <c r="AB56" s="78"/>
      <c r="AC56" s="78"/>
    </row>
    <row r="57" spans="1:35" ht="24.95" customHeight="1">
      <c r="A57" s="4406"/>
      <c r="B57" s="2983"/>
      <c r="C57" s="71"/>
      <c r="D57" s="71"/>
      <c r="E57" s="2563">
        <f>SUM(E55:E56)</f>
        <v>95.5</v>
      </c>
      <c r="F57" s="2561">
        <f>SUM(F54:F56)</f>
        <v>15725252</v>
      </c>
      <c r="G57" s="337"/>
      <c r="H57" s="78"/>
      <c r="I57" s="78"/>
      <c r="J57" s="78"/>
      <c r="K57" s="78"/>
      <c r="L57" s="78"/>
      <c r="M57" s="78"/>
      <c r="N57" s="78"/>
      <c r="O57" s="78"/>
      <c r="R57" s="78"/>
      <c r="U57" s="78"/>
      <c r="V57" s="78"/>
      <c r="W57" s="2888" t="s">
        <v>2388</v>
      </c>
      <c r="X57" s="2888"/>
      <c r="Y57" s="2888" t="s">
        <v>2389</v>
      </c>
      <c r="Z57" s="78"/>
      <c r="AA57" s="78"/>
      <c r="AB57" s="78"/>
      <c r="AC57" s="78"/>
    </row>
    <row r="58" spans="1:35" ht="24.95" customHeight="1">
      <c r="A58" s="4406"/>
      <c r="B58" s="2983" t="s">
        <v>175</v>
      </c>
      <c r="C58" s="71">
        <v>142.9</v>
      </c>
      <c r="D58" s="71">
        <v>144.80000000000001</v>
      </c>
      <c r="E58" s="2019">
        <f>D58-C58</f>
        <v>1.9000000000000057</v>
      </c>
      <c r="F58" s="73">
        <f>E58*$Q$37</f>
        <v>277058.00000000081</v>
      </c>
      <c r="G58" s="337" t="s">
        <v>726</v>
      </c>
      <c r="H58" s="78"/>
      <c r="I58" s="167" t="s">
        <v>1516</v>
      </c>
      <c r="J58" s="167" t="s">
        <v>2212</v>
      </c>
      <c r="K58" s="167" t="s">
        <v>2540</v>
      </c>
      <c r="L58" s="167" t="s">
        <v>1374</v>
      </c>
      <c r="M58" s="78"/>
      <c r="N58" s="78"/>
      <c r="O58" s="78"/>
      <c r="R58" s="78"/>
      <c r="U58" s="78"/>
      <c r="V58" s="78"/>
      <c r="W58" s="78"/>
      <c r="X58" s="78"/>
      <c r="Y58" s="78"/>
      <c r="Z58" s="78"/>
      <c r="AA58" s="78"/>
      <c r="AB58" s="78"/>
      <c r="AC58" s="78"/>
    </row>
    <row r="59" spans="1:35" ht="24.95" customHeight="1">
      <c r="A59" s="4406"/>
      <c r="B59" s="2983" t="s">
        <v>193</v>
      </c>
      <c r="C59" s="71">
        <v>3283.1</v>
      </c>
      <c r="D59" s="71">
        <v>3283.1</v>
      </c>
      <c r="E59" s="72">
        <f>D59-C59</f>
        <v>0</v>
      </c>
      <c r="F59" s="73">
        <f>E59*$Q$38</f>
        <v>0</v>
      </c>
      <c r="G59" s="337" t="s">
        <v>184</v>
      </c>
      <c r="H59" s="78"/>
      <c r="I59" s="167" t="s">
        <v>1831</v>
      </c>
      <c r="J59" s="398">
        <f>'관리비 고지서 EHP 열(냉난방)'!S218</f>
        <v>7047480</v>
      </c>
      <c r="K59" s="398">
        <f>'온수 사용 내역'!L218</f>
        <v>5202150</v>
      </c>
      <c r="L59" s="398">
        <f>K59+J59</f>
        <v>12249630</v>
      </c>
      <c r="M59" s="3004">
        <f>L59-F60</f>
        <v>-3752680</v>
      </c>
      <c r="N59" s="78"/>
      <c r="O59" s="78"/>
      <c r="R59" s="78"/>
      <c r="U59" s="78"/>
      <c r="V59" s="604"/>
      <c r="W59" s="811" t="s">
        <v>2576</v>
      </c>
      <c r="X59" s="78"/>
      <c r="Z59" s="78"/>
      <c r="AA59" s="78"/>
      <c r="AB59" s="78"/>
      <c r="AC59" s="78"/>
      <c r="AI59" s="1446"/>
    </row>
    <row r="60" spans="1:35" ht="24.95" customHeight="1">
      <c r="A60" s="4406"/>
      <c r="B60" s="4397" t="s">
        <v>1035</v>
      </c>
      <c r="C60" s="4397"/>
      <c r="D60" s="4397"/>
      <c r="E60" s="72">
        <f>SUM(E57,E58:E59)</f>
        <v>97.4</v>
      </c>
      <c r="F60" s="73">
        <f>SUM(F57:F59)</f>
        <v>16002310</v>
      </c>
      <c r="G60" s="824">
        <f>E57+E60</f>
        <v>192.9</v>
      </c>
      <c r="H60" s="78"/>
      <c r="I60" s="78"/>
      <c r="J60" s="78"/>
      <c r="K60" s="78"/>
      <c r="L60" s="78"/>
      <c r="M60" s="78"/>
      <c r="N60" s="78"/>
      <c r="O60" s="78"/>
      <c r="R60" s="78"/>
      <c r="W60" s="2887" t="s">
        <v>1516</v>
      </c>
      <c r="X60" s="2888" t="s">
        <v>2387</v>
      </c>
      <c r="Y60" s="2889" t="s">
        <v>2390</v>
      </c>
      <c r="AI60" s="1446"/>
    </row>
    <row r="61" spans="1:35" ht="24.95" customHeight="1">
      <c r="A61" s="4406"/>
      <c r="B61" s="4398" t="s">
        <v>1029</v>
      </c>
      <c r="C61" s="4398"/>
      <c r="D61" s="4398"/>
      <c r="E61" s="4398"/>
      <c r="F61" s="73">
        <f>ROUNDDOWN((F60*10%),0)</f>
        <v>1600231</v>
      </c>
      <c r="G61" s="342"/>
      <c r="H61" s="78"/>
      <c r="I61" s="590"/>
      <c r="J61" s="78"/>
      <c r="K61" s="78"/>
      <c r="L61" s="78"/>
      <c r="M61" s="2966">
        <f>M59+M44+M32+M21</f>
        <v>-25323024.000000104</v>
      </c>
      <c r="N61" s="78"/>
      <c r="O61" s="78"/>
      <c r="P61" s="78"/>
      <c r="Q61" s="78"/>
      <c r="R61" s="78"/>
      <c r="W61" s="1927" t="s">
        <v>2380</v>
      </c>
      <c r="X61" s="2993" t="s">
        <v>2551</v>
      </c>
      <c r="Y61" s="1927">
        <f>AB44*AA44*1.1</f>
        <v>4920.3313500000004</v>
      </c>
      <c r="Z61" s="2916">
        <f>Y61/Y63</f>
        <v>1.2222222222222223</v>
      </c>
      <c r="AI61" s="1446"/>
    </row>
    <row r="62" spans="1:35" ht="24.95" customHeight="1">
      <c r="A62" s="4406"/>
      <c r="B62" s="4398" t="s">
        <v>1036</v>
      </c>
      <c r="C62" s="4398"/>
      <c r="D62" s="4398"/>
      <c r="E62" s="4398"/>
      <c r="F62" s="73"/>
      <c r="G62" s="343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W62" s="1927" t="s">
        <v>2382</v>
      </c>
      <c r="X62" s="2993" t="s">
        <v>2550</v>
      </c>
      <c r="Y62" s="1927">
        <f>AB44*AA44</f>
        <v>4473.0285000000003</v>
      </c>
      <c r="Z62" s="2916">
        <f>Y62/Y63</f>
        <v>1.1111111111111112</v>
      </c>
      <c r="AI62" s="1446"/>
    </row>
    <row r="63" spans="1:35" ht="24.95" customHeight="1" thickBot="1">
      <c r="A63" s="4407" t="s">
        <v>1023</v>
      </c>
      <c r="B63" s="4408"/>
      <c r="C63" s="4408"/>
      <c r="D63" s="4408"/>
      <c r="E63" s="4408"/>
      <c r="F63" s="2560">
        <f>ROUNDDOWN((F60+F61),-1)</f>
        <v>17602540</v>
      </c>
      <c r="G63" s="338">
        <f>F62/(E60+E57)</f>
        <v>0</v>
      </c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W63" s="1927" t="s">
        <v>2384</v>
      </c>
      <c r="X63" s="2993" t="s">
        <v>2385</v>
      </c>
      <c r="Y63" s="1927">
        <f>AB44*AA44*0.9</f>
        <v>4025.7256500000003</v>
      </c>
      <c r="AI63" s="1446"/>
    </row>
    <row r="64" spans="1:35" ht="24.95" customHeight="1">
      <c r="A64" s="17"/>
      <c r="B64" s="17"/>
      <c r="C64" s="17"/>
      <c r="D64" s="17"/>
      <c r="E64" s="17"/>
      <c r="F64" s="280"/>
      <c r="G64" s="280"/>
      <c r="H64" s="78"/>
      <c r="I64" s="78"/>
      <c r="J64" s="78"/>
      <c r="K64" s="78"/>
      <c r="L64" s="78"/>
      <c r="M64" s="353"/>
      <c r="N64" s="78"/>
      <c r="O64" s="78"/>
      <c r="P64" s="78"/>
      <c r="Q64" s="78"/>
      <c r="R64" s="78"/>
      <c r="W64" s="2888" t="s">
        <v>2388</v>
      </c>
      <c r="X64" s="2888"/>
      <c r="Y64" s="2888" t="s">
        <v>2389</v>
      </c>
      <c r="AG64" s="1445"/>
      <c r="AH64" s="1445"/>
      <c r="AI64" s="1446"/>
    </row>
    <row r="65" spans="1:35" ht="24.95" customHeight="1">
      <c r="A65" s="4414" t="s">
        <v>615</v>
      </c>
      <c r="B65" s="4414"/>
      <c r="C65" s="4414"/>
      <c r="D65" s="4414"/>
      <c r="E65" s="4414"/>
      <c r="F65" s="4414"/>
      <c r="G65" s="4414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AG65" s="1445"/>
      <c r="AH65" s="1445"/>
      <c r="AI65" s="1450"/>
    </row>
    <row r="66" spans="1:35" ht="24.95" customHeight="1">
      <c r="A66" s="4414" t="s">
        <v>614</v>
      </c>
      <c r="B66" s="4414"/>
      <c r="C66" s="4414"/>
      <c r="D66" s="4414"/>
      <c r="E66" s="4414"/>
      <c r="F66" s="4414"/>
      <c r="G66" s="4414"/>
      <c r="H66" s="78"/>
      <c r="I66" s="78"/>
      <c r="J66" s="78"/>
      <c r="K66" s="78">
        <v>1356.42</v>
      </c>
      <c r="L66" s="78"/>
      <c r="M66" s="78"/>
      <c r="N66" s="78"/>
      <c r="O66" s="78"/>
      <c r="P66" s="78"/>
      <c r="Q66" s="78"/>
      <c r="R66" s="78"/>
      <c r="W66" s="811" t="s">
        <v>2933</v>
      </c>
      <c r="X66" s="78"/>
      <c r="Z66" s="78"/>
      <c r="AG66" s="1445"/>
      <c r="AH66" s="1445"/>
      <c r="AI66" s="1450"/>
    </row>
    <row r="67" spans="1:35" ht="24.95" customHeight="1">
      <c r="A67" s="4328" t="s">
        <v>1076</v>
      </c>
      <c r="B67" s="4328"/>
      <c r="C67" s="4328"/>
      <c r="D67" s="4328"/>
      <c r="E67" s="4328"/>
      <c r="F67" s="4328"/>
      <c r="G67" s="4328"/>
      <c r="H67" s="78"/>
      <c r="I67" s="78"/>
      <c r="J67" s="78"/>
      <c r="K67" s="78">
        <v>1458.69</v>
      </c>
      <c r="L67" s="78"/>
      <c r="M67" s="78"/>
      <c r="N67" s="78"/>
      <c r="O67" s="78"/>
      <c r="P67" s="78"/>
      <c r="Q67" s="78"/>
      <c r="R67" s="78"/>
      <c r="W67" s="2887" t="s">
        <v>1516</v>
      </c>
      <c r="X67" s="2888" t="s">
        <v>2387</v>
      </c>
      <c r="Y67" s="2889" t="s">
        <v>2390</v>
      </c>
      <c r="AG67" s="1445"/>
      <c r="AH67" s="1445"/>
      <c r="AI67" s="1450"/>
    </row>
    <row r="68" spans="1:35" ht="24.95" customHeight="1">
      <c r="A68" s="4414" t="s">
        <v>1264</v>
      </c>
      <c r="B68" s="4414"/>
      <c r="C68" s="4414"/>
      <c r="D68" s="4414"/>
      <c r="E68" s="4414"/>
      <c r="F68" s="4414"/>
      <c r="G68" s="4414"/>
      <c r="H68" s="78"/>
      <c r="I68" s="78"/>
      <c r="J68" s="78"/>
      <c r="K68" s="78">
        <f>K67-K66</f>
        <v>102.26999999999998</v>
      </c>
      <c r="L68" s="78"/>
      <c r="M68" s="78"/>
      <c r="N68" s="78"/>
      <c r="O68" s="78"/>
      <c r="P68" s="78"/>
      <c r="Q68" s="78"/>
      <c r="R68" s="78"/>
      <c r="W68" s="1927" t="s">
        <v>2380</v>
      </c>
      <c r="X68" s="2993" t="s">
        <v>2551</v>
      </c>
      <c r="Y68" s="1927">
        <v>7757</v>
      </c>
      <c r="Z68" s="2916">
        <f>Y68/Y70</f>
        <v>1.3765749778172138</v>
      </c>
      <c r="AG68" s="1445"/>
      <c r="AH68" s="1445"/>
      <c r="AI68" s="1450"/>
    </row>
    <row r="69" spans="1:35" ht="24.95" customHeight="1">
      <c r="A69" s="2984"/>
      <c r="B69" s="2984"/>
      <c r="C69" s="2984"/>
      <c r="D69" s="2984"/>
      <c r="E69" s="2984"/>
      <c r="F69" s="2984"/>
      <c r="G69" s="2984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W69" s="1927" t="s">
        <v>2382</v>
      </c>
      <c r="X69" s="2993" t="s">
        <v>2550</v>
      </c>
      <c r="Y69" s="1927">
        <v>6163</v>
      </c>
      <c r="Z69" s="2916">
        <f>Y69/Y70</f>
        <v>1.0937000887311445</v>
      </c>
      <c r="AG69" s="2231"/>
      <c r="AI69" s="1450"/>
    </row>
    <row r="70" spans="1:35" ht="24.95" customHeight="1">
      <c r="A70" s="2984"/>
      <c r="B70" s="2984"/>
      <c r="C70" s="2984"/>
      <c r="D70" s="2984"/>
      <c r="E70" s="2984"/>
      <c r="F70" s="2984"/>
      <c r="G70" s="2984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W70" s="1927" t="s">
        <v>2384</v>
      </c>
      <c r="X70" s="2993" t="s">
        <v>2385</v>
      </c>
      <c r="Y70" s="1927">
        <v>5635</v>
      </c>
      <c r="AG70" s="2232"/>
      <c r="AI70" s="1450"/>
    </row>
    <row r="71" spans="1:35" ht="24.95" customHeight="1">
      <c r="A71" s="2984"/>
      <c r="B71" s="2984"/>
      <c r="C71" s="2984"/>
      <c r="D71" s="2984"/>
      <c r="E71" s="2984"/>
      <c r="F71" s="2984"/>
      <c r="G71" s="2984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W71" s="2888" t="s">
        <v>2388</v>
      </c>
      <c r="X71" s="2888"/>
      <c r="Y71" s="2888" t="s">
        <v>2389</v>
      </c>
      <c r="AG71" s="1450"/>
      <c r="AI71" s="1450"/>
    </row>
    <row r="72" spans="1:35" ht="24.95" customHeight="1">
      <c r="A72" s="4414" t="s">
        <v>1246</v>
      </c>
      <c r="B72" s="4414"/>
      <c r="C72" s="4414"/>
      <c r="D72" s="4414"/>
      <c r="E72" s="4414"/>
      <c r="F72" s="4414"/>
      <c r="G72" s="4414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AG72" s="1455"/>
      <c r="AH72" s="1455"/>
      <c r="AI72" s="1450"/>
    </row>
    <row r="73" spans="1:35" ht="24.95" customHeight="1">
      <c r="A73" s="4320" t="s">
        <v>1247</v>
      </c>
      <c r="B73" s="4320"/>
      <c r="C73" s="4320"/>
      <c r="D73" s="4320"/>
      <c r="E73" s="4320"/>
      <c r="F73" s="4320"/>
      <c r="G73" s="4320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AI73" s="1450"/>
    </row>
    <row r="74" spans="1:35" ht="30" customHeight="1">
      <c r="A74" s="4328" t="s">
        <v>651</v>
      </c>
      <c r="B74" s="4328"/>
      <c r="C74" s="4328"/>
      <c r="D74" s="4328"/>
      <c r="E74" s="4328"/>
      <c r="F74" s="4328"/>
      <c r="G74" s="4328"/>
      <c r="H74" s="78"/>
      <c r="I74" s="78"/>
      <c r="J74" s="78"/>
      <c r="K74" s="78"/>
      <c r="L74" s="78"/>
      <c r="M74" s="78"/>
      <c r="N74" s="78"/>
      <c r="O74" s="78"/>
      <c r="P74" s="76"/>
      <c r="Q74" s="76"/>
      <c r="R74" s="76"/>
      <c r="W74" s="811" t="s">
        <v>3207</v>
      </c>
      <c r="X74" s="78"/>
    </row>
    <row r="75" spans="1:35" ht="30" customHeight="1">
      <c r="A75" s="4414" t="s">
        <v>1248</v>
      </c>
      <c r="B75" s="4414"/>
      <c r="C75" s="4414"/>
      <c r="D75" s="4414"/>
      <c r="E75" s="4414"/>
      <c r="F75" s="4414"/>
      <c r="G75" s="4414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W75" s="2887" t="s">
        <v>1516</v>
      </c>
      <c r="X75" s="2888" t="s">
        <v>2387</v>
      </c>
      <c r="Y75" s="2889" t="s">
        <v>2390</v>
      </c>
    </row>
    <row r="76" spans="1:35" ht="30" customHeight="1">
      <c r="A76" s="4414" t="s">
        <v>1245</v>
      </c>
      <c r="B76" s="4414"/>
      <c r="C76" s="4414"/>
      <c r="D76" s="4414"/>
      <c r="E76" s="4414"/>
      <c r="F76" s="4414"/>
      <c r="G76" s="4414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W76" s="1927" t="s">
        <v>2380</v>
      </c>
      <c r="X76" s="2993" t="s">
        <v>2551</v>
      </c>
      <c r="Y76" s="1927">
        <v>8577</v>
      </c>
      <c r="Z76" s="2916">
        <f>Y76/Y78</f>
        <v>1.3765045739046702</v>
      </c>
    </row>
    <row r="77" spans="1:35" ht="30" customHeight="1">
      <c r="A77" s="4328" t="s">
        <v>646</v>
      </c>
      <c r="B77" s="4328"/>
      <c r="C77" s="4328"/>
      <c r="D77" s="4328"/>
      <c r="E77" s="4328"/>
      <c r="F77" s="4328"/>
      <c r="G77" s="432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W77" s="1927" t="s">
        <v>2382</v>
      </c>
      <c r="X77" s="2993" t="s">
        <v>2550</v>
      </c>
      <c r="Y77" s="1927">
        <v>6815</v>
      </c>
      <c r="Z77" s="2916">
        <f>Y77/Y78</f>
        <v>1.0937249237682556</v>
      </c>
    </row>
    <row r="78" spans="1:35" ht="30" customHeight="1">
      <c r="A78" s="4414" t="s">
        <v>2480</v>
      </c>
      <c r="B78" s="4414"/>
      <c r="C78" s="4414"/>
      <c r="D78" s="4414"/>
      <c r="E78" s="4414"/>
      <c r="F78" s="4414"/>
      <c r="G78" s="4414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W78" s="1927" t="s">
        <v>2384</v>
      </c>
      <c r="X78" s="2993" t="s">
        <v>2385</v>
      </c>
      <c r="Y78" s="1927">
        <v>6231</v>
      </c>
    </row>
    <row r="79" spans="1:35" ht="30" customHeight="1">
      <c r="A79" s="4414" t="s">
        <v>2481</v>
      </c>
      <c r="B79" s="4414"/>
      <c r="C79" s="4414"/>
      <c r="D79" s="4414"/>
      <c r="E79" s="4414"/>
      <c r="F79" s="4414"/>
      <c r="G79" s="4414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W79" s="2888" t="s">
        <v>2388</v>
      </c>
      <c r="X79" s="2888"/>
      <c r="Y79" s="2888" t="s">
        <v>2389</v>
      </c>
    </row>
    <row r="80" spans="1:35" ht="24.95" customHeight="1">
      <c r="A80" s="4320" t="s">
        <v>2482</v>
      </c>
      <c r="B80" s="4320"/>
      <c r="C80" s="4320"/>
      <c r="D80" s="4320"/>
      <c r="E80" s="4320"/>
      <c r="F80" s="4320"/>
      <c r="G80" s="4320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U80" s="78"/>
      <c r="V80" s="78"/>
      <c r="W80" s="78"/>
      <c r="X80" s="78"/>
      <c r="Y80" s="78"/>
      <c r="Z80" s="78"/>
      <c r="AA80" s="78"/>
    </row>
    <row r="81" spans="1:27" ht="24.95" customHeight="1">
      <c r="A81" s="4328" t="s">
        <v>2483</v>
      </c>
      <c r="B81" s="4328"/>
      <c r="C81" s="4328"/>
      <c r="D81" s="4328"/>
      <c r="E81" s="4328"/>
      <c r="F81" s="4328"/>
      <c r="G81" s="432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U81" s="78"/>
      <c r="V81" s="78"/>
      <c r="W81" s="78"/>
      <c r="X81" s="78"/>
      <c r="Y81" s="78"/>
      <c r="Z81" s="78"/>
      <c r="AA81" s="78"/>
    </row>
    <row r="82" spans="1:27" ht="24.95" customHeight="1">
      <c r="A82" s="4414" t="s">
        <v>2484</v>
      </c>
      <c r="B82" s="4414"/>
      <c r="C82" s="4414"/>
      <c r="D82" s="4414"/>
      <c r="E82" s="4414"/>
      <c r="F82" s="4414"/>
      <c r="G82" s="4414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U82" s="78"/>
      <c r="V82" s="78"/>
      <c r="W82" s="78"/>
      <c r="X82" s="78"/>
      <c r="Y82" s="78"/>
      <c r="Z82" s="78"/>
      <c r="AA82" s="78"/>
    </row>
    <row r="83" spans="1:27" ht="24.95" customHeight="1">
      <c r="A83" s="4414" t="s">
        <v>2485</v>
      </c>
      <c r="B83" s="4414"/>
      <c r="C83" s="4414"/>
      <c r="D83" s="4414"/>
      <c r="E83" s="4414"/>
      <c r="F83" s="4414"/>
      <c r="G83" s="4414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</row>
    <row r="84" spans="1:27" ht="24.95" customHeight="1">
      <c r="A84" s="4328" t="s">
        <v>2486</v>
      </c>
      <c r="B84" s="4328"/>
      <c r="C84" s="4328"/>
      <c r="D84" s="4328"/>
      <c r="E84" s="4328"/>
      <c r="F84" s="4328"/>
      <c r="G84" s="432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604"/>
    </row>
    <row r="85" spans="1:27" ht="24.95" customHeight="1">
      <c r="A85" s="4414" t="s">
        <v>2487</v>
      </c>
      <c r="B85" s="4414"/>
      <c r="C85" s="4414"/>
      <c r="D85" s="4414"/>
      <c r="E85" s="4414"/>
      <c r="F85" s="4414"/>
      <c r="G85" s="4414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6"/>
    </row>
    <row r="86" spans="1:27" ht="24.95" customHeight="1">
      <c r="A86" s="4414" t="s">
        <v>2488</v>
      </c>
      <c r="B86" s="4414"/>
      <c r="C86" s="4414"/>
      <c r="D86" s="4414"/>
      <c r="E86" s="4414"/>
      <c r="F86" s="4414"/>
      <c r="G86" s="4414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6"/>
    </row>
    <row r="87" spans="1:27" ht="24.95" customHeight="1">
      <c r="A87" s="17"/>
      <c r="B87" s="17"/>
      <c r="C87" s="17"/>
      <c r="D87" s="17"/>
      <c r="E87" s="17"/>
      <c r="F87" s="280"/>
      <c r="G87" s="280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605"/>
    </row>
    <row r="88" spans="1:27" ht="24.95" customHeight="1">
      <c r="A88" s="17"/>
      <c r="B88" s="17"/>
      <c r="C88" s="17"/>
      <c r="D88" s="17"/>
      <c r="E88" s="17"/>
      <c r="F88" s="280"/>
      <c r="G88" s="280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</row>
    <row r="89" spans="1:27" ht="24.95" customHeight="1">
      <c r="A89" s="17"/>
      <c r="B89" s="17"/>
      <c r="C89" s="17"/>
      <c r="D89" s="17"/>
      <c r="E89" s="17"/>
      <c r="F89" s="280"/>
      <c r="G89" s="280"/>
      <c r="U89" s="78"/>
      <c r="V89" s="78"/>
      <c r="W89" s="78"/>
      <c r="X89" s="78"/>
      <c r="Y89" s="78"/>
      <c r="Z89" s="78"/>
      <c r="AA89" s="78"/>
    </row>
    <row r="90" spans="1:27" ht="24.95" customHeight="1">
      <c r="U90" s="78"/>
      <c r="V90" s="78"/>
      <c r="W90" s="78"/>
      <c r="X90" s="78"/>
      <c r="Y90" s="78"/>
      <c r="Z90" s="78"/>
      <c r="AA90" s="78"/>
    </row>
    <row r="91" spans="1:27" ht="24.95" customHeight="1"/>
    <row r="92" spans="1:27" ht="24.95" customHeight="1"/>
    <row r="93" spans="1:27" ht="24.95" customHeight="1"/>
    <row r="94" spans="1:27" ht="24.95" customHeight="1"/>
    <row r="95" spans="1:27" ht="24.95" customHeight="1">
      <c r="E95" s="5"/>
      <c r="F95" s="160"/>
    </row>
    <row r="96" spans="1:27" ht="24.95" customHeight="1">
      <c r="E96" s="5"/>
      <c r="F96" s="160"/>
    </row>
    <row r="97" spans="1:7" ht="24.95" customHeight="1">
      <c r="E97" s="5"/>
      <c r="F97" s="160"/>
    </row>
    <row r="98" spans="1:7" ht="24.95" customHeight="1">
      <c r="E98" s="5"/>
      <c r="F98" s="160"/>
    </row>
    <row r="99" spans="1:7">
      <c r="E99" s="5"/>
      <c r="F99" s="160"/>
    </row>
    <row r="109" spans="1:7">
      <c r="A109" s="2981"/>
      <c r="B109" s="2981"/>
      <c r="C109" s="2981"/>
      <c r="D109" s="2981"/>
      <c r="E109" s="2981"/>
      <c r="F109" s="2981"/>
      <c r="G109" s="2981"/>
    </row>
  </sheetData>
  <mergeCells count="89">
    <mergeCell ref="AK5:AL5"/>
    <mergeCell ref="AK6:AL6"/>
    <mergeCell ref="AK7:AL7"/>
    <mergeCell ref="A5:A13"/>
    <mergeCell ref="A83:G83"/>
    <mergeCell ref="G19:G20"/>
    <mergeCell ref="A67:G67"/>
    <mergeCell ref="B14:E14"/>
    <mergeCell ref="B15:E15"/>
    <mergeCell ref="A72:G72"/>
    <mergeCell ref="A73:G73"/>
    <mergeCell ref="V11:W11"/>
    <mergeCell ref="V12:W12"/>
    <mergeCell ref="V13:W13"/>
    <mergeCell ref="P5:P7"/>
    <mergeCell ref="B5:E5"/>
    <mergeCell ref="V10:W10"/>
    <mergeCell ref="A84:G84"/>
    <mergeCell ref="A85:G85"/>
    <mergeCell ref="A86:G86"/>
    <mergeCell ref="A78:G78"/>
    <mergeCell ref="A79:G79"/>
    <mergeCell ref="A80:G80"/>
    <mergeCell ref="A81:G81"/>
    <mergeCell ref="A82:G82"/>
    <mergeCell ref="A74:G74"/>
    <mergeCell ref="A75:G75"/>
    <mergeCell ref="B24:D24"/>
    <mergeCell ref="A51:E51"/>
    <mergeCell ref="F30:F31"/>
    <mergeCell ref="A41:B42"/>
    <mergeCell ref="A76:G76"/>
    <mergeCell ref="A1:G1"/>
    <mergeCell ref="A2:E2"/>
    <mergeCell ref="A3:B4"/>
    <mergeCell ref="C3:E3"/>
    <mergeCell ref="A19:B20"/>
    <mergeCell ref="F3:F4"/>
    <mergeCell ref="G3:G4"/>
    <mergeCell ref="A16:E16"/>
    <mergeCell ref="A18:E18"/>
    <mergeCell ref="C19:E19"/>
    <mergeCell ref="A77:G77"/>
    <mergeCell ref="F19:F20"/>
    <mergeCell ref="B21:E21"/>
    <mergeCell ref="A27:E27"/>
    <mergeCell ref="A29:E29"/>
    <mergeCell ref="A30:B31"/>
    <mergeCell ref="C30:E30"/>
    <mergeCell ref="B25:E25"/>
    <mergeCell ref="B26:E26"/>
    <mergeCell ref="A21:A26"/>
    <mergeCell ref="G30:G31"/>
    <mergeCell ref="A66:G66"/>
    <mergeCell ref="A65:G65"/>
    <mergeCell ref="A68:G68"/>
    <mergeCell ref="A63:E63"/>
    <mergeCell ref="A54:A62"/>
    <mergeCell ref="C41:E41"/>
    <mergeCell ref="B35:D35"/>
    <mergeCell ref="A32:A37"/>
    <mergeCell ref="B32:E32"/>
    <mergeCell ref="A38:E38"/>
    <mergeCell ref="A40:E40"/>
    <mergeCell ref="B36:E36"/>
    <mergeCell ref="A52:B53"/>
    <mergeCell ref="C52:E52"/>
    <mergeCell ref="A43:A48"/>
    <mergeCell ref="B43:E43"/>
    <mergeCell ref="B46:D46"/>
    <mergeCell ref="B47:E47"/>
    <mergeCell ref="B48:E48"/>
    <mergeCell ref="A49:E49"/>
    <mergeCell ref="AB2:AC2"/>
    <mergeCell ref="B54:E54"/>
    <mergeCell ref="B60:D60"/>
    <mergeCell ref="B61:E61"/>
    <mergeCell ref="B62:E62"/>
    <mergeCell ref="P18:P19"/>
    <mergeCell ref="F52:F53"/>
    <mergeCell ref="G52:G53"/>
    <mergeCell ref="F41:F42"/>
    <mergeCell ref="G41:G42"/>
    <mergeCell ref="B37:E37"/>
    <mergeCell ref="B13:D13"/>
    <mergeCell ref="V6:W6"/>
    <mergeCell ref="V7:W7"/>
    <mergeCell ref="V8:W8"/>
    <mergeCell ref="V9:W9"/>
  </mergeCells>
  <phoneticPr fontId="161" type="noConversion"/>
  <printOptions horizontalCentered="1"/>
  <pageMargins left="0.39361110329627991" right="0.39361110329627991" top="0.74791663885116577" bottom="0.74791663885116577" header="0.31486111879348755" footer="0.31486111879348755"/>
  <pageSetup paperSize="9" fitToHeight="0" orientation="portrait" r:id="rId1"/>
  <rowBreaks count="3" manualBreakCount="3">
    <brk id="28" max="6" man="1"/>
    <brk id="49" max="6" man="1"/>
    <brk id="76" max="6" man="1"/>
  </rowBreaks>
  <ignoredErrors>
    <ignoredError sqref="AJ25" formulaRange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AV239"/>
  <sheetViews>
    <sheetView zoomScale="85" zoomScaleNormal="85" zoomScaleSheetLayoutView="85" workbookViewId="0">
      <pane xSplit="5" ySplit="5" topLeftCell="F194" activePane="bottomRight" state="frozen"/>
      <selection activeCell="P20" sqref="P20"/>
      <selection pane="topRight" activeCell="P20" sqref="P20"/>
      <selection pane="bottomLeft" activeCell="P20" sqref="P20"/>
      <selection pane="bottomRight" activeCell="T206" sqref="T206"/>
    </sheetView>
  </sheetViews>
  <sheetFormatPr defaultColWidth="9" defaultRowHeight="16.5" outlineLevelCol="1"/>
  <cols>
    <col min="1" max="3" width="6.625" style="2" customWidth="1"/>
    <col min="4" max="4" width="11.625" style="2" customWidth="1" outlineLevel="1"/>
    <col min="5" max="5" width="11.625" style="5" customWidth="1" outlineLevel="1"/>
    <col min="6" max="9" width="12.625" style="2" customWidth="1" outlineLevel="1"/>
    <col min="10" max="10" width="20.625" style="2" customWidth="1"/>
    <col min="11" max="11" width="15.625" style="5" customWidth="1"/>
    <col min="12" max="18" width="15.625" style="3" customWidth="1" outlineLevel="1"/>
    <col min="19" max="22" width="15.625" style="3" customWidth="1"/>
    <col min="23" max="23" width="15.625" style="6" customWidth="1"/>
    <col min="25" max="25" width="9.125" bestFit="1" customWidth="1"/>
    <col min="26" max="26" width="10" bestFit="1" customWidth="1"/>
  </cols>
  <sheetData>
    <row r="1" spans="1:48" ht="24.95" customHeight="1">
      <c r="A1" s="811" t="s">
        <v>1225</v>
      </c>
      <c r="B1" s="3"/>
      <c r="W1" s="3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1:48" ht="24.95" customHeight="1">
      <c r="A2" s="140"/>
      <c r="T2" s="7" t="s">
        <v>1128</v>
      </c>
      <c r="W2" s="3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ht="24.95" customHeight="1">
      <c r="A3" s="4433" t="s">
        <v>640</v>
      </c>
      <c r="B3" s="4436" t="s">
        <v>697</v>
      </c>
      <c r="C3" s="4437"/>
      <c r="D3" s="4437"/>
      <c r="E3" s="4437"/>
      <c r="F3" s="4437"/>
      <c r="G3" s="4437"/>
      <c r="H3" s="4437"/>
      <c r="I3" s="4438"/>
      <c r="J3" s="1444" t="s">
        <v>945</v>
      </c>
      <c r="K3" s="4431" t="s">
        <v>2114</v>
      </c>
      <c r="L3" s="4440"/>
      <c r="M3" s="4440"/>
      <c r="N3" s="4440"/>
      <c r="O3" s="4440"/>
      <c r="P3" s="4440"/>
      <c r="Q3" s="4440"/>
      <c r="R3" s="4432"/>
      <c r="S3" s="4441" t="s">
        <v>527</v>
      </c>
      <c r="T3" s="4442"/>
      <c r="U3" s="4443"/>
      <c r="W3" s="3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 ht="24.95" customHeight="1">
      <c r="A4" s="4434"/>
      <c r="B4" s="4433" t="s">
        <v>151</v>
      </c>
      <c r="C4" s="4433" t="s">
        <v>161</v>
      </c>
      <c r="D4" s="4433" t="s">
        <v>157</v>
      </c>
      <c r="E4" s="4433" t="s">
        <v>163</v>
      </c>
      <c r="F4" s="1266" t="s">
        <v>955</v>
      </c>
      <c r="G4" s="1266" t="s">
        <v>953</v>
      </c>
      <c r="H4" s="1266" t="s">
        <v>961</v>
      </c>
      <c r="I4" s="1267" t="s">
        <v>955</v>
      </c>
      <c r="J4" s="4433" t="s">
        <v>159</v>
      </c>
      <c r="K4" s="4431" t="s">
        <v>524</v>
      </c>
      <c r="L4" s="4432"/>
      <c r="M4" s="4448" t="s">
        <v>166</v>
      </c>
      <c r="N4" s="4448"/>
      <c r="O4" s="4448" t="s">
        <v>167</v>
      </c>
      <c r="P4" s="4448"/>
      <c r="Q4" s="4431" t="s">
        <v>730</v>
      </c>
      <c r="R4" s="4432"/>
      <c r="S4" s="4444"/>
      <c r="T4" s="4445"/>
      <c r="U4" s="4446"/>
    </row>
    <row r="5" spans="1:48" ht="24.95" customHeight="1">
      <c r="A5" s="4435"/>
      <c r="B5" s="4435"/>
      <c r="C5" s="4435"/>
      <c r="D5" s="4435"/>
      <c r="E5" s="4435"/>
      <c r="F5" s="1266" t="s">
        <v>946</v>
      </c>
      <c r="G5" s="1266" t="s">
        <v>946</v>
      </c>
      <c r="H5" s="1266" t="s">
        <v>946</v>
      </c>
      <c r="I5" s="1266" t="s">
        <v>2</v>
      </c>
      <c r="J5" s="4435"/>
      <c r="K5" s="1268" t="s">
        <v>521</v>
      </c>
      <c r="L5" s="1268" t="s">
        <v>1226</v>
      </c>
      <c r="M5" s="1268" t="s">
        <v>862</v>
      </c>
      <c r="N5" s="1269" t="s">
        <v>859</v>
      </c>
      <c r="O5" s="1268" t="s">
        <v>862</v>
      </c>
      <c r="P5" s="1269" t="s">
        <v>859</v>
      </c>
      <c r="Q5" s="1268" t="s">
        <v>862</v>
      </c>
      <c r="R5" s="1269" t="s">
        <v>859</v>
      </c>
      <c r="S5" s="1270" t="s">
        <v>185</v>
      </c>
      <c r="T5" s="1270" t="s">
        <v>178</v>
      </c>
      <c r="U5" s="1271" t="s">
        <v>168</v>
      </c>
      <c r="W5" s="6" t="s">
        <v>532</v>
      </c>
    </row>
    <row r="6" spans="1:48" ht="24.95" customHeight="1">
      <c r="A6" s="4310" t="s">
        <v>704</v>
      </c>
      <c r="B6" s="2092">
        <v>1</v>
      </c>
      <c r="C6" s="2093" t="s">
        <v>639</v>
      </c>
      <c r="D6" s="2094" t="s">
        <v>856</v>
      </c>
      <c r="E6" s="3079" t="s">
        <v>1190</v>
      </c>
      <c r="F6" s="2220">
        <v>886.42</v>
      </c>
      <c r="G6" s="2095"/>
      <c r="H6" s="2095"/>
      <c r="I6" s="2095">
        <f t="shared" ref="I6:I64" si="0">F6*0.3025</f>
        <v>268.14204999999998</v>
      </c>
      <c r="J6" s="3329" t="s">
        <v>3010</v>
      </c>
      <c r="K6" s="2161">
        <f>'검침 내역'!M6+'검침 내역'!P6</f>
        <v>0</v>
      </c>
      <c r="L6" s="2162">
        <f>I6*'수도요금 고지 및 기준'!$L$7</f>
        <v>0</v>
      </c>
      <c r="M6" s="2162">
        <f>K6*'수도요금 고지 및 기준'!$M$6</f>
        <v>0</v>
      </c>
      <c r="N6" s="2163">
        <f>I6*'수도요금 고지 및 기준'!$M$11</f>
        <v>61125.726713691154</v>
      </c>
      <c r="O6" s="2164">
        <f>K6*'수도요금 고지 및 기준'!$N$6</f>
        <v>0</v>
      </c>
      <c r="P6" s="2163">
        <f>I6*'수도요금 고지 및 기준'!$N$11</f>
        <v>109459.76671193882</v>
      </c>
      <c r="Q6" s="2163">
        <f>K6*'수도요금 고지 및 기준'!$O$6</f>
        <v>0</v>
      </c>
      <c r="R6" s="2163">
        <f>I6*'수도요금 고지 및 기준'!$O$11</f>
        <v>8198.091249056939</v>
      </c>
      <c r="S6" s="2163">
        <f>ROUND((M6+O6+Q6),-1)</f>
        <v>0</v>
      </c>
      <c r="T6" s="2163">
        <f>ROUND((L6+N6+P6+R6),-1)</f>
        <v>178780</v>
      </c>
      <c r="U6" s="2163">
        <f>S6+T6</f>
        <v>178780</v>
      </c>
      <c r="W6" s="18"/>
      <c r="Z6" s="113"/>
    </row>
    <row r="7" spans="1:48" ht="24.95" customHeight="1">
      <c r="A7" s="4306"/>
      <c r="B7" s="2101">
        <v>2</v>
      </c>
      <c r="C7" s="2102" t="s">
        <v>639</v>
      </c>
      <c r="D7" s="2086" t="s">
        <v>1668</v>
      </c>
      <c r="E7" s="3080" t="s">
        <v>1669</v>
      </c>
      <c r="F7" s="2221">
        <v>61.65</v>
      </c>
      <c r="G7" s="1768"/>
      <c r="H7" s="1768"/>
      <c r="I7" s="1768">
        <f t="shared" si="0"/>
        <v>18.649124999999998</v>
      </c>
      <c r="J7" s="2058" t="s">
        <v>1670</v>
      </c>
      <c r="K7" s="2165">
        <f>'검침 내역'!M7+'검침 내역'!P7</f>
        <v>98</v>
      </c>
      <c r="L7" s="2166">
        <f>I7*'수도요금 고지 및 기준'!$L$7</f>
        <v>0</v>
      </c>
      <c r="M7" s="2166">
        <f>K7*'수도요금 고지 및 기준'!$M$6</f>
        <v>124218.50112576391</v>
      </c>
      <c r="N7" s="2167">
        <f>I7*'수도요금 고지 및 기준'!$M$11</f>
        <v>4251.259055412851</v>
      </c>
      <c r="O7" s="2168">
        <f>K7*'수도요금 고지 및 기준'!$N$6</f>
        <v>222441.98777742038</v>
      </c>
      <c r="P7" s="2167">
        <f>I7*'수도요금 고지 및 기준'!$N$11</f>
        <v>7612.8636738690775</v>
      </c>
      <c r="Q7" s="2167">
        <f>K7*'수도요금 고지 및 기준'!$O$6</f>
        <v>16660</v>
      </c>
      <c r="R7" s="2167">
        <f>I7*'수도요금 고지 및 기준'!$O$11</f>
        <v>570.17252036772663</v>
      </c>
      <c r="S7" s="2167">
        <f>ROUND((M7+O7+Q7),-1)</f>
        <v>363320</v>
      </c>
      <c r="T7" s="2167">
        <f>ROUND((L7+N7+P7+R7),-1)</f>
        <v>12430</v>
      </c>
      <c r="U7" s="2167">
        <f>S7+T7</f>
        <v>375750</v>
      </c>
      <c r="W7" s="18"/>
      <c r="Z7" s="113"/>
    </row>
    <row r="8" spans="1:48" ht="24.95" customHeight="1">
      <c r="A8" s="4306"/>
      <c r="B8" s="2101">
        <v>3</v>
      </c>
      <c r="C8" s="2102" t="s">
        <v>639</v>
      </c>
      <c r="D8" s="2086" t="s">
        <v>635</v>
      </c>
      <c r="E8" s="3080" t="s">
        <v>962</v>
      </c>
      <c r="F8" s="2221">
        <v>1035.5</v>
      </c>
      <c r="G8" s="1766"/>
      <c r="H8" s="1766"/>
      <c r="I8" s="1768">
        <f t="shared" si="0"/>
        <v>313.23874999999998</v>
      </c>
      <c r="J8" s="2058" t="s">
        <v>317</v>
      </c>
      <c r="K8" s="2165">
        <f>'검침 내역'!M8+'검침 내역'!P8</f>
        <v>0</v>
      </c>
      <c r="L8" s="2166">
        <f>I8*'수도요금 고지 및 기준'!$L$7</f>
        <v>0</v>
      </c>
      <c r="M8" s="2166">
        <f>K8*'수도요금 고지 및 기준'!$M$6</f>
        <v>0</v>
      </c>
      <c r="N8" s="2167">
        <f>I8*'수도요금 고지 및 기준'!$M$11</f>
        <v>71405.981376804659</v>
      </c>
      <c r="O8" s="2168">
        <f>K8*'수도요금 고지 및 기준'!$N$6</f>
        <v>0</v>
      </c>
      <c r="P8" s="2167">
        <f>I8*'수도요금 고지 및 기준'!$N$11</f>
        <v>127868.942973097</v>
      </c>
      <c r="Q8" s="2167">
        <f>K8*'수도요금 고지 및 기준'!$O$6</f>
        <v>0</v>
      </c>
      <c r="R8" s="2167">
        <f>I8*'수도요금 고지 및 기준'!$O$11</f>
        <v>9576.8636632730086</v>
      </c>
      <c r="S8" s="2167">
        <f t="shared" ref="S8:S71" si="1">ROUND((M8+O8+Q8),-1)</f>
        <v>0</v>
      </c>
      <c r="T8" s="2167">
        <f t="shared" ref="T8:T71" si="2">ROUND((L8+N8+P8+R8),-1)</f>
        <v>208850</v>
      </c>
      <c r="U8" s="2167">
        <f t="shared" ref="U8:U71" si="3">S8+T8</f>
        <v>208850</v>
      </c>
      <c r="W8" s="18"/>
      <c r="Z8" s="113"/>
    </row>
    <row r="9" spans="1:48" ht="24.95" customHeight="1">
      <c r="A9" s="4306"/>
      <c r="B9" s="2101">
        <v>4</v>
      </c>
      <c r="C9" s="2102" t="s">
        <v>639</v>
      </c>
      <c r="D9" s="2086" t="s">
        <v>635</v>
      </c>
      <c r="E9" s="3081" t="s">
        <v>889</v>
      </c>
      <c r="F9" s="2221">
        <v>749.44</v>
      </c>
      <c r="G9" s="1768"/>
      <c r="H9" s="1768"/>
      <c r="I9" s="1768">
        <f t="shared" si="0"/>
        <v>226.7056</v>
      </c>
      <c r="J9" s="2890" t="s">
        <v>2542</v>
      </c>
      <c r="K9" s="2165">
        <f>'검침 내역'!M9+'검침 내역'!P9</f>
        <v>0</v>
      </c>
      <c r="L9" s="2166">
        <f>I9*'수도요금 고지 및 기준'!$L$7</f>
        <v>0</v>
      </c>
      <c r="M9" s="2166">
        <f>K9*'수도요금 고지 및 기준'!$M$6</f>
        <v>0</v>
      </c>
      <c r="N9" s="2167">
        <f>I9*'수도요금 고지 및 기준'!$M$11</f>
        <v>51679.863527795744</v>
      </c>
      <c r="O9" s="2168">
        <f>K9*'수도요금 고지 및 기준'!$N$6</f>
        <v>0</v>
      </c>
      <c r="P9" s="2167">
        <f>I9*'수도요금 고지 및 기준'!$N$11</f>
        <v>92544.76158547352</v>
      </c>
      <c r="Q9" s="2167">
        <f>K9*'수도요금 고지 및 기준'!$O$6</f>
        <v>0</v>
      </c>
      <c r="R9" s="2167">
        <f>I9*'수도요금 고지 및 기준'!$O$11</f>
        <v>6931.2261746048525</v>
      </c>
      <c r="S9" s="2167">
        <f t="shared" si="1"/>
        <v>0</v>
      </c>
      <c r="T9" s="2167">
        <f t="shared" si="2"/>
        <v>151160</v>
      </c>
      <c r="U9" s="2167">
        <f t="shared" si="3"/>
        <v>151160</v>
      </c>
      <c r="W9" s="18"/>
      <c r="Z9" s="113"/>
    </row>
    <row r="10" spans="1:48" ht="24.95" customHeight="1">
      <c r="A10" s="4306"/>
      <c r="B10" s="2101">
        <v>5</v>
      </c>
      <c r="C10" s="2102" t="s">
        <v>639</v>
      </c>
      <c r="D10" s="2086" t="s">
        <v>856</v>
      </c>
      <c r="E10" s="3081" t="s">
        <v>2254</v>
      </c>
      <c r="F10" s="2221">
        <v>1070.0899999999999</v>
      </c>
      <c r="G10" s="1768"/>
      <c r="H10" s="1768"/>
      <c r="I10" s="1768">
        <f t="shared" si="0"/>
        <v>323.70222499999994</v>
      </c>
      <c r="J10" s="3466" t="s">
        <v>631</v>
      </c>
      <c r="K10" s="2165">
        <f>'검침 내역'!M10+'검침 내역'!P10</f>
        <v>0</v>
      </c>
      <c r="L10" s="2166">
        <f>I10*'수도요금 고지 및 기준'!$L$7</f>
        <v>0</v>
      </c>
      <c r="M10" s="2166">
        <f>K10*'수도요금 고지 및 기준'!$M$6</f>
        <v>0</v>
      </c>
      <c r="N10" s="2167">
        <f>I10*'수도요금 고지 및 기준'!$M$11</f>
        <v>73791.237674075222</v>
      </c>
      <c r="O10" s="2168">
        <f>K10*'수도요금 고지 및 기준'!$N$6</f>
        <v>0</v>
      </c>
      <c r="P10" s="2167">
        <f>I10*'수도요금 고지 및 기준'!$N$11</f>
        <v>132140.29665483473</v>
      </c>
      <c r="Q10" s="2167">
        <f>K10*'수도요금 고지 및 기준'!$O$6</f>
        <v>0</v>
      </c>
      <c r="R10" s="2167">
        <f>I10*'수도요금 고지 및 기준'!$O$11</f>
        <v>9896.7706783503745</v>
      </c>
      <c r="S10" s="2167">
        <f t="shared" si="1"/>
        <v>0</v>
      </c>
      <c r="T10" s="2167">
        <f t="shared" si="2"/>
        <v>215830</v>
      </c>
      <c r="U10" s="2167">
        <f t="shared" si="3"/>
        <v>215830</v>
      </c>
      <c r="W10" s="18"/>
      <c r="Z10" s="113"/>
    </row>
    <row r="11" spans="1:48" ht="24.95" customHeight="1">
      <c r="A11" s="4306"/>
      <c r="B11" s="2101">
        <v>6</v>
      </c>
      <c r="C11" s="2102" t="s">
        <v>639</v>
      </c>
      <c r="D11" s="2086" t="s">
        <v>1668</v>
      </c>
      <c r="E11" s="3081" t="s">
        <v>2227</v>
      </c>
      <c r="F11" s="2221">
        <v>394.96</v>
      </c>
      <c r="G11" s="1768"/>
      <c r="H11" s="1768"/>
      <c r="I11" s="1768">
        <f t="shared" si="0"/>
        <v>119.47539999999999</v>
      </c>
      <c r="J11" s="3493" t="s">
        <v>3066</v>
      </c>
      <c r="K11" s="2165">
        <f>'검침 내역'!M11+'검침 내역'!P11</f>
        <v>6</v>
      </c>
      <c r="L11" s="2166">
        <f>I11*'수도요금 고지 및 기준'!$L$7</f>
        <v>0</v>
      </c>
      <c r="M11" s="2166">
        <f>K11*'수도요금 고지 및 기준'!$M$6</f>
        <v>7605.2143546386069</v>
      </c>
      <c r="N11" s="2167">
        <f>I11*'수도요금 고지 및 기준'!$M$11</f>
        <v>27235.641143971774</v>
      </c>
      <c r="O11" s="2168">
        <f>K11*'수도요금 고지 및 기준'!$N$6</f>
        <v>13618.897210862473</v>
      </c>
      <c r="P11" s="2167">
        <f>I11*'수도요금 고지 및 기준'!$N$11</f>
        <v>48771.721599859382</v>
      </c>
      <c r="Q11" s="2167">
        <f>K11*'수도요금 고지 및 기준'!$O$6</f>
        <v>1020</v>
      </c>
      <c r="R11" s="2167">
        <f>I11*'수도요금 고지 및 기준'!$O$11</f>
        <v>3652.8035465439957</v>
      </c>
      <c r="S11" s="2167">
        <f t="shared" si="1"/>
        <v>22240</v>
      </c>
      <c r="T11" s="2167">
        <f t="shared" si="2"/>
        <v>79660</v>
      </c>
      <c r="U11" s="2167">
        <f t="shared" si="3"/>
        <v>101900</v>
      </c>
      <c r="W11" s="18"/>
      <c r="Z11" s="113"/>
    </row>
    <row r="12" spans="1:48" ht="24.95" customHeight="1">
      <c r="A12" s="4306"/>
      <c r="B12" s="2101">
        <v>7</v>
      </c>
      <c r="C12" s="2102" t="s">
        <v>639</v>
      </c>
      <c r="D12" s="2086" t="s">
        <v>635</v>
      </c>
      <c r="E12" s="3081" t="s">
        <v>1194</v>
      </c>
      <c r="F12" s="2221">
        <v>363.74</v>
      </c>
      <c r="G12" s="1768"/>
      <c r="H12" s="1768"/>
      <c r="I12" s="1768">
        <f t="shared" si="0"/>
        <v>110.03135</v>
      </c>
      <c r="J12" s="3467" t="s">
        <v>113</v>
      </c>
      <c r="K12" s="2165">
        <f>'검침 내역'!M12+'검침 내역'!P12</f>
        <v>0</v>
      </c>
      <c r="L12" s="2166">
        <f>I12*'수도요금 고지 및 기준'!$L$7</f>
        <v>0</v>
      </c>
      <c r="M12" s="2166">
        <f>K12*'수도요금 고지 및 기준'!$M$6</f>
        <v>0</v>
      </c>
      <c r="N12" s="2167">
        <f>I12*'수도요금 고지 및 기준'!$M$11</f>
        <v>25082.773216802445</v>
      </c>
      <c r="O12" s="2168">
        <f>K12*'수도요금 고지 및 기준'!$N$6</f>
        <v>0</v>
      </c>
      <c r="P12" s="2167">
        <f>I12*'수도요금 고지 및 기준'!$N$11</f>
        <v>44916.51310191628</v>
      </c>
      <c r="Q12" s="2167">
        <f>K12*'수도요금 고지 및 기준'!$O$6</f>
        <v>0</v>
      </c>
      <c r="R12" s="2167">
        <f>I12*'수도요금 고지 및 기준'!$O$11</f>
        <v>3364.0641128719699</v>
      </c>
      <c r="S12" s="2167">
        <f t="shared" si="1"/>
        <v>0</v>
      </c>
      <c r="T12" s="2167">
        <f t="shared" si="2"/>
        <v>73360</v>
      </c>
      <c r="U12" s="2167">
        <f t="shared" si="3"/>
        <v>73360</v>
      </c>
      <c r="W12" s="18"/>
      <c r="Z12" s="113"/>
    </row>
    <row r="13" spans="1:48" ht="24.95" customHeight="1">
      <c r="A13" s="4306"/>
      <c r="B13" s="2101">
        <v>8</v>
      </c>
      <c r="C13" s="2102" t="s">
        <v>639</v>
      </c>
      <c r="D13" s="2086" t="s">
        <v>635</v>
      </c>
      <c r="E13" s="3081" t="s">
        <v>318</v>
      </c>
      <c r="F13" s="2221">
        <v>61.74</v>
      </c>
      <c r="G13" s="1768"/>
      <c r="H13" s="1768"/>
      <c r="I13" s="1768">
        <f t="shared" si="0"/>
        <v>18.676349999999999</v>
      </c>
      <c r="J13" s="2058" t="s">
        <v>632</v>
      </c>
      <c r="K13" s="2165">
        <f>'검침 내역'!M13+'검침 내역'!P13</f>
        <v>28</v>
      </c>
      <c r="L13" s="2166">
        <f>I13*'수도요금 고지 및 기준'!$L$7</f>
        <v>0</v>
      </c>
      <c r="M13" s="2166">
        <f>K13*'수도요금 고지 및 기준'!$M$6</f>
        <v>35491.000321646832</v>
      </c>
      <c r="N13" s="2167">
        <f>I13*'수도요금 고지 및 기준'!$M$11</f>
        <v>4257.4652730119942</v>
      </c>
      <c r="O13" s="2168">
        <f>K13*'수도요금 고지 및 기준'!$N$6</f>
        <v>63554.853650691541</v>
      </c>
      <c r="P13" s="2167">
        <f>I13*'수도요금 고지 및 기준'!$N$11</f>
        <v>7623.9773434659674</v>
      </c>
      <c r="Q13" s="2167">
        <f>K13*'수도요금 고지 및 기준'!$O$6</f>
        <v>4760</v>
      </c>
      <c r="R13" s="2167">
        <f>I13*'수도요금 고지 및 기준'!$O$11</f>
        <v>571.0048890105993</v>
      </c>
      <c r="S13" s="2167">
        <f t="shared" si="1"/>
        <v>103810</v>
      </c>
      <c r="T13" s="2167">
        <f t="shared" si="2"/>
        <v>12450</v>
      </c>
      <c r="U13" s="2167">
        <f t="shared" si="3"/>
        <v>116260</v>
      </c>
      <c r="W13" s="18"/>
      <c r="Z13" s="113"/>
    </row>
    <row r="14" spans="1:48" ht="24.95" customHeight="1">
      <c r="A14" s="4306"/>
      <c r="B14" s="2101">
        <v>9</v>
      </c>
      <c r="C14" s="2102" t="s">
        <v>639</v>
      </c>
      <c r="D14" s="2114" t="s">
        <v>635</v>
      </c>
      <c r="E14" s="3082" t="s">
        <v>1380</v>
      </c>
      <c r="F14" s="2221">
        <v>60.39</v>
      </c>
      <c r="G14" s="2221"/>
      <c r="H14" s="2221"/>
      <c r="I14" s="2221">
        <f t="shared" si="0"/>
        <v>18.267975</v>
      </c>
      <c r="J14" s="2073" t="s">
        <v>1381</v>
      </c>
      <c r="K14" s="2165">
        <f>'검침 내역'!M14+'검침 내역'!P14</f>
        <v>0</v>
      </c>
      <c r="L14" s="2166">
        <f>I14*'수도요금 고지 및 기준'!$L$7</f>
        <v>0</v>
      </c>
      <c r="M14" s="2166">
        <f>K14*'수도요금 고지 및 기준'!$M$6</f>
        <v>0</v>
      </c>
      <c r="N14" s="2167">
        <f>I14*'수도요금 고지 및 기준'!$M$11</f>
        <v>4164.3720090248516</v>
      </c>
      <c r="O14" s="2168">
        <f>K14*'수도요금 고지 및 기준'!$N$6</f>
        <v>0</v>
      </c>
      <c r="P14" s="2167">
        <f>I14*'수도요금 고지 및 기준'!$N$11</f>
        <v>7457.2722995126305</v>
      </c>
      <c r="Q14" s="2167">
        <f>K14*'수도요금 고지 및 기준'!$O$6</f>
        <v>0</v>
      </c>
      <c r="R14" s="2167">
        <f>I14*'수도요금 고지 및 기준'!$O$11</f>
        <v>558.51935936751045</v>
      </c>
      <c r="S14" s="2167">
        <f t="shared" si="1"/>
        <v>0</v>
      </c>
      <c r="T14" s="2167">
        <f t="shared" si="2"/>
        <v>12180</v>
      </c>
      <c r="U14" s="2167">
        <f t="shared" si="3"/>
        <v>12180</v>
      </c>
      <c r="W14" s="18"/>
      <c r="Z14" s="113"/>
    </row>
    <row r="15" spans="1:48" ht="24.95" customHeight="1">
      <c r="A15" s="4306"/>
      <c r="B15" s="2101">
        <v>10</v>
      </c>
      <c r="C15" s="2102" t="s">
        <v>639</v>
      </c>
      <c r="D15" s="2114" t="s">
        <v>635</v>
      </c>
      <c r="E15" s="3082" t="s">
        <v>1841</v>
      </c>
      <c r="F15" s="2221">
        <v>41.57</v>
      </c>
      <c r="G15" s="2221"/>
      <c r="H15" s="2221"/>
      <c r="I15" s="2221">
        <f t="shared" si="0"/>
        <v>12.574925</v>
      </c>
      <c r="J15" s="2073" t="s">
        <v>2165</v>
      </c>
      <c r="K15" s="2165">
        <f>'검침 내역'!M15+'검침 내역'!P15</f>
        <v>0</v>
      </c>
      <c r="L15" s="2166">
        <f>I15*'수도요금 고지 및 기준'!$L$7</f>
        <v>0</v>
      </c>
      <c r="M15" s="2166">
        <f>K15*'수도요금 고지 및 기준'!$M$6</f>
        <v>0</v>
      </c>
      <c r="N15" s="2167">
        <f>I15*'수도요금 고지 및 기준'!$M$11</f>
        <v>2866.5829510707581</v>
      </c>
      <c r="O15" s="2168">
        <f>K15*'수도요금 고지 및 기준'!$N$6</f>
        <v>0</v>
      </c>
      <c r="P15" s="2167">
        <f>I15*'수도요금 고지 및 기준'!$N$11</f>
        <v>5133.2805015853628</v>
      </c>
      <c r="Q15" s="2167">
        <f>K15*'수도요금 고지 및 기준'!$O$6</f>
        <v>0</v>
      </c>
      <c r="R15" s="2167">
        <f>I15*'수도요금 고지 및 기준'!$O$11</f>
        <v>384.46182760237474</v>
      </c>
      <c r="S15" s="2167">
        <f t="shared" si="1"/>
        <v>0</v>
      </c>
      <c r="T15" s="2167">
        <f t="shared" si="2"/>
        <v>8380</v>
      </c>
      <c r="U15" s="2167">
        <f t="shared" si="3"/>
        <v>8380</v>
      </c>
      <c r="W15" s="18"/>
      <c r="Z15" s="113"/>
    </row>
    <row r="16" spans="1:48" ht="24.95" customHeight="1">
      <c r="A16" s="4306"/>
      <c r="B16" s="2101">
        <v>11</v>
      </c>
      <c r="C16" s="2102" t="s">
        <v>639</v>
      </c>
      <c r="D16" s="2114" t="s">
        <v>635</v>
      </c>
      <c r="E16" s="3082" t="s">
        <v>3067</v>
      </c>
      <c r="F16" s="2221">
        <v>18.399999999999999</v>
      </c>
      <c r="G16" s="2221"/>
      <c r="H16" s="2221"/>
      <c r="I16" s="2221">
        <v>5.57</v>
      </c>
      <c r="J16" s="2073" t="s">
        <v>1591</v>
      </c>
      <c r="K16" s="2165">
        <f>'검침 내역'!M16+'검침 내역'!P16</f>
        <v>0</v>
      </c>
      <c r="L16" s="2166">
        <f>I16*'수도요금 고지 및 기준'!$L$7</f>
        <v>0</v>
      </c>
      <c r="M16" s="2166">
        <f>K16*'수도요금 고지 및 기준'!$M$6</f>
        <v>0</v>
      </c>
      <c r="N16" s="2167">
        <f>I16*'수도요금 고지 및 기준'!$M$11</f>
        <v>1269.7385501276647</v>
      </c>
      <c r="O16" s="2168">
        <f>K16*'수도요금 고지 및 기준'!$N$6</f>
        <v>0</v>
      </c>
      <c r="P16" s="2167">
        <f>I16*'수도요금 고지 및 기준'!$N$11</f>
        <v>2273.7608688584996</v>
      </c>
      <c r="Q16" s="2167">
        <f>K16*'수도요금 고지 및 기준'!$O$6</f>
        <v>0</v>
      </c>
      <c r="R16" s="2167">
        <f>I16*'수도요금 고지 및 기준'!$O$11</f>
        <v>170.29543951516428</v>
      </c>
      <c r="S16" s="2167">
        <f t="shared" si="1"/>
        <v>0</v>
      </c>
      <c r="T16" s="2167">
        <f t="shared" si="2"/>
        <v>3710</v>
      </c>
      <c r="U16" s="2167">
        <f t="shared" si="3"/>
        <v>3710</v>
      </c>
      <c r="W16" s="18"/>
      <c r="Z16" s="113"/>
    </row>
    <row r="17" spans="1:26" ht="24.95" customHeight="1">
      <c r="A17" s="4306"/>
      <c r="B17" s="2101">
        <v>12</v>
      </c>
      <c r="C17" s="2102" t="s">
        <v>639</v>
      </c>
      <c r="D17" s="2114" t="s">
        <v>635</v>
      </c>
      <c r="E17" s="3082" t="s">
        <v>3038</v>
      </c>
      <c r="F17" s="2221">
        <v>22.95</v>
      </c>
      <c r="G17" s="2221"/>
      <c r="H17" s="2221"/>
      <c r="I17" s="2221">
        <v>6.94</v>
      </c>
      <c r="J17" s="3464" t="s">
        <v>3037</v>
      </c>
      <c r="K17" s="2165">
        <f>'검침 내역'!M17+'검침 내역'!P17</f>
        <v>0</v>
      </c>
      <c r="L17" s="2166">
        <f>I17*'수도요금 고지 및 기준'!$L$7</f>
        <v>0</v>
      </c>
      <c r="M17" s="2166">
        <f>K17*'수도요금 고지 및 기준'!$M$6</f>
        <v>0</v>
      </c>
      <c r="N17" s="2167">
        <f>I17*'수도요금 고지 및 기준'!$M$11</f>
        <v>1582.0440822057437</v>
      </c>
      <c r="O17" s="2168">
        <f>K17*'수도요금 고지 및 기준'!$N$6</f>
        <v>0</v>
      </c>
      <c r="P17" s="2167">
        <f>I17*'수도요금 고지 및 기준'!$N$11</f>
        <v>2833.0162351666049</v>
      </c>
      <c r="Q17" s="2167">
        <f>K17*'수도요금 고지 및 기준'!$O$6</f>
        <v>0</v>
      </c>
      <c r="R17" s="2167">
        <f>I17*'수도요금 고지 및 기준'!$O$11</f>
        <v>212.18139142463917</v>
      </c>
      <c r="S17" s="2167">
        <f>ROUND((M17+O17+Q17),-1)</f>
        <v>0</v>
      </c>
      <c r="T17" s="2167">
        <f>ROUND((L17+N17+P17+R17),-1)</f>
        <v>4630</v>
      </c>
      <c r="U17" s="2167">
        <f>S17+T17</f>
        <v>4630</v>
      </c>
      <c r="W17" s="18"/>
      <c r="Z17" s="113"/>
    </row>
    <row r="18" spans="1:26" ht="24.95" customHeight="1">
      <c r="A18" s="4306"/>
      <c r="B18" s="2101">
        <v>13</v>
      </c>
      <c r="C18" s="2102" t="s">
        <v>639</v>
      </c>
      <c r="D18" s="2086" t="s">
        <v>858</v>
      </c>
      <c r="E18" s="3081" t="s">
        <v>3361</v>
      </c>
      <c r="F18" s="1766">
        <v>1363.48</v>
      </c>
      <c r="G18" s="1766"/>
      <c r="H18" s="1766"/>
      <c r="I18" s="2221">
        <v>412.45</v>
      </c>
      <c r="J18" s="2073" t="s">
        <v>3360</v>
      </c>
      <c r="K18" s="2165">
        <f>'검침 내역'!M18+'검침 내역'!P18</f>
        <v>0</v>
      </c>
      <c r="L18" s="2166">
        <f>I18*'수도요금 고지 및 기준'!$L$7</f>
        <v>0</v>
      </c>
      <c r="M18" s="2166">
        <f>K18*'수도요금 고지 및 기준'!$M$6</f>
        <v>0</v>
      </c>
      <c r="N18" s="2167">
        <f>I18*'수도요금 고지 및 기준'!$M$11</f>
        <v>94022.201974893222</v>
      </c>
      <c r="O18" s="2168">
        <f>K18*'수도요금 고지 및 기준'!$N$6</f>
        <v>0</v>
      </c>
      <c r="P18" s="2167">
        <f>I18*'수도요금 고지 및 기준'!$N$11</f>
        <v>168368.5225064072</v>
      </c>
      <c r="Q18" s="2167">
        <f>K18*'수도요금 고지 및 기준'!$O$6</f>
        <v>0</v>
      </c>
      <c r="R18" s="2167">
        <f>I18*'수도요금 고지 및 기준'!$O$11</f>
        <v>12610.117419753951</v>
      </c>
      <c r="S18" s="2167">
        <f t="shared" si="1"/>
        <v>0</v>
      </c>
      <c r="T18" s="2167">
        <f t="shared" si="2"/>
        <v>275000</v>
      </c>
      <c r="U18" s="2167">
        <f t="shared" si="3"/>
        <v>275000</v>
      </c>
      <c r="W18" s="18"/>
      <c r="Z18" s="113"/>
    </row>
    <row r="19" spans="1:26" ht="24.95" customHeight="1">
      <c r="A19" s="4306"/>
      <c r="B19" s="2101">
        <v>14</v>
      </c>
      <c r="C19" s="2102" t="s">
        <v>639</v>
      </c>
      <c r="D19" s="2086" t="s">
        <v>633</v>
      </c>
      <c r="E19" s="3081" t="s">
        <v>319</v>
      </c>
      <c r="F19" s="3433">
        <v>70.98</v>
      </c>
      <c r="G19" s="3433"/>
      <c r="H19" s="3433"/>
      <c r="I19" s="3433">
        <f t="shared" si="0"/>
        <v>21.471450000000001</v>
      </c>
      <c r="J19" s="2073" t="s">
        <v>3364</v>
      </c>
      <c r="K19" s="2165">
        <f>'검침 내역'!M19+'검침 내역'!P19</f>
        <v>1</v>
      </c>
      <c r="L19" s="2166">
        <f>I19*'수도요금 고지 및 기준'!$L$7</f>
        <v>0</v>
      </c>
      <c r="M19" s="2166">
        <f>K19*'수도요금 고지 및 기준'!$M$6</f>
        <v>1267.5357257731011</v>
      </c>
      <c r="N19" s="2167">
        <f>I19*'수도요금 고지 및 기준'!$M$11</f>
        <v>4894.6369465239941</v>
      </c>
      <c r="O19" s="2168">
        <f>K19*'수도요금 고지 및 기준'!$N$6</f>
        <v>2269.8162018104122</v>
      </c>
      <c r="P19" s="2167">
        <f>I19*'수도요금 고지 및 기준'!$N$11</f>
        <v>8764.9807554132549</v>
      </c>
      <c r="Q19" s="2167">
        <f>K19*'수도요금 고지 및 기준'!$O$6</f>
        <v>170</v>
      </c>
      <c r="R19" s="2167">
        <f>I19*'수도요금 고지 및 기준'!$O$11</f>
        <v>656.46140301218566</v>
      </c>
      <c r="S19" s="2167">
        <f t="shared" si="1"/>
        <v>3710</v>
      </c>
      <c r="T19" s="2167">
        <f t="shared" si="2"/>
        <v>14320</v>
      </c>
      <c r="U19" s="2167">
        <f t="shared" si="3"/>
        <v>18030</v>
      </c>
      <c r="W19" s="18"/>
      <c r="Z19" s="113"/>
    </row>
    <row r="20" spans="1:26" ht="24.95" customHeight="1">
      <c r="A20" s="4306"/>
      <c r="B20" s="2101">
        <v>15</v>
      </c>
      <c r="C20" s="2102" t="s">
        <v>639</v>
      </c>
      <c r="D20" s="2086" t="s">
        <v>858</v>
      </c>
      <c r="E20" s="3081" t="s">
        <v>935</v>
      </c>
      <c r="F20" s="3433">
        <v>2331.4</v>
      </c>
      <c r="G20" s="3434"/>
      <c r="H20" s="3434"/>
      <c r="I20" s="3434">
        <f t="shared" si="0"/>
        <v>705.24850000000004</v>
      </c>
      <c r="J20" s="2070" t="s">
        <v>8</v>
      </c>
      <c r="K20" s="2165">
        <f>'검침 내역'!M20+'검침 내역'!P20</f>
        <v>0</v>
      </c>
      <c r="L20" s="2166">
        <f>I20*'수도요금 고지 및 기준'!$L$7</f>
        <v>0</v>
      </c>
      <c r="M20" s="2166">
        <f>K20*'수도요금 고지 및 기준'!$M$6</f>
        <v>0</v>
      </c>
      <c r="N20" s="2167">
        <f>I20*'수도요금 고지 및 기준'!$M$11</f>
        <v>160768.61900712931</v>
      </c>
      <c r="O20" s="2168">
        <f>K20*'수도요금 고지 및 기준'!$N$6</f>
        <v>0</v>
      </c>
      <c r="P20" s="2167">
        <f>I20*'수도요금 고지 및 기준'!$N$11</f>
        <v>287893.43664652668</v>
      </c>
      <c r="Q20" s="2167">
        <f>K20*'수도요금 고지 및 기준'!$O$6</f>
        <v>0</v>
      </c>
      <c r="R20" s="2167">
        <f>I20*'수도요금 고지 및 기준'!$O$11</f>
        <v>21562.047266590725</v>
      </c>
      <c r="S20" s="2167">
        <f t="shared" si="1"/>
        <v>0</v>
      </c>
      <c r="T20" s="2167">
        <f t="shared" si="2"/>
        <v>470220</v>
      </c>
      <c r="U20" s="2167">
        <f t="shared" si="3"/>
        <v>470220</v>
      </c>
      <c r="W20" s="18"/>
      <c r="Z20" s="113"/>
    </row>
    <row r="21" spans="1:26" ht="24.95" customHeight="1">
      <c r="A21" s="4306"/>
      <c r="B21" s="2101">
        <v>16</v>
      </c>
      <c r="C21" s="2102" t="s">
        <v>639</v>
      </c>
      <c r="D21" s="2086" t="s">
        <v>858</v>
      </c>
      <c r="E21" s="3081" t="s">
        <v>891</v>
      </c>
      <c r="F21" s="2221">
        <v>2488.48</v>
      </c>
      <c r="G21" s="1768"/>
      <c r="H21" s="1768"/>
      <c r="I21" s="1768">
        <f t="shared" si="0"/>
        <v>752.76519999999994</v>
      </c>
      <c r="J21" s="2070" t="s">
        <v>637</v>
      </c>
      <c r="K21" s="2165">
        <f>'검침 내역'!M21+'검침 내역'!P21</f>
        <v>15</v>
      </c>
      <c r="L21" s="2166">
        <f>I21*'수도요금 고지 및 기준'!$L$7</f>
        <v>0</v>
      </c>
      <c r="M21" s="2166">
        <f>K21*'수도요금 고지 및 기준'!$M$6</f>
        <v>19013.035886596517</v>
      </c>
      <c r="N21" s="2167">
        <f>I21*'수도요금 고지 및 기준'!$M$11</f>
        <v>171600.53745683329</v>
      </c>
      <c r="O21" s="2168">
        <f>K21*'수도요금 고지 및 기준'!$N$6</f>
        <v>34047.243027156183</v>
      </c>
      <c r="P21" s="2167">
        <f>I21*'수도요금 고지 및 기준'!$N$11</f>
        <v>307290.49464963056</v>
      </c>
      <c r="Q21" s="2167">
        <f>K21*'수도요금 고지 및 기준'!$O$6</f>
        <v>2550</v>
      </c>
      <c r="R21" s="2167">
        <f>I21*'수도요금 고지 및 기준'!$O$11</f>
        <v>23014.808004617687</v>
      </c>
      <c r="S21" s="2167">
        <f t="shared" si="1"/>
        <v>55610</v>
      </c>
      <c r="T21" s="2167">
        <f t="shared" si="2"/>
        <v>501910</v>
      </c>
      <c r="U21" s="2167">
        <f t="shared" si="3"/>
        <v>557520</v>
      </c>
      <c r="W21" s="18"/>
      <c r="Z21" s="113"/>
    </row>
    <row r="22" spans="1:26" ht="24.95" customHeight="1">
      <c r="A22" s="4306"/>
      <c r="B22" s="2101">
        <v>17</v>
      </c>
      <c r="C22" s="2102" t="s">
        <v>639</v>
      </c>
      <c r="D22" s="2086" t="s">
        <v>633</v>
      </c>
      <c r="E22" s="3081" t="s">
        <v>2852</v>
      </c>
      <c r="F22" s="2221">
        <v>106.41</v>
      </c>
      <c r="G22" s="1768"/>
      <c r="H22" s="1768"/>
      <c r="I22" s="1768">
        <f t="shared" si="0"/>
        <v>32.189025000000001</v>
      </c>
      <c r="J22" s="3464" t="s">
        <v>3428</v>
      </c>
      <c r="K22" s="2165">
        <f>'검침 내역'!M22+'검침 내역'!P22</f>
        <v>5</v>
      </c>
      <c r="L22" s="2166">
        <f>I22*'수도요금 고지 및 기준'!$L$7</f>
        <v>0</v>
      </c>
      <c r="M22" s="2166">
        <f>K22*'수도요금 고지 및 기준'!$M$6</f>
        <v>6337.6786288655057</v>
      </c>
      <c r="N22" s="2167">
        <f>I22*'수도요금 고지 및 기준'!$M$11</f>
        <v>7337.8179413865619</v>
      </c>
      <c r="O22" s="2168">
        <f>K22*'수도요금 고지 및 기준'!$N$6</f>
        <v>11349.081009052061</v>
      </c>
      <c r="P22" s="2167">
        <f>I22*'수도요금 고지 및 기준'!$N$11</f>
        <v>13140.062020055291</v>
      </c>
      <c r="Q22" s="2167">
        <f>K22*'수도요금 고지 및 기준'!$O$6</f>
        <v>850</v>
      </c>
      <c r="R22" s="2167">
        <f>I22*'수도요금 고지 및 기준'!$O$11</f>
        <v>984.13719208969678</v>
      </c>
      <c r="S22" s="2167">
        <f t="shared" si="1"/>
        <v>18540</v>
      </c>
      <c r="T22" s="2167">
        <f t="shared" si="2"/>
        <v>21460</v>
      </c>
      <c r="U22" s="2167">
        <f t="shared" si="3"/>
        <v>40000</v>
      </c>
      <c r="W22" s="18"/>
      <c r="Z22" s="113"/>
    </row>
    <row r="23" spans="1:26" ht="24.95" customHeight="1">
      <c r="A23" s="4306"/>
      <c r="B23" s="2101">
        <v>18</v>
      </c>
      <c r="C23" s="2102"/>
      <c r="D23" s="2086"/>
      <c r="E23" s="3081" t="s">
        <v>3425</v>
      </c>
      <c r="F23" s="2221">
        <v>25.88</v>
      </c>
      <c r="G23" s="1768"/>
      <c r="H23" s="1768"/>
      <c r="I23" s="1768">
        <f t="shared" si="0"/>
        <v>7.8286999999999995</v>
      </c>
      <c r="J23" s="3464" t="s">
        <v>3426</v>
      </c>
      <c r="K23" s="2165">
        <f>'검침 내역'!M23+'검침 내역'!P23</f>
        <v>3</v>
      </c>
      <c r="L23" s="2166">
        <f>I23*'수도요금 고지 및 기준'!$L$7</f>
        <v>0</v>
      </c>
      <c r="M23" s="2166">
        <f>K23*'수도요금 고지 및 기준'!$M$6</f>
        <v>3802.6071773193034</v>
      </c>
      <c r="N23" s="2167">
        <f>I23*'수도요금 고지 및 기준'!$M$11</f>
        <v>1784.6323496201881</v>
      </c>
      <c r="O23" s="2168">
        <f>K23*'수도요금 고지 및 기준'!$N$6</f>
        <v>6809.4486054312365</v>
      </c>
      <c r="P23" s="2167">
        <f>I23*'수도요금 고지 및 기준'!$N$11</f>
        <v>3195.7974351943512</v>
      </c>
      <c r="Q23" s="2167">
        <f>K23*'수도요금 고지 및 기준'!$O$6</f>
        <v>510</v>
      </c>
      <c r="R23" s="2167">
        <f>I23*'수도요금 고지 및 기준'!$O$11</f>
        <v>239.35222752825251</v>
      </c>
      <c r="S23" s="2167">
        <f t="shared" ref="S23" si="4">ROUND((M23+O23+Q23),-1)</f>
        <v>11120</v>
      </c>
      <c r="T23" s="2167">
        <f t="shared" ref="T23" si="5">ROUND((L23+N23+P23+R23),-1)</f>
        <v>5220</v>
      </c>
      <c r="U23" s="2167">
        <f t="shared" ref="U23" si="6">S23+T23</f>
        <v>16340</v>
      </c>
      <c r="W23" s="18"/>
      <c r="Z23" s="113"/>
    </row>
    <row r="24" spans="1:26" ht="24.95" customHeight="1">
      <c r="A24" s="4306"/>
      <c r="B24" s="2101">
        <v>19</v>
      </c>
      <c r="C24" s="2102" t="s">
        <v>639</v>
      </c>
      <c r="D24" s="2086" t="s">
        <v>633</v>
      </c>
      <c r="E24" s="3081" t="s">
        <v>284</v>
      </c>
      <c r="F24" s="2221">
        <v>106.86</v>
      </c>
      <c r="G24" s="1768"/>
      <c r="H24" s="1768"/>
      <c r="I24" s="1768">
        <f t="shared" si="0"/>
        <v>32.325150000000001</v>
      </c>
      <c r="J24" s="2058" t="s">
        <v>2955</v>
      </c>
      <c r="K24" s="2165">
        <f>'검침 내역'!M24+'검침 내역'!P24</f>
        <v>31</v>
      </c>
      <c r="L24" s="2166">
        <f>I24*'수도요금 고지 및 기준'!$L$7</f>
        <v>0</v>
      </c>
      <c r="M24" s="2166">
        <f>K24*'수도요금 고지 및 기준'!$M$6</f>
        <v>39293.607498966136</v>
      </c>
      <c r="N24" s="2167">
        <f>I24*'수도요금 고지 및 기준'!$M$11</f>
        <v>7368.8490293822761</v>
      </c>
      <c r="O24" s="2168">
        <f>K24*'수도요금 고지 및 기준'!$N$6</f>
        <v>70364.302256122784</v>
      </c>
      <c r="P24" s="2167">
        <f>I24*'수도요금 고지 및 기준'!$N$11</f>
        <v>13195.630368039736</v>
      </c>
      <c r="Q24" s="2167">
        <f>K24*'수도요금 고지 및 기준'!$O$6</f>
        <v>5270</v>
      </c>
      <c r="R24" s="2167">
        <f>I24*'수도요금 고지 및 기준'!$O$11</f>
        <v>988.29903530405977</v>
      </c>
      <c r="S24" s="2167">
        <f t="shared" si="1"/>
        <v>114930</v>
      </c>
      <c r="T24" s="2167">
        <f t="shared" si="2"/>
        <v>21550</v>
      </c>
      <c r="U24" s="2167">
        <f t="shared" si="3"/>
        <v>136480</v>
      </c>
      <c r="W24" s="18"/>
      <c r="Z24" s="113"/>
    </row>
    <row r="25" spans="1:26" ht="24.95" customHeight="1">
      <c r="A25" s="4306"/>
      <c r="B25" s="2101">
        <v>20</v>
      </c>
      <c r="C25" s="2102" t="s">
        <v>639</v>
      </c>
      <c r="D25" s="2086" t="s">
        <v>858</v>
      </c>
      <c r="E25" s="3083" t="s">
        <v>1196</v>
      </c>
      <c r="F25" s="2221">
        <v>384.8</v>
      </c>
      <c r="G25" s="1768"/>
      <c r="H25" s="1768"/>
      <c r="I25" s="1768">
        <f t="shared" si="0"/>
        <v>116.402</v>
      </c>
      <c r="J25" s="2058" t="s">
        <v>1762</v>
      </c>
      <c r="K25" s="2165">
        <f>'검침 내역'!M25+'검침 내역'!P25</f>
        <v>109</v>
      </c>
      <c r="L25" s="2166">
        <f>I25*'수도요금 고지 및 기준'!$L$7</f>
        <v>0</v>
      </c>
      <c r="M25" s="2166">
        <f>K25*'수도요금 고지 및 기준'!$M$6</f>
        <v>138161.39410926803</v>
      </c>
      <c r="N25" s="2167">
        <f>I25*'수도요금 고지 및 기준'!$M$11</f>
        <v>26535.02813500187</v>
      </c>
      <c r="O25" s="2168">
        <f>K25*'수도요금 고지 및 기준'!$N$6</f>
        <v>247409.96599733492</v>
      </c>
      <c r="P25" s="2167">
        <f>I25*'수도요금 고지 및 기준'!$N$11</f>
        <v>47517.111787588343</v>
      </c>
      <c r="Q25" s="2167">
        <f>K25*'수도요금 고지 및 기준'!$O$6</f>
        <v>18530</v>
      </c>
      <c r="R25" s="2167">
        <f>I25*'수도요금 고지 및 기준'!$O$11</f>
        <v>3558.8383753041567</v>
      </c>
      <c r="S25" s="2167">
        <f t="shared" si="1"/>
        <v>404100</v>
      </c>
      <c r="T25" s="2167">
        <f t="shared" si="2"/>
        <v>77610</v>
      </c>
      <c r="U25" s="2167">
        <f t="shared" si="3"/>
        <v>481710</v>
      </c>
      <c r="W25" s="18"/>
      <c r="Z25" s="113"/>
    </row>
    <row r="26" spans="1:26" ht="24.95" customHeight="1">
      <c r="A26" s="4306"/>
      <c r="B26" s="2101">
        <v>21</v>
      </c>
      <c r="C26" s="2102" t="s">
        <v>639</v>
      </c>
      <c r="D26" s="2086" t="s">
        <v>858</v>
      </c>
      <c r="E26" s="3081" t="s">
        <v>1189</v>
      </c>
      <c r="F26" s="2221">
        <v>581.76</v>
      </c>
      <c r="G26" s="1768"/>
      <c r="H26" s="1768"/>
      <c r="I26" s="1768">
        <f t="shared" si="0"/>
        <v>175.98239999999998</v>
      </c>
      <c r="J26" s="2070" t="s">
        <v>353</v>
      </c>
      <c r="K26" s="2165">
        <f>'검침 내역'!M26+'검침 내역'!P26</f>
        <v>158</v>
      </c>
      <c r="L26" s="2166">
        <f>I26*'수도요금 고지 및 기준'!$L$7</f>
        <v>0</v>
      </c>
      <c r="M26" s="2166">
        <f>K26*'수도요금 고지 및 기준'!$M$6</f>
        <v>200270.64467214997</v>
      </c>
      <c r="N26" s="2167">
        <f>I26*'수도요금 고지 및 기준'!$M$11</f>
        <v>40116.990560859376</v>
      </c>
      <c r="O26" s="2168">
        <f>K26*'수도요금 고지 및 기준'!$N$6</f>
        <v>358630.95988604514</v>
      </c>
      <c r="P26" s="2167">
        <f>I26*'수도요금 고지 및 기준'!$N$11</f>
        <v>71838.760274291562</v>
      </c>
      <c r="Q26" s="2167">
        <f>K26*'수도요금 고지 및 기준'!$O$6</f>
        <v>26860</v>
      </c>
      <c r="R26" s="2167">
        <f>I26*'수도요금 고지 및 기준'!$O$11</f>
        <v>5380.4309075284455</v>
      </c>
      <c r="S26" s="2167">
        <f t="shared" si="1"/>
        <v>585760</v>
      </c>
      <c r="T26" s="2167">
        <f t="shared" si="2"/>
        <v>117340</v>
      </c>
      <c r="U26" s="2167">
        <f t="shared" si="3"/>
        <v>703100</v>
      </c>
      <c r="W26" s="18"/>
      <c r="Z26" s="113"/>
    </row>
    <row r="27" spans="1:26" ht="24.95" customHeight="1">
      <c r="A27" s="4306"/>
      <c r="B27" s="2101">
        <v>22</v>
      </c>
      <c r="C27" s="2102" t="s">
        <v>639</v>
      </c>
      <c r="D27" s="2086" t="s">
        <v>634</v>
      </c>
      <c r="E27" s="3083" t="s">
        <v>321</v>
      </c>
      <c r="F27" s="1766">
        <v>723.27</v>
      </c>
      <c r="G27" s="1766"/>
      <c r="H27" s="1766"/>
      <c r="I27" s="1766">
        <f t="shared" si="0"/>
        <v>218.789175</v>
      </c>
      <c r="J27" s="2989" t="s">
        <v>2362</v>
      </c>
      <c r="K27" s="2165">
        <f>'검침 내역'!M27+'검침 내역'!P27</f>
        <v>1113</v>
      </c>
      <c r="L27" s="2166">
        <f>I27*'수도요금 고지 및 기준'!$L$7</f>
        <v>0</v>
      </c>
      <c r="M27" s="2166">
        <f>K27*'수도요금 고지 및 기준'!$M$6</f>
        <v>1410767.2627854615</v>
      </c>
      <c r="N27" s="2167">
        <f>I27*'수도요금 고지 및 기준'!$M$11</f>
        <v>49875.233365911648</v>
      </c>
      <c r="O27" s="2168">
        <f>K27*'수도요금 고지 및 기준'!$N$6</f>
        <v>2526305.4326149886</v>
      </c>
      <c r="P27" s="2167">
        <f>I27*'수도요금 고지 및 기준'!$N$11</f>
        <v>89313.153437133631</v>
      </c>
      <c r="Q27" s="2167">
        <f>K27*'수도요금 고지 및 기준'!$O$6</f>
        <v>189210</v>
      </c>
      <c r="R27" s="2167">
        <f>I27*'수도요금 고지 및 기준'!$O$11</f>
        <v>6689.1918703384545</v>
      </c>
      <c r="S27" s="2167">
        <f t="shared" si="1"/>
        <v>4126280</v>
      </c>
      <c r="T27" s="2167">
        <f t="shared" si="2"/>
        <v>145880</v>
      </c>
      <c r="U27" s="2167">
        <f t="shared" si="3"/>
        <v>4272160</v>
      </c>
      <c r="W27" s="18"/>
      <c r="Z27" s="113"/>
    </row>
    <row r="28" spans="1:26" ht="24.95" customHeight="1">
      <c r="A28" s="4311"/>
      <c r="B28" s="2222">
        <v>23</v>
      </c>
      <c r="C28" s="3406" t="s">
        <v>639</v>
      </c>
      <c r="D28" s="3407" t="s">
        <v>3</v>
      </c>
      <c r="E28" s="3408">
        <v>401</v>
      </c>
      <c r="F28" s="3435">
        <v>373.85</v>
      </c>
      <c r="G28" s="3436"/>
      <c r="H28" s="3436"/>
      <c r="I28" s="3436">
        <f t="shared" si="0"/>
        <v>113.089625</v>
      </c>
      <c r="J28" s="1710" t="s">
        <v>3427</v>
      </c>
      <c r="K28" s="3253">
        <f>'검침 내역'!M28+'검침 내역'!P28</f>
        <v>76</v>
      </c>
      <c r="L28" s="3254">
        <f>I28*'수도요금 고지 및 기준'!$L$7</f>
        <v>0</v>
      </c>
      <c r="M28" s="3254">
        <f>K28*'수도요금 고지 및 기준'!$M$6</f>
        <v>96332.715158755687</v>
      </c>
      <c r="N28" s="2173">
        <f>I28*'수도요금 고지 및 기준'!$M$11</f>
        <v>25779.938327106156</v>
      </c>
      <c r="O28" s="3255">
        <f>K28*'수도요금 고지 및 기준'!$N$6</f>
        <v>172506.03133759132</v>
      </c>
      <c r="P28" s="2173">
        <f>I28*'수도요금 고지 및 기준'!$N$11</f>
        <v>46164.948653300162</v>
      </c>
      <c r="Q28" s="2173">
        <f>K28*'수도요금 고지 및 기준'!$O$6</f>
        <v>12920</v>
      </c>
      <c r="R28" s="2173">
        <f>I28*'수도요금 고지 및 기준'!$O$11</f>
        <v>3457.5668570879911</v>
      </c>
      <c r="S28" s="2173">
        <f t="shared" si="1"/>
        <v>281760</v>
      </c>
      <c r="T28" s="2173">
        <f t="shared" si="2"/>
        <v>75400</v>
      </c>
      <c r="U28" s="2173">
        <f t="shared" si="3"/>
        <v>357160</v>
      </c>
      <c r="W28" s="18"/>
      <c r="Z28" s="113"/>
    </row>
    <row r="29" spans="1:26" ht="24.95" customHeight="1">
      <c r="A29" s="4305" t="s">
        <v>705</v>
      </c>
      <c r="B29" s="2092">
        <v>24</v>
      </c>
      <c r="C29" s="3412" t="s">
        <v>638</v>
      </c>
      <c r="D29" s="3413" t="s">
        <v>13</v>
      </c>
      <c r="E29" s="3414" t="s">
        <v>886</v>
      </c>
      <c r="F29" s="3442">
        <v>299.10000000000002</v>
      </c>
      <c r="G29" s="2270"/>
      <c r="H29" s="2270"/>
      <c r="I29" s="2270">
        <f t="shared" si="0"/>
        <v>90.47775</v>
      </c>
      <c r="J29" s="3443" t="s">
        <v>5</v>
      </c>
      <c r="K29" s="3250">
        <f>'검침 내역'!M29+'검침 내역'!P29</f>
        <v>230</v>
      </c>
      <c r="L29" s="3251">
        <f>I29*'수도요금 고지 및 기준'!$L$7</f>
        <v>0</v>
      </c>
      <c r="M29" s="3251">
        <f>K29*'수도요금 고지 및 기준'!$M$6</f>
        <v>291533.21692781325</v>
      </c>
      <c r="N29" s="2174">
        <f>I29*'수도요금 고지 및 기준'!$M$11</f>
        <v>20625.329821151401</v>
      </c>
      <c r="O29" s="3252">
        <f>K29*'수도요금 고지 및 기준'!$N$6</f>
        <v>522057.72641639481</v>
      </c>
      <c r="P29" s="2174">
        <f>I29*'수도요금 고지 및 기준'!$N$11</f>
        <v>36934.428626994995</v>
      </c>
      <c r="Q29" s="2174">
        <f>K29*'수도요금 고지 및 기준'!$O$6</f>
        <v>39100</v>
      </c>
      <c r="R29" s="2174">
        <f>I29*'수도요금 고지 및 기준'!$O$11</f>
        <v>2766.2384564799199</v>
      </c>
      <c r="S29" s="2174">
        <f t="shared" si="1"/>
        <v>852690</v>
      </c>
      <c r="T29" s="2174">
        <f t="shared" si="2"/>
        <v>60330</v>
      </c>
      <c r="U29" s="2174">
        <f t="shared" si="3"/>
        <v>913020</v>
      </c>
      <c r="W29" s="18"/>
      <c r="Z29" s="113"/>
    </row>
    <row r="30" spans="1:26" ht="24.95" customHeight="1">
      <c r="A30" s="4312"/>
      <c r="B30" s="2101">
        <v>25</v>
      </c>
      <c r="C30" s="1733" t="s">
        <v>638</v>
      </c>
      <c r="D30" s="1734" t="s">
        <v>13</v>
      </c>
      <c r="E30" s="3084" t="s">
        <v>884</v>
      </c>
      <c r="F30" s="1736">
        <v>398.47</v>
      </c>
      <c r="G30" s="1736"/>
      <c r="H30" s="1736"/>
      <c r="I30" s="1736">
        <v>120.54</v>
      </c>
      <c r="J30" s="1737" t="s">
        <v>2601</v>
      </c>
      <c r="K30" s="2165">
        <f>'검침 내역'!M30+'검침 내역'!P30</f>
        <v>381</v>
      </c>
      <c r="L30" s="2166">
        <f>I30*'수도요금 고지 및 기준'!$L$7</f>
        <v>0</v>
      </c>
      <c r="M30" s="2166">
        <f>K30*'수도요금 고지 및 기준'!$M$6</f>
        <v>482931.11151955154</v>
      </c>
      <c r="N30" s="2167">
        <f>I30*'수도요금 고지 및 기준'!$M$11</f>
        <v>27478.327618023108</v>
      </c>
      <c r="O30" s="2168">
        <f>K30*'수도요금 고지 및 기준'!$N$6</f>
        <v>864799.97288976703</v>
      </c>
      <c r="P30" s="2167">
        <f>I30*'수도요금 고지 및 기준'!$N$11</f>
        <v>49206.307923196327</v>
      </c>
      <c r="Q30" s="2167">
        <f>K30*'수도요금 고지 및 기준'!$O$6</f>
        <v>64770</v>
      </c>
      <c r="R30" s="2167">
        <f>I30*'수도요금 고지 및 기준'!$O$11</f>
        <v>3685.352294283286</v>
      </c>
      <c r="S30" s="2167">
        <f t="shared" si="1"/>
        <v>1412500</v>
      </c>
      <c r="T30" s="2167">
        <f t="shared" si="2"/>
        <v>80370</v>
      </c>
      <c r="U30" s="2167">
        <f t="shared" si="3"/>
        <v>1492870</v>
      </c>
      <c r="W30" s="18"/>
      <c r="Z30" s="113"/>
    </row>
    <row r="31" spans="1:26" ht="24.95" customHeight="1">
      <c r="A31" s="4312"/>
      <c r="B31" s="2101">
        <v>26</v>
      </c>
      <c r="C31" s="1733" t="s">
        <v>638</v>
      </c>
      <c r="D31" s="1734" t="s">
        <v>13</v>
      </c>
      <c r="E31" s="3085" t="s">
        <v>328</v>
      </c>
      <c r="F31" s="1751">
        <v>193.86</v>
      </c>
      <c r="G31" s="1709"/>
      <c r="H31" s="1709"/>
      <c r="I31" s="1709">
        <f t="shared" si="0"/>
        <v>58.642650000000003</v>
      </c>
      <c r="J31" s="1739" t="s">
        <v>853</v>
      </c>
      <c r="K31" s="2165">
        <f>'검침 내역'!M31+'검침 내역'!P31</f>
        <v>140</v>
      </c>
      <c r="L31" s="2166">
        <f>I31*'수도요금 고지 및 기준'!$L$7</f>
        <v>0</v>
      </c>
      <c r="M31" s="2166">
        <f>K31*'수도요금 고지 및 기준'!$M$6</f>
        <v>177455.00160823416</v>
      </c>
      <c r="N31" s="2167">
        <f>I31*'수도요금 고지 및 기준'!$M$11</f>
        <v>13368.192708553697</v>
      </c>
      <c r="O31" s="2168">
        <f>K31*'수도요금 고지 및 기준'!$N$6</f>
        <v>317774.26825345773</v>
      </c>
      <c r="P31" s="2167">
        <f>I31*'수도요금 고지 및 기준'!$N$11</f>
        <v>23938.844311699264</v>
      </c>
      <c r="Q31" s="2167">
        <f>K31*'수도요금 고지 및 기준'!$O$6</f>
        <v>23800</v>
      </c>
      <c r="R31" s="2167">
        <f>I31*'수도요금 고지 및 기준'!$O$11</f>
        <v>1792.922056747567</v>
      </c>
      <c r="S31" s="2167">
        <f t="shared" si="1"/>
        <v>519030</v>
      </c>
      <c r="T31" s="2167">
        <f t="shared" si="2"/>
        <v>39100</v>
      </c>
      <c r="U31" s="2167">
        <f t="shared" si="3"/>
        <v>558130</v>
      </c>
      <c r="W31" s="18"/>
      <c r="Z31" s="113"/>
    </row>
    <row r="32" spans="1:26" ht="24.95" customHeight="1">
      <c r="A32" s="4312"/>
      <c r="B32" s="2101">
        <v>27</v>
      </c>
      <c r="C32" s="1733" t="s">
        <v>638</v>
      </c>
      <c r="D32" s="1734" t="s">
        <v>13</v>
      </c>
      <c r="E32" s="3085" t="s">
        <v>335</v>
      </c>
      <c r="F32" s="1751">
        <v>110.35</v>
      </c>
      <c r="G32" s="1751"/>
      <c r="H32" s="1751"/>
      <c r="I32" s="1751">
        <f t="shared" si="0"/>
        <v>33.380874999999996</v>
      </c>
      <c r="J32" s="1710" t="s">
        <v>878</v>
      </c>
      <c r="K32" s="2165">
        <f>'검침 내역'!M32+'검침 내역'!P32</f>
        <v>182</v>
      </c>
      <c r="L32" s="2166">
        <f>I32*'수도요금 고지 및 기준'!$L$7</f>
        <v>0</v>
      </c>
      <c r="M32" s="2166">
        <f>K32*'수도요금 고지 및 기준'!$M$6</f>
        <v>230691.50209070439</v>
      </c>
      <c r="N32" s="2167">
        <f>I32*'수도요금 고지 및 기준'!$M$11</f>
        <v>7609.5123562823701</v>
      </c>
      <c r="O32" s="2168">
        <f>K32*'수도요금 고지 및 기준'!$N$6</f>
        <v>413106.54872949503</v>
      </c>
      <c r="P32" s="2167">
        <f>I32*'수도요금 고지 및 기준'!$N$11</f>
        <v>13626.593777963548</v>
      </c>
      <c r="Q32" s="2167">
        <f>K32*'수도요금 고지 및 기준'!$O$6</f>
        <v>30940</v>
      </c>
      <c r="R32" s="2167">
        <f>I32*'수도요금 고지 및 기준'!$O$11</f>
        <v>1020.5764415665635</v>
      </c>
      <c r="S32" s="2167">
        <f t="shared" si="1"/>
        <v>674740</v>
      </c>
      <c r="T32" s="2167">
        <f t="shared" si="2"/>
        <v>22260</v>
      </c>
      <c r="U32" s="2167">
        <f t="shared" si="3"/>
        <v>697000</v>
      </c>
      <c r="W32" s="18"/>
      <c r="Z32" s="113"/>
    </row>
    <row r="33" spans="1:26" ht="24.95" customHeight="1">
      <c r="A33" s="4312"/>
      <c r="B33" s="2101">
        <v>28</v>
      </c>
      <c r="C33" s="1733" t="s">
        <v>638</v>
      </c>
      <c r="D33" s="1734" t="s">
        <v>13</v>
      </c>
      <c r="E33" s="3085" t="s">
        <v>333</v>
      </c>
      <c r="F33" s="1751">
        <v>97.08</v>
      </c>
      <c r="G33" s="1751"/>
      <c r="H33" s="1751"/>
      <c r="I33" s="1751">
        <f t="shared" si="0"/>
        <v>29.366699999999998</v>
      </c>
      <c r="J33" s="1739" t="s">
        <v>689</v>
      </c>
      <c r="K33" s="2165">
        <f>'검침 내역'!M33+'검침 내역'!P33</f>
        <v>152</v>
      </c>
      <c r="L33" s="2166">
        <f>I33*'수도요금 고지 및 기준'!$L$7</f>
        <v>0</v>
      </c>
      <c r="M33" s="2166">
        <f>K33*'수도요금 고지 및 기준'!$M$6</f>
        <v>192665.43031751137</v>
      </c>
      <c r="N33" s="2167">
        <f>I33*'수도요금 고지 및 기준'!$M$11</f>
        <v>6694.4400502754197</v>
      </c>
      <c r="O33" s="2168">
        <f>K33*'수도요금 고지 및 기준'!$N$6</f>
        <v>345012.06267518265</v>
      </c>
      <c r="P33" s="2167">
        <f>I33*'수도요금 고지 및 기준'!$N$11</f>
        <v>11987.944938511113</v>
      </c>
      <c r="Q33" s="2167">
        <f>K33*'수도요금 고지 및 기준'!$O$6</f>
        <v>25840</v>
      </c>
      <c r="R33" s="2167">
        <f>I33*'수도요금 고지 및 기준'!$O$11</f>
        <v>897.84830944523776</v>
      </c>
      <c r="S33" s="2167">
        <f t="shared" si="1"/>
        <v>563520</v>
      </c>
      <c r="T33" s="2167">
        <f t="shared" si="2"/>
        <v>19580</v>
      </c>
      <c r="U33" s="2167">
        <f t="shared" si="3"/>
        <v>583100</v>
      </c>
      <c r="W33" s="18"/>
      <c r="Z33" s="113"/>
    </row>
    <row r="34" spans="1:26" ht="24.95" customHeight="1">
      <c r="A34" s="4312"/>
      <c r="B34" s="2101">
        <v>29</v>
      </c>
      <c r="C34" s="1733" t="s">
        <v>638</v>
      </c>
      <c r="D34" s="1734" t="s">
        <v>13</v>
      </c>
      <c r="E34" s="3085" t="s">
        <v>327</v>
      </c>
      <c r="F34" s="1751">
        <v>294.04000000000002</v>
      </c>
      <c r="G34" s="1751"/>
      <c r="H34" s="1751"/>
      <c r="I34" s="1751">
        <f t="shared" si="0"/>
        <v>88.947100000000006</v>
      </c>
      <c r="J34" s="1737" t="s">
        <v>2296</v>
      </c>
      <c r="K34" s="2165">
        <f>'검침 내역'!M34+'검침 내역'!P34</f>
        <v>334</v>
      </c>
      <c r="L34" s="2166">
        <f>I34*'수도요금 고지 및 기준'!$L$7</f>
        <v>0</v>
      </c>
      <c r="M34" s="2166">
        <f>K34*'수도요금 고지 및 기준'!$M$6</f>
        <v>423356.93240821577</v>
      </c>
      <c r="N34" s="2167">
        <f>I34*'수도요금 고지 및 기준'!$M$11</f>
        <v>20276.402476132927</v>
      </c>
      <c r="O34" s="2168">
        <f>K34*'수도요금 고지 및 기준'!$N$6</f>
        <v>758118.61140467762</v>
      </c>
      <c r="P34" s="2167">
        <f>I34*'수도요금 고지 및 기준'!$N$11</f>
        <v>36309.593425214342</v>
      </c>
      <c r="Q34" s="2167">
        <f>K34*'수도요금 고지 및 기준'!$O$6</f>
        <v>56780</v>
      </c>
      <c r="R34" s="2167">
        <f>I34*'수도요금 고지 및 기준'!$O$11</f>
        <v>2719.4408416695278</v>
      </c>
      <c r="S34" s="2167">
        <f t="shared" si="1"/>
        <v>1238260</v>
      </c>
      <c r="T34" s="2167">
        <f t="shared" si="2"/>
        <v>59310</v>
      </c>
      <c r="U34" s="2167">
        <f t="shared" si="3"/>
        <v>1297570</v>
      </c>
      <c r="W34" s="18"/>
      <c r="Z34" s="113"/>
    </row>
    <row r="35" spans="1:26" ht="24.95" customHeight="1">
      <c r="A35" s="4312"/>
      <c r="B35" s="2101">
        <v>30</v>
      </c>
      <c r="C35" s="1733" t="s">
        <v>638</v>
      </c>
      <c r="D35" s="1734" t="s">
        <v>13</v>
      </c>
      <c r="E35" s="3085" t="s">
        <v>690</v>
      </c>
      <c r="F35" s="1751">
        <v>192.26</v>
      </c>
      <c r="G35" s="1751"/>
      <c r="H35" s="1751"/>
      <c r="I35" s="1751">
        <f t="shared" si="0"/>
        <v>58.158649999999994</v>
      </c>
      <c r="J35" s="1737" t="s">
        <v>866</v>
      </c>
      <c r="K35" s="2165">
        <f>'검침 내역'!M35+'검침 내역'!P35</f>
        <v>74</v>
      </c>
      <c r="L35" s="2166">
        <f>I35*'수도요금 고지 및 기준'!$L$7</f>
        <v>0</v>
      </c>
      <c r="M35" s="2166">
        <f>K35*'수도요금 고지 및 기준'!$M$6</f>
        <v>93797.643707209485</v>
      </c>
      <c r="N35" s="2167">
        <f>I35*'수도요금 고지 및 기준'!$M$11</f>
        <v>13257.859951235601</v>
      </c>
      <c r="O35" s="2168">
        <f>K35*'수도요금 고지 및 기준'!$N$6</f>
        <v>167966.39893397049</v>
      </c>
      <c r="P35" s="2167">
        <f>I35*'수도요금 고지 및 기준'!$N$11</f>
        <v>23741.267963310122</v>
      </c>
      <c r="Q35" s="2167">
        <f>K35*'수도요금 고지 및 기준'!$O$6</f>
        <v>12580</v>
      </c>
      <c r="R35" s="2167">
        <f>I35*'수도요금 고지 및 기준'!$O$11</f>
        <v>1778.1243919853873</v>
      </c>
      <c r="S35" s="2167">
        <f t="shared" si="1"/>
        <v>274340</v>
      </c>
      <c r="T35" s="2167">
        <f t="shared" si="2"/>
        <v>38780</v>
      </c>
      <c r="U35" s="2167">
        <f t="shared" si="3"/>
        <v>313120</v>
      </c>
      <c r="W35" s="18"/>
      <c r="Z35" s="113"/>
    </row>
    <row r="36" spans="1:26" ht="24.95" customHeight="1">
      <c r="A36" s="4312"/>
      <c r="B36" s="2101">
        <v>31</v>
      </c>
      <c r="C36" s="1733" t="s">
        <v>638</v>
      </c>
      <c r="D36" s="1734" t="s">
        <v>13</v>
      </c>
      <c r="E36" s="3085" t="s">
        <v>869</v>
      </c>
      <c r="F36" s="1751">
        <v>77.64</v>
      </c>
      <c r="G36" s="1751"/>
      <c r="H36" s="1751"/>
      <c r="I36" s="1751">
        <f t="shared" si="0"/>
        <v>23.4861</v>
      </c>
      <c r="J36" s="1739" t="s">
        <v>883</v>
      </c>
      <c r="K36" s="2165">
        <f>'검침 내역'!M36+'검침 내역'!P36</f>
        <v>138</v>
      </c>
      <c r="L36" s="2166">
        <f>I36*'수도요금 고지 및 기준'!$L$7</f>
        <v>0</v>
      </c>
      <c r="M36" s="2166">
        <f>K36*'수도요금 고지 및 기준'!$M$6</f>
        <v>174919.93015668797</v>
      </c>
      <c r="N36" s="2167">
        <f>I36*'수도요금 고지 및 기준'!$M$11</f>
        <v>5353.8970488605646</v>
      </c>
      <c r="O36" s="2168">
        <f>K36*'수도요금 고지 및 기준'!$N$6</f>
        <v>313234.63584983686</v>
      </c>
      <c r="P36" s="2167">
        <f>I36*'수도요금 고지 및 기준'!$N$11</f>
        <v>9587.3923055830546</v>
      </c>
      <c r="Q36" s="2167">
        <f>K36*'수도요금 고지 및 기준'!$O$6</f>
        <v>23460</v>
      </c>
      <c r="R36" s="2167">
        <f>I36*'수도요금 고지 및 기준'!$O$11</f>
        <v>718.0566825847576</v>
      </c>
      <c r="S36" s="2167">
        <f t="shared" si="1"/>
        <v>511610</v>
      </c>
      <c r="T36" s="2167">
        <f t="shared" si="2"/>
        <v>15660</v>
      </c>
      <c r="U36" s="2167">
        <f t="shared" si="3"/>
        <v>527270</v>
      </c>
      <c r="W36" s="18"/>
      <c r="Z36" s="113"/>
    </row>
    <row r="37" spans="1:26" ht="24.95" customHeight="1">
      <c r="A37" s="4312"/>
      <c r="B37" s="2101">
        <v>32</v>
      </c>
      <c r="C37" s="1733" t="s">
        <v>638</v>
      </c>
      <c r="D37" s="1734" t="s">
        <v>13</v>
      </c>
      <c r="E37" s="3085" t="s">
        <v>892</v>
      </c>
      <c r="F37" s="1751">
        <v>132.24</v>
      </c>
      <c r="G37" s="1751"/>
      <c r="H37" s="1751"/>
      <c r="I37" s="1751">
        <f t="shared" si="0"/>
        <v>40.002600000000001</v>
      </c>
      <c r="J37" s="1739" t="s">
        <v>2239</v>
      </c>
      <c r="K37" s="2165">
        <f>'검침 내역'!M37+'검침 내역'!P37</f>
        <v>176</v>
      </c>
      <c r="L37" s="2166">
        <f>I37*'수도요금 고지 및 기준'!$L$7</f>
        <v>0</v>
      </c>
      <c r="M37" s="2166">
        <f>K37*'수도요금 고지 및 기준'!$M$6</f>
        <v>223086.2877360658</v>
      </c>
      <c r="N37" s="2167">
        <f>I37*'수도요금 고지 및 기준'!$M$11</f>
        <v>9119.0023923405606</v>
      </c>
      <c r="O37" s="2168">
        <f>K37*'수도요금 고지 및 기준'!$N$6</f>
        <v>399487.65151863254</v>
      </c>
      <c r="P37" s="2167">
        <f>I37*'수도요금 고지 및 기준'!$N$11</f>
        <v>16329.685194362481</v>
      </c>
      <c r="Q37" s="2167">
        <f>K37*'수도요금 고지 및 기준'!$O$6</f>
        <v>29920</v>
      </c>
      <c r="R37" s="2167">
        <f>I37*'수도요금 고지 및 기준'!$O$11</f>
        <v>1223.0269925941311</v>
      </c>
      <c r="S37" s="2167">
        <f t="shared" si="1"/>
        <v>652490</v>
      </c>
      <c r="T37" s="2167">
        <f t="shared" si="2"/>
        <v>26670</v>
      </c>
      <c r="U37" s="2167">
        <f t="shared" si="3"/>
        <v>679160</v>
      </c>
      <c r="W37" s="18"/>
      <c r="Z37" s="113"/>
    </row>
    <row r="38" spans="1:26" ht="24.95" customHeight="1">
      <c r="A38" s="4312"/>
      <c r="B38" s="2101">
        <v>33</v>
      </c>
      <c r="C38" s="1733" t="s">
        <v>638</v>
      </c>
      <c r="D38" s="1734" t="s">
        <v>13</v>
      </c>
      <c r="E38" s="3085" t="s">
        <v>330</v>
      </c>
      <c r="F38" s="1751">
        <v>119.79</v>
      </c>
      <c r="G38" s="1751"/>
      <c r="H38" s="1751"/>
      <c r="I38" s="1751">
        <f t="shared" si="0"/>
        <v>36.236474999999999</v>
      </c>
      <c r="J38" s="1737" t="s">
        <v>2238</v>
      </c>
      <c r="K38" s="2165">
        <f>'검침 내역'!M38+'검침 내역'!P38</f>
        <v>133</v>
      </c>
      <c r="L38" s="2166">
        <f>I38*'수도요금 고지 및 기준'!$L$7</f>
        <v>0</v>
      </c>
      <c r="M38" s="2166">
        <f>K38*'수도요금 고지 및 기준'!$M$6</f>
        <v>168582.25152782246</v>
      </c>
      <c r="N38" s="2167">
        <f>I38*'수도요금 고지 및 기준'!$M$11</f>
        <v>8260.4756244591317</v>
      </c>
      <c r="O38" s="2168">
        <f>K38*'수도요금 고지 및 기준'!$N$6</f>
        <v>301885.55484078481</v>
      </c>
      <c r="P38" s="2167">
        <f>I38*'수도요금 고지 및 기준'!$N$11</f>
        <v>14792.294233459479</v>
      </c>
      <c r="Q38" s="2167">
        <f>K38*'수도요금 고지 및 기준'!$O$6</f>
        <v>22610</v>
      </c>
      <c r="R38" s="2167">
        <f>I38*'수도요금 고지 및 기준'!$O$11</f>
        <v>1107.8826636634224</v>
      </c>
      <c r="S38" s="2167">
        <f t="shared" si="1"/>
        <v>493080</v>
      </c>
      <c r="T38" s="2167">
        <f t="shared" si="2"/>
        <v>24160</v>
      </c>
      <c r="U38" s="2167">
        <f t="shared" si="3"/>
        <v>517240</v>
      </c>
      <c r="W38" s="18"/>
      <c r="Z38" s="113"/>
    </row>
    <row r="39" spans="1:26" ht="24.95" customHeight="1">
      <c r="A39" s="4312"/>
      <c r="B39" s="2101">
        <v>34</v>
      </c>
      <c r="C39" s="1740" t="s">
        <v>638</v>
      </c>
      <c r="D39" s="1741" t="s">
        <v>13</v>
      </c>
      <c r="E39" s="3086" t="s">
        <v>338</v>
      </c>
      <c r="F39" s="1751">
        <v>133.02000000000001</v>
      </c>
      <c r="G39" s="1751"/>
      <c r="H39" s="1751"/>
      <c r="I39" s="1751">
        <f t="shared" si="0"/>
        <v>40.238550000000004</v>
      </c>
      <c r="J39" s="3685" t="s">
        <v>2433</v>
      </c>
      <c r="K39" s="2165">
        <f>'검침 내역'!M39+'검침 내역'!P39</f>
        <v>156</v>
      </c>
      <c r="L39" s="2166">
        <f>I39*'수도요금 고지 및 기준'!$L$7</f>
        <v>0</v>
      </c>
      <c r="M39" s="2166">
        <f>K39*'수도요금 고지 및 기준'!$M$6</f>
        <v>197735.57322060378</v>
      </c>
      <c r="N39" s="2167">
        <f>I39*'수도요금 고지 및 기준'!$M$11</f>
        <v>9172.7896115331314</v>
      </c>
      <c r="O39" s="2168">
        <f>K39*'수도요금 고지 및 기준'!$N$6</f>
        <v>354091.32748242433</v>
      </c>
      <c r="P39" s="2167">
        <f>I39*'수도요금 고지 및 기준'!$N$11</f>
        <v>16426.003664202188</v>
      </c>
      <c r="Q39" s="2167">
        <f>K39*'수도요금 고지 및 기준'!$O$6</f>
        <v>26520</v>
      </c>
      <c r="R39" s="2167">
        <f>I39*'수도요금 고지 및 기준'!$O$11</f>
        <v>1230.2408541656937</v>
      </c>
      <c r="S39" s="2167">
        <f t="shared" si="1"/>
        <v>578350</v>
      </c>
      <c r="T39" s="2167">
        <f t="shared" si="2"/>
        <v>26830</v>
      </c>
      <c r="U39" s="2167">
        <f t="shared" si="3"/>
        <v>605180</v>
      </c>
      <c r="W39" s="18"/>
      <c r="Z39" s="113"/>
    </row>
    <row r="40" spans="1:26" ht="24.95" customHeight="1">
      <c r="A40" s="4312"/>
      <c r="B40" s="2101">
        <v>35</v>
      </c>
      <c r="C40" s="1733" t="s">
        <v>638</v>
      </c>
      <c r="D40" s="1734" t="s">
        <v>13</v>
      </c>
      <c r="E40" s="3085" t="s">
        <v>870</v>
      </c>
      <c r="F40" s="1751">
        <v>80.459999999999994</v>
      </c>
      <c r="G40" s="1751"/>
      <c r="H40" s="1751"/>
      <c r="I40" s="1751">
        <f t="shared" si="0"/>
        <v>24.339149999999997</v>
      </c>
      <c r="J40" s="1737" t="s">
        <v>2240</v>
      </c>
      <c r="K40" s="2165">
        <f>'검침 내역'!M40+'검침 내역'!P40</f>
        <v>252</v>
      </c>
      <c r="L40" s="2166">
        <f>I40*'수도요금 고지 및 기준'!$L$7</f>
        <v>0</v>
      </c>
      <c r="M40" s="2166">
        <f>K40*'수도요금 고지 및 기준'!$M$6</f>
        <v>319419.00289482146</v>
      </c>
      <c r="N40" s="2167">
        <f>I40*'수도요금 고지 및 기준'!$M$11</f>
        <v>5548.3585336337064</v>
      </c>
      <c r="O40" s="2168">
        <f>K40*'수도요금 고지 및 기준'!$N$6</f>
        <v>571993.6828562239</v>
      </c>
      <c r="P40" s="2167">
        <f>I40*'수도요금 고지 및 기준'!$N$11</f>
        <v>9935.6206196189123</v>
      </c>
      <c r="Q40" s="2167">
        <f>K40*'수도요금 고지 및 기준'!$O$6</f>
        <v>42840</v>
      </c>
      <c r="R40" s="2167">
        <f>I40*'수도요금 고지 및 기준'!$O$11</f>
        <v>744.1375667280987</v>
      </c>
      <c r="S40" s="2167">
        <f t="shared" si="1"/>
        <v>934250</v>
      </c>
      <c r="T40" s="2167">
        <f t="shared" si="2"/>
        <v>16230</v>
      </c>
      <c r="U40" s="2167">
        <f t="shared" si="3"/>
        <v>950480</v>
      </c>
      <c r="W40" s="18"/>
      <c r="Z40" s="113"/>
    </row>
    <row r="41" spans="1:26" ht="24.95" customHeight="1">
      <c r="A41" s="4312"/>
      <c r="B41" s="2101">
        <v>36</v>
      </c>
      <c r="C41" s="1733" t="s">
        <v>638</v>
      </c>
      <c r="D41" s="1734" t="s">
        <v>875</v>
      </c>
      <c r="E41" s="3087" t="s">
        <v>1195</v>
      </c>
      <c r="F41" s="1751">
        <v>148.65</v>
      </c>
      <c r="G41" s="1751"/>
      <c r="H41" s="1751"/>
      <c r="I41" s="1751">
        <f t="shared" si="0"/>
        <v>44.966625000000001</v>
      </c>
      <c r="J41" s="1752" t="s">
        <v>3046</v>
      </c>
      <c r="K41" s="2165">
        <f>'검침 내역'!M41+'검침 내역'!P41</f>
        <v>165</v>
      </c>
      <c r="L41" s="2166">
        <f>I41*'수도요금 고지 및 기준'!$L$7</f>
        <v>0</v>
      </c>
      <c r="M41" s="2166">
        <f>K41*'수도요금 고지 및 기준'!$M$6</f>
        <v>209143.3947525617</v>
      </c>
      <c r="N41" s="2167">
        <f>I41*'수도요금 고지 및 기준'!$M$11</f>
        <v>10250.602734584272</v>
      </c>
      <c r="O41" s="2168">
        <f>K41*'수도요금 고지 및 기준'!$N$6</f>
        <v>374519.673298718</v>
      </c>
      <c r="P41" s="2167">
        <f>I41*'수도요금 고지 및 기준'!$N$11</f>
        <v>18356.077617528605</v>
      </c>
      <c r="Q41" s="2167">
        <f>K41*'수도요금 고지 및 기준'!$O$6</f>
        <v>28050</v>
      </c>
      <c r="R41" s="2167">
        <f>I41*'수도요금 고지 및 기준'!$O$11</f>
        <v>1374.795541811234</v>
      </c>
      <c r="S41" s="2167">
        <f t="shared" si="1"/>
        <v>611710</v>
      </c>
      <c r="T41" s="2167">
        <f t="shared" si="2"/>
        <v>29980</v>
      </c>
      <c r="U41" s="2167">
        <f t="shared" si="3"/>
        <v>641690</v>
      </c>
      <c r="W41" s="18"/>
      <c r="Z41" s="113"/>
    </row>
    <row r="42" spans="1:26" ht="24.95" customHeight="1">
      <c r="A42" s="4312"/>
      <c r="B42" s="2101">
        <v>37</v>
      </c>
      <c r="C42" s="1733" t="s">
        <v>638</v>
      </c>
      <c r="D42" s="1734" t="s">
        <v>875</v>
      </c>
      <c r="E42" s="3087" t="s">
        <v>1192</v>
      </c>
      <c r="F42" s="1751">
        <v>217.91</v>
      </c>
      <c r="G42" s="1751"/>
      <c r="H42" s="1751"/>
      <c r="I42" s="1751">
        <f t="shared" si="0"/>
        <v>65.917774999999992</v>
      </c>
      <c r="J42" s="1710" t="s">
        <v>3416</v>
      </c>
      <c r="K42" s="2165">
        <f>'검침 내역'!M42+'검침 내역'!P42</f>
        <v>149</v>
      </c>
      <c r="L42" s="2166">
        <f>I42*'수도요금 고지 및 기준'!$L$7</f>
        <v>0</v>
      </c>
      <c r="M42" s="2166">
        <f>K42*'수도요금 고지 및 기준'!$M$6</f>
        <v>188862.82314019208</v>
      </c>
      <c r="N42" s="2167">
        <f>I42*'수도요금 고지 및 기준'!$M$11</f>
        <v>15026.631966991312</v>
      </c>
      <c r="O42" s="2168">
        <f>K42*'수도요금 고지 및 기준'!$N$6</f>
        <v>338202.61406975141</v>
      </c>
      <c r="P42" s="2167">
        <f>I42*'수도요금 고지 및 기준'!$N$11</f>
        <v>26908.663798423531</v>
      </c>
      <c r="Q42" s="2167">
        <f>K42*'수도요금 고지 및 기준'!$O$6</f>
        <v>25330</v>
      </c>
      <c r="R42" s="2167">
        <f>I42*'수도요금 고지 및 기준'!$O$11</f>
        <v>2015.3494552040765</v>
      </c>
      <c r="S42" s="2167">
        <f t="shared" si="1"/>
        <v>552400</v>
      </c>
      <c r="T42" s="2167">
        <f t="shared" si="2"/>
        <v>43950</v>
      </c>
      <c r="U42" s="2167">
        <f t="shared" si="3"/>
        <v>596350</v>
      </c>
      <c r="W42" s="18"/>
      <c r="Z42" s="113"/>
    </row>
    <row r="43" spans="1:26" ht="24.95" customHeight="1">
      <c r="A43" s="4312"/>
      <c r="B43" s="2101">
        <v>38</v>
      </c>
      <c r="C43" s="1733" t="s">
        <v>638</v>
      </c>
      <c r="D43" s="1707" t="s">
        <v>633</v>
      </c>
      <c r="E43" s="3088">
        <v>101</v>
      </c>
      <c r="F43" s="1751">
        <v>59.43</v>
      </c>
      <c r="G43" s="1751"/>
      <c r="H43" s="1751"/>
      <c r="I43" s="1751">
        <v>17.98</v>
      </c>
      <c r="J43" s="3292" t="s">
        <v>3480</v>
      </c>
      <c r="K43" s="2165">
        <f>'검침 내역'!M43+'검침 내역'!P43</f>
        <v>1</v>
      </c>
      <c r="L43" s="2166">
        <f>I43*'수도요금 고지 및 기준'!$L$7</f>
        <v>0</v>
      </c>
      <c r="M43" s="2166">
        <f>K43*'수도요금 고지 및 기준'!$M$6</f>
        <v>1267.5357257731011</v>
      </c>
      <c r="N43" s="2167">
        <f>I43*'수도요금 고지 및 기준'!$M$11</f>
        <v>4098.7251582217968</v>
      </c>
      <c r="O43" s="2168">
        <f>K43*'수도요금 고지 및 기준'!$N$6</f>
        <v>2269.8162018104122</v>
      </c>
      <c r="P43" s="2167">
        <f>I43*'수도요금 고지 및 기준'!$N$11</f>
        <v>7339.7164132990711</v>
      </c>
      <c r="Q43" s="2167">
        <f>K43*'수도요금 고지 및 기준'!$O$6</f>
        <v>170</v>
      </c>
      <c r="R43" s="2167">
        <f>I43*'수도요금 고지 및 기준'!$O$11</f>
        <v>549.71490170245136</v>
      </c>
      <c r="S43" s="2167">
        <f t="shared" si="1"/>
        <v>3710</v>
      </c>
      <c r="T43" s="2167">
        <f t="shared" si="2"/>
        <v>11990</v>
      </c>
      <c r="U43" s="2167">
        <f t="shared" si="3"/>
        <v>15700</v>
      </c>
      <c r="W43" s="18"/>
      <c r="Z43" s="113"/>
    </row>
    <row r="44" spans="1:26" ht="24.95" customHeight="1">
      <c r="A44" s="4312"/>
      <c r="B44" s="2101">
        <v>39</v>
      </c>
      <c r="C44" s="1733" t="s">
        <v>638</v>
      </c>
      <c r="D44" s="1707" t="s">
        <v>633</v>
      </c>
      <c r="E44" s="3089">
        <v>102103</v>
      </c>
      <c r="F44" s="1751">
        <v>113.52000000000001</v>
      </c>
      <c r="G44" s="1751"/>
      <c r="H44" s="1751"/>
      <c r="I44" s="1751">
        <f>16.68+17.66</f>
        <v>34.340000000000003</v>
      </c>
      <c r="J44" s="3291" t="s">
        <v>3295</v>
      </c>
      <c r="K44" s="2165">
        <f>'검침 내역'!M44+'검침 내역'!P44</f>
        <v>0</v>
      </c>
      <c r="L44" s="2166">
        <f>I44*'수도요금 고지 및 기준'!$L$7</f>
        <v>0</v>
      </c>
      <c r="M44" s="2166">
        <f>K44*'수도요금 고지 및 기준'!$M$6</f>
        <v>0</v>
      </c>
      <c r="N44" s="2167">
        <f>I44*'수도요금 고지 및 기준'!$M$11</f>
        <v>7828.1547237673267</v>
      </c>
      <c r="O44" s="2168">
        <f>K44*'수도요금 고지 및 기준'!$N$6</f>
        <v>0</v>
      </c>
      <c r="P44" s="2167">
        <f>I44*'수도요금 고지 및 기준'!$N$11</f>
        <v>14018.123561328704</v>
      </c>
      <c r="Q44" s="2167">
        <f>K44*'수도요금 고지 및 기준'!$O$6</f>
        <v>0</v>
      </c>
      <c r="R44" s="2167">
        <f>I44*'수도요금 고지 및 기준'!$O$11</f>
        <v>1049.9004296141368</v>
      </c>
      <c r="S44" s="2167">
        <f t="shared" si="1"/>
        <v>0</v>
      </c>
      <c r="T44" s="2167">
        <f t="shared" si="2"/>
        <v>22900</v>
      </c>
      <c r="U44" s="2167">
        <f t="shared" si="3"/>
        <v>22900</v>
      </c>
      <c r="W44" s="18"/>
      <c r="Z44" s="113"/>
    </row>
    <row r="45" spans="1:26" ht="24.95" customHeight="1">
      <c r="A45" s="4312"/>
      <c r="B45" s="2101">
        <v>40</v>
      </c>
      <c r="C45" s="1733" t="s">
        <v>638</v>
      </c>
      <c r="D45" s="1707" t="s">
        <v>633</v>
      </c>
      <c r="E45" s="3084" t="s">
        <v>2579</v>
      </c>
      <c r="F45" s="1736">
        <v>105.38</v>
      </c>
      <c r="G45" s="1736"/>
      <c r="H45" s="1736"/>
      <c r="I45" s="1736">
        <v>31.88</v>
      </c>
      <c r="J45" s="1737" t="s">
        <v>2600</v>
      </c>
      <c r="K45" s="2165">
        <f>'검침 내역'!M45+'검침 내역'!P45</f>
        <v>161</v>
      </c>
      <c r="L45" s="2166">
        <f>I45*'수도요금 고지 및 기준'!$L$7</f>
        <v>0</v>
      </c>
      <c r="M45" s="2166">
        <f>K45*'수도요금 고지 및 기준'!$M$6</f>
        <v>204073.25184946929</v>
      </c>
      <c r="N45" s="2167">
        <f>I45*'수도요금 고지 및 기준'!$M$11</f>
        <v>7267.3725274811395</v>
      </c>
      <c r="O45" s="2168">
        <f>K45*'수도요금 고지 및 기준'!$N$6</f>
        <v>365440.40849147638</v>
      </c>
      <c r="P45" s="2167">
        <f>I45*'수도요금 고지 및 기준'!$N$11</f>
        <v>13013.913195549187</v>
      </c>
      <c r="Q45" s="2167">
        <f>K45*'수도요금 고지 및 기준'!$O$6</f>
        <v>27370</v>
      </c>
      <c r="R45" s="2167">
        <f>I45*'수도요금 고지 및 기준'!$O$11</f>
        <v>974.68915830223284</v>
      </c>
      <c r="S45" s="2167">
        <f t="shared" si="1"/>
        <v>596880</v>
      </c>
      <c r="T45" s="2167">
        <f t="shared" si="2"/>
        <v>21260</v>
      </c>
      <c r="U45" s="2167">
        <f t="shared" si="3"/>
        <v>618140</v>
      </c>
      <c r="W45" s="18"/>
      <c r="Z45" s="113"/>
    </row>
    <row r="46" spans="1:26" ht="24.95" customHeight="1">
      <c r="A46" s="4312"/>
      <c r="B46" s="2101">
        <v>41</v>
      </c>
      <c r="C46" s="1733" t="s">
        <v>638</v>
      </c>
      <c r="D46" s="1707" t="s">
        <v>633</v>
      </c>
      <c r="E46" s="3084">
        <v>105</v>
      </c>
      <c r="F46" s="1751">
        <v>61.11</v>
      </c>
      <c r="G46" s="1751"/>
      <c r="H46" s="1751"/>
      <c r="I46" s="1751">
        <v>18.489999999999998</v>
      </c>
      <c r="J46" s="3291" t="s">
        <v>3564</v>
      </c>
      <c r="K46" s="2165">
        <f>'검침 내역'!M46+'검침 내역'!P46</f>
        <v>0</v>
      </c>
      <c r="L46" s="2166">
        <f>I46*'수도요금 고지 및 기준'!$L$7</f>
        <v>0</v>
      </c>
      <c r="M46" s="2166">
        <f>K46*'수도요금 고지 및 기준'!$M$6</f>
        <v>0</v>
      </c>
      <c r="N46" s="2167">
        <f>I46*'수도요금 고지 및 기준'!$M$11</f>
        <v>4214.9848818421033</v>
      </c>
      <c r="O46" s="2168">
        <f>K46*'수도요금 고지 및 기준'!$N$6</f>
        <v>0</v>
      </c>
      <c r="P46" s="2167">
        <f>I46*'수도요금 고지 및 기준'!$N$11</f>
        <v>7547.9063671801896</v>
      </c>
      <c r="Q46" s="2167">
        <f>K46*'수도요금 고지 및 기준'!$O$6</f>
        <v>0</v>
      </c>
      <c r="R46" s="2167">
        <f>I46*'수도요금 고지 및 기준'!$O$11</f>
        <v>565.30748234028499</v>
      </c>
      <c r="S46" s="2167">
        <f t="shared" si="1"/>
        <v>0</v>
      </c>
      <c r="T46" s="2167">
        <f t="shared" si="2"/>
        <v>12330</v>
      </c>
      <c r="U46" s="2167">
        <f t="shared" si="3"/>
        <v>12330</v>
      </c>
      <c r="W46" s="18"/>
      <c r="Z46" s="113"/>
    </row>
    <row r="47" spans="1:26" ht="24.95" customHeight="1">
      <c r="A47" s="4312"/>
      <c r="B47" s="2101">
        <v>42</v>
      </c>
      <c r="C47" s="1733" t="s">
        <v>638</v>
      </c>
      <c r="D47" s="1707" t="s">
        <v>633</v>
      </c>
      <c r="E47" s="3084">
        <v>106</v>
      </c>
      <c r="F47" s="1751">
        <v>58.82</v>
      </c>
      <c r="G47" s="1751"/>
      <c r="H47" s="1751"/>
      <c r="I47" s="1751">
        <f t="shared" si="0"/>
        <v>17.793050000000001</v>
      </c>
      <c r="J47" s="3291" t="s">
        <v>3565</v>
      </c>
      <c r="K47" s="2165">
        <f>'검침 내역'!M47+'검침 내역'!P47</f>
        <v>0</v>
      </c>
      <c r="L47" s="2166">
        <f>I47*'수도요금 고지 및 기준'!$L$7</f>
        <v>0</v>
      </c>
      <c r="M47" s="2166">
        <f>K47*'수도요금 고지 및 기준'!$M$6</f>
        <v>0</v>
      </c>
      <c r="N47" s="2167">
        <f>I47*'수도요금 고지 및 기준'!$M$11</f>
        <v>4056.1079909064711</v>
      </c>
      <c r="O47" s="2168">
        <f>K47*'수도요금 고지 및 기준'!$N$6</f>
        <v>0</v>
      </c>
      <c r="P47" s="2167">
        <f>I47*'수도요금 고지 및 기준'!$N$11</f>
        <v>7263.400507655786</v>
      </c>
      <c r="Q47" s="2167">
        <f>K47*'수도요금 고지 및 기준'!$O$6</f>
        <v>0</v>
      </c>
      <c r="R47" s="2167">
        <f>I47*'수도요금 고지 및 기준'!$O$11</f>
        <v>543.99915081962183</v>
      </c>
      <c r="S47" s="2167">
        <f t="shared" si="1"/>
        <v>0</v>
      </c>
      <c r="T47" s="2167">
        <f t="shared" si="2"/>
        <v>11860</v>
      </c>
      <c r="U47" s="2167">
        <f t="shared" si="3"/>
        <v>11860</v>
      </c>
      <c r="W47" s="18"/>
      <c r="Z47" s="113"/>
    </row>
    <row r="48" spans="1:26" ht="24.95" customHeight="1">
      <c r="A48" s="4312"/>
      <c r="B48" s="2101">
        <v>43</v>
      </c>
      <c r="C48" s="1733" t="s">
        <v>638</v>
      </c>
      <c r="D48" s="1707" t="s">
        <v>633</v>
      </c>
      <c r="E48" s="3084">
        <v>107</v>
      </c>
      <c r="F48" s="1736">
        <v>67.900000000000006</v>
      </c>
      <c r="G48" s="1736"/>
      <c r="H48" s="1736"/>
      <c r="I48" s="1736">
        <v>20.54</v>
      </c>
      <c r="J48" s="1737" t="s">
        <v>2490</v>
      </c>
      <c r="K48" s="2165">
        <f>'검침 내역'!M48+'검침 내역'!P48</f>
        <v>42</v>
      </c>
      <c r="L48" s="2166">
        <f>I48*'수도요금 고지 및 기준'!$L$7</f>
        <v>0</v>
      </c>
      <c r="M48" s="2166">
        <f>K48*'수도요금 고지 및 기준'!$M$6</f>
        <v>53236.500482470248</v>
      </c>
      <c r="N48" s="2167">
        <f>I48*'수도요금 고지 및 기준'!$M$11</f>
        <v>4682.3033787472586</v>
      </c>
      <c r="O48" s="2168">
        <f>K48*'수도요금 고지 및 기준'!$N$6</f>
        <v>95332.280476037311</v>
      </c>
      <c r="P48" s="2167">
        <f>I48*'수도요금 고지 및 기준'!$N$11</f>
        <v>8384.7483386631211</v>
      </c>
      <c r="Q48" s="2167">
        <f>K48*'수도요금 고지 및 기준'!$O$6</f>
        <v>7140</v>
      </c>
      <c r="R48" s="2167">
        <f>I48*'수도요금 고지 및 기준'!$O$11</f>
        <v>627.98354176687144</v>
      </c>
      <c r="S48" s="2167">
        <f t="shared" si="1"/>
        <v>155710</v>
      </c>
      <c r="T48" s="2167">
        <f t="shared" si="2"/>
        <v>13700</v>
      </c>
      <c r="U48" s="2167">
        <f t="shared" si="3"/>
        <v>169410</v>
      </c>
      <c r="W48" s="18"/>
      <c r="Z48" s="113"/>
    </row>
    <row r="49" spans="1:26" ht="24.95" customHeight="1">
      <c r="A49" s="4312"/>
      <c r="B49" s="2101">
        <v>44</v>
      </c>
      <c r="C49" s="1733" t="s">
        <v>638</v>
      </c>
      <c r="D49" s="1707" t="s">
        <v>633</v>
      </c>
      <c r="E49" s="3085">
        <v>117</v>
      </c>
      <c r="F49" s="1751">
        <v>78.28</v>
      </c>
      <c r="G49" s="1709"/>
      <c r="H49" s="1709"/>
      <c r="I49" s="1751">
        <f t="shared" si="0"/>
        <v>23.6797</v>
      </c>
      <c r="J49" s="1710" t="s">
        <v>997</v>
      </c>
      <c r="K49" s="2165">
        <f>'검침 내역'!M49+'검침 내역'!P49</f>
        <v>0</v>
      </c>
      <c r="L49" s="2166">
        <f>I49*'수도요금 고지 및 기준'!$L$7</f>
        <v>0</v>
      </c>
      <c r="M49" s="2166">
        <f>K49*'수도요금 고지 및 기준'!$M$6</f>
        <v>0</v>
      </c>
      <c r="N49" s="2167">
        <f>I49*'수도요금 고지 및 기준'!$M$11</f>
        <v>5398.0301517878024</v>
      </c>
      <c r="O49" s="2168">
        <f>K49*'수도요금 고지 및 기준'!$N$6</f>
        <v>0</v>
      </c>
      <c r="P49" s="2167">
        <f>I49*'수도요금 고지 및 기준'!$N$11</f>
        <v>9666.4228449387101</v>
      </c>
      <c r="Q49" s="2167">
        <f>K49*'수도요금 고지 및 기준'!$O$6</f>
        <v>0</v>
      </c>
      <c r="R49" s="2167">
        <f>I49*'수도요금 고지 및 기준'!$O$11</f>
        <v>723.97574848962938</v>
      </c>
      <c r="S49" s="2167">
        <f t="shared" si="1"/>
        <v>0</v>
      </c>
      <c r="T49" s="2167">
        <f t="shared" si="2"/>
        <v>15790</v>
      </c>
      <c r="U49" s="2167">
        <f t="shared" si="3"/>
        <v>15790</v>
      </c>
      <c r="W49" s="18"/>
      <c r="Z49" s="113"/>
    </row>
    <row r="50" spans="1:26" ht="24.95" customHeight="1">
      <c r="A50" s="4312"/>
      <c r="B50" s="2101">
        <v>45</v>
      </c>
      <c r="C50" s="1733" t="s">
        <v>638</v>
      </c>
      <c r="D50" s="1707" t="s">
        <v>633</v>
      </c>
      <c r="E50" s="3085">
        <v>118</v>
      </c>
      <c r="F50" s="1751">
        <v>72.25</v>
      </c>
      <c r="G50" s="1736"/>
      <c r="H50" s="1736"/>
      <c r="I50" s="1751">
        <f t="shared" si="0"/>
        <v>21.855625</v>
      </c>
      <c r="J50" s="1752" t="s">
        <v>3494</v>
      </c>
      <c r="K50" s="2165">
        <f>'검침 내역'!M50+'검침 내역'!P50</f>
        <v>33</v>
      </c>
      <c r="L50" s="2166">
        <f>I50*'수도요금 고지 및 기준'!$L$7</f>
        <v>0</v>
      </c>
      <c r="M50" s="2166">
        <f>K50*'수도요금 고지 및 기준'!$M$6</f>
        <v>41828.678950512338</v>
      </c>
      <c r="N50" s="2167">
        <f>I50*'수도요금 고지 및 기준'!$M$11</f>
        <v>4982.2135726452316</v>
      </c>
      <c r="O50" s="2168">
        <f>K50*'수도요금 고지 및 기준'!$N$6</f>
        <v>74903.934659743594</v>
      </c>
      <c r="P50" s="2167">
        <f>I50*'수도요금 고지 및 기준'!$N$11</f>
        <v>8921.8069819471366</v>
      </c>
      <c r="Q50" s="2167">
        <f>K50*'수도요금 고지 및 기준'!$O$6</f>
        <v>5610</v>
      </c>
      <c r="R50" s="2167">
        <f>I50*'수도요금 고지 및 기준'!$O$11</f>
        <v>668.20704941716554</v>
      </c>
      <c r="S50" s="2167">
        <f t="shared" si="1"/>
        <v>122340</v>
      </c>
      <c r="T50" s="2167">
        <f t="shared" si="2"/>
        <v>14570</v>
      </c>
      <c r="U50" s="2167">
        <f t="shared" si="3"/>
        <v>136910</v>
      </c>
      <c r="W50" s="18"/>
      <c r="Z50" s="113"/>
    </row>
    <row r="51" spans="1:26" ht="24.95" customHeight="1">
      <c r="A51" s="4312"/>
      <c r="B51" s="2101">
        <v>46</v>
      </c>
      <c r="C51" s="1733" t="s">
        <v>638</v>
      </c>
      <c r="D51" s="1707" t="s">
        <v>633</v>
      </c>
      <c r="E51" s="3085">
        <v>119</v>
      </c>
      <c r="F51" s="1751">
        <v>72.53</v>
      </c>
      <c r="G51" s="1736"/>
      <c r="H51" s="1736"/>
      <c r="I51" s="1736">
        <v>21.94</v>
      </c>
      <c r="J51" s="1752" t="s">
        <v>3279</v>
      </c>
      <c r="K51" s="2165">
        <f>'검침 내역'!M51+'검침 내역'!P51</f>
        <v>32</v>
      </c>
      <c r="L51" s="2166">
        <f>I51*'수도요금 고지 및 기준'!$L$7</f>
        <v>0</v>
      </c>
      <c r="M51" s="2166">
        <f>K51*'수도요금 고지 및 기준'!$M$6</f>
        <v>40561.143224739237</v>
      </c>
      <c r="N51" s="2167">
        <f>I51*'수도요금 고지 및 기준'!$M$11</f>
        <v>5001.4477180971207</v>
      </c>
      <c r="O51" s="2168">
        <f>K51*'수도요금 고지 및 기준'!$N$6</f>
        <v>72634.118457933189</v>
      </c>
      <c r="P51" s="2167">
        <f>I51*'수도요금 고지 및 기준'!$N$11</f>
        <v>8956.2501728465868</v>
      </c>
      <c r="Q51" s="2167">
        <f>K51*'수도요금 고지 및 기준'!$O$6</f>
        <v>5440</v>
      </c>
      <c r="R51" s="2167">
        <f>I51*'수도요금 고지 및 기준'!$O$11</f>
        <v>670.78670430210138</v>
      </c>
      <c r="S51" s="2167">
        <f t="shared" si="1"/>
        <v>118640</v>
      </c>
      <c r="T51" s="2167">
        <f t="shared" si="2"/>
        <v>14630</v>
      </c>
      <c r="U51" s="2167">
        <f t="shared" si="3"/>
        <v>133270</v>
      </c>
      <c r="W51" s="18"/>
      <c r="Z51" s="113"/>
    </row>
    <row r="52" spans="1:26" ht="24.95" customHeight="1">
      <c r="A52" s="4312"/>
      <c r="B52" s="2101">
        <v>47</v>
      </c>
      <c r="C52" s="1733" t="s">
        <v>638</v>
      </c>
      <c r="D52" s="1707" t="s">
        <v>633</v>
      </c>
      <c r="E52" s="3085" t="s">
        <v>873</v>
      </c>
      <c r="F52" s="1751">
        <v>191.5</v>
      </c>
      <c r="G52" s="1709"/>
      <c r="H52" s="1709"/>
      <c r="I52" s="1709">
        <f t="shared" si="0"/>
        <v>57.928750000000001</v>
      </c>
      <c r="J52" s="1739" t="s">
        <v>865</v>
      </c>
      <c r="K52" s="2165">
        <f>'검침 내역'!M52+'검침 내역'!P52</f>
        <v>0</v>
      </c>
      <c r="L52" s="2166">
        <f>I52*'수도요금 고지 및 기준'!$L$7</f>
        <v>0</v>
      </c>
      <c r="M52" s="2166">
        <f>K52*'수도요금 고지 및 기준'!$M$6</f>
        <v>0</v>
      </c>
      <c r="N52" s="2167">
        <f>I52*'수도요금 고지 및 기준'!$M$11</f>
        <v>13205.451891509507</v>
      </c>
      <c r="O52" s="2168">
        <f>K52*'수도요금 고지 및 기준'!$N$6</f>
        <v>0</v>
      </c>
      <c r="P52" s="2167">
        <f>I52*'수도요금 고지 및 기준'!$N$11</f>
        <v>23647.419197825282</v>
      </c>
      <c r="Q52" s="2167">
        <f>K52*'수도요금 고지 및 기준'!$O$6</f>
        <v>0</v>
      </c>
      <c r="R52" s="2167">
        <f>I52*'수도요금 고지 및 기준'!$O$11</f>
        <v>1771.0955012233524</v>
      </c>
      <c r="S52" s="2167">
        <f t="shared" si="1"/>
        <v>0</v>
      </c>
      <c r="T52" s="2167">
        <f t="shared" si="2"/>
        <v>38620</v>
      </c>
      <c r="U52" s="2167">
        <f t="shared" si="3"/>
        <v>38620</v>
      </c>
      <c r="W52" s="18"/>
      <c r="Z52" s="113"/>
    </row>
    <row r="53" spans="1:26" ht="24.95" customHeight="1">
      <c r="A53" s="4312"/>
      <c r="B53" s="2101">
        <v>48</v>
      </c>
      <c r="C53" s="1733" t="s">
        <v>638</v>
      </c>
      <c r="D53" s="1707" t="s">
        <v>633</v>
      </c>
      <c r="E53" s="3085" t="s">
        <v>2058</v>
      </c>
      <c r="F53" s="1751">
        <v>102.01</v>
      </c>
      <c r="G53" s="1736"/>
      <c r="H53" s="1736"/>
      <c r="I53" s="1736">
        <v>30.86</v>
      </c>
      <c r="J53" s="1743" t="s">
        <v>1347</v>
      </c>
      <c r="K53" s="2165">
        <f>'검침 내역'!M53+'검침 내역'!P53</f>
        <v>4</v>
      </c>
      <c r="L53" s="2166">
        <f>I53*'수도요금 고지 및 기준'!$L$7</f>
        <v>0</v>
      </c>
      <c r="M53" s="2166">
        <f>K53*'수도요금 고지 및 기준'!$M$6</f>
        <v>5070.1429030924046</v>
      </c>
      <c r="N53" s="2167">
        <f>I53*'수도요금 고지 및 기준'!$M$11</f>
        <v>7034.8530802405257</v>
      </c>
      <c r="O53" s="2168">
        <f>K53*'수도요금 고지 및 기준'!$N$6</f>
        <v>9079.2648072416487</v>
      </c>
      <c r="P53" s="2167">
        <f>I53*'수도요금 고지 및 기준'!$N$11</f>
        <v>12597.533287786948</v>
      </c>
      <c r="Q53" s="2167">
        <f>K53*'수도요금 고지 및 기준'!$O$6</f>
        <v>680</v>
      </c>
      <c r="R53" s="2167">
        <f>I53*'수도요금 고지 및 기준'!$O$11</f>
        <v>943.50399702656546</v>
      </c>
      <c r="S53" s="2167">
        <f t="shared" si="1"/>
        <v>14830</v>
      </c>
      <c r="T53" s="2167">
        <f t="shared" si="2"/>
        <v>20580</v>
      </c>
      <c r="U53" s="2167">
        <f t="shared" si="3"/>
        <v>35410</v>
      </c>
      <c r="W53" s="18"/>
      <c r="Z53" s="113"/>
    </row>
    <row r="54" spans="1:26" ht="24.95" customHeight="1">
      <c r="A54" s="4312"/>
      <c r="B54" s="2101">
        <v>49</v>
      </c>
      <c r="C54" s="1733" t="s">
        <v>638</v>
      </c>
      <c r="D54" s="1707" t="s">
        <v>633</v>
      </c>
      <c r="E54" s="3085">
        <v>126</v>
      </c>
      <c r="F54" s="1736">
        <v>91.99</v>
      </c>
      <c r="G54" s="1736"/>
      <c r="H54" s="1736"/>
      <c r="I54" s="1736">
        <f t="shared" si="0"/>
        <v>27.826974999999997</v>
      </c>
      <c r="J54" s="1737" t="s">
        <v>2854</v>
      </c>
      <c r="K54" s="2165">
        <f>'검침 내역'!M54+'검침 내역'!P54</f>
        <v>74</v>
      </c>
      <c r="L54" s="2166">
        <f>I54*'수도요금 고지 및 기준'!$L$7</f>
        <v>0</v>
      </c>
      <c r="M54" s="2166">
        <f>K54*'수도요금 고지 및 기준'!$M$6</f>
        <v>93797.643707209485</v>
      </c>
      <c r="N54" s="2167">
        <f>I54*'수도요금 고지 및 기준'!$M$11</f>
        <v>6343.4439660572289</v>
      </c>
      <c r="O54" s="2168">
        <f>K54*'수도요금 고지 및 기준'!$N$6</f>
        <v>167966.39893397049</v>
      </c>
      <c r="P54" s="2167">
        <f>I54*'수도요금 고지 및 기준'!$N$11</f>
        <v>11359.405180198159</v>
      </c>
      <c r="Q54" s="2167">
        <f>K54*'수도요금 고지 및 기준'!$O$6</f>
        <v>12580</v>
      </c>
      <c r="R54" s="2167">
        <f>I54*'수도요금 고지 및 기준'!$O$11</f>
        <v>850.77323842055443</v>
      </c>
      <c r="S54" s="2167">
        <f t="shared" si="1"/>
        <v>274340</v>
      </c>
      <c r="T54" s="2167">
        <f t="shared" si="2"/>
        <v>18550</v>
      </c>
      <c r="U54" s="2167">
        <f t="shared" si="3"/>
        <v>292890</v>
      </c>
      <c r="W54" s="18"/>
      <c r="Z54" s="113"/>
    </row>
    <row r="55" spans="1:26" ht="24.95" customHeight="1">
      <c r="A55" s="4312"/>
      <c r="B55" s="2101">
        <v>50</v>
      </c>
      <c r="C55" s="1733" t="s">
        <v>638</v>
      </c>
      <c r="D55" s="1707" t="s">
        <v>858</v>
      </c>
      <c r="E55" s="3087" t="s">
        <v>1199</v>
      </c>
      <c r="F55" s="1751">
        <v>405.12</v>
      </c>
      <c r="G55" s="1709"/>
      <c r="H55" s="1709"/>
      <c r="I55" s="1709">
        <f t="shared" si="0"/>
        <v>122.5488</v>
      </c>
      <c r="J55" s="3291" t="s">
        <v>3566</v>
      </c>
      <c r="K55" s="2165">
        <f>'검침 내역'!M55+'검침 내역'!P55</f>
        <v>0</v>
      </c>
      <c r="L55" s="2166">
        <f>I55*'수도요금 고지 및 기준'!$L$7</f>
        <v>0</v>
      </c>
      <c r="M55" s="2166">
        <f>K55*'수도요금 고지 및 기준'!$M$6</f>
        <v>0</v>
      </c>
      <c r="N55" s="2167">
        <f>I55*'수도요금 고지 및 기준'!$M$11</f>
        <v>27936.254152941678</v>
      </c>
      <c r="O55" s="2168">
        <f>K55*'수도요금 고지 및 기준'!$N$6</f>
        <v>0</v>
      </c>
      <c r="P55" s="2167">
        <f>I55*'수도요금 고지 및 기준'!$N$11</f>
        <v>50026.331412130428</v>
      </c>
      <c r="Q55" s="2167">
        <f>K55*'수도요금 고지 및 기준'!$O$6</f>
        <v>0</v>
      </c>
      <c r="R55" s="2167">
        <f>I55*'수도요금 고지 및 기준'!$O$11</f>
        <v>3746.7687177838357</v>
      </c>
      <c r="S55" s="2167">
        <f t="shared" si="1"/>
        <v>0</v>
      </c>
      <c r="T55" s="2167">
        <f t="shared" si="2"/>
        <v>81710</v>
      </c>
      <c r="U55" s="2167">
        <f t="shared" si="3"/>
        <v>81710</v>
      </c>
      <c r="W55" s="18"/>
      <c r="Z55" s="113"/>
    </row>
    <row r="56" spans="1:26" ht="24.95" customHeight="1">
      <c r="A56" s="4312"/>
      <c r="B56" s="2101">
        <v>51</v>
      </c>
      <c r="C56" s="1733" t="s">
        <v>638</v>
      </c>
      <c r="D56" s="1707" t="s">
        <v>858</v>
      </c>
      <c r="E56" s="3087" t="s">
        <v>1193</v>
      </c>
      <c r="F56" s="1751">
        <v>288.52</v>
      </c>
      <c r="G56" s="1709"/>
      <c r="H56" s="1709"/>
      <c r="I56" s="1709">
        <f t="shared" si="0"/>
        <v>87.277299999999997</v>
      </c>
      <c r="J56" s="3291" t="s">
        <v>3567</v>
      </c>
      <c r="K56" s="2165">
        <f>'검침 내역'!M56+'검침 내역'!P56</f>
        <v>0</v>
      </c>
      <c r="L56" s="2166">
        <f>I56*'수도요금 고지 및 기준'!$L$7</f>
        <v>0</v>
      </c>
      <c r="M56" s="2166">
        <f>K56*'수도요금 고지 및 기준'!$M$6</f>
        <v>0</v>
      </c>
      <c r="N56" s="2167">
        <f>I56*'수도요금 고지 및 기준'!$M$11</f>
        <v>19895.754463385496</v>
      </c>
      <c r="O56" s="2168">
        <f>K56*'수도요금 고지 및 기준'!$N$6</f>
        <v>0</v>
      </c>
      <c r="P56" s="2167">
        <f>I56*'수도요금 고지 및 기준'!$N$11</f>
        <v>35627.955023271803</v>
      </c>
      <c r="Q56" s="2167">
        <f>K56*'수도요금 고지 및 기준'!$O$6</f>
        <v>0</v>
      </c>
      <c r="R56" s="2167">
        <f>I56*'수도요금 고지 및 기준'!$O$11</f>
        <v>2668.3888982400085</v>
      </c>
      <c r="S56" s="2167">
        <f t="shared" si="1"/>
        <v>0</v>
      </c>
      <c r="T56" s="2167">
        <f t="shared" si="2"/>
        <v>58190</v>
      </c>
      <c r="U56" s="2167">
        <f t="shared" si="3"/>
        <v>58190</v>
      </c>
      <c r="W56" s="18"/>
      <c r="Z56" s="113"/>
    </row>
    <row r="57" spans="1:26" ht="24.95" customHeight="1">
      <c r="A57" s="4312"/>
      <c r="B57" s="2101">
        <v>52</v>
      </c>
      <c r="C57" s="1733" t="s">
        <v>638</v>
      </c>
      <c r="D57" s="1707" t="s">
        <v>633</v>
      </c>
      <c r="E57" s="3090" t="s">
        <v>876</v>
      </c>
      <c r="F57" s="1751">
        <v>95.91</v>
      </c>
      <c r="G57" s="1709"/>
      <c r="H57" s="1709"/>
      <c r="I57" s="1709">
        <f t="shared" si="0"/>
        <v>29.012774999999998</v>
      </c>
      <c r="J57" s="1710" t="s">
        <v>3479</v>
      </c>
      <c r="K57" s="2165">
        <f>'검침 내역'!M57+'검침 내역'!P57</f>
        <v>24</v>
      </c>
      <c r="L57" s="2166">
        <f>I57*'수도요금 고지 및 기준'!$L$7</f>
        <v>0</v>
      </c>
      <c r="M57" s="2166">
        <f>K57*'수도요금 고지 및 기준'!$M$6</f>
        <v>30420.857418554428</v>
      </c>
      <c r="N57" s="2167">
        <f>I57*'수도요금 고지 및 기준'!$M$11</f>
        <v>6613.7592214865626</v>
      </c>
      <c r="O57" s="2168">
        <f>K57*'수도요금 고지 및 기준'!$N$6</f>
        <v>54475.588843449892</v>
      </c>
      <c r="P57" s="2167">
        <f>I57*'수도요금 고지 및 기준'!$N$11</f>
        <v>11843.467233751553</v>
      </c>
      <c r="Q57" s="2167">
        <f>K57*'수도요금 고지 및 기준'!$O$6</f>
        <v>4080</v>
      </c>
      <c r="R57" s="2167">
        <f>I57*'수도요금 고지 및 기준'!$O$11</f>
        <v>887.02751708789401</v>
      </c>
      <c r="S57" s="2167">
        <f t="shared" si="1"/>
        <v>88980</v>
      </c>
      <c r="T57" s="2167">
        <f t="shared" si="2"/>
        <v>19340</v>
      </c>
      <c r="U57" s="2167">
        <f t="shared" si="3"/>
        <v>108320</v>
      </c>
      <c r="W57" s="18"/>
      <c r="Z57" s="113"/>
    </row>
    <row r="58" spans="1:26" ht="24.95" customHeight="1">
      <c r="A58" s="4312"/>
      <c r="B58" s="2101">
        <v>53</v>
      </c>
      <c r="C58" s="1733" t="s">
        <v>638</v>
      </c>
      <c r="D58" s="1707" t="s">
        <v>633</v>
      </c>
      <c r="E58" s="3090" t="s">
        <v>887</v>
      </c>
      <c r="F58" s="1751">
        <v>65.91</v>
      </c>
      <c r="G58" s="1736"/>
      <c r="H58" s="1736"/>
      <c r="I58" s="1736">
        <v>19.940000000000001</v>
      </c>
      <c r="J58" s="1737" t="s">
        <v>3657</v>
      </c>
      <c r="K58" s="2165">
        <f>'검침 내역'!M58+'검침 내역'!P58</f>
        <v>0</v>
      </c>
      <c r="L58" s="2166">
        <f>I58*'수도요금 고지 및 기준'!$L$7</f>
        <v>0</v>
      </c>
      <c r="M58" s="2166">
        <f>K58*'수도요금 고지 및 기준'!$M$6</f>
        <v>0</v>
      </c>
      <c r="N58" s="2167">
        <f>I58*'수도요금 고지 및 기준'!$M$11</f>
        <v>4545.5272333116036</v>
      </c>
      <c r="O58" s="2168">
        <f>K58*'수도요금 고지 및 기준'!$N$6</f>
        <v>0</v>
      </c>
      <c r="P58" s="2167">
        <f>I58*'수도요금 고지 및 기준'!$N$11</f>
        <v>8139.8189811559223</v>
      </c>
      <c r="Q58" s="2167">
        <f>K58*'수도요금 고지 및 기준'!$O$6</f>
        <v>0</v>
      </c>
      <c r="R58" s="2167">
        <f>I58*'수도요금 고지 및 기준'!$O$11</f>
        <v>609.63932925177301</v>
      </c>
      <c r="S58" s="2167">
        <f t="shared" si="1"/>
        <v>0</v>
      </c>
      <c r="T58" s="2167">
        <f t="shared" si="2"/>
        <v>13290</v>
      </c>
      <c r="U58" s="2167">
        <f t="shared" si="3"/>
        <v>13290</v>
      </c>
      <c r="W58" s="18"/>
      <c r="Z58" s="113"/>
    </row>
    <row r="59" spans="1:26" ht="24.95" customHeight="1">
      <c r="A59" s="4312"/>
      <c r="B59" s="2101">
        <v>54</v>
      </c>
      <c r="C59" s="1733" t="s">
        <v>638</v>
      </c>
      <c r="D59" s="1707" t="s">
        <v>633</v>
      </c>
      <c r="E59" s="3090" t="s">
        <v>14</v>
      </c>
      <c r="F59" s="1751">
        <v>75.27</v>
      </c>
      <c r="G59" s="1709"/>
      <c r="H59" s="1709"/>
      <c r="I59" s="1709">
        <f t="shared" si="0"/>
        <v>22.769174999999997</v>
      </c>
      <c r="J59" s="1737" t="s">
        <v>154</v>
      </c>
      <c r="K59" s="2165">
        <f>'검침 내역'!M59+'검침 내역'!P59</f>
        <v>57</v>
      </c>
      <c r="L59" s="2166">
        <f>I59*'수도요금 고지 및 기준'!$L$7</f>
        <v>0</v>
      </c>
      <c r="M59" s="2166">
        <f>K59*'수도요금 고지 및 기준'!$M$6</f>
        <v>72249.536369066773</v>
      </c>
      <c r="N59" s="2167">
        <f>I59*'수도요금 고지 및 기준'!$M$11</f>
        <v>5190.4666520831352</v>
      </c>
      <c r="O59" s="2168">
        <f>K59*'수도요금 고지 및 기준'!$N$6</f>
        <v>129379.52350319349</v>
      </c>
      <c r="P59" s="2167">
        <f>I59*'수도요금 고지 및 기준'!$N$11</f>
        <v>9294.732339531638</v>
      </c>
      <c r="Q59" s="2167">
        <f>K59*'수도요금 고지 및 기준'!$O$6</f>
        <v>9690</v>
      </c>
      <c r="R59" s="2167">
        <f>I59*'수도요금 고지 및 기준'!$O$11</f>
        <v>696.13764165577913</v>
      </c>
      <c r="S59" s="2167">
        <f t="shared" si="1"/>
        <v>211320</v>
      </c>
      <c r="T59" s="2167">
        <f t="shared" si="2"/>
        <v>15180</v>
      </c>
      <c r="U59" s="2167">
        <f t="shared" si="3"/>
        <v>226500</v>
      </c>
      <c r="W59" s="18"/>
      <c r="Z59" s="113"/>
    </row>
    <row r="60" spans="1:26" ht="24.95" customHeight="1">
      <c r="A60" s="4312"/>
      <c r="B60" s="2101">
        <v>55</v>
      </c>
      <c r="C60" s="1733" t="s">
        <v>638</v>
      </c>
      <c r="D60" s="1722" t="s">
        <v>633</v>
      </c>
      <c r="E60" s="3091" t="s">
        <v>4</v>
      </c>
      <c r="F60" s="1751">
        <v>74.2</v>
      </c>
      <c r="G60" s="1736"/>
      <c r="H60" s="1736"/>
      <c r="I60" s="1736">
        <f t="shared" si="0"/>
        <v>22.445499999999999</v>
      </c>
      <c r="J60" s="1737" t="s">
        <v>1847</v>
      </c>
      <c r="K60" s="2165">
        <f>'검침 내역'!M60+'검침 내역'!P60</f>
        <v>0</v>
      </c>
      <c r="L60" s="2166">
        <f>I60*'수도요금 고지 및 기준'!$L$7</f>
        <v>0</v>
      </c>
      <c r="M60" s="2166">
        <f>K60*'수도요금 고지 및 기준'!$M$6</f>
        <v>0</v>
      </c>
      <c r="N60" s="2167">
        <f>I60*'수도요금 고지 및 기준'!$M$11</f>
        <v>5116.6816206266594</v>
      </c>
      <c r="O60" s="2168">
        <f>K60*'수도요금 고지 및 기준'!$N$6</f>
        <v>0</v>
      </c>
      <c r="P60" s="2167">
        <f>I60*'수도요금 고지 및 기준'!$N$11</f>
        <v>9162.6031565464</v>
      </c>
      <c r="Q60" s="2167">
        <f>K60*'수도요금 고지 및 기준'!$O$6</f>
        <v>0</v>
      </c>
      <c r="R60" s="2167">
        <f>I60*'수도요금 고지 및 기준'!$O$11</f>
        <v>686.24170334607174</v>
      </c>
      <c r="S60" s="2167">
        <f t="shared" si="1"/>
        <v>0</v>
      </c>
      <c r="T60" s="2167">
        <f t="shared" si="2"/>
        <v>14970</v>
      </c>
      <c r="U60" s="2167">
        <f t="shared" si="3"/>
        <v>14970</v>
      </c>
      <c r="W60" s="18"/>
      <c r="Z60" s="113"/>
    </row>
    <row r="61" spans="1:26" ht="24.95" customHeight="1">
      <c r="A61" s="4312"/>
      <c r="B61" s="2101">
        <v>56</v>
      </c>
      <c r="C61" s="1733" t="s">
        <v>638</v>
      </c>
      <c r="D61" s="1707" t="s">
        <v>858</v>
      </c>
      <c r="E61" s="3090" t="s">
        <v>2060</v>
      </c>
      <c r="F61" s="1751">
        <v>363.2</v>
      </c>
      <c r="G61" s="1736"/>
      <c r="H61" s="1736"/>
      <c r="I61" s="1736">
        <f t="shared" si="0"/>
        <v>109.86799999999999</v>
      </c>
      <c r="J61" s="1737" t="s">
        <v>1710</v>
      </c>
      <c r="K61" s="2165">
        <f>'검침 내역'!M61+'검침 내역'!P61</f>
        <v>0</v>
      </c>
      <c r="L61" s="2166">
        <f>I61*'수도요금 고지 및 기준'!$L$7</f>
        <v>0</v>
      </c>
      <c r="M61" s="2166">
        <f>K61*'수도요금 고지 및 기준'!$M$6</f>
        <v>0</v>
      </c>
      <c r="N61" s="2167">
        <f>I61*'수도요금 고지 및 기준'!$M$11</f>
        <v>25045.535911207586</v>
      </c>
      <c r="O61" s="2168">
        <f>K61*'수도요금 고지 및 기준'!$N$6</f>
        <v>0</v>
      </c>
      <c r="P61" s="2167">
        <f>I61*'수도요금 고지 및 기준'!$N$11</f>
        <v>44849.831084334939</v>
      </c>
      <c r="Q61" s="2167">
        <f>K61*'수도요금 고지 및 기준'!$O$6</f>
        <v>0</v>
      </c>
      <c r="R61" s="2167">
        <f>I61*'수도요금 고지 및 기준'!$O$11</f>
        <v>3359.0699010147341</v>
      </c>
      <c r="S61" s="2167">
        <f t="shared" si="1"/>
        <v>0</v>
      </c>
      <c r="T61" s="2167">
        <f t="shared" si="2"/>
        <v>73250</v>
      </c>
      <c r="U61" s="2167">
        <f t="shared" si="3"/>
        <v>73250</v>
      </c>
      <c r="W61" s="18"/>
      <c r="Z61" s="113"/>
    </row>
    <row r="62" spans="1:26" ht="24.95" customHeight="1">
      <c r="A62" s="4312"/>
      <c r="B62" s="2101">
        <v>57</v>
      </c>
      <c r="C62" s="1733" t="s">
        <v>638</v>
      </c>
      <c r="D62" s="1707" t="s">
        <v>858</v>
      </c>
      <c r="E62" s="3090" t="s">
        <v>1198</v>
      </c>
      <c r="F62" s="1751">
        <v>249.6</v>
      </c>
      <c r="G62" s="1709"/>
      <c r="H62" s="1709"/>
      <c r="I62" s="1709">
        <f t="shared" si="0"/>
        <v>75.503999999999991</v>
      </c>
      <c r="J62" s="1737" t="s">
        <v>861</v>
      </c>
      <c r="K62" s="2165">
        <f>'검침 내역'!M62+'검침 내역'!P62</f>
        <v>124</v>
      </c>
      <c r="L62" s="2166">
        <f>I62*'수도요금 고지 및 기준'!$L$7</f>
        <v>0</v>
      </c>
      <c r="M62" s="2166">
        <f>K62*'수도요금 고지 및 기준'!$M$6</f>
        <v>157174.42999586454</v>
      </c>
      <c r="N62" s="2167">
        <f>I62*'수도요금 고지 및 기준'!$M$11</f>
        <v>17211.910141622833</v>
      </c>
      <c r="O62" s="2168">
        <f>K62*'수도요금 고지 및 기준'!$N$6</f>
        <v>281457.20902449114</v>
      </c>
      <c r="P62" s="2167">
        <f>I62*'수도요금 고지 및 기준'!$N$11</f>
        <v>30821.910348705947</v>
      </c>
      <c r="Q62" s="2167">
        <f>K62*'수도요금 고지 및 기준'!$O$6</f>
        <v>21080</v>
      </c>
      <c r="R62" s="2167">
        <f>I62*'수도요금 고지 및 기준'!$O$11</f>
        <v>2308.435702899993</v>
      </c>
      <c r="S62" s="2167">
        <f t="shared" si="1"/>
        <v>459710</v>
      </c>
      <c r="T62" s="2167">
        <f t="shared" si="2"/>
        <v>50340</v>
      </c>
      <c r="U62" s="2167">
        <f t="shared" si="3"/>
        <v>510050</v>
      </c>
      <c r="W62" s="18"/>
      <c r="Z62" s="113"/>
    </row>
    <row r="63" spans="1:26" ht="24.95" customHeight="1">
      <c r="A63" s="4312"/>
      <c r="B63" s="2101">
        <v>58</v>
      </c>
      <c r="C63" s="1733" t="s">
        <v>638</v>
      </c>
      <c r="D63" s="1707" t="s">
        <v>858</v>
      </c>
      <c r="E63" s="3090" t="s">
        <v>877</v>
      </c>
      <c r="F63" s="1751">
        <v>756.2</v>
      </c>
      <c r="G63" s="1709"/>
      <c r="H63" s="1709"/>
      <c r="I63" s="1709">
        <f t="shared" si="0"/>
        <v>228.75050000000002</v>
      </c>
      <c r="J63" s="1710" t="s">
        <v>345</v>
      </c>
      <c r="K63" s="2165">
        <f>'검침 내역'!M63+'검침 내역'!P63</f>
        <v>0</v>
      </c>
      <c r="L63" s="2166">
        <f>I63*'수도요금 고지 및 기준'!$L$7</f>
        <v>0</v>
      </c>
      <c r="M63" s="2166">
        <f>K63*'수도요금 고지 및 기준'!$M$6</f>
        <v>0</v>
      </c>
      <c r="N63" s="2167">
        <f>I63*'수도요금 고지 및 기준'!$M$11</f>
        <v>52146.0194274647</v>
      </c>
      <c r="O63" s="2168">
        <f>K63*'수도요금 고지 및 기준'!$N$6</f>
        <v>0</v>
      </c>
      <c r="P63" s="2167">
        <f>I63*'수도요금 고지 및 기준'!$N$11</f>
        <v>93379.521657417645</v>
      </c>
      <c r="Q63" s="2167">
        <f>K63*'수도요금 고지 및 기준'!$O$6</f>
        <v>0</v>
      </c>
      <c r="R63" s="2167">
        <f>I63*'수도요금 고지 및 기준'!$O$11</f>
        <v>6993.7463082250606</v>
      </c>
      <c r="S63" s="2167">
        <f t="shared" si="1"/>
        <v>0</v>
      </c>
      <c r="T63" s="2167">
        <f t="shared" si="2"/>
        <v>152520</v>
      </c>
      <c r="U63" s="2167">
        <f t="shared" si="3"/>
        <v>152520</v>
      </c>
      <c r="W63" s="18"/>
      <c r="Z63" s="113"/>
    </row>
    <row r="64" spans="1:26" ht="24.95" customHeight="1">
      <c r="A64" s="4312"/>
      <c r="B64" s="2101">
        <v>59</v>
      </c>
      <c r="C64" s="1733" t="s">
        <v>638</v>
      </c>
      <c r="D64" s="1707" t="s">
        <v>858</v>
      </c>
      <c r="E64" s="3090" t="s">
        <v>871</v>
      </c>
      <c r="F64" s="1751">
        <v>502.95</v>
      </c>
      <c r="G64" s="1709"/>
      <c r="H64" s="1709"/>
      <c r="I64" s="1709">
        <f t="shared" si="0"/>
        <v>152.14237499999999</v>
      </c>
      <c r="J64" s="1737" t="s">
        <v>155</v>
      </c>
      <c r="K64" s="2165">
        <f>'검침 내역'!M64+'검침 내역'!P64</f>
        <v>0</v>
      </c>
      <c r="L64" s="2166">
        <f>I64*'수도요금 고지 및 기준'!$L$7</f>
        <v>0</v>
      </c>
      <c r="M64" s="2166">
        <f>K64*'수도요금 고지 및 기준'!$M$6</f>
        <v>0</v>
      </c>
      <c r="N64" s="2167">
        <f>I64*'수도요금 고지 및 기준'!$M$11</f>
        <v>34682.41268320995</v>
      </c>
      <c r="O64" s="2168">
        <f>K64*'수도요금 고지 및 기준'!$N$6</f>
        <v>0</v>
      </c>
      <c r="P64" s="2167">
        <f>I64*'수도요금 고지 및 기준'!$N$11</f>
        <v>62106.890263948946</v>
      </c>
      <c r="Q64" s="2167">
        <f>K64*'수도요금 고지 및 기준'!$O$6</f>
        <v>0</v>
      </c>
      <c r="R64" s="2167">
        <f>I64*'수도요금 고지 및 기준'!$O$11</f>
        <v>4651.5534325863446</v>
      </c>
      <c r="S64" s="2167">
        <f t="shared" si="1"/>
        <v>0</v>
      </c>
      <c r="T64" s="2167">
        <f t="shared" si="2"/>
        <v>101440</v>
      </c>
      <c r="U64" s="2167">
        <f t="shared" si="3"/>
        <v>101440</v>
      </c>
      <c r="W64" s="18"/>
      <c r="Z64" s="113"/>
    </row>
    <row r="65" spans="1:26" ht="24.95" customHeight="1">
      <c r="A65" s="4312"/>
      <c r="B65" s="2101">
        <v>60</v>
      </c>
      <c r="C65" s="1733" t="s">
        <v>638</v>
      </c>
      <c r="D65" s="1707" t="s">
        <v>858</v>
      </c>
      <c r="E65" s="3090" t="s">
        <v>2061</v>
      </c>
      <c r="F65" s="1751">
        <v>498.11</v>
      </c>
      <c r="G65" s="1709"/>
      <c r="H65" s="1709"/>
      <c r="I65" s="1736">
        <f>F65*0.3025</f>
        <v>150.67827500000001</v>
      </c>
      <c r="J65" s="1737" t="s">
        <v>3468</v>
      </c>
      <c r="K65" s="2165">
        <f>'검침 내역'!M65+'검침 내역'!P65</f>
        <v>0</v>
      </c>
      <c r="L65" s="2166">
        <f>I65*'수도요금 고지 및 기준'!$L$7</f>
        <v>0</v>
      </c>
      <c r="M65" s="2166">
        <f>K65*'수도요금 고지 및 기준'!$M$6</f>
        <v>0</v>
      </c>
      <c r="N65" s="2167">
        <f>I65*'수도요금 고지 및 기준'!$M$11</f>
        <v>34348.656092322723</v>
      </c>
      <c r="O65" s="2168">
        <f>K65*'수도요금 고지 및 기준'!$N$6</f>
        <v>0</v>
      </c>
      <c r="P65" s="2167">
        <f>I65*'수도요금 고지 및 기준'!$N$11</f>
        <v>61509.221810071809</v>
      </c>
      <c r="Q65" s="2167">
        <f>K65*'수도요금 고지 및 기준'!$O$6</f>
        <v>0</v>
      </c>
      <c r="R65" s="2167">
        <f>I65*'수도요금 고지 및 기준'!$O$11</f>
        <v>4606.7904966807528</v>
      </c>
      <c r="S65" s="2167">
        <f t="shared" si="1"/>
        <v>0</v>
      </c>
      <c r="T65" s="2167">
        <f t="shared" si="2"/>
        <v>100460</v>
      </c>
      <c r="U65" s="2167">
        <f t="shared" si="3"/>
        <v>100460</v>
      </c>
      <c r="W65" s="18"/>
      <c r="Z65" s="113"/>
    </row>
    <row r="66" spans="1:26" ht="24.95" customHeight="1">
      <c r="A66" s="4312"/>
      <c r="B66" s="2101">
        <v>61</v>
      </c>
      <c r="C66" s="1733" t="s">
        <v>638</v>
      </c>
      <c r="D66" s="1707" t="s">
        <v>634</v>
      </c>
      <c r="E66" s="3090" t="s">
        <v>337</v>
      </c>
      <c r="F66" s="1751">
        <v>58.620000000000005</v>
      </c>
      <c r="G66" s="1709"/>
      <c r="H66" s="1709"/>
      <c r="I66" s="1709">
        <f>F66*0.3025</f>
        <v>17.73255</v>
      </c>
      <c r="J66" s="3291" t="s">
        <v>3000</v>
      </c>
      <c r="K66" s="2165">
        <f>'검침 내역'!M66+'검침 내역'!P66</f>
        <v>0</v>
      </c>
      <c r="L66" s="2166">
        <f>I66*'수도요금 고지 및 기준'!$L$7</f>
        <v>0</v>
      </c>
      <c r="M66" s="2166">
        <f>K66*'수도요금 고지 및 기준'!$M$6</f>
        <v>0</v>
      </c>
      <c r="N66" s="2167">
        <f>I66*'수도요금 고지 및 기준'!$M$11</f>
        <v>4042.3163962417088</v>
      </c>
      <c r="O66" s="2168">
        <f>K66*'수도요금 고지 및 기준'!$N$6</f>
        <v>0</v>
      </c>
      <c r="P66" s="2167">
        <f>I66*'수도요금 고지 및 기준'!$N$11</f>
        <v>7238.7034641071432</v>
      </c>
      <c r="Q66" s="2167">
        <f>K66*'수도요금 고지 및 기준'!$O$6</f>
        <v>0</v>
      </c>
      <c r="R66" s="2167">
        <f>I66*'수도요금 고지 및 기준'!$O$11</f>
        <v>542.14944272434946</v>
      </c>
      <c r="S66" s="2167">
        <f t="shared" si="1"/>
        <v>0</v>
      </c>
      <c r="T66" s="2167">
        <f t="shared" si="2"/>
        <v>11820</v>
      </c>
      <c r="U66" s="2167">
        <f t="shared" si="3"/>
        <v>11820</v>
      </c>
      <c r="W66" s="18"/>
      <c r="Z66" s="113"/>
    </row>
    <row r="67" spans="1:26" ht="24.95" customHeight="1">
      <c r="A67" s="4312"/>
      <c r="B67" s="2101">
        <v>62</v>
      </c>
      <c r="C67" s="1733" t="s">
        <v>638</v>
      </c>
      <c r="D67" s="1707" t="s">
        <v>858</v>
      </c>
      <c r="E67" s="3090" t="s">
        <v>881</v>
      </c>
      <c r="F67" s="1751">
        <v>598.67999999999995</v>
      </c>
      <c r="G67" s="1736"/>
      <c r="H67" s="1736"/>
      <c r="I67" s="1736">
        <f t="shared" ref="I67:I73" si="7">F67*0.3025</f>
        <v>181.10069999999999</v>
      </c>
      <c r="J67" s="1737" t="s">
        <v>846</v>
      </c>
      <c r="K67" s="2165">
        <f>'검침 내역'!M67+'검침 내역'!P67</f>
        <v>306</v>
      </c>
      <c r="L67" s="2166">
        <f>I67*'수도요금 고지 및 기준'!$L$7</f>
        <v>0</v>
      </c>
      <c r="M67" s="2166">
        <f>K67*'수도요금 고지 및 기준'!$M$6</f>
        <v>387865.93208656897</v>
      </c>
      <c r="N67" s="2167">
        <f>I67*'수도요금 고지 및 기준'!$M$11</f>
        <v>41283.759469498233</v>
      </c>
      <c r="O67" s="2168">
        <f>K67*'수도요금 고지 및 기준'!$N$6</f>
        <v>694563.75775398617</v>
      </c>
      <c r="P67" s="2167">
        <f>I67*'수도요금 고지 및 기준'!$N$11</f>
        <v>73928.130158506727</v>
      </c>
      <c r="Q67" s="2167">
        <f>K67*'수도요금 고지 및 기준'!$O$6</f>
        <v>52020</v>
      </c>
      <c r="R67" s="2167">
        <f>I67*'수도요금 고지 및 기준'!$O$11</f>
        <v>5536.9162123884935</v>
      </c>
      <c r="S67" s="2167">
        <f t="shared" si="1"/>
        <v>1134450</v>
      </c>
      <c r="T67" s="2167">
        <f t="shared" si="2"/>
        <v>120750</v>
      </c>
      <c r="U67" s="2167">
        <f t="shared" si="3"/>
        <v>1255200</v>
      </c>
      <c r="W67" s="18"/>
      <c r="Z67" s="113"/>
    </row>
    <row r="68" spans="1:26" ht="24.95" customHeight="1">
      <c r="A68" s="4312"/>
      <c r="B68" s="2101">
        <v>63</v>
      </c>
      <c r="C68" s="1733" t="s">
        <v>638</v>
      </c>
      <c r="D68" s="1707" t="s">
        <v>880</v>
      </c>
      <c r="E68" s="3090" t="s">
        <v>872</v>
      </c>
      <c r="F68" s="1751">
        <v>543.53</v>
      </c>
      <c r="G68" s="1709"/>
      <c r="H68" s="1709"/>
      <c r="I68" s="1709">
        <f t="shared" si="7"/>
        <v>164.41782499999999</v>
      </c>
      <c r="J68" s="1737" t="s">
        <v>3183</v>
      </c>
      <c r="K68" s="2165">
        <f>'검침 내역'!M68+'검침 내역'!P68</f>
        <v>7</v>
      </c>
      <c r="L68" s="2166">
        <f>I68*'수도요금 고지 및 기준'!$L$7</f>
        <v>0</v>
      </c>
      <c r="M68" s="2166">
        <f>K68*'수도요금 고지 및 기준'!$M$6</f>
        <v>8872.750080411708</v>
      </c>
      <c r="N68" s="2167">
        <f>I68*'수도요금 고지 및 기준'!$M$11</f>
        <v>37480.727240690139</v>
      </c>
      <c r="O68" s="2168">
        <f>K68*'수도요금 고지 및 기준'!$N$6</f>
        <v>15888.713412672885</v>
      </c>
      <c r="P68" s="2167">
        <f>I68*'수도요금 고지 및 기준'!$N$11</f>
        <v>67117.920399968527</v>
      </c>
      <c r="Q68" s="2167">
        <f>K68*'수도요금 고지 및 기준'!$O$6</f>
        <v>1190</v>
      </c>
      <c r="R68" s="2167">
        <f>I68*'수도요금 고지 및 기준'!$O$11</f>
        <v>5026.8592051171208</v>
      </c>
      <c r="S68" s="2167">
        <f t="shared" si="1"/>
        <v>25950</v>
      </c>
      <c r="T68" s="2167">
        <f t="shared" si="2"/>
        <v>109630</v>
      </c>
      <c r="U68" s="2167">
        <f t="shared" si="3"/>
        <v>135580</v>
      </c>
      <c r="W68" s="18"/>
      <c r="Z68" s="113"/>
    </row>
    <row r="69" spans="1:26" ht="24.95" customHeight="1">
      <c r="A69" s="4312"/>
      <c r="B69" s="2101">
        <v>64</v>
      </c>
      <c r="C69" s="1733" t="s">
        <v>638</v>
      </c>
      <c r="D69" s="1707" t="s">
        <v>634</v>
      </c>
      <c r="E69" s="3090" t="s">
        <v>885</v>
      </c>
      <c r="F69" s="1736">
        <v>151.25</v>
      </c>
      <c r="G69" s="1736"/>
      <c r="H69" s="1736"/>
      <c r="I69" s="1736">
        <f t="shared" si="7"/>
        <v>45.753124999999997</v>
      </c>
      <c r="J69" s="1737" t="s">
        <v>2299</v>
      </c>
      <c r="K69" s="2165">
        <f>'검침 내역'!M69+'검침 내역'!P69</f>
        <v>72</v>
      </c>
      <c r="L69" s="2166">
        <f>I69*'수도요금 고지 및 기준'!$L$7</f>
        <v>0</v>
      </c>
      <c r="M69" s="2166">
        <f>K69*'수도요금 고지 및 기준'!$M$6</f>
        <v>91262.572255663283</v>
      </c>
      <c r="N69" s="2167">
        <f>I69*'수도요금 고지 및 기준'!$M$11</f>
        <v>10429.893465226176</v>
      </c>
      <c r="O69" s="2168">
        <f>K69*'수도요금 고지 및 기준'!$N$6</f>
        <v>163426.76653034968</v>
      </c>
      <c r="P69" s="2167">
        <f>I69*'수도요금 고지 및 기준'!$N$11</f>
        <v>18677.139183660958</v>
      </c>
      <c r="Q69" s="2167">
        <f>K69*'수도요금 고지 및 기준'!$O$6</f>
        <v>12240</v>
      </c>
      <c r="R69" s="2167">
        <f>I69*'수도요금 고지 및 기준'!$O$11</f>
        <v>1398.8417470497757</v>
      </c>
      <c r="S69" s="2167">
        <f t="shared" si="1"/>
        <v>266930</v>
      </c>
      <c r="T69" s="2167">
        <f t="shared" si="2"/>
        <v>30510</v>
      </c>
      <c r="U69" s="2167">
        <f t="shared" si="3"/>
        <v>297440</v>
      </c>
      <c r="W69" s="18"/>
      <c r="Z69" s="113"/>
    </row>
    <row r="70" spans="1:26" ht="24.95" customHeight="1">
      <c r="A70" s="4312"/>
      <c r="B70" s="2101">
        <v>65</v>
      </c>
      <c r="C70" s="1733" t="s">
        <v>638</v>
      </c>
      <c r="D70" s="1707" t="s">
        <v>634</v>
      </c>
      <c r="E70" s="3091" t="s">
        <v>17</v>
      </c>
      <c r="F70" s="1751">
        <v>263.58999999999997</v>
      </c>
      <c r="G70" s="1709"/>
      <c r="H70" s="1709"/>
      <c r="I70" s="1709">
        <f t="shared" si="7"/>
        <v>79.735974999999996</v>
      </c>
      <c r="J70" s="3291" t="s">
        <v>3568</v>
      </c>
      <c r="K70" s="2165">
        <f>'검침 내역'!M70+'검침 내역'!P70</f>
        <v>0</v>
      </c>
      <c r="L70" s="2166">
        <f>I70*'수도요금 고지 및 기준'!$L$7</f>
        <v>0</v>
      </c>
      <c r="M70" s="2166">
        <f>K70*'수도요금 고지 및 기준'!$M$6</f>
        <v>0</v>
      </c>
      <c r="N70" s="2167">
        <f>I70*'수도요금 고지 및 기준'!$M$11</f>
        <v>18176.632188422929</v>
      </c>
      <c r="O70" s="2168">
        <f>K70*'수도요금 고지 및 기준'!$N$6</f>
        <v>0</v>
      </c>
      <c r="P70" s="2167">
        <f>I70*'수도요금 고지 및 기준'!$N$11</f>
        <v>32549.468544933501</v>
      </c>
      <c r="Q70" s="2167">
        <f>K70*'수도요금 고지 및 기준'!$O$6</f>
        <v>0</v>
      </c>
      <c r="R70" s="2167">
        <f>I70*'수도요금 고지 및 기준'!$O$11</f>
        <v>2437.8227841642997</v>
      </c>
      <c r="S70" s="2167">
        <f t="shared" si="1"/>
        <v>0</v>
      </c>
      <c r="T70" s="2167">
        <f t="shared" si="2"/>
        <v>53160</v>
      </c>
      <c r="U70" s="2167">
        <f t="shared" si="3"/>
        <v>53160</v>
      </c>
      <c r="W70" s="18"/>
      <c r="Z70" s="113"/>
    </row>
    <row r="71" spans="1:26" ht="24.95" customHeight="1">
      <c r="A71" s="4312"/>
      <c r="B71" s="2101">
        <v>66</v>
      </c>
      <c r="C71" s="1733" t="s">
        <v>638</v>
      </c>
      <c r="D71" s="1707" t="s">
        <v>634</v>
      </c>
      <c r="E71" s="3090" t="s">
        <v>1197</v>
      </c>
      <c r="F71" s="1751">
        <v>432.3</v>
      </c>
      <c r="G71" s="1709"/>
      <c r="H71" s="1709"/>
      <c r="I71" s="1709">
        <f t="shared" si="7"/>
        <v>130.77074999999999</v>
      </c>
      <c r="J71" s="3292" t="s">
        <v>3569</v>
      </c>
      <c r="K71" s="2165">
        <f>'검침 내역'!M71+'검침 내역'!P71</f>
        <v>0</v>
      </c>
      <c r="L71" s="2166">
        <f>I71*'수도요금 고지 및 기준'!$L$7</f>
        <v>0</v>
      </c>
      <c r="M71" s="2166">
        <f>K71*'수도요금 고지 및 기준'!$M$6</f>
        <v>0</v>
      </c>
      <c r="N71" s="2167">
        <f>I71*'수도요금 고지 및 기준'!$M$11</f>
        <v>29810.531867882815</v>
      </c>
      <c r="O71" s="2168">
        <f>K71*'수도요금 고지 및 기준'!$N$6</f>
        <v>0</v>
      </c>
      <c r="P71" s="2167">
        <f>I71*'수도요금 고지 및 기준'!$N$11</f>
        <v>53382.659630390954</v>
      </c>
      <c r="Q71" s="2167">
        <f>K71*'수도요금 고지 및 기준'!$O$6</f>
        <v>0</v>
      </c>
      <c r="R71" s="2167">
        <f>I71*'수도요금 고지 및 기준'!$O$11</f>
        <v>3998.1440479313587</v>
      </c>
      <c r="S71" s="2167">
        <f t="shared" si="1"/>
        <v>0</v>
      </c>
      <c r="T71" s="2167">
        <f t="shared" si="2"/>
        <v>87190</v>
      </c>
      <c r="U71" s="2167">
        <f t="shared" si="3"/>
        <v>87190</v>
      </c>
      <c r="W71" s="18"/>
      <c r="Z71" s="113"/>
    </row>
    <row r="72" spans="1:26" ht="24.95" customHeight="1">
      <c r="A72" s="4312"/>
      <c r="B72" s="2101">
        <v>67</v>
      </c>
      <c r="C72" s="1733" t="s">
        <v>638</v>
      </c>
      <c r="D72" s="1707" t="s">
        <v>634</v>
      </c>
      <c r="E72" s="3090" t="s">
        <v>874</v>
      </c>
      <c r="F72" s="1736">
        <v>306.66000000000003</v>
      </c>
      <c r="G72" s="1736"/>
      <c r="H72" s="1736"/>
      <c r="I72" s="1736">
        <v>92.76</v>
      </c>
      <c r="J72" s="1737" t="s">
        <v>3068</v>
      </c>
      <c r="K72" s="2165">
        <f>'검침 내역'!M72+'검침 내역'!P72</f>
        <v>109</v>
      </c>
      <c r="L72" s="2166">
        <f>I72*'수도요금 고지 및 기준'!$L$7</f>
        <v>0</v>
      </c>
      <c r="M72" s="2166">
        <f>K72*'수도요금 고지 및 기준'!$M$6</f>
        <v>138161.39410926803</v>
      </c>
      <c r="N72" s="2167">
        <f>I72*'수도요금 고지 및 기준'!$M$11</f>
        <v>21145.592084352276</v>
      </c>
      <c r="O72" s="2168">
        <f>K72*'수도요금 고지 및 기준'!$N$6</f>
        <v>247409.96599733492</v>
      </c>
      <c r="P72" s="2167">
        <f>I72*'수도요금 고지 및 기준'!$N$11</f>
        <v>37866.078670613002</v>
      </c>
      <c r="Q72" s="2167">
        <f>K72*'수도요금 고지 및 기준'!$O$6</f>
        <v>18530</v>
      </c>
      <c r="R72" s="2167">
        <f>I72*'수도요금 고지 및 기준'!$O$11</f>
        <v>2836.0152548342262</v>
      </c>
      <c r="S72" s="2167">
        <f t="shared" ref="S72:S138" si="8">ROUND((M72+O72+Q72),-1)</f>
        <v>404100</v>
      </c>
      <c r="T72" s="2167">
        <f t="shared" ref="T72:T138" si="9">ROUND((L72+N72+P72+R72),-1)</f>
        <v>61850</v>
      </c>
      <c r="U72" s="2167">
        <f t="shared" ref="U72:U138" si="10">S72+T72</f>
        <v>465950</v>
      </c>
      <c r="W72" s="18"/>
      <c r="Z72" s="113"/>
    </row>
    <row r="73" spans="1:26" ht="24.95" customHeight="1">
      <c r="A73" s="4312"/>
      <c r="B73" s="2101">
        <v>68</v>
      </c>
      <c r="C73" s="1733" t="s">
        <v>638</v>
      </c>
      <c r="D73" s="1707" t="s">
        <v>7</v>
      </c>
      <c r="E73" s="3090" t="s">
        <v>6</v>
      </c>
      <c r="F73" s="1751">
        <v>253.03</v>
      </c>
      <c r="G73" s="1736"/>
      <c r="H73" s="1736"/>
      <c r="I73" s="1736">
        <f t="shared" si="7"/>
        <v>76.541574999999995</v>
      </c>
      <c r="J73" s="1743" t="s">
        <v>2902</v>
      </c>
      <c r="K73" s="2165">
        <f>'검침 내역'!M73+'검침 내역'!P73</f>
        <v>9</v>
      </c>
      <c r="L73" s="2166">
        <f>I73*'수도요금 고지 및 기준'!$L$7</f>
        <v>0</v>
      </c>
      <c r="M73" s="2166">
        <f>K73*'수도요금 고지 및 기준'!$M$6</f>
        <v>11407.82153195791</v>
      </c>
      <c r="N73" s="2167">
        <f>I73*'수도요금 고지 및 기준'!$M$11</f>
        <v>17448.4359901235</v>
      </c>
      <c r="O73" s="2168">
        <f>K73*'수도요금 고지 및 기준'!$N$6</f>
        <v>20428.34581629371</v>
      </c>
      <c r="P73" s="2167">
        <f>I73*'수도요금 고지 및 기준'!$N$11</f>
        <v>31245.464645565171</v>
      </c>
      <c r="Q73" s="2167">
        <f>K73*'수도요금 고지 및 기준'!$O$6</f>
        <v>1530</v>
      </c>
      <c r="R73" s="2167">
        <f>I73*'수도요금 고지 및 기준'!$O$11</f>
        <v>2340.1581967339152</v>
      </c>
      <c r="S73" s="2167">
        <f t="shared" si="8"/>
        <v>33370</v>
      </c>
      <c r="T73" s="2167">
        <f t="shared" si="9"/>
        <v>51030</v>
      </c>
      <c r="U73" s="2167">
        <f t="shared" si="10"/>
        <v>84400</v>
      </c>
      <c r="W73" s="18"/>
      <c r="Z73" s="113"/>
    </row>
    <row r="74" spans="1:26" ht="24.95" customHeight="1">
      <c r="A74" s="4312"/>
      <c r="B74" s="2101">
        <v>69</v>
      </c>
      <c r="C74" s="1733" t="s">
        <v>638</v>
      </c>
      <c r="D74" s="1707" t="s">
        <v>3</v>
      </c>
      <c r="E74" s="3090" t="s">
        <v>1343</v>
      </c>
      <c r="F74" s="1751">
        <v>191.34</v>
      </c>
      <c r="G74" s="1736"/>
      <c r="H74" s="1736"/>
      <c r="I74" s="1736">
        <v>57.88</v>
      </c>
      <c r="J74" s="1737" t="s">
        <v>1338</v>
      </c>
      <c r="K74" s="2165">
        <f>'검침 내역'!M74+'검침 내역'!P74</f>
        <v>17</v>
      </c>
      <c r="L74" s="2166">
        <f>I74*'수도요금 고지 및 기준'!$L$7</f>
        <v>0</v>
      </c>
      <c r="M74" s="2166">
        <f>K74*'수도요금 고지 및 기준'!$M$6</f>
        <v>21548.10733814272</v>
      </c>
      <c r="N74" s="2167">
        <f>I74*'수도요금 고지 및 기준'!$M$11</f>
        <v>13194.338829692861</v>
      </c>
      <c r="O74" s="2168">
        <f>K74*'수도요금 고지 및 기준'!$N$6</f>
        <v>38586.875430777007</v>
      </c>
      <c r="P74" s="2167">
        <f>I74*'수도요금 고지 및 기준'!$N$11</f>
        <v>23627.518687527823</v>
      </c>
      <c r="Q74" s="2167">
        <f>K74*'수도요금 고지 및 기준'!$O$6</f>
        <v>2890</v>
      </c>
      <c r="R74" s="2167">
        <f>I74*'수도요금 고지 및 기준'!$O$11</f>
        <v>1769.6050339565006</v>
      </c>
      <c r="S74" s="2167">
        <f t="shared" si="8"/>
        <v>63020</v>
      </c>
      <c r="T74" s="2167">
        <f t="shared" si="9"/>
        <v>38590</v>
      </c>
      <c r="U74" s="2167">
        <f t="shared" si="10"/>
        <v>101610</v>
      </c>
      <c r="W74" s="18"/>
      <c r="Z74" s="113"/>
    </row>
    <row r="75" spans="1:26" ht="24.95" customHeight="1">
      <c r="A75" s="4439"/>
      <c r="B75" s="2222">
        <v>70</v>
      </c>
      <c r="C75" s="3415" t="s">
        <v>638</v>
      </c>
      <c r="D75" s="3416" t="s">
        <v>3</v>
      </c>
      <c r="E75" s="3507" t="s">
        <v>1342</v>
      </c>
      <c r="F75" s="3000">
        <v>206.6</v>
      </c>
      <c r="G75" s="2227"/>
      <c r="H75" s="2227"/>
      <c r="I75" s="2227">
        <v>62.5</v>
      </c>
      <c r="J75" s="3938" t="s">
        <v>3495</v>
      </c>
      <c r="K75" s="2169">
        <f>'검침 내역'!M75+'검침 내역'!P75</f>
        <v>0</v>
      </c>
      <c r="L75" s="2170">
        <f>I75*'수도요금 고지 및 기준'!$L$7</f>
        <v>0</v>
      </c>
      <c r="M75" s="2170">
        <f>K75*'수도요금 고지 및 기준'!$M$6</f>
        <v>0</v>
      </c>
      <c r="N75" s="2171">
        <f>I75*'수도요금 고지 및 기준'!$M$11</f>
        <v>14247.515149547404</v>
      </c>
      <c r="O75" s="2172">
        <f>K75*'수도요금 고지 및 기준'!$N$6</f>
        <v>0</v>
      </c>
      <c r="P75" s="2171">
        <f>I75*'수도요금 고지 및 기준'!$N$11</f>
        <v>25513.474740333255</v>
      </c>
      <c r="Q75" s="2171">
        <f>K75*'수도요금 고지 및 기준'!$O$6</f>
        <v>0</v>
      </c>
      <c r="R75" s="2171">
        <f>I75*'수도요금 고지 및 기준'!$O$11</f>
        <v>1910.8554703227589</v>
      </c>
      <c r="S75" s="2171">
        <f t="shared" si="8"/>
        <v>0</v>
      </c>
      <c r="T75" s="2171">
        <f t="shared" si="9"/>
        <v>41670</v>
      </c>
      <c r="U75" s="2171">
        <f t="shared" si="10"/>
        <v>41670</v>
      </c>
      <c r="W75" s="18"/>
      <c r="Z75" s="113"/>
    </row>
    <row r="76" spans="1:26" ht="24.95" customHeight="1">
      <c r="A76" s="4310" t="s">
        <v>699</v>
      </c>
      <c r="B76" s="2092">
        <v>71</v>
      </c>
      <c r="C76" s="3409" t="s">
        <v>164</v>
      </c>
      <c r="D76" s="3410" t="s">
        <v>856</v>
      </c>
      <c r="E76" s="3510" t="s">
        <v>687</v>
      </c>
      <c r="F76" s="2270">
        <v>295.11</v>
      </c>
      <c r="G76" s="2277"/>
      <c r="H76" s="2277"/>
      <c r="I76" s="2277">
        <f t="shared" ref="I76:I117" si="11">F76*0.3025</f>
        <v>89.270775</v>
      </c>
      <c r="J76" s="3921" t="s">
        <v>3434</v>
      </c>
      <c r="K76" s="2161">
        <f>'검침 내역'!M76+'검침 내역'!P76</f>
        <v>422</v>
      </c>
      <c r="L76" s="2162">
        <f>I76*'수도요금 고지 및 기준'!$L$7</f>
        <v>0</v>
      </c>
      <c r="M76" s="2162">
        <f>K76*'수도요금 고지 및 기준'!$M$6</f>
        <v>534900.07627624867</v>
      </c>
      <c r="N76" s="2163">
        <f>I76*'수도요금 고지 및 기준'!$M$11</f>
        <v>20350.187507589402</v>
      </c>
      <c r="O76" s="2164">
        <f>K76*'수도요금 고지 및 기준'!$N$6</f>
        <v>957862.43716399395</v>
      </c>
      <c r="P76" s="2163">
        <f>I76*'수도요금 고지 및 기준'!$N$11</f>
        <v>36441.722608199576</v>
      </c>
      <c r="Q76" s="2163">
        <f>K76*'수도요금 고지 및 기준'!$O$6</f>
        <v>71740</v>
      </c>
      <c r="R76" s="2163">
        <f>I76*'수도요금 고지 및 기준'!$O$11</f>
        <v>2729.336779979235</v>
      </c>
      <c r="S76" s="2163">
        <f t="shared" si="8"/>
        <v>1564500</v>
      </c>
      <c r="T76" s="2163">
        <f t="shared" si="9"/>
        <v>59520</v>
      </c>
      <c r="U76" s="2163">
        <f t="shared" si="10"/>
        <v>1624020</v>
      </c>
      <c r="W76" s="18"/>
      <c r="Z76" s="113"/>
    </row>
    <row r="77" spans="1:26" ht="24.95" customHeight="1">
      <c r="A77" s="4306"/>
      <c r="B77" s="2101">
        <v>72</v>
      </c>
      <c r="C77" s="1758" t="s">
        <v>164</v>
      </c>
      <c r="D77" s="1707" t="s">
        <v>856</v>
      </c>
      <c r="E77" s="3087" t="s">
        <v>1191</v>
      </c>
      <c r="F77" s="1709">
        <v>284.08999999999997</v>
      </c>
      <c r="G77" s="1709"/>
      <c r="H77" s="1709"/>
      <c r="I77" s="1709">
        <f t="shared" si="11"/>
        <v>85.937224999999984</v>
      </c>
      <c r="J77" s="1739" t="s">
        <v>776</v>
      </c>
      <c r="K77" s="2165">
        <f>'검침 내역'!M77+'검침 내역'!P77</f>
        <v>67</v>
      </c>
      <c r="L77" s="2166">
        <f>I77*'수도요금 고지 및 기준'!$L$7</f>
        <v>0</v>
      </c>
      <c r="M77" s="2166">
        <f>K77*'수도요금 고지 및 기준'!$M$6</f>
        <v>84924.89362679777</v>
      </c>
      <c r="N77" s="2167">
        <f>I77*'수도요금 고지 및 기준'!$M$11</f>
        <v>19590.270641561019</v>
      </c>
      <c r="O77" s="2168">
        <f>K77*'수도요금 고지 및 기준'!$N$6</f>
        <v>152077.68552129762</v>
      </c>
      <c r="P77" s="2167">
        <f>I77*'수도요금 고지 및 기준'!$N$11</f>
        <v>35080.915508669364</v>
      </c>
      <c r="Q77" s="2167">
        <f>K77*'수도요금 고지 및 기준'!$O$6</f>
        <v>11390</v>
      </c>
      <c r="R77" s="2167">
        <f>I77*'수도요금 고지 및 기준'!$O$11</f>
        <v>2627.4178639297238</v>
      </c>
      <c r="S77" s="2167">
        <f t="shared" si="8"/>
        <v>248390</v>
      </c>
      <c r="T77" s="2167">
        <f t="shared" si="9"/>
        <v>57300</v>
      </c>
      <c r="U77" s="2167">
        <f t="shared" si="10"/>
        <v>305690</v>
      </c>
      <c r="W77" s="18"/>
      <c r="Z77" s="113"/>
    </row>
    <row r="78" spans="1:26" ht="24.95" customHeight="1">
      <c r="A78" s="4306"/>
      <c r="B78" s="2101">
        <v>73</v>
      </c>
      <c r="C78" s="1758" t="s">
        <v>164</v>
      </c>
      <c r="D78" s="1707" t="s">
        <v>635</v>
      </c>
      <c r="E78" s="3085" t="s">
        <v>888</v>
      </c>
      <c r="F78" s="1709">
        <v>175.1</v>
      </c>
      <c r="G78" s="1709"/>
      <c r="H78" s="1709"/>
      <c r="I78" s="1709">
        <f t="shared" si="11"/>
        <v>52.967749999999995</v>
      </c>
      <c r="J78" s="1710" t="s">
        <v>2109</v>
      </c>
      <c r="K78" s="2165">
        <f>'검침 내역'!M78+'검침 내역'!P78</f>
        <v>92</v>
      </c>
      <c r="L78" s="2166">
        <f>I78*'수도요금 고지 및 기준'!$L$7</f>
        <v>0</v>
      </c>
      <c r="M78" s="2166">
        <f>K78*'수도요금 고지 및 기준'!$M$6</f>
        <v>116613.28677112531</v>
      </c>
      <c r="N78" s="2167">
        <f>I78*'수도요금 고지 및 기준'!$M$11</f>
        <v>12074.541128999032</v>
      </c>
      <c r="O78" s="2168">
        <f>K78*'수도요금 고지 및 기준'!$N$6</f>
        <v>208823.09056655792</v>
      </c>
      <c r="P78" s="2167">
        <f>I78*'수도요금 고지 및 기준'!$N$11</f>
        <v>21622.261626836585</v>
      </c>
      <c r="Q78" s="2167">
        <f>K78*'수도요금 고지 및 기준'!$O$6</f>
        <v>15640</v>
      </c>
      <c r="R78" s="2167">
        <f>I78*'수도요금 고지 및 기준'!$O$11</f>
        <v>1619.419437411013</v>
      </c>
      <c r="S78" s="2167">
        <f t="shared" si="8"/>
        <v>341080</v>
      </c>
      <c r="T78" s="2167">
        <f t="shared" si="9"/>
        <v>35320</v>
      </c>
      <c r="U78" s="2167">
        <f t="shared" si="10"/>
        <v>376400</v>
      </c>
      <c r="W78" s="18"/>
      <c r="Z78" s="113"/>
    </row>
    <row r="79" spans="1:26" ht="24.95" customHeight="1">
      <c r="A79" s="4306"/>
      <c r="B79" s="2101">
        <v>74</v>
      </c>
      <c r="C79" s="1758" t="s">
        <v>164</v>
      </c>
      <c r="D79" s="1707" t="s">
        <v>635</v>
      </c>
      <c r="E79" s="3085" t="s">
        <v>889</v>
      </c>
      <c r="F79" s="1709">
        <v>193.79</v>
      </c>
      <c r="G79" s="1709"/>
      <c r="H79" s="1709"/>
      <c r="I79" s="1709">
        <f t="shared" si="11"/>
        <v>58.621474999999997</v>
      </c>
      <c r="J79" s="1739" t="s">
        <v>2444</v>
      </c>
      <c r="K79" s="2165">
        <f>'검침 내역'!M79+'검침 내역'!P79</f>
        <v>277</v>
      </c>
      <c r="L79" s="2166">
        <f>I79*'수도요금 고지 및 기준'!$L$7</f>
        <v>0</v>
      </c>
      <c r="M79" s="2166">
        <f>K79*'수도요금 고지 및 기준'!$M$6</f>
        <v>351107.39603914903</v>
      </c>
      <c r="N79" s="2167">
        <f>I79*'수도요금 고지 및 기준'!$M$11</f>
        <v>13363.36565042103</v>
      </c>
      <c r="O79" s="2168">
        <f>K79*'수도요금 고지 및 기준'!$N$6</f>
        <v>628739.08790148422</v>
      </c>
      <c r="P79" s="2167">
        <f>I79*'수도요금 고지 및 기준'!$N$11</f>
        <v>23930.200346457237</v>
      </c>
      <c r="Q79" s="2167">
        <f>K79*'수도요금 고지 및 기준'!$O$6</f>
        <v>47090</v>
      </c>
      <c r="R79" s="2167">
        <f>I79*'수도요금 고지 및 기준'!$O$11</f>
        <v>1792.2746589142216</v>
      </c>
      <c r="S79" s="2167">
        <f t="shared" si="8"/>
        <v>1026940</v>
      </c>
      <c r="T79" s="2167">
        <f t="shared" si="9"/>
        <v>39090</v>
      </c>
      <c r="U79" s="2167">
        <f t="shared" si="10"/>
        <v>1066030</v>
      </c>
      <c r="W79" s="18"/>
      <c r="Z79" s="113"/>
    </row>
    <row r="80" spans="1:26" ht="24.95" customHeight="1">
      <c r="A80" s="4306"/>
      <c r="B80" s="2101">
        <v>75</v>
      </c>
      <c r="C80" s="1758" t="s">
        <v>164</v>
      </c>
      <c r="D80" s="1707" t="s">
        <v>635</v>
      </c>
      <c r="E80" s="3085" t="s">
        <v>324</v>
      </c>
      <c r="F80" s="1709">
        <v>88.69</v>
      </c>
      <c r="G80" s="1709"/>
      <c r="H80" s="1709"/>
      <c r="I80" s="1709">
        <f t="shared" si="11"/>
        <v>26.828724999999999</v>
      </c>
      <c r="J80" s="1739" t="s">
        <v>913</v>
      </c>
      <c r="K80" s="2165">
        <f>'검침 내역'!M80+'검침 내역'!P80</f>
        <v>92</v>
      </c>
      <c r="L80" s="2166">
        <f>I80*'수도요금 고지 및 기준'!$L$7</f>
        <v>0</v>
      </c>
      <c r="M80" s="2166">
        <f>K80*'수도요금 고지 및 기준'!$M$6</f>
        <v>116613.28677112531</v>
      </c>
      <c r="N80" s="2167">
        <f>I80*'수도요금 고지 및 기준'!$M$11</f>
        <v>6115.8826540886585</v>
      </c>
      <c r="O80" s="2168">
        <f>K80*'수도요금 고지 및 기준'!$N$6</f>
        <v>208823.09056655792</v>
      </c>
      <c r="P80" s="2167">
        <f>I80*'수도요금 고지 및 기준'!$N$11</f>
        <v>10951.903961645556</v>
      </c>
      <c r="Q80" s="2167">
        <f>K80*'수도요금 고지 및 기준'!$O$6</f>
        <v>15640</v>
      </c>
      <c r="R80" s="2167">
        <f>I80*'수도요금 고지 및 기준'!$O$11</f>
        <v>820.25305484855937</v>
      </c>
      <c r="S80" s="2167">
        <f t="shared" si="8"/>
        <v>341080</v>
      </c>
      <c r="T80" s="2167">
        <f t="shared" si="9"/>
        <v>17890</v>
      </c>
      <c r="U80" s="2167">
        <f t="shared" si="10"/>
        <v>358970</v>
      </c>
      <c r="W80" s="18"/>
      <c r="Z80" s="113"/>
    </row>
    <row r="81" spans="1:26" ht="24.95" customHeight="1">
      <c r="A81" s="4306"/>
      <c r="B81" s="2101">
        <v>76</v>
      </c>
      <c r="C81" s="1758" t="s">
        <v>164</v>
      </c>
      <c r="D81" s="1707" t="s">
        <v>635</v>
      </c>
      <c r="E81" s="3085" t="s">
        <v>325</v>
      </c>
      <c r="F81" s="1736">
        <v>88.69</v>
      </c>
      <c r="G81" s="1736"/>
      <c r="H81" s="1736"/>
      <c r="I81" s="1736">
        <f t="shared" si="11"/>
        <v>26.828724999999999</v>
      </c>
      <c r="J81" s="3291" t="s">
        <v>3663</v>
      </c>
      <c r="K81" s="2165">
        <f>'검침 내역'!M81+'검침 내역'!P81</f>
        <v>48</v>
      </c>
      <c r="L81" s="2166">
        <f>I81*'수도요금 고지 및 기준'!$L$7</f>
        <v>0</v>
      </c>
      <c r="M81" s="2166">
        <f>K81*'수도요금 고지 및 기준'!$M$6</f>
        <v>60841.714837108855</v>
      </c>
      <c r="N81" s="2167">
        <f>I81*'수도요금 고지 및 기준'!$M$11</f>
        <v>6115.8826540886585</v>
      </c>
      <c r="O81" s="2168">
        <f>K81*'수도요금 고지 및 기준'!$N$6</f>
        <v>108951.17768689978</v>
      </c>
      <c r="P81" s="2167">
        <f>I81*'수도요금 고지 및 기준'!$N$11</f>
        <v>10951.903961645556</v>
      </c>
      <c r="Q81" s="2167">
        <f>K81*'수도요금 고지 및 기준'!$O$6</f>
        <v>8160</v>
      </c>
      <c r="R81" s="2167">
        <f>I81*'수도요금 고지 및 기준'!$O$11</f>
        <v>820.25305484855937</v>
      </c>
      <c r="S81" s="2167">
        <f t="shared" si="8"/>
        <v>177950</v>
      </c>
      <c r="T81" s="2167">
        <f t="shared" si="9"/>
        <v>17890</v>
      </c>
      <c r="U81" s="2167">
        <f t="shared" si="10"/>
        <v>195840</v>
      </c>
      <c r="W81" s="18"/>
      <c r="Z81" s="113"/>
    </row>
    <row r="82" spans="1:26" ht="24.95" customHeight="1">
      <c r="A82" s="4306"/>
      <c r="B82" s="2101">
        <v>77</v>
      </c>
      <c r="C82" s="1758" t="s">
        <v>164</v>
      </c>
      <c r="D82" s="1707" t="s">
        <v>635</v>
      </c>
      <c r="E82" s="3085" t="s">
        <v>894</v>
      </c>
      <c r="F82" s="1709">
        <v>88.69</v>
      </c>
      <c r="G82" s="1709"/>
      <c r="H82" s="1709"/>
      <c r="I82" s="1709">
        <f t="shared" si="11"/>
        <v>26.828724999999999</v>
      </c>
      <c r="J82" s="1739" t="s">
        <v>2331</v>
      </c>
      <c r="K82" s="2165">
        <f>'검침 내역'!M82+'검침 내역'!P82</f>
        <v>158</v>
      </c>
      <c r="L82" s="2166">
        <f>I82*'수도요금 고지 및 기준'!$L$7</f>
        <v>0</v>
      </c>
      <c r="M82" s="2166">
        <f>K82*'수도요금 고지 및 기준'!$M$6</f>
        <v>200270.64467214997</v>
      </c>
      <c r="N82" s="2167">
        <f>I82*'수도요금 고지 및 기준'!$M$11</f>
        <v>6115.8826540886585</v>
      </c>
      <c r="O82" s="2168">
        <f>K82*'수도요금 고지 및 기준'!$N$6</f>
        <v>358630.95988604514</v>
      </c>
      <c r="P82" s="2167">
        <f>I82*'수도요금 고지 및 기준'!$N$11</f>
        <v>10951.903961645556</v>
      </c>
      <c r="Q82" s="2167">
        <f>K82*'수도요금 고지 및 기준'!$O$6</f>
        <v>26860</v>
      </c>
      <c r="R82" s="2167">
        <f>I82*'수도요금 고지 및 기준'!$O$11</f>
        <v>820.25305484855937</v>
      </c>
      <c r="S82" s="2167">
        <f t="shared" si="8"/>
        <v>585760</v>
      </c>
      <c r="T82" s="2167">
        <f t="shared" si="9"/>
        <v>17890</v>
      </c>
      <c r="U82" s="2167">
        <f t="shared" si="10"/>
        <v>603650</v>
      </c>
      <c r="W82" s="18"/>
      <c r="Z82" s="113"/>
    </row>
    <row r="83" spans="1:26" ht="24.95" customHeight="1">
      <c r="A83" s="4306"/>
      <c r="B83" s="2101">
        <v>78</v>
      </c>
      <c r="C83" s="1758" t="s">
        <v>164</v>
      </c>
      <c r="D83" s="1707" t="s">
        <v>635</v>
      </c>
      <c r="E83" s="3085" t="s">
        <v>905</v>
      </c>
      <c r="F83" s="1709">
        <v>61.6</v>
      </c>
      <c r="G83" s="1709"/>
      <c r="H83" s="1709"/>
      <c r="I83" s="1709">
        <f t="shared" si="11"/>
        <v>18.634</v>
      </c>
      <c r="J83" s="1737" t="s">
        <v>2855</v>
      </c>
      <c r="K83" s="2165">
        <f>'검침 내역'!M83+'검침 내역'!P83</f>
        <v>58</v>
      </c>
      <c r="L83" s="2166">
        <f>I83*'수도요금 고지 및 기준'!$L$7</f>
        <v>0</v>
      </c>
      <c r="M83" s="2166">
        <f>K83*'수도요금 고지 및 기준'!$M$6</f>
        <v>73517.072094839867</v>
      </c>
      <c r="N83" s="2167">
        <f>I83*'수도요금 고지 및 기준'!$M$11</f>
        <v>4247.8111567466613</v>
      </c>
      <c r="O83" s="2168">
        <f>K83*'수도요금 고지 및 기준'!$N$6</f>
        <v>131649.33970500389</v>
      </c>
      <c r="P83" s="2167">
        <f>I83*'수도요금 고지 및 기준'!$N$11</f>
        <v>7606.6894129819184</v>
      </c>
      <c r="Q83" s="2167">
        <f>K83*'수도요금 고지 및 기준'!$O$6</f>
        <v>9860</v>
      </c>
      <c r="R83" s="2167">
        <f>I83*'수도요금 고지 및 기준'!$O$11</f>
        <v>569.71009334390862</v>
      </c>
      <c r="S83" s="2167">
        <f t="shared" si="8"/>
        <v>215030</v>
      </c>
      <c r="T83" s="2167">
        <f t="shared" si="9"/>
        <v>12420</v>
      </c>
      <c r="U83" s="2167">
        <f t="shared" si="10"/>
        <v>227450</v>
      </c>
      <c r="W83" s="18"/>
      <c r="Z83" s="113"/>
    </row>
    <row r="84" spans="1:26" ht="24.95" customHeight="1">
      <c r="A84" s="4306"/>
      <c r="B84" s="2101">
        <v>79</v>
      </c>
      <c r="C84" s="1758" t="s">
        <v>164</v>
      </c>
      <c r="D84" s="1707" t="s">
        <v>635</v>
      </c>
      <c r="E84" s="3085" t="s">
        <v>908</v>
      </c>
      <c r="F84" s="1751">
        <v>114.22</v>
      </c>
      <c r="G84" s="1709"/>
      <c r="H84" s="1709"/>
      <c r="I84" s="1751">
        <f t="shared" si="11"/>
        <v>34.551549999999999</v>
      </c>
      <c r="J84" s="3359" t="s">
        <v>1815</v>
      </c>
      <c r="K84" s="2165">
        <f>'검침 내역'!M84+'검침 내역'!P84</f>
        <v>48</v>
      </c>
      <c r="L84" s="2166">
        <f>I84*'수도요금 고지 및 기준'!$L$7</f>
        <v>0</v>
      </c>
      <c r="M84" s="2166">
        <f>K84*'수도요금 고지 및 기준'!$M$6</f>
        <v>60841.714837108855</v>
      </c>
      <c r="N84" s="2167">
        <f>I84*'수도요금 고지 및 기준'!$M$11</f>
        <v>7876.3797130455132</v>
      </c>
      <c r="O84" s="2168">
        <f>K84*'수도요금 고지 및 기준'!$N$6</f>
        <v>108951.17768689978</v>
      </c>
      <c r="P84" s="2167">
        <f>I84*'수도요금 고지 및 기준'!$N$11</f>
        <v>14104.481570629783</v>
      </c>
      <c r="Q84" s="2167">
        <f>K84*'수도요금 고지 및 기준'!$O$6</f>
        <v>8160</v>
      </c>
      <c r="R84" s="2167">
        <f>I84*'수도요금 고지 및 기준'!$O$11</f>
        <v>1056.3682932100851</v>
      </c>
      <c r="S84" s="2167">
        <f t="shared" si="8"/>
        <v>177950</v>
      </c>
      <c r="T84" s="2167">
        <f t="shared" si="9"/>
        <v>23040</v>
      </c>
      <c r="U84" s="2167">
        <f t="shared" si="10"/>
        <v>200990</v>
      </c>
      <c r="W84" s="18"/>
      <c r="Z84" s="113"/>
    </row>
    <row r="85" spans="1:26" ht="24.95" customHeight="1">
      <c r="A85" s="4306"/>
      <c r="B85" s="2101">
        <v>80</v>
      </c>
      <c r="C85" s="1758" t="s">
        <v>164</v>
      </c>
      <c r="D85" s="1707" t="s">
        <v>856</v>
      </c>
      <c r="E85" s="3087" t="s">
        <v>694</v>
      </c>
      <c r="F85" s="1736">
        <v>184.21</v>
      </c>
      <c r="G85" s="1736"/>
      <c r="H85" s="1736"/>
      <c r="I85" s="3683">
        <v>55.72</v>
      </c>
      <c r="J85" s="3465" t="s">
        <v>3289</v>
      </c>
      <c r="K85" s="2165">
        <f>'검침 내역'!M85+'검침 내역'!P85</f>
        <v>137</v>
      </c>
      <c r="L85" s="2166">
        <f>I85*'수도요금 고지 및 기준'!$L$7</f>
        <v>0</v>
      </c>
      <c r="M85" s="2166">
        <f>K85*'수도요금 고지 및 기준'!$M$6</f>
        <v>173652.39443091486</v>
      </c>
      <c r="N85" s="2167">
        <f>I85*'수도요금 고지 및 기준'!$M$11</f>
        <v>12701.944706124501</v>
      </c>
      <c r="O85" s="2168">
        <f>K85*'수도요금 고지 및 기준'!$N$6</f>
        <v>310964.81964802649</v>
      </c>
      <c r="P85" s="2167">
        <f>I85*'수도요금 고지 및 기준'!$N$11</f>
        <v>22745.773000501904</v>
      </c>
      <c r="Q85" s="2167">
        <f>K85*'수도요금 고지 및 기준'!$O$6</f>
        <v>23290</v>
      </c>
      <c r="R85" s="2167">
        <f>I85*'수도요금 고지 및 기준'!$O$11</f>
        <v>1703.5658689021459</v>
      </c>
      <c r="S85" s="2167">
        <f t="shared" si="8"/>
        <v>507910</v>
      </c>
      <c r="T85" s="2167">
        <f t="shared" si="9"/>
        <v>37150</v>
      </c>
      <c r="U85" s="2167">
        <f t="shared" si="10"/>
        <v>545060</v>
      </c>
      <c r="W85" s="18"/>
      <c r="Z85" s="113"/>
    </row>
    <row r="86" spans="1:26" ht="24.95" customHeight="1">
      <c r="A86" s="4306"/>
      <c r="B86" s="2101">
        <v>81</v>
      </c>
      <c r="C86" s="1758" t="s">
        <v>164</v>
      </c>
      <c r="D86" s="1707" t="s">
        <v>856</v>
      </c>
      <c r="E86" s="3092" t="s">
        <v>2000</v>
      </c>
      <c r="F86" s="1751">
        <v>82.69</v>
      </c>
      <c r="G86" s="1751"/>
      <c r="H86" s="1751"/>
      <c r="I86" s="1751">
        <v>25.02</v>
      </c>
      <c r="J86" s="3360" t="s">
        <v>2046</v>
      </c>
      <c r="K86" s="2165">
        <f>'검침 내역'!M86+'검침 내역'!P86</f>
        <v>69</v>
      </c>
      <c r="L86" s="2166">
        <f>I86*'수도요금 고지 및 기준'!$L$7</f>
        <v>0</v>
      </c>
      <c r="M86" s="2166">
        <f>K86*'수도요금 고지 및 기준'!$M$6</f>
        <v>87459.965078343987</v>
      </c>
      <c r="N86" s="2167">
        <f>I86*'수도요금 고지 및 기준'!$M$11</f>
        <v>5703.5652646668168</v>
      </c>
      <c r="O86" s="2168">
        <f>K86*'수도요금 고지 및 기준'!$N$6</f>
        <v>156617.31792491843</v>
      </c>
      <c r="P86" s="2167">
        <f>I86*'수도요금 고지 및 기준'!$N$11</f>
        <v>10213.554208050209</v>
      </c>
      <c r="Q86" s="2167">
        <f>K86*'수도요금 고지 및 기준'!$O$6</f>
        <v>11730</v>
      </c>
      <c r="R86" s="2167">
        <f>I86*'수도요금 고지 및 기준'!$O$11</f>
        <v>764.9536618796069</v>
      </c>
      <c r="S86" s="2167">
        <f t="shared" si="8"/>
        <v>255810</v>
      </c>
      <c r="T86" s="2167">
        <f t="shared" si="9"/>
        <v>16680</v>
      </c>
      <c r="U86" s="2167">
        <f t="shared" si="10"/>
        <v>272490</v>
      </c>
      <c r="W86" s="18"/>
      <c r="Z86" s="113"/>
    </row>
    <row r="87" spans="1:26" ht="24.95" customHeight="1">
      <c r="A87" s="4306"/>
      <c r="B87" s="2101">
        <v>82</v>
      </c>
      <c r="C87" s="1758" t="s">
        <v>164</v>
      </c>
      <c r="D87" s="1707" t="s">
        <v>1668</v>
      </c>
      <c r="E87" s="3093" t="s">
        <v>2001</v>
      </c>
      <c r="F87" s="1751">
        <v>173.82</v>
      </c>
      <c r="G87" s="1751"/>
      <c r="H87" s="1751"/>
      <c r="I87" s="1751">
        <v>52.58</v>
      </c>
      <c r="J87" s="1752" t="s">
        <v>2066</v>
      </c>
      <c r="K87" s="2165">
        <f>'검침 내역'!M87+'검침 내역'!P87</f>
        <v>75</v>
      </c>
      <c r="L87" s="2166">
        <f>I87*'수도요금 고지 및 기준'!$L$7</f>
        <v>0</v>
      </c>
      <c r="M87" s="2166">
        <f>K87*'수도요금 고지 및 기준'!$M$6</f>
        <v>95065.179432982579</v>
      </c>
      <c r="N87" s="2167">
        <f>I87*'수도요금 고지 및 기준'!$M$11</f>
        <v>11986.14954501124</v>
      </c>
      <c r="O87" s="2168">
        <f>K87*'수도요금 고지 및 기준'!$N$6</f>
        <v>170236.21513578092</v>
      </c>
      <c r="P87" s="2167">
        <f>I87*'수도요금 고지 및 기준'!$N$11</f>
        <v>21463.976029547561</v>
      </c>
      <c r="Q87" s="2167">
        <f>K87*'수도요금 고지 및 기준'!$O$6</f>
        <v>12750</v>
      </c>
      <c r="R87" s="2167">
        <f>I87*'수도요금 고지 및 기준'!$O$11</f>
        <v>1607.5644900731306</v>
      </c>
      <c r="S87" s="2167">
        <f t="shared" si="8"/>
        <v>278050</v>
      </c>
      <c r="T87" s="2167">
        <f t="shared" si="9"/>
        <v>35060</v>
      </c>
      <c r="U87" s="2167">
        <f t="shared" si="10"/>
        <v>313110</v>
      </c>
      <c r="W87" s="18"/>
      <c r="Z87" s="113"/>
    </row>
    <row r="88" spans="1:26" ht="24.95" customHeight="1">
      <c r="A88" s="4306"/>
      <c r="B88" s="2101">
        <v>83</v>
      </c>
      <c r="C88" s="1758" t="s">
        <v>164</v>
      </c>
      <c r="D88" s="1707" t="s">
        <v>856</v>
      </c>
      <c r="E88" s="3087" t="s">
        <v>698</v>
      </c>
      <c r="F88" s="1751">
        <v>187.57</v>
      </c>
      <c r="G88" s="1751"/>
      <c r="H88" s="1751"/>
      <c r="I88" s="1751">
        <f t="shared" si="11"/>
        <v>56.739924999999999</v>
      </c>
      <c r="J88" s="1752" t="s">
        <v>126</v>
      </c>
      <c r="K88" s="2165">
        <f>'검침 내역'!M88+'검침 내역'!P88</f>
        <v>32</v>
      </c>
      <c r="L88" s="2166">
        <f>I88*'수도요금 고지 및 기준'!$L$7</f>
        <v>0</v>
      </c>
      <c r="M88" s="2166">
        <f>K88*'수도요금 고지 및 기준'!$M$6</f>
        <v>40561.143224739237</v>
      </c>
      <c r="N88" s="2167">
        <f>I88*'수도요금 고지 및 기준'!$M$11</f>
        <v>12934.447056346935</v>
      </c>
      <c r="O88" s="2168">
        <f>K88*'수도요금 고지 및 기준'!$N$6</f>
        <v>72634.118457933189</v>
      </c>
      <c r="P88" s="2167">
        <f>I88*'수도요금 고지 및 기준'!$N$11</f>
        <v>23162.122292094453</v>
      </c>
      <c r="Q88" s="2167">
        <f>K88*'수도요금 고지 및 기준'!$O$6</f>
        <v>5440</v>
      </c>
      <c r="R88" s="2167">
        <f>I88*'수도요금 고지 및 기준'!$O$11</f>
        <v>1734.7487371512491</v>
      </c>
      <c r="S88" s="2167">
        <f t="shared" si="8"/>
        <v>118640</v>
      </c>
      <c r="T88" s="2167">
        <f t="shared" si="9"/>
        <v>37830</v>
      </c>
      <c r="U88" s="2167">
        <f t="shared" si="10"/>
        <v>156470</v>
      </c>
      <c r="W88" s="18"/>
      <c r="Z88" s="113"/>
    </row>
    <row r="89" spans="1:26" ht="24.95" customHeight="1">
      <c r="A89" s="4306"/>
      <c r="B89" s="2101">
        <v>84</v>
      </c>
      <c r="C89" s="1758" t="s">
        <v>164</v>
      </c>
      <c r="D89" s="1707" t="s">
        <v>856</v>
      </c>
      <c r="E89" s="3087" t="s">
        <v>695</v>
      </c>
      <c r="F89" s="1751">
        <v>246.21</v>
      </c>
      <c r="G89" s="1751"/>
      <c r="H89" s="1751"/>
      <c r="I89" s="1751">
        <f t="shared" si="11"/>
        <v>74.478525000000005</v>
      </c>
      <c r="J89" s="1743" t="s">
        <v>2616</v>
      </c>
      <c r="K89" s="2165">
        <f>'검침 내역'!M89+'검침 내역'!P89</f>
        <v>89</v>
      </c>
      <c r="L89" s="2166">
        <f>I89*'수도요금 고지 및 기준'!$L$7</f>
        <v>0</v>
      </c>
      <c r="M89" s="2166">
        <f>K89*'수도요금 고지 및 기준'!$M$6</f>
        <v>112810.67959380601</v>
      </c>
      <c r="N89" s="2167">
        <f>I89*'수도요금 고지 및 기준'!$M$11</f>
        <v>16978.142612055122</v>
      </c>
      <c r="O89" s="2168">
        <f>K89*'수도요금 고지 및 기준'!$N$6</f>
        <v>202013.64196112668</v>
      </c>
      <c r="P89" s="2167">
        <f>I89*'수도요금 고지 및 기준'!$N$11</f>
        <v>30403.295460556463</v>
      </c>
      <c r="Q89" s="2167">
        <f>K89*'수도요금 고지 및 기준'!$O$6</f>
        <v>15130</v>
      </c>
      <c r="R89" s="2167">
        <f>I89*'수도요금 고지 및 기준'!$O$11</f>
        <v>2277.0831506851259</v>
      </c>
      <c r="S89" s="2167">
        <f t="shared" si="8"/>
        <v>329950</v>
      </c>
      <c r="T89" s="2167">
        <f t="shared" si="9"/>
        <v>49660</v>
      </c>
      <c r="U89" s="2167">
        <f t="shared" si="10"/>
        <v>379610</v>
      </c>
      <c r="W89" s="18"/>
      <c r="Z89" s="113"/>
    </row>
    <row r="90" spans="1:26" ht="24.95" customHeight="1">
      <c r="A90" s="4306"/>
      <c r="B90" s="2101">
        <v>85</v>
      </c>
      <c r="C90" s="1758" t="s">
        <v>164</v>
      </c>
      <c r="D90" s="1707" t="s">
        <v>856</v>
      </c>
      <c r="E90" s="3087" t="s">
        <v>1200</v>
      </c>
      <c r="F90" s="1751">
        <v>220.35</v>
      </c>
      <c r="G90" s="1751"/>
      <c r="H90" s="1751"/>
      <c r="I90" s="1751">
        <f t="shared" si="11"/>
        <v>66.655874999999995</v>
      </c>
      <c r="J90" s="1743" t="s">
        <v>2242</v>
      </c>
      <c r="K90" s="2165">
        <f>'검침 내역'!M90+'검침 내역'!P90</f>
        <v>84</v>
      </c>
      <c r="L90" s="2166">
        <f>I90*'수도요금 고지 및 기준'!$L$7</f>
        <v>0</v>
      </c>
      <c r="M90" s="2166">
        <f>K90*'수도요금 고지 및 기준'!$M$6</f>
        <v>106473.0009649405</v>
      </c>
      <c r="N90" s="2167">
        <f>I90*'수도요금 고지 및 기준'!$M$11</f>
        <v>15194.889421901407</v>
      </c>
      <c r="O90" s="2168">
        <f>K90*'수도요금 고지 및 기준'!$N$6</f>
        <v>190664.56095207462</v>
      </c>
      <c r="P90" s="2167">
        <f>I90*'수도요금 고지 및 기준'!$N$11</f>
        <v>27209.967729716973</v>
      </c>
      <c r="Q90" s="2167">
        <f>K90*'수도요금 고지 및 기준'!$O$6</f>
        <v>14280</v>
      </c>
      <c r="R90" s="2167">
        <f>I90*'수도요금 고지 및 기준'!$O$11</f>
        <v>2037.9158939664003</v>
      </c>
      <c r="S90" s="2167">
        <f t="shared" si="8"/>
        <v>311420</v>
      </c>
      <c r="T90" s="2167">
        <f t="shared" si="9"/>
        <v>44440</v>
      </c>
      <c r="U90" s="2167">
        <f t="shared" si="10"/>
        <v>355860</v>
      </c>
      <c r="W90" s="18"/>
      <c r="Z90" s="113"/>
    </row>
    <row r="91" spans="1:26" ht="24.95" customHeight="1">
      <c r="A91" s="4306"/>
      <c r="B91" s="2101">
        <v>86</v>
      </c>
      <c r="C91" s="1758" t="s">
        <v>164</v>
      </c>
      <c r="D91" s="1707" t="s">
        <v>856</v>
      </c>
      <c r="E91" s="3087" t="s">
        <v>1201</v>
      </c>
      <c r="F91" s="1751">
        <v>219.57</v>
      </c>
      <c r="G91" s="1751"/>
      <c r="H91" s="1751"/>
      <c r="I91" s="1751">
        <v>66.42</v>
      </c>
      <c r="J91" s="1710" t="s">
        <v>2179</v>
      </c>
      <c r="K91" s="2165">
        <f>'검침 내역'!M91+'검침 내역'!P91</f>
        <v>81</v>
      </c>
      <c r="L91" s="2166">
        <f>I91*'수도요금 고지 및 기준'!$L$7</f>
        <v>0</v>
      </c>
      <c r="M91" s="2166">
        <f>K91*'수도요금 고지 및 기준'!$M$6</f>
        <v>102670.3937876212</v>
      </c>
      <c r="N91" s="2167">
        <f>I91*'수도요금 고지 및 기준'!$M$11</f>
        <v>15141.119299727017</v>
      </c>
      <c r="O91" s="2168">
        <f>K91*'수도요금 고지 및 기준'!$N$6</f>
        <v>183855.11234664338</v>
      </c>
      <c r="P91" s="2167">
        <f>I91*'수도요금 고지 및 기준'!$N$11</f>
        <v>27113.679876046957</v>
      </c>
      <c r="Q91" s="2167">
        <f>K91*'수도요금 고지 및 기준'!$O$6</f>
        <v>13770</v>
      </c>
      <c r="R91" s="2167">
        <f>I91*'수도요금 고지 및 기준'!$O$11</f>
        <v>2030.7043254214025</v>
      </c>
      <c r="S91" s="2167">
        <f t="shared" si="8"/>
        <v>300300</v>
      </c>
      <c r="T91" s="2167">
        <f t="shared" si="9"/>
        <v>44290</v>
      </c>
      <c r="U91" s="2167">
        <f t="shared" si="10"/>
        <v>344590</v>
      </c>
      <c r="W91" s="18"/>
      <c r="Z91" s="113"/>
    </row>
    <row r="92" spans="1:26" ht="24.95" customHeight="1">
      <c r="A92" s="4306"/>
      <c r="B92" s="2101">
        <v>87</v>
      </c>
      <c r="C92" s="1758" t="s">
        <v>164</v>
      </c>
      <c r="D92" s="1707" t="s">
        <v>635</v>
      </c>
      <c r="E92" s="3087" t="s">
        <v>334</v>
      </c>
      <c r="F92" s="1751">
        <v>113.5</v>
      </c>
      <c r="G92" s="1751"/>
      <c r="H92" s="1751"/>
      <c r="I92" s="1751">
        <f t="shared" si="11"/>
        <v>34.333750000000002</v>
      </c>
      <c r="J92" s="1752" t="s">
        <v>1579</v>
      </c>
      <c r="K92" s="2165">
        <f>'검침 내역'!M92+'검침 내역'!P92</f>
        <v>194</v>
      </c>
      <c r="L92" s="2166">
        <f>I92*'수도요금 고지 및 기준'!$L$7</f>
        <v>0</v>
      </c>
      <c r="M92" s="2166">
        <f>K92*'수도요금 고지 및 기준'!$M$6</f>
        <v>245901.93079998164</v>
      </c>
      <c r="N92" s="2167">
        <f>I92*'수도요금 고지 및 기준'!$M$11</f>
        <v>7826.7299722523712</v>
      </c>
      <c r="O92" s="2168">
        <f>K92*'수도요금 고지 및 기준'!$N$6</f>
        <v>440344.34315121995</v>
      </c>
      <c r="P92" s="2167">
        <f>I92*'수도요금 고지 및 기준'!$N$11</f>
        <v>14015.572213854672</v>
      </c>
      <c r="Q92" s="2167">
        <f>K92*'수도요금 고지 및 기준'!$O$6</f>
        <v>32980</v>
      </c>
      <c r="R92" s="2167">
        <f>I92*'수도요금 고지 및 기준'!$O$11</f>
        <v>1049.7093440671044</v>
      </c>
      <c r="S92" s="2167">
        <f t="shared" si="8"/>
        <v>719230</v>
      </c>
      <c r="T92" s="2167">
        <f t="shared" si="9"/>
        <v>22890</v>
      </c>
      <c r="U92" s="2167">
        <f t="shared" si="10"/>
        <v>742120</v>
      </c>
      <c r="W92" s="18"/>
      <c r="Z92" s="113"/>
    </row>
    <row r="93" spans="1:26" ht="24.95" customHeight="1">
      <c r="A93" s="4306"/>
      <c r="B93" s="2101">
        <v>88</v>
      </c>
      <c r="C93" s="1758" t="s">
        <v>164</v>
      </c>
      <c r="D93" s="1707" t="s">
        <v>635</v>
      </c>
      <c r="E93" s="3087" t="s">
        <v>2256</v>
      </c>
      <c r="F93" s="1751">
        <v>47.24</v>
      </c>
      <c r="G93" s="1751"/>
      <c r="H93" s="1751"/>
      <c r="I93" s="1751">
        <f t="shared" si="11"/>
        <v>14.290100000000001</v>
      </c>
      <c r="J93" s="1752" t="s">
        <v>10</v>
      </c>
      <c r="K93" s="2165">
        <f>'검침 내역'!M93+'검침 내역'!P93</f>
        <v>27</v>
      </c>
      <c r="L93" s="2166">
        <f>I93*'수도요금 고지 및 기준'!$L$7</f>
        <v>0</v>
      </c>
      <c r="M93" s="2166">
        <f>K93*'수도요금 고지 및 기준'!$M$6</f>
        <v>34223.464595873731</v>
      </c>
      <c r="N93" s="2167">
        <f>I93*'수도요금 고지 및 기준'!$M$11</f>
        <v>3257.574659816758</v>
      </c>
      <c r="O93" s="2168">
        <f>K93*'수도요금 고지 및 기준'!$N$6</f>
        <v>61285.037448881129</v>
      </c>
      <c r="P93" s="2167">
        <f>I93*'수도요금 고지 및 기준'!$N$11</f>
        <v>5833.4416861893806</v>
      </c>
      <c r="Q93" s="2167">
        <f>K93*'수도요금 고지 및 기준'!$O$6</f>
        <v>4590</v>
      </c>
      <c r="R93" s="2167">
        <f>I93*'수도요금 고지 및 기준'!$O$11</f>
        <v>436.90105210334815</v>
      </c>
      <c r="S93" s="2167">
        <f t="shared" si="8"/>
        <v>100100</v>
      </c>
      <c r="T93" s="2167">
        <f t="shared" si="9"/>
        <v>9530</v>
      </c>
      <c r="U93" s="2167">
        <f t="shared" si="10"/>
        <v>109630</v>
      </c>
      <c r="W93" s="18"/>
      <c r="Z93" s="113"/>
    </row>
    <row r="94" spans="1:26" ht="24.95" customHeight="1">
      <c r="A94" s="4306"/>
      <c r="B94" s="2101">
        <v>89</v>
      </c>
      <c r="C94" s="1758" t="s">
        <v>164</v>
      </c>
      <c r="D94" s="1707" t="s">
        <v>635</v>
      </c>
      <c r="E94" s="3087" t="s">
        <v>2255</v>
      </c>
      <c r="F94" s="1751">
        <v>47.34</v>
      </c>
      <c r="G94" s="1751"/>
      <c r="H94" s="1751"/>
      <c r="I94" s="1751">
        <f t="shared" si="11"/>
        <v>14.320350000000001</v>
      </c>
      <c r="J94" s="1752" t="s">
        <v>225</v>
      </c>
      <c r="K94" s="2165">
        <f>'검침 내역'!M94+'검침 내역'!P94</f>
        <v>33</v>
      </c>
      <c r="L94" s="2166">
        <f>I94*'수도요금 고지 및 기준'!$L$7</f>
        <v>0</v>
      </c>
      <c r="M94" s="2166">
        <f>K94*'수도요금 고지 및 기준'!$M$6</f>
        <v>41828.678950512338</v>
      </c>
      <c r="N94" s="2167">
        <f>I94*'수도요금 고지 및 기준'!$M$11</f>
        <v>3264.4704571491388</v>
      </c>
      <c r="O94" s="2168">
        <f>K94*'수도요금 고지 및 기준'!$N$6</f>
        <v>74903.934659743594</v>
      </c>
      <c r="P94" s="2167">
        <f>I94*'수도요금 고지 및 기준'!$N$11</f>
        <v>5845.7902079637015</v>
      </c>
      <c r="Q94" s="2167">
        <f>K94*'수도요금 고지 및 기준'!$O$6</f>
        <v>5610</v>
      </c>
      <c r="R94" s="2167">
        <f>I94*'수도요금 고지 및 기준'!$O$11</f>
        <v>437.82590615098439</v>
      </c>
      <c r="S94" s="2167">
        <f t="shared" si="8"/>
        <v>122340</v>
      </c>
      <c r="T94" s="2167">
        <f t="shared" si="9"/>
        <v>9550</v>
      </c>
      <c r="U94" s="2167">
        <f t="shared" si="10"/>
        <v>131890</v>
      </c>
      <c r="W94" s="18"/>
      <c r="Z94" s="113"/>
    </row>
    <row r="95" spans="1:26" ht="24.95" customHeight="1">
      <c r="A95" s="4306"/>
      <c r="B95" s="2101">
        <v>90</v>
      </c>
      <c r="C95" s="1758" t="s">
        <v>164</v>
      </c>
      <c r="D95" s="1707" t="s">
        <v>635</v>
      </c>
      <c r="E95" s="3087" t="s">
        <v>912</v>
      </c>
      <c r="F95" s="1751">
        <v>338.56</v>
      </c>
      <c r="G95" s="1751"/>
      <c r="H95" s="1751"/>
      <c r="I95" s="1751">
        <f>F95*0.3025</f>
        <v>102.4144</v>
      </c>
      <c r="J95" s="1737" t="s">
        <v>2297</v>
      </c>
      <c r="K95" s="2165">
        <f>'검침 내역'!M95+'검침 내역'!P95</f>
        <v>59</v>
      </c>
      <c r="L95" s="2166">
        <f>I95*'수도요금 고지 및 기준'!$L$7</f>
        <v>0</v>
      </c>
      <c r="M95" s="2166">
        <f>K95*'수도요금 고지 및 기준'!$M$6</f>
        <v>74784.60782061296</v>
      </c>
      <c r="N95" s="2167">
        <f>I95*'수도요금 고지 및 기준'!$M$11</f>
        <v>23346.411448508923</v>
      </c>
      <c r="O95" s="2168">
        <f>K95*'수도요금 고지 및 기준'!$N$6</f>
        <v>133919.15590681433</v>
      </c>
      <c r="P95" s="2167">
        <f>I95*'수도요금 고지 및 기준'!$N$11</f>
        <v>41807.155319142177</v>
      </c>
      <c r="Q95" s="2167">
        <f>K95*'수도요금 고지 및 기준'!$O$6</f>
        <v>10030</v>
      </c>
      <c r="R95" s="2167">
        <f>I95*'수도요금 고지 및 기준'!$O$11</f>
        <v>3131.1858636771708</v>
      </c>
      <c r="S95" s="2167">
        <f t="shared" si="8"/>
        <v>218730</v>
      </c>
      <c r="T95" s="2167">
        <f t="shared" si="9"/>
        <v>68280</v>
      </c>
      <c r="U95" s="2167">
        <f t="shared" si="10"/>
        <v>287010</v>
      </c>
      <c r="W95" s="18"/>
      <c r="Z95" s="113"/>
    </row>
    <row r="96" spans="1:26" ht="24.95" customHeight="1">
      <c r="A96" s="4306"/>
      <c r="B96" s="2101">
        <v>91</v>
      </c>
      <c r="C96" s="1758" t="s">
        <v>164</v>
      </c>
      <c r="D96" s="1707" t="s">
        <v>635</v>
      </c>
      <c r="E96" s="3087" t="s">
        <v>2660</v>
      </c>
      <c r="F96" s="1751">
        <v>64.5</v>
      </c>
      <c r="G96" s="1751"/>
      <c r="H96" s="1751"/>
      <c r="I96" s="1751">
        <f>F96*0.3025</f>
        <v>19.51125</v>
      </c>
      <c r="J96" s="1710" t="s">
        <v>3658</v>
      </c>
      <c r="K96" s="2165">
        <f>'검침 내역'!M96+'검침 내역'!P96</f>
        <v>32</v>
      </c>
      <c r="L96" s="2166">
        <f>I96*'수도요금 고지 및 기준'!$L$7</f>
        <v>0</v>
      </c>
      <c r="M96" s="2166">
        <f>K96*'수도요금 고지 및 기준'!$M$6</f>
        <v>40561.143224739237</v>
      </c>
      <c r="N96" s="2167">
        <f>I96*'수도요금 고지 및 기준'!$M$11</f>
        <v>4447.7892793857081</v>
      </c>
      <c r="O96" s="2168">
        <f>K96*'수도요금 고지 및 기준'!$N$6</f>
        <v>72634.118457933189</v>
      </c>
      <c r="P96" s="2167">
        <f>I96*'수도요금 고지 및 기준'!$N$11</f>
        <v>7964.7965444372358</v>
      </c>
      <c r="Q96" s="2167">
        <f>K96*'수도요금 고지 및 기준'!$O$6</f>
        <v>5440</v>
      </c>
      <c r="R96" s="2167">
        <f>I96*'수도요금 고지 및 기준'!$O$11</f>
        <v>596.53086072535893</v>
      </c>
      <c r="S96" s="2167">
        <f>ROUND((M96+O96+Q96),-1)</f>
        <v>118640</v>
      </c>
      <c r="T96" s="2167">
        <f>ROUND((L96+N96+P96+R96),-1)</f>
        <v>13010</v>
      </c>
      <c r="U96" s="2167">
        <f>S96+T96</f>
        <v>131650</v>
      </c>
      <c r="W96" s="18"/>
      <c r="Z96" s="113"/>
    </row>
    <row r="97" spans="1:26" ht="24.95" customHeight="1">
      <c r="A97" s="4306"/>
      <c r="B97" s="2101">
        <v>92</v>
      </c>
      <c r="C97" s="1758" t="s">
        <v>164</v>
      </c>
      <c r="D97" s="1722" t="s">
        <v>633</v>
      </c>
      <c r="E97" s="3084">
        <v>101</v>
      </c>
      <c r="F97" s="1751">
        <v>168.5</v>
      </c>
      <c r="G97" s="1751"/>
      <c r="H97" s="1751"/>
      <c r="I97" s="1751">
        <f t="shared" si="11"/>
        <v>50.971249999999998</v>
      </c>
      <c r="J97" s="1737" t="s">
        <v>1284</v>
      </c>
      <c r="K97" s="2165">
        <f>'검침 내역'!M97+'검침 내역'!P97</f>
        <v>240</v>
      </c>
      <c r="L97" s="2166">
        <f>I97*'수도요금 고지 및 기준'!$L$7</f>
        <v>0</v>
      </c>
      <c r="M97" s="2166">
        <f>K97*'수도요금 고지 및 기준'!$M$6</f>
        <v>304208.57418554428</v>
      </c>
      <c r="N97" s="2167">
        <f>I97*'수도요금 고지 및 기준'!$M$11</f>
        <v>11619.418505061889</v>
      </c>
      <c r="O97" s="2168">
        <f>K97*'수도요금 고지 및 기준'!$N$6</f>
        <v>544755.88843449892</v>
      </c>
      <c r="P97" s="2167">
        <f>I97*'수도요금 고지 및 기준'!$N$11</f>
        <v>20807.259189731383</v>
      </c>
      <c r="Q97" s="2167">
        <f>K97*'수도요금 고지 및 기준'!$O$6</f>
        <v>40800</v>
      </c>
      <c r="R97" s="2167">
        <f>I97*'수도요금 고지 및 기준'!$O$11</f>
        <v>1558.3790702670228</v>
      </c>
      <c r="S97" s="2167">
        <f t="shared" si="8"/>
        <v>889760</v>
      </c>
      <c r="T97" s="2167">
        <f t="shared" si="9"/>
        <v>33990</v>
      </c>
      <c r="U97" s="2167">
        <f t="shared" si="10"/>
        <v>923750</v>
      </c>
      <c r="W97" s="18"/>
      <c r="Z97" s="113"/>
    </row>
    <row r="98" spans="1:26" ht="24.95" customHeight="1">
      <c r="A98" s="4306"/>
      <c r="B98" s="2101">
        <v>93</v>
      </c>
      <c r="C98" s="1758" t="s">
        <v>164</v>
      </c>
      <c r="D98" s="1722" t="s">
        <v>633</v>
      </c>
      <c r="E98" s="3084">
        <v>102</v>
      </c>
      <c r="F98" s="1736">
        <v>134.91</v>
      </c>
      <c r="G98" s="1736"/>
      <c r="H98" s="1736"/>
      <c r="I98" s="1736">
        <f t="shared" si="11"/>
        <v>40.810274999999997</v>
      </c>
      <c r="J98" s="1743" t="s">
        <v>3019</v>
      </c>
      <c r="K98" s="2165">
        <f>'검침 내역'!M98+'검침 내역'!P98</f>
        <v>158</v>
      </c>
      <c r="L98" s="2166">
        <f>I98*'수도요금 고지 및 기준'!$L$7</f>
        <v>0</v>
      </c>
      <c r="M98" s="2166">
        <f>K98*'수도요금 고지 및 기준'!$M$6</f>
        <v>200270.64467214997</v>
      </c>
      <c r="N98" s="2167">
        <f>I98*'수도요금 고지 및 기준'!$M$11</f>
        <v>9303.1201811151295</v>
      </c>
      <c r="O98" s="2168">
        <f>K98*'수도요금 고지 및 기준'!$N$6</f>
        <v>358630.95988604514</v>
      </c>
      <c r="P98" s="2167">
        <f>I98*'수도요금 고지 및 기준'!$N$11</f>
        <v>16659.390725736859</v>
      </c>
      <c r="Q98" s="2167">
        <f>K98*'수도요금 고지 및 기준'!$O$6</f>
        <v>26860</v>
      </c>
      <c r="R98" s="2167">
        <f>I98*'수도요금 고지 및 기준'!$O$11</f>
        <v>1247.720595666018</v>
      </c>
      <c r="S98" s="2167">
        <f t="shared" si="8"/>
        <v>585760</v>
      </c>
      <c r="T98" s="2167">
        <f t="shared" si="9"/>
        <v>27210</v>
      </c>
      <c r="U98" s="2167">
        <f t="shared" si="10"/>
        <v>612970</v>
      </c>
      <c r="W98" s="18"/>
      <c r="Z98" s="113"/>
    </row>
    <row r="99" spans="1:26" ht="24.95" customHeight="1">
      <c r="A99" s="4306"/>
      <c r="B99" s="2101">
        <v>94</v>
      </c>
      <c r="C99" s="1758" t="s">
        <v>164</v>
      </c>
      <c r="D99" s="1722" t="s">
        <v>1287</v>
      </c>
      <c r="E99" s="3084">
        <v>103</v>
      </c>
      <c r="F99" s="3126">
        <v>82.02</v>
      </c>
      <c r="G99" s="3126"/>
      <c r="H99" s="3126"/>
      <c r="I99" s="3126">
        <v>24.81</v>
      </c>
      <c r="J99" s="1743" t="s">
        <v>1336</v>
      </c>
      <c r="K99" s="2165">
        <f>'검침 내역'!M99+'검침 내역'!P99</f>
        <v>354</v>
      </c>
      <c r="L99" s="2166">
        <f>I99*'수도요금 고지 및 기준'!$L$7</f>
        <v>0</v>
      </c>
      <c r="M99" s="2166">
        <f>K99*'수도요금 고지 및 기준'!$M$6</f>
        <v>448707.64692367782</v>
      </c>
      <c r="N99" s="2167">
        <f>I99*'수도요금 고지 및 기준'!$M$11</f>
        <v>5655.693613764337</v>
      </c>
      <c r="O99" s="2168">
        <f>K99*'수도요금 고지 및 기준'!$N$6</f>
        <v>803514.93544088595</v>
      </c>
      <c r="P99" s="2167">
        <f>I99*'수도요금 고지 및 기준'!$N$11</f>
        <v>10127.828932922688</v>
      </c>
      <c r="Q99" s="2167">
        <f>K99*'수도요금 고지 및 기준'!$O$6</f>
        <v>60180</v>
      </c>
      <c r="R99" s="2167">
        <f>I99*'수도요금 고지 및 기준'!$O$11</f>
        <v>758.53318749932237</v>
      </c>
      <c r="S99" s="2167">
        <f t="shared" si="8"/>
        <v>1312400</v>
      </c>
      <c r="T99" s="2167">
        <f t="shared" si="9"/>
        <v>16540</v>
      </c>
      <c r="U99" s="2167">
        <f t="shared" si="10"/>
        <v>1328940</v>
      </c>
      <c r="W99" s="18"/>
      <c r="Z99" s="113"/>
    </row>
    <row r="100" spans="1:26" ht="24.95" customHeight="1">
      <c r="A100" s="4306"/>
      <c r="B100" s="2101">
        <v>95</v>
      </c>
      <c r="C100" s="1758" t="s">
        <v>164</v>
      </c>
      <c r="D100" s="1722" t="s">
        <v>633</v>
      </c>
      <c r="E100" s="3084">
        <v>104</v>
      </c>
      <c r="F100" s="3127">
        <v>127.6</v>
      </c>
      <c r="G100" s="3127"/>
      <c r="H100" s="3127"/>
      <c r="I100" s="3127">
        <f t="shared" si="11"/>
        <v>38.598999999999997</v>
      </c>
      <c r="J100" s="1737" t="s">
        <v>312</v>
      </c>
      <c r="K100" s="2165">
        <f>'검침 내역'!M100+'검침 내역'!P100</f>
        <v>112</v>
      </c>
      <c r="L100" s="2166">
        <f>I100*'수도요금 고지 및 기준'!$L$7</f>
        <v>0</v>
      </c>
      <c r="M100" s="2166">
        <f>K100*'수도요금 고지 및 기준'!$M$6</f>
        <v>141964.00128658733</v>
      </c>
      <c r="N100" s="2167">
        <f>I100*'수도요금 고지 및 기준'!$M$11</f>
        <v>8799.0373961180831</v>
      </c>
      <c r="O100" s="2168">
        <f>K100*'수도요금 고지 및 기준'!$N$6</f>
        <v>254219.41460276616</v>
      </c>
      <c r="P100" s="2167">
        <f>I100*'수도요금 고지 및 기준'!$N$11</f>
        <v>15756.713784033971</v>
      </c>
      <c r="Q100" s="2167">
        <f>K100*'수도요금 고지 및 기준'!$O$6</f>
        <v>19040</v>
      </c>
      <c r="R100" s="2167">
        <f>I100*'수도요금 고지 및 기준'!$O$11</f>
        <v>1180.1137647838107</v>
      </c>
      <c r="S100" s="2167">
        <f t="shared" si="8"/>
        <v>415220</v>
      </c>
      <c r="T100" s="2167">
        <f t="shared" si="9"/>
        <v>25740</v>
      </c>
      <c r="U100" s="2167">
        <f t="shared" si="10"/>
        <v>440960</v>
      </c>
      <c r="W100" s="18"/>
      <c r="Z100" s="113"/>
    </row>
    <row r="101" spans="1:26" ht="24.95" customHeight="1">
      <c r="A101" s="4306"/>
      <c r="B101" s="2101">
        <v>96</v>
      </c>
      <c r="C101" s="1758" t="s">
        <v>164</v>
      </c>
      <c r="D101" s="1722" t="s">
        <v>633</v>
      </c>
      <c r="E101" s="3093" t="s">
        <v>956</v>
      </c>
      <c r="F101" s="3126">
        <v>128.80000000000001</v>
      </c>
      <c r="G101" s="3126"/>
      <c r="H101" s="3126"/>
      <c r="I101" s="3126">
        <f t="shared" si="11"/>
        <v>38.962000000000003</v>
      </c>
      <c r="J101" s="1743" t="s">
        <v>1346</v>
      </c>
      <c r="K101" s="2165">
        <f>'검침 내역'!M101+'검침 내역'!P101</f>
        <v>122</v>
      </c>
      <c r="L101" s="2166">
        <f>I101*'수도요금 고지 및 기준'!$L$7</f>
        <v>0</v>
      </c>
      <c r="M101" s="2166">
        <f>K101*'수도요금 고지 및 기준'!$M$6</f>
        <v>154639.35854431835</v>
      </c>
      <c r="N101" s="2167">
        <f>I101*'수도요금 고지 및 기준'!$M$11</f>
        <v>8881.7869641066554</v>
      </c>
      <c r="O101" s="2168">
        <f>K101*'수도요금 고지 및 기준'!$N$6</f>
        <v>276917.57662087027</v>
      </c>
      <c r="P101" s="2167">
        <f>I101*'수도요금 고지 및 기준'!$N$11</f>
        <v>15904.89604532583</v>
      </c>
      <c r="Q101" s="2167">
        <f>K101*'수도요금 고지 및 기준'!$O$6</f>
        <v>20740</v>
      </c>
      <c r="R101" s="2167">
        <f>I101*'수도요금 고지 및 기준'!$O$11</f>
        <v>1191.2120133554454</v>
      </c>
      <c r="S101" s="2167">
        <f t="shared" si="8"/>
        <v>452300</v>
      </c>
      <c r="T101" s="2167">
        <f t="shared" si="9"/>
        <v>25980</v>
      </c>
      <c r="U101" s="2167">
        <f t="shared" si="10"/>
        <v>478280</v>
      </c>
      <c r="W101" s="18"/>
      <c r="Z101" s="113"/>
    </row>
    <row r="102" spans="1:26" ht="24.95" customHeight="1">
      <c r="A102" s="4306"/>
      <c r="B102" s="2101">
        <v>97</v>
      </c>
      <c r="C102" s="1758" t="s">
        <v>164</v>
      </c>
      <c r="D102" s="1722" t="s">
        <v>633</v>
      </c>
      <c r="E102" s="3084">
        <v>107</v>
      </c>
      <c r="F102" s="1736">
        <v>117.33</v>
      </c>
      <c r="G102" s="1736"/>
      <c r="H102" s="1736"/>
      <c r="I102" s="1736">
        <f t="shared" si="11"/>
        <v>35.492325000000001</v>
      </c>
      <c r="J102" s="1743" t="s">
        <v>3293</v>
      </c>
      <c r="K102" s="2165">
        <f>'검침 내역'!M102+'검침 내역'!P102</f>
        <v>71</v>
      </c>
      <c r="L102" s="2166">
        <f>I102*'수도요금 고지 및 기준'!$L$7</f>
        <v>0</v>
      </c>
      <c r="M102" s="2166">
        <f>K102*'수도요금 고지 및 기준'!$M$6</f>
        <v>89995.036529890174</v>
      </c>
      <c r="N102" s="2167">
        <f>I102*'수도요금 고지 및 기준'!$M$11</f>
        <v>8090.8390100825609</v>
      </c>
      <c r="O102" s="2168">
        <f>K102*'수도요금 고지 및 기준'!$N$6</f>
        <v>161156.95032853927</v>
      </c>
      <c r="P102" s="2167">
        <f>I102*'수도요금 고지 및 기준'!$N$11</f>
        <v>14488.520597811175</v>
      </c>
      <c r="Q102" s="2167">
        <f>K102*'수도요금 고지 및 기준'!$O$6</f>
        <v>12070</v>
      </c>
      <c r="R102" s="2167">
        <f>I102*'수도요금 고지 및 기준'!$O$11</f>
        <v>1085.1312540915715</v>
      </c>
      <c r="S102" s="2167">
        <f t="shared" si="8"/>
        <v>263220</v>
      </c>
      <c r="T102" s="2167">
        <f t="shared" si="9"/>
        <v>23660</v>
      </c>
      <c r="U102" s="2167">
        <f t="shared" si="10"/>
        <v>286880</v>
      </c>
      <c r="W102" s="18"/>
      <c r="Z102" s="113"/>
    </row>
    <row r="103" spans="1:26" ht="24.95" customHeight="1">
      <c r="A103" s="4306"/>
      <c r="B103" s="2101">
        <v>98</v>
      </c>
      <c r="C103" s="1758" t="s">
        <v>164</v>
      </c>
      <c r="D103" s="1722" t="s">
        <v>633</v>
      </c>
      <c r="E103" s="3084">
        <v>108</v>
      </c>
      <c r="F103" s="1736">
        <v>102</v>
      </c>
      <c r="G103" s="1736"/>
      <c r="H103" s="1736"/>
      <c r="I103" s="1736">
        <f t="shared" si="11"/>
        <v>30.855</v>
      </c>
      <c r="J103" s="1743" t="s">
        <v>1285</v>
      </c>
      <c r="K103" s="2165">
        <f>'검침 내역'!M103+'검침 내역'!P103</f>
        <v>54</v>
      </c>
      <c r="L103" s="2166">
        <f>I103*'수도요금 고지 및 기준'!$L$7</f>
        <v>0</v>
      </c>
      <c r="M103" s="2166">
        <f>K103*'수도요금 고지 및 기준'!$M$6</f>
        <v>68446.929191747462</v>
      </c>
      <c r="N103" s="2167">
        <f>I103*'수도요금 고지 및 기준'!$M$11</f>
        <v>7033.7132790285623</v>
      </c>
      <c r="O103" s="2168">
        <f>K103*'수도요금 고지 및 기준'!$N$6</f>
        <v>122570.07489776226</v>
      </c>
      <c r="P103" s="2167">
        <f>I103*'수도요금 고지 및 기준'!$N$11</f>
        <v>12595.492209807722</v>
      </c>
      <c r="Q103" s="2167">
        <f>K103*'수도요금 고지 및 기준'!$O$6</f>
        <v>9180</v>
      </c>
      <c r="R103" s="2167">
        <f>I103*'수도요금 고지 및 기준'!$O$11</f>
        <v>943.35112858893967</v>
      </c>
      <c r="S103" s="2167">
        <f t="shared" si="8"/>
        <v>200200</v>
      </c>
      <c r="T103" s="2167">
        <f t="shared" si="9"/>
        <v>20570</v>
      </c>
      <c r="U103" s="2167">
        <f t="shared" si="10"/>
        <v>220770</v>
      </c>
      <c r="W103" s="18"/>
      <c r="Z103" s="113"/>
    </row>
    <row r="104" spans="1:26" ht="24.95" customHeight="1">
      <c r="A104" s="4306"/>
      <c r="B104" s="2101">
        <v>99</v>
      </c>
      <c r="C104" s="1758" t="s">
        <v>164</v>
      </c>
      <c r="D104" s="1707" t="s">
        <v>633</v>
      </c>
      <c r="E104" s="3094">
        <v>109</v>
      </c>
      <c r="F104" s="1709">
        <v>108.6</v>
      </c>
      <c r="G104" s="1709"/>
      <c r="H104" s="1709"/>
      <c r="I104" s="1709">
        <f>F104*0.3025</f>
        <v>32.851499999999994</v>
      </c>
      <c r="J104" s="1737" t="s">
        <v>2630</v>
      </c>
      <c r="K104" s="2165">
        <f>'검침 내역'!M104+'검침 내역'!P104</f>
        <v>74</v>
      </c>
      <c r="L104" s="2166">
        <f>I104*'수도요금 고지 및 기준'!$L$7</f>
        <v>0</v>
      </c>
      <c r="M104" s="2166">
        <f>K104*'수도요금 고지 및 기준'!$M$6</f>
        <v>93797.643707209485</v>
      </c>
      <c r="N104" s="2167">
        <f>I104*'수도요금 고지 및 기준'!$M$11</f>
        <v>7488.8359029657031</v>
      </c>
      <c r="O104" s="2168">
        <f>K104*'수도요금 고지 및 기준'!$N$6</f>
        <v>167966.39893397049</v>
      </c>
      <c r="P104" s="2167">
        <f>I104*'수도요금 고지 및 기준'!$N$11</f>
        <v>13410.494646912925</v>
      </c>
      <c r="Q104" s="2167">
        <f>K104*'수도요금 고지 및 기준'!$O$6</f>
        <v>12580</v>
      </c>
      <c r="R104" s="2167">
        <f>I104*'수도요금 고지 및 기준'!$O$11</f>
        <v>1004.3914957329297</v>
      </c>
      <c r="S104" s="2167">
        <f t="shared" si="8"/>
        <v>274340</v>
      </c>
      <c r="T104" s="2167">
        <f t="shared" si="9"/>
        <v>21900</v>
      </c>
      <c r="U104" s="2167">
        <f t="shared" si="10"/>
        <v>296240</v>
      </c>
      <c r="W104" s="18"/>
      <c r="Z104" s="113"/>
    </row>
    <row r="105" spans="1:26" ht="24.95" customHeight="1">
      <c r="A105" s="4306"/>
      <c r="B105" s="2101">
        <v>100</v>
      </c>
      <c r="C105" s="1758" t="s">
        <v>164</v>
      </c>
      <c r="D105" s="1707" t="s">
        <v>633</v>
      </c>
      <c r="E105" s="3094">
        <v>110</v>
      </c>
      <c r="F105" s="1709">
        <v>153.21</v>
      </c>
      <c r="G105" s="1709"/>
      <c r="H105" s="1709"/>
      <c r="I105" s="1709">
        <f t="shared" si="11"/>
        <v>46.346025000000004</v>
      </c>
      <c r="J105" s="4118" t="s">
        <v>3557</v>
      </c>
      <c r="K105" s="2165">
        <f>'검침 내역'!M105+'검침 내역'!P105</f>
        <v>162</v>
      </c>
      <c r="L105" s="2166">
        <f>I105*'수도요금 고지 및 기준'!$L$7</f>
        <v>0</v>
      </c>
      <c r="M105" s="2166">
        <f>K105*'수도요금 고지 및 기준'!$M$6</f>
        <v>205340.7875752424</v>
      </c>
      <c r="N105" s="2167">
        <f>I105*'수도요금 고지 및 기준'!$M$11</f>
        <v>10565.051092940845</v>
      </c>
      <c r="O105" s="2168">
        <f>K105*'수도요금 고지 및 기준'!$N$6</f>
        <v>367710.22469328676</v>
      </c>
      <c r="P105" s="2167">
        <f>I105*'수도요금 고지 및 기준'!$N$11</f>
        <v>18919.17021043766</v>
      </c>
      <c r="Q105" s="2167">
        <f>K105*'수도요금 고지 및 기준'!$O$6</f>
        <v>27540</v>
      </c>
      <c r="R105" s="2167">
        <f>I105*'수도요금 고지 및 기준'!$O$11</f>
        <v>1416.9688863834456</v>
      </c>
      <c r="S105" s="2167">
        <f t="shared" si="8"/>
        <v>600590</v>
      </c>
      <c r="T105" s="2167">
        <f t="shared" si="9"/>
        <v>30900</v>
      </c>
      <c r="U105" s="2167">
        <f t="shared" si="10"/>
        <v>631490</v>
      </c>
      <c r="W105" s="18"/>
      <c r="Z105" s="113"/>
    </row>
    <row r="106" spans="1:26" ht="24.95" customHeight="1">
      <c r="A106" s="4306"/>
      <c r="B106" s="2101">
        <v>101</v>
      </c>
      <c r="C106" s="1758" t="s">
        <v>164</v>
      </c>
      <c r="D106" s="1707" t="s">
        <v>633</v>
      </c>
      <c r="E106" s="3094">
        <v>111</v>
      </c>
      <c r="F106" s="1736">
        <v>164.58</v>
      </c>
      <c r="G106" s="1736"/>
      <c r="H106" s="1736"/>
      <c r="I106" s="1736">
        <f t="shared" si="11"/>
        <v>49.785450000000004</v>
      </c>
      <c r="J106" s="1710" t="s">
        <v>3570</v>
      </c>
      <c r="K106" s="2165">
        <f>'검침 내역'!M106+'검침 내역'!P106</f>
        <v>150</v>
      </c>
      <c r="L106" s="2166">
        <f>I106*'수도요금 고지 및 기준'!$L$7</f>
        <v>0</v>
      </c>
      <c r="M106" s="2166">
        <f>K106*'수도요금 고지 및 기준'!$M$6</f>
        <v>190130.35886596516</v>
      </c>
      <c r="N106" s="2167">
        <f>I106*'수도요금 고지 및 기준'!$M$11</f>
        <v>11349.103249632557</v>
      </c>
      <c r="O106" s="2168">
        <f>K106*'수도요금 고지 및 기준'!$N$6</f>
        <v>340472.43027156184</v>
      </c>
      <c r="P106" s="2167">
        <f>I106*'수도요금 고지 및 기준'!$N$11</f>
        <v>20323.197136177991</v>
      </c>
      <c r="Q106" s="2167">
        <f>K106*'수도요금 고지 및 기준'!$O$6</f>
        <v>25500</v>
      </c>
      <c r="R106" s="2167">
        <f>I106*'수도요금 고지 및 기준'!$O$11</f>
        <v>1522.1247915996832</v>
      </c>
      <c r="S106" s="2167">
        <f t="shared" si="8"/>
        <v>556100</v>
      </c>
      <c r="T106" s="2167">
        <f t="shared" si="9"/>
        <v>33190</v>
      </c>
      <c r="U106" s="2167">
        <f t="shared" si="10"/>
        <v>589290</v>
      </c>
      <c r="W106" s="18"/>
      <c r="Z106" s="113"/>
    </row>
    <row r="107" spans="1:26" ht="24.95" customHeight="1">
      <c r="A107" s="4306"/>
      <c r="B107" s="2101">
        <v>102</v>
      </c>
      <c r="C107" s="1758" t="s">
        <v>164</v>
      </c>
      <c r="D107" s="1707" t="s">
        <v>858</v>
      </c>
      <c r="E107" s="3094" t="s">
        <v>899</v>
      </c>
      <c r="F107" s="1736">
        <v>394.51</v>
      </c>
      <c r="G107" s="1736"/>
      <c r="H107" s="1736"/>
      <c r="I107" s="1736">
        <v>119.33</v>
      </c>
      <c r="J107" s="1737" t="s">
        <v>1840</v>
      </c>
      <c r="K107" s="2165">
        <f>'검침 내역'!M107+'검침 내역'!P107</f>
        <v>138</v>
      </c>
      <c r="L107" s="2166">
        <f>I107*'수도요금 고지 및 기준'!$L$7</f>
        <v>0</v>
      </c>
      <c r="M107" s="2166">
        <f>K107*'수도요금 고지 및 기준'!$M$6</f>
        <v>174919.93015668797</v>
      </c>
      <c r="N107" s="2167">
        <f>I107*'수도요금 고지 및 기준'!$M$11</f>
        <v>27202.495724727865</v>
      </c>
      <c r="O107" s="2168">
        <f>K107*'수도요금 고지 및 기준'!$N$6</f>
        <v>313234.63584983686</v>
      </c>
      <c r="P107" s="2167">
        <f>I107*'수도요금 고지 및 기준'!$N$11</f>
        <v>48712.367052223475</v>
      </c>
      <c r="Q107" s="2167">
        <f>K107*'수도요금 고지 및 기준'!$O$6</f>
        <v>23460</v>
      </c>
      <c r="R107" s="2167">
        <f>I107*'수도요금 고지 및 기준'!$O$11</f>
        <v>3648.3581323778371</v>
      </c>
      <c r="S107" s="2167">
        <f t="shared" si="8"/>
        <v>511610</v>
      </c>
      <c r="T107" s="2167">
        <f t="shared" si="9"/>
        <v>79560</v>
      </c>
      <c r="U107" s="2167">
        <f t="shared" si="10"/>
        <v>591170</v>
      </c>
      <c r="W107" s="18"/>
      <c r="Z107" s="113"/>
    </row>
    <row r="108" spans="1:26" ht="24.95" customHeight="1">
      <c r="A108" s="4306"/>
      <c r="B108" s="2101">
        <v>103</v>
      </c>
      <c r="C108" s="1758" t="s">
        <v>164</v>
      </c>
      <c r="D108" s="1707" t="s">
        <v>633</v>
      </c>
      <c r="E108" s="3094" t="s">
        <v>2073</v>
      </c>
      <c r="F108" s="1736">
        <v>160.99</v>
      </c>
      <c r="G108" s="1736"/>
      <c r="H108" s="1736"/>
      <c r="I108" s="3126">
        <v>48.7</v>
      </c>
      <c r="J108" s="1710" t="s">
        <v>2997</v>
      </c>
      <c r="K108" s="2165">
        <f>'검침 내역'!M108+'검침 내역'!P108</f>
        <v>229</v>
      </c>
      <c r="L108" s="2166">
        <f>I108*'수도요금 고지 및 기준'!$L$7</f>
        <v>0</v>
      </c>
      <c r="M108" s="2166">
        <f>K108*'수도요금 고지 및 기준'!$M$6</f>
        <v>290265.68120204017</v>
      </c>
      <c r="N108" s="2167">
        <f>I108*'수도요금 고지 및 기준'!$M$11</f>
        <v>11101.663804527338</v>
      </c>
      <c r="O108" s="2168">
        <f>K108*'수도요금 고지 및 기준'!$N$6</f>
        <v>519787.91021458438</v>
      </c>
      <c r="P108" s="2167">
        <f>I108*'수도요금 고지 및 기준'!$N$11</f>
        <v>19880.099517667673</v>
      </c>
      <c r="Q108" s="2167">
        <f>K108*'수도요금 고지 및 기준'!$O$6</f>
        <v>38930</v>
      </c>
      <c r="R108" s="2167">
        <f>I108*'수도요금 고지 및 기준'!$O$11</f>
        <v>1488.9385824754938</v>
      </c>
      <c r="S108" s="2167">
        <f t="shared" si="8"/>
        <v>848980</v>
      </c>
      <c r="T108" s="2167">
        <f t="shared" si="9"/>
        <v>32470</v>
      </c>
      <c r="U108" s="2167">
        <f t="shared" si="10"/>
        <v>881450</v>
      </c>
      <c r="W108" s="18"/>
      <c r="Z108" s="113"/>
    </row>
    <row r="109" spans="1:26" ht="24.95" customHeight="1">
      <c r="A109" s="4306"/>
      <c r="B109" s="2101">
        <v>104</v>
      </c>
      <c r="C109" s="1758" t="s">
        <v>164</v>
      </c>
      <c r="D109" s="1707" t="s">
        <v>633</v>
      </c>
      <c r="E109" s="3094" t="s">
        <v>2074</v>
      </c>
      <c r="F109" s="1736">
        <v>127.16</v>
      </c>
      <c r="G109" s="1736"/>
      <c r="H109" s="1736"/>
      <c r="I109" s="3126">
        <v>38.47</v>
      </c>
      <c r="J109" s="1737" t="s">
        <v>2903</v>
      </c>
      <c r="K109" s="2165">
        <f>'검침 내역'!M109+'검침 내역'!P109</f>
        <v>63</v>
      </c>
      <c r="L109" s="2166">
        <f>I109*'수도요금 고지 및 기준'!$L$7</f>
        <v>0</v>
      </c>
      <c r="M109" s="2166">
        <f>K109*'수도요금 고지 및 기준'!$M$6</f>
        <v>79854.750723705365</v>
      </c>
      <c r="N109" s="2167">
        <f>I109*'수도요금 고지 및 기준'!$M$11</f>
        <v>8769.6305248494173</v>
      </c>
      <c r="O109" s="2168">
        <f>K109*'수도요금 고지 및 기준'!$N$6</f>
        <v>142998.42071405597</v>
      </c>
      <c r="P109" s="2167">
        <f>I109*'수도요금 고지 및 기준'!$N$11</f>
        <v>15704.053972169924</v>
      </c>
      <c r="Q109" s="2167">
        <f>K109*'수도요금 고지 및 기준'!$O$6</f>
        <v>10710</v>
      </c>
      <c r="R109" s="2167">
        <f>I109*'수도요금 고지 및 기준'!$O$11</f>
        <v>1176.1697590930646</v>
      </c>
      <c r="S109" s="2167">
        <f t="shared" si="8"/>
        <v>233560</v>
      </c>
      <c r="T109" s="2167">
        <f t="shared" si="9"/>
        <v>25650</v>
      </c>
      <c r="U109" s="2167">
        <f t="shared" si="10"/>
        <v>259210</v>
      </c>
      <c r="W109" s="18"/>
      <c r="Z109" s="113"/>
    </row>
    <row r="110" spans="1:26" ht="24.95" customHeight="1">
      <c r="A110" s="4306"/>
      <c r="B110" s="2101">
        <v>105</v>
      </c>
      <c r="C110" s="1758" t="s">
        <v>164</v>
      </c>
      <c r="D110" s="1707" t="s">
        <v>633</v>
      </c>
      <c r="E110" s="3095">
        <v>114</v>
      </c>
      <c r="F110" s="1709">
        <v>114.63</v>
      </c>
      <c r="G110" s="1709"/>
      <c r="H110" s="1709"/>
      <c r="I110" s="3127">
        <v>34.68</v>
      </c>
      <c r="J110" s="1710" t="s">
        <v>2158</v>
      </c>
      <c r="K110" s="2165">
        <f>'검침 내역'!M110+'검침 내역'!P110</f>
        <v>51</v>
      </c>
      <c r="L110" s="2166">
        <f>I110*'수도요금 고지 및 기준'!$L$7</f>
        <v>0</v>
      </c>
      <c r="M110" s="2166">
        <f>K110*'수도요금 고지 및 기준'!$M$6</f>
        <v>64644.322014428159</v>
      </c>
      <c r="N110" s="2167">
        <f>I110*'수도요금 고지 및 기준'!$M$11</f>
        <v>7905.6612061808637</v>
      </c>
      <c r="O110" s="2168">
        <f>K110*'수도요금 고지 및 기준'!$N$6</f>
        <v>115760.62629233103</v>
      </c>
      <c r="P110" s="2167">
        <f>I110*'수도요금 고지 및 기준'!$N$11</f>
        <v>14156.916863916116</v>
      </c>
      <c r="Q110" s="2167">
        <f>K110*'수도요금 고지 및 기준'!$O$6</f>
        <v>8670</v>
      </c>
      <c r="R110" s="2167">
        <f>I110*'수도요금 고지 및 기준'!$O$11</f>
        <v>1060.2954833726924</v>
      </c>
      <c r="S110" s="2167">
        <f t="shared" si="8"/>
        <v>189070</v>
      </c>
      <c r="T110" s="2167">
        <f t="shared" si="9"/>
        <v>23120</v>
      </c>
      <c r="U110" s="2167">
        <f t="shared" si="10"/>
        <v>212190</v>
      </c>
      <c r="W110" s="18"/>
      <c r="Z110" s="113"/>
    </row>
    <row r="111" spans="1:26" ht="24.95" customHeight="1">
      <c r="A111" s="4306"/>
      <c r="B111" s="2101">
        <v>106</v>
      </c>
      <c r="C111" s="1758" t="s">
        <v>164</v>
      </c>
      <c r="D111" s="1707" t="s">
        <v>633</v>
      </c>
      <c r="E111" s="3096" t="s">
        <v>1754</v>
      </c>
      <c r="F111" s="1709">
        <v>204.1</v>
      </c>
      <c r="G111" s="1709"/>
      <c r="H111" s="1709"/>
      <c r="I111" s="3127">
        <v>61.74</v>
      </c>
      <c r="J111" s="3292" t="s">
        <v>3298</v>
      </c>
      <c r="K111" s="2165">
        <f>'검침 내역'!M111+'검침 내역'!P111</f>
        <v>0</v>
      </c>
      <c r="L111" s="2166">
        <f>I111*'수도요금 고지 및 기준'!$L$7</f>
        <v>0</v>
      </c>
      <c r="M111" s="2166">
        <f>K111*'수도요금 고지 및 기준'!$M$6</f>
        <v>0</v>
      </c>
      <c r="N111" s="2167">
        <f>I111*'수도요금 고지 및 기준'!$M$11</f>
        <v>14074.265365328907</v>
      </c>
      <c r="O111" s="2168">
        <f>K111*'수도요금 고지 및 기준'!$N$6</f>
        <v>0</v>
      </c>
      <c r="P111" s="2167">
        <f>I111*'수도요금 고지 및 기준'!$N$11</f>
        <v>25203.230887490805</v>
      </c>
      <c r="Q111" s="2167">
        <f>K111*'수도요금 고지 및 기준'!$O$6</f>
        <v>0</v>
      </c>
      <c r="R111" s="2167">
        <f>I111*'수도요금 고지 및 기준'!$O$11</f>
        <v>1887.6194678036343</v>
      </c>
      <c r="S111" s="2167">
        <f t="shared" si="8"/>
        <v>0</v>
      </c>
      <c r="T111" s="2167">
        <f t="shared" si="9"/>
        <v>41170</v>
      </c>
      <c r="U111" s="2167">
        <f t="shared" si="10"/>
        <v>41170</v>
      </c>
      <c r="W111" s="18"/>
      <c r="Z111" s="113"/>
    </row>
    <row r="112" spans="1:26" ht="24.95" customHeight="1">
      <c r="A112" s="4306"/>
      <c r="B112" s="2101">
        <v>107</v>
      </c>
      <c r="C112" s="1758" t="s">
        <v>164</v>
      </c>
      <c r="D112" s="1707" t="s">
        <v>633</v>
      </c>
      <c r="E112" s="3096" t="s">
        <v>1753</v>
      </c>
      <c r="F112" s="1736">
        <v>298.61</v>
      </c>
      <c r="G112" s="1736"/>
      <c r="H112" s="1736"/>
      <c r="I112" s="3126">
        <v>90.33</v>
      </c>
      <c r="J112" s="3292" t="s">
        <v>3515</v>
      </c>
      <c r="K112" s="2165">
        <f>'검침 내역'!M112+'검침 내역'!P112</f>
        <v>0</v>
      </c>
      <c r="L112" s="2166">
        <f>I112*'수도요금 고지 및 기준'!$L$7</f>
        <v>0</v>
      </c>
      <c r="M112" s="2166">
        <f>K112*'수도요금 고지 및 기준'!$M$6</f>
        <v>0</v>
      </c>
      <c r="N112" s="2167">
        <f>I112*'수도요금 고지 및 기준'!$M$11</f>
        <v>20591.64869533787</v>
      </c>
      <c r="O112" s="2168">
        <f>K112*'수도요금 고지 및 기준'!$N$6</f>
        <v>0</v>
      </c>
      <c r="P112" s="2167">
        <f>I112*'수도요금 고지 및 기준'!$N$11</f>
        <v>36874.114772708846</v>
      </c>
      <c r="Q112" s="2167">
        <f>K112*'수도요금 고지 및 기준'!$O$6</f>
        <v>0</v>
      </c>
      <c r="R112" s="2167">
        <f>I112*'수도요금 고지 및 기준'!$O$11</f>
        <v>2761.7211941480768</v>
      </c>
      <c r="S112" s="2167">
        <f t="shared" si="8"/>
        <v>0</v>
      </c>
      <c r="T112" s="2167">
        <f t="shared" si="9"/>
        <v>60230</v>
      </c>
      <c r="U112" s="2167">
        <f t="shared" si="10"/>
        <v>60230</v>
      </c>
      <c r="W112" s="18"/>
      <c r="Z112" s="113"/>
    </row>
    <row r="113" spans="1:26" ht="24.95" customHeight="1">
      <c r="A113" s="4306"/>
      <c r="B113" s="2101">
        <v>108</v>
      </c>
      <c r="C113" s="1758" t="s">
        <v>164</v>
      </c>
      <c r="D113" s="1707" t="s">
        <v>633</v>
      </c>
      <c r="E113" s="3095">
        <v>115</v>
      </c>
      <c r="F113" s="1709">
        <v>127.52</v>
      </c>
      <c r="G113" s="1709"/>
      <c r="H113" s="1709"/>
      <c r="I113" s="3127">
        <v>38.57</v>
      </c>
      <c r="J113" s="3291" t="s">
        <v>3664</v>
      </c>
      <c r="K113" s="2165">
        <f>'검침 내역'!M113+'검침 내역'!P113</f>
        <v>41</v>
      </c>
      <c r="L113" s="2166">
        <f>I113*'수도요금 고지 및 기준'!$L$7</f>
        <v>0</v>
      </c>
      <c r="M113" s="2166">
        <f>K113*'수도요금 고지 및 기준'!$M$6</f>
        <v>51968.964756697147</v>
      </c>
      <c r="N113" s="2167">
        <f>I113*'수도요금 고지 및 기준'!$M$11</f>
        <v>8792.4265490886937</v>
      </c>
      <c r="O113" s="2168">
        <f>K113*'수도요금 고지 및 기준'!$N$6</f>
        <v>93062.464274226892</v>
      </c>
      <c r="P113" s="2167">
        <f>I113*'수도요금 고지 및 기준'!$N$11</f>
        <v>15744.875531754458</v>
      </c>
      <c r="Q113" s="2167">
        <f>K113*'수도요금 고지 및 기준'!$O$6</f>
        <v>6970</v>
      </c>
      <c r="R113" s="2167">
        <f>I113*'수도요금 고지 및 기준'!$O$11</f>
        <v>1179.227127845581</v>
      </c>
      <c r="S113" s="2167">
        <f t="shared" si="8"/>
        <v>152000</v>
      </c>
      <c r="T113" s="2167">
        <f t="shared" si="9"/>
        <v>25720</v>
      </c>
      <c r="U113" s="2167">
        <f t="shared" si="10"/>
        <v>177720</v>
      </c>
      <c r="W113" s="18"/>
      <c r="Z113" s="113"/>
    </row>
    <row r="114" spans="1:26" ht="24.95" customHeight="1">
      <c r="A114" s="4306"/>
      <c r="B114" s="2101">
        <v>109</v>
      </c>
      <c r="C114" s="1758" t="s">
        <v>164</v>
      </c>
      <c r="D114" s="1707" t="s">
        <v>633</v>
      </c>
      <c r="E114" s="3095">
        <v>116</v>
      </c>
      <c r="F114" s="1709">
        <v>66.2</v>
      </c>
      <c r="G114" s="1709"/>
      <c r="H114" s="1709"/>
      <c r="I114" s="3127">
        <f t="shared" si="11"/>
        <v>20.025500000000001</v>
      </c>
      <c r="J114" s="1710" t="s">
        <v>3317</v>
      </c>
      <c r="K114" s="2165">
        <f>'검침 내역'!M114+'검침 내역'!P114</f>
        <v>37</v>
      </c>
      <c r="L114" s="2166">
        <f>I114*'수도요금 고지 및 기준'!$L$7</f>
        <v>0</v>
      </c>
      <c r="M114" s="2166">
        <f>K114*'수도요금 고지 및 기준'!$M$6</f>
        <v>46898.821853604743</v>
      </c>
      <c r="N114" s="2167">
        <f>I114*'수도요금 고지 및 기준'!$M$11</f>
        <v>4565.0178340361845</v>
      </c>
      <c r="O114" s="2168">
        <f>K114*'수도요금 고지 및 기준'!$N$6</f>
        <v>83983.199466985243</v>
      </c>
      <c r="P114" s="2167">
        <f>I114*'수도요금 고지 및 기준'!$N$11</f>
        <v>8174.7214146006982</v>
      </c>
      <c r="Q114" s="2167">
        <f>K114*'수도요금 고지 및 기준'!$O$6</f>
        <v>6290</v>
      </c>
      <c r="R114" s="2167">
        <f>I114*'수도요금 고지 및 기준'!$O$11</f>
        <v>612.25337953517453</v>
      </c>
      <c r="S114" s="2167">
        <f t="shared" si="8"/>
        <v>137170</v>
      </c>
      <c r="T114" s="2167">
        <f t="shared" si="9"/>
        <v>13350</v>
      </c>
      <c r="U114" s="2167">
        <f t="shared" si="10"/>
        <v>150520</v>
      </c>
      <c r="W114" s="18"/>
      <c r="Z114" s="113"/>
    </row>
    <row r="115" spans="1:26" ht="24.95" customHeight="1">
      <c r="A115" s="4306"/>
      <c r="B115" s="2101">
        <v>110</v>
      </c>
      <c r="C115" s="1758" t="s">
        <v>164</v>
      </c>
      <c r="D115" s="1707" t="s">
        <v>633</v>
      </c>
      <c r="E115" s="3095">
        <v>117</v>
      </c>
      <c r="F115" s="1709">
        <v>84.73</v>
      </c>
      <c r="G115" s="1709"/>
      <c r="H115" s="1709"/>
      <c r="I115" s="1709">
        <f t="shared" si="11"/>
        <v>25.630825000000002</v>
      </c>
      <c r="J115" s="1737" t="s">
        <v>3556</v>
      </c>
      <c r="K115" s="2165">
        <f>'검침 내역'!M115+'검침 내역'!P115</f>
        <v>38</v>
      </c>
      <c r="L115" s="2166">
        <f>I115*'수도요금 고지 및 기준'!$L$7</f>
        <v>0</v>
      </c>
      <c r="M115" s="2166">
        <f>K115*'수도요금 고지 및 기준'!$M$6</f>
        <v>48166.357579377844</v>
      </c>
      <c r="N115" s="2167">
        <f>I115*'수도요금 고지 및 기준'!$M$11</f>
        <v>5842.809079726374</v>
      </c>
      <c r="O115" s="2168">
        <f>K115*'수도요금 고지 및 기준'!$N$6</f>
        <v>86253.015668795662</v>
      </c>
      <c r="P115" s="2167">
        <f>I115*'수도요금 고지 및 기준'!$N$11</f>
        <v>10462.902499382433</v>
      </c>
      <c r="Q115" s="2167">
        <f>K115*'수도요금 고지 및 기준'!$O$6</f>
        <v>6460</v>
      </c>
      <c r="R115" s="2167">
        <f>I115*'수도요금 고지 및 기준'!$O$11</f>
        <v>783.62883456216525</v>
      </c>
      <c r="S115" s="2167">
        <f t="shared" si="8"/>
        <v>140880</v>
      </c>
      <c r="T115" s="2167">
        <f t="shared" si="9"/>
        <v>17090</v>
      </c>
      <c r="U115" s="2167">
        <f t="shared" si="10"/>
        <v>157970</v>
      </c>
      <c r="W115" s="18"/>
      <c r="Z115" s="113"/>
    </row>
    <row r="116" spans="1:26" ht="24.95" customHeight="1">
      <c r="A116" s="4306"/>
      <c r="B116" s="2101">
        <v>111</v>
      </c>
      <c r="C116" s="1758" t="s">
        <v>164</v>
      </c>
      <c r="D116" s="1707" t="s">
        <v>633</v>
      </c>
      <c r="E116" s="3095">
        <v>118</v>
      </c>
      <c r="F116" s="1709">
        <v>89.33</v>
      </c>
      <c r="G116" s="1709"/>
      <c r="H116" s="1709"/>
      <c r="I116" s="1709">
        <f t="shared" si="11"/>
        <v>27.022324999999999</v>
      </c>
      <c r="J116" s="1737" t="s">
        <v>915</v>
      </c>
      <c r="K116" s="2165">
        <f>'검침 내역'!M116+'검침 내역'!P116</f>
        <v>131</v>
      </c>
      <c r="L116" s="2166">
        <f>I116*'수도요금 고지 및 기준'!$L$7</f>
        <v>0</v>
      </c>
      <c r="M116" s="2166">
        <f>K116*'수도요금 고지 및 기준'!$M$6</f>
        <v>166047.18007627624</v>
      </c>
      <c r="N116" s="2167">
        <f>I116*'수도요금 고지 및 기준'!$M$11</f>
        <v>6160.0157570158963</v>
      </c>
      <c r="O116" s="2168">
        <f>K116*'수도요금 고지 및 기준'!$N$6</f>
        <v>297345.922437164</v>
      </c>
      <c r="P116" s="2167">
        <f>I116*'수도요금 고지 및 기준'!$N$11</f>
        <v>11030.934501001213</v>
      </c>
      <c r="Q116" s="2167">
        <f>K116*'수도요금 고지 및 기준'!$O$6</f>
        <v>22270</v>
      </c>
      <c r="R116" s="2167">
        <f>I116*'수도요금 고지 및 기준'!$O$11</f>
        <v>826.17212075343116</v>
      </c>
      <c r="S116" s="2167">
        <f t="shared" si="8"/>
        <v>485660</v>
      </c>
      <c r="T116" s="2167">
        <f t="shared" si="9"/>
        <v>18020</v>
      </c>
      <c r="U116" s="2167">
        <f t="shared" si="10"/>
        <v>503680</v>
      </c>
      <c r="W116" s="18"/>
      <c r="Z116" s="113"/>
    </row>
    <row r="117" spans="1:26" ht="24.95" customHeight="1">
      <c r="A117" s="4306"/>
      <c r="B117" s="2101">
        <v>112</v>
      </c>
      <c r="C117" s="1758" t="s">
        <v>164</v>
      </c>
      <c r="D117" s="1707" t="s">
        <v>858</v>
      </c>
      <c r="E117" s="3095" t="s">
        <v>901</v>
      </c>
      <c r="F117" s="1709">
        <v>737.62</v>
      </c>
      <c r="G117" s="1709"/>
      <c r="H117" s="1709"/>
      <c r="I117" s="1709">
        <f t="shared" si="11"/>
        <v>223.13004999999998</v>
      </c>
      <c r="J117" s="1718" t="s">
        <v>864</v>
      </c>
      <c r="K117" s="2165">
        <f>'검침 내역'!M117+'검침 내역'!P117</f>
        <v>0</v>
      </c>
      <c r="L117" s="2166">
        <f>I117*'수도요금 고지 및 기준'!$L$7</f>
        <v>0</v>
      </c>
      <c r="M117" s="2166">
        <f>K117*'수도요금 고지 및 기준'!$M$6</f>
        <v>0</v>
      </c>
      <c r="N117" s="2167">
        <f>I117*'수도요금 고지 및 기준'!$M$11</f>
        <v>50864.78028310831</v>
      </c>
      <c r="O117" s="2168">
        <f>K117*'수도요금 고지 및 기준'!$N$6</f>
        <v>0</v>
      </c>
      <c r="P117" s="2167">
        <f>I117*'수도요금 고지 및 기준'!$N$11</f>
        <v>91085.166311748733</v>
      </c>
      <c r="Q117" s="2167">
        <f>K117*'수도요금 고지 및 기준'!$O$6</f>
        <v>0</v>
      </c>
      <c r="R117" s="2167">
        <f>I117*'수도요금 고지 및 기준'!$O$11</f>
        <v>6821.908426174251</v>
      </c>
      <c r="S117" s="2167">
        <f t="shared" si="8"/>
        <v>0</v>
      </c>
      <c r="T117" s="2167">
        <f t="shared" si="9"/>
        <v>148770</v>
      </c>
      <c r="U117" s="2167">
        <f t="shared" si="10"/>
        <v>148770</v>
      </c>
      <c r="W117" s="18"/>
      <c r="Z117" s="113"/>
    </row>
    <row r="118" spans="1:26" ht="24.95" customHeight="1">
      <c r="A118" s="4306"/>
      <c r="B118" s="2101">
        <v>113</v>
      </c>
      <c r="C118" s="1763" t="s">
        <v>164</v>
      </c>
      <c r="D118" s="1764" t="s">
        <v>1287</v>
      </c>
      <c r="E118" s="3097" t="s">
        <v>1793</v>
      </c>
      <c r="F118" s="1766">
        <v>177.68</v>
      </c>
      <c r="G118" s="1766"/>
      <c r="H118" s="1766"/>
      <c r="I118" s="1766">
        <v>53.75</v>
      </c>
      <c r="J118" s="1767" t="s">
        <v>2323</v>
      </c>
      <c r="K118" s="2165">
        <f>'검침 내역'!M118+'검침 내역'!P118</f>
        <v>77</v>
      </c>
      <c r="L118" s="2166">
        <f>I118*'수도요금 고지 및 기준'!$L$7</f>
        <v>0</v>
      </c>
      <c r="M118" s="2166">
        <f>K118*'수도요금 고지 및 기준'!$M$6</f>
        <v>97600.250884528796</v>
      </c>
      <c r="N118" s="2167">
        <f>I118*'수도요금 고지 및 기준'!$M$11</f>
        <v>12252.863028610767</v>
      </c>
      <c r="O118" s="2168">
        <f>K118*'수도요금 고지 및 기준'!$N$6</f>
        <v>174775.84753940173</v>
      </c>
      <c r="P118" s="2167">
        <f>I118*'수도요금 고지 및 기준'!$N$11</f>
        <v>21941.588276686598</v>
      </c>
      <c r="Q118" s="2167">
        <f>K118*'수도요금 고지 및 기준'!$O$6</f>
        <v>13090</v>
      </c>
      <c r="R118" s="2167">
        <f>I118*'수도요금 고지 및 기준'!$O$11</f>
        <v>1643.3357044775728</v>
      </c>
      <c r="S118" s="2167">
        <f t="shared" si="8"/>
        <v>285470</v>
      </c>
      <c r="T118" s="2167">
        <f t="shared" si="9"/>
        <v>35840</v>
      </c>
      <c r="U118" s="2167">
        <f t="shared" si="10"/>
        <v>321310</v>
      </c>
      <c r="W118" s="18"/>
      <c r="Z118" s="113"/>
    </row>
    <row r="119" spans="1:26" ht="24.95" customHeight="1">
      <c r="A119" s="4306"/>
      <c r="B119" s="2101">
        <v>114</v>
      </c>
      <c r="C119" s="1763" t="s">
        <v>164</v>
      </c>
      <c r="D119" s="1764" t="s">
        <v>1791</v>
      </c>
      <c r="E119" s="3097" t="s">
        <v>2078</v>
      </c>
      <c r="F119" s="1768">
        <v>245.56</v>
      </c>
      <c r="G119" s="1768"/>
      <c r="H119" s="1768"/>
      <c r="I119" s="1768">
        <f>10.23+64.06</f>
        <v>74.290000000000006</v>
      </c>
      <c r="J119" s="1767" t="s">
        <v>1848</v>
      </c>
      <c r="K119" s="2165">
        <f>'검침 내역'!M119+'검침 내역'!P119</f>
        <v>196</v>
      </c>
      <c r="L119" s="2166">
        <f>I119*'수도요금 고지 및 기준'!$L$7</f>
        <v>0</v>
      </c>
      <c r="M119" s="2166">
        <f>K119*'수도요금 고지 및 기준'!$M$6</f>
        <v>248437.00225152783</v>
      </c>
      <c r="N119" s="2167">
        <f>I119*'수도요금 고지 및 기준'!$M$11</f>
        <v>16935.166407358029</v>
      </c>
      <c r="O119" s="2168">
        <f>K119*'수도요금 고지 및 기준'!$N$6</f>
        <v>444883.97555484076</v>
      </c>
      <c r="P119" s="2167">
        <f>I119*'수도요금 고지 및 기준'!$N$11</f>
        <v>30326.336615349723</v>
      </c>
      <c r="Q119" s="2167">
        <f>K119*'수도요금 고지 및 기준'!$O$6</f>
        <v>33320</v>
      </c>
      <c r="R119" s="2167">
        <f>I119*'수도요금 고지 및 기준'!$O$11</f>
        <v>2271.3192462444445</v>
      </c>
      <c r="S119" s="2167">
        <f t="shared" si="8"/>
        <v>726640</v>
      </c>
      <c r="T119" s="2167">
        <f t="shared" si="9"/>
        <v>49530</v>
      </c>
      <c r="U119" s="2167">
        <f t="shared" si="10"/>
        <v>776170</v>
      </c>
      <c r="W119" s="18"/>
      <c r="Z119" s="113"/>
    </row>
    <row r="120" spans="1:26" ht="24.95" customHeight="1">
      <c r="A120" s="4306"/>
      <c r="B120" s="2101">
        <v>115</v>
      </c>
      <c r="C120" s="1758" t="s">
        <v>164</v>
      </c>
      <c r="D120" s="1707" t="s">
        <v>633</v>
      </c>
      <c r="E120" s="3937" t="s">
        <v>1559</v>
      </c>
      <c r="F120" s="1751">
        <v>109.2</v>
      </c>
      <c r="G120" s="1751"/>
      <c r="H120" s="1751"/>
      <c r="I120" s="1751">
        <v>33.04</v>
      </c>
      <c r="J120" s="1737" t="s">
        <v>1597</v>
      </c>
      <c r="K120" s="2165">
        <f>'검침 내역'!M120+'검침 내역'!P120</f>
        <v>77</v>
      </c>
      <c r="L120" s="2166">
        <f>I120*'수도요금 고지 및 기준'!$L$7</f>
        <v>0</v>
      </c>
      <c r="M120" s="2166">
        <f>K120*'수도요금 고지 및 기준'!$M$6</f>
        <v>97600.250884528796</v>
      </c>
      <c r="N120" s="2167">
        <f>I120*'수도요금 고지 및 기준'!$M$11</f>
        <v>7531.8064086567392</v>
      </c>
      <c r="O120" s="2168">
        <f>K120*'수도요금 고지 및 기준'!$N$6</f>
        <v>174775.84753940173</v>
      </c>
      <c r="P120" s="2167">
        <f>I120*'수도요금 고지 및 기준'!$N$11</f>
        <v>13487.443286729771</v>
      </c>
      <c r="Q120" s="2167">
        <f>K120*'수도요금 고지 및 기준'!$O$6</f>
        <v>13090</v>
      </c>
      <c r="R120" s="2167">
        <f>I120*'수도요금 고지 및 기준'!$O$11</f>
        <v>1010.1546358314232</v>
      </c>
      <c r="S120" s="2167">
        <f t="shared" si="8"/>
        <v>285470</v>
      </c>
      <c r="T120" s="2167">
        <f t="shared" si="9"/>
        <v>22030</v>
      </c>
      <c r="U120" s="2167">
        <f t="shared" si="10"/>
        <v>307500</v>
      </c>
      <c r="W120" s="18"/>
      <c r="Z120" s="113"/>
    </row>
    <row r="121" spans="1:26" ht="24.95" customHeight="1">
      <c r="A121" s="4306"/>
      <c r="B121" s="2101">
        <v>116</v>
      </c>
      <c r="C121" s="1758" t="s">
        <v>164</v>
      </c>
      <c r="D121" s="1707" t="s">
        <v>633</v>
      </c>
      <c r="E121" s="3937" t="s">
        <v>1560</v>
      </c>
      <c r="F121" s="1751">
        <v>80.790000000000006</v>
      </c>
      <c r="G121" s="1751"/>
      <c r="H121" s="1751"/>
      <c r="I121" s="1751">
        <v>24.44</v>
      </c>
      <c r="J121" s="1710" t="s">
        <v>3318</v>
      </c>
      <c r="K121" s="2165">
        <f>'검침 내역'!M121+'검침 내역'!P121</f>
        <v>145</v>
      </c>
      <c r="L121" s="2166">
        <f>I121*'수도요금 고지 및 기준'!$L$7</f>
        <v>0</v>
      </c>
      <c r="M121" s="2166">
        <f>K121*'수도요금 고지 및 기준'!$M$6</f>
        <v>183792.68023709967</v>
      </c>
      <c r="N121" s="2167">
        <f>I121*'수도요금 고지 및 기준'!$M$11</f>
        <v>5571.3483240790174</v>
      </c>
      <c r="O121" s="2168">
        <f>K121*'수도요금 고지 및 기준'!$N$6</f>
        <v>329123.34926250979</v>
      </c>
      <c r="P121" s="2167">
        <f>I121*'수도요금 고지 및 기준'!$N$11</f>
        <v>9976.789162459916</v>
      </c>
      <c r="Q121" s="2167">
        <f>K121*'수도요금 고지 및 기준'!$O$6</f>
        <v>24650</v>
      </c>
      <c r="R121" s="2167">
        <f>I121*'수도요금 고지 및 기준'!$O$11</f>
        <v>747.22092311501171</v>
      </c>
      <c r="S121" s="2167">
        <f t="shared" si="8"/>
        <v>537570</v>
      </c>
      <c r="T121" s="2167">
        <f t="shared" si="9"/>
        <v>16300</v>
      </c>
      <c r="U121" s="2167">
        <f t="shared" si="10"/>
        <v>553870</v>
      </c>
      <c r="W121" s="18"/>
      <c r="Z121" s="113"/>
    </row>
    <row r="122" spans="1:26" ht="24.95" customHeight="1">
      <c r="A122" s="4306"/>
      <c r="B122" s="2101">
        <v>117</v>
      </c>
      <c r="C122" s="1758" t="s">
        <v>164</v>
      </c>
      <c r="D122" s="1707"/>
      <c r="E122" s="3937" t="s">
        <v>3473</v>
      </c>
      <c r="F122" s="1751">
        <v>65.739999999999995</v>
      </c>
      <c r="G122" s="1751"/>
      <c r="H122" s="1751"/>
      <c r="I122" s="1751">
        <f>F122*0.3025</f>
        <v>19.886349999999997</v>
      </c>
      <c r="J122" s="1724" t="s">
        <v>3475</v>
      </c>
      <c r="K122" s="2165">
        <f>'검침 내역'!M122+'검침 내역'!P122</f>
        <v>71</v>
      </c>
      <c r="L122" s="2166">
        <f>I122*'수도요금 고지 및 기준'!$L$7</f>
        <v>0</v>
      </c>
      <c r="M122" s="2166">
        <f>K122*'수도요금 고지 및 기준'!$M$6</f>
        <v>89995.036529890174</v>
      </c>
      <c r="N122" s="2167">
        <f>I122*'수도요금 고지 및 기준'!$M$11</f>
        <v>4533.2971663072312</v>
      </c>
      <c r="O122" s="2168">
        <f>K122*'수도요금 고지 및 기준'!$N$6</f>
        <v>161156.95032853927</v>
      </c>
      <c r="P122" s="2167">
        <f>I122*'수도요금 고지 및 기준'!$N$11</f>
        <v>8117.9182144388178</v>
      </c>
      <c r="Q122" s="2167">
        <f>K122*'수도요금 고지 및 기준'!$O$6</f>
        <v>12070</v>
      </c>
      <c r="R122" s="2167">
        <f>I122*'수도요금 고지 및 기준'!$O$11</f>
        <v>607.99905091604785</v>
      </c>
      <c r="S122" s="2167">
        <f t="shared" ref="S122" si="12">ROUND((M122+O122+Q122),-1)</f>
        <v>263220</v>
      </c>
      <c r="T122" s="2167">
        <f t="shared" ref="T122" si="13">ROUND((L122+N122+P122+R122),-1)</f>
        <v>13260</v>
      </c>
      <c r="U122" s="2167">
        <f t="shared" ref="U122" si="14">S122+T122</f>
        <v>276480</v>
      </c>
      <c r="W122" s="18"/>
      <c r="Z122" s="113"/>
    </row>
    <row r="123" spans="1:26" ht="24.95" customHeight="1">
      <c r="A123" s="4306"/>
      <c r="B123" s="2101">
        <v>118</v>
      </c>
      <c r="C123" s="1758" t="s">
        <v>164</v>
      </c>
      <c r="D123" s="1707" t="s">
        <v>633</v>
      </c>
      <c r="E123" s="3937" t="s">
        <v>3474</v>
      </c>
      <c r="F123" s="1751">
        <v>138.75</v>
      </c>
      <c r="G123" s="1751"/>
      <c r="H123" s="1751"/>
      <c r="I123" s="1751">
        <f>F123*0.3025</f>
        <v>41.971874999999997</v>
      </c>
      <c r="J123" s="1710" t="s">
        <v>3476</v>
      </c>
      <c r="K123" s="2165">
        <f>'검침 내역'!M123+'검침 내역'!P123</f>
        <v>90</v>
      </c>
      <c r="L123" s="4041">
        <f>I123*'수도요금 고지 및 기준'!$L$7</f>
        <v>0</v>
      </c>
      <c r="M123" s="4041">
        <f>K123*'수도요금 고지 및 기준'!$M$6</f>
        <v>114078.2153195791</v>
      </c>
      <c r="N123" s="2176">
        <f>I123*'수도요금 고지 및 기준'!$M$11</f>
        <v>9567.9187986785582</v>
      </c>
      <c r="O123" s="4042">
        <f>K123*'수도요금 고지 및 기준'!$N$6</f>
        <v>204283.45816293708</v>
      </c>
      <c r="P123" s="2176">
        <f>I123*'수도요금 고지 및 기준'!$N$11</f>
        <v>17133.573961870796</v>
      </c>
      <c r="Q123" s="2176">
        <f>K123*'수도요금 고지 및 기준'!$O$6</f>
        <v>15300</v>
      </c>
      <c r="R123" s="2176">
        <f>I123*'수도요금 고지 및 기준'!$O$11</f>
        <v>1283.2349910952487</v>
      </c>
      <c r="S123" s="2176">
        <f t="shared" si="8"/>
        <v>333660</v>
      </c>
      <c r="T123" s="2176">
        <f t="shared" si="9"/>
        <v>27980</v>
      </c>
      <c r="U123" s="2176">
        <f t="shared" si="10"/>
        <v>361640</v>
      </c>
      <c r="W123" s="18"/>
      <c r="Z123" s="113"/>
    </row>
    <row r="124" spans="1:26" ht="24.95" customHeight="1">
      <c r="A124" s="4306"/>
      <c r="B124" s="2101">
        <v>119</v>
      </c>
      <c r="C124" s="1758" t="s">
        <v>164</v>
      </c>
      <c r="D124" s="1707" t="s">
        <v>633</v>
      </c>
      <c r="E124" s="3937" t="s">
        <v>331</v>
      </c>
      <c r="F124" s="1751">
        <v>139.33000000000001</v>
      </c>
      <c r="G124" s="1751"/>
      <c r="H124" s="1751"/>
      <c r="I124" s="1751">
        <v>42.15</v>
      </c>
      <c r="J124" s="1710" t="s">
        <v>2957</v>
      </c>
      <c r="K124" s="2165">
        <f>'검침 내역'!M124+'검침 내역'!P124</f>
        <v>56</v>
      </c>
      <c r="L124" s="2166">
        <f>I124*'수도요금 고지 및 기준'!$L$7</f>
        <v>0</v>
      </c>
      <c r="M124" s="2166">
        <f>K124*'수도요금 고지 및 기준'!$M$6</f>
        <v>70982.000643293664</v>
      </c>
      <c r="N124" s="2167">
        <f>I124*'수도요금 고지 및 기준'!$M$11</f>
        <v>9608.5242168547684</v>
      </c>
      <c r="O124" s="2168">
        <f>K124*'수도요금 고지 및 기준'!$N$6</f>
        <v>127109.70730138308</v>
      </c>
      <c r="P124" s="2167">
        <f>I124*'수도요금 고지 및 기준'!$N$11</f>
        <v>17206.287364880747</v>
      </c>
      <c r="Q124" s="2167">
        <f>K124*'수도요금 고지 및 기준'!$O$6</f>
        <v>9520</v>
      </c>
      <c r="R124" s="2167">
        <f>I124*'수도요금 고지 및 기준'!$O$11</f>
        <v>1288.6809291856687</v>
      </c>
      <c r="S124" s="2167">
        <f t="shared" si="8"/>
        <v>207610</v>
      </c>
      <c r="T124" s="2167">
        <f t="shared" si="9"/>
        <v>28100</v>
      </c>
      <c r="U124" s="2167">
        <f t="shared" si="10"/>
        <v>235710</v>
      </c>
      <c r="W124" s="18"/>
      <c r="Z124" s="113"/>
    </row>
    <row r="125" spans="1:26" ht="24.95" customHeight="1">
      <c r="A125" s="4306"/>
      <c r="B125" s="2101">
        <v>120</v>
      </c>
      <c r="C125" s="1758" t="s">
        <v>164</v>
      </c>
      <c r="D125" s="1707" t="s">
        <v>858</v>
      </c>
      <c r="E125" s="3937" t="s">
        <v>1203</v>
      </c>
      <c r="F125" s="1751">
        <v>315.2</v>
      </c>
      <c r="G125" s="1751"/>
      <c r="H125" s="1751"/>
      <c r="I125" s="1751">
        <f t="shared" ref="I125:I133" si="15">F125*0.3025</f>
        <v>95.347999999999999</v>
      </c>
      <c r="J125" s="1737" t="s">
        <v>1463</v>
      </c>
      <c r="K125" s="2165">
        <f>'검침 내역'!M125+'검침 내역'!P125</f>
        <v>120</v>
      </c>
      <c r="L125" s="2166">
        <f>I125*'수도요금 고지 및 기준'!$L$7</f>
        <v>0</v>
      </c>
      <c r="M125" s="2166">
        <f>K125*'수도요금 고지 및 기준'!$M$6</f>
        <v>152104.28709277214</v>
      </c>
      <c r="N125" s="2167">
        <f>I125*'수도요금 고지 및 기준'!$M$11</f>
        <v>21735.553191664734</v>
      </c>
      <c r="O125" s="2168">
        <f>K125*'수도요금 고지 및 기준'!$N$6</f>
        <v>272377.94421724946</v>
      </c>
      <c r="P125" s="2167">
        <f>I125*'수도요금 고지 및 기준'!$N$11</f>
        <v>38922.540632660719</v>
      </c>
      <c r="Q125" s="2167">
        <f>K125*'수도요금 고지 및 기준'!$O$6</f>
        <v>20400</v>
      </c>
      <c r="R125" s="2167">
        <f>I125*'수도요금 고지 및 기준'!$O$11</f>
        <v>2915.1399581493506</v>
      </c>
      <c r="S125" s="2167">
        <f t="shared" si="8"/>
        <v>444880</v>
      </c>
      <c r="T125" s="2167">
        <f t="shared" si="9"/>
        <v>63570</v>
      </c>
      <c r="U125" s="2167">
        <f t="shared" si="10"/>
        <v>508450</v>
      </c>
      <c r="W125" s="18"/>
      <c r="Z125" s="113"/>
    </row>
    <row r="126" spans="1:26" ht="24.95" customHeight="1">
      <c r="A126" s="4306"/>
      <c r="B126" s="2101">
        <v>121</v>
      </c>
      <c r="C126" s="1758" t="s">
        <v>164</v>
      </c>
      <c r="D126" s="1707" t="s">
        <v>634</v>
      </c>
      <c r="E126" s="3096" t="s">
        <v>547</v>
      </c>
      <c r="F126" s="1709">
        <v>298.38</v>
      </c>
      <c r="G126" s="1709"/>
      <c r="H126" s="1709"/>
      <c r="I126" s="1709">
        <f t="shared" si="15"/>
        <v>90.259949999999989</v>
      </c>
      <c r="J126" s="4118" t="s">
        <v>3558</v>
      </c>
      <c r="K126" s="2165">
        <f>'검침 내역'!M126+'검침 내역'!P126</f>
        <v>99</v>
      </c>
      <c r="L126" s="2166">
        <f>I126*'수도요금 고지 및 기준'!$L$7</f>
        <v>0</v>
      </c>
      <c r="M126" s="2166">
        <f>K126*'수도요금 고지 및 기준'!$M$6</f>
        <v>125486.03685153701</v>
      </c>
      <c r="N126" s="2167">
        <f>I126*'수도요금 고지 및 기준'!$M$11</f>
        <v>20575.680080358256</v>
      </c>
      <c r="O126" s="2168">
        <f>K126*'수도요금 고지 및 기준'!$N$6</f>
        <v>224711.80397923081</v>
      </c>
      <c r="P126" s="2167">
        <f>I126*'수도요금 고지 및 기준'!$N$11</f>
        <v>36845.519270219876</v>
      </c>
      <c r="Q126" s="2167">
        <f>K126*'수도요금 고지 및 기준'!$O$6</f>
        <v>16830</v>
      </c>
      <c r="R126" s="2167">
        <f>I126*'수도요금 고지 및 기준'!$O$11</f>
        <v>2759.5795073369391</v>
      </c>
      <c r="S126" s="2167">
        <f t="shared" si="8"/>
        <v>367030</v>
      </c>
      <c r="T126" s="2167">
        <f t="shared" si="9"/>
        <v>60180</v>
      </c>
      <c r="U126" s="2167">
        <f t="shared" si="10"/>
        <v>427210</v>
      </c>
      <c r="W126" s="18"/>
      <c r="Z126" s="113"/>
    </row>
    <row r="127" spans="1:26" ht="24.95" customHeight="1">
      <c r="A127" s="4306"/>
      <c r="B127" s="2101">
        <v>122</v>
      </c>
      <c r="C127" s="1758" t="s">
        <v>164</v>
      </c>
      <c r="D127" s="1734" t="s">
        <v>634</v>
      </c>
      <c r="E127" s="3096" t="s">
        <v>2287</v>
      </c>
      <c r="F127" s="3126">
        <v>249.93</v>
      </c>
      <c r="G127" s="3126"/>
      <c r="H127" s="3126"/>
      <c r="I127" s="3126">
        <v>75.599999999999994</v>
      </c>
      <c r="J127" s="1737" t="s">
        <v>2278</v>
      </c>
      <c r="K127" s="2165">
        <f>'검침 내역'!M127+'검침 내역'!P127</f>
        <v>32</v>
      </c>
      <c r="L127" s="2166">
        <f>I127*'수도요금 고지 및 기준'!$L$7</f>
        <v>0</v>
      </c>
      <c r="M127" s="2166">
        <f>K127*'수도요금 고지 및 기준'!$M$6</f>
        <v>40561.143224739237</v>
      </c>
      <c r="N127" s="2167">
        <f>I127*'수도요금 고지 및 기준'!$M$11</f>
        <v>17233.794324892537</v>
      </c>
      <c r="O127" s="2168">
        <f>K127*'수도요금 고지 및 기준'!$N$6</f>
        <v>72634.118457933189</v>
      </c>
      <c r="P127" s="2167">
        <f>I127*'수도요금 고지 및 기준'!$N$11</f>
        <v>30861.099045907104</v>
      </c>
      <c r="Q127" s="2167">
        <f>K127*'수도요금 고지 및 기준'!$O$6</f>
        <v>5440</v>
      </c>
      <c r="R127" s="2167">
        <f>I127*'수도요금 고지 및 기준'!$O$11</f>
        <v>2311.370776902409</v>
      </c>
      <c r="S127" s="2167">
        <f t="shared" si="8"/>
        <v>118640</v>
      </c>
      <c r="T127" s="2167">
        <f t="shared" si="9"/>
        <v>50410</v>
      </c>
      <c r="U127" s="2167">
        <f t="shared" si="10"/>
        <v>169050</v>
      </c>
      <c r="W127" s="18"/>
      <c r="Z127" s="113"/>
    </row>
    <row r="128" spans="1:26" ht="24.95" customHeight="1">
      <c r="A128" s="4306"/>
      <c r="B128" s="2101">
        <v>123</v>
      </c>
      <c r="C128" s="1758" t="s">
        <v>164</v>
      </c>
      <c r="D128" s="1734" t="s">
        <v>634</v>
      </c>
      <c r="E128" s="3096" t="s">
        <v>2288</v>
      </c>
      <c r="F128" s="3127">
        <v>167.54</v>
      </c>
      <c r="G128" s="3127"/>
      <c r="H128" s="3127"/>
      <c r="I128" s="3127">
        <f t="shared" si="15"/>
        <v>50.68085</v>
      </c>
      <c r="J128" s="1710" t="s">
        <v>2998</v>
      </c>
      <c r="K128" s="2165">
        <f>'검침 내역'!M128+'검침 내역'!P128</f>
        <v>105</v>
      </c>
      <c r="L128" s="2166">
        <f>I128*'수도요금 고지 및 기준'!$L$7</f>
        <v>0</v>
      </c>
      <c r="M128" s="2166">
        <f>K128*'수도요금 고지 및 기준'!$M$6</f>
        <v>133091.25120617563</v>
      </c>
      <c r="N128" s="2167">
        <f>I128*'수도요금 고지 및 기준'!$M$11</f>
        <v>11553.218850671032</v>
      </c>
      <c r="O128" s="2168">
        <f>K128*'수도요금 고지 및 기준'!$N$6</f>
        <v>238330.70119009327</v>
      </c>
      <c r="P128" s="2167">
        <f>I128*'수도요금 고지 및 기준'!$N$11</f>
        <v>20688.713380697896</v>
      </c>
      <c r="Q128" s="2167">
        <f>K128*'수도요금 고지 및 기준'!$O$6</f>
        <v>17850</v>
      </c>
      <c r="R128" s="2167">
        <f>I128*'수도요금 고지 및 기준'!$O$11</f>
        <v>1549.5004714097151</v>
      </c>
      <c r="S128" s="2167">
        <f t="shared" si="8"/>
        <v>389270</v>
      </c>
      <c r="T128" s="2167">
        <f t="shared" si="9"/>
        <v>33790</v>
      </c>
      <c r="U128" s="2167">
        <f t="shared" si="10"/>
        <v>423060</v>
      </c>
      <c r="W128" s="18"/>
      <c r="Z128" s="113"/>
    </row>
    <row r="129" spans="1:26" ht="24.95" customHeight="1">
      <c r="A129" s="4306"/>
      <c r="B129" s="2101">
        <v>124</v>
      </c>
      <c r="C129" s="1758" t="s">
        <v>164</v>
      </c>
      <c r="D129" s="1734" t="s">
        <v>634</v>
      </c>
      <c r="E129" s="3086">
        <v>205</v>
      </c>
      <c r="F129" s="3127">
        <v>225.98</v>
      </c>
      <c r="G129" s="3127"/>
      <c r="H129" s="3127"/>
      <c r="I129" s="3127">
        <f t="shared" si="15"/>
        <v>68.358949999999993</v>
      </c>
      <c r="J129" s="1737" t="s">
        <v>1674</v>
      </c>
      <c r="K129" s="2165">
        <f>'검침 내역'!M129+'검침 내역'!P129</f>
        <v>1</v>
      </c>
      <c r="L129" s="2166">
        <f>I129*'수도요금 고지 및 기준'!$L$7</f>
        <v>0</v>
      </c>
      <c r="M129" s="2166">
        <f>K129*'수도요금 고지 및 기준'!$M$6</f>
        <v>1267.5357257731011</v>
      </c>
      <c r="N129" s="2167">
        <f>I129*'수도요금 고지 및 기준'!$M$11</f>
        <v>15583.122811714455</v>
      </c>
      <c r="O129" s="2168">
        <f>K129*'수도요금 고지 및 기준'!$N$6</f>
        <v>2269.8162018104122</v>
      </c>
      <c r="P129" s="2167">
        <f>I129*'수도요금 고지 및 기준'!$N$11</f>
        <v>27905.189505611259</v>
      </c>
      <c r="Q129" s="2167">
        <f>K129*'수도요금 고지 및 기준'!$O$6</f>
        <v>170</v>
      </c>
      <c r="R129" s="2167">
        <f>I129*'수도요금 고지 및 기준'!$O$11</f>
        <v>2089.985176848319</v>
      </c>
      <c r="S129" s="2167">
        <f t="shared" si="8"/>
        <v>3710</v>
      </c>
      <c r="T129" s="2167">
        <f t="shared" si="9"/>
        <v>45580</v>
      </c>
      <c r="U129" s="2167">
        <f t="shared" si="10"/>
        <v>49290</v>
      </c>
      <c r="W129" s="18"/>
      <c r="Z129" s="113"/>
    </row>
    <row r="130" spans="1:26" ht="24.95" customHeight="1">
      <c r="A130" s="4306"/>
      <c r="B130" s="2101">
        <v>125</v>
      </c>
      <c r="C130" s="1758" t="s">
        <v>164</v>
      </c>
      <c r="D130" s="1734" t="s">
        <v>1384</v>
      </c>
      <c r="E130" s="3086">
        <v>207</v>
      </c>
      <c r="F130" s="3126">
        <v>212.78</v>
      </c>
      <c r="G130" s="3126"/>
      <c r="H130" s="3126"/>
      <c r="I130" s="3126">
        <v>64.36</v>
      </c>
      <c r="J130" s="1996" t="s">
        <v>3571</v>
      </c>
      <c r="K130" s="2165">
        <f>'검침 내역'!M130+'검침 내역'!P130</f>
        <v>14</v>
      </c>
      <c r="L130" s="2166">
        <f>I130*'수도요금 고지 및 기준'!$L$7</f>
        <v>0</v>
      </c>
      <c r="M130" s="2166">
        <f>K130*'수도요금 고지 및 기준'!$M$6</f>
        <v>17745.500160823416</v>
      </c>
      <c r="N130" s="2167">
        <f>I130*'수도요금 고지 및 기준'!$M$11</f>
        <v>14671.521200397934</v>
      </c>
      <c r="O130" s="2168">
        <f>K130*'수도요금 고지 및 기준'!$N$6</f>
        <v>31777.42682534577</v>
      </c>
      <c r="P130" s="2167">
        <f>I130*'수도요금 고지 및 기준'!$N$11</f>
        <v>26272.755748605574</v>
      </c>
      <c r="Q130" s="2167">
        <f>K130*'수도요금 고지 및 기준'!$O$6</f>
        <v>2380</v>
      </c>
      <c r="R130" s="2167">
        <f>I130*'수도요금 고지 및 기준'!$O$11</f>
        <v>1967.7225291195641</v>
      </c>
      <c r="S130" s="2167">
        <f t="shared" si="8"/>
        <v>51900</v>
      </c>
      <c r="T130" s="2167">
        <f t="shared" si="9"/>
        <v>42910</v>
      </c>
      <c r="U130" s="2167">
        <f t="shared" si="10"/>
        <v>94810</v>
      </c>
      <c r="W130" s="18"/>
      <c r="Z130" s="113"/>
    </row>
    <row r="131" spans="1:26" ht="24.95" customHeight="1">
      <c r="A131" s="4306"/>
      <c r="B131" s="2101">
        <v>126</v>
      </c>
      <c r="C131" s="1758" t="s">
        <v>164</v>
      </c>
      <c r="D131" s="1734" t="s">
        <v>634</v>
      </c>
      <c r="E131" s="3094">
        <v>208</v>
      </c>
      <c r="F131" s="1751">
        <v>199.45</v>
      </c>
      <c r="G131" s="1751"/>
      <c r="H131" s="1751"/>
      <c r="I131" s="1751">
        <v>60.34</v>
      </c>
      <c r="J131" s="3593" t="s">
        <v>3297</v>
      </c>
      <c r="K131" s="2165">
        <f>'검침 내역'!M131+'검침 내역'!P131</f>
        <v>0</v>
      </c>
      <c r="L131" s="2166">
        <f>I131*'수도요금 고지 및 기준'!$L$7</f>
        <v>0</v>
      </c>
      <c r="M131" s="2166">
        <f>K131*'수도요금 고지 및 기준'!$M$6</f>
        <v>0</v>
      </c>
      <c r="N131" s="2167">
        <f>I131*'수도요금 고지 및 기준'!$M$11</f>
        <v>13755.121025979046</v>
      </c>
      <c r="O131" s="2168">
        <f>K131*'수도요금 고지 및 기준'!$N$6</f>
        <v>0</v>
      </c>
      <c r="P131" s="2167">
        <f>I131*'수도요금 고지 및 기준'!$N$11</f>
        <v>24631.729053307339</v>
      </c>
      <c r="Q131" s="2167">
        <f>K131*'수도요금 고지 및 기준'!$O$6</f>
        <v>0</v>
      </c>
      <c r="R131" s="2167">
        <f>I131*'수도요금 고지 및 기준'!$O$11</f>
        <v>1844.8163052684044</v>
      </c>
      <c r="S131" s="2167">
        <f t="shared" si="8"/>
        <v>0</v>
      </c>
      <c r="T131" s="2167">
        <f t="shared" si="9"/>
        <v>40230</v>
      </c>
      <c r="U131" s="2167">
        <f t="shared" si="10"/>
        <v>40230</v>
      </c>
      <c r="W131" s="18"/>
      <c r="Z131" s="113"/>
    </row>
    <row r="132" spans="1:26" ht="24.95" customHeight="1">
      <c r="A132" s="4306"/>
      <c r="B132" s="2101">
        <v>127</v>
      </c>
      <c r="C132" s="1758" t="s">
        <v>164</v>
      </c>
      <c r="D132" s="1734" t="s">
        <v>634</v>
      </c>
      <c r="E132" s="3094">
        <v>209</v>
      </c>
      <c r="F132" s="1709">
        <v>191.55</v>
      </c>
      <c r="G132" s="1709"/>
      <c r="H132" s="1709"/>
      <c r="I132" s="1709">
        <v>57.94</v>
      </c>
      <c r="J132" s="1710" t="s">
        <v>2958</v>
      </c>
      <c r="K132" s="2165">
        <f>'검침 내역'!M132+'검침 내역'!P132</f>
        <v>151</v>
      </c>
      <c r="L132" s="2166">
        <f>I132*'수도요금 고지 및 기준'!$L$7</f>
        <v>0</v>
      </c>
      <c r="M132" s="2166">
        <f>K132*'수도요금 고지 및 기준'!$M$6</f>
        <v>191397.89459173827</v>
      </c>
      <c r="N132" s="2167">
        <f>I132*'수도요금 고지 및 기준'!$M$11</f>
        <v>13208.016444236424</v>
      </c>
      <c r="O132" s="2168">
        <f>K132*'수도요금 고지 및 기준'!$N$6</f>
        <v>342742.24647337222</v>
      </c>
      <c r="P132" s="2167">
        <f>I132*'수도요금 고지 및 기준'!$N$11</f>
        <v>23652.01162327854</v>
      </c>
      <c r="Q132" s="2167">
        <f>K132*'수도요금 고지 및 기준'!$O$6</f>
        <v>25670</v>
      </c>
      <c r="R132" s="2167">
        <f>I132*'수도요금 고지 및 기준'!$O$11</f>
        <v>1771.4394552080103</v>
      </c>
      <c r="S132" s="2167">
        <f t="shared" si="8"/>
        <v>559810</v>
      </c>
      <c r="T132" s="2167">
        <f t="shared" si="9"/>
        <v>38630</v>
      </c>
      <c r="U132" s="2167">
        <f t="shared" si="10"/>
        <v>598440</v>
      </c>
      <c r="W132" s="18"/>
      <c r="Z132" s="113"/>
    </row>
    <row r="133" spans="1:26" ht="24.95" customHeight="1">
      <c r="A133" s="4306"/>
      <c r="B133" s="2101">
        <v>128</v>
      </c>
      <c r="C133" s="1758" t="s">
        <v>164</v>
      </c>
      <c r="D133" s="1734" t="s">
        <v>634</v>
      </c>
      <c r="E133" s="3094">
        <v>210</v>
      </c>
      <c r="F133" s="1709">
        <v>197.13</v>
      </c>
      <c r="G133" s="1709"/>
      <c r="H133" s="1709"/>
      <c r="I133" s="1709">
        <f t="shared" si="15"/>
        <v>59.631824999999999</v>
      </c>
      <c r="J133" s="1737" t="s">
        <v>2872</v>
      </c>
      <c r="K133" s="2165">
        <f>'검침 내역'!M133+'검침 내역'!P133</f>
        <v>50</v>
      </c>
      <c r="L133" s="2166">
        <f>I133*'수도요금 고지 및 기준'!$L$7</f>
        <v>0</v>
      </c>
      <c r="M133" s="2166">
        <f>K133*'수도요금 고지 및 기준'!$M$6</f>
        <v>63376.786288655057</v>
      </c>
      <c r="N133" s="2167">
        <f>I133*'수도요금 고지 및 기준'!$M$11</f>
        <v>13593.685281322554</v>
      </c>
      <c r="O133" s="2168">
        <f>K133*'수도요금 고지 및 기준'!$N$6</f>
        <v>113490.81009052061</v>
      </c>
      <c r="P133" s="2167">
        <f>I133*'수도요금 고지 및 기준'!$N$11</f>
        <v>24342.640973719568</v>
      </c>
      <c r="Q133" s="2167">
        <f>K133*'수도요금 고지 및 기준'!$O$6</f>
        <v>8500</v>
      </c>
      <c r="R133" s="2167">
        <f>I133*'수도요금 고지 및 기준'!$O$11</f>
        <v>1823.1647841052713</v>
      </c>
      <c r="S133" s="2167">
        <f t="shared" si="8"/>
        <v>185370</v>
      </c>
      <c r="T133" s="2167">
        <f t="shared" si="9"/>
        <v>39760</v>
      </c>
      <c r="U133" s="2167">
        <f t="shared" si="10"/>
        <v>225130</v>
      </c>
      <c r="W133" s="18"/>
      <c r="Z133" s="113"/>
    </row>
    <row r="134" spans="1:26" ht="24.95" customHeight="1">
      <c r="A134" s="4306"/>
      <c r="B134" s="2101">
        <v>129</v>
      </c>
      <c r="C134" s="1758" t="s">
        <v>164</v>
      </c>
      <c r="D134" s="1734" t="s">
        <v>634</v>
      </c>
      <c r="E134" s="3094">
        <v>214</v>
      </c>
      <c r="F134" s="1709">
        <v>180</v>
      </c>
      <c r="G134" s="1709"/>
      <c r="H134" s="1709"/>
      <c r="I134" s="1709">
        <v>54.45</v>
      </c>
      <c r="J134" s="1724" t="s">
        <v>2999</v>
      </c>
      <c r="K134" s="2165">
        <f>'검침 내역'!M134+'검침 내역'!P134</f>
        <v>174</v>
      </c>
      <c r="L134" s="2166">
        <f>I134*'수도요금 고지 및 기준'!$L$7</f>
        <v>0</v>
      </c>
      <c r="M134" s="2166">
        <f>K134*'수도요금 고지 및 기준'!$M$6</f>
        <v>220551.21628451959</v>
      </c>
      <c r="N134" s="2167">
        <f>I134*'수도요금 고지 및 기준'!$M$11</f>
        <v>12412.435198285699</v>
      </c>
      <c r="O134" s="2168">
        <f>K134*'수도요금 고지 및 기준'!$N$6</f>
        <v>394948.01911501173</v>
      </c>
      <c r="P134" s="2167">
        <f>I134*'수도요금 고지 및 기준'!$N$11</f>
        <v>22227.339193778334</v>
      </c>
      <c r="Q134" s="2167">
        <f>K134*'수도요금 고지 및 기준'!$O$6</f>
        <v>29580</v>
      </c>
      <c r="R134" s="2167">
        <f>I134*'수도요금 고지 및 기준'!$O$11</f>
        <v>1664.7372857451876</v>
      </c>
      <c r="S134" s="2167">
        <f t="shared" si="8"/>
        <v>645080</v>
      </c>
      <c r="T134" s="2167">
        <f t="shared" si="9"/>
        <v>36300</v>
      </c>
      <c r="U134" s="2167">
        <f t="shared" si="10"/>
        <v>681380</v>
      </c>
      <c r="W134" s="18"/>
      <c r="Z134" s="113"/>
    </row>
    <row r="135" spans="1:26" ht="24.95" customHeight="1">
      <c r="A135" s="4306"/>
      <c r="B135" s="2101">
        <v>130</v>
      </c>
      <c r="C135" s="1758" t="s">
        <v>164</v>
      </c>
      <c r="D135" s="1734" t="s">
        <v>634</v>
      </c>
      <c r="E135" s="3094" t="s">
        <v>2989</v>
      </c>
      <c r="F135" s="1751">
        <v>163.96</v>
      </c>
      <c r="G135" s="1751"/>
      <c r="H135" s="1751"/>
      <c r="I135" s="1751">
        <v>49.6</v>
      </c>
      <c r="J135" s="1710" t="s">
        <v>3016</v>
      </c>
      <c r="K135" s="2165">
        <f>'검침 내역'!M135+'검침 내역'!P135</f>
        <v>4</v>
      </c>
      <c r="L135" s="2166">
        <f>I135*'수도요금 고지 및 기준'!$L$7</f>
        <v>0</v>
      </c>
      <c r="M135" s="2166">
        <f>K135*'수도요금 고지 및 기준'!$M$6</f>
        <v>5070.1429030924046</v>
      </c>
      <c r="N135" s="2167">
        <f>I135*'수도요금 고지 및 기준'!$M$11</f>
        <v>11306.82802268082</v>
      </c>
      <c r="O135" s="2168">
        <f>K135*'수도요금 고지 및 기준'!$N$6</f>
        <v>9079.2648072416487</v>
      </c>
      <c r="P135" s="2167">
        <f>I135*'수도요금 고지 및 기준'!$N$11</f>
        <v>20247.493553928471</v>
      </c>
      <c r="Q135" s="2167">
        <f>K135*'수도요금 고지 및 기준'!$O$6</f>
        <v>680</v>
      </c>
      <c r="R135" s="2167">
        <f>I135*'수도요금 고지 및 기준'!$O$11</f>
        <v>1516.4549012481416</v>
      </c>
      <c r="S135" s="2167">
        <f t="shared" si="8"/>
        <v>14830</v>
      </c>
      <c r="T135" s="2167">
        <f t="shared" si="9"/>
        <v>33070</v>
      </c>
      <c r="U135" s="2167">
        <f t="shared" si="10"/>
        <v>47900</v>
      </c>
      <c r="W135" s="18"/>
      <c r="Z135" s="113"/>
    </row>
    <row r="136" spans="1:26" ht="24.95" customHeight="1">
      <c r="A136" s="4306"/>
      <c r="B136" s="2101">
        <v>131</v>
      </c>
      <c r="C136" s="1758" t="s">
        <v>164</v>
      </c>
      <c r="D136" s="1734" t="s">
        <v>634</v>
      </c>
      <c r="E136" s="3094" t="s">
        <v>2990</v>
      </c>
      <c r="F136" s="1751">
        <v>25.69</v>
      </c>
      <c r="G136" s="1751"/>
      <c r="H136" s="1751"/>
      <c r="I136" s="1751">
        <v>7.77</v>
      </c>
      <c r="J136" s="1710" t="s">
        <v>2991</v>
      </c>
      <c r="K136" s="2165">
        <f>'검침 내역'!M136+'검침 내역'!P136</f>
        <v>0</v>
      </c>
      <c r="L136" s="2166">
        <f>I136*'수도요금 고지 및 기준'!$L$7</f>
        <v>0</v>
      </c>
      <c r="M136" s="2166">
        <f>K136*'수도요금 고지 및 기준'!$M$6</f>
        <v>0</v>
      </c>
      <c r="N136" s="2167">
        <f>I136*'수도요금 고지 및 기준'!$M$11</f>
        <v>1771.2510833917331</v>
      </c>
      <c r="O136" s="2168">
        <f>K136*'수도요금 고지 및 기준'!$N$6</f>
        <v>0</v>
      </c>
      <c r="P136" s="2167">
        <f>I136*'수도요금 고지 및 기준'!$N$11</f>
        <v>3171.8351797182299</v>
      </c>
      <c r="Q136" s="2167">
        <f>K136*'수도요금 고지 및 기준'!$O$6</f>
        <v>0</v>
      </c>
      <c r="R136" s="2167">
        <f>I136*'수도요금 고지 및 기준'!$O$11</f>
        <v>237.55755207052539</v>
      </c>
      <c r="S136" s="2167">
        <f>ROUND((M136+O136+Q136),-1)</f>
        <v>0</v>
      </c>
      <c r="T136" s="2167">
        <f>ROUND((L136+N136+P136+R136),-1)</f>
        <v>5180</v>
      </c>
      <c r="U136" s="2167">
        <f>S136+T136</f>
        <v>5180</v>
      </c>
      <c r="W136" s="18"/>
      <c r="Z136" s="113"/>
    </row>
    <row r="137" spans="1:26" ht="24.95" customHeight="1">
      <c r="A137" s="4306"/>
      <c r="B137" s="2101">
        <v>132</v>
      </c>
      <c r="C137" s="1758" t="s">
        <v>164</v>
      </c>
      <c r="D137" s="1711" t="s">
        <v>634</v>
      </c>
      <c r="E137" s="3095" t="s">
        <v>1461</v>
      </c>
      <c r="F137" s="1751">
        <v>225.03</v>
      </c>
      <c r="G137" s="1751"/>
      <c r="H137" s="1751"/>
      <c r="I137" s="1751">
        <v>68.069999999999993</v>
      </c>
      <c r="J137" s="3292" t="s">
        <v>3574</v>
      </c>
      <c r="K137" s="2165">
        <f>'검침 내역'!M137+'검침 내역'!P137</f>
        <v>0</v>
      </c>
      <c r="L137" s="2166">
        <f>I137*'수도요금 고지 및 기준'!$L$7</f>
        <v>0</v>
      </c>
      <c r="M137" s="2166">
        <f>K137*'수도요금 고지 및 기준'!$M$6</f>
        <v>0</v>
      </c>
      <c r="N137" s="2167">
        <f>I137*'수도요금 고지 및 기준'!$M$11</f>
        <v>15517.253699675066</v>
      </c>
      <c r="O137" s="2168">
        <f>K137*'수도요금 고지 및 기준'!$N$6</f>
        <v>0</v>
      </c>
      <c r="P137" s="2167">
        <f>I137*'수도요금 고지 및 기준'!$N$11</f>
        <v>27787.23560919175</v>
      </c>
      <c r="Q137" s="2167">
        <f>K137*'수도요금 고지 및 기준'!$O$6</f>
        <v>0</v>
      </c>
      <c r="R137" s="2167">
        <f>I137*'수도요금 고지 및 기준'!$O$11</f>
        <v>2081.1509098379229</v>
      </c>
      <c r="S137" s="2167">
        <f t="shared" si="8"/>
        <v>0</v>
      </c>
      <c r="T137" s="2167">
        <f t="shared" si="9"/>
        <v>45390</v>
      </c>
      <c r="U137" s="2167">
        <f t="shared" si="10"/>
        <v>45390</v>
      </c>
      <c r="W137" s="18"/>
      <c r="Z137" s="113"/>
    </row>
    <row r="138" spans="1:26" ht="24.95" customHeight="1">
      <c r="A138" s="4311"/>
      <c r="B138" s="2101">
        <v>133</v>
      </c>
      <c r="C138" s="3284" t="s">
        <v>164</v>
      </c>
      <c r="D138" s="3285" t="s">
        <v>634</v>
      </c>
      <c r="E138" s="3512">
        <v>219</v>
      </c>
      <c r="F138" s="2226">
        <v>347.71</v>
      </c>
      <c r="G138" s="2227"/>
      <c r="H138" s="2227"/>
      <c r="I138" s="2227">
        <v>105.18</v>
      </c>
      <c r="J138" s="2229" t="s">
        <v>2137</v>
      </c>
      <c r="K138" s="2169">
        <f>'검침 내역'!M138+'검침 내역'!P138</f>
        <v>47</v>
      </c>
      <c r="L138" s="2170">
        <f>I138*'수도요금 고지 및 기준'!$L$7</f>
        <v>0</v>
      </c>
      <c r="M138" s="2170">
        <f>K138*'수도요금 고지 및 기준'!$M$6</f>
        <v>59574.179111335754</v>
      </c>
      <c r="N138" s="2171">
        <f>I138*'수도요금 고지 및 기준'!$M$11</f>
        <v>23976.858294870337</v>
      </c>
      <c r="O138" s="2172">
        <f>K138*'수도요금 고지 및 기준'!$N$6</f>
        <v>106681.36148508938</v>
      </c>
      <c r="P138" s="2171">
        <f>I138*'수도요금 고지 및 기준'!$N$11</f>
        <v>42936.116371012031</v>
      </c>
      <c r="Q138" s="2171">
        <f>K138*'수도요금 고지 및 기준'!$O$6</f>
        <v>7990</v>
      </c>
      <c r="R138" s="2171">
        <f>I138*'수도요금 고지 및 기준'!$O$11</f>
        <v>3215.7404538967648</v>
      </c>
      <c r="S138" s="2171">
        <f t="shared" si="8"/>
        <v>174250</v>
      </c>
      <c r="T138" s="2171">
        <f t="shared" si="9"/>
        <v>70130</v>
      </c>
      <c r="U138" s="2171">
        <f t="shared" si="10"/>
        <v>244380</v>
      </c>
      <c r="W138" s="18"/>
      <c r="Z138" s="113"/>
    </row>
    <row r="139" spans="1:26" ht="24.95" customHeight="1">
      <c r="A139" s="4310" t="s">
        <v>700</v>
      </c>
      <c r="B139" s="2092">
        <v>134</v>
      </c>
      <c r="C139" s="2040" t="s">
        <v>165</v>
      </c>
      <c r="D139" s="2228" t="s">
        <v>2563</v>
      </c>
      <c r="E139" s="3383" t="s">
        <v>2228</v>
      </c>
      <c r="F139" s="2274">
        <v>135.16</v>
      </c>
      <c r="G139" s="2274"/>
      <c r="H139" s="2274"/>
      <c r="I139" s="2274">
        <v>40.89</v>
      </c>
      <c r="J139" s="2217" t="s">
        <v>2566</v>
      </c>
      <c r="K139" s="2161">
        <f>'검침 내역'!M139+'검침 내역'!P139</f>
        <v>13</v>
      </c>
      <c r="L139" s="2162">
        <f>I139*'수도요금 고지 및 기준'!$L$7</f>
        <v>0</v>
      </c>
      <c r="M139" s="2162">
        <f>K139*'수도요금 고지 및 기준'!$M$6</f>
        <v>16477.964435050315</v>
      </c>
      <c r="N139" s="2163">
        <f>I139*'수도요금 고지 및 기준'!$M$11</f>
        <v>9321.2943114398931</v>
      </c>
      <c r="O139" s="2164">
        <f>K139*'수도요금 고지 및 기준'!$N$6</f>
        <v>29507.610623535358</v>
      </c>
      <c r="P139" s="2163">
        <f>I139*'수도요금 고지 및 기준'!$N$11</f>
        <v>16691.935714115629</v>
      </c>
      <c r="Q139" s="2163">
        <f>K139*'수도요금 고지 및 기준'!$O$6</f>
        <v>2210</v>
      </c>
      <c r="R139" s="2163">
        <f>I139*'수도요금 고지 및 기준'!$O$11</f>
        <v>1250.1580829039617</v>
      </c>
      <c r="S139" s="2163">
        <f>ROUND((M139+O139+Q139),-1)</f>
        <v>48200</v>
      </c>
      <c r="T139" s="2163">
        <f>ROUND((L139+N139+P139+R139),-1)</f>
        <v>27260</v>
      </c>
      <c r="U139" s="2163">
        <f>S139+T139</f>
        <v>75460</v>
      </c>
      <c r="W139" s="18"/>
      <c r="Z139" s="113"/>
    </row>
    <row r="140" spans="1:26" ht="24.95" customHeight="1">
      <c r="A140" s="4306"/>
      <c r="B140" s="2101">
        <v>135</v>
      </c>
      <c r="C140" s="1774" t="s">
        <v>165</v>
      </c>
      <c r="D140" s="1734" t="s">
        <v>149</v>
      </c>
      <c r="E140" s="3094" t="s">
        <v>898</v>
      </c>
      <c r="F140" s="1709">
        <v>142.47999999999999</v>
      </c>
      <c r="G140" s="1709"/>
      <c r="H140" s="1709"/>
      <c r="I140" s="1709">
        <f t="shared" ref="I140:I189" si="16">F140*0.3025</f>
        <v>43.100199999999994</v>
      </c>
      <c r="J140" s="1739" t="s">
        <v>916</v>
      </c>
      <c r="K140" s="2165">
        <f>'검침 내역'!M140+'검침 내역'!P140</f>
        <v>23</v>
      </c>
      <c r="L140" s="2166">
        <f>I140*'수도요금 고지 및 기준'!$L$7</f>
        <v>0</v>
      </c>
      <c r="M140" s="2166">
        <f>K140*'수도요금 고지 및 기준'!$M$6</f>
        <v>29153.321692781326</v>
      </c>
      <c r="N140" s="2167">
        <f>I140*'수도요금 고지 및 기준'!$M$11</f>
        <v>9825.1320391763675</v>
      </c>
      <c r="O140" s="2168">
        <f>K140*'수도요금 고지 및 기준'!$N$6</f>
        <v>52205.77264163948</v>
      </c>
      <c r="P140" s="2167">
        <f>I140*'수도요금 고지 및 기준'!$N$11</f>
        <v>17594.173824052978</v>
      </c>
      <c r="Q140" s="2167">
        <f>K140*'수도요금 고지 및 기준'!$O$6</f>
        <v>3910</v>
      </c>
      <c r="R140" s="2167">
        <f>I140*'수도요금 고지 및 기준'!$O$11</f>
        <v>1317.7320470720795</v>
      </c>
      <c r="S140" s="2167">
        <f>ROUND((M140+O140+Q140),-1)</f>
        <v>85270</v>
      </c>
      <c r="T140" s="2167">
        <f>ROUND((L140+N140+P140+R140),-1)</f>
        <v>28740</v>
      </c>
      <c r="U140" s="2167">
        <f>S140+T140</f>
        <v>114010</v>
      </c>
      <c r="W140" s="18"/>
      <c r="Z140" s="113"/>
    </row>
    <row r="141" spans="1:26" ht="24.95" customHeight="1">
      <c r="A141" s="4306"/>
      <c r="B141" s="2101">
        <v>136</v>
      </c>
      <c r="C141" s="1774" t="s">
        <v>165</v>
      </c>
      <c r="D141" s="1734" t="s">
        <v>149</v>
      </c>
      <c r="E141" s="3094" t="s">
        <v>2257</v>
      </c>
      <c r="F141" s="1709">
        <v>138.18</v>
      </c>
      <c r="G141" s="1709"/>
      <c r="H141" s="1709"/>
      <c r="I141" s="1709">
        <f t="shared" si="16"/>
        <v>41.79945</v>
      </c>
      <c r="J141" s="1739" t="s">
        <v>2236</v>
      </c>
      <c r="K141" s="2165">
        <f>'검침 내역'!M141+'검침 내역'!P141</f>
        <v>0</v>
      </c>
      <c r="L141" s="2166">
        <f>I141*'수도요금 고지 및 기준'!$L$7</f>
        <v>0</v>
      </c>
      <c r="M141" s="2166">
        <f>K141*'수도요금 고지 및 기준'!$M$6</f>
        <v>0</v>
      </c>
      <c r="N141" s="2167">
        <f>I141*'수도요금 고지 및 기준'!$M$11</f>
        <v>9528.6127538839883</v>
      </c>
      <c r="O141" s="2168">
        <f>K141*'수도요금 고지 및 기준'!$N$6</f>
        <v>0</v>
      </c>
      <c r="P141" s="2167">
        <f>I141*'수도요금 고지 및 기준'!$N$11</f>
        <v>17063.187387757167</v>
      </c>
      <c r="Q141" s="2167">
        <f>K141*'수도요금 고지 및 기준'!$O$6</f>
        <v>0</v>
      </c>
      <c r="R141" s="2167">
        <f>I141*'수도요금 고지 및 기준'!$O$11</f>
        <v>1277.9633230237223</v>
      </c>
      <c r="S141" s="2167">
        <f t="shared" ref="S141:S204" si="17">ROUND((M141+O141+Q141),-1)</f>
        <v>0</v>
      </c>
      <c r="T141" s="2167">
        <f t="shared" ref="T141:T204" si="18">ROUND((L141+N141+P141+R141),-1)</f>
        <v>27870</v>
      </c>
      <c r="U141" s="2167">
        <f t="shared" ref="U141:U204" si="19">S141+T141</f>
        <v>27870</v>
      </c>
      <c r="W141" s="18"/>
      <c r="Z141" s="113"/>
    </row>
    <row r="142" spans="1:26" ht="24.95" customHeight="1">
      <c r="A142" s="4306"/>
      <c r="B142" s="2101">
        <v>137</v>
      </c>
      <c r="C142" s="1774" t="s">
        <v>165</v>
      </c>
      <c r="D142" s="1734" t="s">
        <v>149</v>
      </c>
      <c r="E142" s="3094" t="s">
        <v>893</v>
      </c>
      <c r="F142" s="1709">
        <v>113.5</v>
      </c>
      <c r="G142" s="1709"/>
      <c r="H142" s="1709"/>
      <c r="I142" s="1709">
        <f t="shared" si="16"/>
        <v>34.333750000000002</v>
      </c>
      <c r="J142" s="1739" t="s">
        <v>896</v>
      </c>
      <c r="K142" s="2165">
        <f>'검침 내역'!M142+'검침 내역'!P142</f>
        <v>0</v>
      </c>
      <c r="L142" s="2166">
        <f>I142*'수도요금 고지 및 기준'!$L$7</f>
        <v>0</v>
      </c>
      <c r="M142" s="2166">
        <f>K142*'수도요금 고지 및 기준'!$M$6</f>
        <v>0</v>
      </c>
      <c r="N142" s="2167">
        <f>I142*'수도요금 고지 및 기준'!$M$11</f>
        <v>7826.7299722523712</v>
      </c>
      <c r="O142" s="2168">
        <f>K142*'수도요금 고지 및 기준'!$N$6</f>
        <v>0</v>
      </c>
      <c r="P142" s="2167">
        <f>I142*'수도요금 고지 및 기준'!$N$11</f>
        <v>14015.572213854672</v>
      </c>
      <c r="Q142" s="2167">
        <f>K142*'수도요금 고지 및 기준'!$O$6</f>
        <v>0</v>
      </c>
      <c r="R142" s="2167">
        <f>I142*'수도요금 고지 및 기준'!$O$11</f>
        <v>1049.7093440671044</v>
      </c>
      <c r="S142" s="2167">
        <f t="shared" si="17"/>
        <v>0</v>
      </c>
      <c r="T142" s="2167">
        <f t="shared" si="18"/>
        <v>22890</v>
      </c>
      <c r="U142" s="2167">
        <f t="shared" si="19"/>
        <v>22890</v>
      </c>
      <c r="W142" s="18"/>
      <c r="Z142" s="113"/>
    </row>
    <row r="143" spans="1:26" ht="24.95" customHeight="1">
      <c r="A143" s="4306"/>
      <c r="B143" s="2101">
        <v>138</v>
      </c>
      <c r="C143" s="1774" t="s">
        <v>165</v>
      </c>
      <c r="D143" s="1734" t="s">
        <v>149</v>
      </c>
      <c r="E143" s="3094" t="s">
        <v>326</v>
      </c>
      <c r="F143" s="1709">
        <v>69.260000000000005</v>
      </c>
      <c r="G143" s="1709"/>
      <c r="H143" s="1709"/>
      <c r="I143" s="1709">
        <f t="shared" si="16"/>
        <v>20.951150000000002</v>
      </c>
      <c r="J143" s="3258" t="s">
        <v>3301</v>
      </c>
      <c r="K143" s="2165">
        <f>'검침 내역'!M143+'검침 내역'!P143</f>
        <v>0</v>
      </c>
      <c r="L143" s="2166">
        <f>I143*'수도요금 고지 및 기준'!$L$7</f>
        <v>0</v>
      </c>
      <c r="M143" s="2166">
        <f>K143*'수도요금 고지 및 기준'!$M$6</f>
        <v>0</v>
      </c>
      <c r="N143" s="2167">
        <f>I143*'수도요금 고지 및 기준'!$M$11</f>
        <v>4776.0292324070415</v>
      </c>
      <c r="O143" s="2168">
        <f>K143*'수도요금 고지 및 기준'!$N$6</f>
        <v>0</v>
      </c>
      <c r="P143" s="2167">
        <f>I143*'수도요금 고지 및 기준'!$N$11</f>
        <v>8552.5861808949303</v>
      </c>
      <c r="Q143" s="2167">
        <f>K143*'수도요금 고지 및 기준'!$O$6</f>
        <v>0</v>
      </c>
      <c r="R143" s="2167">
        <f>I143*'수도요금 고지 및 기준'!$O$11</f>
        <v>640.55391339284279</v>
      </c>
      <c r="S143" s="2167">
        <f t="shared" si="17"/>
        <v>0</v>
      </c>
      <c r="T143" s="2167">
        <f t="shared" si="18"/>
        <v>13970</v>
      </c>
      <c r="U143" s="2167">
        <f t="shared" si="19"/>
        <v>13970</v>
      </c>
      <c r="W143" s="18"/>
      <c r="Z143" s="113"/>
    </row>
    <row r="144" spans="1:26" ht="24.95" customHeight="1">
      <c r="A144" s="4306"/>
      <c r="B144" s="2101">
        <v>139</v>
      </c>
      <c r="C144" s="1774" t="s">
        <v>165</v>
      </c>
      <c r="D144" s="1734" t="s">
        <v>149</v>
      </c>
      <c r="E144" s="3094" t="s">
        <v>329</v>
      </c>
      <c r="F144" s="1709">
        <v>69.25</v>
      </c>
      <c r="G144" s="1709"/>
      <c r="H144" s="1709"/>
      <c r="I144" s="1709">
        <f t="shared" si="16"/>
        <v>20.948125000000001</v>
      </c>
      <c r="J144" s="3291" t="s">
        <v>3513</v>
      </c>
      <c r="K144" s="2165">
        <f>'검침 내역'!M144+'검침 내역'!P144</f>
        <v>0</v>
      </c>
      <c r="L144" s="2166">
        <f>I144*'수도요금 고지 및 기준'!$L$7</f>
        <v>0</v>
      </c>
      <c r="M144" s="2166">
        <f>K144*'수도요금 고지 및 기준'!$M$6</f>
        <v>0</v>
      </c>
      <c r="N144" s="2167">
        <f>I144*'수도요금 고지 및 기준'!$M$11</f>
        <v>4775.3396526738034</v>
      </c>
      <c r="O144" s="2168">
        <f>K144*'수도요금 고지 및 기준'!$N$6</f>
        <v>0</v>
      </c>
      <c r="P144" s="2167">
        <f>I144*'수도요금 고지 및 기준'!$N$11</f>
        <v>8551.3513287174974</v>
      </c>
      <c r="Q144" s="2167">
        <f>K144*'수도요금 고지 및 기준'!$O$6</f>
        <v>0</v>
      </c>
      <c r="R144" s="2167">
        <f>I144*'수도요금 고지 및 기준'!$O$11</f>
        <v>640.46142798807909</v>
      </c>
      <c r="S144" s="2167">
        <f t="shared" si="17"/>
        <v>0</v>
      </c>
      <c r="T144" s="2167">
        <f t="shared" si="18"/>
        <v>13970</v>
      </c>
      <c r="U144" s="2167">
        <f t="shared" si="19"/>
        <v>13970</v>
      </c>
      <c r="W144" s="18"/>
      <c r="Z144" s="113"/>
    </row>
    <row r="145" spans="1:26" ht="24.95" customHeight="1">
      <c r="A145" s="4306"/>
      <c r="B145" s="2101">
        <v>140</v>
      </c>
      <c r="C145" s="1774" t="s">
        <v>165</v>
      </c>
      <c r="D145" s="1734" t="s">
        <v>149</v>
      </c>
      <c r="E145" s="3094" t="s">
        <v>332</v>
      </c>
      <c r="F145" s="1709">
        <v>140.43</v>
      </c>
      <c r="G145" s="1709"/>
      <c r="H145" s="1709"/>
      <c r="I145" s="1709">
        <f t="shared" si="16"/>
        <v>42.480074999999999</v>
      </c>
      <c r="J145" s="1739" t="s">
        <v>1408</v>
      </c>
      <c r="K145" s="2165">
        <f>'검침 내역'!M145+'검침 내역'!P145</f>
        <v>3</v>
      </c>
      <c r="L145" s="2166">
        <f>I145*'수도요금 고지 및 기준'!$L$7</f>
        <v>0</v>
      </c>
      <c r="M145" s="2166">
        <f>K145*'수도요금 고지 및 기준'!$M$6</f>
        <v>3802.6071773193034</v>
      </c>
      <c r="N145" s="2167">
        <f>I145*'수도요금 고지 및 기준'!$M$11</f>
        <v>9683.7681938625592</v>
      </c>
      <c r="O145" s="2168">
        <f>K145*'수도요금 고지 및 기준'!$N$6</f>
        <v>6809.4486054312365</v>
      </c>
      <c r="P145" s="2167">
        <f>I145*'수도요금 고지 및 기준'!$N$11</f>
        <v>17341.029127679394</v>
      </c>
      <c r="Q145" s="2167">
        <f>K145*'수도요금 고지 및 기준'!$O$6</f>
        <v>510</v>
      </c>
      <c r="R145" s="2167">
        <f>I145*'수도요금 고지 및 기준'!$O$11</f>
        <v>1298.7725390955372</v>
      </c>
      <c r="S145" s="2167">
        <f t="shared" si="17"/>
        <v>11120</v>
      </c>
      <c r="T145" s="2167">
        <f t="shared" si="18"/>
        <v>28320</v>
      </c>
      <c r="U145" s="2167">
        <f t="shared" si="19"/>
        <v>39440</v>
      </c>
      <c r="W145" s="18"/>
      <c r="Z145" s="113"/>
    </row>
    <row r="146" spans="1:26" ht="24.95" customHeight="1">
      <c r="A146" s="4306"/>
      <c r="B146" s="2101">
        <v>141</v>
      </c>
      <c r="C146" s="1774" t="s">
        <v>165</v>
      </c>
      <c r="D146" s="1734" t="s">
        <v>149</v>
      </c>
      <c r="E146" s="3100" t="s">
        <v>2280</v>
      </c>
      <c r="F146" s="1736">
        <v>389.69</v>
      </c>
      <c r="G146" s="1736"/>
      <c r="H146" s="1736"/>
      <c r="I146" s="1736">
        <v>117.88</v>
      </c>
      <c r="J146" s="1737" t="s">
        <v>2281</v>
      </c>
      <c r="K146" s="2165">
        <f>'검침 내역'!M146+'검침 내역'!P146</f>
        <v>105</v>
      </c>
      <c r="L146" s="2166">
        <f>I146*'수도요금 고지 및 기준'!$L$7</f>
        <v>0</v>
      </c>
      <c r="M146" s="2166">
        <f>K146*'수도요금 고지 및 기준'!$M$6</f>
        <v>133091.25120617563</v>
      </c>
      <c r="N146" s="2167">
        <f>I146*'수도요금 고지 및 기준'!$M$11</f>
        <v>26871.953373258366</v>
      </c>
      <c r="O146" s="2168">
        <f>K146*'수도요금 고지 및 기준'!$N$6</f>
        <v>238330.70119009327</v>
      </c>
      <c r="P146" s="2167">
        <f>I146*'수도요금 고지 및 기준'!$N$11</f>
        <v>48120.45443824774</v>
      </c>
      <c r="Q146" s="2167">
        <f>K146*'수도요금 고지 및 기준'!$O$6</f>
        <v>17850</v>
      </c>
      <c r="R146" s="2167">
        <f>I146*'수도요금 고지 및 기준'!$O$11</f>
        <v>3604.0262854663492</v>
      </c>
      <c r="S146" s="2167">
        <f t="shared" si="17"/>
        <v>389270</v>
      </c>
      <c r="T146" s="2167">
        <f t="shared" si="18"/>
        <v>78600</v>
      </c>
      <c r="U146" s="2167">
        <f t="shared" si="19"/>
        <v>467870</v>
      </c>
      <c r="W146" s="18"/>
      <c r="Z146" s="113"/>
    </row>
    <row r="147" spans="1:26" ht="24.95" customHeight="1">
      <c r="A147" s="4306"/>
      <c r="B147" s="2101">
        <v>142</v>
      </c>
      <c r="C147" s="1774" t="s">
        <v>165</v>
      </c>
      <c r="D147" s="1734" t="s">
        <v>149</v>
      </c>
      <c r="E147" s="3100" t="s">
        <v>2279</v>
      </c>
      <c r="F147" s="1709">
        <v>135.33000000000001</v>
      </c>
      <c r="G147" s="1709"/>
      <c r="H147" s="1709"/>
      <c r="I147" s="1709">
        <f t="shared" si="16"/>
        <v>40.937325000000001</v>
      </c>
      <c r="J147" s="1737" t="s">
        <v>2631</v>
      </c>
      <c r="K147" s="2165">
        <f>'검침 내역'!M147+'검침 내역'!P147</f>
        <v>0</v>
      </c>
      <c r="L147" s="2166">
        <f>I147*'수도요금 고지 및 기준'!$L$7</f>
        <v>0</v>
      </c>
      <c r="M147" s="2166">
        <f>K147*'수도요금 고지 및 기준'!$M$6</f>
        <v>0</v>
      </c>
      <c r="N147" s="2167">
        <f>I147*'수도요금 고지 및 기준'!$M$11</f>
        <v>9332.0825299111311</v>
      </c>
      <c r="O147" s="2168">
        <f>K147*'수도요금 고지 및 기준'!$N$6</f>
        <v>0</v>
      </c>
      <c r="P147" s="2167">
        <f>I147*'수도요금 고지 및 기준'!$N$11</f>
        <v>16711.254517189009</v>
      </c>
      <c r="Q147" s="2167">
        <f>K147*'수도요금 고지 및 기준'!$O$6</f>
        <v>0</v>
      </c>
      <c r="R147" s="2167">
        <f>I147*'수도요금 고지 및 기준'!$O$11</f>
        <v>1251.6049826660903</v>
      </c>
      <c r="S147" s="2167">
        <f t="shared" si="17"/>
        <v>0</v>
      </c>
      <c r="T147" s="2167">
        <f t="shared" si="18"/>
        <v>27290</v>
      </c>
      <c r="U147" s="2167">
        <f t="shared" si="19"/>
        <v>27290</v>
      </c>
      <c r="W147" s="18"/>
      <c r="Z147" s="113"/>
    </row>
    <row r="148" spans="1:26" ht="24.95" customHeight="1" thickBot="1">
      <c r="A148" s="4306"/>
      <c r="B148" s="2101">
        <v>143</v>
      </c>
      <c r="C148" s="1774" t="s">
        <v>165</v>
      </c>
      <c r="D148" s="1734" t="s">
        <v>149</v>
      </c>
      <c r="E148" s="3951" t="s">
        <v>907</v>
      </c>
      <c r="F148" s="3136">
        <v>1709.64</v>
      </c>
      <c r="G148" s="3136"/>
      <c r="H148" s="3136"/>
      <c r="I148" s="3136">
        <f t="shared" si="16"/>
        <v>517.16610000000003</v>
      </c>
      <c r="J148" s="3952" t="s">
        <v>15</v>
      </c>
      <c r="K148" s="2165">
        <f>'검침 내역'!M148+'검침 내역'!P148</f>
        <v>0</v>
      </c>
      <c r="L148" s="2166">
        <f>I148*'수도요금 고지 및 기준'!$L$7</f>
        <v>0</v>
      </c>
      <c r="M148" s="2166">
        <f>K148*'수도요금 고지 및 기준'!$M$6</f>
        <v>0</v>
      </c>
      <c r="N148" s="2167">
        <f>I148*'수도요금 고지 및 기준'!$M$11</f>
        <v>117893.30951331757</v>
      </c>
      <c r="O148" s="2168">
        <f>K148*'수도요금 고지 및 기준'!$N$6</f>
        <v>0</v>
      </c>
      <c r="P148" s="2167">
        <f>I148*'수도요금 고지 및 기준'!$N$11</f>
        <v>211115.26766250661</v>
      </c>
      <c r="Q148" s="2167">
        <f>K148*'수도요금 고지 및 기준'!$O$6</f>
        <v>0</v>
      </c>
      <c r="R148" s="2167">
        <f>I148*'수도요금 고지 및 기준'!$O$11</f>
        <v>15811.674740007793</v>
      </c>
      <c r="S148" s="2167">
        <f t="shared" si="17"/>
        <v>0</v>
      </c>
      <c r="T148" s="2167">
        <f t="shared" si="18"/>
        <v>344820</v>
      </c>
      <c r="U148" s="2167">
        <f t="shared" si="19"/>
        <v>344820</v>
      </c>
      <c r="W148" s="18"/>
      <c r="Z148" s="113"/>
    </row>
    <row r="149" spans="1:26" ht="24.95" customHeight="1">
      <c r="A149" s="4306"/>
      <c r="B149" s="2101">
        <v>144</v>
      </c>
      <c r="C149" s="1774" t="s">
        <v>165</v>
      </c>
      <c r="D149" s="3947" t="s">
        <v>149</v>
      </c>
      <c r="E149" s="4044" t="s">
        <v>2565</v>
      </c>
      <c r="F149" s="4045">
        <v>65.14</v>
      </c>
      <c r="G149" s="4045"/>
      <c r="H149" s="4045"/>
      <c r="I149" s="4045">
        <f t="shared" si="16"/>
        <v>19.70485</v>
      </c>
      <c r="J149" s="4029" t="s">
        <v>3255</v>
      </c>
      <c r="K149" s="4043">
        <f>'검침 내역'!M149+'검침 내역'!P149</f>
        <v>0</v>
      </c>
      <c r="L149" s="2166">
        <f>I149*'수도요금 고지 및 기준'!$L$7</f>
        <v>0</v>
      </c>
      <c r="M149" s="2166">
        <f>K149*'수도요금 고지 및 기준'!$M$6</f>
        <v>0</v>
      </c>
      <c r="N149" s="2167">
        <f>I149*'수도요금 고지 및 기준'!$M$11</f>
        <v>4491.9223823129469</v>
      </c>
      <c r="O149" s="2168">
        <f>K149*'수도요금 고지 및 기준'!$N$6</f>
        <v>0</v>
      </c>
      <c r="P149" s="2167">
        <f>I149*'수도요금 고지 및 기준'!$N$11</f>
        <v>8043.8270837928922</v>
      </c>
      <c r="Q149" s="2167">
        <f>K149*'수도요금 고지 및 기준'!$O$6</f>
        <v>0</v>
      </c>
      <c r="R149" s="2167">
        <f>I149*'수도요금 고지 및 기준'!$O$11</f>
        <v>602.44992663023072</v>
      </c>
      <c r="S149" s="2167">
        <f t="shared" si="17"/>
        <v>0</v>
      </c>
      <c r="T149" s="2167">
        <f t="shared" si="18"/>
        <v>13140</v>
      </c>
      <c r="U149" s="2167">
        <f t="shared" si="19"/>
        <v>13140</v>
      </c>
      <c r="W149" s="18"/>
      <c r="Z149" s="113"/>
    </row>
    <row r="150" spans="1:26" ht="24.95" customHeight="1">
      <c r="A150" s="4306"/>
      <c r="B150" s="2101">
        <v>145</v>
      </c>
      <c r="C150" s="1774" t="s">
        <v>165</v>
      </c>
      <c r="D150" s="3948" t="s">
        <v>149</v>
      </c>
      <c r="E150" s="4046" t="s">
        <v>909</v>
      </c>
      <c r="F150" s="1751">
        <v>64.89</v>
      </c>
      <c r="G150" s="1751"/>
      <c r="H150" s="1751"/>
      <c r="I150" s="1751">
        <f t="shared" si="16"/>
        <v>19.629224999999998</v>
      </c>
      <c r="J150" s="4036" t="s">
        <v>2898</v>
      </c>
      <c r="K150" s="4043">
        <f>'검침 내역'!M150+'검침 내역'!P150</f>
        <v>0</v>
      </c>
      <c r="L150" s="2166">
        <f>I150*'수도요금 고지 및 기준'!$L$7</f>
        <v>0</v>
      </c>
      <c r="M150" s="2166">
        <f>K150*'수도요금 고지 및 기준'!$M$6</f>
        <v>0</v>
      </c>
      <c r="N150" s="2167">
        <f>I150*'수도요금 고지 및 기준'!$M$11</f>
        <v>4474.6828889819935</v>
      </c>
      <c r="O150" s="2168">
        <f>K150*'수도요금 고지 및 기준'!$N$6</f>
        <v>0</v>
      </c>
      <c r="P150" s="2167">
        <f>I150*'수도요금 고지 및 기준'!$N$11</f>
        <v>8012.9557793570875</v>
      </c>
      <c r="Q150" s="2167">
        <f>K150*'수도요금 고지 및 기준'!$O$6</f>
        <v>0</v>
      </c>
      <c r="R150" s="2167">
        <f>I150*'수도요금 고지 및 기준'!$O$11</f>
        <v>600.13779151114011</v>
      </c>
      <c r="S150" s="2167">
        <f t="shared" si="17"/>
        <v>0</v>
      </c>
      <c r="T150" s="2167">
        <f t="shared" si="18"/>
        <v>13090</v>
      </c>
      <c r="U150" s="2167">
        <f t="shared" si="19"/>
        <v>13090</v>
      </c>
      <c r="W150" s="18"/>
      <c r="Z150" s="113"/>
    </row>
    <row r="151" spans="1:26" ht="24.95" customHeight="1">
      <c r="A151" s="4306"/>
      <c r="B151" s="2101">
        <v>146</v>
      </c>
      <c r="C151" s="1774" t="s">
        <v>165</v>
      </c>
      <c r="D151" s="3949" t="s">
        <v>149</v>
      </c>
      <c r="E151" s="4046" t="s">
        <v>3526</v>
      </c>
      <c r="F151" s="1751">
        <v>64.89</v>
      </c>
      <c r="G151" s="1751"/>
      <c r="H151" s="1751"/>
      <c r="I151" s="1751">
        <f>F151*0.3025</f>
        <v>19.629224999999998</v>
      </c>
      <c r="J151" s="4029" t="s">
        <v>2899</v>
      </c>
      <c r="K151" s="4043">
        <f>'검침 내역'!M151+'검침 내역'!P151</f>
        <v>0</v>
      </c>
      <c r="L151" s="2166">
        <f>I151*'수도요금 고지 및 기준'!$L$7</f>
        <v>0</v>
      </c>
      <c r="M151" s="2166">
        <f>K151*'수도요금 고지 및 기준'!$M$6</f>
        <v>0</v>
      </c>
      <c r="N151" s="2167">
        <f>I151*'수도요금 고지 및 기준'!$M$11</f>
        <v>4474.6828889819935</v>
      </c>
      <c r="O151" s="2168">
        <f>K151*'수도요금 고지 및 기준'!$N$6</f>
        <v>0</v>
      </c>
      <c r="P151" s="2167">
        <f>I151*'수도요금 고지 및 기준'!$N$11</f>
        <v>8012.9557793570875</v>
      </c>
      <c r="Q151" s="2167">
        <f>K151*'수도요금 고지 및 기준'!$O$6</f>
        <v>0</v>
      </c>
      <c r="R151" s="2167">
        <f>I151*'수도요금 고지 및 기준'!$O$11</f>
        <v>600.13779151114011</v>
      </c>
      <c r="S151" s="2167">
        <f t="shared" si="17"/>
        <v>0</v>
      </c>
      <c r="T151" s="2167">
        <f t="shared" si="18"/>
        <v>13090</v>
      </c>
      <c r="U151" s="2167">
        <f t="shared" si="19"/>
        <v>13090</v>
      </c>
      <c r="W151" s="18"/>
      <c r="Z151" s="113"/>
    </row>
    <row r="152" spans="1:26" ht="24.95" customHeight="1">
      <c r="A152" s="4306"/>
      <c r="B152" s="2101">
        <v>147</v>
      </c>
      <c r="C152" s="1774" t="s">
        <v>165</v>
      </c>
      <c r="D152" s="3948" t="s">
        <v>149</v>
      </c>
      <c r="E152" s="4047" t="s">
        <v>910</v>
      </c>
      <c r="F152" s="1736">
        <v>64.89</v>
      </c>
      <c r="G152" s="1736"/>
      <c r="H152" s="1736"/>
      <c r="I152" s="1736">
        <f t="shared" si="16"/>
        <v>19.629224999999998</v>
      </c>
      <c r="J152" s="4030" t="s">
        <v>3518</v>
      </c>
      <c r="K152" s="4043">
        <f>'검침 내역'!M152+'검침 내역'!P152</f>
        <v>0</v>
      </c>
      <c r="L152" s="2166">
        <f>I152*'수도요금 고지 및 기준'!$L$7</f>
        <v>0</v>
      </c>
      <c r="M152" s="2166">
        <f>K152*'수도요금 고지 및 기준'!$M$6</f>
        <v>0</v>
      </c>
      <c r="N152" s="2167">
        <f>I152*'수도요금 고지 및 기준'!$M$11</f>
        <v>4474.6828889819935</v>
      </c>
      <c r="O152" s="2168">
        <f>K152*'수도요금 고지 및 기준'!$N$6</f>
        <v>0</v>
      </c>
      <c r="P152" s="2167">
        <f>I152*'수도요금 고지 및 기준'!$N$11</f>
        <v>8012.9557793570875</v>
      </c>
      <c r="Q152" s="2167">
        <f>K152*'수도요금 고지 및 기준'!$O$6</f>
        <v>0</v>
      </c>
      <c r="R152" s="2167">
        <f>I152*'수도요금 고지 및 기준'!$O$11</f>
        <v>600.13779151114011</v>
      </c>
      <c r="S152" s="2167">
        <f t="shared" si="17"/>
        <v>0</v>
      </c>
      <c r="T152" s="2167">
        <f t="shared" si="18"/>
        <v>13090</v>
      </c>
      <c r="U152" s="2167">
        <f t="shared" si="19"/>
        <v>13090</v>
      </c>
      <c r="W152" s="18"/>
      <c r="Z152" s="113"/>
    </row>
    <row r="153" spans="1:26" ht="24.95" customHeight="1">
      <c r="A153" s="4306"/>
      <c r="B153" s="2101">
        <v>148</v>
      </c>
      <c r="C153" s="1774" t="s">
        <v>165</v>
      </c>
      <c r="D153" s="3948" t="s">
        <v>149</v>
      </c>
      <c r="E153" s="4046" t="s">
        <v>3528</v>
      </c>
      <c r="F153" s="1751">
        <v>135.26</v>
      </c>
      <c r="G153" s="1751"/>
      <c r="H153" s="1751"/>
      <c r="I153" s="1751">
        <f t="shared" si="16"/>
        <v>40.916149999999995</v>
      </c>
      <c r="J153" s="4029" t="s">
        <v>2195</v>
      </c>
      <c r="K153" s="4043">
        <f>'검침 내역'!M153+'검침 내역'!P153</f>
        <v>74</v>
      </c>
      <c r="L153" s="2166">
        <f>I153*'수도요금 고지 및 기준'!$L$7</f>
        <v>0</v>
      </c>
      <c r="M153" s="2166">
        <f>K153*'수도요금 고지 및 기준'!$M$6</f>
        <v>93797.643707209485</v>
      </c>
      <c r="N153" s="2167">
        <f>I153*'수도요금 고지 및 기준'!$M$11</f>
        <v>9327.2554717784624</v>
      </c>
      <c r="O153" s="2168">
        <f>K153*'수도요금 고지 및 기준'!$N$6</f>
        <v>167966.39893397049</v>
      </c>
      <c r="P153" s="2167">
        <f>I153*'수도요금 고지 및 기준'!$N$11</f>
        <v>16702.610551946982</v>
      </c>
      <c r="Q153" s="2167">
        <f>K153*'수도요금 고지 및 기준'!$O$6</f>
        <v>12580</v>
      </c>
      <c r="R153" s="2167">
        <f>I153*'수도요금 고지 및 기준'!$O$11</f>
        <v>1250.9575848327447</v>
      </c>
      <c r="S153" s="2167">
        <f t="shared" si="17"/>
        <v>274340</v>
      </c>
      <c r="T153" s="2167">
        <f t="shared" si="18"/>
        <v>27280</v>
      </c>
      <c r="U153" s="2167">
        <f t="shared" si="19"/>
        <v>301620</v>
      </c>
      <c r="W153" s="18"/>
      <c r="Z153" s="113"/>
    </row>
    <row r="154" spans="1:26" ht="24.95" customHeight="1">
      <c r="A154" s="4306"/>
      <c r="B154" s="2101">
        <v>149</v>
      </c>
      <c r="C154" s="1774" t="s">
        <v>165</v>
      </c>
      <c r="D154" s="3950" t="s">
        <v>149</v>
      </c>
      <c r="E154" s="4046" t="s">
        <v>3530</v>
      </c>
      <c r="F154" s="1751">
        <v>74.36</v>
      </c>
      <c r="G154" s="1751"/>
      <c r="H154" s="1751"/>
      <c r="I154" s="1751">
        <f t="shared" si="16"/>
        <v>22.4939</v>
      </c>
      <c r="J154" s="3465" t="s">
        <v>3532</v>
      </c>
      <c r="K154" s="4043">
        <f>'검침 내역'!M154+'검침 내역'!P154</f>
        <v>0</v>
      </c>
      <c r="L154" s="2166">
        <f>I154*'수도요금 고지 및 기준'!$L$7</f>
        <v>0</v>
      </c>
      <c r="M154" s="2166">
        <f>K154*'수도요금 고지 및 기준'!$M$6</f>
        <v>0</v>
      </c>
      <c r="N154" s="2167">
        <f>I154*'수도요금 고지 및 기준'!$M$11</f>
        <v>5127.7148963584696</v>
      </c>
      <c r="O154" s="2168">
        <f>K154*'수도요금 고지 및 기준'!$N$6</f>
        <v>0</v>
      </c>
      <c r="P154" s="2167">
        <f>I154*'수도요금 고지 및 기준'!$N$11</f>
        <v>9182.3607913853157</v>
      </c>
      <c r="Q154" s="2167">
        <f>K154*'수도요금 고지 및 기준'!$O$6</f>
        <v>0</v>
      </c>
      <c r="R154" s="2167">
        <f>I154*'수도요금 고지 및 기준'!$O$11</f>
        <v>687.72146982228969</v>
      </c>
      <c r="S154" s="2167">
        <f t="shared" si="17"/>
        <v>0</v>
      </c>
      <c r="T154" s="2167">
        <f t="shared" si="18"/>
        <v>15000</v>
      </c>
      <c r="U154" s="2167">
        <f t="shared" si="19"/>
        <v>15000</v>
      </c>
      <c r="W154" s="18"/>
      <c r="Z154" s="113"/>
    </row>
    <row r="155" spans="1:26" ht="24.95" customHeight="1">
      <c r="A155" s="4306"/>
      <c r="B155" s="2101">
        <v>150</v>
      </c>
      <c r="C155" s="1774" t="s">
        <v>165</v>
      </c>
      <c r="D155" s="3949" t="s">
        <v>149</v>
      </c>
      <c r="E155" s="4046" t="s">
        <v>835</v>
      </c>
      <c r="F155" s="1751">
        <v>50.1</v>
      </c>
      <c r="G155" s="1751"/>
      <c r="H155" s="1751"/>
      <c r="I155" s="1751">
        <f t="shared" si="16"/>
        <v>15.155250000000001</v>
      </c>
      <c r="J155" s="4033" t="s">
        <v>3413</v>
      </c>
      <c r="K155" s="4043">
        <f>'검침 내역'!M155+'검침 내역'!P155</f>
        <v>0</v>
      </c>
      <c r="L155" s="2166">
        <f>I155*'수도요금 고지 및 기준'!$L$7</f>
        <v>0</v>
      </c>
      <c r="M155" s="2166">
        <f>K155*'수도요금 고지 및 기준'!$M$6</f>
        <v>0</v>
      </c>
      <c r="N155" s="2167">
        <f>I155*'수도요금 고지 및 기준'!$M$11</f>
        <v>3454.7944635228528</v>
      </c>
      <c r="O155" s="2168">
        <f>K155*'수도요금 고지 및 기준'!$N$6</f>
        <v>0</v>
      </c>
      <c r="P155" s="2167">
        <f>I155*'수도요금 고지 및 기준'!$N$11</f>
        <v>6186.609408934969</v>
      </c>
      <c r="Q155" s="2167">
        <f>K155*'수도요금 고지 및 기준'!$O$6</f>
        <v>0</v>
      </c>
      <c r="R155" s="2167">
        <f>I155*'수도요금 고지 및 기준'!$O$11</f>
        <v>463.35187786574392</v>
      </c>
      <c r="S155" s="2167">
        <f t="shared" si="17"/>
        <v>0</v>
      </c>
      <c r="T155" s="2167">
        <f t="shared" si="18"/>
        <v>10100</v>
      </c>
      <c r="U155" s="2167">
        <f t="shared" si="19"/>
        <v>10100</v>
      </c>
      <c r="W155" s="18"/>
      <c r="Z155" s="113"/>
    </row>
    <row r="156" spans="1:26" ht="24.95" customHeight="1" thickBot="1">
      <c r="A156" s="4306"/>
      <c r="B156" s="2101">
        <v>151</v>
      </c>
      <c r="C156" s="1774" t="s">
        <v>165</v>
      </c>
      <c r="D156" s="3949" t="s">
        <v>1465</v>
      </c>
      <c r="E156" s="4048" t="s">
        <v>1464</v>
      </c>
      <c r="F156" s="4049">
        <v>64.89</v>
      </c>
      <c r="G156" s="4049"/>
      <c r="H156" s="4049"/>
      <c r="I156" s="4049">
        <f t="shared" si="16"/>
        <v>19.629224999999998</v>
      </c>
      <c r="J156" s="4030" t="s">
        <v>3517</v>
      </c>
      <c r="K156" s="4043">
        <f>'검침 내역'!M156+'검침 내역'!P156</f>
        <v>0</v>
      </c>
      <c r="L156" s="2166">
        <f>I156*'수도요금 고지 및 기준'!$L$7</f>
        <v>0</v>
      </c>
      <c r="M156" s="2166">
        <f>K156*'수도요금 고지 및 기준'!$M$6</f>
        <v>0</v>
      </c>
      <c r="N156" s="2167">
        <f>I156*'수도요금 고지 및 기준'!$M$11</f>
        <v>4474.6828889819935</v>
      </c>
      <c r="O156" s="2168">
        <f>K156*'수도요금 고지 및 기준'!$N$6</f>
        <v>0</v>
      </c>
      <c r="P156" s="2167">
        <f>I156*'수도요금 고지 및 기준'!$N$11</f>
        <v>8012.9557793570875</v>
      </c>
      <c r="Q156" s="2167">
        <f>K156*'수도요금 고지 및 기준'!$O$6</f>
        <v>0</v>
      </c>
      <c r="R156" s="2167">
        <f>I156*'수도요금 고지 및 기준'!$O$11</f>
        <v>600.13779151114011</v>
      </c>
      <c r="S156" s="2167">
        <f t="shared" si="17"/>
        <v>0</v>
      </c>
      <c r="T156" s="2167">
        <f t="shared" si="18"/>
        <v>13090</v>
      </c>
      <c r="U156" s="2167">
        <f t="shared" si="19"/>
        <v>13090</v>
      </c>
      <c r="W156" s="18"/>
      <c r="Z156" s="113"/>
    </row>
    <row r="157" spans="1:26" ht="24.95" customHeight="1">
      <c r="A157" s="4306"/>
      <c r="B157" s="2101">
        <v>152</v>
      </c>
      <c r="C157" s="1774" t="s">
        <v>165</v>
      </c>
      <c r="D157" s="1734" t="s">
        <v>149</v>
      </c>
      <c r="E157" s="3850" t="s">
        <v>911</v>
      </c>
      <c r="F157" s="3953">
        <v>263.08</v>
      </c>
      <c r="G157" s="3953"/>
      <c r="H157" s="3953"/>
      <c r="I157" s="3953">
        <v>79.58</v>
      </c>
      <c r="J157" s="3954" t="s">
        <v>2253</v>
      </c>
      <c r="K157" s="2165">
        <f>'검침 내역'!M157+'검침 내역'!P157</f>
        <v>2</v>
      </c>
      <c r="L157" s="2166">
        <f>I157*'수도요금 고지 및 기준'!$L$7</f>
        <v>0</v>
      </c>
      <c r="M157" s="2166">
        <f>K157*'수도요금 고지 및 기준'!$M$6</f>
        <v>2535.0714515462023</v>
      </c>
      <c r="N157" s="2167">
        <f>I157*'수도요금 고지 및 기준'!$M$11</f>
        <v>18141.076089615719</v>
      </c>
      <c r="O157" s="2168">
        <f>K157*'수도요금 고지 및 기준'!$N$6</f>
        <v>4539.6324036208243</v>
      </c>
      <c r="P157" s="2167">
        <f>I157*'수도요금 고지 및 기준'!$N$11</f>
        <v>32485.797117371527</v>
      </c>
      <c r="Q157" s="2167">
        <f>K157*'수도요금 고지 및 기준'!$O$6</f>
        <v>340</v>
      </c>
      <c r="R157" s="2167">
        <f>I157*'수도요금 고지 및 기준'!$O$11</f>
        <v>2433.0540532525624</v>
      </c>
      <c r="S157" s="2167">
        <f t="shared" si="17"/>
        <v>7410</v>
      </c>
      <c r="T157" s="2167">
        <f t="shared" si="18"/>
        <v>53060</v>
      </c>
      <c r="U157" s="2167">
        <f t="shared" si="19"/>
        <v>60470</v>
      </c>
      <c r="W157" s="18"/>
      <c r="Z157" s="113"/>
    </row>
    <row r="158" spans="1:26" ht="24.95" customHeight="1">
      <c r="A158" s="4306"/>
      <c r="B158" s="2101">
        <v>153</v>
      </c>
      <c r="C158" s="1774" t="s">
        <v>165</v>
      </c>
      <c r="D158" s="1734" t="s">
        <v>149</v>
      </c>
      <c r="E158" s="3094" t="s">
        <v>927</v>
      </c>
      <c r="F158" s="1751">
        <v>403.89</v>
      </c>
      <c r="G158" s="1751"/>
      <c r="H158" s="1751"/>
      <c r="I158" s="1751">
        <f t="shared" si="16"/>
        <v>122.17672499999999</v>
      </c>
      <c r="J158" s="1710" t="s">
        <v>928</v>
      </c>
      <c r="K158" s="2165">
        <f>'검침 내역'!M158+'검침 내역'!P158</f>
        <v>1</v>
      </c>
      <c r="L158" s="2166">
        <f>I158*'수도요금 고지 및 기준'!$L$7</f>
        <v>0</v>
      </c>
      <c r="M158" s="2166">
        <f>K158*'수도요금 고지 및 기준'!$M$6</f>
        <v>1267.5357257731011</v>
      </c>
      <c r="N158" s="2167">
        <f>I158*'수도요금 고지 및 기준'!$M$11</f>
        <v>27851.435845753389</v>
      </c>
      <c r="O158" s="2168">
        <f>K158*'수도요금 고지 및 기준'!$N$6</f>
        <v>2269.8162018104122</v>
      </c>
      <c r="P158" s="2167">
        <f>I158*'수도요금 고지 및 기준'!$N$11</f>
        <v>49874.444594306275</v>
      </c>
      <c r="Q158" s="2167">
        <f>K158*'수도요금 고지 및 기준'!$O$6</f>
        <v>170</v>
      </c>
      <c r="R158" s="2167">
        <f>I158*'수도요금 고지 및 기준'!$O$11</f>
        <v>3735.3930129979099</v>
      </c>
      <c r="S158" s="2167">
        <f t="shared" si="17"/>
        <v>3710</v>
      </c>
      <c r="T158" s="2167">
        <f t="shared" si="18"/>
        <v>81460</v>
      </c>
      <c r="U158" s="2167">
        <f t="shared" si="19"/>
        <v>85170</v>
      </c>
      <c r="W158" s="18"/>
      <c r="Z158" s="113"/>
    </row>
    <row r="159" spans="1:26" ht="24.95" customHeight="1">
      <c r="A159" s="4306"/>
      <c r="B159" s="2101">
        <v>154</v>
      </c>
      <c r="C159" s="1774" t="s">
        <v>165</v>
      </c>
      <c r="D159" s="1734" t="s">
        <v>149</v>
      </c>
      <c r="E159" s="3094" t="s">
        <v>934</v>
      </c>
      <c r="F159" s="1751">
        <v>403.89</v>
      </c>
      <c r="G159" s="1751"/>
      <c r="H159" s="1751"/>
      <c r="I159" s="1751">
        <f t="shared" si="16"/>
        <v>122.17672499999999</v>
      </c>
      <c r="J159" s="3292" t="s">
        <v>3011</v>
      </c>
      <c r="K159" s="2165">
        <f>'검침 내역'!M159+'검침 내역'!P159</f>
        <v>0</v>
      </c>
      <c r="L159" s="2166">
        <f>I159*'수도요금 고지 및 기준'!$L$7</f>
        <v>0</v>
      </c>
      <c r="M159" s="2166">
        <f>K159*'수도요금 고지 및 기준'!$M$6</f>
        <v>0</v>
      </c>
      <c r="N159" s="2167">
        <f>I159*'수도요금 고지 및 기준'!$M$11</f>
        <v>27851.435845753389</v>
      </c>
      <c r="O159" s="2168">
        <f>K159*'수도요금 고지 및 기준'!$N$6</f>
        <v>0</v>
      </c>
      <c r="P159" s="2167">
        <f>I159*'수도요금 고지 및 기준'!$N$11</f>
        <v>49874.444594306275</v>
      </c>
      <c r="Q159" s="2167">
        <f>K159*'수도요금 고지 및 기준'!$O$6</f>
        <v>0</v>
      </c>
      <c r="R159" s="2167">
        <f>I159*'수도요금 고지 및 기준'!$O$11</f>
        <v>3735.3930129979099</v>
      </c>
      <c r="S159" s="2167">
        <f t="shared" si="17"/>
        <v>0</v>
      </c>
      <c r="T159" s="2167">
        <f t="shared" si="18"/>
        <v>81460</v>
      </c>
      <c r="U159" s="2167">
        <f t="shared" si="19"/>
        <v>81460</v>
      </c>
      <c r="W159" s="18"/>
      <c r="Z159" s="113"/>
    </row>
    <row r="160" spans="1:26" ht="24.95" customHeight="1">
      <c r="A160" s="4306"/>
      <c r="B160" s="2101">
        <v>155</v>
      </c>
      <c r="C160" s="1774" t="s">
        <v>165</v>
      </c>
      <c r="D160" s="1734" t="s">
        <v>149</v>
      </c>
      <c r="E160" s="3094" t="s">
        <v>930</v>
      </c>
      <c r="F160" s="1736">
        <v>511.85</v>
      </c>
      <c r="G160" s="1736"/>
      <c r="H160" s="1736"/>
      <c r="I160" s="1736">
        <f t="shared" si="16"/>
        <v>154.83462499999999</v>
      </c>
      <c r="J160" s="1743" t="s">
        <v>2657</v>
      </c>
      <c r="K160" s="2165">
        <f>'검침 내역'!M160+'검침 내역'!P160</f>
        <v>29</v>
      </c>
      <c r="L160" s="2166">
        <f>I160*'수도요금 고지 및 기준'!$L$7</f>
        <v>0</v>
      </c>
      <c r="M160" s="2166">
        <f>K160*'수도요금 고지 및 기준'!$M$6</f>
        <v>36758.536047419933</v>
      </c>
      <c r="N160" s="2167">
        <f>I160*'수도요금 고지 및 기준'!$M$11</f>
        <v>35296.138645791856</v>
      </c>
      <c r="O160" s="2168">
        <f>K160*'수도요금 고지 및 기준'!$N$6</f>
        <v>65824.669852501946</v>
      </c>
      <c r="P160" s="2167">
        <f>I160*'수도요금 고지 및 기준'!$N$11</f>
        <v>63205.908701863547</v>
      </c>
      <c r="Q160" s="2167">
        <f>K160*'수도요금 고지 및 기준'!$O$6</f>
        <v>4930</v>
      </c>
      <c r="R160" s="2167">
        <f>I160*'수도요금 고지 및 기준'!$O$11</f>
        <v>4733.8654428259679</v>
      </c>
      <c r="S160" s="2167">
        <f t="shared" si="17"/>
        <v>107510</v>
      </c>
      <c r="T160" s="2167">
        <f t="shared" si="18"/>
        <v>103240</v>
      </c>
      <c r="U160" s="2167">
        <f t="shared" si="19"/>
        <v>210750</v>
      </c>
      <c r="W160" s="18"/>
      <c r="Z160" s="113"/>
    </row>
    <row r="161" spans="1:26" ht="24.95" customHeight="1">
      <c r="A161" s="4306"/>
      <c r="B161" s="2101">
        <v>156</v>
      </c>
      <c r="C161" s="1774" t="s">
        <v>165</v>
      </c>
      <c r="D161" s="1734"/>
      <c r="E161" s="3101" t="s">
        <v>3429</v>
      </c>
      <c r="F161" s="1751">
        <v>72.77</v>
      </c>
      <c r="G161" s="1751"/>
      <c r="H161" s="1751"/>
      <c r="I161" s="1751">
        <f t="shared" si="16"/>
        <v>22.012924999999999</v>
      </c>
      <c r="J161" s="1752" t="s">
        <v>3549</v>
      </c>
      <c r="K161" s="2165">
        <f>'검침 내역'!M161+'검침 내역'!P161</f>
        <v>74</v>
      </c>
      <c r="L161" s="2166">
        <f>I161*'수도요금 고지 및 기준'!$L$7</f>
        <v>0</v>
      </c>
      <c r="M161" s="2166">
        <f>K161*'수도요금 고지 및 기준'!$M$6</f>
        <v>93797.643707209485</v>
      </c>
      <c r="N161" s="2167">
        <f>I161*'수도요금 고지 및 기준'!$M$11</f>
        <v>5018.0717187736127</v>
      </c>
      <c r="O161" s="2168">
        <f>K161*'수도요금 고지 및 기준'!$N$6</f>
        <v>167966.39893397049</v>
      </c>
      <c r="P161" s="2167">
        <f>I161*'수도요금 고지 및 기준'!$N$11</f>
        <v>8986.0192951736062</v>
      </c>
      <c r="Q161" s="2167">
        <f>K161*'수도요금 고지 및 기준'!$O$6</f>
        <v>12580</v>
      </c>
      <c r="R161" s="2167">
        <f>I161*'수도요금 고지 및 기준'!$O$11</f>
        <v>673.01629046487392</v>
      </c>
      <c r="S161" s="2167">
        <f t="shared" ref="S161" si="20">ROUND((M161+O161+Q161),-1)</f>
        <v>274340</v>
      </c>
      <c r="T161" s="2167">
        <f t="shared" ref="T161" si="21">ROUND((L161+N161+P161+R161),-1)</f>
        <v>14680</v>
      </c>
      <c r="U161" s="2167">
        <f t="shared" ref="U161" si="22">S161+T161</f>
        <v>289020</v>
      </c>
      <c r="W161" s="18"/>
      <c r="Z161" s="113"/>
    </row>
    <row r="162" spans="1:26" ht="24.95" customHeight="1">
      <c r="A162" s="4306"/>
      <c r="B162" s="2101">
        <v>157</v>
      </c>
      <c r="C162" s="1774" t="s">
        <v>165</v>
      </c>
      <c r="D162" s="1734" t="s">
        <v>149</v>
      </c>
      <c r="E162" s="3101" t="s">
        <v>3430</v>
      </c>
      <c r="F162" s="1751">
        <v>71.72</v>
      </c>
      <c r="G162" s="1751"/>
      <c r="H162" s="1751"/>
      <c r="I162" s="1751">
        <f t="shared" si="16"/>
        <v>21.6953</v>
      </c>
      <c r="J162" s="1752" t="s">
        <v>3431</v>
      </c>
      <c r="K162" s="2165">
        <f>'검침 내역'!M162+'검침 내역'!P162</f>
        <v>1</v>
      </c>
      <c r="L162" s="2166">
        <f>I162*'수도요금 고지 및 기준'!$L$7</f>
        <v>0</v>
      </c>
      <c r="M162" s="2166">
        <f>K162*'수도요금 고지 및 기준'!$M$6</f>
        <v>1267.5357257731011</v>
      </c>
      <c r="N162" s="2167">
        <f>I162*'수도요금 고지 및 기준'!$M$11</f>
        <v>4945.6658467836123</v>
      </c>
      <c r="O162" s="2168">
        <f>K162*'수도요금 고지 및 기준'!$N$6</f>
        <v>2269.8162018104122</v>
      </c>
      <c r="P162" s="2167">
        <f>I162*'수도요금 고지 및 기준'!$N$11</f>
        <v>8856.3598165432322</v>
      </c>
      <c r="Q162" s="2167">
        <f>K162*'수도요금 고지 및 기준'!$O$6</f>
        <v>170</v>
      </c>
      <c r="R162" s="2167">
        <f>I162*'수도요금 고지 및 기준'!$O$11</f>
        <v>663.30532296469357</v>
      </c>
      <c r="S162" s="2167">
        <f t="shared" si="17"/>
        <v>3710</v>
      </c>
      <c r="T162" s="2167">
        <f t="shared" si="18"/>
        <v>14470</v>
      </c>
      <c r="U162" s="2167">
        <f t="shared" si="19"/>
        <v>18180</v>
      </c>
      <c r="W162" s="18"/>
      <c r="Z162" s="113"/>
    </row>
    <row r="163" spans="1:26" ht="24.95" customHeight="1">
      <c r="A163" s="4306"/>
      <c r="B163" s="2101">
        <v>158</v>
      </c>
      <c r="C163" s="1774" t="s">
        <v>165</v>
      </c>
      <c r="D163" s="1734" t="s">
        <v>149</v>
      </c>
      <c r="E163" s="3094" t="s">
        <v>926</v>
      </c>
      <c r="F163" s="1736">
        <v>70.66</v>
      </c>
      <c r="G163" s="1736"/>
      <c r="H163" s="1736"/>
      <c r="I163" s="1736">
        <f t="shared" si="16"/>
        <v>21.374649999999999</v>
      </c>
      <c r="J163" s="1737" t="s">
        <v>2301</v>
      </c>
      <c r="K163" s="2165">
        <f>'검침 내역'!M163+'검침 내역'!P163</f>
        <v>75</v>
      </c>
      <c r="L163" s="2166">
        <f>I163*'수도요금 고지 및 기준'!$L$7</f>
        <v>0</v>
      </c>
      <c r="M163" s="2166">
        <f>K163*'수도요금 고지 및 기준'!$M$6</f>
        <v>95065.179432982579</v>
      </c>
      <c r="N163" s="2167">
        <f>I163*'수도요금 고지 및 기준'!$M$11</f>
        <v>4872.5703950603747</v>
      </c>
      <c r="O163" s="2168">
        <f>K163*'수도요금 고지 및 기준'!$N$6</f>
        <v>170236.21513578092</v>
      </c>
      <c r="P163" s="2167">
        <f>I163*'수도요금 고지 및 기준'!$N$11</f>
        <v>8725.4654857354271</v>
      </c>
      <c r="Q163" s="2167">
        <f>K163*'수도요금 고지 및 기준'!$O$6</f>
        <v>12750</v>
      </c>
      <c r="R163" s="2167">
        <f>I163*'수도요금 고지 및 기준'!$O$11</f>
        <v>653.50187005974976</v>
      </c>
      <c r="S163" s="2167">
        <f t="shared" si="17"/>
        <v>278050</v>
      </c>
      <c r="T163" s="2167">
        <f t="shared" si="18"/>
        <v>14250</v>
      </c>
      <c r="U163" s="2167">
        <f t="shared" si="19"/>
        <v>292300</v>
      </c>
      <c r="W163" s="18"/>
      <c r="Z163" s="113"/>
    </row>
    <row r="164" spans="1:26" ht="24.95" customHeight="1">
      <c r="A164" s="4306"/>
      <c r="B164" s="2101">
        <v>159</v>
      </c>
      <c r="C164" s="1774" t="s">
        <v>165</v>
      </c>
      <c r="D164" s="1734" t="s">
        <v>149</v>
      </c>
      <c r="E164" s="3094" t="s">
        <v>855</v>
      </c>
      <c r="F164" s="1751">
        <v>68.3</v>
      </c>
      <c r="G164" s="1751"/>
      <c r="H164" s="1751"/>
      <c r="I164" s="1751">
        <f t="shared" si="16"/>
        <v>20.66075</v>
      </c>
      <c r="J164" s="1737" t="s">
        <v>1713</v>
      </c>
      <c r="K164" s="2165">
        <f>'검침 내역'!M164+'검침 내역'!P164</f>
        <v>100</v>
      </c>
      <c r="L164" s="2166">
        <f>I164*'수도요금 고지 및 기준'!$L$7</f>
        <v>0</v>
      </c>
      <c r="M164" s="2166">
        <f>K164*'수도요금 고지 및 기준'!$M$6</f>
        <v>126753.57257731011</v>
      </c>
      <c r="N164" s="2167">
        <f>I164*'수도요금 고지 및 기준'!$M$11</f>
        <v>4709.8295780161843</v>
      </c>
      <c r="O164" s="2168">
        <f>K164*'수도요금 고지 및 기준'!$N$6</f>
        <v>226981.62018104122</v>
      </c>
      <c r="P164" s="2167">
        <f>I164*'수도요금 고지 및 기준'!$N$11</f>
        <v>8434.0403718614452</v>
      </c>
      <c r="Q164" s="2167">
        <f>K164*'수도요금 고지 및 기준'!$O$6</f>
        <v>17000</v>
      </c>
      <c r="R164" s="2167">
        <f>I164*'수도요금 고지 및 기준'!$O$11</f>
        <v>631.67531453553511</v>
      </c>
      <c r="S164" s="2167">
        <f t="shared" si="17"/>
        <v>370740</v>
      </c>
      <c r="T164" s="2167">
        <f t="shared" si="18"/>
        <v>13780</v>
      </c>
      <c r="U164" s="2167">
        <f t="shared" si="19"/>
        <v>384520</v>
      </c>
      <c r="W164" s="18"/>
      <c r="Z164" s="113"/>
    </row>
    <row r="165" spans="1:26" ht="24.95" customHeight="1">
      <c r="A165" s="4306"/>
      <c r="B165" s="2101">
        <v>160</v>
      </c>
      <c r="C165" s="1774" t="s">
        <v>165</v>
      </c>
      <c r="D165" s="1734" t="s">
        <v>149</v>
      </c>
      <c r="E165" s="3094" t="s">
        <v>845</v>
      </c>
      <c r="F165" s="1736">
        <v>68.34</v>
      </c>
      <c r="G165" s="1736"/>
      <c r="H165" s="1736"/>
      <c r="I165" s="1736">
        <f>F165*0.3025</f>
        <v>20.67285</v>
      </c>
      <c r="J165" s="1737" t="s">
        <v>1592</v>
      </c>
      <c r="K165" s="2165">
        <f>'검침 내역'!M165+'검침 내역'!P165</f>
        <v>125</v>
      </c>
      <c r="L165" s="2166">
        <f>I165*'수도요금 고지 및 기준'!$L$7</f>
        <v>0</v>
      </c>
      <c r="M165" s="2166">
        <f>K165*'수도요금 고지 및 기준'!$M$6</f>
        <v>158441.96572163765</v>
      </c>
      <c r="N165" s="2167">
        <f>I165*'수도요금 고지 및 기준'!$M$11</f>
        <v>4712.5878969491368</v>
      </c>
      <c r="O165" s="2168">
        <f>K165*'수도요금 고지 및 기준'!$N$6</f>
        <v>283727.02522630151</v>
      </c>
      <c r="P165" s="2167">
        <f>I165*'수도요금 고지 및 기준'!$N$11</f>
        <v>8438.9797805711733</v>
      </c>
      <c r="Q165" s="2167">
        <f>K165*'수도요금 고지 및 기준'!$O$6</f>
        <v>21250</v>
      </c>
      <c r="R165" s="2167">
        <f>I165*'수도요금 고지 및 기준'!$O$11</f>
        <v>632.04525615458954</v>
      </c>
      <c r="S165" s="2167">
        <f t="shared" si="17"/>
        <v>463420</v>
      </c>
      <c r="T165" s="2167">
        <f t="shared" si="18"/>
        <v>13780</v>
      </c>
      <c r="U165" s="2167">
        <f t="shared" si="19"/>
        <v>477200</v>
      </c>
      <c r="W165" s="18"/>
      <c r="Z165" s="113"/>
    </row>
    <row r="166" spans="1:26" ht="24.95" customHeight="1">
      <c r="A166" s="4306"/>
      <c r="B166" s="2101">
        <v>161</v>
      </c>
      <c r="C166" s="1774" t="s">
        <v>165</v>
      </c>
      <c r="D166" s="1734" t="s">
        <v>633</v>
      </c>
      <c r="E166" s="3094">
        <v>105</v>
      </c>
      <c r="F166" s="3222">
        <v>190.54</v>
      </c>
      <c r="G166" s="1709"/>
      <c r="H166" s="1709"/>
      <c r="I166" s="3078">
        <f t="shared" si="16"/>
        <v>57.638349999999996</v>
      </c>
      <c r="J166" s="4117" t="s">
        <v>3665</v>
      </c>
      <c r="K166" s="2165">
        <f>'검침 내역'!M166+'검침 내역'!P166</f>
        <v>36</v>
      </c>
      <c r="L166" s="2166">
        <f>I166*'수도요금 고지 및 기준'!$L$7</f>
        <v>0</v>
      </c>
      <c r="M166" s="2166">
        <f>K166*'수도요금 고지 및 기준'!$M$6</f>
        <v>45631.286127831641</v>
      </c>
      <c r="N166" s="2167">
        <f>I166*'수도요금 고지 및 기준'!$M$11</f>
        <v>13139.252237118648</v>
      </c>
      <c r="O166" s="2168">
        <f>K166*'수도요금 고지 및 기준'!$N$6</f>
        <v>81713.383265174838</v>
      </c>
      <c r="P166" s="2167">
        <f>I166*'수도요금 고지 및 기준'!$N$11</f>
        <v>23528.873388791795</v>
      </c>
      <c r="Q166" s="2167">
        <f>K166*'수도요금 고지 및 기준'!$O$6</f>
        <v>6120</v>
      </c>
      <c r="R166" s="2167">
        <f>I166*'수도요금 고지 및 기준'!$O$11</f>
        <v>1762.2169023660445</v>
      </c>
      <c r="S166" s="2167">
        <f t="shared" si="17"/>
        <v>133460</v>
      </c>
      <c r="T166" s="2167">
        <f t="shared" si="18"/>
        <v>38430</v>
      </c>
      <c r="U166" s="2167">
        <f t="shared" si="19"/>
        <v>171890</v>
      </c>
      <c r="W166" s="18"/>
      <c r="Z166" s="113"/>
    </row>
    <row r="167" spans="1:26" ht="24.95" customHeight="1">
      <c r="A167" s="4306"/>
      <c r="B167" s="2101">
        <v>162</v>
      </c>
      <c r="C167" s="1774" t="s">
        <v>165</v>
      </c>
      <c r="D167" s="1734" t="s">
        <v>633</v>
      </c>
      <c r="E167" s="3094" t="s">
        <v>320</v>
      </c>
      <c r="F167" s="1736">
        <v>698.25</v>
      </c>
      <c r="G167" s="1736"/>
      <c r="H167" s="1736"/>
      <c r="I167" s="1709">
        <v>211.22</v>
      </c>
      <c r="J167" s="1752" t="s">
        <v>3290</v>
      </c>
      <c r="K167" s="2165">
        <f>'검침 내역'!M167+'검침 내역'!P167</f>
        <v>139</v>
      </c>
      <c r="L167" s="2166">
        <f>I167*'수도요금 고지 및 기준'!$L$7</f>
        <v>0</v>
      </c>
      <c r="M167" s="2166">
        <f>K167*'수도요금 고지 및 기준'!$M$6</f>
        <v>176187.46588246105</v>
      </c>
      <c r="N167" s="2167">
        <f>I167*'수도요금 고지 및 기준'!$M$11</f>
        <v>48149.762398198443</v>
      </c>
      <c r="O167" s="2168">
        <f>K167*'수도요금 고지 및 기준'!$N$6</f>
        <v>315504.4520516473</v>
      </c>
      <c r="P167" s="2167">
        <f>I167*'수도요금 고지 및 기준'!$N$11</f>
        <v>86223.29815445104</v>
      </c>
      <c r="Q167" s="2167">
        <f>K167*'수도요금 고지 및 기준'!$O$6</f>
        <v>23630</v>
      </c>
      <c r="R167" s="2167">
        <f>I167*'수도요금 고지 및 기준'!$O$11</f>
        <v>6457.77427906517</v>
      </c>
      <c r="S167" s="2167">
        <f t="shared" si="17"/>
        <v>515320</v>
      </c>
      <c r="T167" s="2167">
        <f t="shared" si="18"/>
        <v>140830</v>
      </c>
      <c r="U167" s="2167">
        <f t="shared" si="19"/>
        <v>656150</v>
      </c>
      <c r="W167" s="18"/>
      <c r="Z167" s="113"/>
    </row>
    <row r="168" spans="1:26" ht="24.95" customHeight="1">
      <c r="A168" s="4306"/>
      <c r="B168" s="2101">
        <v>163</v>
      </c>
      <c r="C168" s="1774" t="s">
        <v>165</v>
      </c>
      <c r="D168" s="1734" t="s">
        <v>633</v>
      </c>
      <c r="E168" s="3094">
        <v>110</v>
      </c>
      <c r="F168" s="1736">
        <v>29.68</v>
      </c>
      <c r="G168" s="1736"/>
      <c r="H168" s="1736"/>
      <c r="I168" s="1736">
        <f t="shared" si="16"/>
        <v>8.9781999999999993</v>
      </c>
      <c r="J168" s="2550" t="s">
        <v>2650</v>
      </c>
      <c r="K168" s="2165">
        <f>'검침 내역'!M168+'검침 내역'!P168</f>
        <v>10</v>
      </c>
      <c r="L168" s="2166">
        <f>I168*'수도요금 고지 및 기준'!$L$7</f>
        <v>0</v>
      </c>
      <c r="M168" s="2166">
        <f>K168*'수도요금 고지 및 기준'!$M$6</f>
        <v>12675.357257731011</v>
      </c>
      <c r="N168" s="2167">
        <f>I168*'수도요금 고지 및 기준'!$M$11</f>
        <v>2046.6726482506638</v>
      </c>
      <c r="O168" s="2168">
        <f>K168*'수도요금 고지 및 기준'!$N$6</f>
        <v>22698.162018104122</v>
      </c>
      <c r="P168" s="2167">
        <f>I168*'수도요금 고지 및 기준'!$N$11</f>
        <v>3665.0412626185603</v>
      </c>
      <c r="Q168" s="2167">
        <f>K168*'수도요금 고지 및 기준'!$O$6</f>
        <v>1700</v>
      </c>
      <c r="R168" s="2167">
        <f>I168*'수도요금 고지 및 기준'!$O$11</f>
        <v>274.49668133842869</v>
      </c>
      <c r="S168" s="2167">
        <f t="shared" si="17"/>
        <v>37070</v>
      </c>
      <c r="T168" s="2167">
        <f t="shared" si="18"/>
        <v>5990</v>
      </c>
      <c r="U168" s="2167">
        <f t="shared" si="19"/>
        <v>43060</v>
      </c>
      <c r="W168" s="18"/>
      <c r="Z168" s="113"/>
    </row>
    <row r="169" spans="1:26" ht="24.95" customHeight="1">
      <c r="A169" s="4306"/>
      <c r="B169" s="2101">
        <v>164</v>
      </c>
      <c r="C169" s="1774" t="s">
        <v>165</v>
      </c>
      <c r="D169" s="1734" t="s">
        <v>633</v>
      </c>
      <c r="E169" s="3094">
        <v>111</v>
      </c>
      <c r="F169" s="1709">
        <v>37.26</v>
      </c>
      <c r="G169" s="1709"/>
      <c r="H169" s="1709"/>
      <c r="I169" s="1709">
        <f t="shared" si="16"/>
        <v>11.271149999999999</v>
      </c>
      <c r="J169" s="1737" t="s">
        <v>1339</v>
      </c>
      <c r="K169" s="2165">
        <f>'검침 내역'!M169+'검침 내역'!P169</f>
        <v>17</v>
      </c>
      <c r="L169" s="2166">
        <f>I169*'수도요금 고지 및 기준'!$L$7</f>
        <v>0</v>
      </c>
      <c r="M169" s="2166">
        <f>K169*'수도요금 고지 및 기준'!$M$6</f>
        <v>21548.10733814272</v>
      </c>
      <c r="N169" s="2167">
        <f>I169*'수도요금 고지 및 기준'!$M$11</f>
        <v>2569.3740860451394</v>
      </c>
      <c r="O169" s="2168">
        <f>K169*'수도요금 고지 및 기준'!$N$6</f>
        <v>38586.875430777007</v>
      </c>
      <c r="P169" s="2167">
        <f>I169*'수도요금 고지 및 기준'!$N$11</f>
        <v>4601.0592131121139</v>
      </c>
      <c r="Q169" s="2167">
        <f>K169*'수도요금 고지 및 기준'!$O$6</f>
        <v>2890</v>
      </c>
      <c r="R169" s="2167">
        <f>I169*'수도요금 고지 및 기준'!$O$11</f>
        <v>344.60061814925376</v>
      </c>
      <c r="S169" s="2167">
        <f t="shared" si="17"/>
        <v>63020</v>
      </c>
      <c r="T169" s="2167">
        <f t="shared" si="18"/>
        <v>7520</v>
      </c>
      <c r="U169" s="2167">
        <f t="shared" si="19"/>
        <v>70540</v>
      </c>
      <c r="W169" s="18"/>
      <c r="Z169" s="113"/>
    </row>
    <row r="170" spans="1:26" ht="24.95" customHeight="1">
      <c r="A170" s="4306"/>
      <c r="B170" s="2101">
        <v>165</v>
      </c>
      <c r="C170" s="1774" t="s">
        <v>165</v>
      </c>
      <c r="D170" s="1707" t="s">
        <v>633</v>
      </c>
      <c r="E170" s="3094">
        <v>112</v>
      </c>
      <c r="F170" s="1709">
        <v>37.26</v>
      </c>
      <c r="G170" s="1709"/>
      <c r="H170" s="1709"/>
      <c r="I170" s="1709">
        <f t="shared" si="16"/>
        <v>11.271149999999999</v>
      </c>
      <c r="J170" s="1737" t="s">
        <v>3291</v>
      </c>
      <c r="K170" s="2165">
        <f>'검침 내역'!M170+'검침 내역'!P170</f>
        <v>0</v>
      </c>
      <c r="L170" s="2166">
        <f>I170*'수도요금 고지 및 기준'!$L$7</f>
        <v>0</v>
      </c>
      <c r="M170" s="2166">
        <f>K170*'수도요금 고지 및 기준'!$M$6</f>
        <v>0</v>
      </c>
      <c r="N170" s="2167">
        <f>I170*'수도요금 고지 및 기준'!$M$11</f>
        <v>2569.3740860451394</v>
      </c>
      <c r="O170" s="2168">
        <f>K170*'수도요금 고지 및 기준'!$N$6</f>
        <v>0</v>
      </c>
      <c r="P170" s="2167">
        <f>I170*'수도요금 고지 및 기준'!$N$11</f>
        <v>4601.0592131121139</v>
      </c>
      <c r="Q170" s="2167">
        <f>K170*'수도요금 고지 및 기준'!$O$6</f>
        <v>0</v>
      </c>
      <c r="R170" s="2167">
        <f>I170*'수도요금 고지 및 기준'!$O$11</f>
        <v>344.60061814925376</v>
      </c>
      <c r="S170" s="2167">
        <f t="shared" si="17"/>
        <v>0</v>
      </c>
      <c r="T170" s="2167">
        <f t="shared" si="18"/>
        <v>7520</v>
      </c>
      <c r="U170" s="2167">
        <f t="shared" si="19"/>
        <v>7520</v>
      </c>
      <c r="W170" s="18"/>
      <c r="Z170" s="113"/>
    </row>
    <row r="171" spans="1:26" ht="24.95" customHeight="1">
      <c r="A171" s="4306"/>
      <c r="B171" s="2101">
        <v>166</v>
      </c>
      <c r="C171" s="1774" t="s">
        <v>165</v>
      </c>
      <c r="D171" s="1707" t="s">
        <v>633</v>
      </c>
      <c r="E171" s="3085">
        <v>113</v>
      </c>
      <c r="F171" s="1736">
        <v>38.18</v>
      </c>
      <c r="G171" s="1736"/>
      <c r="H171" s="1736"/>
      <c r="I171" s="1736">
        <f t="shared" si="16"/>
        <v>11.54945</v>
      </c>
      <c r="J171" s="1737" t="s">
        <v>1857</v>
      </c>
      <c r="K171" s="2165">
        <f>'검침 내역'!M171+'검침 내역'!P171</f>
        <v>0</v>
      </c>
      <c r="L171" s="2166">
        <f>I171*'수도요금 고지 및 기준'!$L$7</f>
        <v>0</v>
      </c>
      <c r="M171" s="2166">
        <f>K171*'수도요금 고지 및 기준'!$M$6</f>
        <v>0</v>
      </c>
      <c r="N171" s="2167">
        <f>I171*'수도요금 고지 및 기준'!$M$11</f>
        <v>2632.815421503044</v>
      </c>
      <c r="O171" s="2168">
        <f>K171*'수도요금 고지 및 기준'!$N$6</f>
        <v>0</v>
      </c>
      <c r="P171" s="2167">
        <f>I171*'수도요금 고지 및 기준'!$N$11</f>
        <v>4714.6656134358709</v>
      </c>
      <c r="Q171" s="2167">
        <f>K171*'수도요금 고지 및 기준'!$O$6</f>
        <v>0</v>
      </c>
      <c r="R171" s="2167">
        <f>I171*'수도요금 고지 및 기준'!$O$11</f>
        <v>353.10927538750701</v>
      </c>
      <c r="S171" s="2167">
        <f t="shared" si="17"/>
        <v>0</v>
      </c>
      <c r="T171" s="2167">
        <f t="shared" si="18"/>
        <v>7700</v>
      </c>
      <c r="U171" s="2167">
        <f t="shared" si="19"/>
        <v>7700</v>
      </c>
      <c r="W171" s="18"/>
      <c r="Z171" s="113"/>
    </row>
    <row r="172" spans="1:26" ht="24.95" customHeight="1">
      <c r="A172" s="4306"/>
      <c r="B172" s="2101">
        <v>167</v>
      </c>
      <c r="C172" s="1774" t="s">
        <v>165</v>
      </c>
      <c r="D172" s="1707" t="s">
        <v>633</v>
      </c>
      <c r="E172" s="3085" t="s">
        <v>947</v>
      </c>
      <c r="F172" s="1736">
        <v>74.52</v>
      </c>
      <c r="G172" s="1736"/>
      <c r="H172" s="1736"/>
      <c r="I172" s="1736">
        <f t="shared" si="16"/>
        <v>22.542299999999997</v>
      </c>
      <c r="J172" s="1743" t="s">
        <v>2267</v>
      </c>
      <c r="K172" s="2165">
        <f>'검침 내역'!M172+'검침 내역'!P172</f>
        <v>27</v>
      </c>
      <c r="L172" s="2166">
        <f>I172*'수도요금 고지 및 기준'!$L$7</f>
        <v>0</v>
      </c>
      <c r="M172" s="2166">
        <f>K172*'수도요금 고지 및 기준'!$M$6</f>
        <v>34223.464595873731</v>
      </c>
      <c r="N172" s="2167">
        <f>I172*'수도요금 고지 및 기준'!$M$11</f>
        <v>5138.7481720902788</v>
      </c>
      <c r="O172" s="2168">
        <f>K172*'수도요금 고지 및 기준'!$N$6</f>
        <v>61285.037448881129</v>
      </c>
      <c r="P172" s="2167">
        <f>I172*'수도요금 고지 및 기준'!$N$11</f>
        <v>9202.1184262242277</v>
      </c>
      <c r="Q172" s="2167">
        <f>K172*'수도요금 고지 및 기준'!$O$6</f>
        <v>4590</v>
      </c>
      <c r="R172" s="2167">
        <f>I172*'수도요금 고지 및 기준'!$O$11</f>
        <v>689.20123629850752</v>
      </c>
      <c r="S172" s="2167">
        <f t="shared" si="17"/>
        <v>100100</v>
      </c>
      <c r="T172" s="2167">
        <f t="shared" si="18"/>
        <v>15030</v>
      </c>
      <c r="U172" s="2167">
        <f t="shared" si="19"/>
        <v>115130</v>
      </c>
      <c r="W172" s="18"/>
      <c r="Z172" s="113"/>
    </row>
    <row r="173" spans="1:26" ht="24.95" customHeight="1">
      <c r="A173" s="4306"/>
      <c r="B173" s="2101">
        <v>168</v>
      </c>
      <c r="C173" s="1774" t="s">
        <v>165</v>
      </c>
      <c r="D173" s="1707" t="s">
        <v>633</v>
      </c>
      <c r="E173" s="3085">
        <v>116</v>
      </c>
      <c r="F173" s="1709">
        <v>37.26</v>
      </c>
      <c r="G173" s="1709"/>
      <c r="H173" s="1709"/>
      <c r="I173" s="1709">
        <f t="shared" si="16"/>
        <v>11.271149999999999</v>
      </c>
      <c r="J173" s="1739" t="s">
        <v>18</v>
      </c>
      <c r="K173" s="2165">
        <f>'검침 내역'!M173+'검침 내역'!P173</f>
        <v>15</v>
      </c>
      <c r="L173" s="2166">
        <f>I173*'수도요금 고지 및 기준'!$L$7</f>
        <v>0</v>
      </c>
      <c r="M173" s="2166">
        <f>K173*'수도요금 고지 및 기준'!$M$6</f>
        <v>19013.035886596517</v>
      </c>
      <c r="N173" s="2167">
        <f>I173*'수도요금 고지 및 기준'!$M$11</f>
        <v>2569.3740860451394</v>
      </c>
      <c r="O173" s="2168">
        <f>K173*'수도요금 고지 및 기준'!$N$6</f>
        <v>34047.243027156183</v>
      </c>
      <c r="P173" s="2167">
        <f>I173*'수도요금 고지 및 기준'!$N$11</f>
        <v>4601.0592131121139</v>
      </c>
      <c r="Q173" s="2167">
        <f>K173*'수도요금 고지 및 기준'!$O$6</f>
        <v>2550</v>
      </c>
      <c r="R173" s="2167">
        <f>I173*'수도요금 고지 및 기준'!$O$11</f>
        <v>344.60061814925376</v>
      </c>
      <c r="S173" s="2167">
        <f t="shared" si="17"/>
        <v>55610</v>
      </c>
      <c r="T173" s="2167">
        <f t="shared" si="18"/>
        <v>7520</v>
      </c>
      <c r="U173" s="2167">
        <f t="shared" si="19"/>
        <v>63130</v>
      </c>
      <c r="W173" s="18"/>
      <c r="Z173" s="113"/>
    </row>
    <row r="174" spans="1:26" ht="24.95" customHeight="1">
      <c r="A174" s="4306"/>
      <c r="B174" s="2101">
        <v>169</v>
      </c>
      <c r="C174" s="1774" t="s">
        <v>165</v>
      </c>
      <c r="D174" s="1707" t="s">
        <v>633</v>
      </c>
      <c r="E174" s="3085">
        <v>117</v>
      </c>
      <c r="F174" s="1709">
        <v>55.9</v>
      </c>
      <c r="G174" s="1709"/>
      <c r="H174" s="1709"/>
      <c r="I174" s="1709">
        <f t="shared" si="16"/>
        <v>16.909749999999999</v>
      </c>
      <c r="J174" s="1739" t="s">
        <v>920</v>
      </c>
      <c r="K174" s="2165">
        <f>'검침 내역'!M174+'검침 내역'!P174</f>
        <v>3</v>
      </c>
      <c r="L174" s="2166">
        <f>I174*'수도요금 고지 및 기준'!$L$7</f>
        <v>0</v>
      </c>
      <c r="M174" s="2166">
        <f>K174*'수도요금 고지 및 기준'!$M$6</f>
        <v>3802.6071773193034</v>
      </c>
      <c r="N174" s="2167">
        <f>I174*'수도요금 고지 및 기준'!$M$11</f>
        <v>3854.750708800947</v>
      </c>
      <c r="O174" s="2168">
        <f>K174*'수도요금 고지 및 기준'!$N$6</f>
        <v>6809.4486054312365</v>
      </c>
      <c r="P174" s="2167">
        <f>I174*'수도요금 고지 및 기준'!$N$11</f>
        <v>6902.8236718456037</v>
      </c>
      <c r="Q174" s="2167">
        <f>K174*'수도요금 고지 및 기준'!$O$6</f>
        <v>510</v>
      </c>
      <c r="R174" s="2167">
        <f>I174*'수도요금 고지 및 기준'!$O$11</f>
        <v>516.99341262864436</v>
      </c>
      <c r="S174" s="2167">
        <f t="shared" si="17"/>
        <v>11120</v>
      </c>
      <c r="T174" s="2167">
        <f t="shared" si="18"/>
        <v>11270</v>
      </c>
      <c r="U174" s="2167">
        <f t="shared" si="19"/>
        <v>22390</v>
      </c>
      <c r="W174" s="18"/>
      <c r="Z174" s="113"/>
    </row>
    <row r="175" spans="1:26" ht="24.95" customHeight="1">
      <c r="A175" s="4306"/>
      <c r="B175" s="2101">
        <v>170</v>
      </c>
      <c r="C175" s="1774" t="s">
        <v>165</v>
      </c>
      <c r="D175" s="1707" t="s">
        <v>633</v>
      </c>
      <c r="E175" s="3085">
        <v>118</v>
      </c>
      <c r="F175" s="1709">
        <v>54.86</v>
      </c>
      <c r="G175" s="1709"/>
      <c r="H175" s="1709"/>
      <c r="I175" s="1709">
        <f t="shared" si="16"/>
        <v>16.59515</v>
      </c>
      <c r="J175" s="1739" t="s">
        <v>3520</v>
      </c>
      <c r="K175" s="2165">
        <f>'검침 내역'!M175+'검침 내역'!P175</f>
        <v>78</v>
      </c>
      <c r="L175" s="2166">
        <f>I175*'수도요금 고지 및 기준'!$L$7</f>
        <v>0</v>
      </c>
      <c r="M175" s="2166">
        <f>K175*'수도요금 고지 및 기준'!$M$6</f>
        <v>98867.78661030189</v>
      </c>
      <c r="N175" s="2167">
        <f>I175*'수도요금 고지 및 기준'!$M$11</f>
        <v>3783.0344165441857</v>
      </c>
      <c r="O175" s="2168">
        <f>K175*'수도요금 고지 및 기준'!$N$6</f>
        <v>177045.66374121216</v>
      </c>
      <c r="P175" s="2167">
        <f>I175*'수도요금 고지 및 기준'!$N$11</f>
        <v>6774.3990453926626</v>
      </c>
      <c r="Q175" s="2167">
        <f>K175*'수도요금 고지 및 기준'!$O$6</f>
        <v>13260</v>
      </c>
      <c r="R175" s="2167">
        <f>I175*'수도요금 고지 및 기준'!$O$11</f>
        <v>507.37493053322771</v>
      </c>
      <c r="S175" s="2167">
        <f t="shared" si="17"/>
        <v>289170</v>
      </c>
      <c r="T175" s="2167">
        <f t="shared" si="18"/>
        <v>11060</v>
      </c>
      <c r="U175" s="2167">
        <f t="shared" si="19"/>
        <v>300230</v>
      </c>
      <c r="W175" s="18"/>
      <c r="Z175" s="113"/>
    </row>
    <row r="176" spans="1:26" ht="24.95" customHeight="1">
      <c r="A176" s="4306"/>
      <c r="B176" s="2101">
        <v>171</v>
      </c>
      <c r="C176" s="1774" t="s">
        <v>165</v>
      </c>
      <c r="D176" s="1707" t="s">
        <v>858</v>
      </c>
      <c r="E176" s="3093" t="s">
        <v>918</v>
      </c>
      <c r="F176" s="1736">
        <v>578.37</v>
      </c>
      <c r="G176" s="1736"/>
      <c r="H176" s="1736"/>
      <c r="I176" s="1736">
        <f t="shared" si="16"/>
        <v>174.95692499999998</v>
      </c>
      <c r="J176" s="1737" t="s">
        <v>20</v>
      </c>
      <c r="K176" s="2165">
        <f>'검침 내역'!M176+'검침 내역'!P176</f>
        <v>166</v>
      </c>
      <c r="L176" s="2166">
        <f>I176*'수도요금 고지 및 기준'!$L$7</f>
        <v>0</v>
      </c>
      <c r="M176" s="2166">
        <f>K176*'수도요금 고지 및 기준'!$M$6</f>
        <v>210410.93047833478</v>
      </c>
      <c r="N176" s="2167">
        <f>I176*'수도요금 고지 및 기준'!$M$11</f>
        <v>39883.223031291658</v>
      </c>
      <c r="O176" s="2168">
        <f>K176*'수도요금 고지 및 기준'!$N$6</f>
        <v>376789.48950052843</v>
      </c>
      <c r="P176" s="2167">
        <f>I176*'수도요금 고지 및 기준'!$N$11</f>
        <v>71420.145386142074</v>
      </c>
      <c r="Q176" s="2167">
        <f>K176*'수도요금 고지 및 기준'!$O$6</f>
        <v>28220</v>
      </c>
      <c r="R176" s="2167">
        <f>I176*'수도요금 고지 및 기준'!$O$11</f>
        <v>5349.078355313578</v>
      </c>
      <c r="S176" s="2167">
        <f t="shared" si="17"/>
        <v>615420</v>
      </c>
      <c r="T176" s="2167">
        <f t="shared" si="18"/>
        <v>116650</v>
      </c>
      <c r="U176" s="2167">
        <f t="shared" si="19"/>
        <v>732070</v>
      </c>
      <c r="W176" s="18"/>
      <c r="Z176" s="113"/>
    </row>
    <row r="177" spans="1:26" ht="24.95" customHeight="1">
      <c r="A177" s="4306"/>
      <c r="B177" s="2101">
        <v>172</v>
      </c>
      <c r="C177" s="1774" t="s">
        <v>165</v>
      </c>
      <c r="D177" s="1707" t="s">
        <v>1287</v>
      </c>
      <c r="E177" s="3104" t="s">
        <v>2678</v>
      </c>
      <c r="F177" s="1736">
        <v>157.38999999999999</v>
      </c>
      <c r="G177" s="1736"/>
      <c r="H177" s="1736"/>
      <c r="I177" s="1736">
        <v>47.61</v>
      </c>
      <c r="J177" s="1743" t="s">
        <v>2696</v>
      </c>
      <c r="K177" s="2165">
        <f>'검침 내역'!M177+'검침 내역'!P177</f>
        <v>115</v>
      </c>
      <c r="L177" s="2166">
        <f>I177*'수도요금 고지 및 기준'!$L$7</f>
        <v>0</v>
      </c>
      <c r="M177" s="2166">
        <f>K177*'수도요금 고지 및 기준'!$M$6</f>
        <v>145766.60846390662</v>
      </c>
      <c r="N177" s="2167">
        <f>I177*'수도요금 고지 및 기준'!$M$11</f>
        <v>10853.187140319231</v>
      </c>
      <c r="O177" s="2168">
        <f>K177*'수도요금 고지 및 기준'!$N$6</f>
        <v>261028.86320819741</v>
      </c>
      <c r="P177" s="2167">
        <f>I177*'수도요금 고지 및 기준'!$N$11</f>
        <v>19435.144518196259</v>
      </c>
      <c r="Q177" s="2167">
        <f>K177*'수도요금 고지 및 기준'!$O$6</f>
        <v>19550</v>
      </c>
      <c r="R177" s="2167">
        <f>I177*'수도요금 고지 및 기준'!$O$11</f>
        <v>1455.6132630730649</v>
      </c>
      <c r="S177" s="2167">
        <f t="shared" si="17"/>
        <v>426350</v>
      </c>
      <c r="T177" s="2167">
        <f t="shared" si="18"/>
        <v>31740</v>
      </c>
      <c r="U177" s="2167">
        <f t="shared" si="19"/>
        <v>458090</v>
      </c>
      <c r="W177" s="18"/>
      <c r="Z177" s="113"/>
    </row>
    <row r="178" spans="1:26" ht="24.95" customHeight="1">
      <c r="A178" s="4306"/>
      <c r="B178" s="2101">
        <v>173</v>
      </c>
      <c r="C178" s="1774" t="s">
        <v>165</v>
      </c>
      <c r="D178" s="1707" t="s">
        <v>1287</v>
      </c>
      <c r="E178" s="3104" t="s">
        <v>2684</v>
      </c>
      <c r="F178" s="1736">
        <v>116.46</v>
      </c>
      <c r="G178" s="1736"/>
      <c r="H178" s="1736"/>
      <c r="I178" s="1736">
        <v>35.229999999999997</v>
      </c>
      <c r="J178" s="3946" t="s">
        <v>3524</v>
      </c>
      <c r="K178" s="2165">
        <f>'검침 내역'!M178+'검침 내역'!P178</f>
        <v>64</v>
      </c>
      <c r="L178" s="2166">
        <f>I178*'수도요금 고지 및 기준'!$L$7</f>
        <v>0</v>
      </c>
      <c r="M178" s="2166">
        <f>K178*'수도요금 고지 및 기준'!$M$6</f>
        <v>81122.286449478474</v>
      </c>
      <c r="N178" s="2167">
        <f>I178*'수도요금 고지 및 기준'!$M$11</f>
        <v>8031.0393394968796</v>
      </c>
      <c r="O178" s="2168">
        <f>K178*'수도요금 고지 및 기준'!$N$6</f>
        <v>145268.23691586638</v>
      </c>
      <c r="P178" s="2167">
        <f>I178*'수도요금 고지 및 기준'!$N$11</f>
        <v>14381.435441631047</v>
      </c>
      <c r="Q178" s="2167">
        <f>K178*'수도요금 고지 및 기준'!$O$6</f>
        <v>10880</v>
      </c>
      <c r="R178" s="2167">
        <f>I178*'수도요금 고지 및 기준'!$O$11</f>
        <v>1077.1110115115328</v>
      </c>
      <c r="S178" s="2176">
        <f>ROUND((M178+O178+Q178),-1)</f>
        <v>237270</v>
      </c>
      <c r="T178" s="2176">
        <f>ROUND((L178+N178+P178+R178),-1)</f>
        <v>23490</v>
      </c>
      <c r="U178" s="2176">
        <f>S178+T178</f>
        <v>260760</v>
      </c>
      <c r="W178" s="18"/>
      <c r="Z178" s="113"/>
    </row>
    <row r="179" spans="1:26" ht="24.95" customHeight="1">
      <c r="A179" s="4306"/>
      <c r="B179" s="2101">
        <v>174</v>
      </c>
      <c r="C179" s="1774" t="s">
        <v>165</v>
      </c>
      <c r="D179" s="1707" t="s">
        <v>1287</v>
      </c>
      <c r="E179" s="3104" t="s">
        <v>2686</v>
      </c>
      <c r="F179" s="1736">
        <v>132.69</v>
      </c>
      <c r="G179" s="1736"/>
      <c r="H179" s="1736"/>
      <c r="I179" s="1736">
        <v>40.14</v>
      </c>
      <c r="J179" s="1743" t="s">
        <v>3523</v>
      </c>
      <c r="K179" s="2165">
        <f>'검침 내역'!M179+'검침 내역'!P179</f>
        <v>116</v>
      </c>
      <c r="L179" s="2166">
        <f>I179*'수도요금 고지 및 기준'!$L$7</f>
        <v>0</v>
      </c>
      <c r="M179" s="2166">
        <f>K179*'수도요금 고지 및 기준'!$M$6</f>
        <v>147034.14418967973</v>
      </c>
      <c r="N179" s="2167">
        <f>I179*'수도요금 고지 및 기준'!$M$11</f>
        <v>9150.3241296453252</v>
      </c>
      <c r="O179" s="2168">
        <f>K179*'수도요금 고지 및 기준'!$N$6</f>
        <v>263298.67941000778</v>
      </c>
      <c r="P179" s="2167">
        <f>I179*'수도요금 고지 및 기준'!$N$11</f>
        <v>16385.77401723163</v>
      </c>
      <c r="Q179" s="2167">
        <f>K179*'수도요금 고지 및 기준'!$O$6</f>
        <v>19720</v>
      </c>
      <c r="R179" s="2167">
        <f>I179*'수도요금 고지 및 기준'!$O$11</f>
        <v>1227.2278172600886</v>
      </c>
      <c r="S179" s="2167">
        <f>ROUND((M179+O179+Q179),-1)</f>
        <v>430050</v>
      </c>
      <c r="T179" s="2167">
        <f>ROUND((L179+N179+P179+R179),-1)</f>
        <v>26760</v>
      </c>
      <c r="U179" s="2167">
        <f>S179+T179</f>
        <v>456810</v>
      </c>
      <c r="W179" s="18"/>
      <c r="Z179" s="113"/>
    </row>
    <row r="180" spans="1:26" ht="24.95" customHeight="1">
      <c r="A180" s="4306"/>
      <c r="B180" s="2101">
        <v>175</v>
      </c>
      <c r="C180" s="1774" t="s">
        <v>165</v>
      </c>
      <c r="D180" s="1707" t="s">
        <v>1384</v>
      </c>
      <c r="E180" s="3104" t="s">
        <v>2688</v>
      </c>
      <c r="F180" s="1736">
        <v>287.58999999999997</v>
      </c>
      <c r="G180" s="1736"/>
      <c r="H180" s="1736"/>
      <c r="I180" s="1736">
        <v>87</v>
      </c>
      <c r="J180" s="1743" t="s">
        <v>3498</v>
      </c>
      <c r="K180" s="2165">
        <f>'검침 내역'!M180+'검침 내역'!P180</f>
        <v>56</v>
      </c>
      <c r="L180" s="2166">
        <f>I180*'수도요금 고지 및 기준'!$L$7</f>
        <v>0</v>
      </c>
      <c r="M180" s="2166">
        <f>K180*'수도요금 고지 및 기준'!$M$6</f>
        <v>70982.000643293664</v>
      </c>
      <c r="N180" s="2167">
        <f>I180*'수도요금 고지 및 기준'!$M$11</f>
        <v>19832.541088169986</v>
      </c>
      <c r="O180" s="2168">
        <f>K180*'수도요금 고지 및 기준'!$N$6</f>
        <v>127109.70730138308</v>
      </c>
      <c r="P180" s="2167">
        <f>I180*'수도요금 고지 및 기준'!$N$11</f>
        <v>35514.756838543894</v>
      </c>
      <c r="Q180" s="2167">
        <f>K180*'수도요금 고지 및 기준'!$O$6</f>
        <v>9520</v>
      </c>
      <c r="R180" s="2167">
        <f>I180*'수도요금 고지 및 기준'!$O$11</f>
        <v>2659.9108146892804</v>
      </c>
      <c r="S180" s="2167">
        <f>ROUND((M180+O180+Q180),-1)</f>
        <v>207610</v>
      </c>
      <c r="T180" s="2167">
        <f>ROUND((L180+N180+P180+R180),-1)</f>
        <v>58010</v>
      </c>
      <c r="U180" s="2167">
        <f>S180+T180</f>
        <v>265620</v>
      </c>
      <c r="W180" s="18"/>
      <c r="Z180" s="113"/>
    </row>
    <row r="181" spans="1:26" ht="24.95" customHeight="1">
      <c r="A181" s="4306"/>
      <c r="B181" s="2101">
        <v>176</v>
      </c>
      <c r="C181" s="1774" t="s">
        <v>165</v>
      </c>
      <c r="D181" s="1707" t="s">
        <v>1384</v>
      </c>
      <c r="E181" s="3104" t="s">
        <v>2690</v>
      </c>
      <c r="F181" s="1736">
        <v>281.44</v>
      </c>
      <c r="G181" s="1736"/>
      <c r="H181" s="1736"/>
      <c r="I181" s="1736">
        <v>85.14</v>
      </c>
      <c r="J181" s="1743" t="s">
        <v>2901</v>
      </c>
      <c r="K181" s="2165">
        <f>'검침 내역'!M181+'검침 내역'!P181</f>
        <v>0</v>
      </c>
      <c r="L181" s="2166">
        <f>I181*'수도요금 고지 및 기준'!$L$7</f>
        <v>0</v>
      </c>
      <c r="M181" s="2166">
        <f>K181*'수도요금 고지 및 기준'!$M$6</f>
        <v>0</v>
      </c>
      <c r="N181" s="2167">
        <f>I181*'수도요금 고지 및 기준'!$M$11</f>
        <v>19408.535037319456</v>
      </c>
      <c r="O181" s="2168">
        <f>K181*'수도요금 고지 및 기준'!$N$6</f>
        <v>0</v>
      </c>
      <c r="P181" s="2167">
        <f>I181*'수도요금 고지 및 기준'!$N$11</f>
        <v>34755.475830271571</v>
      </c>
      <c r="Q181" s="2167">
        <f>K181*'수도요금 고지 및 기준'!$O$6</f>
        <v>0</v>
      </c>
      <c r="R181" s="2167">
        <f>I181*'수도요금 고지 및 기준'!$O$11</f>
        <v>2603.043755892475</v>
      </c>
      <c r="S181" s="2167">
        <f>ROUND((M181+O181+Q181),-1)</f>
        <v>0</v>
      </c>
      <c r="T181" s="2167">
        <f>ROUND((L181+N181+P181+R181),-1)</f>
        <v>56770</v>
      </c>
      <c r="U181" s="2167">
        <f>S181+T181</f>
        <v>56770</v>
      </c>
      <c r="W181" s="18"/>
      <c r="Z181" s="113"/>
    </row>
    <row r="182" spans="1:26" ht="24.95" customHeight="1">
      <c r="A182" s="4306"/>
      <c r="B182" s="2101">
        <v>177</v>
      </c>
      <c r="C182" s="1774" t="s">
        <v>165</v>
      </c>
      <c r="D182" s="1778" t="s">
        <v>633</v>
      </c>
      <c r="E182" s="3084" t="s">
        <v>2115</v>
      </c>
      <c r="F182" s="1736">
        <v>174.88</v>
      </c>
      <c r="G182" s="1736"/>
      <c r="H182" s="1736"/>
      <c r="I182" s="1736">
        <v>52.9</v>
      </c>
      <c r="J182" s="1743" t="s">
        <v>2117</v>
      </c>
      <c r="K182" s="2165">
        <f>'검침 내역'!M182+'검침 내역'!P182</f>
        <v>47</v>
      </c>
      <c r="L182" s="2166">
        <f>I182*'수도요금 고지 및 기준'!$L$7</f>
        <v>0</v>
      </c>
      <c r="M182" s="2166">
        <f>K182*'수도요금 고지 및 기준'!$M$6</f>
        <v>59574.179111335754</v>
      </c>
      <c r="N182" s="2167">
        <f>I182*'수도요금 고지 및 기준'!$M$11</f>
        <v>12059.096822576923</v>
      </c>
      <c r="O182" s="2168">
        <f>K182*'수도요금 고지 및 기준'!$N$6</f>
        <v>106681.36148508938</v>
      </c>
      <c r="P182" s="2167">
        <f>I182*'수도요금 고지 및 기준'!$N$11</f>
        <v>21594.605020218067</v>
      </c>
      <c r="Q182" s="2167">
        <f>K182*'수도요금 고지 및 기준'!$O$6</f>
        <v>7990</v>
      </c>
      <c r="R182" s="2167">
        <f>I182*'수도요금 고지 및 기준'!$O$11</f>
        <v>1617.3480700811831</v>
      </c>
      <c r="S182" s="2167">
        <f t="shared" si="17"/>
        <v>174250</v>
      </c>
      <c r="T182" s="2167">
        <f t="shared" si="18"/>
        <v>35270</v>
      </c>
      <c r="U182" s="2167">
        <f t="shared" si="19"/>
        <v>209520</v>
      </c>
      <c r="W182" s="18"/>
      <c r="Z182" s="113"/>
    </row>
    <row r="183" spans="1:26" ht="24.95" customHeight="1">
      <c r="A183" s="4306"/>
      <c r="B183" s="2101">
        <v>178</v>
      </c>
      <c r="C183" s="1774" t="s">
        <v>165</v>
      </c>
      <c r="D183" s="1778" t="s">
        <v>633</v>
      </c>
      <c r="E183" s="3084" t="s">
        <v>2116</v>
      </c>
      <c r="F183" s="1736">
        <v>162.93</v>
      </c>
      <c r="G183" s="1736"/>
      <c r="H183" s="1736"/>
      <c r="I183" s="1736">
        <v>49.29</v>
      </c>
      <c r="J183" s="1752" t="s">
        <v>3499</v>
      </c>
      <c r="K183" s="2165">
        <f>'검침 내역'!M183+'검침 내역'!P183</f>
        <v>75</v>
      </c>
      <c r="L183" s="2166">
        <f>I183*'수도요금 고지 및 기준'!$L$7</f>
        <v>0</v>
      </c>
      <c r="M183" s="2166">
        <f>K183*'수도요금 고지 및 기준'!$M$6</f>
        <v>95065.179432982579</v>
      </c>
      <c r="N183" s="2167">
        <f>I183*'수도요금 고지 및 기준'!$M$11</f>
        <v>11236.160347539064</v>
      </c>
      <c r="O183" s="2168">
        <f>K183*'수도요금 고지 및 기준'!$N$6</f>
        <v>170236.21513578092</v>
      </c>
      <c r="P183" s="2167">
        <f>I183*'수도요금 고지 및 기준'!$N$11</f>
        <v>20120.946719216419</v>
      </c>
      <c r="Q183" s="2167">
        <f>K183*'수도요금 고지 및 기준'!$O$6</f>
        <v>12750</v>
      </c>
      <c r="R183" s="2167">
        <f>I183*'수도요금 고지 및 기준'!$O$11</f>
        <v>1506.9770581153405</v>
      </c>
      <c r="S183" s="2167">
        <f t="shared" si="17"/>
        <v>278050</v>
      </c>
      <c r="T183" s="2167">
        <f t="shared" si="18"/>
        <v>32860</v>
      </c>
      <c r="U183" s="2167">
        <f t="shared" si="19"/>
        <v>310910</v>
      </c>
      <c r="W183" s="18"/>
      <c r="Z183" s="113"/>
    </row>
    <row r="184" spans="1:26" ht="24.95" customHeight="1">
      <c r="A184" s="4306"/>
      <c r="B184" s="2101">
        <v>179</v>
      </c>
      <c r="C184" s="1774" t="s">
        <v>165</v>
      </c>
      <c r="D184" s="1722" t="s">
        <v>634</v>
      </c>
      <c r="E184" s="3103">
        <v>210</v>
      </c>
      <c r="F184" s="1736">
        <v>366.34</v>
      </c>
      <c r="G184" s="1736"/>
      <c r="H184" s="1736"/>
      <c r="I184" s="1736">
        <f>110.82</f>
        <v>110.82</v>
      </c>
      <c r="J184" s="1743" t="s">
        <v>3519</v>
      </c>
      <c r="K184" s="2165">
        <f>'검침 내역'!M184+'검침 내역'!P184</f>
        <v>105</v>
      </c>
      <c r="L184" s="2166">
        <f>I184*'수도요금 고지 및 기준'!$L$7</f>
        <v>0</v>
      </c>
      <c r="M184" s="2166">
        <f>K184*'수도요금 고지 및 기준'!$M$6</f>
        <v>133091.25120617563</v>
      </c>
      <c r="N184" s="2167">
        <f>I184*'수도요금 고지 및 기준'!$M$11</f>
        <v>25262.554061965489</v>
      </c>
      <c r="O184" s="2168">
        <f>K184*'수도요금 고지 및 기준'!$N$6</f>
        <v>238330.70119009327</v>
      </c>
      <c r="P184" s="2167">
        <f>I184*'수도요금 고지 및 기준'!$N$11</f>
        <v>45238.452331579698</v>
      </c>
      <c r="Q184" s="2167">
        <f>K184*'수도요금 고지 및 기준'!$O$6</f>
        <v>17850</v>
      </c>
      <c r="R184" s="2167">
        <f>I184*'수도요금 고지 및 기준'!$O$11</f>
        <v>3388.17605153869</v>
      </c>
      <c r="S184" s="2167">
        <f t="shared" si="17"/>
        <v>389270</v>
      </c>
      <c r="T184" s="2167">
        <f t="shared" si="18"/>
        <v>73890</v>
      </c>
      <c r="U184" s="2167">
        <f t="shared" si="19"/>
        <v>463160</v>
      </c>
      <c r="W184" s="18"/>
      <c r="Z184" s="113"/>
    </row>
    <row r="185" spans="1:26" ht="24.95" customHeight="1">
      <c r="A185" s="4306"/>
      <c r="B185" s="2101">
        <v>180</v>
      </c>
      <c r="C185" s="1774" t="s">
        <v>165</v>
      </c>
      <c r="D185" s="1707" t="s">
        <v>1287</v>
      </c>
      <c r="E185" s="3093" t="s">
        <v>1817</v>
      </c>
      <c r="F185" s="1751">
        <v>149.88</v>
      </c>
      <c r="G185" s="1751"/>
      <c r="H185" s="1751"/>
      <c r="I185" s="1751">
        <v>45.34</v>
      </c>
      <c r="J185" s="1752" t="s">
        <v>3660</v>
      </c>
      <c r="K185" s="2165">
        <f>'검침 내역'!M185+'검침 내역'!P185</f>
        <v>72</v>
      </c>
      <c r="L185" s="2166">
        <f>I185*'수도요금 고지 및 기준'!$L$7</f>
        <v>0</v>
      </c>
      <c r="M185" s="2166">
        <f>K185*'수도요금 고지 및 기준'!$M$6</f>
        <v>91262.572255663283</v>
      </c>
      <c r="N185" s="2167">
        <f>I185*'수도요금 고지 및 기준'!$M$11</f>
        <v>10335.71739008767</v>
      </c>
      <c r="O185" s="2168">
        <f>K185*'수도요금 고지 및 기준'!$N$6</f>
        <v>163426.76653034968</v>
      </c>
      <c r="P185" s="2167">
        <f>I185*'수도요금 고지 및 기준'!$N$11</f>
        <v>18508.495115627356</v>
      </c>
      <c r="Q185" s="2167">
        <f>K185*'수도요금 고지 및 기준'!$O$6</f>
        <v>12240</v>
      </c>
      <c r="R185" s="2167">
        <f>I185*'수도요금 고지 및 기준'!$O$11</f>
        <v>1386.2109923909422</v>
      </c>
      <c r="S185" s="2167">
        <f t="shared" si="17"/>
        <v>266930</v>
      </c>
      <c r="T185" s="2167">
        <f t="shared" si="18"/>
        <v>30230</v>
      </c>
      <c r="U185" s="2167">
        <f t="shared" si="19"/>
        <v>297160</v>
      </c>
      <c r="W185" s="18"/>
      <c r="Z185" s="113"/>
    </row>
    <row r="186" spans="1:26" ht="24.95" customHeight="1">
      <c r="A186" s="4306"/>
      <c r="B186" s="2101">
        <v>181</v>
      </c>
      <c r="C186" s="1774" t="s">
        <v>165</v>
      </c>
      <c r="D186" s="1707" t="s">
        <v>1287</v>
      </c>
      <c r="E186" s="3093" t="s">
        <v>2121</v>
      </c>
      <c r="F186" s="1736">
        <v>142.15</v>
      </c>
      <c r="G186" s="1736"/>
      <c r="H186" s="1736"/>
      <c r="I186" s="1736">
        <v>43.01</v>
      </c>
      <c r="J186" s="1737" t="s">
        <v>2140</v>
      </c>
      <c r="K186" s="2165">
        <f>'검침 내역'!M186+'검침 내역'!P186</f>
        <v>180</v>
      </c>
      <c r="L186" s="2166">
        <f>I186*'수도요금 고지 및 기준'!$L$7</f>
        <v>0</v>
      </c>
      <c r="M186" s="2166">
        <f>K186*'수도요금 고지 및 기준'!$M$6</f>
        <v>228156.43063915821</v>
      </c>
      <c r="N186" s="2167">
        <f>I186*'수도요금 고지 및 기준'!$M$11</f>
        <v>9804.5700253125415</v>
      </c>
      <c r="O186" s="2168">
        <f>K186*'수도요금 고지 및 기준'!$N$6</f>
        <v>408566.91632587416</v>
      </c>
      <c r="P186" s="2167">
        <f>I186*'수도요금 고지 및 기준'!$N$11</f>
        <v>17557.352777307733</v>
      </c>
      <c r="Q186" s="2167">
        <f>K186*'수도요금 고지 및 기준'!$O$6</f>
        <v>30600</v>
      </c>
      <c r="R186" s="2167">
        <f>I186*'수도요금 고지 및 기준'!$O$11</f>
        <v>1314.9743004573097</v>
      </c>
      <c r="S186" s="2167">
        <f t="shared" si="17"/>
        <v>667320</v>
      </c>
      <c r="T186" s="2167">
        <f t="shared" si="18"/>
        <v>28680</v>
      </c>
      <c r="U186" s="2167">
        <f t="shared" si="19"/>
        <v>696000</v>
      </c>
      <c r="W186" s="18"/>
      <c r="Z186" s="113"/>
    </row>
    <row r="187" spans="1:26" ht="24.95" customHeight="1">
      <c r="A187" s="4306"/>
      <c r="B187" s="2101">
        <v>182</v>
      </c>
      <c r="C187" s="1774" t="s">
        <v>165</v>
      </c>
      <c r="D187" s="1707" t="s">
        <v>1287</v>
      </c>
      <c r="E187" s="3093" t="s">
        <v>2120</v>
      </c>
      <c r="F187" s="1736">
        <v>202.53</v>
      </c>
      <c r="G187" s="1736"/>
      <c r="H187" s="1736"/>
      <c r="I187" s="1736">
        <v>61.27</v>
      </c>
      <c r="J187" s="1737" t="s">
        <v>2313</v>
      </c>
      <c r="K187" s="2165">
        <f>'검침 내역'!M187+'검침 내역'!P187</f>
        <v>120</v>
      </c>
      <c r="L187" s="2166">
        <f>I187*'수도요금 고지 및 기준'!$L$7</f>
        <v>0</v>
      </c>
      <c r="M187" s="2166">
        <f>K187*'수도요금 고지 및 기준'!$M$6</f>
        <v>152104.28709277214</v>
      </c>
      <c r="N187" s="2167">
        <f>I187*'수도요금 고지 및 기준'!$M$11</f>
        <v>13967.124051404311</v>
      </c>
      <c r="O187" s="2168">
        <f>K187*'수도요금 고지 및 기준'!$N$6</f>
        <v>272377.94421724946</v>
      </c>
      <c r="P187" s="2167">
        <f>I187*'수도요금 고지 및 기준'!$N$11</f>
        <v>25011.369557443497</v>
      </c>
      <c r="Q187" s="2167">
        <f>K187*'수도요금 고지 및 기준'!$O$6</f>
        <v>20400</v>
      </c>
      <c r="R187" s="2167">
        <f>I187*'수도요금 고지 및 기준'!$O$11</f>
        <v>1873.2498346668071</v>
      </c>
      <c r="S187" s="2167">
        <f t="shared" si="17"/>
        <v>444880</v>
      </c>
      <c r="T187" s="2167">
        <f t="shared" si="18"/>
        <v>40850</v>
      </c>
      <c r="U187" s="2167">
        <f t="shared" si="19"/>
        <v>485730</v>
      </c>
      <c r="W187" s="18"/>
      <c r="Z187" s="113"/>
    </row>
    <row r="188" spans="1:26" ht="24.95" customHeight="1">
      <c r="A188" s="4306"/>
      <c r="B188" s="2101">
        <v>183</v>
      </c>
      <c r="C188" s="1774" t="s">
        <v>165</v>
      </c>
      <c r="D188" s="1707" t="s">
        <v>1791</v>
      </c>
      <c r="E188" s="3104" t="s">
        <v>2139</v>
      </c>
      <c r="F188" s="1736">
        <v>498.88</v>
      </c>
      <c r="G188" s="1736"/>
      <c r="H188" s="1736"/>
      <c r="I188" s="1736">
        <v>150.91999999999999</v>
      </c>
      <c r="J188" s="1737" t="s">
        <v>2157</v>
      </c>
      <c r="K188" s="2165">
        <f>'검침 내역'!M188+'검침 내역'!P188</f>
        <v>5</v>
      </c>
      <c r="L188" s="2166">
        <f>I188*'수도요금 고지 및 기준'!$L$7</f>
        <v>0</v>
      </c>
      <c r="M188" s="2166">
        <f>K188*'수도요금 고지 및 기준'!$M$6</f>
        <v>6337.6786288655057</v>
      </c>
      <c r="N188" s="2167">
        <f>I188*'수도요금 고지 및 기준'!$M$11</f>
        <v>34403.759781915105</v>
      </c>
      <c r="O188" s="2168">
        <f>K188*'수도요금 고지 및 기준'!$N$6</f>
        <v>11349.081009052061</v>
      </c>
      <c r="P188" s="2167">
        <f>I188*'수도요금 고지 및 기준'!$N$11</f>
        <v>61607.897724977513</v>
      </c>
      <c r="Q188" s="2167">
        <f>K188*'수도요금 고지 및 기준'!$O$6</f>
        <v>850</v>
      </c>
      <c r="R188" s="2167">
        <f>I188*'수도요금 고지 및 기준'!$O$11</f>
        <v>4614.1809212977723</v>
      </c>
      <c r="S188" s="2167">
        <f t="shared" si="17"/>
        <v>18540</v>
      </c>
      <c r="T188" s="2167">
        <f t="shared" si="18"/>
        <v>100630</v>
      </c>
      <c r="U188" s="2167">
        <f t="shared" si="19"/>
        <v>119170</v>
      </c>
      <c r="W188" s="18"/>
      <c r="Z188" s="113"/>
    </row>
    <row r="189" spans="1:26" ht="24.95" customHeight="1">
      <c r="A189" s="4306"/>
      <c r="B189" s="2101">
        <v>184</v>
      </c>
      <c r="C189" s="1774" t="s">
        <v>165</v>
      </c>
      <c r="D189" s="1722" t="s">
        <v>633</v>
      </c>
      <c r="E189" s="3104" t="s">
        <v>1640</v>
      </c>
      <c r="F189" s="1736">
        <v>1845.84</v>
      </c>
      <c r="G189" s="1736"/>
      <c r="H189" s="1736"/>
      <c r="I189" s="1736">
        <f t="shared" si="16"/>
        <v>558.36659999999995</v>
      </c>
      <c r="J189" s="1718" t="s">
        <v>1650</v>
      </c>
      <c r="K189" s="2165">
        <f>'검침 내역'!M189+'검침 내역'!P189</f>
        <v>19</v>
      </c>
      <c r="L189" s="2166">
        <f>I189*'수도요금 고지 및 기준'!$L$7</f>
        <v>0</v>
      </c>
      <c r="M189" s="2166">
        <f>K189*'수도요금 고지 및 기준'!$M$6</f>
        <v>24083.178789688922</v>
      </c>
      <c r="N189" s="2167">
        <f>I189*'수도요금 고지 및 기준'!$M$11</f>
        <v>127285.3854800204</v>
      </c>
      <c r="O189" s="2168">
        <f>K189*'수도요금 고지 및 기준'!$N$6</f>
        <v>43126.507834397831</v>
      </c>
      <c r="P189" s="2167">
        <f>I189*'수도요금 고지 및 기준'!$N$11</f>
        <v>227933.95431913217</v>
      </c>
      <c r="Q189" s="2167">
        <f>K189*'수도요금 고지 및 기준'!$O$6</f>
        <v>3230</v>
      </c>
      <c r="R189" s="2167">
        <f>I189*'수도요금 고지 및 기준'!$O$11</f>
        <v>17071.325952888314</v>
      </c>
      <c r="S189" s="2167">
        <f t="shared" si="17"/>
        <v>70440</v>
      </c>
      <c r="T189" s="2167">
        <f t="shared" si="18"/>
        <v>372290</v>
      </c>
      <c r="U189" s="2167">
        <f t="shared" si="19"/>
        <v>442730</v>
      </c>
      <c r="W189" s="18"/>
      <c r="Z189" s="113"/>
    </row>
    <row r="190" spans="1:26" ht="24.95" customHeight="1">
      <c r="A190" s="4306"/>
      <c r="B190" s="2101">
        <v>185</v>
      </c>
      <c r="C190" s="1774" t="s">
        <v>165</v>
      </c>
      <c r="D190" s="1707" t="s">
        <v>633</v>
      </c>
      <c r="E190" s="3102" t="s">
        <v>1704</v>
      </c>
      <c r="F190" s="1751">
        <v>747.94</v>
      </c>
      <c r="G190" s="1751"/>
      <c r="H190" s="1751"/>
      <c r="I190" s="1751">
        <v>226.25</v>
      </c>
      <c r="J190" s="1777" t="s">
        <v>1712</v>
      </c>
      <c r="K190" s="2165">
        <f>'검침 내역'!M190+'검침 내역'!P190</f>
        <v>5</v>
      </c>
      <c r="L190" s="2166">
        <f>I190*'수도요금 고지 및 기준'!$L$7</f>
        <v>0</v>
      </c>
      <c r="M190" s="2166">
        <f>K190*'수도요금 고지 및 기준'!$M$6</f>
        <v>6337.6786288655057</v>
      </c>
      <c r="N190" s="2167">
        <f>I190*'수도요금 고지 및 기준'!$M$11</f>
        <v>51576.004841361602</v>
      </c>
      <c r="O190" s="2168">
        <f>K190*'수도요금 고지 및 기준'!$N$6</f>
        <v>11349.081009052061</v>
      </c>
      <c r="P190" s="2167">
        <f>I190*'수도요금 고지 및 기준'!$N$11</f>
        <v>92358.77856000638</v>
      </c>
      <c r="Q190" s="2167">
        <f>K190*'수도요금 고지 및 기준'!$O$6</f>
        <v>850</v>
      </c>
      <c r="R190" s="2167">
        <f>I190*'수도요금 고지 및 기준'!$O$11</f>
        <v>6917.2968025683876</v>
      </c>
      <c r="S190" s="2167">
        <f t="shared" si="17"/>
        <v>18540</v>
      </c>
      <c r="T190" s="2167">
        <f t="shared" si="18"/>
        <v>150850</v>
      </c>
      <c r="U190" s="2167">
        <f t="shared" si="19"/>
        <v>169390</v>
      </c>
      <c r="W190" s="18"/>
      <c r="Z190" s="113"/>
    </row>
    <row r="191" spans="1:26" ht="24.95" customHeight="1">
      <c r="A191" s="4306"/>
      <c r="B191" s="2101">
        <v>186</v>
      </c>
      <c r="C191" s="1774" t="s">
        <v>165</v>
      </c>
      <c r="D191" s="1707" t="s">
        <v>633</v>
      </c>
      <c r="E191" s="3087" t="s">
        <v>1702</v>
      </c>
      <c r="F191" s="1751">
        <v>193.05</v>
      </c>
      <c r="G191" s="1751"/>
      <c r="H191" s="1751"/>
      <c r="I191" s="1751">
        <f t="shared" ref="I191:I205" si="23">F191*0.3025</f>
        <v>58.397625000000005</v>
      </c>
      <c r="J191" s="1737" t="s">
        <v>865</v>
      </c>
      <c r="K191" s="2165">
        <f>'검침 내역'!M191+'검침 내역'!P191</f>
        <v>0</v>
      </c>
      <c r="L191" s="2166">
        <f>I191*'수도요금 고지 및 기준'!$L$7</f>
        <v>0</v>
      </c>
      <c r="M191" s="2166">
        <f>K191*'수도요금 고지 및 기준'!$M$6</f>
        <v>0</v>
      </c>
      <c r="N191" s="2167">
        <f>I191*'수도요금 고지 및 기준'!$M$11</f>
        <v>13312.336750161412</v>
      </c>
      <c r="O191" s="2168">
        <f>K191*'수도요금 고지 및 기준'!$N$6</f>
        <v>0</v>
      </c>
      <c r="P191" s="2167">
        <f>I191*'수도요금 고지 및 기준'!$N$11</f>
        <v>23838.821285327263</v>
      </c>
      <c r="Q191" s="2167">
        <f>K191*'수도요금 고지 및 기준'!$O$6</f>
        <v>0</v>
      </c>
      <c r="R191" s="2167">
        <f>I191*'수도요금 고지 및 기준'!$O$11</f>
        <v>1785.4307389617138</v>
      </c>
      <c r="S191" s="2167">
        <f t="shared" si="17"/>
        <v>0</v>
      </c>
      <c r="T191" s="2167">
        <f t="shared" si="18"/>
        <v>38940</v>
      </c>
      <c r="U191" s="2167">
        <f t="shared" si="19"/>
        <v>38940</v>
      </c>
      <c r="W191" s="18"/>
      <c r="Z191" s="113"/>
    </row>
    <row r="192" spans="1:26" ht="24.95" customHeight="1">
      <c r="A192" s="4306"/>
      <c r="B192" s="2101">
        <v>187</v>
      </c>
      <c r="C192" s="1774" t="s">
        <v>165</v>
      </c>
      <c r="D192" s="1707" t="s">
        <v>633</v>
      </c>
      <c r="E192" s="3093" t="s">
        <v>2314</v>
      </c>
      <c r="F192" s="1751">
        <v>96.39</v>
      </c>
      <c r="G192" s="1751"/>
      <c r="H192" s="1751"/>
      <c r="I192" s="1751">
        <f t="shared" si="23"/>
        <v>29.157975</v>
      </c>
      <c r="J192" s="3291" t="s">
        <v>3512</v>
      </c>
      <c r="K192" s="2165">
        <f>'검침 내역'!M192+'검침 내역'!P192</f>
        <v>0</v>
      </c>
      <c r="L192" s="2166">
        <f>I192*'수도요금 고지 및 기준'!$L$7</f>
        <v>0</v>
      </c>
      <c r="M192" s="2166">
        <f>K192*'수도요금 고지 및 기준'!$M$6</f>
        <v>0</v>
      </c>
      <c r="N192" s="2167">
        <f>I192*'수도요금 고지 및 기준'!$M$11</f>
        <v>6646.8590486819912</v>
      </c>
      <c r="O192" s="2168">
        <f>K192*'수도요금 고지 및 기준'!$N$6</f>
        <v>0</v>
      </c>
      <c r="P192" s="2167">
        <f>I192*'수도요금 고지 및 기준'!$N$11</f>
        <v>11902.740138268297</v>
      </c>
      <c r="Q192" s="2167">
        <f>K192*'수도요금 고지 및 기준'!$O$6</f>
        <v>0</v>
      </c>
      <c r="R192" s="2167">
        <f>I192*'수도요금 고지 및 기준'!$O$11</f>
        <v>891.46681651654796</v>
      </c>
      <c r="S192" s="2167">
        <f t="shared" si="17"/>
        <v>0</v>
      </c>
      <c r="T192" s="2167">
        <f t="shared" si="18"/>
        <v>19440</v>
      </c>
      <c r="U192" s="2167">
        <f t="shared" si="19"/>
        <v>19440</v>
      </c>
      <c r="W192" s="18"/>
      <c r="Z192" s="113"/>
    </row>
    <row r="193" spans="1:26" ht="24.95" customHeight="1">
      <c r="A193" s="4306"/>
      <c r="B193" s="2101">
        <v>188</v>
      </c>
      <c r="C193" s="1774" t="s">
        <v>165</v>
      </c>
      <c r="D193" s="1722" t="s">
        <v>633</v>
      </c>
      <c r="E193" s="3093" t="s">
        <v>696</v>
      </c>
      <c r="F193" s="1751">
        <v>96.39</v>
      </c>
      <c r="G193" s="1751"/>
      <c r="H193" s="1751"/>
      <c r="I193" s="1751">
        <f t="shared" si="23"/>
        <v>29.157975</v>
      </c>
      <c r="J193" s="1737" t="s">
        <v>2320</v>
      </c>
      <c r="K193" s="2165">
        <f>'검침 내역'!M193+'검침 내역'!P193</f>
        <v>56</v>
      </c>
      <c r="L193" s="2166">
        <f>I193*'수도요금 고지 및 기준'!$L$7</f>
        <v>0</v>
      </c>
      <c r="M193" s="2166">
        <f>K193*'수도요금 고지 및 기준'!$M$6</f>
        <v>70982.000643293664</v>
      </c>
      <c r="N193" s="2167">
        <f>I193*'수도요금 고지 및 기준'!$M$11</f>
        <v>6646.8590486819912</v>
      </c>
      <c r="O193" s="2168">
        <f>K193*'수도요금 고지 및 기준'!$N$6</f>
        <v>127109.70730138308</v>
      </c>
      <c r="P193" s="2167">
        <f>I193*'수도요금 고지 및 기준'!$N$11</f>
        <v>11902.740138268297</v>
      </c>
      <c r="Q193" s="2167">
        <f>K193*'수도요금 고지 및 기준'!$O$6</f>
        <v>9520</v>
      </c>
      <c r="R193" s="2167">
        <f>I193*'수도요금 고지 및 기준'!$O$11</f>
        <v>891.46681651654796</v>
      </c>
      <c r="S193" s="2167">
        <f t="shared" si="17"/>
        <v>207610</v>
      </c>
      <c r="T193" s="2167">
        <f t="shared" si="18"/>
        <v>19440</v>
      </c>
      <c r="U193" s="2167">
        <f t="shared" si="19"/>
        <v>227050</v>
      </c>
      <c r="W193" s="18"/>
      <c r="Z193" s="113"/>
    </row>
    <row r="194" spans="1:26" ht="24.95" customHeight="1">
      <c r="A194" s="4306"/>
      <c r="B194" s="2101">
        <v>189</v>
      </c>
      <c r="C194" s="1774" t="s">
        <v>165</v>
      </c>
      <c r="D194" s="1722" t="s">
        <v>633</v>
      </c>
      <c r="E194" s="3093" t="s">
        <v>2632</v>
      </c>
      <c r="F194" s="1751">
        <v>32.15</v>
      </c>
      <c r="G194" s="1751"/>
      <c r="H194" s="1751"/>
      <c r="I194" s="1751">
        <v>9.73</v>
      </c>
      <c r="J194" s="1710" t="s">
        <v>2635</v>
      </c>
      <c r="K194" s="2165">
        <f>'검침 내역'!M194+'검침 내역'!P194</f>
        <v>3</v>
      </c>
      <c r="L194" s="2166">
        <f>I194*'수도요금 고지 및 기준'!$L$7</f>
        <v>0</v>
      </c>
      <c r="M194" s="2166">
        <f>K194*'수도요금 고지 및 기준'!$M$6</f>
        <v>3802.6071773193034</v>
      </c>
      <c r="N194" s="2167">
        <f>I194*'수도요금 고지 및 기준'!$M$11</f>
        <v>2218.0531584815399</v>
      </c>
      <c r="O194" s="2168">
        <f>K194*'수도요금 고지 및 기준'!$N$6</f>
        <v>6809.4486054312365</v>
      </c>
      <c r="P194" s="2167">
        <f>I194*'수도요금 고지 및 기준'!$N$11</f>
        <v>3971.9377475750812</v>
      </c>
      <c r="Q194" s="2167">
        <f>K194*'수도요금 고지 및 기준'!$O$6</f>
        <v>510</v>
      </c>
      <c r="R194" s="2167">
        <f>I194*'수도요금 고지 및 기준'!$O$11</f>
        <v>297.4819796198471</v>
      </c>
      <c r="S194" s="2167">
        <f>ROUND((M194+O194+Q194),-1)</f>
        <v>11120</v>
      </c>
      <c r="T194" s="2167">
        <f>ROUND((L194+N194+P194+R194),-1)</f>
        <v>6490</v>
      </c>
      <c r="U194" s="2167">
        <f>S194+T194</f>
        <v>17610</v>
      </c>
      <c r="W194" s="18"/>
      <c r="Z194" s="113"/>
    </row>
    <row r="195" spans="1:26" ht="24.95" customHeight="1">
      <c r="A195" s="4306"/>
      <c r="B195" s="2101">
        <v>190</v>
      </c>
      <c r="C195" s="1774" t="s">
        <v>165</v>
      </c>
      <c r="D195" s="1722" t="s">
        <v>633</v>
      </c>
      <c r="E195" s="3093" t="s">
        <v>2633</v>
      </c>
      <c r="F195" s="1751">
        <v>32.15</v>
      </c>
      <c r="G195" s="1751"/>
      <c r="H195" s="1751"/>
      <c r="I195" s="1751">
        <v>9.73</v>
      </c>
      <c r="J195" s="1710" t="s">
        <v>2636</v>
      </c>
      <c r="K195" s="2165">
        <f>'검침 내역'!M195+'검침 내역'!P195</f>
        <v>4</v>
      </c>
      <c r="L195" s="2166">
        <f>I195*'수도요금 고지 및 기준'!$L$7</f>
        <v>0</v>
      </c>
      <c r="M195" s="2166">
        <f>K195*'수도요금 고지 및 기준'!$M$6</f>
        <v>5070.1429030924046</v>
      </c>
      <c r="N195" s="2167">
        <f>I195*'수도요금 고지 및 기준'!$M$11</f>
        <v>2218.0531584815399</v>
      </c>
      <c r="O195" s="2168">
        <f>K195*'수도요금 고지 및 기준'!$N$6</f>
        <v>9079.2648072416487</v>
      </c>
      <c r="P195" s="2167">
        <f>I195*'수도요금 고지 및 기준'!$N$11</f>
        <v>3971.9377475750812</v>
      </c>
      <c r="Q195" s="2167">
        <f>K195*'수도요금 고지 및 기준'!$O$6</f>
        <v>680</v>
      </c>
      <c r="R195" s="2167">
        <f>I195*'수도요금 고지 및 기준'!$O$11</f>
        <v>297.4819796198471</v>
      </c>
      <c r="S195" s="2167">
        <f>ROUND((M195+O195+Q195),-1)</f>
        <v>14830</v>
      </c>
      <c r="T195" s="2167">
        <f>ROUND((L195+N195+P195+R195),-1)</f>
        <v>6490</v>
      </c>
      <c r="U195" s="2167">
        <f>S195+T195</f>
        <v>21320</v>
      </c>
      <c r="W195" s="18"/>
      <c r="Z195" s="113"/>
    </row>
    <row r="196" spans="1:26" ht="24.95" customHeight="1">
      <c r="A196" s="4306"/>
      <c r="B196" s="2101">
        <v>191</v>
      </c>
      <c r="C196" s="1774" t="s">
        <v>165</v>
      </c>
      <c r="D196" s="1778" t="s">
        <v>634</v>
      </c>
      <c r="E196" s="3105" t="s">
        <v>3477</v>
      </c>
      <c r="F196" s="1751">
        <v>746.97</v>
      </c>
      <c r="G196" s="1751"/>
      <c r="H196" s="1751"/>
      <c r="I196" s="1751">
        <f>F196*0.3025</f>
        <v>225.95842500000001</v>
      </c>
      <c r="J196" s="1752" t="s">
        <v>3478</v>
      </c>
      <c r="K196" s="2165">
        <f>'검침 내역'!M196+'검침 내역'!P196</f>
        <v>402</v>
      </c>
      <c r="L196" s="2166">
        <f>I196*'수도요금 고지 및 기준'!$L$7</f>
        <v>0</v>
      </c>
      <c r="M196" s="2166">
        <f>K196*'수도요금 고지 및 기준'!$M$6</f>
        <v>509549.36176078668</v>
      </c>
      <c r="N196" s="2167">
        <f>I196*'수도요금 고지 및 기준'!$M$11</f>
        <v>51509.537333685934</v>
      </c>
      <c r="O196" s="2168">
        <f>K196*'수도요금 고지 및 기준'!$N$6</f>
        <v>912466.11312778573</v>
      </c>
      <c r="P196" s="2167">
        <f>I196*'수도요금 고지 및 기준'!$N$11</f>
        <v>92239.753097647786</v>
      </c>
      <c r="Q196" s="2167">
        <f>K196*'수도요금 고지 및 기준'!$O$6</f>
        <v>68340</v>
      </c>
      <c r="R196" s="2167">
        <f>I196*'수도요금 고지 및 기준'!$O$11</f>
        <v>6908.3822796282375</v>
      </c>
      <c r="S196" s="2167">
        <f t="shared" si="17"/>
        <v>1490360</v>
      </c>
      <c r="T196" s="2167">
        <f t="shared" si="18"/>
        <v>150660</v>
      </c>
      <c r="U196" s="2167">
        <f t="shared" si="19"/>
        <v>1641020</v>
      </c>
      <c r="W196" s="18"/>
      <c r="Z196" s="113"/>
    </row>
    <row r="197" spans="1:26" ht="24.95" customHeight="1">
      <c r="A197" s="4306"/>
      <c r="B197" s="2101">
        <v>192</v>
      </c>
      <c r="C197" s="1774" t="s">
        <v>165</v>
      </c>
      <c r="D197" s="1707" t="s">
        <v>634</v>
      </c>
      <c r="E197" s="3601" t="s">
        <v>3358</v>
      </c>
      <c r="F197" s="1751">
        <v>232.72</v>
      </c>
      <c r="G197" s="3598"/>
      <c r="H197" s="3598"/>
      <c r="I197" s="1751">
        <v>70.400000000000006</v>
      </c>
      <c r="J197" s="3464" t="s">
        <v>3359</v>
      </c>
      <c r="K197" s="2165">
        <f>'검침 내역'!M197+'검침 내역'!P197</f>
        <v>0</v>
      </c>
      <c r="L197" s="2166">
        <f>I197*'수도요금 고지 및 기준'!$L$7</f>
        <v>0</v>
      </c>
      <c r="M197" s="2166">
        <f>K197*'수도요금 고지 및 기준'!$M$6</f>
        <v>0</v>
      </c>
      <c r="N197" s="2167">
        <f>I197*'수도요금 고지 및 기준'!$M$11</f>
        <v>16048.401064450198</v>
      </c>
      <c r="O197" s="2168">
        <f>K197*'수도요금 고지 및 기준'!$N$6</f>
        <v>0</v>
      </c>
      <c r="P197" s="2167">
        <f>I197*'수도요금 고지 및 기준'!$N$11</f>
        <v>28738.377947511381</v>
      </c>
      <c r="Q197" s="2167">
        <f>K197*'수도요금 고지 및 기준'!$O$6</f>
        <v>0</v>
      </c>
      <c r="R197" s="2167">
        <f>I197*'수도요금 고지 및 기준'!$O$11</f>
        <v>2152.3876017715556</v>
      </c>
      <c r="S197" s="2167">
        <f t="shared" ref="S197" si="24">ROUND((M197+O197+Q197),-1)</f>
        <v>0</v>
      </c>
      <c r="T197" s="2167">
        <f t="shared" ref="T197" si="25">ROUND((L197+N197+P197+R197),-1)</f>
        <v>46940</v>
      </c>
      <c r="U197" s="2167">
        <f t="shared" ref="U197" si="26">S197+T197</f>
        <v>46940</v>
      </c>
      <c r="W197" s="18"/>
      <c r="Z197" s="113"/>
    </row>
    <row r="198" spans="1:26" ht="24.95" customHeight="1">
      <c r="A198" s="4306"/>
      <c r="B198" s="2101">
        <v>193</v>
      </c>
      <c r="C198" s="1774" t="s">
        <v>165</v>
      </c>
      <c r="D198" s="1707" t="s">
        <v>634</v>
      </c>
      <c r="E198" s="3106">
        <v>206</v>
      </c>
      <c r="F198" s="1751">
        <v>173.82</v>
      </c>
      <c r="G198" s="1751"/>
      <c r="H198" s="1751"/>
      <c r="I198" s="1751">
        <f t="shared" si="23"/>
        <v>52.580549999999995</v>
      </c>
      <c r="J198" s="1737" t="s">
        <v>1159</v>
      </c>
      <c r="K198" s="2165">
        <f>'검침 내역'!M198+'검침 내역'!P198</f>
        <v>0</v>
      </c>
      <c r="L198" s="2166">
        <f>I198*'수도요금 고지 및 기준'!$L$7</f>
        <v>0</v>
      </c>
      <c r="M198" s="2166">
        <f>K198*'수도요금 고지 및 기준'!$M$6</f>
        <v>0</v>
      </c>
      <c r="N198" s="2167">
        <f>I198*'수도요금 고지 및 기준'!$M$11</f>
        <v>11986.274923144554</v>
      </c>
      <c r="O198" s="2168">
        <f>K198*'수도요금 고지 및 기준'!$N$6</f>
        <v>0</v>
      </c>
      <c r="P198" s="2167">
        <f>I198*'수도요금 고지 및 기준'!$N$11</f>
        <v>21464.200548125275</v>
      </c>
      <c r="Q198" s="2167">
        <f>K198*'수도요금 고지 및 기준'!$O$6</f>
        <v>0</v>
      </c>
      <c r="R198" s="2167">
        <f>I198*'수도요금 고지 및 기준'!$O$11</f>
        <v>1607.5813056012694</v>
      </c>
      <c r="S198" s="2167">
        <f t="shared" si="17"/>
        <v>0</v>
      </c>
      <c r="T198" s="2167">
        <f t="shared" ref="T198" si="27">ROUND((L198+N198+P198+R198),-1)</f>
        <v>35060</v>
      </c>
      <c r="U198" s="2167">
        <f t="shared" ref="U198" si="28">S198+T198</f>
        <v>35060</v>
      </c>
      <c r="W198" s="18"/>
      <c r="Z198" s="113"/>
    </row>
    <row r="199" spans="1:26" ht="24.95" customHeight="1">
      <c r="A199" s="4306"/>
      <c r="B199" s="2101">
        <v>194</v>
      </c>
      <c r="C199" s="1774" t="s">
        <v>165</v>
      </c>
      <c r="D199" s="1707" t="s">
        <v>634</v>
      </c>
      <c r="E199" s="3106">
        <v>213</v>
      </c>
      <c r="F199" s="1751">
        <v>138.47999999999999</v>
      </c>
      <c r="G199" s="1751"/>
      <c r="H199" s="1751"/>
      <c r="I199" s="1751">
        <f t="shared" si="23"/>
        <v>41.890199999999993</v>
      </c>
      <c r="J199" s="1739" t="s">
        <v>356</v>
      </c>
      <c r="K199" s="2165">
        <f>'검침 내역'!M199+'검침 내역'!P199</f>
        <v>0</v>
      </c>
      <c r="L199" s="2166">
        <f>I199*'수도요금 고지 및 기준'!$L$7</f>
        <v>0</v>
      </c>
      <c r="M199" s="2166">
        <f>K199*'수도요금 고지 및 기준'!$M$6</f>
        <v>0</v>
      </c>
      <c r="N199" s="2167">
        <f>I199*'수도요금 고지 및 기준'!$M$11</f>
        <v>9549.3001458811286</v>
      </c>
      <c r="O199" s="2168">
        <f>K199*'수도요금 고지 및 기준'!$N$6</f>
        <v>0</v>
      </c>
      <c r="P199" s="2167">
        <f>I199*'수도요금 고지 및 기준'!$N$11</f>
        <v>17100.232953080125</v>
      </c>
      <c r="Q199" s="2167">
        <f>K199*'수도요금 고지 및 기준'!$O$6</f>
        <v>0</v>
      </c>
      <c r="R199" s="2167">
        <f>I199*'수도요금 고지 및 기준'!$O$11</f>
        <v>1280.7378851666308</v>
      </c>
      <c r="S199" s="2167">
        <f t="shared" si="17"/>
        <v>0</v>
      </c>
      <c r="T199" s="2167">
        <f t="shared" si="18"/>
        <v>27930</v>
      </c>
      <c r="U199" s="2167">
        <f t="shared" si="19"/>
        <v>27930</v>
      </c>
      <c r="W199" s="18"/>
      <c r="Z199" s="113"/>
    </row>
    <row r="200" spans="1:26" ht="24.95" customHeight="1">
      <c r="A200" s="4306"/>
      <c r="B200" s="2101">
        <v>195</v>
      </c>
      <c r="C200" s="1774" t="s">
        <v>165</v>
      </c>
      <c r="D200" s="1707" t="s">
        <v>634</v>
      </c>
      <c r="E200" s="3106">
        <v>214</v>
      </c>
      <c r="F200" s="1709">
        <v>124.13</v>
      </c>
      <c r="G200" s="1709"/>
      <c r="H200" s="1709"/>
      <c r="I200" s="1709">
        <v>37.549999999999997</v>
      </c>
      <c r="J200" s="1779" t="s">
        <v>347</v>
      </c>
      <c r="K200" s="2165">
        <f>'검침 내역'!M200+'검침 내역'!P200</f>
        <v>0</v>
      </c>
      <c r="L200" s="2166">
        <f>I200*'수도요금 고지 및 기준'!$L$7</f>
        <v>0</v>
      </c>
      <c r="M200" s="2166">
        <f>K200*'수도요금 고지 및 기준'!$M$6</f>
        <v>0</v>
      </c>
      <c r="N200" s="2167">
        <f>I200*'수도요금 고지 및 기준'!$M$11</f>
        <v>8559.907101848079</v>
      </c>
      <c r="O200" s="2168">
        <f>K200*'수도요금 고지 및 기준'!$N$6</f>
        <v>0</v>
      </c>
      <c r="P200" s="2167">
        <f>I200*'수도요금 고지 및 기준'!$N$11</f>
        <v>15328.495623992218</v>
      </c>
      <c r="Q200" s="2167">
        <f>K200*'수도요금 고지 및 기준'!$O$6</f>
        <v>0</v>
      </c>
      <c r="R200" s="2167">
        <f>I200*'수도요금 고지 및 기준'!$O$11</f>
        <v>1148.0419665699135</v>
      </c>
      <c r="S200" s="2167">
        <f t="shared" si="17"/>
        <v>0</v>
      </c>
      <c r="T200" s="2167">
        <f t="shared" si="18"/>
        <v>25040</v>
      </c>
      <c r="U200" s="2167">
        <f t="shared" si="19"/>
        <v>25040</v>
      </c>
      <c r="W200" s="18"/>
      <c r="Z200" s="113"/>
    </row>
    <row r="201" spans="1:26" ht="24.95" customHeight="1">
      <c r="A201" s="4306"/>
      <c r="B201" s="2101">
        <v>196</v>
      </c>
      <c r="C201" s="1774" t="s">
        <v>165</v>
      </c>
      <c r="D201" s="3041" t="s">
        <v>634</v>
      </c>
      <c r="E201" s="3107">
        <v>215</v>
      </c>
      <c r="F201" s="1736">
        <v>65.849999999999994</v>
      </c>
      <c r="G201" s="1736"/>
      <c r="H201" s="1736"/>
      <c r="I201" s="1736">
        <f t="shared" si="23"/>
        <v>19.919624999999996</v>
      </c>
      <c r="J201" s="3292" t="s">
        <v>2333</v>
      </c>
      <c r="K201" s="2165">
        <f>'검침 내역'!M201+'검침 내역'!P201</f>
        <v>0</v>
      </c>
      <c r="L201" s="2166">
        <f>I201*'수도요금 고지 및 기준'!$L$7</f>
        <v>0</v>
      </c>
      <c r="M201" s="2166">
        <f>K201*'수도요금 고지 및 기준'!$M$6</f>
        <v>0</v>
      </c>
      <c r="N201" s="2167">
        <f>I201*'수도요금 고지 및 기준'!$M$11</f>
        <v>4540.8825433728507</v>
      </c>
      <c r="O201" s="2168">
        <f>K201*'수도요금 고지 및 기준'!$N$6</f>
        <v>0</v>
      </c>
      <c r="P201" s="2167">
        <f>I201*'수도요금 고지 및 기준'!$N$11</f>
        <v>8131.5015883905717</v>
      </c>
      <c r="Q201" s="2167">
        <f>K201*'수도요금 고지 및 기준'!$O$6</f>
        <v>0</v>
      </c>
      <c r="R201" s="2167">
        <f>I201*'수도요금 고지 및 기준'!$O$11</f>
        <v>609.01639036844767</v>
      </c>
      <c r="S201" s="2167">
        <f t="shared" si="17"/>
        <v>0</v>
      </c>
      <c r="T201" s="2167">
        <f t="shared" si="18"/>
        <v>13280</v>
      </c>
      <c r="U201" s="2167">
        <f t="shared" si="19"/>
        <v>13280</v>
      </c>
      <c r="W201" s="18"/>
      <c r="Z201" s="113"/>
    </row>
    <row r="202" spans="1:26" ht="24.95" customHeight="1">
      <c r="A202" s="4306"/>
      <c r="B202" s="2101">
        <v>197</v>
      </c>
      <c r="C202" s="1774" t="s">
        <v>165</v>
      </c>
      <c r="D202" s="1707" t="s">
        <v>19</v>
      </c>
      <c r="E202" s="3091" t="s">
        <v>2138</v>
      </c>
      <c r="F202" s="1736">
        <v>365.76</v>
      </c>
      <c r="G202" s="1736"/>
      <c r="H202" s="1736"/>
      <c r="I202" s="1736">
        <v>110.64</v>
      </c>
      <c r="J202" s="1737" t="s">
        <v>2136</v>
      </c>
      <c r="K202" s="2165">
        <f>'검침 내역'!M202+'검침 내역'!P202</f>
        <v>7</v>
      </c>
      <c r="L202" s="2166">
        <f>I202*'수도요금 고지 및 기준'!$L$7</f>
        <v>0</v>
      </c>
      <c r="M202" s="2166">
        <f>K202*'수도요금 고지 및 기준'!$M$6</f>
        <v>8872.750080411708</v>
      </c>
      <c r="N202" s="2167">
        <f>I202*'수도요금 고지 및 기준'!$M$11</f>
        <v>25221.521218334798</v>
      </c>
      <c r="O202" s="2168">
        <f>K202*'수도요금 고지 및 기준'!$N$6</f>
        <v>15888.713412672885</v>
      </c>
      <c r="P202" s="2167">
        <f>I202*'수도요금 고지 및 기준'!$N$11</f>
        <v>45164.973524327543</v>
      </c>
      <c r="Q202" s="2167">
        <f>K202*'수도요금 고지 및 기준'!$O$6</f>
        <v>1190</v>
      </c>
      <c r="R202" s="2167">
        <f>I202*'수도요금 고지 및 기준'!$O$11</f>
        <v>3382.6727877841608</v>
      </c>
      <c r="S202" s="2167">
        <f t="shared" si="17"/>
        <v>25950</v>
      </c>
      <c r="T202" s="2167">
        <f t="shared" si="18"/>
        <v>73770</v>
      </c>
      <c r="U202" s="2167">
        <f t="shared" si="19"/>
        <v>99720</v>
      </c>
      <c r="W202" s="18"/>
      <c r="Z202" s="113"/>
    </row>
    <row r="203" spans="1:26" ht="24.95" customHeight="1">
      <c r="A203" s="4306"/>
      <c r="B203" s="2101">
        <v>198</v>
      </c>
      <c r="C203" s="1774" t="s">
        <v>165</v>
      </c>
      <c r="D203" s="1707" t="s">
        <v>2081</v>
      </c>
      <c r="E203" s="3107" t="s">
        <v>2167</v>
      </c>
      <c r="F203" s="1709">
        <v>92.65</v>
      </c>
      <c r="G203" s="1709"/>
      <c r="H203" s="1709"/>
      <c r="I203" s="1709">
        <v>28.03</v>
      </c>
      <c r="J203" s="3291" t="s">
        <v>1207</v>
      </c>
      <c r="K203" s="2165">
        <f>'검침 내역'!M203+'검침 내역'!P203</f>
        <v>0</v>
      </c>
      <c r="L203" s="2166">
        <f>I203*'수도요금 고지 및 기준'!$L$7</f>
        <v>0</v>
      </c>
      <c r="M203" s="2166">
        <f>K203*'수도요금 고지 및 기준'!$M$6</f>
        <v>0</v>
      </c>
      <c r="N203" s="2167">
        <f>I203*'수도요금 고지 및 기준'!$M$11</f>
        <v>6389.7255942690199</v>
      </c>
      <c r="O203" s="2168">
        <f>K203*'수도요금 고지 및 기준'!$N$6</f>
        <v>0</v>
      </c>
      <c r="P203" s="2167">
        <f>I203*'수도요금 고지 및 기준'!$N$11</f>
        <v>11442.283151544658</v>
      </c>
      <c r="Q203" s="2167">
        <f>K203*'수도요금 고지 및 기준'!$O$6</f>
        <v>0</v>
      </c>
      <c r="R203" s="2167">
        <f>I203*'수도요금 고지 및 기준'!$O$11</f>
        <v>856.98046133035098</v>
      </c>
      <c r="S203" s="2167">
        <f t="shared" si="17"/>
        <v>0</v>
      </c>
      <c r="T203" s="2167">
        <f t="shared" si="18"/>
        <v>18690</v>
      </c>
      <c r="U203" s="2167">
        <f t="shared" si="19"/>
        <v>18690</v>
      </c>
      <c r="W203" s="18"/>
      <c r="Z203" s="113"/>
    </row>
    <row r="204" spans="1:26" ht="24.95" customHeight="1">
      <c r="A204" s="4306"/>
      <c r="B204" s="2101">
        <v>199</v>
      </c>
      <c r="C204" s="1774" t="s">
        <v>165</v>
      </c>
      <c r="D204" s="1707" t="s">
        <v>1</v>
      </c>
      <c r="E204" s="3090" t="s">
        <v>2110</v>
      </c>
      <c r="F204" s="1709">
        <v>1973.31</v>
      </c>
      <c r="G204" s="1709"/>
      <c r="H204" s="1709"/>
      <c r="I204" s="1709">
        <v>596.92999999999995</v>
      </c>
      <c r="J204" s="3228" t="s">
        <v>2243</v>
      </c>
      <c r="K204" s="2165">
        <f>'검침 내역'!M204+'검침 내역'!P204</f>
        <v>8</v>
      </c>
      <c r="L204" s="2166">
        <f>I204*'수도요금 고지 및 기준'!$L$7</f>
        <v>0</v>
      </c>
      <c r="M204" s="2166">
        <f>K204*'수도요금 고지 및 기준'!$M$6</f>
        <v>10140.285806184809</v>
      </c>
      <c r="N204" s="2167">
        <f>I204*'수도요금 고지 및 기준'!$M$11</f>
        <v>136076.3074915093</v>
      </c>
      <c r="O204" s="2168">
        <f>K204*'수도요금 고지 및 기준'!$N$6</f>
        <v>18158.529614483297</v>
      </c>
      <c r="P204" s="2167">
        <f>I204*'수도요금 고지 및 기준'!$N$11</f>
        <v>243676.13562795406</v>
      </c>
      <c r="Q204" s="2167">
        <f>K204*'수도요금 고지 및 기준'!$O$6</f>
        <v>1360</v>
      </c>
      <c r="R204" s="2167">
        <f>I204*'수도요금 고지 및 기준'!$O$11</f>
        <v>18250.351294396231</v>
      </c>
      <c r="S204" s="2167">
        <f t="shared" si="17"/>
        <v>29660</v>
      </c>
      <c r="T204" s="2167">
        <f t="shared" si="18"/>
        <v>398000</v>
      </c>
      <c r="U204" s="2167">
        <f t="shared" si="19"/>
        <v>427660</v>
      </c>
      <c r="W204" s="18"/>
      <c r="Z204" s="113"/>
    </row>
    <row r="205" spans="1:26" ht="24.95" customHeight="1">
      <c r="A205" s="4307"/>
      <c r="B205" s="2222">
        <v>200</v>
      </c>
      <c r="C205" s="3119" t="s">
        <v>165</v>
      </c>
      <c r="D205" s="2556" t="s">
        <v>960</v>
      </c>
      <c r="E205" s="3120"/>
      <c r="F205" s="3223">
        <v>7267.28</v>
      </c>
      <c r="G205" s="3136"/>
      <c r="H205" s="3136"/>
      <c r="I205" s="3136">
        <f t="shared" si="23"/>
        <v>2198.3521999999998</v>
      </c>
      <c r="J205" s="3229" t="s">
        <v>940</v>
      </c>
      <c r="K205" s="3290">
        <f>'검침 내역'!M205</f>
        <v>850</v>
      </c>
      <c r="L205" s="2173">
        <v>0</v>
      </c>
      <c r="M205" s="2893">
        <f>K205*'수도요금 고지 및 기준'!J32</f>
        <v>1077011.315417256</v>
      </c>
      <c r="N205" s="2173">
        <f>I205*'수도요금 고지 및 기준'!$M$11</f>
        <v>501136.90037665376</v>
      </c>
      <c r="O205" s="2893">
        <f>K205*'수도요금 고지 및 기준'!J33</f>
        <v>1987246.4134168518</v>
      </c>
      <c r="P205" s="2894">
        <f>I205*'수도요금 고지 및 기준'!$N$11</f>
        <v>897401.65320089657</v>
      </c>
      <c r="Q205" s="2893">
        <f>K205*'수도요금 고지 및 기준'!J34</f>
        <v>144500</v>
      </c>
      <c r="R205" s="2173">
        <f>I205*'수도요금 고지 및 기준'!$O$11</f>
        <v>67211.733233057137</v>
      </c>
      <c r="S205" s="2893">
        <f>ROUND((M205+O205+Q205),-1)</f>
        <v>3208760</v>
      </c>
      <c r="T205" s="2895">
        <f>ROUND((L205+N205+P205+R205),-1)-35050</f>
        <v>1430700</v>
      </c>
      <c r="U205" s="2173">
        <f t="shared" ref="U205:U214" si="29">S205+T205</f>
        <v>4639460</v>
      </c>
      <c r="W205" s="18"/>
      <c r="Z205" s="113"/>
    </row>
    <row r="206" spans="1:26" ht="24.95" customHeight="1">
      <c r="A206" s="4305" t="s">
        <v>602</v>
      </c>
      <c r="B206" s="2278">
        <v>201</v>
      </c>
      <c r="C206" s="3286" t="s">
        <v>639</v>
      </c>
      <c r="D206" s="3287" t="s">
        <v>633</v>
      </c>
      <c r="E206" s="3108" t="s">
        <v>3316</v>
      </c>
      <c r="F206" s="3494">
        <v>2430.54</v>
      </c>
      <c r="G206" s="3494"/>
      <c r="H206" s="3494"/>
      <c r="I206" s="3494">
        <v>735.24</v>
      </c>
      <c r="J206" s="3040" t="s">
        <v>3182</v>
      </c>
      <c r="K206" s="3289">
        <f>'검침 내역'!M206+'검침 내역'!P206</f>
        <v>426</v>
      </c>
      <c r="L206" s="2891">
        <v>0</v>
      </c>
      <c r="M206" s="2891">
        <f>K206*'수도요금 고지 및 기준'!$M$6</f>
        <v>539970.2191793411</v>
      </c>
      <c r="N206" s="2891">
        <f>I206*'수도요금 고지 및 기준'!$M$11</f>
        <v>167605.48861685174</v>
      </c>
      <c r="O206" s="2891">
        <f>K206*'수도요금 고지 및 기준'!$N$6</f>
        <v>966941.70197123557</v>
      </c>
      <c r="P206" s="2891">
        <f>I206*'수도요금 고지 및 기준'!$N$11</f>
        <v>300136.43468932196</v>
      </c>
      <c r="Q206" s="2891">
        <f>K206*'수도요금 고지 및 기준'!$O$6</f>
        <v>72420</v>
      </c>
      <c r="R206" s="2891">
        <f>I206*'수도요금 고지 및 기준'!$O$11</f>
        <v>22478.998016001686</v>
      </c>
      <c r="S206" s="2892">
        <f t="shared" ref="S206:S214" si="30">ROUND((M206+O206+Q206),-1)</f>
        <v>1579330</v>
      </c>
      <c r="T206" s="2174">
        <f>ROUND((L206+N206+P206+R206),-1)</f>
        <v>490220</v>
      </c>
      <c r="U206" s="2174">
        <f t="shared" si="29"/>
        <v>2069550</v>
      </c>
      <c r="W206" s="18"/>
      <c r="Z206" s="113"/>
    </row>
    <row r="207" spans="1:26" ht="24.95" customHeight="1">
      <c r="A207" s="4306"/>
      <c r="B207" s="2101">
        <v>202</v>
      </c>
      <c r="C207" s="1783" t="s">
        <v>639</v>
      </c>
      <c r="D207" s="1784" t="s">
        <v>1384</v>
      </c>
      <c r="E207" s="1779" t="s">
        <v>1477</v>
      </c>
      <c r="F207" s="1751">
        <v>906.11</v>
      </c>
      <c r="G207" s="1736"/>
      <c r="H207" s="1736"/>
      <c r="I207" s="1736">
        <f>F207*0.3025</f>
        <v>274.098275</v>
      </c>
      <c r="J207" s="1743" t="s">
        <v>1476</v>
      </c>
      <c r="K207" s="2175">
        <f>'검침 내역'!M207+'검침 내역'!P207</f>
        <v>1435</v>
      </c>
      <c r="L207" s="2176">
        <v>0</v>
      </c>
      <c r="M207" s="2176">
        <f>K207*'수도요금 고지 및 기준'!$M$6</f>
        <v>1818913.7664844003</v>
      </c>
      <c r="N207" s="2176">
        <f>I207*'수도요금 고지 및 기준'!$M$11</f>
        <v>62483.509208436968</v>
      </c>
      <c r="O207" s="2176">
        <f>K207*'수도요금 고지 및 기준'!$N$6</f>
        <v>3257186.2495979415</v>
      </c>
      <c r="P207" s="2176">
        <f>I207*'수도요금 고지 및 기준'!$N$11</f>
        <v>111891.19064930269</v>
      </c>
      <c r="Q207" s="2176">
        <f>K207*'수도요금 고지 및 기준'!$O$6</f>
        <v>243950</v>
      </c>
      <c r="R207" s="2176">
        <f>I207*'수도요금 고지 및 기준'!$O$11</f>
        <v>8380.1950110365106</v>
      </c>
      <c r="S207" s="2177">
        <f t="shared" si="30"/>
        <v>5320050</v>
      </c>
      <c r="T207" s="2167">
        <f t="shared" ref="T207:T214" si="31">ROUND((L207+N207+P207+R207),-1)</f>
        <v>182750</v>
      </c>
      <c r="U207" s="2167">
        <f t="shared" si="29"/>
        <v>5502800</v>
      </c>
      <c r="W207" s="18"/>
      <c r="Z207" s="113"/>
    </row>
    <row r="208" spans="1:26" ht="24.95" customHeight="1">
      <c r="A208" s="4306"/>
      <c r="B208" s="2101">
        <v>203</v>
      </c>
      <c r="C208" s="1783" t="s">
        <v>639</v>
      </c>
      <c r="D208" s="1784" t="s">
        <v>1384</v>
      </c>
      <c r="E208" s="1779" t="s">
        <v>1483</v>
      </c>
      <c r="F208" s="1751">
        <v>98.71</v>
      </c>
      <c r="G208" s="1751"/>
      <c r="H208" s="1751"/>
      <c r="I208" s="1751">
        <v>29.86</v>
      </c>
      <c r="J208" s="1752" t="s">
        <v>2023</v>
      </c>
      <c r="K208" s="2175">
        <f>'검침 내역'!M208+'검침 내역'!P208</f>
        <v>40</v>
      </c>
      <c r="L208" s="2176">
        <v>1</v>
      </c>
      <c r="M208" s="2176">
        <f>K208*'수도요금 고지 및 기준'!$M$6</f>
        <v>50701.429030924046</v>
      </c>
      <c r="N208" s="2176">
        <f>I208*'수도요금 고지 및 기준'!$M$11</f>
        <v>6806.8928378477676</v>
      </c>
      <c r="O208" s="2176">
        <f>K208*'수도요금 고지 및 기준'!$N$6</f>
        <v>90792.648072416487</v>
      </c>
      <c r="P208" s="2176">
        <f>I208*'수도요금 고지 및 기준'!$N$11</f>
        <v>12189.317691941616</v>
      </c>
      <c r="Q208" s="2176">
        <f>K208*'수도요금 고지 및 기준'!$O$6</f>
        <v>6800</v>
      </c>
      <c r="R208" s="2176">
        <f>I208*'수도요금 고지 및 기준'!$O$11</f>
        <v>912.93030950140133</v>
      </c>
      <c r="S208" s="2177">
        <f>ROUND((M208+O208+Q208),-1)</f>
        <v>148290</v>
      </c>
      <c r="T208" s="2167">
        <f t="shared" si="31"/>
        <v>19910</v>
      </c>
      <c r="U208" s="2167">
        <f>S208+T208</f>
        <v>168200</v>
      </c>
      <c r="W208" s="18"/>
      <c r="Z208" s="113"/>
    </row>
    <row r="209" spans="1:26" ht="24.95" customHeight="1">
      <c r="A209" s="4306"/>
      <c r="B209" s="2101">
        <v>204</v>
      </c>
      <c r="C209" s="1783" t="s">
        <v>639</v>
      </c>
      <c r="D209" s="1784" t="s">
        <v>1384</v>
      </c>
      <c r="E209" s="1779" t="s">
        <v>1550</v>
      </c>
      <c r="F209" s="1751">
        <v>88.45</v>
      </c>
      <c r="G209" s="1751"/>
      <c r="H209" s="1751"/>
      <c r="I209" s="1751">
        <v>26.76</v>
      </c>
      <c r="J209" s="1752" t="s">
        <v>1675</v>
      </c>
      <c r="K209" s="2175">
        <f>'검침 내역'!M209+'검침 내역'!P209</f>
        <v>81</v>
      </c>
      <c r="L209" s="2176">
        <v>2</v>
      </c>
      <c r="M209" s="2176">
        <f>K209*'수도요금 고지 및 기준'!$M$6</f>
        <v>102670.3937876212</v>
      </c>
      <c r="N209" s="2176">
        <f>I209*'수도요금 고지 및 기준'!$M$11</f>
        <v>6100.2160864302168</v>
      </c>
      <c r="O209" s="2176">
        <f>K209*'수도요금 고지 및 기준'!$N$6</f>
        <v>183855.11234664338</v>
      </c>
      <c r="P209" s="2176">
        <f>I209*'수도요금 고지 및 기준'!$N$11</f>
        <v>10923.849344821087</v>
      </c>
      <c r="Q209" s="2176">
        <f>K209*'수도요금 고지 및 기준'!$O$6</f>
        <v>13770</v>
      </c>
      <c r="R209" s="2176">
        <f>I209*'수도요금 고지 및 기준'!$O$11</f>
        <v>818.15187817339256</v>
      </c>
      <c r="S209" s="2177">
        <f>ROUND((M209+O209+Q209),-1)</f>
        <v>300300</v>
      </c>
      <c r="T209" s="2167">
        <f t="shared" si="31"/>
        <v>17840</v>
      </c>
      <c r="U209" s="2167">
        <f>S209+T209</f>
        <v>318140</v>
      </c>
      <c r="W209" s="18"/>
      <c r="Z209" s="113"/>
    </row>
    <row r="210" spans="1:26" ht="24.95" customHeight="1">
      <c r="A210" s="4306"/>
      <c r="B210" s="2101">
        <v>205</v>
      </c>
      <c r="C210" s="1783" t="s">
        <v>639</v>
      </c>
      <c r="D210" s="1784" t="s">
        <v>1384</v>
      </c>
      <c r="E210" s="1779" t="s">
        <v>1551</v>
      </c>
      <c r="F210" s="1751">
        <v>96.43</v>
      </c>
      <c r="G210" s="1736"/>
      <c r="H210" s="1736"/>
      <c r="I210" s="1736">
        <v>29.17</v>
      </c>
      <c r="J210" s="1743" t="s">
        <v>1676</v>
      </c>
      <c r="K210" s="2175">
        <f>'검침 내역'!M210+'검침 내역'!P210</f>
        <v>26</v>
      </c>
      <c r="L210" s="2176">
        <v>3</v>
      </c>
      <c r="M210" s="2176">
        <f>K210*'수도요금 고지 및 기준'!$M$6</f>
        <v>32955.92887010063</v>
      </c>
      <c r="N210" s="2176">
        <f>I210*'수도요금 고지 및 기준'!$M$11</f>
        <v>6649.6002705967649</v>
      </c>
      <c r="O210" s="2176">
        <f>K210*'수도요금 고지 및 기준'!$N$6</f>
        <v>59015.221247070716</v>
      </c>
      <c r="P210" s="2176">
        <f>I210*'수도요금 고지 및 기준'!$N$11</f>
        <v>11907.648930808336</v>
      </c>
      <c r="Q210" s="2176">
        <f>K210*'수도요금 고지 및 기준'!$O$6</f>
        <v>4420</v>
      </c>
      <c r="R210" s="2176">
        <f>I210*'수도요금 고지 및 기준'!$O$11</f>
        <v>891.83446510903809</v>
      </c>
      <c r="S210" s="2177">
        <f>ROUND((M210+O210+Q210),-1)</f>
        <v>96390</v>
      </c>
      <c r="T210" s="2167">
        <f t="shared" si="31"/>
        <v>19450</v>
      </c>
      <c r="U210" s="2167">
        <f>S210+T210</f>
        <v>115840</v>
      </c>
      <c r="W210" s="18"/>
      <c r="Z210" s="113"/>
    </row>
    <row r="211" spans="1:26" ht="24.95" customHeight="1">
      <c r="A211" s="4306"/>
      <c r="B211" s="2101">
        <v>206</v>
      </c>
      <c r="C211" s="1783" t="s">
        <v>639</v>
      </c>
      <c r="D211" s="1784" t="s">
        <v>1384</v>
      </c>
      <c r="E211" s="1779" t="s">
        <v>1552</v>
      </c>
      <c r="F211" s="1751">
        <v>95.64</v>
      </c>
      <c r="G211" s="1736"/>
      <c r="H211" s="1736"/>
      <c r="I211" s="1736">
        <v>28.93</v>
      </c>
      <c r="J211" s="1743" t="s">
        <v>1677</v>
      </c>
      <c r="K211" s="2175">
        <f>'검침 내역'!M211+'검침 내역'!P211</f>
        <v>136</v>
      </c>
      <c r="L211" s="2176">
        <v>4</v>
      </c>
      <c r="M211" s="2176">
        <f>K211*'수도요금 고지 및 기준'!$M$6</f>
        <v>172384.85870514176</v>
      </c>
      <c r="N211" s="2176">
        <f>I211*'수도요금 고지 및 기준'!$M$11</f>
        <v>6594.8898124225025</v>
      </c>
      <c r="O211" s="2176">
        <f>K211*'수도요금 고지 및 기준'!$N$6</f>
        <v>308695.00344621605</v>
      </c>
      <c r="P211" s="2176">
        <f>I211*'수도요금 고지 및 기준'!$N$11</f>
        <v>11809.677187805457</v>
      </c>
      <c r="Q211" s="2176">
        <f>K211*'수도요금 고지 및 기준'!$O$6</f>
        <v>23120</v>
      </c>
      <c r="R211" s="2176">
        <f>I211*'수도요금 고지 및 기준'!$O$11</f>
        <v>884.49678010299863</v>
      </c>
      <c r="S211" s="2177">
        <f>ROUND((M211+O211+Q211),-1)</f>
        <v>504200</v>
      </c>
      <c r="T211" s="2167">
        <f t="shared" si="31"/>
        <v>19290</v>
      </c>
      <c r="U211" s="2167">
        <f>S211+T211</f>
        <v>523490</v>
      </c>
      <c r="W211" s="18"/>
      <c r="Z211" s="113"/>
    </row>
    <row r="212" spans="1:26" ht="24.95" customHeight="1">
      <c r="A212" s="4306"/>
      <c r="B212" s="2101">
        <v>207</v>
      </c>
      <c r="C212" s="1783" t="s">
        <v>639</v>
      </c>
      <c r="D212" s="1784" t="s">
        <v>1384</v>
      </c>
      <c r="E212" s="1779" t="s">
        <v>1478</v>
      </c>
      <c r="F212" s="1751">
        <v>39.71</v>
      </c>
      <c r="G212" s="1736"/>
      <c r="H212" s="1736"/>
      <c r="I212" s="1736">
        <f>F212*0.3025</f>
        <v>12.012275000000001</v>
      </c>
      <c r="J212" s="3292" t="s">
        <v>3493</v>
      </c>
      <c r="K212" s="2175">
        <f>'검침 내역'!M212+'검침 내역'!P212</f>
        <v>0</v>
      </c>
      <c r="L212" s="2176">
        <v>0</v>
      </c>
      <c r="M212" s="2176">
        <f>K212*'수도요금 고지 및 기준'!$M$6</f>
        <v>0</v>
      </c>
      <c r="N212" s="2176">
        <f>I212*'수도요금 고지 및 기준'!$M$11</f>
        <v>2738.321120688473</v>
      </c>
      <c r="O212" s="2176">
        <f>K212*'수도요금 고지 및 기준'!$N$6</f>
        <v>0</v>
      </c>
      <c r="P212" s="2176">
        <f>I212*'수도요금 고지 및 기준'!$N$11</f>
        <v>4903.5979965829865</v>
      </c>
      <c r="Q212" s="2176">
        <f>K212*'수도요금 고지 및 기준'!$O$6</f>
        <v>0</v>
      </c>
      <c r="R212" s="2176">
        <f>I212*'수도요금 고지 및 기준'!$O$11</f>
        <v>367.25954231634114</v>
      </c>
      <c r="S212" s="2177">
        <f t="shared" si="30"/>
        <v>0</v>
      </c>
      <c r="T212" s="2167">
        <f t="shared" si="31"/>
        <v>8010</v>
      </c>
      <c r="U212" s="2167">
        <f t="shared" si="29"/>
        <v>8010</v>
      </c>
      <c r="W212" s="18"/>
      <c r="Z212" s="113"/>
    </row>
    <row r="213" spans="1:26" ht="24.95" customHeight="1">
      <c r="A213" s="4306"/>
      <c r="B213" s="2101">
        <v>208</v>
      </c>
      <c r="C213" s="1783" t="s">
        <v>639</v>
      </c>
      <c r="D213" s="1784" t="s">
        <v>1384</v>
      </c>
      <c r="E213" s="1779" t="s">
        <v>1837</v>
      </c>
      <c r="F213" s="3474">
        <v>923.69</v>
      </c>
      <c r="G213" s="3474"/>
      <c r="H213" s="3474"/>
      <c r="I213" s="3474">
        <f>296.21-16.79</f>
        <v>279.41999999999996</v>
      </c>
      <c r="J213" s="3292" t="s">
        <v>1995</v>
      </c>
      <c r="K213" s="2175">
        <f>'검침 내역'!M213+'검침 내역'!P213</f>
        <v>0</v>
      </c>
      <c r="L213" s="2176">
        <v>1</v>
      </c>
      <c r="M213" s="2176">
        <f>K213*'수도요금 고지 및 기준'!$M$6</f>
        <v>0</v>
      </c>
      <c r="N213" s="2176">
        <f>I213*'수도요금 고지 및 기준'!$M$11</f>
        <v>63696.650929384559</v>
      </c>
      <c r="O213" s="2176">
        <f>K213*'수도요금 고지 및 기준'!$N$6</f>
        <v>0</v>
      </c>
      <c r="P213" s="2176">
        <f>I213*'수도요금 고지 및 기준'!$N$11</f>
        <v>114063.60179110267</v>
      </c>
      <c r="Q213" s="2176">
        <f>K213*'수도요금 고지 및 기준'!$O$6</f>
        <v>0</v>
      </c>
      <c r="R213" s="2176">
        <f>I213*'수도요금 고지 및 기준'!$O$11</f>
        <v>8542.8997682813642</v>
      </c>
      <c r="S213" s="2177">
        <f>ROUND((M213+O213+Q213),-1)</f>
        <v>0</v>
      </c>
      <c r="T213" s="2167">
        <f>ROUND((L213+N213+P213+R213),-1)</f>
        <v>186300</v>
      </c>
      <c r="U213" s="2167">
        <f>S213+T213</f>
        <v>186300</v>
      </c>
      <c r="W213" s="18"/>
      <c r="Z213" s="113"/>
    </row>
    <row r="214" spans="1:26" ht="24.95" customHeight="1">
      <c r="A214" s="4307"/>
      <c r="B214" s="2101">
        <v>209</v>
      </c>
      <c r="C214" s="2223" t="s">
        <v>639</v>
      </c>
      <c r="D214" s="2224" t="s">
        <v>633</v>
      </c>
      <c r="E214" s="3109"/>
      <c r="F214" s="1931">
        <v>7169.96</v>
      </c>
      <c r="G214" s="2271"/>
      <c r="H214" s="2271"/>
      <c r="I214" s="2271">
        <f>F214*0.3025</f>
        <v>2168.9128999999998</v>
      </c>
      <c r="J214" s="3230" t="s">
        <v>1164</v>
      </c>
      <c r="K214" s="3224">
        <f>'검침 내역'!M214+'검침 내역'!P214</f>
        <v>1080</v>
      </c>
      <c r="L214" s="3225">
        <v>0</v>
      </c>
      <c r="M214" s="3226">
        <f>K214*'수도요금 고지 및 기준'!$M$6</f>
        <v>1368938.5838349492</v>
      </c>
      <c r="N214" s="3225">
        <f>I214*'수도요금 고지 및 기준'!$M$11</f>
        <v>494425.91041278065</v>
      </c>
      <c r="O214" s="3226">
        <f>K214*'수도요금 고지 및 기준'!$N$6</f>
        <v>2451401.497955245</v>
      </c>
      <c r="P214" s="2252">
        <f>I214*'수도요금 고지 및 기준'!$N$11</f>
        <v>885384.07181012712</v>
      </c>
      <c r="Q214" s="2253">
        <f>K214*'수도요금 고지 및 기준'!$O$6</f>
        <v>183600</v>
      </c>
      <c r="R214" s="2252">
        <f>I214*'수도요금 고지 및 기준'!$O$11</f>
        <v>66311.665273897583</v>
      </c>
      <c r="S214" s="2252">
        <f t="shared" si="30"/>
        <v>4003940</v>
      </c>
      <c r="T214" s="2171">
        <f t="shared" si="31"/>
        <v>1446120</v>
      </c>
      <c r="U214" s="2171">
        <f t="shared" si="29"/>
        <v>5450060</v>
      </c>
      <c r="W214" s="18"/>
      <c r="Z214" s="113"/>
    </row>
    <row r="215" spans="1:26" ht="24.95" customHeight="1">
      <c r="A215" s="4308" t="s">
        <v>152</v>
      </c>
      <c r="B215" s="4308"/>
      <c r="C215" s="4308"/>
      <c r="D215" s="4308"/>
      <c r="E215" s="1555"/>
      <c r="F215" s="2047">
        <f>SUM(F6:F28)</f>
        <v>13324.019999999999</v>
      </c>
      <c r="G215" s="2047"/>
      <c r="H215" s="2047"/>
      <c r="I215" s="2047">
        <f>SUM(I6:I28)</f>
        <v>4030.5149749999996</v>
      </c>
      <c r="J215" s="2088"/>
      <c r="K215" s="2178">
        <f t="shared" ref="K215:U215" si="32">SUM(K6:K28)</f>
        <v>1643</v>
      </c>
      <c r="L215" s="2178">
        <f t="shared" si="32"/>
        <v>0</v>
      </c>
      <c r="M215" s="2178">
        <f t="shared" si="32"/>
        <v>2082561.1974452052</v>
      </c>
      <c r="N215" s="2178">
        <f t="shared" si="32"/>
        <v>918797.17066864274</v>
      </c>
      <c r="O215" s="2178">
        <f t="shared" si="32"/>
        <v>3729308.0195745071</v>
      </c>
      <c r="P215" s="2178">
        <f t="shared" si="32"/>
        <v>1645319.0720831584</v>
      </c>
      <c r="Q215" s="2178">
        <f t="shared" si="32"/>
        <v>279310</v>
      </c>
      <c r="R215" s="2178">
        <f t="shared" si="32"/>
        <v>123227.70541114478</v>
      </c>
      <c r="S215" s="2178">
        <f t="shared" si="32"/>
        <v>6091180</v>
      </c>
      <c r="T215" s="2178">
        <f t="shared" si="32"/>
        <v>2687330</v>
      </c>
      <c r="U215" s="2178">
        <f t="shared" si="32"/>
        <v>8778510</v>
      </c>
      <c r="W215" s="18"/>
    </row>
    <row r="216" spans="1:26" ht="24.95" customHeight="1">
      <c r="A216" s="4308" t="s">
        <v>160</v>
      </c>
      <c r="B216" s="4308"/>
      <c r="C216" s="4308"/>
      <c r="D216" s="4308"/>
      <c r="E216" s="1556"/>
      <c r="F216" s="1557">
        <f>SUM(F29:F75)</f>
        <v>9950.18</v>
      </c>
      <c r="G216" s="1557">
        <f>SUM(G29:G75)</f>
        <v>0</v>
      </c>
      <c r="H216" s="1557">
        <f>SUM(H29:H75)</f>
        <v>0</v>
      </c>
      <c r="I216" s="1557">
        <f>SUM(I29:I75)</f>
        <v>3009.944300000001</v>
      </c>
      <c r="J216" s="2088"/>
      <c r="K216" s="2178">
        <f t="shared" ref="K216:U216" si="33">SUM(K29:K75)</f>
        <v>3734</v>
      </c>
      <c r="L216" s="2178">
        <f t="shared" si="33"/>
        <v>0</v>
      </c>
      <c r="M216" s="2178">
        <f t="shared" si="33"/>
        <v>4732978.4000367587</v>
      </c>
      <c r="N216" s="2178">
        <f t="shared" si="33"/>
        <v>686147.63221670163</v>
      </c>
      <c r="O216" s="2178">
        <f t="shared" si="33"/>
        <v>8475493.6975600813</v>
      </c>
      <c r="P216" s="2178">
        <f t="shared" si="33"/>
        <v>1228706.2058857612</v>
      </c>
      <c r="Q216" s="2178">
        <f t="shared" si="33"/>
        <v>634780</v>
      </c>
      <c r="R216" s="2178">
        <f t="shared" si="33"/>
        <v>92025.096496348924</v>
      </c>
      <c r="S216" s="2178">
        <f t="shared" si="33"/>
        <v>13843250</v>
      </c>
      <c r="T216" s="2178">
        <f t="shared" si="33"/>
        <v>2006880</v>
      </c>
      <c r="U216" s="2178">
        <f t="shared" si="33"/>
        <v>15850130</v>
      </c>
      <c r="W216" s="18"/>
    </row>
    <row r="217" spans="1:26" ht="24.95" customHeight="1">
      <c r="A217" s="4308" t="s">
        <v>153</v>
      </c>
      <c r="B217" s="4308"/>
      <c r="C217" s="4308"/>
      <c r="D217" s="4308"/>
      <c r="E217" s="1556"/>
      <c r="F217" s="1557">
        <f>SUM(F76:F138)</f>
        <v>10965.869999999999</v>
      </c>
      <c r="G217" s="1557">
        <f>SUM(G75:G134)</f>
        <v>0</v>
      </c>
      <c r="H217" s="1557">
        <f>SUM(H75:H134)</f>
        <v>0</v>
      </c>
      <c r="I217" s="1557">
        <f>SUM(I76:I138)</f>
        <v>3317.1824500000002</v>
      </c>
      <c r="J217" s="1557">
        <f>SUM(J75:J134)</f>
        <v>0</v>
      </c>
      <c r="K217" s="2178">
        <f t="shared" ref="K217:U217" si="34">SUM(K76:K138)</f>
        <v>5908</v>
      </c>
      <c r="L217" s="2178">
        <f t="shared" si="34"/>
        <v>0</v>
      </c>
      <c r="M217" s="2178">
        <f t="shared" si="34"/>
        <v>7488601.0678674839</v>
      </c>
      <c r="N217" s="2178">
        <f t="shared" si="34"/>
        <v>756185.71536300448</v>
      </c>
      <c r="O217" s="2178">
        <f t="shared" si="34"/>
        <v>13410074.120295923</v>
      </c>
      <c r="P217" s="2178">
        <f t="shared" si="34"/>
        <v>1354125.6103544286</v>
      </c>
      <c r="Q217" s="2178">
        <f t="shared" si="34"/>
        <v>1004360</v>
      </c>
      <c r="R217" s="2178">
        <f t="shared" si="34"/>
        <v>101418.49969025841</v>
      </c>
      <c r="S217" s="2178">
        <f t="shared" si="34"/>
        <v>21903030</v>
      </c>
      <c r="T217" s="2178">
        <f t="shared" si="34"/>
        <v>2211730</v>
      </c>
      <c r="U217" s="2178">
        <f t="shared" si="34"/>
        <v>24114760</v>
      </c>
      <c r="W217" s="18"/>
    </row>
    <row r="218" spans="1:26" ht="24.95" customHeight="1">
      <c r="A218" s="4308" t="s">
        <v>158</v>
      </c>
      <c r="B218" s="4308"/>
      <c r="C218" s="4308"/>
      <c r="D218" s="4308"/>
      <c r="E218" s="1558"/>
      <c r="F218" s="1557">
        <f>SUM(F139:F205)</f>
        <v>24291.959999999995</v>
      </c>
      <c r="G218" s="1557">
        <f>SUM(G140:G205)</f>
        <v>0</v>
      </c>
      <c r="H218" s="1557">
        <f>SUM(H140:H205)</f>
        <v>0</v>
      </c>
      <c r="I218" s="1557">
        <f>SUM(I139:I205)</f>
        <v>7348.3725249999989</v>
      </c>
      <c r="J218" s="1557">
        <f>SUM(J140:J205)</f>
        <v>0</v>
      </c>
      <c r="K218" s="2178">
        <f t="shared" ref="K218:U218" si="35">SUM(K139:K205)</f>
        <v>3425</v>
      </c>
      <c r="L218" s="2178">
        <f t="shared" si="35"/>
        <v>0</v>
      </c>
      <c r="M218" s="2178">
        <f t="shared" si="35"/>
        <v>4340915.8092829911</v>
      </c>
      <c r="N218" s="2178">
        <f t="shared" si="35"/>
        <v>1675136.7819912864</v>
      </c>
      <c r="O218" s="2178">
        <f t="shared" si="35"/>
        <v>7832023.1330786627</v>
      </c>
      <c r="P218" s="2178">
        <f t="shared" si="35"/>
        <v>2999720.2687863423</v>
      </c>
      <c r="Q218" s="2178">
        <f t="shared" si="35"/>
        <v>582250</v>
      </c>
      <c r="R218" s="2178">
        <f t="shared" si="35"/>
        <v>224666.84539785143</v>
      </c>
      <c r="S218" s="2178">
        <f t="shared" si="35"/>
        <v>12755170</v>
      </c>
      <c r="T218" s="2178">
        <f t="shared" si="35"/>
        <v>4864500</v>
      </c>
      <c r="U218" s="2178">
        <f t="shared" si="35"/>
        <v>17619670</v>
      </c>
      <c r="W218" s="18"/>
    </row>
    <row r="219" spans="1:26" ht="24.95" customHeight="1">
      <c r="A219" s="4308" t="s">
        <v>602</v>
      </c>
      <c r="B219" s="4308"/>
      <c r="C219" s="4308"/>
      <c r="D219" s="4308"/>
      <c r="E219" s="1558"/>
      <c r="F219" s="1557">
        <f t="shared" ref="F219:U219" si="36">SUM(F206:F214)</f>
        <v>11849.24</v>
      </c>
      <c r="G219" s="1557">
        <f t="shared" si="36"/>
        <v>0</v>
      </c>
      <c r="H219" s="1557">
        <f t="shared" si="36"/>
        <v>0</v>
      </c>
      <c r="I219" s="1557">
        <f t="shared" si="36"/>
        <v>3584.4034499999998</v>
      </c>
      <c r="J219" s="1557">
        <f t="shared" si="36"/>
        <v>0</v>
      </c>
      <c r="K219" s="1911">
        <f t="shared" si="36"/>
        <v>3224</v>
      </c>
      <c r="L219" s="1911">
        <f t="shared" si="36"/>
        <v>11</v>
      </c>
      <c r="M219" s="1911">
        <f t="shared" si="36"/>
        <v>4086535.1798924776</v>
      </c>
      <c r="N219" s="1911">
        <f t="shared" si="36"/>
        <v>817101.47929543955</v>
      </c>
      <c r="O219" s="1911">
        <f t="shared" si="36"/>
        <v>7317887.4346367689</v>
      </c>
      <c r="P219" s="1911">
        <f t="shared" si="36"/>
        <v>1463209.3900918141</v>
      </c>
      <c r="Q219" s="1911">
        <f t="shared" si="36"/>
        <v>548080</v>
      </c>
      <c r="R219" s="1911">
        <f t="shared" si="36"/>
        <v>109588.43104442031</v>
      </c>
      <c r="S219" s="1911">
        <f t="shared" si="36"/>
        <v>11952500</v>
      </c>
      <c r="T219" s="1911">
        <f t="shared" si="36"/>
        <v>2389890</v>
      </c>
      <c r="U219" s="1911">
        <f t="shared" si="36"/>
        <v>14342390</v>
      </c>
      <c r="W219" s="18"/>
    </row>
    <row r="220" spans="1:26" ht="24.95" customHeight="1">
      <c r="A220" s="4308" t="s">
        <v>162</v>
      </c>
      <c r="B220" s="4308"/>
      <c r="C220" s="4308"/>
      <c r="D220" s="4308"/>
      <c r="E220" s="1555"/>
      <c r="F220" s="1555">
        <f>SUM(F215:F219)</f>
        <v>70381.26999999999</v>
      </c>
      <c r="G220" s="1555">
        <f>SUM(G215:G218)</f>
        <v>0</v>
      </c>
      <c r="H220" s="1555">
        <f>SUM(H215:H218)</f>
        <v>0</v>
      </c>
      <c r="I220" s="1559">
        <f>SUM(I215:I219)</f>
        <v>21290.417699999998</v>
      </c>
      <c r="J220" s="1555">
        <f>SUM(J215:J218)</f>
        <v>0</v>
      </c>
      <c r="K220" s="2178">
        <f t="shared" ref="K220:U220" si="37">SUM(K215:K219)</f>
        <v>17934</v>
      </c>
      <c r="L220" s="2178">
        <f t="shared" si="37"/>
        <v>11</v>
      </c>
      <c r="M220" s="2178">
        <f t="shared" si="37"/>
        <v>22731591.654524915</v>
      </c>
      <c r="N220" s="2178">
        <f t="shared" si="37"/>
        <v>4853368.7795350738</v>
      </c>
      <c r="O220" s="2178">
        <f t="shared" si="37"/>
        <v>40764786.405145943</v>
      </c>
      <c r="P220" s="2178">
        <f t="shared" si="37"/>
        <v>8691080.5472015049</v>
      </c>
      <c r="Q220" s="2178">
        <f t="shared" si="37"/>
        <v>3048780</v>
      </c>
      <c r="R220" s="2178">
        <f t="shared" si="37"/>
        <v>650926.57804002392</v>
      </c>
      <c r="S220" s="2178">
        <f t="shared" si="37"/>
        <v>66545130</v>
      </c>
      <c r="T220" s="2178">
        <f t="shared" si="37"/>
        <v>14160330</v>
      </c>
      <c r="U220" s="2178">
        <f t="shared" si="37"/>
        <v>80705460</v>
      </c>
      <c r="W220" s="18"/>
    </row>
    <row r="221" spans="1:26" ht="24.95" customHeight="1">
      <c r="E221" s="15"/>
      <c r="S221" s="827">
        <f>S220/U220</f>
        <v>0.82454309782758195</v>
      </c>
      <c r="T221" s="827">
        <f>T220/U220</f>
        <v>0.17545690217241808</v>
      </c>
    </row>
    <row r="222" spans="1:26" ht="24.95" customHeight="1">
      <c r="L222" s="13">
        <f>L220</f>
        <v>11</v>
      </c>
      <c r="M222" s="4365">
        <f>M220+N220</f>
        <v>27584960.434059989</v>
      </c>
      <c r="N222" s="4447"/>
      <c r="O222" s="4365">
        <f>O220+P220</f>
        <v>49455866.95234745</v>
      </c>
      <c r="P222" s="4447"/>
      <c r="Q222" s="2"/>
      <c r="R222" s="13">
        <f>R220</f>
        <v>650926.57804002392</v>
      </c>
      <c r="S222" s="13"/>
      <c r="T222" s="1560" t="s">
        <v>1862</v>
      </c>
      <c r="U222" s="948">
        <f>'수도요금 고지 및 기준'!P5</f>
        <v>80683100</v>
      </c>
    </row>
    <row r="223" spans="1:26" ht="24.95" customHeight="1">
      <c r="M223" s="4429">
        <f>'수도요금 고지 및 기준'!M5</f>
        <v>27585380</v>
      </c>
      <c r="N223" s="4430"/>
      <c r="O223" s="4429">
        <f>'수도요금 고지 및 기준'!N5</f>
        <v>49398010</v>
      </c>
      <c r="P223" s="4430"/>
      <c r="Q223" s="17"/>
      <c r="R223" s="290">
        <f>'수도요금 고지 및 기준'!O10</f>
        <v>650930</v>
      </c>
      <c r="S223" s="290"/>
      <c r="T223" s="13"/>
      <c r="U223" s="42">
        <f>U220-U222</f>
        <v>22360</v>
      </c>
    </row>
    <row r="224" spans="1:26" ht="24.95" customHeight="1">
      <c r="B224" s="33"/>
      <c r="E224" s="2"/>
      <c r="K224" s="3"/>
    </row>
    <row r="225" spans="2:21" ht="24.95" customHeight="1">
      <c r="E225" s="2"/>
      <c r="K225" s="3"/>
    </row>
    <row r="226" spans="2:21" ht="24.95" customHeight="1">
      <c r="B226" s="97"/>
      <c r="C226" s="97"/>
      <c r="D226" s="97"/>
      <c r="E226" s="97"/>
      <c r="F226" s="98"/>
      <c r="G226" s="98"/>
      <c r="H226" s="98"/>
      <c r="I226" s="98"/>
      <c r="J226" s="682" t="s">
        <v>940</v>
      </c>
      <c r="K226" s="683">
        <f>K205</f>
        <v>850</v>
      </c>
      <c r="L226" s="558">
        <v>0</v>
      </c>
      <c r="M226" s="558">
        <f>K226*'수도요금 고지 및 기준'!$M$6</f>
        <v>1077405.366907136</v>
      </c>
      <c r="N226" s="558">
        <f>I226*'수도요금 고지 및 기준'!$M$11</f>
        <v>0</v>
      </c>
      <c r="O226" s="558">
        <f>K226*'수도요금 고지 및 기준'!$N$6</f>
        <v>1929343.7715388504</v>
      </c>
      <c r="P226" s="558">
        <f>I226*'수도요금 고지 및 기준'!$N$11</f>
        <v>0</v>
      </c>
      <c r="Q226" s="558">
        <f>K226*'수도요금 고지 및 기준'!$O$6</f>
        <v>144500</v>
      </c>
      <c r="R226" s="558">
        <f>I226*'수도요금 고지 및 기준'!$O$11</f>
        <v>0</v>
      </c>
      <c r="S226" s="558">
        <f>ROUND((M226+O226+Q226),-1)</f>
        <v>3151250</v>
      </c>
      <c r="T226" s="558">
        <f>ROUND((L226+N226+P226+R226),-1)</f>
        <v>0</v>
      </c>
      <c r="U226" s="558">
        <f>S226+T226</f>
        <v>3151250</v>
      </c>
    </row>
    <row r="227" spans="2:21" ht="24.95" customHeight="1">
      <c r="B227" s="97"/>
      <c r="C227" s="97"/>
      <c r="D227" s="97"/>
      <c r="E227" s="97"/>
      <c r="F227" s="98"/>
      <c r="G227" s="98"/>
      <c r="H227" s="98"/>
      <c r="I227" s="98"/>
      <c r="J227" s="97"/>
      <c r="K227" s="101"/>
      <c r="L227" s="456"/>
      <c r="M227" s="103"/>
      <c r="N227" s="103"/>
    </row>
    <row r="228" spans="2:21" ht="24.95" customHeight="1">
      <c r="B228" s="97"/>
      <c r="C228" s="97"/>
      <c r="D228" s="97"/>
      <c r="E228" s="104"/>
      <c r="F228" s="98"/>
      <c r="G228" s="98"/>
      <c r="H228" s="98"/>
      <c r="I228" s="98"/>
      <c r="J228" s="98"/>
      <c r="K228" s="101"/>
      <c r="L228" s="456"/>
      <c r="M228" s="103"/>
      <c r="N228" s="103"/>
      <c r="S228" s="32">
        <f>S205-S226</f>
        <v>57510</v>
      </c>
    </row>
    <row r="229" spans="2:21" ht="24.95" customHeight="1">
      <c r="B229" s="97"/>
      <c r="C229" s="97"/>
      <c r="D229" s="97"/>
      <c r="E229" s="97"/>
      <c r="F229" s="98"/>
      <c r="G229" s="98"/>
      <c r="H229" s="98"/>
      <c r="I229" s="98"/>
      <c r="J229" s="98"/>
      <c r="K229" s="101"/>
      <c r="L229" s="456"/>
      <c r="M229" s="103"/>
      <c r="N229" s="103"/>
    </row>
    <row r="230" spans="2:21" ht="24.95" customHeight="1">
      <c r="B230" s="97"/>
      <c r="C230" s="97"/>
      <c r="D230" s="97"/>
      <c r="E230" s="97"/>
      <c r="F230" s="98"/>
      <c r="G230" s="98"/>
      <c r="H230" s="98"/>
      <c r="I230" s="98"/>
      <c r="J230" s="98"/>
      <c r="K230" s="101"/>
      <c r="L230" s="456"/>
      <c r="M230" s="103"/>
      <c r="N230" s="103"/>
    </row>
    <row r="231" spans="2:21" ht="24.95" customHeight="1">
      <c r="B231" s="97"/>
      <c r="C231" s="97"/>
      <c r="D231" s="97"/>
      <c r="E231" s="97"/>
      <c r="F231" s="98"/>
      <c r="G231" s="98"/>
      <c r="H231" s="98"/>
      <c r="I231" s="98"/>
      <c r="J231" s="97"/>
      <c r="K231" s="101"/>
      <c r="L231" s="456"/>
      <c r="M231" s="103"/>
      <c r="N231" s="103"/>
    </row>
    <row r="232" spans="2:21" ht="24.95" customHeight="1">
      <c r="B232" s="97"/>
      <c r="C232" s="97"/>
      <c r="D232" s="97"/>
      <c r="E232" s="97"/>
      <c r="F232" s="98"/>
      <c r="G232" s="98"/>
      <c r="H232" s="98"/>
      <c r="I232" s="98"/>
      <c r="J232" s="97"/>
      <c r="K232" s="1670"/>
      <c r="L232" s="821"/>
      <c r="M232" s="2"/>
      <c r="N232" s="10"/>
      <c r="O232" s="10"/>
    </row>
    <row r="233" spans="2:21" ht="24.95" customHeight="1" thickBot="1">
      <c r="B233" s="34"/>
      <c r="C233" s="97"/>
      <c r="D233" s="34"/>
      <c r="E233" s="34"/>
      <c r="F233" s="457"/>
      <c r="G233" s="34"/>
      <c r="H233" s="34"/>
      <c r="I233" s="98"/>
      <c r="J233" s="34"/>
      <c r="K233" s="1892" t="s">
        <v>2095</v>
      </c>
      <c r="L233" s="1893"/>
      <c r="M233" s="1893"/>
      <c r="N233" s="1894"/>
      <c r="O233" s="1895"/>
    </row>
    <row r="234" spans="2:21" ht="24.95" customHeight="1">
      <c r="B234" s="34"/>
      <c r="C234" s="34"/>
      <c r="D234" s="34"/>
      <c r="E234" s="34"/>
      <c r="F234" s="34"/>
      <c r="G234" s="34"/>
      <c r="H234" s="34"/>
      <c r="I234" s="34"/>
      <c r="J234" s="34"/>
      <c r="K234" s="1898" t="s">
        <v>1516</v>
      </c>
      <c r="L234" s="1899" t="s">
        <v>2030</v>
      </c>
      <c r="M234" s="1899" t="s">
        <v>1490</v>
      </c>
      <c r="N234" s="1900" t="s">
        <v>1513</v>
      </c>
      <c r="O234" s="1903" t="s">
        <v>2094</v>
      </c>
    </row>
    <row r="235" spans="2:21" ht="24.95" customHeight="1">
      <c r="B235" s="4"/>
      <c r="C235" s="4"/>
      <c r="D235" s="4"/>
      <c r="E235" s="4"/>
      <c r="F235" s="4"/>
      <c r="G235" s="4"/>
      <c r="H235" s="4"/>
      <c r="I235" s="37"/>
      <c r="J235" s="4"/>
      <c r="K235" s="209" t="s">
        <v>1828</v>
      </c>
      <c r="L235" s="398">
        <f>K215+K219</f>
        <v>4867</v>
      </c>
      <c r="M235" s="685">
        <f>'수도요금 고지 및 기준'!D5-L235</f>
        <v>672</v>
      </c>
      <c r="N235" s="1884">
        <f>L235/(M235+L235)</f>
        <v>0.87867846181621234</v>
      </c>
      <c r="O235" s="1011">
        <f>M235+L235</f>
        <v>5539</v>
      </c>
    </row>
    <row r="236" spans="2:21" ht="24.95" customHeight="1">
      <c r="B236" s="4"/>
      <c r="C236" s="4"/>
      <c r="D236" s="4"/>
      <c r="E236" s="4"/>
      <c r="F236" s="4"/>
      <c r="G236" s="4"/>
      <c r="H236" s="4"/>
      <c r="I236" s="458"/>
      <c r="J236" s="4"/>
      <c r="K236" s="209" t="s">
        <v>1383</v>
      </c>
      <c r="L236" s="398">
        <f>K216</f>
        <v>3734</v>
      </c>
      <c r="M236" s="685">
        <f>'수도요금 고지 및 기준'!D14-L236</f>
        <v>585</v>
      </c>
      <c r="N236" s="1884">
        <f>L236/(M236+L236)</f>
        <v>0.86455197962491315</v>
      </c>
      <c r="O236" s="1011">
        <f>M236+L236</f>
        <v>4319</v>
      </c>
    </row>
    <row r="237" spans="2:21" ht="24.95" customHeight="1">
      <c r="B237" s="4"/>
      <c r="C237" s="4"/>
      <c r="D237" s="4"/>
      <c r="E237" s="4"/>
      <c r="F237" s="4"/>
      <c r="G237" s="4"/>
      <c r="H237" s="4"/>
      <c r="I237" s="4"/>
      <c r="J237" s="4"/>
      <c r="K237" s="209" t="s">
        <v>1735</v>
      </c>
      <c r="L237" s="398">
        <f>K217</f>
        <v>5908</v>
      </c>
      <c r="M237" s="685">
        <f>'수도요금 고지 및 기준'!D23-L237</f>
        <v>1048</v>
      </c>
      <c r="N237" s="1884">
        <f>L237/(M237+L237)</f>
        <v>0.84933870040253023</v>
      </c>
      <c r="O237" s="1011">
        <f>M237+L237</f>
        <v>6956</v>
      </c>
    </row>
    <row r="238" spans="2:21" ht="24.95" customHeight="1">
      <c r="B238" s="4"/>
      <c r="C238" s="4"/>
      <c r="D238" s="4"/>
      <c r="E238" s="15"/>
      <c r="F238" s="4"/>
      <c r="G238" s="4"/>
      <c r="H238" s="4"/>
      <c r="I238" s="4"/>
      <c r="J238" s="4"/>
      <c r="K238" s="209" t="s">
        <v>1831</v>
      </c>
      <c r="L238" s="398">
        <f>K218</f>
        <v>3425</v>
      </c>
      <c r="M238" s="685">
        <f>'수도요금 고지 및 기준'!D32-L238</f>
        <v>1524</v>
      </c>
      <c r="N238" s="1884">
        <f>L238/(M238+L238)</f>
        <v>0.69205900181854918</v>
      </c>
      <c r="O238" s="1011">
        <f>M238+L238</f>
        <v>4949</v>
      </c>
    </row>
    <row r="239" spans="2:21" ht="24.95" customHeight="1" thickBot="1">
      <c r="K239" s="210" t="s">
        <v>2038</v>
      </c>
      <c r="L239" s="447">
        <f>K219</f>
        <v>3224</v>
      </c>
      <c r="M239" s="1885"/>
      <c r="N239" s="1885"/>
      <c r="O239" s="1886">
        <f>M239+L239</f>
        <v>3224</v>
      </c>
    </row>
  </sheetData>
  <autoFilter ref="A5:AV223" xr:uid="{00000000-0009-0000-0000-000009000000}"/>
  <mergeCells count="28">
    <mergeCell ref="S3:U4"/>
    <mergeCell ref="M222:N222"/>
    <mergeCell ref="O222:P222"/>
    <mergeCell ref="Q4:R4"/>
    <mergeCell ref="A220:D220"/>
    <mergeCell ref="A215:D215"/>
    <mergeCell ref="A216:D216"/>
    <mergeCell ref="A217:D217"/>
    <mergeCell ref="E4:E5"/>
    <mergeCell ref="J4:J5"/>
    <mergeCell ref="M4:N4"/>
    <mergeCell ref="O4:P4"/>
    <mergeCell ref="A218:D218"/>
    <mergeCell ref="A139:A205"/>
    <mergeCell ref="M223:N223"/>
    <mergeCell ref="O223:P223"/>
    <mergeCell ref="K4:L4"/>
    <mergeCell ref="A3:A5"/>
    <mergeCell ref="B3:I3"/>
    <mergeCell ref="A6:A28"/>
    <mergeCell ref="A29:A75"/>
    <mergeCell ref="B4:B5"/>
    <mergeCell ref="C4:C5"/>
    <mergeCell ref="D4:D5"/>
    <mergeCell ref="A219:D219"/>
    <mergeCell ref="A206:A214"/>
    <mergeCell ref="A76:A138"/>
    <mergeCell ref="K3:R3"/>
  </mergeCells>
  <phoneticPr fontId="161" type="noConversion"/>
  <printOptions horizontalCentered="1"/>
  <pageMargins left="0.25" right="0.25" top="0.75" bottom="0.75" header="0.3" footer="0.3"/>
  <pageSetup paperSize="8" scale="72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C221"/>
  <sheetViews>
    <sheetView zoomScaleNormal="100" zoomScaleSheetLayoutView="100" workbookViewId="0">
      <pane xSplit="6" ySplit="5" topLeftCell="G6" activePane="bottomRight" state="frozen"/>
      <selection activeCell="Q22" sqref="Q22"/>
      <selection pane="topRight" activeCell="Q22" sqref="Q22"/>
      <selection pane="bottomLeft" activeCell="Q22" sqref="Q22"/>
      <selection pane="bottomRight" activeCell="Q4" sqref="Q4"/>
    </sheetView>
  </sheetViews>
  <sheetFormatPr defaultColWidth="9" defaultRowHeight="16.5" outlineLevelCol="1"/>
  <cols>
    <col min="1" max="3" width="6.625" style="2" customWidth="1"/>
    <col min="4" max="4" width="11.625" style="2" customWidth="1" outlineLevel="1"/>
    <col min="5" max="9" width="12.625" style="2" customWidth="1" outlineLevel="1"/>
    <col min="10" max="10" width="20.625" style="2" customWidth="1"/>
    <col min="11" max="16" width="15.625" style="3" customWidth="1"/>
    <col min="17" max="19" width="12.625" style="3" customWidth="1"/>
  </cols>
  <sheetData>
    <row r="1" spans="1:29" ht="24.95" customHeight="1">
      <c r="A1" s="811" t="s">
        <v>1229</v>
      </c>
      <c r="B1" s="3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24.95" customHeight="1">
      <c r="A2" s="568"/>
      <c r="B2" s="150"/>
      <c r="C2" s="150"/>
      <c r="D2" s="150"/>
      <c r="E2" s="150"/>
      <c r="F2" s="150"/>
      <c r="G2" s="150"/>
      <c r="H2" s="150"/>
      <c r="I2" s="150"/>
      <c r="J2" s="150"/>
      <c r="K2" s="6"/>
      <c r="L2" s="6"/>
      <c r="M2" s="6"/>
      <c r="N2" s="411" t="s">
        <v>1128</v>
      </c>
      <c r="O2" s="6"/>
      <c r="P2" s="6"/>
      <c r="Q2" s="6"/>
      <c r="R2" s="6"/>
      <c r="S2" s="6"/>
      <c r="T2" s="149"/>
      <c r="U2" s="149"/>
      <c r="V2" s="149"/>
      <c r="W2" s="149"/>
      <c r="X2" s="1"/>
      <c r="Y2" s="1"/>
      <c r="Z2" s="1"/>
      <c r="AA2" s="1"/>
      <c r="AB2" s="1"/>
      <c r="AC2" s="1"/>
    </row>
    <row r="3" spans="1:29" ht="24.95" customHeight="1">
      <c r="A3" s="4433" t="s">
        <v>640</v>
      </c>
      <c r="B3" s="4454" t="s">
        <v>697</v>
      </c>
      <c r="C3" s="4454"/>
      <c r="D3" s="4454"/>
      <c r="E3" s="4454"/>
      <c r="F3" s="4454"/>
      <c r="G3" s="4454"/>
      <c r="H3" s="4454"/>
      <c r="I3" s="4454"/>
      <c r="J3" s="1443" t="s">
        <v>945</v>
      </c>
      <c r="K3" s="4451" t="s">
        <v>525</v>
      </c>
      <c r="L3" s="4451"/>
      <c r="M3" s="4451"/>
      <c r="N3" s="4450" t="s">
        <v>512</v>
      </c>
      <c r="O3" s="4449" t="s">
        <v>533</v>
      </c>
      <c r="P3" s="6"/>
      <c r="Q3" s="569"/>
      <c r="R3" s="750"/>
      <c r="S3" s="6"/>
      <c r="T3" s="149"/>
      <c r="U3" s="149"/>
      <c r="V3" s="149"/>
      <c r="W3" s="149"/>
      <c r="X3" s="1"/>
      <c r="Y3" s="1"/>
      <c r="Z3" s="1"/>
      <c r="AA3" s="1"/>
      <c r="AB3" s="1"/>
      <c r="AC3" s="1"/>
    </row>
    <row r="4" spans="1:29" ht="24.95" customHeight="1">
      <c r="A4" s="4434"/>
      <c r="B4" s="4433" t="s">
        <v>151</v>
      </c>
      <c r="C4" s="4433" t="s">
        <v>161</v>
      </c>
      <c r="D4" s="4433" t="s">
        <v>157</v>
      </c>
      <c r="E4" s="4433" t="s">
        <v>163</v>
      </c>
      <c r="F4" s="1266" t="s">
        <v>955</v>
      </c>
      <c r="G4" s="1266" t="s">
        <v>953</v>
      </c>
      <c r="H4" s="1266" t="s">
        <v>961</v>
      </c>
      <c r="I4" s="1272" t="s">
        <v>955</v>
      </c>
      <c r="J4" s="4433" t="s">
        <v>159</v>
      </c>
      <c r="K4" s="4451" t="s">
        <v>530</v>
      </c>
      <c r="L4" s="4451"/>
      <c r="M4" s="4451"/>
      <c r="N4" s="4452"/>
      <c r="O4" s="4449"/>
      <c r="P4" s="6"/>
      <c r="Q4" s="410">
        <v>0</v>
      </c>
      <c r="R4" s="751" t="s">
        <v>522</v>
      </c>
      <c r="S4" s="6"/>
    </row>
    <row r="5" spans="1:29" ht="24.95" customHeight="1">
      <c r="A5" s="4435"/>
      <c r="B5" s="4435"/>
      <c r="C5" s="4435"/>
      <c r="D5" s="4435"/>
      <c r="E5" s="4435"/>
      <c r="F5" s="1266" t="s">
        <v>946</v>
      </c>
      <c r="G5" s="1266" t="s">
        <v>946</v>
      </c>
      <c r="H5" s="1266" t="s">
        <v>946</v>
      </c>
      <c r="I5" s="1266" t="s">
        <v>2</v>
      </c>
      <c r="J5" s="4435"/>
      <c r="K5" s="1273" t="s">
        <v>521</v>
      </c>
      <c r="L5" s="1273" t="s">
        <v>526</v>
      </c>
      <c r="M5" s="1273" t="s">
        <v>859</v>
      </c>
      <c r="N5" s="4452"/>
      <c r="O5" s="4450"/>
      <c r="P5" s="6"/>
      <c r="Q5" s="6"/>
      <c r="R5" s="2991">
        <v>100</v>
      </c>
      <c r="S5" s="2992" t="s">
        <v>2492</v>
      </c>
    </row>
    <row r="6" spans="1:29" ht="24.95" customHeight="1">
      <c r="A6" s="4310" t="s">
        <v>704</v>
      </c>
      <c r="B6" s="2092">
        <v>1</v>
      </c>
      <c r="C6" s="2093" t="s">
        <v>639</v>
      </c>
      <c r="D6" s="2094" t="s">
        <v>856</v>
      </c>
      <c r="E6" s="3079" t="s">
        <v>1190</v>
      </c>
      <c r="F6" s="2220">
        <v>886.42</v>
      </c>
      <c r="G6" s="2095"/>
      <c r="H6" s="2095"/>
      <c r="I6" s="2095">
        <f t="shared" ref="I6:I64" si="0">F6*0.3025</f>
        <v>268.14204999999998</v>
      </c>
      <c r="J6" s="3329" t="s">
        <v>3010</v>
      </c>
      <c r="K6" s="2081">
        <f>'검침 내역'!P6</f>
        <v>0</v>
      </c>
      <c r="L6" s="2081">
        <f>ROUND((K6*'열 요금 고지 및 기준'!$AC$45),-1)</f>
        <v>0</v>
      </c>
      <c r="M6" s="2081">
        <f>ROUND(I6*$Q$4,-1)</f>
        <v>0</v>
      </c>
      <c r="N6" s="2081">
        <f t="shared" ref="N6:N38" si="1">K6</f>
        <v>0</v>
      </c>
      <c r="O6" s="2081">
        <f>M6+L6</f>
        <v>0</v>
      </c>
      <c r="P6" s="147"/>
      <c r="Q6" s="676"/>
      <c r="R6" s="2992">
        <v>10</v>
      </c>
      <c r="S6" s="2992" t="s">
        <v>2493</v>
      </c>
    </row>
    <row r="7" spans="1:29" ht="24.95" customHeight="1">
      <c r="A7" s="4306"/>
      <c r="B7" s="2101">
        <v>2</v>
      </c>
      <c r="C7" s="2102" t="s">
        <v>639</v>
      </c>
      <c r="D7" s="2086" t="s">
        <v>1668</v>
      </c>
      <c r="E7" s="3080" t="s">
        <v>1669</v>
      </c>
      <c r="F7" s="2221">
        <v>61.65</v>
      </c>
      <c r="G7" s="1768"/>
      <c r="H7" s="1768"/>
      <c r="I7" s="1768">
        <f t="shared" si="0"/>
        <v>18.649124999999998</v>
      </c>
      <c r="J7" s="2058" t="s">
        <v>1670</v>
      </c>
      <c r="K7" s="2076">
        <f>'검침 내역'!P7</f>
        <v>0</v>
      </c>
      <c r="L7" s="2076">
        <f>ROUND((K7*'열 요금 고지 및 기준'!$AC$45),-1)</f>
        <v>0</v>
      </c>
      <c r="M7" s="2076">
        <f t="shared" ref="M7:M38" si="2">ROUND(I7*$Q$4,-1)</f>
        <v>0</v>
      </c>
      <c r="N7" s="2076">
        <f t="shared" si="1"/>
        <v>0</v>
      </c>
      <c r="O7" s="2076">
        <f t="shared" ref="O7:O38" si="3">M7+L7</f>
        <v>0</v>
      </c>
      <c r="P7" s="147"/>
      <c r="Q7" s="2897"/>
      <c r="R7" s="2898"/>
      <c r="S7" s="2898"/>
    </row>
    <row r="8" spans="1:29" ht="24.95" customHeight="1">
      <c r="A8" s="4306"/>
      <c r="B8" s="2101">
        <v>3</v>
      </c>
      <c r="C8" s="2102" t="s">
        <v>639</v>
      </c>
      <c r="D8" s="2086" t="s">
        <v>635</v>
      </c>
      <c r="E8" s="3080" t="s">
        <v>962</v>
      </c>
      <c r="F8" s="2221">
        <v>1035.5</v>
      </c>
      <c r="G8" s="1766"/>
      <c r="H8" s="1766"/>
      <c r="I8" s="1768">
        <f t="shared" si="0"/>
        <v>313.23874999999998</v>
      </c>
      <c r="J8" s="2058" t="s">
        <v>317</v>
      </c>
      <c r="K8" s="2076">
        <f>'검침 내역'!P8</f>
        <v>0</v>
      </c>
      <c r="L8" s="2076">
        <f>ROUND((K8*'열 요금 고지 및 기준'!$AC$45),-1)</f>
        <v>0</v>
      </c>
      <c r="M8" s="2076">
        <f t="shared" si="2"/>
        <v>0</v>
      </c>
      <c r="N8" s="2076">
        <f t="shared" si="1"/>
        <v>0</v>
      </c>
      <c r="O8" s="2076">
        <f t="shared" si="3"/>
        <v>0</v>
      </c>
      <c r="P8" s="147"/>
      <c r="Q8" s="2898"/>
      <c r="R8" s="2899" t="s">
        <v>2391</v>
      </c>
      <c r="S8" s="2898"/>
    </row>
    <row r="9" spans="1:29" ht="24.95" customHeight="1">
      <c r="A9" s="4306"/>
      <c r="B9" s="2101">
        <v>4</v>
      </c>
      <c r="C9" s="2102" t="s">
        <v>639</v>
      </c>
      <c r="D9" s="2086" t="s">
        <v>635</v>
      </c>
      <c r="E9" s="3081" t="s">
        <v>889</v>
      </c>
      <c r="F9" s="2221">
        <v>749.44</v>
      </c>
      <c r="G9" s="1768"/>
      <c r="H9" s="1768"/>
      <c r="I9" s="1768">
        <f t="shared" si="0"/>
        <v>226.7056</v>
      </c>
      <c r="J9" s="2890" t="s">
        <v>2542</v>
      </c>
      <c r="K9" s="2076">
        <f>'검침 내역'!P9</f>
        <v>0</v>
      </c>
      <c r="L9" s="2076">
        <f>ROUND((K9*'열 요금 고지 및 기준'!$AC$45),-1)</f>
        <v>0</v>
      </c>
      <c r="M9" s="2076">
        <f t="shared" si="2"/>
        <v>0</v>
      </c>
      <c r="N9" s="2076">
        <f t="shared" si="1"/>
        <v>0</v>
      </c>
      <c r="O9" s="2076">
        <f t="shared" si="3"/>
        <v>0</v>
      </c>
      <c r="P9" s="147"/>
      <c r="Q9" s="2898"/>
      <c r="R9" s="812" t="s">
        <v>2421</v>
      </c>
      <c r="S9" s="2898"/>
    </row>
    <row r="10" spans="1:29" ht="24.95" customHeight="1">
      <c r="A10" s="4306"/>
      <c r="B10" s="2101">
        <v>5</v>
      </c>
      <c r="C10" s="2102" t="s">
        <v>639</v>
      </c>
      <c r="D10" s="2086" t="s">
        <v>856</v>
      </c>
      <c r="E10" s="3081" t="s">
        <v>2254</v>
      </c>
      <c r="F10" s="2221">
        <v>1070.0899999999999</v>
      </c>
      <c r="G10" s="1768"/>
      <c r="H10" s="1768"/>
      <c r="I10" s="1768">
        <f t="shared" si="0"/>
        <v>323.70222499999994</v>
      </c>
      <c r="J10" s="3466" t="s">
        <v>631</v>
      </c>
      <c r="K10" s="2076">
        <f>'검침 내역'!P10</f>
        <v>0</v>
      </c>
      <c r="L10" s="2076">
        <f>ROUND((K10*'열 요금 고지 및 기준'!$AC$45),-1)</f>
        <v>0</v>
      </c>
      <c r="M10" s="2076">
        <f t="shared" si="2"/>
        <v>0</v>
      </c>
      <c r="N10" s="2076">
        <f t="shared" si="1"/>
        <v>0</v>
      </c>
      <c r="O10" s="2076">
        <f t="shared" si="3"/>
        <v>0</v>
      </c>
      <c r="P10" s="147"/>
      <c r="Q10" s="2898"/>
      <c r="R10" s="812" t="s">
        <v>2392</v>
      </c>
      <c r="S10" s="2898"/>
    </row>
    <row r="11" spans="1:29" ht="24.95" customHeight="1">
      <c r="A11" s="4306"/>
      <c r="B11" s="2101">
        <v>6</v>
      </c>
      <c r="C11" s="2102" t="s">
        <v>639</v>
      </c>
      <c r="D11" s="2086" t="s">
        <v>1668</v>
      </c>
      <c r="E11" s="3081" t="s">
        <v>2227</v>
      </c>
      <c r="F11" s="2221">
        <v>394.96</v>
      </c>
      <c r="G11" s="1768"/>
      <c r="H11" s="1768"/>
      <c r="I11" s="1768">
        <f t="shared" si="0"/>
        <v>119.47539999999999</v>
      </c>
      <c r="J11" s="3493" t="s">
        <v>3066</v>
      </c>
      <c r="K11" s="2076">
        <f>'검침 내역'!P11</f>
        <v>3</v>
      </c>
      <c r="L11" s="2076">
        <f>ROUND((K11*'열 요금 고지 및 기준'!$AC$45),-1)</f>
        <v>13420</v>
      </c>
      <c r="M11" s="2076">
        <f t="shared" ref="M11" si="4">ROUND(I11*$Q$4,-1)</f>
        <v>0</v>
      </c>
      <c r="N11" s="2076">
        <f t="shared" ref="N11" si="5">K11</f>
        <v>3</v>
      </c>
      <c r="O11" s="2076">
        <f t="shared" ref="O11" si="6">M11+L11</f>
        <v>13420</v>
      </c>
      <c r="P11" s="147"/>
      <c r="Q11" s="2898"/>
      <c r="R11" s="2898"/>
      <c r="S11" s="2898"/>
    </row>
    <row r="12" spans="1:29" ht="24.95" customHeight="1">
      <c r="A12" s="4306"/>
      <c r="B12" s="2101">
        <v>7</v>
      </c>
      <c r="C12" s="2102" t="s">
        <v>639</v>
      </c>
      <c r="D12" s="2086" t="s">
        <v>635</v>
      </c>
      <c r="E12" s="3081" t="s">
        <v>1194</v>
      </c>
      <c r="F12" s="2221">
        <v>363.74</v>
      </c>
      <c r="G12" s="1768"/>
      <c r="H12" s="1768"/>
      <c r="I12" s="1768">
        <f t="shared" si="0"/>
        <v>110.03135</v>
      </c>
      <c r="J12" s="3467" t="s">
        <v>113</v>
      </c>
      <c r="K12" s="2076">
        <f>'검침 내역'!P12</f>
        <v>0</v>
      </c>
      <c r="L12" s="2076">
        <f>ROUND((K12*'열 요금 고지 및 기준'!$AC$45),-1)</f>
        <v>0</v>
      </c>
      <c r="M12" s="2076">
        <f t="shared" si="2"/>
        <v>0</v>
      </c>
      <c r="N12" s="2076">
        <f t="shared" si="1"/>
        <v>0</v>
      </c>
      <c r="O12" s="2076">
        <f t="shared" si="3"/>
        <v>0</v>
      </c>
      <c r="P12" s="147"/>
      <c r="Q12" s="149"/>
      <c r="R12" s="6"/>
      <c r="S12" s="6"/>
    </row>
    <row r="13" spans="1:29" ht="24.95" customHeight="1">
      <c r="A13" s="4306"/>
      <c r="B13" s="2101">
        <v>8</v>
      </c>
      <c r="C13" s="2102" t="s">
        <v>639</v>
      </c>
      <c r="D13" s="2086" t="s">
        <v>635</v>
      </c>
      <c r="E13" s="3081" t="s">
        <v>318</v>
      </c>
      <c r="F13" s="2221">
        <v>61.74</v>
      </c>
      <c r="G13" s="1768"/>
      <c r="H13" s="1768"/>
      <c r="I13" s="1768">
        <f t="shared" si="0"/>
        <v>18.676349999999999</v>
      </c>
      <c r="J13" s="2058" t="s">
        <v>632</v>
      </c>
      <c r="K13" s="2076">
        <f>'검침 내역'!P13</f>
        <v>10</v>
      </c>
      <c r="L13" s="2076">
        <f>ROUND((K13*'열 요금 고지 및 기준'!$AC$45),-1)</f>
        <v>44730</v>
      </c>
      <c r="M13" s="2076">
        <f t="shared" si="2"/>
        <v>0</v>
      </c>
      <c r="N13" s="2076">
        <f t="shared" si="1"/>
        <v>10</v>
      </c>
      <c r="O13" s="2076">
        <f t="shared" si="3"/>
        <v>44730</v>
      </c>
      <c r="P13" s="147"/>
      <c r="Q13" s="149"/>
      <c r="R13" s="6"/>
      <c r="S13" s="6"/>
    </row>
    <row r="14" spans="1:29" ht="24.95" customHeight="1">
      <c r="A14" s="4306"/>
      <c r="B14" s="2101">
        <v>9</v>
      </c>
      <c r="C14" s="2102" t="s">
        <v>639</v>
      </c>
      <c r="D14" s="2114" t="s">
        <v>635</v>
      </c>
      <c r="E14" s="3082" t="s">
        <v>1380</v>
      </c>
      <c r="F14" s="2221">
        <v>60.39</v>
      </c>
      <c r="G14" s="2221"/>
      <c r="H14" s="2221"/>
      <c r="I14" s="2221">
        <f t="shared" si="0"/>
        <v>18.267975</v>
      </c>
      <c r="J14" s="2073" t="s">
        <v>1381</v>
      </c>
      <c r="K14" s="2076">
        <f>'검침 내역'!P14</f>
        <v>0</v>
      </c>
      <c r="L14" s="2076">
        <f>ROUND((K14*'열 요금 고지 및 기준'!$AC$45),-1)</f>
        <v>0</v>
      </c>
      <c r="M14" s="2076">
        <f t="shared" si="2"/>
        <v>0</v>
      </c>
      <c r="N14" s="2076">
        <f t="shared" si="1"/>
        <v>0</v>
      </c>
      <c r="O14" s="2076">
        <f t="shared" si="3"/>
        <v>0</v>
      </c>
      <c r="P14" s="147"/>
      <c r="Q14" s="149"/>
      <c r="R14" s="6"/>
      <c r="S14" s="6"/>
    </row>
    <row r="15" spans="1:29" ht="24.95" customHeight="1">
      <c r="A15" s="4306"/>
      <c r="B15" s="2101">
        <v>10</v>
      </c>
      <c r="C15" s="2102" t="s">
        <v>639</v>
      </c>
      <c r="D15" s="2114" t="s">
        <v>635</v>
      </c>
      <c r="E15" s="3082" t="s">
        <v>1841</v>
      </c>
      <c r="F15" s="2221">
        <v>41.57</v>
      </c>
      <c r="G15" s="2221"/>
      <c r="H15" s="2221"/>
      <c r="I15" s="2221">
        <f t="shared" si="0"/>
        <v>12.574925</v>
      </c>
      <c r="J15" s="2073" t="s">
        <v>2165</v>
      </c>
      <c r="K15" s="2076">
        <f>'검침 내역'!P15</f>
        <v>0</v>
      </c>
      <c r="L15" s="2076">
        <f>ROUND((K15*'열 요금 고지 및 기준'!$AC$45),-1)</f>
        <v>0</v>
      </c>
      <c r="M15" s="2076">
        <f>ROUND(I15*$Q$4,-1)</f>
        <v>0</v>
      </c>
      <c r="N15" s="2076">
        <f>K15</f>
        <v>0</v>
      </c>
      <c r="O15" s="2076">
        <f>M15+L15</f>
        <v>0</v>
      </c>
      <c r="P15" s="147"/>
      <c r="Q15" s="149"/>
      <c r="R15" s="6"/>
      <c r="S15" s="6"/>
    </row>
    <row r="16" spans="1:29" ht="24.95" customHeight="1">
      <c r="A16" s="4306"/>
      <c r="B16" s="2101">
        <v>11</v>
      </c>
      <c r="C16" s="2102" t="s">
        <v>639</v>
      </c>
      <c r="D16" s="2114" t="s">
        <v>635</v>
      </c>
      <c r="E16" s="3082" t="s">
        <v>3067</v>
      </c>
      <c r="F16" s="2221">
        <v>18.399999999999999</v>
      </c>
      <c r="G16" s="2221"/>
      <c r="H16" s="2221"/>
      <c r="I16" s="2221">
        <v>5.57</v>
      </c>
      <c r="J16" s="2073" t="s">
        <v>1591</v>
      </c>
      <c r="K16" s="2076">
        <f>'검침 내역'!P16</f>
        <v>0</v>
      </c>
      <c r="L16" s="2076">
        <f>ROUND((K16*'열 요금 고지 및 기준'!$AC$45),-1)</f>
        <v>0</v>
      </c>
      <c r="M16" s="2076">
        <f t="shared" si="2"/>
        <v>0</v>
      </c>
      <c r="N16" s="2076">
        <f t="shared" si="1"/>
        <v>0</v>
      </c>
      <c r="O16" s="2076">
        <f t="shared" si="3"/>
        <v>0</v>
      </c>
      <c r="P16" s="147"/>
      <c r="Q16" s="149"/>
      <c r="R16" s="6"/>
      <c r="S16" s="6"/>
    </row>
    <row r="17" spans="1:19" ht="24.95" customHeight="1">
      <c r="A17" s="4306"/>
      <c r="B17" s="2101">
        <v>12</v>
      </c>
      <c r="C17" s="2102" t="s">
        <v>639</v>
      </c>
      <c r="D17" s="2114" t="s">
        <v>635</v>
      </c>
      <c r="E17" s="3082" t="s">
        <v>3038</v>
      </c>
      <c r="F17" s="2221">
        <v>22.95</v>
      </c>
      <c r="G17" s="2221"/>
      <c r="H17" s="2221"/>
      <c r="I17" s="2221">
        <v>6.94</v>
      </c>
      <c r="J17" s="3464" t="s">
        <v>3037</v>
      </c>
      <c r="K17" s="2076">
        <f>'검침 내역'!P17</f>
        <v>0</v>
      </c>
      <c r="L17" s="2076">
        <f>ROUND((K17*'열 요금 고지 및 기준'!$AC$45),-1)</f>
        <v>0</v>
      </c>
      <c r="M17" s="2076">
        <f>ROUND(I17*$Q$4,-1)</f>
        <v>0</v>
      </c>
      <c r="N17" s="2076">
        <f>K17</f>
        <v>0</v>
      </c>
      <c r="O17" s="2076">
        <f>M17+L17</f>
        <v>0</v>
      </c>
      <c r="P17" s="147"/>
      <c r="Q17" s="149"/>
      <c r="R17" s="6"/>
      <c r="S17" s="6"/>
    </row>
    <row r="18" spans="1:19" ht="24.95" customHeight="1">
      <c r="A18" s="4306"/>
      <c r="B18" s="2101">
        <v>13</v>
      </c>
      <c r="C18" s="2102" t="s">
        <v>639</v>
      </c>
      <c r="D18" s="2086" t="s">
        <v>858</v>
      </c>
      <c r="E18" s="3081" t="s">
        <v>3361</v>
      </c>
      <c r="F18" s="1766">
        <v>1363.48</v>
      </c>
      <c r="G18" s="1766"/>
      <c r="H18" s="1766"/>
      <c r="I18" s="2221">
        <v>412.45</v>
      </c>
      <c r="J18" s="2073" t="s">
        <v>3360</v>
      </c>
      <c r="K18" s="2076">
        <f>'검침 내역'!P18</f>
        <v>0</v>
      </c>
      <c r="L18" s="2076">
        <f>ROUND((K18*'열 요금 고지 및 기준'!$AC$45),-1)</f>
        <v>0</v>
      </c>
      <c r="M18" s="2076">
        <f t="shared" si="2"/>
        <v>0</v>
      </c>
      <c r="N18" s="2076">
        <f t="shared" si="1"/>
        <v>0</v>
      </c>
      <c r="O18" s="2076">
        <f t="shared" si="3"/>
        <v>0</v>
      </c>
      <c r="P18" s="147"/>
      <c r="Q18" s="149"/>
      <c r="R18" s="6"/>
      <c r="S18" s="6"/>
    </row>
    <row r="19" spans="1:19" ht="24.95" customHeight="1">
      <c r="A19" s="4306"/>
      <c r="B19" s="2101">
        <v>14</v>
      </c>
      <c r="C19" s="2102" t="s">
        <v>639</v>
      </c>
      <c r="D19" s="2086" t="s">
        <v>633</v>
      </c>
      <c r="E19" s="3081" t="s">
        <v>319</v>
      </c>
      <c r="F19" s="3433">
        <v>70.98</v>
      </c>
      <c r="G19" s="3433"/>
      <c r="H19" s="3433"/>
      <c r="I19" s="3433">
        <f t="shared" si="0"/>
        <v>21.471450000000001</v>
      </c>
      <c r="J19" s="2073" t="s">
        <v>3364</v>
      </c>
      <c r="K19" s="2076">
        <f>'검침 내역'!P19</f>
        <v>0</v>
      </c>
      <c r="L19" s="2076">
        <f>ROUND((K19*'열 요금 고지 및 기준'!$AC$45),-1)</f>
        <v>0</v>
      </c>
      <c r="M19" s="2076">
        <f t="shared" si="2"/>
        <v>0</v>
      </c>
      <c r="N19" s="2076">
        <f t="shared" si="1"/>
        <v>0</v>
      </c>
      <c r="O19" s="2076">
        <f t="shared" si="3"/>
        <v>0</v>
      </c>
      <c r="P19" s="147"/>
      <c r="Q19" s="149"/>
      <c r="R19" s="6"/>
      <c r="S19" s="6"/>
    </row>
    <row r="20" spans="1:19" ht="24.95" customHeight="1">
      <c r="A20" s="4306"/>
      <c r="B20" s="2101">
        <v>15</v>
      </c>
      <c r="C20" s="2102" t="s">
        <v>639</v>
      </c>
      <c r="D20" s="2086" t="s">
        <v>858</v>
      </c>
      <c r="E20" s="3081" t="s">
        <v>935</v>
      </c>
      <c r="F20" s="3433">
        <v>2331.4</v>
      </c>
      <c r="G20" s="3434"/>
      <c r="H20" s="3434"/>
      <c r="I20" s="3434">
        <f t="shared" si="0"/>
        <v>705.24850000000004</v>
      </c>
      <c r="J20" s="2070" t="s">
        <v>8</v>
      </c>
      <c r="K20" s="2076">
        <f>'검침 내역'!P20</f>
        <v>0</v>
      </c>
      <c r="L20" s="2076">
        <f>ROUND((K20*'열 요금 고지 및 기준'!$AC$45),-1)</f>
        <v>0</v>
      </c>
      <c r="M20" s="2076">
        <f t="shared" si="2"/>
        <v>0</v>
      </c>
      <c r="N20" s="2076">
        <f t="shared" si="1"/>
        <v>0</v>
      </c>
      <c r="O20" s="2076">
        <f t="shared" si="3"/>
        <v>0</v>
      </c>
      <c r="P20" s="147"/>
      <c r="Q20" s="149"/>
      <c r="R20" s="6"/>
      <c r="S20" s="6"/>
    </row>
    <row r="21" spans="1:19" ht="24.95" customHeight="1">
      <c r="A21" s="4306"/>
      <c r="B21" s="2101">
        <v>16</v>
      </c>
      <c r="C21" s="2102" t="s">
        <v>639</v>
      </c>
      <c r="D21" s="2086" t="s">
        <v>858</v>
      </c>
      <c r="E21" s="3081" t="s">
        <v>891</v>
      </c>
      <c r="F21" s="2221">
        <v>2488.48</v>
      </c>
      <c r="G21" s="1768"/>
      <c r="H21" s="1768"/>
      <c r="I21" s="1768">
        <f t="shared" si="0"/>
        <v>752.76519999999994</v>
      </c>
      <c r="J21" s="2070" t="s">
        <v>637</v>
      </c>
      <c r="K21" s="2076">
        <f>'검침 내역'!P21</f>
        <v>0</v>
      </c>
      <c r="L21" s="2076">
        <f>ROUND((K21*'열 요금 고지 및 기준'!$AC$45),-1)</f>
        <v>0</v>
      </c>
      <c r="M21" s="2076">
        <f t="shared" si="2"/>
        <v>0</v>
      </c>
      <c r="N21" s="2076">
        <f t="shared" si="1"/>
        <v>0</v>
      </c>
      <c r="O21" s="2076">
        <f t="shared" si="3"/>
        <v>0</v>
      </c>
      <c r="P21" s="147"/>
      <c r="Q21" s="149"/>
      <c r="R21" s="6"/>
      <c r="S21" s="6"/>
    </row>
    <row r="22" spans="1:19" ht="24.95" customHeight="1">
      <c r="A22" s="4306"/>
      <c r="B22" s="2101">
        <v>17</v>
      </c>
      <c r="C22" s="2102" t="s">
        <v>639</v>
      </c>
      <c r="D22" s="2086" t="s">
        <v>633</v>
      </c>
      <c r="E22" s="3081" t="s">
        <v>2852</v>
      </c>
      <c r="F22" s="2221">
        <v>106.41</v>
      </c>
      <c r="G22" s="1768"/>
      <c r="H22" s="1768"/>
      <c r="I22" s="1768">
        <f t="shared" si="0"/>
        <v>32.189025000000001</v>
      </c>
      <c r="J22" s="3464" t="s">
        <v>3428</v>
      </c>
      <c r="K22" s="2076">
        <f>'검침 내역'!P22</f>
        <v>0</v>
      </c>
      <c r="L22" s="2076">
        <f>ROUND((K22*'열 요금 고지 및 기준'!$AC$45),-1)</f>
        <v>0</v>
      </c>
      <c r="M22" s="2076">
        <f t="shared" si="2"/>
        <v>0</v>
      </c>
      <c r="N22" s="2076">
        <f t="shared" si="1"/>
        <v>0</v>
      </c>
      <c r="O22" s="2076">
        <f t="shared" si="3"/>
        <v>0</v>
      </c>
      <c r="P22" s="147"/>
      <c r="Q22" s="149"/>
      <c r="R22" s="6"/>
      <c r="S22" s="6"/>
    </row>
    <row r="23" spans="1:19" ht="24.95" customHeight="1">
      <c r="A23" s="4306"/>
      <c r="B23" s="2101">
        <v>18</v>
      </c>
      <c r="C23" s="2102"/>
      <c r="D23" s="2086"/>
      <c r="E23" s="3081" t="s">
        <v>3425</v>
      </c>
      <c r="F23" s="2221">
        <v>25.88</v>
      </c>
      <c r="G23" s="1768"/>
      <c r="H23" s="1768"/>
      <c r="I23" s="1768">
        <f t="shared" si="0"/>
        <v>7.8286999999999995</v>
      </c>
      <c r="J23" s="3464" t="s">
        <v>3426</v>
      </c>
      <c r="K23" s="2076"/>
      <c r="L23" s="2076"/>
      <c r="M23" s="2076"/>
      <c r="N23" s="2076"/>
      <c r="O23" s="2076"/>
      <c r="P23" s="147"/>
      <c r="Q23" s="149"/>
      <c r="R23" s="6"/>
      <c r="S23" s="6"/>
    </row>
    <row r="24" spans="1:19" ht="24.95" customHeight="1">
      <c r="A24" s="4306"/>
      <c r="B24" s="2101">
        <v>19</v>
      </c>
      <c r="C24" s="2102" t="s">
        <v>639</v>
      </c>
      <c r="D24" s="2086" t="s">
        <v>633</v>
      </c>
      <c r="E24" s="3081" t="s">
        <v>284</v>
      </c>
      <c r="F24" s="2221">
        <v>106.86</v>
      </c>
      <c r="G24" s="1768"/>
      <c r="H24" s="1768"/>
      <c r="I24" s="1768">
        <f t="shared" si="0"/>
        <v>32.325150000000001</v>
      </c>
      <c r="J24" s="2058" t="s">
        <v>2955</v>
      </c>
      <c r="K24" s="2076">
        <f>'검침 내역'!P24</f>
        <v>18</v>
      </c>
      <c r="L24" s="2076">
        <f>ROUND((K24*'열 요금 고지 및 기준'!$AC$45),-1)</f>
        <v>80510</v>
      </c>
      <c r="M24" s="2076">
        <f t="shared" si="2"/>
        <v>0</v>
      </c>
      <c r="N24" s="2076">
        <f t="shared" si="1"/>
        <v>18</v>
      </c>
      <c r="O24" s="2076">
        <f t="shared" si="3"/>
        <v>80510</v>
      </c>
      <c r="P24" s="147"/>
      <c r="Q24" s="149"/>
      <c r="R24" s="6"/>
      <c r="S24" s="6"/>
    </row>
    <row r="25" spans="1:19" ht="24.95" customHeight="1">
      <c r="A25" s="4306"/>
      <c r="B25" s="2101">
        <v>20</v>
      </c>
      <c r="C25" s="2102" t="s">
        <v>639</v>
      </c>
      <c r="D25" s="2086" t="s">
        <v>858</v>
      </c>
      <c r="E25" s="3083" t="s">
        <v>1196</v>
      </c>
      <c r="F25" s="2221">
        <v>384.8</v>
      </c>
      <c r="G25" s="1768"/>
      <c r="H25" s="1768"/>
      <c r="I25" s="1768">
        <f t="shared" si="0"/>
        <v>116.402</v>
      </c>
      <c r="J25" s="2058" t="s">
        <v>1762</v>
      </c>
      <c r="K25" s="2076">
        <f>'검침 내역'!P25</f>
        <v>75</v>
      </c>
      <c r="L25" s="2076">
        <f>ROUND((K25*'열 요금 고지 및 기준'!$AC$45),-1)</f>
        <v>335480</v>
      </c>
      <c r="M25" s="2076">
        <f t="shared" si="2"/>
        <v>0</v>
      </c>
      <c r="N25" s="2076">
        <f t="shared" si="1"/>
        <v>75</v>
      </c>
      <c r="O25" s="2076">
        <f t="shared" si="3"/>
        <v>335480</v>
      </c>
      <c r="P25" s="147"/>
      <c r="Q25" s="149"/>
      <c r="R25" s="6"/>
      <c r="S25" s="6"/>
    </row>
    <row r="26" spans="1:19" ht="24.95" customHeight="1">
      <c r="A26" s="4306"/>
      <c r="B26" s="2101">
        <v>21</v>
      </c>
      <c r="C26" s="2102" t="s">
        <v>639</v>
      </c>
      <c r="D26" s="2086" t="s">
        <v>858</v>
      </c>
      <c r="E26" s="3081" t="s">
        <v>1189</v>
      </c>
      <c r="F26" s="2221">
        <v>581.76</v>
      </c>
      <c r="G26" s="1768"/>
      <c r="H26" s="1768"/>
      <c r="I26" s="1768">
        <f t="shared" si="0"/>
        <v>175.98239999999998</v>
      </c>
      <c r="J26" s="2070" t="s">
        <v>353</v>
      </c>
      <c r="K26" s="2076">
        <f>'검침 내역'!P26</f>
        <v>0</v>
      </c>
      <c r="L26" s="2076">
        <f>ROUND((K26*'열 요금 고지 및 기준'!$AC$45),-1)</f>
        <v>0</v>
      </c>
      <c r="M26" s="2076">
        <f t="shared" si="2"/>
        <v>0</v>
      </c>
      <c r="N26" s="2076">
        <f t="shared" si="1"/>
        <v>0</v>
      </c>
      <c r="O26" s="2076">
        <f t="shared" si="3"/>
        <v>0</v>
      </c>
      <c r="P26" s="147"/>
      <c r="Q26" s="149"/>
      <c r="R26" s="6"/>
      <c r="S26" s="6"/>
    </row>
    <row r="27" spans="1:19" ht="24.95" customHeight="1">
      <c r="A27" s="4306"/>
      <c r="B27" s="2101">
        <v>22</v>
      </c>
      <c r="C27" s="2102" t="s">
        <v>639</v>
      </c>
      <c r="D27" s="2086" t="s">
        <v>634</v>
      </c>
      <c r="E27" s="3083" t="s">
        <v>321</v>
      </c>
      <c r="F27" s="1766">
        <v>723.27</v>
      </c>
      <c r="G27" s="1766"/>
      <c r="H27" s="1766"/>
      <c r="I27" s="1766">
        <f t="shared" si="0"/>
        <v>218.789175</v>
      </c>
      <c r="J27" s="2989" t="s">
        <v>2362</v>
      </c>
      <c r="K27" s="2076">
        <f>'검침 내역'!P27</f>
        <v>738</v>
      </c>
      <c r="L27" s="2076">
        <f>ROUND((K27*'열 요금 고지 및 기준'!$AC$45),-1)</f>
        <v>3301100</v>
      </c>
      <c r="M27" s="2076">
        <f t="shared" si="2"/>
        <v>0</v>
      </c>
      <c r="N27" s="2076">
        <f t="shared" si="1"/>
        <v>738</v>
      </c>
      <c r="O27" s="2076">
        <f>M27+L27</f>
        <v>3301100</v>
      </c>
      <c r="P27" s="147"/>
      <c r="Q27" s="149"/>
      <c r="R27" s="6"/>
      <c r="S27" s="6"/>
    </row>
    <row r="28" spans="1:19" ht="24.95" customHeight="1">
      <c r="A28" s="4311"/>
      <c r="B28" s="2222">
        <v>23</v>
      </c>
      <c r="C28" s="3406" t="s">
        <v>639</v>
      </c>
      <c r="D28" s="3407" t="s">
        <v>3</v>
      </c>
      <c r="E28" s="3408">
        <v>401</v>
      </c>
      <c r="F28" s="3435">
        <v>373.85</v>
      </c>
      <c r="G28" s="3436"/>
      <c r="H28" s="3436"/>
      <c r="I28" s="3436">
        <f t="shared" si="0"/>
        <v>113.089625</v>
      </c>
      <c r="J28" s="1710" t="s">
        <v>3427</v>
      </c>
      <c r="K28" s="2083">
        <f>'검침 내역'!P28</f>
        <v>53</v>
      </c>
      <c r="L28" s="2083">
        <f>ROUND((K28*'열 요금 고지 및 기준'!$AC$45),-1)</f>
        <v>237070</v>
      </c>
      <c r="M28" s="2083">
        <f t="shared" si="2"/>
        <v>0</v>
      </c>
      <c r="N28" s="2083">
        <f t="shared" si="1"/>
        <v>53</v>
      </c>
      <c r="O28" s="2083">
        <f t="shared" si="3"/>
        <v>237070</v>
      </c>
      <c r="P28" s="147"/>
      <c r="Q28" s="149"/>
      <c r="R28" s="6"/>
      <c r="S28" s="6"/>
    </row>
    <row r="29" spans="1:19" ht="24.95" customHeight="1">
      <c r="A29" s="4310" t="s">
        <v>705</v>
      </c>
      <c r="B29" s="2092">
        <v>24</v>
      </c>
      <c r="C29" s="3412" t="s">
        <v>638</v>
      </c>
      <c r="D29" s="3413" t="s">
        <v>13</v>
      </c>
      <c r="E29" s="3414" t="s">
        <v>886</v>
      </c>
      <c r="F29" s="3442">
        <v>299.10000000000002</v>
      </c>
      <c r="G29" s="2270"/>
      <c r="H29" s="2270"/>
      <c r="I29" s="2270">
        <f t="shared" si="0"/>
        <v>90.47775</v>
      </c>
      <c r="J29" s="3443" t="s">
        <v>5</v>
      </c>
      <c r="K29" s="1056">
        <f>'검침 내역'!P29</f>
        <v>155</v>
      </c>
      <c r="L29" s="2081">
        <f>ROUND((K29*'열 요금 고지 및 기준'!$AC$45),-1)</f>
        <v>693320</v>
      </c>
      <c r="M29" s="1056">
        <f t="shared" si="2"/>
        <v>0</v>
      </c>
      <c r="N29" s="1056">
        <f t="shared" si="1"/>
        <v>155</v>
      </c>
      <c r="O29" s="1056">
        <f t="shared" si="3"/>
        <v>693320</v>
      </c>
      <c r="P29" s="147"/>
      <c r="Q29" s="149"/>
      <c r="R29" s="6"/>
      <c r="S29" s="6"/>
    </row>
    <row r="30" spans="1:19" ht="24.95" customHeight="1">
      <c r="A30" s="4312"/>
      <c r="B30" s="2101">
        <v>25</v>
      </c>
      <c r="C30" s="1733" t="s">
        <v>638</v>
      </c>
      <c r="D30" s="1734" t="s">
        <v>13</v>
      </c>
      <c r="E30" s="3084" t="s">
        <v>884</v>
      </c>
      <c r="F30" s="1736">
        <v>398.47</v>
      </c>
      <c r="G30" s="1736"/>
      <c r="H30" s="1736"/>
      <c r="I30" s="1736">
        <v>120.54</v>
      </c>
      <c r="J30" s="1737" t="s">
        <v>2601</v>
      </c>
      <c r="K30" s="1057">
        <f>'검침 내역'!P30</f>
        <v>254</v>
      </c>
      <c r="L30" s="2076">
        <f>ROUND((K30*'열 요금 고지 및 기준'!$AC$45),-1)</f>
        <v>1136150</v>
      </c>
      <c r="M30" s="1057">
        <f t="shared" si="2"/>
        <v>0</v>
      </c>
      <c r="N30" s="1057">
        <f t="shared" si="1"/>
        <v>254</v>
      </c>
      <c r="O30" s="1057">
        <f t="shared" si="3"/>
        <v>1136150</v>
      </c>
      <c r="P30" s="147"/>
      <c r="Q30" s="149"/>
      <c r="R30" s="6"/>
      <c r="S30" s="6"/>
    </row>
    <row r="31" spans="1:19" ht="24.95" customHeight="1">
      <c r="A31" s="4312"/>
      <c r="B31" s="2101">
        <v>26</v>
      </c>
      <c r="C31" s="1733" t="s">
        <v>638</v>
      </c>
      <c r="D31" s="1734" t="s">
        <v>13</v>
      </c>
      <c r="E31" s="3085" t="s">
        <v>328</v>
      </c>
      <c r="F31" s="1751">
        <v>193.86</v>
      </c>
      <c r="G31" s="1709"/>
      <c r="H31" s="1709"/>
      <c r="I31" s="1709">
        <f t="shared" si="0"/>
        <v>58.642650000000003</v>
      </c>
      <c r="J31" s="1739" t="s">
        <v>853</v>
      </c>
      <c r="K31" s="1057">
        <f>'검침 내역'!P31</f>
        <v>93</v>
      </c>
      <c r="L31" s="2076">
        <f>ROUND((K31*'열 요금 고지 및 기준'!$AC$45),-1)</f>
        <v>415990</v>
      </c>
      <c r="M31" s="1057">
        <f t="shared" si="2"/>
        <v>0</v>
      </c>
      <c r="N31" s="1057">
        <f t="shared" si="1"/>
        <v>93</v>
      </c>
      <c r="O31" s="1057">
        <f t="shared" si="3"/>
        <v>415990</v>
      </c>
      <c r="P31" s="147"/>
      <c r="Q31" s="149"/>
      <c r="R31" s="6"/>
      <c r="S31" s="6"/>
    </row>
    <row r="32" spans="1:19" ht="24.95" customHeight="1">
      <c r="A32" s="4312"/>
      <c r="B32" s="2101">
        <v>27</v>
      </c>
      <c r="C32" s="1733" t="s">
        <v>638</v>
      </c>
      <c r="D32" s="1734" t="s">
        <v>13</v>
      </c>
      <c r="E32" s="3085" t="s">
        <v>335</v>
      </c>
      <c r="F32" s="3832">
        <v>110.35</v>
      </c>
      <c r="G32" s="3832"/>
      <c r="H32" s="3832"/>
      <c r="I32" s="3832">
        <f t="shared" si="0"/>
        <v>33.380874999999996</v>
      </c>
      <c r="J32" s="1710" t="s">
        <v>878</v>
      </c>
      <c r="K32" s="1057">
        <f>'검침 내역'!P32</f>
        <v>101</v>
      </c>
      <c r="L32" s="2076">
        <f>ROUND((K32*'열 요금 고지 및 기준'!$AC$45),-1)</f>
        <v>451780</v>
      </c>
      <c r="M32" s="1057">
        <f t="shared" si="2"/>
        <v>0</v>
      </c>
      <c r="N32" s="1057">
        <f t="shared" si="1"/>
        <v>101</v>
      </c>
      <c r="O32" s="1057">
        <f t="shared" si="3"/>
        <v>451780</v>
      </c>
      <c r="P32" s="147"/>
      <c r="Q32" s="149"/>
      <c r="R32" s="6"/>
      <c r="S32" s="6"/>
    </row>
    <row r="33" spans="1:19" ht="24.95" customHeight="1">
      <c r="A33" s="4312"/>
      <c r="B33" s="2101">
        <v>28</v>
      </c>
      <c r="C33" s="1733" t="s">
        <v>638</v>
      </c>
      <c r="D33" s="1734" t="s">
        <v>13</v>
      </c>
      <c r="E33" s="3085" t="s">
        <v>333</v>
      </c>
      <c r="F33" s="1751">
        <v>97.08</v>
      </c>
      <c r="G33" s="1709"/>
      <c r="H33" s="1709"/>
      <c r="I33" s="1709">
        <f t="shared" si="0"/>
        <v>29.366699999999998</v>
      </c>
      <c r="J33" s="1739" t="s">
        <v>689</v>
      </c>
      <c r="K33" s="1057">
        <f>'검침 내역'!P33</f>
        <v>102</v>
      </c>
      <c r="L33" s="2076">
        <f>ROUND((K33*'열 요금 고지 및 기준'!$AC$45),-1)</f>
        <v>456250</v>
      </c>
      <c r="M33" s="1057">
        <f t="shared" si="2"/>
        <v>0</v>
      </c>
      <c r="N33" s="1057">
        <f t="shared" si="1"/>
        <v>102</v>
      </c>
      <c r="O33" s="1057">
        <f t="shared" si="3"/>
        <v>456250</v>
      </c>
      <c r="P33" s="147"/>
      <c r="Q33" s="149"/>
      <c r="R33" s="6"/>
      <c r="S33" s="6"/>
    </row>
    <row r="34" spans="1:19" ht="24.95" customHeight="1">
      <c r="A34" s="4312"/>
      <c r="B34" s="2101">
        <v>29</v>
      </c>
      <c r="C34" s="1733" t="s">
        <v>638</v>
      </c>
      <c r="D34" s="1734" t="s">
        <v>13</v>
      </c>
      <c r="E34" s="3085" t="s">
        <v>327</v>
      </c>
      <c r="F34" s="1736">
        <v>294.04000000000002</v>
      </c>
      <c r="G34" s="1736"/>
      <c r="H34" s="1736"/>
      <c r="I34" s="1736">
        <f t="shared" si="0"/>
        <v>88.947100000000006</v>
      </c>
      <c r="J34" s="1737" t="s">
        <v>2296</v>
      </c>
      <c r="K34" s="1057">
        <f>'검침 내역'!P34</f>
        <v>86</v>
      </c>
      <c r="L34" s="2076">
        <f>ROUND((K34*'열 요금 고지 및 기준'!$AC$45),-1)</f>
        <v>384680</v>
      </c>
      <c r="M34" s="1057">
        <f t="shared" si="2"/>
        <v>0</v>
      </c>
      <c r="N34" s="1057">
        <f t="shared" si="1"/>
        <v>86</v>
      </c>
      <c r="O34" s="1057">
        <f t="shared" si="3"/>
        <v>384680</v>
      </c>
      <c r="P34" s="147"/>
      <c r="Q34" s="149"/>
      <c r="R34" s="6"/>
      <c r="S34" s="6"/>
    </row>
    <row r="35" spans="1:19" ht="24.95" customHeight="1">
      <c r="A35" s="4312"/>
      <c r="B35" s="2101">
        <v>30</v>
      </c>
      <c r="C35" s="1733" t="s">
        <v>638</v>
      </c>
      <c r="D35" s="1734" t="s">
        <v>13</v>
      </c>
      <c r="E35" s="3085" t="s">
        <v>690</v>
      </c>
      <c r="F35" s="1751">
        <v>192.26</v>
      </c>
      <c r="G35" s="1709"/>
      <c r="H35" s="1709"/>
      <c r="I35" s="1709">
        <f t="shared" si="0"/>
        <v>58.158649999999994</v>
      </c>
      <c r="J35" s="1737" t="s">
        <v>866</v>
      </c>
      <c r="K35" s="1057">
        <f>'검침 내역'!P35</f>
        <v>49</v>
      </c>
      <c r="L35" s="2076">
        <f>ROUND((K35*'열 요금 고지 및 기준'!$AC$45),-1)</f>
        <v>219180</v>
      </c>
      <c r="M35" s="1057">
        <f t="shared" si="2"/>
        <v>0</v>
      </c>
      <c r="N35" s="1057">
        <f t="shared" si="1"/>
        <v>49</v>
      </c>
      <c r="O35" s="1057">
        <f t="shared" si="3"/>
        <v>219180</v>
      </c>
      <c r="P35" s="147"/>
      <c r="Q35" s="149"/>
      <c r="R35" s="6"/>
      <c r="S35" s="6"/>
    </row>
    <row r="36" spans="1:19" ht="24.95" customHeight="1">
      <c r="A36" s="4312"/>
      <c r="B36" s="2101">
        <v>31</v>
      </c>
      <c r="C36" s="1733" t="s">
        <v>638</v>
      </c>
      <c r="D36" s="1734" t="s">
        <v>13</v>
      </c>
      <c r="E36" s="3085" t="s">
        <v>869</v>
      </c>
      <c r="F36" s="1751">
        <v>77.64</v>
      </c>
      <c r="G36" s="1709"/>
      <c r="H36" s="1709"/>
      <c r="I36" s="1709">
        <f t="shared" si="0"/>
        <v>23.4861</v>
      </c>
      <c r="J36" s="1739" t="s">
        <v>883</v>
      </c>
      <c r="K36" s="1057">
        <f>'검침 내역'!P36</f>
        <v>99</v>
      </c>
      <c r="L36" s="2076">
        <f>ROUND((K36*'열 요금 고지 및 기준'!$AC$45),-1)</f>
        <v>442830</v>
      </c>
      <c r="M36" s="1057">
        <f t="shared" si="2"/>
        <v>0</v>
      </c>
      <c r="N36" s="1057">
        <f t="shared" si="1"/>
        <v>99</v>
      </c>
      <c r="O36" s="1057">
        <f t="shared" si="3"/>
        <v>442830</v>
      </c>
      <c r="P36" s="147"/>
      <c r="Q36" s="149"/>
      <c r="R36" s="6"/>
      <c r="S36" s="6"/>
    </row>
    <row r="37" spans="1:19" ht="24.95" customHeight="1">
      <c r="A37" s="4312"/>
      <c r="B37" s="2101">
        <v>32</v>
      </c>
      <c r="C37" s="1733" t="s">
        <v>638</v>
      </c>
      <c r="D37" s="1734" t="s">
        <v>13</v>
      </c>
      <c r="E37" s="3085" t="s">
        <v>892</v>
      </c>
      <c r="F37" s="1751">
        <v>132.24</v>
      </c>
      <c r="G37" s="1709"/>
      <c r="H37" s="1709"/>
      <c r="I37" s="1709">
        <f t="shared" si="0"/>
        <v>40.002600000000001</v>
      </c>
      <c r="J37" s="1739" t="s">
        <v>2239</v>
      </c>
      <c r="K37" s="1057">
        <f>'검침 내역'!P37</f>
        <v>120</v>
      </c>
      <c r="L37" s="2076">
        <f>ROUND((K37*'열 요금 고지 및 기준'!$AC$45),-1)</f>
        <v>536760</v>
      </c>
      <c r="M37" s="1057">
        <f t="shared" si="2"/>
        <v>0</v>
      </c>
      <c r="N37" s="1057">
        <f t="shared" si="1"/>
        <v>120</v>
      </c>
      <c r="O37" s="1057">
        <f t="shared" si="3"/>
        <v>536760</v>
      </c>
      <c r="P37" s="147"/>
      <c r="Q37" s="149"/>
      <c r="R37" s="6"/>
      <c r="S37" s="6"/>
    </row>
    <row r="38" spans="1:19" ht="24.95" customHeight="1">
      <c r="A38" s="4312"/>
      <c r="B38" s="2101">
        <v>33</v>
      </c>
      <c r="C38" s="1733" t="s">
        <v>638</v>
      </c>
      <c r="D38" s="1734" t="s">
        <v>13</v>
      </c>
      <c r="E38" s="3085" t="s">
        <v>330</v>
      </c>
      <c r="F38" s="1736">
        <v>119.79</v>
      </c>
      <c r="G38" s="1736"/>
      <c r="H38" s="1736"/>
      <c r="I38" s="1736">
        <f t="shared" si="0"/>
        <v>36.236474999999999</v>
      </c>
      <c r="J38" s="1737" t="s">
        <v>2238</v>
      </c>
      <c r="K38" s="1057">
        <f>'검침 내역'!P38</f>
        <v>111</v>
      </c>
      <c r="L38" s="2076">
        <f>ROUND((K38*'열 요금 고지 및 기준'!$AC$45),-1)</f>
        <v>496510</v>
      </c>
      <c r="M38" s="1057">
        <f t="shared" si="2"/>
        <v>0</v>
      </c>
      <c r="N38" s="1057">
        <f t="shared" si="1"/>
        <v>111</v>
      </c>
      <c r="O38" s="1057">
        <f t="shared" si="3"/>
        <v>496510</v>
      </c>
      <c r="P38" s="147"/>
      <c r="Q38" s="149"/>
      <c r="R38" s="6"/>
      <c r="S38" s="6"/>
    </row>
    <row r="39" spans="1:19" ht="24.95" customHeight="1">
      <c r="A39" s="4312"/>
      <c r="B39" s="2101">
        <v>34</v>
      </c>
      <c r="C39" s="1740" t="s">
        <v>638</v>
      </c>
      <c r="D39" s="1741" t="s">
        <v>13</v>
      </c>
      <c r="E39" s="3086" t="s">
        <v>338</v>
      </c>
      <c r="F39" s="3832">
        <v>133.02000000000001</v>
      </c>
      <c r="G39" s="3832"/>
      <c r="H39" s="3832"/>
      <c r="I39" s="3832">
        <f t="shared" si="0"/>
        <v>40.238550000000004</v>
      </c>
      <c r="J39" s="3685" t="s">
        <v>2433</v>
      </c>
      <c r="K39" s="1057">
        <f>'검침 내역'!P39</f>
        <v>123</v>
      </c>
      <c r="L39" s="2076">
        <f>ROUND((K39*'열 요금 고지 및 기준'!$AC$45),-1)</f>
        <v>550180</v>
      </c>
      <c r="M39" s="1057">
        <f t="shared" ref="M39:M74" si="7">ROUND(I39*$Q$4,-1)</f>
        <v>0</v>
      </c>
      <c r="N39" s="1057">
        <f t="shared" ref="N39:N74" si="8">K39</f>
        <v>123</v>
      </c>
      <c r="O39" s="1057">
        <f t="shared" ref="O39:O74" si="9">M39+L39</f>
        <v>550180</v>
      </c>
      <c r="P39" s="147"/>
      <c r="Q39" s="149"/>
      <c r="R39" s="6"/>
      <c r="S39" s="6"/>
    </row>
    <row r="40" spans="1:19" ht="24.95" customHeight="1">
      <c r="A40" s="4312"/>
      <c r="B40" s="2101">
        <v>35</v>
      </c>
      <c r="C40" s="1733" t="s">
        <v>638</v>
      </c>
      <c r="D40" s="1734" t="s">
        <v>13</v>
      </c>
      <c r="E40" s="3085" t="s">
        <v>870</v>
      </c>
      <c r="F40" s="1751">
        <v>80.459999999999994</v>
      </c>
      <c r="G40" s="1709"/>
      <c r="H40" s="1709"/>
      <c r="I40" s="1709">
        <f t="shared" si="0"/>
        <v>24.339149999999997</v>
      </c>
      <c r="J40" s="1737" t="s">
        <v>2240</v>
      </c>
      <c r="K40" s="1057">
        <f>'검침 내역'!P40</f>
        <v>198</v>
      </c>
      <c r="L40" s="2076">
        <f>ROUND((K40*'열 요금 고지 및 기준'!$AC$45),-1)</f>
        <v>885660</v>
      </c>
      <c r="M40" s="1057">
        <f t="shared" si="7"/>
        <v>0</v>
      </c>
      <c r="N40" s="1057">
        <f t="shared" si="8"/>
        <v>198</v>
      </c>
      <c r="O40" s="1057">
        <f t="shared" si="9"/>
        <v>885660</v>
      </c>
      <c r="P40" s="147"/>
      <c r="Q40" s="149"/>
      <c r="R40" s="6"/>
      <c r="S40" s="6"/>
    </row>
    <row r="41" spans="1:19" ht="24.95" customHeight="1">
      <c r="A41" s="4312"/>
      <c r="B41" s="2101">
        <v>36</v>
      </c>
      <c r="C41" s="1733" t="s">
        <v>638</v>
      </c>
      <c r="D41" s="1734" t="s">
        <v>875</v>
      </c>
      <c r="E41" s="3087" t="s">
        <v>1195</v>
      </c>
      <c r="F41" s="3832">
        <v>148.65</v>
      </c>
      <c r="G41" s="3832"/>
      <c r="H41" s="3832"/>
      <c r="I41" s="3832">
        <f t="shared" si="0"/>
        <v>44.966625000000001</v>
      </c>
      <c r="J41" s="1752" t="s">
        <v>3046</v>
      </c>
      <c r="K41" s="1057">
        <f>'검침 내역'!P41</f>
        <v>116</v>
      </c>
      <c r="L41" s="2076">
        <f>ROUND((K41*'열 요금 고지 및 기준'!$AC$45),-1)</f>
        <v>518870</v>
      </c>
      <c r="M41" s="1057">
        <f t="shared" si="7"/>
        <v>0</v>
      </c>
      <c r="N41" s="1057">
        <f t="shared" si="8"/>
        <v>116</v>
      </c>
      <c r="O41" s="1057">
        <f t="shared" si="9"/>
        <v>518870</v>
      </c>
      <c r="P41" s="147"/>
      <c r="Q41" s="149"/>
      <c r="R41" s="6"/>
      <c r="S41" s="6"/>
    </row>
    <row r="42" spans="1:19" ht="24.95" customHeight="1">
      <c r="A42" s="4312"/>
      <c r="B42" s="2101">
        <v>37</v>
      </c>
      <c r="C42" s="1733" t="s">
        <v>638</v>
      </c>
      <c r="D42" s="1734" t="s">
        <v>875</v>
      </c>
      <c r="E42" s="3087" t="s">
        <v>1192</v>
      </c>
      <c r="F42" s="3832">
        <v>217.91</v>
      </c>
      <c r="G42" s="3832"/>
      <c r="H42" s="3832"/>
      <c r="I42" s="3832">
        <f t="shared" si="0"/>
        <v>65.917774999999992</v>
      </c>
      <c r="J42" s="1710" t="s">
        <v>3416</v>
      </c>
      <c r="K42" s="1057">
        <f>'검침 내역'!P42</f>
        <v>122</v>
      </c>
      <c r="L42" s="2076">
        <f>ROUND((K42*'열 요금 고지 및 기준'!$AC$45),-1)</f>
        <v>545710</v>
      </c>
      <c r="M42" s="1057">
        <f t="shared" si="7"/>
        <v>0</v>
      </c>
      <c r="N42" s="1057">
        <f t="shared" si="8"/>
        <v>122</v>
      </c>
      <c r="O42" s="1057">
        <f t="shared" si="9"/>
        <v>545710</v>
      </c>
      <c r="P42" s="147"/>
      <c r="Q42" s="149"/>
      <c r="R42" s="6"/>
      <c r="S42" s="6"/>
    </row>
    <row r="43" spans="1:19" ht="24.95" customHeight="1">
      <c r="A43" s="4312"/>
      <c r="B43" s="2101">
        <v>38</v>
      </c>
      <c r="C43" s="1733" t="s">
        <v>638</v>
      </c>
      <c r="D43" s="1707" t="s">
        <v>633</v>
      </c>
      <c r="E43" s="3088">
        <v>101</v>
      </c>
      <c r="F43" s="1751">
        <v>59.43</v>
      </c>
      <c r="G43" s="1751"/>
      <c r="H43" s="1751"/>
      <c r="I43" s="1751">
        <v>17.98</v>
      </c>
      <c r="J43" s="3292" t="s">
        <v>3480</v>
      </c>
      <c r="K43" s="1057">
        <f>'검침 내역'!P43</f>
        <v>0</v>
      </c>
      <c r="L43" s="2076">
        <f>ROUND((K43*'열 요금 고지 및 기준'!$AC$45),-1)</f>
        <v>0</v>
      </c>
      <c r="M43" s="1057">
        <f t="shared" si="7"/>
        <v>0</v>
      </c>
      <c r="N43" s="1057">
        <f t="shared" si="8"/>
        <v>0</v>
      </c>
      <c r="O43" s="1057">
        <f t="shared" si="9"/>
        <v>0</v>
      </c>
      <c r="P43" s="147"/>
      <c r="Q43" s="149"/>
      <c r="R43" s="6"/>
      <c r="S43" s="6"/>
    </row>
    <row r="44" spans="1:19" ht="24.95" customHeight="1">
      <c r="A44" s="4312"/>
      <c r="B44" s="2101">
        <v>39</v>
      </c>
      <c r="C44" s="1733" t="s">
        <v>638</v>
      </c>
      <c r="D44" s="1707" t="s">
        <v>633</v>
      </c>
      <c r="E44" s="3089">
        <v>102103</v>
      </c>
      <c r="F44" s="1751">
        <v>113.52000000000001</v>
      </c>
      <c r="G44" s="1751"/>
      <c r="H44" s="1751"/>
      <c r="I44" s="1751">
        <f>16.68+17.66</f>
        <v>34.340000000000003</v>
      </c>
      <c r="J44" s="3291" t="s">
        <v>3295</v>
      </c>
      <c r="K44" s="1057">
        <f>'검침 내역'!P44</f>
        <v>0</v>
      </c>
      <c r="L44" s="2076">
        <f>ROUND((K44*'열 요금 고지 및 기준'!$AC$45),-1)</f>
        <v>0</v>
      </c>
      <c r="M44" s="1057">
        <f t="shared" si="7"/>
        <v>0</v>
      </c>
      <c r="N44" s="1057">
        <f t="shared" si="8"/>
        <v>0</v>
      </c>
      <c r="O44" s="1057">
        <f t="shared" si="9"/>
        <v>0</v>
      </c>
      <c r="P44" s="147"/>
      <c r="Q44" s="149"/>
      <c r="R44" s="6"/>
      <c r="S44" s="6"/>
    </row>
    <row r="45" spans="1:19" ht="24.95" customHeight="1">
      <c r="A45" s="4312"/>
      <c r="B45" s="2101">
        <v>40</v>
      </c>
      <c r="C45" s="1733" t="s">
        <v>638</v>
      </c>
      <c r="D45" s="1707" t="s">
        <v>633</v>
      </c>
      <c r="E45" s="3084" t="s">
        <v>2579</v>
      </c>
      <c r="F45" s="1736">
        <v>105.38</v>
      </c>
      <c r="G45" s="1736"/>
      <c r="H45" s="1736"/>
      <c r="I45" s="1736">
        <v>31.88</v>
      </c>
      <c r="J45" s="1737" t="s">
        <v>2600</v>
      </c>
      <c r="K45" s="1057">
        <f>'검침 내역'!P45</f>
        <v>92</v>
      </c>
      <c r="L45" s="2076">
        <f>ROUND((K45*'열 요금 고지 및 기준'!$AC$45),-1)</f>
        <v>411520</v>
      </c>
      <c r="M45" s="1057">
        <f t="shared" si="7"/>
        <v>0</v>
      </c>
      <c r="N45" s="1057">
        <f>K45</f>
        <v>92</v>
      </c>
      <c r="O45" s="1057">
        <f>M45+L45</f>
        <v>411520</v>
      </c>
      <c r="P45" s="147"/>
      <c r="Q45" s="149"/>
      <c r="R45" s="6"/>
      <c r="S45" s="6"/>
    </row>
    <row r="46" spans="1:19" ht="24.95" customHeight="1">
      <c r="A46" s="4312"/>
      <c r="B46" s="2101">
        <v>41</v>
      </c>
      <c r="C46" s="1733" t="s">
        <v>638</v>
      </c>
      <c r="D46" s="1707" t="s">
        <v>633</v>
      </c>
      <c r="E46" s="3084">
        <v>105</v>
      </c>
      <c r="F46" s="1751">
        <v>61.11</v>
      </c>
      <c r="G46" s="1751"/>
      <c r="H46" s="1751"/>
      <c r="I46" s="1751">
        <v>18.489999999999998</v>
      </c>
      <c r="J46" s="3291" t="s">
        <v>3564</v>
      </c>
      <c r="K46" s="1057">
        <f>'검침 내역'!P46</f>
        <v>0</v>
      </c>
      <c r="L46" s="2076">
        <f>ROUND((K46*'열 요금 고지 및 기준'!$AC$45),-1)</f>
        <v>0</v>
      </c>
      <c r="M46" s="1057">
        <f t="shared" si="7"/>
        <v>0</v>
      </c>
      <c r="N46" s="1057">
        <f>K46</f>
        <v>0</v>
      </c>
      <c r="O46" s="1057">
        <f>M46+L46</f>
        <v>0</v>
      </c>
      <c r="P46" s="147"/>
      <c r="Q46" s="149"/>
      <c r="R46" s="6"/>
      <c r="S46" s="6"/>
    </row>
    <row r="47" spans="1:19" ht="24.95" customHeight="1">
      <c r="A47" s="4312"/>
      <c r="B47" s="2101">
        <v>42</v>
      </c>
      <c r="C47" s="1733" t="s">
        <v>638</v>
      </c>
      <c r="D47" s="1707" t="s">
        <v>633</v>
      </c>
      <c r="E47" s="3084">
        <v>106</v>
      </c>
      <c r="F47" s="1751">
        <v>58.82</v>
      </c>
      <c r="G47" s="1751"/>
      <c r="H47" s="1751"/>
      <c r="I47" s="1751">
        <f t="shared" si="0"/>
        <v>17.793050000000001</v>
      </c>
      <c r="J47" s="3291" t="s">
        <v>3565</v>
      </c>
      <c r="K47" s="1057">
        <f>'검침 내역'!P47</f>
        <v>0</v>
      </c>
      <c r="L47" s="2076">
        <f>ROUND((K47*'열 요금 고지 및 기준'!$AC$45),-1)</f>
        <v>0</v>
      </c>
      <c r="M47" s="1057">
        <f t="shared" si="7"/>
        <v>0</v>
      </c>
      <c r="N47" s="1057">
        <f>K47</f>
        <v>0</v>
      </c>
      <c r="O47" s="1057">
        <f>M47+L47</f>
        <v>0</v>
      </c>
      <c r="P47" s="147"/>
      <c r="Q47" s="149"/>
      <c r="R47" s="6"/>
      <c r="S47" s="6"/>
    </row>
    <row r="48" spans="1:19" ht="24.95" customHeight="1">
      <c r="A48" s="4312"/>
      <c r="B48" s="2101">
        <v>43</v>
      </c>
      <c r="C48" s="1733" t="s">
        <v>638</v>
      </c>
      <c r="D48" s="1707" t="s">
        <v>633</v>
      </c>
      <c r="E48" s="3084">
        <v>107</v>
      </c>
      <c r="F48" s="1736">
        <v>67.900000000000006</v>
      </c>
      <c r="G48" s="1736"/>
      <c r="H48" s="1736"/>
      <c r="I48" s="1736">
        <v>20.54</v>
      </c>
      <c r="J48" s="1737" t="s">
        <v>2490</v>
      </c>
      <c r="K48" s="1057">
        <f>'검침 내역'!P48</f>
        <v>12</v>
      </c>
      <c r="L48" s="2076">
        <f>ROUND((K48*'열 요금 고지 및 기준'!$AC$45),-1)</f>
        <v>53680</v>
      </c>
      <c r="M48" s="1057">
        <f t="shared" si="7"/>
        <v>0</v>
      </c>
      <c r="N48" s="1057">
        <f>K48</f>
        <v>12</v>
      </c>
      <c r="O48" s="1057">
        <f>M48+L48</f>
        <v>53680</v>
      </c>
      <c r="P48" s="147"/>
      <c r="Q48" s="149"/>
      <c r="R48" s="6"/>
      <c r="S48" s="6"/>
    </row>
    <row r="49" spans="1:19" ht="24.95" customHeight="1">
      <c r="A49" s="4312"/>
      <c r="B49" s="2101">
        <v>44</v>
      </c>
      <c r="C49" s="1733" t="s">
        <v>638</v>
      </c>
      <c r="D49" s="1707" t="s">
        <v>633</v>
      </c>
      <c r="E49" s="3085">
        <v>117</v>
      </c>
      <c r="F49" s="1751">
        <v>78.28</v>
      </c>
      <c r="G49" s="1709"/>
      <c r="H49" s="1709"/>
      <c r="I49" s="1751">
        <f t="shared" si="0"/>
        <v>23.6797</v>
      </c>
      <c r="J49" s="1710" t="s">
        <v>997</v>
      </c>
      <c r="K49" s="1057">
        <f>'검침 내역'!P49</f>
        <v>0</v>
      </c>
      <c r="L49" s="2076">
        <f>ROUND((K49*'열 요금 고지 및 기준'!$AC$45),-1)</f>
        <v>0</v>
      </c>
      <c r="M49" s="1057">
        <f t="shared" si="7"/>
        <v>0</v>
      </c>
      <c r="N49" s="1057">
        <f t="shared" si="8"/>
        <v>0</v>
      </c>
      <c r="O49" s="1057">
        <f t="shared" si="9"/>
        <v>0</v>
      </c>
      <c r="P49" s="147"/>
      <c r="Q49" s="149"/>
      <c r="R49" s="6"/>
      <c r="S49" s="6"/>
    </row>
    <row r="50" spans="1:19" ht="24.95" customHeight="1">
      <c r="A50" s="4312"/>
      <c r="B50" s="2101">
        <v>45</v>
      </c>
      <c r="C50" s="1733" t="s">
        <v>638</v>
      </c>
      <c r="D50" s="1707" t="s">
        <v>633</v>
      </c>
      <c r="E50" s="3085">
        <v>118</v>
      </c>
      <c r="F50" s="1751">
        <v>72.25</v>
      </c>
      <c r="G50" s="1736"/>
      <c r="H50" s="1736"/>
      <c r="I50" s="1751">
        <f t="shared" si="0"/>
        <v>21.855625</v>
      </c>
      <c r="J50" s="1752" t="s">
        <v>3494</v>
      </c>
      <c r="K50" s="1057">
        <f>'검침 내역'!P50</f>
        <v>12</v>
      </c>
      <c r="L50" s="2076">
        <f>ROUND((K50*'열 요금 고지 및 기준'!$AC$45),-1)</f>
        <v>53680</v>
      </c>
      <c r="M50" s="1057">
        <f t="shared" si="7"/>
        <v>0</v>
      </c>
      <c r="N50" s="1057">
        <f t="shared" si="8"/>
        <v>12</v>
      </c>
      <c r="O50" s="1057">
        <f t="shared" si="9"/>
        <v>53680</v>
      </c>
      <c r="P50" s="147"/>
      <c r="Q50" s="149"/>
      <c r="R50" s="6"/>
      <c r="S50" s="6"/>
    </row>
    <row r="51" spans="1:19" ht="24.95" customHeight="1">
      <c r="A51" s="4312"/>
      <c r="B51" s="2101">
        <v>46</v>
      </c>
      <c r="C51" s="1733" t="s">
        <v>638</v>
      </c>
      <c r="D51" s="1707" t="s">
        <v>633</v>
      </c>
      <c r="E51" s="3085">
        <v>119</v>
      </c>
      <c r="F51" s="1751">
        <v>72.53</v>
      </c>
      <c r="G51" s="1736"/>
      <c r="H51" s="1736"/>
      <c r="I51" s="1736">
        <v>21.94</v>
      </c>
      <c r="J51" s="1752" t="s">
        <v>3279</v>
      </c>
      <c r="K51" s="1057">
        <f>'검침 내역'!P51</f>
        <v>24</v>
      </c>
      <c r="L51" s="2076">
        <f>ROUND((K51*'열 요금 고지 및 기준'!$AC$45),-1)</f>
        <v>107350</v>
      </c>
      <c r="M51" s="1057">
        <f t="shared" si="7"/>
        <v>0</v>
      </c>
      <c r="N51" s="1057">
        <f t="shared" si="8"/>
        <v>24</v>
      </c>
      <c r="O51" s="1057">
        <f t="shared" si="9"/>
        <v>107350</v>
      </c>
      <c r="P51" s="147"/>
      <c r="Q51" s="149"/>
      <c r="R51" s="6"/>
      <c r="S51" s="6"/>
    </row>
    <row r="52" spans="1:19" ht="24.95" customHeight="1">
      <c r="A52" s="4312"/>
      <c r="B52" s="2101">
        <v>47</v>
      </c>
      <c r="C52" s="1733" t="s">
        <v>638</v>
      </c>
      <c r="D52" s="1707" t="s">
        <v>633</v>
      </c>
      <c r="E52" s="3085" t="s">
        <v>873</v>
      </c>
      <c r="F52" s="1751">
        <v>191.5</v>
      </c>
      <c r="G52" s="1709"/>
      <c r="H52" s="1709"/>
      <c r="I52" s="1709">
        <f t="shared" si="0"/>
        <v>57.928750000000001</v>
      </c>
      <c r="J52" s="1739" t="s">
        <v>865</v>
      </c>
      <c r="K52" s="1057">
        <f>'검침 내역'!P52</f>
        <v>0</v>
      </c>
      <c r="L52" s="2076">
        <f>ROUND((K52*'열 요금 고지 및 기준'!$AC$45),-1)</f>
        <v>0</v>
      </c>
      <c r="M52" s="1057">
        <f t="shared" si="7"/>
        <v>0</v>
      </c>
      <c r="N52" s="1057">
        <f t="shared" si="8"/>
        <v>0</v>
      </c>
      <c r="O52" s="1057">
        <f t="shared" si="9"/>
        <v>0</v>
      </c>
      <c r="P52" s="147"/>
      <c r="Q52" s="149"/>
      <c r="R52" s="6"/>
      <c r="S52" s="6"/>
    </row>
    <row r="53" spans="1:19" ht="24.95" customHeight="1">
      <c r="A53" s="4312"/>
      <c r="B53" s="2101">
        <v>48</v>
      </c>
      <c r="C53" s="1733" t="s">
        <v>638</v>
      </c>
      <c r="D53" s="1707" t="s">
        <v>633</v>
      </c>
      <c r="E53" s="3085" t="s">
        <v>2058</v>
      </c>
      <c r="F53" s="1751">
        <v>102.01</v>
      </c>
      <c r="G53" s="1736"/>
      <c r="H53" s="1736"/>
      <c r="I53" s="1736">
        <v>30.86</v>
      </c>
      <c r="J53" s="1743" t="s">
        <v>1347</v>
      </c>
      <c r="K53" s="1057">
        <f>'검침 내역'!P53</f>
        <v>0</v>
      </c>
      <c r="L53" s="2076">
        <f>ROUND((K53*'열 요금 고지 및 기준'!$AC$45),-1)</f>
        <v>0</v>
      </c>
      <c r="M53" s="1057">
        <f t="shared" si="7"/>
        <v>0</v>
      </c>
      <c r="N53" s="1057">
        <f t="shared" si="8"/>
        <v>0</v>
      </c>
      <c r="O53" s="1057">
        <f t="shared" si="9"/>
        <v>0</v>
      </c>
      <c r="P53" s="147"/>
      <c r="Q53" s="149"/>
      <c r="R53" s="6"/>
      <c r="S53" s="6"/>
    </row>
    <row r="54" spans="1:19" ht="24.95" customHeight="1">
      <c r="A54" s="4312"/>
      <c r="B54" s="2101">
        <v>49</v>
      </c>
      <c r="C54" s="1733" t="s">
        <v>638</v>
      </c>
      <c r="D54" s="1707" t="s">
        <v>633</v>
      </c>
      <c r="E54" s="3085">
        <v>126</v>
      </c>
      <c r="F54" s="1736">
        <v>91.99</v>
      </c>
      <c r="G54" s="1736"/>
      <c r="H54" s="1736"/>
      <c r="I54" s="1736">
        <f t="shared" si="0"/>
        <v>27.826974999999997</v>
      </c>
      <c r="J54" s="1737" t="s">
        <v>2854</v>
      </c>
      <c r="K54" s="1057">
        <f>'검침 내역'!P54</f>
        <v>64</v>
      </c>
      <c r="L54" s="2076">
        <f>ROUND((K54*'열 요금 고지 및 기준'!$AC$45),-1)</f>
        <v>286270</v>
      </c>
      <c r="M54" s="1057">
        <f t="shared" si="7"/>
        <v>0</v>
      </c>
      <c r="N54" s="1057">
        <f t="shared" si="8"/>
        <v>64</v>
      </c>
      <c r="O54" s="1057">
        <f t="shared" si="9"/>
        <v>286270</v>
      </c>
      <c r="P54" s="147"/>
      <c r="Q54" s="149"/>
      <c r="R54" s="6"/>
      <c r="S54" s="6"/>
    </row>
    <row r="55" spans="1:19" ht="24.95" customHeight="1">
      <c r="A55" s="4312"/>
      <c r="B55" s="2101">
        <v>50</v>
      </c>
      <c r="C55" s="1733" t="s">
        <v>638</v>
      </c>
      <c r="D55" s="1707" t="s">
        <v>858</v>
      </c>
      <c r="E55" s="3087" t="s">
        <v>1199</v>
      </c>
      <c r="F55" s="1751">
        <v>405.12</v>
      </c>
      <c r="G55" s="1709"/>
      <c r="H55" s="1709"/>
      <c r="I55" s="1709">
        <f t="shared" si="0"/>
        <v>122.5488</v>
      </c>
      <c r="J55" s="3291" t="s">
        <v>3566</v>
      </c>
      <c r="K55" s="1057">
        <f>'검침 내역'!P55</f>
        <v>0</v>
      </c>
      <c r="L55" s="2076">
        <f>ROUND((K55*'열 요금 고지 및 기준'!$AC$45),-1)</f>
        <v>0</v>
      </c>
      <c r="M55" s="1057">
        <f t="shared" si="7"/>
        <v>0</v>
      </c>
      <c r="N55" s="1057">
        <f t="shared" si="8"/>
        <v>0</v>
      </c>
      <c r="O55" s="1057">
        <f t="shared" si="9"/>
        <v>0</v>
      </c>
      <c r="P55" s="147"/>
      <c r="Q55" s="149"/>
      <c r="R55" s="6"/>
      <c r="S55" s="6"/>
    </row>
    <row r="56" spans="1:19" ht="24.95" customHeight="1">
      <c r="A56" s="4312"/>
      <c r="B56" s="2101">
        <v>51</v>
      </c>
      <c r="C56" s="1733" t="s">
        <v>638</v>
      </c>
      <c r="D56" s="1707" t="s">
        <v>858</v>
      </c>
      <c r="E56" s="3087" t="s">
        <v>1193</v>
      </c>
      <c r="F56" s="1751">
        <v>288.52</v>
      </c>
      <c r="G56" s="1709"/>
      <c r="H56" s="1709"/>
      <c r="I56" s="1709">
        <f t="shared" si="0"/>
        <v>87.277299999999997</v>
      </c>
      <c r="J56" s="3291" t="s">
        <v>3567</v>
      </c>
      <c r="K56" s="1057">
        <f>'검침 내역'!P56</f>
        <v>0</v>
      </c>
      <c r="L56" s="2076">
        <f>ROUND((K56*'열 요금 고지 및 기준'!$AC$45),-1)</f>
        <v>0</v>
      </c>
      <c r="M56" s="1057">
        <f t="shared" si="7"/>
        <v>0</v>
      </c>
      <c r="N56" s="1057">
        <f t="shared" si="8"/>
        <v>0</v>
      </c>
      <c r="O56" s="1057">
        <f t="shared" si="9"/>
        <v>0</v>
      </c>
      <c r="P56" s="147"/>
      <c r="Q56" s="149"/>
      <c r="R56" s="6"/>
      <c r="S56" s="6"/>
    </row>
    <row r="57" spans="1:19" ht="24.95" customHeight="1">
      <c r="A57" s="4312"/>
      <c r="B57" s="2101">
        <v>52</v>
      </c>
      <c r="C57" s="1733" t="s">
        <v>638</v>
      </c>
      <c r="D57" s="1707" t="s">
        <v>633</v>
      </c>
      <c r="E57" s="3090" t="s">
        <v>876</v>
      </c>
      <c r="F57" s="1751">
        <v>95.91</v>
      </c>
      <c r="G57" s="1709"/>
      <c r="H57" s="1709"/>
      <c r="I57" s="1709">
        <f t="shared" si="0"/>
        <v>29.012774999999998</v>
      </c>
      <c r="J57" s="1710" t="s">
        <v>3479</v>
      </c>
      <c r="K57" s="1057">
        <f>'검침 내역'!P57</f>
        <v>21</v>
      </c>
      <c r="L57" s="2076">
        <f>ROUND((K57*'열 요금 고지 및 기준'!$AC$45),-1)</f>
        <v>93930</v>
      </c>
      <c r="M57" s="1057">
        <f t="shared" si="7"/>
        <v>0</v>
      </c>
      <c r="N57" s="1057">
        <f t="shared" si="8"/>
        <v>21</v>
      </c>
      <c r="O57" s="1057">
        <f t="shared" si="9"/>
        <v>93930</v>
      </c>
      <c r="P57" s="147"/>
      <c r="Q57" s="149"/>
      <c r="R57" s="6"/>
      <c r="S57" s="6"/>
    </row>
    <row r="58" spans="1:19" ht="24.95" customHeight="1">
      <c r="A58" s="4312"/>
      <c r="B58" s="2101">
        <v>53</v>
      </c>
      <c r="C58" s="1733" t="s">
        <v>638</v>
      </c>
      <c r="D58" s="1707" t="s">
        <v>633</v>
      </c>
      <c r="E58" s="3090" t="s">
        <v>887</v>
      </c>
      <c r="F58" s="1751">
        <v>65.91</v>
      </c>
      <c r="G58" s="1736"/>
      <c r="H58" s="1736"/>
      <c r="I58" s="1736">
        <v>19.940000000000001</v>
      </c>
      <c r="J58" s="1737" t="s">
        <v>3657</v>
      </c>
      <c r="K58" s="1057">
        <f>'검침 내역'!P58</f>
        <v>0</v>
      </c>
      <c r="L58" s="2076">
        <f>ROUND((K58*'열 요금 고지 및 기준'!$AC$45),-1)</f>
        <v>0</v>
      </c>
      <c r="M58" s="1057">
        <f t="shared" si="7"/>
        <v>0</v>
      </c>
      <c r="N58" s="1057">
        <f t="shared" si="8"/>
        <v>0</v>
      </c>
      <c r="O58" s="1057">
        <f t="shared" si="9"/>
        <v>0</v>
      </c>
      <c r="P58" s="147"/>
      <c r="Q58" s="149"/>
      <c r="R58" s="6"/>
      <c r="S58" s="6"/>
    </row>
    <row r="59" spans="1:19" ht="24.95" customHeight="1">
      <c r="A59" s="4312"/>
      <c r="B59" s="2101">
        <v>54</v>
      </c>
      <c r="C59" s="1733" t="s">
        <v>638</v>
      </c>
      <c r="D59" s="1707" t="s">
        <v>633</v>
      </c>
      <c r="E59" s="3090" t="s">
        <v>14</v>
      </c>
      <c r="F59" s="1751">
        <v>75.27</v>
      </c>
      <c r="G59" s="1709"/>
      <c r="H59" s="1709"/>
      <c r="I59" s="1709">
        <f t="shared" si="0"/>
        <v>22.769174999999997</v>
      </c>
      <c r="J59" s="1737" t="s">
        <v>154</v>
      </c>
      <c r="K59" s="1057">
        <f>'검침 내역'!P59</f>
        <v>19</v>
      </c>
      <c r="L59" s="2076">
        <f>ROUND((K59*'열 요금 고지 및 기준'!$AC$45),-1)</f>
        <v>84990</v>
      </c>
      <c r="M59" s="1057">
        <f t="shared" si="7"/>
        <v>0</v>
      </c>
      <c r="N59" s="1057">
        <f t="shared" si="8"/>
        <v>19</v>
      </c>
      <c r="O59" s="1057">
        <f t="shared" si="9"/>
        <v>84990</v>
      </c>
      <c r="P59" s="147"/>
      <c r="Q59" s="149"/>
      <c r="R59" s="6"/>
      <c r="S59" s="6"/>
    </row>
    <row r="60" spans="1:19" ht="24.95" customHeight="1">
      <c r="A60" s="4312"/>
      <c r="B60" s="2101">
        <v>55</v>
      </c>
      <c r="C60" s="1733" t="s">
        <v>638</v>
      </c>
      <c r="D60" s="1722" t="s">
        <v>633</v>
      </c>
      <c r="E60" s="3091" t="s">
        <v>4</v>
      </c>
      <c r="F60" s="1751">
        <v>74.2</v>
      </c>
      <c r="G60" s="1736"/>
      <c r="H60" s="1736"/>
      <c r="I60" s="1736">
        <f t="shared" si="0"/>
        <v>22.445499999999999</v>
      </c>
      <c r="J60" s="1737" t="s">
        <v>1847</v>
      </c>
      <c r="K60" s="1057">
        <f>'검침 내역'!P60</f>
        <v>0</v>
      </c>
      <c r="L60" s="2076">
        <f>ROUND((K60*'열 요금 고지 및 기준'!$AC$45),-1)</f>
        <v>0</v>
      </c>
      <c r="M60" s="1057">
        <f t="shared" si="7"/>
        <v>0</v>
      </c>
      <c r="N60" s="1057">
        <f t="shared" si="8"/>
        <v>0</v>
      </c>
      <c r="O60" s="1057">
        <f t="shared" si="9"/>
        <v>0</v>
      </c>
      <c r="P60" s="147"/>
      <c r="Q60" s="149"/>
      <c r="R60" s="6"/>
      <c r="S60" s="6"/>
    </row>
    <row r="61" spans="1:19" ht="24.95" customHeight="1">
      <c r="A61" s="4312"/>
      <c r="B61" s="2101">
        <v>56</v>
      </c>
      <c r="C61" s="1733" t="s">
        <v>638</v>
      </c>
      <c r="D61" s="1707" t="s">
        <v>858</v>
      </c>
      <c r="E61" s="3090" t="s">
        <v>2060</v>
      </c>
      <c r="F61" s="1751">
        <v>363.2</v>
      </c>
      <c r="G61" s="1736"/>
      <c r="H61" s="1736"/>
      <c r="I61" s="1736">
        <f t="shared" si="0"/>
        <v>109.86799999999999</v>
      </c>
      <c r="J61" s="1737" t="s">
        <v>1710</v>
      </c>
      <c r="K61" s="1057">
        <f>'검침 내역'!P61</f>
        <v>0</v>
      </c>
      <c r="L61" s="2076">
        <f>ROUND((K61*'열 요금 고지 및 기준'!$AC$45),-1)</f>
        <v>0</v>
      </c>
      <c r="M61" s="1057">
        <f t="shared" si="7"/>
        <v>0</v>
      </c>
      <c r="N61" s="1057">
        <f t="shared" si="8"/>
        <v>0</v>
      </c>
      <c r="O61" s="1057">
        <f t="shared" si="9"/>
        <v>0</v>
      </c>
      <c r="P61" s="147"/>
      <c r="Q61" s="149"/>
      <c r="R61" s="6"/>
      <c r="S61" s="6"/>
    </row>
    <row r="62" spans="1:19" ht="24.95" customHeight="1">
      <c r="A62" s="4312"/>
      <c r="B62" s="2101">
        <v>57</v>
      </c>
      <c r="C62" s="1733" t="s">
        <v>638</v>
      </c>
      <c r="D62" s="1707" t="s">
        <v>858</v>
      </c>
      <c r="E62" s="3090" t="s">
        <v>1198</v>
      </c>
      <c r="F62" s="1751">
        <v>249.6</v>
      </c>
      <c r="G62" s="1709"/>
      <c r="H62" s="1709"/>
      <c r="I62" s="1709">
        <f t="shared" si="0"/>
        <v>75.503999999999991</v>
      </c>
      <c r="J62" s="1737" t="s">
        <v>861</v>
      </c>
      <c r="K62" s="1057">
        <f>'검침 내역'!P62</f>
        <v>43</v>
      </c>
      <c r="L62" s="2076">
        <f>ROUND((K62*'열 요금 고지 및 기준'!$AC$45),-1)</f>
        <v>192340</v>
      </c>
      <c r="M62" s="1057">
        <f t="shared" si="7"/>
        <v>0</v>
      </c>
      <c r="N62" s="1057">
        <f t="shared" si="8"/>
        <v>43</v>
      </c>
      <c r="O62" s="1057">
        <f t="shared" si="9"/>
        <v>192340</v>
      </c>
      <c r="P62" s="147"/>
      <c r="Q62" s="149"/>
      <c r="R62" s="6"/>
      <c r="S62" s="6"/>
    </row>
    <row r="63" spans="1:19" ht="24.95" customHeight="1">
      <c r="A63" s="4312"/>
      <c r="B63" s="2101">
        <v>58</v>
      </c>
      <c r="C63" s="1733" t="s">
        <v>638</v>
      </c>
      <c r="D63" s="1707" t="s">
        <v>858</v>
      </c>
      <c r="E63" s="3090" t="s">
        <v>877</v>
      </c>
      <c r="F63" s="1751">
        <v>756.2</v>
      </c>
      <c r="G63" s="1709"/>
      <c r="H63" s="1709"/>
      <c r="I63" s="1709">
        <f t="shared" si="0"/>
        <v>228.75050000000002</v>
      </c>
      <c r="J63" s="1710" t="s">
        <v>345</v>
      </c>
      <c r="K63" s="1057">
        <f>'검침 내역'!P63</f>
        <v>0</v>
      </c>
      <c r="L63" s="2076">
        <f>ROUND((K63*'열 요금 고지 및 기준'!$AC$45),-1)</f>
        <v>0</v>
      </c>
      <c r="M63" s="1057">
        <f t="shared" si="7"/>
        <v>0</v>
      </c>
      <c r="N63" s="1057">
        <f t="shared" si="8"/>
        <v>0</v>
      </c>
      <c r="O63" s="1057">
        <f t="shared" si="9"/>
        <v>0</v>
      </c>
      <c r="P63" s="147"/>
      <c r="Q63" s="149"/>
      <c r="R63" s="6"/>
      <c r="S63" s="6"/>
    </row>
    <row r="64" spans="1:19" ht="24.95" customHeight="1">
      <c r="A64" s="4312"/>
      <c r="B64" s="2101">
        <v>59</v>
      </c>
      <c r="C64" s="1733" t="s">
        <v>638</v>
      </c>
      <c r="D64" s="1707" t="s">
        <v>858</v>
      </c>
      <c r="E64" s="3090" t="s">
        <v>871</v>
      </c>
      <c r="F64" s="1751">
        <v>502.95</v>
      </c>
      <c r="G64" s="1709"/>
      <c r="H64" s="1709"/>
      <c r="I64" s="1709">
        <f t="shared" si="0"/>
        <v>152.14237499999999</v>
      </c>
      <c r="J64" s="1737" t="s">
        <v>155</v>
      </c>
      <c r="K64" s="1057">
        <f>'검침 내역'!P64</f>
        <v>0</v>
      </c>
      <c r="L64" s="2076">
        <f>ROUND((K64*'열 요금 고지 및 기준'!$AC$45),-1)</f>
        <v>0</v>
      </c>
      <c r="M64" s="1057">
        <f t="shared" si="7"/>
        <v>0</v>
      </c>
      <c r="N64" s="1057">
        <f t="shared" si="8"/>
        <v>0</v>
      </c>
      <c r="O64" s="1057">
        <f t="shared" si="9"/>
        <v>0</v>
      </c>
      <c r="P64" s="147"/>
      <c r="Q64" s="149"/>
      <c r="R64" s="6"/>
      <c r="S64" s="6"/>
    </row>
    <row r="65" spans="1:19" ht="24.95" customHeight="1">
      <c r="A65" s="4312"/>
      <c r="B65" s="2101">
        <v>60</v>
      </c>
      <c r="C65" s="1733" t="s">
        <v>638</v>
      </c>
      <c r="D65" s="1707" t="s">
        <v>858</v>
      </c>
      <c r="E65" s="3090" t="s">
        <v>2061</v>
      </c>
      <c r="F65" s="1751">
        <v>498.11</v>
      </c>
      <c r="G65" s="1709"/>
      <c r="H65" s="1709"/>
      <c r="I65" s="1736">
        <f>F65*0.3025</f>
        <v>150.67827500000001</v>
      </c>
      <c r="J65" s="1737" t="s">
        <v>3468</v>
      </c>
      <c r="K65" s="1057">
        <f>'검침 내역'!P65</f>
        <v>0</v>
      </c>
      <c r="L65" s="2076">
        <f>ROUND((K65*'열 요금 고지 및 기준'!$AC$45),-1)</f>
        <v>0</v>
      </c>
      <c r="M65" s="1057">
        <f t="shared" si="7"/>
        <v>0</v>
      </c>
      <c r="N65" s="1057">
        <f t="shared" si="8"/>
        <v>0</v>
      </c>
      <c r="O65" s="1057">
        <f t="shared" si="9"/>
        <v>0</v>
      </c>
      <c r="P65" s="147"/>
      <c r="Q65" s="149"/>
      <c r="R65" s="6"/>
      <c r="S65" s="6"/>
    </row>
    <row r="66" spans="1:19" ht="24.95" customHeight="1">
      <c r="A66" s="4312"/>
      <c r="B66" s="2101">
        <v>61</v>
      </c>
      <c r="C66" s="1733" t="s">
        <v>638</v>
      </c>
      <c r="D66" s="1707" t="s">
        <v>634</v>
      </c>
      <c r="E66" s="3090" t="s">
        <v>337</v>
      </c>
      <c r="F66" s="1751">
        <v>58.620000000000005</v>
      </c>
      <c r="G66" s="1709"/>
      <c r="H66" s="1709"/>
      <c r="I66" s="1709">
        <f>F66*0.3025</f>
        <v>17.73255</v>
      </c>
      <c r="J66" s="3291" t="s">
        <v>3000</v>
      </c>
      <c r="K66" s="1057">
        <f>'검침 내역'!P66</f>
        <v>0</v>
      </c>
      <c r="L66" s="2076">
        <f>ROUND((K66*'열 요금 고지 및 기준'!$AC$45),-1)</f>
        <v>0</v>
      </c>
      <c r="M66" s="1057">
        <f t="shared" si="7"/>
        <v>0</v>
      </c>
      <c r="N66" s="1057">
        <f t="shared" si="8"/>
        <v>0</v>
      </c>
      <c r="O66" s="1057">
        <f t="shared" si="9"/>
        <v>0</v>
      </c>
      <c r="P66" s="147"/>
      <c r="Q66" s="149"/>
      <c r="R66" s="6"/>
      <c r="S66" s="6"/>
    </row>
    <row r="67" spans="1:19" ht="24.95" customHeight="1">
      <c r="A67" s="4312"/>
      <c r="B67" s="2101">
        <v>62</v>
      </c>
      <c r="C67" s="1733" t="s">
        <v>638</v>
      </c>
      <c r="D67" s="1707" t="s">
        <v>858</v>
      </c>
      <c r="E67" s="3090" t="s">
        <v>881</v>
      </c>
      <c r="F67" s="1751">
        <v>598.67999999999995</v>
      </c>
      <c r="G67" s="1736"/>
      <c r="H67" s="1736"/>
      <c r="I67" s="1736">
        <f t="shared" ref="I67:I73" si="10">F67*0.3025</f>
        <v>181.10069999999999</v>
      </c>
      <c r="J67" s="1737" t="s">
        <v>846</v>
      </c>
      <c r="K67" s="1057">
        <f>'검침 내역'!P67</f>
        <v>189</v>
      </c>
      <c r="L67" s="2076">
        <f>ROUND((K67*'열 요금 고지 및 기준'!$AC$45),-1)</f>
        <v>845400</v>
      </c>
      <c r="M67" s="1057">
        <f t="shared" si="7"/>
        <v>0</v>
      </c>
      <c r="N67" s="1057">
        <f t="shared" si="8"/>
        <v>189</v>
      </c>
      <c r="O67" s="1057">
        <f t="shared" si="9"/>
        <v>845400</v>
      </c>
      <c r="P67" s="147"/>
      <c r="Q67" s="149"/>
      <c r="R67" s="6"/>
      <c r="S67" s="6"/>
    </row>
    <row r="68" spans="1:19" ht="24.95" customHeight="1">
      <c r="A68" s="4312"/>
      <c r="B68" s="2101">
        <v>63</v>
      </c>
      <c r="C68" s="1733" t="s">
        <v>638</v>
      </c>
      <c r="D68" s="1707" t="s">
        <v>880</v>
      </c>
      <c r="E68" s="3090" t="s">
        <v>872</v>
      </c>
      <c r="F68" s="1751">
        <v>543.53</v>
      </c>
      <c r="G68" s="1709"/>
      <c r="H68" s="1709"/>
      <c r="I68" s="1709">
        <f t="shared" si="10"/>
        <v>164.41782499999999</v>
      </c>
      <c r="J68" s="1737" t="s">
        <v>3183</v>
      </c>
      <c r="K68" s="1057">
        <f>'검침 내역'!P68</f>
        <v>7</v>
      </c>
      <c r="L68" s="2076">
        <f>ROUND((K68*'열 요금 고지 및 기준'!$AC$45),-1)</f>
        <v>31310</v>
      </c>
      <c r="M68" s="1057">
        <f t="shared" si="7"/>
        <v>0</v>
      </c>
      <c r="N68" s="1057">
        <f t="shared" si="8"/>
        <v>7</v>
      </c>
      <c r="O68" s="1057">
        <f t="shared" si="9"/>
        <v>31310</v>
      </c>
      <c r="P68" s="147"/>
      <c r="Q68" s="149"/>
      <c r="R68" s="6"/>
      <c r="S68" s="6"/>
    </row>
    <row r="69" spans="1:19" ht="24.95" customHeight="1">
      <c r="A69" s="4312"/>
      <c r="B69" s="2101">
        <v>64</v>
      </c>
      <c r="C69" s="1733" t="s">
        <v>638</v>
      </c>
      <c r="D69" s="1707" t="s">
        <v>634</v>
      </c>
      <c r="E69" s="3090" t="s">
        <v>885</v>
      </c>
      <c r="F69" s="1736">
        <v>151.25</v>
      </c>
      <c r="G69" s="1736"/>
      <c r="H69" s="1736"/>
      <c r="I69" s="1736">
        <f t="shared" si="10"/>
        <v>45.753124999999997</v>
      </c>
      <c r="J69" s="1737" t="s">
        <v>2299</v>
      </c>
      <c r="K69" s="1057">
        <f>'검침 내역'!P69</f>
        <v>61</v>
      </c>
      <c r="L69" s="2076">
        <f>ROUND((K69*'열 요금 고지 및 기준'!$AC$45),-1)</f>
        <v>272850</v>
      </c>
      <c r="M69" s="1057">
        <f t="shared" si="7"/>
        <v>0</v>
      </c>
      <c r="N69" s="1057">
        <f t="shared" si="8"/>
        <v>61</v>
      </c>
      <c r="O69" s="1057">
        <f t="shared" si="9"/>
        <v>272850</v>
      </c>
      <c r="P69" s="147"/>
      <c r="Q69" s="149"/>
      <c r="R69" s="6"/>
      <c r="S69" s="6"/>
    </row>
    <row r="70" spans="1:19" ht="24.95" customHeight="1">
      <c r="A70" s="4312"/>
      <c r="B70" s="2101">
        <v>65</v>
      </c>
      <c r="C70" s="1733" t="s">
        <v>638</v>
      </c>
      <c r="D70" s="1707" t="s">
        <v>634</v>
      </c>
      <c r="E70" s="3091" t="s">
        <v>17</v>
      </c>
      <c r="F70" s="1751">
        <v>263.58999999999997</v>
      </c>
      <c r="G70" s="1709"/>
      <c r="H70" s="1709"/>
      <c r="I70" s="1709">
        <f t="shared" si="10"/>
        <v>79.735974999999996</v>
      </c>
      <c r="J70" s="3291" t="s">
        <v>3568</v>
      </c>
      <c r="K70" s="1057">
        <f>'검침 내역'!P70</f>
        <v>0</v>
      </c>
      <c r="L70" s="2076">
        <f>ROUND((K70*'열 요금 고지 및 기준'!$AC$45),-1)</f>
        <v>0</v>
      </c>
      <c r="M70" s="1057">
        <f t="shared" si="7"/>
        <v>0</v>
      </c>
      <c r="N70" s="1057">
        <f t="shared" si="8"/>
        <v>0</v>
      </c>
      <c r="O70" s="1057">
        <f t="shared" si="9"/>
        <v>0</v>
      </c>
      <c r="P70" s="147"/>
      <c r="Q70" s="149"/>
      <c r="R70" s="6"/>
      <c r="S70" s="6"/>
    </row>
    <row r="71" spans="1:19" ht="24.95" customHeight="1">
      <c r="A71" s="4312"/>
      <c r="B71" s="2101">
        <v>66</v>
      </c>
      <c r="C71" s="1733" t="s">
        <v>638</v>
      </c>
      <c r="D71" s="1707" t="s">
        <v>634</v>
      </c>
      <c r="E71" s="3090" t="s">
        <v>1197</v>
      </c>
      <c r="F71" s="1751">
        <v>432.3</v>
      </c>
      <c r="G71" s="1709"/>
      <c r="H71" s="1709"/>
      <c r="I71" s="1709">
        <f t="shared" si="10"/>
        <v>130.77074999999999</v>
      </c>
      <c r="J71" s="3292" t="s">
        <v>3569</v>
      </c>
      <c r="K71" s="1057">
        <f>'검침 내역'!P71</f>
        <v>0</v>
      </c>
      <c r="L71" s="2076">
        <f>ROUND((K71*'열 요금 고지 및 기준'!$AC$45),-1)</f>
        <v>0</v>
      </c>
      <c r="M71" s="1057">
        <f t="shared" si="7"/>
        <v>0</v>
      </c>
      <c r="N71" s="1057">
        <f t="shared" si="8"/>
        <v>0</v>
      </c>
      <c r="O71" s="1057">
        <f t="shared" si="9"/>
        <v>0</v>
      </c>
      <c r="P71" s="147"/>
      <c r="Q71" s="149"/>
      <c r="R71" s="6"/>
      <c r="S71" s="6"/>
    </row>
    <row r="72" spans="1:19" ht="24.95" customHeight="1">
      <c r="A72" s="4312"/>
      <c r="B72" s="2101">
        <v>67</v>
      </c>
      <c r="C72" s="1733" t="s">
        <v>638</v>
      </c>
      <c r="D72" s="1707" t="s">
        <v>634</v>
      </c>
      <c r="E72" s="3090" t="s">
        <v>874</v>
      </c>
      <c r="F72" s="1736">
        <v>306.66000000000003</v>
      </c>
      <c r="G72" s="1736"/>
      <c r="H72" s="1736"/>
      <c r="I72" s="1736">
        <v>92.76</v>
      </c>
      <c r="J72" s="1737" t="s">
        <v>3068</v>
      </c>
      <c r="K72" s="1057">
        <f>'검침 내역'!P72</f>
        <v>1</v>
      </c>
      <c r="L72" s="2076">
        <f>ROUND((K72*'열 요금 고지 및 기준'!$AC$45),-1)</f>
        <v>4470</v>
      </c>
      <c r="M72" s="1057">
        <f t="shared" si="7"/>
        <v>0</v>
      </c>
      <c r="N72" s="1057">
        <f t="shared" si="8"/>
        <v>1</v>
      </c>
      <c r="O72" s="1057">
        <f t="shared" si="9"/>
        <v>4470</v>
      </c>
      <c r="P72" s="147"/>
      <c r="Q72" s="149"/>
      <c r="R72" s="6"/>
      <c r="S72" s="6"/>
    </row>
    <row r="73" spans="1:19" ht="24.95" customHeight="1">
      <c r="A73" s="4312"/>
      <c r="B73" s="2101">
        <v>68</v>
      </c>
      <c r="C73" s="1733" t="s">
        <v>638</v>
      </c>
      <c r="D73" s="1707" t="s">
        <v>7</v>
      </c>
      <c r="E73" s="3090" t="s">
        <v>6</v>
      </c>
      <c r="F73" s="1751">
        <v>253.03</v>
      </c>
      <c r="G73" s="1736"/>
      <c r="H73" s="1736"/>
      <c r="I73" s="1736">
        <f t="shared" si="10"/>
        <v>76.541574999999995</v>
      </c>
      <c r="J73" s="1743" t="s">
        <v>2902</v>
      </c>
      <c r="K73" s="1057">
        <f>'검침 내역'!P73</f>
        <v>1</v>
      </c>
      <c r="L73" s="2076">
        <f>ROUND((K73*'열 요금 고지 및 기준'!$AC$45),-1)</f>
        <v>4470</v>
      </c>
      <c r="M73" s="1057">
        <f t="shared" si="7"/>
        <v>0</v>
      </c>
      <c r="N73" s="1057">
        <f t="shared" si="8"/>
        <v>1</v>
      </c>
      <c r="O73" s="1057">
        <f t="shared" si="9"/>
        <v>4470</v>
      </c>
      <c r="P73" s="147"/>
      <c r="Q73" s="149"/>
      <c r="R73" s="6"/>
      <c r="S73" s="6"/>
    </row>
    <row r="74" spans="1:19" ht="24.95" customHeight="1">
      <c r="A74" s="4312"/>
      <c r="B74" s="2101">
        <v>69</v>
      </c>
      <c r="C74" s="1733" t="s">
        <v>638</v>
      </c>
      <c r="D74" s="1707" t="s">
        <v>3</v>
      </c>
      <c r="E74" s="3090" t="s">
        <v>1343</v>
      </c>
      <c r="F74" s="1751">
        <v>191.34</v>
      </c>
      <c r="G74" s="1736"/>
      <c r="H74" s="1736"/>
      <c r="I74" s="1736">
        <v>57.88</v>
      </c>
      <c r="J74" s="1737" t="s">
        <v>1338</v>
      </c>
      <c r="K74" s="1057">
        <f>'검침 내역'!P74</f>
        <v>4</v>
      </c>
      <c r="L74" s="2076">
        <f>ROUND((K74*'열 요금 고지 및 기준'!$AC$45),-1)</f>
        <v>17890</v>
      </c>
      <c r="M74" s="1057">
        <f t="shared" si="7"/>
        <v>0</v>
      </c>
      <c r="N74" s="1057">
        <f t="shared" si="8"/>
        <v>4</v>
      </c>
      <c r="O74" s="1057">
        <f t="shared" si="9"/>
        <v>17890</v>
      </c>
      <c r="P74" s="147"/>
      <c r="Q74" s="149"/>
      <c r="R74" s="6"/>
      <c r="S74" s="6"/>
    </row>
    <row r="75" spans="1:19" ht="24.95" customHeight="1">
      <c r="A75" s="4313"/>
      <c r="B75" s="2222">
        <v>70</v>
      </c>
      <c r="C75" s="3415" t="s">
        <v>638</v>
      </c>
      <c r="D75" s="3416" t="s">
        <v>3</v>
      </c>
      <c r="E75" s="3507" t="s">
        <v>1342</v>
      </c>
      <c r="F75" s="3000">
        <v>206.6</v>
      </c>
      <c r="G75" s="2227"/>
      <c r="H75" s="2227"/>
      <c r="I75" s="2227">
        <v>62.5</v>
      </c>
      <c r="J75" s="3938" t="s">
        <v>3495</v>
      </c>
      <c r="K75" s="1058">
        <f>'검침 내역'!P75</f>
        <v>0</v>
      </c>
      <c r="L75" s="2082">
        <f>ROUND((K75*'열 요금 고지 및 기준'!$AC$45),-1)</f>
        <v>0</v>
      </c>
      <c r="M75" s="1058">
        <f t="shared" ref="M75:M108" si="11">ROUND(I75*$Q$4,-1)</f>
        <v>0</v>
      </c>
      <c r="N75" s="1058">
        <f t="shared" ref="N75:N108" si="12">K75</f>
        <v>0</v>
      </c>
      <c r="O75" s="1058">
        <f t="shared" ref="O75:O108" si="13">M75+L75</f>
        <v>0</v>
      </c>
      <c r="P75" s="147"/>
      <c r="Q75" s="149"/>
      <c r="R75" s="6"/>
      <c r="S75" s="6"/>
    </row>
    <row r="76" spans="1:19" ht="24.95" customHeight="1">
      <c r="A76" s="4305" t="s">
        <v>699</v>
      </c>
      <c r="B76" s="2092">
        <v>71</v>
      </c>
      <c r="C76" s="3409" t="s">
        <v>164</v>
      </c>
      <c r="D76" s="3410" t="s">
        <v>856</v>
      </c>
      <c r="E76" s="3510" t="s">
        <v>687</v>
      </c>
      <c r="F76" s="2270">
        <v>295.11</v>
      </c>
      <c r="G76" s="2277"/>
      <c r="H76" s="2277"/>
      <c r="I76" s="2277">
        <f t="shared" ref="I76:I117" si="14">F76*0.3025</f>
        <v>89.270775</v>
      </c>
      <c r="J76" s="3921" t="s">
        <v>3434</v>
      </c>
      <c r="K76" s="1062">
        <f>'검침 내역'!P76</f>
        <v>0</v>
      </c>
      <c r="L76" s="2084">
        <f>ROUND((K76*'열 요금 고지 및 기준'!$AC$45),-1)</f>
        <v>0</v>
      </c>
      <c r="M76" s="1062">
        <f t="shared" si="11"/>
        <v>0</v>
      </c>
      <c r="N76" s="1062">
        <f t="shared" si="12"/>
        <v>0</v>
      </c>
      <c r="O76" s="1062">
        <f t="shared" si="13"/>
        <v>0</v>
      </c>
      <c r="P76" s="147"/>
      <c r="Q76" s="149"/>
      <c r="R76" s="6"/>
      <c r="S76" s="6"/>
    </row>
    <row r="77" spans="1:19" ht="24.95" customHeight="1">
      <c r="A77" s="4306"/>
      <c r="B77" s="2101">
        <v>72</v>
      </c>
      <c r="C77" s="1758" t="s">
        <v>164</v>
      </c>
      <c r="D77" s="1707" t="s">
        <v>856</v>
      </c>
      <c r="E77" s="3087" t="s">
        <v>1191</v>
      </c>
      <c r="F77" s="1709">
        <v>284.08999999999997</v>
      </c>
      <c r="G77" s="1709"/>
      <c r="H77" s="1709"/>
      <c r="I77" s="1709">
        <f t="shared" si="14"/>
        <v>85.937224999999984</v>
      </c>
      <c r="J77" s="1739" t="s">
        <v>776</v>
      </c>
      <c r="K77" s="1057">
        <f>'검침 내역'!P77</f>
        <v>46</v>
      </c>
      <c r="L77" s="2076">
        <f>ROUND((K77*'열 요금 고지 및 기준'!$AC$45),-1)</f>
        <v>205760</v>
      </c>
      <c r="M77" s="1057">
        <f t="shared" si="11"/>
        <v>0</v>
      </c>
      <c r="N77" s="1057">
        <f t="shared" si="12"/>
        <v>46</v>
      </c>
      <c r="O77" s="1057">
        <f t="shared" si="13"/>
        <v>205760</v>
      </c>
      <c r="P77" s="147"/>
      <c r="Q77" s="149"/>
      <c r="R77" s="6"/>
      <c r="S77" s="6"/>
    </row>
    <row r="78" spans="1:19" ht="24.95" customHeight="1">
      <c r="A78" s="4306"/>
      <c r="B78" s="2101">
        <v>73</v>
      </c>
      <c r="C78" s="1758" t="s">
        <v>164</v>
      </c>
      <c r="D78" s="1707" t="s">
        <v>635</v>
      </c>
      <c r="E78" s="3085" t="s">
        <v>888</v>
      </c>
      <c r="F78" s="1709">
        <v>175.1</v>
      </c>
      <c r="G78" s="1709"/>
      <c r="H78" s="1709"/>
      <c r="I78" s="1709">
        <f t="shared" si="14"/>
        <v>52.967749999999995</v>
      </c>
      <c r="J78" s="1710" t="s">
        <v>2109</v>
      </c>
      <c r="K78" s="1057">
        <f>'검침 내역'!P78</f>
        <v>63</v>
      </c>
      <c r="L78" s="2076">
        <f>ROUND((K78*'열 요금 고지 및 기준'!$AC$45),-1)</f>
        <v>281800</v>
      </c>
      <c r="M78" s="1057">
        <f t="shared" si="11"/>
        <v>0</v>
      </c>
      <c r="N78" s="1057">
        <f t="shared" si="12"/>
        <v>63</v>
      </c>
      <c r="O78" s="1057">
        <f t="shared" si="13"/>
        <v>281800</v>
      </c>
      <c r="P78" s="147"/>
      <c r="Q78" s="149"/>
      <c r="R78" s="6"/>
      <c r="S78" s="6"/>
    </row>
    <row r="79" spans="1:19" ht="24.95" customHeight="1">
      <c r="A79" s="4306"/>
      <c r="B79" s="2101">
        <v>74</v>
      </c>
      <c r="C79" s="1758" t="s">
        <v>164</v>
      </c>
      <c r="D79" s="1707" t="s">
        <v>635</v>
      </c>
      <c r="E79" s="3085" t="s">
        <v>889</v>
      </c>
      <c r="F79" s="1709">
        <v>193.79</v>
      </c>
      <c r="G79" s="1709"/>
      <c r="H79" s="1709"/>
      <c r="I79" s="1709">
        <f t="shared" si="14"/>
        <v>58.621474999999997</v>
      </c>
      <c r="J79" s="1739" t="s">
        <v>2444</v>
      </c>
      <c r="K79" s="1057">
        <f>'검침 내역'!P79</f>
        <v>194</v>
      </c>
      <c r="L79" s="2076">
        <f>ROUND((K79*'열 요금 고지 및 기준'!$AC$45),-1)</f>
        <v>867770</v>
      </c>
      <c r="M79" s="1057">
        <f t="shared" si="11"/>
        <v>0</v>
      </c>
      <c r="N79" s="1057">
        <f t="shared" si="12"/>
        <v>194</v>
      </c>
      <c r="O79" s="1057">
        <f t="shared" si="13"/>
        <v>867770</v>
      </c>
      <c r="P79" s="147"/>
      <c r="Q79" s="149"/>
      <c r="R79" s="6"/>
      <c r="S79" s="6"/>
    </row>
    <row r="80" spans="1:19" ht="24.95" customHeight="1">
      <c r="A80" s="4306"/>
      <c r="B80" s="2101">
        <v>75</v>
      </c>
      <c r="C80" s="1758" t="s">
        <v>164</v>
      </c>
      <c r="D80" s="1707" t="s">
        <v>635</v>
      </c>
      <c r="E80" s="3085" t="s">
        <v>324</v>
      </c>
      <c r="F80" s="1709">
        <v>88.69</v>
      </c>
      <c r="G80" s="1709"/>
      <c r="H80" s="1709"/>
      <c r="I80" s="1709">
        <f t="shared" si="14"/>
        <v>26.828724999999999</v>
      </c>
      <c r="J80" s="1739" t="s">
        <v>913</v>
      </c>
      <c r="K80" s="1057">
        <f>'검침 내역'!P80</f>
        <v>72</v>
      </c>
      <c r="L80" s="2076">
        <f>ROUND((K80*'열 요금 고지 및 기준'!$AC$45),-1)</f>
        <v>322060</v>
      </c>
      <c r="M80" s="1057">
        <f t="shared" si="11"/>
        <v>0</v>
      </c>
      <c r="N80" s="1057">
        <f t="shared" si="12"/>
        <v>72</v>
      </c>
      <c r="O80" s="1057">
        <f t="shared" si="13"/>
        <v>322060</v>
      </c>
      <c r="P80" s="147"/>
      <c r="Q80" s="149"/>
      <c r="R80" s="6"/>
      <c r="S80" s="6"/>
    </row>
    <row r="81" spans="1:19" ht="24.95" customHeight="1">
      <c r="A81" s="4306"/>
      <c r="B81" s="2101">
        <v>76</v>
      </c>
      <c r="C81" s="1758" t="s">
        <v>164</v>
      </c>
      <c r="D81" s="1707" t="s">
        <v>635</v>
      </c>
      <c r="E81" s="3085" t="s">
        <v>325</v>
      </c>
      <c r="F81" s="1736">
        <v>88.69</v>
      </c>
      <c r="G81" s="1736"/>
      <c r="H81" s="1736"/>
      <c r="I81" s="1736">
        <f t="shared" si="14"/>
        <v>26.828724999999999</v>
      </c>
      <c r="J81" s="3291" t="s">
        <v>3663</v>
      </c>
      <c r="K81" s="1057">
        <f>'검침 내역'!P81</f>
        <v>31</v>
      </c>
      <c r="L81" s="2076">
        <f>ROUND((K81*'열 요금 고지 및 기준'!$AC$45),-1)</f>
        <v>138660</v>
      </c>
      <c r="M81" s="1057">
        <f t="shared" si="11"/>
        <v>0</v>
      </c>
      <c r="N81" s="1057">
        <f t="shared" si="12"/>
        <v>31</v>
      </c>
      <c r="O81" s="1057">
        <f t="shared" si="13"/>
        <v>138660</v>
      </c>
      <c r="P81" s="147"/>
      <c r="Q81" s="149"/>
      <c r="R81" s="6"/>
      <c r="S81" s="6"/>
    </row>
    <row r="82" spans="1:19" ht="24.95" customHeight="1">
      <c r="A82" s="4306"/>
      <c r="B82" s="2101">
        <v>77</v>
      </c>
      <c r="C82" s="1758" t="s">
        <v>164</v>
      </c>
      <c r="D82" s="1707" t="s">
        <v>635</v>
      </c>
      <c r="E82" s="3085" t="s">
        <v>894</v>
      </c>
      <c r="F82" s="1709">
        <v>88.69</v>
      </c>
      <c r="G82" s="1709"/>
      <c r="H82" s="1709"/>
      <c r="I82" s="1709">
        <f t="shared" si="14"/>
        <v>26.828724999999999</v>
      </c>
      <c r="J82" s="1739" t="s">
        <v>2331</v>
      </c>
      <c r="K82" s="1057">
        <f>'검침 내역'!P82</f>
        <v>90</v>
      </c>
      <c r="L82" s="2076">
        <f>ROUND((K82*'열 요금 고지 및 기준'!$AC$45),-1)</f>
        <v>402570</v>
      </c>
      <c r="M82" s="1057">
        <f t="shared" si="11"/>
        <v>0</v>
      </c>
      <c r="N82" s="1057">
        <f t="shared" si="12"/>
        <v>90</v>
      </c>
      <c r="O82" s="1057">
        <f t="shared" si="13"/>
        <v>402570</v>
      </c>
      <c r="P82" s="147"/>
      <c r="Q82" s="149"/>
      <c r="R82" s="6"/>
      <c r="S82" s="6"/>
    </row>
    <row r="83" spans="1:19" ht="24.95" customHeight="1">
      <c r="A83" s="4306"/>
      <c r="B83" s="2101">
        <v>78</v>
      </c>
      <c r="C83" s="1758" t="s">
        <v>164</v>
      </c>
      <c r="D83" s="1707" t="s">
        <v>635</v>
      </c>
      <c r="E83" s="3085" t="s">
        <v>905</v>
      </c>
      <c r="F83" s="1709">
        <v>61.6</v>
      </c>
      <c r="G83" s="1709"/>
      <c r="H83" s="1709"/>
      <c r="I83" s="1709">
        <f t="shared" si="14"/>
        <v>18.634</v>
      </c>
      <c r="J83" s="1737" t="s">
        <v>2855</v>
      </c>
      <c r="K83" s="1057">
        <f>'검침 내역'!P83</f>
        <v>50</v>
      </c>
      <c r="L83" s="2076">
        <f>ROUND((K83*'열 요금 고지 및 기준'!$AC$45),-1)</f>
        <v>223650</v>
      </c>
      <c r="M83" s="1057">
        <f t="shared" si="11"/>
        <v>0</v>
      </c>
      <c r="N83" s="1057">
        <f t="shared" si="12"/>
        <v>50</v>
      </c>
      <c r="O83" s="1057">
        <f t="shared" si="13"/>
        <v>223650</v>
      </c>
      <c r="P83" s="147"/>
      <c r="Q83" s="149"/>
      <c r="R83" s="6"/>
      <c r="S83" s="6"/>
    </row>
    <row r="84" spans="1:19" ht="24.95" customHeight="1">
      <c r="A84" s="4306"/>
      <c r="B84" s="2101">
        <v>79</v>
      </c>
      <c r="C84" s="1758" t="s">
        <v>164</v>
      </c>
      <c r="D84" s="1707" t="s">
        <v>635</v>
      </c>
      <c r="E84" s="3085" t="s">
        <v>908</v>
      </c>
      <c r="F84" s="1751">
        <v>114.22</v>
      </c>
      <c r="G84" s="1709"/>
      <c r="H84" s="1709"/>
      <c r="I84" s="1751">
        <f t="shared" si="14"/>
        <v>34.551549999999999</v>
      </c>
      <c r="J84" s="3359" t="s">
        <v>1815</v>
      </c>
      <c r="K84" s="1057">
        <f>'검침 내역'!P84</f>
        <v>27</v>
      </c>
      <c r="L84" s="2076">
        <f>ROUND((K84*'열 요금 고지 및 기준'!$AC$45),-1)</f>
        <v>120770</v>
      </c>
      <c r="M84" s="1057">
        <f t="shared" si="11"/>
        <v>0</v>
      </c>
      <c r="N84" s="1057">
        <f t="shared" si="12"/>
        <v>27</v>
      </c>
      <c r="O84" s="1057">
        <f t="shared" si="13"/>
        <v>120770</v>
      </c>
      <c r="P84" s="147"/>
      <c r="Q84" s="149"/>
      <c r="R84" s="6"/>
      <c r="S84" s="6"/>
    </row>
    <row r="85" spans="1:19" ht="24.95" customHeight="1">
      <c r="A85" s="4306"/>
      <c r="B85" s="2101">
        <v>80</v>
      </c>
      <c r="C85" s="1758" t="s">
        <v>164</v>
      </c>
      <c r="D85" s="1707" t="s">
        <v>856</v>
      </c>
      <c r="E85" s="3087" t="s">
        <v>694</v>
      </c>
      <c r="F85" s="1736">
        <v>184.21</v>
      </c>
      <c r="G85" s="1736"/>
      <c r="H85" s="1736"/>
      <c r="I85" s="3683">
        <v>55.72</v>
      </c>
      <c r="J85" s="3465" t="s">
        <v>3289</v>
      </c>
      <c r="K85" s="1057">
        <f>'검침 내역'!P85</f>
        <v>96</v>
      </c>
      <c r="L85" s="2076">
        <f>ROUND((K85*'열 요금 고지 및 기준'!$AC$45),-1)</f>
        <v>429410</v>
      </c>
      <c r="M85" s="1057">
        <f t="shared" si="11"/>
        <v>0</v>
      </c>
      <c r="N85" s="1057">
        <f t="shared" si="12"/>
        <v>96</v>
      </c>
      <c r="O85" s="1057">
        <f t="shared" si="13"/>
        <v>429410</v>
      </c>
      <c r="P85" s="147"/>
      <c r="Q85" s="149"/>
      <c r="R85" s="6"/>
      <c r="S85" s="6"/>
    </row>
    <row r="86" spans="1:19" ht="24.95" customHeight="1">
      <c r="A86" s="4306"/>
      <c r="B86" s="2101">
        <v>81</v>
      </c>
      <c r="C86" s="1758" t="s">
        <v>164</v>
      </c>
      <c r="D86" s="1707" t="s">
        <v>856</v>
      </c>
      <c r="E86" s="3092" t="s">
        <v>2000</v>
      </c>
      <c r="F86" s="1751">
        <v>82.69</v>
      </c>
      <c r="G86" s="1751"/>
      <c r="H86" s="1751"/>
      <c r="I86" s="1751">
        <v>25.02</v>
      </c>
      <c r="J86" s="3360" t="s">
        <v>2046</v>
      </c>
      <c r="K86" s="1057">
        <f>'검침 내역'!P86</f>
        <v>39</v>
      </c>
      <c r="L86" s="2076">
        <f>ROUND((K86*'열 요금 고지 및 기준'!$AC$45),-1)</f>
        <v>174450</v>
      </c>
      <c r="M86" s="1057">
        <f t="shared" si="11"/>
        <v>0</v>
      </c>
      <c r="N86" s="1057">
        <f t="shared" si="12"/>
        <v>39</v>
      </c>
      <c r="O86" s="1057">
        <f t="shared" si="13"/>
        <v>174450</v>
      </c>
      <c r="P86" s="147"/>
      <c r="Q86" s="149"/>
      <c r="R86" s="6"/>
      <c r="S86" s="6"/>
    </row>
    <row r="87" spans="1:19" ht="24.95" customHeight="1">
      <c r="A87" s="4306"/>
      <c r="B87" s="2101">
        <v>82</v>
      </c>
      <c r="C87" s="1758" t="s">
        <v>164</v>
      </c>
      <c r="D87" s="1707" t="s">
        <v>1668</v>
      </c>
      <c r="E87" s="3093" t="s">
        <v>2001</v>
      </c>
      <c r="F87" s="1751">
        <v>173.82</v>
      </c>
      <c r="G87" s="1751"/>
      <c r="H87" s="1751"/>
      <c r="I87" s="1751">
        <v>52.58</v>
      </c>
      <c r="J87" s="1752" t="s">
        <v>2066</v>
      </c>
      <c r="K87" s="1057">
        <f>'검침 내역'!P87</f>
        <v>37</v>
      </c>
      <c r="L87" s="2076">
        <f>ROUND((K87*'열 요금 고지 및 기준'!$AC$45),-1)</f>
        <v>165500</v>
      </c>
      <c r="M87" s="1057">
        <f t="shared" si="11"/>
        <v>0</v>
      </c>
      <c r="N87" s="1057">
        <f t="shared" si="12"/>
        <v>37</v>
      </c>
      <c r="O87" s="1057">
        <f t="shared" si="13"/>
        <v>165500</v>
      </c>
      <c r="P87" s="147"/>
      <c r="Q87" s="149"/>
      <c r="R87" s="6"/>
      <c r="S87" s="6"/>
    </row>
    <row r="88" spans="1:19" ht="24.95" customHeight="1">
      <c r="A88" s="4306"/>
      <c r="B88" s="2101">
        <v>83</v>
      </c>
      <c r="C88" s="1758" t="s">
        <v>164</v>
      </c>
      <c r="D88" s="1707" t="s">
        <v>856</v>
      </c>
      <c r="E88" s="3087" t="s">
        <v>698</v>
      </c>
      <c r="F88" s="1751">
        <v>187.57</v>
      </c>
      <c r="G88" s="1751"/>
      <c r="H88" s="1751"/>
      <c r="I88" s="1751">
        <f t="shared" si="14"/>
        <v>56.739924999999999</v>
      </c>
      <c r="J88" s="1752" t="s">
        <v>126</v>
      </c>
      <c r="K88" s="1057">
        <f>'검침 내역'!P88</f>
        <v>16</v>
      </c>
      <c r="L88" s="2076">
        <f>ROUND((K88*'열 요금 고지 및 기준'!$AC$45),-1)</f>
        <v>71570</v>
      </c>
      <c r="M88" s="1057">
        <f t="shared" si="11"/>
        <v>0</v>
      </c>
      <c r="N88" s="1057">
        <f t="shared" si="12"/>
        <v>16</v>
      </c>
      <c r="O88" s="1057">
        <f t="shared" si="13"/>
        <v>71570</v>
      </c>
      <c r="P88" s="147"/>
      <c r="Q88" s="149"/>
      <c r="R88" s="6"/>
      <c r="S88" s="6"/>
    </row>
    <row r="89" spans="1:19" ht="24.95" customHeight="1">
      <c r="A89" s="4306"/>
      <c r="B89" s="2101">
        <v>84</v>
      </c>
      <c r="C89" s="1758" t="s">
        <v>164</v>
      </c>
      <c r="D89" s="1707" t="s">
        <v>856</v>
      </c>
      <c r="E89" s="3087" t="s">
        <v>695</v>
      </c>
      <c r="F89" s="1751">
        <v>246.21</v>
      </c>
      <c r="G89" s="1751"/>
      <c r="H89" s="1751"/>
      <c r="I89" s="1751">
        <f t="shared" si="14"/>
        <v>74.478525000000005</v>
      </c>
      <c r="J89" s="1743" t="s">
        <v>2616</v>
      </c>
      <c r="K89" s="1057">
        <f>'검침 내역'!P89</f>
        <v>72</v>
      </c>
      <c r="L89" s="2076">
        <f>ROUND((K89*'열 요금 고지 및 기준'!$AC$45),-1)</f>
        <v>322060</v>
      </c>
      <c r="M89" s="1057">
        <f t="shared" si="11"/>
        <v>0</v>
      </c>
      <c r="N89" s="1057">
        <f t="shared" si="12"/>
        <v>72</v>
      </c>
      <c r="O89" s="1057">
        <f t="shared" si="13"/>
        <v>322060</v>
      </c>
      <c r="P89" s="147"/>
      <c r="Q89" s="149"/>
      <c r="R89" s="6"/>
      <c r="S89" s="6"/>
    </row>
    <row r="90" spans="1:19" ht="24.95" customHeight="1">
      <c r="A90" s="4306"/>
      <c r="B90" s="2101">
        <v>85</v>
      </c>
      <c r="C90" s="1758" t="s">
        <v>164</v>
      </c>
      <c r="D90" s="1707" t="s">
        <v>856</v>
      </c>
      <c r="E90" s="3087" t="s">
        <v>1200</v>
      </c>
      <c r="F90" s="1751">
        <v>220.35</v>
      </c>
      <c r="G90" s="1751"/>
      <c r="H90" s="1751"/>
      <c r="I90" s="1751">
        <f t="shared" si="14"/>
        <v>66.655874999999995</v>
      </c>
      <c r="J90" s="1743" t="s">
        <v>2242</v>
      </c>
      <c r="K90" s="1057">
        <f>'검침 내역'!P90</f>
        <v>57</v>
      </c>
      <c r="L90" s="2076">
        <f>ROUND((K90*'열 요금 고지 및 기준'!$AC$45),-1)</f>
        <v>254960</v>
      </c>
      <c r="M90" s="1057">
        <f t="shared" si="11"/>
        <v>0</v>
      </c>
      <c r="N90" s="1057">
        <f t="shared" si="12"/>
        <v>57</v>
      </c>
      <c r="O90" s="1057">
        <f t="shared" si="13"/>
        <v>254960</v>
      </c>
      <c r="P90" s="147"/>
      <c r="Q90" s="149"/>
      <c r="R90" s="6"/>
      <c r="S90" s="6"/>
    </row>
    <row r="91" spans="1:19" ht="24.95" customHeight="1">
      <c r="A91" s="4306"/>
      <c r="B91" s="2101">
        <v>86</v>
      </c>
      <c r="C91" s="1758" t="s">
        <v>164</v>
      </c>
      <c r="D91" s="1707" t="s">
        <v>856</v>
      </c>
      <c r="E91" s="3087" t="s">
        <v>1201</v>
      </c>
      <c r="F91" s="1751">
        <v>219.57</v>
      </c>
      <c r="G91" s="1751"/>
      <c r="H91" s="1751"/>
      <c r="I91" s="1751">
        <v>66.42</v>
      </c>
      <c r="J91" s="1710" t="s">
        <v>2179</v>
      </c>
      <c r="K91" s="1057">
        <f>'검침 내역'!P91</f>
        <v>38</v>
      </c>
      <c r="L91" s="2076">
        <f>ROUND((K91*'열 요금 고지 및 기준'!$AC$45),-1)</f>
        <v>169980</v>
      </c>
      <c r="M91" s="1057">
        <f t="shared" si="11"/>
        <v>0</v>
      </c>
      <c r="N91" s="1057">
        <f t="shared" si="12"/>
        <v>38</v>
      </c>
      <c r="O91" s="1057">
        <f t="shared" si="13"/>
        <v>169980</v>
      </c>
      <c r="P91" s="147"/>
      <c r="Q91" s="149"/>
      <c r="R91" s="6"/>
      <c r="S91" s="6"/>
    </row>
    <row r="92" spans="1:19" ht="24.95" customHeight="1">
      <c r="A92" s="4306"/>
      <c r="B92" s="2101">
        <v>87</v>
      </c>
      <c r="C92" s="1758" t="s">
        <v>164</v>
      </c>
      <c r="D92" s="1707" t="s">
        <v>635</v>
      </c>
      <c r="E92" s="3087" t="s">
        <v>334</v>
      </c>
      <c r="F92" s="1751">
        <v>113.5</v>
      </c>
      <c r="G92" s="1709"/>
      <c r="H92" s="1709"/>
      <c r="I92" s="1751">
        <f t="shared" si="14"/>
        <v>34.333750000000002</v>
      </c>
      <c r="J92" s="1752" t="s">
        <v>1579</v>
      </c>
      <c r="K92" s="1057">
        <f>'검침 내역'!P92</f>
        <v>141</v>
      </c>
      <c r="L92" s="2076">
        <f>ROUND((K92*'열 요금 고지 및 기준'!$AC$45),-1)</f>
        <v>630700</v>
      </c>
      <c r="M92" s="1057">
        <f t="shared" si="11"/>
        <v>0</v>
      </c>
      <c r="N92" s="1057">
        <f t="shared" si="12"/>
        <v>141</v>
      </c>
      <c r="O92" s="1057">
        <f t="shared" si="13"/>
        <v>630700</v>
      </c>
      <c r="P92" s="147"/>
      <c r="Q92" s="149"/>
      <c r="R92" s="6"/>
      <c r="S92" s="6"/>
    </row>
    <row r="93" spans="1:19" ht="24.95" customHeight="1">
      <c r="A93" s="4306"/>
      <c r="B93" s="2101">
        <v>88</v>
      </c>
      <c r="C93" s="1758" t="s">
        <v>164</v>
      </c>
      <c r="D93" s="1707" t="s">
        <v>635</v>
      </c>
      <c r="E93" s="3087" t="s">
        <v>2256</v>
      </c>
      <c r="F93" s="3832">
        <v>47.24</v>
      </c>
      <c r="G93" s="3832"/>
      <c r="H93" s="3832"/>
      <c r="I93" s="3832">
        <f t="shared" si="14"/>
        <v>14.290100000000001</v>
      </c>
      <c r="J93" s="1752" t="s">
        <v>10</v>
      </c>
      <c r="K93" s="1057">
        <f>'검침 내역'!P93</f>
        <v>11</v>
      </c>
      <c r="L93" s="2076">
        <f>ROUND((K93*'열 요금 고지 및 기준'!$AC$45),-1)</f>
        <v>49200</v>
      </c>
      <c r="M93" s="1057">
        <f t="shared" si="11"/>
        <v>0</v>
      </c>
      <c r="N93" s="1057">
        <f t="shared" si="12"/>
        <v>11</v>
      </c>
      <c r="O93" s="1057">
        <f t="shared" si="13"/>
        <v>49200</v>
      </c>
      <c r="P93" s="147"/>
      <c r="Q93" s="149"/>
      <c r="R93" s="6"/>
      <c r="S93" s="6"/>
    </row>
    <row r="94" spans="1:19" ht="24.95" customHeight="1">
      <c r="A94" s="4306"/>
      <c r="B94" s="2101">
        <v>89</v>
      </c>
      <c r="C94" s="1758" t="s">
        <v>164</v>
      </c>
      <c r="D94" s="1707" t="s">
        <v>635</v>
      </c>
      <c r="E94" s="3087" t="s">
        <v>2255</v>
      </c>
      <c r="F94" s="1751">
        <v>47.34</v>
      </c>
      <c r="G94" s="1709"/>
      <c r="H94" s="1709"/>
      <c r="I94" s="1751">
        <f t="shared" si="14"/>
        <v>14.320350000000001</v>
      </c>
      <c r="J94" s="1752" t="s">
        <v>225</v>
      </c>
      <c r="K94" s="1057">
        <f>'검침 내역'!P94</f>
        <v>23</v>
      </c>
      <c r="L94" s="2076">
        <f>ROUND((K94*'열 요금 고지 및 기준'!$AC$45),-1)</f>
        <v>102880</v>
      </c>
      <c r="M94" s="1057">
        <f t="shared" si="11"/>
        <v>0</v>
      </c>
      <c r="N94" s="1057">
        <f t="shared" si="12"/>
        <v>23</v>
      </c>
      <c r="O94" s="1057">
        <f t="shared" si="13"/>
        <v>102880</v>
      </c>
      <c r="P94" s="147"/>
      <c r="Q94" s="149"/>
      <c r="R94" s="6"/>
      <c r="S94" s="6"/>
    </row>
    <row r="95" spans="1:19" ht="24.95" customHeight="1">
      <c r="A95" s="4306"/>
      <c r="B95" s="2101">
        <v>90</v>
      </c>
      <c r="C95" s="1758" t="s">
        <v>164</v>
      </c>
      <c r="D95" s="1707" t="s">
        <v>635</v>
      </c>
      <c r="E95" s="3087" t="s">
        <v>912</v>
      </c>
      <c r="F95" s="1736">
        <v>338.56</v>
      </c>
      <c r="G95" s="1736"/>
      <c r="H95" s="1736"/>
      <c r="I95" s="1736">
        <f>F95*0.3025</f>
        <v>102.4144</v>
      </c>
      <c r="J95" s="1737" t="s">
        <v>2297</v>
      </c>
      <c r="K95" s="1057">
        <f>'검침 내역'!P95</f>
        <v>16</v>
      </c>
      <c r="L95" s="2076">
        <f>ROUND((K95*'열 요금 고지 및 기준'!$AC$45),-1)</f>
        <v>71570</v>
      </c>
      <c r="M95" s="1057">
        <f t="shared" si="11"/>
        <v>0</v>
      </c>
      <c r="N95" s="1057">
        <f t="shared" si="12"/>
        <v>16</v>
      </c>
      <c r="O95" s="1057">
        <f t="shared" si="13"/>
        <v>71570</v>
      </c>
      <c r="P95" s="147"/>
      <c r="Q95" s="149"/>
      <c r="R95" s="6"/>
      <c r="S95" s="6"/>
    </row>
    <row r="96" spans="1:19" ht="24.95" customHeight="1">
      <c r="A96" s="4306"/>
      <c r="B96" s="2101">
        <v>91</v>
      </c>
      <c r="C96" s="1758" t="s">
        <v>164</v>
      </c>
      <c r="D96" s="1707" t="s">
        <v>635</v>
      </c>
      <c r="E96" s="3087" t="s">
        <v>2660</v>
      </c>
      <c r="F96" s="1736">
        <v>64.5</v>
      </c>
      <c r="G96" s="1736"/>
      <c r="H96" s="1736"/>
      <c r="I96" s="1736">
        <f>F96*0.3025</f>
        <v>19.51125</v>
      </c>
      <c r="J96" s="1710" t="s">
        <v>3658</v>
      </c>
      <c r="K96" s="1057">
        <f>'검침 내역'!P96</f>
        <v>27</v>
      </c>
      <c r="L96" s="2076">
        <f>ROUND((K96*'열 요금 고지 및 기준'!$AC$45),-1)</f>
        <v>120770</v>
      </c>
      <c r="M96" s="1057">
        <f>ROUND(I96*$Q$4,-1)</f>
        <v>0</v>
      </c>
      <c r="N96" s="1057">
        <f>K96</f>
        <v>27</v>
      </c>
      <c r="O96" s="1057">
        <f>M96+L96</f>
        <v>120770</v>
      </c>
      <c r="P96" s="147"/>
      <c r="Q96" s="149"/>
      <c r="R96" s="6"/>
      <c r="S96" s="6"/>
    </row>
    <row r="97" spans="1:19" ht="24.95" customHeight="1">
      <c r="A97" s="4306"/>
      <c r="B97" s="2101">
        <v>92</v>
      </c>
      <c r="C97" s="1758" t="s">
        <v>164</v>
      </c>
      <c r="D97" s="1722" t="s">
        <v>633</v>
      </c>
      <c r="E97" s="3084">
        <v>101</v>
      </c>
      <c r="F97" s="1736">
        <v>168.5</v>
      </c>
      <c r="G97" s="1736"/>
      <c r="H97" s="1736"/>
      <c r="I97" s="1736">
        <f t="shared" si="14"/>
        <v>50.971249999999998</v>
      </c>
      <c r="J97" s="1737" t="s">
        <v>1284</v>
      </c>
      <c r="K97" s="1057">
        <f>'검침 내역'!P97</f>
        <v>175</v>
      </c>
      <c r="L97" s="2076">
        <f>ROUND((K97*'열 요금 고지 및 기준'!$AC$45),-1)</f>
        <v>782780</v>
      </c>
      <c r="M97" s="1057">
        <f t="shared" si="11"/>
        <v>0</v>
      </c>
      <c r="N97" s="1057">
        <f t="shared" si="12"/>
        <v>175</v>
      </c>
      <c r="O97" s="1057">
        <f t="shared" si="13"/>
        <v>782780</v>
      </c>
      <c r="P97" s="147"/>
      <c r="Q97" s="149"/>
      <c r="R97" s="6"/>
      <c r="S97" s="6"/>
    </row>
    <row r="98" spans="1:19" ht="24.95" customHeight="1">
      <c r="A98" s="4306"/>
      <c r="B98" s="2101">
        <v>93</v>
      </c>
      <c r="C98" s="1758" t="s">
        <v>164</v>
      </c>
      <c r="D98" s="1722" t="s">
        <v>633</v>
      </c>
      <c r="E98" s="3084">
        <v>102</v>
      </c>
      <c r="F98" s="1736">
        <v>134.91</v>
      </c>
      <c r="G98" s="1736"/>
      <c r="H98" s="1736"/>
      <c r="I98" s="1736">
        <f t="shared" si="14"/>
        <v>40.810274999999997</v>
      </c>
      <c r="J98" s="1743" t="s">
        <v>3019</v>
      </c>
      <c r="K98" s="1057">
        <f>'검침 내역'!P98</f>
        <v>113</v>
      </c>
      <c r="L98" s="2076">
        <f>ROUND((K98*'열 요금 고지 및 기준'!$AC$45),-1)</f>
        <v>505450</v>
      </c>
      <c r="M98" s="1057">
        <f t="shared" si="11"/>
        <v>0</v>
      </c>
      <c r="N98" s="1057">
        <f t="shared" si="12"/>
        <v>113</v>
      </c>
      <c r="O98" s="1057">
        <f t="shared" si="13"/>
        <v>505450</v>
      </c>
      <c r="P98" s="147"/>
      <c r="Q98" s="149"/>
      <c r="R98" s="6"/>
      <c r="S98" s="6"/>
    </row>
    <row r="99" spans="1:19" ht="24.95" customHeight="1">
      <c r="A99" s="4306"/>
      <c r="B99" s="2101">
        <v>94</v>
      </c>
      <c r="C99" s="1758" t="s">
        <v>164</v>
      </c>
      <c r="D99" s="1722" t="s">
        <v>1287</v>
      </c>
      <c r="E99" s="3084">
        <v>103</v>
      </c>
      <c r="F99" s="3126">
        <v>82.02</v>
      </c>
      <c r="G99" s="3126"/>
      <c r="H99" s="3126"/>
      <c r="I99" s="3126">
        <v>24.81</v>
      </c>
      <c r="J99" s="1743" t="s">
        <v>1336</v>
      </c>
      <c r="K99" s="1057">
        <f>'검침 내역'!P99</f>
        <v>92</v>
      </c>
      <c r="L99" s="2076">
        <f>ROUND((K99*'열 요금 고지 및 기준'!$AC$45),-1)</f>
        <v>411520</v>
      </c>
      <c r="M99" s="1057">
        <f t="shared" si="11"/>
        <v>0</v>
      </c>
      <c r="N99" s="1057">
        <f t="shared" si="12"/>
        <v>92</v>
      </c>
      <c r="O99" s="1057">
        <f t="shared" si="13"/>
        <v>411520</v>
      </c>
      <c r="P99" s="147"/>
      <c r="Q99" s="149"/>
      <c r="R99" s="6"/>
      <c r="S99" s="6"/>
    </row>
    <row r="100" spans="1:19" ht="24.95" customHeight="1">
      <c r="A100" s="4306"/>
      <c r="B100" s="2101">
        <v>95</v>
      </c>
      <c r="C100" s="1758" t="s">
        <v>164</v>
      </c>
      <c r="D100" s="1722" t="s">
        <v>633</v>
      </c>
      <c r="E100" s="3084">
        <v>104</v>
      </c>
      <c r="F100" s="3127">
        <v>127.6</v>
      </c>
      <c r="G100" s="3127"/>
      <c r="H100" s="3127"/>
      <c r="I100" s="3127">
        <f t="shared" si="14"/>
        <v>38.598999999999997</v>
      </c>
      <c r="J100" s="1737" t="s">
        <v>312</v>
      </c>
      <c r="K100" s="1057">
        <f>'검침 내역'!P100</f>
        <v>95</v>
      </c>
      <c r="L100" s="2076">
        <f>ROUND((K100*'열 요금 고지 및 기준'!$AC$45),-1)</f>
        <v>424940</v>
      </c>
      <c r="M100" s="1057">
        <f t="shared" si="11"/>
        <v>0</v>
      </c>
      <c r="N100" s="1057">
        <f t="shared" si="12"/>
        <v>95</v>
      </c>
      <c r="O100" s="1057">
        <f t="shared" si="13"/>
        <v>424940</v>
      </c>
      <c r="P100" s="147"/>
      <c r="Q100" s="149"/>
      <c r="R100" s="6"/>
      <c r="S100" s="6"/>
    </row>
    <row r="101" spans="1:19" ht="24.95" customHeight="1">
      <c r="A101" s="4306"/>
      <c r="B101" s="2101">
        <v>96</v>
      </c>
      <c r="C101" s="1758" t="s">
        <v>164</v>
      </c>
      <c r="D101" s="1722" t="s">
        <v>633</v>
      </c>
      <c r="E101" s="3093" t="s">
        <v>956</v>
      </c>
      <c r="F101" s="3126">
        <v>128.80000000000001</v>
      </c>
      <c r="G101" s="3126"/>
      <c r="H101" s="3126"/>
      <c r="I101" s="3126">
        <f t="shared" si="14"/>
        <v>38.962000000000003</v>
      </c>
      <c r="J101" s="1743" t="s">
        <v>1346</v>
      </c>
      <c r="K101" s="1057">
        <f>'검침 내역'!P101</f>
        <v>83</v>
      </c>
      <c r="L101" s="2076">
        <f>ROUND((K101*'열 요금 고지 및 기준'!$AC$45),-1)</f>
        <v>371260</v>
      </c>
      <c r="M101" s="1057">
        <f t="shared" si="11"/>
        <v>0</v>
      </c>
      <c r="N101" s="1057">
        <f t="shared" si="12"/>
        <v>83</v>
      </c>
      <c r="O101" s="1057">
        <f t="shared" si="13"/>
        <v>371260</v>
      </c>
      <c r="P101" s="147"/>
      <c r="Q101" s="149"/>
      <c r="R101" s="6"/>
      <c r="S101" s="6"/>
    </row>
    <row r="102" spans="1:19" ht="24.95" customHeight="1">
      <c r="A102" s="4306"/>
      <c r="B102" s="2101">
        <v>97</v>
      </c>
      <c r="C102" s="1758" t="s">
        <v>164</v>
      </c>
      <c r="D102" s="1722" t="s">
        <v>633</v>
      </c>
      <c r="E102" s="3084">
        <v>107</v>
      </c>
      <c r="F102" s="1736">
        <v>117.33</v>
      </c>
      <c r="G102" s="1736"/>
      <c r="H102" s="1736"/>
      <c r="I102" s="1736">
        <f t="shared" si="14"/>
        <v>35.492325000000001</v>
      </c>
      <c r="J102" s="1743" t="s">
        <v>3293</v>
      </c>
      <c r="K102" s="1057">
        <f>'검침 내역'!P102</f>
        <v>39</v>
      </c>
      <c r="L102" s="2076">
        <f>ROUND((K102*'열 요금 고지 및 기준'!$AC$45),-1)</f>
        <v>174450</v>
      </c>
      <c r="M102" s="1057">
        <f t="shared" si="11"/>
        <v>0</v>
      </c>
      <c r="N102" s="1057">
        <f t="shared" si="12"/>
        <v>39</v>
      </c>
      <c r="O102" s="1057">
        <f t="shared" si="13"/>
        <v>174450</v>
      </c>
      <c r="P102" s="147"/>
      <c r="Q102" s="149"/>
      <c r="R102" s="6"/>
      <c r="S102" s="6"/>
    </row>
    <row r="103" spans="1:19" ht="24.95" customHeight="1">
      <c r="A103" s="4306"/>
      <c r="B103" s="2101">
        <v>98</v>
      </c>
      <c r="C103" s="1758" t="s">
        <v>164</v>
      </c>
      <c r="D103" s="1722" t="s">
        <v>633</v>
      </c>
      <c r="E103" s="3084">
        <v>108</v>
      </c>
      <c r="F103" s="1736">
        <v>102</v>
      </c>
      <c r="G103" s="1736"/>
      <c r="H103" s="1736"/>
      <c r="I103" s="1736">
        <f t="shared" si="14"/>
        <v>30.855</v>
      </c>
      <c r="J103" s="1743" t="s">
        <v>1285</v>
      </c>
      <c r="K103" s="1057">
        <f>'검침 내역'!P103</f>
        <v>35</v>
      </c>
      <c r="L103" s="2076">
        <f>ROUND((K103*'열 요금 고지 및 기준'!$AC$45),-1)</f>
        <v>156560</v>
      </c>
      <c r="M103" s="1057">
        <f t="shared" si="11"/>
        <v>0</v>
      </c>
      <c r="N103" s="1057">
        <f t="shared" si="12"/>
        <v>35</v>
      </c>
      <c r="O103" s="1057">
        <f t="shared" si="13"/>
        <v>156560</v>
      </c>
      <c r="P103" s="147"/>
      <c r="Q103" s="149"/>
      <c r="R103" s="6"/>
      <c r="S103" s="6"/>
    </row>
    <row r="104" spans="1:19" ht="24.95" customHeight="1">
      <c r="A104" s="4306"/>
      <c r="B104" s="2101">
        <v>99</v>
      </c>
      <c r="C104" s="1758" t="s">
        <v>164</v>
      </c>
      <c r="D104" s="1707" t="s">
        <v>633</v>
      </c>
      <c r="E104" s="3094">
        <v>109</v>
      </c>
      <c r="F104" s="1709">
        <v>108.6</v>
      </c>
      <c r="G104" s="1709"/>
      <c r="H104" s="1709"/>
      <c r="I104" s="1709">
        <f>F104*0.3025</f>
        <v>32.851499999999994</v>
      </c>
      <c r="J104" s="1737" t="s">
        <v>2630</v>
      </c>
      <c r="K104" s="1057">
        <f>'검침 내역'!P104</f>
        <v>49</v>
      </c>
      <c r="L104" s="2076">
        <f>ROUND((K104*'열 요금 고지 및 기준'!$AC$45),-1)</f>
        <v>219180</v>
      </c>
      <c r="M104" s="1057">
        <f t="shared" si="11"/>
        <v>0</v>
      </c>
      <c r="N104" s="1057">
        <f t="shared" si="12"/>
        <v>49</v>
      </c>
      <c r="O104" s="1057">
        <f t="shared" si="13"/>
        <v>219180</v>
      </c>
      <c r="P104" s="147"/>
      <c r="Q104" s="149"/>
      <c r="R104" s="6"/>
      <c r="S104" s="6"/>
    </row>
    <row r="105" spans="1:19" ht="24.95" customHeight="1">
      <c r="A105" s="4306"/>
      <c r="B105" s="2101">
        <v>100</v>
      </c>
      <c r="C105" s="1758" t="s">
        <v>164</v>
      </c>
      <c r="D105" s="1707" t="s">
        <v>633</v>
      </c>
      <c r="E105" s="3094">
        <v>110</v>
      </c>
      <c r="F105" s="1709">
        <v>153.21</v>
      </c>
      <c r="G105" s="1709"/>
      <c r="H105" s="1709"/>
      <c r="I105" s="1709">
        <f t="shared" si="14"/>
        <v>46.346025000000004</v>
      </c>
      <c r="J105" s="4118" t="s">
        <v>3557</v>
      </c>
      <c r="K105" s="1057">
        <f>'검침 내역'!P105</f>
        <v>0</v>
      </c>
      <c r="L105" s="2076">
        <f>ROUND((K105*'열 요금 고지 및 기준'!$AC$45),-1)</f>
        <v>0</v>
      </c>
      <c r="M105" s="1057">
        <f t="shared" si="11"/>
        <v>0</v>
      </c>
      <c r="N105" s="1057">
        <f t="shared" si="12"/>
        <v>0</v>
      </c>
      <c r="O105" s="1057">
        <f t="shared" si="13"/>
        <v>0</v>
      </c>
      <c r="P105" s="147"/>
      <c r="Q105" s="149"/>
      <c r="R105" s="6"/>
      <c r="S105" s="6"/>
    </row>
    <row r="106" spans="1:19" ht="24.95" customHeight="1">
      <c r="A106" s="4306"/>
      <c r="B106" s="2101">
        <v>101</v>
      </c>
      <c r="C106" s="1758" t="s">
        <v>164</v>
      </c>
      <c r="D106" s="1707" t="s">
        <v>633</v>
      </c>
      <c r="E106" s="3094">
        <v>111</v>
      </c>
      <c r="F106" s="1736">
        <v>164.58</v>
      </c>
      <c r="G106" s="1736"/>
      <c r="H106" s="1736"/>
      <c r="I106" s="1736">
        <f t="shared" si="14"/>
        <v>49.785450000000004</v>
      </c>
      <c r="J106" s="1710" t="s">
        <v>3570</v>
      </c>
      <c r="K106" s="1057">
        <f>'검침 내역'!P106</f>
        <v>101</v>
      </c>
      <c r="L106" s="2076">
        <f>ROUND((K106*'열 요금 고지 및 기준'!$AC$45),-1)</f>
        <v>451780</v>
      </c>
      <c r="M106" s="1057">
        <f t="shared" si="11"/>
        <v>0</v>
      </c>
      <c r="N106" s="1057">
        <f t="shared" si="12"/>
        <v>101</v>
      </c>
      <c r="O106" s="1057">
        <f t="shared" si="13"/>
        <v>451780</v>
      </c>
      <c r="P106" s="147"/>
      <c r="Q106" s="149"/>
      <c r="R106" s="6"/>
      <c r="S106" s="6"/>
    </row>
    <row r="107" spans="1:19" ht="24.95" customHeight="1">
      <c r="A107" s="4306"/>
      <c r="B107" s="2101">
        <v>102</v>
      </c>
      <c r="C107" s="1758" t="s">
        <v>164</v>
      </c>
      <c r="D107" s="1707" t="s">
        <v>858</v>
      </c>
      <c r="E107" s="3094" t="s">
        <v>899</v>
      </c>
      <c r="F107" s="1736">
        <v>394.51</v>
      </c>
      <c r="G107" s="1736"/>
      <c r="H107" s="1736"/>
      <c r="I107" s="1736">
        <v>119.33</v>
      </c>
      <c r="J107" s="1737" t="s">
        <v>1840</v>
      </c>
      <c r="K107" s="1057">
        <f>'검침 내역'!P107</f>
        <v>49</v>
      </c>
      <c r="L107" s="2076">
        <f>ROUND((K107*'열 요금 고지 및 기준'!$AC$45),-1)</f>
        <v>219180</v>
      </c>
      <c r="M107" s="1057">
        <f t="shared" si="11"/>
        <v>0</v>
      </c>
      <c r="N107" s="1057">
        <f t="shared" si="12"/>
        <v>49</v>
      </c>
      <c r="O107" s="1057">
        <f t="shared" si="13"/>
        <v>219180</v>
      </c>
      <c r="P107" s="147"/>
      <c r="Q107" s="149"/>
      <c r="R107" s="6"/>
      <c r="S107" s="6"/>
    </row>
    <row r="108" spans="1:19" ht="24.95" customHeight="1">
      <c r="A108" s="4306"/>
      <c r="B108" s="2101">
        <v>103</v>
      </c>
      <c r="C108" s="1758" t="s">
        <v>164</v>
      </c>
      <c r="D108" s="1707" t="s">
        <v>633</v>
      </c>
      <c r="E108" s="3094" t="s">
        <v>2073</v>
      </c>
      <c r="F108" s="1736">
        <v>160.99</v>
      </c>
      <c r="G108" s="1736"/>
      <c r="H108" s="1736"/>
      <c r="I108" s="3126">
        <v>48.7</v>
      </c>
      <c r="J108" s="1710" t="s">
        <v>2997</v>
      </c>
      <c r="K108" s="1057">
        <f>'검침 내역'!P108</f>
        <v>146.75</v>
      </c>
      <c r="L108" s="2076">
        <f>ROUND((K108*'열 요금 고지 및 기준'!$AC$45),-1)</f>
        <v>656420</v>
      </c>
      <c r="M108" s="1057">
        <f t="shared" si="11"/>
        <v>0</v>
      </c>
      <c r="N108" s="1057">
        <f t="shared" si="12"/>
        <v>146.75</v>
      </c>
      <c r="O108" s="1057">
        <f t="shared" si="13"/>
        <v>656420</v>
      </c>
      <c r="P108" s="147"/>
      <c r="Q108" s="149"/>
      <c r="R108" s="6"/>
      <c r="S108" s="6"/>
    </row>
    <row r="109" spans="1:19" ht="24.95" customHeight="1">
      <c r="A109" s="4306"/>
      <c r="B109" s="2101">
        <v>104</v>
      </c>
      <c r="C109" s="1758" t="s">
        <v>164</v>
      </c>
      <c r="D109" s="1707" t="s">
        <v>633</v>
      </c>
      <c r="E109" s="3094" t="s">
        <v>2074</v>
      </c>
      <c r="F109" s="1736">
        <v>127.16</v>
      </c>
      <c r="G109" s="1736"/>
      <c r="H109" s="1736"/>
      <c r="I109" s="3126">
        <v>38.47</v>
      </c>
      <c r="J109" s="1737" t="s">
        <v>2903</v>
      </c>
      <c r="K109" s="1067">
        <f>'검침 내역'!P109</f>
        <v>48</v>
      </c>
      <c r="L109" s="2076">
        <f>ROUND((K109*'열 요금 고지 및 기준'!$AC$45),-1)</f>
        <v>214710</v>
      </c>
      <c r="M109" s="1067">
        <f t="shared" ref="M109:M145" si="15">ROUND(I109*$Q$4,-1)</f>
        <v>0</v>
      </c>
      <c r="N109" s="1067">
        <f t="shared" ref="N109:N145" si="16">K109</f>
        <v>48</v>
      </c>
      <c r="O109" s="1067">
        <f t="shared" ref="O109:O145" si="17">M109+L109</f>
        <v>214710</v>
      </c>
      <c r="P109" s="147"/>
      <c r="Q109" s="149"/>
      <c r="R109" s="6"/>
      <c r="S109" s="6"/>
    </row>
    <row r="110" spans="1:19" ht="24.95" customHeight="1">
      <c r="A110" s="4306"/>
      <c r="B110" s="2101">
        <v>105</v>
      </c>
      <c r="C110" s="1758" t="s">
        <v>164</v>
      </c>
      <c r="D110" s="1707" t="s">
        <v>633</v>
      </c>
      <c r="E110" s="3095">
        <v>114</v>
      </c>
      <c r="F110" s="1709">
        <v>114.63</v>
      </c>
      <c r="G110" s="1709"/>
      <c r="H110" s="1709"/>
      <c r="I110" s="3127">
        <v>34.68</v>
      </c>
      <c r="J110" s="1710" t="s">
        <v>2158</v>
      </c>
      <c r="K110" s="1057">
        <f>'검침 내역'!P110</f>
        <v>26</v>
      </c>
      <c r="L110" s="2076">
        <f>ROUND((K110*'열 요금 고지 및 기준'!$AC$45),-1)</f>
        <v>116300</v>
      </c>
      <c r="M110" s="1057">
        <f t="shared" si="15"/>
        <v>0</v>
      </c>
      <c r="N110" s="1057">
        <f t="shared" si="16"/>
        <v>26</v>
      </c>
      <c r="O110" s="1057">
        <f t="shared" si="17"/>
        <v>116300</v>
      </c>
      <c r="P110" s="147"/>
      <c r="Q110" s="149"/>
      <c r="R110" s="6"/>
      <c r="S110" s="6"/>
    </row>
    <row r="111" spans="1:19" ht="24.95" customHeight="1">
      <c r="A111" s="4306"/>
      <c r="B111" s="2101">
        <v>106</v>
      </c>
      <c r="C111" s="1758" t="s">
        <v>164</v>
      </c>
      <c r="D111" s="1707" t="s">
        <v>633</v>
      </c>
      <c r="E111" s="3096" t="s">
        <v>1754</v>
      </c>
      <c r="F111" s="1709">
        <v>204.1</v>
      </c>
      <c r="G111" s="1709"/>
      <c r="H111" s="1709"/>
      <c r="I111" s="3127">
        <v>61.74</v>
      </c>
      <c r="J111" s="3292" t="s">
        <v>3298</v>
      </c>
      <c r="K111" s="1057">
        <f>'검침 내역'!P111</f>
        <v>0</v>
      </c>
      <c r="L111" s="2076">
        <f>ROUND((K111*'열 요금 고지 및 기준'!$AC$45),-1)</f>
        <v>0</v>
      </c>
      <c r="M111" s="1057">
        <f t="shared" si="15"/>
        <v>0</v>
      </c>
      <c r="N111" s="1057">
        <f t="shared" si="16"/>
        <v>0</v>
      </c>
      <c r="O111" s="1057">
        <f t="shared" si="17"/>
        <v>0</v>
      </c>
      <c r="P111" s="147"/>
      <c r="Q111" s="149"/>
      <c r="R111" s="6"/>
      <c r="S111" s="6"/>
    </row>
    <row r="112" spans="1:19" ht="24.95" customHeight="1">
      <c r="A112" s="4306"/>
      <c r="B112" s="2101">
        <v>107</v>
      </c>
      <c r="C112" s="1758" t="s">
        <v>164</v>
      </c>
      <c r="D112" s="1707" t="s">
        <v>633</v>
      </c>
      <c r="E112" s="3096" t="s">
        <v>1753</v>
      </c>
      <c r="F112" s="1736">
        <v>298.61</v>
      </c>
      <c r="G112" s="1736"/>
      <c r="H112" s="1736"/>
      <c r="I112" s="3126">
        <v>90.33</v>
      </c>
      <c r="J112" s="3292" t="s">
        <v>3515</v>
      </c>
      <c r="K112" s="1057">
        <f>'검침 내역'!P112</f>
        <v>0</v>
      </c>
      <c r="L112" s="2076">
        <f>ROUND((K112*'열 요금 고지 및 기준'!$AC$45),-1)</f>
        <v>0</v>
      </c>
      <c r="M112" s="1057">
        <f t="shared" si="15"/>
        <v>0</v>
      </c>
      <c r="N112" s="1057">
        <f t="shared" si="16"/>
        <v>0</v>
      </c>
      <c r="O112" s="1057">
        <f t="shared" si="17"/>
        <v>0</v>
      </c>
      <c r="P112" s="147"/>
      <c r="Q112" s="149"/>
      <c r="R112" s="6"/>
      <c r="S112" s="6"/>
    </row>
    <row r="113" spans="1:19" ht="24.95" customHeight="1">
      <c r="A113" s="4306"/>
      <c r="B113" s="2101">
        <v>108</v>
      </c>
      <c r="C113" s="1758" t="s">
        <v>164</v>
      </c>
      <c r="D113" s="1707" t="s">
        <v>633</v>
      </c>
      <c r="E113" s="3095">
        <v>115</v>
      </c>
      <c r="F113" s="1709">
        <v>127.52</v>
      </c>
      <c r="G113" s="1709"/>
      <c r="H113" s="1709"/>
      <c r="I113" s="3127">
        <v>38.57</v>
      </c>
      <c r="J113" s="3291" t="s">
        <v>3664</v>
      </c>
      <c r="K113" s="1057">
        <f>'검침 내역'!P113</f>
        <v>0</v>
      </c>
      <c r="L113" s="2076">
        <f>ROUND((K113*'열 요금 고지 및 기준'!$AC$45),-1)</f>
        <v>0</v>
      </c>
      <c r="M113" s="1057">
        <f t="shared" si="15"/>
        <v>0</v>
      </c>
      <c r="N113" s="1057">
        <f t="shared" si="16"/>
        <v>0</v>
      </c>
      <c r="O113" s="1057">
        <f t="shared" si="17"/>
        <v>0</v>
      </c>
      <c r="P113" s="147"/>
      <c r="Q113" s="149"/>
      <c r="R113" s="6"/>
      <c r="S113" s="6"/>
    </row>
    <row r="114" spans="1:19" ht="24.95" customHeight="1">
      <c r="A114" s="4306"/>
      <c r="B114" s="2101">
        <v>109</v>
      </c>
      <c r="C114" s="1758" t="s">
        <v>164</v>
      </c>
      <c r="D114" s="1707" t="s">
        <v>633</v>
      </c>
      <c r="E114" s="3095">
        <v>116</v>
      </c>
      <c r="F114" s="1709">
        <v>66.2</v>
      </c>
      <c r="G114" s="1709"/>
      <c r="H114" s="1709"/>
      <c r="I114" s="3127">
        <f t="shared" si="14"/>
        <v>20.025500000000001</v>
      </c>
      <c r="J114" s="1710" t="s">
        <v>3317</v>
      </c>
      <c r="K114" s="1057">
        <f>'검침 내역'!P114</f>
        <v>28</v>
      </c>
      <c r="L114" s="2076">
        <f>ROUND((K114*'열 요금 고지 및 기준'!$AC$45),-1)</f>
        <v>125240</v>
      </c>
      <c r="M114" s="1057">
        <f t="shared" si="15"/>
        <v>0</v>
      </c>
      <c r="N114" s="1057">
        <f t="shared" si="16"/>
        <v>28</v>
      </c>
      <c r="O114" s="1057">
        <f t="shared" si="17"/>
        <v>125240</v>
      </c>
      <c r="P114" s="147"/>
      <c r="Q114" s="149"/>
      <c r="R114" s="6"/>
      <c r="S114" s="6"/>
    </row>
    <row r="115" spans="1:19" ht="24.95" customHeight="1">
      <c r="A115" s="4306"/>
      <c r="B115" s="2101">
        <v>110</v>
      </c>
      <c r="C115" s="1758" t="s">
        <v>164</v>
      </c>
      <c r="D115" s="1707" t="s">
        <v>633</v>
      </c>
      <c r="E115" s="3095">
        <v>117</v>
      </c>
      <c r="F115" s="1709">
        <v>84.73</v>
      </c>
      <c r="G115" s="1709"/>
      <c r="H115" s="1709"/>
      <c r="I115" s="1709">
        <f t="shared" si="14"/>
        <v>25.630825000000002</v>
      </c>
      <c r="J115" s="1737" t="s">
        <v>3556</v>
      </c>
      <c r="K115" s="1057">
        <f>'검침 내역'!P115</f>
        <v>27</v>
      </c>
      <c r="L115" s="2076">
        <f>ROUND((K115*'열 요금 고지 및 기준'!$AC$45),-1)</f>
        <v>120770</v>
      </c>
      <c r="M115" s="1057">
        <f t="shared" si="15"/>
        <v>0</v>
      </c>
      <c r="N115" s="1057">
        <f t="shared" si="16"/>
        <v>27</v>
      </c>
      <c r="O115" s="1057">
        <f t="shared" si="17"/>
        <v>120770</v>
      </c>
      <c r="P115" s="147"/>
      <c r="Q115" s="149"/>
      <c r="R115" s="6"/>
      <c r="S115" s="6"/>
    </row>
    <row r="116" spans="1:19" ht="24.95" customHeight="1">
      <c r="A116" s="4306"/>
      <c r="B116" s="2101">
        <v>111</v>
      </c>
      <c r="C116" s="1758" t="s">
        <v>164</v>
      </c>
      <c r="D116" s="1707" t="s">
        <v>633</v>
      </c>
      <c r="E116" s="3095">
        <v>118</v>
      </c>
      <c r="F116" s="1709">
        <v>89.33</v>
      </c>
      <c r="G116" s="1709"/>
      <c r="H116" s="1709"/>
      <c r="I116" s="1709">
        <f t="shared" si="14"/>
        <v>27.022324999999999</v>
      </c>
      <c r="J116" s="1737" t="s">
        <v>915</v>
      </c>
      <c r="K116" s="1057">
        <f>'검침 내역'!P116</f>
        <v>18</v>
      </c>
      <c r="L116" s="2076">
        <f>ROUND((K116*'열 요금 고지 및 기준'!$AC$45),-1)</f>
        <v>80510</v>
      </c>
      <c r="M116" s="1057">
        <f t="shared" si="15"/>
        <v>0</v>
      </c>
      <c r="N116" s="1057">
        <f t="shared" si="16"/>
        <v>18</v>
      </c>
      <c r="O116" s="1057">
        <f t="shared" si="17"/>
        <v>80510</v>
      </c>
      <c r="P116" s="147"/>
      <c r="Q116" s="149"/>
      <c r="R116" s="6"/>
      <c r="S116" s="6"/>
    </row>
    <row r="117" spans="1:19" ht="24.95" customHeight="1">
      <c r="A117" s="4306"/>
      <c r="B117" s="2101">
        <v>112</v>
      </c>
      <c r="C117" s="1758" t="s">
        <v>164</v>
      </c>
      <c r="D117" s="1707" t="s">
        <v>858</v>
      </c>
      <c r="E117" s="3095" t="s">
        <v>901</v>
      </c>
      <c r="F117" s="1709">
        <v>737.62</v>
      </c>
      <c r="G117" s="1709"/>
      <c r="H117" s="1709"/>
      <c r="I117" s="1709">
        <f t="shared" si="14"/>
        <v>223.13004999999998</v>
      </c>
      <c r="J117" s="1718" t="s">
        <v>864</v>
      </c>
      <c r="K117" s="1057">
        <f>'검침 내역'!P117</f>
        <v>0</v>
      </c>
      <c r="L117" s="2076">
        <f>ROUND((K117*'열 요금 고지 및 기준'!$AC$45),-1)</f>
        <v>0</v>
      </c>
      <c r="M117" s="1057">
        <f t="shared" si="15"/>
        <v>0</v>
      </c>
      <c r="N117" s="1057">
        <f t="shared" si="16"/>
        <v>0</v>
      </c>
      <c r="O117" s="1057">
        <f t="shared" si="17"/>
        <v>0</v>
      </c>
      <c r="P117" s="147"/>
      <c r="Q117" s="149"/>
      <c r="R117" s="6"/>
      <c r="S117" s="6"/>
    </row>
    <row r="118" spans="1:19" ht="24.95" customHeight="1">
      <c r="A118" s="4306"/>
      <c r="B118" s="2101">
        <v>113</v>
      </c>
      <c r="C118" s="1763" t="s">
        <v>164</v>
      </c>
      <c r="D118" s="1764" t="s">
        <v>1287</v>
      </c>
      <c r="E118" s="3097" t="s">
        <v>1793</v>
      </c>
      <c r="F118" s="1766">
        <v>177.68</v>
      </c>
      <c r="G118" s="1766"/>
      <c r="H118" s="1766"/>
      <c r="I118" s="1766">
        <v>53.75</v>
      </c>
      <c r="J118" s="1767" t="s">
        <v>2323</v>
      </c>
      <c r="K118" s="1057">
        <f>'검침 내역'!P118</f>
        <v>61</v>
      </c>
      <c r="L118" s="2076">
        <f>ROUND((K118*'열 요금 고지 및 기준'!$AC$45),-1)</f>
        <v>272850</v>
      </c>
      <c r="M118" s="1057">
        <f t="shared" si="15"/>
        <v>0</v>
      </c>
      <c r="N118" s="1057">
        <f t="shared" si="16"/>
        <v>61</v>
      </c>
      <c r="O118" s="1057">
        <f t="shared" si="17"/>
        <v>272850</v>
      </c>
      <c r="P118" s="147"/>
      <c r="Q118" s="149"/>
      <c r="R118" s="6"/>
      <c r="S118" s="6"/>
    </row>
    <row r="119" spans="1:19" ht="24.95" customHeight="1">
      <c r="A119" s="4306"/>
      <c r="B119" s="2101">
        <v>114</v>
      </c>
      <c r="C119" s="1763" t="s">
        <v>164</v>
      </c>
      <c r="D119" s="1764" t="s">
        <v>1791</v>
      </c>
      <c r="E119" s="3097" t="s">
        <v>2078</v>
      </c>
      <c r="F119" s="1768">
        <v>245.56</v>
      </c>
      <c r="G119" s="1768"/>
      <c r="H119" s="1768"/>
      <c r="I119" s="1768">
        <f>10.23+64.06</f>
        <v>74.290000000000006</v>
      </c>
      <c r="J119" s="1767" t="s">
        <v>1848</v>
      </c>
      <c r="K119" s="1057">
        <f>'검침 내역'!P119</f>
        <v>41</v>
      </c>
      <c r="L119" s="2076">
        <f>ROUND((K119*'열 요금 고지 및 기준'!$AC$45),-1)</f>
        <v>183390</v>
      </c>
      <c r="M119" s="1057">
        <f t="shared" si="15"/>
        <v>0</v>
      </c>
      <c r="N119" s="1057">
        <f t="shared" si="16"/>
        <v>41</v>
      </c>
      <c r="O119" s="1057">
        <f t="shared" si="17"/>
        <v>183390</v>
      </c>
      <c r="P119" s="147"/>
      <c r="Q119" s="149"/>
      <c r="R119" s="6"/>
      <c r="S119" s="6"/>
    </row>
    <row r="120" spans="1:19" ht="24.95" customHeight="1">
      <c r="A120" s="4306"/>
      <c r="B120" s="2101">
        <v>115</v>
      </c>
      <c r="C120" s="1758" t="s">
        <v>164</v>
      </c>
      <c r="D120" s="1707" t="s">
        <v>633</v>
      </c>
      <c r="E120" s="3096" t="s">
        <v>1559</v>
      </c>
      <c r="F120" s="1736">
        <v>109.2</v>
      </c>
      <c r="G120" s="1736"/>
      <c r="H120" s="1736"/>
      <c r="I120" s="1736">
        <v>33.04</v>
      </c>
      <c r="J120" s="1737" t="s">
        <v>1597</v>
      </c>
      <c r="K120" s="1057">
        <f>'검침 내역'!P120</f>
        <v>61</v>
      </c>
      <c r="L120" s="2076">
        <f>ROUND((K120*'열 요금 고지 및 기준'!$AC$45),-1)</f>
        <v>272850</v>
      </c>
      <c r="M120" s="1057">
        <f t="shared" si="15"/>
        <v>0</v>
      </c>
      <c r="N120" s="1057">
        <f t="shared" si="16"/>
        <v>61</v>
      </c>
      <c r="O120" s="1057">
        <f t="shared" si="17"/>
        <v>272850</v>
      </c>
      <c r="P120" s="147"/>
      <c r="Q120" s="149"/>
      <c r="R120" s="6"/>
      <c r="S120" s="6"/>
    </row>
    <row r="121" spans="1:19" ht="24.95" customHeight="1">
      <c r="A121" s="4306"/>
      <c r="B121" s="2101">
        <v>116</v>
      </c>
      <c r="C121" s="1758" t="s">
        <v>164</v>
      </c>
      <c r="D121" s="1707" t="s">
        <v>633</v>
      </c>
      <c r="E121" s="3096" t="s">
        <v>1560</v>
      </c>
      <c r="F121" s="1736">
        <v>80.790000000000006</v>
      </c>
      <c r="G121" s="1736"/>
      <c r="H121" s="1736"/>
      <c r="I121" s="1736">
        <v>24.44</v>
      </c>
      <c r="J121" s="1710" t="s">
        <v>3318</v>
      </c>
      <c r="K121" s="1057">
        <f>'검침 내역'!P121</f>
        <v>87</v>
      </c>
      <c r="L121" s="2076">
        <f>ROUND((K121*'열 요금 고지 및 기준'!$AC$45),-1)</f>
        <v>389150</v>
      </c>
      <c r="M121" s="1057">
        <f t="shared" si="15"/>
        <v>0</v>
      </c>
      <c r="N121" s="1057">
        <f t="shared" si="16"/>
        <v>87</v>
      </c>
      <c r="O121" s="1057">
        <f t="shared" si="17"/>
        <v>389150</v>
      </c>
      <c r="P121" s="147"/>
      <c r="Q121" s="149"/>
      <c r="R121" s="6"/>
      <c r="S121" s="6"/>
    </row>
    <row r="122" spans="1:19" ht="24.95" customHeight="1">
      <c r="A122" s="4306"/>
      <c r="B122" s="2101">
        <v>117</v>
      </c>
      <c r="C122" s="1758" t="s">
        <v>164</v>
      </c>
      <c r="D122" s="1707" t="s">
        <v>633</v>
      </c>
      <c r="E122" s="3927" t="s">
        <v>3473</v>
      </c>
      <c r="F122" s="3832">
        <v>65.739999999999995</v>
      </c>
      <c r="G122" s="3832"/>
      <c r="H122" s="3832"/>
      <c r="I122" s="3832">
        <f>F122*0.3025</f>
        <v>19.886349999999997</v>
      </c>
      <c r="J122" s="1724" t="s">
        <v>3475</v>
      </c>
      <c r="K122" s="1621"/>
      <c r="L122" s="2994"/>
      <c r="M122" s="1621"/>
      <c r="N122" s="1621"/>
      <c r="O122" s="1621"/>
      <c r="P122" s="147"/>
      <c r="Q122" s="149"/>
      <c r="R122" s="6"/>
      <c r="S122" s="6"/>
    </row>
    <row r="123" spans="1:19" ht="24.95" customHeight="1">
      <c r="A123" s="4306"/>
      <c r="B123" s="2101">
        <v>118</v>
      </c>
      <c r="C123" s="1758" t="s">
        <v>164</v>
      </c>
      <c r="D123" s="1707" t="s">
        <v>633</v>
      </c>
      <c r="E123" s="3927" t="s">
        <v>3474</v>
      </c>
      <c r="F123" s="3832">
        <v>138.75</v>
      </c>
      <c r="G123" s="3832"/>
      <c r="H123" s="3832"/>
      <c r="I123" s="3832">
        <f>F123*0.3025</f>
        <v>41.971874999999997</v>
      </c>
      <c r="J123" s="1710" t="s">
        <v>3476</v>
      </c>
      <c r="K123" s="1621">
        <f>'검침 내역'!P123</f>
        <v>55</v>
      </c>
      <c r="L123" s="2994">
        <f>ROUND((K123*'열 요금 고지 및 기준'!$AC$45),-1)</f>
        <v>246020</v>
      </c>
      <c r="M123" s="1621">
        <f t="shared" si="15"/>
        <v>0</v>
      </c>
      <c r="N123" s="1621">
        <f t="shared" si="16"/>
        <v>55</v>
      </c>
      <c r="O123" s="1621">
        <f t="shared" si="17"/>
        <v>246020</v>
      </c>
      <c r="P123" s="147"/>
      <c r="Q123" s="149"/>
      <c r="R123" s="6"/>
      <c r="S123" s="6"/>
    </row>
    <row r="124" spans="1:19" ht="24.95" customHeight="1">
      <c r="A124" s="4306"/>
      <c r="B124" s="2101">
        <v>119</v>
      </c>
      <c r="C124" s="1758" t="s">
        <v>164</v>
      </c>
      <c r="D124" s="1707" t="s">
        <v>633</v>
      </c>
      <c r="E124" s="3096" t="s">
        <v>331</v>
      </c>
      <c r="F124" s="1736">
        <v>139.33000000000001</v>
      </c>
      <c r="G124" s="1736"/>
      <c r="H124" s="1736"/>
      <c r="I124" s="1736">
        <v>42.15</v>
      </c>
      <c r="J124" s="1710" t="s">
        <v>2957</v>
      </c>
      <c r="K124" s="1057">
        <f>'검침 내역'!P124</f>
        <v>45</v>
      </c>
      <c r="L124" s="2076">
        <f>ROUND((K124*'열 요금 고지 및 기준'!$AC$45),-1)</f>
        <v>201290</v>
      </c>
      <c r="M124" s="1057">
        <f t="shared" si="15"/>
        <v>0</v>
      </c>
      <c r="N124" s="1057">
        <f t="shared" si="16"/>
        <v>45</v>
      </c>
      <c r="O124" s="1057">
        <f t="shared" si="17"/>
        <v>201290</v>
      </c>
      <c r="P124" s="147"/>
      <c r="Q124" s="149"/>
      <c r="R124" s="6"/>
      <c r="S124" s="6"/>
    </row>
    <row r="125" spans="1:19" ht="24.95" customHeight="1">
      <c r="A125" s="4306"/>
      <c r="B125" s="2101">
        <v>120</v>
      </c>
      <c r="C125" s="1758" t="s">
        <v>164</v>
      </c>
      <c r="D125" s="1707" t="s">
        <v>858</v>
      </c>
      <c r="E125" s="3096" t="s">
        <v>1203</v>
      </c>
      <c r="F125" s="1709">
        <v>315.2</v>
      </c>
      <c r="G125" s="1709"/>
      <c r="H125" s="1709"/>
      <c r="I125" s="1709">
        <f t="shared" ref="I125:I133" si="18">F125*0.3025</f>
        <v>95.347999999999999</v>
      </c>
      <c r="J125" s="1737" t="s">
        <v>1463</v>
      </c>
      <c r="K125" s="1057">
        <f>'검침 내역'!P125</f>
        <v>75</v>
      </c>
      <c r="L125" s="2076">
        <f>ROUND((K125*'열 요금 고지 및 기준'!$AC$45),-1)</f>
        <v>335480</v>
      </c>
      <c r="M125" s="1057">
        <f t="shared" si="15"/>
        <v>0</v>
      </c>
      <c r="N125" s="1057">
        <f t="shared" si="16"/>
        <v>75</v>
      </c>
      <c r="O125" s="1057">
        <f t="shared" si="17"/>
        <v>335480</v>
      </c>
      <c r="P125" s="147"/>
      <c r="Q125" s="149"/>
      <c r="R125" s="6"/>
      <c r="S125" s="6"/>
    </row>
    <row r="126" spans="1:19" ht="24.95" customHeight="1">
      <c r="A126" s="4306"/>
      <c r="B126" s="2101">
        <v>121</v>
      </c>
      <c r="C126" s="1758" t="s">
        <v>164</v>
      </c>
      <c r="D126" s="1707" t="s">
        <v>634</v>
      </c>
      <c r="E126" s="3096" t="s">
        <v>547</v>
      </c>
      <c r="F126" s="1709">
        <v>298.38</v>
      </c>
      <c r="G126" s="1709"/>
      <c r="H126" s="1709"/>
      <c r="I126" s="1709">
        <f t="shared" si="18"/>
        <v>90.259949999999989</v>
      </c>
      <c r="J126" s="4118" t="s">
        <v>3558</v>
      </c>
      <c r="K126" s="1057">
        <f>'검침 내역'!P126</f>
        <v>68</v>
      </c>
      <c r="L126" s="2076">
        <f>ROUND((K126*'열 요금 고지 및 기준'!$AC$45),-1)</f>
        <v>304170</v>
      </c>
      <c r="M126" s="1057">
        <f t="shared" si="15"/>
        <v>0</v>
      </c>
      <c r="N126" s="1057">
        <f t="shared" si="16"/>
        <v>68</v>
      </c>
      <c r="O126" s="1057">
        <f t="shared" si="17"/>
        <v>304170</v>
      </c>
      <c r="P126" s="147"/>
      <c r="Q126" s="149"/>
      <c r="R126" s="6"/>
      <c r="S126" s="6"/>
    </row>
    <row r="127" spans="1:19" ht="24.95" customHeight="1">
      <c r="A127" s="4306"/>
      <c r="B127" s="2101">
        <v>122</v>
      </c>
      <c r="C127" s="1758" t="s">
        <v>164</v>
      </c>
      <c r="D127" s="1734" t="s">
        <v>634</v>
      </c>
      <c r="E127" s="3096" t="s">
        <v>2287</v>
      </c>
      <c r="F127" s="3126">
        <v>249.93</v>
      </c>
      <c r="G127" s="3126"/>
      <c r="H127" s="3126"/>
      <c r="I127" s="3126">
        <v>75.599999999999994</v>
      </c>
      <c r="J127" s="1737" t="s">
        <v>2278</v>
      </c>
      <c r="K127" s="1057">
        <f>'검침 내역'!P127</f>
        <v>4</v>
      </c>
      <c r="L127" s="2076">
        <f>ROUND((K127*'열 요금 고지 및 기준'!$AC$45),-1)</f>
        <v>17890</v>
      </c>
      <c r="M127" s="1057">
        <f t="shared" si="15"/>
        <v>0</v>
      </c>
      <c r="N127" s="1057">
        <f t="shared" si="16"/>
        <v>4</v>
      </c>
      <c r="O127" s="1057">
        <f t="shared" si="17"/>
        <v>17890</v>
      </c>
      <c r="P127" s="147"/>
      <c r="Q127" s="149"/>
      <c r="R127" s="6"/>
      <c r="S127" s="6"/>
    </row>
    <row r="128" spans="1:19" ht="24.95" customHeight="1">
      <c r="A128" s="4306"/>
      <c r="B128" s="2101">
        <v>123</v>
      </c>
      <c r="C128" s="1758" t="s">
        <v>164</v>
      </c>
      <c r="D128" s="1734" t="s">
        <v>634</v>
      </c>
      <c r="E128" s="3096" t="s">
        <v>2288</v>
      </c>
      <c r="F128" s="3127">
        <v>167.54</v>
      </c>
      <c r="G128" s="3127"/>
      <c r="H128" s="3127"/>
      <c r="I128" s="3127">
        <f t="shared" si="18"/>
        <v>50.68085</v>
      </c>
      <c r="J128" s="1710" t="s">
        <v>2998</v>
      </c>
      <c r="K128" s="1057">
        <f>'검침 내역'!P128</f>
        <v>59</v>
      </c>
      <c r="L128" s="2076">
        <f>ROUND((K128*'열 요금 고지 및 기준'!$AC$45),-1)</f>
        <v>263910</v>
      </c>
      <c r="M128" s="1057">
        <f>ROUND(I128*$Q$4,-1)</f>
        <v>0</v>
      </c>
      <c r="N128" s="1057">
        <f>K128</f>
        <v>59</v>
      </c>
      <c r="O128" s="1057">
        <f>M128+L128</f>
        <v>263910</v>
      </c>
      <c r="P128" s="147"/>
      <c r="Q128" s="149"/>
      <c r="R128" s="6"/>
      <c r="S128" s="6"/>
    </row>
    <row r="129" spans="1:19" ht="24.95" customHeight="1">
      <c r="A129" s="4306"/>
      <c r="B129" s="2101">
        <v>124</v>
      </c>
      <c r="C129" s="1758" t="s">
        <v>164</v>
      </c>
      <c r="D129" s="1734" t="s">
        <v>634</v>
      </c>
      <c r="E129" s="3086">
        <v>205</v>
      </c>
      <c r="F129" s="3127">
        <v>225.98</v>
      </c>
      <c r="G129" s="3127"/>
      <c r="H129" s="3127"/>
      <c r="I129" s="3127">
        <f t="shared" si="18"/>
        <v>68.358949999999993</v>
      </c>
      <c r="J129" s="1737" t="s">
        <v>1674</v>
      </c>
      <c r="K129" s="1057">
        <f>'검침 내역'!P129</f>
        <v>1</v>
      </c>
      <c r="L129" s="2076">
        <f>ROUND((K129*'열 요금 고지 및 기준'!$AC$45),-1)</f>
        <v>4470</v>
      </c>
      <c r="M129" s="1057">
        <f t="shared" si="15"/>
        <v>0</v>
      </c>
      <c r="N129" s="1057">
        <f t="shared" si="16"/>
        <v>1</v>
      </c>
      <c r="O129" s="1057">
        <f t="shared" si="17"/>
        <v>4470</v>
      </c>
      <c r="P129" s="147"/>
      <c r="Q129" s="149"/>
      <c r="R129" s="6"/>
      <c r="S129" s="6"/>
    </row>
    <row r="130" spans="1:19" ht="24.95" customHeight="1">
      <c r="A130" s="4306"/>
      <c r="B130" s="2101">
        <v>125</v>
      </c>
      <c r="C130" s="1758" t="s">
        <v>164</v>
      </c>
      <c r="D130" s="1734" t="s">
        <v>1384</v>
      </c>
      <c r="E130" s="3086">
        <v>207</v>
      </c>
      <c r="F130" s="3126">
        <v>212.78</v>
      </c>
      <c r="G130" s="3126"/>
      <c r="H130" s="3126"/>
      <c r="I130" s="3126">
        <v>64.36</v>
      </c>
      <c r="J130" s="1996" t="s">
        <v>3571</v>
      </c>
      <c r="K130" s="1057">
        <f>'검침 내역'!P130</f>
        <v>9</v>
      </c>
      <c r="L130" s="2076">
        <f>ROUND((K130*'열 요금 고지 및 기준'!$AC$45),-1)</f>
        <v>40260</v>
      </c>
      <c r="M130" s="1057">
        <f t="shared" si="15"/>
        <v>0</v>
      </c>
      <c r="N130" s="1057">
        <f t="shared" si="16"/>
        <v>9</v>
      </c>
      <c r="O130" s="1057">
        <f t="shared" si="17"/>
        <v>40260</v>
      </c>
      <c r="P130" s="147"/>
      <c r="Q130" s="149"/>
      <c r="R130" s="6"/>
      <c r="S130" s="6"/>
    </row>
    <row r="131" spans="1:19" ht="24.95" customHeight="1">
      <c r="A131" s="4306"/>
      <c r="B131" s="2101">
        <v>126</v>
      </c>
      <c r="C131" s="1758" t="s">
        <v>164</v>
      </c>
      <c r="D131" s="1734" t="s">
        <v>634</v>
      </c>
      <c r="E131" s="3094">
        <v>208</v>
      </c>
      <c r="F131" s="1751">
        <v>199.45</v>
      </c>
      <c r="G131" s="1751"/>
      <c r="H131" s="1751"/>
      <c r="I131" s="1751">
        <v>60.34</v>
      </c>
      <c r="J131" s="3593" t="s">
        <v>3297</v>
      </c>
      <c r="K131" s="1057">
        <f>'검침 내역'!P131</f>
        <v>0</v>
      </c>
      <c r="L131" s="2076">
        <f>ROUND((K131*'열 요금 고지 및 기준'!$AC$45),-1)</f>
        <v>0</v>
      </c>
      <c r="M131" s="1057">
        <f t="shared" si="15"/>
        <v>0</v>
      </c>
      <c r="N131" s="1057">
        <f t="shared" si="16"/>
        <v>0</v>
      </c>
      <c r="O131" s="1057">
        <f t="shared" si="17"/>
        <v>0</v>
      </c>
      <c r="P131" s="147"/>
      <c r="Q131" s="149"/>
      <c r="R131" s="6"/>
      <c r="S131" s="6"/>
    </row>
    <row r="132" spans="1:19" ht="24.95" customHeight="1">
      <c r="A132" s="4306"/>
      <c r="B132" s="2101">
        <v>127</v>
      </c>
      <c r="C132" s="1758" t="s">
        <v>164</v>
      </c>
      <c r="D132" s="1734" t="s">
        <v>634</v>
      </c>
      <c r="E132" s="3094">
        <v>209</v>
      </c>
      <c r="F132" s="1709">
        <v>191.55</v>
      </c>
      <c r="G132" s="1709"/>
      <c r="H132" s="1709"/>
      <c r="I132" s="1709">
        <v>57.94</v>
      </c>
      <c r="J132" s="1710" t="s">
        <v>2958</v>
      </c>
      <c r="K132" s="1057">
        <f>'검침 내역'!P132</f>
        <v>117</v>
      </c>
      <c r="L132" s="2076">
        <f>ROUND((K132*'열 요금 고지 및 기준'!$AC$45),-1)</f>
        <v>523340</v>
      </c>
      <c r="M132" s="1057">
        <f>ROUND(I132*$Q$4,-1)</f>
        <v>0</v>
      </c>
      <c r="N132" s="1057">
        <f>K132</f>
        <v>117</v>
      </c>
      <c r="O132" s="1057">
        <f>M132+L132</f>
        <v>523340</v>
      </c>
      <c r="P132" s="147"/>
      <c r="Q132" s="149"/>
      <c r="R132" s="6"/>
      <c r="S132" s="6"/>
    </row>
    <row r="133" spans="1:19" ht="24.95" customHeight="1">
      <c r="A133" s="4306"/>
      <c r="B133" s="2101">
        <v>128</v>
      </c>
      <c r="C133" s="1758" t="s">
        <v>164</v>
      </c>
      <c r="D133" s="1734" t="s">
        <v>634</v>
      </c>
      <c r="E133" s="3094">
        <v>210</v>
      </c>
      <c r="F133" s="1709">
        <v>197.13</v>
      </c>
      <c r="G133" s="1709"/>
      <c r="H133" s="1709"/>
      <c r="I133" s="1709">
        <f t="shared" si="18"/>
        <v>59.631824999999999</v>
      </c>
      <c r="J133" s="1737" t="s">
        <v>2872</v>
      </c>
      <c r="K133" s="1057">
        <f>'검침 내역'!P133</f>
        <v>32</v>
      </c>
      <c r="L133" s="2076">
        <f>ROUND((K133*'열 요금 고지 및 기준'!$AC$45),-1)</f>
        <v>143140</v>
      </c>
      <c r="M133" s="1057">
        <f t="shared" si="15"/>
        <v>0</v>
      </c>
      <c r="N133" s="1057">
        <f t="shared" si="16"/>
        <v>32</v>
      </c>
      <c r="O133" s="1057">
        <f t="shared" si="17"/>
        <v>143140</v>
      </c>
      <c r="P133" s="147"/>
      <c r="Q133" s="149"/>
      <c r="R133" s="6"/>
      <c r="S133" s="6"/>
    </row>
    <row r="134" spans="1:19" ht="24.95" customHeight="1">
      <c r="A134" s="4306"/>
      <c r="B134" s="2101">
        <v>129</v>
      </c>
      <c r="C134" s="1758" t="s">
        <v>164</v>
      </c>
      <c r="D134" s="1734" t="s">
        <v>634</v>
      </c>
      <c r="E134" s="3094">
        <v>214</v>
      </c>
      <c r="F134" s="1709">
        <v>180</v>
      </c>
      <c r="G134" s="1709"/>
      <c r="H134" s="1709"/>
      <c r="I134" s="1709">
        <v>54.45</v>
      </c>
      <c r="J134" s="1724" t="s">
        <v>2999</v>
      </c>
      <c r="K134" s="1057">
        <f>'검침 내역'!P134</f>
        <v>130</v>
      </c>
      <c r="L134" s="2076">
        <f>ROUND((K134*'열 요금 고지 및 기준'!$AC$45),-1)</f>
        <v>581490</v>
      </c>
      <c r="M134" s="1057">
        <f t="shared" si="15"/>
        <v>0</v>
      </c>
      <c r="N134" s="1057">
        <f t="shared" si="16"/>
        <v>130</v>
      </c>
      <c r="O134" s="1057">
        <f t="shared" si="17"/>
        <v>581490</v>
      </c>
      <c r="P134" s="147"/>
      <c r="Q134" s="149"/>
      <c r="R134" s="6"/>
      <c r="S134" s="6"/>
    </row>
    <row r="135" spans="1:19" ht="24.95" customHeight="1">
      <c r="A135" s="4306"/>
      <c r="B135" s="2101">
        <v>130</v>
      </c>
      <c r="C135" s="1758" t="s">
        <v>164</v>
      </c>
      <c r="D135" s="1734" t="s">
        <v>634</v>
      </c>
      <c r="E135" s="3094" t="s">
        <v>2989</v>
      </c>
      <c r="F135" s="1751">
        <v>163.96</v>
      </c>
      <c r="G135" s="1751"/>
      <c r="H135" s="1751"/>
      <c r="I135" s="1751">
        <v>49.6</v>
      </c>
      <c r="J135" s="1710" t="s">
        <v>3016</v>
      </c>
      <c r="K135" s="1057">
        <f>'검침 내역'!P135</f>
        <v>2</v>
      </c>
      <c r="L135" s="2076">
        <f>ROUND((K135*'열 요금 고지 및 기준'!$AC$45),-1)</f>
        <v>8950</v>
      </c>
      <c r="M135" s="1057">
        <f>ROUND(I135*$Q$4,-1)</f>
        <v>0</v>
      </c>
      <c r="N135" s="1057">
        <f>K135</f>
        <v>2</v>
      </c>
      <c r="O135" s="1057">
        <f>M135+L135</f>
        <v>8950</v>
      </c>
      <c r="P135" s="147"/>
      <c r="Q135" s="149"/>
      <c r="R135" s="6"/>
      <c r="S135" s="6"/>
    </row>
    <row r="136" spans="1:19" ht="24.95" customHeight="1">
      <c r="A136" s="4306"/>
      <c r="B136" s="2101">
        <v>131</v>
      </c>
      <c r="C136" s="1758" t="s">
        <v>164</v>
      </c>
      <c r="D136" s="1734" t="s">
        <v>634</v>
      </c>
      <c r="E136" s="3094" t="s">
        <v>2990</v>
      </c>
      <c r="F136" s="1751">
        <v>25.69</v>
      </c>
      <c r="G136" s="1751"/>
      <c r="H136" s="1751"/>
      <c r="I136" s="1751">
        <v>7.77</v>
      </c>
      <c r="J136" s="1710" t="s">
        <v>2991</v>
      </c>
      <c r="K136" s="1057">
        <f>'검침 내역'!P136</f>
        <v>0</v>
      </c>
      <c r="L136" s="2076">
        <f>ROUND((K136*'열 요금 고지 및 기준'!$AC$45),-1)</f>
        <v>0</v>
      </c>
      <c r="M136" s="1057">
        <f>ROUND(I136*$Q$4,-1)</f>
        <v>0</v>
      </c>
      <c r="N136" s="1057">
        <f>K136</f>
        <v>0</v>
      </c>
      <c r="O136" s="1057">
        <f>M136+L136</f>
        <v>0</v>
      </c>
      <c r="P136" s="147"/>
      <c r="Q136" s="149"/>
      <c r="R136" s="6"/>
      <c r="S136" s="6"/>
    </row>
    <row r="137" spans="1:19" ht="24.95" customHeight="1">
      <c r="A137" s="4306"/>
      <c r="B137" s="2101">
        <v>132</v>
      </c>
      <c r="C137" s="1758" t="s">
        <v>164</v>
      </c>
      <c r="D137" s="1711" t="s">
        <v>634</v>
      </c>
      <c r="E137" s="3095" t="s">
        <v>1461</v>
      </c>
      <c r="F137" s="1751">
        <v>225.03</v>
      </c>
      <c r="G137" s="1751"/>
      <c r="H137" s="1751"/>
      <c r="I137" s="1751">
        <v>68.069999999999993</v>
      </c>
      <c r="J137" s="3292" t="s">
        <v>3574</v>
      </c>
      <c r="K137" s="1057">
        <f>'검침 내역'!P137</f>
        <v>0</v>
      </c>
      <c r="L137" s="2076">
        <f>ROUND((K137*'열 요금 고지 및 기준'!$AC$45),-1)</f>
        <v>0</v>
      </c>
      <c r="M137" s="1057">
        <f t="shared" si="15"/>
        <v>0</v>
      </c>
      <c r="N137" s="1057">
        <f t="shared" si="16"/>
        <v>0</v>
      </c>
      <c r="O137" s="1057">
        <f t="shared" si="17"/>
        <v>0</v>
      </c>
      <c r="P137" s="147"/>
      <c r="Q137" s="149"/>
      <c r="R137" s="6"/>
      <c r="S137" s="6"/>
    </row>
    <row r="138" spans="1:19" ht="24.95" customHeight="1">
      <c r="A138" s="4311"/>
      <c r="B138" s="2101">
        <v>133</v>
      </c>
      <c r="C138" s="3284" t="s">
        <v>164</v>
      </c>
      <c r="D138" s="3285" t="s">
        <v>634</v>
      </c>
      <c r="E138" s="3512">
        <v>219</v>
      </c>
      <c r="F138" s="2226">
        <v>347.71</v>
      </c>
      <c r="G138" s="2227"/>
      <c r="H138" s="2227"/>
      <c r="I138" s="2227">
        <v>105.18</v>
      </c>
      <c r="J138" s="2229" t="s">
        <v>2137</v>
      </c>
      <c r="K138" s="1060">
        <f>'검침 내역'!P138</f>
        <v>16</v>
      </c>
      <c r="L138" s="2083">
        <f>ROUND((K138*'열 요금 고지 및 기준'!$AC$45),-1)</f>
        <v>71570</v>
      </c>
      <c r="M138" s="1060">
        <f t="shared" si="15"/>
        <v>0</v>
      </c>
      <c r="N138" s="1060">
        <f t="shared" si="16"/>
        <v>16</v>
      </c>
      <c r="O138" s="1060">
        <f t="shared" si="17"/>
        <v>71570</v>
      </c>
      <c r="P138" s="147"/>
      <c r="Q138" s="149"/>
      <c r="R138" s="6"/>
      <c r="S138" s="6"/>
    </row>
    <row r="139" spans="1:19" ht="24.95" customHeight="1">
      <c r="A139" s="4310" t="s">
        <v>700</v>
      </c>
      <c r="B139" s="2092">
        <v>134</v>
      </c>
      <c r="C139" s="2040" t="s">
        <v>165</v>
      </c>
      <c r="D139" s="2228" t="s">
        <v>2563</v>
      </c>
      <c r="E139" s="3383" t="s">
        <v>2228</v>
      </c>
      <c r="F139" s="2274">
        <v>135.16</v>
      </c>
      <c r="G139" s="2274"/>
      <c r="H139" s="2274"/>
      <c r="I139" s="2274">
        <v>40.89</v>
      </c>
      <c r="J139" s="2217" t="s">
        <v>2566</v>
      </c>
      <c r="K139" s="1056">
        <f>'검침 내역'!P139</f>
        <v>2</v>
      </c>
      <c r="L139" s="2081">
        <f>ROUND((K139*'열 요금 고지 및 기준'!$AC$45),-1)</f>
        <v>8950</v>
      </c>
      <c r="M139" s="1056">
        <f>ROUND(I139*$Q$4,-1)</f>
        <v>0</v>
      </c>
      <c r="N139" s="1056">
        <f>K139</f>
        <v>2</v>
      </c>
      <c r="O139" s="1056">
        <f>M139+L139</f>
        <v>8950</v>
      </c>
      <c r="P139" s="147"/>
      <c r="Q139" s="149"/>
      <c r="R139" s="6"/>
      <c r="S139" s="6"/>
    </row>
    <row r="140" spans="1:19" ht="24.95" customHeight="1">
      <c r="A140" s="4306"/>
      <c r="B140" s="2101">
        <v>135</v>
      </c>
      <c r="C140" s="1774" t="s">
        <v>165</v>
      </c>
      <c r="D140" s="1734" t="s">
        <v>149</v>
      </c>
      <c r="E140" s="3094" t="s">
        <v>898</v>
      </c>
      <c r="F140" s="1709">
        <v>142.47999999999999</v>
      </c>
      <c r="G140" s="1709"/>
      <c r="H140" s="1709"/>
      <c r="I140" s="1709">
        <f t="shared" ref="I140:I189" si="19">F140*0.3025</f>
        <v>43.100199999999994</v>
      </c>
      <c r="J140" s="1739" t="s">
        <v>916</v>
      </c>
      <c r="K140" s="1057">
        <f>'검침 내역'!P140</f>
        <v>14</v>
      </c>
      <c r="L140" s="2076">
        <f>ROUND((K140*'열 요금 고지 및 기준'!$AC$45),-1)</f>
        <v>62620</v>
      </c>
      <c r="M140" s="1057">
        <f t="shared" si="15"/>
        <v>0</v>
      </c>
      <c r="N140" s="1057">
        <f t="shared" si="16"/>
        <v>14</v>
      </c>
      <c r="O140" s="1057">
        <f t="shared" si="17"/>
        <v>62620</v>
      </c>
      <c r="P140" s="147"/>
      <c r="Q140" s="149"/>
      <c r="R140" s="6"/>
      <c r="S140" s="6"/>
    </row>
    <row r="141" spans="1:19" ht="24.95" customHeight="1">
      <c r="A141" s="4306"/>
      <c r="B141" s="2101">
        <v>136</v>
      </c>
      <c r="C141" s="1774" t="s">
        <v>165</v>
      </c>
      <c r="D141" s="1734" t="s">
        <v>149</v>
      </c>
      <c r="E141" s="3094" t="s">
        <v>2257</v>
      </c>
      <c r="F141" s="1709">
        <v>138.18</v>
      </c>
      <c r="G141" s="1709"/>
      <c r="H141" s="1709"/>
      <c r="I141" s="1709">
        <f t="shared" si="19"/>
        <v>41.79945</v>
      </c>
      <c r="J141" s="1739" t="s">
        <v>2236</v>
      </c>
      <c r="K141" s="1057">
        <f>'검침 내역'!P141</f>
        <v>0</v>
      </c>
      <c r="L141" s="2076">
        <f>ROUND((K141*'열 요금 고지 및 기준'!$AC$45),-1)</f>
        <v>0</v>
      </c>
      <c r="M141" s="1057">
        <f t="shared" si="15"/>
        <v>0</v>
      </c>
      <c r="N141" s="1057">
        <f t="shared" si="16"/>
        <v>0</v>
      </c>
      <c r="O141" s="1057">
        <f t="shared" si="17"/>
        <v>0</v>
      </c>
      <c r="P141" s="147"/>
      <c r="Q141" s="149"/>
      <c r="R141" s="6"/>
      <c r="S141" s="6"/>
    </row>
    <row r="142" spans="1:19" ht="24.95" customHeight="1">
      <c r="A142" s="4306"/>
      <c r="B142" s="2101">
        <v>137</v>
      </c>
      <c r="C142" s="1774" t="s">
        <v>165</v>
      </c>
      <c r="D142" s="1734" t="s">
        <v>149</v>
      </c>
      <c r="E142" s="3094" t="s">
        <v>893</v>
      </c>
      <c r="F142" s="1709">
        <v>113.5</v>
      </c>
      <c r="G142" s="1709"/>
      <c r="H142" s="1709"/>
      <c r="I142" s="1709">
        <f t="shared" si="19"/>
        <v>34.333750000000002</v>
      </c>
      <c r="J142" s="1739" t="s">
        <v>896</v>
      </c>
      <c r="K142" s="1057">
        <f>'검침 내역'!P142</f>
        <v>0</v>
      </c>
      <c r="L142" s="2076">
        <f>ROUND((K142*'열 요금 고지 및 기준'!$AC$45),-1)</f>
        <v>0</v>
      </c>
      <c r="M142" s="1057">
        <f t="shared" si="15"/>
        <v>0</v>
      </c>
      <c r="N142" s="1057">
        <f t="shared" si="16"/>
        <v>0</v>
      </c>
      <c r="O142" s="1057">
        <f t="shared" si="17"/>
        <v>0</v>
      </c>
      <c r="P142" s="147"/>
      <c r="Q142" s="149"/>
      <c r="R142" s="6"/>
      <c r="S142" s="6"/>
    </row>
    <row r="143" spans="1:19" ht="24.95" customHeight="1">
      <c r="A143" s="4306"/>
      <c r="B143" s="2101">
        <v>138</v>
      </c>
      <c r="C143" s="1774" t="s">
        <v>165</v>
      </c>
      <c r="D143" s="1734" t="s">
        <v>149</v>
      </c>
      <c r="E143" s="3094" t="s">
        <v>326</v>
      </c>
      <c r="F143" s="1709">
        <v>69.260000000000005</v>
      </c>
      <c r="G143" s="1709"/>
      <c r="H143" s="1709"/>
      <c r="I143" s="1709">
        <f t="shared" si="19"/>
        <v>20.951150000000002</v>
      </c>
      <c r="J143" s="3258" t="s">
        <v>3301</v>
      </c>
      <c r="K143" s="1057">
        <f>'검침 내역'!P143</f>
        <v>0</v>
      </c>
      <c r="L143" s="2076">
        <f>ROUND((K143*'열 요금 고지 및 기준'!$AC$45),-1)</f>
        <v>0</v>
      </c>
      <c r="M143" s="1057">
        <f t="shared" si="15"/>
        <v>0</v>
      </c>
      <c r="N143" s="1057">
        <f t="shared" si="16"/>
        <v>0</v>
      </c>
      <c r="O143" s="1057">
        <f t="shared" si="17"/>
        <v>0</v>
      </c>
      <c r="P143" s="147"/>
      <c r="Q143" s="149"/>
      <c r="R143" s="6"/>
      <c r="S143" s="6"/>
    </row>
    <row r="144" spans="1:19" ht="24.95" customHeight="1">
      <c r="A144" s="4306"/>
      <c r="B144" s="2101">
        <v>139</v>
      </c>
      <c r="C144" s="1774" t="s">
        <v>165</v>
      </c>
      <c r="D144" s="1734" t="s">
        <v>149</v>
      </c>
      <c r="E144" s="3094" t="s">
        <v>329</v>
      </c>
      <c r="F144" s="1709">
        <v>69.25</v>
      </c>
      <c r="G144" s="1709"/>
      <c r="H144" s="1709"/>
      <c r="I144" s="1709">
        <f t="shared" si="19"/>
        <v>20.948125000000001</v>
      </c>
      <c r="J144" s="3291" t="s">
        <v>3513</v>
      </c>
      <c r="K144" s="1057">
        <f>'검침 내역'!P144</f>
        <v>0</v>
      </c>
      <c r="L144" s="2076">
        <f>ROUND((K144*'열 요금 고지 및 기준'!$AC$45),-1)</f>
        <v>0</v>
      </c>
      <c r="M144" s="1057">
        <f t="shared" si="15"/>
        <v>0</v>
      </c>
      <c r="N144" s="1057">
        <f t="shared" si="16"/>
        <v>0</v>
      </c>
      <c r="O144" s="1057">
        <f t="shared" si="17"/>
        <v>0</v>
      </c>
      <c r="P144" s="147"/>
      <c r="Q144" s="149"/>
      <c r="R144" s="6"/>
      <c r="S144" s="6"/>
    </row>
    <row r="145" spans="1:19" ht="24.95" customHeight="1">
      <c r="A145" s="4306"/>
      <c r="B145" s="2101">
        <v>140</v>
      </c>
      <c r="C145" s="1774" t="s">
        <v>165</v>
      </c>
      <c r="D145" s="1734" t="s">
        <v>149</v>
      </c>
      <c r="E145" s="3094" t="s">
        <v>332</v>
      </c>
      <c r="F145" s="1709">
        <v>140.43</v>
      </c>
      <c r="G145" s="1709"/>
      <c r="H145" s="1709"/>
      <c r="I145" s="1709">
        <f t="shared" si="19"/>
        <v>42.480074999999999</v>
      </c>
      <c r="J145" s="1739" t="s">
        <v>1408</v>
      </c>
      <c r="K145" s="1057">
        <f>'검침 내역'!P145</f>
        <v>0</v>
      </c>
      <c r="L145" s="2076">
        <f>ROUND((K145*'열 요금 고지 및 기준'!$AC$45),-1)</f>
        <v>0</v>
      </c>
      <c r="M145" s="1057">
        <f t="shared" si="15"/>
        <v>0</v>
      </c>
      <c r="N145" s="1057">
        <f t="shared" si="16"/>
        <v>0</v>
      </c>
      <c r="O145" s="1057">
        <f t="shared" si="17"/>
        <v>0</v>
      </c>
      <c r="P145" s="147"/>
      <c r="Q145" s="149"/>
      <c r="R145" s="6"/>
      <c r="S145" s="6"/>
    </row>
    <row r="146" spans="1:19" ht="24.95" customHeight="1">
      <c r="A146" s="4306"/>
      <c r="B146" s="2101">
        <v>141</v>
      </c>
      <c r="C146" s="1774" t="s">
        <v>165</v>
      </c>
      <c r="D146" s="1734" t="s">
        <v>149</v>
      </c>
      <c r="E146" s="3100" t="s">
        <v>2280</v>
      </c>
      <c r="F146" s="1736">
        <v>389.69</v>
      </c>
      <c r="G146" s="1736"/>
      <c r="H146" s="1736"/>
      <c r="I146" s="1736">
        <v>117.88</v>
      </c>
      <c r="J146" s="1737" t="s">
        <v>2281</v>
      </c>
      <c r="K146" s="1057">
        <f>'검침 내역'!P146</f>
        <v>68</v>
      </c>
      <c r="L146" s="2076">
        <f>ROUND((K146*'열 요금 고지 및 기준'!$AC$45),-1)</f>
        <v>304170</v>
      </c>
      <c r="M146" s="1057">
        <f t="shared" ref="M146:M175" si="20">ROUND(I146*$Q$4,-1)</f>
        <v>0</v>
      </c>
      <c r="N146" s="1057">
        <f t="shared" ref="N146:N175" si="21">K146</f>
        <v>68</v>
      </c>
      <c r="O146" s="1057">
        <f t="shared" ref="O146:O175" si="22">M146+L146</f>
        <v>304170</v>
      </c>
      <c r="P146" s="147"/>
      <c r="Q146" s="149"/>
      <c r="R146" s="6"/>
      <c r="S146" s="6"/>
    </row>
    <row r="147" spans="1:19" ht="24.95" customHeight="1">
      <c r="A147" s="4306"/>
      <c r="B147" s="2101">
        <v>142</v>
      </c>
      <c r="C147" s="1774" t="s">
        <v>165</v>
      </c>
      <c r="D147" s="1734" t="s">
        <v>149</v>
      </c>
      <c r="E147" s="3100" t="s">
        <v>2279</v>
      </c>
      <c r="F147" s="1709">
        <v>135.33000000000001</v>
      </c>
      <c r="G147" s="1709"/>
      <c r="H147" s="1709"/>
      <c r="I147" s="1709">
        <f t="shared" si="19"/>
        <v>40.937325000000001</v>
      </c>
      <c r="J147" s="1737" t="s">
        <v>2631</v>
      </c>
      <c r="K147" s="1057">
        <f>'검침 내역'!P147</f>
        <v>0</v>
      </c>
      <c r="L147" s="2076">
        <f>ROUND((K147*'열 요금 고지 및 기준'!$AC$45),-1)</f>
        <v>0</v>
      </c>
      <c r="M147" s="1057">
        <f>ROUND(I147*$Q$4,-1)</f>
        <v>0</v>
      </c>
      <c r="N147" s="1057">
        <f>K147</f>
        <v>0</v>
      </c>
      <c r="O147" s="1057">
        <f>M147+L147</f>
        <v>0</v>
      </c>
      <c r="P147" s="147"/>
      <c r="Q147" s="149"/>
      <c r="R147" s="6"/>
      <c r="S147" s="6"/>
    </row>
    <row r="148" spans="1:19" ht="24.95" customHeight="1" thickBot="1">
      <c r="A148" s="4306"/>
      <c r="B148" s="2101">
        <v>143</v>
      </c>
      <c r="C148" s="1774" t="s">
        <v>165</v>
      </c>
      <c r="D148" s="1734" t="s">
        <v>149</v>
      </c>
      <c r="E148" s="3094" t="s">
        <v>907</v>
      </c>
      <c r="F148" s="1709">
        <v>1709.64</v>
      </c>
      <c r="G148" s="1709"/>
      <c r="H148" s="1709"/>
      <c r="I148" s="1709">
        <f t="shared" si="19"/>
        <v>517.16610000000003</v>
      </c>
      <c r="J148" s="3952" t="s">
        <v>15</v>
      </c>
      <c r="K148" s="1057">
        <f>'검침 내역'!P148</f>
        <v>0</v>
      </c>
      <c r="L148" s="2076">
        <f>ROUND((K148*'열 요금 고지 및 기준'!$AC$45),-1)</f>
        <v>0</v>
      </c>
      <c r="M148" s="1057">
        <f t="shared" si="20"/>
        <v>0</v>
      </c>
      <c r="N148" s="1057">
        <f t="shared" si="21"/>
        <v>0</v>
      </c>
      <c r="O148" s="1057">
        <f t="shared" si="22"/>
        <v>0</v>
      </c>
      <c r="P148" s="147"/>
      <c r="Q148" s="149"/>
      <c r="R148" s="6"/>
      <c r="S148" s="6"/>
    </row>
    <row r="149" spans="1:19" ht="24.95" customHeight="1" thickTop="1">
      <c r="A149" s="4306"/>
      <c r="B149" s="2101">
        <v>144</v>
      </c>
      <c r="C149" s="1774" t="s">
        <v>165</v>
      </c>
      <c r="D149" s="1762" t="s">
        <v>149</v>
      </c>
      <c r="E149" s="3955" t="s">
        <v>2565</v>
      </c>
      <c r="F149" s="3956">
        <v>65.14</v>
      </c>
      <c r="G149" s="3956"/>
      <c r="H149" s="3956"/>
      <c r="I149" s="3956">
        <f t="shared" si="19"/>
        <v>19.70485</v>
      </c>
      <c r="J149" s="4029" t="s">
        <v>3255</v>
      </c>
      <c r="K149" s="1057">
        <f>'검침 내역'!P149</f>
        <v>0</v>
      </c>
      <c r="L149" s="2076">
        <f>ROUND((K149*'열 요금 고지 및 기준'!$AC$45),-1)</f>
        <v>0</v>
      </c>
      <c r="M149" s="1057">
        <f t="shared" si="20"/>
        <v>0</v>
      </c>
      <c r="N149" s="1057">
        <f t="shared" si="21"/>
        <v>0</v>
      </c>
      <c r="O149" s="1057">
        <f t="shared" si="22"/>
        <v>0</v>
      </c>
      <c r="P149" s="147"/>
      <c r="Q149" s="149"/>
      <c r="R149" s="6"/>
      <c r="S149" s="6"/>
    </row>
    <row r="150" spans="1:19" ht="24.95" customHeight="1">
      <c r="A150" s="4306"/>
      <c r="B150" s="2101">
        <v>145</v>
      </c>
      <c r="C150" s="1774" t="s">
        <v>165</v>
      </c>
      <c r="D150" s="1734" t="s">
        <v>149</v>
      </c>
      <c r="E150" s="3957" t="s">
        <v>909</v>
      </c>
      <c r="F150" s="1751">
        <v>64.89</v>
      </c>
      <c r="G150" s="1751"/>
      <c r="H150" s="1751"/>
      <c r="I150" s="1751">
        <f t="shared" si="19"/>
        <v>19.629224999999998</v>
      </c>
      <c r="J150" s="4036" t="s">
        <v>2898</v>
      </c>
      <c r="K150" s="1057">
        <f>'검침 내역'!P150</f>
        <v>0</v>
      </c>
      <c r="L150" s="2076">
        <f>ROUND((K150*'열 요금 고지 및 기준'!$AC$45),-1)</f>
        <v>0</v>
      </c>
      <c r="M150" s="1057">
        <f t="shared" si="20"/>
        <v>0</v>
      </c>
      <c r="N150" s="1057">
        <f t="shared" si="21"/>
        <v>0</v>
      </c>
      <c r="O150" s="1057">
        <f t="shared" si="22"/>
        <v>0</v>
      </c>
      <c r="P150" s="147"/>
      <c r="Q150" s="149"/>
      <c r="R150" s="6"/>
      <c r="S150" s="6"/>
    </row>
    <row r="151" spans="1:19" ht="24.95" customHeight="1">
      <c r="A151" s="4306"/>
      <c r="B151" s="2101">
        <v>146</v>
      </c>
      <c r="C151" s="1774" t="s">
        <v>165</v>
      </c>
      <c r="D151" s="1711" t="s">
        <v>149</v>
      </c>
      <c r="E151" s="3957" t="s">
        <v>3526</v>
      </c>
      <c r="F151" s="1751">
        <v>64.89</v>
      </c>
      <c r="G151" s="1751"/>
      <c r="H151" s="1751"/>
      <c r="I151" s="1751">
        <f>F151*0.3025</f>
        <v>19.629224999999998</v>
      </c>
      <c r="J151" s="4029" t="s">
        <v>2899</v>
      </c>
      <c r="K151" s="1057">
        <f>'검침 내역'!P151</f>
        <v>0</v>
      </c>
      <c r="L151" s="2076">
        <f>ROUND((K151*'열 요금 고지 및 기준'!$AC$45),-1)</f>
        <v>0</v>
      </c>
      <c r="M151" s="1057">
        <f t="shared" si="20"/>
        <v>0</v>
      </c>
      <c r="N151" s="1057">
        <f t="shared" si="21"/>
        <v>0</v>
      </c>
      <c r="O151" s="1057">
        <f t="shared" si="22"/>
        <v>0</v>
      </c>
      <c r="P151" s="147"/>
      <c r="Q151" s="149"/>
      <c r="R151" s="6"/>
      <c r="S151" s="6"/>
    </row>
    <row r="152" spans="1:19" ht="24.95" customHeight="1">
      <c r="A152" s="4306"/>
      <c r="B152" s="2101">
        <v>147</v>
      </c>
      <c r="C152" s="1774" t="s">
        <v>165</v>
      </c>
      <c r="D152" s="1734" t="s">
        <v>149</v>
      </c>
      <c r="E152" s="3958" t="s">
        <v>910</v>
      </c>
      <c r="F152" s="1736">
        <v>64.89</v>
      </c>
      <c r="G152" s="1736"/>
      <c r="H152" s="1736"/>
      <c r="I152" s="1736">
        <f t="shared" si="19"/>
        <v>19.629224999999998</v>
      </c>
      <c r="J152" s="4030" t="s">
        <v>3518</v>
      </c>
      <c r="K152" s="1057">
        <f>'검침 내역'!P152</f>
        <v>0</v>
      </c>
      <c r="L152" s="2076">
        <f>ROUND((K152*'열 요금 고지 및 기준'!$AC$45),-1)</f>
        <v>0</v>
      </c>
      <c r="M152" s="1057">
        <f t="shared" si="20"/>
        <v>0</v>
      </c>
      <c r="N152" s="1057">
        <f t="shared" si="21"/>
        <v>0</v>
      </c>
      <c r="O152" s="1057">
        <f t="shared" si="22"/>
        <v>0</v>
      </c>
      <c r="P152" s="147"/>
      <c r="Q152" s="149"/>
      <c r="R152" s="6"/>
      <c r="S152" s="6"/>
    </row>
    <row r="153" spans="1:19" ht="24.95" customHeight="1">
      <c r="A153" s="4306"/>
      <c r="B153" s="2101">
        <v>148</v>
      </c>
      <c r="C153" s="1774" t="s">
        <v>165</v>
      </c>
      <c r="D153" s="1734" t="s">
        <v>149</v>
      </c>
      <c r="E153" s="3957" t="s">
        <v>3528</v>
      </c>
      <c r="F153" s="1751">
        <v>135.26</v>
      </c>
      <c r="G153" s="1751"/>
      <c r="H153" s="1751"/>
      <c r="I153" s="1751">
        <f t="shared" si="19"/>
        <v>40.916149999999995</v>
      </c>
      <c r="J153" s="4029" t="s">
        <v>2195</v>
      </c>
      <c r="K153" s="1057">
        <f>'검침 내역'!P153</f>
        <v>9</v>
      </c>
      <c r="L153" s="2076">
        <f>ROUND((K153*'열 요금 고지 및 기준'!$AC$45),-1)</f>
        <v>40260</v>
      </c>
      <c r="M153" s="1057">
        <f t="shared" si="20"/>
        <v>0</v>
      </c>
      <c r="N153" s="1057">
        <f t="shared" si="21"/>
        <v>9</v>
      </c>
      <c r="O153" s="1057">
        <f t="shared" si="22"/>
        <v>40260</v>
      </c>
      <c r="P153" s="147"/>
      <c r="Q153" s="149"/>
      <c r="R153" s="6"/>
      <c r="S153" s="6"/>
    </row>
    <row r="154" spans="1:19" ht="24.95" customHeight="1">
      <c r="A154" s="4306"/>
      <c r="B154" s="2101">
        <v>149</v>
      </c>
      <c r="C154" s="1774" t="s">
        <v>165</v>
      </c>
      <c r="D154" s="1775" t="s">
        <v>149</v>
      </c>
      <c r="E154" s="3957" t="s">
        <v>3530</v>
      </c>
      <c r="F154" s="1751">
        <v>74.36</v>
      </c>
      <c r="G154" s="1751"/>
      <c r="H154" s="1751"/>
      <c r="I154" s="1751">
        <f t="shared" si="19"/>
        <v>22.4939</v>
      </c>
      <c r="J154" s="3465" t="s">
        <v>3532</v>
      </c>
      <c r="K154" s="1057">
        <f>'검침 내역'!P154</f>
        <v>0</v>
      </c>
      <c r="L154" s="2076">
        <f>ROUND((K154*'열 요금 고지 및 기준'!$AC$45),-1)</f>
        <v>0</v>
      </c>
      <c r="M154" s="1057">
        <f t="shared" si="20"/>
        <v>0</v>
      </c>
      <c r="N154" s="1057">
        <f t="shared" si="21"/>
        <v>0</v>
      </c>
      <c r="O154" s="1057">
        <f t="shared" si="22"/>
        <v>0</v>
      </c>
      <c r="P154" s="147"/>
      <c r="Q154" s="149"/>
      <c r="R154" s="6"/>
      <c r="S154" s="6"/>
    </row>
    <row r="155" spans="1:19" ht="24.95" customHeight="1">
      <c r="A155" s="4306"/>
      <c r="B155" s="2101">
        <v>150</v>
      </c>
      <c r="C155" s="1774" t="s">
        <v>165</v>
      </c>
      <c r="D155" s="1711" t="s">
        <v>149</v>
      </c>
      <c r="E155" s="3957" t="s">
        <v>835</v>
      </c>
      <c r="F155" s="1751">
        <v>50.1</v>
      </c>
      <c r="G155" s="1751"/>
      <c r="H155" s="1751"/>
      <c r="I155" s="1751">
        <f t="shared" si="19"/>
        <v>15.155250000000001</v>
      </c>
      <c r="J155" s="4033" t="s">
        <v>3413</v>
      </c>
      <c r="K155" s="1057">
        <f>'검침 내역'!P155</f>
        <v>0</v>
      </c>
      <c r="L155" s="2076">
        <f>ROUND((K155*'열 요금 고지 및 기준'!$AC$45),-1)</f>
        <v>0</v>
      </c>
      <c r="M155" s="1057">
        <f t="shared" si="20"/>
        <v>0</v>
      </c>
      <c r="N155" s="1057">
        <f t="shared" si="21"/>
        <v>0</v>
      </c>
      <c r="O155" s="1057">
        <f t="shared" si="22"/>
        <v>0</v>
      </c>
      <c r="P155" s="147"/>
      <c r="Q155" s="149"/>
      <c r="R155" s="6"/>
      <c r="S155" s="6"/>
    </row>
    <row r="156" spans="1:19" ht="24.95" customHeight="1" thickBot="1">
      <c r="A156" s="4306"/>
      <c r="B156" s="2101">
        <v>151</v>
      </c>
      <c r="C156" s="1774" t="s">
        <v>165</v>
      </c>
      <c r="D156" s="1711" t="s">
        <v>1465</v>
      </c>
      <c r="E156" s="3959" t="s">
        <v>1464</v>
      </c>
      <c r="F156" s="3960">
        <v>64.89</v>
      </c>
      <c r="G156" s="3960"/>
      <c r="H156" s="3960"/>
      <c r="I156" s="3960">
        <f t="shared" si="19"/>
        <v>19.629224999999998</v>
      </c>
      <c r="J156" s="4030" t="s">
        <v>3517</v>
      </c>
      <c r="K156" s="1057">
        <f>'검침 내역'!P156</f>
        <v>0</v>
      </c>
      <c r="L156" s="2076">
        <f>ROUND((K156*'열 요금 고지 및 기준'!$AC$45),-1)</f>
        <v>0</v>
      </c>
      <c r="M156" s="1057">
        <f t="shared" si="20"/>
        <v>0</v>
      </c>
      <c r="N156" s="1057">
        <f t="shared" si="21"/>
        <v>0</v>
      </c>
      <c r="O156" s="1057">
        <f t="shared" si="22"/>
        <v>0</v>
      </c>
      <c r="P156" s="147"/>
      <c r="Q156" s="149"/>
      <c r="R156" s="6"/>
      <c r="S156" s="6"/>
    </row>
    <row r="157" spans="1:19" ht="24.95" customHeight="1" thickTop="1">
      <c r="A157" s="4306"/>
      <c r="B157" s="2101">
        <v>152</v>
      </c>
      <c r="C157" s="1774" t="s">
        <v>165</v>
      </c>
      <c r="D157" s="1734" t="s">
        <v>149</v>
      </c>
      <c r="E157" s="3094" t="s">
        <v>911</v>
      </c>
      <c r="F157" s="1751">
        <v>263.08</v>
      </c>
      <c r="G157" s="1751"/>
      <c r="H157" s="1751"/>
      <c r="I157" s="1751">
        <v>79.58</v>
      </c>
      <c r="J157" s="3954" t="s">
        <v>2253</v>
      </c>
      <c r="K157" s="1057">
        <f>'검침 내역'!P157</f>
        <v>0</v>
      </c>
      <c r="L157" s="2076">
        <f>ROUND((K157*'열 요금 고지 및 기준'!$AC$45),-1)</f>
        <v>0</v>
      </c>
      <c r="M157" s="1057">
        <f t="shared" si="20"/>
        <v>0</v>
      </c>
      <c r="N157" s="1057">
        <f t="shared" si="21"/>
        <v>0</v>
      </c>
      <c r="O157" s="1057">
        <f t="shared" si="22"/>
        <v>0</v>
      </c>
      <c r="P157" s="147"/>
      <c r="Q157" s="149"/>
      <c r="R157" s="6"/>
      <c r="S157" s="6"/>
    </row>
    <row r="158" spans="1:19" ht="24.95" customHeight="1">
      <c r="A158" s="4306"/>
      <c r="B158" s="2101">
        <v>153</v>
      </c>
      <c r="C158" s="1774" t="s">
        <v>165</v>
      </c>
      <c r="D158" s="1734" t="s">
        <v>149</v>
      </c>
      <c r="E158" s="3094" t="s">
        <v>927</v>
      </c>
      <c r="F158" s="1751">
        <v>403.89</v>
      </c>
      <c r="G158" s="1751"/>
      <c r="H158" s="1751"/>
      <c r="I158" s="1751">
        <f t="shared" si="19"/>
        <v>122.17672499999999</v>
      </c>
      <c r="J158" s="1710" t="s">
        <v>928</v>
      </c>
      <c r="K158" s="1057">
        <f>'검침 내역'!P158</f>
        <v>1</v>
      </c>
      <c r="L158" s="2076">
        <f>ROUND((K158*'열 요금 고지 및 기준'!$AC$45),-1)</f>
        <v>4470</v>
      </c>
      <c r="M158" s="1057">
        <f>ROUND(I158*$Q$4,-1)</f>
        <v>0</v>
      </c>
      <c r="N158" s="1057">
        <f t="shared" si="21"/>
        <v>1</v>
      </c>
      <c r="O158" s="1057">
        <f t="shared" si="22"/>
        <v>4470</v>
      </c>
      <c r="P158" s="147"/>
      <c r="Q158" s="149"/>
      <c r="R158" s="6"/>
      <c r="S158" s="6"/>
    </row>
    <row r="159" spans="1:19" ht="24.95" customHeight="1">
      <c r="A159" s="4306"/>
      <c r="B159" s="2101">
        <v>154</v>
      </c>
      <c r="C159" s="1774" t="s">
        <v>165</v>
      </c>
      <c r="D159" s="1734" t="s">
        <v>149</v>
      </c>
      <c r="E159" s="3094" t="s">
        <v>934</v>
      </c>
      <c r="F159" s="1751">
        <v>403.89</v>
      </c>
      <c r="G159" s="1751"/>
      <c r="H159" s="1751"/>
      <c r="I159" s="1751">
        <f t="shared" si="19"/>
        <v>122.17672499999999</v>
      </c>
      <c r="J159" s="3292" t="s">
        <v>3011</v>
      </c>
      <c r="K159" s="1057">
        <f>'검침 내역'!P159</f>
        <v>0</v>
      </c>
      <c r="L159" s="2076">
        <f>ROUND((K159*'열 요금 고지 및 기준'!$AC$45),-1)</f>
        <v>0</v>
      </c>
      <c r="M159" s="1057">
        <f t="shared" si="20"/>
        <v>0</v>
      </c>
      <c r="N159" s="1057">
        <f t="shared" si="21"/>
        <v>0</v>
      </c>
      <c r="O159" s="1057">
        <f t="shared" si="22"/>
        <v>0</v>
      </c>
      <c r="P159" s="147"/>
      <c r="Q159" s="149"/>
      <c r="R159" s="6"/>
      <c r="S159" s="6"/>
    </row>
    <row r="160" spans="1:19" ht="24.95" customHeight="1">
      <c r="A160" s="4306"/>
      <c r="B160" s="2101">
        <v>155</v>
      </c>
      <c r="C160" s="1774" t="s">
        <v>165</v>
      </c>
      <c r="D160" s="1734" t="s">
        <v>149</v>
      </c>
      <c r="E160" s="3094" t="s">
        <v>930</v>
      </c>
      <c r="F160" s="1736">
        <v>511.85</v>
      </c>
      <c r="G160" s="1736"/>
      <c r="H160" s="1736"/>
      <c r="I160" s="1736">
        <f t="shared" si="19"/>
        <v>154.83462499999999</v>
      </c>
      <c r="J160" s="1743" t="s">
        <v>2657</v>
      </c>
      <c r="K160" s="1057">
        <f>'검침 내역'!P160</f>
        <v>11</v>
      </c>
      <c r="L160" s="2076">
        <f>ROUND((K160*'열 요금 고지 및 기준'!$AC$45),-1)</f>
        <v>49200</v>
      </c>
      <c r="M160" s="1057">
        <f t="shared" si="20"/>
        <v>0</v>
      </c>
      <c r="N160" s="1057">
        <f t="shared" si="21"/>
        <v>11</v>
      </c>
      <c r="O160" s="1057">
        <f t="shared" si="22"/>
        <v>49200</v>
      </c>
      <c r="P160" s="147"/>
      <c r="Q160" s="149"/>
      <c r="R160" s="6"/>
      <c r="S160" s="6"/>
    </row>
    <row r="161" spans="1:19" ht="24.95" customHeight="1">
      <c r="A161" s="4306"/>
      <c r="B161" s="2101">
        <v>156</v>
      </c>
      <c r="C161" s="1774" t="s">
        <v>165</v>
      </c>
      <c r="D161" s="1734"/>
      <c r="E161" s="3831" t="s">
        <v>3429</v>
      </c>
      <c r="F161" s="1751">
        <v>72.77</v>
      </c>
      <c r="G161" s="1751"/>
      <c r="H161" s="1751"/>
      <c r="I161" s="1751">
        <f t="shared" si="19"/>
        <v>22.012924999999999</v>
      </c>
      <c r="J161" s="1752" t="s">
        <v>3549</v>
      </c>
      <c r="K161" s="1057">
        <f>'검침 내역'!P161</f>
        <v>60</v>
      </c>
      <c r="L161" s="2076">
        <f>ROUND((K161*'열 요금 고지 및 기준'!$AC$45),-1)</f>
        <v>268380</v>
      </c>
      <c r="M161" s="1057">
        <f t="shared" ref="M161" si="23">ROUND(I161*$Q$4,-1)</f>
        <v>0</v>
      </c>
      <c r="N161" s="1057"/>
      <c r="O161" s="1057"/>
      <c r="P161" s="147"/>
      <c r="Q161" s="149"/>
      <c r="R161" s="6"/>
      <c r="S161" s="6"/>
    </row>
    <row r="162" spans="1:19" ht="24.95" customHeight="1">
      <c r="A162" s="4306"/>
      <c r="B162" s="2101">
        <v>157</v>
      </c>
      <c r="C162" s="1774" t="s">
        <v>165</v>
      </c>
      <c r="D162" s="1734" t="s">
        <v>149</v>
      </c>
      <c r="E162" s="3831" t="s">
        <v>3430</v>
      </c>
      <c r="F162" s="1751">
        <v>71.72</v>
      </c>
      <c r="G162" s="1751"/>
      <c r="H162" s="1751"/>
      <c r="I162" s="1751">
        <f t="shared" si="19"/>
        <v>21.6953</v>
      </c>
      <c r="J162" s="1752" t="s">
        <v>3431</v>
      </c>
      <c r="K162" s="1057">
        <f>'검침 내역'!P162</f>
        <v>0</v>
      </c>
      <c r="L162" s="2076">
        <f>ROUND((K162*'열 요금 고지 및 기준'!$AC$45),-1)</f>
        <v>0</v>
      </c>
      <c r="M162" s="1057">
        <f>ROUND(I162*$Q$4,-1)</f>
        <v>0</v>
      </c>
      <c r="N162" s="1057">
        <f>K162</f>
        <v>0</v>
      </c>
      <c r="O162" s="1057">
        <f>M162+L162</f>
        <v>0</v>
      </c>
      <c r="P162" s="147"/>
      <c r="Q162" s="149"/>
      <c r="R162" s="6"/>
      <c r="S162" s="6"/>
    </row>
    <row r="163" spans="1:19" ht="24.95" customHeight="1">
      <c r="A163" s="4306"/>
      <c r="B163" s="2101">
        <v>158</v>
      </c>
      <c r="C163" s="1774" t="s">
        <v>165</v>
      </c>
      <c r="D163" s="1734" t="s">
        <v>149</v>
      </c>
      <c r="E163" s="3094" t="s">
        <v>926</v>
      </c>
      <c r="F163" s="1736">
        <v>70.66</v>
      </c>
      <c r="G163" s="1736"/>
      <c r="H163" s="1736"/>
      <c r="I163" s="1736">
        <f t="shared" si="19"/>
        <v>21.374649999999999</v>
      </c>
      <c r="J163" s="1737" t="s">
        <v>2301</v>
      </c>
      <c r="K163" s="1057">
        <f>'검침 내역'!P163</f>
        <v>61</v>
      </c>
      <c r="L163" s="2076">
        <f>ROUND((K163*'열 요금 고지 및 기준'!$AC$45),-1)</f>
        <v>272850</v>
      </c>
      <c r="M163" s="1057">
        <f t="shared" si="20"/>
        <v>0</v>
      </c>
      <c r="N163" s="1057">
        <f t="shared" si="21"/>
        <v>61</v>
      </c>
      <c r="O163" s="1057">
        <f t="shared" si="22"/>
        <v>272850</v>
      </c>
      <c r="P163" s="147"/>
      <c r="Q163" s="149"/>
      <c r="R163" s="6"/>
      <c r="S163" s="6"/>
    </row>
    <row r="164" spans="1:19" ht="24.95" customHeight="1">
      <c r="A164" s="4306"/>
      <c r="B164" s="2101">
        <v>159</v>
      </c>
      <c r="C164" s="1774" t="s">
        <v>165</v>
      </c>
      <c r="D164" s="1734" t="s">
        <v>149</v>
      </c>
      <c r="E164" s="3094" t="s">
        <v>855</v>
      </c>
      <c r="F164" s="1751">
        <v>68.3</v>
      </c>
      <c r="G164" s="1751"/>
      <c r="H164" s="1751"/>
      <c r="I164" s="1751">
        <f t="shared" si="19"/>
        <v>20.66075</v>
      </c>
      <c r="J164" s="1737" t="s">
        <v>1713</v>
      </c>
      <c r="K164" s="1057">
        <f>'검침 내역'!P164</f>
        <v>75</v>
      </c>
      <c r="L164" s="2076">
        <f>ROUND((K164*'열 요금 고지 및 기준'!$AC$45),-1)</f>
        <v>335480</v>
      </c>
      <c r="M164" s="1057">
        <f t="shared" si="20"/>
        <v>0</v>
      </c>
      <c r="N164" s="1057">
        <f t="shared" si="21"/>
        <v>75</v>
      </c>
      <c r="O164" s="1057">
        <f t="shared" si="22"/>
        <v>335480</v>
      </c>
      <c r="P164" s="147"/>
      <c r="Q164" s="149"/>
      <c r="R164" s="6"/>
      <c r="S164" s="6"/>
    </row>
    <row r="165" spans="1:19" ht="24.95" customHeight="1">
      <c r="A165" s="4306"/>
      <c r="B165" s="2101">
        <v>160</v>
      </c>
      <c r="C165" s="1774" t="s">
        <v>165</v>
      </c>
      <c r="D165" s="1734" t="s">
        <v>149</v>
      </c>
      <c r="E165" s="3094" t="s">
        <v>845</v>
      </c>
      <c r="F165" s="1736">
        <v>68.34</v>
      </c>
      <c r="G165" s="1736"/>
      <c r="H165" s="1736"/>
      <c r="I165" s="1736">
        <v>20.68</v>
      </c>
      <c r="J165" s="1737" t="s">
        <v>1592</v>
      </c>
      <c r="K165" s="1057">
        <f>'검침 내역'!P165</f>
        <v>92</v>
      </c>
      <c r="L165" s="2076">
        <f>ROUND((K165*'열 요금 고지 및 기준'!$AC$45),-1)</f>
        <v>411520</v>
      </c>
      <c r="M165" s="1057">
        <f t="shared" si="20"/>
        <v>0</v>
      </c>
      <c r="N165" s="1057">
        <f t="shared" si="21"/>
        <v>92</v>
      </c>
      <c r="O165" s="1057">
        <f t="shared" si="22"/>
        <v>411520</v>
      </c>
      <c r="P165" s="147"/>
      <c r="Q165" s="149"/>
      <c r="R165" s="6"/>
      <c r="S165" s="6"/>
    </row>
    <row r="166" spans="1:19" ht="24.95" customHeight="1">
      <c r="A166" s="4306"/>
      <c r="B166" s="2101">
        <v>161</v>
      </c>
      <c r="C166" s="1774" t="s">
        <v>165</v>
      </c>
      <c r="D166" s="1734" t="s">
        <v>633</v>
      </c>
      <c r="E166" s="3094">
        <v>105</v>
      </c>
      <c r="F166" s="3222">
        <v>190.54</v>
      </c>
      <c r="G166" s="1709"/>
      <c r="H166" s="1709"/>
      <c r="I166" s="3078">
        <f t="shared" si="19"/>
        <v>57.638349999999996</v>
      </c>
      <c r="J166" s="4117" t="s">
        <v>3665</v>
      </c>
      <c r="K166" s="1057">
        <f>'검침 내역'!P166</f>
        <v>26</v>
      </c>
      <c r="L166" s="2076">
        <f>ROUND((K166*'열 요금 고지 및 기준'!$AC$45),-1)</f>
        <v>116300</v>
      </c>
      <c r="M166" s="1057">
        <f t="shared" si="20"/>
        <v>0</v>
      </c>
      <c r="N166" s="1057">
        <f t="shared" si="21"/>
        <v>26</v>
      </c>
      <c r="O166" s="1057">
        <f t="shared" si="22"/>
        <v>116300</v>
      </c>
      <c r="P166" s="147"/>
      <c r="Q166" s="149"/>
      <c r="R166" s="6"/>
      <c r="S166" s="6"/>
    </row>
    <row r="167" spans="1:19" ht="24.95" customHeight="1">
      <c r="A167" s="4306"/>
      <c r="B167" s="2101">
        <v>162</v>
      </c>
      <c r="C167" s="1774" t="s">
        <v>165</v>
      </c>
      <c r="D167" s="1734" t="s">
        <v>633</v>
      </c>
      <c r="E167" s="3094" t="s">
        <v>320</v>
      </c>
      <c r="F167" s="1736">
        <v>698.25</v>
      </c>
      <c r="G167" s="1736"/>
      <c r="H167" s="1736"/>
      <c r="I167" s="1709">
        <v>211.22</v>
      </c>
      <c r="J167" s="1752" t="s">
        <v>3290</v>
      </c>
      <c r="K167" s="1057">
        <f>'검침 내역'!P167</f>
        <v>0</v>
      </c>
      <c r="L167" s="2076">
        <f>ROUND((K167*'열 요금 고지 및 기준'!$AC$45),-1)</f>
        <v>0</v>
      </c>
      <c r="M167" s="1057">
        <f t="shared" si="20"/>
        <v>0</v>
      </c>
      <c r="N167" s="1057">
        <f t="shared" si="21"/>
        <v>0</v>
      </c>
      <c r="O167" s="1057">
        <f t="shared" si="22"/>
        <v>0</v>
      </c>
      <c r="P167" s="147"/>
      <c r="Q167" s="149"/>
      <c r="R167" s="6"/>
      <c r="S167" s="6"/>
    </row>
    <row r="168" spans="1:19" ht="24.95" customHeight="1">
      <c r="A168" s="4306"/>
      <c r="B168" s="2101">
        <v>163</v>
      </c>
      <c r="C168" s="1774" t="s">
        <v>165</v>
      </c>
      <c r="D168" s="1734" t="s">
        <v>633</v>
      </c>
      <c r="E168" s="3094">
        <v>110</v>
      </c>
      <c r="F168" s="1736">
        <v>29.68</v>
      </c>
      <c r="G168" s="1736"/>
      <c r="H168" s="1736"/>
      <c r="I168" s="1736">
        <f t="shared" si="19"/>
        <v>8.9781999999999993</v>
      </c>
      <c r="J168" s="2550" t="s">
        <v>2650</v>
      </c>
      <c r="K168" s="1057">
        <f>'검침 내역'!P168</f>
        <v>4</v>
      </c>
      <c r="L168" s="2076">
        <f>ROUND((K168*'열 요금 고지 및 기준'!$AC$45),-1)</f>
        <v>17890</v>
      </c>
      <c r="M168" s="1057">
        <f t="shared" si="20"/>
        <v>0</v>
      </c>
      <c r="N168" s="1057">
        <f t="shared" si="21"/>
        <v>4</v>
      </c>
      <c r="O168" s="1057">
        <f t="shared" si="22"/>
        <v>17890</v>
      </c>
      <c r="P168" s="147"/>
      <c r="Q168" s="149"/>
      <c r="R168" s="6"/>
      <c r="S168" s="6"/>
    </row>
    <row r="169" spans="1:19" ht="24.95" customHeight="1">
      <c r="A169" s="4306"/>
      <c r="B169" s="2101">
        <v>164</v>
      </c>
      <c r="C169" s="1774" t="s">
        <v>165</v>
      </c>
      <c r="D169" s="1734" t="s">
        <v>633</v>
      </c>
      <c r="E169" s="3094">
        <v>111</v>
      </c>
      <c r="F169" s="1709">
        <v>37.26</v>
      </c>
      <c r="G169" s="1709"/>
      <c r="H169" s="1709"/>
      <c r="I169" s="1709">
        <f t="shared" si="19"/>
        <v>11.271149999999999</v>
      </c>
      <c r="J169" s="1737" t="s">
        <v>1339</v>
      </c>
      <c r="K169" s="1057">
        <f>'검침 내역'!P169</f>
        <v>8</v>
      </c>
      <c r="L169" s="2076">
        <f>ROUND((K169*'열 요금 고지 및 기준'!$AC$45),-1)</f>
        <v>35780</v>
      </c>
      <c r="M169" s="1057">
        <f t="shared" si="20"/>
        <v>0</v>
      </c>
      <c r="N169" s="1057">
        <f t="shared" si="21"/>
        <v>8</v>
      </c>
      <c r="O169" s="1057">
        <f t="shared" si="22"/>
        <v>35780</v>
      </c>
      <c r="P169" s="147"/>
      <c r="Q169" s="149"/>
      <c r="R169" s="6"/>
      <c r="S169" s="6"/>
    </row>
    <row r="170" spans="1:19" ht="24.95" customHeight="1">
      <c r="A170" s="4306"/>
      <c r="B170" s="2101">
        <v>165</v>
      </c>
      <c r="C170" s="1774" t="s">
        <v>165</v>
      </c>
      <c r="D170" s="1707" t="s">
        <v>633</v>
      </c>
      <c r="E170" s="3094">
        <v>112</v>
      </c>
      <c r="F170" s="1709">
        <v>37.26</v>
      </c>
      <c r="G170" s="1709"/>
      <c r="H170" s="1709"/>
      <c r="I170" s="1709">
        <f t="shared" si="19"/>
        <v>11.271149999999999</v>
      </c>
      <c r="J170" s="1737" t="s">
        <v>3291</v>
      </c>
      <c r="K170" s="1057">
        <f>'검침 내역'!P170</f>
        <v>0</v>
      </c>
      <c r="L170" s="2076">
        <f>ROUND((K170*'열 요금 고지 및 기준'!$AC$45),-1)</f>
        <v>0</v>
      </c>
      <c r="M170" s="1057">
        <f t="shared" si="20"/>
        <v>0</v>
      </c>
      <c r="N170" s="1057">
        <f t="shared" si="21"/>
        <v>0</v>
      </c>
      <c r="O170" s="1057">
        <f t="shared" si="22"/>
        <v>0</v>
      </c>
      <c r="P170" s="147"/>
      <c r="Q170" s="149"/>
      <c r="R170" s="6"/>
      <c r="S170" s="6"/>
    </row>
    <row r="171" spans="1:19" ht="24.95" customHeight="1">
      <c r="A171" s="4306"/>
      <c r="B171" s="2101">
        <v>166</v>
      </c>
      <c r="C171" s="1774" t="s">
        <v>165</v>
      </c>
      <c r="D171" s="1707" t="s">
        <v>633</v>
      </c>
      <c r="E171" s="3085">
        <v>113</v>
      </c>
      <c r="F171" s="1736">
        <v>38.18</v>
      </c>
      <c r="G171" s="1736"/>
      <c r="H171" s="1736"/>
      <c r="I171" s="1736">
        <f t="shared" si="19"/>
        <v>11.54945</v>
      </c>
      <c r="J171" s="1737" t="s">
        <v>1857</v>
      </c>
      <c r="K171" s="1057">
        <f>'검침 내역'!P171</f>
        <v>0</v>
      </c>
      <c r="L171" s="2076">
        <f>ROUND((K171*'열 요금 고지 및 기준'!$AC$45),-1)</f>
        <v>0</v>
      </c>
      <c r="M171" s="1057">
        <f t="shared" si="20"/>
        <v>0</v>
      </c>
      <c r="N171" s="1057">
        <f t="shared" si="21"/>
        <v>0</v>
      </c>
      <c r="O171" s="1057">
        <f t="shared" si="22"/>
        <v>0</v>
      </c>
      <c r="P171" s="147"/>
      <c r="Q171" s="149"/>
      <c r="R171" s="6"/>
      <c r="S171" s="6"/>
    </row>
    <row r="172" spans="1:19" ht="24.95" customHeight="1">
      <c r="A172" s="4306"/>
      <c r="B172" s="2101">
        <v>167</v>
      </c>
      <c r="C172" s="1774" t="s">
        <v>165</v>
      </c>
      <c r="D172" s="1707" t="s">
        <v>633</v>
      </c>
      <c r="E172" s="3085" t="s">
        <v>947</v>
      </c>
      <c r="F172" s="1736">
        <v>74.52</v>
      </c>
      <c r="G172" s="1736"/>
      <c r="H172" s="1736"/>
      <c r="I172" s="1736">
        <f t="shared" si="19"/>
        <v>22.542299999999997</v>
      </c>
      <c r="J172" s="1743" t="s">
        <v>2267</v>
      </c>
      <c r="K172" s="1057">
        <f>'검침 내역'!P172</f>
        <v>19</v>
      </c>
      <c r="L172" s="2076">
        <f>ROUND((K172*'열 요금 고지 및 기준'!$AC$45),-1)</f>
        <v>84990</v>
      </c>
      <c r="M172" s="1057">
        <f t="shared" si="20"/>
        <v>0</v>
      </c>
      <c r="N172" s="1057">
        <f t="shared" si="21"/>
        <v>19</v>
      </c>
      <c r="O172" s="1057">
        <f t="shared" si="22"/>
        <v>84990</v>
      </c>
      <c r="P172" s="147"/>
      <c r="Q172" s="149"/>
      <c r="R172" s="6"/>
      <c r="S172" s="6"/>
    </row>
    <row r="173" spans="1:19" ht="24.95" customHeight="1">
      <c r="A173" s="4306"/>
      <c r="B173" s="2101">
        <v>168</v>
      </c>
      <c r="C173" s="1774" t="s">
        <v>165</v>
      </c>
      <c r="D173" s="1707" t="s">
        <v>633</v>
      </c>
      <c r="E173" s="3085">
        <v>116</v>
      </c>
      <c r="F173" s="1709">
        <v>37.26</v>
      </c>
      <c r="G173" s="1709"/>
      <c r="H173" s="1709"/>
      <c r="I173" s="1709">
        <f t="shared" si="19"/>
        <v>11.271149999999999</v>
      </c>
      <c r="J173" s="1739" t="s">
        <v>18</v>
      </c>
      <c r="K173" s="1057">
        <f>'검침 내역'!P173</f>
        <v>0</v>
      </c>
      <c r="L173" s="2076">
        <f>ROUND((K173*'열 요금 고지 및 기준'!$AC$45),-1)</f>
        <v>0</v>
      </c>
      <c r="M173" s="1057">
        <f t="shared" si="20"/>
        <v>0</v>
      </c>
      <c r="N173" s="1057">
        <f t="shared" si="21"/>
        <v>0</v>
      </c>
      <c r="O173" s="1057">
        <f t="shared" si="22"/>
        <v>0</v>
      </c>
      <c r="P173" s="147"/>
      <c r="Q173" s="149"/>
      <c r="R173" s="6"/>
      <c r="S173" s="6"/>
    </row>
    <row r="174" spans="1:19" ht="24.95" customHeight="1">
      <c r="A174" s="4306"/>
      <c r="B174" s="2101">
        <v>169</v>
      </c>
      <c r="C174" s="1774" t="s">
        <v>165</v>
      </c>
      <c r="D174" s="1707" t="s">
        <v>633</v>
      </c>
      <c r="E174" s="3085">
        <v>117</v>
      </c>
      <c r="F174" s="1709">
        <v>55.9</v>
      </c>
      <c r="G174" s="1709"/>
      <c r="H174" s="1709"/>
      <c r="I174" s="1709">
        <f t="shared" si="19"/>
        <v>16.909749999999999</v>
      </c>
      <c r="J174" s="1739" t="s">
        <v>920</v>
      </c>
      <c r="K174" s="1057">
        <f>'검침 내역'!P174</f>
        <v>0</v>
      </c>
      <c r="L174" s="2076">
        <f>ROUND((K174*'열 요금 고지 및 기준'!$AC$45),-1)</f>
        <v>0</v>
      </c>
      <c r="M174" s="1057">
        <f t="shared" si="20"/>
        <v>0</v>
      </c>
      <c r="N174" s="1057">
        <f t="shared" si="21"/>
        <v>0</v>
      </c>
      <c r="O174" s="1057">
        <f t="shared" si="22"/>
        <v>0</v>
      </c>
      <c r="P174" s="147"/>
      <c r="Q174" s="149"/>
      <c r="R174" s="6"/>
      <c r="S174" s="6"/>
    </row>
    <row r="175" spans="1:19" ht="24.95" customHeight="1">
      <c r="A175" s="4306"/>
      <c r="B175" s="2101">
        <v>170</v>
      </c>
      <c r="C175" s="1774" t="s">
        <v>165</v>
      </c>
      <c r="D175" s="1707" t="s">
        <v>633</v>
      </c>
      <c r="E175" s="3085">
        <v>118</v>
      </c>
      <c r="F175" s="1709">
        <v>54.86</v>
      </c>
      <c r="G175" s="1709"/>
      <c r="H175" s="1709"/>
      <c r="I175" s="1709">
        <f t="shared" si="19"/>
        <v>16.59515</v>
      </c>
      <c r="J175" s="1739" t="s">
        <v>3520</v>
      </c>
      <c r="K175" s="1057">
        <f>'검침 내역'!P175</f>
        <v>29</v>
      </c>
      <c r="L175" s="2076">
        <f>ROUND((K175*'열 요금 고지 및 기준'!$AC$45),-1)</f>
        <v>129720</v>
      </c>
      <c r="M175" s="1057">
        <f t="shared" si="20"/>
        <v>0</v>
      </c>
      <c r="N175" s="1057">
        <f t="shared" si="21"/>
        <v>29</v>
      </c>
      <c r="O175" s="1057">
        <f t="shared" si="22"/>
        <v>129720</v>
      </c>
      <c r="P175" s="147"/>
      <c r="Q175" s="149"/>
      <c r="R175" s="6"/>
      <c r="S175" s="6"/>
    </row>
    <row r="176" spans="1:19" ht="24.95" customHeight="1">
      <c r="A176" s="4306"/>
      <c r="B176" s="2101">
        <v>171</v>
      </c>
      <c r="C176" s="1774" t="s">
        <v>165</v>
      </c>
      <c r="D176" s="1707" t="s">
        <v>858</v>
      </c>
      <c r="E176" s="3093" t="s">
        <v>918</v>
      </c>
      <c r="F176" s="1736">
        <v>578.37</v>
      </c>
      <c r="G176" s="1736"/>
      <c r="H176" s="1736"/>
      <c r="I176" s="1736">
        <f t="shared" si="19"/>
        <v>174.95692499999998</v>
      </c>
      <c r="J176" s="1737" t="s">
        <v>20</v>
      </c>
      <c r="K176" s="1057">
        <f>'검침 내역'!P176</f>
        <v>47</v>
      </c>
      <c r="L176" s="2076">
        <f>ROUND((K176*'열 요금 고지 및 기준'!$AC$45),-1)</f>
        <v>210230</v>
      </c>
      <c r="M176" s="1057">
        <f t="shared" ref="M176:M182" si="24">ROUND(I176*$Q$4,-1)</f>
        <v>0</v>
      </c>
      <c r="N176" s="1057">
        <f t="shared" ref="N176:N205" si="25">K176</f>
        <v>47</v>
      </c>
      <c r="O176" s="1057">
        <f t="shared" ref="O176:O205" si="26">M176+L176</f>
        <v>210230</v>
      </c>
      <c r="P176" s="147"/>
      <c r="Q176" s="149"/>
      <c r="R176" s="6"/>
      <c r="S176" s="6"/>
    </row>
    <row r="177" spans="1:19" ht="24.95" customHeight="1">
      <c r="A177" s="4306"/>
      <c r="B177" s="2101">
        <v>172</v>
      </c>
      <c r="C177" s="1774" t="s">
        <v>165</v>
      </c>
      <c r="D177" s="1707" t="s">
        <v>1287</v>
      </c>
      <c r="E177" s="3104" t="s">
        <v>2678</v>
      </c>
      <c r="F177" s="1736">
        <v>157.38999999999999</v>
      </c>
      <c r="G177" s="1736"/>
      <c r="H177" s="1736"/>
      <c r="I177" s="1736">
        <v>47.61</v>
      </c>
      <c r="J177" s="1743" t="s">
        <v>2696</v>
      </c>
      <c r="K177" s="1057">
        <f>'검침 내역'!P177</f>
        <v>79</v>
      </c>
      <c r="L177" s="2076">
        <f>ROUND((K177*'열 요금 고지 및 기준'!$AC$45),-1)</f>
        <v>353370</v>
      </c>
      <c r="M177" s="1057">
        <f t="shared" si="24"/>
        <v>0</v>
      </c>
      <c r="N177" s="1057">
        <f>K177</f>
        <v>79</v>
      </c>
      <c r="O177" s="1057">
        <f>M177+L177</f>
        <v>353370</v>
      </c>
      <c r="P177" s="147"/>
      <c r="Q177" s="149"/>
      <c r="R177" s="6"/>
      <c r="S177" s="6"/>
    </row>
    <row r="178" spans="1:19" ht="24.95" customHeight="1">
      <c r="A178" s="4306"/>
      <c r="B178" s="2101">
        <v>173</v>
      </c>
      <c r="C178" s="1774" t="s">
        <v>165</v>
      </c>
      <c r="D178" s="1707" t="s">
        <v>1287</v>
      </c>
      <c r="E178" s="3104" t="s">
        <v>2684</v>
      </c>
      <c r="F178" s="1736">
        <v>116.46</v>
      </c>
      <c r="G178" s="1736"/>
      <c r="H178" s="1736"/>
      <c r="I178" s="1736">
        <v>35.229999999999997</v>
      </c>
      <c r="J178" s="3946" t="s">
        <v>3524</v>
      </c>
      <c r="K178" s="1067">
        <f>'검침 내역'!P178</f>
        <v>32</v>
      </c>
      <c r="L178" s="2087">
        <f>ROUND((K178*'열 요금 고지 및 기준'!$AC$45),-1)</f>
        <v>143140</v>
      </c>
      <c r="M178" s="1067">
        <f t="shared" si="24"/>
        <v>0</v>
      </c>
      <c r="N178" s="1067">
        <f>K178</f>
        <v>32</v>
      </c>
      <c r="O178" s="1067">
        <f>M178+L178</f>
        <v>143140</v>
      </c>
      <c r="P178" s="147"/>
      <c r="Q178" s="149"/>
      <c r="R178" s="6"/>
      <c r="S178" s="6"/>
    </row>
    <row r="179" spans="1:19" ht="24.95" customHeight="1">
      <c r="A179" s="4306"/>
      <c r="B179" s="2101">
        <v>174</v>
      </c>
      <c r="C179" s="1774" t="s">
        <v>165</v>
      </c>
      <c r="D179" s="1707" t="s">
        <v>1287</v>
      </c>
      <c r="E179" s="3104" t="s">
        <v>2686</v>
      </c>
      <c r="F179" s="1736">
        <v>132.69</v>
      </c>
      <c r="G179" s="1736"/>
      <c r="H179" s="1736"/>
      <c r="I179" s="1736">
        <v>40.14</v>
      </c>
      <c r="J179" s="1743" t="s">
        <v>3523</v>
      </c>
      <c r="K179" s="1057">
        <f>'검침 내역'!P179</f>
        <v>75</v>
      </c>
      <c r="L179" s="2076">
        <f>ROUND((K179*'열 요금 고지 및 기준'!$AC$45),-1)</f>
        <v>335480</v>
      </c>
      <c r="M179" s="1057">
        <f t="shared" si="24"/>
        <v>0</v>
      </c>
      <c r="N179" s="1057">
        <f>K179</f>
        <v>75</v>
      </c>
      <c r="O179" s="1057">
        <f>M179+L179</f>
        <v>335480</v>
      </c>
      <c r="P179" s="147"/>
      <c r="Q179" s="149"/>
      <c r="R179" s="6"/>
      <c r="S179" s="6"/>
    </row>
    <row r="180" spans="1:19" ht="24.95" customHeight="1">
      <c r="A180" s="4306"/>
      <c r="B180" s="2101">
        <v>175</v>
      </c>
      <c r="C180" s="1774" t="s">
        <v>165</v>
      </c>
      <c r="D180" s="1707" t="s">
        <v>1384</v>
      </c>
      <c r="E180" s="3104" t="s">
        <v>2688</v>
      </c>
      <c r="F180" s="1736">
        <v>287.58999999999997</v>
      </c>
      <c r="G180" s="1736"/>
      <c r="H180" s="1736"/>
      <c r="I180" s="1736">
        <v>87</v>
      </c>
      <c r="J180" s="1743" t="s">
        <v>3498</v>
      </c>
      <c r="K180" s="1057">
        <f>'검침 내역'!P180</f>
        <v>39</v>
      </c>
      <c r="L180" s="2076">
        <f>ROUND((K180*'열 요금 고지 및 기준'!$AC$45),-1)</f>
        <v>174450</v>
      </c>
      <c r="M180" s="1057">
        <f t="shared" si="24"/>
        <v>0</v>
      </c>
      <c r="N180" s="1057">
        <f>K180</f>
        <v>39</v>
      </c>
      <c r="O180" s="1057">
        <f>M180+L180</f>
        <v>174450</v>
      </c>
      <c r="P180" s="147"/>
      <c r="Q180" s="149"/>
      <c r="R180" s="6"/>
      <c r="S180" s="6"/>
    </row>
    <row r="181" spans="1:19" ht="24.95" customHeight="1">
      <c r="A181" s="4306"/>
      <c r="B181" s="2101">
        <v>176</v>
      </c>
      <c r="C181" s="1774" t="s">
        <v>165</v>
      </c>
      <c r="D181" s="1707" t="s">
        <v>1384</v>
      </c>
      <c r="E181" s="3104" t="s">
        <v>2690</v>
      </c>
      <c r="F181" s="1736">
        <v>281.44</v>
      </c>
      <c r="G181" s="1736"/>
      <c r="H181" s="1736"/>
      <c r="I181" s="1736">
        <v>85.14</v>
      </c>
      <c r="J181" s="1743" t="s">
        <v>2901</v>
      </c>
      <c r="K181" s="1057">
        <f>'검침 내역'!P181</f>
        <v>0</v>
      </c>
      <c r="L181" s="2076">
        <f>ROUND((K181*'열 요금 고지 및 기준'!$AC$45),-1)</f>
        <v>0</v>
      </c>
      <c r="M181" s="1057">
        <f t="shared" si="24"/>
        <v>0</v>
      </c>
      <c r="N181" s="1057">
        <f>K181</f>
        <v>0</v>
      </c>
      <c r="O181" s="1057">
        <f>M181+L181</f>
        <v>0</v>
      </c>
      <c r="P181" s="147"/>
      <c r="Q181" s="149"/>
      <c r="R181" s="6"/>
      <c r="S181" s="6"/>
    </row>
    <row r="182" spans="1:19" ht="24.95" customHeight="1">
      <c r="A182" s="4306"/>
      <c r="B182" s="2101">
        <v>177</v>
      </c>
      <c r="C182" s="1774" t="s">
        <v>165</v>
      </c>
      <c r="D182" s="1778" t="s">
        <v>633</v>
      </c>
      <c r="E182" s="3084" t="s">
        <v>2115</v>
      </c>
      <c r="F182" s="1736">
        <v>174.88</v>
      </c>
      <c r="G182" s="1736"/>
      <c r="H182" s="1736"/>
      <c r="I182" s="1736">
        <v>52.9</v>
      </c>
      <c r="J182" s="1743" t="s">
        <v>2117</v>
      </c>
      <c r="K182" s="1057">
        <f>'검침 내역'!P182</f>
        <v>26</v>
      </c>
      <c r="L182" s="2076">
        <f>ROUND((K182*'열 요금 고지 및 기준'!$AC$45),-1)</f>
        <v>116300</v>
      </c>
      <c r="M182" s="1057">
        <f t="shared" si="24"/>
        <v>0</v>
      </c>
      <c r="N182" s="1057">
        <f t="shared" si="25"/>
        <v>26</v>
      </c>
      <c r="O182" s="1057">
        <f t="shared" si="26"/>
        <v>116300</v>
      </c>
      <c r="P182" s="147"/>
      <c r="Q182" s="149"/>
      <c r="R182" s="6"/>
      <c r="S182" s="6"/>
    </row>
    <row r="183" spans="1:19" ht="24.95" customHeight="1">
      <c r="A183" s="4306"/>
      <c r="B183" s="2101">
        <v>178</v>
      </c>
      <c r="C183" s="1774" t="s">
        <v>165</v>
      </c>
      <c r="D183" s="1778" t="s">
        <v>633</v>
      </c>
      <c r="E183" s="3084" t="s">
        <v>2116</v>
      </c>
      <c r="F183" s="1736">
        <v>162.93</v>
      </c>
      <c r="G183" s="1736"/>
      <c r="H183" s="1736"/>
      <c r="I183" s="1736">
        <v>49.29</v>
      </c>
      <c r="J183" s="1752" t="s">
        <v>3499</v>
      </c>
      <c r="K183" s="1057">
        <f>'검침 내역'!P183</f>
        <v>54</v>
      </c>
      <c r="L183" s="2076">
        <f>ROUND((K183*'열 요금 고지 및 기준'!$AC$45),-1)</f>
        <v>241540</v>
      </c>
      <c r="M183" s="1057">
        <f t="shared" ref="M183:M190" si="27">ROUND(I183*$Q$4,-1)</f>
        <v>0</v>
      </c>
      <c r="N183" s="1057">
        <f t="shared" ref="N183:N190" si="28">K183</f>
        <v>54</v>
      </c>
      <c r="O183" s="1057">
        <f t="shared" ref="O183:O190" si="29">M183+L183</f>
        <v>241540</v>
      </c>
      <c r="P183" s="147"/>
      <c r="Q183" s="149"/>
      <c r="R183" s="6"/>
      <c r="S183" s="6"/>
    </row>
    <row r="184" spans="1:19" ht="24.95" customHeight="1">
      <c r="A184" s="4306"/>
      <c r="B184" s="2101">
        <v>179</v>
      </c>
      <c r="C184" s="1774" t="s">
        <v>165</v>
      </c>
      <c r="D184" s="1722" t="s">
        <v>634</v>
      </c>
      <c r="E184" s="3103">
        <v>210</v>
      </c>
      <c r="F184" s="1736">
        <v>366.34</v>
      </c>
      <c r="G184" s="1736"/>
      <c r="H184" s="1736"/>
      <c r="I184" s="1736">
        <f>110.82</f>
        <v>110.82</v>
      </c>
      <c r="J184" s="1743" t="s">
        <v>3519</v>
      </c>
      <c r="K184" s="1057">
        <f>'검침 내역'!P184</f>
        <v>24</v>
      </c>
      <c r="L184" s="2076">
        <f>ROUND((K184*'열 요금 고지 및 기준'!$AC$45),-1)</f>
        <v>107350</v>
      </c>
      <c r="M184" s="1057">
        <f t="shared" si="27"/>
        <v>0</v>
      </c>
      <c r="N184" s="1057">
        <f t="shared" si="28"/>
        <v>24</v>
      </c>
      <c r="O184" s="1057">
        <f t="shared" si="29"/>
        <v>107350</v>
      </c>
      <c r="P184" s="147"/>
      <c r="Q184" s="149"/>
      <c r="R184" s="6"/>
      <c r="S184" s="6"/>
    </row>
    <row r="185" spans="1:19" ht="24.95" customHeight="1">
      <c r="A185" s="4306"/>
      <c r="B185" s="2101">
        <v>180</v>
      </c>
      <c r="C185" s="1774" t="s">
        <v>165</v>
      </c>
      <c r="D185" s="1707" t="s">
        <v>1287</v>
      </c>
      <c r="E185" s="3093" t="s">
        <v>1817</v>
      </c>
      <c r="F185" s="1751">
        <v>149.88</v>
      </c>
      <c r="G185" s="1751"/>
      <c r="H185" s="1751"/>
      <c r="I185" s="1751">
        <v>45.34</v>
      </c>
      <c r="J185" s="1752" t="s">
        <v>3660</v>
      </c>
      <c r="K185" s="1057">
        <f>'검침 내역'!P185</f>
        <v>47</v>
      </c>
      <c r="L185" s="2076">
        <f>ROUND((K185*'열 요금 고지 및 기준'!$AC$45),-1)</f>
        <v>210230</v>
      </c>
      <c r="M185" s="1057">
        <f t="shared" si="27"/>
        <v>0</v>
      </c>
      <c r="N185" s="1057">
        <f t="shared" si="28"/>
        <v>47</v>
      </c>
      <c r="O185" s="1057">
        <f t="shared" si="29"/>
        <v>210230</v>
      </c>
      <c r="P185" s="147"/>
      <c r="Q185" s="149"/>
      <c r="R185" s="6"/>
      <c r="S185" s="6"/>
    </row>
    <row r="186" spans="1:19" ht="24.95" customHeight="1">
      <c r="A186" s="4306"/>
      <c r="B186" s="2101">
        <v>181</v>
      </c>
      <c r="C186" s="1774" t="s">
        <v>165</v>
      </c>
      <c r="D186" s="1707" t="s">
        <v>1287</v>
      </c>
      <c r="E186" s="3093" t="s">
        <v>2121</v>
      </c>
      <c r="F186" s="1736">
        <v>142.15</v>
      </c>
      <c r="G186" s="1736"/>
      <c r="H186" s="1736"/>
      <c r="I186" s="1736">
        <v>43.01</v>
      </c>
      <c r="J186" s="1737" t="s">
        <v>2140</v>
      </c>
      <c r="K186" s="1057">
        <f>'검침 내역'!P186</f>
        <v>135</v>
      </c>
      <c r="L186" s="2076">
        <f>ROUND((K186*'열 요금 고지 및 기준'!$AC$45),-1)</f>
        <v>603860</v>
      </c>
      <c r="M186" s="1057">
        <f t="shared" si="27"/>
        <v>0</v>
      </c>
      <c r="N186" s="1057">
        <f t="shared" si="28"/>
        <v>135</v>
      </c>
      <c r="O186" s="1057">
        <f t="shared" si="29"/>
        <v>603860</v>
      </c>
      <c r="P186" s="147"/>
      <c r="Q186" s="149"/>
      <c r="R186" s="6"/>
      <c r="S186" s="6"/>
    </row>
    <row r="187" spans="1:19" ht="24.95" customHeight="1">
      <c r="A187" s="4306"/>
      <c r="B187" s="2101">
        <v>182</v>
      </c>
      <c r="C187" s="1774" t="s">
        <v>165</v>
      </c>
      <c r="D187" s="1707" t="s">
        <v>1287</v>
      </c>
      <c r="E187" s="3093" t="s">
        <v>2120</v>
      </c>
      <c r="F187" s="1736">
        <v>202.53</v>
      </c>
      <c r="G187" s="1736"/>
      <c r="H187" s="1736"/>
      <c r="I187" s="1736">
        <v>61.27</v>
      </c>
      <c r="J187" s="1737" t="s">
        <v>2313</v>
      </c>
      <c r="K187" s="1057">
        <f>'검침 내역'!P187</f>
        <v>82</v>
      </c>
      <c r="L187" s="2076">
        <f>ROUND((K187*'열 요금 고지 및 기준'!$AC$45),-1)</f>
        <v>366790</v>
      </c>
      <c r="M187" s="1057">
        <f t="shared" si="27"/>
        <v>0</v>
      </c>
      <c r="N187" s="1057">
        <f t="shared" si="28"/>
        <v>82</v>
      </c>
      <c r="O187" s="1057">
        <f t="shared" si="29"/>
        <v>366790</v>
      </c>
      <c r="P187" s="147"/>
      <c r="Q187" s="149"/>
      <c r="R187" s="6"/>
      <c r="S187" s="6"/>
    </row>
    <row r="188" spans="1:19" ht="24.95" customHeight="1">
      <c r="A188" s="4306"/>
      <c r="B188" s="2101">
        <v>183</v>
      </c>
      <c r="C188" s="1774" t="s">
        <v>165</v>
      </c>
      <c r="D188" s="1707" t="s">
        <v>1791</v>
      </c>
      <c r="E188" s="3104" t="s">
        <v>2139</v>
      </c>
      <c r="F188" s="1736">
        <v>498.88</v>
      </c>
      <c r="G188" s="1736"/>
      <c r="H188" s="1736"/>
      <c r="I188" s="1736">
        <v>150.91999999999999</v>
      </c>
      <c r="J188" s="1737" t="s">
        <v>2157</v>
      </c>
      <c r="K188" s="1057">
        <f>'검침 내역'!P188</f>
        <v>2</v>
      </c>
      <c r="L188" s="2076">
        <f>ROUND((K188*'열 요금 고지 및 기준'!$AC$45),-1)</f>
        <v>8950</v>
      </c>
      <c r="M188" s="1057">
        <f t="shared" si="27"/>
        <v>0</v>
      </c>
      <c r="N188" s="1057">
        <f t="shared" si="28"/>
        <v>2</v>
      </c>
      <c r="O188" s="1057">
        <f t="shared" si="29"/>
        <v>8950</v>
      </c>
      <c r="P188" s="147"/>
      <c r="Q188" s="149"/>
      <c r="R188" s="6"/>
      <c r="S188" s="6"/>
    </row>
    <row r="189" spans="1:19" ht="24.95" customHeight="1">
      <c r="A189" s="4306"/>
      <c r="B189" s="2101">
        <v>184</v>
      </c>
      <c r="C189" s="1774" t="s">
        <v>165</v>
      </c>
      <c r="D189" s="1722" t="s">
        <v>633</v>
      </c>
      <c r="E189" s="3104" t="s">
        <v>1640</v>
      </c>
      <c r="F189" s="1736">
        <v>1845.84</v>
      </c>
      <c r="G189" s="1736"/>
      <c r="H189" s="1736"/>
      <c r="I189" s="1736">
        <f t="shared" si="19"/>
        <v>558.36659999999995</v>
      </c>
      <c r="J189" s="1718" t="s">
        <v>1650</v>
      </c>
      <c r="K189" s="1057">
        <f>'검침 내역'!P189</f>
        <v>5</v>
      </c>
      <c r="L189" s="2076">
        <f>ROUND((K189*'열 요금 고지 및 기준'!$AC$45),-1)</f>
        <v>22370</v>
      </c>
      <c r="M189" s="1057">
        <f t="shared" si="27"/>
        <v>0</v>
      </c>
      <c r="N189" s="1057">
        <f t="shared" si="28"/>
        <v>5</v>
      </c>
      <c r="O189" s="1057">
        <f t="shared" si="29"/>
        <v>22370</v>
      </c>
      <c r="P189" s="147"/>
      <c r="Q189" s="149"/>
      <c r="R189" s="6"/>
      <c r="S189" s="6"/>
    </row>
    <row r="190" spans="1:19" ht="24.95" customHeight="1">
      <c r="A190" s="4306"/>
      <c r="B190" s="2101">
        <v>185</v>
      </c>
      <c r="C190" s="1774" t="s">
        <v>165</v>
      </c>
      <c r="D190" s="1707" t="s">
        <v>633</v>
      </c>
      <c r="E190" s="3102" t="s">
        <v>1704</v>
      </c>
      <c r="F190" s="1736">
        <v>747.94</v>
      </c>
      <c r="G190" s="1736"/>
      <c r="H190" s="1736"/>
      <c r="I190" s="1736">
        <v>226.25</v>
      </c>
      <c r="J190" s="1777" t="s">
        <v>1712</v>
      </c>
      <c r="K190" s="1057">
        <f>'검침 내역'!P190</f>
        <v>0</v>
      </c>
      <c r="L190" s="2076">
        <f>ROUND((K190*'열 요금 고지 및 기준'!$AC$45),-1)</f>
        <v>0</v>
      </c>
      <c r="M190" s="1057">
        <f t="shared" si="27"/>
        <v>0</v>
      </c>
      <c r="N190" s="1057">
        <f t="shared" si="28"/>
        <v>0</v>
      </c>
      <c r="O190" s="1057">
        <f t="shared" si="29"/>
        <v>0</v>
      </c>
      <c r="P190" s="147"/>
      <c r="Q190" s="149"/>
      <c r="R190" s="6"/>
      <c r="S190" s="6"/>
    </row>
    <row r="191" spans="1:19" ht="24.95" customHeight="1">
      <c r="A191" s="4306"/>
      <c r="B191" s="2101">
        <v>186</v>
      </c>
      <c r="C191" s="1774" t="s">
        <v>165</v>
      </c>
      <c r="D191" s="1707" t="s">
        <v>633</v>
      </c>
      <c r="E191" s="3087" t="s">
        <v>1702</v>
      </c>
      <c r="F191" s="1709">
        <v>193.05</v>
      </c>
      <c r="G191" s="1709"/>
      <c r="H191" s="1709"/>
      <c r="I191" s="1709">
        <f t="shared" ref="I191:I205" si="30">F191*0.3025</f>
        <v>58.397625000000005</v>
      </c>
      <c r="J191" s="1737" t="s">
        <v>865</v>
      </c>
      <c r="K191" s="1057">
        <f>'검침 내역'!P191</f>
        <v>0</v>
      </c>
      <c r="L191" s="2076">
        <f>ROUND((K191*'열 요금 고지 및 기준'!$AC$45),-1)</f>
        <v>0</v>
      </c>
      <c r="M191" s="1057">
        <f t="shared" ref="M191:M205" si="31">ROUND(I191*$Q$4,-1)</f>
        <v>0</v>
      </c>
      <c r="N191" s="1057">
        <f t="shared" si="25"/>
        <v>0</v>
      </c>
      <c r="O191" s="1057">
        <f t="shared" si="26"/>
        <v>0</v>
      </c>
      <c r="P191" s="147"/>
      <c r="Q191" s="149"/>
      <c r="R191" s="6"/>
      <c r="S191" s="6"/>
    </row>
    <row r="192" spans="1:19" ht="24.95" customHeight="1">
      <c r="A192" s="4306"/>
      <c r="B192" s="2101">
        <v>187</v>
      </c>
      <c r="C192" s="1774" t="s">
        <v>165</v>
      </c>
      <c r="D192" s="1707" t="s">
        <v>633</v>
      </c>
      <c r="E192" s="3093" t="s">
        <v>2314</v>
      </c>
      <c r="F192" s="1751">
        <v>96.39</v>
      </c>
      <c r="G192" s="1751"/>
      <c r="H192" s="1751"/>
      <c r="I192" s="1751">
        <f t="shared" si="30"/>
        <v>29.157975</v>
      </c>
      <c r="J192" s="3291" t="s">
        <v>3512</v>
      </c>
      <c r="K192" s="1057">
        <f>'검침 내역'!P192</f>
        <v>0</v>
      </c>
      <c r="L192" s="2076">
        <f>ROUND((K192*'열 요금 고지 및 기준'!$AC$45),-1)</f>
        <v>0</v>
      </c>
      <c r="M192" s="1057">
        <f t="shared" si="31"/>
        <v>0</v>
      </c>
      <c r="N192" s="1057">
        <f t="shared" si="25"/>
        <v>0</v>
      </c>
      <c r="O192" s="1057">
        <f t="shared" si="26"/>
        <v>0</v>
      </c>
      <c r="P192" s="147"/>
      <c r="Q192" s="149"/>
      <c r="R192" s="6"/>
      <c r="S192" s="6"/>
    </row>
    <row r="193" spans="1:19" ht="24.95" customHeight="1">
      <c r="A193" s="4306"/>
      <c r="B193" s="2101">
        <v>188</v>
      </c>
      <c r="C193" s="1774" t="s">
        <v>165</v>
      </c>
      <c r="D193" s="1722" t="s">
        <v>633</v>
      </c>
      <c r="E193" s="3093" t="s">
        <v>696</v>
      </c>
      <c r="F193" s="1751">
        <v>96.39</v>
      </c>
      <c r="G193" s="1751"/>
      <c r="H193" s="1751"/>
      <c r="I193" s="1751">
        <f t="shared" si="30"/>
        <v>29.157975</v>
      </c>
      <c r="J193" s="1737" t="s">
        <v>2320</v>
      </c>
      <c r="K193" s="1057">
        <f>'검침 내역'!P193</f>
        <v>26</v>
      </c>
      <c r="L193" s="2076">
        <f>ROUND((K193*'열 요금 고지 및 기준'!$AC$45),-1)</f>
        <v>116300</v>
      </c>
      <c r="M193" s="1057">
        <f t="shared" si="31"/>
        <v>0</v>
      </c>
      <c r="N193" s="1057">
        <f t="shared" si="25"/>
        <v>26</v>
      </c>
      <c r="O193" s="1057">
        <f t="shared" si="26"/>
        <v>116300</v>
      </c>
      <c r="P193" s="147"/>
      <c r="Q193" s="149"/>
      <c r="R193" s="6"/>
      <c r="S193" s="6"/>
    </row>
    <row r="194" spans="1:19" ht="24.95" customHeight="1">
      <c r="A194" s="4306"/>
      <c r="B194" s="2101">
        <v>189</v>
      </c>
      <c r="C194" s="1774" t="s">
        <v>165</v>
      </c>
      <c r="D194" s="1722" t="s">
        <v>633</v>
      </c>
      <c r="E194" s="3093" t="s">
        <v>2632</v>
      </c>
      <c r="F194" s="1751">
        <v>32.15</v>
      </c>
      <c r="G194" s="1751"/>
      <c r="H194" s="1751"/>
      <c r="I194" s="1751">
        <v>9.73</v>
      </c>
      <c r="J194" s="1710" t="s">
        <v>2635</v>
      </c>
      <c r="K194" s="1057">
        <f>'검침 내역'!P194</f>
        <v>3</v>
      </c>
      <c r="L194" s="2076">
        <f>ROUND((K194*'열 요금 고지 및 기준'!$AC$45),-1)</f>
        <v>13420</v>
      </c>
      <c r="M194" s="1057">
        <f t="shared" si="31"/>
        <v>0</v>
      </c>
      <c r="N194" s="1057">
        <f>K194</f>
        <v>3</v>
      </c>
      <c r="O194" s="1057">
        <f>M194+L194</f>
        <v>13420</v>
      </c>
      <c r="P194" s="147"/>
      <c r="Q194" s="149"/>
      <c r="R194" s="6"/>
      <c r="S194" s="6"/>
    </row>
    <row r="195" spans="1:19" ht="24.95" customHeight="1">
      <c r="A195" s="4306"/>
      <c r="B195" s="2101">
        <v>190</v>
      </c>
      <c r="C195" s="1774" t="s">
        <v>165</v>
      </c>
      <c r="D195" s="1722" t="s">
        <v>633</v>
      </c>
      <c r="E195" s="3093" t="s">
        <v>2633</v>
      </c>
      <c r="F195" s="1751">
        <v>32.15</v>
      </c>
      <c r="G195" s="1751"/>
      <c r="H195" s="1751"/>
      <c r="I195" s="1751">
        <v>9.73</v>
      </c>
      <c r="J195" s="1710" t="s">
        <v>2636</v>
      </c>
      <c r="K195" s="1057">
        <f>'검침 내역'!P195</f>
        <v>3</v>
      </c>
      <c r="L195" s="2076">
        <f>ROUND((K195*'열 요금 고지 및 기준'!$AC$45),-1)</f>
        <v>13420</v>
      </c>
      <c r="M195" s="1057">
        <f t="shared" si="31"/>
        <v>0</v>
      </c>
      <c r="N195" s="1057">
        <f>K195</f>
        <v>3</v>
      </c>
      <c r="O195" s="1057">
        <f>M195+L195</f>
        <v>13420</v>
      </c>
      <c r="P195" s="147"/>
      <c r="Q195" s="149"/>
      <c r="R195" s="6"/>
      <c r="S195" s="6"/>
    </row>
    <row r="196" spans="1:19" ht="24.95" customHeight="1">
      <c r="A196" s="4306"/>
      <c r="B196" s="2101">
        <v>191</v>
      </c>
      <c r="C196" s="1774" t="s">
        <v>165</v>
      </c>
      <c r="D196" s="1778" t="s">
        <v>634</v>
      </c>
      <c r="E196" s="3105" t="s">
        <v>3477</v>
      </c>
      <c r="F196" s="3832">
        <v>746.97</v>
      </c>
      <c r="G196" s="3832"/>
      <c r="H196" s="3832"/>
      <c r="I196" s="3832">
        <f>F196*0.3025</f>
        <v>225.95842500000001</v>
      </c>
      <c r="J196" s="1752" t="s">
        <v>3478</v>
      </c>
      <c r="K196" s="1057">
        <f>'검침 내역'!P196</f>
        <v>0</v>
      </c>
      <c r="L196" s="2076">
        <f>ROUND((K196*'열 요금 고지 및 기준'!$AC$45),-1)</f>
        <v>0</v>
      </c>
      <c r="M196" s="1057">
        <f t="shared" si="31"/>
        <v>0</v>
      </c>
      <c r="N196" s="1057">
        <f t="shared" si="25"/>
        <v>0</v>
      </c>
      <c r="O196" s="1057">
        <f t="shared" si="26"/>
        <v>0</v>
      </c>
      <c r="P196" s="147"/>
      <c r="Q196" s="149"/>
      <c r="R196" s="6"/>
      <c r="S196" s="6"/>
    </row>
    <row r="197" spans="1:19" ht="24.95" customHeight="1">
      <c r="A197" s="4306"/>
      <c r="B197" s="2101">
        <v>192</v>
      </c>
      <c r="C197" s="1774" t="s">
        <v>165</v>
      </c>
      <c r="D197" s="1707" t="s">
        <v>634</v>
      </c>
      <c r="E197" s="3601" t="s">
        <v>3358</v>
      </c>
      <c r="F197" s="1751">
        <v>232.72</v>
      </c>
      <c r="G197" s="3598"/>
      <c r="H197" s="3598"/>
      <c r="I197" s="1751">
        <v>70.400000000000006</v>
      </c>
      <c r="J197" s="3464" t="s">
        <v>3359</v>
      </c>
      <c r="K197" s="1057">
        <f>'검침 내역'!P197</f>
        <v>0</v>
      </c>
      <c r="L197" s="2076">
        <f>ROUND((K197*'열 요금 고지 및 기준'!$AC$45),-1)</f>
        <v>0</v>
      </c>
      <c r="M197" s="1057">
        <f t="shared" ref="M197" si="32">ROUND(I197*$Q$4,-1)</f>
        <v>0</v>
      </c>
      <c r="N197" s="1057">
        <f t="shared" ref="N197" si="33">K197</f>
        <v>0</v>
      </c>
      <c r="O197" s="1057">
        <f t="shared" ref="O197" si="34">M197+L197</f>
        <v>0</v>
      </c>
      <c r="P197" s="147"/>
      <c r="Q197" s="149"/>
      <c r="R197" s="6"/>
      <c r="S197" s="6"/>
    </row>
    <row r="198" spans="1:19" ht="24.95" customHeight="1">
      <c r="A198" s="4306"/>
      <c r="B198" s="2101">
        <v>193</v>
      </c>
      <c r="C198" s="1774" t="s">
        <v>165</v>
      </c>
      <c r="D198" s="1707" t="s">
        <v>634</v>
      </c>
      <c r="E198" s="3106">
        <v>206</v>
      </c>
      <c r="F198" s="1751">
        <v>173.82</v>
      </c>
      <c r="G198" s="1751"/>
      <c r="H198" s="1751"/>
      <c r="I198" s="1751">
        <f t="shared" si="30"/>
        <v>52.580549999999995</v>
      </c>
      <c r="J198" s="1737" t="s">
        <v>1159</v>
      </c>
      <c r="K198" s="1057">
        <f>'검침 내역'!P198</f>
        <v>0</v>
      </c>
      <c r="L198" s="2076">
        <f>ROUND((K198*'열 요금 고지 및 기준'!$AC$45),-1)</f>
        <v>0</v>
      </c>
      <c r="M198" s="1057">
        <f t="shared" si="31"/>
        <v>0</v>
      </c>
      <c r="N198" s="1057">
        <f t="shared" si="25"/>
        <v>0</v>
      </c>
      <c r="O198" s="1057">
        <f t="shared" si="26"/>
        <v>0</v>
      </c>
      <c r="P198" s="147"/>
      <c r="Q198" s="149"/>
      <c r="R198" s="6"/>
      <c r="S198" s="6"/>
    </row>
    <row r="199" spans="1:19" ht="24.95" customHeight="1">
      <c r="A199" s="4306"/>
      <c r="B199" s="2101">
        <v>194</v>
      </c>
      <c r="C199" s="1774" t="s">
        <v>165</v>
      </c>
      <c r="D199" s="1707" t="s">
        <v>634</v>
      </c>
      <c r="E199" s="3106">
        <v>213</v>
      </c>
      <c r="F199" s="1751">
        <v>138.47999999999999</v>
      </c>
      <c r="G199" s="1751"/>
      <c r="H199" s="1751"/>
      <c r="I199" s="1751">
        <f t="shared" si="30"/>
        <v>41.890199999999993</v>
      </c>
      <c r="J199" s="1739" t="s">
        <v>356</v>
      </c>
      <c r="K199" s="1057">
        <f>'검침 내역'!P199</f>
        <v>0</v>
      </c>
      <c r="L199" s="2076">
        <f>ROUND((K199*'열 요금 고지 및 기준'!$AC$45),-1)</f>
        <v>0</v>
      </c>
      <c r="M199" s="1057">
        <f t="shared" si="31"/>
        <v>0</v>
      </c>
      <c r="N199" s="1057">
        <f t="shared" si="25"/>
        <v>0</v>
      </c>
      <c r="O199" s="1057">
        <f t="shared" si="26"/>
        <v>0</v>
      </c>
      <c r="P199" s="147"/>
      <c r="Q199" s="149"/>
      <c r="R199" s="6"/>
      <c r="S199" s="6"/>
    </row>
    <row r="200" spans="1:19" ht="24.95" customHeight="1">
      <c r="A200" s="4306"/>
      <c r="B200" s="2101">
        <v>195</v>
      </c>
      <c r="C200" s="1774" t="s">
        <v>165</v>
      </c>
      <c r="D200" s="1707" t="s">
        <v>634</v>
      </c>
      <c r="E200" s="3106">
        <v>214</v>
      </c>
      <c r="F200" s="1709">
        <v>124.13</v>
      </c>
      <c r="G200" s="1709"/>
      <c r="H200" s="1709"/>
      <c r="I200" s="1709">
        <v>37.549999999999997</v>
      </c>
      <c r="J200" s="1779" t="s">
        <v>347</v>
      </c>
      <c r="K200" s="1057">
        <f>'검침 내역'!P200</f>
        <v>0</v>
      </c>
      <c r="L200" s="2076">
        <f>ROUND((K200*'열 요금 고지 및 기준'!$AC$45),-1)</f>
        <v>0</v>
      </c>
      <c r="M200" s="1057">
        <f t="shared" si="31"/>
        <v>0</v>
      </c>
      <c r="N200" s="1057">
        <f t="shared" si="25"/>
        <v>0</v>
      </c>
      <c r="O200" s="1057">
        <f t="shared" si="26"/>
        <v>0</v>
      </c>
      <c r="P200" s="147"/>
      <c r="Q200" s="149"/>
      <c r="R200" s="6"/>
      <c r="S200" s="6"/>
    </row>
    <row r="201" spans="1:19" ht="24.95" customHeight="1">
      <c r="A201" s="4306"/>
      <c r="B201" s="2101">
        <v>196</v>
      </c>
      <c r="C201" s="1774" t="s">
        <v>165</v>
      </c>
      <c r="D201" s="3041" t="s">
        <v>634</v>
      </c>
      <c r="E201" s="3107">
        <v>215</v>
      </c>
      <c r="F201" s="1736">
        <v>65.849999999999994</v>
      </c>
      <c r="G201" s="1736"/>
      <c r="H201" s="1736"/>
      <c r="I201" s="1736">
        <f t="shared" si="30"/>
        <v>19.919624999999996</v>
      </c>
      <c r="J201" s="3292" t="s">
        <v>2333</v>
      </c>
      <c r="K201" s="1057">
        <f>'검침 내역'!P201</f>
        <v>0</v>
      </c>
      <c r="L201" s="2076">
        <f>ROUND((K201*'열 요금 고지 및 기준'!$AC$45),-1)</f>
        <v>0</v>
      </c>
      <c r="M201" s="1057">
        <f t="shared" si="31"/>
        <v>0</v>
      </c>
      <c r="N201" s="1057">
        <f t="shared" si="25"/>
        <v>0</v>
      </c>
      <c r="O201" s="1057">
        <f t="shared" si="26"/>
        <v>0</v>
      </c>
      <c r="P201" s="147"/>
      <c r="Q201" s="149"/>
      <c r="R201" s="6"/>
      <c r="S201" s="6"/>
    </row>
    <row r="202" spans="1:19" ht="24.95" customHeight="1">
      <c r="A202" s="4306"/>
      <c r="B202" s="2101">
        <v>197</v>
      </c>
      <c r="C202" s="1774" t="s">
        <v>165</v>
      </c>
      <c r="D202" s="1707" t="s">
        <v>19</v>
      </c>
      <c r="E202" s="3091" t="s">
        <v>2138</v>
      </c>
      <c r="F202" s="1736">
        <v>365.76</v>
      </c>
      <c r="G202" s="1736"/>
      <c r="H202" s="1736"/>
      <c r="I202" s="1736">
        <v>110.64</v>
      </c>
      <c r="J202" s="1737" t="s">
        <v>2136</v>
      </c>
      <c r="K202" s="1057">
        <f>'검침 내역'!P202</f>
        <v>2</v>
      </c>
      <c r="L202" s="2076">
        <f>ROUND((K202*'열 요금 고지 및 기준'!$AC$45),-1)</f>
        <v>8950</v>
      </c>
      <c r="M202" s="1057">
        <f t="shared" si="31"/>
        <v>0</v>
      </c>
      <c r="N202" s="1057">
        <f t="shared" si="25"/>
        <v>2</v>
      </c>
      <c r="O202" s="1057">
        <f t="shared" si="26"/>
        <v>8950</v>
      </c>
      <c r="P202" s="147"/>
      <c r="Q202" s="149"/>
      <c r="R202" s="6"/>
      <c r="S202" s="6"/>
    </row>
    <row r="203" spans="1:19" ht="24.95" customHeight="1">
      <c r="A203" s="4306"/>
      <c r="B203" s="2101">
        <v>198</v>
      </c>
      <c r="C203" s="1774" t="s">
        <v>165</v>
      </c>
      <c r="D203" s="1707" t="s">
        <v>2081</v>
      </c>
      <c r="E203" s="3107" t="s">
        <v>2167</v>
      </c>
      <c r="F203" s="1709">
        <v>92.65</v>
      </c>
      <c r="G203" s="1709"/>
      <c r="H203" s="1709"/>
      <c r="I203" s="1709">
        <v>28.03</v>
      </c>
      <c r="J203" s="3291" t="s">
        <v>1207</v>
      </c>
      <c r="K203" s="1057">
        <f>'검침 내역'!P203</f>
        <v>0</v>
      </c>
      <c r="L203" s="2076">
        <f>ROUND((K203*'열 요금 고지 및 기준'!$AC$45),-1)</f>
        <v>0</v>
      </c>
      <c r="M203" s="1057">
        <f t="shared" si="31"/>
        <v>0</v>
      </c>
      <c r="N203" s="1057">
        <f t="shared" si="25"/>
        <v>0</v>
      </c>
      <c r="O203" s="1057">
        <f t="shared" si="26"/>
        <v>0</v>
      </c>
      <c r="P203" s="147"/>
      <c r="Q203" s="149"/>
      <c r="R203" s="6"/>
      <c r="S203" s="6"/>
    </row>
    <row r="204" spans="1:19" ht="24.95" customHeight="1">
      <c r="A204" s="4306"/>
      <c r="B204" s="2101">
        <v>199</v>
      </c>
      <c r="C204" s="1774" t="s">
        <v>165</v>
      </c>
      <c r="D204" s="1707" t="s">
        <v>1</v>
      </c>
      <c r="E204" s="3090" t="s">
        <v>2110</v>
      </c>
      <c r="F204" s="1709">
        <v>1973.31</v>
      </c>
      <c r="G204" s="1709"/>
      <c r="H204" s="1709"/>
      <c r="I204" s="1709">
        <v>596.92999999999995</v>
      </c>
      <c r="J204" s="3228" t="s">
        <v>2243</v>
      </c>
      <c r="K204" s="1057">
        <f>'검침 내역'!P204</f>
        <v>3</v>
      </c>
      <c r="L204" s="2076">
        <f>ROUND((K204*'열 요금 고지 및 기준'!$AC$45),-1)</f>
        <v>13420</v>
      </c>
      <c r="M204" s="1057">
        <f t="shared" si="31"/>
        <v>0</v>
      </c>
      <c r="N204" s="1057">
        <f t="shared" si="25"/>
        <v>3</v>
      </c>
      <c r="O204" s="1057">
        <f t="shared" si="26"/>
        <v>13420</v>
      </c>
      <c r="P204" s="147"/>
      <c r="Q204" s="149"/>
      <c r="R204" s="6"/>
      <c r="S204" s="6"/>
    </row>
    <row r="205" spans="1:19" ht="24.95" customHeight="1">
      <c r="A205" s="4307"/>
      <c r="B205" s="2222">
        <v>200</v>
      </c>
      <c r="C205" s="3119" t="s">
        <v>165</v>
      </c>
      <c r="D205" s="2556" t="s">
        <v>960</v>
      </c>
      <c r="E205" s="3120"/>
      <c r="F205" s="3223">
        <v>7267.28</v>
      </c>
      <c r="G205" s="3136"/>
      <c r="H205" s="3136"/>
      <c r="I205" s="3136">
        <f t="shared" si="30"/>
        <v>2198.3521999999998</v>
      </c>
      <c r="J205" s="3229" t="s">
        <v>940</v>
      </c>
      <c r="K205" s="1058">
        <f>'검침 내역'!P205</f>
        <v>0</v>
      </c>
      <c r="L205" s="2082">
        <f>ROUND((K205*'열 요금 고지 및 기준'!$AC$45),-1)</f>
        <v>0</v>
      </c>
      <c r="M205" s="1058">
        <f t="shared" si="31"/>
        <v>0</v>
      </c>
      <c r="N205" s="1058">
        <f t="shared" si="25"/>
        <v>0</v>
      </c>
      <c r="O205" s="1058">
        <f t="shared" si="26"/>
        <v>0</v>
      </c>
      <c r="P205" s="147"/>
      <c r="Q205" s="149"/>
      <c r="R205" s="6"/>
      <c r="S205" s="6"/>
    </row>
    <row r="206" spans="1:19" ht="24.95" customHeight="1">
      <c r="A206" s="4305" t="s">
        <v>602</v>
      </c>
      <c r="B206" s="2278">
        <v>201</v>
      </c>
      <c r="C206" s="3286" t="s">
        <v>639</v>
      </c>
      <c r="D206" s="3287" t="s">
        <v>633</v>
      </c>
      <c r="E206" s="3108" t="s">
        <v>3316</v>
      </c>
      <c r="F206" s="3494">
        <v>2430.54</v>
      </c>
      <c r="G206" s="3494"/>
      <c r="H206" s="3494"/>
      <c r="I206" s="3494">
        <v>735.24</v>
      </c>
      <c r="J206" s="3040" t="s">
        <v>3182</v>
      </c>
      <c r="K206" s="1062">
        <f>'검침 내역'!P206</f>
        <v>8</v>
      </c>
      <c r="L206" s="2084">
        <f>ROUND((K206*'열 요금 고지 및 기준'!$AC$45),-1)</f>
        <v>35780</v>
      </c>
      <c r="M206" s="1062">
        <f t="shared" ref="M206:M212" si="35">ROUND(I206*$Q$4,-1)</f>
        <v>0</v>
      </c>
      <c r="N206" s="1062">
        <f t="shared" ref="N206:N212" si="36">K206</f>
        <v>8</v>
      </c>
      <c r="O206" s="1062">
        <f t="shared" ref="O206:O212" si="37">M206+L206</f>
        <v>35780</v>
      </c>
      <c r="P206" s="147"/>
      <c r="Q206" s="149"/>
      <c r="R206" s="6"/>
      <c r="S206" s="6"/>
    </row>
    <row r="207" spans="1:19" ht="24.95" customHeight="1">
      <c r="A207" s="4306"/>
      <c r="B207" s="2101">
        <v>202</v>
      </c>
      <c r="C207" s="1783" t="s">
        <v>639</v>
      </c>
      <c r="D207" s="1784" t="s">
        <v>1384</v>
      </c>
      <c r="E207" s="1779" t="s">
        <v>1477</v>
      </c>
      <c r="F207" s="1751">
        <v>906.11</v>
      </c>
      <c r="G207" s="1736"/>
      <c r="H207" s="1736"/>
      <c r="I207" s="1736">
        <f>F207*0.3025</f>
        <v>274.098275</v>
      </c>
      <c r="J207" s="1743" t="s">
        <v>1476</v>
      </c>
      <c r="K207" s="1067">
        <f>'검침 내역'!P207</f>
        <v>734</v>
      </c>
      <c r="L207" s="2087">
        <f>ROUND((K207*'열 요금 고지 및 기준'!$AC$45),-1)</f>
        <v>3283200</v>
      </c>
      <c r="M207" s="1057">
        <f>ROUND(I207*$Q$4,-1)</f>
        <v>0</v>
      </c>
      <c r="N207" s="1057">
        <f t="shared" si="36"/>
        <v>734</v>
      </c>
      <c r="O207" s="1057">
        <f t="shared" si="37"/>
        <v>3283200</v>
      </c>
      <c r="P207" s="147"/>
      <c r="Q207" s="149"/>
      <c r="R207" s="6">
        <v>6005950</v>
      </c>
      <c r="S207" s="6" t="s">
        <v>1557</v>
      </c>
    </row>
    <row r="208" spans="1:19" ht="24.95" customHeight="1">
      <c r="A208" s="4306"/>
      <c r="B208" s="2101">
        <v>203</v>
      </c>
      <c r="C208" s="1783" t="s">
        <v>639</v>
      </c>
      <c r="D208" s="1784" t="s">
        <v>1384</v>
      </c>
      <c r="E208" s="1779" t="s">
        <v>1483</v>
      </c>
      <c r="F208" s="1751">
        <v>98.71</v>
      </c>
      <c r="G208" s="1751"/>
      <c r="H208" s="1751"/>
      <c r="I208" s="1751">
        <v>29.86</v>
      </c>
      <c r="J208" s="1752" t="s">
        <v>2023</v>
      </c>
      <c r="K208" s="1057">
        <f>'검침 내역'!P208</f>
        <v>21</v>
      </c>
      <c r="L208" s="2076">
        <f>ROUND((K208*'열 요금 고지 및 기준'!$AC$45),-1)</f>
        <v>93930</v>
      </c>
      <c r="M208" s="1057">
        <f t="shared" si="35"/>
        <v>0</v>
      </c>
      <c r="N208" s="1057">
        <f t="shared" si="36"/>
        <v>21</v>
      </c>
      <c r="O208" s="1057">
        <f t="shared" si="37"/>
        <v>93930</v>
      </c>
      <c r="P208" s="147"/>
      <c r="Q208" s="149"/>
      <c r="R208" s="6"/>
      <c r="S208" s="6"/>
    </row>
    <row r="209" spans="1:19" ht="24.95" customHeight="1">
      <c r="A209" s="4306"/>
      <c r="B209" s="2101">
        <v>204</v>
      </c>
      <c r="C209" s="1783" t="s">
        <v>639</v>
      </c>
      <c r="D209" s="1784" t="s">
        <v>1384</v>
      </c>
      <c r="E209" s="1779" t="s">
        <v>1550</v>
      </c>
      <c r="F209" s="1751">
        <v>88.45</v>
      </c>
      <c r="G209" s="1751"/>
      <c r="H209" s="1751"/>
      <c r="I209" s="1751">
        <v>26.76</v>
      </c>
      <c r="J209" s="1752" t="s">
        <v>1675</v>
      </c>
      <c r="K209" s="1057">
        <f>'검침 내역'!P209</f>
        <v>39</v>
      </c>
      <c r="L209" s="2076">
        <f>ROUND((K209*'열 요금 고지 및 기준'!$AC$45),-1)</f>
        <v>174450</v>
      </c>
      <c r="M209" s="1057">
        <f t="shared" si="35"/>
        <v>0</v>
      </c>
      <c r="N209" s="1057">
        <f t="shared" si="36"/>
        <v>39</v>
      </c>
      <c r="O209" s="1057">
        <f t="shared" si="37"/>
        <v>174450</v>
      </c>
      <c r="P209" s="147"/>
      <c r="Q209" s="149"/>
      <c r="R209" s="6"/>
      <c r="S209" s="6"/>
    </row>
    <row r="210" spans="1:19" ht="24.95" customHeight="1">
      <c r="A210" s="4306"/>
      <c r="B210" s="2101">
        <v>205</v>
      </c>
      <c r="C210" s="1783" t="s">
        <v>639</v>
      </c>
      <c r="D210" s="1784" t="s">
        <v>1384</v>
      </c>
      <c r="E210" s="1779" t="s">
        <v>1551</v>
      </c>
      <c r="F210" s="1751">
        <v>96.43</v>
      </c>
      <c r="G210" s="1736"/>
      <c r="H210" s="1736"/>
      <c r="I210" s="1736">
        <v>29.17</v>
      </c>
      <c r="J210" s="1743" t="s">
        <v>1676</v>
      </c>
      <c r="K210" s="1057">
        <f>'검침 내역'!P210</f>
        <v>16</v>
      </c>
      <c r="L210" s="2076">
        <f>ROUND((K210*'열 요금 고지 및 기준'!$AC$45),-1)</f>
        <v>71570</v>
      </c>
      <c r="M210" s="1057">
        <f t="shared" si="35"/>
        <v>0</v>
      </c>
      <c r="N210" s="1057">
        <f t="shared" si="36"/>
        <v>16</v>
      </c>
      <c r="O210" s="1057">
        <f t="shared" si="37"/>
        <v>71570</v>
      </c>
      <c r="P210" s="147"/>
      <c r="Q210" s="149"/>
      <c r="R210" s="6"/>
      <c r="S210" s="6"/>
    </row>
    <row r="211" spans="1:19" ht="24.95" customHeight="1">
      <c r="A211" s="4306"/>
      <c r="B211" s="2101">
        <v>206</v>
      </c>
      <c r="C211" s="1783" t="s">
        <v>639</v>
      </c>
      <c r="D211" s="1784" t="s">
        <v>1384</v>
      </c>
      <c r="E211" s="1779" t="s">
        <v>1552</v>
      </c>
      <c r="F211" s="1751">
        <v>95.64</v>
      </c>
      <c r="G211" s="1736"/>
      <c r="H211" s="1736"/>
      <c r="I211" s="1736">
        <v>28.93</v>
      </c>
      <c r="J211" s="1743" t="s">
        <v>1677</v>
      </c>
      <c r="K211" s="1057">
        <f>'검침 내역'!P211</f>
        <v>27</v>
      </c>
      <c r="L211" s="2076">
        <f>ROUND((K211*'열 요금 고지 및 기준'!$AC$45),-1)</f>
        <v>120770</v>
      </c>
      <c r="M211" s="1057">
        <f t="shared" si="35"/>
        <v>0</v>
      </c>
      <c r="N211" s="1057">
        <f t="shared" si="36"/>
        <v>27</v>
      </c>
      <c r="O211" s="1057">
        <f t="shared" si="37"/>
        <v>120770</v>
      </c>
      <c r="P211" s="147"/>
      <c r="Q211" s="149"/>
      <c r="R211" s="6"/>
      <c r="S211" s="6"/>
    </row>
    <row r="212" spans="1:19" ht="24.95" customHeight="1">
      <c r="A212" s="4306"/>
      <c r="B212" s="2101">
        <v>207</v>
      </c>
      <c r="C212" s="1783" t="s">
        <v>639</v>
      </c>
      <c r="D212" s="1784" t="s">
        <v>1384</v>
      </c>
      <c r="E212" s="1779" t="s">
        <v>1478</v>
      </c>
      <c r="F212" s="1751">
        <v>39.71</v>
      </c>
      <c r="G212" s="1736"/>
      <c r="H212" s="1736"/>
      <c r="I212" s="1736">
        <f>F212*0.3025</f>
        <v>12.012275000000001</v>
      </c>
      <c r="J212" s="3292" t="s">
        <v>3493</v>
      </c>
      <c r="K212" s="1057">
        <f>'검침 내역'!P212</f>
        <v>0</v>
      </c>
      <c r="L212" s="2076">
        <f>ROUND((K212*'열 요금 고지 및 기준'!$AC$45),-1)</f>
        <v>0</v>
      </c>
      <c r="M212" s="1057">
        <f t="shared" si="35"/>
        <v>0</v>
      </c>
      <c r="N212" s="1057">
        <f t="shared" si="36"/>
        <v>0</v>
      </c>
      <c r="O212" s="1057">
        <f t="shared" si="37"/>
        <v>0</v>
      </c>
      <c r="P212" s="147"/>
      <c r="Q212" s="149"/>
      <c r="R212" s="6"/>
      <c r="S212" s="6"/>
    </row>
    <row r="213" spans="1:19" ht="24.95" customHeight="1">
      <c r="A213" s="4306"/>
      <c r="B213" s="2101">
        <v>208</v>
      </c>
      <c r="C213" s="1783" t="s">
        <v>639</v>
      </c>
      <c r="D213" s="1784" t="s">
        <v>1384</v>
      </c>
      <c r="E213" s="1779" t="s">
        <v>1837</v>
      </c>
      <c r="F213" s="3474">
        <v>923.69</v>
      </c>
      <c r="G213" s="3474"/>
      <c r="H213" s="3474"/>
      <c r="I213" s="3474">
        <f>296.21-16.79</f>
        <v>279.41999999999996</v>
      </c>
      <c r="J213" s="3292" t="s">
        <v>1995</v>
      </c>
      <c r="K213" s="1057">
        <f>'검침 내역'!P213</f>
        <v>0</v>
      </c>
      <c r="L213" s="2076">
        <f>ROUND((K213*'열 요금 고지 및 기준'!$AC$45),-1)</f>
        <v>0</v>
      </c>
      <c r="M213" s="1057">
        <f>ROUND(I213*$Q$4,-1)</f>
        <v>0</v>
      </c>
      <c r="N213" s="1057">
        <f>K213</f>
        <v>0</v>
      </c>
      <c r="O213" s="1057">
        <f>M213+L213</f>
        <v>0</v>
      </c>
      <c r="P213" s="147"/>
      <c r="Q213" s="149"/>
      <c r="R213" s="6"/>
      <c r="S213" s="6"/>
    </row>
    <row r="214" spans="1:19" ht="24.95" customHeight="1">
      <c r="A214" s="4307"/>
      <c r="B214" s="2222">
        <v>209</v>
      </c>
      <c r="C214" s="2223" t="s">
        <v>639</v>
      </c>
      <c r="D214" s="2224" t="s">
        <v>633</v>
      </c>
      <c r="E214" s="3109"/>
      <c r="F214" s="1931">
        <v>7169.96</v>
      </c>
      <c r="G214" s="2271"/>
      <c r="H214" s="2271"/>
      <c r="I214" s="2271">
        <f>F214*0.3025</f>
        <v>2168.9128999999998</v>
      </c>
      <c r="J214" s="3230" t="s">
        <v>1164</v>
      </c>
      <c r="K214" s="1058"/>
      <c r="L214" s="2082">
        <f>ROUND((K214*'열 요금 고지 및 기준'!$AC$45),-1)</f>
        <v>0</v>
      </c>
      <c r="M214" s="1058"/>
      <c r="N214" s="1058"/>
      <c r="O214" s="1058"/>
      <c r="P214" s="147"/>
      <c r="Q214" s="149"/>
      <c r="R214" s="6"/>
      <c r="S214" s="6"/>
    </row>
    <row r="215" spans="1:19" ht="24.95" customHeight="1">
      <c r="A215" s="4171" t="s">
        <v>152</v>
      </c>
      <c r="B215" s="4171"/>
      <c r="C215" s="4171"/>
      <c r="D215" s="4171"/>
      <c r="E215" s="2203"/>
      <c r="F215" s="2180">
        <f>SUM(F6:F28)</f>
        <v>13324.019999999999</v>
      </c>
      <c r="G215" s="2180"/>
      <c r="H215" s="2180"/>
      <c r="I215" s="2180">
        <f>SUM(I6:I28)</f>
        <v>4030.5149749999996</v>
      </c>
      <c r="J215" s="3040"/>
      <c r="K215" s="1056">
        <f>SUM(K6:K28)</f>
        <v>897</v>
      </c>
      <c r="L215" s="1056">
        <f>SUM(L6:L28)</f>
        <v>4012310</v>
      </c>
      <c r="M215" s="1056">
        <f>SUM(M6:M28)</f>
        <v>0</v>
      </c>
      <c r="N215" s="1056">
        <f>SUM(N6:N28)</f>
        <v>897</v>
      </c>
      <c r="O215" s="1056">
        <f>SUM(O6:O28)</f>
        <v>4012310</v>
      </c>
      <c r="P215" s="147"/>
      <c r="Q215" s="149"/>
      <c r="R215" s="6"/>
      <c r="S215" s="6"/>
    </row>
    <row r="216" spans="1:19" ht="24.95" customHeight="1">
      <c r="A216" s="4146" t="s">
        <v>160</v>
      </c>
      <c r="B216" s="4146"/>
      <c r="C216" s="4146"/>
      <c r="D216" s="4146"/>
      <c r="E216" s="2033"/>
      <c r="F216" s="2204">
        <f>SUM(F29:F75)</f>
        <v>9950.18</v>
      </c>
      <c r="G216" s="2204">
        <f>SUM(G29:G75)</f>
        <v>0</v>
      </c>
      <c r="H216" s="2204">
        <f>SUM(H29:H75)</f>
        <v>0</v>
      </c>
      <c r="I216" s="2204">
        <f>SUM(I29:I75)</f>
        <v>3009.944300000001</v>
      </c>
      <c r="J216" s="1752"/>
      <c r="K216" s="1057">
        <f>SUM(K29:K75)</f>
        <v>2279</v>
      </c>
      <c r="L216" s="1057">
        <f>SUM(L29:L75)</f>
        <v>10194020</v>
      </c>
      <c r="M216" s="1057">
        <f>SUM(M29:M75)</f>
        <v>0</v>
      </c>
      <c r="N216" s="1057">
        <f>SUM(N29:N75)</f>
        <v>2279</v>
      </c>
      <c r="O216" s="1057">
        <f>SUM(O29:O75)</f>
        <v>10194020</v>
      </c>
      <c r="P216" s="147"/>
      <c r="Q216" s="149"/>
      <c r="R216" s="6"/>
      <c r="S216" s="6"/>
    </row>
    <row r="217" spans="1:19" ht="24.95" customHeight="1">
      <c r="A217" s="4146" t="s">
        <v>153</v>
      </c>
      <c r="B217" s="4146"/>
      <c r="C217" s="4146"/>
      <c r="D217" s="4146"/>
      <c r="E217" s="2033"/>
      <c r="F217" s="2204">
        <f>SUM(F76:F138)</f>
        <v>10965.869999999999</v>
      </c>
      <c r="G217" s="2204">
        <f>SUM(G75:G134)</f>
        <v>0</v>
      </c>
      <c r="H217" s="2204">
        <f>SUM(H75:H134)</f>
        <v>0</v>
      </c>
      <c r="I217" s="2204">
        <f>SUM(I76:I138)</f>
        <v>3317.1824500000002</v>
      </c>
      <c r="J217" s="2204">
        <f>SUM(J75:J134)</f>
        <v>0</v>
      </c>
      <c r="K217" s="1057">
        <f>SUM(K76:K138)</f>
        <v>3133.75</v>
      </c>
      <c r="L217" s="1057">
        <f>SUM(L76:L138)</f>
        <v>14017360</v>
      </c>
      <c r="M217" s="1057">
        <f>SUM(M76:M138)</f>
        <v>0</v>
      </c>
      <c r="N217" s="1057">
        <f>SUM(N76:N138)</f>
        <v>3133.75</v>
      </c>
      <c r="O217" s="1057">
        <f>SUM(O76:O138)</f>
        <v>14017360</v>
      </c>
      <c r="P217" s="147"/>
      <c r="Q217" s="149"/>
      <c r="R217" s="6"/>
      <c r="S217" s="6"/>
    </row>
    <row r="218" spans="1:19" ht="24.95" customHeight="1">
      <c r="A218" s="4146" t="s">
        <v>158</v>
      </c>
      <c r="B218" s="4146"/>
      <c r="C218" s="4146"/>
      <c r="D218" s="4146"/>
      <c r="E218" s="2205"/>
      <c r="F218" s="2204">
        <f t="shared" ref="F218:O218" si="38">SUM(F139:F205)</f>
        <v>24291.959999999995</v>
      </c>
      <c r="G218" s="2204">
        <f t="shared" si="38"/>
        <v>0</v>
      </c>
      <c r="H218" s="2204">
        <f t="shared" si="38"/>
        <v>0</v>
      </c>
      <c r="I218" s="2204">
        <f t="shared" si="38"/>
        <v>7348.3796750000001</v>
      </c>
      <c r="J218" s="2204">
        <f t="shared" si="38"/>
        <v>0</v>
      </c>
      <c r="K218" s="2204">
        <f t="shared" si="38"/>
        <v>1163</v>
      </c>
      <c r="L218" s="2650">
        <f t="shared" si="38"/>
        <v>5202150</v>
      </c>
      <c r="M218" s="2204">
        <f t="shared" si="38"/>
        <v>0</v>
      </c>
      <c r="N218" s="2204">
        <f t="shared" si="38"/>
        <v>1103</v>
      </c>
      <c r="O218" s="2204">
        <f t="shared" si="38"/>
        <v>4933770</v>
      </c>
      <c r="P218" s="147"/>
      <c r="Q218" s="149"/>
      <c r="R218" s="6"/>
      <c r="S218" s="6"/>
    </row>
    <row r="219" spans="1:19" ht="24.95" customHeight="1">
      <c r="A219" s="4146" t="s">
        <v>602</v>
      </c>
      <c r="B219" s="4146"/>
      <c r="C219" s="4146"/>
      <c r="D219" s="4146"/>
      <c r="E219" s="2205"/>
      <c r="F219" s="2204">
        <f t="shared" ref="F219:O219" si="39">SUM(F206:F214)</f>
        <v>11849.24</v>
      </c>
      <c r="G219" s="2204">
        <f t="shared" si="39"/>
        <v>0</v>
      </c>
      <c r="H219" s="2204">
        <f t="shared" si="39"/>
        <v>0</v>
      </c>
      <c r="I219" s="2204">
        <f t="shared" si="39"/>
        <v>3584.4034499999998</v>
      </c>
      <c r="J219" s="2204">
        <f t="shared" si="39"/>
        <v>0</v>
      </c>
      <c r="K219" s="1057">
        <f t="shared" si="39"/>
        <v>845</v>
      </c>
      <c r="L219" s="1057">
        <f t="shared" si="39"/>
        <v>3779700</v>
      </c>
      <c r="M219" s="1057">
        <f t="shared" si="39"/>
        <v>0</v>
      </c>
      <c r="N219" s="1057">
        <f t="shared" si="39"/>
        <v>845</v>
      </c>
      <c r="O219" s="1057">
        <f t="shared" si="39"/>
        <v>3779700</v>
      </c>
      <c r="P219" s="147"/>
      <c r="Q219" s="149"/>
      <c r="R219" s="6"/>
      <c r="S219" s="6"/>
    </row>
    <row r="220" spans="1:19" ht="24.95" customHeight="1">
      <c r="A220" s="4453" t="s">
        <v>162</v>
      </c>
      <c r="B220" s="4453"/>
      <c r="C220" s="4453"/>
      <c r="D220" s="4453"/>
      <c r="E220" s="2206"/>
      <c r="F220" s="2206">
        <f>SUM(F215:F219)</f>
        <v>70381.26999999999</v>
      </c>
      <c r="G220" s="2206">
        <f>SUM(G215:G218)</f>
        <v>0</v>
      </c>
      <c r="H220" s="2206">
        <f>SUM(H215:H218)</f>
        <v>0</v>
      </c>
      <c r="I220" s="2207">
        <f>SUM(I215:I219)</f>
        <v>21290.424850000003</v>
      </c>
      <c r="J220" s="2206">
        <f>SUM(J215:J218)</f>
        <v>0</v>
      </c>
      <c r="K220" s="1058">
        <f>SUM(K215:K219)</f>
        <v>8317.75</v>
      </c>
      <c r="L220" s="1058">
        <f>SUM(L215:L219)</f>
        <v>37205540</v>
      </c>
      <c r="M220" s="1058">
        <f>SUM(M215:M219)</f>
        <v>0</v>
      </c>
      <c r="N220" s="1058">
        <f>SUM(N215:N219)</f>
        <v>8257.75</v>
      </c>
      <c r="O220" s="1058">
        <f>SUM(O215:O219)</f>
        <v>36937160</v>
      </c>
      <c r="P220" s="147"/>
      <c r="Q220" s="149"/>
      <c r="R220" s="6"/>
      <c r="S220" s="6"/>
    </row>
    <row r="221" spans="1:19" ht="24.95" customHeight="1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9"/>
      <c r="L221" s="149"/>
      <c r="M221" s="149"/>
      <c r="N221" s="149"/>
      <c r="O221" s="149"/>
      <c r="P221" s="149"/>
      <c r="Q221" s="149"/>
      <c r="R221" s="6"/>
      <c r="S221" s="6"/>
    </row>
  </sheetData>
  <autoFilter ref="A5:AC220" xr:uid="{00000000-0009-0000-0000-00000A000000}"/>
  <mergeCells count="22">
    <mergeCell ref="A139:A205"/>
    <mergeCell ref="A218:D218"/>
    <mergeCell ref="A220:D220"/>
    <mergeCell ref="D4:D5"/>
    <mergeCell ref="E4:E5"/>
    <mergeCell ref="A215:D215"/>
    <mergeCell ref="A216:D216"/>
    <mergeCell ref="A217:D217"/>
    <mergeCell ref="A6:A28"/>
    <mergeCell ref="A29:A75"/>
    <mergeCell ref="A3:A5"/>
    <mergeCell ref="B3:I3"/>
    <mergeCell ref="B4:B5"/>
    <mergeCell ref="C4:C5"/>
    <mergeCell ref="A219:D219"/>
    <mergeCell ref="A206:A214"/>
    <mergeCell ref="A76:A138"/>
    <mergeCell ref="J4:J5"/>
    <mergeCell ref="O3:O5"/>
    <mergeCell ref="K3:M3"/>
    <mergeCell ref="N3:N5"/>
    <mergeCell ref="K4:M4"/>
  </mergeCells>
  <phoneticPr fontId="161" type="noConversion"/>
  <printOptions horizontalCentered="1"/>
  <pageMargins left="0.39370078740157483" right="0.39370078740157483" top="0.55118110236220474" bottom="0.55118110236220474" header="0.31496062992125984" footer="0.31496062992125984"/>
  <pageSetup paperSize="8" orientation="landscape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002060"/>
  </sheetPr>
  <dimension ref="A1:BS248"/>
  <sheetViews>
    <sheetView topLeftCell="A22" zoomScale="90" zoomScaleNormal="90" zoomScaleSheetLayoutView="100" workbookViewId="0">
      <pane xSplit="11" topLeftCell="L1" activePane="topRight" state="frozen"/>
      <selection pane="topRight" activeCell="L5" sqref="L5"/>
    </sheetView>
  </sheetViews>
  <sheetFormatPr defaultColWidth="9" defaultRowHeight="16.5" outlineLevelCol="1"/>
  <cols>
    <col min="1" max="3" width="6.625" style="2" customWidth="1"/>
    <col min="4" max="6" width="12.625" style="2" customWidth="1" outlineLevel="1"/>
    <col min="7" max="8" width="12.625" style="2" hidden="1" customWidth="1" outlineLevel="1"/>
    <col min="9" max="9" width="12.625" style="2" customWidth="1" outlineLevel="1"/>
    <col min="10" max="10" width="24.375" style="2" customWidth="1"/>
    <col min="11" max="11" width="18.625" style="10" customWidth="1"/>
    <col min="12" max="15" width="18.625" style="10" customWidth="1" outlineLevel="1"/>
    <col min="16" max="16" width="18.625" style="3669" customWidth="1" outlineLevel="1"/>
    <col min="17" max="17" width="18.625" style="10" customWidth="1" outlineLevel="1"/>
    <col min="18" max="18" width="18.625" style="3669" customWidth="1"/>
    <col min="19" max="21" width="18.625" style="3" customWidth="1" outlineLevel="1"/>
    <col min="22" max="22" width="18.625" style="115" customWidth="1" outlineLevel="1"/>
    <col min="23" max="25" width="18.625" style="3" customWidth="1" outlineLevel="1"/>
    <col min="26" max="26" width="18.625" style="3" customWidth="1"/>
    <col min="27" max="27" width="18.625" style="3" customWidth="1" outlineLevel="1" collapsed="1"/>
    <col min="28" max="33" width="18.625" style="3" customWidth="1" outlineLevel="1"/>
    <col min="34" max="34" width="18.625" style="3" customWidth="1"/>
    <col min="35" max="35" width="18.625" style="3" customWidth="1" outlineLevel="1" collapsed="1"/>
    <col min="36" max="41" width="18.625" style="3" customWidth="1" outlineLevel="1"/>
    <col min="42" max="45" width="18.625" style="3" customWidth="1"/>
    <col min="46" max="47" width="10.625" style="3" customWidth="1"/>
    <col min="48" max="48" width="14.5" customWidth="1"/>
    <col min="49" max="55" width="10.625" customWidth="1"/>
    <col min="56" max="63" width="9" customWidth="1"/>
  </cols>
  <sheetData>
    <row r="1" spans="1:71" ht="24.95" customHeight="1">
      <c r="A1" s="811" t="s">
        <v>688</v>
      </c>
      <c r="B1" s="3"/>
      <c r="AS1" s="2236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</row>
    <row r="2" spans="1:71" ht="24.95" customHeight="1">
      <c r="A2" s="140"/>
      <c r="P2" s="4093"/>
      <c r="AP2" s="7" t="s">
        <v>1128</v>
      </c>
      <c r="AQ2" s="7"/>
      <c r="AR2" s="7"/>
      <c r="AS2" s="2236" t="str">
        <f>총괄표!A2</f>
        <v>2024-09-31</v>
      </c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</row>
    <row r="3" spans="1:71" ht="24.95" customHeight="1">
      <c r="A3" s="4465" t="s">
        <v>640</v>
      </c>
      <c r="B3" s="4464" t="s">
        <v>697</v>
      </c>
      <c r="C3" s="4464"/>
      <c r="D3" s="4464"/>
      <c r="E3" s="4464"/>
      <c r="F3" s="4464"/>
      <c r="G3" s="4464"/>
      <c r="H3" s="4464"/>
      <c r="I3" s="4464"/>
      <c r="J3" s="1442" t="s">
        <v>945</v>
      </c>
      <c r="K3" s="1463"/>
      <c r="L3" s="4455" t="s">
        <v>860</v>
      </c>
      <c r="M3" s="4455"/>
      <c r="N3" s="4455"/>
      <c r="O3" s="4455"/>
      <c r="P3" s="4455"/>
      <c r="Q3" s="4455"/>
      <c r="R3" s="4455"/>
      <c r="S3" s="4455"/>
      <c r="T3" s="4455"/>
      <c r="U3" s="4455"/>
      <c r="V3" s="4455"/>
      <c r="W3" s="4455"/>
      <c r="X3" s="4455"/>
      <c r="Y3" s="4455"/>
      <c r="Z3" s="4455"/>
      <c r="AA3" s="4455"/>
      <c r="AB3" s="4455"/>
      <c r="AC3" s="4455"/>
      <c r="AD3" s="4455"/>
      <c r="AE3" s="4455"/>
      <c r="AF3" s="4455"/>
      <c r="AG3" s="4455"/>
      <c r="AH3" s="4455"/>
      <c r="AI3" s="4455"/>
      <c r="AJ3" s="4455"/>
      <c r="AK3" s="4455"/>
      <c r="AL3" s="4455"/>
      <c r="AM3" s="4455"/>
      <c r="AN3" s="4455"/>
      <c r="AO3" s="4455"/>
      <c r="AP3" s="4455"/>
      <c r="AQ3" s="4456" t="s">
        <v>156</v>
      </c>
      <c r="AR3" s="4456"/>
      <c r="AS3" s="4456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</row>
    <row r="4" spans="1:71" ht="24.95" customHeight="1">
      <c r="A4" s="4467"/>
      <c r="B4" s="4465" t="s">
        <v>151</v>
      </c>
      <c r="C4" s="4465" t="s">
        <v>161</v>
      </c>
      <c r="D4" s="4465" t="s">
        <v>157</v>
      </c>
      <c r="E4" s="4465" t="s">
        <v>163</v>
      </c>
      <c r="F4" s="1291" t="s">
        <v>955</v>
      </c>
      <c r="G4" s="1291" t="s">
        <v>953</v>
      </c>
      <c r="H4" s="1291" t="s">
        <v>961</v>
      </c>
      <c r="I4" s="1292" t="s">
        <v>955</v>
      </c>
      <c r="J4" s="4464" t="s">
        <v>159</v>
      </c>
      <c r="K4" s="1464" t="s">
        <v>1004</v>
      </c>
      <c r="L4" s="1464" t="s">
        <v>1004</v>
      </c>
      <c r="M4" s="1486" t="s">
        <v>1005</v>
      </c>
      <c r="N4" s="1486" t="s">
        <v>102</v>
      </c>
      <c r="O4" s="1486" t="s">
        <v>145</v>
      </c>
      <c r="P4" s="1486" t="s">
        <v>215</v>
      </c>
      <c r="Q4" s="1486" t="s">
        <v>984</v>
      </c>
      <c r="R4" s="1486" t="s">
        <v>168</v>
      </c>
      <c r="S4" s="4463" t="s">
        <v>1263</v>
      </c>
      <c r="T4" s="4463"/>
      <c r="U4" s="4463"/>
      <c r="V4" s="4463"/>
      <c r="W4" s="4463"/>
      <c r="X4" s="4463"/>
      <c r="Y4" s="4463"/>
      <c r="Z4" s="4463"/>
      <c r="AA4" s="4459" t="s">
        <v>313</v>
      </c>
      <c r="AB4" s="4459"/>
      <c r="AC4" s="4459"/>
      <c r="AD4" s="4459"/>
      <c r="AE4" s="4459"/>
      <c r="AF4" s="4459"/>
      <c r="AG4" s="4459"/>
      <c r="AH4" s="4459"/>
      <c r="AI4" s="4460" t="s">
        <v>859</v>
      </c>
      <c r="AJ4" s="4461"/>
      <c r="AK4" s="4461"/>
      <c r="AL4" s="4461"/>
      <c r="AM4" s="4461"/>
      <c r="AN4" s="4461"/>
      <c r="AO4" s="4461"/>
      <c r="AP4" s="4462"/>
      <c r="AQ4" s="4457" t="s">
        <v>185</v>
      </c>
      <c r="AR4" s="4457" t="s">
        <v>178</v>
      </c>
      <c r="AS4" s="4457" t="s">
        <v>168</v>
      </c>
    </row>
    <row r="5" spans="1:71" ht="24.95" customHeight="1">
      <c r="A5" s="4466"/>
      <c r="B5" s="4466"/>
      <c r="C5" s="4466"/>
      <c r="D5" s="4466"/>
      <c r="E5" s="4466"/>
      <c r="F5" s="1291" t="s">
        <v>946</v>
      </c>
      <c r="G5" s="1291" t="s">
        <v>946</v>
      </c>
      <c r="H5" s="1291" t="s">
        <v>946</v>
      </c>
      <c r="I5" s="1291" t="s">
        <v>2</v>
      </c>
      <c r="J5" s="4464"/>
      <c r="K5" s="1464" t="s">
        <v>112</v>
      </c>
      <c r="L5" s="1464" t="s">
        <v>108</v>
      </c>
      <c r="M5" s="1486" t="s">
        <v>868</v>
      </c>
      <c r="N5" s="1486" t="s">
        <v>868</v>
      </c>
      <c r="O5" s="1486"/>
      <c r="P5" s="1486" t="s">
        <v>868</v>
      </c>
      <c r="Q5" s="1486" t="s">
        <v>868</v>
      </c>
      <c r="R5" s="1486" t="s">
        <v>868</v>
      </c>
      <c r="S5" s="1487" t="s">
        <v>857</v>
      </c>
      <c r="T5" s="1487" t="s">
        <v>862</v>
      </c>
      <c r="U5" s="1487" t="s">
        <v>1764</v>
      </c>
      <c r="V5" s="1486" t="s">
        <v>958</v>
      </c>
      <c r="W5" s="1487" t="s">
        <v>156</v>
      </c>
      <c r="X5" s="1487" t="s">
        <v>180</v>
      </c>
      <c r="Y5" s="1488" t="s">
        <v>972</v>
      </c>
      <c r="Z5" s="1487" t="s">
        <v>168</v>
      </c>
      <c r="AA5" s="1466" t="s">
        <v>857</v>
      </c>
      <c r="AB5" s="1466" t="s">
        <v>862</v>
      </c>
      <c r="AC5" s="1465" t="s">
        <v>1764</v>
      </c>
      <c r="AD5" s="1467" t="s">
        <v>958</v>
      </c>
      <c r="AE5" s="1466" t="s">
        <v>156</v>
      </c>
      <c r="AF5" s="1466" t="s">
        <v>180</v>
      </c>
      <c r="AG5" s="1441" t="s">
        <v>972</v>
      </c>
      <c r="AH5" s="1466" t="s">
        <v>168</v>
      </c>
      <c r="AI5" s="1468" t="s">
        <v>857</v>
      </c>
      <c r="AJ5" s="1468" t="s">
        <v>859</v>
      </c>
      <c r="AK5" s="1465" t="s">
        <v>1764</v>
      </c>
      <c r="AL5" s="1468" t="s">
        <v>958</v>
      </c>
      <c r="AM5" s="1468" t="s">
        <v>156</v>
      </c>
      <c r="AN5" s="1468" t="s">
        <v>180</v>
      </c>
      <c r="AO5" s="1469" t="s">
        <v>964</v>
      </c>
      <c r="AP5" s="1469" t="s">
        <v>168</v>
      </c>
      <c r="AQ5" s="4458"/>
      <c r="AR5" s="4458"/>
      <c r="AS5" s="4458"/>
    </row>
    <row r="6" spans="1:71" ht="24.95" customHeight="1">
      <c r="A6" s="4310" t="s">
        <v>704</v>
      </c>
      <c r="B6" s="2092">
        <v>1</v>
      </c>
      <c r="C6" s="2093" t="s">
        <v>639</v>
      </c>
      <c r="D6" s="2094" t="s">
        <v>856</v>
      </c>
      <c r="E6" s="3079" t="s">
        <v>1190</v>
      </c>
      <c r="F6" s="2220">
        <v>886.42</v>
      </c>
      <c r="G6" s="2095"/>
      <c r="H6" s="2095"/>
      <c r="I6" s="2095">
        <f t="shared" ref="I6:I64" si="0">F6*0.3025</f>
        <v>268.14204999999998</v>
      </c>
      <c r="J6" s="3329" t="s">
        <v>3010</v>
      </c>
      <c r="K6" s="2048">
        <f>SUM(M6:Q6)-P6</f>
        <v>1351.3034019598194</v>
      </c>
      <c r="L6" s="2049">
        <f>'검침 내역'!S6</f>
        <v>15440</v>
      </c>
      <c r="M6" s="2050"/>
      <c r="N6" s="3400">
        <f>I6*'FCU 기계실(전기단가)'!$K$24</f>
        <v>639.16317030719745</v>
      </c>
      <c r="O6" s="3401">
        <f>I6*'중앙공조 AHU (전기단가)'!$K$26</f>
        <v>712.14023165262188</v>
      </c>
      <c r="P6" s="4094"/>
      <c r="Q6" s="2051">
        <f>'주방 배수펌프 '!N5</f>
        <v>0</v>
      </c>
      <c r="R6" s="4094">
        <f>SUM(L6:Q6)-P6</f>
        <v>16791.30340195982</v>
      </c>
      <c r="S6" s="2049">
        <f>R6*'전기 요금 고지 및 기준'!$L$8</f>
        <v>470155.2245956051</v>
      </c>
      <c r="T6" s="2049">
        <f>R6*'전기 요금 고지 및 기준'!$M$8</f>
        <v>2335116.0945832361</v>
      </c>
      <c r="U6" s="2052">
        <f>R6*'전기 요금 고지 및 기준'!$N$8</f>
        <v>235078.24762743746</v>
      </c>
      <c r="V6" s="2053">
        <f>S6*-0.01</f>
        <v>-4701.5522459560516</v>
      </c>
      <c r="W6" s="2049">
        <f>S6+T6+V6+U6</f>
        <v>3035648.0145603227</v>
      </c>
      <c r="X6" s="2049"/>
      <c r="Y6" s="2049">
        <f>W6*0.032</f>
        <v>97140.736465930328</v>
      </c>
      <c r="Z6" s="2049">
        <f>ROUND((W6+X6+Y6),-1)</f>
        <v>3132790</v>
      </c>
      <c r="AA6" s="2054">
        <f>P6*'전기 요금 고지 및 기준'!$L$8</f>
        <v>0</v>
      </c>
      <c r="AB6" s="2054">
        <f>P6*'전기 요금 고지 및 기준'!$M$8</f>
        <v>0</v>
      </c>
      <c r="AC6" s="2055">
        <f>P6*'전기 요금 고지 및 기준'!$N$8</f>
        <v>0</v>
      </c>
      <c r="AD6" s="2054">
        <f>AA6*-0.01</f>
        <v>0</v>
      </c>
      <c r="AE6" s="2054">
        <f>AA6+AB6+AD6+AC6</f>
        <v>0</v>
      </c>
      <c r="AF6" s="2054"/>
      <c r="AG6" s="2054">
        <f>AE6*0.032</f>
        <v>0</v>
      </c>
      <c r="AH6" s="2054">
        <f>ROUND((AE6+AF6+AG6),-1)</f>
        <v>0</v>
      </c>
      <c r="AI6" s="2050">
        <f>I6*'전기 요금 고지 및 기준'!$L$12</f>
        <v>148680.86901128458</v>
      </c>
      <c r="AJ6" s="2050">
        <f>I6*'전기 요금 고지 및 기준'!$M$12</f>
        <v>738452.05162507505</v>
      </c>
      <c r="AK6" s="2050">
        <f>I6*'전기 요금 고지 및 기준'!$N$12</f>
        <v>74340.635420908759</v>
      </c>
      <c r="AL6" s="2050">
        <f>AI6*-0.01</f>
        <v>-1486.8086901128459</v>
      </c>
      <c r="AM6" s="2050">
        <f>AI6+AJ6+AL6+AK6</f>
        <v>959986.74736715551</v>
      </c>
      <c r="AN6" s="2056"/>
      <c r="AO6" s="3147">
        <f>AM6*0.032</f>
        <v>30719.575915748977</v>
      </c>
      <c r="AP6" s="2057">
        <f>ROUND((AM6+AN6+AO6),-1)</f>
        <v>990710</v>
      </c>
      <c r="AQ6" s="2057">
        <f>AH6+Z6</f>
        <v>3132790</v>
      </c>
      <c r="AR6" s="2057">
        <f>AP6</f>
        <v>990710</v>
      </c>
      <c r="AS6" s="2057">
        <f>AQ6+AR6</f>
        <v>4123500</v>
      </c>
      <c r="AU6" s="32"/>
      <c r="AV6" s="85">
        <f>'수도광열비 부과 내역 '!P6-'전체 전기 사용내역'!AS6</f>
        <v>0</v>
      </c>
    </row>
    <row r="7" spans="1:71" ht="24.95" customHeight="1">
      <c r="A7" s="4306"/>
      <c r="B7" s="2101">
        <v>2</v>
      </c>
      <c r="C7" s="2102" t="s">
        <v>639</v>
      </c>
      <c r="D7" s="2086" t="s">
        <v>1668</v>
      </c>
      <c r="E7" s="3080" t="s">
        <v>1669</v>
      </c>
      <c r="F7" s="2221">
        <v>61.65</v>
      </c>
      <c r="G7" s="1768"/>
      <c r="H7" s="1768"/>
      <c r="I7" s="1768">
        <f t="shared" si="0"/>
        <v>18.649124999999998</v>
      </c>
      <c r="J7" s="2058" t="s">
        <v>1670</v>
      </c>
      <c r="K7" s="2059">
        <f>SUM(M7:Q7)-P7</f>
        <v>93.982372612105834</v>
      </c>
      <c r="L7" s="2060">
        <f>'검침 내역'!S7</f>
        <v>3433</v>
      </c>
      <c r="M7" s="2061"/>
      <c r="N7" s="2062">
        <f>I7*'FCU 기계실(전기단가)'!$K$24</f>
        <v>44.453430032533923</v>
      </c>
      <c r="O7" s="2063">
        <f>I7*'중앙공조 AHU (전기단가)'!$K$26</f>
        <v>49.528942579571911</v>
      </c>
      <c r="P7" s="2075"/>
      <c r="Q7" s="2064">
        <f>'주방 배수펌프 '!N6</f>
        <v>0</v>
      </c>
      <c r="R7" s="2075">
        <f t="shared" ref="R7:R37" si="1">SUM(L7:Q7)-P7</f>
        <v>3526.9823726121058</v>
      </c>
      <c r="S7" s="2060">
        <f>R7*'전기 요금 고지 및 기준'!$L$8</f>
        <v>98755.23953349817</v>
      </c>
      <c r="T7" s="2060">
        <f>R7*'전기 요금 고지 및 기준'!$M$8</f>
        <v>490486.83752784971</v>
      </c>
      <c r="U7" s="2065">
        <f>R7*'전기 요금 고지 및 기준'!$N$8</f>
        <v>49377.753216569479</v>
      </c>
      <c r="V7" s="2066">
        <f>S7*-0.01</f>
        <v>-987.55239533498172</v>
      </c>
      <c r="W7" s="2060">
        <f>S7+T7+V7+U7</f>
        <v>637632.27788258239</v>
      </c>
      <c r="X7" s="2060"/>
      <c r="Y7" s="499">
        <f>W7*0.032</f>
        <v>20404.232892242639</v>
      </c>
      <c r="Z7" s="2060">
        <f>ROUND((W7+X7+Y7),-1)</f>
        <v>658040</v>
      </c>
      <c r="AA7" s="2067">
        <f>P7*'전기 요금 고지 및 기준'!$L$8</f>
        <v>0</v>
      </c>
      <c r="AB7" s="2067">
        <f>P7*'전기 요금 고지 및 기준'!$M$8</f>
        <v>0</v>
      </c>
      <c r="AC7" s="2067">
        <f>P7*'전기 요금 고지 및 기준'!$N$8</f>
        <v>0</v>
      </c>
      <c r="AD7" s="2067">
        <f>AA7*-0.01</f>
        <v>0</v>
      </c>
      <c r="AE7" s="2067">
        <f t="shared" ref="AE7:AE75" si="2">AA7+AB7+AD7+AC7</f>
        <v>0</v>
      </c>
      <c r="AF7" s="2067"/>
      <c r="AG7" s="2067">
        <f>AE7*0.032</f>
        <v>0</v>
      </c>
      <c r="AH7" s="2067">
        <f>ROUND((AE7+AF7+AG7),-1)</f>
        <v>0</v>
      </c>
      <c r="AI7" s="2061">
        <f>I7*'전기 요금 고지 및 기준'!$L$12</f>
        <v>10340.668728758032</v>
      </c>
      <c r="AJ7" s="2061">
        <f>I7*'전기 요금 고지 및 기준'!$M$12</f>
        <v>51358.914490519026</v>
      </c>
      <c r="AK7" s="2061">
        <f>I7*'전기 요금 고지 및 기준'!$N$12</f>
        <v>5170.3483379199761</v>
      </c>
      <c r="AL7" s="2061">
        <f>AI7*-0.01</f>
        <v>-103.40668728758033</v>
      </c>
      <c r="AM7" s="2061">
        <f>AI7+AJ7+AL7+AK7</f>
        <v>66766.524869909466</v>
      </c>
      <c r="AN7" s="2068"/>
      <c r="AO7" s="503">
        <f>AM7*0.032</f>
        <v>2136.5287958371032</v>
      </c>
      <c r="AP7" s="2069">
        <f>ROUND((AM7+AN7+AO7),-1)</f>
        <v>68900</v>
      </c>
      <c r="AQ7" s="2069">
        <f>AH7+Z7</f>
        <v>658040</v>
      </c>
      <c r="AR7" s="2069">
        <f>AP7</f>
        <v>68900</v>
      </c>
      <c r="AS7" s="2069">
        <f>AQ7+AR7</f>
        <v>726940</v>
      </c>
      <c r="AU7" s="32"/>
      <c r="AV7" s="85">
        <f>'수도광열비 부과 내역 '!P7-'전체 전기 사용내역'!AS7</f>
        <v>0</v>
      </c>
    </row>
    <row r="8" spans="1:71" ht="24.95" customHeight="1">
      <c r="A8" s="4306"/>
      <c r="B8" s="2101">
        <v>3</v>
      </c>
      <c r="C8" s="2102" t="s">
        <v>639</v>
      </c>
      <c r="D8" s="2086" t="s">
        <v>635</v>
      </c>
      <c r="E8" s="3080" t="s">
        <v>962</v>
      </c>
      <c r="F8" s="2221">
        <v>1035.5</v>
      </c>
      <c r="G8" s="1766"/>
      <c r="H8" s="1766"/>
      <c r="I8" s="1768">
        <f t="shared" si="0"/>
        <v>313.23874999999998</v>
      </c>
      <c r="J8" s="2058" t="s">
        <v>317</v>
      </c>
      <c r="K8" s="2059">
        <f t="shared" ref="K8:K53" si="3">SUM(M8:Q8)-P8</f>
        <v>1578.5684807759221</v>
      </c>
      <c r="L8" s="2060">
        <f>'검침 내역'!S8</f>
        <v>8070</v>
      </c>
      <c r="M8" s="2061"/>
      <c r="N8" s="2062">
        <f>I8*'FCU 기계실(전기단가)'!$K$24</f>
        <v>746.65899105740277</v>
      </c>
      <c r="O8" s="2063">
        <f>I8*'중앙공조 AHU (전기단가)'!$K$26</f>
        <v>831.90948971851935</v>
      </c>
      <c r="P8" s="2075"/>
      <c r="Q8" s="2071"/>
      <c r="R8" s="2075">
        <f t="shared" si="1"/>
        <v>9648.5684807759208</v>
      </c>
      <c r="S8" s="2060">
        <f>R8*'전기 요금 고지 및 기준'!$L$8</f>
        <v>270159.18731930101</v>
      </c>
      <c r="T8" s="2060">
        <f>R8*'전기 요금 고지 및 기준'!$M$8</f>
        <v>1341797.4179728474</v>
      </c>
      <c r="U8" s="2065">
        <f>R8*'전기 요금 고지 및 기준'!$N$8</f>
        <v>135079.95873086288</v>
      </c>
      <c r="V8" s="2066">
        <f t="shared" ref="V8:V76" si="4">S8*-0.01</f>
        <v>-2701.5918731930101</v>
      </c>
      <c r="W8" s="2060">
        <f t="shared" ref="W8:W76" si="5">S8+T8+V8+U8</f>
        <v>1744334.9721498184</v>
      </c>
      <c r="X8" s="2060"/>
      <c r="Y8" s="499">
        <f t="shared" ref="Y8:Y70" si="6">W8*0.032</f>
        <v>55818.71910879419</v>
      </c>
      <c r="Z8" s="2060">
        <f t="shared" ref="Z8:Z33" si="7">ROUND((W8+X8+Y8),-1)</f>
        <v>1800150</v>
      </c>
      <c r="AA8" s="2067">
        <f>P8*'전기 요금 고지 및 기준'!$L$8</f>
        <v>0</v>
      </c>
      <c r="AB8" s="2067">
        <f>P8*'전기 요금 고지 및 기준'!$M$8</f>
        <v>0</v>
      </c>
      <c r="AC8" s="2067">
        <f>P8*'전기 요금 고지 및 기준'!$N$8</f>
        <v>0</v>
      </c>
      <c r="AD8" s="2067">
        <f t="shared" ref="AD8:AD33" si="8">AA8*-0.01</f>
        <v>0</v>
      </c>
      <c r="AE8" s="2067">
        <f t="shared" ref="AE8:AE33" si="9">AA8+AB8+AD8+AC8</f>
        <v>0</v>
      </c>
      <c r="AF8" s="2067"/>
      <c r="AG8" s="2067">
        <f t="shared" ref="AG8:AG70" si="10">AE8*0.032</f>
        <v>0</v>
      </c>
      <c r="AH8" s="2067">
        <f t="shared" ref="AH8:AH33" si="11">ROUND((AE8+AF8+AG8),-1)</f>
        <v>0</v>
      </c>
      <c r="AI8" s="2061">
        <f>I8*'전기 요금 고지 및 기준'!$L$12</f>
        <v>173686.33363550596</v>
      </c>
      <c r="AJ8" s="2061">
        <f>I8*'전기 요금 고지 및 기준'!$M$12</f>
        <v>862646.48750904226</v>
      </c>
      <c r="AK8" s="2061">
        <f>I8*'전기 요금 고지 및 기준'!$N$12</f>
        <v>86843.401523376073</v>
      </c>
      <c r="AL8" s="2061">
        <f t="shared" ref="AL8:AL69" si="12">AI8*-0.01</f>
        <v>-1736.8633363550596</v>
      </c>
      <c r="AM8" s="2061">
        <f t="shared" ref="AM8:AM69" si="13">AI8+AJ8+AL8+AK8</f>
        <v>1121439.3593315692</v>
      </c>
      <c r="AN8" s="2068"/>
      <c r="AO8" s="503">
        <f t="shared" ref="AO8:AO70" si="14">AM8*0.032</f>
        <v>35886.059498610215</v>
      </c>
      <c r="AP8" s="2069">
        <f t="shared" ref="AP8:AP69" si="15">ROUND((AM8+AN8+AO8),-1)</f>
        <v>1157330</v>
      </c>
      <c r="AQ8" s="2069">
        <f t="shared" ref="AQ8:AQ69" si="16">AH8+Z8</f>
        <v>1800150</v>
      </c>
      <c r="AR8" s="2069">
        <f t="shared" ref="AR8:AR69" si="17">AP8</f>
        <v>1157330</v>
      </c>
      <c r="AS8" s="2069">
        <f t="shared" ref="AS8:AS69" si="18">AQ8+AR8</f>
        <v>2957480</v>
      </c>
      <c r="AU8" s="32"/>
      <c r="AV8" s="85">
        <f>'수도광열비 부과 내역 '!P8-'전체 전기 사용내역'!AS8</f>
        <v>0</v>
      </c>
    </row>
    <row r="9" spans="1:71" ht="24.95" customHeight="1">
      <c r="A9" s="4306"/>
      <c r="B9" s="2101">
        <v>4</v>
      </c>
      <c r="C9" s="2102" t="s">
        <v>639</v>
      </c>
      <c r="D9" s="2086" t="s">
        <v>635</v>
      </c>
      <c r="E9" s="3081" t="s">
        <v>889</v>
      </c>
      <c r="F9" s="2221">
        <v>749.44</v>
      </c>
      <c r="G9" s="1768"/>
      <c r="H9" s="1768"/>
      <c r="I9" s="1768">
        <f t="shared" si="0"/>
        <v>226.7056</v>
      </c>
      <c r="J9" s="2890" t="s">
        <v>2542</v>
      </c>
      <c r="K9" s="2059">
        <f>SUM(M9:Q9)-P9</f>
        <v>1142.4841740537975</v>
      </c>
      <c r="L9" s="2060">
        <f>'검침 내역'!S9</f>
        <v>7440</v>
      </c>
      <c r="M9" s="2061"/>
      <c r="N9" s="2062">
        <f>I9*'FCU 기계실(전기단가)'!$K$24</f>
        <v>540.39219146118785</v>
      </c>
      <c r="O9" s="2063">
        <f>I9*'중앙공조 AHU (전기단가)'!$K$26</f>
        <v>602.09198259260961</v>
      </c>
      <c r="P9" s="2075"/>
      <c r="Q9" s="2064">
        <f>'주방 배수펌프 '!N10</f>
        <v>0</v>
      </c>
      <c r="R9" s="2075">
        <f t="shared" si="1"/>
        <v>8582.4841740537977</v>
      </c>
      <c r="S9" s="2060">
        <f>R9*'전기 요금 고지 및 기준'!$L$8</f>
        <v>240308.90740557562</v>
      </c>
      <c r="T9" s="2060">
        <f>R9*'전기 요금 고지 및 기준'!$M$8</f>
        <v>1193540.2777606775</v>
      </c>
      <c r="U9" s="2065">
        <f>R9*'전기 요금 고지 및 기준'!$N$8</f>
        <v>120154.77843675317</v>
      </c>
      <c r="V9" s="2066">
        <f t="shared" si="4"/>
        <v>-2403.0890740557561</v>
      </c>
      <c r="W9" s="2060">
        <f t="shared" si="5"/>
        <v>1551600.8745289508</v>
      </c>
      <c r="X9" s="2060"/>
      <c r="Y9" s="499">
        <f t="shared" si="6"/>
        <v>49651.227984926423</v>
      </c>
      <c r="Z9" s="2060">
        <f t="shared" si="7"/>
        <v>1601250</v>
      </c>
      <c r="AA9" s="2067">
        <f>P9*'전기 요금 고지 및 기준'!$L$8</f>
        <v>0</v>
      </c>
      <c r="AB9" s="2067">
        <f>P9*'전기 요금 고지 및 기준'!$M$8</f>
        <v>0</v>
      </c>
      <c r="AC9" s="2067">
        <f>P9*'전기 요금 고지 및 기준'!$N$8</f>
        <v>0</v>
      </c>
      <c r="AD9" s="2067">
        <f t="shared" si="8"/>
        <v>0</v>
      </c>
      <c r="AE9" s="2067">
        <f t="shared" si="9"/>
        <v>0</v>
      </c>
      <c r="AF9" s="2067"/>
      <c r="AG9" s="2067">
        <f t="shared" si="10"/>
        <v>0</v>
      </c>
      <c r="AH9" s="2067">
        <f t="shared" si="11"/>
        <v>0</v>
      </c>
      <c r="AI9" s="2061">
        <f>I9*'전기 요금 고지 및 기준'!$L$12</f>
        <v>125704.95980665725</v>
      </c>
      <c r="AJ9" s="2061">
        <f>I9*'전기 요금 고지 및 기준'!$M$12</f>
        <v>624337.79198336706</v>
      </c>
      <c r="AK9" s="2061">
        <f>I9*'전기 요금 고지 및 기준'!$N$12</f>
        <v>62852.649770815042</v>
      </c>
      <c r="AL9" s="2061">
        <f t="shared" si="12"/>
        <v>-1257.0495980665726</v>
      </c>
      <c r="AM9" s="2061">
        <f t="shared" si="13"/>
        <v>811638.35196277278</v>
      </c>
      <c r="AN9" s="2068"/>
      <c r="AO9" s="503">
        <f t="shared" si="14"/>
        <v>25972.427262808731</v>
      </c>
      <c r="AP9" s="2069">
        <f t="shared" si="15"/>
        <v>837610</v>
      </c>
      <c r="AQ9" s="2069">
        <f t="shared" si="16"/>
        <v>1601250</v>
      </c>
      <c r="AR9" s="2069">
        <f t="shared" si="17"/>
        <v>837610</v>
      </c>
      <c r="AS9" s="2069">
        <f t="shared" si="18"/>
        <v>2438860</v>
      </c>
      <c r="AU9" s="32"/>
      <c r="AV9" s="85">
        <f>'수도광열비 부과 내역 '!P9-'전체 전기 사용내역'!AS9</f>
        <v>0</v>
      </c>
    </row>
    <row r="10" spans="1:71" ht="24.95" customHeight="1">
      <c r="A10" s="4306"/>
      <c r="B10" s="2101">
        <v>5</v>
      </c>
      <c r="C10" s="2102" t="s">
        <v>639</v>
      </c>
      <c r="D10" s="2086" t="s">
        <v>856</v>
      </c>
      <c r="E10" s="3081" t="s">
        <v>2254</v>
      </c>
      <c r="F10" s="2221">
        <v>1070.0899999999999</v>
      </c>
      <c r="G10" s="1768"/>
      <c r="H10" s="1768"/>
      <c r="I10" s="1768">
        <f t="shared" si="0"/>
        <v>323.70222499999994</v>
      </c>
      <c r="J10" s="3466" t="s">
        <v>631</v>
      </c>
      <c r="K10" s="2059">
        <f t="shared" si="3"/>
        <v>1632.2992231709381</v>
      </c>
      <c r="L10" s="2060">
        <f>'검침 내역'!S10</f>
        <v>18790</v>
      </c>
      <c r="M10" s="2061"/>
      <c r="N10" s="2062">
        <f>I10*'FCU 기계실(전기단가)'!$K$24</f>
        <v>771.60050192237179</v>
      </c>
      <c r="O10" s="2063">
        <f>I10*'중앙공조 AHU (전기단가)'!$K$26</f>
        <v>859.69872124856624</v>
      </c>
      <c r="P10" s="2075"/>
      <c r="Q10" s="2064">
        <f>'주방 배수펌프 '!N7</f>
        <v>1</v>
      </c>
      <c r="R10" s="2075">
        <f>SUM(L10:Q10)-P10</f>
        <v>20422.299223170936</v>
      </c>
      <c r="S10" s="2060">
        <f>R10*'전기 요금 고지 및 기준'!$L$8</f>
        <v>571822.83281879791</v>
      </c>
      <c r="T10" s="2060">
        <f>R10*'전기 요금 고지 및 기준'!$M$8</f>
        <v>2840067.7697751056</v>
      </c>
      <c r="U10" s="2065">
        <f>R10*'전기 요금 고지 및 기준'!$N$8</f>
        <v>285912.1891243931</v>
      </c>
      <c r="V10" s="2066">
        <f t="shared" si="4"/>
        <v>-5718.2283281879791</v>
      </c>
      <c r="W10" s="2060">
        <f t="shared" si="5"/>
        <v>3692084.5633901088</v>
      </c>
      <c r="X10" s="2060"/>
      <c r="Y10" s="499">
        <f t="shared" si="6"/>
        <v>118146.70602848349</v>
      </c>
      <c r="Z10" s="2060">
        <f t="shared" si="7"/>
        <v>3810230</v>
      </c>
      <c r="AA10" s="2067">
        <f>P10*'전기 요금 고지 및 기준'!$L$8</f>
        <v>0</v>
      </c>
      <c r="AB10" s="2067">
        <f>P10*'전기 요금 고지 및 기준'!$M$8</f>
        <v>0</v>
      </c>
      <c r="AC10" s="2067">
        <f>P10*'전기 요금 고지 및 기준'!$N$8</f>
        <v>0</v>
      </c>
      <c r="AD10" s="2067">
        <f t="shared" si="8"/>
        <v>0</v>
      </c>
      <c r="AE10" s="2067">
        <f t="shared" si="9"/>
        <v>0</v>
      </c>
      <c r="AF10" s="2067"/>
      <c r="AG10" s="2067">
        <f t="shared" si="10"/>
        <v>0</v>
      </c>
      <c r="AH10" s="2067">
        <f t="shared" si="11"/>
        <v>0</v>
      </c>
      <c r="AI10" s="2061">
        <f>I10*'전기 요금 고지 및 기준'!$L$12</f>
        <v>179488.17842589912</v>
      </c>
      <c r="AJ10" s="2061">
        <f>I10*'전기 요금 고지 및 기준'!$M$12</f>
        <v>891462.46240323596</v>
      </c>
      <c r="AK10" s="2061">
        <f>I10*'전기 요금 고지 및 기준'!$N$12</f>
        <v>89744.33175871511</v>
      </c>
      <c r="AL10" s="2061">
        <f t="shared" si="12"/>
        <v>-1794.8817842589913</v>
      </c>
      <c r="AM10" s="2061">
        <f t="shared" si="13"/>
        <v>1158900.0908035915</v>
      </c>
      <c r="AN10" s="2068"/>
      <c r="AO10" s="503">
        <f t="shared" si="14"/>
        <v>37084.802905714932</v>
      </c>
      <c r="AP10" s="2069">
        <f t="shared" si="15"/>
        <v>1195980</v>
      </c>
      <c r="AQ10" s="2069">
        <f t="shared" si="16"/>
        <v>3810230</v>
      </c>
      <c r="AR10" s="2069">
        <f t="shared" si="17"/>
        <v>1195980</v>
      </c>
      <c r="AS10" s="2069">
        <f t="shared" si="18"/>
        <v>5006210</v>
      </c>
      <c r="AU10" s="32"/>
      <c r="AV10" s="85">
        <f>'수도광열비 부과 내역 '!P10-'전체 전기 사용내역'!AS10</f>
        <v>0</v>
      </c>
    </row>
    <row r="11" spans="1:71" ht="24.95" customHeight="1">
      <c r="A11" s="4306"/>
      <c r="B11" s="2101">
        <v>6</v>
      </c>
      <c r="C11" s="2102" t="s">
        <v>639</v>
      </c>
      <c r="D11" s="2086" t="s">
        <v>1668</v>
      </c>
      <c r="E11" s="3081" t="s">
        <v>2227</v>
      </c>
      <c r="F11" s="2221">
        <v>394.96</v>
      </c>
      <c r="G11" s="1768"/>
      <c r="H11" s="1768"/>
      <c r="I11" s="1768">
        <f t="shared" si="0"/>
        <v>119.47539999999999</v>
      </c>
      <c r="J11" s="3493" t="s">
        <v>3066</v>
      </c>
      <c r="K11" s="2059">
        <f>SUM(M11:Q11)-P11</f>
        <v>602.09696491285194</v>
      </c>
      <c r="L11" s="2060">
        <f>'검침 내역'!S11</f>
        <v>1869</v>
      </c>
      <c r="M11" s="2061"/>
      <c r="N11" s="2062">
        <f>I11*'FCU 기계실(전기단가)'!$K$24</f>
        <v>284.79037673397568</v>
      </c>
      <c r="O11" s="2063">
        <f>I11*'중앙공조 AHU (전기단가)'!$K$26</f>
        <v>317.30658817887632</v>
      </c>
      <c r="P11" s="2075"/>
      <c r="Q11" s="2064"/>
      <c r="R11" s="2075">
        <f>SUM(L11:Q11)-P11</f>
        <v>2471.0969649128519</v>
      </c>
      <c r="S11" s="2060">
        <f>R11*'전기 요금 고지 및 기준'!$L$8</f>
        <v>69190.528020625192</v>
      </c>
      <c r="T11" s="2060">
        <f>R11*'전기 요금 고지 및 기준'!$M$8</f>
        <v>343648.02754801622</v>
      </c>
      <c r="U11" s="2065">
        <f>R11*'전기 요금 고지 및 기준'!$N$8</f>
        <v>34595.357508779925</v>
      </c>
      <c r="V11" s="2066">
        <f>S11*-0.01</f>
        <v>-691.90528020625197</v>
      </c>
      <c r="W11" s="2060">
        <f>S11+T11+V11+U11</f>
        <v>446742.00779721508</v>
      </c>
      <c r="X11" s="2060"/>
      <c r="Y11" s="499">
        <f t="shared" si="6"/>
        <v>14295.744249510883</v>
      </c>
      <c r="Z11" s="2060">
        <f>ROUND((W11+X11+Y11),-1)</f>
        <v>461040</v>
      </c>
      <c r="AA11" s="2067">
        <f>P11*'전기 요금 고지 및 기준'!$L$8</f>
        <v>0</v>
      </c>
      <c r="AB11" s="2067">
        <f>P11*'전기 요금 고지 및 기준'!$M$8</f>
        <v>0</v>
      </c>
      <c r="AC11" s="2067">
        <f>P11*'전기 요금 고지 및 기준'!$N$8</f>
        <v>0</v>
      </c>
      <c r="AD11" s="2067">
        <f>AA11*-0.01</f>
        <v>0</v>
      </c>
      <c r="AE11" s="2067">
        <f>AA11+AB11+AD11+AC11</f>
        <v>0</v>
      </c>
      <c r="AF11" s="2067"/>
      <c r="AG11" s="2067">
        <f t="shared" si="10"/>
        <v>0</v>
      </c>
      <c r="AH11" s="2067">
        <f>ROUND((AE11+AF11+AG11),-1)</f>
        <v>0</v>
      </c>
      <c r="AI11" s="2061">
        <f>I11*'전기 요금 고지 및 기준'!$L$12</f>
        <v>66247.372605195007</v>
      </c>
      <c r="AJ11" s="2061">
        <f>I11*'전기 요금 고지 및 기준'!$M$12</f>
        <v>329030.28170600801</v>
      </c>
      <c r="AK11" s="2061">
        <f>I11*'전기 요금 고지 및 기준'!$N$12</f>
        <v>33123.775823923337</v>
      </c>
      <c r="AL11" s="2061">
        <f t="shared" si="12"/>
        <v>-662.47372605195005</v>
      </c>
      <c r="AM11" s="2061">
        <f t="shared" si="13"/>
        <v>427738.95640907442</v>
      </c>
      <c r="AN11" s="2068"/>
      <c r="AO11" s="503">
        <f t="shared" si="14"/>
        <v>13687.646605090382</v>
      </c>
      <c r="AP11" s="2069">
        <f t="shared" si="15"/>
        <v>441430</v>
      </c>
      <c r="AQ11" s="2069">
        <f t="shared" si="16"/>
        <v>461040</v>
      </c>
      <c r="AR11" s="2069">
        <f t="shared" si="17"/>
        <v>441430</v>
      </c>
      <c r="AS11" s="2069">
        <f t="shared" si="18"/>
        <v>902470</v>
      </c>
      <c r="AU11" s="32"/>
      <c r="AV11" s="85"/>
    </row>
    <row r="12" spans="1:71" ht="24.95" customHeight="1">
      <c r="A12" s="4306"/>
      <c r="B12" s="2101">
        <v>7</v>
      </c>
      <c r="C12" s="2102" t="s">
        <v>639</v>
      </c>
      <c r="D12" s="2086" t="s">
        <v>635</v>
      </c>
      <c r="E12" s="3081" t="s">
        <v>1194</v>
      </c>
      <c r="F12" s="2221">
        <v>363.74</v>
      </c>
      <c r="G12" s="1768"/>
      <c r="H12" s="1768"/>
      <c r="I12" s="1768">
        <f t="shared" si="0"/>
        <v>110.03135</v>
      </c>
      <c r="J12" s="3467" t="s">
        <v>113</v>
      </c>
      <c r="K12" s="2059">
        <f t="shared" si="3"/>
        <v>554.50362066386674</v>
      </c>
      <c r="L12" s="2060">
        <f>'검침 내역'!S12</f>
        <v>3112</v>
      </c>
      <c r="M12" s="2060"/>
      <c r="N12" s="2062">
        <f>I12*'FCU 기계실(전기단가)'!$K$24</f>
        <v>262.27884249852218</v>
      </c>
      <c r="O12" s="2063">
        <f>I12*'중앙공조 AHU (전기단가)'!$K$26</f>
        <v>292.22477816534456</v>
      </c>
      <c r="P12" s="2075"/>
      <c r="Q12" s="2072"/>
      <c r="R12" s="2075">
        <f t="shared" si="1"/>
        <v>3666.5036206638665</v>
      </c>
      <c r="S12" s="2060">
        <f>R12*'전기 요금 고지 및 기준'!$L$8</f>
        <v>102661.82392086493</v>
      </c>
      <c r="T12" s="2060">
        <f>R12*'전기 요금 고지 및 기준'!$M$8</f>
        <v>509889.63813616819</v>
      </c>
      <c r="U12" s="2065">
        <f>R12*'전기 요금 고지 및 기준'!$N$8</f>
        <v>51331.050689294134</v>
      </c>
      <c r="V12" s="2066">
        <f t="shared" si="4"/>
        <v>-1026.6182392086494</v>
      </c>
      <c r="W12" s="2060">
        <f t="shared" si="5"/>
        <v>662855.8945071185</v>
      </c>
      <c r="X12" s="2060"/>
      <c r="Y12" s="499">
        <f t="shared" si="6"/>
        <v>21211.388624227791</v>
      </c>
      <c r="Z12" s="2060">
        <f t="shared" si="7"/>
        <v>684070</v>
      </c>
      <c r="AA12" s="2067">
        <f>P12*'전기 요금 고지 및 기준'!$L$8</f>
        <v>0</v>
      </c>
      <c r="AB12" s="2067">
        <f>P12*'전기 요금 고지 및 기준'!$M$8</f>
        <v>0</v>
      </c>
      <c r="AC12" s="2067">
        <f>P12*'전기 요금 고지 및 기준'!$N$8</f>
        <v>0</v>
      </c>
      <c r="AD12" s="2067">
        <f t="shared" si="8"/>
        <v>0</v>
      </c>
      <c r="AE12" s="2067">
        <f t="shared" si="9"/>
        <v>0</v>
      </c>
      <c r="AF12" s="2067"/>
      <c r="AG12" s="2067">
        <f t="shared" si="10"/>
        <v>0</v>
      </c>
      <c r="AH12" s="2067">
        <f t="shared" si="11"/>
        <v>0</v>
      </c>
      <c r="AI12" s="2061">
        <f>I12*'전기 요금 고지 및 기준'!$L$12</f>
        <v>61010.784158936687</v>
      </c>
      <c r="AJ12" s="2061">
        <f>I12*'전기 요금 고지 및 기준'!$M$12</f>
        <v>303021.76085614588</v>
      </c>
      <c r="AK12" s="2061">
        <f>I12*'전기 요금 고지 및 기준'!$N$12</f>
        <v>30505.474524493304</v>
      </c>
      <c r="AL12" s="2061">
        <f t="shared" si="12"/>
        <v>-610.1078415893669</v>
      </c>
      <c r="AM12" s="2061">
        <f t="shared" si="13"/>
        <v>393927.91169798654</v>
      </c>
      <c r="AN12" s="2068"/>
      <c r="AO12" s="503">
        <f t="shared" si="14"/>
        <v>12605.693174335569</v>
      </c>
      <c r="AP12" s="2069">
        <f t="shared" si="15"/>
        <v>406530</v>
      </c>
      <c r="AQ12" s="2069">
        <f t="shared" si="16"/>
        <v>684070</v>
      </c>
      <c r="AR12" s="2069">
        <f t="shared" si="17"/>
        <v>406530</v>
      </c>
      <c r="AS12" s="2069">
        <f t="shared" si="18"/>
        <v>1090600</v>
      </c>
      <c r="AU12" s="32"/>
      <c r="AV12" s="85">
        <f>'수도광열비 부과 내역 '!P12-'전체 전기 사용내역'!AS12</f>
        <v>0</v>
      </c>
    </row>
    <row r="13" spans="1:71" ht="24.95" customHeight="1">
      <c r="A13" s="4306"/>
      <c r="B13" s="2101">
        <v>8</v>
      </c>
      <c r="C13" s="2102" t="s">
        <v>639</v>
      </c>
      <c r="D13" s="2086" t="s">
        <v>635</v>
      </c>
      <c r="E13" s="3081" t="s">
        <v>318</v>
      </c>
      <c r="F13" s="2221">
        <v>61.74</v>
      </c>
      <c r="G13" s="1768"/>
      <c r="H13" s="1768"/>
      <c r="I13" s="1768">
        <f t="shared" si="0"/>
        <v>18.676349999999999</v>
      </c>
      <c r="J13" s="2058" t="s">
        <v>632</v>
      </c>
      <c r="K13" s="2059">
        <f t="shared" si="3"/>
        <v>99.91957315606507</v>
      </c>
      <c r="L13" s="2060">
        <f>'검침 내역'!S13</f>
        <v>2133</v>
      </c>
      <c r="M13" s="2060"/>
      <c r="N13" s="2062">
        <f>I13*'FCU 기계실(전기단가)'!$K$24</f>
        <v>44.518325550829594</v>
      </c>
      <c r="O13" s="2063">
        <f>I13*'중앙공조 AHU (전기단가)'!$K$26</f>
        <v>49.601247605235528</v>
      </c>
      <c r="P13" s="2075"/>
      <c r="Q13" s="2064">
        <f>'주방 배수펌프 '!N9</f>
        <v>5.7999999999999545</v>
      </c>
      <c r="R13" s="2075">
        <f t="shared" si="1"/>
        <v>2232.9195731560649</v>
      </c>
      <c r="S13" s="2060">
        <f>R13*'전기 요금 고지 및 기준'!$L$8</f>
        <v>62521.579075188485</v>
      </c>
      <c r="T13" s="2060">
        <f>R13*'전기 요금 고지 및 기준'!$M$8</f>
        <v>310525.41356486257</v>
      </c>
      <c r="U13" s="2065">
        <f>R13*'전기 요금 고지 및 기준'!$N$8</f>
        <v>31260.874024184908</v>
      </c>
      <c r="V13" s="2066">
        <f t="shared" si="4"/>
        <v>-625.21579075188481</v>
      </c>
      <c r="W13" s="2060">
        <f t="shared" si="5"/>
        <v>403682.65087348409</v>
      </c>
      <c r="X13" s="2060"/>
      <c r="Y13" s="499">
        <f t="shared" si="6"/>
        <v>12917.844827951491</v>
      </c>
      <c r="Z13" s="2060">
        <f t="shared" si="7"/>
        <v>416600</v>
      </c>
      <c r="AA13" s="2067">
        <f>P13*'전기 요금 고지 및 기준'!$L$8</f>
        <v>0</v>
      </c>
      <c r="AB13" s="2067">
        <f>P13*'전기 요금 고지 및 기준'!$M$8</f>
        <v>0</v>
      </c>
      <c r="AC13" s="2067">
        <f>P13*'전기 요금 고지 및 기준'!$N$8</f>
        <v>0</v>
      </c>
      <c r="AD13" s="2067">
        <f t="shared" si="8"/>
        <v>0</v>
      </c>
      <c r="AE13" s="2067">
        <f t="shared" si="9"/>
        <v>0</v>
      </c>
      <c r="AF13" s="2067"/>
      <c r="AG13" s="2067">
        <f t="shared" si="10"/>
        <v>0</v>
      </c>
      <c r="AH13" s="2067">
        <f t="shared" si="11"/>
        <v>0</v>
      </c>
      <c r="AI13" s="2061">
        <f>I13*'전기 요금 고지 및 기준'!$L$12</f>
        <v>10355.764595515342</v>
      </c>
      <c r="AJ13" s="2061">
        <f>I13*'전기 요금 고지 및 기준'!$M$12</f>
        <v>51433.891008023435</v>
      </c>
      <c r="AK13" s="2061">
        <f>I13*'전기 요금 고지 및 기준'!$N$12</f>
        <v>5177.8962916979617</v>
      </c>
      <c r="AL13" s="2061">
        <f t="shared" si="12"/>
        <v>-103.55764595515342</v>
      </c>
      <c r="AM13" s="2061">
        <f t="shared" si="13"/>
        <v>66863.99424928159</v>
      </c>
      <c r="AN13" s="2068"/>
      <c r="AO13" s="503">
        <f t="shared" si="14"/>
        <v>2139.6478159770109</v>
      </c>
      <c r="AP13" s="2069">
        <f t="shared" si="15"/>
        <v>69000</v>
      </c>
      <c r="AQ13" s="2069">
        <f t="shared" si="16"/>
        <v>416600</v>
      </c>
      <c r="AR13" s="2069">
        <f t="shared" si="17"/>
        <v>69000</v>
      </c>
      <c r="AS13" s="2069">
        <f t="shared" si="18"/>
        <v>485600</v>
      </c>
      <c r="AU13" s="32"/>
      <c r="AV13" s="85">
        <f>'수도광열비 부과 내역 '!P13-'전체 전기 사용내역'!AS13</f>
        <v>0</v>
      </c>
    </row>
    <row r="14" spans="1:71" ht="24.95" customHeight="1">
      <c r="A14" s="4306"/>
      <c r="B14" s="2101">
        <v>9</v>
      </c>
      <c r="C14" s="2102" t="s">
        <v>639</v>
      </c>
      <c r="D14" s="2114" t="s">
        <v>635</v>
      </c>
      <c r="E14" s="3082" t="s">
        <v>1380</v>
      </c>
      <c r="F14" s="2221">
        <v>60.39</v>
      </c>
      <c r="G14" s="2221"/>
      <c r="H14" s="2221"/>
      <c r="I14" s="2221">
        <f t="shared" si="0"/>
        <v>18.267975</v>
      </c>
      <c r="J14" s="2073" t="s">
        <v>1381</v>
      </c>
      <c r="K14" s="2059">
        <f>SUM(M14:Q14)-P14</f>
        <v>92.061564996675941</v>
      </c>
      <c r="L14" s="2060">
        <f>'검침 내역'!S14</f>
        <v>1516.5</v>
      </c>
      <c r="M14" s="2060"/>
      <c r="N14" s="2062">
        <f>I14*'FCU 기계실(전기단가)'!$K$24</f>
        <v>43.544892776394548</v>
      </c>
      <c r="O14" s="2063">
        <f>I14*'중앙공조 AHU (전기단가)'!$K$26</f>
        <v>48.5166722202814</v>
      </c>
      <c r="P14" s="2075"/>
      <c r="Q14" s="2074"/>
      <c r="R14" s="2075">
        <f t="shared" si="1"/>
        <v>1608.561564996676</v>
      </c>
      <c r="S14" s="2060">
        <f>R14*'전기 요금 고지 및 기준'!$L$8</f>
        <v>45039.60209417696</v>
      </c>
      <c r="T14" s="2060">
        <f>R14*'전기 요금 고지 및 기준'!$M$8</f>
        <v>223697.82199953153</v>
      </c>
      <c r="U14" s="2065">
        <f>R14*'전기 요금 고지 및 기준'!$N$8</f>
        <v>22519.861909953463</v>
      </c>
      <c r="V14" s="2066">
        <f t="shared" si="4"/>
        <v>-450.39602094176962</v>
      </c>
      <c r="W14" s="2060">
        <f t="shared" si="5"/>
        <v>290806.8899827202</v>
      </c>
      <c r="X14" s="2060"/>
      <c r="Y14" s="499">
        <f t="shared" si="6"/>
        <v>9305.8204794470457</v>
      </c>
      <c r="Z14" s="2060">
        <f t="shared" si="7"/>
        <v>300110</v>
      </c>
      <c r="AA14" s="2067">
        <f>P14*'전기 요금 고지 및 기준'!$L$8</f>
        <v>0</v>
      </c>
      <c r="AB14" s="2067">
        <f>P14*'전기 요금 고지 및 기준'!$M$8</f>
        <v>0</v>
      </c>
      <c r="AC14" s="2067">
        <f>P14*'전기 요금 고지 및 기준'!$N$8</f>
        <v>0</v>
      </c>
      <c r="AD14" s="2067">
        <f t="shared" si="8"/>
        <v>0</v>
      </c>
      <c r="AE14" s="2067">
        <f t="shared" si="9"/>
        <v>0</v>
      </c>
      <c r="AF14" s="2067"/>
      <c r="AG14" s="2067">
        <f t="shared" si="10"/>
        <v>0</v>
      </c>
      <c r="AH14" s="2067">
        <f t="shared" si="11"/>
        <v>0</v>
      </c>
      <c r="AI14" s="2061">
        <f>I14*'전기 요금 고지 및 기준'!$L$12</f>
        <v>10129.326594155678</v>
      </c>
      <c r="AJ14" s="2061">
        <f>I14*'전기 요금 고지 및 기준'!$M$12</f>
        <v>50309.243245457328</v>
      </c>
      <c r="AK14" s="2061">
        <f>I14*'전기 요금 고지 및 기준'!$N$12</f>
        <v>5064.6769850281808</v>
      </c>
      <c r="AL14" s="2061">
        <f t="shared" si="12"/>
        <v>-101.29326594155678</v>
      </c>
      <c r="AM14" s="2061">
        <f t="shared" si="13"/>
        <v>65401.953558699621</v>
      </c>
      <c r="AN14" s="2068"/>
      <c r="AO14" s="503">
        <f t="shared" si="14"/>
        <v>2092.8625138783877</v>
      </c>
      <c r="AP14" s="2069">
        <f t="shared" si="15"/>
        <v>67490</v>
      </c>
      <c r="AQ14" s="2069">
        <f t="shared" si="16"/>
        <v>300110</v>
      </c>
      <c r="AR14" s="2069">
        <f t="shared" si="17"/>
        <v>67490</v>
      </c>
      <c r="AS14" s="2069">
        <f t="shared" si="18"/>
        <v>367600</v>
      </c>
      <c r="AU14" s="32"/>
      <c r="AV14" s="85">
        <f>'수도광열비 부과 내역 '!P14-'전체 전기 사용내역'!AS14</f>
        <v>0</v>
      </c>
    </row>
    <row r="15" spans="1:71" ht="24.95" customHeight="1">
      <c r="A15" s="4306"/>
      <c r="B15" s="2101">
        <v>10</v>
      </c>
      <c r="C15" s="2102" t="s">
        <v>639</v>
      </c>
      <c r="D15" s="2114" t="s">
        <v>635</v>
      </c>
      <c r="E15" s="3082" t="s">
        <v>1841</v>
      </c>
      <c r="F15" s="2221">
        <v>41.57</v>
      </c>
      <c r="G15" s="2221"/>
      <c r="H15" s="2221"/>
      <c r="I15" s="2221">
        <f t="shared" si="0"/>
        <v>12.574925</v>
      </c>
      <c r="J15" s="2073" t="s">
        <v>2165</v>
      </c>
      <c r="K15" s="2059"/>
      <c r="L15" s="2060">
        <f>'검침 내역'!S15</f>
        <v>946.09999999999127</v>
      </c>
      <c r="M15" s="2060"/>
      <c r="N15" s="2062">
        <f>I15*'FCU 기계실(전기단가)'!$K$24</f>
        <v>29.974518839455563</v>
      </c>
      <c r="O15" s="2063">
        <f>I15*'중앙공조 AHU (전기단가)'!$K$26</f>
        <v>33.39688796484679</v>
      </c>
      <c r="P15" s="2075"/>
      <c r="Q15" s="2074"/>
      <c r="R15" s="2075">
        <f t="shared" si="1"/>
        <v>1009.4714068042936</v>
      </c>
      <c r="S15" s="2060">
        <f>R15*'전기 요금 고지 및 기준'!$L$8</f>
        <v>28265.123000131098</v>
      </c>
      <c r="T15" s="2060">
        <f>R15*'전기 요금 고지 및 기준'!$M$8</f>
        <v>140384.15438167591</v>
      </c>
      <c r="U15" s="2065">
        <f>R15*'전기 요금 고지 및 기준'!$N$8</f>
        <v>14132.599695260109</v>
      </c>
      <c r="V15" s="2066">
        <f>S15*-0.01</f>
        <v>-282.65123000131098</v>
      </c>
      <c r="W15" s="2060">
        <f>S15+T15+V15+U15</f>
        <v>182499.22584706583</v>
      </c>
      <c r="X15" s="2060"/>
      <c r="Y15" s="499">
        <f t="shared" si="6"/>
        <v>5839.975227106107</v>
      </c>
      <c r="Z15" s="2060">
        <f t="shared" si="7"/>
        <v>188340</v>
      </c>
      <c r="AA15" s="2067">
        <f>P15*'전기 요금 고지 및 기준'!$L$8</f>
        <v>0</v>
      </c>
      <c r="AB15" s="2067">
        <f>P15*'전기 요금 고지 및 기준'!$M$8</f>
        <v>0</v>
      </c>
      <c r="AC15" s="2067">
        <f>P15*'전기 요금 고지 및 기준'!$N$8</f>
        <v>0</v>
      </c>
      <c r="AD15" s="2067">
        <f t="shared" si="8"/>
        <v>0</v>
      </c>
      <c r="AE15" s="2067">
        <f t="shared" si="9"/>
        <v>0</v>
      </c>
      <c r="AF15" s="2067"/>
      <c r="AG15" s="2067">
        <f t="shared" si="10"/>
        <v>0</v>
      </c>
      <c r="AH15" s="2067">
        <f t="shared" si="11"/>
        <v>0</v>
      </c>
      <c r="AI15" s="2061">
        <f>I15*'전기 요금 고지 및 기준'!$L$12</f>
        <v>6972.6131233490905</v>
      </c>
      <c r="AJ15" s="2061">
        <f>I15*'전기 요금 고지 및 기준'!$M$12</f>
        <v>34630.820362869039</v>
      </c>
      <c r="AK15" s="2061">
        <f>I15*'전기 요금 고지 및 기준'!$N$12</f>
        <v>3486.3159838983524</v>
      </c>
      <c r="AL15" s="2061">
        <f t="shared" si="12"/>
        <v>-69.726131233490904</v>
      </c>
      <c r="AM15" s="2061">
        <f t="shared" si="13"/>
        <v>45020.023338882995</v>
      </c>
      <c r="AN15" s="2068"/>
      <c r="AO15" s="503">
        <f t="shared" si="14"/>
        <v>1440.6407468442558</v>
      </c>
      <c r="AP15" s="2069">
        <f t="shared" si="15"/>
        <v>46460</v>
      </c>
      <c r="AQ15" s="2069">
        <f t="shared" si="16"/>
        <v>188340</v>
      </c>
      <c r="AR15" s="2069">
        <f t="shared" si="17"/>
        <v>46460</v>
      </c>
      <c r="AS15" s="2069">
        <f t="shared" si="18"/>
        <v>234800</v>
      </c>
      <c r="AU15" s="32"/>
      <c r="AV15" s="85">
        <f>'수도광열비 부과 내역 '!P15-'전체 전기 사용내역'!AS15</f>
        <v>0</v>
      </c>
    </row>
    <row r="16" spans="1:71" ht="24.95" customHeight="1">
      <c r="A16" s="4306"/>
      <c r="B16" s="2101">
        <v>11</v>
      </c>
      <c r="C16" s="2102" t="s">
        <v>639</v>
      </c>
      <c r="D16" s="2114" t="s">
        <v>635</v>
      </c>
      <c r="E16" s="3082" t="s">
        <v>3067</v>
      </c>
      <c r="F16" s="2221">
        <v>18.399999999999999</v>
      </c>
      <c r="G16" s="2221"/>
      <c r="H16" s="2221"/>
      <c r="I16" s="2221">
        <v>5.57</v>
      </c>
      <c r="J16" s="2073" t="s">
        <v>1591</v>
      </c>
      <c r="K16" s="2059"/>
      <c r="L16" s="2060">
        <f>'검침 내역'!S16</f>
        <v>394.80000000000291</v>
      </c>
      <c r="M16" s="2060"/>
      <c r="N16" s="2062">
        <f>I16*'FCU 기계실(전기단가)'!$K$24</f>
        <v>13.277062879958926</v>
      </c>
      <c r="O16" s="2063">
        <f>I16*'중앙공조 AHU (전기단가)'!$K$26</f>
        <v>14.792984130258958</v>
      </c>
      <c r="P16" s="2075"/>
      <c r="Q16" s="2074"/>
      <c r="R16" s="2075">
        <f t="shared" si="1"/>
        <v>422.87004701022079</v>
      </c>
      <c r="S16" s="2060">
        <f>R16*'전기 요금 고지 및 기준'!$L$8</f>
        <v>11840.329316164909</v>
      </c>
      <c r="T16" s="2060">
        <f>R16*'전기 요금 고지 및 기준'!$M$8</f>
        <v>58807.266419561245</v>
      </c>
      <c r="U16" s="2065">
        <f>R16*'전기 요금 고지 및 기준'!$N$8</f>
        <v>5920.180658143091</v>
      </c>
      <c r="V16" s="2066">
        <f t="shared" si="4"/>
        <v>-118.40329316164909</v>
      </c>
      <c r="W16" s="2060">
        <f t="shared" si="5"/>
        <v>76449.373100707584</v>
      </c>
      <c r="X16" s="2060"/>
      <c r="Y16" s="499">
        <f t="shared" si="6"/>
        <v>2446.3799392226429</v>
      </c>
      <c r="Z16" s="2060">
        <f t="shared" si="7"/>
        <v>78900</v>
      </c>
      <c r="AA16" s="2067">
        <f>P16*'전기 요금 고지 및 기준'!$L$8</f>
        <v>0</v>
      </c>
      <c r="AB16" s="2067">
        <f>P16*'전기 요금 고지 및 기준'!$M$8</f>
        <v>0</v>
      </c>
      <c r="AC16" s="2067">
        <f>P16*'전기 요금 고지 및 기준'!$N$8</f>
        <v>0</v>
      </c>
      <c r="AD16" s="2067">
        <f t="shared" si="8"/>
        <v>0</v>
      </c>
      <c r="AE16" s="2067">
        <f t="shared" si="9"/>
        <v>0</v>
      </c>
      <c r="AF16" s="2067"/>
      <c r="AG16" s="2067">
        <f t="shared" si="10"/>
        <v>0</v>
      </c>
      <c r="AH16" s="2067">
        <f t="shared" si="11"/>
        <v>0</v>
      </c>
      <c r="AI16" s="2061">
        <f>I16*'전기 요금 고지 및 기준'!$L$12</f>
        <v>3088.4840344617905</v>
      </c>
      <c r="AJ16" s="2061">
        <f>I16*'전기 요금 고지 및 기준'!$M$12</f>
        <v>15339.548301177187</v>
      </c>
      <c r="AK16" s="2061">
        <f>I16*'전기 요금 고지 및 기준'!$N$12</f>
        <v>1544.2461907577042</v>
      </c>
      <c r="AL16" s="2061">
        <f t="shared" si="12"/>
        <v>-30.884840344617906</v>
      </c>
      <c r="AM16" s="2061">
        <f t="shared" si="13"/>
        <v>19941.393686052066</v>
      </c>
      <c r="AN16" s="2068"/>
      <c r="AO16" s="503">
        <f t="shared" si="14"/>
        <v>638.12459795366613</v>
      </c>
      <c r="AP16" s="2069">
        <f t="shared" si="15"/>
        <v>20580</v>
      </c>
      <c r="AQ16" s="2069">
        <f t="shared" si="16"/>
        <v>78900</v>
      </c>
      <c r="AR16" s="2069">
        <f t="shared" si="17"/>
        <v>20580</v>
      </c>
      <c r="AS16" s="2069">
        <f t="shared" si="18"/>
        <v>99480</v>
      </c>
      <c r="AU16" s="32"/>
      <c r="AV16" s="85">
        <f>'수도광열비 부과 내역 '!P16-'전체 전기 사용내역'!AS16</f>
        <v>0</v>
      </c>
    </row>
    <row r="17" spans="1:48" ht="24.95" customHeight="1">
      <c r="A17" s="4306"/>
      <c r="B17" s="2101">
        <v>12</v>
      </c>
      <c r="C17" s="2102" t="s">
        <v>639</v>
      </c>
      <c r="D17" s="2114" t="s">
        <v>635</v>
      </c>
      <c r="E17" s="3082" t="s">
        <v>3038</v>
      </c>
      <c r="F17" s="2221">
        <v>22.95</v>
      </c>
      <c r="G17" s="2221"/>
      <c r="H17" s="2221"/>
      <c r="I17" s="2221">
        <v>6.94</v>
      </c>
      <c r="J17" s="3464" t="s">
        <v>3037</v>
      </c>
      <c r="K17" s="2059"/>
      <c r="L17" s="2060">
        <f>'검침 내역'!S17</f>
        <v>955.5</v>
      </c>
      <c r="M17" s="2060"/>
      <c r="N17" s="2062">
        <f>I17*'FCU 기계실(전기단가)'!$K$24</f>
        <v>16.542695940200169</v>
      </c>
      <c r="O17" s="2063">
        <f>I17*'중앙공조 AHU (전기단가)'!$K$26</f>
        <v>18.431473943266997</v>
      </c>
      <c r="P17" s="2075"/>
      <c r="Q17" s="2074"/>
      <c r="R17" s="2075">
        <f>SUM(L17:Q17)-P17</f>
        <v>990.47416988346708</v>
      </c>
      <c r="S17" s="2060">
        <f>R17*'전기 요금 고지 및 기준'!$L$8</f>
        <v>27733.201803938275</v>
      </c>
      <c r="T17" s="2060">
        <f>R17*'전기 요금 고지 및 기준'!$M$8</f>
        <v>137742.265742986</v>
      </c>
      <c r="U17" s="2065">
        <f>R17*'전기 요금 고지 및 기준'!$N$8</f>
        <v>13866.63837836854</v>
      </c>
      <c r="V17" s="2066">
        <f>S17*-0.01</f>
        <v>-277.33201803938277</v>
      </c>
      <c r="W17" s="2060">
        <f>S17+T17+V17+U17</f>
        <v>179064.77390725343</v>
      </c>
      <c r="X17" s="2060"/>
      <c r="Y17" s="499">
        <f t="shared" si="6"/>
        <v>5730.0727650321096</v>
      </c>
      <c r="Z17" s="2060">
        <f>ROUND((W17+X17+Y17),-1)</f>
        <v>184790</v>
      </c>
      <c r="AA17" s="2067">
        <f>P17*'전기 요금 고지 및 기준'!$L$8</f>
        <v>0</v>
      </c>
      <c r="AB17" s="2067">
        <f>P17*'전기 요금 고지 및 기준'!$M$8</f>
        <v>0</v>
      </c>
      <c r="AC17" s="2067">
        <f>P17*'전기 요금 고지 및 기준'!$N$8</f>
        <v>0</v>
      </c>
      <c r="AD17" s="2067">
        <f>AA17*-0.01</f>
        <v>0</v>
      </c>
      <c r="AE17" s="2067">
        <f>AA17+AB17+AD17+AC17</f>
        <v>0</v>
      </c>
      <c r="AF17" s="2067"/>
      <c r="AG17" s="2067">
        <f t="shared" si="10"/>
        <v>0</v>
      </c>
      <c r="AH17" s="2067">
        <f>ROUND((AE17+AF17+AG17),-1)</f>
        <v>0</v>
      </c>
      <c r="AI17" s="2061">
        <f>I17*'전기 요금 고지 및 기준'!$L$12</f>
        <v>3848.1291201373119</v>
      </c>
      <c r="AJ17" s="2061">
        <f>I17*'전기 요금 고지 및 기준'!$M$12</f>
        <v>19112.471312418256</v>
      </c>
      <c r="AK17" s="2061">
        <f>I17*'전기 요금 고지 및 기준'!$N$12</f>
        <v>1924.0697601182167</v>
      </c>
      <c r="AL17" s="2061">
        <f>AI17*-0.01</f>
        <v>-38.481291201373118</v>
      </c>
      <c r="AM17" s="2061">
        <f>AI17+AJ17+AL17+AK17</f>
        <v>24846.188901472415</v>
      </c>
      <c r="AN17" s="2068"/>
      <c r="AO17" s="503">
        <f t="shared" si="14"/>
        <v>795.07804484711733</v>
      </c>
      <c r="AP17" s="2069">
        <f>ROUND((AM17+AN17+AO17),-1)</f>
        <v>25640</v>
      </c>
      <c r="AQ17" s="2069">
        <f>AH17+Z17</f>
        <v>184790</v>
      </c>
      <c r="AR17" s="2069">
        <f>AP17</f>
        <v>25640</v>
      </c>
      <c r="AS17" s="2069">
        <f>AQ17+AR17</f>
        <v>210430</v>
      </c>
      <c r="AU17" s="32"/>
      <c r="AV17" s="85"/>
    </row>
    <row r="18" spans="1:48" ht="24.95" customHeight="1">
      <c r="A18" s="4306"/>
      <c r="B18" s="2101">
        <v>13</v>
      </c>
      <c r="C18" s="2102" t="s">
        <v>639</v>
      </c>
      <c r="D18" s="2086" t="s">
        <v>858</v>
      </c>
      <c r="E18" s="3081" t="s">
        <v>3361</v>
      </c>
      <c r="F18" s="1766">
        <v>1363.48</v>
      </c>
      <c r="G18" s="1766"/>
      <c r="H18" s="1766"/>
      <c r="I18" s="2221">
        <v>412.45</v>
      </c>
      <c r="J18" s="2073" t="s">
        <v>3360</v>
      </c>
      <c r="K18" s="2059">
        <f>SUM(M18:Q18)-P18</f>
        <v>0</v>
      </c>
      <c r="L18" s="2060">
        <f>'검침 내역'!S18</f>
        <v>21680</v>
      </c>
      <c r="M18" s="2060"/>
      <c r="N18" s="2061"/>
      <c r="O18" s="2061"/>
      <c r="P18" s="2075">
        <f>'EHP(OAC)검침자료'!F4+'EHP(OAC)검침자료'!F5+'EHP(OAC)검침자료'!F8</f>
        <v>2541</v>
      </c>
      <c r="Q18" s="2074"/>
      <c r="R18" s="2075">
        <f>SUM(L18:Q18)-P18</f>
        <v>21680</v>
      </c>
      <c r="S18" s="2060">
        <f>R18*'전기 요금 고지 및 기준'!$L$8</f>
        <v>607038.35939519934</v>
      </c>
      <c r="T18" s="2060">
        <f>R18*'전기 요금 고지 및 기준'!$M$8</f>
        <v>3014972.4365444886</v>
      </c>
      <c r="U18" s="2065">
        <f>R18*'전기 요금 고지 및 기준'!$N$8</f>
        <v>303520</v>
      </c>
      <c r="V18" s="2066">
        <f>S18*-0.01</f>
        <v>-6070.3835939519931</v>
      </c>
      <c r="W18" s="2060">
        <f>S18+T18+V18+U18</f>
        <v>3919460.4123457363</v>
      </c>
      <c r="X18" s="2060"/>
      <c r="Y18" s="499">
        <f t="shared" ref="Y18" si="19">W18*0.032</f>
        <v>125422.73319506357</v>
      </c>
      <c r="Z18" s="2060">
        <f>ROUND((W18+X18+Y18),-1)</f>
        <v>4044880</v>
      </c>
      <c r="AA18" s="2067">
        <f>P18*'전기 요금 고지 및 기준'!$L$8</f>
        <v>71147.807713247297</v>
      </c>
      <c r="AB18" s="2067">
        <f>P18*'전기 요금 고지 및 기준'!$M$8</f>
        <v>353369.23253042181</v>
      </c>
      <c r="AC18" s="2067">
        <f>P18*'전기 요금 고지 및 기준'!$N$8</f>
        <v>35574</v>
      </c>
      <c r="AD18" s="2067">
        <f t="shared" si="8"/>
        <v>-711.478077132473</v>
      </c>
      <c r="AE18" s="2067">
        <f t="shared" si="9"/>
        <v>459379.56216653663</v>
      </c>
      <c r="AF18" s="2067"/>
      <c r="AG18" s="2067">
        <f t="shared" si="10"/>
        <v>14700.145989329172</v>
      </c>
      <c r="AH18" s="2067">
        <f t="shared" si="11"/>
        <v>474080</v>
      </c>
      <c r="AI18" s="2061">
        <f>I18*'전기 요금 고지 및 기준'!$L$12</f>
        <v>228697.5296254516</v>
      </c>
      <c r="AJ18" s="2061">
        <f>I18*'전기 요금 고지 및 기준'!$M$12</f>
        <v>1135870.1430557505</v>
      </c>
      <c r="AK18" s="2061">
        <f>I18*'전기 요금 고지 및 기준'!$N$12</f>
        <v>114349.07385601706</v>
      </c>
      <c r="AL18" s="2061">
        <f t="shared" si="12"/>
        <v>-2286.9752962545163</v>
      </c>
      <c r="AM18" s="2061">
        <f t="shared" si="13"/>
        <v>1476629.7712409648</v>
      </c>
      <c r="AN18" s="2068"/>
      <c r="AO18" s="503">
        <f t="shared" si="14"/>
        <v>47252.152679710875</v>
      </c>
      <c r="AP18" s="2069">
        <f t="shared" si="15"/>
        <v>1523880</v>
      </c>
      <c r="AQ18" s="2069">
        <f>AH18+Z18</f>
        <v>4518960</v>
      </c>
      <c r="AR18" s="2069">
        <f t="shared" si="17"/>
        <v>1523880</v>
      </c>
      <c r="AS18" s="2069">
        <f t="shared" si="18"/>
        <v>6042840</v>
      </c>
      <c r="AU18" s="32"/>
      <c r="AV18" s="85">
        <f>'수도광열비 부과 내역 '!P18-'전체 전기 사용내역'!AS18</f>
        <v>0</v>
      </c>
    </row>
    <row r="19" spans="1:48" ht="24.95" customHeight="1">
      <c r="A19" s="4306"/>
      <c r="B19" s="2101">
        <v>14</v>
      </c>
      <c r="C19" s="2102" t="s">
        <v>639</v>
      </c>
      <c r="D19" s="2086" t="s">
        <v>633</v>
      </c>
      <c r="E19" s="3081" t="s">
        <v>319</v>
      </c>
      <c r="F19" s="3433">
        <v>70.98</v>
      </c>
      <c r="G19" s="3433"/>
      <c r="H19" s="3433"/>
      <c r="I19" s="3433">
        <f t="shared" si="0"/>
        <v>21.471450000000001</v>
      </c>
      <c r="J19" s="2073" t="s">
        <v>3364</v>
      </c>
      <c r="K19" s="2059">
        <f>SUM(M19:Q19)-P19</f>
        <v>0</v>
      </c>
      <c r="L19" s="2060">
        <f>'검침 내역'!S19</f>
        <v>3870</v>
      </c>
      <c r="M19" s="2060"/>
      <c r="N19" s="2061"/>
      <c r="O19" s="2061"/>
      <c r="P19" s="2075"/>
      <c r="Q19" s="2075"/>
      <c r="R19" s="2075">
        <f t="shared" si="1"/>
        <v>3870</v>
      </c>
      <c r="S19" s="2060">
        <f>R19*'전기 요금 고지 및 기준'!$L$8</f>
        <v>108359.70714296224</v>
      </c>
      <c r="T19" s="2060">
        <f>R19*'전기 요금 고지 및 기준'!$M$8</f>
        <v>538189.2679625079</v>
      </c>
      <c r="U19" s="2065">
        <f>R19*'전기 요금 고지 및 기준'!$N$8</f>
        <v>54180</v>
      </c>
      <c r="V19" s="2066">
        <f t="shared" si="4"/>
        <v>-1083.5970714296225</v>
      </c>
      <c r="W19" s="2060">
        <f t="shared" si="5"/>
        <v>699645.37803404056</v>
      </c>
      <c r="X19" s="2060"/>
      <c r="Y19" s="499">
        <f t="shared" si="6"/>
        <v>22388.6520970893</v>
      </c>
      <c r="Z19" s="2060">
        <f t="shared" si="7"/>
        <v>722030</v>
      </c>
      <c r="AA19" s="2067">
        <f>P19*'전기 요금 고지 및 기준'!$L$8</f>
        <v>0</v>
      </c>
      <c r="AB19" s="2067">
        <f>P19*'전기 요금 고지 및 기준'!$M$8</f>
        <v>0</v>
      </c>
      <c r="AC19" s="2067">
        <f>P19*'전기 요금 고지 및 기준'!$N$8</f>
        <v>0</v>
      </c>
      <c r="AD19" s="2067">
        <f t="shared" si="8"/>
        <v>0</v>
      </c>
      <c r="AE19" s="2067">
        <f t="shared" si="9"/>
        <v>0</v>
      </c>
      <c r="AF19" s="2067"/>
      <c r="AG19" s="2067">
        <f t="shared" si="10"/>
        <v>0</v>
      </c>
      <c r="AH19" s="2067">
        <f t="shared" si="11"/>
        <v>0</v>
      </c>
      <c r="AI19" s="2061">
        <f>I19*'전기 요금 고지 및 기준'!$L$12</f>
        <v>11905.606915932605</v>
      </c>
      <c r="AJ19" s="2061">
        <f>I19*'전기 요금 고지 및 기준'!$M$12</f>
        <v>59131.480138475927</v>
      </c>
      <c r="AK19" s="2061">
        <f>I19*'전기 요금 고지 및 기준'!$N$12</f>
        <v>5952.8195462377926</v>
      </c>
      <c r="AL19" s="2061">
        <f t="shared" si="12"/>
        <v>-119.05606915932606</v>
      </c>
      <c r="AM19" s="2061">
        <f t="shared" si="13"/>
        <v>76870.850531486998</v>
      </c>
      <c r="AN19" s="2068"/>
      <c r="AO19" s="503">
        <f t="shared" si="14"/>
        <v>2459.8672170075838</v>
      </c>
      <c r="AP19" s="2069">
        <f t="shared" si="15"/>
        <v>79330</v>
      </c>
      <c r="AQ19" s="2069">
        <f t="shared" si="16"/>
        <v>722030</v>
      </c>
      <c r="AR19" s="2069">
        <f t="shared" si="17"/>
        <v>79330</v>
      </c>
      <c r="AS19" s="2069">
        <f t="shared" si="18"/>
        <v>801360</v>
      </c>
      <c r="AU19" s="32"/>
      <c r="AV19" s="85">
        <f>'수도광열비 부과 내역 '!P19-'전체 전기 사용내역'!AS19</f>
        <v>0</v>
      </c>
    </row>
    <row r="20" spans="1:48" ht="24.95" customHeight="1">
      <c r="A20" s="4306"/>
      <c r="B20" s="2101">
        <v>15</v>
      </c>
      <c r="C20" s="2102" t="s">
        <v>639</v>
      </c>
      <c r="D20" s="2086" t="s">
        <v>858</v>
      </c>
      <c r="E20" s="3081" t="s">
        <v>935</v>
      </c>
      <c r="F20" s="3433">
        <v>2331.4</v>
      </c>
      <c r="G20" s="3434"/>
      <c r="H20" s="3434"/>
      <c r="I20" s="3434">
        <f t="shared" si="0"/>
        <v>705.24850000000004</v>
      </c>
      <c r="J20" s="2070" t="s">
        <v>8</v>
      </c>
      <c r="K20" s="2059">
        <f t="shared" si="3"/>
        <v>0</v>
      </c>
      <c r="L20" s="2060">
        <f>'검침 내역'!S20</f>
        <v>73964.200000000012</v>
      </c>
      <c r="M20" s="2061"/>
      <c r="N20" s="2061"/>
      <c r="O20" s="2061"/>
      <c r="P20" s="2075"/>
      <c r="Q20" s="2075"/>
      <c r="R20" s="2075">
        <f t="shared" si="1"/>
        <v>73964.200000000012</v>
      </c>
      <c r="S20" s="2060">
        <f>R20*'전기 요금 고지 및 기준'!$L$8</f>
        <v>2070992.0028587827</v>
      </c>
      <c r="T20" s="2060">
        <f>R20*'전기 요금 고지 및 기준'!$M$8</f>
        <v>10285978.980215125</v>
      </c>
      <c r="U20" s="2065">
        <f>R20*'전기 요금 고지 및 기준'!$N$8</f>
        <v>1035498.8000000002</v>
      </c>
      <c r="V20" s="2066">
        <f t="shared" si="4"/>
        <v>-20709.920028587829</v>
      </c>
      <c r="W20" s="2060">
        <f t="shared" si="5"/>
        <v>13371759.86304532</v>
      </c>
      <c r="X20" s="2060"/>
      <c r="Y20" s="499">
        <f t="shared" si="6"/>
        <v>427896.31561745022</v>
      </c>
      <c r="Z20" s="2060">
        <f t="shared" si="7"/>
        <v>13799660</v>
      </c>
      <c r="AA20" s="2067">
        <f>P20*'전기 요금 고지 및 기준'!$L$8</f>
        <v>0</v>
      </c>
      <c r="AB20" s="2067">
        <f>P20*'전기 요금 고지 및 기준'!$M$8</f>
        <v>0</v>
      </c>
      <c r="AC20" s="2067">
        <f>P20*'전기 요금 고지 및 기준'!$N$8</f>
        <v>0</v>
      </c>
      <c r="AD20" s="2067">
        <f t="shared" si="8"/>
        <v>0</v>
      </c>
      <c r="AE20" s="2067">
        <f t="shared" si="9"/>
        <v>0</v>
      </c>
      <c r="AF20" s="2067"/>
      <c r="AG20" s="2067">
        <f t="shared" si="10"/>
        <v>0</v>
      </c>
      <c r="AH20" s="2067">
        <f t="shared" si="11"/>
        <v>0</v>
      </c>
      <c r="AI20" s="2061">
        <f>I20*'전기 요금 고지 및 기준'!$L$12</f>
        <v>391050.04175549845</v>
      </c>
      <c r="AJ20" s="2061">
        <f>I20*'전기 요금 고지 및 기준'!$M$12</f>
        <v>1942225.0323308364</v>
      </c>
      <c r="AK20" s="2061">
        <f>I20*'전기 요금 고지 및 기준'!$N$12</f>
        <v>195525.5493110565</v>
      </c>
      <c r="AL20" s="2061">
        <f t="shared" si="12"/>
        <v>-3910.5004175549843</v>
      </c>
      <c r="AM20" s="2061">
        <f t="shared" si="13"/>
        <v>2524890.1229798365</v>
      </c>
      <c r="AN20" s="2068"/>
      <c r="AO20" s="503">
        <f t="shared" si="14"/>
        <v>80796.483935354772</v>
      </c>
      <c r="AP20" s="2069">
        <f t="shared" si="15"/>
        <v>2605690</v>
      </c>
      <c r="AQ20" s="2069">
        <f t="shared" si="16"/>
        <v>13799660</v>
      </c>
      <c r="AR20" s="2069">
        <f t="shared" si="17"/>
        <v>2605690</v>
      </c>
      <c r="AS20" s="2069">
        <f t="shared" si="18"/>
        <v>16405350</v>
      </c>
      <c r="AU20" s="32"/>
      <c r="AV20" s="85">
        <f>'수도광열비 부과 내역 '!P20-'전체 전기 사용내역'!AS20</f>
        <v>0</v>
      </c>
    </row>
    <row r="21" spans="1:48" ht="24.95" customHeight="1">
      <c r="A21" s="4306"/>
      <c r="B21" s="2101">
        <v>16</v>
      </c>
      <c r="C21" s="2102" t="s">
        <v>639</v>
      </c>
      <c r="D21" s="2086" t="s">
        <v>858</v>
      </c>
      <c r="E21" s="3081" t="s">
        <v>891</v>
      </c>
      <c r="F21" s="2221">
        <v>2488.48</v>
      </c>
      <c r="G21" s="1768"/>
      <c r="H21" s="1768"/>
      <c r="I21" s="1768">
        <f t="shared" si="0"/>
        <v>752.76519999999994</v>
      </c>
      <c r="J21" s="2070" t="s">
        <v>637</v>
      </c>
      <c r="K21" s="2059">
        <f t="shared" si="3"/>
        <v>0</v>
      </c>
      <c r="L21" s="2060">
        <f>'검침 내역'!S21</f>
        <v>36550</v>
      </c>
      <c r="M21" s="2061"/>
      <c r="N21" s="2075"/>
      <c r="O21" s="2061"/>
      <c r="P21" s="2087"/>
      <c r="Q21" s="2060"/>
      <c r="R21" s="2075">
        <f t="shared" si="1"/>
        <v>36550</v>
      </c>
      <c r="S21" s="2060">
        <f>R21*'전기 요금 고지 및 기준'!$L$8</f>
        <v>1023397.2341279767</v>
      </c>
      <c r="T21" s="2060">
        <f>R21*'전기 요금 고지 및 기준'!$M$8</f>
        <v>5082898.6418681294</v>
      </c>
      <c r="U21" s="2065">
        <f>R21*'전기 요금 고지 및 기준'!$N$8</f>
        <v>511700</v>
      </c>
      <c r="V21" s="2066">
        <f t="shared" si="4"/>
        <v>-10233.972341279767</v>
      </c>
      <c r="W21" s="2060">
        <f t="shared" si="5"/>
        <v>6607761.9036548268</v>
      </c>
      <c r="X21" s="2060"/>
      <c r="Y21" s="499">
        <f t="shared" si="6"/>
        <v>211448.38091695445</v>
      </c>
      <c r="Z21" s="2060">
        <f t="shared" si="7"/>
        <v>6819210</v>
      </c>
      <c r="AA21" s="2067">
        <f>P21*'전기 요금 고지 및 기준'!$L$8</f>
        <v>0</v>
      </c>
      <c r="AB21" s="2067">
        <f>P21*'전기 요금 고지 및 기준'!$M$8</f>
        <v>0</v>
      </c>
      <c r="AC21" s="2067">
        <f>P21*'전기 요금 고지 및 기준'!$N$8</f>
        <v>0</v>
      </c>
      <c r="AD21" s="2067">
        <f t="shared" si="8"/>
        <v>0</v>
      </c>
      <c r="AE21" s="2067">
        <f t="shared" si="9"/>
        <v>0</v>
      </c>
      <c r="AF21" s="2067"/>
      <c r="AG21" s="2067">
        <f t="shared" si="10"/>
        <v>0</v>
      </c>
      <c r="AH21" s="2067">
        <f t="shared" si="11"/>
        <v>0</v>
      </c>
      <c r="AI21" s="2061">
        <f>I21*'전기 요금 고지 및 기준'!$L$12</f>
        <v>417397.3612025918</v>
      </c>
      <c r="AJ21" s="2061">
        <f>I21*'전기 요금 고지 및 기준'!$M$12</f>
        <v>2073084.0475485285</v>
      </c>
      <c r="AK21" s="2061">
        <f>I21*'전기 요금 고지 및 기준'!$N$12</f>
        <v>208699.24463823359</v>
      </c>
      <c r="AL21" s="2061">
        <f t="shared" si="12"/>
        <v>-4173.9736120259176</v>
      </c>
      <c r="AM21" s="2061">
        <f t="shared" si="13"/>
        <v>2695006.6797773279</v>
      </c>
      <c r="AN21" s="2068"/>
      <c r="AO21" s="503">
        <f t="shared" si="14"/>
        <v>86240.213752874493</v>
      </c>
      <c r="AP21" s="2069">
        <f t="shared" si="15"/>
        <v>2781250</v>
      </c>
      <c r="AQ21" s="2069">
        <f t="shared" si="16"/>
        <v>6819210</v>
      </c>
      <c r="AR21" s="2069">
        <f t="shared" si="17"/>
        <v>2781250</v>
      </c>
      <c r="AS21" s="2069">
        <f t="shared" si="18"/>
        <v>9600460</v>
      </c>
      <c r="AU21" s="32"/>
      <c r="AV21" s="85">
        <f>'수도광열비 부과 내역 '!P21-'전체 전기 사용내역'!AS21</f>
        <v>0</v>
      </c>
    </row>
    <row r="22" spans="1:48" ht="24.95" customHeight="1">
      <c r="A22" s="4306"/>
      <c r="B22" s="2101">
        <v>17</v>
      </c>
      <c r="C22" s="2102" t="s">
        <v>639</v>
      </c>
      <c r="D22" s="2086" t="s">
        <v>633</v>
      </c>
      <c r="E22" s="3081" t="s">
        <v>2852</v>
      </c>
      <c r="F22" s="2221">
        <v>106.41</v>
      </c>
      <c r="G22" s="1768"/>
      <c r="H22" s="1768"/>
      <c r="I22" s="1768">
        <f t="shared" si="0"/>
        <v>32.189025000000001</v>
      </c>
      <c r="J22" s="3464" t="s">
        <v>3428</v>
      </c>
      <c r="K22" s="2059">
        <f>SUM(M22:Q22)-P22</f>
        <v>0</v>
      </c>
      <c r="L22" s="2060">
        <f>'검침 내역'!S22</f>
        <v>2362</v>
      </c>
      <c r="M22" s="2061"/>
      <c r="N22" s="2061"/>
      <c r="O22" s="2061"/>
      <c r="P22" s="2075">
        <f>'EHP(OAC)검침자료'!F12</f>
        <v>164.98353351414181</v>
      </c>
      <c r="Q22" s="2075"/>
      <c r="R22" s="2075">
        <f t="shared" si="1"/>
        <v>2362</v>
      </c>
      <c r="S22" s="2060">
        <f>R22*'전기 요금 고지 및 기준'!$L$8</f>
        <v>66135.821258831216</v>
      </c>
      <c r="T22" s="2060">
        <f>R22*'전기 요금 고지 및 기준'!$M$8</f>
        <v>328476.24054972699</v>
      </c>
      <c r="U22" s="2065">
        <f>R22*'전기 요금 고지 및 기준'!$N$8</f>
        <v>33068</v>
      </c>
      <c r="V22" s="2066">
        <f t="shared" si="4"/>
        <v>-661.3582125883122</v>
      </c>
      <c r="W22" s="2060">
        <f t="shared" si="5"/>
        <v>427018.70359596988</v>
      </c>
      <c r="X22" s="2060"/>
      <c r="Y22" s="499">
        <f t="shared" si="6"/>
        <v>13664.598515071037</v>
      </c>
      <c r="Z22" s="2060">
        <f t="shared" si="7"/>
        <v>440680</v>
      </c>
      <c r="AA22" s="2067">
        <f>P22*'전기 요금 고지 및 기준'!$L$8</f>
        <v>4619.5264534892776</v>
      </c>
      <c r="AB22" s="2067">
        <f>P22*'전기 요금 고지 및 기준'!$M$8</f>
        <v>22943.76411572193</v>
      </c>
      <c r="AC22" s="2067">
        <f>P22*'전기 요금 고지 및 기준'!$N$8</f>
        <v>2309.7694691979855</v>
      </c>
      <c r="AD22" s="2067">
        <f t="shared" si="8"/>
        <v>-46.195264534892779</v>
      </c>
      <c r="AE22" s="2067">
        <f t="shared" si="9"/>
        <v>29826.864773874298</v>
      </c>
      <c r="AF22" s="2067"/>
      <c r="AG22" s="2067">
        <f t="shared" si="10"/>
        <v>954.45967276397755</v>
      </c>
      <c r="AH22" s="2067">
        <f t="shared" si="11"/>
        <v>30780</v>
      </c>
      <c r="AI22" s="2061">
        <f>I22*'전기 요금 고지 및 기준'!$L$12</f>
        <v>17848.346462727368</v>
      </c>
      <c r="AJ22" s="2061">
        <f>I22*'전기 요금 고지 및 기준'!$M$12</f>
        <v>88647.23586271095</v>
      </c>
      <c r="AK22" s="2061">
        <f>I22*'전기 요금 고지 및 기준'!$N$12</f>
        <v>8924.1973501713655</v>
      </c>
      <c r="AL22" s="2061">
        <f t="shared" si="12"/>
        <v>-178.48346462727369</v>
      </c>
      <c r="AM22" s="2061">
        <f t="shared" si="13"/>
        <v>115241.2962109824</v>
      </c>
      <c r="AN22" s="2068"/>
      <c r="AO22" s="503">
        <f t="shared" si="14"/>
        <v>3687.7214787514367</v>
      </c>
      <c r="AP22" s="2069">
        <f t="shared" si="15"/>
        <v>118930</v>
      </c>
      <c r="AQ22" s="2069">
        <f t="shared" si="16"/>
        <v>471460</v>
      </c>
      <c r="AR22" s="2069">
        <f t="shared" si="17"/>
        <v>118930</v>
      </c>
      <c r="AS22" s="2069">
        <f t="shared" si="18"/>
        <v>590390</v>
      </c>
      <c r="AU22" s="32"/>
      <c r="AV22" s="85">
        <f>'수도광열비 부과 내역 '!P22-'전체 전기 사용내역'!AS22</f>
        <v>0</v>
      </c>
    </row>
    <row r="23" spans="1:48" ht="24.95" customHeight="1">
      <c r="A23" s="4306"/>
      <c r="B23" s="2101">
        <v>18</v>
      </c>
      <c r="C23" s="2102" t="s">
        <v>639</v>
      </c>
      <c r="D23" s="2086"/>
      <c r="E23" s="3081" t="s">
        <v>3425</v>
      </c>
      <c r="F23" s="2221">
        <v>25.88</v>
      </c>
      <c r="G23" s="1768"/>
      <c r="H23" s="1768"/>
      <c r="I23" s="1768">
        <f t="shared" si="0"/>
        <v>7.8286999999999995</v>
      </c>
      <c r="J23" s="3464" t="s">
        <v>3426</v>
      </c>
      <c r="K23" s="2059">
        <f>SUM(M23:Q23)-P23</f>
        <v>0</v>
      </c>
      <c r="L23" s="2060">
        <f>'검침 내역'!S23</f>
        <v>368</v>
      </c>
      <c r="M23" s="2061"/>
      <c r="N23" s="2061"/>
      <c r="O23" s="2061"/>
      <c r="P23" s="2075"/>
      <c r="Q23" s="2075"/>
      <c r="R23" s="2075">
        <f t="shared" si="1"/>
        <v>368</v>
      </c>
      <c r="S23" s="2060">
        <f>R23*'전기 요금 고지 및 기준'!$L$8</f>
        <v>10303.972152095634</v>
      </c>
      <c r="T23" s="2060">
        <f>R23*'전기 요금 고지 및 기준'!$M$8</f>
        <v>51176.653904445193</v>
      </c>
      <c r="U23" s="2065">
        <f>R23*'전기 요금 고지 및 기준'!$N$8</f>
        <v>5152</v>
      </c>
      <c r="V23" s="2066">
        <f t="shared" ref="V23" si="20">S23*-0.01</f>
        <v>-103.03972152095633</v>
      </c>
      <c r="W23" s="2060">
        <f t="shared" ref="W23" si="21">S23+T23+V23+U23</f>
        <v>66529.586335019878</v>
      </c>
      <c r="X23" s="2060"/>
      <c r="Y23" s="499">
        <f t="shared" ref="Y23" si="22">W23*0.032</f>
        <v>2128.9467627206363</v>
      </c>
      <c r="Z23" s="2060">
        <f t="shared" ref="Z23" si="23">ROUND((W23+X23+Y23),-1)</f>
        <v>68660</v>
      </c>
      <c r="AA23" s="2067">
        <f>P23*'전기 요금 고지 및 기준'!$L$8</f>
        <v>0</v>
      </c>
      <c r="AB23" s="2067">
        <f>P23*'전기 요금 고지 및 기준'!$M$8</f>
        <v>0</v>
      </c>
      <c r="AC23" s="2067">
        <f>P23*'전기 요금 고지 및 기준'!$N$8</f>
        <v>0</v>
      </c>
      <c r="AD23" s="2067">
        <f t="shared" ref="AD23" si="24">AA23*-0.01</f>
        <v>0</v>
      </c>
      <c r="AE23" s="2067">
        <f t="shared" ref="AE23" si="25">AA23+AB23+AD23+AC23</f>
        <v>0</v>
      </c>
      <c r="AF23" s="2067"/>
      <c r="AG23" s="2067">
        <f t="shared" ref="AG23" si="26">AE23*0.032</f>
        <v>0</v>
      </c>
      <c r="AH23" s="2067">
        <f t="shared" ref="AH23" si="27">ROUND((AE23+AF23+AG23),-1)</f>
        <v>0</v>
      </c>
      <c r="AI23" s="2061">
        <f>I23*'전기 요금 고지 및 기준'!$L$12</f>
        <v>4340.9003519912058</v>
      </c>
      <c r="AJ23" s="2061">
        <f>I23*'전기 요금 고지 및 기준'!$M$12</f>
        <v>21559.914144600687</v>
      </c>
      <c r="AK23" s="2061">
        <f>I23*'전기 요금 고지 및 기준'!$N$12</f>
        <v>2170.4560419362365</v>
      </c>
      <c r="AL23" s="2061">
        <f t="shared" ref="AL23" si="28">AI23*-0.01</f>
        <v>-43.409003519912055</v>
      </c>
      <c r="AM23" s="2061">
        <f t="shared" ref="AM23" si="29">AI23+AJ23+AL23+AK23</f>
        <v>28027.861535008215</v>
      </c>
      <c r="AN23" s="2068"/>
      <c r="AO23" s="503">
        <f t="shared" ref="AO23" si="30">AM23*0.032</f>
        <v>896.89156912026283</v>
      </c>
      <c r="AP23" s="2069">
        <f t="shared" ref="AP23" si="31">ROUND((AM23+AN23+AO23),-1)</f>
        <v>28920</v>
      </c>
      <c r="AQ23" s="2069">
        <f t="shared" ref="AQ23" si="32">AH23+Z23</f>
        <v>68660</v>
      </c>
      <c r="AR23" s="2069">
        <f t="shared" ref="AR23" si="33">AP23</f>
        <v>28920</v>
      </c>
      <c r="AS23" s="2069">
        <f t="shared" ref="AS23" si="34">AQ23+AR23</f>
        <v>97580</v>
      </c>
      <c r="AU23" s="32"/>
      <c r="AV23" s="85"/>
    </row>
    <row r="24" spans="1:48" ht="24.95" customHeight="1">
      <c r="A24" s="4306"/>
      <c r="B24" s="2101">
        <v>19</v>
      </c>
      <c r="C24" s="2102" t="s">
        <v>639</v>
      </c>
      <c r="D24" s="2086" t="s">
        <v>633</v>
      </c>
      <c r="E24" s="3081" t="s">
        <v>284</v>
      </c>
      <c r="F24" s="2221">
        <v>106.86</v>
      </c>
      <c r="G24" s="1768"/>
      <c r="H24" s="1768"/>
      <c r="I24" s="1768">
        <f t="shared" si="0"/>
        <v>32.325150000000001</v>
      </c>
      <c r="J24" s="2058" t="s">
        <v>2955</v>
      </c>
      <c r="K24" s="2059">
        <f t="shared" si="3"/>
        <v>0</v>
      </c>
      <c r="L24" s="2060">
        <f>'검침 내역'!S24</f>
        <v>1640</v>
      </c>
      <c r="M24" s="2061"/>
      <c r="N24" s="2061"/>
      <c r="O24" s="2061"/>
      <c r="P24" s="2075">
        <f>'EHP(OAC)검침자료'!F13</f>
        <v>135.02195531447759</v>
      </c>
      <c r="Q24" s="2075"/>
      <c r="R24" s="2075">
        <f t="shared" si="1"/>
        <v>1640</v>
      </c>
      <c r="S24" s="2060">
        <f>R24*'전기 요금 고지 및 기준'!$L$8</f>
        <v>45919.875895208803</v>
      </c>
      <c r="T24" s="2060">
        <f>R24*'전기 요금 고지 및 기준'!$M$8</f>
        <v>228069.87066111443</v>
      </c>
      <c r="U24" s="2065">
        <f>R24*'전기 요금 고지 및 기준'!$N$8</f>
        <v>22960</v>
      </c>
      <c r="V24" s="2066">
        <f t="shared" si="4"/>
        <v>-459.19875895208804</v>
      </c>
      <c r="W24" s="2060">
        <f t="shared" si="5"/>
        <v>296490.54779737117</v>
      </c>
      <c r="X24" s="2060"/>
      <c r="Y24" s="499">
        <f t="shared" si="6"/>
        <v>9487.6975295158772</v>
      </c>
      <c r="Z24" s="2060">
        <f t="shared" si="7"/>
        <v>305980</v>
      </c>
      <c r="AA24" s="2067">
        <f>P24*'전기 요금 고지 및 기준'!$L$8</f>
        <v>3780.6045312007564</v>
      </c>
      <c r="AB24" s="2067">
        <f>P24*'전기 요금 고지 및 기준'!$M$8</f>
        <v>18777.097490843706</v>
      </c>
      <c r="AC24" s="2067">
        <f>P24*'전기 요금 고지 및 기준'!$N$8</f>
        <v>1890.3073744026863</v>
      </c>
      <c r="AD24" s="2067">
        <f t="shared" si="8"/>
        <v>-37.806045312007562</v>
      </c>
      <c r="AE24" s="2067">
        <f t="shared" si="9"/>
        <v>24410.20335113514</v>
      </c>
      <c r="AF24" s="2067"/>
      <c r="AG24" s="2067">
        <f t="shared" si="10"/>
        <v>781.12650723632453</v>
      </c>
      <c r="AH24" s="2067">
        <f t="shared" si="11"/>
        <v>25190</v>
      </c>
      <c r="AI24" s="2061">
        <f>I24*'전기 요금 고지 및 기준'!$L$12</f>
        <v>17923.825796513924</v>
      </c>
      <c r="AJ24" s="2061">
        <f>I24*'전기 요금 고지 및 기준'!$M$12</f>
        <v>89022.118450232985</v>
      </c>
      <c r="AK24" s="2061">
        <f>I24*'전기 요금 고지 및 기준'!$N$12</f>
        <v>8961.9371190612928</v>
      </c>
      <c r="AL24" s="2061">
        <f t="shared" si="12"/>
        <v>-179.23825796513924</v>
      </c>
      <c r="AM24" s="2061">
        <f t="shared" si="13"/>
        <v>115728.64310784305</v>
      </c>
      <c r="AN24" s="2068"/>
      <c r="AO24" s="503">
        <f t="shared" si="14"/>
        <v>3703.3165794509778</v>
      </c>
      <c r="AP24" s="2069">
        <f t="shared" si="15"/>
        <v>119430</v>
      </c>
      <c r="AQ24" s="2069">
        <f t="shared" si="16"/>
        <v>331170</v>
      </c>
      <c r="AR24" s="2069">
        <f t="shared" si="17"/>
        <v>119430</v>
      </c>
      <c r="AS24" s="2069">
        <f t="shared" si="18"/>
        <v>450600</v>
      </c>
      <c r="AU24" s="32"/>
      <c r="AV24" s="85">
        <f>'수도광열비 부과 내역 '!P24-'전체 전기 사용내역'!AS24</f>
        <v>0</v>
      </c>
    </row>
    <row r="25" spans="1:48" ht="24.95" customHeight="1">
      <c r="A25" s="4306"/>
      <c r="B25" s="2101">
        <v>20</v>
      </c>
      <c r="C25" s="2102" t="s">
        <v>639</v>
      </c>
      <c r="D25" s="2086" t="s">
        <v>858</v>
      </c>
      <c r="E25" s="3083" t="s">
        <v>1196</v>
      </c>
      <c r="F25" s="2221">
        <v>384.8</v>
      </c>
      <c r="G25" s="1768"/>
      <c r="H25" s="1768"/>
      <c r="I25" s="1768">
        <f t="shared" si="0"/>
        <v>116.402</v>
      </c>
      <c r="J25" s="2058" t="s">
        <v>1762</v>
      </c>
      <c r="K25" s="2059">
        <f t="shared" si="3"/>
        <v>0</v>
      </c>
      <c r="L25" s="2060">
        <f>'검침 내역'!S25</f>
        <v>2811</v>
      </c>
      <c r="M25" s="2061"/>
      <c r="N25" s="2061"/>
      <c r="O25" s="2061"/>
      <c r="P25" s="2075">
        <f>'EHP(OAC)검침자료'!F16</f>
        <v>2445</v>
      </c>
      <c r="Q25" s="2075"/>
      <c r="R25" s="2075">
        <f t="shared" si="1"/>
        <v>2811</v>
      </c>
      <c r="S25" s="2060">
        <f>R25*'전기 요금 고지 및 기준'!$L$8</f>
        <v>78707.787281360943</v>
      </c>
      <c r="T25" s="2060">
        <f>R25*'전기 요금 고지 및 기준'!$M$8</f>
        <v>390917.32099292235</v>
      </c>
      <c r="U25" s="2065">
        <f>R25*'전기 요금 고지 및 기준'!$N$8</f>
        <v>39354</v>
      </c>
      <c r="V25" s="2066">
        <f t="shared" si="4"/>
        <v>-787.07787281360947</v>
      </c>
      <c r="W25" s="2060">
        <f t="shared" si="5"/>
        <v>508192.03040146967</v>
      </c>
      <c r="X25" s="2060"/>
      <c r="Y25" s="499">
        <f t="shared" si="6"/>
        <v>16262.144972847031</v>
      </c>
      <c r="Z25" s="2060">
        <f t="shared" si="7"/>
        <v>524450</v>
      </c>
      <c r="AA25" s="2067">
        <f>P25*'전기 요금 고지 및 기준'!$L$8</f>
        <v>68459.814977918009</v>
      </c>
      <c r="AB25" s="2067">
        <f>P25*'전기 요금 고지 및 기준'!$M$8</f>
        <v>340018.80107708828</v>
      </c>
      <c r="AC25" s="2067">
        <f>P25*'전기 요금 고지 및 기준'!$N$8</f>
        <v>34230</v>
      </c>
      <c r="AD25" s="2067">
        <f t="shared" si="8"/>
        <v>-684.59814977918006</v>
      </c>
      <c r="AE25" s="2067">
        <f t="shared" si="9"/>
        <v>442024.01790522708</v>
      </c>
      <c r="AF25" s="2067"/>
      <c r="AG25" s="2067">
        <f t="shared" si="10"/>
        <v>14144.768572967267</v>
      </c>
      <c r="AH25" s="2067">
        <f t="shared" si="11"/>
        <v>456170</v>
      </c>
      <c r="AI25" s="2061">
        <f>I25*'전기 요금 고지 및 기준'!$L$12</f>
        <v>64543.216980147459</v>
      </c>
      <c r="AJ25" s="2061">
        <f>I25*'전기 요금 고지 및 기준'!$M$12</f>
        <v>320566.26595217717</v>
      </c>
      <c r="AK25" s="2061">
        <f>I25*'전기 요금 고지 및 기준'!$N$12</f>
        <v>32271.69570854188</v>
      </c>
      <c r="AL25" s="2061">
        <f t="shared" si="12"/>
        <v>-645.43216980147463</v>
      </c>
      <c r="AM25" s="2061">
        <f t="shared" si="13"/>
        <v>416735.74647106504</v>
      </c>
      <c r="AN25" s="2068"/>
      <c r="AO25" s="503">
        <f t="shared" si="14"/>
        <v>13335.543887074082</v>
      </c>
      <c r="AP25" s="2069">
        <f t="shared" si="15"/>
        <v>430070</v>
      </c>
      <c r="AQ25" s="2069">
        <f t="shared" si="16"/>
        <v>980620</v>
      </c>
      <c r="AR25" s="2069">
        <f t="shared" si="17"/>
        <v>430070</v>
      </c>
      <c r="AS25" s="2069">
        <f t="shared" si="18"/>
        <v>1410690</v>
      </c>
      <c r="AU25" s="32"/>
      <c r="AV25" s="85">
        <f>'수도광열비 부과 내역 '!P25-'전체 전기 사용내역'!AS25</f>
        <v>0</v>
      </c>
    </row>
    <row r="26" spans="1:48" ht="24.95" customHeight="1">
      <c r="A26" s="4306"/>
      <c r="B26" s="2101">
        <v>21</v>
      </c>
      <c r="C26" s="2102" t="s">
        <v>639</v>
      </c>
      <c r="D26" s="2086" t="s">
        <v>858</v>
      </c>
      <c r="E26" s="3081" t="s">
        <v>1189</v>
      </c>
      <c r="F26" s="2221">
        <v>581.76</v>
      </c>
      <c r="G26" s="1768"/>
      <c r="H26" s="1768"/>
      <c r="I26" s="1768">
        <f t="shared" si="0"/>
        <v>175.98239999999998</v>
      </c>
      <c r="J26" s="2070" t="s">
        <v>353</v>
      </c>
      <c r="K26" s="2059">
        <f t="shared" si="3"/>
        <v>0</v>
      </c>
      <c r="L26" s="2060">
        <f>'검침 내역'!S26</f>
        <v>13615</v>
      </c>
      <c r="M26" s="2060"/>
      <c r="N26" s="2060"/>
      <c r="O26" s="2060"/>
      <c r="P26" s="2075">
        <f>'EHP(OAC)검침자료'!F14+'EHP(OAC)검침자료'!F15</f>
        <v>3651</v>
      </c>
      <c r="Q26" s="2075"/>
      <c r="R26" s="2075">
        <f t="shared" si="1"/>
        <v>13615</v>
      </c>
      <c r="S26" s="2060">
        <f>R26*'전기 요금 고지 및 기준'!$L$8</f>
        <v>381218.96970321215</v>
      </c>
      <c r="T26" s="2060">
        <f>R26*'전기 요금 고지 및 기준'!$M$8</f>
        <v>1893397.1274701664</v>
      </c>
      <c r="U26" s="2065">
        <f>R26*'전기 요금 고지 및 기준'!$N$8</f>
        <v>190610</v>
      </c>
      <c r="V26" s="2066">
        <f t="shared" si="4"/>
        <v>-3812.1896970321213</v>
      </c>
      <c r="W26" s="2060">
        <f t="shared" si="5"/>
        <v>2461413.9074763465</v>
      </c>
      <c r="X26" s="2060"/>
      <c r="Y26" s="499">
        <f t="shared" si="6"/>
        <v>78765.245039243091</v>
      </c>
      <c r="Z26" s="2060">
        <f t="shared" si="7"/>
        <v>2540180</v>
      </c>
      <c r="AA26" s="2067">
        <f>P26*'전기 요금 고지 및 기준'!$L$8</f>
        <v>102227.72371549229</v>
      </c>
      <c r="AB26" s="2067">
        <f>P26*'전기 요금 고지 및 기준'!$M$8</f>
        <v>507733.59620959073</v>
      </c>
      <c r="AC26" s="2067">
        <f>P26*'전기 요금 고지 및 기준'!$N$8</f>
        <v>51114</v>
      </c>
      <c r="AD26" s="2067">
        <f t="shared" si="8"/>
        <v>-1022.2772371549229</v>
      </c>
      <c r="AE26" s="2067">
        <f t="shared" si="9"/>
        <v>660053.04268792819</v>
      </c>
      <c r="AF26" s="2067"/>
      <c r="AG26" s="2067">
        <f t="shared" si="10"/>
        <v>21121.697366013701</v>
      </c>
      <c r="AH26" s="2067">
        <f t="shared" si="11"/>
        <v>681170</v>
      </c>
      <c r="AI26" s="2061">
        <f>I26*'전기 요금 고지 및 기준'!$L$12</f>
        <v>97579.682719258271</v>
      </c>
      <c r="AJ26" s="2061">
        <f>I26*'전기 요금 고지 및 기준'!$M$12</f>
        <v>484648.209148489</v>
      </c>
      <c r="AK26" s="2061">
        <f>I26*'전기 요금 고지 및 기준'!$N$12</f>
        <v>48789.973220897409</v>
      </c>
      <c r="AL26" s="2061">
        <f t="shared" si="12"/>
        <v>-975.79682719258278</v>
      </c>
      <c r="AM26" s="2061">
        <f t="shared" si="13"/>
        <v>630042.06826145214</v>
      </c>
      <c r="AN26" s="2068"/>
      <c r="AO26" s="503">
        <f t="shared" si="14"/>
        <v>20161.34618436647</v>
      </c>
      <c r="AP26" s="2069">
        <f t="shared" si="15"/>
        <v>650200</v>
      </c>
      <c r="AQ26" s="2069">
        <f t="shared" si="16"/>
        <v>3221350</v>
      </c>
      <c r="AR26" s="2069">
        <f t="shared" si="17"/>
        <v>650200</v>
      </c>
      <c r="AS26" s="2069">
        <f t="shared" si="18"/>
        <v>3871550</v>
      </c>
      <c r="AU26" s="32"/>
      <c r="AV26" s="85">
        <f>'수도광열비 부과 내역 '!P26-'전체 전기 사용내역'!AS26</f>
        <v>0</v>
      </c>
    </row>
    <row r="27" spans="1:48" ht="24.95" customHeight="1">
      <c r="A27" s="4306"/>
      <c r="B27" s="2101">
        <v>22</v>
      </c>
      <c r="C27" s="2102" t="s">
        <v>639</v>
      </c>
      <c r="D27" s="2086" t="s">
        <v>634</v>
      </c>
      <c r="E27" s="3083" t="s">
        <v>321</v>
      </c>
      <c r="F27" s="1766">
        <v>723.27</v>
      </c>
      <c r="G27" s="1766"/>
      <c r="H27" s="1766"/>
      <c r="I27" s="1766">
        <f t="shared" si="0"/>
        <v>218.789175</v>
      </c>
      <c r="J27" s="2989" t="s">
        <v>2362</v>
      </c>
      <c r="K27" s="2059">
        <f t="shared" si="3"/>
        <v>7377.2999999999956</v>
      </c>
      <c r="L27" s="2060">
        <f>'검침 내역'!S27</f>
        <v>26361</v>
      </c>
      <c r="M27" s="2875">
        <f>'주방 배기펜 '!L9</f>
        <v>7377.2999999999956</v>
      </c>
      <c r="N27" s="2061"/>
      <c r="O27" s="2061"/>
      <c r="P27" s="2075">
        <f>'EHP(OAC)검침자료'!F6+'EHP(OAC)검침자료'!F10</f>
        <v>3148</v>
      </c>
      <c r="Q27" s="2075"/>
      <c r="R27" s="2075">
        <f t="shared" si="1"/>
        <v>33738.299999999996</v>
      </c>
      <c r="S27" s="2060">
        <f>R27*'전기 요금 고지 및 기준'!$L$8</f>
        <v>944669.8468995872</v>
      </c>
      <c r="T27" s="2060">
        <f>R27*'전기 요금 고지 및 기준'!$M$8</f>
        <v>4691883.9739791928</v>
      </c>
      <c r="U27" s="2065">
        <f>R27*'전기 요금 고지 및 기준'!$N$8</f>
        <v>472336.19999999995</v>
      </c>
      <c r="V27" s="2066">
        <f t="shared" si="4"/>
        <v>-9446.6984689958717</v>
      </c>
      <c r="W27" s="2060">
        <f t="shared" si="5"/>
        <v>6099443.3224097835</v>
      </c>
      <c r="X27" s="2060"/>
      <c r="Y27" s="499">
        <f t="shared" si="6"/>
        <v>195182.18631711308</v>
      </c>
      <c r="Z27" s="2060">
        <f t="shared" si="7"/>
        <v>6294630</v>
      </c>
      <c r="AA27" s="2067">
        <f>P27*'전기 요금 고지 및 기준'!$L$8</f>
        <v>88143.761779339824</v>
      </c>
      <c r="AB27" s="2067">
        <f>P27*'전기 요금 고지 및 기준'!$M$8</f>
        <v>437782.89807389525</v>
      </c>
      <c r="AC27" s="2067">
        <f>P27*'전기 요금 고지 및 기준'!$N$8</f>
        <v>44072</v>
      </c>
      <c r="AD27" s="2067">
        <f t="shared" si="8"/>
        <v>-881.4376177933982</v>
      </c>
      <c r="AE27" s="2067">
        <f t="shared" si="9"/>
        <v>569117.22223544167</v>
      </c>
      <c r="AF27" s="2067"/>
      <c r="AG27" s="2067">
        <f t="shared" si="10"/>
        <v>18211.751111534133</v>
      </c>
      <c r="AH27" s="2067">
        <f t="shared" si="11"/>
        <v>587330</v>
      </c>
      <c r="AI27" s="2061">
        <f>I27*'전기 요금 고지 및 기준'!$L$12</f>
        <v>121315.41721733693</v>
      </c>
      <c r="AJ27" s="2061">
        <f>I27*'전기 요금 고지 및 기준'!$M$12</f>
        <v>602536.28683791892</v>
      </c>
      <c r="AK27" s="2061">
        <f>I27*'전기 요금 고지 및 기준'!$N$12</f>
        <v>60657.872544483071</v>
      </c>
      <c r="AL27" s="2061">
        <f t="shared" si="12"/>
        <v>-1213.1541721733693</v>
      </c>
      <c r="AM27" s="2061">
        <f t="shared" si="13"/>
        <v>783296.42242756556</v>
      </c>
      <c r="AN27" s="2068"/>
      <c r="AO27" s="503">
        <f t="shared" si="14"/>
        <v>25065.4855176821</v>
      </c>
      <c r="AP27" s="2069">
        <f t="shared" si="15"/>
        <v>808360</v>
      </c>
      <c r="AQ27" s="2069">
        <f t="shared" si="16"/>
        <v>6881960</v>
      </c>
      <c r="AR27" s="2069">
        <f t="shared" si="17"/>
        <v>808360</v>
      </c>
      <c r="AS27" s="2069">
        <f t="shared" si="18"/>
        <v>7690320</v>
      </c>
      <c r="AU27" s="32"/>
      <c r="AV27" s="85">
        <f>'수도광열비 부과 내역 '!P27-'전체 전기 사용내역'!AS27</f>
        <v>0</v>
      </c>
    </row>
    <row r="28" spans="1:48" ht="24.95" customHeight="1">
      <c r="A28" s="4311"/>
      <c r="B28" s="2222">
        <v>23</v>
      </c>
      <c r="C28" s="3406" t="s">
        <v>639</v>
      </c>
      <c r="D28" s="3407" t="s">
        <v>3</v>
      </c>
      <c r="E28" s="3408">
        <v>401</v>
      </c>
      <c r="F28" s="3435">
        <v>373.85</v>
      </c>
      <c r="G28" s="3436"/>
      <c r="H28" s="3436"/>
      <c r="I28" s="3436">
        <f t="shared" si="0"/>
        <v>113.089625</v>
      </c>
      <c r="J28" s="1710" t="s">
        <v>3427</v>
      </c>
      <c r="K28" s="3521">
        <f t="shared" si="3"/>
        <v>0</v>
      </c>
      <c r="L28" s="3522">
        <f>'검침 내역'!S28</f>
        <v>7350</v>
      </c>
      <c r="M28" s="2077"/>
      <c r="N28" s="2570"/>
      <c r="O28" s="2570"/>
      <c r="P28" s="3403">
        <f>'EHP(OAC)검침자료'!F9</f>
        <v>1676</v>
      </c>
      <c r="Q28" s="3403"/>
      <c r="R28" s="3403">
        <f t="shared" si="1"/>
        <v>7350</v>
      </c>
      <c r="S28" s="3402">
        <f>R28*'전기 요금 고지 및 기준'!$L$8</f>
        <v>205799.44379864921</v>
      </c>
      <c r="T28" s="3402">
        <f>R28*'전기 요금 고지 및 기준'!$M$8</f>
        <v>1022142.4081458483</v>
      </c>
      <c r="U28" s="3404">
        <f>R28*'전기 요금 고지 및 기준'!$N$8</f>
        <v>102900</v>
      </c>
      <c r="V28" s="3405">
        <f t="shared" si="4"/>
        <v>-2057.9944379864924</v>
      </c>
      <c r="W28" s="3402">
        <f t="shared" si="5"/>
        <v>1328783.857506511</v>
      </c>
      <c r="X28" s="3402"/>
      <c r="Y28" s="509">
        <f t="shared" si="6"/>
        <v>42521.083440208356</v>
      </c>
      <c r="Z28" s="3402">
        <f t="shared" si="7"/>
        <v>1371300</v>
      </c>
      <c r="AA28" s="3396">
        <f>P28*'전기 요금 고지 및 기준'!$L$8</f>
        <v>46927.873170957289</v>
      </c>
      <c r="AB28" s="3396">
        <f>P28*'전기 요금 고지 및 기준'!$M$8</f>
        <v>233076.28245611451</v>
      </c>
      <c r="AC28" s="3396">
        <f>P28*'전기 요금 고지 및 기준'!$N$8</f>
        <v>23464</v>
      </c>
      <c r="AD28" s="3396">
        <f t="shared" si="8"/>
        <v>-469.27873170957292</v>
      </c>
      <c r="AE28" s="3396">
        <f t="shared" si="9"/>
        <v>302998.87689536222</v>
      </c>
      <c r="AF28" s="3396"/>
      <c r="AG28" s="3396">
        <f t="shared" si="10"/>
        <v>9695.9640606515914</v>
      </c>
      <c r="AH28" s="3396">
        <f t="shared" si="11"/>
        <v>312690</v>
      </c>
      <c r="AI28" s="2570">
        <f>I28*'전기 요금 고지 및 기준'!$L$12</f>
        <v>62706.553191341285</v>
      </c>
      <c r="AJ28" s="2570">
        <f>I28*'전기 요금 고지 및 기준'!$M$12</f>
        <v>311444.12298914092</v>
      </c>
      <c r="AK28" s="2570">
        <f>I28*'전기 요금 고지 및 기준'!$N$12</f>
        <v>31353.361332220327</v>
      </c>
      <c r="AL28" s="2570">
        <f t="shared" si="12"/>
        <v>-627.06553191341288</v>
      </c>
      <c r="AM28" s="2570">
        <f t="shared" si="13"/>
        <v>404876.97198078909</v>
      </c>
      <c r="AN28" s="2571"/>
      <c r="AO28" s="510">
        <f t="shared" si="14"/>
        <v>12956.063103385251</v>
      </c>
      <c r="AP28" s="2572">
        <f t="shared" si="15"/>
        <v>417830</v>
      </c>
      <c r="AQ28" s="2572">
        <f t="shared" si="16"/>
        <v>1683990</v>
      </c>
      <c r="AR28" s="2572">
        <f t="shared" si="17"/>
        <v>417830</v>
      </c>
      <c r="AS28" s="2572">
        <f t="shared" si="18"/>
        <v>2101820</v>
      </c>
      <c r="AU28" s="32"/>
      <c r="AV28" s="85">
        <f>'수도광열비 부과 내역 '!P28-'전체 전기 사용내역'!AS28</f>
        <v>0</v>
      </c>
    </row>
    <row r="29" spans="1:48" ht="24.95" customHeight="1">
      <c r="A29" s="4310" t="s">
        <v>705</v>
      </c>
      <c r="B29" s="2092">
        <v>24</v>
      </c>
      <c r="C29" s="3412" t="s">
        <v>638</v>
      </c>
      <c r="D29" s="3413" t="s">
        <v>13</v>
      </c>
      <c r="E29" s="3414" t="s">
        <v>886</v>
      </c>
      <c r="F29" s="3442">
        <v>299.10000000000002</v>
      </c>
      <c r="G29" s="2270"/>
      <c r="H29" s="2270"/>
      <c r="I29" s="2270">
        <f t="shared" si="0"/>
        <v>90.47775</v>
      </c>
      <c r="J29" s="3443" t="s">
        <v>5</v>
      </c>
      <c r="K29" s="490">
        <f t="shared" si="3"/>
        <v>3588.5237387947946</v>
      </c>
      <c r="L29" s="493">
        <f>'검침 내역'!S29</f>
        <v>8581</v>
      </c>
      <c r="M29" s="3523">
        <f>'주방 배기펜 '!I53</f>
        <v>2873.3862080536865</v>
      </c>
      <c r="N29" s="2910">
        <f>I29*'FCU 기계실(전기단가)'!$K$55</f>
        <v>441.12528598980617</v>
      </c>
      <c r="O29" s="3397">
        <f>I29*'중앙공조 AHU (전기단가)'!$K$47</f>
        <v>270.77301645548204</v>
      </c>
      <c r="P29" s="3376"/>
      <c r="Q29" s="3398">
        <f>'주방 배수펌프 '!N13</f>
        <v>3.2392282958199603</v>
      </c>
      <c r="R29" s="3376">
        <f>SUM(L29:Q29)-P29</f>
        <v>12169.523738794795</v>
      </c>
      <c r="S29" s="3684">
        <f>R29*'전기 요금 고지 및 기준'!$L$8</f>
        <v>340745.7437739356</v>
      </c>
      <c r="T29" s="2909">
        <f>R29*'전기 요금 고지 및 기준'!$M$8</f>
        <v>1692379.0884843236</v>
      </c>
      <c r="U29" s="3389">
        <f>R29*'전기 요금 고지 및 기준'!$N$8</f>
        <v>170373.33234312711</v>
      </c>
      <c r="V29" s="3390">
        <f t="shared" si="4"/>
        <v>-3407.457437739356</v>
      </c>
      <c r="W29" s="2909">
        <f t="shared" si="5"/>
        <v>2200090.7071636468</v>
      </c>
      <c r="X29" s="2909"/>
      <c r="Y29" s="2909">
        <f t="shared" si="6"/>
        <v>70402.902629236705</v>
      </c>
      <c r="Z29" s="2909">
        <f t="shared" si="7"/>
        <v>2270490</v>
      </c>
      <c r="AA29" s="3379">
        <f>P29*'전기 요금 고지 및 기준'!$L$8</f>
        <v>0</v>
      </c>
      <c r="AB29" s="3379">
        <f>P29*'전기 요금 고지 및 기준'!$M$8</f>
        <v>0</v>
      </c>
      <c r="AC29" s="3379">
        <f>P29*'전기 요금 고지 및 기준'!$N$8</f>
        <v>0</v>
      </c>
      <c r="AD29" s="3379">
        <f t="shared" si="8"/>
        <v>0</v>
      </c>
      <c r="AE29" s="3379">
        <f t="shared" si="9"/>
        <v>0</v>
      </c>
      <c r="AF29" s="3379"/>
      <c r="AG29" s="3399">
        <f t="shared" si="10"/>
        <v>0</v>
      </c>
      <c r="AH29" s="3379">
        <f t="shared" si="11"/>
        <v>0</v>
      </c>
      <c r="AI29" s="3391">
        <f>I29*'전기 요금 고지 및 기준'!$L$12</f>
        <v>50168.597190130211</v>
      </c>
      <c r="AJ29" s="3391">
        <f>I29*'전기 요금 고지 및 기준'!$M$12</f>
        <v>249171.95983964705</v>
      </c>
      <c r="AK29" s="3391">
        <f>I29*'전기 요금 고지 및 기준'!$N$12</f>
        <v>25084.366388838036</v>
      </c>
      <c r="AL29" s="3391">
        <f t="shared" si="12"/>
        <v>-501.68597190130214</v>
      </c>
      <c r="AM29" s="3391">
        <f t="shared" si="13"/>
        <v>323923.23744671402</v>
      </c>
      <c r="AN29" s="3392"/>
      <c r="AO29" s="3381">
        <f t="shared" si="14"/>
        <v>10365.543598294849</v>
      </c>
      <c r="AP29" s="3393">
        <f t="shared" si="15"/>
        <v>334290</v>
      </c>
      <c r="AQ29" s="3393">
        <f t="shared" si="16"/>
        <v>2270490</v>
      </c>
      <c r="AR29" s="3393">
        <f t="shared" si="17"/>
        <v>334290</v>
      </c>
      <c r="AS29" s="3393">
        <f t="shared" si="18"/>
        <v>2604780</v>
      </c>
      <c r="AU29" s="32"/>
      <c r="AV29" s="85">
        <f>'수도광열비 부과 내역 '!P29-'전체 전기 사용내역'!AS29</f>
        <v>0</v>
      </c>
    </row>
    <row r="30" spans="1:48" ht="24.95" customHeight="1">
      <c r="A30" s="4312"/>
      <c r="B30" s="2101">
        <v>25</v>
      </c>
      <c r="C30" s="1733" t="s">
        <v>638</v>
      </c>
      <c r="D30" s="1734" t="s">
        <v>13</v>
      </c>
      <c r="E30" s="3084" t="s">
        <v>884</v>
      </c>
      <c r="F30" s="1736">
        <v>398.47</v>
      </c>
      <c r="G30" s="1736"/>
      <c r="H30" s="1736"/>
      <c r="I30" s="1736">
        <v>120.54</v>
      </c>
      <c r="J30" s="1737" t="s">
        <v>2601</v>
      </c>
      <c r="K30" s="496">
        <f t="shared" si="3"/>
        <v>4540.8380564860654</v>
      </c>
      <c r="L30" s="499">
        <f>'검침 내역'!S30</f>
        <v>9120</v>
      </c>
      <c r="M30" s="504">
        <f>'주방 배기펜 '!I54</f>
        <v>3587.0376845637525</v>
      </c>
      <c r="N30" s="497">
        <f>I30*'FCU 기계실(전기단가)'!$K$55</f>
        <v>587.69412339731309</v>
      </c>
      <c r="O30" s="705">
        <f>I30*'중앙공조 AHU (전기단가)'!$K$47</f>
        <v>360.74039643496673</v>
      </c>
      <c r="P30" s="681"/>
      <c r="Q30" s="762">
        <f>'주방 배수펌프 '!N14</f>
        <v>5.3658520900321953</v>
      </c>
      <c r="R30" s="681">
        <f t="shared" si="1"/>
        <v>13660.838056486065</v>
      </c>
      <c r="S30" s="2060">
        <f>R30*'전기 요금 고지 및 기준'!$L$8</f>
        <v>382502.43181608879</v>
      </c>
      <c r="T30" s="499">
        <f>R30*'전기 요금 고지 및 기준'!$M$8</f>
        <v>1899771.688210492</v>
      </c>
      <c r="U30" s="1430">
        <f>R30*'전기 요금 고지 및 기준'!$N$8</f>
        <v>191251.7327908049</v>
      </c>
      <c r="V30" s="500">
        <f t="shared" si="4"/>
        <v>-3825.024318160888</v>
      </c>
      <c r="W30" s="499">
        <f t="shared" si="5"/>
        <v>2469700.828499225</v>
      </c>
      <c r="X30" s="499"/>
      <c r="Y30" s="499">
        <f t="shared" si="6"/>
        <v>79030.426511975194</v>
      </c>
      <c r="Z30" s="499">
        <f t="shared" si="7"/>
        <v>2548730</v>
      </c>
      <c r="AA30" s="501">
        <f>P30*'전기 요금 고지 및 기준'!$L$8</f>
        <v>0</v>
      </c>
      <c r="AB30" s="501">
        <f>P30*'전기 요금 고지 및 기준'!$M$8</f>
        <v>0</v>
      </c>
      <c r="AC30" s="501">
        <f>P30*'전기 요금 고지 및 기준'!$N$8</f>
        <v>0</v>
      </c>
      <c r="AD30" s="501">
        <f t="shared" si="8"/>
        <v>0</v>
      </c>
      <c r="AE30" s="501">
        <f t="shared" si="9"/>
        <v>0</v>
      </c>
      <c r="AF30" s="501"/>
      <c r="AG30" s="2067">
        <f t="shared" si="10"/>
        <v>0</v>
      </c>
      <c r="AH30" s="501">
        <f t="shared" si="11"/>
        <v>0</v>
      </c>
      <c r="AI30" s="2061">
        <f>I30*'전기 요금 고지 및 기준'!$L$12</f>
        <v>66837.677830165936</v>
      </c>
      <c r="AJ30" s="2061">
        <f>I30*'전기 요금 고지 및 기준'!$M$12</f>
        <v>331962.14582116663</v>
      </c>
      <c r="AK30" s="2061">
        <f>I30*'전기 요금 고지 및 기준'!$N$12</f>
        <v>33418.9292340994</v>
      </c>
      <c r="AL30" s="2061">
        <f t="shared" si="12"/>
        <v>-668.37677830165933</v>
      </c>
      <c r="AM30" s="2061">
        <f t="shared" si="13"/>
        <v>431550.37610713032</v>
      </c>
      <c r="AN30" s="2068"/>
      <c r="AO30" s="503">
        <f t="shared" si="14"/>
        <v>13809.61203542817</v>
      </c>
      <c r="AP30" s="2069">
        <f t="shared" si="15"/>
        <v>445360</v>
      </c>
      <c r="AQ30" s="2069">
        <f t="shared" si="16"/>
        <v>2548730</v>
      </c>
      <c r="AR30" s="2069">
        <f t="shared" si="17"/>
        <v>445360</v>
      </c>
      <c r="AS30" s="2069">
        <f t="shared" si="18"/>
        <v>2994090</v>
      </c>
      <c r="AU30" s="32"/>
      <c r="AV30" s="85">
        <f>'수도광열비 부과 내역 '!P30-'전체 전기 사용내역'!AS30</f>
        <v>0</v>
      </c>
    </row>
    <row r="31" spans="1:48" ht="24.95" customHeight="1">
      <c r="A31" s="4312"/>
      <c r="B31" s="2101">
        <v>26</v>
      </c>
      <c r="C31" s="1733" t="s">
        <v>638</v>
      </c>
      <c r="D31" s="1734" t="s">
        <v>13</v>
      </c>
      <c r="E31" s="3085" t="s">
        <v>328</v>
      </c>
      <c r="F31" s="1751">
        <v>193.86</v>
      </c>
      <c r="G31" s="1709"/>
      <c r="H31" s="1709"/>
      <c r="I31" s="1709">
        <f t="shared" si="0"/>
        <v>58.642650000000003</v>
      </c>
      <c r="J31" s="1739" t="s">
        <v>853</v>
      </c>
      <c r="K31" s="496">
        <f t="shared" si="3"/>
        <v>1965.8087870594493</v>
      </c>
      <c r="L31" s="499">
        <f>'검침 내역'!S31</f>
        <v>3160</v>
      </c>
      <c r="M31" s="505">
        <f>'주방 배기펜 '!I55</f>
        <v>1502.4241610738229</v>
      </c>
      <c r="N31" s="497">
        <f>I31*'FCU 기계실(전기단가)'!$K$55</f>
        <v>285.91289850211911</v>
      </c>
      <c r="O31" s="705">
        <f>I31*'중앙공조 AHU (전기단가)'!$K$47</f>
        <v>175.50002330344284</v>
      </c>
      <c r="P31" s="681"/>
      <c r="Q31" s="762">
        <f>'주방 배수펌프 '!N15</f>
        <v>1.9717041800643238</v>
      </c>
      <c r="R31" s="681">
        <f t="shared" si="1"/>
        <v>5125.8087870594482</v>
      </c>
      <c r="S31" s="2060">
        <f>R31*'전기 요금 고지 및 기준'!$L$8</f>
        <v>143522.25814898818</v>
      </c>
      <c r="T31" s="499">
        <f>R31*'전기 요금 고지 및 기준'!$M$8</f>
        <v>712830.82140137337</v>
      </c>
      <c r="U31" s="1430">
        <f>R31*'전기 요금 고지 및 기준'!$N$8</f>
        <v>71761.323018832278</v>
      </c>
      <c r="V31" s="500">
        <f t="shared" si="4"/>
        <v>-1435.2225814898818</v>
      </c>
      <c r="W31" s="499">
        <f t="shared" si="5"/>
        <v>926679.17998770392</v>
      </c>
      <c r="X31" s="499"/>
      <c r="Y31" s="499">
        <f t="shared" si="6"/>
        <v>29653.733759606526</v>
      </c>
      <c r="Z31" s="499">
        <f t="shared" si="7"/>
        <v>956330</v>
      </c>
      <c r="AA31" s="501">
        <f>P31*'전기 요금 고지 및 기준'!$L$8</f>
        <v>0</v>
      </c>
      <c r="AB31" s="501">
        <f>P31*'전기 요금 고지 및 기준'!$M$8</f>
        <v>0</v>
      </c>
      <c r="AC31" s="501">
        <f>P31*'전기 요금 고지 및 기준'!$N$8</f>
        <v>0</v>
      </c>
      <c r="AD31" s="501">
        <f t="shared" si="8"/>
        <v>0</v>
      </c>
      <c r="AE31" s="501">
        <f t="shared" si="9"/>
        <v>0</v>
      </c>
      <c r="AF31" s="501"/>
      <c r="AG31" s="2067">
        <f t="shared" si="10"/>
        <v>0</v>
      </c>
      <c r="AH31" s="501">
        <f t="shared" si="11"/>
        <v>0</v>
      </c>
      <c r="AI31" s="2061">
        <f>I31*'전기 요금 고지 및 기준'!$L$12</f>
        <v>32516.496995247886</v>
      </c>
      <c r="AJ31" s="2061">
        <f>I31*'전기 요금 고지 및 기준'!$M$12</f>
        <v>161499.41870449344</v>
      </c>
      <c r="AK31" s="2061">
        <f>I31*'전기 요금 고지 및 기준'!$N$12</f>
        <v>16258.292437780481</v>
      </c>
      <c r="AL31" s="2061">
        <f t="shared" si="12"/>
        <v>-325.16496995247888</v>
      </c>
      <c r="AM31" s="2061">
        <f t="shared" si="13"/>
        <v>209949.04316756933</v>
      </c>
      <c r="AN31" s="2068"/>
      <c r="AO31" s="503">
        <f t="shared" si="14"/>
        <v>6718.3693813622185</v>
      </c>
      <c r="AP31" s="2069">
        <f t="shared" si="15"/>
        <v>216670</v>
      </c>
      <c r="AQ31" s="2069">
        <f t="shared" si="16"/>
        <v>956330</v>
      </c>
      <c r="AR31" s="2069">
        <f t="shared" si="17"/>
        <v>216670</v>
      </c>
      <c r="AS31" s="2069">
        <f t="shared" si="18"/>
        <v>1173000</v>
      </c>
      <c r="AU31" s="32"/>
      <c r="AV31" s="85">
        <f>'수도광열비 부과 내역 '!P31-'전체 전기 사용내역'!AS31</f>
        <v>0</v>
      </c>
    </row>
    <row r="32" spans="1:48" ht="24.95" customHeight="1">
      <c r="A32" s="4312"/>
      <c r="B32" s="2101">
        <v>27</v>
      </c>
      <c r="C32" s="1733" t="s">
        <v>638</v>
      </c>
      <c r="D32" s="1734" t="s">
        <v>13</v>
      </c>
      <c r="E32" s="3085" t="s">
        <v>335</v>
      </c>
      <c r="F32" s="1751">
        <v>110.35</v>
      </c>
      <c r="G32" s="1751"/>
      <c r="H32" s="1751"/>
      <c r="I32" s="1751">
        <f t="shared" si="0"/>
        <v>33.380874999999996</v>
      </c>
      <c r="J32" s="1710" t="s">
        <v>878</v>
      </c>
      <c r="K32" s="496">
        <f t="shared" si="3"/>
        <v>1354.468601402968</v>
      </c>
      <c r="L32" s="499">
        <f>'검침 내역'!S32</f>
        <v>7111</v>
      </c>
      <c r="M32" s="505">
        <f>'주방 배기펜 '!I56</f>
        <v>1089.2575167785217</v>
      </c>
      <c r="N32" s="497">
        <f>I32*'FCU 기계실(전기단가)'!$K$55</f>
        <v>162.7488308558178</v>
      </c>
      <c r="O32" s="705">
        <f>I32*'중앙공조 AHU (전기단가)'!$K$47</f>
        <v>99.899038334545111</v>
      </c>
      <c r="P32" s="681"/>
      <c r="Q32" s="762">
        <f>'주방 배수펌프 '!N16</f>
        <v>2.5632154340836206</v>
      </c>
      <c r="R32" s="681">
        <f t="shared" si="1"/>
        <v>8465.4686014029685</v>
      </c>
      <c r="S32" s="2060">
        <f>R32*'전기 요금 고지 및 기준'!$L$8</f>
        <v>237032.48022634827</v>
      </c>
      <c r="T32" s="499">
        <f>R32*'전기 요금 고지 및 기준'!$M$8</f>
        <v>1177267.2737851832</v>
      </c>
      <c r="U32" s="1430">
        <f>R32*'전기 요금 고지 및 기준'!$N$8</f>
        <v>118516.56041964155</v>
      </c>
      <c r="V32" s="500">
        <f t="shared" si="4"/>
        <v>-2370.324802263483</v>
      </c>
      <c r="W32" s="499">
        <f t="shared" si="5"/>
        <v>1530445.9896289096</v>
      </c>
      <c r="X32" s="499"/>
      <c r="Y32" s="499">
        <f t="shared" si="6"/>
        <v>48974.271668125111</v>
      </c>
      <c r="Z32" s="499">
        <f t="shared" si="7"/>
        <v>1579420</v>
      </c>
      <c r="AA32" s="501">
        <f>P32*'전기 요금 고지 및 기준'!$L$8</f>
        <v>0</v>
      </c>
      <c r="AB32" s="501">
        <f>P32*'전기 요금 고지 및 기준'!$M$8</f>
        <v>0</v>
      </c>
      <c r="AC32" s="501">
        <f>P32*'전기 요금 고지 및 기준'!$N$8</f>
        <v>0</v>
      </c>
      <c r="AD32" s="501">
        <f t="shared" si="8"/>
        <v>0</v>
      </c>
      <c r="AE32" s="501">
        <f t="shared" si="9"/>
        <v>0</v>
      </c>
      <c r="AF32" s="501"/>
      <c r="AG32" s="2067">
        <f t="shared" si="10"/>
        <v>0</v>
      </c>
      <c r="AH32" s="501">
        <f t="shared" si="11"/>
        <v>0</v>
      </c>
      <c r="AI32" s="2061">
        <f>I32*'전기 요금 고지 및 기준'!$L$12</f>
        <v>18509.20996299187</v>
      </c>
      <c r="AJ32" s="2061">
        <f>I32*'전기 요금 고지 및 기준'!$M$12</f>
        <v>91929.541184570553</v>
      </c>
      <c r="AK32" s="2061">
        <f>I32*'전기 요금 고지 및 기준'!$N$12</f>
        <v>9254.6299933409464</v>
      </c>
      <c r="AL32" s="2061">
        <f t="shared" si="12"/>
        <v>-185.09209962991869</v>
      </c>
      <c r="AM32" s="2061">
        <f t="shared" si="13"/>
        <v>119508.28904127344</v>
      </c>
      <c r="AN32" s="2068"/>
      <c r="AO32" s="503">
        <f t="shared" si="14"/>
        <v>3824.2652493207502</v>
      </c>
      <c r="AP32" s="2069">
        <f t="shared" si="15"/>
        <v>123330</v>
      </c>
      <c r="AQ32" s="2069">
        <f t="shared" si="16"/>
        <v>1579420</v>
      </c>
      <c r="AR32" s="2069">
        <f t="shared" si="17"/>
        <v>123330</v>
      </c>
      <c r="AS32" s="2069">
        <f t="shared" si="18"/>
        <v>1702750</v>
      </c>
      <c r="AU32" s="32"/>
      <c r="AV32" s="85">
        <f>'수도광열비 부과 내역 '!P32-'전체 전기 사용내역'!AS32</f>
        <v>0</v>
      </c>
    </row>
    <row r="33" spans="1:48" ht="24.95" customHeight="1">
      <c r="A33" s="4312"/>
      <c r="B33" s="2101">
        <v>28</v>
      </c>
      <c r="C33" s="1733" t="s">
        <v>638</v>
      </c>
      <c r="D33" s="1734" t="s">
        <v>13</v>
      </c>
      <c r="E33" s="3085" t="s">
        <v>333</v>
      </c>
      <c r="F33" s="1751">
        <v>97.08</v>
      </c>
      <c r="G33" s="1709"/>
      <c r="H33" s="1709"/>
      <c r="I33" s="1709">
        <f t="shared" si="0"/>
        <v>29.366699999999998</v>
      </c>
      <c r="J33" s="1739" t="s">
        <v>689</v>
      </c>
      <c r="K33" s="496">
        <f t="shared" si="3"/>
        <v>1204.2167982908738</v>
      </c>
      <c r="L33" s="499">
        <f>'검침 내역'!S33</f>
        <v>5307.4000000000015</v>
      </c>
      <c r="M33" s="505">
        <f>'주방 배기펜 '!I57</f>
        <v>920.23479865771651</v>
      </c>
      <c r="N33" s="497">
        <f>I33*'FCU 기계실(전기단가)'!$K$55</f>
        <v>143.17767557302034</v>
      </c>
      <c r="O33" s="705">
        <f>I33*'중앙공조 AHU (전기단가)'!$K$47</f>
        <v>87.885805541618851</v>
      </c>
      <c r="P33" s="681"/>
      <c r="Q33" s="763">
        <f>'주방 배수펌프 '!N11</f>
        <v>52.91851851851839</v>
      </c>
      <c r="R33" s="681">
        <f t="shared" si="1"/>
        <v>6511.6167982908764</v>
      </c>
      <c r="S33" s="2060">
        <f>R33*'전기 요금 고지 및 기준'!$L$8</f>
        <v>182324.77759431337</v>
      </c>
      <c r="T33" s="499">
        <f>R33*'전기 요금 고지 및 기준'!$M$8</f>
        <v>905550.97620789043</v>
      </c>
      <c r="U33" s="1430">
        <f>R33*'전기 요금 고지 및 기준'!$N$8</f>
        <v>91162.635176072275</v>
      </c>
      <c r="V33" s="500">
        <f t="shared" si="4"/>
        <v>-1823.2477759431338</v>
      </c>
      <c r="W33" s="499">
        <f t="shared" si="5"/>
        <v>1177215.1412023332</v>
      </c>
      <c r="X33" s="499"/>
      <c r="Y33" s="499">
        <f t="shared" si="6"/>
        <v>37670.884518474661</v>
      </c>
      <c r="Z33" s="499">
        <f t="shared" si="7"/>
        <v>1214890</v>
      </c>
      <c r="AA33" s="501">
        <f>P33*'전기 요금 고지 및 기준'!$L$8</f>
        <v>0</v>
      </c>
      <c r="AB33" s="501">
        <f>P33*'전기 요금 고지 및 기준'!$M$8</f>
        <v>0</v>
      </c>
      <c r="AC33" s="501">
        <f>P33*'전기 요금 고지 및 기준'!$N$8</f>
        <v>0</v>
      </c>
      <c r="AD33" s="501">
        <f t="shared" si="8"/>
        <v>0</v>
      </c>
      <c r="AE33" s="501">
        <f t="shared" si="9"/>
        <v>0</v>
      </c>
      <c r="AF33" s="501"/>
      <c r="AG33" s="2067">
        <f t="shared" si="10"/>
        <v>0</v>
      </c>
      <c r="AH33" s="501">
        <f t="shared" si="11"/>
        <v>0</v>
      </c>
      <c r="AI33" s="2061">
        <f>I33*'전기 요금 고지 및 기준'!$L$12</f>
        <v>16283.408275552792</v>
      </c>
      <c r="AJ33" s="2061">
        <f>I33*'전기 요금 고지 및 기준'!$M$12</f>
        <v>80874.670214754049</v>
      </c>
      <c r="AK33" s="2061">
        <f>I33*'전기 요금 고지 및 기준'!$N$12</f>
        <v>8141.7261418535491</v>
      </c>
      <c r="AL33" s="2061">
        <f t="shared" si="12"/>
        <v>-162.83408275552793</v>
      </c>
      <c r="AM33" s="2061">
        <f t="shared" si="13"/>
        <v>105136.97054940487</v>
      </c>
      <c r="AN33" s="2068"/>
      <c r="AO33" s="503">
        <f t="shared" si="14"/>
        <v>3364.3830575809557</v>
      </c>
      <c r="AP33" s="2069">
        <f t="shared" si="15"/>
        <v>108500</v>
      </c>
      <c r="AQ33" s="2069">
        <f t="shared" si="16"/>
        <v>1214890</v>
      </c>
      <c r="AR33" s="2069">
        <f t="shared" si="17"/>
        <v>108500</v>
      </c>
      <c r="AS33" s="2069">
        <f t="shared" si="18"/>
        <v>1323390</v>
      </c>
      <c r="AU33" s="32"/>
      <c r="AV33" s="85">
        <f>'수도광열비 부과 내역 '!P33-'전체 전기 사용내역'!AS33</f>
        <v>0</v>
      </c>
    </row>
    <row r="34" spans="1:48" ht="24.95" customHeight="1">
      <c r="A34" s="4312"/>
      <c r="B34" s="2101">
        <v>29</v>
      </c>
      <c r="C34" s="1733" t="s">
        <v>638</v>
      </c>
      <c r="D34" s="1734" t="s">
        <v>13</v>
      </c>
      <c r="E34" s="3085" t="s">
        <v>327</v>
      </c>
      <c r="F34" s="1736">
        <v>294.04000000000002</v>
      </c>
      <c r="G34" s="1736"/>
      <c r="H34" s="1736"/>
      <c r="I34" s="1736">
        <f t="shared" si="0"/>
        <v>88.947100000000006</v>
      </c>
      <c r="J34" s="1737" t="s">
        <v>2296</v>
      </c>
      <c r="K34" s="496">
        <f t="shared" si="3"/>
        <v>3576.8406980865684</v>
      </c>
      <c r="L34" s="499">
        <f>'검침 내역'!S34</f>
        <v>11100</v>
      </c>
      <c r="M34" s="505">
        <f>'주방 배기펜 '!I58</f>
        <v>2760.7043959731495</v>
      </c>
      <c r="N34" s="497">
        <f>I34*'FCU 기계실(전기단가)'!$K$55</f>
        <v>433.66258472899574</v>
      </c>
      <c r="O34" s="705">
        <f>I34*'중앙공조 AHU (전기단가)'!$K$47</f>
        <v>266.192235902942</v>
      </c>
      <c r="P34" s="681"/>
      <c r="Q34" s="763">
        <f>'주방 배수펌프 '!N12</f>
        <v>116.28148148148121</v>
      </c>
      <c r="R34" s="681">
        <f t="shared" si="1"/>
        <v>14676.840698086567</v>
      </c>
      <c r="S34" s="2060">
        <f>R34*'전기 요금 고지 및 기준'!$L$8</f>
        <v>410950.42889627133</v>
      </c>
      <c r="T34" s="499">
        <f>R34*'전기 요금 고지 및 기준'!$M$8</f>
        <v>2041064.1217843804</v>
      </c>
      <c r="U34" s="1430">
        <f>R34*'전기 요금 고지 및 기준'!$N$8</f>
        <v>205475.76977321194</v>
      </c>
      <c r="V34" s="500">
        <f t="shared" si="4"/>
        <v>-4109.504288962713</v>
      </c>
      <c r="W34" s="499">
        <f t="shared" si="5"/>
        <v>2653380.816164901</v>
      </c>
      <c r="X34" s="499"/>
      <c r="Y34" s="499">
        <f t="shared" si="6"/>
        <v>84908.18611727684</v>
      </c>
      <c r="Z34" s="499">
        <f t="shared" ref="Z34:Z76" si="35">ROUND((W34+X34+Y34),-1)</f>
        <v>2738290</v>
      </c>
      <c r="AA34" s="501">
        <f>P34*'전기 요금 고지 및 기준'!$L$8</f>
        <v>0</v>
      </c>
      <c r="AB34" s="501">
        <f>P34*'전기 요금 고지 및 기준'!$M$8</f>
        <v>0</v>
      </c>
      <c r="AC34" s="501">
        <f>P34*'전기 요금 고지 및 기준'!$N$8</f>
        <v>0</v>
      </c>
      <c r="AD34" s="501">
        <f t="shared" ref="AD34:AD76" si="36">AA34*-0.01</f>
        <v>0</v>
      </c>
      <c r="AE34" s="501">
        <f t="shared" si="2"/>
        <v>0</v>
      </c>
      <c r="AF34" s="501"/>
      <c r="AG34" s="2067">
        <f t="shared" si="10"/>
        <v>0</v>
      </c>
      <c r="AH34" s="501">
        <f t="shared" ref="AH34:AH76" si="37">ROUND((AE34+AF34+AG34),-1)</f>
        <v>0</v>
      </c>
      <c r="AI34" s="2061">
        <f>I34*'전기 요금 고지 및 기준'!$L$12</f>
        <v>49319.874014663619</v>
      </c>
      <c r="AJ34" s="2061">
        <f>I34*'전기 요금 고지 및 기준'!$M$12</f>
        <v>244956.61341106595</v>
      </c>
      <c r="AK34" s="2061">
        <f>I34*'전기 요금 고지 및 기준'!$N$12</f>
        <v>24660.003654209082</v>
      </c>
      <c r="AL34" s="2061">
        <f t="shared" si="12"/>
        <v>-493.19874014663623</v>
      </c>
      <c r="AM34" s="2061">
        <f t="shared" si="13"/>
        <v>318443.29233979201</v>
      </c>
      <c r="AN34" s="2068"/>
      <c r="AO34" s="503">
        <f t="shared" si="14"/>
        <v>10190.185354873345</v>
      </c>
      <c r="AP34" s="2069">
        <f t="shared" si="15"/>
        <v>328630</v>
      </c>
      <c r="AQ34" s="2069">
        <f t="shared" si="16"/>
        <v>2738290</v>
      </c>
      <c r="AR34" s="2069">
        <f t="shared" si="17"/>
        <v>328630</v>
      </c>
      <c r="AS34" s="2069">
        <f t="shared" si="18"/>
        <v>3066920</v>
      </c>
      <c r="AU34" s="32"/>
      <c r="AV34" s="85">
        <f>'수도광열비 부과 내역 '!P34-'전체 전기 사용내역'!AS34</f>
        <v>0</v>
      </c>
    </row>
    <row r="35" spans="1:48" ht="24.95" customHeight="1">
      <c r="A35" s="4312"/>
      <c r="B35" s="2101">
        <v>30</v>
      </c>
      <c r="C35" s="1733" t="s">
        <v>638</v>
      </c>
      <c r="D35" s="1734" t="s">
        <v>13</v>
      </c>
      <c r="E35" s="3085" t="s">
        <v>690</v>
      </c>
      <c r="F35" s="1751">
        <v>192.26</v>
      </c>
      <c r="G35" s="1709"/>
      <c r="H35" s="1709"/>
      <c r="I35" s="1709">
        <f t="shared" si="0"/>
        <v>58.158649999999994</v>
      </c>
      <c r="J35" s="1737" t="s">
        <v>866</v>
      </c>
      <c r="K35" s="496">
        <f t="shared" si="3"/>
        <v>2418.0207011842658</v>
      </c>
      <c r="L35" s="499">
        <f>'검침 내역'!S35</f>
        <v>2899</v>
      </c>
      <c r="M35" s="505">
        <f>'주방 배기펜 '!I59</f>
        <v>1953.1514093959697</v>
      </c>
      <c r="N35" s="497">
        <f>I35*'FCU 기계실(전기단가)'!$K$55</f>
        <v>283.55315106787071</v>
      </c>
      <c r="O35" s="705">
        <f>I35*'중앙공조 AHU (전기단가)'!$K$47</f>
        <v>174.05155514453685</v>
      </c>
      <c r="P35" s="681"/>
      <c r="Q35" s="760">
        <f>'주방 배수펌프 '!N17</f>
        <v>7.2645855758881099</v>
      </c>
      <c r="R35" s="681">
        <f t="shared" si="1"/>
        <v>5317.0207011842658</v>
      </c>
      <c r="S35" s="2060">
        <f>R35*'전기 요금 고지 및 기준'!$L$8</f>
        <v>148876.17727477901</v>
      </c>
      <c r="T35" s="499">
        <f>R35*'전기 요금 고지 및 기준'!$M$8</f>
        <v>739422.0875741241</v>
      </c>
      <c r="U35" s="1430">
        <f>R35*'전기 요금 고지 및 기준'!$N$8</f>
        <v>74438.289816579723</v>
      </c>
      <c r="V35" s="500">
        <f t="shared" si="4"/>
        <v>-1488.76177274779</v>
      </c>
      <c r="W35" s="499">
        <f t="shared" si="5"/>
        <v>961247.79289273499</v>
      </c>
      <c r="X35" s="499"/>
      <c r="Y35" s="499">
        <f t="shared" si="6"/>
        <v>30759.92937256752</v>
      </c>
      <c r="Z35" s="499">
        <f t="shared" si="35"/>
        <v>992010</v>
      </c>
      <c r="AA35" s="501">
        <f>P35*'전기 요금 고지 및 기준'!$L$8</f>
        <v>0</v>
      </c>
      <c r="AB35" s="501">
        <f>P35*'전기 요금 고지 및 기준'!$M$8</f>
        <v>0</v>
      </c>
      <c r="AC35" s="501">
        <f>P35*'전기 요금 고지 및 기준'!$N$8</f>
        <v>0</v>
      </c>
      <c r="AD35" s="501">
        <f t="shared" si="36"/>
        <v>0</v>
      </c>
      <c r="AE35" s="501">
        <f t="shared" si="2"/>
        <v>0</v>
      </c>
      <c r="AF35" s="501"/>
      <c r="AG35" s="2067">
        <f t="shared" si="10"/>
        <v>0</v>
      </c>
      <c r="AH35" s="501">
        <f t="shared" si="37"/>
        <v>0</v>
      </c>
      <c r="AI35" s="2061">
        <f>I35*'전기 요금 고지 및 기준'!$L$12</f>
        <v>32248.126030673466</v>
      </c>
      <c r="AJ35" s="2061">
        <f>I35*'전기 요금 고지 및 기준'!$M$12</f>
        <v>160166.50283774838</v>
      </c>
      <c r="AK35" s="2061">
        <f>I35*'전기 요금 고지 및 기준'!$N$12</f>
        <v>16124.106592838516</v>
      </c>
      <c r="AL35" s="2061">
        <f t="shared" si="12"/>
        <v>-322.48126030673467</v>
      </c>
      <c r="AM35" s="2061">
        <f t="shared" si="13"/>
        <v>208216.25420095364</v>
      </c>
      <c r="AN35" s="2068"/>
      <c r="AO35" s="503">
        <f t="shared" si="14"/>
        <v>6662.9201344305166</v>
      </c>
      <c r="AP35" s="2069">
        <f t="shared" si="15"/>
        <v>214880</v>
      </c>
      <c r="AQ35" s="2069">
        <f t="shared" si="16"/>
        <v>992010</v>
      </c>
      <c r="AR35" s="2069">
        <f t="shared" si="17"/>
        <v>214880</v>
      </c>
      <c r="AS35" s="2069">
        <f t="shared" si="18"/>
        <v>1206890</v>
      </c>
      <c r="AU35" s="32"/>
      <c r="AV35" s="85">
        <f>'수도광열비 부과 내역 '!P35-'전체 전기 사용내역'!AS35</f>
        <v>0</v>
      </c>
    </row>
    <row r="36" spans="1:48" ht="24.95" customHeight="1">
      <c r="A36" s="4312"/>
      <c r="B36" s="2101">
        <v>31</v>
      </c>
      <c r="C36" s="1733" t="s">
        <v>638</v>
      </c>
      <c r="D36" s="1734" t="s">
        <v>13</v>
      </c>
      <c r="E36" s="3085" t="s">
        <v>869</v>
      </c>
      <c r="F36" s="1751">
        <v>77.64</v>
      </c>
      <c r="G36" s="1709"/>
      <c r="H36" s="1709"/>
      <c r="I36" s="1709">
        <f t="shared" si="0"/>
        <v>23.4861</v>
      </c>
      <c r="J36" s="1739" t="s">
        <v>883</v>
      </c>
      <c r="K36" s="496">
        <f t="shared" si="3"/>
        <v>949.55321259300342</v>
      </c>
      <c r="L36" s="499">
        <f>'검침 내역'!S36</f>
        <v>2589</v>
      </c>
      <c r="M36" s="505">
        <f>'주방 배기펜 '!I60</f>
        <v>751.21208053691146</v>
      </c>
      <c r="N36" s="497">
        <f>I36*'FCU 기계실(전기단가)'!$K$55</f>
        <v>114.50674424690256</v>
      </c>
      <c r="O36" s="705">
        <f>I36*'중앙공조 AHU (전기단가)'!$K$47</f>
        <v>70.286917410911485</v>
      </c>
      <c r="P36" s="681"/>
      <c r="Q36" s="760">
        <f>'주방 배수펌프 '!N18</f>
        <v>13.547470398277826</v>
      </c>
      <c r="R36" s="681">
        <f t="shared" si="1"/>
        <v>3538.5532125930031</v>
      </c>
      <c r="S36" s="2060">
        <f>R36*'전기 요금 고지 및 기준'!$L$8</f>
        <v>99079.222177355565</v>
      </c>
      <c r="T36" s="499">
        <f>R36*'전기 요금 고지 및 기준'!$M$8</f>
        <v>492095.95946558367</v>
      </c>
      <c r="U36" s="1430">
        <f>R36*'전기 요금 고지 및 기준'!$N$8</f>
        <v>49539.744976302041</v>
      </c>
      <c r="V36" s="500">
        <f t="shared" si="4"/>
        <v>-990.79222177355564</v>
      </c>
      <c r="W36" s="499">
        <f t="shared" si="5"/>
        <v>639724.13439746771</v>
      </c>
      <c r="X36" s="499"/>
      <c r="Y36" s="499">
        <f t="shared" si="6"/>
        <v>20471.172300718968</v>
      </c>
      <c r="Z36" s="499">
        <f t="shared" si="35"/>
        <v>660200</v>
      </c>
      <c r="AA36" s="501">
        <f>P36*'전기 요금 고지 및 기준'!$L$8</f>
        <v>0</v>
      </c>
      <c r="AB36" s="501">
        <f>P36*'전기 요금 고지 및 기준'!$M$8</f>
        <v>0</v>
      </c>
      <c r="AC36" s="501">
        <f>P36*'전기 요금 고지 및 기준'!$N$8</f>
        <v>0</v>
      </c>
      <c r="AD36" s="501">
        <f t="shared" si="36"/>
        <v>0</v>
      </c>
      <c r="AE36" s="501">
        <f t="shared" si="2"/>
        <v>0</v>
      </c>
      <c r="AF36" s="501"/>
      <c r="AG36" s="2067">
        <f t="shared" si="10"/>
        <v>0</v>
      </c>
      <c r="AH36" s="501">
        <f t="shared" si="37"/>
        <v>0</v>
      </c>
      <c r="AI36" s="2061">
        <f>I36*'전기 요금 고지 및 기준'!$L$12</f>
        <v>13022.701055973619</v>
      </c>
      <c r="AJ36" s="2061">
        <f>I36*'전기 요금 고지 및 기준'!$M$12</f>
        <v>64679.742433802065</v>
      </c>
      <c r="AK36" s="2061">
        <f>I36*'전기 요금 고지 및 기준'!$N$12</f>
        <v>6511.3681258087099</v>
      </c>
      <c r="AL36" s="2061">
        <f t="shared" si="12"/>
        <v>-130.22701055973619</v>
      </c>
      <c r="AM36" s="2061">
        <f t="shared" si="13"/>
        <v>84083.584605024662</v>
      </c>
      <c r="AN36" s="2068"/>
      <c r="AO36" s="503">
        <f t="shared" si="14"/>
        <v>2690.6747073607894</v>
      </c>
      <c r="AP36" s="2069">
        <f t="shared" si="15"/>
        <v>86770</v>
      </c>
      <c r="AQ36" s="2069">
        <f t="shared" si="16"/>
        <v>660200</v>
      </c>
      <c r="AR36" s="2069">
        <f t="shared" si="17"/>
        <v>86770</v>
      </c>
      <c r="AS36" s="2069">
        <f t="shared" si="18"/>
        <v>746970</v>
      </c>
      <c r="AU36" s="32"/>
      <c r="AV36" s="85">
        <f>'수도광열비 부과 내역 '!P36-'전체 전기 사용내역'!AS36</f>
        <v>0</v>
      </c>
    </row>
    <row r="37" spans="1:48" ht="24.95" customHeight="1">
      <c r="A37" s="4312"/>
      <c r="B37" s="2101">
        <v>32</v>
      </c>
      <c r="C37" s="1733" t="s">
        <v>638</v>
      </c>
      <c r="D37" s="1734" t="s">
        <v>13</v>
      </c>
      <c r="E37" s="3085" t="s">
        <v>892</v>
      </c>
      <c r="F37" s="1751">
        <v>132.24</v>
      </c>
      <c r="G37" s="1709"/>
      <c r="H37" s="1709"/>
      <c r="I37" s="1709">
        <f t="shared" si="0"/>
        <v>40.002600000000001</v>
      </c>
      <c r="J37" s="1739" t="s">
        <v>2239</v>
      </c>
      <c r="K37" s="496">
        <f t="shared" si="3"/>
        <v>1515.1859788814129</v>
      </c>
      <c r="L37" s="499">
        <f>'검침 내역'!S37</f>
        <v>3818</v>
      </c>
      <c r="M37" s="505">
        <f>'주방 배기펜 '!I61</f>
        <v>1183.1590268456355</v>
      </c>
      <c r="N37" s="497">
        <f>I37*'FCU 기계실(전기단가)'!$K$55</f>
        <v>195.03312544062845</v>
      </c>
      <c r="O37" s="705">
        <f>I37*'중앙공조 AHU (전기단가)'!$K$47</f>
        <v>119.71589333357723</v>
      </c>
      <c r="P37" s="681"/>
      <c r="Q37" s="760">
        <f>'주방 배수펌프 '!N19</f>
        <v>17.277933261571722</v>
      </c>
      <c r="R37" s="681">
        <f t="shared" si="1"/>
        <v>5333.1859788814127</v>
      </c>
      <c r="S37" s="2060">
        <f>R37*'전기 요금 고지 및 기준'!$L$8</f>
        <v>149328.8038270135</v>
      </c>
      <c r="T37" s="499">
        <f>R37*'전기 요금 고지 및 기준'!$M$8</f>
        <v>741670.14415558102</v>
      </c>
      <c r="U37" s="1430">
        <f>R37*'전기 요금 고지 및 기준'!$N$8</f>
        <v>74664.603704339781</v>
      </c>
      <c r="V37" s="500">
        <f t="shared" si="4"/>
        <v>-1493.2880382701351</v>
      </c>
      <c r="W37" s="499">
        <f t="shared" si="5"/>
        <v>964170.26364866423</v>
      </c>
      <c r="X37" s="499"/>
      <c r="Y37" s="499">
        <f t="shared" si="6"/>
        <v>30853.448436757255</v>
      </c>
      <c r="Z37" s="499">
        <f t="shared" si="35"/>
        <v>995020</v>
      </c>
      <c r="AA37" s="501">
        <f>P37*'전기 요금 고지 및 기준'!$L$8</f>
        <v>0</v>
      </c>
      <c r="AB37" s="501">
        <f>P37*'전기 요금 고지 및 기준'!$M$8</f>
        <v>0</v>
      </c>
      <c r="AC37" s="501">
        <f>P37*'전기 요금 고지 및 기준'!$N$8</f>
        <v>0</v>
      </c>
      <c r="AD37" s="501">
        <f t="shared" si="36"/>
        <v>0</v>
      </c>
      <c r="AE37" s="501">
        <f t="shared" si="2"/>
        <v>0</v>
      </c>
      <c r="AF37" s="501"/>
      <c r="AG37" s="2067">
        <f t="shared" si="10"/>
        <v>0</v>
      </c>
      <c r="AH37" s="501">
        <f t="shared" si="37"/>
        <v>0</v>
      </c>
      <c r="AI37" s="2061">
        <f>I37*'전기 요금 고지 및 기준'!$L$12</f>
        <v>22180.860222075626</v>
      </c>
      <c r="AJ37" s="2061">
        <f>I37*'전기 요금 고지 및 기준'!$M$12</f>
        <v>110165.49638647586</v>
      </c>
      <c r="AK37" s="2061">
        <f>I37*'전기 요금 고지 및 기준'!$N$12</f>
        <v>11090.460084453167</v>
      </c>
      <c r="AL37" s="2061">
        <f t="shared" si="12"/>
        <v>-221.80860222075626</v>
      </c>
      <c r="AM37" s="2061">
        <f t="shared" si="13"/>
        <v>143215.0080907839</v>
      </c>
      <c r="AN37" s="2068"/>
      <c r="AO37" s="503">
        <f t="shared" si="14"/>
        <v>4582.8802589050847</v>
      </c>
      <c r="AP37" s="2069">
        <f t="shared" si="15"/>
        <v>147800</v>
      </c>
      <c r="AQ37" s="2069">
        <f t="shared" si="16"/>
        <v>995020</v>
      </c>
      <c r="AR37" s="2069">
        <f t="shared" si="17"/>
        <v>147800</v>
      </c>
      <c r="AS37" s="2069">
        <f t="shared" si="18"/>
        <v>1142820</v>
      </c>
      <c r="AU37" s="32"/>
      <c r="AV37" s="85">
        <f>'수도광열비 부과 내역 '!P37-'전체 전기 사용내역'!AS37</f>
        <v>0</v>
      </c>
    </row>
    <row r="38" spans="1:48" ht="24.95" customHeight="1">
      <c r="A38" s="4312"/>
      <c r="B38" s="2101">
        <v>33</v>
      </c>
      <c r="C38" s="1733" t="s">
        <v>638</v>
      </c>
      <c r="D38" s="1734" t="s">
        <v>13</v>
      </c>
      <c r="E38" s="3085" t="s">
        <v>330</v>
      </c>
      <c r="F38" s="1736">
        <v>119.79</v>
      </c>
      <c r="G38" s="1736"/>
      <c r="H38" s="1736"/>
      <c r="I38" s="1736">
        <f t="shared" si="0"/>
        <v>36.236474999999999</v>
      </c>
      <c r="J38" s="1737" t="s">
        <v>2238</v>
      </c>
      <c r="K38" s="496">
        <f t="shared" si="3"/>
        <v>1518.8925920839831</v>
      </c>
      <c r="L38" s="499">
        <f>'검침 내역'!S38</f>
        <v>3380</v>
      </c>
      <c r="M38" s="505">
        <f>'주방 배기펜 '!I62</f>
        <v>1220.719630872481</v>
      </c>
      <c r="N38" s="497">
        <f>I38*'FCU 기계실(전기단가)'!$K$55</f>
        <v>176.67134071788325</v>
      </c>
      <c r="O38" s="705">
        <f>I38*'중앙공조 AHU (전기단가)'!$K$47</f>
        <v>108.44500047209026</v>
      </c>
      <c r="P38" s="681"/>
      <c r="Q38" s="760">
        <f>'주방 배수펌프 '!N20</f>
        <v>13.05662002152863</v>
      </c>
      <c r="R38" s="681">
        <f>SUM(L38:Q38)-P38</f>
        <v>4898.8925920839838</v>
      </c>
      <c r="S38" s="2060">
        <f>R38*'전기 요금 고지 및 기준'!$L$8</f>
        <v>137168.62186125261</v>
      </c>
      <c r="T38" s="499">
        <f>R38*'전기 요금 고지 및 기준'!$M$8</f>
        <v>681274.26820688159</v>
      </c>
      <c r="U38" s="1430">
        <f>R38*'전기 요금 고지 및 기준'!$N$8</f>
        <v>68584.496289175775</v>
      </c>
      <c r="V38" s="500">
        <f t="shared" si="4"/>
        <v>-1371.6862186125261</v>
      </c>
      <c r="W38" s="499">
        <f t="shared" si="5"/>
        <v>885655.70013869752</v>
      </c>
      <c r="X38" s="499"/>
      <c r="Y38" s="499">
        <f t="shared" si="6"/>
        <v>28340.98240443832</v>
      </c>
      <c r="Z38" s="499">
        <f t="shared" si="35"/>
        <v>914000</v>
      </c>
      <c r="AA38" s="501">
        <f>P38*'전기 요금 고지 및 기준'!$L$8</f>
        <v>0</v>
      </c>
      <c r="AB38" s="501">
        <f>P38*'전기 요금 고지 및 기준'!$M$8</f>
        <v>0</v>
      </c>
      <c r="AC38" s="501">
        <f>P38*'전기 요금 고지 및 기준'!$N$8</f>
        <v>0</v>
      </c>
      <c r="AD38" s="501">
        <f t="shared" si="36"/>
        <v>0</v>
      </c>
      <c r="AE38" s="501">
        <f t="shared" si="2"/>
        <v>0</v>
      </c>
      <c r="AF38" s="501"/>
      <c r="AG38" s="2067">
        <f t="shared" si="10"/>
        <v>0</v>
      </c>
      <c r="AH38" s="501">
        <f t="shared" si="37"/>
        <v>0</v>
      </c>
      <c r="AI38" s="2061">
        <f>I38*'전기 요금 고지 및 기준'!$L$12</f>
        <v>20092.598653980935</v>
      </c>
      <c r="AJ38" s="2061">
        <f>I38*'전기 요금 고지 및 기준'!$M$12</f>
        <v>99793.74479836617</v>
      </c>
      <c r="AK38" s="2061">
        <f>I38*'전기 요금 고지 및 기준'!$N$12</f>
        <v>10046.326478498522</v>
      </c>
      <c r="AL38" s="2061">
        <f t="shared" si="12"/>
        <v>-200.92598653980934</v>
      </c>
      <c r="AM38" s="2061">
        <f t="shared" si="13"/>
        <v>129731.74394430582</v>
      </c>
      <c r="AN38" s="2068"/>
      <c r="AO38" s="503">
        <f t="shared" si="14"/>
        <v>4151.4158062177867</v>
      </c>
      <c r="AP38" s="2069">
        <f t="shared" si="15"/>
        <v>133880</v>
      </c>
      <c r="AQ38" s="2069">
        <f t="shared" si="16"/>
        <v>914000</v>
      </c>
      <c r="AR38" s="2069">
        <f t="shared" si="17"/>
        <v>133880</v>
      </c>
      <c r="AS38" s="2069">
        <f t="shared" si="18"/>
        <v>1047880</v>
      </c>
      <c r="AU38" s="32"/>
      <c r="AV38" s="85">
        <f>'수도광열비 부과 내역 '!P38-'전체 전기 사용내역'!AS38</f>
        <v>0</v>
      </c>
    </row>
    <row r="39" spans="1:48" ht="24.95" customHeight="1">
      <c r="A39" s="4312"/>
      <c r="B39" s="2101">
        <v>34</v>
      </c>
      <c r="C39" s="1740" t="s">
        <v>638</v>
      </c>
      <c r="D39" s="1741" t="s">
        <v>13</v>
      </c>
      <c r="E39" s="3086" t="s">
        <v>338</v>
      </c>
      <c r="F39" s="1751">
        <v>133.02000000000001</v>
      </c>
      <c r="G39" s="1751"/>
      <c r="H39" s="1751"/>
      <c r="I39" s="1751">
        <f t="shared" si="0"/>
        <v>40.238550000000004</v>
      </c>
      <c r="J39" s="3685" t="s">
        <v>2433</v>
      </c>
      <c r="K39" s="496">
        <f t="shared" si="3"/>
        <v>1270.9351563015828</v>
      </c>
      <c r="L39" s="499">
        <f>'검침 내역'!S39</f>
        <v>4033</v>
      </c>
      <c r="M39" s="505">
        <f>'주방 배기펜 '!I63</f>
        <v>939.01510067113929</v>
      </c>
      <c r="N39" s="497">
        <f>I39*'FCU 기계실(전기단가)'!$K$55</f>
        <v>196.18350231482455</v>
      </c>
      <c r="O39" s="705">
        <f>I39*'중앙공조 AHU (전기단가)'!$K$47</f>
        <v>120.42202156104389</v>
      </c>
      <c r="P39" s="681"/>
      <c r="Q39" s="760">
        <f>'주방 배수펌프 '!N21</f>
        <v>15.314531754574935</v>
      </c>
      <c r="R39" s="681">
        <f t="shared" ref="R39:R74" si="38">SUM(L39:Q39)-P39</f>
        <v>5303.9351563015825</v>
      </c>
      <c r="S39" s="2060">
        <f>R39*'전기 요금 고지 및 기준'!$L$8</f>
        <v>148509.78300829488</v>
      </c>
      <c r="T39" s="499">
        <f>R39*'전기 요금 고지 및 기준'!$M$8</f>
        <v>737602.32017843891</v>
      </c>
      <c r="U39" s="1430">
        <f>R39*'전기 요금 고지 및 기준'!$N$8</f>
        <v>74255.092188222159</v>
      </c>
      <c r="V39" s="500">
        <f t="shared" si="4"/>
        <v>-1485.0978300829488</v>
      </c>
      <c r="W39" s="499">
        <f t="shared" si="5"/>
        <v>958882.0975448729</v>
      </c>
      <c r="X39" s="499"/>
      <c r="Y39" s="499">
        <f t="shared" si="6"/>
        <v>30684.227121435935</v>
      </c>
      <c r="Z39" s="499">
        <f t="shared" si="35"/>
        <v>989570</v>
      </c>
      <c r="AA39" s="501">
        <f>P39*'전기 요금 고지 및 기준'!$L$8</f>
        <v>0</v>
      </c>
      <c r="AB39" s="501">
        <f>P39*'전기 요금 고지 및 기준'!$M$8</f>
        <v>0</v>
      </c>
      <c r="AC39" s="501">
        <f>P39*'전기 요금 고지 및 기준'!$N$8</f>
        <v>0</v>
      </c>
      <c r="AD39" s="501">
        <f t="shared" si="36"/>
        <v>0</v>
      </c>
      <c r="AE39" s="501">
        <f t="shared" si="2"/>
        <v>0</v>
      </c>
      <c r="AF39" s="501"/>
      <c r="AG39" s="2067">
        <f t="shared" si="10"/>
        <v>0</v>
      </c>
      <c r="AH39" s="501">
        <f t="shared" si="37"/>
        <v>0</v>
      </c>
      <c r="AI39" s="2061">
        <f>I39*'전기 요금 고지 및 기준'!$L$12</f>
        <v>22311.691067305655</v>
      </c>
      <c r="AJ39" s="2061">
        <f>I39*'전기 요금 고지 및 기준'!$M$12</f>
        <v>110815.29287151406</v>
      </c>
      <c r="AK39" s="2061">
        <f>I39*'전기 요금 고지 및 기준'!$N$12</f>
        <v>11155.875683862374</v>
      </c>
      <c r="AL39" s="2061">
        <f t="shared" si="12"/>
        <v>-223.11691067305657</v>
      </c>
      <c r="AM39" s="2061">
        <f t="shared" si="13"/>
        <v>144059.74271200903</v>
      </c>
      <c r="AN39" s="2068"/>
      <c r="AO39" s="503">
        <f t="shared" si="14"/>
        <v>4609.9117667842893</v>
      </c>
      <c r="AP39" s="2069">
        <f t="shared" si="15"/>
        <v>148670</v>
      </c>
      <c r="AQ39" s="2069">
        <f t="shared" si="16"/>
        <v>989570</v>
      </c>
      <c r="AR39" s="2069">
        <f t="shared" si="17"/>
        <v>148670</v>
      </c>
      <c r="AS39" s="2069">
        <f t="shared" si="18"/>
        <v>1138240</v>
      </c>
      <c r="AU39" s="32"/>
      <c r="AV39" s="85">
        <f>'수도광열비 부과 내역 '!P39-'전체 전기 사용내역'!AS39</f>
        <v>0</v>
      </c>
    </row>
    <row r="40" spans="1:48" ht="24.95" customHeight="1">
      <c r="A40" s="4312"/>
      <c r="B40" s="2101">
        <v>35</v>
      </c>
      <c r="C40" s="1733" t="s">
        <v>638</v>
      </c>
      <c r="D40" s="1734" t="s">
        <v>13</v>
      </c>
      <c r="E40" s="3085" t="s">
        <v>870</v>
      </c>
      <c r="F40" s="1751">
        <v>80.459999999999994</v>
      </c>
      <c r="G40" s="1751"/>
      <c r="H40" s="1751"/>
      <c r="I40" s="1751">
        <f t="shared" si="0"/>
        <v>24.339149999999997</v>
      </c>
      <c r="J40" s="1737" t="s">
        <v>2240</v>
      </c>
      <c r="K40" s="496">
        <f t="shared" si="3"/>
        <v>798.4338630450145</v>
      </c>
      <c r="L40" s="499">
        <f>'검침 내역'!S40</f>
        <v>3378</v>
      </c>
      <c r="M40" s="505">
        <f>'주방 배기펜 '!I64</f>
        <v>582.18936241610641</v>
      </c>
      <c r="N40" s="497">
        <f>I40*'FCU 기계실(전기단가)'!$K$55</f>
        <v>118.66579909976529</v>
      </c>
      <c r="O40" s="705">
        <f>I40*'중앙공조 AHU (전기단가)'!$K$47</f>
        <v>72.839842540983227</v>
      </c>
      <c r="P40" s="681"/>
      <c r="Q40" s="760">
        <f>'주방 배수펌프 '!N22</f>
        <v>24.738858988159507</v>
      </c>
      <c r="R40" s="681">
        <f t="shared" si="38"/>
        <v>4176.4338630450147</v>
      </c>
      <c r="S40" s="2060">
        <f>R40*'전기 요금 고지 및 기준'!$L$8</f>
        <v>116939.83211925278</v>
      </c>
      <c r="T40" s="499">
        <f>R40*'전기 요금 고지 및 기준'!$M$8</f>
        <v>580804.10424961895</v>
      </c>
      <c r="U40" s="1430">
        <f>R40*'전기 요금 고지 및 기준'!$N$8</f>
        <v>58470.074082630206</v>
      </c>
      <c r="V40" s="500">
        <f t="shared" si="4"/>
        <v>-1169.3983211925279</v>
      </c>
      <c r="W40" s="499">
        <f t="shared" si="5"/>
        <v>755044.61213030946</v>
      </c>
      <c r="X40" s="499"/>
      <c r="Y40" s="499">
        <f t="shared" si="6"/>
        <v>24161.427588169903</v>
      </c>
      <c r="Z40" s="499">
        <f t="shared" si="35"/>
        <v>779210</v>
      </c>
      <c r="AA40" s="501">
        <f>P40*'전기 요금 고지 및 기준'!$L$8</f>
        <v>0</v>
      </c>
      <c r="AB40" s="501">
        <f>P40*'전기 요금 고지 및 기준'!$M$8</f>
        <v>0</v>
      </c>
      <c r="AC40" s="501">
        <f>P40*'전기 요금 고지 및 기준'!$N$8</f>
        <v>0</v>
      </c>
      <c r="AD40" s="501">
        <f t="shared" si="36"/>
        <v>0</v>
      </c>
      <c r="AE40" s="501">
        <f t="shared" si="2"/>
        <v>0</v>
      </c>
      <c r="AF40" s="501"/>
      <c r="AG40" s="2067">
        <f t="shared" si="10"/>
        <v>0</v>
      </c>
      <c r="AH40" s="501">
        <f t="shared" si="37"/>
        <v>0</v>
      </c>
      <c r="AI40" s="2061">
        <f>I40*'전기 요금 고지 및 기준'!$L$12</f>
        <v>13495.704881036028</v>
      </c>
      <c r="AJ40" s="2061">
        <f>I40*'전기 요금 고지 및 기준'!$M$12</f>
        <v>67029.006648940151</v>
      </c>
      <c r="AK40" s="2061">
        <f>I40*'전기 요금 고지 및 기준'!$N$12</f>
        <v>6747.8706775189175</v>
      </c>
      <c r="AL40" s="2061">
        <f t="shared" si="12"/>
        <v>-134.95704881036028</v>
      </c>
      <c r="AM40" s="2061">
        <f t="shared" si="13"/>
        <v>87137.625158684736</v>
      </c>
      <c r="AN40" s="2068"/>
      <c r="AO40" s="503">
        <f t="shared" si="14"/>
        <v>2788.4040050779117</v>
      </c>
      <c r="AP40" s="2069">
        <f t="shared" si="15"/>
        <v>89930</v>
      </c>
      <c r="AQ40" s="2069">
        <f t="shared" si="16"/>
        <v>779210</v>
      </c>
      <c r="AR40" s="2069">
        <f t="shared" si="17"/>
        <v>89930</v>
      </c>
      <c r="AS40" s="2069">
        <f t="shared" si="18"/>
        <v>869140</v>
      </c>
      <c r="AU40" s="32"/>
      <c r="AV40" s="85">
        <f>'수도광열비 부과 내역 '!P40-'전체 전기 사용내역'!AS40</f>
        <v>0</v>
      </c>
    </row>
    <row r="41" spans="1:48" ht="24.95" customHeight="1">
      <c r="A41" s="4312"/>
      <c r="B41" s="2101">
        <v>36</v>
      </c>
      <c r="C41" s="1733" t="s">
        <v>638</v>
      </c>
      <c r="D41" s="1734" t="s">
        <v>875</v>
      </c>
      <c r="E41" s="3087" t="s">
        <v>1195</v>
      </c>
      <c r="F41" s="1751">
        <v>148.65</v>
      </c>
      <c r="G41" s="1751"/>
      <c r="H41" s="1751"/>
      <c r="I41" s="1751">
        <f t="shared" si="0"/>
        <v>44.966625000000001</v>
      </c>
      <c r="J41" s="1752" t="s">
        <v>3046</v>
      </c>
      <c r="K41" s="496">
        <f t="shared" si="3"/>
        <v>1499.5948959797922</v>
      </c>
      <c r="L41" s="499">
        <f>'검침 내역'!S41</f>
        <v>4462</v>
      </c>
      <c r="M41" s="505">
        <f>'주방 배기펜 '!I65</f>
        <v>1126.8181208053672</v>
      </c>
      <c r="N41" s="497">
        <f>I41*'FCU 기계실(전기단가)'!$K$55</f>
        <v>219.23528506313838</v>
      </c>
      <c r="O41" s="705">
        <f>I41*'중앙공조 AHU (전기단가)'!$K$47</f>
        <v>134.57174488835642</v>
      </c>
      <c r="P41" s="681"/>
      <c r="Q41" s="760">
        <f>'주방 배수펌프 '!N23</f>
        <v>18.969745222929891</v>
      </c>
      <c r="R41" s="681">
        <f t="shared" si="38"/>
        <v>5961.5948959797925</v>
      </c>
      <c r="S41" s="2060">
        <f>R41*'전기 요금 고지 및 기준'!$L$8</f>
        <v>166924.20595176969</v>
      </c>
      <c r="T41" s="499">
        <f>R41*'전기 요금 고지 및 기준'!$M$8</f>
        <v>829061.08345126291</v>
      </c>
      <c r="U41" s="1430">
        <f>R41*'전기 요금 고지 및 기준'!$N$8</f>
        <v>83462.3285437171</v>
      </c>
      <c r="V41" s="500">
        <f t="shared" si="4"/>
        <v>-1669.242059517697</v>
      </c>
      <c r="W41" s="499">
        <f t="shared" si="5"/>
        <v>1077778.3758872321</v>
      </c>
      <c r="X41" s="499"/>
      <c r="Y41" s="499">
        <f t="shared" si="6"/>
        <v>34488.90802839143</v>
      </c>
      <c r="Z41" s="499">
        <f t="shared" si="35"/>
        <v>1112270</v>
      </c>
      <c r="AA41" s="501">
        <f>P41*'전기 요금 고지 및 기준'!$L$8</f>
        <v>0</v>
      </c>
      <c r="AB41" s="501">
        <f>P41*'전기 요금 고지 및 기준'!$M$8</f>
        <v>0</v>
      </c>
      <c r="AC41" s="501">
        <f>P41*'전기 요금 고지 및 기준'!$N$8</f>
        <v>0</v>
      </c>
      <c r="AD41" s="501">
        <f t="shared" si="36"/>
        <v>0</v>
      </c>
      <c r="AE41" s="501">
        <f t="shared" si="2"/>
        <v>0</v>
      </c>
      <c r="AF41" s="501"/>
      <c r="AG41" s="2067">
        <f t="shared" si="10"/>
        <v>0</v>
      </c>
      <c r="AH41" s="501">
        <f t="shared" si="37"/>
        <v>0</v>
      </c>
      <c r="AI41" s="2061">
        <f>I41*'전기 요금 고지 및 기준'!$L$12</f>
        <v>24933.339927491994</v>
      </c>
      <c r="AJ41" s="2061">
        <f>I41*'전기 요금 고지 및 기준'!$M$12</f>
        <v>123836.21474477946</v>
      </c>
      <c r="AK41" s="2061">
        <f>I41*'전기 요금 고지 및 기준'!$N$12</f>
        <v>12466.703656639165</v>
      </c>
      <c r="AL41" s="2061">
        <f t="shared" si="12"/>
        <v>-249.33339927491994</v>
      </c>
      <c r="AM41" s="2061">
        <f t="shared" si="13"/>
        <v>160986.92492963572</v>
      </c>
      <c r="AN41" s="2068"/>
      <c r="AO41" s="503">
        <f t="shared" si="14"/>
        <v>5151.5815977483426</v>
      </c>
      <c r="AP41" s="2069">
        <f t="shared" si="15"/>
        <v>166140</v>
      </c>
      <c r="AQ41" s="2069">
        <f t="shared" si="16"/>
        <v>1112270</v>
      </c>
      <c r="AR41" s="2069">
        <f t="shared" si="17"/>
        <v>166140</v>
      </c>
      <c r="AS41" s="2069">
        <f t="shared" si="18"/>
        <v>1278410</v>
      </c>
      <c r="AU41" s="32"/>
      <c r="AV41" s="85">
        <f>'수도광열비 부과 내역 '!P41-'전체 전기 사용내역'!AS41</f>
        <v>0</v>
      </c>
    </row>
    <row r="42" spans="1:48" ht="24.95" customHeight="1">
      <c r="A42" s="4312"/>
      <c r="B42" s="2101">
        <v>37</v>
      </c>
      <c r="C42" s="1733" t="s">
        <v>638</v>
      </c>
      <c r="D42" s="1734" t="s">
        <v>875</v>
      </c>
      <c r="E42" s="3087" t="s">
        <v>1192</v>
      </c>
      <c r="F42" s="1751">
        <v>217.91</v>
      </c>
      <c r="G42" s="1751"/>
      <c r="H42" s="1751"/>
      <c r="I42" s="1751">
        <f t="shared" si="0"/>
        <v>65.917774999999992</v>
      </c>
      <c r="J42" s="1710" t="s">
        <v>3416</v>
      </c>
      <c r="K42" s="496">
        <f t="shared" si="3"/>
        <v>2432.5959205729346</v>
      </c>
      <c r="L42" s="499">
        <f>'검침 내역'!S42</f>
        <v>4584</v>
      </c>
      <c r="M42" s="505">
        <f>'주방 배기펜 '!I66</f>
        <v>1896.8105033557015</v>
      </c>
      <c r="N42" s="497">
        <f>I42*'FCU 기계실(전기단가)'!$K$55</f>
        <v>321.38285212316498</v>
      </c>
      <c r="O42" s="705">
        <f>I42*'중앙공조 AHU (전기단가)'!$K$47</f>
        <v>197.27231031699796</v>
      </c>
      <c r="P42" s="681"/>
      <c r="Q42" s="760">
        <f>'주방 배수펌프 '!N24</f>
        <v>17.130254777070022</v>
      </c>
      <c r="R42" s="681">
        <f t="shared" si="38"/>
        <v>7016.595920572935</v>
      </c>
      <c r="S42" s="2060">
        <f>R42*'전기 요금 고지 및 기준'!$L$8</f>
        <v>196464.15480459607</v>
      </c>
      <c r="T42" s="499">
        <f>R42*'전기 요금 고지 및 기준'!$M$8</f>
        <v>975776.90493071498</v>
      </c>
      <c r="U42" s="1430">
        <f>R42*'전기 요금 고지 및 기준'!$N$8</f>
        <v>98232.342888021085</v>
      </c>
      <c r="V42" s="500">
        <f t="shared" si="4"/>
        <v>-1964.6415480459607</v>
      </c>
      <c r="W42" s="499">
        <f t="shared" si="5"/>
        <v>1268508.7610752862</v>
      </c>
      <c r="X42" s="499"/>
      <c r="Y42" s="499">
        <f t="shared" si="6"/>
        <v>40592.280354409158</v>
      </c>
      <c r="Z42" s="499">
        <f t="shared" si="35"/>
        <v>1309100</v>
      </c>
      <c r="AA42" s="501">
        <f>P42*'전기 요금 고지 및 기준'!$L$8</f>
        <v>0</v>
      </c>
      <c r="AB42" s="501">
        <f>P42*'전기 요금 고지 및 기준'!$M$8</f>
        <v>0</v>
      </c>
      <c r="AC42" s="501">
        <f>P42*'전기 요금 고지 및 기준'!$N$8</f>
        <v>0</v>
      </c>
      <c r="AD42" s="501">
        <f t="shared" si="36"/>
        <v>0</v>
      </c>
      <c r="AE42" s="501">
        <f t="shared" si="2"/>
        <v>0</v>
      </c>
      <c r="AF42" s="501"/>
      <c r="AG42" s="2067">
        <f t="shared" si="10"/>
        <v>0</v>
      </c>
      <c r="AH42" s="501">
        <f t="shared" si="37"/>
        <v>0</v>
      </c>
      <c r="AI42" s="2061">
        <f>I42*'전기 요금 고지 및 기준'!$L$12</f>
        <v>36550.448056507099</v>
      </c>
      <c r="AJ42" s="2061">
        <f>I42*'전기 요금 고지 및 기준'!$M$12</f>
        <v>181534.81032650446</v>
      </c>
      <c r="AK42" s="2061">
        <f>I42*'전기 요금 고지 및 기준'!$N$12</f>
        <v>18275.273419564346</v>
      </c>
      <c r="AL42" s="2061">
        <f t="shared" si="12"/>
        <v>-365.50448056507099</v>
      </c>
      <c r="AM42" s="2061">
        <f t="shared" si="13"/>
        <v>235995.02732201084</v>
      </c>
      <c r="AN42" s="2068"/>
      <c r="AO42" s="503">
        <f t="shared" si="14"/>
        <v>7551.8408743043465</v>
      </c>
      <c r="AP42" s="2069">
        <f t="shared" si="15"/>
        <v>243550</v>
      </c>
      <c r="AQ42" s="2069">
        <f t="shared" si="16"/>
        <v>1309100</v>
      </c>
      <c r="AR42" s="2069">
        <f t="shared" si="17"/>
        <v>243550</v>
      </c>
      <c r="AS42" s="2069">
        <f t="shared" si="18"/>
        <v>1552650</v>
      </c>
      <c r="AU42" s="32"/>
      <c r="AV42" s="85">
        <f>'수도광열비 부과 내역 '!P42-'전체 전기 사용내역'!AS42</f>
        <v>0</v>
      </c>
    </row>
    <row r="43" spans="1:48" ht="24.95" customHeight="1">
      <c r="A43" s="4312"/>
      <c r="B43" s="2101">
        <v>38</v>
      </c>
      <c r="C43" s="1733" t="s">
        <v>638</v>
      </c>
      <c r="D43" s="1707" t="s">
        <v>633</v>
      </c>
      <c r="E43" s="3088">
        <v>101</v>
      </c>
      <c r="F43" s="1751">
        <v>59.43</v>
      </c>
      <c r="G43" s="1751"/>
      <c r="H43" s="1751"/>
      <c r="I43" s="1751">
        <v>17.98</v>
      </c>
      <c r="J43" s="3292" t="s">
        <v>3480</v>
      </c>
      <c r="K43" s="496">
        <f>SUM(M43:Q43)-P43</f>
        <v>0</v>
      </c>
      <c r="L43" s="499">
        <f>'검침 내역'!S43</f>
        <v>2</v>
      </c>
      <c r="M43" s="502"/>
      <c r="N43" s="502"/>
      <c r="O43" s="499"/>
      <c r="P43" s="681">
        <f>'EHP(OAC)검침자료'!E190</f>
        <v>0</v>
      </c>
      <c r="Q43" s="681"/>
      <c r="R43" s="681">
        <f t="shared" si="38"/>
        <v>2</v>
      </c>
      <c r="S43" s="2060">
        <f>R43*'전기 요금 고지 및 기준'!$L$8</f>
        <v>55.999848652693665</v>
      </c>
      <c r="T43" s="499">
        <f>R43*'전기 요금 고지 및 기준'!$M$8</f>
        <v>278.13398861111517</v>
      </c>
      <c r="U43" s="1430">
        <f>R43*'전기 요금 고지 및 기준'!$N$8</f>
        <v>28</v>
      </c>
      <c r="V43" s="500">
        <f t="shared" si="4"/>
        <v>-0.55999848652693662</v>
      </c>
      <c r="W43" s="499">
        <f t="shared" si="5"/>
        <v>361.57383877728194</v>
      </c>
      <c r="X43" s="499"/>
      <c r="Y43" s="499">
        <f t="shared" si="6"/>
        <v>11.570362840873022</v>
      </c>
      <c r="Z43" s="499">
        <f t="shared" si="35"/>
        <v>370</v>
      </c>
      <c r="AA43" s="501">
        <f>P43*'전기 요금 고지 및 기준'!$L$8</f>
        <v>0</v>
      </c>
      <c r="AB43" s="501">
        <f>P43*'전기 요금 고지 및 기준'!$M$8</f>
        <v>0</v>
      </c>
      <c r="AC43" s="501">
        <f>P43*'전기 요금 고지 및 기준'!$N$8</f>
        <v>0</v>
      </c>
      <c r="AD43" s="501">
        <f t="shared" si="36"/>
        <v>0</v>
      </c>
      <c r="AE43" s="501">
        <f t="shared" si="2"/>
        <v>0</v>
      </c>
      <c r="AF43" s="501"/>
      <c r="AG43" s="2067">
        <f t="shared" si="10"/>
        <v>0</v>
      </c>
      <c r="AH43" s="501">
        <f t="shared" si="37"/>
        <v>0</v>
      </c>
      <c r="AI43" s="2061">
        <f>I43*'전기 요금 고지 및 기준'!$L$12</f>
        <v>9969.6486426612191</v>
      </c>
      <c r="AJ43" s="2061">
        <f>I43*'전기 요금 고지 및 기준'!$M$12</f>
        <v>49516.172074536051</v>
      </c>
      <c r="AK43" s="2061">
        <f>I43*'전기 요금 고지 및 기준'!$N$12</f>
        <v>4984.8377935051203</v>
      </c>
      <c r="AL43" s="2061">
        <f t="shared" si="12"/>
        <v>-99.696486426612196</v>
      </c>
      <c r="AM43" s="2061">
        <f t="shared" si="13"/>
        <v>64370.962024275774</v>
      </c>
      <c r="AN43" s="2068"/>
      <c r="AO43" s="503">
        <f t="shared" si="14"/>
        <v>2059.8707847768246</v>
      </c>
      <c r="AP43" s="2069">
        <f t="shared" si="15"/>
        <v>66430</v>
      </c>
      <c r="AQ43" s="2069">
        <f t="shared" si="16"/>
        <v>370</v>
      </c>
      <c r="AR43" s="2069">
        <f t="shared" si="17"/>
        <v>66430</v>
      </c>
      <c r="AS43" s="2069">
        <f t="shared" si="18"/>
        <v>66800</v>
      </c>
      <c r="AU43" s="32"/>
      <c r="AV43" s="85">
        <f>'수도광열비 부과 내역 '!P43-'전체 전기 사용내역'!AS43</f>
        <v>0</v>
      </c>
    </row>
    <row r="44" spans="1:48" ht="24.95" customHeight="1">
      <c r="A44" s="4312"/>
      <c r="B44" s="2101">
        <v>39</v>
      </c>
      <c r="C44" s="1733" t="s">
        <v>638</v>
      </c>
      <c r="D44" s="1707" t="s">
        <v>633</v>
      </c>
      <c r="E44" s="3089">
        <v>102103</v>
      </c>
      <c r="F44" s="1751">
        <v>113.52000000000001</v>
      </c>
      <c r="G44" s="1751"/>
      <c r="H44" s="1751"/>
      <c r="I44" s="1751">
        <f>16.68+17.66</f>
        <v>34.340000000000003</v>
      </c>
      <c r="J44" s="3291" t="s">
        <v>3295</v>
      </c>
      <c r="K44" s="496">
        <f t="shared" si="3"/>
        <v>0</v>
      </c>
      <c r="L44" s="499">
        <f>'검침 내역'!S44</f>
        <v>0</v>
      </c>
      <c r="M44" s="502"/>
      <c r="N44" s="502"/>
      <c r="O44" s="502"/>
      <c r="P44" s="681">
        <f>'EHP(OAC)검침자료'!E191</f>
        <v>0</v>
      </c>
      <c r="Q44" s="681"/>
      <c r="R44" s="681">
        <f t="shared" si="38"/>
        <v>0</v>
      </c>
      <c r="S44" s="2060">
        <f>R44*'전기 요금 고지 및 기준'!$L$8</f>
        <v>0</v>
      </c>
      <c r="T44" s="499">
        <f>R44*'전기 요금 고지 및 기준'!$M$8</f>
        <v>0</v>
      </c>
      <c r="U44" s="1430">
        <f>R44*'전기 요금 고지 및 기준'!$N$8</f>
        <v>0</v>
      </c>
      <c r="V44" s="500">
        <f t="shared" si="4"/>
        <v>0</v>
      </c>
      <c r="W44" s="499">
        <f t="shared" si="5"/>
        <v>0</v>
      </c>
      <c r="X44" s="499"/>
      <c r="Y44" s="499">
        <f t="shared" si="6"/>
        <v>0</v>
      </c>
      <c r="Z44" s="499">
        <f t="shared" si="35"/>
        <v>0</v>
      </c>
      <c r="AA44" s="501">
        <f>P44*'전기 요금 고지 및 기준'!$L$8</f>
        <v>0</v>
      </c>
      <c r="AB44" s="501">
        <f>P44*'전기 요금 고지 및 기준'!$M$8</f>
        <v>0</v>
      </c>
      <c r="AC44" s="501">
        <f>P44*'전기 요금 고지 및 기준'!$N$8</f>
        <v>0</v>
      </c>
      <c r="AD44" s="501">
        <f t="shared" si="36"/>
        <v>0</v>
      </c>
      <c r="AE44" s="501">
        <f t="shared" si="2"/>
        <v>0</v>
      </c>
      <c r="AF44" s="501"/>
      <c r="AG44" s="2067">
        <f t="shared" si="10"/>
        <v>0</v>
      </c>
      <c r="AH44" s="501">
        <f t="shared" si="37"/>
        <v>0</v>
      </c>
      <c r="AI44" s="2061">
        <f>I44*'전기 요금 고지 및 기준'!$L$12</f>
        <v>19041.030833647739</v>
      </c>
      <c r="AJ44" s="2061">
        <f>I44*'전기 요금 고지 및 기준'!$M$12</f>
        <v>94570.931537239609</v>
      </c>
      <c r="AK44" s="2061">
        <f>I44*'전기 요금 고지 및 기준'!$N$12</f>
        <v>9520.5411473284676</v>
      </c>
      <c r="AL44" s="2061">
        <f t="shared" si="12"/>
        <v>-190.41030833647739</v>
      </c>
      <c r="AM44" s="2061">
        <f t="shared" si="13"/>
        <v>122942.09320987933</v>
      </c>
      <c r="AN44" s="2068"/>
      <c r="AO44" s="503">
        <f t="shared" si="14"/>
        <v>3934.1469827161386</v>
      </c>
      <c r="AP44" s="2069">
        <f t="shared" si="15"/>
        <v>126880</v>
      </c>
      <c r="AQ44" s="2069">
        <f t="shared" si="16"/>
        <v>0</v>
      </c>
      <c r="AR44" s="2069">
        <f t="shared" si="17"/>
        <v>126880</v>
      </c>
      <c r="AS44" s="2069">
        <f t="shared" si="18"/>
        <v>126880</v>
      </c>
      <c r="AU44" s="32"/>
      <c r="AV44" s="85">
        <f>'수도광열비 부과 내역 '!P44-'전체 전기 사용내역'!AS44</f>
        <v>0</v>
      </c>
    </row>
    <row r="45" spans="1:48" ht="24.95" customHeight="1">
      <c r="A45" s="4312"/>
      <c r="B45" s="2101">
        <v>40</v>
      </c>
      <c r="C45" s="1733" t="s">
        <v>638</v>
      </c>
      <c r="D45" s="1707" t="s">
        <v>633</v>
      </c>
      <c r="E45" s="3084" t="s">
        <v>2579</v>
      </c>
      <c r="F45" s="1736">
        <v>105.38</v>
      </c>
      <c r="G45" s="1736"/>
      <c r="H45" s="1736"/>
      <c r="I45" s="1736">
        <v>31.88</v>
      </c>
      <c r="J45" s="1737" t="s">
        <v>2600</v>
      </c>
      <c r="K45" s="496">
        <f t="shared" si="3"/>
        <v>0</v>
      </c>
      <c r="L45" s="499">
        <f>'검침 내역'!S45</f>
        <v>4162</v>
      </c>
      <c r="M45" s="502"/>
      <c r="N45" s="502"/>
      <c r="O45" s="502"/>
      <c r="P45" s="681">
        <f>'EHP(OAC)검침자료'!E192+'EHP(OAC)검침자료'!E196</f>
        <v>2528.7387066867295</v>
      </c>
      <c r="Q45" s="681"/>
      <c r="R45" s="681">
        <f>SUM(L45:Q45)-P45</f>
        <v>4162</v>
      </c>
      <c r="S45" s="2060">
        <f>R45*'전기 요금 고지 및 기준'!$L$8</f>
        <v>116535.68504625552</v>
      </c>
      <c r="T45" s="499">
        <f>R45*'전기 요금 고지 및 기준'!$M$8</f>
        <v>578796.83029973065</v>
      </c>
      <c r="U45" s="1430">
        <f>R45*'전기 요금 고지 및 기준'!$N$8</f>
        <v>58268</v>
      </c>
      <c r="V45" s="500">
        <f>S45*-0.01</f>
        <v>-1165.3568504625553</v>
      </c>
      <c r="W45" s="499">
        <f>S45+T45+V45+U45</f>
        <v>752435.15849552362</v>
      </c>
      <c r="X45" s="499"/>
      <c r="Y45" s="499">
        <f t="shared" si="6"/>
        <v>24077.925071856756</v>
      </c>
      <c r="Z45" s="499">
        <f>ROUND((W45+X45+Y45),-1)</f>
        <v>776510</v>
      </c>
      <c r="AA45" s="501">
        <f>P45*'전기 요금 고지 및 기준'!$L$8</f>
        <v>70804.492428332582</v>
      </c>
      <c r="AB45" s="501">
        <f>P45*'전기 요금 고지 및 기준'!$M$8</f>
        <v>351664.09132304648</v>
      </c>
      <c r="AC45" s="501">
        <f>P45*'전기 요금 고지 및 기준'!$N$8</f>
        <v>35402.341893614212</v>
      </c>
      <c r="AD45" s="501">
        <f>AA45*-0.01</f>
        <v>-708.04492428332583</v>
      </c>
      <c r="AE45" s="501">
        <f>AA45+AB45+AD45+AC45</f>
        <v>457162.88072070992</v>
      </c>
      <c r="AF45" s="501"/>
      <c r="AG45" s="2067">
        <f t="shared" si="10"/>
        <v>14629.212183062718</v>
      </c>
      <c r="AH45" s="501">
        <f>ROUND((AE45+AF45+AG45),-1)</f>
        <v>471790</v>
      </c>
      <c r="AI45" s="2061">
        <f>I45*'전기 요금 고지 및 기준'!$L$12</f>
        <v>17676.996592215779</v>
      </c>
      <c r="AJ45" s="2061">
        <f>I45*'전기 요금 고지 및 기준'!$M$12</f>
        <v>87796.193867419875</v>
      </c>
      <c r="AK45" s="2061">
        <f>I45*'전기 요금 고지 및 기준'!$N$12</f>
        <v>8838.5221833672549</v>
      </c>
      <c r="AL45" s="2061">
        <f t="shared" si="12"/>
        <v>-176.76996592215778</v>
      </c>
      <c r="AM45" s="2061">
        <f t="shared" si="13"/>
        <v>114134.94267708076</v>
      </c>
      <c r="AN45" s="2068"/>
      <c r="AO45" s="503">
        <f t="shared" si="14"/>
        <v>3652.3181656665843</v>
      </c>
      <c r="AP45" s="2069">
        <f t="shared" si="15"/>
        <v>117790</v>
      </c>
      <c r="AQ45" s="2069">
        <f t="shared" si="16"/>
        <v>1248300</v>
      </c>
      <c r="AR45" s="2069">
        <f t="shared" si="17"/>
        <v>117790</v>
      </c>
      <c r="AS45" s="2069">
        <f t="shared" si="18"/>
        <v>1366090</v>
      </c>
      <c r="AU45" s="32"/>
      <c r="AV45" s="85"/>
    </row>
    <row r="46" spans="1:48" ht="24.95" customHeight="1">
      <c r="A46" s="4312"/>
      <c r="B46" s="2101">
        <v>41</v>
      </c>
      <c r="C46" s="1733" t="s">
        <v>638</v>
      </c>
      <c r="D46" s="1707" t="s">
        <v>633</v>
      </c>
      <c r="E46" s="3084">
        <v>105</v>
      </c>
      <c r="F46" s="1751">
        <v>61.11</v>
      </c>
      <c r="G46" s="1751"/>
      <c r="H46" s="1751"/>
      <c r="I46" s="1751">
        <v>18.489999999999998</v>
      </c>
      <c r="J46" s="3291" t="s">
        <v>3564</v>
      </c>
      <c r="K46" s="496">
        <f t="shared" si="3"/>
        <v>0</v>
      </c>
      <c r="L46" s="499">
        <f>'검침 내역'!S46</f>
        <v>0</v>
      </c>
      <c r="M46" s="502"/>
      <c r="N46" s="502"/>
      <c r="O46" s="502"/>
      <c r="P46" s="681">
        <f>'EHP(OAC)검침자료'!E193</f>
        <v>0</v>
      </c>
      <c r="Q46" s="681"/>
      <c r="R46" s="681">
        <f>SUM(L46:Q46)-P46</f>
        <v>0</v>
      </c>
      <c r="S46" s="2060">
        <f>R46*'전기 요금 고지 및 기준'!$L$8</f>
        <v>0</v>
      </c>
      <c r="T46" s="499">
        <f>R46*'전기 요금 고지 및 기준'!$M$8</f>
        <v>0</v>
      </c>
      <c r="U46" s="1430">
        <f>R46*'전기 요금 고지 및 기준'!$N$8</f>
        <v>0</v>
      </c>
      <c r="V46" s="500">
        <f>S46*-0.01</f>
        <v>0</v>
      </c>
      <c r="W46" s="499">
        <f>S46+T46+V46+U46</f>
        <v>0</v>
      </c>
      <c r="X46" s="499"/>
      <c r="Y46" s="499">
        <f t="shared" si="6"/>
        <v>0</v>
      </c>
      <c r="Z46" s="499">
        <f>ROUND((W46+X46+Y46),-1)</f>
        <v>0</v>
      </c>
      <c r="AA46" s="501">
        <f>P46*'전기 요금 고지 및 기준'!$L$8</f>
        <v>0</v>
      </c>
      <c r="AB46" s="501">
        <f>P46*'전기 요금 고지 및 기준'!$M$8</f>
        <v>0</v>
      </c>
      <c r="AC46" s="501">
        <f>P46*'전기 요금 고지 및 기준'!$N$8</f>
        <v>0</v>
      </c>
      <c r="AD46" s="501">
        <f>AA46*-0.01</f>
        <v>0</v>
      </c>
      <c r="AE46" s="501">
        <f>AA46+AB46+AD46+AC46</f>
        <v>0</v>
      </c>
      <c r="AF46" s="501"/>
      <c r="AG46" s="2067">
        <f t="shared" si="10"/>
        <v>0</v>
      </c>
      <c r="AH46" s="501">
        <f>ROUND((AE46+AF46+AG46),-1)</f>
        <v>0</v>
      </c>
      <c r="AI46" s="2061">
        <f>I46*'전기 요금 고지 및 기준'!$L$12</f>
        <v>10252.436229299552</v>
      </c>
      <c r="AJ46" s="2061">
        <f>I46*'전기 요금 고지 및 기준'!$M$12</f>
        <v>50920.690859742579</v>
      </c>
      <c r="AK46" s="2061">
        <f>I46*'전기 요금 고지 및 기준'!$N$12</f>
        <v>5126.2319689604928</v>
      </c>
      <c r="AL46" s="2061">
        <f t="shared" si="12"/>
        <v>-102.52436229299552</v>
      </c>
      <c r="AM46" s="2061">
        <f t="shared" si="13"/>
        <v>66196.834695709636</v>
      </c>
      <c r="AN46" s="2068"/>
      <c r="AO46" s="503">
        <f t="shared" si="14"/>
        <v>2118.2987102627085</v>
      </c>
      <c r="AP46" s="2069">
        <f t="shared" si="15"/>
        <v>68320</v>
      </c>
      <c r="AQ46" s="2069">
        <f t="shared" si="16"/>
        <v>0</v>
      </c>
      <c r="AR46" s="2069">
        <f t="shared" si="17"/>
        <v>68320</v>
      </c>
      <c r="AS46" s="2069">
        <f t="shared" si="18"/>
        <v>68320</v>
      </c>
      <c r="AU46" s="32"/>
      <c r="AV46" s="85"/>
    </row>
    <row r="47" spans="1:48" ht="24.95" customHeight="1">
      <c r="A47" s="4312"/>
      <c r="B47" s="2101">
        <v>42</v>
      </c>
      <c r="C47" s="1733" t="s">
        <v>638</v>
      </c>
      <c r="D47" s="1707" t="s">
        <v>633</v>
      </c>
      <c r="E47" s="3084">
        <v>106</v>
      </c>
      <c r="F47" s="1751">
        <v>58.82</v>
      </c>
      <c r="G47" s="1751"/>
      <c r="H47" s="1751"/>
      <c r="I47" s="1751">
        <f t="shared" si="0"/>
        <v>17.793050000000001</v>
      </c>
      <c r="J47" s="3291" t="s">
        <v>3565</v>
      </c>
      <c r="K47" s="496">
        <f t="shared" si="3"/>
        <v>0</v>
      </c>
      <c r="L47" s="499">
        <f>'검침 내역'!S47</f>
        <v>0</v>
      </c>
      <c r="M47" s="502"/>
      <c r="N47" s="502"/>
      <c r="O47" s="502"/>
      <c r="P47" s="681">
        <f>'EHP(OAC)검침자료'!E194</f>
        <v>0</v>
      </c>
      <c r="Q47" s="681"/>
      <c r="R47" s="681">
        <f>SUM(L47:Q47)-P47</f>
        <v>0</v>
      </c>
      <c r="S47" s="2060">
        <f>R47*'전기 요금 고지 및 기준'!$L$8</f>
        <v>0</v>
      </c>
      <c r="T47" s="499">
        <f>R47*'전기 요금 고지 및 기준'!$M$8</f>
        <v>0</v>
      </c>
      <c r="U47" s="1430">
        <f>R47*'전기 요금 고지 및 기준'!$N$8</f>
        <v>0</v>
      </c>
      <c r="V47" s="500">
        <f>S47*-0.01</f>
        <v>0</v>
      </c>
      <c r="W47" s="499">
        <f>S47+T47+V47+U47</f>
        <v>0</v>
      </c>
      <c r="X47" s="499"/>
      <c r="Y47" s="499">
        <f t="shared" si="6"/>
        <v>0</v>
      </c>
      <c r="Z47" s="499">
        <f>ROUND((W47+X47+Y47),-1)</f>
        <v>0</v>
      </c>
      <c r="AA47" s="501">
        <f>P47*'전기 요금 고지 및 기준'!$L$8</f>
        <v>0</v>
      </c>
      <c r="AB47" s="501">
        <f>P47*'전기 요금 고지 및 기준'!$M$8</f>
        <v>0</v>
      </c>
      <c r="AC47" s="501">
        <f>P47*'전기 요금 고지 및 기준'!$N$8</f>
        <v>0</v>
      </c>
      <c r="AD47" s="501">
        <f>AA47*-0.01</f>
        <v>0</v>
      </c>
      <c r="AE47" s="501">
        <f>AA47+AB47+AD47+AC47</f>
        <v>0</v>
      </c>
      <c r="AF47" s="501"/>
      <c r="AG47" s="2067">
        <f t="shared" si="10"/>
        <v>0</v>
      </c>
      <c r="AH47" s="501">
        <f>ROUND((AE47+AF47+AG47),-1)</f>
        <v>0</v>
      </c>
      <c r="AI47" s="2061">
        <f>I47*'전기 요금 고지 및 기준'!$L$12</f>
        <v>9865.9875851670313</v>
      </c>
      <c r="AJ47" s="2061">
        <f>I47*'전기 요금 고지 및 기준'!$M$12</f>
        <v>49001.319551213775</v>
      </c>
      <c r="AK47" s="2061">
        <f>I47*'전기 요금 고지 및 기준'!$N$12</f>
        <v>4933.0071246788812</v>
      </c>
      <c r="AL47" s="2061">
        <f t="shared" si="12"/>
        <v>-98.659875851670321</v>
      </c>
      <c r="AM47" s="2061">
        <f t="shared" si="13"/>
        <v>63701.654385208014</v>
      </c>
      <c r="AN47" s="2068"/>
      <c r="AO47" s="503">
        <f t="shared" si="14"/>
        <v>2038.4529403266565</v>
      </c>
      <c r="AP47" s="2069">
        <f t="shared" si="15"/>
        <v>65740</v>
      </c>
      <c r="AQ47" s="2069">
        <f t="shared" si="16"/>
        <v>0</v>
      </c>
      <c r="AR47" s="2069">
        <f t="shared" si="17"/>
        <v>65740</v>
      </c>
      <c r="AS47" s="2069">
        <f t="shared" si="18"/>
        <v>65740</v>
      </c>
      <c r="AU47" s="32"/>
      <c r="AV47" s="85"/>
    </row>
    <row r="48" spans="1:48" ht="24.95" customHeight="1">
      <c r="A48" s="4312"/>
      <c r="B48" s="2101">
        <v>43</v>
      </c>
      <c r="C48" s="1733" t="s">
        <v>638</v>
      </c>
      <c r="D48" s="1707" t="s">
        <v>633</v>
      </c>
      <c r="E48" s="3084">
        <v>107</v>
      </c>
      <c r="F48" s="1736">
        <v>67.900000000000006</v>
      </c>
      <c r="G48" s="1736"/>
      <c r="H48" s="1736"/>
      <c r="I48" s="1736">
        <v>20.54</v>
      </c>
      <c r="J48" s="1737" t="s">
        <v>2490</v>
      </c>
      <c r="K48" s="496">
        <f t="shared" si="3"/>
        <v>0</v>
      </c>
      <c r="L48" s="499">
        <f>'검침 내역'!S48</f>
        <v>3063</v>
      </c>
      <c r="M48" s="502"/>
      <c r="N48" s="502"/>
      <c r="O48" s="502"/>
      <c r="P48" s="681">
        <f>'EHP(OAC)검침자료'!F17</f>
        <v>964.07132270237878</v>
      </c>
      <c r="Q48" s="681"/>
      <c r="R48" s="681">
        <f>SUM(L48:Q48)-P48</f>
        <v>3063</v>
      </c>
      <c r="S48" s="2060">
        <f>R48*'전기 요금 고지 및 기준'!$L$8</f>
        <v>85763.768211600342</v>
      </c>
      <c r="T48" s="499">
        <f>R48*'전기 요금 고지 및 기준'!$M$8</f>
        <v>425962.20355792291</v>
      </c>
      <c r="U48" s="1430">
        <f>R48*'전기 요금 고지 및 기준'!$N$8</f>
        <v>42882</v>
      </c>
      <c r="V48" s="500">
        <f>S48*-0.01</f>
        <v>-857.63768211600348</v>
      </c>
      <c r="W48" s="499">
        <f>S48+T48+V48+U48</f>
        <v>553750.33408740722</v>
      </c>
      <c r="X48" s="499"/>
      <c r="Y48" s="499">
        <f t="shared" si="6"/>
        <v>17720.010690797033</v>
      </c>
      <c r="Z48" s="499">
        <f>ROUND((W48+X48+Y48),-1)</f>
        <v>571470</v>
      </c>
      <c r="AA48" s="501">
        <f>P48*'전기 요금 고지 및 기준'!$L$8</f>
        <v>26993.924080867702</v>
      </c>
      <c r="AB48" s="501">
        <f>P48*'전기 요금 고지 및 기준'!$M$8</f>
        <v>134070.50114440307</v>
      </c>
      <c r="AC48" s="501">
        <f>P48*'전기 요금 고지 및 기준'!$N$8</f>
        <v>13496.998517833303</v>
      </c>
      <c r="AD48" s="501">
        <f>AA48*-0.01</f>
        <v>-269.93924080867703</v>
      </c>
      <c r="AE48" s="501">
        <f>AA48+AB48+AD48+AC48</f>
        <v>174291.48450229538</v>
      </c>
      <c r="AF48" s="501"/>
      <c r="AG48" s="2067">
        <f t="shared" si="10"/>
        <v>5577.3275040734525</v>
      </c>
      <c r="AH48" s="501">
        <f>ROUND((AE48+AF48+AG48),-1)</f>
        <v>179870</v>
      </c>
      <c r="AI48" s="2061">
        <f>I48*'전기 요금 고지 및 기준'!$L$12</f>
        <v>11389.131430492851</v>
      </c>
      <c r="AJ48" s="2061">
        <f>I48*'전기 요금 고지 및 기준'!$M$12</f>
        <v>56566.305584592352</v>
      </c>
      <c r="AK48" s="2061">
        <f>I48*'전기 요금 고지 및 기준'!$N$12</f>
        <v>5694.581105594837</v>
      </c>
      <c r="AL48" s="2061">
        <f t="shared" si="12"/>
        <v>-113.89131430492851</v>
      </c>
      <c r="AM48" s="2061">
        <f t="shared" si="13"/>
        <v>73536.126806375119</v>
      </c>
      <c r="AN48" s="2068"/>
      <c r="AO48" s="503">
        <f t="shared" si="14"/>
        <v>2353.1560578040039</v>
      </c>
      <c r="AP48" s="2069">
        <f t="shared" si="15"/>
        <v>75890</v>
      </c>
      <c r="AQ48" s="2069">
        <f t="shared" si="16"/>
        <v>751340</v>
      </c>
      <c r="AR48" s="2069">
        <f t="shared" si="17"/>
        <v>75890</v>
      </c>
      <c r="AS48" s="2069">
        <f t="shared" si="18"/>
        <v>827230</v>
      </c>
      <c r="AU48" s="32"/>
      <c r="AV48" s="85"/>
    </row>
    <row r="49" spans="1:48" ht="24.95" customHeight="1">
      <c r="A49" s="4312"/>
      <c r="B49" s="2101">
        <v>44</v>
      </c>
      <c r="C49" s="1733" t="s">
        <v>638</v>
      </c>
      <c r="D49" s="1707" t="s">
        <v>633</v>
      </c>
      <c r="E49" s="3085">
        <v>117</v>
      </c>
      <c r="F49" s="1751">
        <v>78.28</v>
      </c>
      <c r="G49" s="1709"/>
      <c r="H49" s="1709"/>
      <c r="I49" s="1751">
        <f t="shared" si="0"/>
        <v>23.6797</v>
      </c>
      <c r="J49" s="1710" t="s">
        <v>997</v>
      </c>
      <c r="K49" s="496">
        <f t="shared" si="3"/>
        <v>0</v>
      </c>
      <c r="L49" s="499">
        <f>'검침 내역'!S49</f>
        <v>2063</v>
      </c>
      <c r="M49" s="502"/>
      <c r="N49" s="502"/>
      <c r="O49" s="502"/>
      <c r="P49" s="681">
        <f>'EHP(OAC)검침자료'!F20</f>
        <v>1227.3220979491439</v>
      </c>
      <c r="Q49" s="681"/>
      <c r="R49" s="681">
        <f t="shared" si="38"/>
        <v>2063</v>
      </c>
      <c r="S49" s="2060">
        <f>R49*'전기 요금 고지 및 기준'!$L$8</f>
        <v>57763.843885253518</v>
      </c>
      <c r="T49" s="499">
        <f>R49*'전기 요금 고지 및 기준'!$M$8</f>
        <v>286895.20925236528</v>
      </c>
      <c r="U49" s="1430">
        <f>R49*'전기 요금 고지 및 기준'!$N$8</f>
        <v>28882</v>
      </c>
      <c r="V49" s="500">
        <f t="shared" si="4"/>
        <v>-577.63843885253516</v>
      </c>
      <c r="W49" s="499">
        <f t="shared" si="5"/>
        <v>372963.41469876625</v>
      </c>
      <c r="X49" s="499"/>
      <c r="Y49" s="499">
        <f t="shared" si="6"/>
        <v>11934.82927036052</v>
      </c>
      <c r="Z49" s="499">
        <f t="shared" si="35"/>
        <v>384900</v>
      </c>
      <c r="AA49" s="501">
        <f>P49*'전기 요금 고지 및 기준'!$L$8</f>
        <v>34364.925866629266</v>
      </c>
      <c r="AB49" s="501">
        <f>P49*'전기 요금 고지 및 기준'!$M$8</f>
        <v>170679.99520657858</v>
      </c>
      <c r="AC49" s="501">
        <f>P49*'전기 요금 고지 및 기준'!$N$8</f>
        <v>17182.509371288015</v>
      </c>
      <c r="AD49" s="501">
        <f t="shared" si="36"/>
        <v>-343.64925866629267</v>
      </c>
      <c r="AE49" s="501">
        <f t="shared" si="2"/>
        <v>221883.78118582955</v>
      </c>
      <c r="AF49" s="501"/>
      <c r="AG49" s="2067">
        <f t="shared" si="10"/>
        <v>7100.2809979465455</v>
      </c>
      <c r="AH49" s="501">
        <f t="shared" si="37"/>
        <v>228980</v>
      </c>
      <c r="AI49" s="2061">
        <f>I49*'전기 요금 고지 및 기준'!$L$12</f>
        <v>13130.049441803387</v>
      </c>
      <c r="AJ49" s="2061">
        <f>I49*'전기 요금 고지 및 기준'!$M$12</f>
        <v>65212.908780500074</v>
      </c>
      <c r="AK49" s="2061">
        <f>I49*'전기 요금 고지 및 기준'!$N$12</f>
        <v>6565.0424637854949</v>
      </c>
      <c r="AL49" s="2061">
        <f t="shared" si="12"/>
        <v>-131.30049441803388</v>
      </c>
      <c r="AM49" s="2061">
        <f t="shared" si="13"/>
        <v>84776.700191670927</v>
      </c>
      <c r="AN49" s="2068"/>
      <c r="AO49" s="503">
        <f t="shared" si="14"/>
        <v>2712.8544061334696</v>
      </c>
      <c r="AP49" s="2069">
        <f t="shared" si="15"/>
        <v>87490</v>
      </c>
      <c r="AQ49" s="2069">
        <f t="shared" si="16"/>
        <v>613880</v>
      </c>
      <c r="AR49" s="2069">
        <f t="shared" si="17"/>
        <v>87490</v>
      </c>
      <c r="AS49" s="2069">
        <f t="shared" si="18"/>
        <v>701370</v>
      </c>
      <c r="AU49" s="32"/>
      <c r="AV49" s="85">
        <f>'수도광열비 부과 내역 '!P49-'전체 전기 사용내역'!AS49</f>
        <v>0</v>
      </c>
    </row>
    <row r="50" spans="1:48" ht="24.95" customHeight="1">
      <c r="A50" s="4312"/>
      <c r="B50" s="2101">
        <v>45</v>
      </c>
      <c r="C50" s="1733" t="s">
        <v>638</v>
      </c>
      <c r="D50" s="1707" t="s">
        <v>633</v>
      </c>
      <c r="E50" s="3085">
        <v>118</v>
      </c>
      <c r="F50" s="1751">
        <v>72.25</v>
      </c>
      <c r="G50" s="1736"/>
      <c r="H50" s="1736"/>
      <c r="I50" s="1751">
        <f t="shared" si="0"/>
        <v>21.855625</v>
      </c>
      <c r="J50" s="1752" t="s">
        <v>3494</v>
      </c>
      <c r="K50" s="496">
        <f t="shared" si="3"/>
        <v>0</v>
      </c>
      <c r="L50" s="499">
        <f>'검침 내역'!S50</f>
        <v>4206</v>
      </c>
      <c r="M50" s="502"/>
      <c r="N50" s="502"/>
      <c r="O50" s="502"/>
      <c r="P50" s="681">
        <f>'EHP(OAC)검침자료'!F21</f>
        <v>544.15101281390923</v>
      </c>
      <c r="Q50" s="681"/>
      <c r="R50" s="681">
        <f t="shared" si="38"/>
        <v>4206</v>
      </c>
      <c r="S50" s="2060">
        <f>R50*'전기 요금 고지 및 기준'!$L$8</f>
        <v>117767.68171661478</v>
      </c>
      <c r="T50" s="499">
        <f>R50*'전기 요금 고지 및 기준'!$M$8</f>
        <v>584915.77804917516</v>
      </c>
      <c r="U50" s="1430">
        <f>R50*'전기 요금 고지 및 기준'!$N$8</f>
        <v>58884</v>
      </c>
      <c r="V50" s="500">
        <f t="shared" si="4"/>
        <v>-1177.6768171661479</v>
      </c>
      <c r="W50" s="499">
        <f t="shared" si="5"/>
        <v>760389.78294862376</v>
      </c>
      <c r="X50" s="499"/>
      <c r="Y50" s="499">
        <f t="shared" si="6"/>
        <v>24332.47305435596</v>
      </c>
      <c r="Z50" s="499">
        <f t="shared" si="35"/>
        <v>784720</v>
      </c>
      <c r="AA50" s="501">
        <f>P50*'전기 요금 고지 및 기준'!$L$8</f>
        <v>15236.187180894443</v>
      </c>
      <c r="AB50" s="501">
        <f>P50*'전기 요금 고지 및 기준'!$M$8</f>
        <v>75673.445800355301</v>
      </c>
      <c r="AC50" s="501">
        <f>P50*'전기 요금 고지 및 기준'!$N$8</f>
        <v>7618.114179394729</v>
      </c>
      <c r="AD50" s="501">
        <f t="shared" si="36"/>
        <v>-152.36187180894444</v>
      </c>
      <c r="AE50" s="501">
        <f t="shared" si="2"/>
        <v>98375.385288835532</v>
      </c>
      <c r="AF50" s="501"/>
      <c r="AG50" s="2067">
        <f t="shared" si="10"/>
        <v>3148.012329242737</v>
      </c>
      <c r="AH50" s="501">
        <f t="shared" si="37"/>
        <v>101520</v>
      </c>
      <c r="AI50" s="2061">
        <f>I50*'전기 요금 고지 및 기준'!$L$12</f>
        <v>12118.62636906355</v>
      </c>
      <c r="AJ50" s="2061">
        <f>I50*'전기 요금 고지 및 기준'!$M$12</f>
        <v>60189.482107704782</v>
      </c>
      <c r="AK50" s="2061">
        <f>I50*'전기 요금 고지 및 기준'!$N$12</f>
        <v>6059.3295606604752</v>
      </c>
      <c r="AL50" s="2061">
        <f t="shared" si="12"/>
        <v>-121.1862636906355</v>
      </c>
      <c r="AM50" s="2061">
        <f t="shared" si="13"/>
        <v>78246.251773738186</v>
      </c>
      <c r="AN50" s="2068"/>
      <c r="AO50" s="503">
        <f t="shared" si="14"/>
        <v>2503.8800567596222</v>
      </c>
      <c r="AP50" s="2069">
        <f t="shared" si="15"/>
        <v>80750</v>
      </c>
      <c r="AQ50" s="2069">
        <f t="shared" si="16"/>
        <v>886240</v>
      </c>
      <c r="AR50" s="2069">
        <f t="shared" si="17"/>
        <v>80750</v>
      </c>
      <c r="AS50" s="2069">
        <f t="shared" si="18"/>
        <v>966990</v>
      </c>
      <c r="AU50" s="32"/>
      <c r="AV50" s="85">
        <f>'수도광열비 부과 내역 '!P50-'전체 전기 사용내역'!AS50</f>
        <v>0</v>
      </c>
    </row>
    <row r="51" spans="1:48" ht="24.95" customHeight="1">
      <c r="A51" s="4312"/>
      <c r="B51" s="2101">
        <v>46</v>
      </c>
      <c r="C51" s="1733" t="s">
        <v>638</v>
      </c>
      <c r="D51" s="1707" t="s">
        <v>633</v>
      </c>
      <c r="E51" s="3085">
        <v>119</v>
      </c>
      <c r="F51" s="1751">
        <v>72.53</v>
      </c>
      <c r="G51" s="1736"/>
      <c r="H51" s="1736"/>
      <c r="I51" s="1736">
        <v>21.94</v>
      </c>
      <c r="J51" s="1752" t="s">
        <v>3279</v>
      </c>
      <c r="K51" s="496">
        <f t="shared" si="3"/>
        <v>0</v>
      </c>
      <c r="L51" s="499">
        <f>'검침 내역'!S51</f>
        <v>3007</v>
      </c>
      <c r="M51" s="502"/>
      <c r="N51" s="502"/>
      <c r="O51" s="502"/>
      <c r="P51" s="681">
        <f>'EHP(OAC)검침자료'!F22</f>
        <v>920.65657882288644</v>
      </c>
      <c r="Q51" s="681"/>
      <c r="R51" s="681">
        <f t="shared" si="38"/>
        <v>3007</v>
      </c>
      <c r="S51" s="2060">
        <f>R51*'전기 요금 고지 및 기준'!$L$8</f>
        <v>84195.772449324926</v>
      </c>
      <c r="T51" s="499">
        <f>R51*'전기 요금 고지 및 기준'!$M$8</f>
        <v>418174.45187681168</v>
      </c>
      <c r="U51" s="1430">
        <f>R51*'전기 요금 고지 및 기준'!$N$8</f>
        <v>42098</v>
      </c>
      <c r="V51" s="500">
        <f t="shared" si="4"/>
        <v>-841.95772449324932</v>
      </c>
      <c r="W51" s="499">
        <f t="shared" si="5"/>
        <v>543626.26660164341</v>
      </c>
      <c r="X51" s="499"/>
      <c r="Y51" s="499">
        <f t="shared" si="6"/>
        <v>17396.040531252591</v>
      </c>
      <c r="Z51" s="499">
        <f t="shared" si="35"/>
        <v>561020</v>
      </c>
      <c r="AA51" s="501">
        <f>P51*'전기 요금 고지 및 기준'!$L$8</f>
        <v>25778.314537594189</v>
      </c>
      <c r="AB51" s="501">
        <f>P51*'전기 요금 고지 및 기준'!$M$8</f>
        <v>128032.94320453648</v>
      </c>
      <c r="AC51" s="501">
        <f>P51*'전기 요금 고지 및 기준'!$N$8</f>
        <v>12889.19210352041</v>
      </c>
      <c r="AD51" s="501">
        <f t="shared" si="36"/>
        <v>-257.7831453759419</v>
      </c>
      <c r="AE51" s="501">
        <f t="shared" si="2"/>
        <v>166442.66670027515</v>
      </c>
      <c r="AF51" s="501"/>
      <c r="AG51" s="2067">
        <f t="shared" si="10"/>
        <v>5326.1653344088045</v>
      </c>
      <c r="AH51" s="501">
        <f t="shared" si="37"/>
        <v>171770</v>
      </c>
      <c r="AI51" s="2061">
        <f>I51*'전기 요금 고지 및 기준'!$L$12</f>
        <v>12165.411080088274</v>
      </c>
      <c r="AJ51" s="2061">
        <f>I51*'전기 요금 고지 및 기준'!$M$12</f>
        <v>60421.847347904397</v>
      </c>
      <c r="AK51" s="2061">
        <f>I51*'전기 요금 고지 및 기준'!$N$12</f>
        <v>6082.7219793939012</v>
      </c>
      <c r="AL51" s="2061">
        <f t="shared" si="12"/>
        <v>-121.65411080088273</v>
      </c>
      <c r="AM51" s="2061">
        <f t="shared" si="13"/>
        <v>78548.326296585685</v>
      </c>
      <c r="AN51" s="2068"/>
      <c r="AO51" s="503">
        <f t="shared" si="14"/>
        <v>2513.5464414907419</v>
      </c>
      <c r="AP51" s="2069">
        <f t="shared" si="15"/>
        <v>81060</v>
      </c>
      <c r="AQ51" s="2069">
        <f t="shared" si="16"/>
        <v>732790</v>
      </c>
      <c r="AR51" s="2069">
        <f t="shared" si="17"/>
        <v>81060</v>
      </c>
      <c r="AS51" s="2069">
        <f t="shared" si="18"/>
        <v>813850</v>
      </c>
      <c r="AU51" s="32"/>
      <c r="AV51" s="85">
        <f>'수도광열비 부과 내역 '!P51-'전체 전기 사용내역'!AS51</f>
        <v>0</v>
      </c>
    </row>
    <row r="52" spans="1:48" ht="24.95" customHeight="1">
      <c r="A52" s="4312"/>
      <c r="B52" s="2101">
        <v>47</v>
      </c>
      <c r="C52" s="1733" t="s">
        <v>638</v>
      </c>
      <c r="D52" s="1707" t="s">
        <v>633</v>
      </c>
      <c r="E52" s="3085" t="s">
        <v>873</v>
      </c>
      <c r="F52" s="1751">
        <v>191.5</v>
      </c>
      <c r="G52" s="1709"/>
      <c r="H52" s="1709"/>
      <c r="I52" s="1709">
        <f t="shared" si="0"/>
        <v>57.928750000000001</v>
      </c>
      <c r="J52" s="1739" t="s">
        <v>865</v>
      </c>
      <c r="K52" s="496">
        <f t="shared" si="3"/>
        <v>0</v>
      </c>
      <c r="L52" s="499">
        <f>'검침 내역'!S52</f>
        <v>3740</v>
      </c>
      <c r="M52" s="502"/>
      <c r="N52" s="502"/>
      <c r="O52" s="502"/>
      <c r="P52" s="681">
        <f>'EHP(OAC)검침자료'!F39</f>
        <v>231.18452291959451</v>
      </c>
      <c r="Q52" s="681"/>
      <c r="R52" s="681">
        <f t="shared" si="38"/>
        <v>3740</v>
      </c>
      <c r="S52" s="2060">
        <f>R52*'전기 요금 고지 및 기준'!$L$8</f>
        <v>104719.71698053715</v>
      </c>
      <c r="T52" s="499">
        <f>R52*'전기 요금 고지 및 기준'!$M$8</f>
        <v>520110.55870278535</v>
      </c>
      <c r="U52" s="1430">
        <f>R52*'전기 요금 고지 및 기준'!$N$8</f>
        <v>52360</v>
      </c>
      <c r="V52" s="500">
        <f t="shared" si="4"/>
        <v>-1047.1971698053715</v>
      </c>
      <c r="W52" s="499">
        <f t="shared" si="5"/>
        <v>676143.07851351704</v>
      </c>
      <c r="X52" s="499"/>
      <c r="Y52" s="499">
        <f t="shared" si="6"/>
        <v>21636.578512432545</v>
      </c>
      <c r="Z52" s="499">
        <f t="shared" si="35"/>
        <v>697780</v>
      </c>
      <c r="AA52" s="501">
        <f>P52*'전기 요금 고지 및 기준'!$L$8</f>
        <v>6473.1491471712416</v>
      </c>
      <c r="AB52" s="501">
        <f>P52*'전기 요금 고지 및 기준'!$M$8</f>
        <v>32150.136732392297</v>
      </c>
      <c r="AC52" s="501">
        <f>P52*'전기 요금 고지 및 기준'!$N$8</f>
        <v>3236.5833208743234</v>
      </c>
      <c r="AD52" s="501">
        <f t="shared" si="36"/>
        <v>-64.731491471712417</v>
      </c>
      <c r="AE52" s="501">
        <f t="shared" si="2"/>
        <v>41795.137708966147</v>
      </c>
      <c r="AF52" s="501"/>
      <c r="AG52" s="2067">
        <f t="shared" si="10"/>
        <v>1337.4444066869166</v>
      </c>
      <c r="AH52" s="501">
        <f t="shared" si="37"/>
        <v>43130</v>
      </c>
      <c r="AI52" s="2061">
        <f>I52*'전기 요금 고지 및 기준'!$L$12</f>
        <v>32120.649822500618</v>
      </c>
      <c r="AJ52" s="2061">
        <f>I52*'전기 요금 고지 및 기준'!$M$12</f>
        <v>159533.36780104451</v>
      </c>
      <c r="AK52" s="2061">
        <f>I52*'전기 요금 고지 및 기준'!$N$12</f>
        <v>16060.368316491087</v>
      </c>
      <c r="AL52" s="2061">
        <f t="shared" si="12"/>
        <v>-321.20649822500621</v>
      </c>
      <c r="AM52" s="2061">
        <f t="shared" si="13"/>
        <v>207393.1794418112</v>
      </c>
      <c r="AN52" s="2068"/>
      <c r="AO52" s="503">
        <f t="shared" si="14"/>
        <v>6636.5817421379588</v>
      </c>
      <c r="AP52" s="2069">
        <f t="shared" si="15"/>
        <v>214030</v>
      </c>
      <c r="AQ52" s="2069">
        <f t="shared" si="16"/>
        <v>740910</v>
      </c>
      <c r="AR52" s="2069">
        <f t="shared" si="17"/>
        <v>214030</v>
      </c>
      <c r="AS52" s="2069">
        <f t="shared" si="18"/>
        <v>954940</v>
      </c>
      <c r="AU52" s="32"/>
      <c r="AV52" s="85">
        <f>'수도광열비 부과 내역 '!P52-'전체 전기 사용내역'!AS52</f>
        <v>0</v>
      </c>
    </row>
    <row r="53" spans="1:48" ht="24.95" customHeight="1">
      <c r="A53" s="4312"/>
      <c r="B53" s="2101">
        <v>48</v>
      </c>
      <c r="C53" s="1733" t="s">
        <v>638</v>
      </c>
      <c r="D53" s="1707" t="s">
        <v>633</v>
      </c>
      <c r="E53" s="3085" t="s">
        <v>2058</v>
      </c>
      <c r="F53" s="1751">
        <v>102.01</v>
      </c>
      <c r="G53" s="1736"/>
      <c r="H53" s="1736"/>
      <c r="I53" s="1736">
        <v>30.86</v>
      </c>
      <c r="J53" s="1743" t="s">
        <v>1347</v>
      </c>
      <c r="K53" s="496">
        <f t="shared" si="3"/>
        <v>0</v>
      </c>
      <c r="L53" s="499">
        <f>'검침 내역'!S53</f>
        <v>1109</v>
      </c>
      <c r="M53" s="502"/>
      <c r="N53" s="502"/>
      <c r="O53" s="502"/>
      <c r="P53" s="681">
        <f>'EHP(OAC)검침자료'!F40+'EHP(OAC)검침자료'!F41</f>
        <v>31.955745596985913</v>
      </c>
      <c r="Q53" s="681"/>
      <c r="R53" s="681">
        <f t="shared" si="38"/>
        <v>1109</v>
      </c>
      <c r="S53" s="2060">
        <f>R53*'전기 요금 고지 및 기준'!$L$8</f>
        <v>31051.916077918639</v>
      </c>
      <c r="T53" s="499">
        <f>R53*'전기 요금 고지 및 기준'!$M$8</f>
        <v>154225.29668486337</v>
      </c>
      <c r="U53" s="1430">
        <f>R53*'전기 요금 고지 및 기준'!$N$8</f>
        <v>15526</v>
      </c>
      <c r="V53" s="500">
        <f t="shared" si="4"/>
        <v>-310.51916077918639</v>
      </c>
      <c r="W53" s="499">
        <f t="shared" si="5"/>
        <v>200492.69360200281</v>
      </c>
      <c r="X53" s="499"/>
      <c r="Y53" s="499">
        <f t="shared" si="6"/>
        <v>6415.7661952640901</v>
      </c>
      <c r="Z53" s="499">
        <f t="shared" si="35"/>
        <v>206910</v>
      </c>
      <c r="AA53" s="501">
        <f>P53*'전기 요금 고지 및 기준'!$L$8</f>
        <v>894.75845850759652</v>
      </c>
      <c r="AB53" s="501">
        <f>P53*'전기 요금 고지 및 기준'!$M$8</f>
        <v>4443.9894909658869</v>
      </c>
      <c r="AC53" s="501">
        <f>P53*'전기 요금 고지 및 기준'!$N$8</f>
        <v>447.3804383578028</v>
      </c>
      <c r="AD53" s="501">
        <f t="shared" si="36"/>
        <v>-8.9475845850759654</v>
      </c>
      <c r="AE53" s="501">
        <f t="shared" si="2"/>
        <v>5777.1808032462104</v>
      </c>
      <c r="AF53" s="501"/>
      <c r="AG53" s="2067">
        <f t="shared" si="10"/>
        <v>184.86978570387873</v>
      </c>
      <c r="AH53" s="501">
        <f t="shared" si="37"/>
        <v>5960</v>
      </c>
      <c r="AI53" s="2061">
        <f>I53*'전기 요금 고지 및 기준'!$L$12</f>
        <v>17111.421418939113</v>
      </c>
      <c r="AJ53" s="2061">
        <f>I53*'전기 요금 고지 및 기준'!$M$12</f>
        <v>84987.156297006819</v>
      </c>
      <c r="AK53" s="2061">
        <f>I53*'전기 요금 고지 및 기준'!$N$12</f>
        <v>8555.733832456508</v>
      </c>
      <c r="AL53" s="2061">
        <f t="shared" si="12"/>
        <v>-171.11421418939113</v>
      </c>
      <c r="AM53" s="2061">
        <f t="shared" si="13"/>
        <v>110483.19733421304</v>
      </c>
      <c r="AN53" s="2068"/>
      <c r="AO53" s="503">
        <f t="shared" si="14"/>
        <v>3535.4623146948175</v>
      </c>
      <c r="AP53" s="2069">
        <f t="shared" si="15"/>
        <v>114020</v>
      </c>
      <c r="AQ53" s="2069">
        <f t="shared" si="16"/>
        <v>212870</v>
      </c>
      <c r="AR53" s="2069">
        <f t="shared" si="17"/>
        <v>114020</v>
      </c>
      <c r="AS53" s="2069">
        <f t="shared" si="18"/>
        <v>326890</v>
      </c>
      <c r="AU53" s="32"/>
      <c r="AV53" s="85">
        <f>'수도광열비 부과 내역 '!P53-'전체 전기 사용내역'!AS53</f>
        <v>0</v>
      </c>
    </row>
    <row r="54" spans="1:48" ht="24.95" customHeight="1">
      <c r="A54" s="4312"/>
      <c r="B54" s="2101">
        <v>49</v>
      </c>
      <c r="C54" s="1733" t="s">
        <v>638</v>
      </c>
      <c r="D54" s="1707" t="s">
        <v>633</v>
      </c>
      <c r="E54" s="3085">
        <v>126</v>
      </c>
      <c r="F54" s="1736">
        <v>91.99</v>
      </c>
      <c r="G54" s="1736"/>
      <c r="H54" s="1736"/>
      <c r="I54" s="1736">
        <f t="shared" si="0"/>
        <v>27.826974999999997</v>
      </c>
      <c r="J54" s="1737" t="s">
        <v>2854</v>
      </c>
      <c r="K54" s="496">
        <f t="shared" ref="K54:K85" si="39">SUM(M54:Q54)-P54</f>
        <v>0</v>
      </c>
      <c r="L54" s="499">
        <f>'검침 내역'!S54</f>
        <v>3301.5999999999913</v>
      </c>
      <c r="M54" s="499"/>
      <c r="N54" s="499"/>
      <c r="O54" s="499"/>
      <c r="P54" s="681">
        <f>'EHP(OAC)검침자료'!F42</f>
        <v>24.859731483419548</v>
      </c>
      <c r="Q54" s="681"/>
      <c r="R54" s="681">
        <f t="shared" si="38"/>
        <v>3301.5999999999913</v>
      </c>
      <c r="S54" s="2060">
        <f>R54*'전기 요금 고지 및 기준'!$L$8</f>
        <v>92444.550155866455</v>
      </c>
      <c r="T54" s="499">
        <f>R54*'전기 요금 고지 및 기준'!$M$8</f>
        <v>459143.58839922771</v>
      </c>
      <c r="U54" s="1430">
        <f>R54*'전기 요금 고지 및 기준'!$N$8</f>
        <v>46222.399999999878</v>
      </c>
      <c r="V54" s="500">
        <f t="shared" si="4"/>
        <v>-924.44550155866455</v>
      </c>
      <c r="W54" s="499">
        <f t="shared" si="5"/>
        <v>596886.09305353533</v>
      </c>
      <c r="X54" s="499"/>
      <c r="Y54" s="499">
        <f t="shared" si="6"/>
        <v>19100.35497771313</v>
      </c>
      <c r="Z54" s="499">
        <f t="shared" si="35"/>
        <v>615990</v>
      </c>
      <c r="AA54" s="501">
        <f>P54*'전기 요금 고지 및 기준'!$L$8</f>
        <v>696.07060030904927</v>
      </c>
      <c r="AB54" s="501">
        <f>P54*'전기 요금 고지 및 기준'!$M$8</f>
        <v>3457.1681366423968</v>
      </c>
      <c r="AC54" s="501">
        <f>P54*'전기 요금 고지 및 기준'!$N$8</f>
        <v>348.03624076787366</v>
      </c>
      <c r="AD54" s="501">
        <f t="shared" si="36"/>
        <v>-6.9607060030904933</v>
      </c>
      <c r="AE54" s="501">
        <f t="shared" si="2"/>
        <v>4494.31427171623</v>
      </c>
      <c r="AF54" s="501"/>
      <c r="AG54" s="2067">
        <f t="shared" si="10"/>
        <v>143.81805669491936</v>
      </c>
      <c r="AH54" s="501">
        <f t="shared" si="37"/>
        <v>4640</v>
      </c>
      <c r="AI54" s="2061">
        <f>I54*'전기 요금 고지 및 기준'!$L$12</f>
        <v>15429.653144500426</v>
      </c>
      <c r="AJ54" s="2061">
        <f>I54*'전기 요금 고지 및 기준'!$M$12</f>
        <v>76634.331613671457</v>
      </c>
      <c r="AK54" s="2061">
        <f>I54*'전기 요금 고지 및 기준'!$N$12</f>
        <v>7714.8474226319313</v>
      </c>
      <c r="AL54" s="2061">
        <f t="shared" si="12"/>
        <v>-154.29653144500426</v>
      </c>
      <c r="AM54" s="2061">
        <f t="shared" si="13"/>
        <v>99624.535649358819</v>
      </c>
      <c r="AN54" s="2068"/>
      <c r="AO54" s="503">
        <f t="shared" si="14"/>
        <v>3187.9851407794822</v>
      </c>
      <c r="AP54" s="2069">
        <f t="shared" si="15"/>
        <v>102810</v>
      </c>
      <c r="AQ54" s="2069">
        <f t="shared" si="16"/>
        <v>620630</v>
      </c>
      <c r="AR54" s="2069">
        <f t="shared" si="17"/>
        <v>102810</v>
      </c>
      <c r="AS54" s="2069">
        <f t="shared" si="18"/>
        <v>723440</v>
      </c>
      <c r="AU54" s="32"/>
      <c r="AV54" s="85">
        <f>'수도광열비 부과 내역 '!P54-'전체 전기 사용내역'!AS54</f>
        <v>0</v>
      </c>
    </row>
    <row r="55" spans="1:48" ht="24.95" customHeight="1">
      <c r="A55" s="4312"/>
      <c r="B55" s="2101">
        <v>50</v>
      </c>
      <c r="C55" s="1733" t="s">
        <v>638</v>
      </c>
      <c r="D55" s="1707" t="s">
        <v>858</v>
      </c>
      <c r="E55" s="3087" t="s">
        <v>1199</v>
      </c>
      <c r="F55" s="1751">
        <v>405.12</v>
      </c>
      <c r="G55" s="1709"/>
      <c r="H55" s="1709"/>
      <c r="I55" s="1709">
        <f t="shared" si="0"/>
        <v>122.5488</v>
      </c>
      <c r="J55" s="3291" t="s">
        <v>3566</v>
      </c>
      <c r="K55" s="496">
        <f t="shared" si="39"/>
        <v>0</v>
      </c>
      <c r="L55" s="499">
        <f>'검침 내역'!S55</f>
        <v>138</v>
      </c>
      <c r="M55" s="499"/>
      <c r="N55" s="499"/>
      <c r="O55" s="499"/>
      <c r="P55" s="681">
        <f>'EHP(OAC)검침자료'!F37+'EHP(OAC)검침자료'!F58</f>
        <v>457.95952615992104</v>
      </c>
      <c r="Q55" s="681"/>
      <c r="R55" s="681">
        <f t="shared" si="38"/>
        <v>138.00000000000006</v>
      </c>
      <c r="S55" s="2060">
        <f>R55*'전기 요금 고지 및 기준'!$L$8</f>
        <v>3863.9895570358644</v>
      </c>
      <c r="T55" s="499">
        <f>R55*'전기 요금 고지 및 기준'!$M$8</f>
        <v>19191.245214166956</v>
      </c>
      <c r="U55" s="1430">
        <f>R55*'전기 요금 고지 및 기준'!$N$8</f>
        <v>1932.0000000000009</v>
      </c>
      <c r="V55" s="500">
        <f t="shared" si="4"/>
        <v>-38.639895570358647</v>
      </c>
      <c r="W55" s="499">
        <f t="shared" si="5"/>
        <v>24948.594875632461</v>
      </c>
      <c r="X55" s="499"/>
      <c r="Y55" s="499">
        <f t="shared" si="6"/>
        <v>798.3550360202388</v>
      </c>
      <c r="Z55" s="499">
        <f t="shared" si="35"/>
        <v>25750</v>
      </c>
      <c r="AA55" s="501">
        <f>P55*'전기 요금 고지 및 기준'!$L$8</f>
        <v>12822.832077007442</v>
      </c>
      <c r="AB55" s="501">
        <f>P55*'전기 요금 고지 및 기준'!$M$8</f>
        <v>63687.05481665759</v>
      </c>
      <c r="AC55" s="501">
        <f>P55*'전기 요금 고지 및 기준'!$N$8</f>
        <v>6411.4333662388945</v>
      </c>
      <c r="AD55" s="501">
        <f t="shared" si="36"/>
        <v>-128.22832077007442</v>
      </c>
      <c r="AE55" s="501">
        <f t="shared" si="2"/>
        <v>82793.091939133868</v>
      </c>
      <c r="AF55" s="501"/>
      <c r="AG55" s="2067">
        <f t="shared" si="10"/>
        <v>2649.3789420522839</v>
      </c>
      <c r="AH55" s="501">
        <f t="shared" si="37"/>
        <v>85440</v>
      </c>
      <c r="AI55" s="2061">
        <f>I55*'전기 요금 고지 및 기준'!$L$12</f>
        <v>67951.528230242562</v>
      </c>
      <c r="AJ55" s="2061">
        <f>I55*'전기 요금 고지 및 기준'!$M$12</f>
        <v>337494.29745983891</v>
      </c>
      <c r="AK55" s="2061">
        <f>I55*'전기 요금 고지 및 기준'!$N$12</f>
        <v>33975.855939304798</v>
      </c>
      <c r="AL55" s="2061">
        <f t="shared" si="12"/>
        <v>-679.51528230242559</v>
      </c>
      <c r="AM55" s="2061">
        <f t="shared" si="13"/>
        <v>438742.16634708381</v>
      </c>
      <c r="AN55" s="2068"/>
      <c r="AO55" s="503">
        <f t="shared" si="14"/>
        <v>14039.749323106682</v>
      </c>
      <c r="AP55" s="2069">
        <f t="shared" si="15"/>
        <v>452780</v>
      </c>
      <c r="AQ55" s="2069">
        <f t="shared" si="16"/>
        <v>111190</v>
      </c>
      <c r="AR55" s="2069">
        <f t="shared" si="17"/>
        <v>452780</v>
      </c>
      <c r="AS55" s="2069">
        <f t="shared" si="18"/>
        <v>563970</v>
      </c>
      <c r="AU55" s="32"/>
      <c r="AV55" s="85">
        <f>'수도광열비 부과 내역 '!P55-'전체 전기 사용내역'!AS55</f>
        <v>0</v>
      </c>
    </row>
    <row r="56" spans="1:48" ht="24.95" customHeight="1">
      <c r="A56" s="4312"/>
      <c r="B56" s="2101">
        <v>51</v>
      </c>
      <c r="C56" s="1733" t="s">
        <v>638</v>
      </c>
      <c r="D56" s="1707" t="s">
        <v>858</v>
      </c>
      <c r="E56" s="3087" t="s">
        <v>1193</v>
      </c>
      <c r="F56" s="1751">
        <v>288.52</v>
      </c>
      <c r="G56" s="1709"/>
      <c r="H56" s="1709"/>
      <c r="I56" s="1709">
        <f t="shared" si="0"/>
        <v>87.277299999999997</v>
      </c>
      <c r="J56" s="3291" t="s">
        <v>3567</v>
      </c>
      <c r="K56" s="496">
        <f t="shared" si="39"/>
        <v>0</v>
      </c>
      <c r="L56" s="499">
        <f>'검침 내역'!S56</f>
        <v>0</v>
      </c>
      <c r="M56" s="499"/>
      <c r="N56" s="499"/>
      <c r="O56" s="499"/>
      <c r="P56" s="681">
        <f>'EHP(OAC)검침자료'!F38</f>
        <v>353.04047384007896</v>
      </c>
      <c r="Q56" s="681"/>
      <c r="R56" s="681">
        <f t="shared" si="38"/>
        <v>0</v>
      </c>
      <c r="S56" s="2060">
        <f>R56*'전기 요금 고지 및 기준'!$L$8</f>
        <v>0</v>
      </c>
      <c r="T56" s="499">
        <f>R56*'전기 요금 고지 및 기준'!$M$8</f>
        <v>0</v>
      </c>
      <c r="U56" s="1430">
        <f>R56*'전기 요금 고지 및 기준'!$N$8</f>
        <v>0</v>
      </c>
      <c r="V56" s="500">
        <f t="shared" si="4"/>
        <v>0</v>
      </c>
      <c r="W56" s="499">
        <f t="shared" si="5"/>
        <v>0</v>
      </c>
      <c r="X56" s="499"/>
      <c r="Y56" s="499">
        <f t="shared" si="6"/>
        <v>0</v>
      </c>
      <c r="Z56" s="499">
        <f t="shared" si="35"/>
        <v>0</v>
      </c>
      <c r="AA56" s="501">
        <f>P56*'전기 요금 고지 및 기준'!$L$8</f>
        <v>9885.1065516598392</v>
      </c>
      <c r="AB56" s="501">
        <f>P56*'전기 요금 고지 및 기준'!$M$8</f>
        <v>49096.277565149612</v>
      </c>
      <c r="AC56" s="501">
        <f>P56*'전기 요금 고지 및 기준'!$N$8</f>
        <v>4942.5666337611055</v>
      </c>
      <c r="AD56" s="501">
        <f t="shared" si="36"/>
        <v>-98.851065516598396</v>
      </c>
      <c r="AE56" s="501">
        <f t="shared" si="2"/>
        <v>63825.09968505396</v>
      </c>
      <c r="AF56" s="501"/>
      <c r="AG56" s="2067">
        <f t="shared" si="10"/>
        <v>2042.4031899217268</v>
      </c>
      <c r="AH56" s="501">
        <f t="shared" si="37"/>
        <v>65870</v>
      </c>
      <c r="AI56" s="2061">
        <f>I56*'전기 요금 고지 및 기준'!$L$12</f>
        <v>48393.994186881871</v>
      </c>
      <c r="AJ56" s="2061">
        <f>I56*'전기 요금 고지 및 기준'!$M$12</f>
        <v>240358.05367079561</v>
      </c>
      <c r="AK56" s="2061">
        <f>I56*'전기 요금 고지 및 기준'!$N$12</f>
        <v>24197.062489159311</v>
      </c>
      <c r="AL56" s="2061">
        <f t="shared" si="12"/>
        <v>-483.93994186881872</v>
      </c>
      <c r="AM56" s="2061">
        <f t="shared" si="13"/>
        <v>312465.17040496791</v>
      </c>
      <c r="AN56" s="2068"/>
      <c r="AO56" s="503">
        <f t="shared" si="14"/>
        <v>9998.8854529589735</v>
      </c>
      <c r="AP56" s="2069">
        <f t="shared" si="15"/>
        <v>322460</v>
      </c>
      <c r="AQ56" s="2069">
        <f t="shared" si="16"/>
        <v>65870</v>
      </c>
      <c r="AR56" s="2069">
        <f t="shared" si="17"/>
        <v>322460</v>
      </c>
      <c r="AS56" s="2069">
        <f t="shared" si="18"/>
        <v>388330</v>
      </c>
      <c r="AU56" s="32"/>
      <c r="AV56" s="85">
        <f>'수도광열비 부과 내역 '!P56-'전체 전기 사용내역'!AS56</f>
        <v>0</v>
      </c>
    </row>
    <row r="57" spans="1:48" ht="24.95" customHeight="1">
      <c r="A57" s="4312"/>
      <c r="B57" s="2101">
        <v>52</v>
      </c>
      <c r="C57" s="1733" t="s">
        <v>638</v>
      </c>
      <c r="D57" s="1707" t="s">
        <v>633</v>
      </c>
      <c r="E57" s="3090" t="s">
        <v>876</v>
      </c>
      <c r="F57" s="1751">
        <v>95.91</v>
      </c>
      <c r="G57" s="1709"/>
      <c r="H57" s="1709"/>
      <c r="I57" s="1709">
        <f t="shared" si="0"/>
        <v>29.012774999999998</v>
      </c>
      <c r="J57" s="1710" t="s">
        <v>3479</v>
      </c>
      <c r="K57" s="496">
        <f t="shared" si="39"/>
        <v>0</v>
      </c>
      <c r="L57" s="499">
        <f>'검침 내역'!S57</f>
        <v>3630</v>
      </c>
      <c r="M57" s="499"/>
      <c r="N57" s="499"/>
      <c r="O57" s="499"/>
      <c r="P57" s="681">
        <f>'EHP(OAC)검침자료'!F30</f>
        <v>115.9831157810667</v>
      </c>
      <c r="Q57" s="681"/>
      <c r="R57" s="681">
        <f t="shared" si="38"/>
        <v>3630</v>
      </c>
      <c r="S57" s="2060">
        <f>R57*'전기 요금 고지 및 기준'!$L$8</f>
        <v>101639.725304639</v>
      </c>
      <c r="T57" s="499">
        <f>R57*'전기 요금 고지 및 기준'!$M$8</f>
        <v>504813.18932917406</v>
      </c>
      <c r="U57" s="1430">
        <f>R57*'전기 요금 고지 및 기준'!$N$8</f>
        <v>50820</v>
      </c>
      <c r="V57" s="500">
        <f t="shared" si="4"/>
        <v>-1016.39725304639</v>
      </c>
      <c r="W57" s="499">
        <f t="shared" si="5"/>
        <v>656256.51738076669</v>
      </c>
      <c r="X57" s="499"/>
      <c r="Y57" s="499">
        <f t="shared" si="6"/>
        <v>21000.208556184534</v>
      </c>
      <c r="Z57" s="499">
        <f t="shared" si="35"/>
        <v>677260</v>
      </c>
      <c r="AA57" s="501">
        <f>P57*'전기 요금 고지 및 기준'!$L$8</f>
        <v>3247.5184650037909</v>
      </c>
      <c r="AB57" s="501">
        <f>P57*'전기 요금 고지 및 기준'!$M$8</f>
        <v>16129.423301866429</v>
      </c>
      <c r="AC57" s="501">
        <f>P57*'전기 요금 고지 및 기준'!$N$8</f>
        <v>1623.7636209349339</v>
      </c>
      <c r="AD57" s="501">
        <f t="shared" si="36"/>
        <v>-32.47518465003791</v>
      </c>
      <c r="AE57" s="501">
        <f t="shared" si="2"/>
        <v>20968.230203155115</v>
      </c>
      <c r="AF57" s="501"/>
      <c r="AG57" s="2067">
        <f t="shared" si="10"/>
        <v>670.98336650096371</v>
      </c>
      <c r="AH57" s="501">
        <f t="shared" si="37"/>
        <v>21640</v>
      </c>
      <c r="AI57" s="2061">
        <f>I57*'전기 요금 고지 및 기준'!$L$12</f>
        <v>16087.16200770775</v>
      </c>
      <c r="AJ57" s="2061">
        <f>I57*'전기 요금 고지 및 기준'!$M$12</f>
        <v>79899.975487196745</v>
      </c>
      <c r="AK57" s="2061">
        <f>I57*'전기 요금 고지 및 기준'!$N$12</f>
        <v>8043.6027427397385</v>
      </c>
      <c r="AL57" s="2061">
        <f t="shared" si="12"/>
        <v>-160.87162007707749</v>
      </c>
      <c r="AM57" s="2061">
        <f t="shared" si="13"/>
        <v>103869.86861756716</v>
      </c>
      <c r="AN57" s="2068"/>
      <c r="AO57" s="503">
        <f t="shared" si="14"/>
        <v>3323.8357957621492</v>
      </c>
      <c r="AP57" s="2069">
        <f t="shared" si="15"/>
        <v>107190</v>
      </c>
      <c r="AQ57" s="2069">
        <f t="shared" si="16"/>
        <v>698900</v>
      </c>
      <c r="AR57" s="2069">
        <f t="shared" si="17"/>
        <v>107190</v>
      </c>
      <c r="AS57" s="2069">
        <f t="shared" si="18"/>
        <v>806090</v>
      </c>
      <c r="AU57" s="32"/>
      <c r="AV57" s="85">
        <f>'수도광열비 부과 내역 '!P57-'전체 전기 사용내역'!AS57</f>
        <v>0</v>
      </c>
    </row>
    <row r="58" spans="1:48" ht="24.95" customHeight="1">
      <c r="A58" s="4312"/>
      <c r="B58" s="2101">
        <v>53</v>
      </c>
      <c r="C58" s="1733" t="s">
        <v>638</v>
      </c>
      <c r="D58" s="1707" t="s">
        <v>633</v>
      </c>
      <c r="E58" s="3090" t="s">
        <v>887</v>
      </c>
      <c r="F58" s="1751">
        <v>65.91</v>
      </c>
      <c r="G58" s="1736"/>
      <c r="H58" s="1736"/>
      <c r="I58" s="1736">
        <v>19.940000000000001</v>
      </c>
      <c r="J58" s="1737" t="s">
        <v>3657</v>
      </c>
      <c r="K58" s="496">
        <f t="shared" si="39"/>
        <v>0</v>
      </c>
      <c r="L58" s="499">
        <f>'검침 내역'!S58</f>
        <v>1120</v>
      </c>
      <c r="M58" s="499"/>
      <c r="N58" s="499"/>
      <c r="O58" s="499"/>
      <c r="P58" s="681">
        <f>'EHP(OAC)검침자료'!F31</f>
        <v>1133.8372476102527</v>
      </c>
      <c r="Q58" s="681"/>
      <c r="R58" s="681">
        <f t="shared" si="38"/>
        <v>1120</v>
      </c>
      <c r="S58" s="2060">
        <f>R58*'전기 요금 고지 및 기준'!$L$8</f>
        <v>31359.915245508451</v>
      </c>
      <c r="T58" s="499">
        <f>R58*'전기 요금 고지 및 기준'!$M$8</f>
        <v>155755.0336222245</v>
      </c>
      <c r="U58" s="1430">
        <f>R58*'전기 요금 고지 및 기준'!$N$8</f>
        <v>15680</v>
      </c>
      <c r="V58" s="500">
        <f t="shared" si="4"/>
        <v>-313.59915245508449</v>
      </c>
      <c r="W58" s="499">
        <f t="shared" si="5"/>
        <v>202481.34971527787</v>
      </c>
      <c r="X58" s="499"/>
      <c r="Y58" s="499">
        <f t="shared" si="6"/>
        <v>6479.4031908888919</v>
      </c>
      <c r="Z58" s="499">
        <f t="shared" si="35"/>
        <v>208960</v>
      </c>
      <c r="AA58" s="501">
        <f>P58*'전기 요금 고지 및 기준'!$L$8</f>
        <v>31747.35713148045</v>
      </c>
      <c r="AB58" s="501">
        <f>P58*'전기 요금 고지 및 기준'!$M$8</f>
        <v>157679.33805684411</v>
      </c>
      <c r="AC58" s="501">
        <f>P58*'전기 요금 고지 및 기준'!$N$8</f>
        <v>15873.721466543539</v>
      </c>
      <c r="AD58" s="501">
        <f t="shared" si="36"/>
        <v>-317.47357131480453</v>
      </c>
      <c r="AE58" s="501">
        <f t="shared" si="2"/>
        <v>204982.94308355328</v>
      </c>
      <c r="AF58" s="501"/>
      <c r="AG58" s="2067">
        <f t="shared" si="10"/>
        <v>6559.4541786737054</v>
      </c>
      <c r="AH58" s="501">
        <f t="shared" si="37"/>
        <v>211540</v>
      </c>
      <c r="AI58" s="2061">
        <f>I58*'전기 요금 고지 및 기준'!$L$12</f>
        <v>11056.440152094812</v>
      </c>
      <c r="AJ58" s="2061">
        <f>I58*'전기 요금 고지 및 기준'!$M$12</f>
        <v>54913.930543172908</v>
      </c>
      <c r="AK58" s="2061">
        <f>I58*'전기 요금 고지 및 기준'!$N$12</f>
        <v>5528.2350168238099</v>
      </c>
      <c r="AL58" s="2061">
        <f t="shared" si="12"/>
        <v>-110.56440152094812</v>
      </c>
      <c r="AM58" s="2061">
        <f t="shared" si="13"/>
        <v>71388.041310570567</v>
      </c>
      <c r="AN58" s="2068"/>
      <c r="AO58" s="503">
        <f t="shared" si="14"/>
        <v>2284.4173219382583</v>
      </c>
      <c r="AP58" s="2069">
        <f t="shared" si="15"/>
        <v>73670</v>
      </c>
      <c r="AQ58" s="2069">
        <f t="shared" si="16"/>
        <v>420500</v>
      </c>
      <c r="AR58" s="2069">
        <f t="shared" si="17"/>
        <v>73670</v>
      </c>
      <c r="AS58" s="2069">
        <f t="shared" si="18"/>
        <v>494170</v>
      </c>
      <c r="AU58" s="32"/>
      <c r="AV58" s="85">
        <f>'수도광열비 부과 내역 '!P58-'전체 전기 사용내역'!AS58</f>
        <v>0</v>
      </c>
    </row>
    <row r="59" spans="1:48" ht="24.95" customHeight="1">
      <c r="A59" s="4312"/>
      <c r="B59" s="2101">
        <v>54</v>
      </c>
      <c r="C59" s="1733" t="s">
        <v>638</v>
      </c>
      <c r="D59" s="1707" t="s">
        <v>633</v>
      </c>
      <c r="E59" s="3090" t="s">
        <v>14</v>
      </c>
      <c r="F59" s="1751">
        <v>75.27</v>
      </c>
      <c r="G59" s="1709"/>
      <c r="H59" s="1709"/>
      <c r="I59" s="1709">
        <f t="shared" si="0"/>
        <v>22.769174999999997</v>
      </c>
      <c r="J59" s="1737" t="s">
        <v>154</v>
      </c>
      <c r="K59" s="496">
        <f t="shared" si="39"/>
        <v>0</v>
      </c>
      <c r="L59" s="499">
        <f>'검침 내역'!S59</f>
        <v>2286</v>
      </c>
      <c r="M59" s="499"/>
      <c r="N59" s="499"/>
      <c r="O59" s="499"/>
      <c r="P59" s="681">
        <f>'EHP(OAC)검침자료'!F32</f>
        <v>418.57683380337937</v>
      </c>
      <c r="Q59" s="681"/>
      <c r="R59" s="681">
        <f t="shared" si="38"/>
        <v>2286</v>
      </c>
      <c r="S59" s="2060">
        <f>R59*'전기 요금 고지 및 기준'!$L$8</f>
        <v>64007.827010028857</v>
      </c>
      <c r="T59" s="499">
        <f>R59*'전기 요금 고지 및 기준'!$M$8</f>
        <v>317907.14898250462</v>
      </c>
      <c r="U59" s="1430">
        <f>R59*'전기 요금 고지 및 기준'!$N$8</f>
        <v>32004</v>
      </c>
      <c r="V59" s="500">
        <f t="shared" si="4"/>
        <v>-640.07827010028859</v>
      </c>
      <c r="W59" s="499">
        <f t="shared" si="5"/>
        <v>413278.8977224332</v>
      </c>
      <c r="X59" s="499"/>
      <c r="Y59" s="499">
        <f t="shared" si="6"/>
        <v>13224.924727117863</v>
      </c>
      <c r="Z59" s="499">
        <f t="shared" si="35"/>
        <v>426500</v>
      </c>
      <c r="AA59" s="501">
        <f>P59*'전기 요금 고지 및 기준'!$L$8</f>
        <v>11720.119671256478</v>
      </c>
      <c r="AB59" s="501">
        <f>P59*'전기 요금 고지 및 기준'!$M$8</f>
        <v>58210.222162972881</v>
      </c>
      <c r="AC59" s="501">
        <f>P59*'전기 요금 고지 및 기준'!$N$8</f>
        <v>5860.075673247311</v>
      </c>
      <c r="AD59" s="501">
        <f t="shared" si="36"/>
        <v>-117.20119671256478</v>
      </c>
      <c r="AE59" s="501">
        <f t="shared" si="2"/>
        <v>75673.21631076411</v>
      </c>
      <c r="AF59" s="501"/>
      <c r="AG59" s="2067">
        <f t="shared" si="10"/>
        <v>2421.5429219444518</v>
      </c>
      <c r="AH59" s="501">
        <f t="shared" si="37"/>
        <v>78090</v>
      </c>
      <c r="AI59" s="2061">
        <f>I59*'전기 요금 고지 및 기준'!$L$12</f>
        <v>12625.176564697762</v>
      </c>
      <c r="AJ59" s="2061">
        <f>I59*'전기 요금 고지 및 기준'!$M$12</f>
        <v>62705.360806186</v>
      </c>
      <c r="AK59" s="2061">
        <f>I59*'전기 요금 고지 및 기준'!$N$12</f>
        <v>6312.6053429884278</v>
      </c>
      <c r="AL59" s="2061">
        <f t="shared" si="12"/>
        <v>-126.25176564697762</v>
      </c>
      <c r="AM59" s="2061">
        <f t="shared" si="13"/>
        <v>81516.89094822522</v>
      </c>
      <c r="AN59" s="2068"/>
      <c r="AO59" s="503">
        <f t="shared" si="14"/>
        <v>2608.5405103432072</v>
      </c>
      <c r="AP59" s="2069">
        <f t="shared" si="15"/>
        <v>84130</v>
      </c>
      <c r="AQ59" s="2069">
        <f t="shared" si="16"/>
        <v>504590</v>
      </c>
      <c r="AR59" s="2069">
        <f t="shared" si="17"/>
        <v>84130</v>
      </c>
      <c r="AS59" s="2069">
        <f t="shared" si="18"/>
        <v>588720</v>
      </c>
      <c r="AU59" s="32"/>
      <c r="AV59" s="85">
        <f>'수도광열비 부과 내역 '!P59-'전체 전기 사용내역'!AS59</f>
        <v>0</v>
      </c>
    </row>
    <row r="60" spans="1:48" ht="24.95" customHeight="1">
      <c r="A60" s="4312"/>
      <c r="B60" s="2101">
        <v>55</v>
      </c>
      <c r="C60" s="1733" t="s">
        <v>638</v>
      </c>
      <c r="D60" s="1722" t="s">
        <v>633</v>
      </c>
      <c r="E60" s="3091" t="s">
        <v>4</v>
      </c>
      <c r="F60" s="1751">
        <v>74.2</v>
      </c>
      <c r="G60" s="1736"/>
      <c r="H60" s="1736"/>
      <c r="I60" s="1736">
        <f t="shared" si="0"/>
        <v>22.445499999999999</v>
      </c>
      <c r="J60" s="1737" t="s">
        <v>1847</v>
      </c>
      <c r="K60" s="496">
        <f t="shared" si="39"/>
        <v>0</v>
      </c>
      <c r="L60" s="499">
        <f>'검침 내역'!S60</f>
        <v>1725</v>
      </c>
      <c r="M60" s="499"/>
      <c r="N60" s="499"/>
      <c r="O60" s="499"/>
      <c r="P60" s="681">
        <f>'EHP(OAC)검침자료'!F33</f>
        <v>474.60280280530111</v>
      </c>
      <c r="Q60" s="681"/>
      <c r="R60" s="681">
        <f t="shared" si="38"/>
        <v>1725</v>
      </c>
      <c r="S60" s="2060">
        <f>R60*'전기 요금 고지 및 기준'!$L$8</f>
        <v>48299.869462948285</v>
      </c>
      <c r="T60" s="499">
        <f>R60*'전기 요금 고지 및 기준'!$M$8</f>
        <v>239890.56517708683</v>
      </c>
      <c r="U60" s="1430">
        <f>R60*'전기 요금 고지 및 기준'!$N$8</f>
        <v>24150</v>
      </c>
      <c r="V60" s="500">
        <f t="shared" si="4"/>
        <v>-482.99869462948288</v>
      </c>
      <c r="W60" s="499">
        <f t="shared" si="5"/>
        <v>311857.43594540562</v>
      </c>
      <c r="X60" s="499"/>
      <c r="Y60" s="499">
        <f t="shared" si="6"/>
        <v>9979.437950252981</v>
      </c>
      <c r="Z60" s="499">
        <f t="shared" si="35"/>
        <v>321840</v>
      </c>
      <c r="AA60" s="501">
        <f>P60*'전기 요금 고지 및 기준'!$L$8</f>
        <v>13288.842563620539</v>
      </c>
      <c r="AB60" s="501">
        <f>P60*'전기 요금 고지 및 기준'!$M$8</f>
        <v>66001.585275126476</v>
      </c>
      <c r="AC60" s="501">
        <f>P60*'전기 요금 고지 및 기준'!$N$8</f>
        <v>6644.4392392742157</v>
      </c>
      <c r="AD60" s="501">
        <f t="shared" si="36"/>
        <v>-132.8884256362054</v>
      </c>
      <c r="AE60" s="501">
        <f t="shared" si="2"/>
        <v>85801.97865238502</v>
      </c>
      <c r="AF60" s="501"/>
      <c r="AG60" s="2067">
        <f t="shared" si="10"/>
        <v>2745.6633168763206</v>
      </c>
      <c r="AH60" s="501">
        <f t="shared" si="37"/>
        <v>88550</v>
      </c>
      <c r="AI60" s="2061">
        <f>I60*'전기 요금 고지 및 기준'!$L$12</f>
        <v>12445.703482138621</v>
      </c>
      <c r="AJ60" s="2061">
        <f>I60*'전기 요금 고지 및 기준'!$M$12</f>
        <v>61813.973320300276</v>
      </c>
      <c r="AK60" s="2061">
        <f>I60*'전기 요금 고지 및 기준'!$N$12</f>
        <v>6222.868559183491</v>
      </c>
      <c r="AL60" s="2061">
        <f t="shared" si="12"/>
        <v>-124.4570348213862</v>
      </c>
      <c r="AM60" s="2061">
        <f t="shared" si="13"/>
        <v>80358.088326801007</v>
      </c>
      <c r="AN60" s="2068"/>
      <c r="AO60" s="503">
        <f t="shared" si="14"/>
        <v>2571.4588264576323</v>
      </c>
      <c r="AP60" s="2069">
        <f t="shared" si="15"/>
        <v>82930</v>
      </c>
      <c r="AQ60" s="2069">
        <f t="shared" si="16"/>
        <v>410390</v>
      </c>
      <c r="AR60" s="2069">
        <f t="shared" si="17"/>
        <v>82930</v>
      </c>
      <c r="AS60" s="2069">
        <f t="shared" si="18"/>
        <v>493320</v>
      </c>
      <c r="AU60" s="32"/>
      <c r="AV60" s="85">
        <f>'수도광열비 부과 내역 '!P60-'전체 전기 사용내역'!AS60</f>
        <v>0</v>
      </c>
    </row>
    <row r="61" spans="1:48" ht="24.95" customHeight="1">
      <c r="A61" s="4312"/>
      <c r="B61" s="2101">
        <v>56</v>
      </c>
      <c r="C61" s="1733" t="s">
        <v>638</v>
      </c>
      <c r="D61" s="1707" t="s">
        <v>858</v>
      </c>
      <c r="E61" s="3090" t="s">
        <v>2060</v>
      </c>
      <c r="F61" s="1751">
        <v>363.2</v>
      </c>
      <c r="G61" s="1736"/>
      <c r="H61" s="1736"/>
      <c r="I61" s="1736">
        <f t="shared" si="0"/>
        <v>109.86799999999999</v>
      </c>
      <c r="J61" s="1737" t="s">
        <v>1710</v>
      </c>
      <c r="K61" s="496">
        <f t="shared" si="39"/>
        <v>0</v>
      </c>
      <c r="L61" s="499">
        <f>'검침 내역'!S61</f>
        <v>2840</v>
      </c>
      <c r="M61" s="499"/>
      <c r="N61" s="499"/>
      <c r="O61" s="499"/>
      <c r="P61" s="681">
        <f>'EHP(OAC)검침자료'!F48+'EHP(OAC)검침자료'!F25</f>
        <v>3148.2503302270879</v>
      </c>
      <c r="Q61" s="681"/>
      <c r="R61" s="681">
        <f t="shared" si="38"/>
        <v>2840</v>
      </c>
      <c r="S61" s="2060">
        <f>R61*'전기 요금 고지 및 기준'!$L$8</f>
        <v>79519.78508682501</v>
      </c>
      <c r="T61" s="499">
        <f>R61*'전기 요금 고지 및 기준'!$M$8</f>
        <v>394950.26382778352</v>
      </c>
      <c r="U61" s="1430">
        <f>R61*'전기 요금 고지 및 기준'!$N$8</f>
        <v>39760</v>
      </c>
      <c r="V61" s="500">
        <f t="shared" si="4"/>
        <v>-795.19785086825016</v>
      </c>
      <c r="W61" s="499">
        <f t="shared" si="5"/>
        <v>513434.85106374032</v>
      </c>
      <c r="X61" s="499"/>
      <c r="Y61" s="499">
        <f t="shared" si="6"/>
        <v>16429.91523403969</v>
      </c>
      <c r="Z61" s="499">
        <f t="shared" si="35"/>
        <v>529860</v>
      </c>
      <c r="AA61" s="501">
        <f>P61*'전기 요금 고지 및 기준'!$L$8</f>
        <v>88150.771006754891</v>
      </c>
      <c r="AB61" s="501">
        <f>P61*'전기 요금 고지 및 기준'!$M$8</f>
        <v>437817.71074616024</v>
      </c>
      <c r="AC61" s="501">
        <f>P61*'전기 요금 고지 및 기준'!$N$8</f>
        <v>44075.504623179229</v>
      </c>
      <c r="AD61" s="501">
        <f t="shared" si="36"/>
        <v>-881.50771006754894</v>
      </c>
      <c r="AE61" s="501">
        <f t="shared" si="2"/>
        <v>569162.47866602673</v>
      </c>
      <c r="AF61" s="501"/>
      <c r="AG61" s="2067">
        <f t="shared" si="10"/>
        <v>18213.199317312854</v>
      </c>
      <c r="AH61" s="501">
        <f t="shared" si="37"/>
        <v>587380</v>
      </c>
      <c r="AI61" s="2061">
        <f>I61*'전기 요금 고지 및 기준'!$L$12</f>
        <v>60920.208958392817</v>
      </c>
      <c r="AJ61" s="2061">
        <f>I61*'전기 요금 고지 및 기준'!$M$12</f>
        <v>302571.90175111941</v>
      </c>
      <c r="AK61" s="2061">
        <f>I61*'전기 요금 고지 및 기준'!$N$12</f>
        <v>30460.186801825392</v>
      </c>
      <c r="AL61" s="2061">
        <f t="shared" si="12"/>
        <v>-609.20208958392823</v>
      </c>
      <c r="AM61" s="2061">
        <f t="shared" si="13"/>
        <v>393343.09542175377</v>
      </c>
      <c r="AN61" s="2068"/>
      <c r="AO61" s="503">
        <f t="shared" si="14"/>
        <v>12586.979053496121</v>
      </c>
      <c r="AP61" s="2069">
        <f t="shared" si="15"/>
        <v>405930</v>
      </c>
      <c r="AQ61" s="2069">
        <f t="shared" si="16"/>
        <v>1117240</v>
      </c>
      <c r="AR61" s="2069">
        <f t="shared" si="17"/>
        <v>405930</v>
      </c>
      <c r="AS61" s="2069">
        <f t="shared" si="18"/>
        <v>1523170</v>
      </c>
      <c r="AU61" s="32"/>
      <c r="AV61" s="85">
        <f>'수도광열비 부과 내역 '!P61-'전체 전기 사용내역'!AS61</f>
        <v>0</v>
      </c>
    </row>
    <row r="62" spans="1:48" ht="24.95" customHeight="1">
      <c r="A62" s="4312"/>
      <c r="B62" s="2101">
        <v>57</v>
      </c>
      <c r="C62" s="1733" t="s">
        <v>638</v>
      </c>
      <c r="D62" s="1707" t="s">
        <v>858</v>
      </c>
      <c r="E62" s="3090" t="s">
        <v>1198</v>
      </c>
      <c r="F62" s="1751">
        <v>249.6</v>
      </c>
      <c r="G62" s="1709"/>
      <c r="H62" s="1709"/>
      <c r="I62" s="1709">
        <f t="shared" si="0"/>
        <v>75.503999999999991</v>
      </c>
      <c r="J62" s="1737" t="s">
        <v>861</v>
      </c>
      <c r="K62" s="496">
        <f t="shared" si="39"/>
        <v>0</v>
      </c>
      <c r="L62" s="499">
        <f>'검침 내역'!S62</f>
        <v>4920</v>
      </c>
      <c r="M62" s="499"/>
      <c r="N62" s="499"/>
      <c r="O62" s="499"/>
      <c r="P62" s="681">
        <f>'EHP(OAC)검침자료'!F49+'EHP(OAC)검침자료'!F24</f>
        <v>136.99094884267979</v>
      </c>
      <c r="Q62" s="681"/>
      <c r="R62" s="681">
        <f t="shared" si="38"/>
        <v>4920</v>
      </c>
      <c r="S62" s="2060">
        <f>R62*'전기 요금 고지 및 기준'!$L$8</f>
        <v>137759.62768562642</v>
      </c>
      <c r="T62" s="499">
        <f>R62*'전기 요금 고지 및 기준'!$M$8</f>
        <v>684209.61198334338</v>
      </c>
      <c r="U62" s="1430">
        <f>R62*'전기 요금 고지 및 기준'!$N$8</f>
        <v>68880</v>
      </c>
      <c r="V62" s="500">
        <f t="shared" si="4"/>
        <v>-1377.5962768562642</v>
      </c>
      <c r="W62" s="499">
        <f t="shared" si="5"/>
        <v>889471.6433921135</v>
      </c>
      <c r="X62" s="499"/>
      <c r="Y62" s="499">
        <f t="shared" si="6"/>
        <v>28463.092588547632</v>
      </c>
      <c r="Z62" s="499">
        <f t="shared" si="35"/>
        <v>917930</v>
      </c>
      <c r="AA62" s="501">
        <f>P62*'전기 요금 고지 및 기준'!$L$8</f>
        <v>3835.7362009894841</v>
      </c>
      <c r="AB62" s="501">
        <f>P62*'전기 요금 고지 및 기준'!$M$8</f>
        <v>19050.919502617879</v>
      </c>
      <c r="AC62" s="501">
        <f>P62*'전기 요금 고지 및 기준'!$N$8</f>
        <v>1917.8732837975169</v>
      </c>
      <c r="AD62" s="501">
        <f t="shared" si="36"/>
        <v>-38.357362009894842</v>
      </c>
      <c r="AE62" s="501">
        <f t="shared" si="2"/>
        <v>24766.171625394989</v>
      </c>
      <c r="AF62" s="501"/>
      <c r="AG62" s="2067">
        <f t="shared" si="10"/>
        <v>792.51749201263965</v>
      </c>
      <c r="AH62" s="501">
        <f t="shared" si="37"/>
        <v>25560</v>
      </c>
      <c r="AI62" s="2061">
        <f>I62*'전기 요금 고지 및 기준'!$L$12</f>
        <v>41865.87047360916</v>
      </c>
      <c r="AJ62" s="2061">
        <f>I62*'전기 요금 고지 및 기준'!$M$12</f>
        <v>207934.87521222301</v>
      </c>
      <c r="AK62" s="2061">
        <f>I62*'전기 요금 고지 및 기준'!$N$12</f>
        <v>20932.991810946081</v>
      </c>
      <c r="AL62" s="2061">
        <f t="shared" si="12"/>
        <v>-418.65870473609164</v>
      </c>
      <c r="AM62" s="2061">
        <f t="shared" si="13"/>
        <v>270315.07879204216</v>
      </c>
      <c r="AN62" s="2068"/>
      <c r="AO62" s="503">
        <f t="shared" si="14"/>
        <v>8650.08252134535</v>
      </c>
      <c r="AP62" s="2069">
        <f t="shared" si="15"/>
        <v>278970</v>
      </c>
      <c r="AQ62" s="2069">
        <f t="shared" si="16"/>
        <v>943490</v>
      </c>
      <c r="AR62" s="2069">
        <f t="shared" si="17"/>
        <v>278970</v>
      </c>
      <c r="AS62" s="2069">
        <f t="shared" si="18"/>
        <v>1222460</v>
      </c>
      <c r="AU62" s="32"/>
      <c r="AV62" s="85">
        <f>'수도광열비 부과 내역 '!P62-'전체 전기 사용내역'!AS62</f>
        <v>0</v>
      </c>
    </row>
    <row r="63" spans="1:48" ht="24.95" customHeight="1">
      <c r="A63" s="4312"/>
      <c r="B63" s="2101">
        <v>58</v>
      </c>
      <c r="C63" s="1733" t="s">
        <v>638</v>
      </c>
      <c r="D63" s="1707" t="s">
        <v>858</v>
      </c>
      <c r="E63" s="3090" t="s">
        <v>877</v>
      </c>
      <c r="F63" s="1751">
        <v>756.2</v>
      </c>
      <c r="G63" s="1709"/>
      <c r="H63" s="1709"/>
      <c r="I63" s="1709">
        <f t="shared" si="0"/>
        <v>228.75050000000002</v>
      </c>
      <c r="J63" s="1710" t="s">
        <v>345</v>
      </c>
      <c r="K63" s="496">
        <f t="shared" si="39"/>
        <v>0</v>
      </c>
      <c r="L63" s="499">
        <f>'검침 내역'!S63</f>
        <v>13860</v>
      </c>
      <c r="M63" s="499"/>
      <c r="N63" s="499"/>
      <c r="O63" s="499"/>
      <c r="P63" s="681">
        <f>'EHP(OAC)검침자료'!F53+'EHP(OAC)검침자료'!F44</f>
        <v>5879.9204409425356</v>
      </c>
      <c r="Q63" s="681"/>
      <c r="R63" s="681">
        <f t="shared" si="38"/>
        <v>13860</v>
      </c>
      <c r="S63" s="2060">
        <f>R63*'전기 요금 고지 및 기준'!$L$8</f>
        <v>388078.95116316708</v>
      </c>
      <c r="T63" s="499">
        <f>R63*'전기 요금 고지 및 기준'!$M$8</f>
        <v>1927468.5410750282</v>
      </c>
      <c r="U63" s="1430">
        <f>R63*'전기 요금 고지 및 기준'!$N$8</f>
        <v>194040</v>
      </c>
      <c r="V63" s="500">
        <f t="shared" si="4"/>
        <v>-3880.7895116316708</v>
      </c>
      <c r="W63" s="499">
        <f t="shared" si="5"/>
        <v>2505706.7027265634</v>
      </c>
      <c r="X63" s="499"/>
      <c r="Y63" s="499">
        <f t="shared" si="6"/>
        <v>80182.61448725003</v>
      </c>
      <c r="Z63" s="499">
        <f t="shared" si="35"/>
        <v>2585890</v>
      </c>
      <c r="AA63" s="501">
        <f>P63*'전기 요금 고지 및 기준'!$L$8</f>
        <v>164637.32739133091</v>
      </c>
      <c r="AB63" s="501">
        <f>P63*'전기 요금 고지 및 기준'!$M$8</f>
        <v>817702.8624776873</v>
      </c>
      <c r="AC63" s="501">
        <f>P63*'전기 요금 고지 및 기준'!$N$8</f>
        <v>82318.886173195497</v>
      </c>
      <c r="AD63" s="501">
        <f t="shared" si="36"/>
        <v>-1646.373273913309</v>
      </c>
      <c r="AE63" s="501">
        <f t="shared" si="2"/>
        <v>1063012.7027683004</v>
      </c>
      <c r="AF63" s="501"/>
      <c r="AG63" s="2067">
        <f t="shared" si="10"/>
        <v>34016.406488585613</v>
      </c>
      <c r="AH63" s="501">
        <f t="shared" si="37"/>
        <v>1097030</v>
      </c>
      <c r="AI63" s="2061">
        <f>I63*'전기 요금 고지 및 기준'!$L$12</f>
        <v>126838.82713198417</v>
      </c>
      <c r="AJ63" s="2061">
        <f>I63*'전기 요금 고지 및 기준'!$M$12</f>
        <v>629969.36152036488</v>
      </c>
      <c r="AK63" s="2061">
        <f>I63*'전기 요금 고지 및 기준'!$N$12</f>
        <v>63419.584965694834</v>
      </c>
      <c r="AL63" s="2061">
        <f t="shared" si="12"/>
        <v>-1268.3882713198418</v>
      </c>
      <c r="AM63" s="2061">
        <f t="shared" si="13"/>
        <v>818959.38534672407</v>
      </c>
      <c r="AN63" s="2068"/>
      <c r="AO63" s="503">
        <f t="shared" si="14"/>
        <v>26206.70033109517</v>
      </c>
      <c r="AP63" s="2069">
        <f t="shared" si="15"/>
        <v>845170</v>
      </c>
      <c r="AQ63" s="2069">
        <f t="shared" si="16"/>
        <v>3682920</v>
      </c>
      <c r="AR63" s="2069">
        <f t="shared" si="17"/>
        <v>845170</v>
      </c>
      <c r="AS63" s="2069">
        <f t="shared" si="18"/>
        <v>4528090</v>
      </c>
      <c r="AU63" s="32"/>
      <c r="AV63" s="85">
        <f>'수도광열비 부과 내역 '!P63-'전체 전기 사용내역'!AS63</f>
        <v>0</v>
      </c>
    </row>
    <row r="64" spans="1:48" ht="24.95" customHeight="1">
      <c r="A64" s="4312"/>
      <c r="B64" s="2101">
        <v>59</v>
      </c>
      <c r="C64" s="1733" t="s">
        <v>638</v>
      </c>
      <c r="D64" s="1707" t="s">
        <v>858</v>
      </c>
      <c r="E64" s="3090" t="s">
        <v>871</v>
      </c>
      <c r="F64" s="1751">
        <v>502.95</v>
      </c>
      <c r="G64" s="1709"/>
      <c r="H64" s="1709"/>
      <c r="I64" s="1709">
        <f t="shared" si="0"/>
        <v>152.14237499999999</v>
      </c>
      <c r="J64" s="1737" t="s">
        <v>155</v>
      </c>
      <c r="K64" s="496">
        <f t="shared" si="39"/>
        <v>0</v>
      </c>
      <c r="L64" s="499">
        <f>'검침 내역'!S64</f>
        <v>3280</v>
      </c>
      <c r="M64" s="499"/>
      <c r="N64" s="499"/>
      <c r="O64" s="499"/>
      <c r="P64" s="681">
        <f>'EHP(OAC)검침자료'!F43+'EHP(OAC)검침자료'!F34</f>
        <v>3396.0795590574639</v>
      </c>
      <c r="Q64" s="681"/>
      <c r="R64" s="681">
        <f t="shared" si="38"/>
        <v>3279.9999999999995</v>
      </c>
      <c r="S64" s="2060">
        <f>R64*'전기 요금 고지 및 기준'!$L$8</f>
        <v>91839.751790417591</v>
      </c>
      <c r="T64" s="499">
        <f>R64*'전기 요금 고지 및 기준'!$M$8</f>
        <v>456139.7413222288</v>
      </c>
      <c r="U64" s="1430">
        <f>R64*'전기 요금 고지 및 기준'!$N$8</f>
        <v>45919.999999999993</v>
      </c>
      <c r="V64" s="500">
        <f t="shared" si="4"/>
        <v>-918.39751790417597</v>
      </c>
      <c r="W64" s="499">
        <f t="shared" si="5"/>
        <v>592981.09559474222</v>
      </c>
      <c r="X64" s="499"/>
      <c r="Y64" s="499">
        <f t="shared" si="6"/>
        <v>18975.395059031751</v>
      </c>
      <c r="Z64" s="499">
        <f t="shared" si="35"/>
        <v>611960</v>
      </c>
      <c r="AA64" s="501">
        <f>P64*'전기 요금 고지 및 기준'!$L$8</f>
        <v>95089.970659862302</v>
      </c>
      <c r="AB64" s="501">
        <f>P64*'전기 요금 고지 및 기준'!$M$8</f>
        <v>472282.57670066488</v>
      </c>
      <c r="AC64" s="501">
        <f>P64*'전기 요금 고지 및 기준'!$N$8</f>
        <v>47545.113826804496</v>
      </c>
      <c r="AD64" s="501">
        <f t="shared" si="36"/>
        <v>-950.89970659862308</v>
      </c>
      <c r="AE64" s="501">
        <f t="shared" si="2"/>
        <v>613966.76148073305</v>
      </c>
      <c r="AF64" s="501"/>
      <c r="AG64" s="2067">
        <f t="shared" si="10"/>
        <v>19646.93636738346</v>
      </c>
      <c r="AH64" s="501">
        <f t="shared" si="37"/>
        <v>633610</v>
      </c>
      <c r="AI64" s="2061">
        <f>I64*'전기 요금 고지 및 기준'!$L$12</f>
        <v>84360.735395439609</v>
      </c>
      <c r="AJ64" s="2061">
        <f>I64*'전기 요금 고지 및 기준'!$M$12</f>
        <v>418993.77198712964</v>
      </c>
      <c r="AK64" s="2061">
        <f>I64*'전기 요금 고지 및 기준'!$N$12</f>
        <v>42180.481695974886</v>
      </c>
      <c r="AL64" s="2061">
        <f t="shared" si="12"/>
        <v>-843.6073539543961</v>
      </c>
      <c r="AM64" s="2061">
        <f t="shared" si="13"/>
        <v>544691.38172458974</v>
      </c>
      <c r="AN64" s="2068"/>
      <c r="AO64" s="503">
        <f t="shared" si="14"/>
        <v>17430.124215186872</v>
      </c>
      <c r="AP64" s="2069">
        <f t="shared" si="15"/>
        <v>562120</v>
      </c>
      <c r="AQ64" s="2069">
        <f t="shared" si="16"/>
        <v>1245570</v>
      </c>
      <c r="AR64" s="2069">
        <f t="shared" si="17"/>
        <v>562120</v>
      </c>
      <c r="AS64" s="2069">
        <f t="shared" si="18"/>
        <v>1807690</v>
      </c>
      <c r="AU64" s="32"/>
      <c r="AV64" s="85">
        <f>'수도광열비 부과 내역 '!P64-'전체 전기 사용내역'!AS64</f>
        <v>0</v>
      </c>
    </row>
    <row r="65" spans="1:48" ht="24.95" customHeight="1">
      <c r="A65" s="4312"/>
      <c r="B65" s="2101">
        <v>60</v>
      </c>
      <c r="C65" s="1733" t="s">
        <v>638</v>
      </c>
      <c r="D65" s="1707" t="s">
        <v>858</v>
      </c>
      <c r="E65" s="3090" t="s">
        <v>2061</v>
      </c>
      <c r="F65" s="1751">
        <v>498.11</v>
      </c>
      <c r="G65" s="1709"/>
      <c r="H65" s="1709"/>
      <c r="I65" s="1736">
        <f>F65*0.3025</f>
        <v>150.67827500000001</v>
      </c>
      <c r="J65" s="1737" t="s">
        <v>3468</v>
      </c>
      <c r="K65" s="496">
        <f t="shared" si="39"/>
        <v>0</v>
      </c>
      <c r="L65" s="499">
        <f>'검침 내역'!S65</f>
        <v>3749</v>
      </c>
      <c r="M65" s="499"/>
      <c r="N65" s="499"/>
      <c r="O65" s="499"/>
      <c r="P65" s="681">
        <f>'EHP(OAC)검침자료'!F35+'EHP(OAC)검침자료'!F54</f>
        <v>3744.3025818568553</v>
      </c>
      <c r="Q65" s="681"/>
      <c r="R65" s="681">
        <f t="shared" si="38"/>
        <v>3748.9999999999995</v>
      </c>
      <c r="S65" s="2060">
        <f>R65*'전기 요금 고지 및 기준'!$L$8</f>
        <v>104971.71629947427</v>
      </c>
      <c r="T65" s="499">
        <f>R65*'전기 요금 고지 및 기준'!$M$8</f>
        <v>521362.16165153531</v>
      </c>
      <c r="U65" s="1430">
        <f>R65*'전기 요금 고지 및 기준'!$N$8</f>
        <v>52485.999999999993</v>
      </c>
      <c r="V65" s="500">
        <f t="shared" si="4"/>
        <v>-1049.7171629947427</v>
      </c>
      <c r="W65" s="499">
        <f t="shared" si="5"/>
        <v>677770.16078801476</v>
      </c>
      <c r="X65" s="499"/>
      <c r="Y65" s="499">
        <f t="shared" si="6"/>
        <v>21688.645145216473</v>
      </c>
      <c r="Z65" s="499">
        <f t="shared" si="35"/>
        <v>699460</v>
      </c>
      <c r="AA65" s="501">
        <f>P65*'전기 요금 고지 및 기준'!$L$8</f>
        <v>104840.18894693702</v>
      </c>
      <c r="AB65" s="501">
        <f>P65*'전기 요금 고지 및 기준'!$M$8</f>
        <v>520708.90582937188</v>
      </c>
      <c r="AC65" s="501">
        <f>P65*'전기 요금 고지 및 기준'!$N$8</f>
        <v>52420.236145995972</v>
      </c>
      <c r="AD65" s="501">
        <f t="shared" si="36"/>
        <v>-1048.4018894693702</v>
      </c>
      <c r="AE65" s="501">
        <f t="shared" si="2"/>
        <v>676920.92903283553</v>
      </c>
      <c r="AF65" s="501"/>
      <c r="AG65" s="2067">
        <f t="shared" si="10"/>
        <v>21661.469729050736</v>
      </c>
      <c r="AH65" s="501">
        <f t="shared" si="37"/>
        <v>698580</v>
      </c>
      <c r="AI65" s="2061">
        <f>I65*'전기 요금 고지 및 기준'!$L$12</f>
        <v>83548.91322760201</v>
      </c>
      <c r="AJ65" s="2061">
        <f>I65*'전기 요금 고지 및 기준'!$M$12</f>
        <v>414961.70149022603</v>
      </c>
      <c r="AK65" s="2061">
        <f>I65*'전기 요금 고지 및 기준'!$N$12</f>
        <v>41774.569515025461</v>
      </c>
      <c r="AL65" s="2061">
        <f t="shared" si="12"/>
        <v>-835.48913227602009</v>
      </c>
      <c r="AM65" s="2061">
        <f t="shared" si="13"/>
        <v>539449.69510057743</v>
      </c>
      <c r="AN65" s="2068"/>
      <c r="AO65" s="503">
        <f t="shared" si="14"/>
        <v>17262.390243218477</v>
      </c>
      <c r="AP65" s="2069">
        <f t="shared" si="15"/>
        <v>556710</v>
      </c>
      <c r="AQ65" s="2069">
        <f t="shared" si="16"/>
        <v>1398040</v>
      </c>
      <c r="AR65" s="2069">
        <f t="shared" si="17"/>
        <v>556710</v>
      </c>
      <c r="AS65" s="2069">
        <f t="shared" si="18"/>
        <v>1954750</v>
      </c>
      <c r="AU65" s="32"/>
      <c r="AV65" s="85">
        <f>'수도광열비 부과 내역 '!P65-'전체 전기 사용내역'!AS65</f>
        <v>0</v>
      </c>
    </row>
    <row r="66" spans="1:48" ht="24.95" customHeight="1">
      <c r="A66" s="4312"/>
      <c r="B66" s="2101">
        <v>61</v>
      </c>
      <c r="C66" s="1733" t="s">
        <v>638</v>
      </c>
      <c r="D66" s="1707" t="s">
        <v>634</v>
      </c>
      <c r="E66" s="3090" t="s">
        <v>337</v>
      </c>
      <c r="F66" s="1751">
        <v>58.620000000000005</v>
      </c>
      <c r="G66" s="1709"/>
      <c r="H66" s="1709"/>
      <c r="I66" s="1709">
        <f>F66*0.3025</f>
        <v>17.73255</v>
      </c>
      <c r="J66" s="3291" t="s">
        <v>3000</v>
      </c>
      <c r="K66" s="496">
        <f t="shared" si="39"/>
        <v>0</v>
      </c>
      <c r="L66" s="499">
        <f>'검침 내역'!S66</f>
        <v>4</v>
      </c>
      <c r="M66" s="499"/>
      <c r="N66" s="499"/>
      <c r="O66" s="499"/>
      <c r="P66" s="681"/>
      <c r="Q66" s="681"/>
      <c r="R66" s="681">
        <f t="shared" si="38"/>
        <v>4</v>
      </c>
      <c r="S66" s="2060">
        <f>R66*'전기 요금 고지 및 기준'!$L$8</f>
        <v>111.99969730538733</v>
      </c>
      <c r="T66" s="499">
        <f>R66*'전기 요금 고지 및 기준'!$M$8</f>
        <v>556.26797722223034</v>
      </c>
      <c r="U66" s="1430">
        <f>R66*'전기 요금 고지 및 기준'!$N$8</f>
        <v>56</v>
      </c>
      <c r="V66" s="500">
        <f t="shared" si="4"/>
        <v>-1.1199969730538732</v>
      </c>
      <c r="W66" s="499">
        <f t="shared" si="5"/>
        <v>723.14767755456387</v>
      </c>
      <c r="X66" s="499"/>
      <c r="Y66" s="499">
        <f t="shared" si="6"/>
        <v>23.140725681746044</v>
      </c>
      <c r="Z66" s="499">
        <f t="shared" si="35"/>
        <v>750</v>
      </c>
      <c r="AA66" s="501">
        <f>P66*'전기 요금 고지 및 기준'!$L$8</f>
        <v>0</v>
      </c>
      <c r="AB66" s="501">
        <f>P66*'전기 요금 고지 및 기준'!$M$8</f>
        <v>0</v>
      </c>
      <c r="AC66" s="501">
        <f>P66*'전기 요금 고지 및 기준'!$N$8</f>
        <v>0</v>
      </c>
      <c r="AD66" s="501">
        <f t="shared" si="36"/>
        <v>0</v>
      </c>
      <c r="AE66" s="501">
        <f t="shared" si="2"/>
        <v>0</v>
      </c>
      <c r="AF66" s="501"/>
      <c r="AG66" s="2067">
        <f t="shared" si="10"/>
        <v>0</v>
      </c>
      <c r="AH66" s="501">
        <f t="shared" si="37"/>
        <v>0</v>
      </c>
      <c r="AI66" s="2061">
        <f>I66*'전기 요금 고지 및 기준'!$L$12</f>
        <v>9832.4412145952283</v>
      </c>
      <c r="AJ66" s="2061">
        <f>I66*'전기 요금 고지 및 기준'!$M$12</f>
        <v>48834.705067870651</v>
      </c>
      <c r="AK66" s="2061">
        <f>I66*'전기 요금 고지 및 기준'!$N$12</f>
        <v>4916.2338940611353</v>
      </c>
      <c r="AL66" s="2061">
        <f t="shared" si="12"/>
        <v>-98.32441214595228</v>
      </c>
      <c r="AM66" s="2061">
        <f t="shared" si="13"/>
        <v>63485.055764381068</v>
      </c>
      <c r="AN66" s="2068"/>
      <c r="AO66" s="503">
        <f t="shared" si="14"/>
        <v>2031.5217844601941</v>
      </c>
      <c r="AP66" s="2069">
        <f t="shared" si="15"/>
        <v>65520</v>
      </c>
      <c r="AQ66" s="2069">
        <f t="shared" si="16"/>
        <v>750</v>
      </c>
      <c r="AR66" s="2069">
        <f t="shared" si="17"/>
        <v>65520</v>
      </c>
      <c r="AS66" s="2069">
        <f t="shared" si="18"/>
        <v>66270</v>
      </c>
      <c r="AU66" s="32"/>
      <c r="AV66" s="85">
        <f>'수도광열비 부과 내역 '!P66-'전체 전기 사용내역'!AS66</f>
        <v>-750</v>
      </c>
    </row>
    <row r="67" spans="1:48" ht="24.95" customHeight="1">
      <c r="A67" s="4312"/>
      <c r="B67" s="2101">
        <v>62</v>
      </c>
      <c r="C67" s="1733" t="s">
        <v>638</v>
      </c>
      <c r="D67" s="1707" t="s">
        <v>858</v>
      </c>
      <c r="E67" s="3090" t="s">
        <v>881</v>
      </c>
      <c r="F67" s="1751">
        <v>598.67999999999995</v>
      </c>
      <c r="G67" s="1736"/>
      <c r="H67" s="1736"/>
      <c r="I67" s="1736">
        <f t="shared" ref="I67:I73" si="40">F67*0.3025</f>
        <v>181.10069999999999</v>
      </c>
      <c r="J67" s="1737" t="s">
        <v>846</v>
      </c>
      <c r="K67" s="496">
        <f t="shared" si="39"/>
        <v>0</v>
      </c>
      <c r="L67" s="499">
        <f>'검침 내역'!S67</f>
        <v>13640</v>
      </c>
      <c r="M67" s="502"/>
      <c r="N67" s="502"/>
      <c r="O67" s="502"/>
      <c r="P67" s="681">
        <f>'EHP(OAC)검침자료'!F55+'EHP(OAC)검침자료'!F36+'EHP(OAC)검침자료'!F56+'EHP(OAC)검침자료'!F57</f>
        <v>9133.6974181431451</v>
      </c>
      <c r="Q67" s="681"/>
      <c r="R67" s="681">
        <f t="shared" si="38"/>
        <v>13639.999999999998</v>
      </c>
      <c r="S67" s="2060">
        <f>R67*'전기 요금 고지 및 기준'!$L$8</f>
        <v>381918.96781137073</v>
      </c>
      <c r="T67" s="499">
        <f>R67*'전기 요금 고지 및 기준'!$M$8</f>
        <v>1896873.8023278052</v>
      </c>
      <c r="U67" s="1430">
        <f>R67*'전기 요금 고지 및 기준'!$N$8</f>
        <v>190959.99999999997</v>
      </c>
      <c r="V67" s="500">
        <f t="shared" si="4"/>
        <v>-3819.1896781137075</v>
      </c>
      <c r="W67" s="499">
        <f t="shared" si="5"/>
        <v>2465933.580461062</v>
      </c>
      <c r="X67" s="499"/>
      <c r="Y67" s="499">
        <f t="shared" si="6"/>
        <v>78909.87457475398</v>
      </c>
      <c r="Z67" s="499">
        <f t="shared" si="35"/>
        <v>2544840</v>
      </c>
      <c r="AA67" s="501">
        <f>P67*'전기 요금 고지 및 기준'!$L$8</f>
        <v>255742.83652775749</v>
      </c>
      <c r="AB67" s="501">
        <f>P67*'전기 요금 고지 및 기준'!$M$8</f>
        <v>1270195.8468375988</v>
      </c>
      <c r="AC67" s="501">
        <f>P67*'전기 요금 고지 및 기준'!$N$8</f>
        <v>127871.76385400404</v>
      </c>
      <c r="AD67" s="501">
        <f t="shared" si="36"/>
        <v>-2557.4283652775748</v>
      </c>
      <c r="AE67" s="501">
        <f t="shared" si="2"/>
        <v>1651253.0188540828</v>
      </c>
      <c r="AF67" s="501"/>
      <c r="AG67" s="2067">
        <f t="shared" si="10"/>
        <v>52840.096603330654</v>
      </c>
      <c r="AH67" s="501">
        <f t="shared" si="37"/>
        <v>1704090</v>
      </c>
      <c r="AI67" s="2061">
        <f>I67*'전기 요금 고지 및 기준'!$L$12</f>
        <v>100417.70566963273</v>
      </c>
      <c r="AJ67" s="2061">
        <f>I67*'전기 요금 고지 및 기준'!$M$12</f>
        <v>498743.7944393176</v>
      </c>
      <c r="AK67" s="2061">
        <f>I67*'전기 요금 고지 및 기준'!$N$12</f>
        <v>50208.988531158655</v>
      </c>
      <c r="AL67" s="2061">
        <f t="shared" si="12"/>
        <v>-1004.1770566963273</v>
      </c>
      <c r="AM67" s="2061">
        <f t="shared" si="13"/>
        <v>648366.31158341258</v>
      </c>
      <c r="AN67" s="2068"/>
      <c r="AO67" s="503">
        <f t="shared" si="14"/>
        <v>20747.721970669201</v>
      </c>
      <c r="AP67" s="2069">
        <f t="shared" si="15"/>
        <v>669110</v>
      </c>
      <c r="AQ67" s="2069">
        <f t="shared" si="16"/>
        <v>4248930</v>
      </c>
      <c r="AR67" s="2069">
        <f t="shared" si="17"/>
        <v>669110</v>
      </c>
      <c r="AS67" s="2069">
        <f t="shared" si="18"/>
        <v>4918040</v>
      </c>
      <c r="AU67" s="32"/>
      <c r="AV67" s="85">
        <f>'수도광열비 부과 내역 '!P67-'전체 전기 사용내역'!AS67</f>
        <v>0</v>
      </c>
    </row>
    <row r="68" spans="1:48" ht="24.95" customHeight="1">
      <c r="A68" s="4312"/>
      <c r="B68" s="2101">
        <v>63</v>
      </c>
      <c r="C68" s="1733" t="s">
        <v>638</v>
      </c>
      <c r="D68" s="1707" t="s">
        <v>880</v>
      </c>
      <c r="E68" s="3090" t="s">
        <v>872</v>
      </c>
      <c r="F68" s="1751">
        <v>543.53</v>
      </c>
      <c r="G68" s="1709"/>
      <c r="H68" s="1709"/>
      <c r="I68" s="1709">
        <f t="shared" si="40"/>
        <v>164.41782499999999</v>
      </c>
      <c r="J68" s="1737" t="s">
        <v>3183</v>
      </c>
      <c r="K68" s="496">
        <f t="shared" si="39"/>
        <v>240.14806573957048</v>
      </c>
      <c r="L68" s="499">
        <f>'검침 내역'!S68</f>
        <v>240</v>
      </c>
      <c r="M68" s="507">
        <f>'주방 배기펜 '!I14</f>
        <v>240.14806573957034</v>
      </c>
      <c r="N68" s="502"/>
      <c r="O68" s="502"/>
      <c r="P68" s="681">
        <f>'EHP(OAC)검침자료'!F45+'EHP(OAC)검침자료'!F46</f>
        <v>7401</v>
      </c>
      <c r="Q68" s="681"/>
      <c r="R68" s="681">
        <f t="shared" si="38"/>
        <v>480.14806573957048</v>
      </c>
      <c r="S68" s="2060">
        <f>R68*'전기 요금 고지 및 기준'!$L$8</f>
        <v>13444.109506149778</v>
      </c>
      <c r="T68" s="499">
        <f>R68*'전기 요금 고지 및 기준'!$M$8</f>
        <v>66772.748324029337</v>
      </c>
      <c r="U68" s="1430">
        <f>R68*'전기 요금 고지 및 기준'!$N$8</f>
        <v>6722.0729203539868</v>
      </c>
      <c r="V68" s="500">
        <f t="shared" si="4"/>
        <v>-134.44109506149778</v>
      </c>
      <c r="W68" s="499">
        <f t="shared" si="5"/>
        <v>86804.489655471596</v>
      </c>
      <c r="X68" s="499"/>
      <c r="Y68" s="499">
        <f t="shared" si="6"/>
        <v>2777.7436689750912</v>
      </c>
      <c r="Z68" s="499">
        <f t="shared" si="35"/>
        <v>89580</v>
      </c>
      <c r="AA68" s="501">
        <f>P68*'전기 요금 고지 및 기준'!$L$8</f>
        <v>207227.4399392929</v>
      </c>
      <c r="AB68" s="501">
        <f>P68*'전기 요금 고지 및 기준'!$M$8</f>
        <v>1029234.8248554317</v>
      </c>
      <c r="AC68" s="501">
        <f>P68*'전기 요금 고지 및 기준'!$N$8</f>
        <v>103614</v>
      </c>
      <c r="AD68" s="501">
        <f t="shared" si="36"/>
        <v>-2072.2743993929289</v>
      </c>
      <c r="AE68" s="501">
        <f t="shared" si="2"/>
        <v>1338003.9903953315</v>
      </c>
      <c r="AF68" s="501"/>
      <c r="AG68" s="2067">
        <f t="shared" si="10"/>
        <v>42816.127692650611</v>
      </c>
      <c r="AH68" s="501">
        <f t="shared" si="37"/>
        <v>1380820</v>
      </c>
      <c r="AI68" s="2061">
        <f>I68*'전기 요금 고지 및 기준'!$L$12</f>
        <v>91167.293984458287</v>
      </c>
      <c r="AJ68" s="2061">
        <f>I68*'전기 요금 고지 및 기준'!$M$12</f>
        <v>452799.85065745021</v>
      </c>
      <c r="AK68" s="2061">
        <f>I68*'전기 요금 고지 및 기준'!$N$12</f>
        <v>45583.7701883154</v>
      </c>
      <c r="AL68" s="2061">
        <f t="shared" si="12"/>
        <v>-911.67293984458286</v>
      </c>
      <c r="AM68" s="2061">
        <f t="shared" si="13"/>
        <v>588639.24189037934</v>
      </c>
      <c r="AN68" s="2068"/>
      <c r="AO68" s="503">
        <f t="shared" si="14"/>
        <v>18836.45574049214</v>
      </c>
      <c r="AP68" s="2069">
        <f t="shared" si="15"/>
        <v>607480</v>
      </c>
      <c r="AQ68" s="2069">
        <f t="shared" si="16"/>
        <v>1470400</v>
      </c>
      <c r="AR68" s="2069">
        <f t="shared" si="17"/>
        <v>607480</v>
      </c>
      <c r="AS68" s="2069">
        <f t="shared" si="18"/>
        <v>2077880</v>
      </c>
      <c r="AU68" s="32"/>
      <c r="AV68" s="85">
        <f>'수도광열비 부과 내역 '!P68-'전체 전기 사용내역'!AS68</f>
        <v>0</v>
      </c>
    </row>
    <row r="69" spans="1:48" ht="24.95" customHeight="1">
      <c r="A69" s="4312"/>
      <c r="B69" s="2101">
        <v>64</v>
      </c>
      <c r="C69" s="1733" t="s">
        <v>638</v>
      </c>
      <c r="D69" s="1707" t="s">
        <v>634</v>
      </c>
      <c r="E69" s="3090" t="s">
        <v>885</v>
      </c>
      <c r="F69" s="1736">
        <v>151.25</v>
      </c>
      <c r="G69" s="1736"/>
      <c r="H69" s="1736"/>
      <c r="I69" s="1736">
        <f t="shared" si="40"/>
        <v>45.753124999999997</v>
      </c>
      <c r="J69" s="1737" t="s">
        <v>2299</v>
      </c>
      <c r="K69" s="496">
        <f t="shared" si="39"/>
        <v>2384.4024662999254</v>
      </c>
      <c r="L69" s="499">
        <f>'검침 내역'!S69</f>
        <v>3352</v>
      </c>
      <c r="M69" s="2039">
        <f>'주방 배기펜 '!I15</f>
        <v>2161.332591656133</v>
      </c>
      <c r="N69" s="506">
        <f>I69*'FCU 기계실(전기단가)'!$K$55</f>
        <v>223.06987464379199</v>
      </c>
      <c r="O69" s="502"/>
      <c r="P69" s="681">
        <f>'EHP(OAC)검침자료'!F50</f>
        <v>3210</v>
      </c>
      <c r="Q69" s="681"/>
      <c r="R69" s="681">
        <f t="shared" si="38"/>
        <v>5736.4024662999254</v>
      </c>
      <c r="S69" s="2060">
        <f>R69*'전기 요금 고지 및 기준'!$L$8</f>
        <v>160618.83496186725</v>
      </c>
      <c r="T69" s="499">
        <f>R69*'전기 요금 고지 및 기준'!$M$8</f>
        <v>797744.24911531818</v>
      </c>
      <c r="U69" s="1430">
        <f>R69*'전기 요금 고지 및 기준'!$N$8</f>
        <v>80309.634528198949</v>
      </c>
      <c r="V69" s="500">
        <f t="shared" si="4"/>
        <v>-1606.1883496186726</v>
      </c>
      <c r="W69" s="499">
        <f t="shared" si="5"/>
        <v>1037066.5302557658</v>
      </c>
      <c r="X69" s="499"/>
      <c r="Y69" s="499">
        <f t="shared" si="6"/>
        <v>33186.128968184508</v>
      </c>
      <c r="Z69" s="499">
        <f t="shared" si="35"/>
        <v>1070250</v>
      </c>
      <c r="AA69" s="501">
        <f>P69*'전기 요금 고지 및 기준'!$L$8</f>
        <v>89879.757087573336</v>
      </c>
      <c r="AB69" s="501">
        <f>P69*'전기 요금 고지 및 기준'!$M$8</f>
        <v>446405.05172083987</v>
      </c>
      <c r="AC69" s="501">
        <f>P69*'전기 요금 고지 및 기준'!$N$8</f>
        <v>44940</v>
      </c>
      <c r="AD69" s="501">
        <f t="shared" si="36"/>
        <v>-898.79757087573341</v>
      </c>
      <c r="AE69" s="501">
        <f t="shared" si="2"/>
        <v>580326.01123753749</v>
      </c>
      <c r="AF69" s="501"/>
      <c r="AG69" s="2067">
        <f t="shared" si="10"/>
        <v>18570.4323596012</v>
      </c>
      <c r="AH69" s="501">
        <f t="shared" si="37"/>
        <v>598900</v>
      </c>
      <c r="AI69" s="2061">
        <f>I69*'전기 요금 고지 및 기준'!$L$12</f>
        <v>25369.442744925422</v>
      </c>
      <c r="AJ69" s="2061">
        <f>I69*'전기 요금 고지 및 기준'!$M$12</f>
        <v>126002.20302824011</v>
      </c>
      <c r="AK69" s="2061">
        <f>I69*'전기 요금 고지 및 기준'!$N$12</f>
        <v>12684.755654669852</v>
      </c>
      <c r="AL69" s="2061">
        <f t="shared" si="12"/>
        <v>-253.69442744925422</v>
      </c>
      <c r="AM69" s="2061">
        <f t="shared" si="13"/>
        <v>163802.70700038614</v>
      </c>
      <c r="AN69" s="2068"/>
      <c r="AO69" s="503">
        <f t="shared" si="14"/>
        <v>5241.6866240123563</v>
      </c>
      <c r="AP69" s="2069">
        <f t="shared" si="15"/>
        <v>169040</v>
      </c>
      <c r="AQ69" s="2069">
        <f t="shared" si="16"/>
        <v>1669150</v>
      </c>
      <c r="AR69" s="2069">
        <f t="shared" si="17"/>
        <v>169040</v>
      </c>
      <c r="AS69" s="2069">
        <f t="shared" si="18"/>
        <v>1838190</v>
      </c>
      <c r="AU69" s="32"/>
      <c r="AV69" s="85">
        <f>'수도광열비 부과 내역 '!P69-'전체 전기 사용내역'!AS69</f>
        <v>0</v>
      </c>
    </row>
    <row r="70" spans="1:48" ht="24.95" customHeight="1">
      <c r="A70" s="4312"/>
      <c r="B70" s="2101">
        <v>65</v>
      </c>
      <c r="C70" s="1733" t="s">
        <v>638</v>
      </c>
      <c r="D70" s="1707" t="s">
        <v>634</v>
      </c>
      <c r="E70" s="3091" t="s">
        <v>17</v>
      </c>
      <c r="F70" s="1751">
        <v>263.58999999999997</v>
      </c>
      <c r="G70" s="1709"/>
      <c r="H70" s="1709"/>
      <c r="I70" s="1709">
        <f t="shared" si="40"/>
        <v>79.735974999999996</v>
      </c>
      <c r="J70" s="3291" t="s">
        <v>3568</v>
      </c>
      <c r="K70" s="496">
        <f t="shared" si="39"/>
        <v>0</v>
      </c>
      <c r="L70" s="499">
        <f>'검침 내역'!S70</f>
        <v>124</v>
      </c>
      <c r="M70" s="2039">
        <f>'주방 배기펜 '!I16</f>
        <v>0</v>
      </c>
      <c r="N70" s="504"/>
      <c r="O70" s="502"/>
      <c r="P70" s="681">
        <f>'EHP(OAC)검침자료'!F47</f>
        <v>3582</v>
      </c>
      <c r="Q70" s="681"/>
      <c r="R70" s="681">
        <f t="shared" si="38"/>
        <v>124</v>
      </c>
      <c r="S70" s="2060">
        <f>R70*'전기 요금 고지 및 기준'!$L$8</f>
        <v>3471.9906164670074</v>
      </c>
      <c r="T70" s="499">
        <f>R70*'전기 요금 고지 및 기준'!$M$8</f>
        <v>17244.307293889142</v>
      </c>
      <c r="U70" s="1430">
        <f>R70*'전기 요금 고지 및 기준'!$N$8</f>
        <v>1736</v>
      </c>
      <c r="V70" s="500">
        <f t="shared" si="4"/>
        <v>-34.719906164670071</v>
      </c>
      <c r="W70" s="499">
        <f t="shared" si="5"/>
        <v>22417.578004191477</v>
      </c>
      <c r="X70" s="499"/>
      <c r="Y70" s="499">
        <f t="shared" si="6"/>
        <v>717.36249613412724</v>
      </c>
      <c r="Z70" s="499">
        <f t="shared" si="35"/>
        <v>23130</v>
      </c>
      <c r="AA70" s="501">
        <f>P70*'전기 요금 고지 및 기준'!$L$8</f>
        <v>100295.72893697435</v>
      </c>
      <c r="AB70" s="501">
        <f>P70*'전기 요금 고지 및 기준'!$M$8</f>
        <v>498137.97360250726</v>
      </c>
      <c r="AC70" s="501">
        <f>P70*'전기 요금 고지 및 기준'!$N$8</f>
        <v>50148</v>
      </c>
      <c r="AD70" s="501">
        <f t="shared" si="36"/>
        <v>-1002.9572893697435</v>
      </c>
      <c r="AE70" s="501">
        <f t="shared" si="2"/>
        <v>647578.7452501118</v>
      </c>
      <c r="AF70" s="501"/>
      <c r="AG70" s="2067">
        <f t="shared" si="10"/>
        <v>20722.51984800358</v>
      </c>
      <c r="AH70" s="501">
        <f t="shared" si="37"/>
        <v>668300</v>
      </c>
      <c r="AI70" s="2061">
        <f>I70*'전기 요금 고지 및 기준'!$L$12</f>
        <v>44212.439095106725</v>
      </c>
      <c r="AJ70" s="2061">
        <f>I70*'전기 요금 고지 및 기준'!$M$12</f>
        <v>219589.55832207479</v>
      </c>
      <c r="AK70" s="2061">
        <f>I70*'전기 요금 고지 및 기준'!$N$12</f>
        <v>22106.279292657364</v>
      </c>
      <c r="AL70" s="2061">
        <f t="shared" ref="AL70:AL135" si="41">AI70*-0.01</f>
        <v>-442.12439095106726</v>
      </c>
      <c r="AM70" s="2061">
        <f t="shared" ref="AM70:AM135" si="42">AI70+AJ70+AL70+AK70</f>
        <v>285466.15231888782</v>
      </c>
      <c r="AN70" s="2068"/>
      <c r="AO70" s="503">
        <f t="shared" si="14"/>
        <v>9134.9168742044112</v>
      </c>
      <c r="AP70" s="2069">
        <f t="shared" ref="AP70:AP135" si="43">ROUND((AM70+AN70+AO70),-1)</f>
        <v>294600</v>
      </c>
      <c r="AQ70" s="2069">
        <f t="shared" ref="AQ70:AQ135" si="44">AH70+Z70</f>
        <v>691430</v>
      </c>
      <c r="AR70" s="2069">
        <f t="shared" ref="AR70:AR135" si="45">AP70</f>
        <v>294600</v>
      </c>
      <c r="AS70" s="2069">
        <f t="shared" ref="AS70:AS135" si="46">AQ70+AR70</f>
        <v>986030</v>
      </c>
      <c r="AU70" s="32"/>
      <c r="AV70" s="85">
        <f>'수도광열비 부과 내역 '!P70-'전체 전기 사용내역'!AS70</f>
        <v>0</v>
      </c>
    </row>
    <row r="71" spans="1:48" ht="24.95" customHeight="1">
      <c r="A71" s="4312"/>
      <c r="B71" s="2101">
        <v>66</v>
      </c>
      <c r="C71" s="1733" t="s">
        <v>638</v>
      </c>
      <c r="D71" s="1707" t="s">
        <v>634</v>
      </c>
      <c r="E71" s="3090" t="s">
        <v>1197</v>
      </c>
      <c r="F71" s="1751">
        <v>432.3</v>
      </c>
      <c r="G71" s="1709"/>
      <c r="H71" s="1709"/>
      <c r="I71" s="1709">
        <f t="shared" si="40"/>
        <v>130.77074999999999</v>
      </c>
      <c r="J71" s="3292" t="s">
        <v>3569</v>
      </c>
      <c r="K71" s="496">
        <f>SUM(M71:Q71)-P71</f>
        <v>229.90000000000146</v>
      </c>
      <c r="L71" s="499">
        <f>'검침 내역'!S71</f>
        <v>0</v>
      </c>
      <c r="M71" s="3282">
        <f>'주방 배기펜 '!L75</f>
        <v>229.90000000000146</v>
      </c>
      <c r="N71" s="504"/>
      <c r="O71" s="502"/>
      <c r="P71" s="681">
        <f>'EHP(OAC)검침자료'!F52</f>
        <v>409</v>
      </c>
      <c r="Q71" s="681"/>
      <c r="R71" s="761">
        <f>SUM(L71:Q71)-P71</f>
        <v>229.90000000000146</v>
      </c>
      <c r="S71" s="2060">
        <f>R71*'전기 요금 고지 및 기준'!$L$8</f>
        <v>6437.1826026271774</v>
      </c>
      <c r="T71" s="499">
        <f>R71*'전기 요금 고지 및 기준'!$M$8</f>
        <v>31971.50199084789</v>
      </c>
      <c r="U71" s="1430">
        <f>R71*'전기 요금 고지 및 기준'!$N$8</f>
        <v>3218.6000000000204</v>
      </c>
      <c r="V71" s="500">
        <f t="shared" si="4"/>
        <v>-64.371826026271776</v>
      </c>
      <c r="W71" s="499">
        <f t="shared" si="5"/>
        <v>41562.912767448819</v>
      </c>
      <c r="X71" s="499"/>
      <c r="Y71" s="499">
        <f t="shared" ref="Y71:Y135" si="47">W71*0.032</f>
        <v>1330.0132085583623</v>
      </c>
      <c r="Z71" s="499">
        <f t="shared" si="35"/>
        <v>42890</v>
      </c>
      <c r="AA71" s="501">
        <f>P71*'전기 요금 고지 및 기준'!$L$8</f>
        <v>11451.969049475854</v>
      </c>
      <c r="AB71" s="501">
        <f>P71*'전기 요금 고지 및 기준'!$M$8</f>
        <v>56878.400670973053</v>
      </c>
      <c r="AC71" s="501">
        <f>P71*'전기 요금 고지 및 기준'!$N$8</f>
        <v>5726</v>
      </c>
      <c r="AD71" s="501">
        <f t="shared" si="36"/>
        <v>-114.51969049475855</v>
      </c>
      <c r="AE71" s="501">
        <f t="shared" si="2"/>
        <v>73941.850029954163</v>
      </c>
      <c r="AF71" s="501"/>
      <c r="AG71" s="2067">
        <f t="shared" ref="AG71:AG135" si="48">AE71*0.032</f>
        <v>2366.1392009585334</v>
      </c>
      <c r="AH71" s="501">
        <f t="shared" si="37"/>
        <v>76310</v>
      </c>
      <c r="AI71" s="2061">
        <f>I71*'전기 요금 고지 및 기준'!$L$12</f>
        <v>72510.47999095048</v>
      </c>
      <c r="AJ71" s="2061">
        <f>I71*'전기 요금 고지 및 기준'!$M$12</f>
        <v>360137.2057461699</v>
      </c>
      <c r="AK71" s="2061">
        <f>I71*'전기 요금 고지 및 기준'!$N$12</f>
        <v>36255.33798025638</v>
      </c>
      <c r="AL71" s="2061">
        <f t="shared" si="41"/>
        <v>-725.10479990950478</v>
      </c>
      <c r="AM71" s="2061">
        <f t="shared" si="42"/>
        <v>468177.91891746724</v>
      </c>
      <c r="AN71" s="2068"/>
      <c r="AO71" s="503">
        <f t="shared" ref="AO71:AO135" si="49">AM71*0.032</f>
        <v>14981.693405358952</v>
      </c>
      <c r="AP71" s="2069">
        <f t="shared" si="43"/>
        <v>483160</v>
      </c>
      <c r="AQ71" s="2069">
        <f t="shared" si="44"/>
        <v>119200</v>
      </c>
      <c r="AR71" s="2069">
        <f t="shared" si="45"/>
        <v>483160</v>
      </c>
      <c r="AS71" s="2069">
        <f t="shared" si="46"/>
        <v>602360</v>
      </c>
      <c r="AU71" s="32"/>
      <c r="AV71" s="85">
        <f>'수도광열비 부과 내역 '!P71-'전체 전기 사용내역'!AS71</f>
        <v>0</v>
      </c>
    </row>
    <row r="72" spans="1:48" ht="24.95" customHeight="1">
      <c r="A72" s="4312"/>
      <c r="B72" s="2101">
        <v>67</v>
      </c>
      <c r="C72" s="1733" t="s">
        <v>638</v>
      </c>
      <c r="D72" s="1707" t="s">
        <v>634</v>
      </c>
      <c r="E72" s="3090" t="s">
        <v>874</v>
      </c>
      <c r="F72" s="1736">
        <v>306.66000000000003</v>
      </c>
      <c r="G72" s="1736"/>
      <c r="H72" s="1736"/>
      <c r="I72" s="1736">
        <v>92.76</v>
      </c>
      <c r="J72" s="1737" t="s">
        <v>3068</v>
      </c>
      <c r="K72" s="496">
        <f t="shared" si="39"/>
        <v>1971.9393999976392</v>
      </c>
      <c r="L72" s="499">
        <f>'검침 내역'!S72</f>
        <v>10960</v>
      </c>
      <c r="M72" s="2039">
        <f>'주방 배기펜 '!I17</f>
        <v>1519.6869785082185</v>
      </c>
      <c r="N72" s="506">
        <f>I72*'FCU 기계실(전기단가)'!K55</f>
        <v>452.25242148942061</v>
      </c>
      <c r="O72" s="502"/>
      <c r="P72" s="681">
        <f>'EHP(OAC)검침자료'!F23+'EHP(OAC)검침자료'!F26</f>
        <v>4813.1149662126818</v>
      </c>
      <c r="Q72" s="681"/>
      <c r="R72" s="681">
        <f t="shared" si="38"/>
        <v>12931.939399997638</v>
      </c>
      <c r="S72" s="2060">
        <f>R72*'전기 요금 고지 및 기준'!$L$8</f>
        <v>362093.32459283696</v>
      </c>
      <c r="T72" s="499">
        <f>R72*'전기 요금 고지 및 기준'!$M$8</f>
        <v>1798405.9428992874</v>
      </c>
      <c r="U72" s="1430">
        <f>R72*'전기 요금 고지 및 기준'!$N$8</f>
        <v>181047.15159996692</v>
      </c>
      <c r="V72" s="500">
        <f t="shared" si="4"/>
        <v>-3620.9332459283696</v>
      </c>
      <c r="W72" s="499">
        <f t="shared" si="5"/>
        <v>2337925.4858461628</v>
      </c>
      <c r="X72" s="499"/>
      <c r="Y72" s="499">
        <f t="shared" si="47"/>
        <v>74813.615547077206</v>
      </c>
      <c r="Z72" s="499">
        <f t="shared" si="35"/>
        <v>2412740</v>
      </c>
      <c r="AA72" s="501">
        <f>P72*'전기 요금 고지 및 기준'!$L$8</f>
        <v>134766.85482796247</v>
      </c>
      <c r="AB72" s="501">
        <f>P72*'전기 요금 고지 및 기준'!$M$8</f>
        <v>669345.43159829301</v>
      </c>
      <c r="AC72" s="501">
        <f>P72*'전기 요금 고지 및 기준'!$N$8</f>
        <v>67383.60952697754</v>
      </c>
      <c r="AD72" s="501">
        <f t="shared" si="36"/>
        <v>-1347.6685482796247</v>
      </c>
      <c r="AE72" s="501">
        <f t="shared" si="2"/>
        <v>870148.22740495333</v>
      </c>
      <c r="AF72" s="501"/>
      <c r="AG72" s="2067">
        <f t="shared" si="48"/>
        <v>27844.743276958507</v>
      </c>
      <c r="AH72" s="501">
        <f t="shared" si="37"/>
        <v>897990</v>
      </c>
      <c r="AI72" s="2061">
        <f>I72*'전기 요금 고지 및 기준'!$L$12</f>
        <v>51434.071640336755</v>
      </c>
      <c r="AJ72" s="2061">
        <f>I72*'전기 요금 고지 및 기준'!$M$12</f>
        <v>255457.1814034463</v>
      </c>
      <c r="AK72" s="2061">
        <f>I72*'전기 요금 고지 및 기준'!$N$12</f>
        <v>25717.105324000833</v>
      </c>
      <c r="AL72" s="2061">
        <f t="shared" si="41"/>
        <v>-514.34071640336754</v>
      </c>
      <c r="AM72" s="2061">
        <f t="shared" si="42"/>
        <v>332094.01765138051</v>
      </c>
      <c r="AN72" s="2068"/>
      <c r="AO72" s="503">
        <f t="shared" si="49"/>
        <v>10627.008564844176</v>
      </c>
      <c r="AP72" s="2069">
        <f t="shared" si="43"/>
        <v>342720</v>
      </c>
      <c r="AQ72" s="2069">
        <f t="shared" si="44"/>
        <v>3310730</v>
      </c>
      <c r="AR72" s="2069">
        <f t="shared" si="45"/>
        <v>342720</v>
      </c>
      <c r="AS72" s="2069">
        <f t="shared" si="46"/>
        <v>3653450</v>
      </c>
      <c r="AU72" s="32"/>
      <c r="AV72" s="85">
        <f>'수도광열비 부과 내역 '!P72-'전체 전기 사용내역'!AS72</f>
        <v>0</v>
      </c>
    </row>
    <row r="73" spans="1:48" ht="24.95" customHeight="1">
      <c r="A73" s="4312"/>
      <c r="B73" s="2101">
        <v>68</v>
      </c>
      <c r="C73" s="1733" t="s">
        <v>638</v>
      </c>
      <c r="D73" s="1707" t="s">
        <v>7</v>
      </c>
      <c r="E73" s="3090" t="s">
        <v>6</v>
      </c>
      <c r="F73" s="1751">
        <v>253.03</v>
      </c>
      <c r="G73" s="1736"/>
      <c r="H73" s="1736"/>
      <c r="I73" s="1736">
        <f t="shared" si="40"/>
        <v>76.541574999999995</v>
      </c>
      <c r="J73" s="1743" t="s">
        <v>2902</v>
      </c>
      <c r="K73" s="496">
        <f t="shared" si="39"/>
        <v>62.538558786346584</v>
      </c>
      <c r="L73" s="499">
        <f>'검침 내역'!S73</f>
        <v>3360</v>
      </c>
      <c r="M73" s="1965">
        <f>'주방 배기펜 '!I18</f>
        <v>62.538558786346442</v>
      </c>
      <c r="N73" s="681"/>
      <c r="O73" s="502"/>
      <c r="P73" s="681">
        <f>'EHP(OAC)검침자료'!F27</f>
        <v>4180.643754717551</v>
      </c>
      <c r="Q73" s="681"/>
      <c r="R73" s="681">
        <f t="shared" si="38"/>
        <v>3422.5385587863466</v>
      </c>
      <c r="S73" s="2060">
        <f>R73*'전기 요금 고지 및 기준'!$L$8</f>
        <v>95830.820650021851</v>
      </c>
      <c r="T73" s="499">
        <f>R73*'전기 요금 고지 및 기준'!$M$8</f>
        <v>475962.15026529215</v>
      </c>
      <c r="U73" s="1430">
        <f>R73*'전기 요금 고지 및 기준'!$N$8</f>
        <v>47915.539823008854</v>
      </c>
      <c r="V73" s="500">
        <f t="shared" si="4"/>
        <v>-958.30820650021849</v>
      </c>
      <c r="W73" s="499">
        <f t="shared" si="5"/>
        <v>618750.20253182261</v>
      </c>
      <c r="X73" s="499"/>
      <c r="Y73" s="499">
        <f t="shared" si="47"/>
        <v>19800.006481018325</v>
      </c>
      <c r="Z73" s="499">
        <f t="shared" si="35"/>
        <v>638550</v>
      </c>
      <c r="AA73" s="501">
        <f>P73*'전기 요금 고지 및 기준'!$L$8</f>
        <v>117057.70876750592</v>
      </c>
      <c r="AB73" s="501">
        <f>P73*'전기 요금 고지 및 기준'!$M$8</f>
        <v>581389.56123087055</v>
      </c>
      <c r="AC73" s="501">
        <f>P73*'전기 요금 고지 및 기준'!$N$8</f>
        <v>58529.012566045712</v>
      </c>
      <c r="AD73" s="501">
        <f t="shared" si="36"/>
        <v>-1170.5770876750591</v>
      </c>
      <c r="AE73" s="501">
        <f t="shared" si="2"/>
        <v>755805.70547674713</v>
      </c>
      <c r="AF73" s="501"/>
      <c r="AG73" s="2067">
        <f t="shared" si="48"/>
        <v>24185.782575255907</v>
      </c>
      <c r="AH73" s="501">
        <f t="shared" si="37"/>
        <v>779990</v>
      </c>
      <c r="AI73" s="2061">
        <f>I73*'전기 요금 고지 및 기준'!$L$12</f>
        <v>42441.190728915564</v>
      </c>
      <c r="AJ73" s="2061">
        <f>I73*'전기 요금 고지 및 기준'!$M$12</f>
        <v>210792.31360155766</v>
      </c>
      <c r="AK73" s="2061">
        <f>I73*'전기 요금 고지 및 기준'!$N$12</f>
        <v>21220.652716040415</v>
      </c>
      <c r="AL73" s="2061">
        <f t="shared" si="41"/>
        <v>-424.41190728915564</v>
      </c>
      <c r="AM73" s="2061">
        <f t="shared" si="42"/>
        <v>274029.74513922451</v>
      </c>
      <c r="AN73" s="2068"/>
      <c r="AO73" s="503">
        <f t="shared" si="49"/>
        <v>8768.951844455185</v>
      </c>
      <c r="AP73" s="2069">
        <f t="shared" si="43"/>
        <v>282800</v>
      </c>
      <c r="AQ73" s="2069">
        <f t="shared" si="44"/>
        <v>1418540</v>
      </c>
      <c r="AR73" s="2069">
        <f t="shared" si="45"/>
        <v>282800</v>
      </c>
      <c r="AS73" s="2069">
        <f t="shared" si="46"/>
        <v>1701340</v>
      </c>
      <c r="AU73" s="32"/>
      <c r="AV73" s="85">
        <f>'수도광열비 부과 내역 '!P73-'전체 전기 사용내역'!AS73</f>
        <v>0</v>
      </c>
    </row>
    <row r="74" spans="1:48" ht="24.95" customHeight="1">
      <c r="A74" s="4312"/>
      <c r="B74" s="2101">
        <v>69</v>
      </c>
      <c r="C74" s="1733" t="s">
        <v>638</v>
      </c>
      <c r="D74" s="1707" t="s">
        <v>3</v>
      </c>
      <c r="E74" s="3090" t="s">
        <v>1343</v>
      </c>
      <c r="F74" s="1751">
        <v>191.34</v>
      </c>
      <c r="G74" s="1736"/>
      <c r="H74" s="1736"/>
      <c r="I74" s="1736">
        <v>57.88</v>
      </c>
      <c r="J74" s="1737" t="s">
        <v>1338</v>
      </c>
      <c r="K74" s="496">
        <f t="shared" si="39"/>
        <v>0</v>
      </c>
      <c r="L74" s="499">
        <f>'검침 내역'!S74</f>
        <v>4009</v>
      </c>
      <c r="M74" s="502"/>
      <c r="N74" s="502"/>
      <c r="O74" s="502"/>
      <c r="P74" s="681"/>
      <c r="Q74" s="681"/>
      <c r="R74" s="681">
        <f t="shared" si="38"/>
        <v>4009</v>
      </c>
      <c r="S74" s="2060">
        <f>R74*'전기 요금 고지 및 기준'!$L$8</f>
        <v>112251.69662432445</v>
      </c>
      <c r="T74" s="499">
        <f>R74*'전기 요금 고지 및 기준'!$M$8</f>
        <v>557519.58017098031</v>
      </c>
      <c r="U74" s="1430">
        <f>R74*'전기 요금 고지 및 기준'!$N$8</f>
        <v>56126</v>
      </c>
      <c r="V74" s="500">
        <f t="shared" si="4"/>
        <v>-1122.5169662432445</v>
      </c>
      <c r="W74" s="499">
        <f t="shared" si="5"/>
        <v>724774.75982906146</v>
      </c>
      <c r="X74" s="499"/>
      <c r="Y74" s="499">
        <f t="shared" si="47"/>
        <v>23192.792314529968</v>
      </c>
      <c r="Z74" s="499">
        <f t="shared" si="35"/>
        <v>747970</v>
      </c>
      <c r="AA74" s="501">
        <f>P74*'전기 요금 고지 및 기준'!$L$8</f>
        <v>0</v>
      </c>
      <c r="AB74" s="501">
        <f>P74*'전기 요금 고지 및 기준'!$M$8</f>
        <v>0</v>
      </c>
      <c r="AC74" s="501">
        <f>P74*'전기 요금 고지 및 기준'!$N$8</f>
        <v>0</v>
      </c>
      <c r="AD74" s="501">
        <f t="shared" si="36"/>
        <v>0</v>
      </c>
      <c r="AE74" s="501">
        <f t="shared" si="2"/>
        <v>0</v>
      </c>
      <c r="AF74" s="501"/>
      <c r="AG74" s="2067">
        <f t="shared" si="48"/>
        <v>0</v>
      </c>
      <c r="AH74" s="501">
        <f t="shared" si="37"/>
        <v>0</v>
      </c>
      <c r="AI74" s="2061">
        <f>I74*'전기 요금 고지 및 기준'!$L$12</f>
        <v>32093.61865613078</v>
      </c>
      <c r="AJ74" s="2061">
        <f>I74*'전기 요금 고지 및 기준'!$M$12</f>
        <v>159399.11232892919</v>
      </c>
      <c r="AK74" s="2061">
        <f>I74*'전기 요금 고지 및 기준'!$N$12</f>
        <v>16046.852696778442</v>
      </c>
      <c r="AL74" s="2061">
        <f t="shared" si="41"/>
        <v>-320.93618656130781</v>
      </c>
      <c r="AM74" s="2061">
        <f t="shared" si="42"/>
        <v>207218.64749527711</v>
      </c>
      <c r="AN74" s="2068"/>
      <c r="AO74" s="503">
        <f t="shared" si="49"/>
        <v>6630.9967198488675</v>
      </c>
      <c r="AP74" s="2069">
        <f t="shared" si="43"/>
        <v>213850</v>
      </c>
      <c r="AQ74" s="2069">
        <f t="shared" si="44"/>
        <v>747970</v>
      </c>
      <c r="AR74" s="2069">
        <f t="shared" si="45"/>
        <v>213850</v>
      </c>
      <c r="AS74" s="2069">
        <f t="shared" si="46"/>
        <v>961820</v>
      </c>
      <c r="AU74" s="32"/>
      <c r="AV74" s="85">
        <f>'수도광열비 부과 내역 '!P74-'전체 전기 사용내역'!AS74</f>
        <v>0</v>
      </c>
    </row>
    <row r="75" spans="1:48" ht="24.95" customHeight="1">
      <c r="A75" s="4313"/>
      <c r="B75" s="2222">
        <v>70</v>
      </c>
      <c r="C75" s="3415" t="s">
        <v>638</v>
      </c>
      <c r="D75" s="3416" t="s">
        <v>3</v>
      </c>
      <c r="E75" s="3507" t="s">
        <v>1342</v>
      </c>
      <c r="F75" s="3000">
        <v>206.6</v>
      </c>
      <c r="G75" s="2227"/>
      <c r="H75" s="2227"/>
      <c r="I75" s="2227">
        <v>62.5</v>
      </c>
      <c r="J75" s="3938" t="s">
        <v>3495</v>
      </c>
      <c r="K75" s="508">
        <f t="shared" si="39"/>
        <v>0</v>
      </c>
      <c r="L75" s="509">
        <f>'검침 내역'!S75</f>
        <v>0</v>
      </c>
      <c r="M75" s="509"/>
      <c r="N75" s="3035"/>
      <c r="O75" s="3035"/>
      <c r="P75" s="4095">
        <f>'EHP(OAC)검침자료'!F51</f>
        <v>225</v>
      </c>
      <c r="Q75" s="3035"/>
      <c r="R75" s="4095">
        <f t="shared" ref="R75:R107" si="50">SUM(L75:Q75)-P75</f>
        <v>0</v>
      </c>
      <c r="S75" s="3402">
        <f>R75*'전기 요금 고지 및 기준'!$L$8</f>
        <v>0</v>
      </c>
      <c r="T75" s="3035">
        <f>R75*'전기 요금 고지 및 기준'!$M$8</f>
        <v>0</v>
      </c>
      <c r="U75" s="3036">
        <f>R75*'전기 요금 고지 및 기준'!$N$8</f>
        <v>0</v>
      </c>
      <c r="V75" s="3037">
        <f t="shared" si="4"/>
        <v>0</v>
      </c>
      <c r="W75" s="3035">
        <f t="shared" si="5"/>
        <v>0</v>
      </c>
      <c r="X75" s="3035"/>
      <c r="Y75" s="3035">
        <f t="shared" si="47"/>
        <v>0</v>
      </c>
      <c r="Z75" s="3035">
        <f t="shared" si="35"/>
        <v>0</v>
      </c>
      <c r="AA75" s="3038">
        <f>P75*'전기 요금 고지 및 기준'!$L$8</f>
        <v>6299.9829734280374</v>
      </c>
      <c r="AB75" s="3038">
        <f>P75*'전기 요금 고지 및 기준'!$M$8</f>
        <v>31290.073718750456</v>
      </c>
      <c r="AC75" s="3038">
        <f>P75*'전기 요금 고지 및 기준'!$N$8</f>
        <v>3150</v>
      </c>
      <c r="AD75" s="3038">
        <f t="shared" si="36"/>
        <v>-62.999829734280375</v>
      </c>
      <c r="AE75" s="3038">
        <f t="shared" si="2"/>
        <v>40677.056862444209</v>
      </c>
      <c r="AF75" s="3038"/>
      <c r="AG75" s="2078">
        <f t="shared" si="48"/>
        <v>1301.6658195982147</v>
      </c>
      <c r="AH75" s="3038">
        <f t="shared" si="37"/>
        <v>41980</v>
      </c>
      <c r="AI75" s="2570">
        <f>I75*'전기 요금 고지 및 기준'!$L$12</f>
        <v>34655.341499795672</v>
      </c>
      <c r="AJ75" s="2570">
        <f>I75*'전기 요금 고지 및 기준'!$M$12</f>
        <v>172122.40014785892</v>
      </c>
      <c r="AK75" s="2570">
        <f>I75*'전기 요금 고지 및 기준'!$N$12</f>
        <v>17327.717580315351</v>
      </c>
      <c r="AL75" s="2570">
        <f t="shared" si="41"/>
        <v>-346.55341499795674</v>
      </c>
      <c r="AM75" s="2570">
        <f t="shared" si="42"/>
        <v>223758.90581297199</v>
      </c>
      <c r="AN75" s="2571"/>
      <c r="AO75" s="510">
        <f t="shared" si="49"/>
        <v>7160.2849860151036</v>
      </c>
      <c r="AP75" s="2572">
        <f t="shared" si="43"/>
        <v>230920</v>
      </c>
      <c r="AQ75" s="2572">
        <f t="shared" si="44"/>
        <v>41980</v>
      </c>
      <c r="AR75" s="2572">
        <f t="shared" si="45"/>
        <v>230920</v>
      </c>
      <c r="AS75" s="2572">
        <f t="shared" si="46"/>
        <v>272900</v>
      </c>
      <c r="AU75" s="32"/>
      <c r="AV75" s="85">
        <f>'수도광열비 부과 내역 '!P75-'전체 전기 사용내역'!AS75</f>
        <v>0</v>
      </c>
    </row>
    <row r="76" spans="1:48" ht="24.95" customHeight="1">
      <c r="A76" s="4310" t="s">
        <v>699</v>
      </c>
      <c r="B76" s="2092">
        <v>71</v>
      </c>
      <c r="C76" s="3409" t="s">
        <v>164</v>
      </c>
      <c r="D76" s="3410" t="s">
        <v>856</v>
      </c>
      <c r="E76" s="3510" t="s">
        <v>687</v>
      </c>
      <c r="F76" s="2270">
        <v>295.11</v>
      </c>
      <c r="G76" s="2277"/>
      <c r="H76" s="2277"/>
      <c r="I76" s="2277">
        <f t="shared" ref="I76:I117" si="51">F76*0.3025</f>
        <v>89.270775</v>
      </c>
      <c r="J76" s="3921" t="s">
        <v>3434</v>
      </c>
      <c r="K76" s="490">
        <f>SUM(M76:Q76)-P76</f>
        <v>5207.0522298957412</v>
      </c>
      <c r="L76" s="493">
        <f>'검침 내역'!S76</f>
        <v>10320</v>
      </c>
      <c r="M76" s="3394">
        <f>'주방 배기펜 '!I109</f>
        <v>3998.3611211025127</v>
      </c>
      <c r="N76" s="491">
        <f>I76*'FCU 기계실(전기단가)'!$K$89</f>
        <v>628.29867010258306</v>
      </c>
      <c r="O76" s="492">
        <f>I76*'중앙공조 AHU (전기단가)'!$K$75</f>
        <v>554.14931369064527</v>
      </c>
      <c r="P76" s="3146"/>
      <c r="Q76" s="759">
        <f>'주방 배수펌프 '!N25</f>
        <v>26.243125000000123</v>
      </c>
      <c r="R76" s="3146">
        <f t="shared" si="50"/>
        <v>15527.052229895742</v>
      </c>
      <c r="S76" s="3684">
        <f>R76*'전기 요금 고지 및 기준'!$L$8</f>
        <v>434756.28744831559</v>
      </c>
      <c r="T76" s="493">
        <f>R76*'전기 요금 고지 및 기준'!$M$8</f>
        <v>2159300.4840370063</v>
      </c>
      <c r="U76" s="1429">
        <f>R76*'전기 요금 고지 및 기준'!$N$8</f>
        <v>217378.7312185404</v>
      </c>
      <c r="V76" s="494">
        <f t="shared" si="4"/>
        <v>-4347.5628744831556</v>
      </c>
      <c r="W76" s="493">
        <f t="shared" si="5"/>
        <v>2807087.9398293793</v>
      </c>
      <c r="X76" s="493"/>
      <c r="Y76" s="493">
        <f t="shared" si="47"/>
        <v>89826.814074540147</v>
      </c>
      <c r="Z76" s="493">
        <f t="shared" si="35"/>
        <v>2896910</v>
      </c>
      <c r="AA76" s="495">
        <f>P76*'전기 요금 고지 및 기준'!$L$8</f>
        <v>0</v>
      </c>
      <c r="AB76" s="495">
        <f>P76*'전기 요금 고지 및 기준'!$M$8</f>
        <v>0</v>
      </c>
      <c r="AC76" s="495">
        <f>P76*'전기 요금 고지 및 기준'!$N$8</f>
        <v>0</v>
      </c>
      <c r="AD76" s="495">
        <f t="shared" si="36"/>
        <v>0</v>
      </c>
      <c r="AE76" s="495">
        <f t="shared" ref="AE76:AE148" si="52">AA76+AB76+AD76+AC76</f>
        <v>0</v>
      </c>
      <c r="AF76" s="495"/>
      <c r="AG76" s="2054">
        <f t="shared" si="48"/>
        <v>0</v>
      </c>
      <c r="AH76" s="495">
        <f t="shared" si="37"/>
        <v>0</v>
      </c>
      <c r="AI76" s="3391">
        <f>I76*'전기 요금 고지 및 기준'!$L$12</f>
        <v>49499.347097222759</v>
      </c>
      <c r="AJ76" s="3391">
        <f>I76*'전기 요금 고지 및 기준'!$M$12</f>
        <v>245848.00089695168</v>
      </c>
      <c r="AK76" s="3391">
        <f>I76*'전기 요금 고지 및 기준'!$N$12</f>
        <v>24749.740438014018</v>
      </c>
      <c r="AL76" s="3391">
        <f t="shared" si="41"/>
        <v>-494.99347097222761</v>
      </c>
      <c r="AM76" s="3391">
        <f t="shared" si="42"/>
        <v>319602.09496121627</v>
      </c>
      <c r="AN76" s="3392"/>
      <c r="AO76" s="3381">
        <f t="shared" si="49"/>
        <v>10227.267038758921</v>
      </c>
      <c r="AP76" s="3393">
        <f t="shared" si="43"/>
        <v>329830</v>
      </c>
      <c r="AQ76" s="3393">
        <f t="shared" si="44"/>
        <v>2896910</v>
      </c>
      <c r="AR76" s="3393">
        <f t="shared" si="45"/>
        <v>329830</v>
      </c>
      <c r="AS76" s="3393">
        <f t="shared" si="46"/>
        <v>3226740</v>
      </c>
      <c r="AU76" s="32"/>
      <c r="AV76" s="85">
        <f>'수도광열비 부과 내역 '!P76-'전체 전기 사용내역'!AS76</f>
        <v>0</v>
      </c>
    </row>
    <row r="77" spans="1:48" ht="24.95" customHeight="1">
      <c r="A77" s="4306"/>
      <c r="B77" s="2101">
        <v>72</v>
      </c>
      <c r="C77" s="1758" t="s">
        <v>164</v>
      </c>
      <c r="D77" s="1707" t="s">
        <v>856</v>
      </c>
      <c r="E77" s="3087" t="s">
        <v>1191</v>
      </c>
      <c r="F77" s="1709">
        <v>284.08999999999997</v>
      </c>
      <c r="G77" s="1709"/>
      <c r="H77" s="1709"/>
      <c r="I77" s="1709">
        <f t="shared" si="51"/>
        <v>85.937224999999984</v>
      </c>
      <c r="J77" s="1739" t="s">
        <v>776</v>
      </c>
      <c r="K77" s="496">
        <f t="shared" si="39"/>
        <v>4187.5690272375441</v>
      </c>
      <c r="L77" s="499">
        <f>'검침 내역'!S77</f>
        <v>3280</v>
      </c>
      <c r="M77" s="507">
        <f>'주방 배기펜 '!I110</f>
        <v>3045.1094630913176</v>
      </c>
      <c r="N77" s="497">
        <f>I77*'FCU 기계실(전기단가)'!$K$89</f>
        <v>604.83673609651578</v>
      </c>
      <c r="O77" s="498">
        <f>I77*'중앙공조 AHU (전기단가)'!$K$75</f>
        <v>533.45626554971147</v>
      </c>
      <c r="P77" s="681"/>
      <c r="Q77" s="760">
        <f>'주방 배수펌프 '!N26</f>
        <v>4.166562500000019</v>
      </c>
      <c r="R77" s="681">
        <f t="shared" si="50"/>
        <v>7467.5690272375441</v>
      </c>
      <c r="S77" s="2060">
        <f>R77*'전기 요금 고지 및 기준'!$L$8</f>
        <v>209091.36766442267</v>
      </c>
      <c r="T77" s="499">
        <f>R77*'전기 요금 고지 및 기준'!$M$8</f>
        <v>1038492.3793872017</v>
      </c>
      <c r="U77" s="1430">
        <f>R77*'전기 요금 고지 및 기준'!$N$8</f>
        <v>104545.96638132562</v>
      </c>
      <c r="V77" s="500">
        <f t="shared" ref="V77:V149" si="53">S77*-0.01</f>
        <v>-2090.9136766442266</v>
      </c>
      <c r="W77" s="499">
        <f t="shared" ref="W77:W149" si="54">S77+T77+V77+U77</f>
        <v>1350038.7997563058</v>
      </c>
      <c r="X77" s="499"/>
      <c r="Y77" s="499">
        <f t="shared" si="47"/>
        <v>43201.241592201783</v>
      </c>
      <c r="Z77" s="499">
        <f t="shared" ref="Z77:Z149" si="55">ROUND((W77+X77+Y77),-1)</f>
        <v>1393240</v>
      </c>
      <c r="AA77" s="501">
        <f>P77*'전기 요금 고지 및 기준'!$L$8</f>
        <v>0</v>
      </c>
      <c r="AB77" s="501">
        <f>P77*'전기 요금 고지 및 기준'!$M$8</f>
        <v>0</v>
      </c>
      <c r="AC77" s="501">
        <f>P77*'전기 요금 고지 및 기준'!$N$8</f>
        <v>0</v>
      </c>
      <c r="AD77" s="501">
        <f t="shared" ref="AD77:AD149" si="56">AA77*-0.01</f>
        <v>0</v>
      </c>
      <c r="AE77" s="501">
        <f t="shared" si="52"/>
        <v>0</v>
      </c>
      <c r="AF77" s="501"/>
      <c r="AG77" s="2067">
        <f t="shared" si="48"/>
        <v>0</v>
      </c>
      <c r="AH77" s="501">
        <f t="shared" ref="AH77:AH149" si="57">ROUND((AE77+AF77+AG77),-1)</f>
        <v>0</v>
      </c>
      <c r="AI77" s="2061">
        <f>I77*'전기 요금 고지 및 기준'!$L$12</f>
        <v>47650.942078716442</v>
      </c>
      <c r="AJ77" s="2061">
        <f>I77*'전기 요금 고지 및 기준'!$M$12</f>
        <v>236667.54286474531</v>
      </c>
      <c r="AK77" s="2061">
        <f>I77*'전기 요금 고지 및 기준'!$N$12</f>
        <v>23825.535430976252</v>
      </c>
      <c r="AL77" s="2061">
        <f t="shared" si="41"/>
        <v>-476.5094207871644</v>
      </c>
      <c r="AM77" s="2061">
        <f t="shared" si="42"/>
        <v>307667.51095365081</v>
      </c>
      <c r="AN77" s="2068"/>
      <c r="AO77" s="503">
        <f t="shared" si="49"/>
        <v>9845.3603505168267</v>
      </c>
      <c r="AP77" s="2069">
        <f t="shared" si="43"/>
        <v>317510</v>
      </c>
      <c r="AQ77" s="2069">
        <f t="shared" si="44"/>
        <v>1393240</v>
      </c>
      <c r="AR77" s="2069">
        <f t="shared" si="45"/>
        <v>317510</v>
      </c>
      <c r="AS77" s="2069">
        <f t="shared" si="46"/>
        <v>1710750</v>
      </c>
      <c r="AU77" s="32"/>
      <c r="AV77" s="85">
        <f>'수도광열비 부과 내역 '!P77-'전체 전기 사용내역'!AS77</f>
        <v>0</v>
      </c>
    </row>
    <row r="78" spans="1:48" ht="24.95" customHeight="1">
      <c r="A78" s="4306"/>
      <c r="B78" s="2101">
        <v>73</v>
      </c>
      <c r="C78" s="1758" t="s">
        <v>164</v>
      </c>
      <c r="D78" s="1707" t="s">
        <v>635</v>
      </c>
      <c r="E78" s="3085" t="s">
        <v>888</v>
      </c>
      <c r="F78" s="1709">
        <v>175.1</v>
      </c>
      <c r="G78" s="1709"/>
      <c r="H78" s="1709"/>
      <c r="I78" s="1709">
        <f t="shared" si="51"/>
        <v>52.967749999999995</v>
      </c>
      <c r="J78" s="1710" t="s">
        <v>2109</v>
      </c>
      <c r="K78" s="496">
        <f t="shared" si="39"/>
        <v>2004.7940866473045</v>
      </c>
      <c r="L78" s="499">
        <f>'검침 내역'!S78</f>
        <v>2930</v>
      </c>
      <c r="M78" s="507">
        <f>'주방 배기펜 '!I111</f>
        <v>1297.4814234041266</v>
      </c>
      <c r="N78" s="497">
        <f>I78*'FCU 기계실(전기단가)'!$K$89</f>
        <v>372.79352490583949</v>
      </c>
      <c r="O78" s="498">
        <f>I78*'중앙공조 AHU (전기단가)'!$K$75</f>
        <v>328.79788833733852</v>
      </c>
      <c r="P78" s="681"/>
      <c r="Q78" s="760">
        <f>'주방 배수펌프 '!N27</f>
        <v>5.7212500000000261</v>
      </c>
      <c r="R78" s="681">
        <f t="shared" si="50"/>
        <v>4934.7940866473045</v>
      </c>
      <c r="S78" s="2060">
        <f>R78*'전기 요금 고지 및 기준'!$L$8</f>
        <v>138173.86099222835</v>
      </c>
      <c r="T78" s="499">
        <f>R78*'전기 요금 고지 및 기준'!$M$8</f>
        <v>686266.98114687996</v>
      </c>
      <c r="U78" s="1430">
        <f>R78*'전기 요금 고지 및 기준'!$N$8</f>
        <v>69087.117213062258</v>
      </c>
      <c r="V78" s="500">
        <f t="shared" si="53"/>
        <v>-1381.7386099222836</v>
      </c>
      <c r="W78" s="499">
        <f t="shared" si="54"/>
        <v>892146.22074224835</v>
      </c>
      <c r="X78" s="499"/>
      <c r="Y78" s="499">
        <f t="shared" si="47"/>
        <v>28548.679063751948</v>
      </c>
      <c r="Z78" s="499">
        <f t="shared" si="55"/>
        <v>920690</v>
      </c>
      <c r="AA78" s="501">
        <f>P78*'전기 요금 고지 및 기준'!$L$8</f>
        <v>0</v>
      </c>
      <c r="AB78" s="501">
        <f>P78*'전기 요금 고지 및 기준'!$M$8</f>
        <v>0</v>
      </c>
      <c r="AC78" s="501">
        <f>P78*'전기 요금 고지 및 기준'!$N$8</f>
        <v>0</v>
      </c>
      <c r="AD78" s="501">
        <f t="shared" si="56"/>
        <v>0</v>
      </c>
      <c r="AE78" s="501">
        <f t="shared" si="52"/>
        <v>0</v>
      </c>
      <c r="AF78" s="501"/>
      <c r="AG78" s="2067">
        <f t="shared" si="48"/>
        <v>0</v>
      </c>
      <c r="AH78" s="501">
        <f t="shared" si="57"/>
        <v>0</v>
      </c>
      <c r="AI78" s="2061">
        <f>I78*'전기 요금 고지 및 기준'!$L$12</f>
        <v>29369.847435612835</v>
      </c>
      <c r="AJ78" s="2061">
        <f>I78*'전기 요금 고지 및 기준'!$M$12</f>
        <v>145870.98016690806</v>
      </c>
      <c r="AK78" s="2061">
        <f>I78*'전기 요금 고지 및 기준'!$N$12</f>
        <v>14684.963405835973</v>
      </c>
      <c r="AL78" s="2061">
        <f t="shared" si="41"/>
        <v>-293.69847435612837</v>
      </c>
      <c r="AM78" s="2061">
        <f t="shared" si="42"/>
        <v>189632.09253400075</v>
      </c>
      <c r="AN78" s="2068"/>
      <c r="AO78" s="503">
        <f t="shared" si="49"/>
        <v>6068.2269610880239</v>
      </c>
      <c r="AP78" s="2069">
        <f t="shared" si="43"/>
        <v>195700</v>
      </c>
      <c r="AQ78" s="2069">
        <f t="shared" si="44"/>
        <v>920690</v>
      </c>
      <c r="AR78" s="2069">
        <f t="shared" si="45"/>
        <v>195700</v>
      </c>
      <c r="AS78" s="2069">
        <f t="shared" si="46"/>
        <v>1116390</v>
      </c>
      <c r="AU78" s="32"/>
      <c r="AV78" s="85">
        <f>'수도광열비 부과 내역 '!P78-'전체 전기 사용내역'!AS78</f>
        <v>0</v>
      </c>
    </row>
    <row r="79" spans="1:48" ht="24.95" customHeight="1">
      <c r="A79" s="4306"/>
      <c r="B79" s="2101">
        <v>74</v>
      </c>
      <c r="C79" s="1758" t="s">
        <v>164</v>
      </c>
      <c r="D79" s="1707" t="s">
        <v>635</v>
      </c>
      <c r="E79" s="3085" t="s">
        <v>889</v>
      </c>
      <c r="F79" s="1709">
        <v>193.79</v>
      </c>
      <c r="G79" s="1709"/>
      <c r="H79" s="1709"/>
      <c r="I79" s="1709">
        <f t="shared" si="51"/>
        <v>58.621474999999997</v>
      </c>
      <c r="J79" s="1739" t="s">
        <v>2444</v>
      </c>
      <c r="K79" s="496">
        <f t="shared" si="39"/>
        <v>2949.6244316921402</v>
      </c>
      <c r="L79" s="499">
        <f>'검침 내역'!S79</f>
        <v>3967</v>
      </c>
      <c r="M79" s="507">
        <f>'주방 배기펜 '!I114</f>
        <v>2168.3533085007743</v>
      </c>
      <c r="N79" s="497">
        <f>I79*'FCU 기계실(전기단가)'!$K$89</f>
        <v>412.5851353026992</v>
      </c>
      <c r="O79" s="498">
        <f>I79*'중앙공조 AHU (전기단가)'!$K$75</f>
        <v>363.89344820612695</v>
      </c>
      <c r="P79" s="681"/>
      <c r="Q79" s="760">
        <f>'주방 배수펌프 '!N50</f>
        <v>4.7925396825396858</v>
      </c>
      <c r="R79" s="681">
        <f t="shared" si="50"/>
        <v>6916.6244316921402</v>
      </c>
      <c r="S79" s="2060">
        <f>R79*'전기 요금 고지 및 기준'!$L$8</f>
        <v>193664.96068114159</v>
      </c>
      <c r="T79" s="499">
        <f>R79*'전기 요금 고지 및 기준'!$M$8</f>
        <v>961874.17045581131</v>
      </c>
      <c r="U79" s="1430">
        <f>R79*'전기 요금 고지 및 기준'!$N$8</f>
        <v>96832.74204368997</v>
      </c>
      <c r="V79" s="500">
        <f t="shared" si="53"/>
        <v>-1936.6496068114159</v>
      </c>
      <c r="W79" s="499">
        <f t="shared" si="54"/>
        <v>1250435.2235738316</v>
      </c>
      <c r="X79" s="499"/>
      <c r="Y79" s="499">
        <f t="shared" si="47"/>
        <v>40013.927154362609</v>
      </c>
      <c r="Z79" s="499">
        <f t="shared" si="55"/>
        <v>1290450</v>
      </c>
      <c r="AA79" s="501">
        <f>P79*'전기 요금 고지 및 기준'!$L$8</f>
        <v>0</v>
      </c>
      <c r="AB79" s="501">
        <f>P79*'전기 요금 고지 및 기준'!$M$8</f>
        <v>0</v>
      </c>
      <c r="AC79" s="501">
        <f>P79*'전기 요금 고지 및 기준'!$N$8</f>
        <v>0</v>
      </c>
      <c r="AD79" s="501">
        <f t="shared" si="56"/>
        <v>0</v>
      </c>
      <c r="AE79" s="501">
        <f t="shared" si="52"/>
        <v>0</v>
      </c>
      <c r="AF79" s="501"/>
      <c r="AG79" s="2067">
        <f t="shared" si="48"/>
        <v>0</v>
      </c>
      <c r="AH79" s="501">
        <f t="shared" si="57"/>
        <v>0</v>
      </c>
      <c r="AI79" s="2061">
        <f>I79*'전기 요금 고지 및 기준'!$L$12</f>
        <v>32504.755765547754</v>
      </c>
      <c r="AJ79" s="2061">
        <f>I79*'전기 요금 고지 및 기준'!$M$12</f>
        <v>161441.10363532332</v>
      </c>
      <c r="AK79" s="2061">
        <f>I79*'전기 요금 고지 및 기준'!$N$12</f>
        <v>16252.421807064269</v>
      </c>
      <c r="AL79" s="2061">
        <f t="shared" si="41"/>
        <v>-325.04755765547753</v>
      </c>
      <c r="AM79" s="2061">
        <f t="shared" si="42"/>
        <v>209873.23365027984</v>
      </c>
      <c r="AN79" s="2068"/>
      <c r="AO79" s="503">
        <f t="shared" si="49"/>
        <v>6715.943476808955</v>
      </c>
      <c r="AP79" s="2069">
        <f t="shared" si="43"/>
        <v>216590</v>
      </c>
      <c r="AQ79" s="2069">
        <f t="shared" si="44"/>
        <v>1290450</v>
      </c>
      <c r="AR79" s="2069">
        <f t="shared" si="45"/>
        <v>216590</v>
      </c>
      <c r="AS79" s="2069">
        <f t="shared" si="46"/>
        <v>1507040</v>
      </c>
      <c r="AU79" s="32"/>
      <c r="AV79" s="85">
        <f>'수도광열비 부과 내역 '!P79-'전체 전기 사용내역'!AS79</f>
        <v>0</v>
      </c>
    </row>
    <row r="80" spans="1:48" ht="24.95" customHeight="1">
      <c r="A80" s="4306"/>
      <c r="B80" s="2101">
        <v>75</v>
      </c>
      <c r="C80" s="1758" t="s">
        <v>164</v>
      </c>
      <c r="D80" s="1707" t="s">
        <v>635</v>
      </c>
      <c r="E80" s="3085" t="s">
        <v>324</v>
      </c>
      <c r="F80" s="1709">
        <v>88.69</v>
      </c>
      <c r="G80" s="1709"/>
      <c r="H80" s="1709"/>
      <c r="I80" s="1709">
        <f t="shared" si="51"/>
        <v>26.828724999999999</v>
      </c>
      <c r="J80" s="1739" t="s">
        <v>913</v>
      </c>
      <c r="K80" s="496">
        <f t="shared" si="39"/>
        <v>1424.950122569335</v>
      </c>
      <c r="L80" s="499">
        <f>'검침 내역'!S80</f>
        <v>4511.1000000000004</v>
      </c>
      <c r="M80" s="507">
        <f>'주방 배기펜 '!I115</f>
        <v>1067.9949131421724</v>
      </c>
      <c r="N80" s="497">
        <f>I80*'FCU 기계실(전기단가)'!$K$89</f>
        <v>188.82385907423702</v>
      </c>
      <c r="O80" s="498">
        <f>I80*'중앙공조 AHU (전기단가)'!$K$75</f>
        <v>166.53960432117964</v>
      </c>
      <c r="P80" s="681"/>
      <c r="Q80" s="760">
        <f>'주방 배수펌프 '!N51</f>
        <v>1.591746031746033</v>
      </c>
      <c r="R80" s="681">
        <f t="shared" si="50"/>
        <v>5936.0501225693351</v>
      </c>
      <c r="S80" s="2060">
        <f>R80*'전기 요금 고지 및 기준'!$L$8</f>
        <v>166208.95422934322</v>
      </c>
      <c r="T80" s="499">
        <f>R80*'전기 요금 고지 및 기준'!$M$8</f>
        <v>825508.64859285415</v>
      </c>
      <c r="U80" s="1430">
        <f>R80*'전기 요금 고지 및 기준'!$N$8</f>
        <v>83104.701715970688</v>
      </c>
      <c r="V80" s="500">
        <f t="shared" si="53"/>
        <v>-1662.0895422934323</v>
      </c>
      <c r="W80" s="499">
        <f t="shared" si="54"/>
        <v>1073160.2149958746</v>
      </c>
      <c r="X80" s="499"/>
      <c r="Y80" s="499">
        <f t="shared" si="47"/>
        <v>34341.126879867988</v>
      </c>
      <c r="Z80" s="499">
        <f t="shared" si="55"/>
        <v>1107500</v>
      </c>
      <c r="AA80" s="501">
        <f>P80*'전기 요금 고지 및 기준'!$L$8</f>
        <v>0</v>
      </c>
      <c r="AB80" s="501">
        <f>P80*'전기 요금 고지 및 기준'!$M$8</f>
        <v>0</v>
      </c>
      <c r="AC80" s="501">
        <f>P80*'전기 요금 고지 및 기준'!$N$8</f>
        <v>0</v>
      </c>
      <c r="AD80" s="501">
        <f t="shared" si="56"/>
        <v>0</v>
      </c>
      <c r="AE80" s="501">
        <f t="shared" si="52"/>
        <v>0</v>
      </c>
      <c r="AF80" s="501"/>
      <c r="AG80" s="2067">
        <f t="shared" si="48"/>
        <v>0</v>
      </c>
      <c r="AH80" s="501">
        <f t="shared" si="57"/>
        <v>0</v>
      </c>
      <c r="AI80" s="2061">
        <f>I80*'전기 요금 고지 및 기준'!$L$12</f>
        <v>14876.138030065691</v>
      </c>
      <c r="AJ80" s="2061">
        <f>I80*'전기 요금 고지 및 기준'!$M$12</f>
        <v>73885.192638509849</v>
      </c>
      <c r="AK80" s="2061">
        <f>I80*'전기 요금 고지 및 기준'!$N$12</f>
        <v>7438.0891174391354</v>
      </c>
      <c r="AL80" s="2061">
        <f t="shared" si="41"/>
        <v>-148.76138030065692</v>
      </c>
      <c r="AM80" s="2061">
        <f t="shared" si="42"/>
        <v>96050.658405714013</v>
      </c>
      <c r="AN80" s="2068"/>
      <c r="AO80" s="503">
        <f t="shared" si="49"/>
        <v>3073.6210689828486</v>
      </c>
      <c r="AP80" s="2069">
        <f t="shared" si="43"/>
        <v>99120</v>
      </c>
      <c r="AQ80" s="2069">
        <f t="shared" si="44"/>
        <v>1107500</v>
      </c>
      <c r="AR80" s="2069">
        <f t="shared" si="45"/>
        <v>99120</v>
      </c>
      <c r="AS80" s="2069">
        <f t="shared" si="46"/>
        <v>1206620</v>
      </c>
      <c r="AU80" s="32"/>
      <c r="AV80" s="85">
        <f>'수도광열비 부과 내역 '!P80-'전체 전기 사용내역'!AS80</f>
        <v>0</v>
      </c>
    </row>
    <row r="81" spans="1:48" ht="24.95" customHeight="1">
      <c r="A81" s="4306"/>
      <c r="B81" s="2101">
        <v>76</v>
      </c>
      <c r="C81" s="1758" t="s">
        <v>164</v>
      </c>
      <c r="D81" s="1707" t="s">
        <v>635</v>
      </c>
      <c r="E81" s="3085" t="s">
        <v>325</v>
      </c>
      <c r="F81" s="1736">
        <v>88.69</v>
      </c>
      <c r="G81" s="1736"/>
      <c r="H81" s="1736"/>
      <c r="I81" s="1736">
        <f t="shared" si="51"/>
        <v>26.828724999999999</v>
      </c>
      <c r="J81" s="3291" t="s">
        <v>3663</v>
      </c>
      <c r="K81" s="496">
        <f t="shared" si="39"/>
        <v>1424.1888527280653</v>
      </c>
      <c r="L81" s="499">
        <f>'검침 내역'!S81</f>
        <v>1914</v>
      </c>
      <c r="M81" s="507">
        <f>'주방 배기펜 '!I116</f>
        <v>1067.9949131421724</v>
      </c>
      <c r="N81" s="497">
        <f>I81*'FCU 기계실(전기단가)'!$K$89</f>
        <v>188.82385907423702</v>
      </c>
      <c r="O81" s="498">
        <f>I81*'중앙공조 AHU (전기단가)'!$K$75</f>
        <v>166.53960432117964</v>
      </c>
      <c r="P81" s="681"/>
      <c r="Q81" s="760">
        <f>'주방 배수펌프 '!N52</f>
        <v>0.83047619047619115</v>
      </c>
      <c r="R81" s="681">
        <f t="shared" si="50"/>
        <v>3338.1888527280653</v>
      </c>
      <c r="S81" s="2060">
        <f>R81*'전기 요금 고지 및 기준'!$L$8</f>
        <v>93469.035263440383</v>
      </c>
      <c r="T81" s="499">
        <f>R81*'전기 요금 고지 및 기준'!$M$8</f>
        <v>464231.89017320966</v>
      </c>
      <c r="U81" s="1430">
        <f>R81*'전기 요금 고지 및 기준'!$N$8</f>
        <v>46734.643938192916</v>
      </c>
      <c r="V81" s="500">
        <f t="shared" si="53"/>
        <v>-934.69035263440389</v>
      </c>
      <c r="W81" s="499">
        <f t="shared" si="54"/>
        <v>603500.87902220851</v>
      </c>
      <c r="X81" s="499"/>
      <c r="Y81" s="499">
        <f t="shared" si="47"/>
        <v>19312.028128710674</v>
      </c>
      <c r="Z81" s="499">
        <f t="shared" si="55"/>
        <v>622810</v>
      </c>
      <c r="AA81" s="501">
        <f>P81*'전기 요금 고지 및 기준'!$L$8</f>
        <v>0</v>
      </c>
      <c r="AB81" s="501">
        <f>P81*'전기 요금 고지 및 기준'!$M$8</f>
        <v>0</v>
      </c>
      <c r="AC81" s="501">
        <f>P81*'전기 요금 고지 및 기준'!$N$8</f>
        <v>0</v>
      </c>
      <c r="AD81" s="501">
        <f t="shared" si="56"/>
        <v>0</v>
      </c>
      <c r="AE81" s="501">
        <f t="shared" si="52"/>
        <v>0</v>
      </c>
      <c r="AF81" s="501"/>
      <c r="AG81" s="2067">
        <f t="shared" si="48"/>
        <v>0</v>
      </c>
      <c r="AH81" s="501">
        <f t="shared" si="57"/>
        <v>0</v>
      </c>
      <c r="AI81" s="2061">
        <f>I81*'전기 요금 고지 및 기준'!$L$12</f>
        <v>14876.138030065691</v>
      </c>
      <c r="AJ81" s="2061">
        <f>I81*'전기 요금 고지 및 기준'!$M$12</f>
        <v>73885.192638509849</v>
      </c>
      <c r="AK81" s="2061">
        <f>I81*'전기 요금 고지 및 기준'!$N$12</f>
        <v>7438.0891174391354</v>
      </c>
      <c r="AL81" s="2061">
        <f t="shared" si="41"/>
        <v>-148.76138030065692</v>
      </c>
      <c r="AM81" s="2061">
        <f t="shared" si="42"/>
        <v>96050.658405714013</v>
      </c>
      <c r="AN81" s="2068"/>
      <c r="AO81" s="503">
        <f t="shared" si="49"/>
        <v>3073.6210689828486</v>
      </c>
      <c r="AP81" s="2069">
        <f t="shared" si="43"/>
        <v>99120</v>
      </c>
      <c r="AQ81" s="2069">
        <f t="shared" si="44"/>
        <v>622810</v>
      </c>
      <c r="AR81" s="2069">
        <f t="shared" si="45"/>
        <v>99120</v>
      </c>
      <c r="AS81" s="2069">
        <f t="shared" si="46"/>
        <v>721930</v>
      </c>
      <c r="AU81" s="32"/>
      <c r="AV81" s="85">
        <f>'수도광열비 부과 내역 '!P81-'전체 전기 사용내역'!AS81</f>
        <v>0</v>
      </c>
    </row>
    <row r="82" spans="1:48" ht="24.95" customHeight="1">
      <c r="A82" s="4306"/>
      <c r="B82" s="2101">
        <v>77</v>
      </c>
      <c r="C82" s="1758" t="s">
        <v>164</v>
      </c>
      <c r="D82" s="1707" t="s">
        <v>635</v>
      </c>
      <c r="E82" s="3085" t="s">
        <v>894</v>
      </c>
      <c r="F82" s="1709">
        <v>88.69</v>
      </c>
      <c r="G82" s="1709"/>
      <c r="H82" s="1709"/>
      <c r="I82" s="1709">
        <f t="shared" si="51"/>
        <v>26.828724999999999</v>
      </c>
      <c r="J82" s="1739" t="s">
        <v>2331</v>
      </c>
      <c r="K82" s="496">
        <f t="shared" si="39"/>
        <v>1393.7285451148105</v>
      </c>
      <c r="L82" s="499">
        <f>'검침 내역'!S82</f>
        <v>5574</v>
      </c>
      <c r="M82" s="507">
        <f>'주방 배기펜 '!I117</f>
        <v>1035.631430925743</v>
      </c>
      <c r="N82" s="497">
        <f>I82*'FCU 기계실(전기단가)'!$K$89</f>
        <v>188.82385907423702</v>
      </c>
      <c r="O82" s="498">
        <f>I82*'중앙공조 AHU (전기단가)'!$K$75</f>
        <v>166.53960432117964</v>
      </c>
      <c r="P82" s="681"/>
      <c r="Q82" s="760">
        <f>'주방 배수펌프 '!N53</f>
        <v>2.7336507936507957</v>
      </c>
      <c r="R82" s="681">
        <f t="shared" si="50"/>
        <v>6967.72854511481</v>
      </c>
      <c r="S82" s="2060">
        <f>R82*'전기 요금 고지 및 기준'!$L$8</f>
        <v>195095.8719897414</v>
      </c>
      <c r="T82" s="499">
        <f>R82*'전기 요금 고지 및 기준'!$M$8</f>
        <v>968981.06590615236</v>
      </c>
      <c r="U82" s="1430">
        <f>R82*'전기 요금 고지 및 기준'!$N$8</f>
        <v>97548.199631607335</v>
      </c>
      <c r="V82" s="500">
        <f t="shared" si="53"/>
        <v>-1950.9587198974141</v>
      </c>
      <c r="W82" s="499">
        <f t="shared" si="54"/>
        <v>1259674.1788076039</v>
      </c>
      <c r="X82" s="499"/>
      <c r="Y82" s="499">
        <f t="shared" si="47"/>
        <v>40309.573721843328</v>
      </c>
      <c r="Z82" s="499">
        <f t="shared" si="55"/>
        <v>1299980</v>
      </c>
      <c r="AA82" s="501">
        <f>P82*'전기 요금 고지 및 기준'!$L$8</f>
        <v>0</v>
      </c>
      <c r="AB82" s="501">
        <f>P82*'전기 요금 고지 및 기준'!$M$8</f>
        <v>0</v>
      </c>
      <c r="AC82" s="501">
        <f>P82*'전기 요금 고지 및 기준'!$N$8</f>
        <v>0</v>
      </c>
      <c r="AD82" s="501">
        <f t="shared" si="56"/>
        <v>0</v>
      </c>
      <c r="AE82" s="501">
        <f t="shared" si="52"/>
        <v>0</v>
      </c>
      <c r="AF82" s="501"/>
      <c r="AG82" s="2067">
        <f t="shared" si="48"/>
        <v>0</v>
      </c>
      <c r="AH82" s="501">
        <f t="shared" si="57"/>
        <v>0</v>
      </c>
      <c r="AI82" s="2061">
        <f>I82*'전기 요금 고지 및 기준'!$L$12</f>
        <v>14876.138030065691</v>
      </c>
      <c r="AJ82" s="2061">
        <f>I82*'전기 요금 고지 및 기준'!$M$12</f>
        <v>73885.192638509849</v>
      </c>
      <c r="AK82" s="2061">
        <f>I82*'전기 요금 고지 및 기준'!$N$12</f>
        <v>7438.0891174391354</v>
      </c>
      <c r="AL82" s="2061">
        <f t="shared" si="41"/>
        <v>-148.76138030065692</v>
      </c>
      <c r="AM82" s="2061">
        <f t="shared" si="42"/>
        <v>96050.658405714013</v>
      </c>
      <c r="AN82" s="2068"/>
      <c r="AO82" s="503">
        <f t="shared" si="49"/>
        <v>3073.6210689828486</v>
      </c>
      <c r="AP82" s="2069">
        <f t="shared" si="43"/>
        <v>99120</v>
      </c>
      <c r="AQ82" s="2069">
        <f t="shared" si="44"/>
        <v>1299980</v>
      </c>
      <c r="AR82" s="2069">
        <f t="shared" si="45"/>
        <v>99120</v>
      </c>
      <c r="AS82" s="2069">
        <f t="shared" si="46"/>
        <v>1399100</v>
      </c>
      <c r="AU82" s="32"/>
      <c r="AV82" s="85">
        <f>'수도광열비 부과 내역 '!P82-'전체 전기 사용내역'!AS82</f>
        <v>0</v>
      </c>
    </row>
    <row r="83" spans="1:48" ht="24.95" customHeight="1">
      <c r="A83" s="4306"/>
      <c r="B83" s="2101">
        <v>78</v>
      </c>
      <c r="C83" s="1758" t="s">
        <v>164</v>
      </c>
      <c r="D83" s="1707" t="s">
        <v>635</v>
      </c>
      <c r="E83" s="3085" t="s">
        <v>905</v>
      </c>
      <c r="F83" s="1709">
        <v>61.6</v>
      </c>
      <c r="G83" s="1709"/>
      <c r="H83" s="1709"/>
      <c r="I83" s="1709">
        <f t="shared" si="51"/>
        <v>18.634</v>
      </c>
      <c r="J83" s="1737" t="s">
        <v>2855</v>
      </c>
      <c r="K83" s="496">
        <f t="shared" si="39"/>
        <v>1251.0905787270019</v>
      </c>
      <c r="L83" s="499">
        <f>'검침 내역'!S83</f>
        <v>2853</v>
      </c>
      <c r="M83" s="507">
        <f>'주방 배기펜 '!I118</f>
        <v>1003.2679487093135</v>
      </c>
      <c r="N83" s="497">
        <f>I83*'FCU 기계실(전기단가)'!$K$89</f>
        <v>131.14837883609204</v>
      </c>
      <c r="O83" s="498">
        <f>I83*'중앙공조 AHU (전기단가)'!$K$75</f>
        <v>115.67075911810426</v>
      </c>
      <c r="P83" s="681"/>
      <c r="Q83" s="760">
        <f>'주방 배수펌프 '!N54</f>
        <v>1.0034920634920643</v>
      </c>
      <c r="R83" s="681">
        <f t="shared" si="50"/>
        <v>4104.0905787270012</v>
      </c>
      <c r="S83" s="2060">
        <f>R83*'전기 요금 고지 및 기준'!$L$8</f>
        <v>114914.22563282901</v>
      </c>
      <c r="T83" s="499">
        <f>R83*'전기 요금 고지 및 기준'!$M$8</f>
        <v>570743.54114132037</v>
      </c>
      <c r="U83" s="1430">
        <f>R83*'전기 요금 고지 및 기준'!$N$8</f>
        <v>57457.268102178015</v>
      </c>
      <c r="V83" s="500">
        <f t="shared" si="53"/>
        <v>-1149.1422563282902</v>
      </c>
      <c r="W83" s="499">
        <f t="shared" si="54"/>
        <v>741965.89261999913</v>
      </c>
      <c r="X83" s="499"/>
      <c r="Y83" s="499">
        <f t="shared" si="47"/>
        <v>23742.908563839974</v>
      </c>
      <c r="Z83" s="499">
        <f t="shared" si="55"/>
        <v>765710</v>
      </c>
      <c r="AA83" s="501">
        <f>P83*'전기 요금 고지 및 기준'!$L$8</f>
        <v>0</v>
      </c>
      <c r="AB83" s="501">
        <f>P83*'전기 요금 고지 및 기준'!$M$8</f>
        <v>0</v>
      </c>
      <c r="AC83" s="501">
        <f>P83*'전기 요금 고지 및 기준'!$N$8</f>
        <v>0</v>
      </c>
      <c r="AD83" s="501">
        <f t="shared" si="56"/>
        <v>0</v>
      </c>
      <c r="AE83" s="501">
        <f t="shared" si="52"/>
        <v>0</v>
      </c>
      <c r="AF83" s="501"/>
      <c r="AG83" s="2067">
        <f t="shared" si="48"/>
        <v>0</v>
      </c>
      <c r="AH83" s="501">
        <f t="shared" si="57"/>
        <v>0</v>
      </c>
      <c r="AI83" s="2061">
        <f>I83*'전기 요금 고지 및 기준'!$L$12</f>
        <v>10332.282136115082</v>
      </c>
      <c r="AJ83" s="2061">
        <f>I83*'전기 요금 고지 및 기준'!$M$12</f>
        <v>51317.260869683247</v>
      </c>
      <c r="AK83" s="2061">
        <f>I83*'전기 요금 고지 및 기준'!$N$12</f>
        <v>5166.1550302655405</v>
      </c>
      <c r="AL83" s="2061">
        <f t="shared" si="41"/>
        <v>-103.32282136115082</v>
      </c>
      <c r="AM83" s="2061">
        <f t="shared" si="42"/>
        <v>66712.375214702726</v>
      </c>
      <c r="AN83" s="2068"/>
      <c r="AO83" s="503">
        <f t="shared" si="49"/>
        <v>2134.7960068704874</v>
      </c>
      <c r="AP83" s="2069">
        <f t="shared" si="43"/>
        <v>68850</v>
      </c>
      <c r="AQ83" s="2069">
        <f t="shared" si="44"/>
        <v>765710</v>
      </c>
      <c r="AR83" s="2069">
        <f t="shared" si="45"/>
        <v>68850</v>
      </c>
      <c r="AS83" s="2069">
        <f t="shared" si="46"/>
        <v>834560</v>
      </c>
      <c r="AU83" s="32"/>
      <c r="AV83" s="85">
        <f>'수도광열비 부과 내역 '!P83-'전체 전기 사용내역'!AS83</f>
        <v>0</v>
      </c>
    </row>
    <row r="84" spans="1:48" ht="24.95" customHeight="1">
      <c r="A84" s="4306"/>
      <c r="B84" s="2101">
        <v>79</v>
      </c>
      <c r="C84" s="1758" t="s">
        <v>164</v>
      </c>
      <c r="D84" s="1707" t="s">
        <v>635</v>
      </c>
      <c r="E84" s="3085" t="s">
        <v>908</v>
      </c>
      <c r="F84" s="1751">
        <v>114.22</v>
      </c>
      <c r="G84" s="1709"/>
      <c r="H84" s="1709"/>
      <c r="I84" s="1751">
        <f t="shared" si="51"/>
        <v>34.551549999999999</v>
      </c>
      <c r="J84" s="3359" t="s">
        <v>1815</v>
      </c>
      <c r="K84" s="496">
        <f t="shared" si="39"/>
        <v>1582.4077720837154</v>
      </c>
      <c r="L84" s="499">
        <f>'검침 내역'!S84</f>
        <v>2396</v>
      </c>
      <c r="M84" s="507">
        <f>'주방 배기펜 '!I120</f>
        <v>1118.0112038402906</v>
      </c>
      <c r="N84" s="497">
        <f>I84*'FCU 기계실(전기단가)'!$K$89</f>
        <v>243.1780491990005</v>
      </c>
      <c r="O84" s="498">
        <f>I84*'중앙공조 AHU (전기단가)'!$K$75</f>
        <v>214.47912510503031</v>
      </c>
      <c r="P84" s="681"/>
      <c r="Q84" s="760">
        <f>'주방 배수펌프 '!N33</f>
        <v>6.7393939393938886</v>
      </c>
      <c r="R84" s="681">
        <f t="shared" si="50"/>
        <v>3978.4077720837145</v>
      </c>
      <c r="S84" s="2060">
        <f>R84*'전기 요금 고지 및 기준'!$L$8</f>
        <v>111395.1165576941</v>
      </c>
      <c r="T84" s="499">
        <f>R84*'전기 요금 고지 및 기준'!$M$8</f>
        <v>553265.21098555194</v>
      </c>
      <c r="U84" s="1430">
        <f>R84*'전기 요금 고지 및 기준'!$N$8</f>
        <v>55697.708809172</v>
      </c>
      <c r="V84" s="500">
        <f t="shared" si="53"/>
        <v>-1113.9511655769411</v>
      </c>
      <c r="W84" s="499">
        <f t="shared" si="54"/>
        <v>719244.0851868412</v>
      </c>
      <c r="X84" s="499"/>
      <c r="Y84" s="499">
        <f t="shared" si="47"/>
        <v>23015.810725978918</v>
      </c>
      <c r="Z84" s="499">
        <f t="shared" si="55"/>
        <v>742260</v>
      </c>
      <c r="AA84" s="501">
        <f>P84*'전기 요금 고지 및 기준'!$L$8</f>
        <v>0</v>
      </c>
      <c r="AB84" s="501">
        <f>P84*'전기 요금 고지 및 기준'!$M$8</f>
        <v>0</v>
      </c>
      <c r="AC84" s="501">
        <f>P84*'전기 요금 고지 및 기준'!$N$8</f>
        <v>0</v>
      </c>
      <c r="AD84" s="501">
        <f t="shared" si="56"/>
        <v>0</v>
      </c>
      <c r="AE84" s="501">
        <f t="shared" si="52"/>
        <v>0</v>
      </c>
      <c r="AF84" s="501"/>
      <c r="AG84" s="2067">
        <f t="shared" si="48"/>
        <v>0</v>
      </c>
      <c r="AH84" s="501">
        <f t="shared" si="57"/>
        <v>0</v>
      </c>
      <c r="AI84" s="2061">
        <f>I84*'전기 요금 고지 및 기준'!$L$12</f>
        <v>19158.332233556244</v>
      </c>
      <c r="AJ84" s="2061">
        <f>I84*'전기 요금 고지 및 기준'!$M$12</f>
        <v>95153.53143726007</v>
      </c>
      <c r="AK84" s="2061">
        <f>I84*'전기 요금 고지 및 기준'!$N$12</f>
        <v>9579.1920057943171</v>
      </c>
      <c r="AL84" s="2061">
        <f t="shared" si="41"/>
        <v>-191.58332233556246</v>
      </c>
      <c r="AM84" s="2061">
        <f t="shared" si="42"/>
        <v>123699.47235427507</v>
      </c>
      <c r="AN84" s="2068"/>
      <c r="AO84" s="503">
        <f t="shared" si="49"/>
        <v>3958.3831153368023</v>
      </c>
      <c r="AP84" s="2069">
        <f t="shared" si="43"/>
        <v>127660</v>
      </c>
      <c r="AQ84" s="2069">
        <f t="shared" si="44"/>
        <v>742260</v>
      </c>
      <c r="AR84" s="2069">
        <f t="shared" si="45"/>
        <v>127660</v>
      </c>
      <c r="AS84" s="2069">
        <f t="shared" si="46"/>
        <v>869920</v>
      </c>
      <c r="AU84" s="32"/>
      <c r="AV84" s="85">
        <f>'수도광열비 부과 내역 '!P84-'전체 전기 사용내역'!AS84</f>
        <v>0</v>
      </c>
    </row>
    <row r="85" spans="1:48" ht="24.95" customHeight="1">
      <c r="A85" s="4306"/>
      <c r="B85" s="2101">
        <v>80</v>
      </c>
      <c r="C85" s="1758" t="s">
        <v>164</v>
      </c>
      <c r="D85" s="1707" t="s">
        <v>856</v>
      </c>
      <c r="E85" s="3087" t="s">
        <v>694</v>
      </c>
      <c r="F85" s="1736">
        <v>184.21</v>
      </c>
      <c r="G85" s="1736"/>
      <c r="H85" s="1736"/>
      <c r="I85" s="3683">
        <v>55.72</v>
      </c>
      <c r="J85" s="3465" t="s">
        <v>3289</v>
      </c>
      <c r="K85" s="496">
        <f t="shared" si="39"/>
        <v>2963.8831222796616</v>
      </c>
      <c r="L85" s="499">
        <f>'검침 내역'!S85</f>
        <v>4363</v>
      </c>
      <c r="M85" s="507">
        <f>'주방 배기펜 '!I121</f>
        <v>2206.6010602110996</v>
      </c>
      <c r="N85" s="497">
        <f>I85*'FCU 기계실(전기단가)'!$K$89</f>
        <v>392.1641981725366</v>
      </c>
      <c r="O85" s="498">
        <f>I85*'중앙공조 AHU (전기단가)'!$K$75</f>
        <v>345.88251036067237</v>
      </c>
      <c r="P85" s="681"/>
      <c r="Q85" s="760">
        <f>'주방 배수펌프 '!N35</f>
        <v>19.23535353535339</v>
      </c>
      <c r="R85" s="681">
        <f t="shared" si="50"/>
        <v>7326.8831222796625</v>
      </c>
      <c r="S85" s="2060">
        <f>R85*'전기 요금 고지 및 기준'!$L$8</f>
        <v>205152.17297181836</v>
      </c>
      <c r="T85" s="499">
        <f>R85*'전기 요금 고지 및 기준'!$M$8</f>
        <v>1018927.6134435518</v>
      </c>
      <c r="U85" s="1430">
        <f>R85*'전기 요금 고지 및 기준'!$N$8</f>
        <v>102576.36371191527</v>
      </c>
      <c r="V85" s="500">
        <f t="shared" si="53"/>
        <v>-2051.5217297181835</v>
      </c>
      <c r="W85" s="499">
        <f t="shared" si="54"/>
        <v>1324604.6283975672</v>
      </c>
      <c r="X85" s="499"/>
      <c r="Y85" s="499">
        <f t="shared" si="47"/>
        <v>42387.348108722152</v>
      </c>
      <c r="Z85" s="499">
        <f t="shared" si="55"/>
        <v>1366990</v>
      </c>
      <c r="AA85" s="501">
        <f>P85*'전기 요금 고지 및 기준'!$L$8</f>
        <v>0</v>
      </c>
      <c r="AB85" s="501">
        <f>P85*'전기 요금 고지 및 기준'!$M$8</f>
        <v>0</v>
      </c>
      <c r="AC85" s="501">
        <f>P85*'전기 요금 고지 및 기준'!$N$8</f>
        <v>0</v>
      </c>
      <c r="AD85" s="501">
        <f t="shared" si="56"/>
        <v>0</v>
      </c>
      <c r="AE85" s="501">
        <f t="shared" si="52"/>
        <v>0</v>
      </c>
      <c r="AF85" s="501"/>
      <c r="AG85" s="2067">
        <f t="shared" si="48"/>
        <v>0</v>
      </c>
      <c r="AH85" s="501">
        <f t="shared" si="57"/>
        <v>0</v>
      </c>
      <c r="AI85" s="2061">
        <f>I85*'전기 요금 고지 및 기준'!$L$12</f>
        <v>30895.930053897839</v>
      </c>
      <c r="AJ85" s="2061">
        <f>I85*'전기 요금 고지 및 기준'!$M$12</f>
        <v>153450.56217981919</v>
      </c>
      <c r="AK85" s="2061">
        <f>I85*'전기 요금 고지 및 기준'!$N$12</f>
        <v>15448.006777202741</v>
      </c>
      <c r="AL85" s="2061">
        <f t="shared" si="41"/>
        <v>-308.95930053897837</v>
      </c>
      <c r="AM85" s="2061">
        <f t="shared" si="42"/>
        <v>199485.53971038078</v>
      </c>
      <c r="AN85" s="2068"/>
      <c r="AO85" s="503">
        <f t="shared" si="49"/>
        <v>6383.5372707321849</v>
      </c>
      <c r="AP85" s="2069">
        <f t="shared" si="43"/>
        <v>205870</v>
      </c>
      <c r="AQ85" s="2069">
        <f t="shared" si="44"/>
        <v>1366990</v>
      </c>
      <c r="AR85" s="2069">
        <f t="shared" si="45"/>
        <v>205870</v>
      </c>
      <c r="AS85" s="2069">
        <f t="shared" si="46"/>
        <v>1572860</v>
      </c>
      <c r="AU85" s="32"/>
      <c r="AV85" s="85">
        <f>'수도광열비 부과 내역 '!P85-'전체 전기 사용내역'!AS85</f>
        <v>0</v>
      </c>
    </row>
    <row r="86" spans="1:48" ht="24.95" customHeight="1">
      <c r="A86" s="4306"/>
      <c r="B86" s="2101">
        <v>81</v>
      </c>
      <c r="C86" s="1758" t="s">
        <v>164</v>
      </c>
      <c r="D86" s="1707" t="s">
        <v>856</v>
      </c>
      <c r="E86" s="3092" t="s">
        <v>2000</v>
      </c>
      <c r="F86" s="1751">
        <v>82.69</v>
      </c>
      <c r="G86" s="1751"/>
      <c r="H86" s="1751"/>
      <c r="I86" s="1751">
        <v>25.02</v>
      </c>
      <c r="J86" s="3360" t="s">
        <v>2046</v>
      </c>
      <c r="K86" s="496">
        <f t="shared" ref="K86:K117" si="58">SUM(M86:Q86)-P86</f>
        <v>2097.8329101875511</v>
      </c>
      <c r="L86" s="499">
        <f>'검침 내역'!S86</f>
        <v>2522</v>
      </c>
      <c r="M86" s="507">
        <f>'주방 배기펜 '!I122</f>
        <v>1750.5701744341391</v>
      </c>
      <c r="N86" s="497">
        <f>I86*'FCU 기계실(전기단가)'!$K$89</f>
        <v>176.09383055055395</v>
      </c>
      <c r="O86" s="498">
        <f>I86*'중앙공조 AHU (전기단가)'!$K$75</f>
        <v>155.31192407078288</v>
      </c>
      <c r="P86" s="681"/>
      <c r="Q86" s="760">
        <f>'주방 배수펌프 '!N29</f>
        <v>15.856981132075378</v>
      </c>
      <c r="R86" s="681">
        <f t="shared" si="50"/>
        <v>4619.8329101875515</v>
      </c>
      <c r="S86" s="2060">
        <f>R86*'전기 요금 고지 및 기준'!$L$8</f>
        <v>129354.9718856181</v>
      </c>
      <c r="T86" s="499">
        <f>R86*'전기 요금 고지 및 기준'!$M$8</f>
        <v>642466.27701367973</v>
      </c>
      <c r="U86" s="1430">
        <f>R86*'전기 요금 고지 및 기준'!$N$8</f>
        <v>64677.660742625725</v>
      </c>
      <c r="V86" s="500">
        <f t="shared" si="53"/>
        <v>-1293.549718856181</v>
      </c>
      <c r="W86" s="499">
        <f t="shared" si="54"/>
        <v>835205.35992306727</v>
      </c>
      <c r="X86" s="499"/>
      <c r="Y86" s="499">
        <f t="shared" si="47"/>
        <v>26726.571517538152</v>
      </c>
      <c r="Z86" s="499">
        <f t="shared" si="55"/>
        <v>861930</v>
      </c>
      <c r="AA86" s="501">
        <f>P86*'전기 요금 고지 및 기준'!$L$8</f>
        <v>0</v>
      </c>
      <c r="AB86" s="501">
        <f>P86*'전기 요금 고지 및 기준'!$M$8</f>
        <v>0</v>
      </c>
      <c r="AC86" s="501">
        <f>P86*'전기 요금 고지 및 기준'!$N$8</f>
        <v>0</v>
      </c>
      <c r="AD86" s="501">
        <f t="shared" si="56"/>
        <v>0</v>
      </c>
      <c r="AE86" s="501">
        <f t="shared" si="52"/>
        <v>0</v>
      </c>
      <c r="AF86" s="501"/>
      <c r="AG86" s="2067">
        <f t="shared" si="48"/>
        <v>0</v>
      </c>
      <c r="AH86" s="501">
        <f t="shared" si="57"/>
        <v>0</v>
      </c>
      <c r="AI86" s="2061">
        <f>I86*'전기 요금 고지 및 기준'!$L$12</f>
        <v>13873.226309198204</v>
      </c>
      <c r="AJ86" s="2061">
        <f>I86*'전기 요금 고지 및 기준'!$M$12</f>
        <v>68904.039227190879</v>
      </c>
      <c r="AK86" s="2061">
        <f>I86*'전기 요금 고지 및 기준'!$N$12</f>
        <v>6936.6319017518408</v>
      </c>
      <c r="AL86" s="2061">
        <f t="shared" si="41"/>
        <v>-138.73226309198205</v>
      </c>
      <c r="AM86" s="2061">
        <f t="shared" si="42"/>
        <v>89575.16517504894</v>
      </c>
      <c r="AN86" s="2068"/>
      <c r="AO86" s="503">
        <f t="shared" si="49"/>
        <v>2866.405285601566</v>
      </c>
      <c r="AP86" s="2069">
        <f t="shared" si="43"/>
        <v>92440</v>
      </c>
      <c r="AQ86" s="3077">
        <f>AH86+Z86</f>
        <v>861930</v>
      </c>
      <c r="AR86" s="3077">
        <f>AP86</f>
        <v>92440</v>
      </c>
      <c r="AS86" s="2069">
        <f t="shared" si="46"/>
        <v>954370</v>
      </c>
      <c r="AU86" s="32"/>
      <c r="AV86" s="85">
        <f>'수도광열비 부과 내역 '!P86-'전체 전기 사용내역'!AS86</f>
        <v>0</v>
      </c>
    </row>
    <row r="87" spans="1:48" ht="24.95" customHeight="1">
      <c r="A87" s="4306"/>
      <c r="B87" s="2101">
        <v>82</v>
      </c>
      <c r="C87" s="1758" t="s">
        <v>164</v>
      </c>
      <c r="D87" s="1707" t="s">
        <v>1668</v>
      </c>
      <c r="E87" s="3093" t="s">
        <v>2001</v>
      </c>
      <c r="F87" s="1751">
        <v>173.82</v>
      </c>
      <c r="G87" s="1751"/>
      <c r="H87" s="1751"/>
      <c r="I87" s="1751">
        <v>52.58</v>
      </c>
      <c r="J87" s="1752" t="s">
        <v>2066</v>
      </c>
      <c r="K87" s="496">
        <f>SUM(M87:Q87)-P87</f>
        <v>2464.2614422753104</v>
      </c>
      <c r="L87" s="499">
        <f>'검침 내역'!S87</f>
        <v>2075</v>
      </c>
      <c r="M87" s="507">
        <f>'주방 배기펜 '!I123</f>
        <v>1750.5701744341391</v>
      </c>
      <c r="N87" s="497">
        <f>I87*'FCU 기계실(전기단가)'!$K$89</f>
        <v>370.06449281966934</v>
      </c>
      <c r="O87" s="498">
        <f>I87*'중앙공조 AHU (전기단가)'!$K$75</f>
        <v>326.39092596489866</v>
      </c>
      <c r="P87" s="681"/>
      <c r="Q87" s="760">
        <f>'주방 배수펌프 '!N30</f>
        <v>17.235849056603669</v>
      </c>
      <c r="R87" s="681">
        <f t="shared" si="50"/>
        <v>4539.2614422753113</v>
      </c>
      <c r="S87" s="2060">
        <f>R87*'전기 요금 고지 및 기준'!$L$8</f>
        <v>127098.9768812127</v>
      </c>
      <c r="T87" s="499">
        <f>R87*'전기 요금 고지 및 기준'!$M$8</f>
        <v>631261.44514433783</v>
      </c>
      <c r="U87" s="1430">
        <f>R87*'전기 요금 고지 및 기준'!$N$8</f>
        <v>63549.66019185436</v>
      </c>
      <c r="V87" s="500">
        <f>S87*-0.01</f>
        <v>-1270.9897688121271</v>
      </c>
      <c r="W87" s="499">
        <f>S87+T87+V87+U87</f>
        <v>820639.09244859277</v>
      </c>
      <c r="X87" s="499"/>
      <c r="Y87" s="499">
        <f t="shared" si="47"/>
        <v>26260.45095835497</v>
      </c>
      <c r="Z87" s="499">
        <f>ROUND((W87+X87+Y87),-1)</f>
        <v>846900</v>
      </c>
      <c r="AA87" s="501">
        <f>P87*'전기 요금 고지 및 기준'!$L$8</f>
        <v>0</v>
      </c>
      <c r="AB87" s="501">
        <f>P87*'전기 요금 고지 및 기준'!$M$8</f>
        <v>0</v>
      </c>
      <c r="AC87" s="501">
        <f>P87*'전기 요금 고지 및 기준'!$N$8</f>
        <v>0</v>
      </c>
      <c r="AD87" s="501">
        <f>AA87*-0.01</f>
        <v>0</v>
      </c>
      <c r="AE87" s="501">
        <f>AA87+AB87+AD87+AC87</f>
        <v>0</v>
      </c>
      <c r="AF87" s="501"/>
      <c r="AG87" s="2067">
        <f t="shared" si="48"/>
        <v>0</v>
      </c>
      <c r="AH87" s="501">
        <f>ROUND((AE87+AF87+AG87),-1)</f>
        <v>0</v>
      </c>
      <c r="AI87" s="2061">
        <f>I87*'전기 요금 고지 및 기준'!$L$12</f>
        <v>29154.845696948105</v>
      </c>
      <c r="AJ87" s="2061">
        <f>I87*'전기 요금 고지 및 기준'!$M$12</f>
        <v>144803.13279639074</v>
      </c>
      <c r="AK87" s="2061">
        <f>I87*'전기 요금 고지 및 기준'!$N$12</f>
        <v>14577.462245967698</v>
      </c>
      <c r="AL87" s="2061">
        <f t="shared" si="41"/>
        <v>-291.54845696948104</v>
      </c>
      <c r="AM87" s="2061">
        <f t="shared" si="42"/>
        <v>188243.8922823371</v>
      </c>
      <c r="AN87" s="2068"/>
      <c r="AO87" s="503">
        <f t="shared" si="49"/>
        <v>6023.8045530347872</v>
      </c>
      <c r="AP87" s="2069">
        <f t="shared" si="43"/>
        <v>194270</v>
      </c>
      <c r="AQ87" s="2069">
        <f t="shared" si="44"/>
        <v>846900</v>
      </c>
      <c r="AR87" s="2069">
        <f t="shared" si="45"/>
        <v>194270</v>
      </c>
      <c r="AS87" s="2069">
        <f t="shared" si="46"/>
        <v>1041170</v>
      </c>
      <c r="AU87" s="32"/>
      <c r="AV87" s="85"/>
    </row>
    <row r="88" spans="1:48" ht="24.95" customHeight="1">
      <c r="A88" s="4306"/>
      <c r="B88" s="2101">
        <v>83</v>
      </c>
      <c r="C88" s="1758" t="s">
        <v>164</v>
      </c>
      <c r="D88" s="1707" t="s">
        <v>856</v>
      </c>
      <c r="E88" s="3087" t="s">
        <v>698</v>
      </c>
      <c r="F88" s="1751">
        <v>187.57</v>
      </c>
      <c r="G88" s="1751"/>
      <c r="H88" s="1751"/>
      <c r="I88" s="1751">
        <f t="shared" si="51"/>
        <v>56.739924999999999</v>
      </c>
      <c r="J88" s="1752" t="s">
        <v>126</v>
      </c>
      <c r="K88" s="496">
        <f t="shared" si="58"/>
        <v>3465.6741909185857</v>
      </c>
      <c r="L88" s="499">
        <f>'검침 내역'!S88</f>
        <v>3225</v>
      </c>
      <c r="M88" s="507">
        <f>'주방 배기펜 '!I124</f>
        <v>2706.7639671922825</v>
      </c>
      <c r="N88" s="497">
        <f>I88*'FCU 기계실(전기단가)'!$K$89</f>
        <v>399.34255549165226</v>
      </c>
      <c r="O88" s="498">
        <f>I88*'중앙공조 AHU (전기단가)'!$K$75</f>
        <v>352.2137059705002</v>
      </c>
      <c r="P88" s="681"/>
      <c r="Q88" s="760">
        <f>'주방 배수펌프 '!N31</f>
        <v>7.3539622641508995</v>
      </c>
      <c r="R88" s="681">
        <f t="shared" si="50"/>
        <v>6690.6741909185857</v>
      </c>
      <c r="S88" s="2060">
        <f>R88*'전기 요금 고지 및 기준'!$L$8</f>
        <v>187338.37103796221</v>
      </c>
      <c r="T88" s="499">
        <f>R88*'전기 요금 고지 및 기준'!$M$8</f>
        <v>930451.94960881607</v>
      </c>
      <c r="U88" s="1430">
        <f>R88*'전기 요금 고지 및 기준'!$N$8</f>
        <v>93669.438672860197</v>
      </c>
      <c r="V88" s="500">
        <f t="shared" si="53"/>
        <v>-1873.383710379622</v>
      </c>
      <c r="W88" s="499">
        <f t="shared" si="54"/>
        <v>1209586.3756092587</v>
      </c>
      <c r="X88" s="499"/>
      <c r="Y88" s="499">
        <f t="shared" si="47"/>
        <v>38706.764019496281</v>
      </c>
      <c r="Z88" s="499">
        <f t="shared" si="55"/>
        <v>1248290</v>
      </c>
      <c r="AA88" s="501">
        <f>P88*'전기 요금 고지 및 기준'!$L$8</f>
        <v>0</v>
      </c>
      <c r="AB88" s="501">
        <f>P88*'전기 요금 고지 및 기준'!$M$8</f>
        <v>0</v>
      </c>
      <c r="AC88" s="501">
        <f>P88*'전기 요금 고지 및 기준'!$N$8</f>
        <v>0</v>
      </c>
      <c r="AD88" s="501">
        <f t="shared" si="56"/>
        <v>0</v>
      </c>
      <c r="AE88" s="501">
        <f t="shared" si="52"/>
        <v>0</v>
      </c>
      <c r="AF88" s="501"/>
      <c r="AG88" s="2067">
        <f t="shared" si="48"/>
        <v>0</v>
      </c>
      <c r="AH88" s="501">
        <f t="shared" si="57"/>
        <v>0</v>
      </c>
      <c r="AI88" s="2061">
        <f>I88*'전기 요금 고지 및 기준'!$L$12</f>
        <v>31461.463640764705</v>
      </c>
      <c r="AJ88" s="2061">
        <f>I88*'전기 요금 고지 및 기준'!$M$12</f>
        <v>156259.39320335205</v>
      </c>
      <c r="AK88" s="2061">
        <f>I88*'전기 요금 고지 및 기준'!$N$12</f>
        <v>15730.774334852393</v>
      </c>
      <c r="AL88" s="2061">
        <f t="shared" si="41"/>
        <v>-314.61463640764708</v>
      </c>
      <c r="AM88" s="2061">
        <f t="shared" si="42"/>
        <v>203137.0165425615</v>
      </c>
      <c r="AN88" s="2068"/>
      <c r="AO88" s="503">
        <f t="shared" si="49"/>
        <v>6500.3845293619679</v>
      </c>
      <c r="AP88" s="2069">
        <f t="shared" si="43"/>
        <v>209640</v>
      </c>
      <c r="AQ88" s="2069">
        <f t="shared" si="44"/>
        <v>1248290</v>
      </c>
      <c r="AR88" s="2069">
        <f t="shared" si="45"/>
        <v>209640</v>
      </c>
      <c r="AS88" s="2069">
        <f t="shared" si="46"/>
        <v>1457930</v>
      </c>
      <c r="AU88" s="32"/>
      <c r="AV88" s="85">
        <f>'수도광열비 부과 내역 '!P88-'전체 전기 사용내역'!AS88</f>
        <v>0</v>
      </c>
    </row>
    <row r="89" spans="1:48" ht="24.95" customHeight="1">
      <c r="A89" s="4306"/>
      <c r="B89" s="2101">
        <v>84</v>
      </c>
      <c r="C89" s="1758" t="s">
        <v>164</v>
      </c>
      <c r="D89" s="1707" t="s">
        <v>856</v>
      </c>
      <c r="E89" s="3087" t="s">
        <v>695</v>
      </c>
      <c r="F89" s="1751">
        <v>246.21</v>
      </c>
      <c r="G89" s="1751"/>
      <c r="H89" s="1751"/>
      <c r="I89" s="1751">
        <f t="shared" si="51"/>
        <v>74.478525000000005</v>
      </c>
      <c r="J89" s="1743" t="s">
        <v>2616</v>
      </c>
      <c r="K89" s="496">
        <f t="shared" si="58"/>
        <v>3743.1537812300808</v>
      </c>
      <c r="L89" s="499">
        <f>'검침 내역'!S89</f>
        <v>3930</v>
      </c>
      <c r="M89" s="507">
        <f>'주방 배기펜 '!I125</f>
        <v>2736.1853146617636</v>
      </c>
      <c r="N89" s="497">
        <f>I89*'FCU 기계실(전기단가)'!$K$89</f>
        <v>524.18899924081529</v>
      </c>
      <c r="O89" s="498">
        <f>I89*'중앙공조 AHU (전기단가)'!$K$75</f>
        <v>462.32625978033195</v>
      </c>
      <c r="P89" s="681"/>
      <c r="Q89" s="760">
        <f>'주방 배수펌프 '!N32</f>
        <v>20.45320754716969</v>
      </c>
      <c r="R89" s="681">
        <f t="shared" si="50"/>
        <v>7673.1537812300803</v>
      </c>
      <c r="S89" s="2060">
        <f>R89*'전기 요금 고지 및 기준'!$L$8</f>
        <v>214847.7252188643</v>
      </c>
      <c r="T89" s="499">
        <f>R89*'전기 요금 고지 및 기준'!$M$8</f>
        <v>1067082.4331999912</v>
      </c>
      <c r="U89" s="1430">
        <f>R89*'전기 요금 고지 및 기준'!$N$8</f>
        <v>107424.15293722112</v>
      </c>
      <c r="V89" s="500">
        <f t="shared" si="53"/>
        <v>-2148.477252188643</v>
      </c>
      <c r="W89" s="499">
        <f t="shared" si="54"/>
        <v>1387205.8341038881</v>
      </c>
      <c r="X89" s="499"/>
      <c r="Y89" s="499">
        <f t="shared" si="47"/>
        <v>44390.586691324424</v>
      </c>
      <c r="Z89" s="499">
        <f t="shared" si="55"/>
        <v>1431600</v>
      </c>
      <c r="AA89" s="501">
        <f>P89*'전기 요금 고지 및 기준'!$L$8</f>
        <v>0</v>
      </c>
      <c r="AB89" s="501">
        <f>P89*'전기 요금 고지 및 기준'!$M$8</f>
        <v>0</v>
      </c>
      <c r="AC89" s="501">
        <f>P89*'전기 요금 고지 및 기준'!$N$8</f>
        <v>0</v>
      </c>
      <c r="AD89" s="501">
        <f t="shared" si="56"/>
        <v>0</v>
      </c>
      <c r="AE89" s="501">
        <f t="shared" si="52"/>
        <v>0</v>
      </c>
      <c r="AF89" s="501"/>
      <c r="AG89" s="2067">
        <f t="shared" si="48"/>
        <v>0</v>
      </c>
      <c r="AH89" s="501">
        <f t="shared" si="57"/>
        <v>0</v>
      </c>
      <c r="AI89" s="2061">
        <f>I89*'전기 요금 고지 및 기준'!$L$12</f>
        <v>41297.259492417121</v>
      </c>
      <c r="AJ89" s="2061">
        <f>I89*'전기 요금 고지 및 기준'!$M$12</f>
        <v>205110.75971955704</v>
      </c>
      <c r="AK89" s="2061">
        <f>I89*'전기 요금 고지 및 기준'!$N$12</f>
        <v>20648.685551975304</v>
      </c>
      <c r="AL89" s="2061">
        <f t="shared" si="41"/>
        <v>-412.97259492417123</v>
      </c>
      <c r="AM89" s="2061">
        <f t="shared" si="42"/>
        <v>266643.73216902529</v>
      </c>
      <c r="AN89" s="2068"/>
      <c r="AO89" s="503">
        <f t="shared" si="49"/>
        <v>8532.5994294088086</v>
      </c>
      <c r="AP89" s="2069">
        <f t="shared" si="43"/>
        <v>275180</v>
      </c>
      <c r="AQ89" s="2069">
        <f t="shared" si="44"/>
        <v>1431600</v>
      </c>
      <c r="AR89" s="2069">
        <f t="shared" si="45"/>
        <v>275180</v>
      </c>
      <c r="AS89" s="2069">
        <f t="shared" si="46"/>
        <v>1706780</v>
      </c>
      <c r="AU89" s="32"/>
      <c r="AV89" s="85">
        <f>'수도광열비 부과 내역 '!P89-'전체 전기 사용내역'!AS89</f>
        <v>0</v>
      </c>
    </row>
    <row r="90" spans="1:48" ht="24.95" customHeight="1">
      <c r="A90" s="4306"/>
      <c r="B90" s="2101">
        <v>85</v>
      </c>
      <c r="C90" s="1758" t="s">
        <v>164</v>
      </c>
      <c r="D90" s="1707" t="s">
        <v>856</v>
      </c>
      <c r="E90" s="3087" t="s">
        <v>1200</v>
      </c>
      <c r="F90" s="1751">
        <v>220.35</v>
      </c>
      <c r="G90" s="1751"/>
      <c r="H90" s="1751"/>
      <c r="I90" s="1751">
        <f t="shared" si="51"/>
        <v>66.655874999999995</v>
      </c>
      <c r="J90" s="1743" t="s">
        <v>2242</v>
      </c>
      <c r="K90" s="496">
        <f t="shared" si="58"/>
        <v>3628.9226132170338</v>
      </c>
      <c r="L90" s="499">
        <f>'검침 내역'!S90</f>
        <v>3392</v>
      </c>
      <c r="M90" s="507">
        <f>'주방 배기펜 '!I126</f>
        <v>2736.1853146617636</v>
      </c>
      <c r="N90" s="497">
        <f>I90*'FCU 기계실(전기단가)'!$K$89</f>
        <v>469.13222851514405</v>
      </c>
      <c r="O90" s="498">
        <f>I90*'중앙공조 AHU (전기단가)'!$K$75</f>
        <v>413.76707421549139</v>
      </c>
      <c r="P90" s="681"/>
      <c r="Q90" s="760">
        <f>'주방 배수펌프 '!N57</f>
        <v>9.837995824634719</v>
      </c>
      <c r="R90" s="681">
        <f t="shared" si="50"/>
        <v>7020.9226132170334</v>
      </c>
      <c r="S90" s="2060">
        <f>R90*'전기 요금 고지 및 기준'!$L$8</f>
        <v>196585.30187121418</v>
      </c>
      <c r="T90" s="499">
        <f>R90*'전기 요금 고지 및 기준'!$M$8</f>
        <v>976378.60507201368</v>
      </c>
      <c r="U90" s="1430">
        <f>R90*'전기 요금 고지 및 기준'!$N$8</f>
        <v>98292.916585038474</v>
      </c>
      <c r="V90" s="500">
        <f t="shared" si="53"/>
        <v>-1965.8530187121419</v>
      </c>
      <c r="W90" s="499">
        <f t="shared" si="54"/>
        <v>1269290.970509554</v>
      </c>
      <c r="X90" s="499"/>
      <c r="Y90" s="499">
        <f t="shared" si="47"/>
        <v>40617.311056305727</v>
      </c>
      <c r="Z90" s="499">
        <f t="shared" si="55"/>
        <v>1309910</v>
      </c>
      <c r="AA90" s="501">
        <f>P90*'전기 요금 고지 및 기준'!$L$8</f>
        <v>0</v>
      </c>
      <c r="AB90" s="501">
        <f>P90*'전기 요금 고지 및 기준'!$M$8</f>
        <v>0</v>
      </c>
      <c r="AC90" s="501">
        <f>P90*'전기 요금 고지 및 기준'!$N$8</f>
        <v>0</v>
      </c>
      <c r="AD90" s="501">
        <f t="shared" si="56"/>
        <v>0</v>
      </c>
      <c r="AE90" s="501">
        <f t="shared" si="52"/>
        <v>0</v>
      </c>
      <c r="AF90" s="501"/>
      <c r="AG90" s="2067">
        <f t="shared" si="48"/>
        <v>0</v>
      </c>
      <c r="AH90" s="501">
        <f t="shared" si="57"/>
        <v>0</v>
      </c>
      <c r="AI90" s="2061">
        <f>I90*'전기 요금 고지 및 기준'!$L$12</f>
        <v>36959.713777483084</v>
      </c>
      <c r="AJ90" s="2061">
        <f>I90*'전기 요금 고지 및 기준'!$M$12</f>
        <v>183567.50702329061</v>
      </c>
      <c r="AK90" s="2061">
        <f>I90*'전기 요금 고지 및 기준'!$N$12</f>
        <v>18479.906833100838</v>
      </c>
      <c r="AL90" s="2061">
        <f t="shared" si="41"/>
        <v>-369.59713777483086</v>
      </c>
      <c r="AM90" s="2061">
        <f t="shared" si="42"/>
        <v>238637.5304960997</v>
      </c>
      <c r="AN90" s="2068"/>
      <c r="AO90" s="503">
        <f t="shared" si="49"/>
        <v>7636.4009758751909</v>
      </c>
      <c r="AP90" s="2069">
        <f t="shared" si="43"/>
        <v>246270</v>
      </c>
      <c r="AQ90" s="2069">
        <f t="shared" si="44"/>
        <v>1309910</v>
      </c>
      <c r="AR90" s="2069">
        <f t="shared" si="45"/>
        <v>246270</v>
      </c>
      <c r="AS90" s="2069">
        <f t="shared" si="46"/>
        <v>1556180</v>
      </c>
      <c r="AU90" s="32"/>
      <c r="AV90" s="85">
        <f>'수도광열비 부과 내역 '!P90-'전체 전기 사용내역'!AS90</f>
        <v>0</v>
      </c>
    </row>
    <row r="91" spans="1:48" ht="24.95" customHeight="1">
      <c r="A91" s="4306"/>
      <c r="B91" s="2101">
        <v>86</v>
      </c>
      <c r="C91" s="1758" t="s">
        <v>164</v>
      </c>
      <c r="D91" s="1707" t="s">
        <v>856</v>
      </c>
      <c r="E91" s="3087" t="s">
        <v>1201</v>
      </c>
      <c r="F91" s="1751">
        <v>219.57</v>
      </c>
      <c r="G91" s="1751"/>
      <c r="H91" s="1751"/>
      <c r="I91" s="1751">
        <v>66.42</v>
      </c>
      <c r="J91" s="1710" t="s">
        <v>2179</v>
      </c>
      <c r="K91" s="496">
        <f t="shared" si="58"/>
        <v>3625.4469423795194</v>
      </c>
      <c r="L91" s="499">
        <f>'검침 내역'!S91</f>
        <v>2790</v>
      </c>
      <c r="M91" s="507">
        <f>'주방 배기펜 '!I127</f>
        <v>2736.1853146617636</v>
      </c>
      <c r="N91" s="497">
        <f>I91*'FCU 기계실(전기단가)'!$K$89</f>
        <v>467.47211131765761</v>
      </c>
      <c r="O91" s="498">
        <f>I91*'중앙공조 AHU (전기단가)'!$K$75</f>
        <v>412.30287756920063</v>
      </c>
      <c r="P91" s="681"/>
      <c r="Q91" s="760">
        <f>'주방 배수펌프 '!N58</f>
        <v>9.4866388308977658</v>
      </c>
      <c r="R91" s="681">
        <f t="shared" si="50"/>
        <v>6415.446942379519</v>
      </c>
      <c r="S91" s="2060">
        <f>R91*'전기 요금 고지 및 기준'!$L$8</f>
        <v>179632.0289063197</v>
      </c>
      <c r="T91" s="499">
        <f>R91*'전기 요금 고지 및 기준'!$M$8</f>
        <v>892176.92340349942</v>
      </c>
      <c r="U91" s="1430">
        <f>R91*'전기 요금 고지 및 기준'!$N$8</f>
        <v>89816.257193313271</v>
      </c>
      <c r="V91" s="500">
        <f t="shared" si="53"/>
        <v>-1796.3202890631969</v>
      </c>
      <c r="W91" s="499">
        <f t="shared" si="54"/>
        <v>1159828.8892140691</v>
      </c>
      <c r="X91" s="499"/>
      <c r="Y91" s="499">
        <f t="shared" si="47"/>
        <v>37114.524454850216</v>
      </c>
      <c r="Z91" s="499">
        <f t="shared" si="55"/>
        <v>1196940</v>
      </c>
      <c r="AA91" s="501">
        <f>P91*'전기 요금 고지 및 기준'!$L$8</f>
        <v>0</v>
      </c>
      <c r="AB91" s="501">
        <f>P91*'전기 요금 고지 및 기준'!$M$8</f>
        <v>0</v>
      </c>
      <c r="AC91" s="501">
        <f>P91*'전기 요금 고지 및 기준'!$N$8</f>
        <v>0</v>
      </c>
      <c r="AD91" s="501">
        <f t="shared" si="56"/>
        <v>0</v>
      </c>
      <c r="AE91" s="501">
        <f t="shared" si="52"/>
        <v>0</v>
      </c>
      <c r="AF91" s="501"/>
      <c r="AG91" s="2067">
        <f t="shared" si="48"/>
        <v>0</v>
      </c>
      <c r="AH91" s="501">
        <f t="shared" si="57"/>
        <v>0</v>
      </c>
      <c r="AI91" s="2061">
        <f>I91*'전기 요금 고지 및 기준'!$L$12</f>
        <v>36828.924518662861</v>
      </c>
      <c r="AJ91" s="2061">
        <f>I91*'전기 요금 고지 및 기준'!$M$12</f>
        <v>182917.91708513262</v>
      </c>
      <c r="AK91" s="2061">
        <f>I91*'전기 요금 고지 및 기준'!$N$12</f>
        <v>18414.512026952729</v>
      </c>
      <c r="AL91" s="2061">
        <f t="shared" si="41"/>
        <v>-368.28924518662865</v>
      </c>
      <c r="AM91" s="2061">
        <f t="shared" si="42"/>
        <v>237793.06438556156</v>
      </c>
      <c r="AN91" s="2068"/>
      <c r="AO91" s="503">
        <f t="shared" si="49"/>
        <v>7609.3780603379701</v>
      </c>
      <c r="AP91" s="2069">
        <f t="shared" si="43"/>
        <v>245400</v>
      </c>
      <c r="AQ91" s="2069">
        <f t="shared" si="44"/>
        <v>1196940</v>
      </c>
      <c r="AR91" s="2069">
        <f t="shared" si="45"/>
        <v>245400</v>
      </c>
      <c r="AS91" s="2069">
        <f t="shared" si="46"/>
        <v>1442340</v>
      </c>
      <c r="AU91" s="32"/>
      <c r="AV91" s="85">
        <f>'수도광열비 부과 내역 '!P91-'전체 전기 사용내역'!AS91</f>
        <v>0</v>
      </c>
    </row>
    <row r="92" spans="1:48" ht="24.95" customHeight="1">
      <c r="A92" s="4306"/>
      <c r="B92" s="2101">
        <v>87</v>
      </c>
      <c r="C92" s="1758" t="s">
        <v>164</v>
      </c>
      <c r="D92" s="1707" t="s">
        <v>635</v>
      </c>
      <c r="E92" s="3087" t="s">
        <v>334</v>
      </c>
      <c r="F92" s="1751">
        <v>113.5</v>
      </c>
      <c r="G92" s="1709"/>
      <c r="H92" s="1709"/>
      <c r="I92" s="1751">
        <f t="shared" si="51"/>
        <v>34.333750000000002</v>
      </c>
      <c r="J92" s="1752" t="s">
        <v>1579</v>
      </c>
      <c r="K92" s="496">
        <f t="shared" si="58"/>
        <v>2036.824776766482</v>
      </c>
      <c r="L92" s="499">
        <f>'검침 내역'!S92</f>
        <v>6479</v>
      </c>
      <c r="M92" s="507">
        <f>'주방 배기펜 '!I128</f>
        <v>1559.3314158825106</v>
      </c>
      <c r="N92" s="497">
        <f>I92*'FCU 기계실(전기단가)'!$K$89</f>
        <v>241.64514606974748</v>
      </c>
      <c r="O92" s="498">
        <f>I92*'중앙공조 AHU (전기단가)'!$K$75</f>
        <v>213.12712921923429</v>
      </c>
      <c r="P92" s="681"/>
      <c r="Q92" s="760">
        <f>'주방 배수펌프 '!N59</f>
        <v>22.721085594989709</v>
      </c>
      <c r="R92" s="681">
        <f t="shared" si="50"/>
        <v>8515.8247767664816</v>
      </c>
      <c r="S92" s="2060">
        <f>R92*'전기 요금 고지 및 기준'!$L$8</f>
        <v>238442.44932589089</v>
      </c>
      <c r="T92" s="499">
        <f>R92*'전기 요금 고지 및 기준'!$M$8</f>
        <v>1184270.1557377104</v>
      </c>
      <c r="U92" s="1430">
        <f>R92*'전기 요금 고지 및 기준'!$N$8</f>
        <v>119221.54687473075</v>
      </c>
      <c r="V92" s="500">
        <f t="shared" si="53"/>
        <v>-2384.424493258909</v>
      </c>
      <c r="W92" s="499">
        <f t="shared" si="54"/>
        <v>1539549.7274450734</v>
      </c>
      <c r="X92" s="499"/>
      <c r="Y92" s="499">
        <f t="shared" si="47"/>
        <v>49265.591278242347</v>
      </c>
      <c r="Z92" s="499">
        <f t="shared" si="55"/>
        <v>1588820</v>
      </c>
      <c r="AA92" s="501">
        <f>P92*'전기 요금 고지 및 기준'!$L$8</f>
        <v>0</v>
      </c>
      <c r="AB92" s="501">
        <f>P92*'전기 요금 고지 및 기준'!$M$8</f>
        <v>0</v>
      </c>
      <c r="AC92" s="501">
        <f>P92*'전기 요금 고지 및 기준'!$N$8</f>
        <v>0</v>
      </c>
      <c r="AD92" s="501">
        <f t="shared" si="56"/>
        <v>0</v>
      </c>
      <c r="AE92" s="501">
        <f t="shared" si="52"/>
        <v>0</v>
      </c>
      <c r="AF92" s="501"/>
      <c r="AG92" s="2067">
        <f t="shared" si="48"/>
        <v>0</v>
      </c>
      <c r="AH92" s="501">
        <f t="shared" si="57"/>
        <v>0</v>
      </c>
      <c r="AI92" s="2061">
        <f>I92*'전기 요금 고지 및 기준'!$L$12</f>
        <v>19037.565299497757</v>
      </c>
      <c r="AJ92" s="2061">
        <f>I92*'전기 요금 고지 및 기준'!$M$12</f>
        <v>94553.719297224816</v>
      </c>
      <c r="AK92" s="2061">
        <f>I92*'전기 요금 고지 및 기준'!$N$12</f>
        <v>9518.8083755704356</v>
      </c>
      <c r="AL92" s="2061">
        <f t="shared" si="41"/>
        <v>-190.37565299497757</v>
      </c>
      <c r="AM92" s="2061">
        <f t="shared" si="42"/>
        <v>122919.71731929804</v>
      </c>
      <c r="AN92" s="2068"/>
      <c r="AO92" s="503">
        <f t="shared" si="49"/>
        <v>3933.4309542175374</v>
      </c>
      <c r="AP92" s="2069">
        <f t="shared" si="43"/>
        <v>126850</v>
      </c>
      <c r="AQ92" s="2069">
        <f t="shared" si="44"/>
        <v>1588820</v>
      </c>
      <c r="AR92" s="2069">
        <f t="shared" si="45"/>
        <v>126850</v>
      </c>
      <c r="AS92" s="2069">
        <f t="shared" si="46"/>
        <v>1715670</v>
      </c>
      <c r="AU92" s="32"/>
      <c r="AV92" s="85">
        <f>'수도광열비 부과 내역 '!P92-'전체 전기 사용내역'!AS92</f>
        <v>0</v>
      </c>
    </row>
    <row r="93" spans="1:48" ht="24.95" customHeight="1">
      <c r="A93" s="4306"/>
      <c r="B93" s="2101">
        <v>88</v>
      </c>
      <c r="C93" s="1758" t="s">
        <v>164</v>
      </c>
      <c r="D93" s="1707" t="s">
        <v>635</v>
      </c>
      <c r="E93" s="3087" t="s">
        <v>2256</v>
      </c>
      <c r="F93" s="3832">
        <v>47.24</v>
      </c>
      <c r="G93" s="3832"/>
      <c r="H93" s="3832"/>
      <c r="I93" s="3832">
        <f t="shared" si="51"/>
        <v>14.290100000000001</v>
      </c>
      <c r="J93" s="1752" t="s">
        <v>10</v>
      </c>
      <c r="K93" s="496">
        <f t="shared" si="58"/>
        <v>189.74857267786092</v>
      </c>
      <c r="L93" s="499">
        <f>'검침 내역'!S93</f>
        <v>1823.1999999999971</v>
      </c>
      <c r="M93" s="502"/>
      <c r="N93" s="497">
        <f>I93*'FCU 기계실(전기단가)'!$K$89</f>
        <v>100.57547753599006</v>
      </c>
      <c r="O93" s="498">
        <f>I93*'중앙공조 AHU (전기단가)'!$K$75</f>
        <v>88.705952284727999</v>
      </c>
      <c r="P93" s="681"/>
      <c r="Q93" s="760">
        <f>'주방 배수펌프 '!N55</f>
        <v>0.46714285714285747</v>
      </c>
      <c r="R93" s="681">
        <f t="shared" si="50"/>
        <v>2012.948572677858</v>
      </c>
      <c r="S93" s="2060">
        <f>R93*'전기 요금 고지 및 기준'!$L$8</f>
        <v>56362.407707807892</v>
      </c>
      <c r="T93" s="499">
        <f>R93*'전기 요금 고지 및 기준'!$M$8</f>
        <v>279934.70769397193</v>
      </c>
      <c r="U93" s="1430">
        <f>R93*'전기 요금 고지 및 기준'!$N$8</f>
        <v>28181.280017490011</v>
      </c>
      <c r="V93" s="500">
        <f t="shared" si="53"/>
        <v>-563.62407707807893</v>
      </c>
      <c r="W93" s="499">
        <f t="shared" si="54"/>
        <v>363914.77134219179</v>
      </c>
      <c r="X93" s="499"/>
      <c r="Y93" s="499">
        <f t="shared" si="47"/>
        <v>11645.272682950137</v>
      </c>
      <c r="Z93" s="499">
        <f t="shared" si="55"/>
        <v>375560</v>
      </c>
      <c r="AA93" s="501">
        <f>P93*'전기 요금 고지 및 기준'!$L$8</f>
        <v>0</v>
      </c>
      <c r="AB93" s="501">
        <f>P93*'전기 요금 고지 및 기준'!$M$8</f>
        <v>0</v>
      </c>
      <c r="AC93" s="501">
        <f>P93*'전기 요금 고지 및 기준'!$N$8</f>
        <v>0</v>
      </c>
      <c r="AD93" s="501">
        <f t="shared" si="56"/>
        <v>0</v>
      </c>
      <c r="AE93" s="501">
        <f t="shared" si="52"/>
        <v>0</v>
      </c>
      <c r="AF93" s="501"/>
      <c r="AG93" s="2067">
        <f t="shared" si="48"/>
        <v>0</v>
      </c>
      <c r="AH93" s="501">
        <f t="shared" si="57"/>
        <v>0</v>
      </c>
      <c r="AI93" s="2061">
        <f>I93*'전기 요금 고지 및 기준'!$L$12</f>
        <v>7923.6527290596832</v>
      </c>
      <c r="AJ93" s="2061">
        <f>I93*'전기 요금 고지 및 기준'!$M$12</f>
        <v>39354.340965646697</v>
      </c>
      <c r="AK93" s="2061">
        <f>I93*'전기 요금 고지 및 기준'!$N$12</f>
        <v>3961.8370719114305</v>
      </c>
      <c r="AL93" s="2061">
        <f t="shared" si="41"/>
        <v>-79.23652729059684</v>
      </c>
      <c r="AM93" s="2061">
        <f t="shared" si="42"/>
        <v>51160.59423932722</v>
      </c>
      <c r="AN93" s="2068"/>
      <c r="AO93" s="503">
        <f t="shared" si="49"/>
        <v>1637.1390156584712</v>
      </c>
      <c r="AP93" s="2069">
        <f t="shared" si="43"/>
        <v>52800</v>
      </c>
      <c r="AQ93" s="2069">
        <f t="shared" si="44"/>
        <v>375560</v>
      </c>
      <c r="AR93" s="2069">
        <f t="shared" si="45"/>
        <v>52800</v>
      </c>
      <c r="AS93" s="2069">
        <f t="shared" si="46"/>
        <v>428360</v>
      </c>
      <c r="AU93" s="32"/>
      <c r="AV93" s="85">
        <f>'수도광열비 부과 내역 '!P93-'전체 전기 사용내역'!AS93</f>
        <v>0</v>
      </c>
    </row>
    <row r="94" spans="1:48" ht="24.95" customHeight="1">
      <c r="A94" s="4306"/>
      <c r="B94" s="2101">
        <v>89</v>
      </c>
      <c r="C94" s="1758" t="s">
        <v>164</v>
      </c>
      <c r="D94" s="1707" t="s">
        <v>635</v>
      </c>
      <c r="E94" s="3087" t="s">
        <v>2255</v>
      </c>
      <c r="F94" s="1751">
        <v>47.34</v>
      </c>
      <c r="G94" s="1709"/>
      <c r="H94" s="1709"/>
      <c r="I94" s="1751">
        <f t="shared" si="51"/>
        <v>14.320350000000001</v>
      </c>
      <c r="J94" s="1752" t="s">
        <v>225</v>
      </c>
      <c r="K94" s="496">
        <f t="shared" si="58"/>
        <v>190.25306262042724</v>
      </c>
      <c r="L94" s="499">
        <f>'검침 내역'!S94</f>
        <v>1307.2000000000116</v>
      </c>
      <c r="M94" s="502"/>
      <c r="N94" s="497">
        <f>I94*'FCU 기계실(전기단가)'!$K$89</f>
        <v>100.78838074838632</v>
      </c>
      <c r="O94" s="498">
        <f>I94*'중앙공조 AHU (전기단가)'!$K$75</f>
        <v>88.893729491088564</v>
      </c>
      <c r="P94" s="681"/>
      <c r="Q94" s="760">
        <f>'주방 배수펌프 '!N56</f>
        <v>0.57095238095238143</v>
      </c>
      <c r="R94" s="681">
        <f t="shared" si="50"/>
        <v>1497.4530626204389</v>
      </c>
      <c r="S94" s="2060">
        <f>R94*'전기 요금 고지 및 기준'!$L$8</f>
        <v>41928.572435628594</v>
      </c>
      <c r="T94" s="499">
        <f>R94*'전기 요금 고지 및 기준'!$M$8</f>
        <v>208246.29653227635</v>
      </c>
      <c r="U94" s="1430">
        <f>R94*'전기 요금 고지 및 기준'!$N$8</f>
        <v>20964.342876686143</v>
      </c>
      <c r="V94" s="500">
        <f t="shared" si="53"/>
        <v>-419.28572435628593</v>
      </c>
      <c r="W94" s="499">
        <f t="shared" si="54"/>
        <v>270719.92612023483</v>
      </c>
      <c r="X94" s="499"/>
      <c r="Y94" s="499">
        <f t="shared" si="47"/>
        <v>8663.037635847515</v>
      </c>
      <c r="Z94" s="499">
        <f t="shared" si="55"/>
        <v>279380</v>
      </c>
      <c r="AA94" s="501">
        <f>P94*'전기 요금 고지 및 기준'!$L$8</f>
        <v>0</v>
      </c>
      <c r="AB94" s="501">
        <f>P94*'전기 요금 고지 및 기준'!$M$8</f>
        <v>0</v>
      </c>
      <c r="AC94" s="501">
        <f>P94*'전기 요금 고지 및 기준'!$N$8</f>
        <v>0</v>
      </c>
      <c r="AD94" s="501">
        <f t="shared" si="56"/>
        <v>0</v>
      </c>
      <c r="AE94" s="501">
        <f t="shared" si="52"/>
        <v>0</v>
      </c>
      <c r="AF94" s="501"/>
      <c r="AG94" s="2067">
        <f t="shared" si="48"/>
        <v>0</v>
      </c>
      <c r="AH94" s="501">
        <f t="shared" si="57"/>
        <v>0</v>
      </c>
      <c r="AI94" s="2061">
        <f>I94*'전기 요금 고지 및 기준'!$L$12</f>
        <v>7940.4259143455847</v>
      </c>
      <c r="AJ94" s="2061">
        <f>I94*'전기 요금 고지 및 기준'!$M$12</f>
        <v>39437.648207318263</v>
      </c>
      <c r="AK94" s="2061">
        <f>I94*'전기 요금 고지 및 기준'!$N$12</f>
        <v>3970.2236872203034</v>
      </c>
      <c r="AL94" s="2061">
        <f t="shared" si="41"/>
        <v>-79.404259143455846</v>
      </c>
      <c r="AM94" s="2061">
        <f t="shared" si="42"/>
        <v>51268.8935497407</v>
      </c>
      <c r="AN94" s="2068"/>
      <c r="AO94" s="503">
        <f t="shared" si="49"/>
        <v>1640.6045935917025</v>
      </c>
      <c r="AP94" s="2069">
        <f t="shared" si="43"/>
        <v>52910</v>
      </c>
      <c r="AQ94" s="2069">
        <f t="shared" si="44"/>
        <v>279380</v>
      </c>
      <c r="AR94" s="2069">
        <f t="shared" si="45"/>
        <v>52910</v>
      </c>
      <c r="AS94" s="2069">
        <f t="shared" si="46"/>
        <v>332290</v>
      </c>
      <c r="AU94" s="32"/>
      <c r="AV94" s="85">
        <f>'수도광열비 부과 내역 '!P94-'전체 전기 사용내역'!AS94</f>
        <v>0</v>
      </c>
    </row>
    <row r="95" spans="1:48" ht="24.95" customHeight="1">
      <c r="A95" s="4306"/>
      <c r="B95" s="2101">
        <v>90</v>
      </c>
      <c r="C95" s="1758" t="s">
        <v>164</v>
      </c>
      <c r="D95" s="1707" t="s">
        <v>635</v>
      </c>
      <c r="E95" s="3087" t="s">
        <v>912</v>
      </c>
      <c r="F95" s="1736">
        <v>338.56</v>
      </c>
      <c r="G95" s="1736"/>
      <c r="H95" s="1736"/>
      <c r="I95" s="1736">
        <f>F95*0.3025</f>
        <v>102.4144</v>
      </c>
      <c r="J95" s="1737" t="s">
        <v>2297</v>
      </c>
      <c r="K95" s="496">
        <f t="shared" si="58"/>
        <v>256.96906249999904</v>
      </c>
      <c r="L95" s="499">
        <f>'검침 내역'!S95</f>
        <v>6844.8000000000347</v>
      </c>
      <c r="M95" s="511">
        <f>'주방 배기펜 '!L170</f>
        <v>253.29999999999905</v>
      </c>
      <c r="N95" s="499"/>
      <c r="O95" s="499"/>
      <c r="P95" s="681">
        <f>'EHP(OAC)검침자료'!F106</f>
        <v>2.6363879479408094</v>
      </c>
      <c r="Q95" s="760">
        <f>'주방 배수펌프 '!N28</f>
        <v>3.6690625000000168</v>
      </c>
      <c r="R95" s="681">
        <f t="shared" si="50"/>
        <v>7101.7690625000341</v>
      </c>
      <c r="S95" s="2060">
        <f>R95*'전기 요금 고지 및 기준'!$L$8</f>
        <v>198848.99633319204</v>
      </c>
      <c r="T95" s="499">
        <f>R95*'전기 요금 고지 및 기준'!$M$8</f>
        <v>987621.67777407728</v>
      </c>
      <c r="U95" s="1430">
        <f>R95*'전기 요금 고지 및 기준'!$N$8</f>
        <v>99424.766875000481</v>
      </c>
      <c r="V95" s="500">
        <f t="shared" si="53"/>
        <v>-1988.4899633319205</v>
      </c>
      <c r="W95" s="499">
        <f t="shared" si="54"/>
        <v>1283906.9510189379</v>
      </c>
      <c r="X95" s="499"/>
      <c r="Y95" s="499">
        <f t="shared" si="47"/>
        <v>41085.022432606012</v>
      </c>
      <c r="Z95" s="499">
        <f t="shared" si="55"/>
        <v>1324990</v>
      </c>
      <c r="AA95" s="501">
        <f>P95*'전기 요금 고지 및 기준'!$L$8</f>
        <v>73.818663037235481</v>
      </c>
      <c r="AB95" s="501">
        <f>P95*'전기 요금 고지 및 기준'!$M$8</f>
        <v>366.63454774352522</v>
      </c>
      <c r="AC95" s="501">
        <f>P95*'전기 요금 고지 및 기준'!$N$8</f>
        <v>36.909431271171329</v>
      </c>
      <c r="AD95" s="501">
        <f t="shared" si="56"/>
        <v>-0.73818663037235488</v>
      </c>
      <c r="AE95" s="501">
        <f t="shared" si="52"/>
        <v>476.62445542155967</v>
      </c>
      <c r="AF95" s="501"/>
      <c r="AG95" s="2067">
        <f t="shared" si="48"/>
        <v>15.25198257348991</v>
      </c>
      <c r="AH95" s="501">
        <f t="shared" si="57"/>
        <v>490</v>
      </c>
      <c r="AI95" s="2061">
        <f>I95*'전기 요금 고지 및 기준'!$L$12</f>
        <v>56787.296103946785</v>
      </c>
      <c r="AJ95" s="2061">
        <f>I95*'전기 요금 고지 및 기준'!$M$12</f>
        <v>282044.99740324612</v>
      </c>
      <c r="AK95" s="2061">
        <f>I95*'전기 요금 고지 및 기준'!$N$12</f>
        <v>28393.724789719177</v>
      </c>
      <c r="AL95" s="2061">
        <f t="shared" si="41"/>
        <v>-567.8729610394679</v>
      </c>
      <c r="AM95" s="2061">
        <f t="shared" si="42"/>
        <v>366658.1453358726</v>
      </c>
      <c r="AN95" s="2068"/>
      <c r="AO95" s="503">
        <f t="shared" si="49"/>
        <v>11733.060650747924</v>
      </c>
      <c r="AP95" s="2069">
        <f t="shared" si="43"/>
        <v>378390</v>
      </c>
      <c r="AQ95" s="2069">
        <f t="shared" si="44"/>
        <v>1325480</v>
      </c>
      <c r="AR95" s="2069">
        <f t="shared" si="45"/>
        <v>378390</v>
      </c>
      <c r="AS95" s="2069">
        <f t="shared" si="46"/>
        <v>1703870</v>
      </c>
      <c r="AU95" s="32"/>
      <c r="AV95" s="85">
        <f>'수도광열비 부과 내역 '!P95-'전체 전기 사용내역'!AS95</f>
        <v>0</v>
      </c>
    </row>
    <row r="96" spans="1:48" ht="24.95" customHeight="1">
      <c r="A96" s="4306"/>
      <c r="B96" s="2101">
        <v>91</v>
      </c>
      <c r="C96" s="1758" t="s">
        <v>164</v>
      </c>
      <c r="D96" s="1707" t="s">
        <v>635</v>
      </c>
      <c r="E96" s="3087" t="s">
        <v>2660</v>
      </c>
      <c r="F96" s="1736">
        <v>64.5</v>
      </c>
      <c r="G96" s="1736"/>
      <c r="H96" s="1736"/>
      <c r="I96" s="1736">
        <f>F96*0.3025</f>
        <v>19.51125</v>
      </c>
      <c r="J96" s="1710" t="s">
        <v>3658</v>
      </c>
      <c r="K96" s="496">
        <f>SUM(M96:Q96)-P96</f>
        <v>262.93179939107307</v>
      </c>
      <c r="L96" s="499">
        <f>'검침 내역'!S96</f>
        <v>2317</v>
      </c>
      <c r="M96" s="681"/>
      <c r="N96" s="497">
        <f>I96*'FCU 기계실(전기단가)'!$K$89</f>
        <v>137.32257199558336</v>
      </c>
      <c r="O96" s="498">
        <f>I96*'중앙공조 AHU (전기단가)'!$K$75</f>
        <v>121.11629810256046</v>
      </c>
      <c r="P96" s="681"/>
      <c r="Q96" s="760">
        <f>'주방 배수펌프 '!N34</f>
        <v>4.4929292929292597</v>
      </c>
      <c r="R96" s="681">
        <f>SUM(L96:Q96)-P96</f>
        <v>2579.9317993910731</v>
      </c>
      <c r="S96" s="2060">
        <f>R96*'전기 요금 고지 및 기준'!$L$8</f>
        <v>72237.895150085867</v>
      </c>
      <c r="T96" s="499">
        <f>R96*'전기 요금 고지 및 기준'!$M$8</f>
        <v>358783.36085464532</v>
      </c>
      <c r="U96" s="1430">
        <f>R96*'전기 요금 고지 및 기준'!$N$8</f>
        <v>36119.045191475023</v>
      </c>
      <c r="V96" s="500">
        <f>S96*-0.01</f>
        <v>-722.37895150085865</v>
      </c>
      <c r="W96" s="499">
        <f>S96+T96+V96+U96</f>
        <v>466417.92224470532</v>
      </c>
      <c r="X96" s="499"/>
      <c r="Y96" s="499">
        <f t="shared" si="47"/>
        <v>14925.37351183057</v>
      </c>
      <c r="Z96" s="499">
        <f>ROUND((W96+X96+Y96),-1)</f>
        <v>481340</v>
      </c>
      <c r="AA96" s="501">
        <f>P96*'전기 요금 고지 및 기준'!$L$8</f>
        <v>0</v>
      </c>
      <c r="AB96" s="501">
        <f>P96*'전기 요금 고지 및 기준'!$M$8</f>
        <v>0</v>
      </c>
      <c r="AC96" s="501">
        <f>P96*'전기 요금 고지 및 기준'!$N$8</f>
        <v>0</v>
      </c>
      <c r="AD96" s="501">
        <f>AA96*-0.01</f>
        <v>0</v>
      </c>
      <c r="AE96" s="501">
        <f>AA96+AB96+AD96+AC96</f>
        <v>0</v>
      </c>
      <c r="AF96" s="501"/>
      <c r="AG96" s="2067">
        <f t="shared" si="48"/>
        <v>0</v>
      </c>
      <c r="AH96" s="501">
        <f>ROUND((AE96+AF96+AG96),-1)</f>
        <v>0</v>
      </c>
      <c r="AI96" s="2061">
        <f>I96*'전기 요금 고지 및 기준'!$L$12</f>
        <v>10818.704509406214</v>
      </c>
      <c r="AJ96" s="2061">
        <f>I96*'전기 요금 고지 및 기준'!$M$12</f>
        <v>53733.170878158598</v>
      </c>
      <c r="AK96" s="2061">
        <f>I96*'전기 요금 고지 및 기준'!$N$12</f>
        <v>5409.3668742228465</v>
      </c>
      <c r="AL96" s="2061">
        <f>AI96*-0.01</f>
        <v>-108.18704509406214</v>
      </c>
      <c r="AM96" s="2061">
        <f>AI96+AJ96+AL96+AK96</f>
        <v>69853.055216693596</v>
      </c>
      <c r="AN96" s="2068"/>
      <c r="AO96" s="503">
        <f t="shared" si="49"/>
        <v>2235.2977669341949</v>
      </c>
      <c r="AP96" s="2069">
        <f>ROUND((AM96+AN96+AO96),-1)</f>
        <v>72090</v>
      </c>
      <c r="AQ96" s="2069">
        <f>AH96+Z96</f>
        <v>481340</v>
      </c>
      <c r="AR96" s="2069">
        <f>AP96</f>
        <v>72090</v>
      </c>
      <c r="AS96" s="2069">
        <f>AQ96+AR96</f>
        <v>553430</v>
      </c>
      <c r="AU96" s="32"/>
      <c r="AV96" s="85"/>
    </row>
    <row r="97" spans="1:48" ht="24.95" customHeight="1">
      <c r="A97" s="4306"/>
      <c r="B97" s="2101">
        <v>92</v>
      </c>
      <c r="C97" s="1758" t="s">
        <v>164</v>
      </c>
      <c r="D97" s="1722" t="s">
        <v>633</v>
      </c>
      <c r="E97" s="3084">
        <v>101</v>
      </c>
      <c r="F97" s="1736">
        <v>168.5</v>
      </c>
      <c r="G97" s="1736"/>
      <c r="H97" s="1736"/>
      <c r="I97" s="1736">
        <f t="shared" si="51"/>
        <v>50.971249999999998</v>
      </c>
      <c r="J97" s="1737" t="s">
        <v>1284</v>
      </c>
      <c r="K97" s="496">
        <f t="shared" si="58"/>
        <v>0</v>
      </c>
      <c r="L97" s="499">
        <f>'검침 내역'!S97</f>
        <v>4558</v>
      </c>
      <c r="M97" s="502"/>
      <c r="N97" s="502"/>
      <c r="O97" s="502"/>
      <c r="P97" s="681">
        <f>'EHP(OAC)검침자료'!F103+'EHP(OAC)검침자료'!F102+'EHP(OAC)검침자료'!F101</f>
        <v>3264.1768944047644</v>
      </c>
      <c r="Q97" s="499"/>
      <c r="R97" s="681">
        <f t="shared" si="50"/>
        <v>4558</v>
      </c>
      <c r="S97" s="2060">
        <f>R97*'전기 요금 고지 및 기준'!$L$8</f>
        <v>127623.65507948886</v>
      </c>
      <c r="T97" s="499">
        <f>R97*'전기 요금 고지 및 기준'!$M$8</f>
        <v>633867.36004473153</v>
      </c>
      <c r="U97" s="1430">
        <f>R97*'전기 요금 고지 및 기준'!$N$8</f>
        <v>63812</v>
      </c>
      <c r="V97" s="500">
        <f t="shared" si="53"/>
        <v>-1276.2365507948887</v>
      </c>
      <c r="W97" s="499">
        <f t="shared" si="54"/>
        <v>824026.77857342549</v>
      </c>
      <c r="X97" s="499"/>
      <c r="Y97" s="499">
        <f t="shared" si="47"/>
        <v>26368.856914349617</v>
      </c>
      <c r="Z97" s="499">
        <f t="shared" si="55"/>
        <v>850400</v>
      </c>
      <c r="AA97" s="501">
        <f>P97*'전기 요금 고지 및 기준'!$L$8</f>
        <v>91396.706031143214</v>
      </c>
      <c r="AB97" s="501">
        <f>P97*'전기 요금 고지 및 기준'!$M$8</f>
        <v>453939.26958652004</v>
      </c>
      <c r="AC97" s="501">
        <f>P97*'전기 요금 고지 및 기준'!$N$8</f>
        <v>45698.4765216667</v>
      </c>
      <c r="AD97" s="501">
        <f t="shared" si="56"/>
        <v>-913.96706031143219</v>
      </c>
      <c r="AE97" s="501">
        <f t="shared" si="52"/>
        <v>590120.48507901852</v>
      </c>
      <c r="AF97" s="501"/>
      <c r="AG97" s="2067">
        <f t="shared" si="48"/>
        <v>18883.855522528593</v>
      </c>
      <c r="AH97" s="501">
        <f t="shared" si="57"/>
        <v>609000</v>
      </c>
      <c r="AI97" s="2061">
        <f>I97*'전기 요금 고지 및 기준'!$L$12</f>
        <v>28262.817206743362</v>
      </c>
      <c r="AJ97" s="2061">
        <f>I97*'전기 요금 고지 및 기준'!$M$12</f>
        <v>140372.70221658485</v>
      </c>
      <c r="AK97" s="2061">
        <f>I97*'전기 요금 고지 및 기준'!$N$12</f>
        <v>14131.446795450382</v>
      </c>
      <c r="AL97" s="2061">
        <f t="shared" si="41"/>
        <v>-282.62817206743364</v>
      </c>
      <c r="AM97" s="2061">
        <f t="shared" si="42"/>
        <v>182484.33804671117</v>
      </c>
      <c r="AN97" s="2068"/>
      <c r="AO97" s="503">
        <f t="shared" si="49"/>
        <v>5839.4988174947575</v>
      </c>
      <c r="AP97" s="2069">
        <f t="shared" si="43"/>
        <v>188320</v>
      </c>
      <c r="AQ97" s="2069">
        <f t="shared" si="44"/>
        <v>1459400</v>
      </c>
      <c r="AR97" s="2069">
        <f t="shared" si="45"/>
        <v>188320</v>
      </c>
      <c r="AS97" s="2069">
        <f t="shared" si="46"/>
        <v>1647720</v>
      </c>
      <c r="AU97" s="32"/>
      <c r="AV97" s="85">
        <f>'수도광열비 부과 내역 '!P97-'전체 전기 사용내역'!AS97</f>
        <v>0</v>
      </c>
    </row>
    <row r="98" spans="1:48" ht="24.95" customHeight="1">
      <c r="A98" s="4306"/>
      <c r="B98" s="2101">
        <v>93</v>
      </c>
      <c r="C98" s="1758" t="s">
        <v>164</v>
      </c>
      <c r="D98" s="1722" t="s">
        <v>633</v>
      </c>
      <c r="E98" s="3084">
        <v>102</v>
      </c>
      <c r="F98" s="1736">
        <v>134.91</v>
      </c>
      <c r="G98" s="1736"/>
      <c r="H98" s="1736"/>
      <c r="I98" s="1736">
        <f t="shared" si="51"/>
        <v>40.810274999999997</v>
      </c>
      <c r="J98" s="1743" t="s">
        <v>3019</v>
      </c>
      <c r="K98" s="496">
        <f t="shared" si="58"/>
        <v>0</v>
      </c>
      <c r="L98" s="499">
        <f>'검침 내역'!S98</f>
        <v>5323</v>
      </c>
      <c r="M98" s="502"/>
      <c r="N98" s="502"/>
      <c r="O98" s="502"/>
      <c r="P98" s="681">
        <f>'EHP(OAC)검침자료'!F104</f>
        <v>580.35370551610686</v>
      </c>
      <c r="Q98" s="499"/>
      <c r="R98" s="681">
        <f t="shared" si="50"/>
        <v>5323</v>
      </c>
      <c r="S98" s="2060">
        <f>R98*'전기 요금 고지 및 기준'!$L$8</f>
        <v>149043.5971891442</v>
      </c>
      <c r="T98" s="499">
        <f>R98*'전기 요금 고지 및 기준'!$M$8</f>
        <v>740253.61068848299</v>
      </c>
      <c r="U98" s="1430">
        <f>R98*'전기 요금 고지 및 기준'!$N$8</f>
        <v>74522</v>
      </c>
      <c r="V98" s="500">
        <f t="shared" si="53"/>
        <v>-1490.435971891442</v>
      </c>
      <c r="W98" s="499">
        <f t="shared" si="54"/>
        <v>962328.77190573583</v>
      </c>
      <c r="X98" s="499"/>
      <c r="Y98" s="499">
        <f t="shared" si="47"/>
        <v>30794.520700983547</v>
      </c>
      <c r="Z98" s="499">
        <f t="shared" si="55"/>
        <v>993120</v>
      </c>
      <c r="AA98" s="501">
        <f>P98*'전기 요금 고지 및 기준'!$L$8</f>
        <v>16249.859836965967</v>
      </c>
      <c r="AB98" s="501">
        <f>P98*'전기 요금 고지 및 기준'!$M$8</f>
        <v>80708.045460217676</v>
      </c>
      <c r="AC98" s="501">
        <f>P98*'전기 요금 고지 및 기준'!$N$8</f>
        <v>8124.951877225496</v>
      </c>
      <c r="AD98" s="501">
        <f t="shared" si="56"/>
        <v>-162.49859836965967</v>
      </c>
      <c r="AE98" s="501">
        <f t="shared" si="52"/>
        <v>104920.35857603948</v>
      </c>
      <c r="AF98" s="501"/>
      <c r="AG98" s="2067">
        <f t="shared" si="48"/>
        <v>3357.4514744332632</v>
      </c>
      <c r="AH98" s="501">
        <f t="shared" si="57"/>
        <v>108280</v>
      </c>
      <c r="AI98" s="2061">
        <f>I98*'전기 요금 고지 및 기준'!$L$12</f>
        <v>22628.704269209182</v>
      </c>
      <c r="AJ98" s="2061">
        <f>I98*'전기 요금 고지 및 기준'!$M$12</f>
        <v>112389.7997391066</v>
      </c>
      <c r="AK98" s="2061">
        <f>I98*'전기 요금 고지 및 기준'!$N$12</f>
        <v>11314.382713200064</v>
      </c>
      <c r="AL98" s="2061">
        <f t="shared" si="41"/>
        <v>-226.28704269209183</v>
      </c>
      <c r="AM98" s="2061">
        <f t="shared" si="42"/>
        <v>146106.59967882375</v>
      </c>
      <c r="AN98" s="2068"/>
      <c r="AO98" s="503">
        <f t="shared" si="49"/>
        <v>4675.4111897223602</v>
      </c>
      <c r="AP98" s="2069">
        <f t="shared" si="43"/>
        <v>150780</v>
      </c>
      <c r="AQ98" s="2069">
        <f t="shared" si="44"/>
        <v>1101400</v>
      </c>
      <c r="AR98" s="2069">
        <f t="shared" si="45"/>
        <v>150780</v>
      </c>
      <c r="AS98" s="2069">
        <f t="shared" si="46"/>
        <v>1252180</v>
      </c>
      <c r="AU98" s="32"/>
      <c r="AV98" s="85">
        <f>'수도광열비 부과 내역 '!P98-'전체 전기 사용내역'!AS98</f>
        <v>0</v>
      </c>
    </row>
    <row r="99" spans="1:48" ht="24.95" customHeight="1">
      <c r="A99" s="4306"/>
      <c r="B99" s="2101">
        <v>94</v>
      </c>
      <c r="C99" s="1758" t="s">
        <v>164</v>
      </c>
      <c r="D99" s="1722" t="s">
        <v>1287</v>
      </c>
      <c r="E99" s="3084">
        <v>103</v>
      </c>
      <c r="F99" s="3126">
        <v>82.02</v>
      </c>
      <c r="G99" s="3126"/>
      <c r="H99" s="3126"/>
      <c r="I99" s="3126">
        <v>24.81</v>
      </c>
      <c r="J99" s="1743" t="s">
        <v>1336</v>
      </c>
      <c r="K99" s="496">
        <f t="shared" si="58"/>
        <v>590.9936837389896</v>
      </c>
      <c r="L99" s="499">
        <f>'검침 내역'!S99</f>
        <v>6347</v>
      </c>
      <c r="M99" s="705">
        <f>'주방 배기펜 '!I119</f>
        <v>590.9936837389896</v>
      </c>
      <c r="N99" s="502"/>
      <c r="O99" s="502"/>
      <c r="P99" s="681">
        <f>'EHP(OAC)검침자료'!F105</f>
        <v>1079.4694000791287</v>
      </c>
      <c r="Q99" s="499"/>
      <c r="R99" s="681">
        <f t="shared" si="50"/>
        <v>6937.9936837389896</v>
      </c>
      <c r="S99" s="2060">
        <f>R99*'전기 요금 고지 및 기준'!$L$8</f>
        <v>194263.298121364</v>
      </c>
      <c r="T99" s="499">
        <f>R99*'전기 요금 고지 및 기준'!$M$8</f>
        <v>964845.92810852453</v>
      </c>
      <c r="U99" s="1430">
        <f>R99*'전기 요금 고지 및 기준'!$N$8</f>
        <v>97131.911572345853</v>
      </c>
      <c r="V99" s="500">
        <f t="shared" si="53"/>
        <v>-1942.6329812136401</v>
      </c>
      <c r="W99" s="499">
        <f t="shared" si="54"/>
        <v>1254298.5048210206</v>
      </c>
      <c r="X99" s="499"/>
      <c r="Y99" s="499">
        <f t="shared" si="47"/>
        <v>40137.552154272664</v>
      </c>
      <c r="Z99" s="499">
        <f t="shared" si="55"/>
        <v>1294440</v>
      </c>
      <c r="AA99" s="501">
        <f>P99*'전기 요금 고지 및 기준'!$L$8</f>
        <v>30225.061514822617</v>
      </c>
      <c r="AB99" s="501">
        <f>P99*'전기 요금 고지 및 기준'!$M$8</f>
        <v>150118.56491382787</v>
      </c>
      <c r="AC99" s="501">
        <f>P99*'전기 요금 고지 및 기준'!$N$8</f>
        <v>15112.571601107802</v>
      </c>
      <c r="AD99" s="501">
        <f t="shared" si="56"/>
        <v>-302.25061514822619</v>
      </c>
      <c r="AE99" s="501">
        <f t="shared" si="52"/>
        <v>195153.94741461007</v>
      </c>
      <c r="AF99" s="501"/>
      <c r="AG99" s="2067">
        <f t="shared" si="48"/>
        <v>6244.9263172675228</v>
      </c>
      <c r="AH99" s="501">
        <f t="shared" si="57"/>
        <v>201400</v>
      </c>
      <c r="AI99" s="2061">
        <f>I99*'전기 요금 고지 및 기준'!$L$12</f>
        <v>13756.78436175889</v>
      </c>
      <c r="AJ99" s="2061">
        <f>I99*'전기 요금 고지 및 기준'!$M$12</f>
        <v>68325.707962694069</v>
      </c>
      <c r="AK99" s="2061">
        <f>I99*'전기 요금 고지 및 기준'!$N$12</f>
        <v>6878.4107706819814</v>
      </c>
      <c r="AL99" s="2061">
        <f t="shared" si="41"/>
        <v>-137.56784361758889</v>
      </c>
      <c r="AM99" s="2061">
        <f t="shared" si="42"/>
        <v>88823.335251517346</v>
      </c>
      <c r="AN99" s="2068"/>
      <c r="AO99" s="503">
        <f t="shared" si="49"/>
        <v>2842.3467280485552</v>
      </c>
      <c r="AP99" s="2069">
        <f t="shared" si="43"/>
        <v>91670</v>
      </c>
      <c r="AQ99" s="2069">
        <f t="shared" si="44"/>
        <v>1495840</v>
      </c>
      <c r="AR99" s="2069">
        <f t="shared" si="45"/>
        <v>91670</v>
      </c>
      <c r="AS99" s="2069">
        <f t="shared" si="46"/>
        <v>1587510</v>
      </c>
      <c r="AU99" s="32"/>
      <c r="AV99" s="85">
        <f>'수도광열비 부과 내역 '!P99-'전체 전기 사용내역'!AS99</f>
        <v>0</v>
      </c>
    </row>
    <row r="100" spans="1:48" ht="24.95" customHeight="1">
      <c r="A100" s="4306"/>
      <c r="B100" s="2101">
        <v>95</v>
      </c>
      <c r="C100" s="1758" t="s">
        <v>164</v>
      </c>
      <c r="D100" s="1722" t="s">
        <v>633</v>
      </c>
      <c r="E100" s="3084">
        <v>104</v>
      </c>
      <c r="F100" s="3127">
        <v>127.6</v>
      </c>
      <c r="G100" s="3127"/>
      <c r="H100" s="3127"/>
      <c r="I100" s="3127">
        <f t="shared" si="51"/>
        <v>38.598999999999997</v>
      </c>
      <c r="J100" s="1737" t="s">
        <v>312</v>
      </c>
      <c r="K100" s="496">
        <f t="shared" si="58"/>
        <v>632.58854711064862</v>
      </c>
      <c r="L100" s="499">
        <f>'검침 내역'!S100</f>
        <v>5128</v>
      </c>
      <c r="M100" s="705">
        <f>'주방 배기펜 '!I112</f>
        <v>632.58854711064862</v>
      </c>
      <c r="N100" s="502"/>
      <c r="O100" s="502"/>
      <c r="P100" s="681">
        <f>'EHP(OAC)검침자료'!F111</f>
        <v>704.30249225090927</v>
      </c>
      <c r="Q100" s="499"/>
      <c r="R100" s="681">
        <f t="shared" si="50"/>
        <v>5760.5885471106485</v>
      </c>
      <c r="S100" s="2060">
        <f>R100*'전기 요금 고지 및 기준'!$L$8</f>
        <v>161296.0433943184</v>
      </c>
      <c r="T100" s="499">
        <f>R100*'전기 요금 고지 및 기준'!$M$8</f>
        <v>801107.73467769683</v>
      </c>
      <c r="U100" s="1430">
        <f>R100*'전기 요금 고지 및 기준'!$N$8</f>
        <v>80648.239659549086</v>
      </c>
      <c r="V100" s="500">
        <f t="shared" si="53"/>
        <v>-1612.9604339431842</v>
      </c>
      <c r="W100" s="499">
        <f t="shared" si="54"/>
        <v>1041439.0572976212</v>
      </c>
      <c r="X100" s="499"/>
      <c r="Y100" s="499">
        <f t="shared" si="47"/>
        <v>33326.049833523881</v>
      </c>
      <c r="Z100" s="499">
        <f t="shared" si="55"/>
        <v>1074770</v>
      </c>
      <c r="AA100" s="501">
        <f>P100*'전기 요금 고지 및 기준'!$L$8</f>
        <v>19720.416485882935</v>
      </c>
      <c r="AB100" s="501">
        <f>P100*'전기 요금 고지 및 기준'!$M$8</f>
        <v>97945.230679247208</v>
      </c>
      <c r="AC100" s="501">
        <f>P100*'전기 요금 고지 및 기준'!$N$8</f>
        <v>9860.2348915127295</v>
      </c>
      <c r="AD100" s="501">
        <f t="shared" si="56"/>
        <v>-197.20416485882936</v>
      </c>
      <c r="AE100" s="501">
        <f t="shared" si="52"/>
        <v>127328.67789178403</v>
      </c>
      <c r="AF100" s="501"/>
      <c r="AG100" s="2067">
        <f t="shared" si="48"/>
        <v>4074.5176925370888</v>
      </c>
      <c r="AH100" s="501">
        <f t="shared" si="57"/>
        <v>131400</v>
      </c>
      <c r="AI100" s="2061">
        <f>I100*'전기 요금 고지 및 기준'!$L$12</f>
        <v>21402.584424809811</v>
      </c>
      <c r="AJ100" s="2061">
        <f>I100*'전기 요금 고지 및 기준'!$M$12</f>
        <v>106300.04037291529</v>
      </c>
      <c r="AK100" s="2061">
        <f>I100*'전기 요금 고지 및 기준'!$N$12</f>
        <v>10701.321134121476</v>
      </c>
      <c r="AL100" s="2061">
        <f t="shared" si="41"/>
        <v>-214.02584424809811</v>
      </c>
      <c r="AM100" s="2061">
        <f t="shared" si="42"/>
        <v>138189.92008759847</v>
      </c>
      <c r="AN100" s="2068"/>
      <c r="AO100" s="503">
        <f t="shared" si="49"/>
        <v>4422.0774428031509</v>
      </c>
      <c r="AP100" s="2069">
        <f t="shared" si="43"/>
        <v>142610</v>
      </c>
      <c r="AQ100" s="2069">
        <f t="shared" si="44"/>
        <v>1206170</v>
      </c>
      <c r="AR100" s="2069">
        <f t="shared" si="45"/>
        <v>142610</v>
      </c>
      <c r="AS100" s="2069">
        <f t="shared" si="46"/>
        <v>1348780</v>
      </c>
      <c r="AU100" s="32"/>
      <c r="AV100" s="85">
        <f>'수도광열비 부과 내역 '!P100-'전체 전기 사용내역'!AS100</f>
        <v>0</v>
      </c>
    </row>
    <row r="101" spans="1:48" ht="24.95" customHeight="1">
      <c r="A101" s="4306"/>
      <c r="B101" s="2101">
        <v>96</v>
      </c>
      <c r="C101" s="1758" t="s">
        <v>164</v>
      </c>
      <c r="D101" s="1722" t="s">
        <v>633</v>
      </c>
      <c r="E101" s="3093" t="s">
        <v>956</v>
      </c>
      <c r="F101" s="3126">
        <v>128.80000000000001</v>
      </c>
      <c r="G101" s="3126"/>
      <c r="H101" s="3126"/>
      <c r="I101" s="3126">
        <f t="shared" si="51"/>
        <v>38.962000000000003</v>
      </c>
      <c r="J101" s="1743" t="s">
        <v>1346</v>
      </c>
      <c r="K101" s="496">
        <f t="shared" si="58"/>
        <v>1733.1193071524622</v>
      </c>
      <c r="L101" s="499">
        <f>'검침 내역'!S101</f>
        <v>1961</v>
      </c>
      <c r="M101" s="705">
        <f>'주방 배기펜 '!I113</f>
        <v>1733.1193071524619</v>
      </c>
      <c r="N101" s="502"/>
      <c r="O101" s="502"/>
      <c r="P101" s="681">
        <f>'EHP(OAC)검침자료'!F112</f>
        <v>1640.6975077490906</v>
      </c>
      <c r="Q101" s="499"/>
      <c r="R101" s="681">
        <f t="shared" si="50"/>
        <v>3694.1193071524622</v>
      </c>
      <c r="S101" s="2060">
        <f>R101*'전기 요금 고지 및 기준'!$L$8</f>
        <v>103435.06105276573</v>
      </c>
      <c r="T101" s="499">
        <f>R101*'전기 요금 고지 및 기준'!$M$8</f>
        <v>513730.06865182181</v>
      </c>
      <c r="U101" s="1430">
        <f>R101*'전기 요금 고지 및 기준'!$N$8</f>
        <v>51717.670300134472</v>
      </c>
      <c r="V101" s="500">
        <f t="shared" si="53"/>
        <v>-1034.3506105276572</v>
      </c>
      <c r="W101" s="499">
        <f t="shared" si="54"/>
        <v>667848.44939419429</v>
      </c>
      <c r="X101" s="499"/>
      <c r="Y101" s="499">
        <f t="shared" si="47"/>
        <v>21371.150380614217</v>
      </c>
      <c r="Z101" s="499">
        <f t="shared" si="55"/>
        <v>689220</v>
      </c>
      <c r="AA101" s="501">
        <f>P101*'전기 요금 고지 및 기준'!$L$8</f>
        <v>45939.406059400382</v>
      </c>
      <c r="AB101" s="501">
        <f>P101*'전기 요금 고지 및 기준'!$M$8</f>
        <v>228166.8709672853</v>
      </c>
      <c r="AC101" s="501">
        <f>P101*'전기 요금 고지 및 기준'!$N$8</f>
        <v>22969.76510848727</v>
      </c>
      <c r="AD101" s="501">
        <f t="shared" si="56"/>
        <v>-459.3940605940038</v>
      </c>
      <c r="AE101" s="501">
        <f t="shared" si="52"/>
        <v>296616.6480745789</v>
      </c>
      <c r="AF101" s="501"/>
      <c r="AG101" s="2067">
        <f t="shared" si="48"/>
        <v>9491.7327383865249</v>
      </c>
      <c r="AH101" s="501">
        <f t="shared" si="57"/>
        <v>306110</v>
      </c>
      <c r="AI101" s="2061">
        <f>I101*'전기 요금 고지 및 기준'!$L$12</f>
        <v>21603.862648240629</v>
      </c>
      <c r="AJ101" s="2061">
        <f>I101*'전기 요금 고지 및 기준'!$M$12</f>
        <v>107299.72727297407</v>
      </c>
      <c r="AK101" s="2061">
        <f>I101*'전기 요금 고지 및 기준'!$N$12</f>
        <v>10801.960517827949</v>
      </c>
      <c r="AL101" s="2061">
        <f t="shared" si="41"/>
        <v>-216.0386264824063</v>
      </c>
      <c r="AM101" s="2061">
        <f t="shared" si="42"/>
        <v>139489.51181256023</v>
      </c>
      <c r="AN101" s="2068"/>
      <c r="AO101" s="503">
        <f t="shared" si="49"/>
        <v>4463.6643780019276</v>
      </c>
      <c r="AP101" s="2069">
        <f t="shared" si="43"/>
        <v>143950</v>
      </c>
      <c r="AQ101" s="2069">
        <f t="shared" si="44"/>
        <v>995330</v>
      </c>
      <c r="AR101" s="2069">
        <f t="shared" si="45"/>
        <v>143950</v>
      </c>
      <c r="AS101" s="2069">
        <f t="shared" si="46"/>
        <v>1139280</v>
      </c>
      <c r="AU101" s="32"/>
      <c r="AV101" s="85">
        <f>'수도광열비 부과 내역 '!P101-'전체 전기 사용내역'!AS101</f>
        <v>0</v>
      </c>
    </row>
    <row r="102" spans="1:48" ht="24.95" customHeight="1">
      <c r="A102" s="4306"/>
      <c r="B102" s="2101">
        <v>97</v>
      </c>
      <c r="C102" s="1758" t="s">
        <v>164</v>
      </c>
      <c r="D102" s="1722" t="s">
        <v>633</v>
      </c>
      <c r="E102" s="3084">
        <v>107</v>
      </c>
      <c r="F102" s="1736">
        <v>117.33</v>
      </c>
      <c r="G102" s="1736"/>
      <c r="H102" s="1736"/>
      <c r="I102" s="1736">
        <f t="shared" si="51"/>
        <v>35.492325000000001</v>
      </c>
      <c r="J102" s="1743" t="s">
        <v>3293</v>
      </c>
      <c r="K102" s="710">
        <f t="shared" si="58"/>
        <v>652</v>
      </c>
      <c r="L102" s="499">
        <f>'검침 내역'!S102</f>
        <v>3611</v>
      </c>
      <c r="M102" s="2911">
        <f>'주방 배기펜 '!L179</f>
        <v>652</v>
      </c>
      <c r="N102" s="502"/>
      <c r="O102" s="502"/>
      <c r="P102" s="681">
        <f>'EHP(OAC)검침자료'!F94</f>
        <v>811.945128925782</v>
      </c>
      <c r="Q102" s="499"/>
      <c r="R102" s="681">
        <f t="shared" si="50"/>
        <v>4263</v>
      </c>
      <c r="S102" s="2060">
        <f>R102*'전기 요금 고지 및 기준'!$L$8</f>
        <v>119363.67740321654</v>
      </c>
      <c r="T102" s="499">
        <f>R102*'전기 요금 고지 및 기준'!$M$8</f>
        <v>592842.59672459203</v>
      </c>
      <c r="U102" s="1430">
        <f>R102*'전기 요금 고지 및 기준'!$N$8</f>
        <v>59682</v>
      </c>
      <c r="V102" s="500">
        <f t="shared" si="53"/>
        <v>-1193.6367740321655</v>
      </c>
      <c r="W102" s="499">
        <f t="shared" si="54"/>
        <v>770694.63735377649</v>
      </c>
      <c r="X102" s="499"/>
      <c r="Y102" s="499">
        <f t="shared" si="47"/>
        <v>24662.22839532085</v>
      </c>
      <c r="Z102" s="499">
        <f t="shared" si="55"/>
        <v>795360</v>
      </c>
      <c r="AA102" s="501">
        <f>P102*'전기 요금 고지 및 기준'!$L$8</f>
        <v>22734.402167067819</v>
      </c>
      <c r="AB102" s="501">
        <f>P102*'전기 요금 고지 및 기준'!$M$8</f>
        <v>112914.76862074695</v>
      </c>
      <c r="AC102" s="501">
        <f>P102*'전기 요금 고지 및 기준'!$N$8</f>
        <v>11367.231804960948</v>
      </c>
      <c r="AD102" s="501">
        <f t="shared" si="56"/>
        <v>-227.34402167067819</v>
      </c>
      <c r="AE102" s="501">
        <f t="shared" si="52"/>
        <v>146789.05857110507</v>
      </c>
      <c r="AF102" s="501"/>
      <c r="AG102" s="2067">
        <f t="shared" si="48"/>
        <v>4697.2498742753623</v>
      </c>
      <c r="AH102" s="501">
        <f t="shared" si="57"/>
        <v>151490</v>
      </c>
      <c r="AI102" s="2061">
        <f>I102*'전기 요금 고지 및 기준'!$L$12</f>
        <v>19679.978295947771</v>
      </c>
      <c r="AJ102" s="2061">
        <f>I102*'전기 요금 고지 및 기준'!$M$12</f>
        <v>97744.386653245703</v>
      </c>
      <c r="AK102" s="2061">
        <f>I102*'전기 요금 고지 및 기준'!$N$12</f>
        <v>9840.0157419002571</v>
      </c>
      <c r="AL102" s="2061">
        <f t="shared" si="41"/>
        <v>-196.79978295947771</v>
      </c>
      <c r="AM102" s="2061">
        <f t="shared" si="42"/>
        <v>127067.58090813426</v>
      </c>
      <c r="AN102" s="2068"/>
      <c r="AO102" s="503">
        <f t="shared" si="49"/>
        <v>4066.1625890602963</v>
      </c>
      <c r="AP102" s="2069">
        <f t="shared" si="43"/>
        <v>131130</v>
      </c>
      <c r="AQ102" s="2069">
        <f t="shared" si="44"/>
        <v>946850</v>
      </c>
      <c r="AR102" s="2069">
        <f t="shared" si="45"/>
        <v>131130</v>
      </c>
      <c r="AS102" s="2069">
        <f t="shared" si="46"/>
        <v>1077980</v>
      </c>
      <c r="AU102" s="32"/>
      <c r="AV102" s="85">
        <f>'수도광열비 부과 내역 '!P102-'전체 전기 사용내역'!AS102</f>
        <v>0</v>
      </c>
    </row>
    <row r="103" spans="1:48" ht="24.95" customHeight="1">
      <c r="A103" s="4306"/>
      <c r="B103" s="2101">
        <v>98</v>
      </c>
      <c r="C103" s="1758" t="s">
        <v>164</v>
      </c>
      <c r="D103" s="1722" t="s">
        <v>633</v>
      </c>
      <c r="E103" s="3084">
        <v>108</v>
      </c>
      <c r="F103" s="1736">
        <v>102</v>
      </c>
      <c r="G103" s="1736"/>
      <c r="H103" s="1736"/>
      <c r="I103" s="1736">
        <f t="shared" si="51"/>
        <v>30.855</v>
      </c>
      <c r="J103" s="1743" t="s">
        <v>1285</v>
      </c>
      <c r="K103" s="710">
        <f t="shared" si="58"/>
        <v>652</v>
      </c>
      <c r="L103" s="499">
        <f>'검침 내역'!S103</f>
        <v>4618</v>
      </c>
      <c r="M103" s="2911">
        <f>'주방 배기펜 '!L179</f>
        <v>652</v>
      </c>
      <c r="N103" s="502"/>
      <c r="O103" s="502"/>
      <c r="P103" s="681">
        <f>'EHP(OAC)검침자료'!F95</f>
        <v>1105.5614235759338</v>
      </c>
      <c r="Q103" s="499"/>
      <c r="R103" s="681">
        <f t="shared" si="50"/>
        <v>5270</v>
      </c>
      <c r="S103" s="2060">
        <f>R103*'전기 요금 고지 및 기준'!$L$8</f>
        <v>147559.60119984779</v>
      </c>
      <c r="T103" s="499">
        <f>R103*'전기 요금 고지 및 기준'!$M$8</f>
        <v>732883.05999028846</v>
      </c>
      <c r="U103" s="1430">
        <f>R103*'전기 요금 고지 및 기준'!$N$8</f>
        <v>73780</v>
      </c>
      <c r="V103" s="500">
        <f t="shared" si="53"/>
        <v>-1475.5960119984779</v>
      </c>
      <c r="W103" s="499">
        <f t="shared" si="54"/>
        <v>952747.06517813774</v>
      </c>
      <c r="X103" s="499"/>
      <c r="Y103" s="499">
        <f t="shared" si="47"/>
        <v>30487.906085700408</v>
      </c>
      <c r="Z103" s="499">
        <f t="shared" si="55"/>
        <v>983230</v>
      </c>
      <c r="AA103" s="501">
        <f>P103*'전기 요금 고지 및 기준'!$L$8</f>
        <v>30955.636198254422</v>
      </c>
      <c r="AB103" s="501">
        <f>P103*'전기 요금 고지 및 기준'!$M$8</f>
        <v>153747.10419687853</v>
      </c>
      <c r="AC103" s="501">
        <f>P103*'전기 요금 고지 및 기준'!$N$8</f>
        <v>15477.859930063072</v>
      </c>
      <c r="AD103" s="501">
        <f t="shared" si="56"/>
        <v>-309.55636198254422</v>
      </c>
      <c r="AE103" s="501">
        <f t="shared" si="52"/>
        <v>199871.04396321348</v>
      </c>
      <c r="AF103" s="501"/>
      <c r="AG103" s="2067">
        <f t="shared" si="48"/>
        <v>6395.8734068228314</v>
      </c>
      <c r="AH103" s="501">
        <f t="shared" si="57"/>
        <v>206270</v>
      </c>
      <c r="AI103" s="2061">
        <f>I103*'전기 요금 고지 및 기준'!$L$12</f>
        <v>17108.648991619128</v>
      </c>
      <c r="AJ103" s="2061">
        <f>I103*'전기 요금 고지 및 기준'!$M$12</f>
        <v>84973.386504994982</v>
      </c>
      <c r="AK103" s="2061">
        <f>I103*'전기 요금 고지 및 기준'!$N$12</f>
        <v>8554.3476150500828</v>
      </c>
      <c r="AL103" s="2061">
        <f t="shared" si="41"/>
        <v>-171.08648991619128</v>
      </c>
      <c r="AM103" s="2061">
        <f t="shared" si="42"/>
        <v>110465.296621748</v>
      </c>
      <c r="AN103" s="2068"/>
      <c r="AO103" s="503">
        <f t="shared" si="49"/>
        <v>3534.8894918959359</v>
      </c>
      <c r="AP103" s="2069">
        <f t="shared" si="43"/>
        <v>114000</v>
      </c>
      <c r="AQ103" s="2069">
        <f t="shared" si="44"/>
        <v>1189500</v>
      </c>
      <c r="AR103" s="2069">
        <f t="shared" si="45"/>
        <v>114000</v>
      </c>
      <c r="AS103" s="2069">
        <f t="shared" si="46"/>
        <v>1303500</v>
      </c>
      <c r="AU103" s="32"/>
      <c r="AV103" s="85">
        <f>'수도광열비 부과 내역 '!P103-'전체 전기 사용내역'!AS103</f>
        <v>0</v>
      </c>
    </row>
    <row r="104" spans="1:48" ht="24.95" customHeight="1">
      <c r="A104" s="4306"/>
      <c r="B104" s="2101">
        <v>99</v>
      </c>
      <c r="C104" s="1758" t="s">
        <v>164</v>
      </c>
      <c r="D104" s="1707" t="s">
        <v>633</v>
      </c>
      <c r="E104" s="3094">
        <v>109</v>
      </c>
      <c r="F104" s="1709">
        <v>108.6</v>
      </c>
      <c r="G104" s="1709"/>
      <c r="H104" s="1709"/>
      <c r="I104" s="1709">
        <f>F104*0.3025</f>
        <v>32.851499999999994</v>
      </c>
      <c r="J104" s="1737" t="s">
        <v>2630</v>
      </c>
      <c r="K104" s="710">
        <f t="shared" si="58"/>
        <v>652</v>
      </c>
      <c r="L104" s="499">
        <f>'검침 내역'!S104</f>
        <v>5213</v>
      </c>
      <c r="M104" s="2911">
        <f>'주방 배기펜 '!L179</f>
        <v>652</v>
      </c>
      <c r="N104" s="502"/>
      <c r="O104" s="502"/>
      <c r="P104" s="681">
        <f>'EHP(OAC)검침자료'!F97</f>
        <v>184.73218079022189</v>
      </c>
      <c r="Q104" s="499"/>
      <c r="R104" s="681">
        <f t="shared" si="50"/>
        <v>5865</v>
      </c>
      <c r="S104" s="2060">
        <f>R104*'전기 요금 고지 및 기준'!$L$8</f>
        <v>164219.55617402418</v>
      </c>
      <c r="T104" s="499">
        <f>R104*'전기 요금 고지 및 기준'!$M$8</f>
        <v>815627.92160209524</v>
      </c>
      <c r="U104" s="1430">
        <f>R104*'전기 요금 고지 및 기준'!$N$8</f>
        <v>82110</v>
      </c>
      <c r="V104" s="500">
        <f t="shared" si="53"/>
        <v>-1642.1955617402418</v>
      </c>
      <c r="W104" s="499">
        <f t="shared" si="54"/>
        <v>1060315.2822143794</v>
      </c>
      <c r="X104" s="499"/>
      <c r="Y104" s="499">
        <f t="shared" si="47"/>
        <v>33930.089030860145</v>
      </c>
      <c r="Z104" s="499">
        <f t="shared" si="55"/>
        <v>1094250</v>
      </c>
      <c r="AA104" s="501">
        <f>P104*'전기 요금 고지 및 기준'!$L$8</f>
        <v>5172.4870827672348</v>
      </c>
      <c r="AB104" s="501">
        <f>P104*'전기 요금 고지 및 기준'!$M$8</f>
        <v>25690.149134007021</v>
      </c>
      <c r="AC104" s="501">
        <f>P104*'전기 요금 고지 및 기준'!$N$8</f>
        <v>2586.2505310631063</v>
      </c>
      <c r="AD104" s="501">
        <f t="shared" si="56"/>
        <v>-51.724870827672348</v>
      </c>
      <c r="AE104" s="501">
        <f t="shared" si="52"/>
        <v>33397.16187700969</v>
      </c>
      <c r="AF104" s="501"/>
      <c r="AG104" s="2067">
        <f t="shared" si="48"/>
        <v>1068.7091800643102</v>
      </c>
      <c r="AH104" s="501">
        <f t="shared" si="57"/>
        <v>34470</v>
      </c>
      <c r="AI104" s="2061">
        <f>I104*'전기 요금 고지 및 기준'!$L$12</f>
        <v>18215.679220488601</v>
      </c>
      <c r="AJ104" s="2061">
        <f>I104*'전기 요금 고지 및 기준'!$M$12</f>
        <v>90471.664455318183</v>
      </c>
      <c r="AK104" s="2061">
        <f>I104*'전기 요금 고지 및 기준'!$N$12</f>
        <v>9107.8642254356746</v>
      </c>
      <c r="AL104" s="2061">
        <f t="shared" si="41"/>
        <v>-182.15679220488602</v>
      </c>
      <c r="AM104" s="2061">
        <f t="shared" si="42"/>
        <v>117613.05110903757</v>
      </c>
      <c r="AN104" s="2068"/>
      <c r="AO104" s="503">
        <f t="shared" si="49"/>
        <v>3763.6176354892023</v>
      </c>
      <c r="AP104" s="2069">
        <f t="shared" si="43"/>
        <v>121380</v>
      </c>
      <c r="AQ104" s="2069">
        <f t="shared" si="44"/>
        <v>1128720</v>
      </c>
      <c r="AR104" s="2069">
        <f t="shared" si="45"/>
        <v>121380</v>
      </c>
      <c r="AS104" s="2069">
        <f t="shared" si="46"/>
        <v>1250100</v>
      </c>
      <c r="AU104" s="32"/>
      <c r="AV104" s="85">
        <f>'수도광열비 부과 내역 '!P104-'전체 전기 사용내역'!AS104</f>
        <v>0</v>
      </c>
    </row>
    <row r="105" spans="1:48" ht="24.95" customHeight="1">
      <c r="A105" s="4306"/>
      <c r="B105" s="2101">
        <v>100</v>
      </c>
      <c r="C105" s="1758" t="s">
        <v>164</v>
      </c>
      <c r="D105" s="1707" t="s">
        <v>633</v>
      </c>
      <c r="E105" s="3094">
        <v>110</v>
      </c>
      <c r="F105" s="1709">
        <v>153.21</v>
      </c>
      <c r="G105" s="1709"/>
      <c r="H105" s="1709"/>
      <c r="I105" s="1709">
        <f t="shared" si="51"/>
        <v>46.346025000000004</v>
      </c>
      <c r="J105" s="4118" t="s">
        <v>3557</v>
      </c>
      <c r="K105" s="496">
        <f t="shared" si="58"/>
        <v>0</v>
      </c>
      <c r="L105" s="499">
        <f>'검침 내역'!S105</f>
        <v>9423</v>
      </c>
      <c r="M105" s="502"/>
      <c r="N105" s="502"/>
      <c r="O105" s="502"/>
      <c r="P105" s="681">
        <f>'EHP(OAC)검침자료'!F96</f>
        <v>0</v>
      </c>
      <c r="Q105" s="499"/>
      <c r="R105" s="681">
        <f t="shared" si="50"/>
        <v>9423</v>
      </c>
      <c r="S105" s="2060">
        <f>R105*'전기 요금 고지 및 기준'!$L$8</f>
        <v>263843.28692716622</v>
      </c>
      <c r="T105" s="499">
        <f>R105*'전기 요금 고지 및 기준'!$M$8</f>
        <v>1310428.2873412692</v>
      </c>
      <c r="U105" s="1430">
        <f>R105*'전기 요금 고지 및 기준'!$N$8</f>
        <v>131922</v>
      </c>
      <c r="V105" s="500">
        <f t="shared" si="53"/>
        <v>-2638.4328692716622</v>
      </c>
      <c r="W105" s="499">
        <f t="shared" si="54"/>
        <v>1703555.1413991638</v>
      </c>
      <c r="X105" s="499"/>
      <c r="Y105" s="499">
        <f t="shared" si="47"/>
        <v>54513.764524773243</v>
      </c>
      <c r="Z105" s="499">
        <f t="shared" si="55"/>
        <v>1758070</v>
      </c>
      <c r="AA105" s="501">
        <f>P105*'전기 요금 고지 및 기준'!$L$8</f>
        <v>0</v>
      </c>
      <c r="AB105" s="501">
        <f>P105*'전기 요금 고지 및 기준'!$M$8</f>
        <v>0</v>
      </c>
      <c r="AC105" s="501">
        <f>P105*'전기 요금 고지 및 기준'!$N$8</f>
        <v>0</v>
      </c>
      <c r="AD105" s="501">
        <f t="shared" si="56"/>
        <v>0</v>
      </c>
      <c r="AE105" s="501">
        <f t="shared" si="52"/>
        <v>0</v>
      </c>
      <c r="AF105" s="501"/>
      <c r="AG105" s="2067">
        <f t="shared" si="48"/>
        <v>0</v>
      </c>
      <c r="AH105" s="501">
        <f t="shared" si="57"/>
        <v>0</v>
      </c>
      <c r="AI105" s="2061">
        <f>I105*'전기 요금 고지 및 기준'!$L$12</f>
        <v>25698.197176529087</v>
      </c>
      <c r="AJ105" s="2061">
        <f>I105*'전기 요금 고지 및 기준'!$M$12</f>
        <v>127635.02496500278</v>
      </c>
      <c r="AK105" s="2061">
        <f>I105*'전기 요금 고지 및 기준'!$N$12</f>
        <v>12849.133314723758</v>
      </c>
      <c r="AL105" s="2061">
        <f t="shared" si="41"/>
        <v>-256.98197176529089</v>
      </c>
      <c r="AM105" s="2061">
        <f t="shared" si="42"/>
        <v>165925.37348449035</v>
      </c>
      <c r="AN105" s="2068"/>
      <c r="AO105" s="503">
        <f t="shared" si="49"/>
        <v>5309.6119515036917</v>
      </c>
      <c r="AP105" s="2069">
        <f t="shared" si="43"/>
        <v>171230</v>
      </c>
      <c r="AQ105" s="2069">
        <f t="shared" si="44"/>
        <v>1758070</v>
      </c>
      <c r="AR105" s="2069">
        <f t="shared" si="45"/>
        <v>171230</v>
      </c>
      <c r="AS105" s="2069">
        <f t="shared" si="46"/>
        <v>1929300</v>
      </c>
      <c r="AU105" s="32"/>
      <c r="AV105" s="85">
        <f>'수도광열비 부과 내역 '!P105-'전체 전기 사용내역'!AS105</f>
        <v>0</v>
      </c>
    </row>
    <row r="106" spans="1:48" ht="24.95" customHeight="1">
      <c r="A106" s="4306"/>
      <c r="B106" s="2101">
        <v>101</v>
      </c>
      <c r="C106" s="1758" t="s">
        <v>164</v>
      </c>
      <c r="D106" s="1707" t="s">
        <v>633</v>
      </c>
      <c r="E106" s="3094">
        <v>111</v>
      </c>
      <c r="F106" s="1736">
        <v>164.58</v>
      </c>
      <c r="G106" s="1736"/>
      <c r="H106" s="1736"/>
      <c r="I106" s="1736">
        <f t="shared" si="51"/>
        <v>49.785450000000004</v>
      </c>
      <c r="J106" s="1710" t="s">
        <v>3570</v>
      </c>
      <c r="K106" s="496">
        <f t="shared" si="58"/>
        <v>1076.0939271255093</v>
      </c>
      <c r="L106" s="499">
        <f>'검침 내역'!S106</f>
        <v>4481</v>
      </c>
      <c r="M106" s="1089">
        <f>'주방 배기펜 '!I140</f>
        <v>1076.0939271255093</v>
      </c>
      <c r="N106" s="502"/>
      <c r="O106" s="502"/>
      <c r="P106" s="681">
        <f>'EHP(OAC)검침자료'!F98</f>
        <v>2023.7612667080625</v>
      </c>
      <c r="Q106" s="499"/>
      <c r="R106" s="681">
        <f t="shared" si="50"/>
        <v>5557.0939271255083</v>
      </c>
      <c r="S106" s="2060">
        <f>R106*'전기 요금 고지 및 기준'!$L$8</f>
        <v>155598.20943391576</v>
      </c>
      <c r="T106" s="499">
        <f>R106*'전기 요금 고지 및 기준'!$M$8</f>
        <v>772808.34951901168</v>
      </c>
      <c r="U106" s="1430">
        <f>R106*'전기 요금 고지 및 기준'!$N$8</f>
        <v>77799.314979757124</v>
      </c>
      <c r="V106" s="500">
        <f t="shared" si="53"/>
        <v>-1555.9820943391576</v>
      </c>
      <c r="W106" s="499">
        <f t="shared" si="54"/>
        <v>1004649.8918383454</v>
      </c>
      <c r="X106" s="499"/>
      <c r="Y106" s="499">
        <f t="shared" si="47"/>
        <v>32148.796538827053</v>
      </c>
      <c r="Z106" s="499">
        <f t="shared" si="55"/>
        <v>1036800</v>
      </c>
      <c r="AA106" s="501">
        <f>P106*'전기 요금 고지 및 기준'!$L$8</f>
        <v>56665.162322417556</v>
      </c>
      <c r="AB106" s="501">
        <f>P106*'전기 요금 고지 및 기준'!$M$8</f>
        <v>281438.39655309817</v>
      </c>
      <c r="AC106" s="501">
        <f>P106*'전기 요금 고지 및 기준'!$N$8</f>
        <v>28332.657733912874</v>
      </c>
      <c r="AD106" s="501">
        <f t="shared" si="56"/>
        <v>-566.65162322417552</v>
      </c>
      <c r="AE106" s="501">
        <f t="shared" si="52"/>
        <v>365869.56498620438</v>
      </c>
      <c r="AF106" s="501"/>
      <c r="AG106" s="2067">
        <f t="shared" si="48"/>
        <v>11707.826079558541</v>
      </c>
      <c r="AH106" s="501">
        <f t="shared" si="57"/>
        <v>377580</v>
      </c>
      <c r="AI106" s="2061">
        <f>I106*'전기 요금 고지 및 기준'!$L$12</f>
        <v>27605.308343536042</v>
      </c>
      <c r="AJ106" s="2061">
        <f>I106*'전기 요금 고지 및 기준'!$M$12</f>
        <v>137107.05834305956</v>
      </c>
      <c r="AK106" s="2061">
        <f>I106*'전기 요금 고지 및 기준'!$N$12</f>
        <v>13802.691475342575</v>
      </c>
      <c r="AL106" s="2061">
        <f t="shared" si="41"/>
        <v>-276.05308343536041</v>
      </c>
      <c r="AM106" s="2061">
        <f t="shared" si="42"/>
        <v>178239.00507850281</v>
      </c>
      <c r="AN106" s="2068"/>
      <c r="AO106" s="503">
        <f t="shared" si="49"/>
        <v>5703.6481625120905</v>
      </c>
      <c r="AP106" s="2069">
        <f t="shared" si="43"/>
        <v>183940</v>
      </c>
      <c r="AQ106" s="2069">
        <f t="shared" si="44"/>
        <v>1414380</v>
      </c>
      <c r="AR106" s="2069">
        <f t="shared" si="45"/>
        <v>183940</v>
      </c>
      <c r="AS106" s="2069">
        <f t="shared" si="46"/>
        <v>1598320</v>
      </c>
      <c r="AU106" s="32"/>
      <c r="AV106" s="85">
        <f>'수도광열비 부과 내역 '!P106-'전체 전기 사용내역'!AS106</f>
        <v>0</v>
      </c>
    </row>
    <row r="107" spans="1:48" ht="24.95" customHeight="1">
      <c r="A107" s="4306"/>
      <c r="B107" s="2101">
        <v>102</v>
      </c>
      <c r="C107" s="1758" t="s">
        <v>164</v>
      </c>
      <c r="D107" s="1707" t="s">
        <v>858</v>
      </c>
      <c r="E107" s="3094" t="s">
        <v>899</v>
      </c>
      <c r="F107" s="1736">
        <v>394.51</v>
      </c>
      <c r="G107" s="1736"/>
      <c r="H107" s="1736"/>
      <c r="I107" s="1736">
        <v>119.33</v>
      </c>
      <c r="J107" s="1737" t="s">
        <v>1840</v>
      </c>
      <c r="K107" s="496">
        <f t="shared" si="58"/>
        <v>19.375757575757234</v>
      </c>
      <c r="L107" s="499">
        <f>'검침 내역'!S107</f>
        <v>6951</v>
      </c>
      <c r="M107" s="681"/>
      <c r="N107" s="502"/>
      <c r="O107" s="502"/>
      <c r="P107" s="681">
        <f>'EHP(OAC)검침자료'!F68+'EHP(OAC)검침자료'!F69</f>
        <v>4125</v>
      </c>
      <c r="Q107" s="504">
        <f>'주방 배수펌프 '!N36</f>
        <v>19.375757575757429</v>
      </c>
      <c r="R107" s="681">
        <f t="shared" si="50"/>
        <v>6970.3757575757572</v>
      </c>
      <c r="S107" s="2060">
        <f>R107*'전기 요금 고지 및 기준'!$L$8</f>
        <v>195169.99373832368</v>
      </c>
      <c r="T107" s="499">
        <f>R107*'전기 요금 고지 및 기준'!$M$8</f>
        <v>969349.20578638453</v>
      </c>
      <c r="U107" s="1430">
        <f>R107*'전기 요금 고지 및 기준'!$N$8</f>
        <v>97585.260606060605</v>
      </c>
      <c r="V107" s="500">
        <f t="shared" si="53"/>
        <v>-1951.6999373832368</v>
      </c>
      <c r="W107" s="499">
        <f t="shared" si="54"/>
        <v>1260152.7601933854</v>
      </c>
      <c r="X107" s="499"/>
      <c r="Y107" s="499">
        <f t="shared" si="47"/>
        <v>40324.888326188331</v>
      </c>
      <c r="Z107" s="499">
        <f t="shared" si="55"/>
        <v>1300480</v>
      </c>
      <c r="AA107" s="501">
        <f>P107*'전기 요금 고지 및 기준'!$L$8</f>
        <v>115499.68784618068</v>
      </c>
      <c r="AB107" s="501">
        <f>P107*'전기 요금 고지 및 기준'!$M$8</f>
        <v>573651.3515104251</v>
      </c>
      <c r="AC107" s="501">
        <f>P107*'전기 요금 고지 및 기준'!$N$8</f>
        <v>57750</v>
      </c>
      <c r="AD107" s="501">
        <f t="shared" si="56"/>
        <v>-1154.9968784618068</v>
      </c>
      <c r="AE107" s="501">
        <f t="shared" si="52"/>
        <v>745746.04247814394</v>
      </c>
      <c r="AF107" s="501"/>
      <c r="AG107" s="2067">
        <f t="shared" si="48"/>
        <v>23863.873359300607</v>
      </c>
      <c r="AH107" s="501">
        <f t="shared" si="57"/>
        <v>769610</v>
      </c>
      <c r="AI107" s="2061">
        <f>I107*'전기 요금 고지 및 기준'!$L$12</f>
        <v>66166.750418729891</v>
      </c>
      <c r="AJ107" s="2061">
        <f>I107*'전기 요금 고지 및 기준'!$M$12</f>
        <v>328629.85615430406</v>
      </c>
      <c r="AK107" s="2061">
        <f>I107*'전기 요금 고지 및 기준'!$N$12</f>
        <v>33083.46462174449</v>
      </c>
      <c r="AL107" s="2061">
        <f t="shared" si="41"/>
        <v>-661.66750418729896</v>
      </c>
      <c r="AM107" s="2061">
        <f t="shared" si="42"/>
        <v>427218.40369059111</v>
      </c>
      <c r="AN107" s="2068"/>
      <c r="AO107" s="503">
        <f t="shared" si="49"/>
        <v>13670.988918098916</v>
      </c>
      <c r="AP107" s="2069">
        <f t="shared" si="43"/>
        <v>440890</v>
      </c>
      <c r="AQ107" s="2069">
        <f t="shared" si="44"/>
        <v>2070090</v>
      </c>
      <c r="AR107" s="2069">
        <f t="shared" si="45"/>
        <v>440890</v>
      </c>
      <c r="AS107" s="2069">
        <f t="shared" si="46"/>
        <v>2510980</v>
      </c>
      <c r="AU107" s="32"/>
      <c r="AV107" s="85">
        <f>'수도광열비 부과 내역 '!P107-'전체 전기 사용내역'!AS107</f>
        <v>0</v>
      </c>
    </row>
    <row r="108" spans="1:48" ht="24.95" customHeight="1">
      <c r="A108" s="4306"/>
      <c r="B108" s="2101">
        <v>103</v>
      </c>
      <c r="C108" s="1758" t="s">
        <v>164</v>
      </c>
      <c r="D108" s="1707" t="s">
        <v>633</v>
      </c>
      <c r="E108" s="3094" t="s">
        <v>2073</v>
      </c>
      <c r="F108" s="1736">
        <v>160.99</v>
      </c>
      <c r="G108" s="1736"/>
      <c r="H108" s="1736"/>
      <c r="I108" s="3126">
        <v>48.7</v>
      </c>
      <c r="J108" s="1710" t="s">
        <v>2997</v>
      </c>
      <c r="K108" s="496">
        <f>SUM(M108:Q108)-P108</f>
        <v>332.4858585858583</v>
      </c>
      <c r="L108" s="499">
        <f>'검침 내역'!S108</f>
        <v>4592</v>
      </c>
      <c r="M108" s="1089">
        <f>'주방 배기펜 '!L187</f>
        <v>300.33333333333331</v>
      </c>
      <c r="N108" s="502"/>
      <c r="O108" s="502"/>
      <c r="P108" s="681">
        <f>'EHP(OAC)검침자료'!F60</f>
        <v>1042.7753385040096</v>
      </c>
      <c r="Q108" s="504">
        <f>'주방 배수펌프 '!N37</f>
        <v>32.15252525252501</v>
      </c>
      <c r="R108" s="681">
        <f>SUM(L108:Q108)-P108</f>
        <v>4924.4858585858583</v>
      </c>
      <c r="S108" s="2060">
        <f>R108*'전기 요금 고지 및 기준'!$L$8</f>
        <v>137885.23138656915</v>
      </c>
      <c r="T108" s="499">
        <f>R108*'전기 요금 고지 및 기준'!$M$8</f>
        <v>684833.44685375842</v>
      </c>
      <c r="U108" s="1430">
        <f>R108*'전기 요금 고지 및 기준'!$N$8</f>
        <v>68942.802020202012</v>
      </c>
      <c r="V108" s="500">
        <f t="shared" si="53"/>
        <v>-1378.8523138656915</v>
      </c>
      <c r="W108" s="499">
        <f t="shared" si="54"/>
        <v>890282.627946664</v>
      </c>
      <c r="X108" s="499"/>
      <c r="Y108" s="499">
        <f t="shared" si="47"/>
        <v>28489.044094293247</v>
      </c>
      <c r="Z108" s="499">
        <f t="shared" si="55"/>
        <v>918770</v>
      </c>
      <c r="AA108" s="501">
        <f>P108*'전기 요금 고지 및 기준'!$L$8</f>
        <v>29197.630567492972</v>
      </c>
      <c r="AB108" s="501">
        <f>P108*'전기 요금 고지 및 기준'!$M$8</f>
        <v>145015.632061713</v>
      </c>
      <c r="AC108" s="501">
        <f>P108*'전기 요금 고지 및 기준'!$N$8</f>
        <v>14598.854739056134</v>
      </c>
      <c r="AD108" s="501">
        <f t="shared" si="56"/>
        <v>-291.97630567492973</v>
      </c>
      <c r="AE108" s="501">
        <f t="shared" si="52"/>
        <v>188520.14106258718</v>
      </c>
      <c r="AF108" s="501"/>
      <c r="AG108" s="2067">
        <f t="shared" si="48"/>
        <v>6032.6445140027899</v>
      </c>
      <c r="AH108" s="501">
        <f t="shared" si="57"/>
        <v>194550</v>
      </c>
      <c r="AI108" s="2061">
        <f>I108*'전기 요금 고지 및 기준'!$L$12</f>
        <v>27003.442096640792</v>
      </c>
      <c r="AJ108" s="2061">
        <f>I108*'전기 요금 고지 및 기준'!$M$12</f>
        <v>134117.77419521168</v>
      </c>
      <c r="AK108" s="2061">
        <f>I108*'전기 요금 고지 및 기준'!$N$12</f>
        <v>13501.757538581722</v>
      </c>
      <c r="AL108" s="2061">
        <f t="shared" si="41"/>
        <v>-270.03442096640794</v>
      </c>
      <c r="AM108" s="2061">
        <f t="shared" si="42"/>
        <v>174352.9394094678</v>
      </c>
      <c r="AN108" s="2068"/>
      <c r="AO108" s="503">
        <f t="shared" si="49"/>
        <v>5579.2940611029699</v>
      </c>
      <c r="AP108" s="2069">
        <f t="shared" si="43"/>
        <v>179930</v>
      </c>
      <c r="AQ108" s="2069">
        <f t="shared" si="44"/>
        <v>1113320</v>
      </c>
      <c r="AR108" s="2069">
        <f t="shared" si="45"/>
        <v>179930</v>
      </c>
      <c r="AS108" s="2069">
        <f t="shared" si="46"/>
        <v>1293250</v>
      </c>
      <c r="AU108" s="32"/>
      <c r="AV108" s="85">
        <f>'수도광열비 부과 내역 '!P108-'전체 전기 사용내역'!AS108</f>
        <v>0</v>
      </c>
    </row>
    <row r="109" spans="1:48" ht="24.95" customHeight="1">
      <c r="A109" s="4306"/>
      <c r="B109" s="2101">
        <v>104</v>
      </c>
      <c r="C109" s="1758" t="s">
        <v>164</v>
      </c>
      <c r="D109" s="1707" t="s">
        <v>633</v>
      </c>
      <c r="E109" s="3094" t="s">
        <v>2074</v>
      </c>
      <c r="F109" s="1736">
        <v>127.16</v>
      </c>
      <c r="G109" s="1736"/>
      <c r="H109" s="1736"/>
      <c r="I109" s="3126">
        <v>38.47</v>
      </c>
      <c r="J109" s="1737" t="s">
        <v>2903</v>
      </c>
      <c r="K109" s="496">
        <f t="shared" si="58"/>
        <v>309.17878787878783</v>
      </c>
      <c r="L109" s="499">
        <f>'검침 내역'!S109</f>
        <v>4024</v>
      </c>
      <c r="M109" s="1089">
        <f>'주방 배기펜 '!L187</f>
        <v>300.33333333333331</v>
      </c>
      <c r="N109" s="502"/>
      <c r="O109" s="502"/>
      <c r="P109" s="681">
        <f>'EHP(OAC)검침자료'!F59</f>
        <v>729.65882301389081</v>
      </c>
      <c r="Q109" s="504">
        <f>'주방 배수펌프 '!N38</f>
        <v>8.84545454545448</v>
      </c>
      <c r="R109" s="681">
        <f t="shared" ref="R109:R145" si="59">SUM(L109:Q109)-P109</f>
        <v>4333.1787878787873</v>
      </c>
      <c r="S109" s="2060">
        <f>R109*'전기 요금 고지 및 기준'!$L$8</f>
        <v>121328.67815313734</v>
      </c>
      <c r="T109" s="499">
        <f>R109*'전기 요금 고지 및 기준'!$M$8</f>
        <v>602602.14981890225</v>
      </c>
      <c r="U109" s="1430">
        <f>R109*'전기 요금 고지 및 기준'!$N$8</f>
        <v>60664.503030303022</v>
      </c>
      <c r="V109" s="500">
        <f t="shared" si="53"/>
        <v>-1213.2867815313734</v>
      </c>
      <c r="W109" s="499">
        <f t="shared" si="54"/>
        <v>783382.04422081122</v>
      </c>
      <c r="X109" s="499"/>
      <c r="Y109" s="499">
        <f t="shared" si="47"/>
        <v>25068.225415065961</v>
      </c>
      <c r="Z109" s="499">
        <f t="shared" si="55"/>
        <v>808450</v>
      </c>
      <c r="AA109" s="501">
        <f>P109*'전기 요금 고지 및 기준'!$L$8</f>
        <v>20430.391828440239</v>
      </c>
      <c r="AB109" s="501">
        <f>P109*'전기 요금 고지 및 기준'!$M$8</f>
        <v>101471.45938507261</v>
      </c>
      <c r="AC109" s="501">
        <f>P109*'전기 요금 고지 및 기준'!$N$8</f>
        <v>10215.223522194472</v>
      </c>
      <c r="AD109" s="501">
        <f t="shared" si="56"/>
        <v>-204.30391828440239</v>
      </c>
      <c r="AE109" s="501">
        <f t="shared" si="52"/>
        <v>131912.77081742292</v>
      </c>
      <c r="AF109" s="501"/>
      <c r="AG109" s="2067">
        <f t="shared" si="48"/>
        <v>4221.2086661575331</v>
      </c>
      <c r="AH109" s="501">
        <f t="shared" si="57"/>
        <v>136130</v>
      </c>
      <c r="AI109" s="2061">
        <f>I109*'전기 요금 고지 및 기준'!$L$12</f>
        <v>21331.055799954232</v>
      </c>
      <c r="AJ109" s="2061">
        <f>I109*'전기 요금 고지 및 기준'!$M$12</f>
        <v>105944.77973901012</v>
      </c>
      <c r="AK109" s="2061">
        <f>I109*'전기 요금 고지 및 기준'!$N$12</f>
        <v>10665.556725035705</v>
      </c>
      <c r="AL109" s="2061">
        <f t="shared" si="41"/>
        <v>-213.31055799954234</v>
      </c>
      <c r="AM109" s="2061">
        <f t="shared" si="42"/>
        <v>137728.08170600052</v>
      </c>
      <c r="AN109" s="2068"/>
      <c r="AO109" s="503">
        <f t="shared" si="49"/>
        <v>4407.2986145920167</v>
      </c>
      <c r="AP109" s="2069">
        <f t="shared" si="43"/>
        <v>142140</v>
      </c>
      <c r="AQ109" s="2069">
        <f t="shared" si="44"/>
        <v>944580</v>
      </c>
      <c r="AR109" s="2069">
        <f t="shared" si="45"/>
        <v>142140</v>
      </c>
      <c r="AS109" s="2069">
        <f t="shared" si="46"/>
        <v>1086720</v>
      </c>
      <c r="AU109" s="32"/>
      <c r="AV109" s="85">
        <f>'수도광열비 부과 내역 '!P109-'전체 전기 사용내역'!AS109</f>
        <v>0</v>
      </c>
    </row>
    <row r="110" spans="1:48" ht="24.95" customHeight="1">
      <c r="A110" s="4306"/>
      <c r="B110" s="2101">
        <v>105</v>
      </c>
      <c r="C110" s="1758" t="s">
        <v>164</v>
      </c>
      <c r="D110" s="1707" t="s">
        <v>633</v>
      </c>
      <c r="E110" s="3095">
        <v>114</v>
      </c>
      <c r="F110" s="1709">
        <v>114.63</v>
      </c>
      <c r="G110" s="1709"/>
      <c r="H110" s="1709"/>
      <c r="I110" s="3127">
        <v>34.68</v>
      </c>
      <c r="J110" s="1710" t="s">
        <v>2158</v>
      </c>
      <c r="K110" s="496">
        <f t="shared" si="58"/>
        <v>307.49393939393917</v>
      </c>
      <c r="L110" s="499">
        <f>'검침 내역'!S110</f>
        <v>2884</v>
      </c>
      <c r="M110" s="1089">
        <f>'주방 배기펜 '!L187</f>
        <v>300.33333333333331</v>
      </c>
      <c r="N110" s="502"/>
      <c r="O110" s="502"/>
      <c r="P110" s="681">
        <f>'EHP(OAC)검침자료'!F66</f>
        <v>1904.2014311029363</v>
      </c>
      <c r="Q110" s="504">
        <f>'주방 배수펌프 '!N39</f>
        <v>7.1606060606060069</v>
      </c>
      <c r="R110" s="681">
        <f t="shared" si="59"/>
        <v>3191.4939393939403</v>
      </c>
      <c r="S110" s="2060">
        <f>R110*'전기 요금 고지 및 기준'!$L$8</f>
        <v>89361.588791024871</v>
      </c>
      <c r="T110" s="499">
        <f>R110*'전기 요금 고지 및 기준'!$M$8</f>
        <v>443831.46949591866</v>
      </c>
      <c r="U110" s="1430">
        <f>R110*'전기 요금 고지 및 기준'!$N$8</f>
        <v>44680.915151515161</v>
      </c>
      <c r="V110" s="500">
        <f t="shared" si="53"/>
        <v>-893.61588791024872</v>
      </c>
      <c r="W110" s="499">
        <f t="shared" si="54"/>
        <v>576980.35755054839</v>
      </c>
      <c r="X110" s="499"/>
      <c r="Y110" s="499">
        <f t="shared" si="47"/>
        <v>18463.37144161755</v>
      </c>
      <c r="Z110" s="499">
        <f t="shared" si="55"/>
        <v>595440</v>
      </c>
      <c r="AA110" s="501">
        <f>P110*'전기 요금 고지 및 기준'!$L$8</f>
        <v>53317.495973003555</v>
      </c>
      <c r="AB110" s="501">
        <f>P110*'전기 요금 고지 및 기준'!$M$8</f>
        <v>264811.56957582664</v>
      </c>
      <c r="AC110" s="501">
        <f>P110*'전기 요금 고지 및 기준'!$N$8</f>
        <v>26658.820035441109</v>
      </c>
      <c r="AD110" s="501">
        <f t="shared" si="56"/>
        <v>-533.17495973003554</v>
      </c>
      <c r="AE110" s="501">
        <f t="shared" si="52"/>
        <v>344254.71062454127</v>
      </c>
      <c r="AF110" s="501"/>
      <c r="AG110" s="2067">
        <f t="shared" si="48"/>
        <v>11016.150739985322</v>
      </c>
      <c r="AH110" s="501">
        <f t="shared" si="57"/>
        <v>355270</v>
      </c>
      <c r="AI110" s="2061">
        <f>I110*'전기 요금 고지 및 기준'!$L$12</f>
        <v>19229.555891406624</v>
      </c>
      <c r="AJ110" s="2061">
        <f>I110*'전기 요금 고지 및 기준'!$M$12</f>
        <v>95507.277394043951</v>
      </c>
      <c r="AK110" s="2061">
        <f>I110*'전기 요금 고지 및 기준'!$N$12</f>
        <v>9614.8039309653814</v>
      </c>
      <c r="AL110" s="2061">
        <f t="shared" si="41"/>
        <v>-192.29555891406625</v>
      </c>
      <c r="AM110" s="2061">
        <f t="shared" si="42"/>
        <v>124159.34165750189</v>
      </c>
      <c r="AN110" s="2068"/>
      <c r="AO110" s="503">
        <f t="shared" si="49"/>
        <v>3973.0989330400607</v>
      </c>
      <c r="AP110" s="2069">
        <f t="shared" si="43"/>
        <v>128130</v>
      </c>
      <c r="AQ110" s="2069">
        <f t="shared" si="44"/>
        <v>950710</v>
      </c>
      <c r="AR110" s="2069">
        <f t="shared" si="45"/>
        <v>128130</v>
      </c>
      <c r="AS110" s="2069">
        <f t="shared" si="46"/>
        <v>1078840</v>
      </c>
      <c r="AU110" s="32"/>
      <c r="AV110" s="85">
        <f>'수도광열비 부과 내역 '!P110-'전체 전기 사용내역'!AS110</f>
        <v>0</v>
      </c>
    </row>
    <row r="111" spans="1:48" ht="24.95" customHeight="1">
      <c r="A111" s="4306"/>
      <c r="B111" s="2101">
        <v>106</v>
      </c>
      <c r="C111" s="1758" t="s">
        <v>164</v>
      </c>
      <c r="D111" s="1707" t="s">
        <v>633</v>
      </c>
      <c r="E111" s="3096" t="s">
        <v>1754</v>
      </c>
      <c r="F111" s="1709">
        <v>204.1</v>
      </c>
      <c r="G111" s="1709"/>
      <c r="H111" s="1709"/>
      <c r="I111" s="3127">
        <v>61.74</v>
      </c>
      <c r="J111" s="3292" t="s">
        <v>3298</v>
      </c>
      <c r="K111" s="496">
        <f t="shared" si="58"/>
        <v>0</v>
      </c>
      <c r="L111" s="499">
        <f>'검침 내역'!S111</f>
        <v>228</v>
      </c>
      <c r="M111" s="502"/>
      <c r="N111" s="502"/>
      <c r="O111" s="502"/>
      <c r="P111" s="681">
        <f>'EHP(OAC)검침자료'!F62</f>
        <v>2513.1656281495116</v>
      </c>
      <c r="Q111" s="504">
        <f>'주방 배수펌프 '!N41</f>
        <v>0</v>
      </c>
      <c r="R111" s="681">
        <f t="shared" si="59"/>
        <v>228</v>
      </c>
      <c r="S111" s="2060">
        <f>R111*'전기 요금 고지 및 기준'!$L$8</f>
        <v>6383.9827464070777</v>
      </c>
      <c r="T111" s="499">
        <f>R111*'전기 요금 고지 및 기준'!$M$8</f>
        <v>31707.274701667131</v>
      </c>
      <c r="U111" s="1430">
        <f>R111*'전기 요금 고지 및 기준'!$N$8</f>
        <v>3192</v>
      </c>
      <c r="V111" s="500">
        <f t="shared" si="53"/>
        <v>-63.83982746407078</v>
      </c>
      <c r="W111" s="499">
        <f t="shared" si="54"/>
        <v>41219.41762061014</v>
      </c>
      <c r="X111" s="499"/>
      <c r="Y111" s="499">
        <f t="shared" si="47"/>
        <v>1319.0213638595244</v>
      </c>
      <c r="Z111" s="499">
        <f t="shared" si="55"/>
        <v>42540</v>
      </c>
      <c r="AA111" s="501">
        <f>P111*'전기 요금 고지 및 기준'!$L$8</f>
        <v>70368.447407762229</v>
      </c>
      <c r="AB111" s="501">
        <f>P111*'전기 요금 고지 및 기준'!$M$8</f>
        <v>349498.39009879116</v>
      </c>
      <c r="AC111" s="501">
        <f>P111*'전기 요금 고지 및 기준'!$N$8</f>
        <v>35184.31879409316</v>
      </c>
      <c r="AD111" s="501">
        <f t="shared" si="56"/>
        <v>-703.68447407762233</v>
      </c>
      <c r="AE111" s="501">
        <f t="shared" si="52"/>
        <v>454347.47182656894</v>
      </c>
      <c r="AF111" s="501"/>
      <c r="AG111" s="2067">
        <f t="shared" si="48"/>
        <v>14539.119098450206</v>
      </c>
      <c r="AH111" s="501">
        <f t="shared" si="57"/>
        <v>468890</v>
      </c>
      <c r="AI111" s="2061">
        <f>I111*'전기 요금 고지 및 기준'!$L$12</f>
        <v>34233.932547158161</v>
      </c>
      <c r="AJ111" s="2061">
        <f>I111*'전기 요금 고지 및 기준'!$M$12</f>
        <v>170029.39176206096</v>
      </c>
      <c r="AK111" s="2061">
        <f>I111*'전기 요금 고지 및 기준'!$N$12</f>
        <v>17117.012534538717</v>
      </c>
      <c r="AL111" s="2061">
        <f t="shared" si="41"/>
        <v>-342.33932547158162</v>
      </c>
      <c r="AM111" s="2061">
        <f t="shared" si="42"/>
        <v>221037.99751828625</v>
      </c>
      <c r="AN111" s="2068"/>
      <c r="AO111" s="503">
        <f t="shared" si="49"/>
        <v>7073.2159205851603</v>
      </c>
      <c r="AP111" s="2069">
        <f t="shared" si="43"/>
        <v>228110</v>
      </c>
      <c r="AQ111" s="2069">
        <f t="shared" si="44"/>
        <v>511430</v>
      </c>
      <c r="AR111" s="2069">
        <f t="shared" si="45"/>
        <v>228110</v>
      </c>
      <c r="AS111" s="2069">
        <f t="shared" si="46"/>
        <v>739540</v>
      </c>
      <c r="AU111" s="32"/>
      <c r="AV111" s="85">
        <f>'수도광열비 부과 내역 '!P111-'전체 전기 사용내역'!AS111</f>
        <v>0</v>
      </c>
    </row>
    <row r="112" spans="1:48" ht="24.95" customHeight="1">
      <c r="A112" s="4306"/>
      <c r="B112" s="2101">
        <v>107</v>
      </c>
      <c r="C112" s="1758" t="s">
        <v>164</v>
      </c>
      <c r="D112" s="1707" t="s">
        <v>633</v>
      </c>
      <c r="E112" s="3096" t="s">
        <v>1753</v>
      </c>
      <c r="F112" s="1736">
        <v>298.61</v>
      </c>
      <c r="G112" s="1736"/>
      <c r="H112" s="1736"/>
      <c r="I112" s="3126">
        <v>90.33</v>
      </c>
      <c r="J112" s="3292" t="s">
        <v>3515</v>
      </c>
      <c r="K112" s="496">
        <f t="shared" si="58"/>
        <v>0</v>
      </c>
      <c r="L112" s="499">
        <f>'검침 내역'!S112</f>
        <v>15</v>
      </c>
      <c r="M112" s="502"/>
      <c r="N112" s="502"/>
      <c r="O112" s="502"/>
      <c r="P112" s="681">
        <f>'EHP(OAC)검침자료'!F67+'EHP(OAC)검침자료'!F61</f>
        <v>1096.1987792296522</v>
      </c>
      <c r="Q112" s="504">
        <f>'주방 배수펌프 '!N42</f>
        <v>0</v>
      </c>
      <c r="R112" s="681">
        <f t="shared" si="59"/>
        <v>15</v>
      </c>
      <c r="S112" s="2060">
        <f>R112*'전기 요금 고지 및 기준'!$L$8</f>
        <v>419.99886489520247</v>
      </c>
      <c r="T112" s="499">
        <f>R112*'전기 요금 고지 및 기준'!$M$8</f>
        <v>2086.0049145833636</v>
      </c>
      <c r="U112" s="1430">
        <f>R112*'전기 요금 고지 및 기준'!$N$8</f>
        <v>210</v>
      </c>
      <c r="V112" s="500">
        <f>S112*-0.01</f>
        <v>-4.1999886489520248</v>
      </c>
      <c r="W112" s="499">
        <f t="shared" si="54"/>
        <v>2711.8037908296142</v>
      </c>
      <c r="X112" s="499"/>
      <c r="Y112" s="499">
        <f t="shared" si="47"/>
        <v>86.777721306547662</v>
      </c>
      <c r="Z112" s="499">
        <f>ROUND((W112+X112+Y112),-1)</f>
        <v>2800</v>
      </c>
      <c r="AA112" s="501">
        <f>P112*'전기 요금 고지 및 기준'!$L$8</f>
        <v>30693.482865064041</v>
      </c>
      <c r="AB112" s="501">
        <f>P112*'전기 요금 고지 및 기준'!$M$8</f>
        <v>152445.06938888921</v>
      </c>
      <c r="AC112" s="501">
        <f>P112*'전기 요금 고지 및 기준'!$N$8</f>
        <v>15346.782909215131</v>
      </c>
      <c r="AD112" s="501">
        <f>AA112*-0.01</f>
        <v>-306.93482865064044</v>
      </c>
      <c r="AE112" s="501">
        <f t="shared" si="52"/>
        <v>198178.40033451773</v>
      </c>
      <c r="AF112" s="501"/>
      <c r="AG112" s="2067">
        <f t="shared" si="48"/>
        <v>6341.7088107045674</v>
      </c>
      <c r="AH112" s="501">
        <f>ROUND((AE112+AF112+AG112),-1)</f>
        <v>204520</v>
      </c>
      <c r="AI112" s="2061">
        <f>I112*'전기 요금 고지 및 기준'!$L$12</f>
        <v>50086.671962824694</v>
      </c>
      <c r="AJ112" s="2061">
        <f>I112*'전기 요금 고지 및 기준'!$M$12</f>
        <v>248765.06248569753</v>
      </c>
      <c r="AK112" s="2061">
        <f>I112*'전기 요금 고지 및 기준'!$N$12</f>
        <v>25043.40366447817</v>
      </c>
      <c r="AL112" s="2061">
        <f t="shared" si="41"/>
        <v>-500.86671962824693</v>
      </c>
      <c r="AM112" s="2061">
        <f t="shared" si="42"/>
        <v>323394.27139337215</v>
      </c>
      <c r="AN112" s="2068"/>
      <c r="AO112" s="503">
        <f t="shared" si="49"/>
        <v>10348.616684587909</v>
      </c>
      <c r="AP112" s="2069">
        <f t="shared" si="43"/>
        <v>333740</v>
      </c>
      <c r="AQ112" s="2069">
        <f t="shared" si="44"/>
        <v>207320</v>
      </c>
      <c r="AR112" s="2069">
        <f t="shared" si="45"/>
        <v>333740</v>
      </c>
      <c r="AS112" s="2069">
        <f t="shared" si="46"/>
        <v>541060</v>
      </c>
      <c r="AU112" s="32"/>
      <c r="AV112" s="85">
        <f>'수도광열비 부과 내역 '!P112-'전체 전기 사용내역'!AS112</f>
        <v>0</v>
      </c>
    </row>
    <row r="113" spans="1:48" ht="24.95" customHeight="1">
      <c r="A113" s="4306"/>
      <c r="B113" s="2101">
        <v>108</v>
      </c>
      <c r="C113" s="1758" t="s">
        <v>164</v>
      </c>
      <c r="D113" s="1707" t="s">
        <v>633</v>
      </c>
      <c r="E113" s="3095">
        <v>115</v>
      </c>
      <c r="F113" s="1709">
        <v>127.52</v>
      </c>
      <c r="G113" s="1709"/>
      <c r="H113" s="1709"/>
      <c r="I113" s="3127">
        <v>38.57</v>
      </c>
      <c r="J113" s="3291" t="s">
        <v>3664</v>
      </c>
      <c r="K113" s="496">
        <f t="shared" si="58"/>
        <v>0</v>
      </c>
      <c r="L113" s="499">
        <f>'검침 내역'!S113</f>
        <v>4545</v>
      </c>
      <c r="M113" s="502"/>
      <c r="N113" s="502"/>
      <c r="O113" s="502"/>
      <c r="P113" s="681">
        <f>'EHP(OAC)검침자료'!F87+'EHP(OAC)검침자료'!F90+'EHP(OAC)검침자료'!F91</f>
        <v>3128.9297036946714</v>
      </c>
      <c r="Q113" s="681"/>
      <c r="R113" s="681">
        <f t="shared" si="59"/>
        <v>4545</v>
      </c>
      <c r="S113" s="2060">
        <f>R113*'전기 요금 고지 및 기준'!$L$8</f>
        <v>127259.65606324635</v>
      </c>
      <c r="T113" s="499">
        <f>R113*'전기 요금 고지 및 기준'!$M$8</f>
        <v>632059.48911875917</v>
      </c>
      <c r="U113" s="1430">
        <f>R113*'전기 요금 고지 및 기준'!$N$8</f>
        <v>63630</v>
      </c>
      <c r="V113" s="500">
        <f t="shared" si="53"/>
        <v>-1272.5965606324635</v>
      </c>
      <c r="W113" s="499">
        <f t="shared" si="54"/>
        <v>821676.54862137302</v>
      </c>
      <c r="X113" s="499"/>
      <c r="Y113" s="499">
        <f t="shared" si="47"/>
        <v>26293.649555883938</v>
      </c>
      <c r="Z113" s="499">
        <f t="shared" si="55"/>
        <v>847970</v>
      </c>
      <c r="AA113" s="501">
        <f>P113*'전기 요금 고지 및 기준'!$L$8</f>
        <v>87609.79492590962</v>
      </c>
      <c r="AB113" s="501">
        <f>P113*'전기 요금 고지 및 기준'!$M$8</f>
        <v>435130.84928619687</v>
      </c>
      <c r="AC113" s="501">
        <f>P113*'전기 요금 고지 및 기준'!$N$8</f>
        <v>43805.015851725402</v>
      </c>
      <c r="AD113" s="501">
        <f t="shared" si="56"/>
        <v>-876.09794925909625</v>
      </c>
      <c r="AE113" s="501">
        <f t="shared" si="52"/>
        <v>565669.56211457273</v>
      </c>
      <c r="AF113" s="501"/>
      <c r="AG113" s="2067">
        <f t="shared" si="48"/>
        <v>18101.425987666327</v>
      </c>
      <c r="AH113" s="501">
        <f t="shared" si="57"/>
        <v>583770</v>
      </c>
      <c r="AI113" s="2061">
        <f>I113*'전기 요금 고지 및 기준'!$L$12</f>
        <v>21386.504346353908</v>
      </c>
      <c r="AJ113" s="2061">
        <f>I113*'전기 요금 고지 및 기준'!$M$12</f>
        <v>106220.17557924669</v>
      </c>
      <c r="AK113" s="2061">
        <f>I113*'전기 요금 고지 및 기준'!$N$12</f>
        <v>10693.281073164209</v>
      </c>
      <c r="AL113" s="2061">
        <f t="shared" si="41"/>
        <v>-213.86504346353908</v>
      </c>
      <c r="AM113" s="2061">
        <f t="shared" si="42"/>
        <v>138086.09595530125</v>
      </c>
      <c r="AN113" s="2068"/>
      <c r="AO113" s="503">
        <f t="shared" si="49"/>
        <v>4418.7550705696403</v>
      </c>
      <c r="AP113" s="2069">
        <f t="shared" si="43"/>
        <v>142500</v>
      </c>
      <c r="AQ113" s="2069">
        <f t="shared" si="44"/>
        <v>1431740</v>
      </c>
      <c r="AR113" s="2069">
        <f t="shared" si="45"/>
        <v>142500</v>
      </c>
      <c r="AS113" s="2069">
        <f t="shared" si="46"/>
        <v>1574240</v>
      </c>
      <c r="AU113" s="32"/>
      <c r="AV113" s="85">
        <f>'수도광열비 부과 내역 '!P113-'전체 전기 사용내역'!AS113</f>
        <v>0</v>
      </c>
    </row>
    <row r="114" spans="1:48" ht="24.95" customHeight="1">
      <c r="A114" s="4306"/>
      <c r="B114" s="2101">
        <v>109</v>
      </c>
      <c r="C114" s="1758" t="s">
        <v>164</v>
      </c>
      <c r="D114" s="1707" t="s">
        <v>633</v>
      </c>
      <c r="E114" s="3095">
        <v>116</v>
      </c>
      <c r="F114" s="1709">
        <v>66.2</v>
      </c>
      <c r="G114" s="1709"/>
      <c r="H114" s="1709"/>
      <c r="I114" s="3127">
        <f t="shared" si="51"/>
        <v>20.025500000000001</v>
      </c>
      <c r="J114" s="1710" t="s">
        <v>3317</v>
      </c>
      <c r="K114" s="496">
        <f t="shared" si="58"/>
        <v>0</v>
      </c>
      <c r="L114" s="499">
        <f>'검침 내역'!S114</f>
        <v>5198</v>
      </c>
      <c r="M114" s="502"/>
      <c r="N114" s="502"/>
      <c r="O114" s="502"/>
      <c r="P114" s="681">
        <f>'EHP(OAC)검침자료'!F84</f>
        <v>0</v>
      </c>
      <c r="Q114" s="499"/>
      <c r="R114" s="681">
        <f t="shared" si="59"/>
        <v>5198</v>
      </c>
      <c r="S114" s="2060">
        <f>R114*'전기 요금 고지 및 기준'!$L$8</f>
        <v>145543.60664835083</v>
      </c>
      <c r="T114" s="499">
        <f>R114*'전기 요금 고지 및 기준'!$M$8</f>
        <v>722870.2364002883</v>
      </c>
      <c r="U114" s="1430">
        <f>R114*'전기 요금 고지 및 기준'!$N$8</f>
        <v>72772</v>
      </c>
      <c r="V114" s="500">
        <f t="shared" si="53"/>
        <v>-1455.4360664835083</v>
      </c>
      <c r="W114" s="499">
        <f t="shared" si="54"/>
        <v>939730.40698215563</v>
      </c>
      <c r="X114" s="499"/>
      <c r="Y114" s="499">
        <f t="shared" si="47"/>
        <v>30071.37302342898</v>
      </c>
      <c r="Z114" s="499">
        <f t="shared" si="55"/>
        <v>969800</v>
      </c>
      <c r="AA114" s="501">
        <f>P114*'전기 요금 고지 및 기준'!$L$8</f>
        <v>0</v>
      </c>
      <c r="AB114" s="501">
        <f>P114*'전기 요금 고지 및 기준'!$M$8</f>
        <v>0</v>
      </c>
      <c r="AC114" s="501">
        <f>P114*'전기 요금 고지 및 기준'!$N$8</f>
        <v>0</v>
      </c>
      <c r="AD114" s="501">
        <f t="shared" si="56"/>
        <v>0</v>
      </c>
      <c r="AE114" s="501">
        <f t="shared" si="52"/>
        <v>0</v>
      </c>
      <c r="AF114" s="501"/>
      <c r="AG114" s="2067">
        <f t="shared" si="48"/>
        <v>0</v>
      </c>
      <c r="AH114" s="501">
        <f t="shared" si="57"/>
        <v>0</v>
      </c>
      <c r="AI114" s="2061">
        <f>I114*'전기 요금 고지 및 기준'!$L$12</f>
        <v>11103.848659266534</v>
      </c>
      <c r="AJ114" s="2061">
        <f>I114*'전기 요금 고지 및 기준'!$M$12</f>
        <v>55149.393986575182</v>
      </c>
      <c r="AK114" s="2061">
        <f>I114*'전기 요금 고지 및 기준'!$N$12</f>
        <v>5551.9393344736809</v>
      </c>
      <c r="AL114" s="2061">
        <f t="shared" si="41"/>
        <v>-111.03848659266534</v>
      </c>
      <c r="AM114" s="2061">
        <f t="shared" si="42"/>
        <v>71694.143493722731</v>
      </c>
      <c r="AN114" s="2068"/>
      <c r="AO114" s="503">
        <f t="shared" si="49"/>
        <v>2294.2125917991275</v>
      </c>
      <c r="AP114" s="2069">
        <f t="shared" si="43"/>
        <v>73990</v>
      </c>
      <c r="AQ114" s="2069">
        <f t="shared" si="44"/>
        <v>969800</v>
      </c>
      <c r="AR114" s="2069">
        <f t="shared" si="45"/>
        <v>73990</v>
      </c>
      <c r="AS114" s="2069">
        <f t="shared" si="46"/>
        <v>1043790</v>
      </c>
      <c r="AU114" s="32"/>
      <c r="AV114" s="85">
        <f>'수도광열비 부과 내역 '!P114-'전체 전기 사용내역'!AS114</f>
        <v>0</v>
      </c>
    </row>
    <row r="115" spans="1:48" ht="24.95" customHeight="1">
      <c r="A115" s="4306"/>
      <c r="B115" s="2101">
        <v>110</v>
      </c>
      <c r="C115" s="1758" t="s">
        <v>164</v>
      </c>
      <c r="D115" s="1707" t="s">
        <v>633</v>
      </c>
      <c r="E115" s="3095">
        <v>117</v>
      </c>
      <c r="F115" s="1709">
        <v>84.73</v>
      </c>
      <c r="G115" s="1709"/>
      <c r="H115" s="1709"/>
      <c r="I115" s="1709">
        <f t="shared" si="51"/>
        <v>25.630825000000002</v>
      </c>
      <c r="J115" s="1737" t="s">
        <v>3556</v>
      </c>
      <c r="K115" s="496">
        <f t="shared" si="58"/>
        <v>0</v>
      </c>
      <c r="L115" s="499">
        <f>'검침 내역'!S115</f>
        <v>1965</v>
      </c>
      <c r="M115" s="502"/>
      <c r="N115" s="502"/>
      <c r="O115" s="502"/>
      <c r="P115" s="681">
        <f>'EHP(OAC)검침자료'!F88</f>
        <v>843.74198268503835</v>
      </c>
      <c r="Q115" s="499"/>
      <c r="R115" s="681">
        <f t="shared" si="59"/>
        <v>1965</v>
      </c>
      <c r="S115" s="2060">
        <f>R115*'전기 요금 고지 및 기준'!$L$8</f>
        <v>55019.851301271527</v>
      </c>
      <c r="T115" s="499">
        <f>R115*'전기 요금 고지 및 기준'!$M$8</f>
        <v>273266.64381042065</v>
      </c>
      <c r="U115" s="1430">
        <f>R115*'전기 요금 고지 및 기준'!$N$8</f>
        <v>27510</v>
      </c>
      <c r="V115" s="500">
        <f t="shared" si="53"/>
        <v>-550.19851301271524</v>
      </c>
      <c r="W115" s="499">
        <f t="shared" si="54"/>
        <v>355246.29659867944</v>
      </c>
      <c r="X115" s="499"/>
      <c r="Y115" s="499">
        <f t="shared" si="47"/>
        <v>11367.881491157743</v>
      </c>
      <c r="Z115" s="499">
        <f t="shared" si="55"/>
        <v>366610</v>
      </c>
      <c r="AA115" s="501">
        <f>P115*'전기 요금 고지 및 기준'!$L$8</f>
        <v>23624.711666142914</v>
      </c>
      <c r="AB115" s="501">
        <f>P115*'전기 요금 고지 및 기준'!$M$8</f>
        <v>117336.66150142009</v>
      </c>
      <c r="AC115" s="501">
        <f>P115*'전기 요금 고지 및 기준'!$N$8</f>
        <v>11812.387757590537</v>
      </c>
      <c r="AD115" s="501">
        <f t="shared" si="56"/>
        <v>-236.24711666142915</v>
      </c>
      <c r="AE115" s="501">
        <f t="shared" si="52"/>
        <v>152537.51380849211</v>
      </c>
      <c r="AF115" s="501"/>
      <c r="AG115" s="2067">
        <f t="shared" si="48"/>
        <v>4881.2004418717479</v>
      </c>
      <c r="AH115" s="501">
        <f t="shared" si="57"/>
        <v>157420</v>
      </c>
      <c r="AI115" s="2061">
        <f>I115*'전기 요금 고지 및 기준'!$L$12</f>
        <v>14211.919892744008</v>
      </c>
      <c r="AJ115" s="2061">
        <f>I115*'전기 요금 고지 및 기준'!$M$12</f>
        <v>70586.225868315945</v>
      </c>
      <c r="AK115" s="2061">
        <f>I115*'전기 요금 고지 및 기준'!$N$12</f>
        <v>7105.97915120778</v>
      </c>
      <c r="AL115" s="2061">
        <f t="shared" si="41"/>
        <v>-142.1191989274401</v>
      </c>
      <c r="AM115" s="2061">
        <f t="shared" si="42"/>
        <v>91762.005713340288</v>
      </c>
      <c r="AN115" s="2068"/>
      <c r="AO115" s="503">
        <f t="shared" si="49"/>
        <v>2936.3841828268892</v>
      </c>
      <c r="AP115" s="2069">
        <f t="shared" si="43"/>
        <v>94700</v>
      </c>
      <c r="AQ115" s="2069">
        <f t="shared" si="44"/>
        <v>524030</v>
      </c>
      <c r="AR115" s="2069">
        <f t="shared" si="45"/>
        <v>94700</v>
      </c>
      <c r="AS115" s="2069">
        <f t="shared" si="46"/>
        <v>618730</v>
      </c>
      <c r="AU115" s="32"/>
      <c r="AV115" s="85">
        <f>'수도광열비 부과 내역 '!P115-'전체 전기 사용내역'!AS115</f>
        <v>0</v>
      </c>
    </row>
    <row r="116" spans="1:48" ht="24.95" customHeight="1">
      <c r="A116" s="4306"/>
      <c r="B116" s="2101">
        <v>111</v>
      </c>
      <c r="C116" s="1758" t="s">
        <v>164</v>
      </c>
      <c r="D116" s="1707" t="s">
        <v>633</v>
      </c>
      <c r="E116" s="3095">
        <v>118</v>
      </c>
      <c r="F116" s="1709">
        <v>89.33</v>
      </c>
      <c r="G116" s="1709"/>
      <c r="H116" s="1709"/>
      <c r="I116" s="1709">
        <f t="shared" si="51"/>
        <v>27.022324999999999</v>
      </c>
      <c r="J116" s="1737" t="s">
        <v>915</v>
      </c>
      <c r="K116" s="496">
        <f t="shared" si="58"/>
        <v>0</v>
      </c>
      <c r="L116" s="499">
        <f>'검침 내역'!S116</f>
        <v>3866</v>
      </c>
      <c r="M116" s="502"/>
      <c r="N116" s="502"/>
      <c r="O116" s="502"/>
      <c r="P116" s="681">
        <f>'EHP(OAC)검침자료'!F85</f>
        <v>35.948095853634285</v>
      </c>
      <c r="Q116" s="499"/>
      <c r="R116" s="681">
        <f t="shared" si="59"/>
        <v>3866</v>
      </c>
      <c r="S116" s="2060">
        <f>R116*'전기 요금 고지 및 기준'!$L$8</f>
        <v>108247.70744565685</v>
      </c>
      <c r="T116" s="499">
        <f>R116*'전기 요금 고지 및 기준'!$M$8</f>
        <v>537632.99998528557</v>
      </c>
      <c r="U116" s="1430">
        <f>R116*'전기 요금 고지 및 기준'!$N$8</f>
        <v>54124</v>
      </c>
      <c r="V116" s="500">
        <f t="shared" si="53"/>
        <v>-1082.4770744565685</v>
      </c>
      <c r="W116" s="499">
        <f t="shared" si="54"/>
        <v>698922.23035648593</v>
      </c>
      <c r="X116" s="499"/>
      <c r="Y116" s="499">
        <f t="shared" si="47"/>
        <v>22365.511371407549</v>
      </c>
      <c r="Z116" s="499">
        <f t="shared" si="55"/>
        <v>721290</v>
      </c>
      <c r="AA116" s="501">
        <f>P116*'전기 요금 고지 및 기준'!$L$8</f>
        <v>1006.5439635780223</v>
      </c>
      <c r="AB116" s="501">
        <f>P116*'전기 요금 고지 및 기준'!$M$8</f>
        <v>4999.1936413729973</v>
      </c>
      <c r="AC116" s="501">
        <f>P116*'전기 요금 고지 및 기준'!$N$8</f>
        <v>503.27334195087997</v>
      </c>
      <c r="AD116" s="501">
        <f t="shared" si="56"/>
        <v>-10.065439635780223</v>
      </c>
      <c r="AE116" s="501">
        <f t="shared" si="52"/>
        <v>6498.9455072661185</v>
      </c>
      <c r="AF116" s="501"/>
      <c r="AG116" s="2067">
        <f t="shared" si="48"/>
        <v>207.9662562325158</v>
      </c>
      <c r="AH116" s="501">
        <f t="shared" si="57"/>
        <v>6710</v>
      </c>
      <c r="AI116" s="2061">
        <f>I116*'전기 요금 고지 및 기준'!$L$12</f>
        <v>14983.486415895457</v>
      </c>
      <c r="AJ116" s="2061">
        <f>I116*'전기 요금 고지 및 기준'!$M$12</f>
        <v>74418.358985207858</v>
      </c>
      <c r="AK116" s="2061">
        <f>I116*'전기 요금 고지 및 기준'!$N$12</f>
        <v>7491.7634554159204</v>
      </c>
      <c r="AL116" s="2061">
        <f t="shared" si="41"/>
        <v>-149.83486415895456</v>
      </c>
      <c r="AM116" s="2061">
        <f t="shared" si="42"/>
        <v>96743.773992360278</v>
      </c>
      <c r="AN116" s="2068"/>
      <c r="AO116" s="503">
        <f t="shared" si="49"/>
        <v>3095.8007677555288</v>
      </c>
      <c r="AP116" s="2069">
        <f t="shared" si="43"/>
        <v>99840</v>
      </c>
      <c r="AQ116" s="2069">
        <f t="shared" si="44"/>
        <v>728000</v>
      </c>
      <c r="AR116" s="2069">
        <f t="shared" si="45"/>
        <v>99840</v>
      </c>
      <c r="AS116" s="2069">
        <f t="shared" si="46"/>
        <v>827840</v>
      </c>
      <c r="AU116" s="32"/>
      <c r="AV116" s="85">
        <f>'수도광열비 부과 내역 '!P116-'전체 전기 사용내역'!AS116</f>
        <v>0</v>
      </c>
    </row>
    <row r="117" spans="1:48" ht="24.95" customHeight="1">
      <c r="A117" s="4306"/>
      <c r="B117" s="2101">
        <v>112</v>
      </c>
      <c r="C117" s="1758" t="s">
        <v>164</v>
      </c>
      <c r="D117" s="1707" t="s">
        <v>858</v>
      </c>
      <c r="E117" s="3095" t="s">
        <v>901</v>
      </c>
      <c r="F117" s="1709">
        <v>737.62</v>
      </c>
      <c r="G117" s="1709"/>
      <c r="H117" s="1709"/>
      <c r="I117" s="1709">
        <f t="shared" si="51"/>
        <v>223.13004999999998</v>
      </c>
      <c r="J117" s="1718" t="s">
        <v>864</v>
      </c>
      <c r="K117" s="496">
        <f t="shared" si="58"/>
        <v>0</v>
      </c>
      <c r="L117" s="499">
        <f>'검침 내역'!S117</f>
        <v>68</v>
      </c>
      <c r="M117" s="502"/>
      <c r="N117" s="502"/>
      <c r="O117" s="502"/>
      <c r="P117" s="681">
        <f>'EHP(OAC)검침자료'!F92+'EHP(OAC)검침자료'!F93</f>
        <v>3286</v>
      </c>
      <c r="Q117" s="499"/>
      <c r="R117" s="681">
        <f t="shared" si="59"/>
        <v>68</v>
      </c>
      <c r="S117" s="2060">
        <f>R117*'전기 요금 고지 및 기준'!$L$8</f>
        <v>1903.9948541915846</v>
      </c>
      <c r="T117" s="499">
        <f>R117*'전기 요금 고지 및 기준'!$M$8</f>
        <v>9456.5556127779164</v>
      </c>
      <c r="U117" s="1430">
        <f>R117*'전기 요금 고지 및 기준'!$N$8</f>
        <v>952</v>
      </c>
      <c r="V117" s="500">
        <f t="shared" si="53"/>
        <v>-19.039948541915848</v>
      </c>
      <c r="W117" s="499">
        <f t="shared" si="54"/>
        <v>12293.510518427584</v>
      </c>
      <c r="X117" s="499"/>
      <c r="Y117" s="499">
        <f t="shared" si="47"/>
        <v>393.39233658968266</v>
      </c>
      <c r="Z117" s="499">
        <f t="shared" si="55"/>
        <v>12690</v>
      </c>
      <c r="AA117" s="501">
        <f>P117*'전기 요금 고지 및 기준'!$L$8</f>
        <v>92007.751336375688</v>
      </c>
      <c r="AB117" s="501">
        <f>P117*'전기 요금 고지 및 기준'!$M$8</f>
        <v>456974.14328806225</v>
      </c>
      <c r="AC117" s="501">
        <f>P117*'전기 요금 고지 및 기준'!$N$8</f>
        <v>46004</v>
      </c>
      <c r="AD117" s="501">
        <f t="shared" si="56"/>
        <v>-920.07751336375691</v>
      </c>
      <c r="AE117" s="501">
        <f t="shared" si="52"/>
        <v>594065.81711107411</v>
      </c>
      <c r="AF117" s="501"/>
      <c r="AG117" s="2067">
        <f t="shared" si="48"/>
        <v>19010.106147554372</v>
      </c>
      <c r="AH117" s="501">
        <f t="shared" si="57"/>
        <v>613080</v>
      </c>
      <c r="AI117" s="2061">
        <f>I117*'전기 요금 고지 및 기준'!$L$12</f>
        <v>123722.36930586373</v>
      </c>
      <c r="AJ117" s="2061">
        <f>I117*'전기 요금 고지 및 기준'!$M$12</f>
        <v>614490.87601778819</v>
      </c>
      <c r="AK117" s="2061">
        <f>I117*'전기 요금 고지 및 기준'!$N$12</f>
        <v>61861.351841306285</v>
      </c>
      <c r="AL117" s="2061">
        <f t="shared" si="41"/>
        <v>-1237.2236930586373</v>
      </c>
      <c r="AM117" s="2061">
        <f t="shared" si="42"/>
        <v>798837.37347189966</v>
      </c>
      <c r="AN117" s="2068"/>
      <c r="AO117" s="503">
        <f t="shared" si="49"/>
        <v>25562.79595110079</v>
      </c>
      <c r="AP117" s="2069">
        <f t="shared" si="43"/>
        <v>824400</v>
      </c>
      <c r="AQ117" s="2069">
        <f t="shared" si="44"/>
        <v>625770</v>
      </c>
      <c r="AR117" s="2069">
        <f t="shared" si="45"/>
        <v>824400</v>
      </c>
      <c r="AS117" s="2069">
        <f t="shared" si="46"/>
        <v>1450170</v>
      </c>
      <c r="AU117" s="32"/>
      <c r="AV117" s="85">
        <f>'수도광열비 부과 내역 '!P117-'전체 전기 사용내역'!AS117</f>
        <v>0</v>
      </c>
    </row>
    <row r="118" spans="1:48" ht="24.95" customHeight="1">
      <c r="A118" s="4306"/>
      <c r="B118" s="2101">
        <v>113</v>
      </c>
      <c r="C118" s="1763" t="s">
        <v>164</v>
      </c>
      <c r="D118" s="1764" t="s">
        <v>1287</v>
      </c>
      <c r="E118" s="3097" t="s">
        <v>1793</v>
      </c>
      <c r="F118" s="1766">
        <v>177.68</v>
      </c>
      <c r="G118" s="1766"/>
      <c r="H118" s="1766"/>
      <c r="I118" s="1766">
        <v>53.75</v>
      </c>
      <c r="J118" s="1767" t="s">
        <v>2323</v>
      </c>
      <c r="K118" s="496">
        <f t="shared" ref="K118:K124" si="60">SUM(M118:Q118)-P118</f>
        <v>10.811111111111018</v>
      </c>
      <c r="L118" s="499">
        <f>'검침 내역'!S118</f>
        <v>6009</v>
      </c>
      <c r="M118" s="502"/>
      <c r="N118" s="502"/>
      <c r="O118" s="502"/>
      <c r="P118" s="681">
        <f>'EHP(OAC)검침자료'!F79</f>
        <v>324.49407755963006</v>
      </c>
      <c r="Q118" s="504">
        <f>'주방 배수펌프 '!N46</f>
        <v>10.81111111111103</v>
      </c>
      <c r="R118" s="681">
        <f t="shared" si="59"/>
        <v>6019.8111111111111</v>
      </c>
      <c r="S118" s="2060">
        <f>R118*'전기 요금 고지 및 기준'!$L$8</f>
        <v>168554.25557001296</v>
      </c>
      <c r="T118" s="499">
        <f>R118*'전기 요금 고지 및 기준'!$M$8</f>
        <v>837157.03750942112</v>
      </c>
      <c r="U118" s="1430">
        <f>R118*'전기 요금 고지 및 기준'!$N$8</f>
        <v>84277.35555555555</v>
      </c>
      <c r="V118" s="500">
        <f>S118*-0.01</f>
        <v>-1685.5425557001297</v>
      </c>
      <c r="W118" s="499">
        <f>S118+T118+V118+U118</f>
        <v>1088303.1060792895</v>
      </c>
      <c r="X118" s="499"/>
      <c r="Y118" s="499">
        <f t="shared" si="47"/>
        <v>34825.699394537267</v>
      </c>
      <c r="Z118" s="499">
        <f>ROUND((W118+X118+Y118),-1)</f>
        <v>1123130</v>
      </c>
      <c r="AA118" s="501">
        <f>P118*'전기 요금 고지 및 기준'!$L$8</f>
        <v>9085.8096160173609</v>
      </c>
      <c r="AB118" s="501">
        <f>P118*'전기 요금 고지 및 기준'!$M$8</f>
        <v>45126.416036172232</v>
      </c>
      <c r="AC118" s="501">
        <f>P118*'전기 요금 고지 및 기준'!$N$8</f>
        <v>4542.9170858348207</v>
      </c>
      <c r="AD118" s="501">
        <f>AA118*-0.01</f>
        <v>-90.858096160173616</v>
      </c>
      <c r="AE118" s="501">
        <f>AA118+AB118+AD118+AC118</f>
        <v>58664.284641864237</v>
      </c>
      <c r="AF118" s="501"/>
      <c r="AG118" s="2067">
        <f t="shared" si="48"/>
        <v>1877.2571085396555</v>
      </c>
      <c r="AH118" s="501">
        <f>ROUND((AE118+AF118+AG118),-1)</f>
        <v>60540</v>
      </c>
      <c r="AI118" s="2061">
        <f>I118*'전기 요금 고지 및 기준'!$L$12</f>
        <v>29803.59368982428</v>
      </c>
      <c r="AJ118" s="2061">
        <f>I118*'전기 요금 고지 및 기준'!$M$12</f>
        <v>148025.26412715868</v>
      </c>
      <c r="AK118" s="2061">
        <f>I118*'전기 요금 고지 및 기준'!$N$12</f>
        <v>14901.837119071202</v>
      </c>
      <c r="AL118" s="2061">
        <f t="shared" si="41"/>
        <v>-298.03593689824282</v>
      </c>
      <c r="AM118" s="2061">
        <f t="shared" si="42"/>
        <v>192432.65899915592</v>
      </c>
      <c r="AN118" s="2068"/>
      <c r="AO118" s="503">
        <f t="shared" si="49"/>
        <v>6157.8450879729899</v>
      </c>
      <c r="AP118" s="2069">
        <f t="shared" si="43"/>
        <v>198590</v>
      </c>
      <c r="AQ118" s="2069">
        <f t="shared" si="44"/>
        <v>1183670</v>
      </c>
      <c r="AR118" s="2069">
        <f t="shared" si="45"/>
        <v>198590</v>
      </c>
      <c r="AS118" s="2069">
        <f t="shared" si="46"/>
        <v>1382260</v>
      </c>
      <c r="AU118" s="32"/>
      <c r="AV118" s="85">
        <f>'수도광열비 부과 내역 '!P118-'전체 전기 사용내역'!AS118</f>
        <v>0</v>
      </c>
    </row>
    <row r="119" spans="1:48" ht="24.95" customHeight="1">
      <c r="A119" s="4306"/>
      <c r="B119" s="2101">
        <v>114</v>
      </c>
      <c r="C119" s="1763" t="s">
        <v>164</v>
      </c>
      <c r="D119" s="1764" t="s">
        <v>1791</v>
      </c>
      <c r="E119" s="3097" t="s">
        <v>2078</v>
      </c>
      <c r="F119" s="1768">
        <v>245.56</v>
      </c>
      <c r="G119" s="1768"/>
      <c r="H119" s="1768"/>
      <c r="I119" s="1768">
        <f>10.23+64.06</f>
        <v>74.290000000000006</v>
      </c>
      <c r="J119" s="1767" t="s">
        <v>1848</v>
      </c>
      <c r="K119" s="496">
        <f t="shared" si="60"/>
        <v>27.519191919191712</v>
      </c>
      <c r="L119" s="499">
        <f>'검침 내역'!S119</f>
        <v>7779</v>
      </c>
      <c r="M119" s="502"/>
      <c r="N119" s="502"/>
      <c r="O119" s="502"/>
      <c r="P119" s="2023">
        <f>'EHP(OAC)검침자료'!F76</f>
        <v>0</v>
      </c>
      <c r="Q119" s="504">
        <f>'주방 배수펌프 '!N47</f>
        <v>27.519191919191712</v>
      </c>
      <c r="R119" s="681">
        <f t="shared" si="59"/>
        <v>7806.5191919191921</v>
      </c>
      <c r="S119" s="2060">
        <f>R119*'전기 요금 고지 및 기준'!$L$8</f>
        <v>218581.9466259116</v>
      </c>
      <c r="T119" s="499">
        <f>R119*'전기 요금 고지 및 기준'!$M$8</f>
        <v>1085629.1600088524</v>
      </c>
      <c r="U119" s="1430">
        <f>R119*'전기 요금 고지 및 기준'!$N$8</f>
        <v>109291.26868686869</v>
      </c>
      <c r="V119" s="500">
        <f>S119*-0.01</f>
        <v>-2185.8194662591159</v>
      </c>
      <c r="W119" s="499">
        <f>S119+T119+V119+U119</f>
        <v>1411316.5558553736</v>
      </c>
      <c r="X119" s="499"/>
      <c r="Y119" s="499">
        <f t="shared" si="47"/>
        <v>45162.12978737196</v>
      </c>
      <c r="Z119" s="499">
        <f>ROUND((W119+X119+Y119),-1)</f>
        <v>1456480</v>
      </c>
      <c r="AA119" s="501">
        <f>P119*'전기 요금 고지 및 기준'!$L$8</f>
        <v>0</v>
      </c>
      <c r="AB119" s="501">
        <f>P119*'전기 요금 고지 및 기준'!$M$8</f>
        <v>0</v>
      </c>
      <c r="AC119" s="501">
        <f>P119*'전기 요금 고지 및 기준'!$N$8</f>
        <v>0</v>
      </c>
      <c r="AD119" s="501">
        <f>AA119*-0.01</f>
        <v>0</v>
      </c>
      <c r="AE119" s="501">
        <f>AA119+AB119+AD119+AC119</f>
        <v>0</v>
      </c>
      <c r="AF119" s="501"/>
      <c r="AG119" s="2067">
        <f t="shared" si="48"/>
        <v>0</v>
      </c>
      <c r="AH119" s="501">
        <f>ROUND((AE119+AF119+AG119),-1)</f>
        <v>0</v>
      </c>
      <c r="AI119" s="2061">
        <f>I119*'전기 요금 고지 및 기준'!$L$12</f>
        <v>41192.725120317133</v>
      </c>
      <c r="AJ119" s="2061">
        <f>I119*'전기 요금 고지 및 기준'!$M$12</f>
        <v>204591.56971175104</v>
      </c>
      <c r="AK119" s="2061">
        <f>I119*'전기 요금 고지 및 기준'!$N$12</f>
        <v>20596.418224666042</v>
      </c>
      <c r="AL119" s="2061">
        <f t="shared" si="41"/>
        <v>-411.92725120317135</v>
      </c>
      <c r="AM119" s="2061">
        <f t="shared" si="42"/>
        <v>265968.78580553108</v>
      </c>
      <c r="AN119" s="2068"/>
      <c r="AO119" s="503">
        <f t="shared" si="49"/>
        <v>8511.0011457769942</v>
      </c>
      <c r="AP119" s="2069">
        <f t="shared" si="43"/>
        <v>274480</v>
      </c>
      <c r="AQ119" s="2069">
        <f t="shared" si="44"/>
        <v>1456480</v>
      </c>
      <c r="AR119" s="2069">
        <f t="shared" si="45"/>
        <v>274480</v>
      </c>
      <c r="AS119" s="2069">
        <f t="shared" si="46"/>
        <v>1730960</v>
      </c>
      <c r="AU119" s="32"/>
      <c r="AV119" s="85">
        <f>'수도광열비 부과 내역 '!P119-'전체 전기 사용내역'!AS119</f>
        <v>0</v>
      </c>
    </row>
    <row r="120" spans="1:48" ht="24.95" customHeight="1">
      <c r="A120" s="4306"/>
      <c r="B120" s="2101">
        <v>115</v>
      </c>
      <c r="C120" s="1758" t="s">
        <v>164</v>
      </c>
      <c r="D120" s="1707" t="s">
        <v>633</v>
      </c>
      <c r="E120" s="3096" t="s">
        <v>1559</v>
      </c>
      <c r="F120" s="1736">
        <v>109.2</v>
      </c>
      <c r="G120" s="1736"/>
      <c r="H120" s="1736"/>
      <c r="I120" s="1736">
        <v>33.04</v>
      </c>
      <c r="J120" s="1737" t="s">
        <v>1597</v>
      </c>
      <c r="K120" s="496">
        <f t="shared" si="60"/>
        <v>10.81111111111103</v>
      </c>
      <c r="L120" s="499">
        <f>'검침 내역'!S120</f>
        <v>4278</v>
      </c>
      <c r="M120" s="502"/>
      <c r="N120" s="502"/>
      <c r="O120" s="502"/>
      <c r="P120" s="681">
        <f>'EHP(OAC)검침자료'!F80</f>
        <v>0</v>
      </c>
      <c r="Q120" s="504">
        <f>'주방 배수펌프 '!N43</f>
        <v>10.81111111111103</v>
      </c>
      <c r="R120" s="681">
        <f t="shared" si="59"/>
        <v>4288.8111111111111</v>
      </c>
      <c r="S120" s="2060">
        <f>R120*'전기 요금 고지 및 기준'!$L$8</f>
        <v>120086.38656110658</v>
      </c>
      <c r="T120" s="499">
        <f>R120*'전기 요금 고지 및 기준'!$M$8</f>
        <v>596432.07036650099</v>
      </c>
      <c r="U120" s="1430">
        <f>R120*'전기 요금 고지 및 기준'!$N$8</f>
        <v>60043.355555555558</v>
      </c>
      <c r="V120" s="500">
        <f>S120*-0.01</f>
        <v>-1200.8638656110659</v>
      </c>
      <c r="W120" s="499">
        <f>S120+T120+V120+U120</f>
        <v>775360.94861755206</v>
      </c>
      <c r="X120" s="499"/>
      <c r="Y120" s="499">
        <f t="shared" si="47"/>
        <v>24811.550355761665</v>
      </c>
      <c r="Z120" s="499">
        <f>ROUND((W120+X120+Y120),-1)</f>
        <v>800170</v>
      </c>
      <c r="AA120" s="501">
        <f>P120*'전기 요금 고지 및 기준'!$L$8</f>
        <v>0</v>
      </c>
      <c r="AB120" s="501">
        <f>P120*'전기 요금 고지 및 기준'!$M$8</f>
        <v>0</v>
      </c>
      <c r="AC120" s="501">
        <f>P120*'전기 요금 고지 및 기준'!$N$8</f>
        <v>0</v>
      </c>
      <c r="AD120" s="501">
        <f>AA120*-0.01</f>
        <v>0</v>
      </c>
      <c r="AE120" s="501">
        <f>AA120+AB120+AD120+AC120</f>
        <v>0</v>
      </c>
      <c r="AF120" s="501"/>
      <c r="AG120" s="2067">
        <f t="shared" si="48"/>
        <v>0</v>
      </c>
      <c r="AH120" s="501">
        <f>ROUND((AE120+AF120+AG120),-1)</f>
        <v>0</v>
      </c>
      <c r="AI120" s="2061">
        <f>I120*'전기 요금 고지 및 기준'!$L$12</f>
        <v>18320.199730451986</v>
      </c>
      <c r="AJ120" s="2061">
        <f>I120*'전기 요금 고지 및 기준'!$M$12</f>
        <v>90990.785614164139</v>
      </c>
      <c r="AK120" s="2061">
        <f>I120*'전기 요금 고지 및 기준'!$N$12</f>
        <v>9160.1246216579075</v>
      </c>
      <c r="AL120" s="2061">
        <f t="shared" si="41"/>
        <v>-183.20199730451986</v>
      </c>
      <c r="AM120" s="2061">
        <f t="shared" si="42"/>
        <v>118287.90796896951</v>
      </c>
      <c r="AN120" s="2068"/>
      <c r="AO120" s="503">
        <f t="shared" si="49"/>
        <v>3785.2130550070242</v>
      </c>
      <c r="AP120" s="2069">
        <f t="shared" si="43"/>
        <v>122070</v>
      </c>
      <c r="AQ120" s="2069">
        <f t="shared" si="44"/>
        <v>800170</v>
      </c>
      <c r="AR120" s="2069">
        <f t="shared" si="45"/>
        <v>122070</v>
      </c>
      <c r="AS120" s="2069">
        <f t="shared" si="46"/>
        <v>922240</v>
      </c>
      <c r="AU120" s="32"/>
      <c r="AV120" s="85">
        <f>'수도광열비 부과 내역 '!P120-'전체 전기 사용내역'!AS120</f>
        <v>0</v>
      </c>
    </row>
    <row r="121" spans="1:48" ht="24.95" customHeight="1">
      <c r="A121" s="4306"/>
      <c r="B121" s="2101">
        <v>116</v>
      </c>
      <c r="C121" s="1758" t="s">
        <v>164</v>
      </c>
      <c r="D121" s="1707" t="s">
        <v>633</v>
      </c>
      <c r="E121" s="3096" t="s">
        <v>1560</v>
      </c>
      <c r="F121" s="1736">
        <v>80.790000000000006</v>
      </c>
      <c r="G121" s="1736"/>
      <c r="H121" s="1736"/>
      <c r="I121" s="1736">
        <v>24.44</v>
      </c>
      <c r="J121" s="1710" t="s">
        <v>3318</v>
      </c>
      <c r="K121" s="496">
        <f t="shared" si="60"/>
        <v>20.358585858585684</v>
      </c>
      <c r="L121" s="499">
        <f>'검침 내역'!S121</f>
        <v>7380</v>
      </c>
      <c r="M121" s="502"/>
      <c r="N121" s="502"/>
      <c r="O121" s="502"/>
      <c r="P121" s="681">
        <f>'EHP(OAC)검침자료'!F81</f>
        <v>1049.5059224403699</v>
      </c>
      <c r="Q121" s="504">
        <f>'주방 배수펌프 '!N44</f>
        <v>20.358585858585705</v>
      </c>
      <c r="R121" s="681">
        <f t="shared" si="59"/>
        <v>7400.3585858585866</v>
      </c>
      <c r="S121" s="2060">
        <f>R121*'전기 요금 고지 및 기준'!$L$8</f>
        <v>207209.48039187148</v>
      </c>
      <c r="T121" s="499">
        <f>R121*'전기 요금 고지 및 기준'!$M$8</f>
        <v>1029145.6253186802</v>
      </c>
      <c r="U121" s="1430">
        <f>R121*'전기 요금 고지 및 기준'!$N$8</f>
        <v>103605.02020202021</v>
      </c>
      <c r="V121" s="500">
        <f t="shared" si="53"/>
        <v>-2072.0948039187147</v>
      </c>
      <c r="W121" s="499">
        <f t="shared" si="54"/>
        <v>1337888.0311086532</v>
      </c>
      <c r="X121" s="499"/>
      <c r="Y121" s="499">
        <f t="shared" si="47"/>
        <v>42812.416995476902</v>
      </c>
      <c r="Z121" s="499">
        <f t="shared" si="55"/>
        <v>1380700</v>
      </c>
      <c r="AA121" s="501">
        <f>P121*'전기 요금 고지 및 기준'!$L$8</f>
        <v>29386.086408383184</v>
      </c>
      <c r="AB121" s="501">
        <f>P121*'전기 요금 고지 및 기준'!$M$8</f>
        <v>145951.63413966389</v>
      </c>
      <c r="AC121" s="501">
        <f>P121*'전기 요금 고지 및 기준'!$N$8</f>
        <v>14693.082914165177</v>
      </c>
      <c r="AD121" s="501">
        <f t="shared" si="56"/>
        <v>-293.86086408383187</v>
      </c>
      <c r="AE121" s="501">
        <f t="shared" si="52"/>
        <v>189736.9425981284</v>
      </c>
      <c r="AF121" s="501"/>
      <c r="AG121" s="2067">
        <f t="shared" si="48"/>
        <v>6071.5821631401086</v>
      </c>
      <c r="AH121" s="501">
        <f t="shared" si="57"/>
        <v>195810</v>
      </c>
      <c r="AI121" s="2061">
        <f>I121*'전기 요금 고지 및 기준'!$L$12</f>
        <v>13551.624740080102</v>
      </c>
      <c r="AJ121" s="2061">
        <f>I121*'전기 요금 고지 및 기준'!$M$12</f>
        <v>67306.743353818747</v>
      </c>
      <c r="AK121" s="2061">
        <f>I121*'전기 요금 고지 및 기준'!$N$12</f>
        <v>6775.8306826065154</v>
      </c>
      <c r="AL121" s="2061">
        <f t="shared" si="41"/>
        <v>-135.51624740080103</v>
      </c>
      <c r="AM121" s="2061">
        <f t="shared" si="42"/>
        <v>87498.682529104568</v>
      </c>
      <c r="AN121" s="2068"/>
      <c r="AO121" s="503">
        <f t="shared" si="49"/>
        <v>2799.9578409313463</v>
      </c>
      <c r="AP121" s="2069">
        <f t="shared" si="43"/>
        <v>90300</v>
      </c>
      <c r="AQ121" s="2069">
        <f t="shared" si="44"/>
        <v>1576510</v>
      </c>
      <c r="AR121" s="2069">
        <f t="shared" si="45"/>
        <v>90300</v>
      </c>
      <c r="AS121" s="2069">
        <f t="shared" si="46"/>
        <v>1666810</v>
      </c>
      <c r="AU121" s="32"/>
      <c r="AV121" s="85">
        <f>'수도광열비 부과 내역 '!P121-'전체 전기 사용내역'!AS121</f>
        <v>0</v>
      </c>
    </row>
    <row r="122" spans="1:48" ht="24.95" customHeight="1">
      <c r="A122" s="4306"/>
      <c r="B122" s="2101">
        <v>117</v>
      </c>
      <c r="C122" s="1758" t="s">
        <v>164</v>
      </c>
      <c r="D122" s="1707" t="s">
        <v>633</v>
      </c>
      <c r="E122" s="3927" t="s">
        <v>3473</v>
      </c>
      <c r="F122" s="3832">
        <v>65.739999999999995</v>
      </c>
      <c r="G122" s="3832"/>
      <c r="H122" s="3832"/>
      <c r="I122" s="3832">
        <f>F122*0.3025</f>
        <v>19.886349999999997</v>
      </c>
      <c r="J122" s="1724" t="s">
        <v>3475</v>
      </c>
      <c r="K122" s="496">
        <f t="shared" ref="K122:K123" si="61">SUM(M122:Q122)-P122</f>
        <v>0</v>
      </c>
      <c r="L122" s="499">
        <f>'검침 내역'!S122</f>
        <v>2769</v>
      </c>
      <c r="M122" s="502"/>
      <c r="N122" s="502"/>
      <c r="O122" s="502"/>
      <c r="P122" s="681">
        <f>'EHP(OAC)검침자료'!F72</f>
        <v>2081.4726072743824</v>
      </c>
      <c r="Q122" s="504"/>
      <c r="R122" s="681">
        <f t="shared" si="59"/>
        <v>2769</v>
      </c>
      <c r="S122" s="2060">
        <f>R122*'전기 요금 고지 및 기준'!$L$8</f>
        <v>77531.790459654381</v>
      </c>
      <c r="T122" s="499">
        <f>R122*'전기 요금 고지 및 기준'!$M$8</f>
        <v>385076.50723208894</v>
      </c>
      <c r="U122" s="1430">
        <f>R122*'전기 요금 고지 및 기준'!$N$8</f>
        <v>38766</v>
      </c>
      <c r="V122" s="500">
        <f t="shared" ref="V122:V123" si="62">S122*-0.01</f>
        <v>-775.31790459654383</v>
      </c>
      <c r="W122" s="499">
        <f t="shared" ref="W122:W123" si="63">S122+T122+V122+U122</f>
        <v>500598.97978714679</v>
      </c>
      <c r="X122" s="499"/>
      <c r="Y122" s="499">
        <f t="shared" ref="Y122:Y123" si="64">W122*0.032</f>
        <v>16019.167353188697</v>
      </c>
      <c r="Z122" s="499">
        <f t="shared" ref="Z122:Z123" si="65">ROUND((W122+X122+Y122),-1)</f>
        <v>516620</v>
      </c>
      <c r="AA122" s="501">
        <f>P122*'전기 요금 고지 및 기준'!$L$8</f>
        <v>58281.075491046548</v>
      </c>
      <c r="AB122" s="501">
        <f>P122*'전기 요금 고지 및 기준'!$M$8</f>
        <v>289464.13922300062</v>
      </c>
      <c r="AC122" s="501">
        <f>P122*'전기 요금 고지 및 기준'!$N$8</f>
        <v>29140.616501841352</v>
      </c>
      <c r="AD122" s="501">
        <f t="shared" ref="AD122:AD123" si="66">AA122*-0.01</f>
        <v>-582.81075491046545</v>
      </c>
      <c r="AE122" s="501">
        <f t="shared" ref="AE122:AE123" si="67">AA122+AB122+AD122+AC122</f>
        <v>376303.02046097803</v>
      </c>
      <c r="AF122" s="501"/>
      <c r="AG122" s="2067">
        <f t="shared" ref="AG122:AG123" si="68">AE122*0.032</f>
        <v>12041.696654751297</v>
      </c>
      <c r="AH122" s="501">
        <f>ROUND((AE122+AF122+AG122),-1)</f>
        <v>388340</v>
      </c>
      <c r="AI122" s="2061">
        <f>I122*'전기 요금 고지 및 기준'!$L$12</f>
        <v>11026.692006951385</v>
      </c>
      <c r="AJ122" s="2061">
        <f>I122*'전기 요금 고지 및 기준'!$M$12</f>
        <v>54766.180674885974</v>
      </c>
      <c r="AK122" s="2061">
        <f>I122*'전기 요금 고지 및 기준'!$N$12</f>
        <v>5513.3609040528663</v>
      </c>
      <c r="AL122" s="2061">
        <f t="shared" ref="AL122:AL123" si="69">AI122*-0.01</f>
        <v>-110.26692006951386</v>
      </c>
      <c r="AM122" s="2061">
        <f t="shared" ref="AM122:AM123" si="70">AI122+AJ122+AL122+AK122</f>
        <v>71195.966665820713</v>
      </c>
      <c r="AN122" s="2068"/>
      <c r="AO122" s="503">
        <f t="shared" ref="AO122" si="71">AM122*0.032</f>
        <v>2278.270933306263</v>
      </c>
      <c r="AP122" s="2069">
        <f>ROUND((AM122+AN122+AO122),-1)</f>
        <v>73470</v>
      </c>
      <c r="AQ122" s="2069">
        <f t="shared" ref="AQ122" si="72">AH122+Z122</f>
        <v>904960</v>
      </c>
      <c r="AR122" s="2069">
        <f>AP122</f>
        <v>73470</v>
      </c>
      <c r="AS122" s="2069">
        <f t="shared" ref="AS122" si="73">AQ122+AR122</f>
        <v>978430</v>
      </c>
      <c r="AU122" s="32"/>
      <c r="AV122" s="85"/>
    </row>
    <row r="123" spans="1:48" ht="24.95" customHeight="1">
      <c r="A123" s="4306"/>
      <c r="B123" s="2101">
        <v>118</v>
      </c>
      <c r="C123" s="1758" t="s">
        <v>164</v>
      </c>
      <c r="D123" s="1707" t="s">
        <v>633</v>
      </c>
      <c r="E123" s="3927" t="s">
        <v>3474</v>
      </c>
      <c r="F123" s="3832">
        <v>138.75</v>
      </c>
      <c r="G123" s="3832"/>
      <c r="H123" s="3832"/>
      <c r="I123" s="3832">
        <f>F123*0.3025</f>
        <v>41.971874999999997</v>
      </c>
      <c r="J123" s="1710" t="s">
        <v>3476</v>
      </c>
      <c r="K123" s="496">
        <f t="shared" si="61"/>
        <v>12.636363636363512</v>
      </c>
      <c r="L123" s="499">
        <f>'검침 내역'!S123</f>
        <v>8080</v>
      </c>
      <c r="M123" s="502"/>
      <c r="N123" s="502"/>
      <c r="O123" s="502"/>
      <c r="P123" s="681">
        <f>'EHP(OAC)검침자료'!F73</f>
        <v>591.46929697521409</v>
      </c>
      <c r="Q123" s="504">
        <f>'주방 배수펌프 '!N45</f>
        <v>12.636363636363543</v>
      </c>
      <c r="R123" s="681">
        <f t="shared" si="59"/>
        <v>8092.636363636364</v>
      </c>
      <c r="S123" s="2060">
        <f>R123*'전기 요금 고지 및 기준'!$L$8</f>
        <v>226593.20578246081</v>
      </c>
      <c r="T123" s="499">
        <f>R123*'전기 요금 고지 및 기준'!$M$8</f>
        <v>1125418.6150987665</v>
      </c>
      <c r="U123" s="1430">
        <f>R123*'전기 요금 고지 및 기준'!$N$8</f>
        <v>113296.90909090909</v>
      </c>
      <c r="V123" s="500">
        <f t="shared" si="62"/>
        <v>-2265.9320578246079</v>
      </c>
      <c r="W123" s="499">
        <f t="shared" si="63"/>
        <v>1463042.7979143118</v>
      </c>
      <c r="X123" s="499"/>
      <c r="Y123" s="499">
        <f t="shared" si="64"/>
        <v>46817.369533257974</v>
      </c>
      <c r="Z123" s="499">
        <f t="shared" si="65"/>
        <v>1509860</v>
      </c>
      <c r="AA123" s="501">
        <f>P123*'전기 요금 고지 및 기준'!$L$8</f>
        <v>16561.095556663557</v>
      </c>
      <c r="AB123" s="501">
        <f>P123*'전기 요금 고지 및 기준'!$M$8</f>
        <v>82253.857354364241</v>
      </c>
      <c r="AC123" s="501">
        <f>P123*'전기 요금 고지 및 기준'!$N$8</f>
        <v>8280.5701576529973</v>
      </c>
      <c r="AD123" s="501">
        <f t="shared" si="66"/>
        <v>-165.61095556663557</v>
      </c>
      <c r="AE123" s="501">
        <f t="shared" si="67"/>
        <v>106929.91211311416</v>
      </c>
      <c r="AF123" s="501"/>
      <c r="AG123" s="2067">
        <f t="shared" si="68"/>
        <v>3421.757187619653</v>
      </c>
      <c r="AH123" s="501">
        <f t="shared" ref="AH123" si="74">ROUND((AE123+AF123+AG123),-1)</f>
        <v>110350</v>
      </c>
      <c r="AI123" s="2061">
        <f>I123*'전기 요금 고지 및 기준'!$L$12</f>
        <v>23272.794584187784</v>
      </c>
      <c r="AJ123" s="2061">
        <f>I123*'전기 요금 고지 및 기준'!$M$12</f>
        <v>115588.79781929465</v>
      </c>
      <c r="AK123" s="2061">
        <f>I123*'전기 요금 고지 및 기준'!$N$12</f>
        <v>11636.428741060774</v>
      </c>
      <c r="AL123" s="2061">
        <f t="shared" si="69"/>
        <v>-232.72794584187784</v>
      </c>
      <c r="AM123" s="2061">
        <f t="shared" si="70"/>
        <v>150265.29319870134</v>
      </c>
      <c r="AN123" s="2068"/>
      <c r="AO123" s="503">
        <f t="shared" si="49"/>
        <v>4808.4893823584434</v>
      </c>
      <c r="AP123" s="2069">
        <f t="shared" si="43"/>
        <v>155070</v>
      </c>
      <c r="AQ123" s="2069">
        <f t="shared" si="44"/>
        <v>1620210</v>
      </c>
      <c r="AR123" s="2069">
        <f t="shared" si="45"/>
        <v>155070</v>
      </c>
      <c r="AS123" s="2069">
        <f t="shared" si="46"/>
        <v>1775280</v>
      </c>
      <c r="AU123" s="32"/>
      <c r="AV123" s="85">
        <f>'수도광열비 부과 내역 '!P123-'전체 전기 사용내역'!AS123</f>
        <v>0</v>
      </c>
    </row>
    <row r="124" spans="1:48" ht="24.95" customHeight="1">
      <c r="A124" s="4306"/>
      <c r="B124" s="2101">
        <v>119</v>
      </c>
      <c r="C124" s="1758" t="s">
        <v>164</v>
      </c>
      <c r="D124" s="1707" t="s">
        <v>633</v>
      </c>
      <c r="E124" s="3096" t="s">
        <v>331</v>
      </c>
      <c r="F124" s="1736">
        <v>139.33000000000001</v>
      </c>
      <c r="G124" s="1736"/>
      <c r="H124" s="1736"/>
      <c r="I124" s="1736">
        <v>42.15</v>
      </c>
      <c r="J124" s="1710" t="s">
        <v>2957</v>
      </c>
      <c r="K124" s="496">
        <f t="shared" si="60"/>
        <v>7.862626262626236</v>
      </c>
      <c r="L124" s="499">
        <f>'검침 내역'!S124</f>
        <v>2474</v>
      </c>
      <c r="M124" s="502"/>
      <c r="N124" s="502"/>
      <c r="O124" s="502"/>
      <c r="P124" s="681">
        <f>'EHP(OAC)검침자료'!F82</f>
        <v>825.52912060716062</v>
      </c>
      <c r="Q124" s="504">
        <f>'주방 배수펌프 '!N40</f>
        <v>7.862626262626204</v>
      </c>
      <c r="R124" s="681">
        <f t="shared" si="59"/>
        <v>2481.8626262626262</v>
      </c>
      <c r="S124" s="2060">
        <f>R124*'전기 요금 고지 및 기준'!$L$8</f>
        <v>69491.965723741945</v>
      </c>
      <c r="T124" s="499">
        <f>R124*'전기 요금 고지 및 기준'!$M$8</f>
        <v>345145.17571364081</v>
      </c>
      <c r="U124" s="1430">
        <f>R124*'전기 요금 고지 및 기준'!$N$8</f>
        <v>34746.076767676765</v>
      </c>
      <c r="V124" s="500">
        <f t="shared" si="53"/>
        <v>-694.91965723741941</v>
      </c>
      <c r="W124" s="499">
        <f t="shared" si="54"/>
        <v>448688.29854782211</v>
      </c>
      <c r="X124" s="499"/>
      <c r="Y124" s="499">
        <f t="shared" si="47"/>
        <v>14358.025553530308</v>
      </c>
      <c r="Z124" s="499">
        <f t="shared" si="55"/>
        <v>463050</v>
      </c>
      <c r="AA124" s="501">
        <f>P124*'전기 요금 고지 및 기준'!$L$8</f>
        <v>23114.752906196143</v>
      </c>
      <c r="AB124" s="501">
        <f>P124*'전기 요금 고지 및 기준'!$M$8</f>
        <v>114803.85351454797</v>
      </c>
      <c r="AC124" s="501">
        <f>P124*'전기 요금 고지 및 기준'!$N$8</f>
        <v>11557.407688500249</v>
      </c>
      <c r="AD124" s="501">
        <f t="shared" si="56"/>
        <v>-231.14752906196145</v>
      </c>
      <c r="AE124" s="501">
        <f t="shared" si="52"/>
        <v>149244.8665801824</v>
      </c>
      <c r="AF124" s="501"/>
      <c r="AG124" s="2067">
        <f t="shared" si="48"/>
        <v>4775.8357305658365</v>
      </c>
      <c r="AH124" s="501">
        <f t="shared" si="57"/>
        <v>154020</v>
      </c>
      <c r="AI124" s="2061">
        <f>I124*'전기 요금 고지 및 기준'!$L$12</f>
        <v>23371.562307462202</v>
      </c>
      <c r="AJ124" s="2061">
        <f>I124*'전기 요금 고지 및 기준'!$M$12</f>
        <v>116079.34665971604</v>
      </c>
      <c r="AK124" s="2061">
        <f>I124*'전기 요금 고지 및 기준'!$N$12</f>
        <v>11685.812736164673</v>
      </c>
      <c r="AL124" s="2061">
        <f t="shared" si="41"/>
        <v>-233.71562307462202</v>
      </c>
      <c r="AM124" s="2061">
        <f t="shared" si="42"/>
        <v>150903.0060802683</v>
      </c>
      <c r="AN124" s="2068"/>
      <c r="AO124" s="503">
        <f t="shared" si="49"/>
        <v>4828.896194568586</v>
      </c>
      <c r="AP124" s="2069">
        <f t="shared" si="43"/>
        <v>155730</v>
      </c>
      <c r="AQ124" s="2069">
        <f t="shared" si="44"/>
        <v>617070</v>
      </c>
      <c r="AR124" s="2069">
        <f t="shared" si="45"/>
        <v>155730</v>
      </c>
      <c r="AS124" s="2069">
        <f t="shared" si="46"/>
        <v>772800</v>
      </c>
      <c r="AU124" s="32"/>
      <c r="AV124" s="85">
        <f>'수도광열비 부과 내역 '!P124-'전체 전기 사용내역'!AS124</f>
        <v>0</v>
      </c>
    </row>
    <row r="125" spans="1:48" ht="24.95" customHeight="1">
      <c r="A125" s="4306"/>
      <c r="B125" s="2101">
        <v>120</v>
      </c>
      <c r="C125" s="1758" t="s">
        <v>164</v>
      </c>
      <c r="D125" s="1707" t="s">
        <v>858</v>
      </c>
      <c r="E125" s="3096" t="s">
        <v>1203</v>
      </c>
      <c r="F125" s="1709">
        <v>315.2</v>
      </c>
      <c r="G125" s="1709"/>
      <c r="H125" s="1709"/>
      <c r="I125" s="1709">
        <f t="shared" ref="I125:I133" si="75">F125*0.3025</f>
        <v>95.347999999999999</v>
      </c>
      <c r="J125" s="1737" t="s">
        <v>1463</v>
      </c>
      <c r="K125" s="496">
        <f t="shared" ref="K125:K194" si="76">SUM(M125:Q125)-P125</f>
        <v>14.054279749478184</v>
      </c>
      <c r="L125" s="499">
        <f>'검침 내역'!S125</f>
        <v>7239</v>
      </c>
      <c r="M125" s="502"/>
      <c r="N125" s="502"/>
      <c r="O125" s="502"/>
      <c r="P125" s="681">
        <f>'EHP(OAC)검침자료'!F83+'EHP(OAC)검침자료'!F74</f>
        <v>146.47087939283946</v>
      </c>
      <c r="Q125" s="504">
        <f>'주방 배수펌프 '!N60</f>
        <v>14.054279749478171</v>
      </c>
      <c r="R125" s="681">
        <f t="shared" si="59"/>
        <v>7253.0542797494782</v>
      </c>
      <c r="S125" s="2060">
        <f>R125*'전기 요금 고지 및 기준'!$L$8</f>
        <v>203084.97096787143</v>
      </c>
      <c r="T125" s="499">
        <f>R125*'전기 요금 고지 및 기준'!$M$8</f>
        <v>1008660.4582198207</v>
      </c>
      <c r="U125" s="1430">
        <f>R125*'전기 요금 고지 및 기준'!$N$8</f>
        <v>101542.75991649269</v>
      </c>
      <c r="V125" s="500">
        <f t="shared" si="53"/>
        <v>-2030.8497096787144</v>
      </c>
      <c r="W125" s="499">
        <f t="shared" si="54"/>
        <v>1311257.3393945063</v>
      </c>
      <c r="X125" s="499"/>
      <c r="Y125" s="499">
        <f t="shared" si="47"/>
        <v>41960.234860624201</v>
      </c>
      <c r="Z125" s="499">
        <f t="shared" si="55"/>
        <v>1353220</v>
      </c>
      <c r="AA125" s="501">
        <f>P125*'전기 요금 고지 및 기준'!$L$8</f>
        <v>4101.1735390129788</v>
      </c>
      <c r="AB125" s="501">
        <f>P125*'전기 요금 고지 및 기준'!$M$8</f>
        <v>20369.264950454017</v>
      </c>
      <c r="AC125" s="501">
        <f>P125*'전기 요금 고지 및 기준'!$N$8</f>
        <v>2050.5923114997527</v>
      </c>
      <c r="AD125" s="501">
        <f t="shared" si="56"/>
        <v>-41.011735390129786</v>
      </c>
      <c r="AE125" s="501">
        <f t="shared" si="52"/>
        <v>26480.01906557662</v>
      </c>
      <c r="AF125" s="501"/>
      <c r="AG125" s="2067">
        <f t="shared" si="48"/>
        <v>847.36061009845184</v>
      </c>
      <c r="AH125" s="501">
        <f t="shared" si="57"/>
        <v>27330</v>
      </c>
      <c r="AI125" s="2061">
        <f>I125*'전기 요금 고지 및 기준'!$L$12</f>
        <v>52869.080021160291</v>
      </c>
      <c r="AJ125" s="2061">
        <f>I125*'전기 요금 고지 및 기준'!$M$12</f>
        <v>262584.42574876884</v>
      </c>
      <c r="AK125" s="2061">
        <f>I125*'전기 요금 고지 및 기준'!$N$12</f>
        <v>26434.611453566529</v>
      </c>
      <c r="AL125" s="2061">
        <f t="shared" si="41"/>
        <v>-528.69080021160289</v>
      </c>
      <c r="AM125" s="2061">
        <f t="shared" si="42"/>
        <v>341359.42642328405</v>
      </c>
      <c r="AN125" s="2068"/>
      <c r="AO125" s="503">
        <f t="shared" si="49"/>
        <v>10923.50164554509</v>
      </c>
      <c r="AP125" s="2069">
        <f t="shared" si="43"/>
        <v>352280</v>
      </c>
      <c r="AQ125" s="2069">
        <f t="shared" si="44"/>
        <v>1380550</v>
      </c>
      <c r="AR125" s="2069">
        <f t="shared" si="45"/>
        <v>352280</v>
      </c>
      <c r="AS125" s="2069">
        <f t="shared" si="46"/>
        <v>1732830</v>
      </c>
      <c r="AU125" s="32"/>
      <c r="AV125" s="85">
        <f>'수도광열비 부과 내역 '!P125-'전체 전기 사용내역'!AS125</f>
        <v>0</v>
      </c>
    </row>
    <row r="126" spans="1:48" ht="24.95" customHeight="1">
      <c r="A126" s="4306"/>
      <c r="B126" s="2101">
        <v>121</v>
      </c>
      <c r="C126" s="1758" t="s">
        <v>164</v>
      </c>
      <c r="D126" s="1707" t="s">
        <v>634</v>
      </c>
      <c r="E126" s="3096" t="s">
        <v>547</v>
      </c>
      <c r="F126" s="1709">
        <v>298.38</v>
      </c>
      <c r="G126" s="1709"/>
      <c r="H126" s="1709"/>
      <c r="I126" s="1709">
        <f t="shared" si="75"/>
        <v>90.259949999999989</v>
      </c>
      <c r="J126" s="4118" t="s">
        <v>3558</v>
      </c>
      <c r="K126" s="496">
        <f t="shared" si="76"/>
        <v>0</v>
      </c>
      <c r="L126" s="499">
        <f>'검침 내역'!S126</f>
        <v>8423</v>
      </c>
      <c r="M126" s="502"/>
      <c r="N126" s="502"/>
      <c r="O126" s="502"/>
      <c r="P126" s="681">
        <f>'EHP(OAC)검침자료'!F75</f>
        <v>3922.9999999999995</v>
      </c>
      <c r="Q126" s="499"/>
      <c r="R126" s="681">
        <f t="shared" si="59"/>
        <v>8423</v>
      </c>
      <c r="S126" s="2060">
        <f>R126*'전기 요금 고지 및 기준'!$L$8</f>
        <v>235843.36260081938</v>
      </c>
      <c r="T126" s="1435">
        <f>R126*'전기 요금 고지 및 기준'!$M$8</f>
        <v>1171361.2930357116</v>
      </c>
      <c r="U126" s="1430">
        <f>R126*'전기 요금 고지 및 기준'!$N$8</f>
        <v>117922</v>
      </c>
      <c r="V126" s="500">
        <f t="shared" si="53"/>
        <v>-2358.4336260081941</v>
      </c>
      <c r="W126" s="499">
        <f t="shared" si="54"/>
        <v>1522768.2220105228</v>
      </c>
      <c r="X126" s="499"/>
      <c r="Y126" s="499">
        <f t="shared" si="47"/>
        <v>48728.583104336729</v>
      </c>
      <c r="Z126" s="499">
        <f t="shared" si="55"/>
        <v>1571500</v>
      </c>
      <c r="AA126" s="501">
        <f>P126*'전기 요금 고지 및 기준'!$L$8</f>
        <v>109843.70313225861</v>
      </c>
      <c r="AB126" s="501">
        <f>P126*'전기 요금 고지 및 기준'!$M$8</f>
        <v>545559.81866070232</v>
      </c>
      <c r="AC126" s="501">
        <f>P126*'전기 요금 고지 및 기준'!$N$8</f>
        <v>54921.999999999993</v>
      </c>
      <c r="AD126" s="501">
        <f t="shared" si="56"/>
        <v>-1098.4370313225861</v>
      </c>
      <c r="AE126" s="501">
        <f t="shared" si="52"/>
        <v>709227.08476163831</v>
      </c>
      <c r="AF126" s="501"/>
      <c r="AG126" s="2067">
        <f t="shared" si="48"/>
        <v>22695.266712372428</v>
      </c>
      <c r="AH126" s="501">
        <f t="shared" si="57"/>
        <v>731920</v>
      </c>
      <c r="AI126" s="2061">
        <f>I126*'전기 요금 고지 및 기준'!$L$12</f>
        <v>50047.830256071713</v>
      </c>
      <c r="AJ126" s="2061">
        <f>I126*'전기 요금 고지 및 기준'!$M$12</f>
        <v>248572.14769961179</v>
      </c>
      <c r="AK126" s="2061">
        <f>I126*'전기 요금 고지 및 기준'!$N$12</f>
        <v>25023.982758614151</v>
      </c>
      <c r="AL126" s="2061">
        <f t="shared" si="41"/>
        <v>-500.47830256071717</v>
      </c>
      <c r="AM126" s="2061">
        <f t="shared" si="42"/>
        <v>323143.48241173697</v>
      </c>
      <c r="AN126" s="2068"/>
      <c r="AO126" s="503">
        <f t="shared" si="49"/>
        <v>10340.591437175583</v>
      </c>
      <c r="AP126" s="2069">
        <f t="shared" si="43"/>
        <v>333480</v>
      </c>
      <c r="AQ126" s="2069">
        <f t="shared" si="44"/>
        <v>2303420</v>
      </c>
      <c r="AR126" s="3697">
        <f>AP126+22500</f>
        <v>355980</v>
      </c>
      <c r="AS126" s="2069">
        <f t="shared" si="46"/>
        <v>2659400</v>
      </c>
      <c r="AU126" s="32"/>
      <c r="AV126" s="85">
        <f>'수도광열비 부과 내역 '!P126-'전체 전기 사용내역'!AS126</f>
        <v>0</v>
      </c>
    </row>
    <row r="127" spans="1:48" ht="24.95" customHeight="1">
      <c r="A127" s="4306"/>
      <c r="B127" s="2101">
        <v>122</v>
      </c>
      <c r="C127" s="1758" t="s">
        <v>164</v>
      </c>
      <c r="D127" s="1734" t="s">
        <v>634</v>
      </c>
      <c r="E127" s="3096" t="s">
        <v>2287</v>
      </c>
      <c r="F127" s="3126">
        <v>249.93</v>
      </c>
      <c r="G127" s="3126"/>
      <c r="H127" s="3126"/>
      <c r="I127" s="3126">
        <v>75.599999999999994</v>
      </c>
      <c r="J127" s="1737" t="s">
        <v>2278</v>
      </c>
      <c r="K127" s="496">
        <f t="shared" si="76"/>
        <v>825.54288547346755</v>
      </c>
      <c r="L127" s="499">
        <f>'검침 내역'!S127</f>
        <v>4336</v>
      </c>
      <c r="M127" s="507">
        <f>'주방 배기펜 '!I153</f>
        <v>825.54288547346732</v>
      </c>
      <c r="N127" s="502"/>
      <c r="O127" s="502"/>
      <c r="P127" s="681">
        <f>'EHP(OAC)검침자료'!F63</f>
        <v>1566.8403798590696</v>
      </c>
      <c r="Q127" s="499"/>
      <c r="R127" s="681">
        <f t="shared" si="59"/>
        <v>5161.5428854734673</v>
      </c>
      <c r="S127" s="2060">
        <f>R127*'전기 요금 고지 및 기준'!$L$8</f>
        <v>144522.81020045097</v>
      </c>
      <c r="T127" s="499">
        <f>R127*'전기 요금 고지 및 기준'!$M$8</f>
        <v>717800.25506202993</v>
      </c>
      <c r="U127" s="1430">
        <f>R127*'전기 요금 고지 및 기준'!$N$8</f>
        <v>72261.60039662855</v>
      </c>
      <c r="V127" s="500">
        <f t="shared" si="53"/>
        <v>-1445.2281020045098</v>
      </c>
      <c r="W127" s="499">
        <f t="shared" si="54"/>
        <v>933139.43755710497</v>
      </c>
      <c r="X127" s="499"/>
      <c r="Y127" s="499">
        <f t="shared" si="47"/>
        <v>29860.46200182736</v>
      </c>
      <c r="Z127" s="499">
        <f t="shared" si="55"/>
        <v>963000</v>
      </c>
      <c r="AA127" s="501">
        <f>P127*'전기 요금 고지 및 기준'!$L$8</f>
        <v>43871.412067518475</v>
      </c>
      <c r="AB127" s="501">
        <f>P127*'전기 요금 고지 및 기준'!$M$8</f>
        <v>217895.78218357891</v>
      </c>
      <c r="AC127" s="501">
        <f>P127*'전기 요금 고지 및 기준'!$N$8</f>
        <v>21935.765318026974</v>
      </c>
      <c r="AD127" s="501">
        <f t="shared" si="56"/>
        <v>-438.71412067518474</v>
      </c>
      <c r="AE127" s="501">
        <f t="shared" si="52"/>
        <v>283264.24544844916</v>
      </c>
      <c r="AF127" s="501"/>
      <c r="AG127" s="2067">
        <f t="shared" si="48"/>
        <v>9064.4558543503736</v>
      </c>
      <c r="AH127" s="501">
        <f t="shared" si="57"/>
        <v>292330</v>
      </c>
      <c r="AI127" s="2061">
        <f>I127*'전기 요금 고지 및 기준'!$L$12</f>
        <v>41919.101078152846</v>
      </c>
      <c r="AJ127" s="2061">
        <f>I127*'전기 요금 고지 및 기준'!$M$12</f>
        <v>208199.25521885013</v>
      </c>
      <c r="AK127" s="2061">
        <f>I127*'전기 요금 고지 및 기준'!$N$12</f>
        <v>20959.607185149449</v>
      </c>
      <c r="AL127" s="2061">
        <f t="shared" si="41"/>
        <v>-419.19101078152846</v>
      </c>
      <c r="AM127" s="2061">
        <f t="shared" si="42"/>
        <v>270658.77247137087</v>
      </c>
      <c r="AN127" s="2068"/>
      <c r="AO127" s="503">
        <f t="shared" si="49"/>
        <v>8661.0807190838677</v>
      </c>
      <c r="AP127" s="2069">
        <f t="shared" si="43"/>
        <v>279320</v>
      </c>
      <c r="AQ127" s="2069">
        <f t="shared" si="44"/>
        <v>1255330</v>
      </c>
      <c r="AR127" s="2069">
        <f t="shared" si="45"/>
        <v>279320</v>
      </c>
      <c r="AS127" s="2069">
        <f t="shared" si="46"/>
        <v>1534650</v>
      </c>
      <c r="AU127" s="32"/>
      <c r="AV127" s="85">
        <f>'수도광열비 부과 내역 '!P127-'전체 전기 사용내역'!AS127</f>
        <v>0</v>
      </c>
    </row>
    <row r="128" spans="1:48" ht="24.95" customHeight="1">
      <c r="A128" s="4306"/>
      <c r="B128" s="2101">
        <v>123</v>
      </c>
      <c r="C128" s="1758" t="s">
        <v>164</v>
      </c>
      <c r="D128" s="1734" t="s">
        <v>634</v>
      </c>
      <c r="E128" s="3096" t="s">
        <v>2288</v>
      </c>
      <c r="F128" s="3127">
        <v>167.54</v>
      </c>
      <c r="G128" s="3127"/>
      <c r="H128" s="3127"/>
      <c r="I128" s="3127">
        <f t="shared" si="75"/>
        <v>50.68085</v>
      </c>
      <c r="J128" s="1710" t="s">
        <v>2998</v>
      </c>
      <c r="K128" s="496">
        <f t="shared" si="76"/>
        <v>953.50203272185468</v>
      </c>
      <c r="L128" s="504">
        <f>'검침 내역'!S128</f>
        <v>5197</v>
      </c>
      <c r="M128" s="1089">
        <f>'주방 배기펜 '!I154</f>
        <v>953.50203272185479</v>
      </c>
      <c r="N128" s="499"/>
      <c r="O128" s="499"/>
      <c r="P128" s="681">
        <f>'EHP(OAC)검침자료'!F64</f>
        <v>1949.7242055158897</v>
      </c>
      <c r="Q128" s="499"/>
      <c r="R128" s="681">
        <f t="shared" si="59"/>
        <v>6150.5020327218544</v>
      </c>
      <c r="S128" s="2060">
        <f>R128*'전기 요금 고지 및 기준'!$L$8</f>
        <v>172213.59148525429</v>
      </c>
      <c r="T128" s="499">
        <f>R128*'전기 요금 고지 및 기준'!$M$8</f>
        <v>855331.83116085047</v>
      </c>
      <c r="U128" s="1430">
        <f>R128*'전기 요금 고지 및 기준'!$N$8</f>
        <v>86107.028458105968</v>
      </c>
      <c r="V128" s="500">
        <f t="shared" si="53"/>
        <v>-1722.135914852543</v>
      </c>
      <c r="W128" s="499">
        <f t="shared" si="54"/>
        <v>1111930.3151893583</v>
      </c>
      <c r="X128" s="499"/>
      <c r="Y128" s="499">
        <f t="shared" si="47"/>
        <v>35581.770086059463</v>
      </c>
      <c r="Z128" s="499">
        <f t="shared" si="55"/>
        <v>1147510</v>
      </c>
      <c r="AA128" s="501">
        <f>P128*'전기 요금 고지 및 기준'!$L$8</f>
        <v>54592.130211691612</v>
      </c>
      <c r="AB128" s="501">
        <f>P128*'전기 요금 고지 및 기준'!$M$8</f>
        <v>271142.28498588601</v>
      </c>
      <c r="AC128" s="501">
        <f>P128*'전기 요금 고지 및 기준'!$N$8</f>
        <v>27296.138877222456</v>
      </c>
      <c r="AD128" s="501">
        <f t="shared" si="56"/>
        <v>-545.92130211691608</v>
      </c>
      <c r="AE128" s="501">
        <f t="shared" si="52"/>
        <v>352484.63277268311</v>
      </c>
      <c r="AF128" s="501"/>
      <c r="AG128" s="2067">
        <f t="shared" si="48"/>
        <v>11279.508248725861</v>
      </c>
      <c r="AH128" s="501">
        <f t="shared" si="57"/>
        <v>363760</v>
      </c>
      <c r="AI128" s="2061">
        <f>I128*'전기 요금 고지 및 기준'!$L$12</f>
        <v>28101.794627998715</v>
      </c>
      <c r="AJ128" s="2061">
        <f>I128*'전기 요금 고지 및 기준'!$M$12</f>
        <v>139572.95269653783</v>
      </c>
      <c r="AK128" s="2061">
        <f>I128*'전기 요금 고지 및 기준'!$N$12</f>
        <v>14050.935288485203</v>
      </c>
      <c r="AL128" s="2061">
        <f t="shared" si="41"/>
        <v>-281.01794627998714</v>
      </c>
      <c r="AM128" s="2061">
        <f t="shared" si="42"/>
        <v>181444.66466674177</v>
      </c>
      <c r="AN128" s="2068"/>
      <c r="AO128" s="503">
        <f t="shared" si="49"/>
        <v>5806.2292693357367</v>
      </c>
      <c r="AP128" s="2069">
        <f t="shared" si="43"/>
        <v>187250</v>
      </c>
      <c r="AQ128" s="2069">
        <f t="shared" si="44"/>
        <v>1511270</v>
      </c>
      <c r="AR128" s="2069">
        <f t="shared" si="45"/>
        <v>187250</v>
      </c>
      <c r="AS128" s="2069">
        <f t="shared" si="46"/>
        <v>1698520</v>
      </c>
      <c r="AU128" s="32"/>
      <c r="AV128" s="85">
        <f>'수도광열비 부과 내역 '!P128-'전체 전기 사용내역'!AS128</f>
        <v>0</v>
      </c>
    </row>
    <row r="129" spans="1:48" ht="24.95" customHeight="1">
      <c r="A129" s="4306"/>
      <c r="B129" s="2101">
        <v>124</v>
      </c>
      <c r="C129" s="1758" t="s">
        <v>164</v>
      </c>
      <c r="D129" s="1734" t="s">
        <v>634</v>
      </c>
      <c r="E129" s="3086">
        <v>205</v>
      </c>
      <c r="F129" s="3127">
        <v>225.98</v>
      </c>
      <c r="G129" s="3127"/>
      <c r="H129" s="3127"/>
      <c r="I129" s="3127">
        <f t="shared" si="75"/>
        <v>68.358949999999993</v>
      </c>
      <c r="J129" s="1737" t="s">
        <v>1674</v>
      </c>
      <c r="K129" s="496">
        <f t="shared" si="76"/>
        <v>1227.7349197424833</v>
      </c>
      <c r="L129" s="499">
        <f>'검침 내역'!S129</f>
        <v>2007</v>
      </c>
      <c r="M129" s="1089">
        <f>'주방 배기펜 '!I155</f>
        <v>1227.7349197424833</v>
      </c>
      <c r="N129" s="499"/>
      <c r="O129" s="499"/>
      <c r="P129" s="681">
        <f>'EHP(OAC)검침자료'!F99+'EHP(OAC)검침자료'!F100</f>
        <v>1079</v>
      </c>
      <c r="Q129" s="499"/>
      <c r="R129" s="681">
        <f t="shared" si="59"/>
        <v>3234.7349197424828</v>
      </c>
      <c r="S129" s="2060">
        <f>R129*'전기 요금 고지 및 기준'!$L$8</f>
        <v>90572.332968581119</v>
      </c>
      <c r="T129" s="499">
        <f>R129*'전기 요금 고지 및 기준'!$M$8</f>
        <v>449844.86266381614</v>
      </c>
      <c r="U129" s="1430">
        <f>R129*'전기 요금 고지 및 기준'!$N$8</f>
        <v>45286.288876394756</v>
      </c>
      <c r="V129" s="500">
        <f t="shared" si="53"/>
        <v>-905.72332968581122</v>
      </c>
      <c r="W129" s="499">
        <f t="shared" si="54"/>
        <v>584797.76117910608</v>
      </c>
      <c r="X129" s="499"/>
      <c r="Y129" s="499">
        <f t="shared" si="47"/>
        <v>18713.528357731393</v>
      </c>
      <c r="Z129" s="499">
        <f t="shared" si="55"/>
        <v>603510</v>
      </c>
      <c r="AA129" s="501">
        <f>P129*'전기 요금 고지 및 기준'!$L$8</f>
        <v>30211.918348128231</v>
      </c>
      <c r="AB129" s="501">
        <f>P129*'전기 요금 고지 및 기준'!$M$8</f>
        <v>150053.28685569664</v>
      </c>
      <c r="AC129" s="501">
        <f>P129*'전기 요금 고지 및 기준'!$N$8</f>
        <v>15106</v>
      </c>
      <c r="AD129" s="501">
        <f t="shared" si="56"/>
        <v>-302.11918348128233</v>
      </c>
      <c r="AE129" s="501">
        <f t="shared" si="52"/>
        <v>195069.08602034359</v>
      </c>
      <c r="AF129" s="501"/>
      <c r="AG129" s="2067">
        <f t="shared" si="48"/>
        <v>6242.2107526509953</v>
      </c>
      <c r="AH129" s="501">
        <f t="shared" si="57"/>
        <v>201310</v>
      </c>
      <c r="AI129" s="2061">
        <f>I129*'전기 요금 고지 및 기준'!$L$12</f>
        <v>37904.044109079317</v>
      </c>
      <c r="AJ129" s="2061">
        <f>I129*'전기 요금 고지 및 기준'!$M$12</f>
        <v>188257.70472939967</v>
      </c>
      <c r="AK129" s="2061">
        <f>I129*'전기 요금 고지 및 기준'!$N$12</f>
        <v>18952.073274990365</v>
      </c>
      <c r="AL129" s="2061">
        <f t="shared" si="41"/>
        <v>-379.04044109079319</v>
      </c>
      <c r="AM129" s="2061">
        <f t="shared" si="42"/>
        <v>244734.78167237857</v>
      </c>
      <c r="AN129" s="2068"/>
      <c r="AO129" s="503">
        <f t="shared" si="49"/>
        <v>7831.5130135161144</v>
      </c>
      <c r="AP129" s="2069">
        <f t="shared" si="43"/>
        <v>252570</v>
      </c>
      <c r="AQ129" s="2069">
        <f t="shared" si="44"/>
        <v>804820</v>
      </c>
      <c r="AR129" s="2069">
        <f t="shared" si="45"/>
        <v>252570</v>
      </c>
      <c r="AS129" s="2069">
        <f t="shared" si="46"/>
        <v>1057390</v>
      </c>
      <c r="AU129" s="32"/>
      <c r="AV129" s="85">
        <f>'수도광열비 부과 내역 '!P129-'전체 전기 사용내역'!AS129</f>
        <v>0</v>
      </c>
    </row>
    <row r="130" spans="1:48" ht="24.95" customHeight="1">
      <c r="A130" s="4306"/>
      <c r="B130" s="2101">
        <v>125</v>
      </c>
      <c r="C130" s="1758" t="s">
        <v>164</v>
      </c>
      <c r="D130" s="1734" t="s">
        <v>1384</v>
      </c>
      <c r="E130" s="3086">
        <v>207</v>
      </c>
      <c r="F130" s="3126">
        <v>212.78</v>
      </c>
      <c r="G130" s="3126"/>
      <c r="H130" s="3126"/>
      <c r="I130" s="3126">
        <v>64.36</v>
      </c>
      <c r="J130" s="1996" t="s">
        <v>3571</v>
      </c>
      <c r="K130" s="496">
        <f t="shared" si="76"/>
        <v>1156.020162062154</v>
      </c>
      <c r="L130" s="499">
        <f>'검침 내역'!S130</f>
        <v>5464</v>
      </c>
      <c r="M130" s="1089">
        <f>'주방 배기펜 '!I156</f>
        <v>1156.020162062154</v>
      </c>
      <c r="N130" s="499"/>
      <c r="O130" s="499"/>
      <c r="P130" s="681">
        <f>'EHP(OAC)검침자료'!F100</f>
        <v>696.66975039273871</v>
      </c>
      <c r="Q130" s="499"/>
      <c r="R130" s="681">
        <f t="shared" si="59"/>
        <v>6620.0201620621538</v>
      </c>
      <c r="S130" s="2060">
        <f>R130*'전기 요금 고지 및 기준'!$L$8</f>
        <v>185360.06357663061</v>
      </c>
      <c r="T130" s="499">
        <f>R130*'전기 요금 고지 및 기준'!$M$8</f>
        <v>920626.306180174</v>
      </c>
      <c r="U130" s="1430">
        <f>R130*'전기 요금 고지 및 기준'!$N$8</f>
        <v>92680.282268870156</v>
      </c>
      <c r="V130" s="500">
        <f t="shared" si="53"/>
        <v>-1853.6006357663061</v>
      </c>
      <c r="W130" s="499">
        <f t="shared" si="54"/>
        <v>1196813.0513899084</v>
      </c>
      <c r="X130" s="499"/>
      <c r="Y130" s="499">
        <f t="shared" si="47"/>
        <v>38298.01764447707</v>
      </c>
      <c r="Z130" s="499">
        <f t="shared" si="55"/>
        <v>1235110</v>
      </c>
      <c r="AA130" s="501">
        <f>P130*'전기 요금 고지 및 기준'!$L$8</f>
        <v>19506.70029145162</v>
      </c>
      <c r="AB130" s="501">
        <f>P130*'전기 요금 고지 및 기준'!$M$8</f>
        <v>96883.768210721217</v>
      </c>
      <c r="AC130" s="501">
        <f>P130*'전기 요금 고지 및 기준'!$N$8</f>
        <v>9753.3765054983414</v>
      </c>
      <c r="AD130" s="501">
        <f t="shared" si="56"/>
        <v>-195.06700291451619</v>
      </c>
      <c r="AE130" s="501">
        <f t="shared" si="52"/>
        <v>125948.77800475666</v>
      </c>
      <c r="AF130" s="501"/>
      <c r="AG130" s="2067">
        <f t="shared" si="48"/>
        <v>4030.3608961522132</v>
      </c>
      <c r="AH130" s="501">
        <f t="shared" si="57"/>
        <v>129980</v>
      </c>
      <c r="AI130" s="2061">
        <f>I130*'전기 요금 고지 및 기준'!$L$12</f>
        <v>35686.684462829595</v>
      </c>
      <c r="AJ130" s="2061">
        <f>I130*'전기 요금 고지 및 기준'!$M$12</f>
        <v>177244.76277625919</v>
      </c>
      <c r="AK130" s="2061">
        <f>I130*'전기 요금 고지 및 기준'!$N$12</f>
        <v>17843.390455505534</v>
      </c>
      <c r="AL130" s="2061">
        <f t="shared" si="41"/>
        <v>-356.86684462829595</v>
      </c>
      <c r="AM130" s="2061">
        <f t="shared" si="42"/>
        <v>230417.97084996599</v>
      </c>
      <c r="AN130" s="2068"/>
      <c r="AO130" s="503">
        <f t="shared" si="49"/>
        <v>7373.3750671989119</v>
      </c>
      <c r="AP130" s="2069">
        <f t="shared" si="43"/>
        <v>237790</v>
      </c>
      <c r="AQ130" s="2069">
        <f t="shared" si="44"/>
        <v>1365090</v>
      </c>
      <c r="AR130" s="2069">
        <f t="shared" si="45"/>
        <v>237790</v>
      </c>
      <c r="AS130" s="2069">
        <f t="shared" si="46"/>
        <v>1602880</v>
      </c>
      <c r="AU130" s="32"/>
      <c r="AV130" s="85">
        <f>'수도광열비 부과 내역 '!P130-'전체 전기 사용내역'!AS130</f>
        <v>0</v>
      </c>
    </row>
    <row r="131" spans="1:48" ht="24.95" customHeight="1">
      <c r="A131" s="4306"/>
      <c r="B131" s="2101">
        <v>126</v>
      </c>
      <c r="C131" s="1758" t="s">
        <v>164</v>
      </c>
      <c r="D131" s="1734" t="s">
        <v>634</v>
      </c>
      <c r="E131" s="3094">
        <v>208</v>
      </c>
      <c r="F131" s="1751">
        <v>199.45</v>
      </c>
      <c r="G131" s="1751"/>
      <c r="H131" s="1751"/>
      <c r="I131" s="1751">
        <v>60.34</v>
      </c>
      <c r="J131" s="3593" t="s">
        <v>3297</v>
      </c>
      <c r="K131" s="496">
        <f t="shared" si="76"/>
        <v>0</v>
      </c>
      <c r="L131" s="499">
        <f>'검침 내역'!S131</f>
        <v>0</v>
      </c>
      <c r="M131" s="507">
        <f>'주방 배기펜 '!I137</f>
        <v>0</v>
      </c>
      <c r="N131" s="499"/>
      <c r="O131" s="499"/>
      <c r="P131" s="681">
        <f>'EHP(OAC)검침자료'!F109</f>
        <v>0</v>
      </c>
      <c r="Q131" s="499"/>
      <c r="R131" s="681">
        <f t="shared" si="59"/>
        <v>0</v>
      </c>
      <c r="S131" s="2060">
        <f>R131*'전기 요금 고지 및 기준'!$L$8</f>
        <v>0</v>
      </c>
      <c r="T131" s="499">
        <f>R131*'전기 요금 고지 및 기준'!$M$8</f>
        <v>0</v>
      </c>
      <c r="U131" s="1430">
        <f>R131*'전기 요금 고지 및 기준'!$N$8</f>
        <v>0</v>
      </c>
      <c r="V131" s="500">
        <f t="shared" si="53"/>
        <v>0</v>
      </c>
      <c r="W131" s="499">
        <f t="shared" si="54"/>
        <v>0</v>
      </c>
      <c r="X131" s="499"/>
      <c r="Y131" s="499">
        <f t="shared" si="47"/>
        <v>0</v>
      </c>
      <c r="Z131" s="499">
        <f t="shared" si="55"/>
        <v>0</v>
      </c>
      <c r="AA131" s="501">
        <f>P131*'전기 요금 고지 및 기준'!$L$8</f>
        <v>0</v>
      </c>
      <c r="AB131" s="501">
        <f>P131*'전기 요금 고지 및 기준'!$M$8</f>
        <v>0</v>
      </c>
      <c r="AC131" s="501">
        <f>P131*'전기 요금 고지 및 기준'!$N$8</f>
        <v>0</v>
      </c>
      <c r="AD131" s="501">
        <f t="shared" si="56"/>
        <v>0</v>
      </c>
      <c r="AE131" s="501">
        <f t="shared" si="52"/>
        <v>0</v>
      </c>
      <c r="AF131" s="501"/>
      <c r="AG131" s="2067">
        <f t="shared" si="48"/>
        <v>0</v>
      </c>
      <c r="AH131" s="501">
        <f t="shared" si="57"/>
        <v>0</v>
      </c>
      <c r="AI131" s="2061">
        <f>I131*'전기 요금 고지 및 기준'!$L$12</f>
        <v>33457.652897562737</v>
      </c>
      <c r="AJ131" s="2061">
        <f>I131*'전기 요금 고지 및 기준'!$M$12</f>
        <v>166173.84999874892</v>
      </c>
      <c r="AK131" s="2061">
        <f>I131*'전기 요금 고지 및 기준'!$N$12</f>
        <v>16728.871660739653</v>
      </c>
      <c r="AL131" s="2061">
        <f t="shared" si="41"/>
        <v>-334.57652897562735</v>
      </c>
      <c r="AM131" s="2061">
        <f t="shared" si="42"/>
        <v>216025.79802807569</v>
      </c>
      <c r="AN131" s="2068"/>
      <c r="AO131" s="503">
        <f t="shared" si="49"/>
        <v>6912.8255368984219</v>
      </c>
      <c r="AP131" s="2069">
        <f t="shared" si="43"/>
        <v>222940</v>
      </c>
      <c r="AQ131" s="2069">
        <f t="shared" si="44"/>
        <v>0</v>
      </c>
      <c r="AR131" s="2069">
        <f t="shared" si="45"/>
        <v>222940</v>
      </c>
      <c r="AS131" s="2069">
        <f t="shared" si="46"/>
        <v>222940</v>
      </c>
      <c r="AU131" s="32"/>
      <c r="AV131" s="85">
        <f>'수도광열비 부과 내역 '!P131-'전체 전기 사용내역'!AS131</f>
        <v>0</v>
      </c>
    </row>
    <row r="132" spans="1:48" ht="24.95" customHeight="1">
      <c r="A132" s="4306"/>
      <c r="B132" s="2101">
        <v>127</v>
      </c>
      <c r="C132" s="1758" t="s">
        <v>164</v>
      </c>
      <c r="D132" s="1734" t="s">
        <v>634</v>
      </c>
      <c r="E132" s="3094">
        <v>209</v>
      </c>
      <c r="F132" s="1709">
        <v>191.55</v>
      </c>
      <c r="G132" s="1709"/>
      <c r="H132" s="1709"/>
      <c r="I132" s="1709">
        <v>57.94</v>
      </c>
      <c r="J132" s="1710" t="s">
        <v>2958</v>
      </c>
      <c r="K132" s="496">
        <f t="shared" si="76"/>
        <v>2421.2113360323956</v>
      </c>
      <c r="L132" s="504">
        <f>'검침 내역'!S132</f>
        <v>7704</v>
      </c>
      <c r="M132" s="507">
        <f>'주방 배기펜 '!I138</f>
        <v>2421.2113360323956</v>
      </c>
      <c r="N132" s="499"/>
      <c r="O132" s="499"/>
      <c r="P132" s="681">
        <f>'EHP(OAC)검침자료'!F110</f>
        <v>3358.5577945726445</v>
      </c>
      <c r="Q132" s="499"/>
      <c r="R132" s="681">
        <f>SUM(L132:Q132)-P132</f>
        <v>10125.211336032397</v>
      </c>
      <c r="S132" s="2060">
        <f>R132*'전기 요금 고지 및 기준'!$L$8</f>
        <v>283505.15119717619</v>
      </c>
      <c r="T132" s="499">
        <f>R132*'전기 요금 고지 및 기준'!$M$8</f>
        <v>1408082.7072105843</v>
      </c>
      <c r="U132" s="1430">
        <f>R132*'전기 요금 고지 및 기준'!$N$8</f>
        <v>141752.95870445354</v>
      </c>
      <c r="V132" s="500">
        <f>S132*-0.01</f>
        <v>-2835.051511971762</v>
      </c>
      <c r="W132" s="499">
        <f>S132+T132+V132+U132</f>
        <v>1830505.7656002422</v>
      </c>
      <c r="X132" s="499"/>
      <c r="Y132" s="499">
        <f t="shared" si="47"/>
        <v>58576.184499207753</v>
      </c>
      <c r="Z132" s="499">
        <f>ROUND((W132+X132+Y132),-1)</f>
        <v>1889080</v>
      </c>
      <c r="AA132" s="501">
        <f>P132*'전기 요금 고지 및 기준'!$L$8</f>
        <v>94039.364093696349</v>
      </c>
      <c r="AB132" s="501">
        <f>P132*'전기 요금 고지 및 기준'!$M$8</f>
        <v>467064.53769272001</v>
      </c>
      <c r="AC132" s="501">
        <f>P132*'전기 요금 고지 및 기준'!$N$8</f>
        <v>47019.809124017025</v>
      </c>
      <c r="AD132" s="501">
        <f>AA132*-0.01</f>
        <v>-940.39364093696349</v>
      </c>
      <c r="AE132" s="501">
        <f>AA132+AB132+AD132+AC132</f>
        <v>607183.31726949639</v>
      </c>
      <c r="AF132" s="501"/>
      <c r="AG132" s="2067">
        <f t="shared" si="48"/>
        <v>19429.866152623887</v>
      </c>
      <c r="AH132" s="501">
        <f>ROUND((AE132+AF132+AG132),-1)</f>
        <v>626610</v>
      </c>
      <c r="AI132" s="2061">
        <f>I132*'전기 요금 고지 및 기준'!$L$12</f>
        <v>32126.887783970582</v>
      </c>
      <c r="AJ132" s="2061">
        <f>I132*'전기 요금 고지 및 기준'!$M$12</f>
        <v>159564.34983307112</v>
      </c>
      <c r="AK132" s="2061">
        <f>I132*'전기 요금 고지 및 기준'!$N$12</f>
        <v>16063.487305655543</v>
      </c>
      <c r="AL132" s="2061">
        <f t="shared" si="41"/>
        <v>-321.26887783970585</v>
      </c>
      <c r="AM132" s="2061">
        <f t="shared" si="42"/>
        <v>207433.45604485754</v>
      </c>
      <c r="AN132" s="2068"/>
      <c r="AO132" s="503">
        <f t="shared" si="49"/>
        <v>6637.8705934354412</v>
      </c>
      <c r="AP132" s="2069">
        <f t="shared" si="43"/>
        <v>214070</v>
      </c>
      <c r="AQ132" s="2069">
        <f t="shared" si="44"/>
        <v>2515690</v>
      </c>
      <c r="AR132" s="2069">
        <f t="shared" si="45"/>
        <v>214070</v>
      </c>
      <c r="AS132" s="2069">
        <f t="shared" si="46"/>
        <v>2729760</v>
      </c>
      <c r="AU132" s="32"/>
      <c r="AV132" s="85"/>
    </row>
    <row r="133" spans="1:48" ht="24.95" customHeight="1">
      <c r="A133" s="4306"/>
      <c r="B133" s="2101">
        <v>128</v>
      </c>
      <c r="C133" s="1758" t="s">
        <v>164</v>
      </c>
      <c r="D133" s="1734" t="s">
        <v>634</v>
      </c>
      <c r="E133" s="3094">
        <v>210</v>
      </c>
      <c r="F133" s="1709">
        <v>197.13</v>
      </c>
      <c r="G133" s="1709"/>
      <c r="H133" s="1709"/>
      <c r="I133" s="1709">
        <f t="shared" si="75"/>
        <v>59.631824999999999</v>
      </c>
      <c r="J133" s="1737" t="s">
        <v>2872</v>
      </c>
      <c r="K133" s="496">
        <f>SUM(M133:Q133)-P133</f>
        <v>2387.5834008097236</v>
      </c>
      <c r="L133" s="499">
        <f>'검침 내역'!S133</f>
        <v>5786</v>
      </c>
      <c r="M133" s="507">
        <f>'주방 배기펜 '!I139</f>
        <v>2387.5834008097236</v>
      </c>
      <c r="N133" s="499"/>
      <c r="O133" s="499"/>
      <c r="P133" s="681">
        <f>'EHP(OAC)검침자료'!F70</f>
        <v>71</v>
      </c>
      <c r="Q133" s="499"/>
      <c r="R133" s="681">
        <f t="shared" si="59"/>
        <v>8173.5834008097227</v>
      </c>
      <c r="S133" s="2060">
        <f>R133*'전기 요금 고지 및 기준'!$L$8</f>
        <v>228859.71669775681</v>
      </c>
      <c r="T133" s="499">
        <f>R133*'전기 요금 고지 및 기준'!$M$8</f>
        <v>1136675.6762564057</v>
      </c>
      <c r="U133" s="1430">
        <f>R133*'전기 요금 고지 및 기준'!$N$8</f>
        <v>114430.16761133612</v>
      </c>
      <c r="V133" s="500">
        <f t="shared" si="53"/>
        <v>-2288.5971669775681</v>
      </c>
      <c r="W133" s="499">
        <f t="shared" si="54"/>
        <v>1477676.9633985211</v>
      </c>
      <c r="X133" s="499"/>
      <c r="Y133" s="499">
        <f t="shared" si="47"/>
        <v>47285.662828752676</v>
      </c>
      <c r="Z133" s="499">
        <f t="shared" si="55"/>
        <v>1524960</v>
      </c>
      <c r="AA133" s="501">
        <f>P133*'전기 요금 고지 및 기준'!$L$8</f>
        <v>1987.9946271706251</v>
      </c>
      <c r="AB133" s="501">
        <f>P133*'전기 요금 고지 및 기준'!$M$8</f>
        <v>9873.7565956945891</v>
      </c>
      <c r="AC133" s="501">
        <f>P133*'전기 요금 고지 및 기준'!$N$8</f>
        <v>994</v>
      </c>
      <c r="AD133" s="501">
        <f t="shared" si="56"/>
        <v>-19.879946271706253</v>
      </c>
      <c r="AE133" s="501">
        <f t="shared" si="52"/>
        <v>12835.871276593507</v>
      </c>
      <c r="AF133" s="501"/>
      <c r="AG133" s="2067">
        <f t="shared" si="48"/>
        <v>410.74788085099226</v>
      </c>
      <c r="AH133" s="501">
        <f t="shared" si="57"/>
        <v>13250</v>
      </c>
      <c r="AI133" s="2061">
        <f>I133*'전기 요금 고지 및 기준'!$L$12</f>
        <v>33064.980154096855</v>
      </c>
      <c r="AJ133" s="2061">
        <f>I133*'전기 요금 고지 및 기준'!$M$12</f>
        <v>164223.56550715354</v>
      </c>
      <c r="AK133" s="2061">
        <f>I133*'전기 요금 고지 및 기준'!$N$12</f>
        <v>16532.534758380614</v>
      </c>
      <c r="AL133" s="2061">
        <f t="shared" si="41"/>
        <v>-330.64980154096855</v>
      </c>
      <c r="AM133" s="2061">
        <f t="shared" si="42"/>
        <v>213490.43061809003</v>
      </c>
      <c r="AN133" s="2068"/>
      <c r="AO133" s="503">
        <f t="shared" si="49"/>
        <v>6831.6937797788814</v>
      </c>
      <c r="AP133" s="2069">
        <f t="shared" si="43"/>
        <v>220320</v>
      </c>
      <c r="AQ133" s="2069">
        <f t="shared" si="44"/>
        <v>1538210</v>
      </c>
      <c r="AR133" s="2069">
        <f t="shared" si="45"/>
        <v>220320</v>
      </c>
      <c r="AS133" s="2069">
        <f t="shared" si="46"/>
        <v>1758530</v>
      </c>
      <c r="AU133" s="32"/>
      <c r="AV133" s="85">
        <f>'수도광열비 부과 내역 '!P133-'전체 전기 사용내역'!AS133</f>
        <v>0</v>
      </c>
    </row>
    <row r="134" spans="1:48" ht="24.95" customHeight="1">
      <c r="A134" s="4306"/>
      <c r="B134" s="2101">
        <v>129</v>
      </c>
      <c r="C134" s="1758" t="s">
        <v>164</v>
      </c>
      <c r="D134" s="1734" t="s">
        <v>634</v>
      </c>
      <c r="E134" s="3094">
        <v>214</v>
      </c>
      <c r="F134" s="1709">
        <v>180</v>
      </c>
      <c r="G134" s="1709"/>
      <c r="H134" s="1709"/>
      <c r="I134" s="1709">
        <v>54.45</v>
      </c>
      <c r="J134" s="1724" t="s">
        <v>2999</v>
      </c>
      <c r="K134" s="496">
        <f t="shared" si="76"/>
        <v>0</v>
      </c>
      <c r="L134" s="499">
        <f>'검침 내역'!S134</f>
        <v>9156</v>
      </c>
      <c r="M134" s="499"/>
      <c r="N134" s="499"/>
      <c r="O134" s="499"/>
      <c r="P134" s="681">
        <f>'EHP(OAC)검침자료'!F89</f>
        <v>27.32831362029021</v>
      </c>
      <c r="Q134" s="499"/>
      <c r="R134" s="681">
        <f t="shared" si="59"/>
        <v>9156</v>
      </c>
      <c r="S134" s="2060">
        <f>R134*'전기 요금 고지 및 기준'!$L$8</f>
        <v>256367.30713203159</v>
      </c>
      <c r="T134" s="499">
        <f>R134*'전기 요금 고지 및 기준'!$M$8</f>
        <v>1273297.3998616852</v>
      </c>
      <c r="U134" s="1430">
        <f>R134*'전기 요금 고지 및 기준'!$N$8</f>
        <v>128184</v>
      </c>
      <c r="V134" s="500">
        <f t="shared" si="53"/>
        <v>-2563.673071320316</v>
      </c>
      <c r="W134" s="499">
        <f t="shared" si="54"/>
        <v>1655285.0339223964</v>
      </c>
      <c r="X134" s="499"/>
      <c r="Y134" s="499">
        <f t="shared" si="47"/>
        <v>52969.121085516686</v>
      </c>
      <c r="Z134" s="499">
        <f t="shared" si="55"/>
        <v>1708250</v>
      </c>
      <c r="AA134" s="501">
        <f>P134*'전기 요금 고지 및 기준'!$L$8</f>
        <v>765.19071333479928</v>
      </c>
      <c r="AB134" s="501">
        <f>P134*'전기 요금 고지 및 기준'!$M$8</f>
        <v>3800.4664346133904</v>
      </c>
      <c r="AC134" s="501">
        <f>P134*'전기 요금 고지 및 기준'!$N$8</f>
        <v>382.59639068406295</v>
      </c>
      <c r="AD134" s="501">
        <f t="shared" si="56"/>
        <v>-7.6519071333479927</v>
      </c>
      <c r="AE134" s="501">
        <f t="shared" si="52"/>
        <v>4940.6016314989047</v>
      </c>
      <c r="AF134" s="501"/>
      <c r="AG134" s="2067">
        <f t="shared" si="48"/>
        <v>158.09925220796495</v>
      </c>
      <c r="AH134" s="501">
        <f t="shared" si="57"/>
        <v>5100</v>
      </c>
      <c r="AI134" s="2061">
        <f>I134*'전기 요금 고지 및 기준'!$L$12</f>
        <v>30191.733514621992</v>
      </c>
      <c r="AJ134" s="2061">
        <f>I134*'전기 요금 고지 및 기준'!$M$12</f>
        <v>149953.03500881468</v>
      </c>
      <c r="AK134" s="2061">
        <f>I134*'전기 요금 고지 및 기준'!$N$12</f>
        <v>15095.907555970734</v>
      </c>
      <c r="AL134" s="2061">
        <f t="shared" si="41"/>
        <v>-301.91733514621995</v>
      </c>
      <c r="AM134" s="2061">
        <f t="shared" si="42"/>
        <v>194938.7587442612</v>
      </c>
      <c r="AN134" s="2068"/>
      <c r="AO134" s="503">
        <f t="shared" si="49"/>
        <v>6238.0402798163586</v>
      </c>
      <c r="AP134" s="2069">
        <f t="shared" si="43"/>
        <v>201180</v>
      </c>
      <c r="AQ134" s="2069">
        <f t="shared" si="44"/>
        <v>1713350</v>
      </c>
      <c r="AR134" s="2069">
        <f t="shared" si="45"/>
        <v>201180</v>
      </c>
      <c r="AS134" s="2069">
        <f t="shared" si="46"/>
        <v>1914530</v>
      </c>
      <c r="AU134" s="32"/>
      <c r="AV134" s="85">
        <f>'수도광열비 부과 내역 '!P134-'전체 전기 사용내역'!AS134</f>
        <v>0</v>
      </c>
    </row>
    <row r="135" spans="1:48" ht="24.95" customHeight="1">
      <c r="A135" s="4306"/>
      <c r="B135" s="2101">
        <v>130</v>
      </c>
      <c r="C135" s="1758" t="s">
        <v>164</v>
      </c>
      <c r="D135" s="1734" t="s">
        <v>634</v>
      </c>
      <c r="E135" s="3094" t="s">
        <v>2989</v>
      </c>
      <c r="F135" s="1751">
        <v>163.96</v>
      </c>
      <c r="G135" s="1751"/>
      <c r="H135" s="1751"/>
      <c r="I135" s="1751">
        <v>49.6</v>
      </c>
      <c r="J135" s="1710" t="s">
        <v>3016</v>
      </c>
      <c r="K135" s="496">
        <f t="shared" si="76"/>
        <v>0</v>
      </c>
      <c r="L135" s="504">
        <f>'검침 내역'!S135</f>
        <v>3455</v>
      </c>
      <c r="M135" s="499"/>
      <c r="N135" s="499"/>
      <c r="O135" s="499"/>
      <c r="P135" s="681">
        <f>'EHP(OAC)검침자료'!F86</f>
        <v>1914.0519041463658</v>
      </c>
      <c r="Q135" s="499"/>
      <c r="R135" s="681">
        <f>SUM(L135:Q135)-P135</f>
        <v>3455</v>
      </c>
      <c r="S135" s="2060">
        <f>R135*'전기 요금 고지 및 기준'!$L$8</f>
        <v>96739.738547528308</v>
      </c>
      <c r="T135" s="499">
        <f>R135*'전기 요금 고지 및 기준'!$M$8</f>
        <v>480476.46532570146</v>
      </c>
      <c r="U135" s="1430">
        <f>R135*'전기 요금 고지 및 기준'!$N$8</f>
        <v>48370</v>
      </c>
      <c r="V135" s="500">
        <f>S135*-0.01</f>
        <v>-967.39738547528304</v>
      </c>
      <c r="W135" s="499">
        <f>S135+T135+V135+U135</f>
        <v>624618.80648775457</v>
      </c>
      <c r="X135" s="499"/>
      <c r="Y135" s="499">
        <f t="shared" si="47"/>
        <v>19987.801807608146</v>
      </c>
      <c r="Z135" s="499">
        <f>ROUND((W135+X135+Y135),-1)</f>
        <v>644610</v>
      </c>
      <c r="AA135" s="501">
        <f>P135*'전기 요금 고지 및 기준'!$L$8</f>
        <v>53593.3084727983</v>
      </c>
      <c r="AB135" s="501">
        <f>P135*'전기 요금 고지 및 기준'!$M$8</f>
        <v>266181.44525446428</v>
      </c>
      <c r="AC135" s="501">
        <f>P135*'전기 요금 고지 및 기준'!$N$8</f>
        <v>26796.72665804912</v>
      </c>
      <c r="AD135" s="501">
        <f>AA135*-0.01</f>
        <v>-535.93308472798299</v>
      </c>
      <c r="AE135" s="501">
        <f>AA135+AB135+AD135+AC135</f>
        <v>346035.54730058374</v>
      </c>
      <c r="AF135" s="501"/>
      <c r="AG135" s="2067">
        <f t="shared" si="48"/>
        <v>11073.13751361868</v>
      </c>
      <c r="AH135" s="501">
        <f>ROUND((AE135+AF135+AG135),-1)</f>
        <v>357110</v>
      </c>
      <c r="AI135" s="2061">
        <f>I135*'전기 요금 고지 및 기준'!$L$12</f>
        <v>27502.479014237848</v>
      </c>
      <c r="AJ135" s="2061">
        <f>I135*'전기 요금 고지 및 기준'!$M$12</f>
        <v>136596.33675734085</v>
      </c>
      <c r="AK135" s="2061">
        <f>I135*'전기 요금 고지 및 기준'!$N$12</f>
        <v>13751.276671738264</v>
      </c>
      <c r="AL135" s="2061">
        <f t="shared" si="41"/>
        <v>-275.02479014237849</v>
      </c>
      <c r="AM135" s="2061">
        <f t="shared" si="42"/>
        <v>177575.0676531746</v>
      </c>
      <c r="AN135" s="2068"/>
      <c r="AO135" s="503">
        <f t="shared" si="49"/>
        <v>5682.4021649015876</v>
      </c>
      <c r="AP135" s="2069">
        <f t="shared" si="43"/>
        <v>183260</v>
      </c>
      <c r="AQ135" s="2069">
        <f t="shared" si="44"/>
        <v>1001720</v>
      </c>
      <c r="AR135" s="2069">
        <f t="shared" si="45"/>
        <v>183260</v>
      </c>
      <c r="AS135" s="2069">
        <f t="shared" si="46"/>
        <v>1184980</v>
      </c>
      <c r="AU135" s="32"/>
      <c r="AV135" s="85"/>
    </row>
    <row r="136" spans="1:48" ht="24.95" customHeight="1">
      <c r="A136" s="4306"/>
      <c r="B136" s="2101">
        <v>131</v>
      </c>
      <c r="C136" s="1758" t="s">
        <v>164</v>
      </c>
      <c r="D136" s="1734" t="s">
        <v>634</v>
      </c>
      <c r="E136" s="3094" t="s">
        <v>2990</v>
      </c>
      <c r="F136" s="1751">
        <v>25.69</v>
      </c>
      <c r="G136" s="1751"/>
      <c r="H136" s="1751"/>
      <c r="I136" s="1751">
        <v>7.77</v>
      </c>
      <c r="J136" s="1710" t="s">
        <v>2991</v>
      </c>
      <c r="K136" s="496">
        <f t="shared" si="76"/>
        <v>0</v>
      </c>
      <c r="L136" s="504">
        <f>'검침 내역'!S136</f>
        <v>0</v>
      </c>
      <c r="M136" s="499"/>
      <c r="N136" s="499"/>
      <c r="O136" s="499"/>
      <c r="P136" s="681"/>
      <c r="Q136" s="499"/>
      <c r="R136" s="681">
        <f>SUM(L136:Q136)-P136</f>
        <v>0</v>
      </c>
      <c r="S136" s="2060">
        <f>R136*'전기 요금 고지 및 기준'!$L$8</f>
        <v>0</v>
      </c>
      <c r="T136" s="499">
        <f>R136*'전기 요금 고지 및 기준'!$M$8</f>
        <v>0</v>
      </c>
      <c r="U136" s="1430">
        <f>R136*'전기 요금 고지 및 기준'!$N$8</f>
        <v>0</v>
      </c>
      <c r="V136" s="500">
        <f>S136*-0.01</f>
        <v>0</v>
      </c>
      <c r="W136" s="499">
        <f>S136+T136+V136+U136</f>
        <v>0</v>
      </c>
      <c r="X136" s="499"/>
      <c r="Y136" s="499">
        <f t="shared" ref="Y136:Y199" si="77">W136*0.032</f>
        <v>0</v>
      </c>
      <c r="Z136" s="499">
        <f>ROUND((W136+X136+Y136),-1)</f>
        <v>0</v>
      </c>
      <c r="AA136" s="501">
        <f>P136*'전기 요금 고지 및 기준'!$L$8</f>
        <v>0</v>
      </c>
      <c r="AB136" s="501">
        <f>P136*'전기 요금 고지 및 기준'!$M$8</f>
        <v>0</v>
      </c>
      <c r="AC136" s="501">
        <f>P136*'전기 요금 고지 및 기준'!$N$8</f>
        <v>0</v>
      </c>
      <c r="AD136" s="501">
        <f>AA136*-0.01</f>
        <v>0</v>
      </c>
      <c r="AE136" s="501">
        <f>AA136+AB136+AD136+AC136</f>
        <v>0</v>
      </c>
      <c r="AF136" s="501"/>
      <c r="AG136" s="2067">
        <f t="shared" ref="AG136:AG199" si="78">AE136*0.032</f>
        <v>0</v>
      </c>
      <c r="AH136" s="501">
        <f>ROUND((AE136+AF136+AG136),-1)</f>
        <v>0</v>
      </c>
      <c r="AI136" s="2061">
        <f>I136*'전기 요금 고지 및 기준'!$L$12</f>
        <v>4308.3520552545979</v>
      </c>
      <c r="AJ136" s="2061">
        <f>I136*'전기 요금 고지 및 기준'!$M$12</f>
        <v>21398.256786381819</v>
      </c>
      <c r="AK136" s="2061">
        <f>I136*'전기 요금 고지 및 기준'!$N$12</f>
        <v>2154.1818495848042</v>
      </c>
      <c r="AL136" s="2061">
        <f>AI136*-0.01</f>
        <v>-43.083520552545977</v>
      </c>
      <c r="AM136" s="2061">
        <f>AI136+AJ136+AL136+AK136</f>
        <v>27817.707170668673</v>
      </c>
      <c r="AN136" s="2068"/>
      <c r="AO136" s="503">
        <f t="shared" ref="AO136:AO199" si="79">AM136*0.032</f>
        <v>890.16662946139752</v>
      </c>
      <c r="AP136" s="2069">
        <f>ROUND((AM136+AN136+AO136),-1)</f>
        <v>28710</v>
      </c>
      <c r="AQ136" s="2069">
        <f>AH136+Z136</f>
        <v>0</v>
      </c>
      <c r="AR136" s="2069">
        <f>AP136</f>
        <v>28710</v>
      </c>
      <c r="AS136" s="2069">
        <f>AQ136+AR136</f>
        <v>28710</v>
      </c>
      <c r="AU136" s="32"/>
      <c r="AV136" s="85"/>
    </row>
    <row r="137" spans="1:48" ht="24.95" customHeight="1">
      <c r="A137" s="4306"/>
      <c r="B137" s="2101">
        <v>132</v>
      </c>
      <c r="C137" s="1758" t="s">
        <v>164</v>
      </c>
      <c r="D137" s="1711" t="s">
        <v>634</v>
      </c>
      <c r="E137" s="3095" t="s">
        <v>1461</v>
      </c>
      <c r="F137" s="1751">
        <v>225.03</v>
      </c>
      <c r="G137" s="1751"/>
      <c r="H137" s="1751"/>
      <c r="I137" s="1751">
        <v>68.069999999999993</v>
      </c>
      <c r="J137" s="3292" t="s">
        <v>3574</v>
      </c>
      <c r="K137" s="496">
        <f t="shared" si="76"/>
        <v>0</v>
      </c>
      <c r="L137" s="499">
        <f>'검침 내역'!S137</f>
        <v>54</v>
      </c>
      <c r="M137" s="499"/>
      <c r="N137" s="499"/>
      <c r="O137" s="499"/>
      <c r="P137" s="681">
        <f>'EHP(OAC)검침자료'!F77</f>
        <v>4709.3223695334955</v>
      </c>
      <c r="Q137" s="504">
        <f>'주방 배수펌프 '!N48</f>
        <v>0</v>
      </c>
      <c r="R137" s="681">
        <f t="shared" si="59"/>
        <v>54</v>
      </c>
      <c r="S137" s="2060">
        <f>R137*'전기 요금 고지 및 기준'!$L$8</f>
        <v>1511.9959136227289</v>
      </c>
      <c r="T137" s="499">
        <f>R137*'전기 요금 고지 및 기준'!$M$8</f>
        <v>7509.61769250011</v>
      </c>
      <c r="U137" s="1430">
        <f>R137*'전기 요금 고지 및 기준'!$N$8</f>
        <v>756</v>
      </c>
      <c r="V137" s="500">
        <f t="shared" si="53"/>
        <v>-15.11995913622729</v>
      </c>
      <c r="W137" s="499">
        <f t="shared" si="54"/>
        <v>9762.4936469866116</v>
      </c>
      <c r="X137" s="499"/>
      <c r="Y137" s="499">
        <f t="shared" si="77"/>
        <v>312.39979670357155</v>
      </c>
      <c r="Z137" s="499">
        <f t="shared" si="55"/>
        <v>10070</v>
      </c>
      <c r="AA137" s="501">
        <f>P137*'전기 요금 고지 및 기준'!$L$8</f>
        <v>131860.66997531021</v>
      </c>
      <c r="AB137" s="501">
        <f>P137*'전기 요금 고지 및 기준'!$M$8</f>
        <v>654911.30714694958</v>
      </c>
      <c r="AC137" s="501">
        <f>P137*'전기 요금 고지 및 기준'!$N$8</f>
        <v>65930.513173468935</v>
      </c>
      <c r="AD137" s="501">
        <f t="shared" si="56"/>
        <v>-1318.6066997531022</v>
      </c>
      <c r="AE137" s="501">
        <f t="shared" si="52"/>
        <v>851383.88359597558</v>
      </c>
      <c r="AF137" s="501"/>
      <c r="AG137" s="2067">
        <f t="shared" si="78"/>
        <v>27244.284275071219</v>
      </c>
      <c r="AH137" s="501">
        <f t="shared" si="57"/>
        <v>878630</v>
      </c>
      <c r="AI137" s="2061">
        <f>I137*'전기 요금 고지 및 기준'!$L$12</f>
        <v>37743.825534257463</v>
      </c>
      <c r="AJ137" s="2061">
        <f>I137*'전기 요금 고지 및 기준'!$M$12</f>
        <v>187461.94844903608</v>
      </c>
      <c r="AK137" s="2061">
        <f>I137*'전기 요금 고지 및 기준'!$N$12</f>
        <v>18871.963771073053</v>
      </c>
      <c r="AL137" s="2061">
        <f t="shared" ref="AL137:AL204" si="80">AI137*-0.01</f>
        <v>-377.43825534257462</v>
      </c>
      <c r="AM137" s="2061">
        <f t="shared" ref="AM137:AM204" si="81">AI137+AJ137+AL137+AK137</f>
        <v>243700.29949902403</v>
      </c>
      <c r="AN137" s="2068"/>
      <c r="AO137" s="503">
        <f t="shared" si="79"/>
        <v>7798.4095839687689</v>
      </c>
      <c r="AP137" s="2069">
        <f t="shared" ref="AP137:AP204" si="82">ROUND((AM137+AN137+AO137),-1)</f>
        <v>251500</v>
      </c>
      <c r="AQ137" s="2069">
        <f t="shared" ref="AQ137:AQ204" si="83">AH137+Z137</f>
        <v>888700</v>
      </c>
      <c r="AR137" s="2069">
        <f t="shared" ref="AR137:AR204" si="84">AP137</f>
        <v>251500</v>
      </c>
      <c r="AS137" s="2069">
        <f t="shared" ref="AS137:AS204" si="85">AQ137+AR137</f>
        <v>1140200</v>
      </c>
      <c r="AU137" s="32"/>
      <c r="AV137" s="85">
        <f>'수도광열비 부과 내역 '!P137-'전체 전기 사용내역'!AS137</f>
        <v>0</v>
      </c>
    </row>
    <row r="138" spans="1:48" ht="24.95" customHeight="1">
      <c r="A138" s="4307"/>
      <c r="B138" s="2101">
        <v>133</v>
      </c>
      <c r="C138" s="3284" t="s">
        <v>164</v>
      </c>
      <c r="D138" s="3285" t="s">
        <v>634</v>
      </c>
      <c r="E138" s="3512">
        <v>219</v>
      </c>
      <c r="F138" s="2226">
        <v>347.71</v>
      </c>
      <c r="G138" s="2227"/>
      <c r="H138" s="2227"/>
      <c r="I138" s="2227">
        <v>105.18</v>
      </c>
      <c r="J138" s="2229" t="s">
        <v>2137</v>
      </c>
      <c r="K138" s="508">
        <f>SUM(M138:Q138)-P138</f>
        <v>6.5989898989898848</v>
      </c>
      <c r="L138" s="509">
        <f>'검침 내역'!S138</f>
        <v>3971</v>
      </c>
      <c r="M138" s="509"/>
      <c r="N138" s="509"/>
      <c r="O138" s="509"/>
      <c r="P138" s="2566">
        <f>'EHP(OAC)검침자료'!F71+'EHP(OAC)검침자료'!F78</f>
        <v>1334.7357262169078</v>
      </c>
      <c r="Q138" s="3395">
        <f>'주방 배수펌프 '!N49</f>
        <v>6.5989898989898492</v>
      </c>
      <c r="R138" s="2566">
        <f t="shared" si="59"/>
        <v>3977.5989898989901</v>
      </c>
      <c r="S138" s="3402">
        <f>R138*'전기 요금 고지 및 기준'!$L$8</f>
        <v>111372.47071772531</v>
      </c>
      <c r="T138" s="509">
        <f>R138*'전기 요금 고지 및 기준'!$M$8</f>
        <v>553152.73607807443</v>
      </c>
      <c r="U138" s="1438">
        <f>R138*'전기 요금 고지 및 기준'!$N$8</f>
        <v>55686.385858585862</v>
      </c>
      <c r="V138" s="1439">
        <f t="shared" si="53"/>
        <v>-1113.7247071772531</v>
      </c>
      <c r="W138" s="509">
        <f t="shared" si="54"/>
        <v>719097.86794720835</v>
      </c>
      <c r="X138" s="509"/>
      <c r="Y138" s="509">
        <f t="shared" si="77"/>
        <v>23011.131774310667</v>
      </c>
      <c r="Z138" s="509">
        <f t="shared" si="55"/>
        <v>742110</v>
      </c>
      <c r="AA138" s="1432">
        <f>P138*'전기 요금 고지 및 기준'!$L$8</f>
        <v>37372.499329744998</v>
      </c>
      <c r="AB138" s="1432">
        <f>P138*'전기 요금 고지 및 기준'!$M$8</f>
        <v>185617.68563723098</v>
      </c>
      <c r="AC138" s="1432">
        <f>P138*'전기 요금 고지 및 기준'!$N$8</f>
        <v>18686.300167036708</v>
      </c>
      <c r="AD138" s="1432">
        <f t="shared" si="56"/>
        <v>-373.72499329745</v>
      </c>
      <c r="AE138" s="1432">
        <f t="shared" si="52"/>
        <v>241302.76014071525</v>
      </c>
      <c r="AF138" s="1432"/>
      <c r="AG138" s="3396">
        <f t="shared" si="78"/>
        <v>7721.6883245028885</v>
      </c>
      <c r="AH138" s="1432">
        <f t="shared" si="57"/>
        <v>249020</v>
      </c>
      <c r="AI138" s="2077">
        <f>I138*'전기 요금 고지 및 기준'!$L$12</f>
        <v>58320.781103176152</v>
      </c>
      <c r="AJ138" s="2077">
        <f>I138*'전기 요금 고지 및 기준'!$M$12</f>
        <v>289661.34476082883</v>
      </c>
      <c r="AK138" s="2077">
        <f>I138*'전기 요금 고지 및 기준'!$N$12</f>
        <v>29160.4693615611</v>
      </c>
      <c r="AL138" s="2077">
        <f t="shared" si="80"/>
        <v>-583.20781103176148</v>
      </c>
      <c r="AM138" s="2077">
        <f t="shared" si="81"/>
        <v>376559.38741453429</v>
      </c>
      <c r="AN138" s="2079"/>
      <c r="AO138" s="3374">
        <f t="shared" si="79"/>
        <v>12049.900397265097</v>
      </c>
      <c r="AP138" s="2080">
        <f t="shared" si="82"/>
        <v>388610</v>
      </c>
      <c r="AQ138" s="2080">
        <f t="shared" si="83"/>
        <v>991130</v>
      </c>
      <c r="AR138" s="2080">
        <f t="shared" si="84"/>
        <v>388610</v>
      </c>
      <c r="AS138" s="2080">
        <f t="shared" si="85"/>
        <v>1379740</v>
      </c>
      <c r="AU138" s="32"/>
      <c r="AV138" s="85">
        <f>'수도광열비 부과 내역 '!P138-'전체 전기 사용내역'!AS138</f>
        <v>0</v>
      </c>
    </row>
    <row r="139" spans="1:48" ht="24.95" customHeight="1">
      <c r="A139" s="4310" t="s">
        <v>700</v>
      </c>
      <c r="B139" s="2092">
        <v>134</v>
      </c>
      <c r="C139" s="2040" t="s">
        <v>165</v>
      </c>
      <c r="D139" s="2228" t="s">
        <v>2563</v>
      </c>
      <c r="E139" s="3383" t="s">
        <v>2228</v>
      </c>
      <c r="F139" s="2274">
        <v>135.16</v>
      </c>
      <c r="G139" s="2274"/>
      <c r="H139" s="2274"/>
      <c r="I139" s="2274">
        <v>40.89</v>
      </c>
      <c r="J139" s="2217" t="s">
        <v>2566</v>
      </c>
      <c r="K139" s="490"/>
      <c r="L139" s="493">
        <f>'검침 내역'!S139</f>
        <v>4476</v>
      </c>
      <c r="M139" s="493"/>
      <c r="N139" s="493"/>
      <c r="O139" s="493"/>
      <c r="P139" s="3146"/>
      <c r="Q139" s="958"/>
      <c r="R139" s="3146">
        <f t="shared" si="59"/>
        <v>4476</v>
      </c>
      <c r="S139" s="3684">
        <f>R139*'전기 요금 고지 및 기준'!$L$8</f>
        <v>125327.66128472843</v>
      </c>
      <c r="T139" s="493">
        <f>R139*'전기 요금 고지 및 기준'!$M$8</f>
        <v>622463.86651167576</v>
      </c>
      <c r="U139" s="1429">
        <f>R139*'전기 요금 고지 및 기준'!$N$8</f>
        <v>62664</v>
      </c>
      <c r="V139" s="494">
        <f>S139*-0.01</f>
        <v>-1253.2766128472842</v>
      </c>
      <c r="W139" s="493">
        <f>S139+T139+V139+U139</f>
        <v>809202.25118355697</v>
      </c>
      <c r="X139" s="493"/>
      <c r="Y139" s="493">
        <f t="shared" si="77"/>
        <v>25894.472037873824</v>
      </c>
      <c r="Z139" s="493">
        <f>ROUND((W139+X139+Y139),-1)</f>
        <v>835100</v>
      </c>
      <c r="AA139" s="495">
        <f>P139*'전기 요금 고지 및 기준'!$L$8</f>
        <v>0</v>
      </c>
      <c r="AB139" s="495">
        <f>P139*'전기 요금 고지 및 기준'!$M$8</f>
        <v>0</v>
      </c>
      <c r="AC139" s="495">
        <f>P139*'전기 요금 고지 및 기준'!$N$8</f>
        <v>0</v>
      </c>
      <c r="AD139" s="495">
        <f>AA139*-0.01</f>
        <v>0</v>
      </c>
      <c r="AE139" s="495">
        <f>AA139+AB139+AD139+AC139</f>
        <v>0</v>
      </c>
      <c r="AF139" s="495"/>
      <c r="AG139" s="2054">
        <f t="shared" si="78"/>
        <v>0</v>
      </c>
      <c r="AH139" s="495">
        <f>ROUND((AE139+AF139+AG139),-1)</f>
        <v>0</v>
      </c>
      <c r="AI139" s="2050">
        <f>I139*'전기 요금 고지 및 기준'!$L$12</f>
        <v>22672.910622826323</v>
      </c>
      <c r="AJ139" s="2050">
        <f>I139*'전기 요금 고지 및 기준'!$M$12</f>
        <v>112609.35907273521</v>
      </c>
      <c r="AK139" s="2050">
        <f>I139*'전기 요금 고지 및 기준'!$N$12</f>
        <v>11336.485949745516</v>
      </c>
      <c r="AL139" s="2050">
        <f>AI139*-0.01</f>
        <v>-226.72910622826322</v>
      </c>
      <c r="AM139" s="2050">
        <f>AI139+AJ139+AL139+AK139</f>
        <v>146392.02653907877</v>
      </c>
      <c r="AN139" s="2056"/>
      <c r="AO139" s="3147">
        <f t="shared" si="79"/>
        <v>4684.5448492505211</v>
      </c>
      <c r="AP139" s="2057">
        <f>ROUND((AM139+AN139+AO139),-1)</f>
        <v>151080</v>
      </c>
      <c r="AQ139" s="2057">
        <f>AH139+Z139</f>
        <v>835100</v>
      </c>
      <c r="AR139" s="2057">
        <f>AP139</f>
        <v>151080</v>
      </c>
      <c r="AS139" s="2057">
        <f>AQ139+AR139</f>
        <v>986180</v>
      </c>
      <c r="AU139" s="32"/>
      <c r="AV139" s="85"/>
    </row>
    <row r="140" spans="1:48" ht="24.95" customHeight="1">
      <c r="A140" s="4306"/>
      <c r="B140" s="2101">
        <v>135</v>
      </c>
      <c r="C140" s="1774" t="s">
        <v>165</v>
      </c>
      <c r="D140" s="1734" t="s">
        <v>149</v>
      </c>
      <c r="E140" s="3094" t="s">
        <v>898</v>
      </c>
      <c r="F140" s="1709">
        <v>142.47999999999999</v>
      </c>
      <c r="G140" s="1709"/>
      <c r="H140" s="1709"/>
      <c r="I140" s="1709">
        <f t="shared" ref="I140:I189" si="86">F140*0.3025</f>
        <v>43.100199999999994</v>
      </c>
      <c r="J140" s="1739" t="s">
        <v>916</v>
      </c>
      <c r="K140" s="496">
        <f>SUM(M140:Q140)-P140</f>
        <v>495.54099833940768</v>
      </c>
      <c r="L140" s="499">
        <f>'검침 내역'!S140</f>
        <v>5291</v>
      </c>
      <c r="M140" s="499"/>
      <c r="N140" s="512">
        <f>I140*'FCU 기계실(전기단가)'!$K$140</f>
        <v>98.114243592360296</v>
      </c>
      <c r="O140" s="512">
        <f>I140*'중앙공조 AHU (전기단가)'!$K$140</f>
        <v>385.03643216640234</v>
      </c>
      <c r="P140" s="681"/>
      <c r="Q140" s="504">
        <f>'주방 배수펌프 '!N61</f>
        <v>12.390322580645027</v>
      </c>
      <c r="R140" s="681">
        <f t="shared" si="59"/>
        <v>5786.5409983394075</v>
      </c>
      <c r="S140" s="2060">
        <f>R140*'전기 요금 고지 및 기준'!$L$8</f>
        <v>162022.71006480686</v>
      </c>
      <c r="T140" s="499">
        <f>R140*'전기 요금 고지 및 기준'!$M$8</f>
        <v>804716.86406494188</v>
      </c>
      <c r="U140" s="1430">
        <f>R140*'전기 요금 고지 및 기준'!$N$8</f>
        <v>81011.573976751708</v>
      </c>
      <c r="V140" s="500">
        <f t="shared" si="53"/>
        <v>-1620.2271006480687</v>
      </c>
      <c r="W140" s="499">
        <f t="shared" si="54"/>
        <v>1046130.9210058523</v>
      </c>
      <c r="X140" s="499"/>
      <c r="Y140" s="499">
        <f t="shared" si="77"/>
        <v>33476.189472187274</v>
      </c>
      <c r="Z140" s="499">
        <f t="shared" si="55"/>
        <v>1079610</v>
      </c>
      <c r="AA140" s="501">
        <f>P140*'전기 요금 고지 및 기준'!$L$8</f>
        <v>0</v>
      </c>
      <c r="AB140" s="501">
        <f>P140*'전기 요금 고지 및 기준'!$M$8</f>
        <v>0</v>
      </c>
      <c r="AC140" s="501">
        <f>P140*'전기 요금 고지 및 기준'!$N$8</f>
        <v>0</v>
      </c>
      <c r="AD140" s="501">
        <f t="shared" si="56"/>
        <v>0</v>
      </c>
      <c r="AE140" s="501">
        <f t="shared" si="52"/>
        <v>0</v>
      </c>
      <c r="AF140" s="501"/>
      <c r="AG140" s="2067">
        <f t="shared" si="78"/>
        <v>0</v>
      </c>
      <c r="AH140" s="501">
        <f t="shared" si="57"/>
        <v>0</v>
      </c>
      <c r="AI140" s="2061">
        <f>I140*'전기 요금 고지 및 기준'!$L$12</f>
        <v>23898.434395351895</v>
      </c>
      <c r="AJ140" s="2061">
        <f>I140*'전기 요금 고지 및 기준'!$M$12</f>
        <v>118696.15793364396</v>
      </c>
      <c r="AK140" s="2061">
        <f>I140*'전기 요금 고지 및 기준'!$N$12</f>
        <v>11949.249492081721</v>
      </c>
      <c r="AL140" s="2061">
        <f t="shared" si="80"/>
        <v>-238.98434395351896</v>
      </c>
      <c r="AM140" s="2061">
        <f t="shared" si="81"/>
        <v>154304.85747712405</v>
      </c>
      <c r="AN140" s="2068"/>
      <c r="AO140" s="503">
        <f t="shared" si="79"/>
        <v>4937.7554392679695</v>
      </c>
      <c r="AP140" s="2069">
        <f t="shared" si="82"/>
        <v>159240</v>
      </c>
      <c r="AQ140" s="2069">
        <f t="shared" si="83"/>
        <v>1079610</v>
      </c>
      <c r="AR140" s="2069">
        <f t="shared" si="84"/>
        <v>159240</v>
      </c>
      <c r="AS140" s="2069">
        <f t="shared" si="85"/>
        <v>1238850</v>
      </c>
      <c r="AU140" s="32"/>
      <c r="AV140" s="85">
        <f>'수도광열비 부과 내역 '!P140-'전체 전기 사용내역'!AS140</f>
        <v>0</v>
      </c>
    </row>
    <row r="141" spans="1:48" ht="24.95" customHeight="1">
      <c r="A141" s="4306"/>
      <c r="B141" s="2101">
        <v>136</v>
      </c>
      <c r="C141" s="1774" t="s">
        <v>165</v>
      </c>
      <c r="D141" s="1734" t="s">
        <v>149</v>
      </c>
      <c r="E141" s="3094" t="s">
        <v>2257</v>
      </c>
      <c r="F141" s="1709">
        <v>138.18</v>
      </c>
      <c r="G141" s="1709"/>
      <c r="H141" s="1709"/>
      <c r="I141" s="1709">
        <f t="shared" si="86"/>
        <v>41.79945</v>
      </c>
      <c r="J141" s="1739" t="s">
        <v>2236</v>
      </c>
      <c r="K141" s="496">
        <f t="shared" si="76"/>
        <v>468.56934570708751</v>
      </c>
      <c r="L141" s="499">
        <f>'검침 내역'!S141</f>
        <v>1400</v>
      </c>
      <c r="M141" s="499"/>
      <c r="N141" s="512">
        <f>I141*'FCU 기계실(전기단가)'!$K$140</f>
        <v>95.153187672602101</v>
      </c>
      <c r="O141" s="512">
        <f>I141*'중앙공조 AHU (전기단가)'!$K$140</f>
        <v>373.41615803448542</v>
      </c>
      <c r="P141" s="681"/>
      <c r="Q141" s="499"/>
      <c r="R141" s="681">
        <f t="shared" si="59"/>
        <v>1868.5693457070875</v>
      </c>
      <c r="S141" s="2060">
        <f>R141*'전기 요금 고지 및 기준'!$L$8</f>
        <v>52319.800278329865</v>
      </c>
      <c r="T141" s="499">
        <f>R141*'전기 요금 고지 및 기준'!$M$8</f>
        <v>259856.32255898698</v>
      </c>
      <c r="U141" s="1430">
        <f>R141*'전기 요금 고지 및 기준'!$N$8</f>
        <v>26159.970839899222</v>
      </c>
      <c r="V141" s="500">
        <f t="shared" si="53"/>
        <v>-523.19800278329865</v>
      </c>
      <c r="W141" s="499">
        <f t="shared" si="54"/>
        <v>337812.89567443274</v>
      </c>
      <c r="X141" s="499"/>
      <c r="Y141" s="499">
        <f t="shared" si="77"/>
        <v>10810.012661581848</v>
      </c>
      <c r="Z141" s="499">
        <f t="shared" si="55"/>
        <v>348620</v>
      </c>
      <c r="AA141" s="501">
        <f>P141*'전기 요금 고지 및 기준'!$L$8</f>
        <v>0</v>
      </c>
      <c r="AB141" s="501">
        <f>P141*'전기 요금 고지 및 기준'!$M$8</f>
        <v>0</v>
      </c>
      <c r="AC141" s="501">
        <f>P141*'전기 요금 고지 및 기준'!$N$8</f>
        <v>0</v>
      </c>
      <c r="AD141" s="501">
        <f t="shared" si="56"/>
        <v>0</v>
      </c>
      <c r="AE141" s="501">
        <f t="shared" si="52"/>
        <v>0</v>
      </c>
      <c r="AF141" s="501"/>
      <c r="AG141" s="2067">
        <f t="shared" si="78"/>
        <v>0</v>
      </c>
      <c r="AH141" s="501">
        <f t="shared" si="57"/>
        <v>0</v>
      </c>
      <c r="AI141" s="2061">
        <f>I141*'전기 요금 고지 및 기준'!$L$12</f>
        <v>23177.187428058151</v>
      </c>
      <c r="AJ141" s="2061">
        <f>I141*'전기 요금 고지 및 기준'!$M$12</f>
        <v>115113.94654176674</v>
      </c>
      <c r="AK141" s="2061">
        <f>I141*'전기 요금 고지 및 기준'!$N$12</f>
        <v>11588.625033800201</v>
      </c>
      <c r="AL141" s="2061">
        <f t="shared" si="80"/>
        <v>-231.7718742805815</v>
      </c>
      <c r="AM141" s="2061">
        <f t="shared" si="81"/>
        <v>149647.98712934449</v>
      </c>
      <c r="AN141" s="2068"/>
      <c r="AO141" s="503">
        <f t="shared" si="79"/>
        <v>4788.735588139024</v>
      </c>
      <c r="AP141" s="2069">
        <f t="shared" si="82"/>
        <v>154440</v>
      </c>
      <c r="AQ141" s="2069">
        <f t="shared" si="83"/>
        <v>348620</v>
      </c>
      <c r="AR141" s="2069">
        <f t="shared" si="84"/>
        <v>154440</v>
      </c>
      <c r="AS141" s="2069">
        <f t="shared" si="85"/>
        <v>503060</v>
      </c>
      <c r="AU141" s="32"/>
      <c r="AV141" s="85">
        <f>'수도광열비 부과 내역 '!P141-'전체 전기 사용내역'!AS141</f>
        <v>0</v>
      </c>
    </row>
    <row r="142" spans="1:48" ht="24.95" customHeight="1">
      <c r="A142" s="4306"/>
      <c r="B142" s="2101">
        <v>137</v>
      </c>
      <c r="C142" s="1774" t="s">
        <v>165</v>
      </c>
      <c r="D142" s="1734" t="s">
        <v>149</v>
      </c>
      <c r="E142" s="3094" t="s">
        <v>893</v>
      </c>
      <c r="F142" s="1709">
        <v>113.5</v>
      </c>
      <c r="G142" s="1709"/>
      <c r="H142" s="1709"/>
      <c r="I142" s="1709">
        <f t="shared" si="86"/>
        <v>34.333750000000002</v>
      </c>
      <c r="J142" s="1739" t="s">
        <v>896</v>
      </c>
      <c r="K142" s="496">
        <f t="shared" si="76"/>
        <v>384.87929322444955</v>
      </c>
      <c r="L142" s="499">
        <f>'검침 내역'!S142</f>
        <v>1786</v>
      </c>
      <c r="M142" s="499"/>
      <c r="N142" s="512">
        <f>I142*'FCU 기계실(전기단가)'!$K$140</f>
        <v>78.158103928501518</v>
      </c>
      <c r="O142" s="512">
        <f>I142*'중앙공조 AHU (전기단가)'!$K$140</f>
        <v>306.72118929594802</v>
      </c>
      <c r="P142" s="681"/>
      <c r="Q142" s="502"/>
      <c r="R142" s="681">
        <f t="shared" si="59"/>
        <v>2170.8792932244496</v>
      </c>
      <c r="S142" s="2060">
        <f>R142*'전기 요금 고지 및 기준'!$L$8</f>
        <v>60784.455931917888</v>
      </c>
      <c r="T142" s="499">
        <f>R142*'전기 요금 고지 및 기준'!$M$8</f>
        <v>301897.6583088974</v>
      </c>
      <c r="U142" s="1430">
        <f>R142*'전기 요금 고지 및 기준'!$N$8</f>
        <v>30392.310105142293</v>
      </c>
      <c r="V142" s="500">
        <f t="shared" si="53"/>
        <v>-607.84455931917887</v>
      </c>
      <c r="W142" s="499">
        <f t="shared" si="54"/>
        <v>392466.57978663838</v>
      </c>
      <c r="X142" s="499"/>
      <c r="Y142" s="499">
        <f t="shared" si="77"/>
        <v>12558.930553172428</v>
      </c>
      <c r="Z142" s="499">
        <f t="shared" si="55"/>
        <v>405030</v>
      </c>
      <c r="AA142" s="501">
        <f>P142*'전기 요금 고지 및 기준'!$L$8</f>
        <v>0</v>
      </c>
      <c r="AB142" s="501">
        <f>P142*'전기 요금 고지 및 기준'!$M$8</f>
        <v>0</v>
      </c>
      <c r="AC142" s="501">
        <f>P142*'전기 요금 고지 및 기준'!$N$8</f>
        <v>0</v>
      </c>
      <c r="AD142" s="501">
        <f t="shared" si="56"/>
        <v>0</v>
      </c>
      <c r="AE142" s="501">
        <f t="shared" si="52"/>
        <v>0</v>
      </c>
      <c r="AF142" s="501"/>
      <c r="AG142" s="2067">
        <f t="shared" si="78"/>
        <v>0</v>
      </c>
      <c r="AH142" s="501">
        <f t="shared" si="57"/>
        <v>0</v>
      </c>
      <c r="AI142" s="2061">
        <f>I142*'전기 요금 고지 및 기준'!$L$12</f>
        <v>19037.565299497757</v>
      </c>
      <c r="AJ142" s="2061">
        <f>I142*'전기 요금 고지 및 기준'!$M$12</f>
        <v>94553.719297224816</v>
      </c>
      <c r="AK142" s="2061">
        <f>I142*'전기 요금 고지 및 기준'!$N$12</f>
        <v>9518.8083755704356</v>
      </c>
      <c r="AL142" s="2061">
        <f t="shared" si="80"/>
        <v>-190.37565299497757</v>
      </c>
      <c r="AM142" s="2061">
        <f t="shared" si="81"/>
        <v>122919.71731929804</v>
      </c>
      <c r="AN142" s="2068"/>
      <c r="AO142" s="503">
        <f t="shared" si="79"/>
        <v>3933.4309542175374</v>
      </c>
      <c r="AP142" s="2069">
        <f t="shared" si="82"/>
        <v>126850</v>
      </c>
      <c r="AQ142" s="2069">
        <f t="shared" si="83"/>
        <v>405030</v>
      </c>
      <c r="AR142" s="2069">
        <f t="shared" si="84"/>
        <v>126850</v>
      </c>
      <c r="AS142" s="2069">
        <f t="shared" si="85"/>
        <v>531880</v>
      </c>
      <c r="AU142" s="32"/>
      <c r="AV142" s="85">
        <f>'수도광열비 부과 내역 '!P142-'전체 전기 사용내역'!AS142</f>
        <v>0</v>
      </c>
    </row>
    <row r="143" spans="1:48" ht="24.95" customHeight="1">
      <c r="A143" s="4306"/>
      <c r="B143" s="2101">
        <v>138</v>
      </c>
      <c r="C143" s="1774" t="s">
        <v>165</v>
      </c>
      <c r="D143" s="1734" t="s">
        <v>149</v>
      </c>
      <c r="E143" s="3094" t="s">
        <v>326</v>
      </c>
      <c r="F143" s="1709">
        <v>69.260000000000005</v>
      </c>
      <c r="G143" s="1709"/>
      <c r="H143" s="1709"/>
      <c r="I143" s="1709">
        <f t="shared" si="86"/>
        <v>20.951150000000002</v>
      </c>
      <c r="J143" s="3258" t="s">
        <v>3301</v>
      </c>
      <c r="K143" s="496">
        <f t="shared" si="76"/>
        <v>234.86114404163328</v>
      </c>
      <c r="L143" s="499">
        <f>'검침 내역'!S143</f>
        <v>748</v>
      </c>
      <c r="M143" s="499"/>
      <c r="N143" s="512">
        <f>I143*'FCU 기계실(전기단가)'!$K$140</f>
        <v>47.693658837779871</v>
      </c>
      <c r="O143" s="512">
        <f>I143*'중앙공조 AHU (전기단가)'!$K$140</f>
        <v>187.1674852038534</v>
      </c>
      <c r="P143" s="681"/>
      <c r="Q143" s="502"/>
      <c r="R143" s="681">
        <f t="shared" si="59"/>
        <v>982.86114404163322</v>
      </c>
      <c r="S143" s="2060">
        <f>R143*'전기 요금 고지 및 기준'!$L$8</f>
        <v>27520.037656472403</v>
      </c>
      <c r="T143" s="499">
        <f>R143*'전기 요금 고지 및 기준'!$M$8</f>
        <v>136683.54512159163</v>
      </c>
      <c r="U143" s="1430">
        <f>R143*'전기 요금 고지 및 기준'!$N$8</f>
        <v>13760.056016582865</v>
      </c>
      <c r="V143" s="500">
        <f t="shared" si="53"/>
        <v>-275.20037656472402</v>
      </c>
      <c r="W143" s="499">
        <f t="shared" si="54"/>
        <v>177688.43841808219</v>
      </c>
      <c r="X143" s="499"/>
      <c r="Y143" s="499">
        <f t="shared" si="77"/>
        <v>5686.0300293786304</v>
      </c>
      <c r="Z143" s="499">
        <f t="shared" si="55"/>
        <v>183370</v>
      </c>
      <c r="AA143" s="501">
        <f>P143*'전기 요금 고지 및 기준'!$L$8</f>
        <v>0</v>
      </c>
      <c r="AB143" s="501">
        <f>P143*'전기 요금 고지 및 기준'!$M$8</f>
        <v>0</v>
      </c>
      <c r="AC143" s="501">
        <f>P143*'전기 요금 고지 및 기준'!$N$8</f>
        <v>0</v>
      </c>
      <c r="AD143" s="501">
        <f t="shared" si="56"/>
        <v>0</v>
      </c>
      <c r="AE143" s="501">
        <f t="shared" si="52"/>
        <v>0</v>
      </c>
      <c r="AF143" s="501"/>
      <c r="AG143" s="2067">
        <f t="shared" si="78"/>
        <v>0</v>
      </c>
      <c r="AH143" s="501">
        <f t="shared" si="57"/>
        <v>0</v>
      </c>
      <c r="AI143" s="2061">
        <f>I143*'전기 요금 고지 및 기준'!$L$12</f>
        <v>11617.108129015107</v>
      </c>
      <c r="AJ143" s="2061">
        <f>I143*'전기 요금 고지 및 기준'!$M$12</f>
        <v>57698.595581725036</v>
      </c>
      <c r="AK143" s="2061">
        <f>I143*'전기 요금 고지 및 기준'!$N$12</f>
        <v>5808.5697629251845</v>
      </c>
      <c r="AL143" s="2061">
        <f t="shared" si="80"/>
        <v>-116.17108129015106</v>
      </c>
      <c r="AM143" s="2061">
        <f t="shared" si="81"/>
        <v>75008.102392375164</v>
      </c>
      <c r="AN143" s="2068"/>
      <c r="AO143" s="503">
        <f t="shared" si="79"/>
        <v>2400.2592765560053</v>
      </c>
      <c r="AP143" s="2069">
        <f t="shared" si="82"/>
        <v>77410</v>
      </c>
      <c r="AQ143" s="2069">
        <f t="shared" si="83"/>
        <v>183370</v>
      </c>
      <c r="AR143" s="2069">
        <f t="shared" si="84"/>
        <v>77410</v>
      </c>
      <c r="AS143" s="2069">
        <f t="shared" si="85"/>
        <v>260780</v>
      </c>
      <c r="AU143" s="32"/>
      <c r="AV143" s="85">
        <f>'수도광열비 부과 내역 '!P143-'전체 전기 사용내역'!AS143</f>
        <v>0</v>
      </c>
    </row>
    <row r="144" spans="1:48" ht="24.95" customHeight="1">
      <c r="A144" s="4306"/>
      <c r="B144" s="2101">
        <v>139</v>
      </c>
      <c r="C144" s="1774" t="s">
        <v>165</v>
      </c>
      <c r="D144" s="1734" t="s">
        <v>149</v>
      </c>
      <c r="E144" s="3094" t="s">
        <v>329</v>
      </c>
      <c r="F144" s="1709">
        <v>69.25</v>
      </c>
      <c r="G144" s="1709"/>
      <c r="H144" s="1709"/>
      <c r="I144" s="1709">
        <f t="shared" si="86"/>
        <v>20.948125000000001</v>
      </c>
      <c r="J144" s="3291" t="s">
        <v>3513</v>
      </c>
      <c r="K144" s="496">
        <f>SUM(M144:Q144)-P144</f>
        <v>234.82723397174561</v>
      </c>
      <c r="L144" s="499">
        <f>'검침 내역'!S144</f>
        <v>0</v>
      </c>
      <c r="M144" s="499"/>
      <c r="N144" s="512">
        <f>I144*'FCU 기계실(전기단가)'!$K$140</f>
        <v>47.686772661222292</v>
      </c>
      <c r="O144" s="512">
        <f>I144*'중앙공조 AHU (전기단가)'!$K$140</f>
        <v>187.14046131052334</v>
      </c>
      <c r="P144" s="681"/>
      <c r="Q144" s="502"/>
      <c r="R144" s="681">
        <f t="shared" si="59"/>
        <v>234.82723397174561</v>
      </c>
      <c r="S144" s="2060">
        <f>R144*'전기 요금 고지 및 기준'!$L$8</f>
        <v>6575.1447809742194</v>
      </c>
      <c r="T144" s="499">
        <f>R144*'전기 요금 고지 및 기준'!$M$8</f>
        <v>32656.717609538588</v>
      </c>
      <c r="U144" s="1430">
        <f>R144*'전기 요금 고지 및 기준'!$N$8</f>
        <v>3287.5812756044388</v>
      </c>
      <c r="V144" s="500">
        <f t="shared" si="53"/>
        <v>-65.751447809742189</v>
      </c>
      <c r="W144" s="499">
        <f t="shared" si="54"/>
        <v>42453.6922183075</v>
      </c>
      <c r="X144" s="499"/>
      <c r="Y144" s="499">
        <f t="shared" si="77"/>
        <v>1358.5181509858401</v>
      </c>
      <c r="Z144" s="499">
        <f t="shared" si="55"/>
        <v>43810</v>
      </c>
      <c r="AA144" s="501">
        <f>P144*'전기 요금 고지 및 기준'!$L$8</f>
        <v>0</v>
      </c>
      <c r="AB144" s="501">
        <f>P144*'전기 요금 고지 및 기준'!$M$8</f>
        <v>0</v>
      </c>
      <c r="AC144" s="501">
        <f>P144*'전기 요금 고지 및 기준'!$N$8</f>
        <v>0</v>
      </c>
      <c r="AD144" s="501">
        <f t="shared" si="56"/>
        <v>0</v>
      </c>
      <c r="AE144" s="501">
        <f t="shared" si="52"/>
        <v>0</v>
      </c>
      <c r="AF144" s="501"/>
      <c r="AG144" s="2067">
        <f t="shared" si="78"/>
        <v>0</v>
      </c>
      <c r="AH144" s="501">
        <f t="shared" si="57"/>
        <v>0</v>
      </c>
      <c r="AI144" s="2061">
        <f>I144*'전기 요금 고지 및 기준'!$L$12</f>
        <v>11615.430810486518</v>
      </c>
      <c r="AJ144" s="2061">
        <f>I144*'전기 요금 고지 및 기준'!$M$12</f>
        <v>57690.264857557871</v>
      </c>
      <c r="AK144" s="2061">
        <f>I144*'전기 요금 고지 및 기준'!$N$12</f>
        <v>5807.7311013942963</v>
      </c>
      <c r="AL144" s="2061">
        <f t="shared" si="80"/>
        <v>-116.15430810486518</v>
      </c>
      <c r="AM144" s="2061">
        <f t="shared" si="81"/>
        <v>74997.272461333821</v>
      </c>
      <c r="AN144" s="2068"/>
      <c r="AO144" s="503">
        <f t="shared" si="79"/>
        <v>2399.9127187626823</v>
      </c>
      <c r="AP144" s="2069">
        <f t="shared" si="82"/>
        <v>77400</v>
      </c>
      <c r="AQ144" s="2069">
        <f t="shared" si="83"/>
        <v>43810</v>
      </c>
      <c r="AR144" s="2069">
        <f t="shared" si="84"/>
        <v>77400</v>
      </c>
      <c r="AS144" s="2069">
        <f t="shared" si="85"/>
        <v>121210</v>
      </c>
      <c r="AU144" s="32"/>
      <c r="AV144" s="85">
        <f>'수도광열비 부과 내역 '!P144-'전체 전기 사용내역'!AS144</f>
        <v>0</v>
      </c>
    </row>
    <row r="145" spans="1:48" ht="24.95" customHeight="1">
      <c r="A145" s="4306"/>
      <c r="B145" s="2101">
        <v>140</v>
      </c>
      <c r="C145" s="1774" t="s">
        <v>165</v>
      </c>
      <c r="D145" s="1734" t="s">
        <v>149</v>
      </c>
      <c r="E145" s="3094" t="s">
        <v>332</v>
      </c>
      <c r="F145" s="1709">
        <v>140.43</v>
      </c>
      <c r="G145" s="1709"/>
      <c r="H145" s="1709"/>
      <c r="I145" s="1709">
        <f t="shared" si="86"/>
        <v>42.480074999999999</v>
      </c>
      <c r="J145" s="1739" t="s">
        <v>1408</v>
      </c>
      <c r="K145" s="496">
        <f t="shared" si="76"/>
        <v>477.81524046405934</v>
      </c>
      <c r="L145" s="499">
        <f>'검침 내역'!S145</f>
        <v>1640</v>
      </c>
      <c r="M145" s="499"/>
      <c r="N145" s="512">
        <f>I145*'FCU 기계실(전기단가)'!$K$140</f>
        <v>96.702577398056974</v>
      </c>
      <c r="O145" s="512">
        <f>I145*'중앙공조 AHU (전기단가)'!$K$140</f>
        <v>379.4965340337443</v>
      </c>
      <c r="P145" s="681"/>
      <c r="Q145" s="504">
        <f>'주방 배수펌프 '!N63</f>
        <v>1.6161290322580468</v>
      </c>
      <c r="R145" s="681">
        <f t="shared" si="59"/>
        <v>2117.8152404640591</v>
      </c>
      <c r="S145" s="2060">
        <f>R145*'전기 요금 고지 및 기준'!$L$8</f>
        <v>59298.666470177675</v>
      </c>
      <c r="T145" s="499">
        <f>R145*'전기 요금 고지 및 기준'!$M$8</f>
        <v>294518.19998583838</v>
      </c>
      <c r="U145" s="1430">
        <f>R145*'전기 요금 고지 및 기준'!$N$8</f>
        <v>29649.413366496829</v>
      </c>
      <c r="V145" s="500">
        <f t="shared" si="53"/>
        <v>-592.98666470177682</v>
      </c>
      <c r="W145" s="499">
        <f t="shared" si="54"/>
        <v>382873.29315781116</v>
      </c>
      <c r="X145" s="499"/>
      <c r="Y145" s="499">
        <f t="shared" si="77"/>
        <v>12251.945381049958</v>
      </c>
      <c r="Z145" s="499">
        <f t="shared" si="55"/>
        <v>395130</v>
      </c>
      <c r="AA145" s="501">
        <f>P145*'전기 요금 고지 및 기준'!$L$8</f>
        <v>0</v>
      </c>
      <c r="AB145" s="501">
        <f>P145*'전기 요금 고지 및 기준'!$M$8</f>
        <v>0</v>
      </c>
      <c r="AC145" s="501">
        <f>P145*'전기 요금 고지 및 기준'!$N$8</f>
        <v>0</v>
      </c>
      <c r="AD145" s="501">
        <f t="shared" si="56"/>
        <v>0</v>
      </c>
      <c r="AE145" s="501">
        <f t="shared" si="52"/>
        <v>0</v>
      </c>
      <c r="AF145" s="501"/>
      <c r="AG145" s="2067">
        <f t="shared" si="78"/>
        <v>0</v>
      </c>
      <c r="AH145" s="501">
        <f t="shared" si="57"/>
        <v>0</v>
      </c>
      <c r="AI145" s="2061">
        <f>I145*'전기 요금 고지 및 기준'!$L$12</f>
        <v>23554.584096990922</v>
      </c>
      <c r="AJ145" s="2061">
        <f>I145*'전기 요금 고지 및 기준'!$M$12</f>
        <v>116988.35947937692</v>
      </c>
      <c r="AK145" s="2061">
        <f>I145*'전기 요금 고지 및 기준'!$N$12</f>
        <v>11777.323878249834</v>
      </c>
      <c r="AL145" s="2061">
        <f t="shared" si="80"/>
        <v>-235.54584096990922</v>
      </c>
      <c r="AM145" s="2061">
        <f t="shared" si="81"/>
        <v>152084.72161364774</v>
      </c>
      <c r="AN145" s="2068"/>
      <c r="AO145" s="503">
        <f t="shared" si="79"/>
        <v>4866.7110916367274</v>
      </c>
      <c r="AP145" s="2069">
        <f t="shared" si="82"/>
        <v>156950</v>
      </c>
      <c r="AQ145" s="2069">
        <f t="shared" si="83"/>
        <v>395130</v>
      </c>
      <c r="AR145" s="2069">
        <f t="shared" si="84"/>
        <v>156950</v>
      </c>
      <c r="AS145" s="2069">
        <f t="shared" si="85"/>
        <v>552080</v>
      </c>
      <c r="AU145" s="32"/>
      <c r="AV145" s="85">
        <f>'수도광열비 부과 내역 '!P145-'전체 전기 사용내역'!AS145</f>
        <v>0</v>
      </c>
    </row>
    <row r="146" spans="1:48" ht="24.95" customHeight="1">
      <c r="A146" s="4306"/>
      <c r="B146" s="2101">
        <v>141</v>
      </c>
      <c r="C146" s="1774" t="s">
        <v>165</v>
      </c>
      <c r="D146" s="1734" t="s">
        <v>149</v>
      </c>
      <c r="E146" s="3100" t="s">
        <v>2280</v>
      </c>
      <c r="F146" s="1736">
        <v>389.69</v>
      </c>
      <c r="G146" s="1736"/>
      <c r="H146" s="1736"/>
      <c r="I146" s="1736">
        <v>117.88</v>
      </c>
      <c r="J146" s="1737" t="s">
        <v>2281</v>
      </c>
      <c r="K146" s="496">
        <f t="shared" si="76"/>
        <v>1359.9556073604294</v>
      </c>
      <c r="L146" s="499">
        <f>'검침 내역'!S146</f>
        <v>4290</v>
      </c>
      <c r="M146" s="681">
        <f>'주방 배기펜 '!L193</f>
        <v>24.179999999999836</v>
      </c>
      <c r="N146" s="512">
        <f>I146*'FCU 기계실(전기단가)'!$K$140</f>
        <v>268.34462565527383</v>
      </c>
      <c r="O146" s="512">
        <f>I146*'중앙공조 AHU (전기단가)'!$K$140</f>
        <v>1053.0831556181993</v>
      </c>
      <c r="P146" s="681"/>
      <c r="Q146" s="504">
        <f>'주방 배수펌프 '!N93</f>
        <v>14.347826086956522</v>
      </c>
      <c r="R146" s="681">
        <f t="shared" ref="R146:R177" si="87">SUM(L146:Q146)-P146</f>
        <v>5649.9556073604308</v>
      </c>
      <c r="S146" s="2060">
        <f>R146*'전기 요금 고지 및 기준'!$L$8</f>
        <v>158198.32945331102</v>
      </c>
      <c r="T146" s="499">
        <f>R146*'전기 요금 고지 및 기준'!$M$8</f>
        <v>785722.34427544614</v>
      </c>
      <c r="U146" s="1430">
        <f>R146*'전기 요금 고지 및 기준'!$N$8</f>
        <v>79099.378503046028</v>
      </c>
      <c r="V146" s="500">
        <f t="shared" si="53"/>
        <v>-1581.9832945331102</v>
      </c>
      <c r="W146" s="499">
        <f t="shared" si="54"/>
        <v>1021438.0689372701</v>
      </c>
      <c r="X146" s="499"/>
      <c r="Y146" s="499">
        <f t="shared" si="77"/>
        <v>32686.018205992645</v>
      </c>
      <c r="Z146" s="499">
        <f t="shared" si="55"/>
        <v>1054120</v>
      </c>
      <c r="AA146" s="501">
        <f>P146*'전기 요금 고지 및 기준'!$L$8</f>
        <v>0</v>
      </c>
      <c r="AB146" s="501">
        <f>P146*'전기 요금 고지 및 기준'!$M$8</f>
        <v>0</v>
      </c>
      <c r="AC146" s="501">
        <f>P146*'전기 요금 고지 및 기준'!$N$8</f>
        <v>0</v>
      </c>
      <c r="AD146" s="501">
        <f t="shared" si="56"/>
        <v>0</v>
      </c>
      <c r="AE146" s="501">
        <f t="shared" si="52"/>
        <v>0</v>
      </c>
      <c r="AF146" s="501"/>
      <c r="AG146" s="2067">
        <f t="shared" si="78"/>
        <v>0</v>
      </c>
      <c r="AH146" s="501">
        <f t="shared" si="57"/>
        <v>0</v>
      </c>
      <c r="AI146" s="2061">
        <f>I146*'전기 요금 고지 및 기준'!$L$12</f>
        <v>65362.746495934625</v>
      </c>
      <c r="AJ146" s="2061">
        <f>I146*'전기 요금 고지 및 기준'!$M$12</f>
        <v>324636.61647087371</v>
      </c>
      <c r="AK146" s="2061">
        <f>I146*'전기 요금 고지 및 기준'!$N$12</f>
        <v>32681.461573881177</v>
      </c>
      <c r="AL146" s="2061">
        <f t="shared" si="80"/>
        <v>-653.6274649593463</v>
      </c>
      <c r="AM146" s="2061">
        <f t="shared" si="81"/>
        <v>422027.19707573013</v>
      </c>
      <c r="AN146" s="2068"/>
      <c r="AO146" s="503">
        <f t="shared" si="79"/>
        <v>13504.870306423365</v>
      </c>
      <c r="AP146" s="2069">
        <f t="shared" si="82"/>
        <v>435530</v>
      </c>
      <c r="AQ146" s="2069">
        <f t="shared" si="83"/>
        <v>1054120</v>
      </c>
      <c r="AR146" s="2069">
        <f t="shared" si="84"/>
        <v>435530</v>
      </c>
      <c r="AS146" s="2069">
        <f t="shared" si="85"/>
        <v>1489650</v>
      </c>
      <c r="AU146" s="32"/>
      <c r="AV146" s="85">
        <f>'수도광열비 부과 내역 '!P146-'전체 전기 사용내역'!AS146</f>
        <v>0</v>
      </c>
    </row>
    <row r="147" spans="1:48" ht="24.95" customHeight="1">
      <c r="A147" s="4306"/>
      <c r="B147" s="2101">
        <v>142</v>
      </c>
      <c r="C147" s="1774" t="s">
        <v>165</v>
      </c>
      <c r="D147" s="1734" t="s">
        <v>149</v>
      </c>
      <c r="E147" s="3100" t="s">
        <v>2279</v>
      </c>
      <c r="F147" s="1709">
        <v>135.33000000000001</v>
      </c>
      <c r="G147" s="1709"/>
      <c r="H147" s="1709"/>
      <c r="I147" s="1709">
        <f t="shared" si="86"/>
        <v>40.937325000000001</v>
      </c>
      <c r="J147" s="1737" t="s">
        <v>2631</v>
      </c>
      <c r="K147" s="496">
        <f>SUM(M147:Q147)-P147</f>
        <v>458.90497578911675</v>
      </c>
      <c r="L147" s="504">
        <f>'검침 내역'!S147</f>
        <v>536</v>
      </c>
      <c r="M147" s="687"/>
      <c r="N147" s="512">
        <f>I147*'FCU 기계실(전기단가)'!$K$140</f>
        <v>93.190627353692605</v>
      </c>
      <c r="O147" s="512">
        <f>I147*'중앙공조 AHU (전기단가)'!$K$140</f>
        <v>365.71434843542414</v>
      </c>
      <c r="P147" s="681"/>
      <c r="Q147" s="688"/>
      <c r="R147" s="681">
        <f>SUM(L147:Q147)-P147</f>
        <v>994.90497578911686</v>
      </c>
      <c r="S147" s="2060">
        <f>R147*'전기 요금 고지 및 기준'!$L$8</f>
        <v>27857.2640340012</v>
      </c>
      <c r="T147" s="499">
        <f>R147*'전기 요금 고지 및 기준'!$M$8</f>
        <v>138358.44460263601</v>
      </c>
      <c r="U147" s="1430">
        <f>R147*'전기 요금 고지 및 기준'!$N$8</f>
        <v>13928.669661047636</v>
      </c>
      <c r="V147" s="500">
        <f>S147*-0.01</f>
        <v>-278.57264034001201</v>
      </c>
      <c r="W147" s="499">
        <f>S147+T147+V147+U147</f>
        <v>179865.80565734481</v>
      </c>
      <c r="X147" s="499"/>
      <c r="Y147" s="499">
        <f t="shared" si="77"/>
        <v>5755.7057810350343</v>
      </c>
      <c r="Z147" s="499">
        <f>ROUND((W147+X147+Y147),-1)</f>
        <v>185620</v>
      </c>
      <c r="AA147" s="501">
        <f>P147*'전기 요금 고지 및 기준'!$L$8</f>
        <v>0</v>
      </c>
      <c r="AB147" s="501">
        <f>P147*'전기 요금 고지 및 기준'!$M$8</f>
        <v>0</v>
      </c>
      <c r="AC147" s="501">
        <f>P147*'전기 요금 고지 및 기준'!$N$8</f>
        <v>0</v>
      </c>
      <c r="AD147" s="501">
        <f>AA147*-0.01</f>
        <v>0</v>
      </c>
      <c r="AE147" s="501">
        <f>AA147+AB147+AD147+AC147</f>
        <v>0</v>
      </c>
      <c r="AF147" s="501"/>
      <c r="AG147" s="2067">
        <f t="shared" si="78"/>
        <v>0</v>
      </c>
      <c r="AH147" s="501">
        <f>ROUND((AE147+AF147+AG147),-1)</f>
        <v>0</v>
      </c>
      <c r="AI147" s="2061">
        <f>I147*'전기 요금 고지 및 기준'!$L$12</f>
        <v>22699.15164740997</v>
      </c>
      <c r="AJ147" s="2061">
        <f>I147*'전기 요금 고지 및 기준'!$M$12</f>
        <v>112739.69015412718</v>
      </c>
      <c r="AK147" s="2061">
        <f>I147*'전기 요금 고지 및 기준'!$N$12</f>
        <v>11349.606497497331</v>
      </c>
      <c r="AL147" s="2061">
        <f t="shared" si="80"/>
        <v>-226.99151647409971</v>
      </c>
      <c r="AM147" s="2061">
        <f t="shared" si="81"/>
        <v>146561.45678256036</v>
      </c>
      <c r="AN147" s="2068"/>
      <c r="AO147" s="503">
        <f t="shared" si="79"/>
        <v>4689.9666170419314</v>
      </c>
      <c r="AP147" s="2069">
        <f t="shared" si="82"/>
        <v>151250</v>
      </c>
      <c r="AQ147" s="2069">
        <f t="shared" si="83"/>
        <v>185620</v>
      </c>
      <c r="AR147" s="2069">
        <f t="shared" si="84"/>
        <v>151250</v>
      </c>
      <c r="AS147" s="2069">
        <f t="shared" si="85"/>
        <v>336870</v>
      </c>
      <c r="AU147" s="32"/>
      <c r="AV147" s="85"/>
    </row>
    <row r="148" spans="1:48" ht="24.95" customHeight="1" thickBot="1">
      <c r="A148" s="4306"/>
      <c r="B148" s="2101">
        <v>143</v>
      </c>
      <c r="C148" s="1774" t="s">
        <v>165</v>
      </c>
      <c r="D148" s="1734" t="s">
        <v>149</v>
      </c>
      <c r="E148" s="3094" t="s">
        <v>907</v>
      </c>
      <c r="F148" s="1709">
        <v>1709.64</v>
      </c>
      <c r="G148" s="1709"/>
      <c r="H148" s="1709"/>
      <c r="I148" s="1709">
        <f t="shared" si="86"/>
        <v>517.16610000000003</v>
      </c>
      <c r="J148" s="3952" t="s">
        <v>15</v>
      </c>
      <c r="K148" s="496">
        <f t="shared" si="76"/>
        <v>5797.4011882665009</v>
      </c>
      <c r="L148" s="499">
        <f>'검침 내역'!S148</f>
        <v>18060.5</v>
      </c>
      <c r="M148" s="499"/>
      <c r="N148" s="512">
        <f>I148*'FCU 기계실(전기단가)'!$K$140</f>
        <v>1177.288288989633</v>
      </c>
      <c r="O148" s="512">
        <f>I148*'중앙공조 AHU (전기단가)'!$K$140</f>
        <v>4620.1128992768681</v>
      </c>
      <c r="P148" s="681"/>
      <c r="Q148" s="502"/>
      <c r="R148" s="681">
        <f t="shared" si="87"/>
        <v>23857.9011882665</v>
      </c>
      <c r="S148" s="2060">
        <f>R148*'전기 요금 고지 및 기준'!$L$8</f>
        <v>668019.42785692215</v>
      </c>
      <c r="T148" s="499">
        <f>R148*'전기 요금 고지 및 기준'!$M$8</f>
        <v>3317846.6086912127</v>
      </c>
      <c r="U148" s="1430">
        <f>R148*'전기 요금 고지 및 기준'!$N$8</f>
        <v>334010.61663573101</v>
      </c>
      <c r="V148" s="500">
        <f t="shared" si="53"/>
        <v>-6680.1942785692218</v>
      </c>
      <c r="W148" s="499">
        <f t="shared" si="54"/>
        <v>4313196.4589052964</v>
      </c>
      <c r="X148" s="499"/>
      <c r="Y148" s="499">
        <f t="shared" si="77"/>
        <v>138022.2866849695</v>
      </c>
      <c r="Z148" s="499">
        <f t="shared" si="55"/>
        <v>4451220</v>
      </c>
      <c r="AA148" s="501">
        <f>P148*'전기 요금 고지 및 기준'!$L$8</f>
        <v>0</v>
      </c>
      <c r="AB148" s="501">
        <f>P148*'전기 요금 고지 및 기준'!$M$8</f>
        <v>0</v>
      </c>
      <c r="AC148" s="501">
        <f>P148*'전기 요금 고지 및 기준'!$N$8</f>
        <v>0</v>
      </c>
      <c r="AD148" s="501">
        <f t="shared" si="56"/>
        <v>0</v>
      </c>
      <c r="AE148" s="501">
        <f t="shared" si="52"/>
        <v>0</v>
      </c>
      <c r="AF148" s="501"/>
      <c r="AG148" s="2067">
        <f t="shared" si="78"/>
        <v>0</v>
      </c>
      <c r="AH148" s="501">
        <f t="shared" si="57"/>
        <v>0</v>
      </c>
      <c r="AI148" s="2061">
        <f>I148*'전기 요금 고지 및 기준'!$L$12</f>
        <v>286761.08492187969</v>
      </c>
      <c r="AJ148" s="2061">
        <f>I148*'전기 요금 고지 및 기준'!$M$12</f>
        <v>1424253.9265137219</v>
      </c>
      <c r="AK148" s="2061">
        <f>I148*'전기 요금 고지 및 기준'!$N$12</f>
        <v>143380.92996661004</v>
      </c>
      <c r="AL148" s="2061">
        <f t="shared" si="80"/>
        <v>-2867.6108492187968</v>
      </c>
      <c r="AM148" s="2061">
        <f t="shared" si="81"/>
        <v>1851528.3305529929</v>
      </c>
      <c r="AN148" s="2068"/>
      <c r="AO148" s="503">
        <f t="shared" si="79"/>
        <v>59248.906577695772</v>
      </c>
      <c r="AP148" s="2069">
        <f t="shared" si="82"/>
        <v>1910780</v>
      </c>
      <c r="AQ148" s="2069">
        <f t="shared" si="83"/>
        <v>4451220</v>
      </c>
      <c r="AR148" s="2069">
        <f t="shared" si="84"/>
        <v>1910780</v>
      </c>
      <c r="AS148" s="2069">
        <f t="shared" si="85"/>
        <v>6362000</v>
      </c>
      <c r="AU148" s="32"/>
      <c r="AV148" s="85">
        <f>'수도광열비 부과 내역 '!P148-'전체 전기 사용내역'!AS148</f>
        <v>0</v>
      </c>
    </row>
    <row r="149" spans="1:48" ht="24.95" customHeight="1" thickTop="1">
      <c r="A149" s="4306"/>
      <c r="B149" s="2101">
        <v>144</v>
      </c>
      <c r="C149" s="1774" t="s">
        <v>165</v>
      </c>
      <c r="D149" s="1762" t="s">
        <v>149</v>
      </c>
      <c r="E149" s="3955" t="s">
        <v>2565</v>
      </c>
      <c r="F149" s="3956">
        <v>65.14</v>
      </c>
      <c r="G149" s="3956"/>
      <c r="H149" s="3956"/>
      <c r="I149" s="3956">
        <f t="shared" si="86"/>
        <v>19.70485</v>
      </c>
      <c r="J149" s="4029" t="s">
        <v>3255</v>
      </c>
      <c r="K149" s="496">
        <f t="shared" si="76"/>
        <v>220.89019524793514</v>
      </c>
      <c r="L149" s="499">
        <f>'검침 내역'!S149</f>
        <v>481.40000000000146</v>
      </c>
      <c r="M149" s="499"/>
      <c r="N149" s="512">
        <f>I149*'FCU 기계실(전기단가)'!$K$140</f>
        <v>44.856554096058048</v>
      </c>
      <c r="O149" s="512">
        <f>I149*'중앙공조 AHU (전기단가)'!$K$140</f>
        <v>176.03364115187711</v>
      </c>
      <c r="P149" s="681"/>
      <c r="Q149" s="499"/>
      <c r="R149" s="681">
        <f t="shared" si="87"/>
        <v>702.29019524793659</v>
      </c>
      <c r="S149" s="2060">
        <f>R149*'전기 요금 고지 및 기준'!$L$8</f>
        <v>19664.072322077565</v>
      </c>
      <c r="T149" s="499">
        <f>R149*'전기 요금 고지 및 기준'!$M$8</f>
        <v>97665.386583393731</v>
      </c>
      <c r="U149" s="1430">
        <f>R149*'전기 요금 고지 및 기준'!$N$8</f>
        <v>9832.0627334711116</v>
      </c>
      <c r="V149" s="500">
        <f t="shared" si="53"/>
        <v>-196.64072322077567</v>
      </c>
      <c r="W149" s="499">
        <f t="shared" si="54"/>
        <v>126964.88091572165</v>
      </c>
      <c r="X149" s="499"/>
      <c r="Y149" s="499">
        <f t="shared" si="77"/>
        <v>4062.8761893030928</v>
      </c>
      <c r="Z149" s="499">
        <f t="shared" si="55"/>
        <v>131030</v>
      </c>
      <c r="AA149" s="501">
        <f>P149*'전기 요금 고지 및 기준'!$L$8</f>
        <v>0</v>
      </c>
      <c r="AB149" s="501">
        <f>P149*'전기 요금 고지 및 기준'!$M$8</f>
        <v>0</v>
      </c>
      <c r="AC149" s="501">
        <f>P149*'전기 요금 고지 및 기준'!$N$8</f>
        <v>0</v>
      </c>
      <c r="AD149" s="501">
        <f t="shared" si="56"/>
        <v>0</v>
      </c>
      <c r="AE149" s="501">
        <f t="shared" ref="AE149:AE212" si="88">AA149+AB149+AD149+AC149</f>
        <v>0</v>
      </c>
      <c r="AF149" s="501"/>
      <c r="AG149" s="2067">
        <f t="shared" si="78"/>
        <v>0</v>
      </c>
      <c r="AH149" s="501">
        <f t="shared" si="57"/>
        <v>0</v>
      </c>
      <c r="AI149" s="2061">
        <f>I149*'전기 요금 고지 및 기준'!$L$12</f>
        <v>10926.052895235982</v>
      </c>
      <c r="AJ149" s="2061">
        <f>I149*'전기 요금 고지 및 기준'!$M$12</f>
        <v>54266.337224856601</v>
      </c>
      <c r="AK149" s="2061">
        <f>I149*'전기 요금 고지 및 기준'!$N$12</f>
        <v>5463.0412121996314</v>
      </c>
      <c r="AL149" s="2061">
        <f t="shared" si="80"/>
        <v>-109.26052895235982</v>
      </c>
      <c r="AM149" s="2061">
        <f t="shared" si="81"/>
        <v>70546.170803339861</v>
      </c>
      <c r="AN149" s="2068"/>
      <c r="AO149" s="503">
        <f t="shared" si="79"/>
        <v>2257.4774657068756</v>
      </c>
      <c r="AP149" s="2069">
        <f t="shared" si="82"/>
        <v>72800</v>
      </c>
      <c r="AQ149" s="2069">
        <f t="shared" si="83"/>
        <v>131030</v>
      </c>
      <c r="AR149" s="2069">
        <f t="shared" si="84"/>
        <v>72800</v>
      </c>
      <c r="AS149" s="2069">
        <f t="shared" si="85"/>
        <v>203830</v>
      </c>
      <c r="AU149" s="32"/>
      <c r="AV149" s="85">
        <f>'수도광열비 부과 내역 '!P149-'전체 전기 사용내역'!AS149</f>
        <v>0</v>
      </c>
    </row>
    <row r="150" spans="1:48" ht="24.95" customHeight="1">
      <c r="A150" s="4306"/>
      <c r="B150" s="2101">
        <v>145</v>
      </c>
      <c r="C150" s="1774" t="s">
        <v>165</v>
      </c>
      <c r="D150" s="1734" t="s">
        <v>149</v>
      </c>
      <c r="E150" s="3957" t="s">
        <v>909</v>
      </c>
      <c r="F150" s="1751">
        <v>64.89</v>
      </c>
      <c r="G150" s="1751"/>
      <c r="H150" s="1751"/>
      <c r="I150" s="1751">
        <f t="shared" si="86"/>
        <v>19.629224999999998</v>
      </c>
      <c r="J150" s="4036" t="s">
        <v>2898</v>
      </c>
      <c r="K150" s="496">
        <f t="shared" si="76"/>
        <v>220.04244350074472</v>
      </c>
      <c r="L150" s="499">
        <f>'검침 내역'!S150</f>
        <v>1138.0999999999995</v>
      </c>
      <c r="M150" s="499"/>
      <c r="N150" s="512">
        <f>I150*'FCU 기계실(전기단가)'!$K$140</f>
        <v>44.684399682118617</v>
      </c>
      <c r="O150" s="512">
        <f>I150*'중앙공조 AHU (전기단가)'!$K$140</f>
        <v>175.3580438186261</v>
      </c>
      <c r="P150" s="681"/>
      <c r="Q150" s="502"/>
      <c r="R150" s="681">
        <f t="shared" si="87"/>
        <v>1358.1424435007441</v>
      </c>
      <c r="S150" s="2060">
        <f>R150*'전기 요금 고지 및 기준'!$L$8</f>
        <v>38027.88564242061</v>
      </c>
      <c r="T150" s="499">
        <f>R150*'전기 요금 고지 및 기준'!$M$8</f>
        <v>188872.78745645404</v>
      </c>
      <c r="U150" s="1430">
        <f>R150*'전기 요금 고지 및 기준'!$N$8</f>
        <v>19013.994209010416</v>
      </c>
      <c r="V150" s="500">
        <f t="shared" ref="V150:V204" si="89">S150*-0.01</f>
        <v>-380.27885642420608</v>
      </c>
      <c r="W150" s="499">
        <f t="shared" ref="W150:W214" si="90">S150+T150+V150+U150</f>
        <v>245534.38845146087</v>
      </c>
      <c r="X150" s="499"/>
      <c r="Y150" s="499">
        <f t="shared" si="77"/>
        <v>7857.1004304467479</v>
      </c>
      <c r="Z150" s="499">
        <f t="shared" ref="Z150:Z204" si="91">ROUND((W150+X150+Y150),-1)</f>
        <v>253390</v>
      </c>
      <c r="AA150" s="501">
        <f>P150*'전기 요금 고지 및 기준'!$L$8</f>
        <v>0</v>
      </c>
      <c r="AB150" s="501">
        <f>P150*'전기 요금 고지 및 기준'!$M$8</f>
        <v>0</v>
      </c>
      <c r="AC150" s="501">
        <f>P150*'전기 요금 고지 및 기준'!$N$8</f>
        <v>0</v>
      </c>
      <c r="AD150" s="501">
        <f t="shared" ref="AD150:AD199" si="92">AA150*-0.01</f>
        <v>0</v>
      </c>
      <c r="AE150" s="501">
        <f t="shared" si="88"/>
        <v>0</v>
      </c>
      <c r="AF150" s="501"/>
      <c r="AG150" s="2067">
        <f t="shared" si="78"/>
        <v>0</v>
      </c>
      <c r="AH150" s="501">
        <f t="shared" ref="AH150:AH199" si="93">ROUND((AE150+AF150+AG150),-1)</f>
        <v>0</v>
      </c>
      <c r="AI150" s="2061">
        <f>I150*'전기 요금 고지 및 기준'!$L$12</f>
        <v>10884.119932021227</v>
      </c>
      <c r="AJ150" s="2061">
        <f>I150*'전기 요금 고지 및 기준'!$M$12</f>
        <v>54058.06912067769</v>
      </c>
      <c r="AK150" s="2061">
        <f>I150*'전기 요금 고지 및 기준'!$N$12</f>
        <v>5442.0746739274491</v>
      </c>
      <c r="AL150" s="2061">
        <f t="shared" si="80"/>
        <v>-108.84119932021227</v>
      </c>
      <c r="AM150" s="2061">
        <f t="shared" si="81"/>
        <v>70275.42252730616</v>
      </c>
      <c r="AN150" s="2068"/>
      <c r="AO150" s="503">
        <f t="shared" si="79"/>
        <v>2248.8135208737972</v>
      </c>
      <c r="AP150" s="2069">
        <f t="shared" si="82"/>
        <v>72520</v>
      </c>
      <c r="AQ150" s="2069">
        <f t="shared" si="83"/>
        <v>253390</v>
      </c>
      <c r="AR150" s="2069">
        <f t="shared" si="84"/>
        <v>72520</v>
      </c>
      <c r="AS150" s="2069">
        <f t="shared" si="85"/>
        <v>325910</v>
      </c>
      <c r="AU150" s="32"/>
      <c r="AV150" s="85">
        <f>'수도광열비 부과 내역 '!P150-'전체 전기 사용내역'!AS150</f>
        <v>0</v>
      </c>
    </row>
    <row r="151" spans="1:48" ht="24.95" customHeight="1">
      <c r="A151" s="4306"/>
      <c r="B151" s="2101">
        <v>146</v>
      </c>
      <c r="C151" s="1774" t="s">
        <v>165</v>
      </c>
      <c r="D151" s="1711" t="s">
        <v>149</v>
      </c>
      <c r="E151" s="3957" t="s">
        <v>3526</v>
      </c>
      <c r="F151" s="1751">
        <v>64.89</v>
      </c>
      <c r="G151" s="1751"/>
      <c r="H151" s="1751"/>
      <c r="I151" s="1751">
        <f>F151*0.3025</f>
        <v>19.629224999999998</v>
      </c>
      <c r="J151" s="4029" t="s">
        <v>2899</v>
      </c>
      <c r="K151" s="496">
        <f t="shared" si="76"/>
        <v>220.04244350074472</v>
      </c>
      <c r="L151" s="499">
        <f>'검침 내역'!S151</f>
        <v>653.09999999999854</v>
      </c>
      <c r="M151" s="499"/>
      <c r="N151" s="512">
        <f>I151*'FCU 기계실(전기단가)'!$K$140</f>
        <v>44.684399682118617</v>
      </c>
      <c r="O151" s="512">
        <f>I151*'중앙공조 AHU (전기단가)'!$K$140</f>
        <v>175.3580438186261</v>
      </c>
      <c r="P151" s="681"/>
      <c r="Q151" s="502"/>
      <c r="R151" s="681">
        <f t="shared" si="87"/>
        <v>873.1424435007433</v>
      </c>
      <c r="S151" s="2060">
        <f>R151*'전기 요금 고지 및 기준'!$L$8</f>
        <v>24447.922344142378</v>
      </c>
      <c r="T151" s="499">
        <f>R151*'전기 요금 고지 및 기준'!$M$8</f>
        <v>121425.2952182585</v>
      </c>
      <c r="U151" s="1430">
        <f>R151*'전기 요금 고지 및 기준'!$N$8</f>
        <v>12223.994209010407</v>
      </c>
      <c r="V151" s="500">
        <f t="shared" si="89"/>
        <v>-244.47922344142378</v>
      </c>
      <c r="W151" s="499">
        <f t="shared" si="90"/>
        <v>157852.73254796988</v>
      </c>
      <c r="X151" s="499"/>
      <c r="Y151" s="499">
        <f t="shared" si="77"/>
        <v>5051.2874415350361</v>
      </c>
      <c r="Z151" s="499">
        <f t="shared" si="91"/>
        <v>162900</v>
      </c>
      <c r="AA151" s="501">
        <f>P151*'전기 요금 고지 및 기준'!$L$8</f>
        <v>0</v>
      </c>
      <c r="AB151" s="501">
        <f>P151*'전기 요금 고지 및 기준'!$M$8</f>
        <v>0</v>
      </c>
      <c r="AC151" s="501">
        <f>P151*'전기 요금 고지 및 기준'!$N$8</f>
        <v>0</v>
      </c>
      <c r="AD151" s="501">
        <f t="shared" si="92"/>
        <v>0</v>
      </c>
      <c r="AE151" s="501">
        <f t="shared" si="88"/>
        <v>0</v>
      </c>
      <c r="AF151" s="501"/>
      <c r="AG151" s="2067">
        <f t="shared" si="78"/>
        <v>0</v>
      </c>
      <c r="AH151" s="501">
        <f t="shared" si="93"/>
        <v>0</v>
      </c>
      <c r="AI151" s="2061">
        <f>I151*'전기 요금 고지 및 기준'!$L$12</f>
        <v>10884.119932021227</v>
      </c>
      <c r="AJ151" s="2061">
        <f>I151*'전기 요금 고지 및 기준'!$M$12</f>
        <v>54058.06912067769</v>
      </c>
      <c r="AK151" s="2061">
        <f>I151*'전기 요금 고지 및 기준'!$N$12</f>
        <v>5442.0746739274491</v>
      </c>
      <c r="AL151" s="2061">
        <f t="shared" si="80"/>
        <v>-108.84119932021227</v>
      </c>
      <c r="AM151" s="2061">
        <f t="shared" si="81"/>
        <v>70275.42252730616</v>
      </c>
      <c r="AN151" s="2068"/>
      <c r="AO151" s="503">
        <f t="shared" si="79"/>
        <v>2248.8135208737972</v>
      </c>
      <c r="AP151" s="2069">
        <f t="shared" si="82"/>
        <v>72520</v>
      </c>
      <c r="AQ151" s="2069">
        <f t="shared" si="83"/>
        <v>162900</v>
      </c>
      <c r="AR151" s="2069">
        <f t="shared" si="84"/>
        <v>72520</v>
      </c>
      <c r="AS151" s="2069">
        <f t="shared" si="85"/>
        <v>235420</v>
      </c>
      <c r="AU151" s="32"/>
      <c r="AV151" s="85">
        <f>'수도광열비 부과 내역 '!P151-'전체 전기 사용내역'!AS151</f>
        <v>0</v>
      </c>
    </row>
    <row r="152" spans="1:48" ht="24.95" customHeight="1">
      <c r="A152" s="4306"/>
      <c r="B152" s="2101">
        <v>147</v>
      </c>
      <c r="C152" s="1774" t="s">
        <v>165</v>
      </c>
      <c r="D152" s="1734" t="s">
        <v>149</v>
      </c>
      <c r="E152" s="3958" t="s">
        <v>910</v>
      </c>
      <c r="F152" s="1736">
        <v>64.89</v>
      </c>
      <c r="G152" s="1736"/>
      <c r="H152" s="1736"/>
      <c r="I152" s="1736">
        <f t="shared" si="86"/>
        <v>19.629224999999998</v>
      </c>
      <c r="J152" s="4030" t="s">
        <v>3518</v>
      </c>
      <c r="K152" s="496">
        <f t="shared" si="76"/>
        <v>220.04244350074472</v>
      </c>
      <c r="L152" s="499">
        <f>'검침 내역'!S152</f>
        <v>806.80000000000291</v>
      </c>
      <c r="M152" s="499"/>
      <c r="N152" s="512">
        <f>I152*'FCU 기계실(전기단가)'!$K$140</f>
        <v>44.684399682118617</v>
      </c>
      <c r="O152" s="512">
        <f>I152*'중앙공조 AHU (전기단가)'!$K$140</f>
        <v>175.3580438186261</v>
      </c>
      <c r="P152" s="681"/>
      <c r="Q152" s="502"/>
      <c r="R152" s="681">
        <f t="shared" si="87"/>
        <v>1026.8424435007475</v>
      </c>
      <c r="S152" s="2060">
        <f>R152*'전기 요금 고지 및 기준'!$L$8</f>
        <v>28751.510713102005</v>
      </c>
      <c r="T152" s="499">
        <f>R152*'전기 요금 고지 및 기준'!$M$8</f>
        <v>142799.89224302329</v>
      </c>
      <c r="U152" s="1430">
        <f>R152*'전기 요금 고지 및 기준'!$N$8</f>
        <v>14375.794209010466</v>
      </c>
      <c r="V152" s="500">
        <f t="shared" si="89"/>
        <v>-287.51510713102005</v>
      </c>
      <c r="W152" s="499">
        <f t="shared" si="90"/>
        <v>185639.68205800475</v>
      </c>
      <c r="X152" s="499"/>
      <c r="Y152" s="499">
        <f t="shared" si="77"/>
        <v>5940.4698258561521</v>
      </c>
      <c r="Z152" s="499">
        <f t="shared" si="91"/>
        <v>191580</v>
      </c>
      <c r="AA152" s="501">
        <f>P152*'전기 요금 고지 및 기준'!$L$8</f>
        <v>0</v>
      </c>
      <c r="AB152" s="501">
        <f>P152*'전기 요금 고지 및 기준'!$M$8</f>
        <v>0</v>
      </c>
      <c r="AC152" s="501">
        <f>P152*'전기 요금 고지 및 기준'!$N$8</f>
        <v>0</v>
      </c>
      <c r="AD152" s="501">
        <f t="shared" si="92"/>
        <v>0</v>
      </c>
      <c r="AE152" s="501">
        <f t="shared" si="88"/>
        <v>0</v>
      </c>
      <c r="AF152" s="501"/>
      <c r="AG152" s="2067">
        <f t="shared" si="78"/>
        <v>0</v>
      </c>
      <c r="AH152" s="501">
        <f t="shared" si="93"/>
        <v>0</v>
      </c>
      <c r="AI152" s="2061">
        <f>I152*'전기 요금 고지 및 기준'!$L$12</f>
        <v>10884.119932021227</v>
      </c>
      <c r="AJ152" s="2061">
        <f>I152*'전기 요금 고지 및 기준'!$M$12</f>
        <v>54058.06912067769</v>
      </c>
      <c r="AK152" s="2061">
        <f>I152*'전기 요금 고지 및 기준'!$N$12</f>
        <v>5442.0746739274491</v>
      </c>
      <c r="AL152" s="2061">
        <f t="shared" si="80"/>
        <v>-108.84119932021227</v>
      </c>
      <c r="AM152" s="2061">
        <f t="shared" si="81"/>
        <v>70275.42252730616</v>
      </c>
      <c r="AN152" s="2068"/>
      <c r="AO152" s="503">
        <f t="shared" si="79"/>
        <v>2248.8135208737972</v>
      </c>
      <c r="AP152" s="2069">
        <f t="shared" si="82"/>
        <v>72520</v>
      </c>
      <c r="AQ152" s="2069">
        <f t="shared" si="83"/>
        <v>191580</v>
      </c>
      <c r="AR152" s="2069">
        <f t="shared" si="84"/>
        <v>72520</v>
      </c>
      <c r="AS152" s="2069">
        <f t="shared" si="85"/>
        <v>264100</v>
      </c>
      <c r="AU152" s="32"/>
      <c r="AV152" s="85">
        <f>'수도광열비 부과 내역 '!P152-'전체 전기 사용내역'!AS152</f>
        <v>0</v>
      </c>
    </row>
    <row r="153" spans="1:48" ht="24.95" customHeight="1">
      <c r="A153" s="4306"/>
      <c r="B153" s="2101">
        <v>148</v>
      </c>
      <c r="C153" s="1774" t="s">
        <v>165</v>
      </c>
      <c r="D153" s="1734" t="s">
        <v>149</v>
      </c>
      <c r="E153" s="3957" t="s">
        <v>3528</v>
      </c>
      <c r="F153" s="1751">
        <v>135.26</v>
      </c>
      <c r="G153" s="1751"/>
      <c r="H153" s="1751"/>
      <c r="I153" s="1751">
        <f t="shared" si="86"/>
        <v>40.916149999999995</v>
      </c>
      <c r="J153" s="4029" t="s">
        <v>2195</v>
      </c>
      <c r="K153" s="496">
        <f t="shared" si="76"/>
        <v>468.77940654213938</v>
      </c>
      <c r="L153" s="499">
        <f>'검침 내역'!S153</f>
        <v>3427</v>
      </c>
      <c r="M153" s="499"/>
      <c r="N153" s="512">
        <f>I153*'FCU 기계실(전기단가)'!$K$140</f>
        <v>93.142424117789545</v>
      </c>
      <c r="O153" s="512">
        <f>I153*'중앙공조 AHU (전기단가)'!$K$140</f>
        <v>365.52518118211384</v>
      </c>
      <c r="P153" s="681"/>
      <c r="Q153" s="504">
        <f>'주방 배수펌프 '!N96</f>
        <v>10.111801242236025</v>
      </c>
      <c r="R153" s="681">
        <f t="shared" si="87"/>
        <v>3895.7794065421399</v>
      </c>
      <c r="S153" s="2060">
        <f>R153*'전기 요금 고지 및 기준'!$L$8</f>
        <v>109081.52857532029</v>
      </c>
      <c r="T153" s="499">
        <f>R153*'전기 요금 고지 및 기준'!$M$8</f>
        <v>541774.33254530432</v>
      </c>
      <c r="U153" s="1430">
        <f>R153*'전기 요금 고지 및 기준'!$N$8</f>
        <v>54540.911691589958</v>
      </c>
      <c r="V153" s="500">
        <f t="shared" si="89"/>
        <v>-1090.8152857532029</v>
      </c>
      <c r="W153" s="499">
        <f t="shared" si="90"/>
        <v>704305.95752646134</v>
      </c>
      <c r="X153" s="499"/>
      <c r="Y153" s="499">
        <f t="shared" si="77"/>
        <v>22537.790640846764</v>
      </c>
      <c r="Z153" s="499">
        <f t="shared" si="91"/>
        <v>726840</v>
      </c>
      <c r="AA153" s="501">
        <f>P153*'전기 요금 고지 및 기준'!$L$8</f>
        <v>0</v>
      </c>
      <c r="AB153" s="501">
        <f>P153*'전기 요금 고지 및 기준'!$M$8</f>
        <v>0</v>
      </c>
      <c r="AC153" s="501">
        <f>P153*'전기 요금 고지 및 기준'!$N$8</f>
        <v>0</v>
      </c>
      <c r="AD153" s="501">
        <f t="shared" si="92"/>
        <v>0</v>
      </c>
      <c r="AE153" s="501">
        <f t="shared" si="88"/>
        <v>0</v>
      </c>
      <c r="AF153" s="501"/>
      <c r="AG153" s="2067">
        <f t="shared" si="78"/>
        <v>0</v>
      </c>
      <c r="AH153" s="501">
        <f t="shared" si="93"/>
        <v>0</v>
      </c>
      <c r="AI153" s="2061">
        <f>I153*'전기 요금 고지 및 기준'!$L$12</f>
        <v>22687.410417709834</v>
      </c>
      <c r="AJ153" s="2061">
        <f>I153*'전기 요금 고지 및 기준'!$M$12</f>
        <v>112681.37508495706</v>
      </c>
      <c r="AK153" s="2061">
        <f>I153*'전기 요금 고지 및 기준'!$N$12</f>
        <v>11343.735866781119</v>
      </c>
      <c r="AL153" s="2061">
        <f t="shared" si="80"/>
        <v>-226.87410417709836</v>
      </c>
      <c r="AM153" s="2061">
        <f t="shared" si="81"/>
        <v>146485.64726527093</v>
      </c>
      <c r="AN153" s="2068"/>
      <c r="AO153" s="503">
        <f t="shared" si="79"/>
        <v>4687.5407124886697</v>
      </c>
      <c r="AP153" s="2069">
        <f t="shared" si="82"/>
        <v>151170</v>
      </c>
      <c r="AQ153" s="2069">
        <f t="shared" si="83"/>
        <v>726840</v>
      </c>
      <c r="AR153" s="2069">
        <f t="shared" si="84"/>
        <v>151170</v>
      </c>
      <c r="AS153" s="2069">
        <f t="shared" si="85"/>
        <v>878010</v>
      </c>
      <c r="AU153" s="32"/>
      <c r="AV153" s="85">
        <f>'수도광열비 부과 내역 '!P153-'전체 전기 사용내역'!AS153</f>
        <v>0</v>
      </c>
    </row>
    <row r="154" spans="1:48" ht="24.95" customHeight="1">
      <c r="A154" s="4306"/>
      <c r="B154" s="2101">
        <v>149</v>
      </c>
      <c r="C154" s="1774" t="s">
        <v>165</v>
      </c>
      <c r="D154" s="1775" t="s">
        <v>149</v>
      </c>
      <c r="E154" s="3957" t="s">
        <v>3530</v>
      </c>
      <c r="F154" s="1751">
        <v>74.36</v>
      </c>
      <c r="G154" s="1751"/>
      <c r="H154" s="1751"/>
      <c r="I154" s="1751">
        <f t="shared" si="86"/>
        <v>22.4939</v>
      </c>
      <c r="J154" s="3465" t="s">
        <v>3532</v>
      </c>
      <c r="K154" s="496">
        <f t="shared" si="76"/>
        <v>252.15527968431775</v>
      </c>
      <c r="L154" s="504">
        <f>'검침 내역'!S154</f>
        <v>730.59999999999854</v>
      </c>
      <c r="M154" s="499"/>
      <c r="N154" s="512">
        <f>I154*'FCU 기계실(전기단가)'!$K$140</f>
        <v>51.205608882144254</v>
      </c>
      <c r="O154" s="512">
        <f>I154*'중앙공조 AHU (전기단가)'!$K$140</f>
        <v>200.9496708021735</v>
      </c>
      <c r="P154" s="681"/>
      <c r="Q154" s="502"/>
      <c r="R154" s="681">
        <f t="shared" si="87"/>
        <v>982.75527968431629</v>
      </c>
      <c r="S154" s="2060">
        <f>R154*'전기 요금 고지 및 기준'!$L$8</f>
        <v>27517.073462478671</v>
      </c>
      <c r="T154" s="499">
        <f>R154*'전기 요금 고지 및 기준'!$M$8</f>
        <v>136668.82288361547</v>
      </c>
      <c r="U154" s="1430">
        <f>R154*'전기 요금 고지 및 기준'!$N$8</f>
        <v>13758.573915580428</v>
      </c>
      <c r="V154" s="500">
        <f t="shared" si="89"/>
        <v>-275.17073462478669</v>
      </c>
      <c r="W154" s="499">
        <f t="shared" si="90"/>
        <v>177669.29952704979</v>
      </c>
      <c r="X154" s="499"/>
      <c r="Y154" s="499">
        <f t="shared" si="77"/>
        <v>5685.4175848655932</v>
      </c>
      <c r="Z154" s="499">
        <f t="shared" si="91"/>
        <v>183350</v>
      </c>
      <c r="AA154" s="501">
        <f>P154*'전기 요금 고지 및 기준'!$L$8</f>
        <v>0</v>
      </c>
      <c r="AB154" s="501">
        <f>P154*'전기 요금 고지 및 기준'!$M$8</f>
        <v>0</v>
      </c>
      <c r="AC154" s="501">
        <f>P154*'전기 요금 고지 및 기준'!$N$8</f>
        <v>0</v>
      </c>
      <c r="AD154" s="501">
        <f t="shared" si="92"/>
        <v>0</v>
      </c>
      <c r="AE154" s="501">
        <f t="shared" si="88"/>
        <v>0</v>
      </c>
      <c r="AF154" s="501"/>
      <c r="AG154" s="2067">
        <f t="shared" si="78"/>
        <v>0</v>
      </c>
      <c r="AH154" s="501">
        <f t="shared" si="93"/>
        <v>0</v>
      </c>
      <c r="AI154" s="2061">
        <f>I154*'전기 요금 고지 및 기준'!$L$12</f>
        <v>12472.540578596063</v>
      </c>
      <c r="AJ154" s="2061">
        <f>I154*'전기 요금 고지 및 기준'!$M$12</f>
        <v>61947.264906974779</v>
      </c>
      <c r="AK154" s="2061">
        <f>I154*'전기 요금 고지 및 기준'!$N$12</f>
        <v>6236.2871436776877</v>
      </c>
      <c r="AL154" s="2061">
        <f t="shared" si="80"/>
        <v>-124.72540578596063</v>
      </c>
      <c r="AM154" s="2061">
        <f t="shared" si="81"/>
        <v>80531.367223462585</v>
      </c>
      <c r="AN154" s="2068"/>
      <c r="AO154" s="503">
        <f t="shared" si="79"/>
        <v>2577.0037511508026</v>
      </c>
      <c r="AP154" s="2069">
        <f t="shared" si="82"/>
        <v>83110</v>
      </c>
      <c r="AQ154" s="2069">
        <f t="shared" si="83"/>
        <v>183350</v>
      </c>
      <c r="AR154" s="2069">
        <f t="shared" si="84"/>
        <v>83110</v>
      </c>
      <c r="AS154" s="2069">
        <f t="shared" si="85"/>
        <v>266460</v>
      </c>
      <c r="AU154" s="32"/>
      <c r="AV154" s="85">
        <f>'수도광열비 부과 내역 '!P154-'전체 전기 사용내역'!AS154</f>
        <v>0</v>
      </c>
    </row>
    <row r="155" spans="1:48" ht="24.95" customHeight="1">
      <c r="A155" s="4306"/>
      <c r="B155" s="2101">
        <v>150</v>
      </c>
      <c r="C155" s="1774" t="s">
        <v>165</v>
      </c>
      <c r="D155" s="1711" t="s">
        <v>149</v>
      </c>
      <c r="E155" s="3957" t="s">
        <v>835</v>
      </c>
      <c r="F155" s="1751">
        <v>50.1</v>
      </c>
      <c r="G155" s="1751"/>
      <c r="H155" s="1751"/>
      <c r="I155" s="1751">
        <f t="shared" si="86"/>
        <v>15.155250000000001</v>
      </c>
      <c r="J155" s="4033" t="s">
        <v>3413</v>
      </c>
      <c r="K155" s="496">
        <f t="shared" si="76"/>
        <v>169.88945013695965</v>
      </c>
      <c r="L155" s="499">
        <f>'검침 내역'!S155</f>
        <v>527.69999999999709</v>
      </c>
      <c r="M155" s="499"/>
      <c r="N155" s="512">
        <f>I155*'FCU 기계실(전기단가)'!$K$140</f>
        <v>34.499744553461902</v>
      </c>
      <c r="O155" s="512">
        <f>I155*'중앙공조 AHU (전기단가)'!$K$140</f>
        <v>135.38970558349774</v>
      </c>
      <c r="P155" s="681"/>
      <c r="Q155" s="502"/>
      <c r="R155" s="681">
        <f t="shared" si="87"/>
        <v>697.58945013695677</v>
      </c>
      <c r="S155" s="2060">
        <f>R155*'전기 요금 고지 및 기준'!$L$8</f>
        <v>19532.451814692686</v>
      </c>
      <c r="T155" s="499">
        <f>R155*'전기 요금 고지 및 기준'!$M$8</f>
        <v>97011.668089813218</v>
      </c>
      <c r="U155" s="1430">
        <f>R155*'전기 요금 고지 및 기준'!$N$8</f>
        <v>9766.252301917395</v>
      </c>
      <c r="V155" s="500">
        <f t="shared" si="89"/>
        <v>-195.32451814692686</v>
      </c>
      <c r="W155" s="499">
        <f t="shared" si="90"/>
        <v>126115.04768827638</v>
      </c>
      <c r="X155" s="499"/>
      <c r="Y155" s="499">
        <f t="shared" si="77"/>
        <v>4035.6815260248441</v>
      </c>
      <c r="Z155" s="499">
        <f t="shared" si="91"/>
        <v>130150</v>
      </c>
      <c r="AA155" s="501">
        <f>P155*'전기 요금 고지 및 기준'!$L$8</f>
        <v>0</v>
      </c>
      <c r="AB155" s="501">
        <f>P155*'전기 요금 고지 및 기준'!$M$8</f>
        <v>0</v>
      </c>
      <c r="AC155" s="501">
        <f>P155*'전기 요금 고지 및 기준'!$N$8</f>
        <v>0</v>
      </c>
      <c r="AD155" s="501">
        <f t="shared" si="92"/>
        <v>0</v>
      </c>
      <c r="AE155" s="501">
        <f t="shared" si="88"/>
        <v>0</v>
      </c>
      <c r="AF155" s="501"/>
      <c r="AG155" s="2067">
        <f t="shared" si="78"/>
        <v>0</v>
      </c>
      <c r="AH155" s="501">
        <f t="shared" si="93"/>
        <v>0</v>
      </c>
      <c r="AI155" s="2061">
        <f>I155*'전기 요금 고지 및 기준'!$L$12</f>
        <v>8403.365828236454</v>
      </c>
      <c r="AJ155" s="2061">
        <f>I155*'전기 요금 고지 및 기준'!$M$12</f>
        <v>41736.92807745342</v>
      </c>
      <c r="AK155" s="2061">
        <f>I155*'전기 요금 고지 및 기준'!$N$12</f>
        <v>4201.6942697451877</v>
      </c>
      <c r="AL155" s="2061">
        <f t="shared" si="80"/>
        <v>-84.033658282364541</v>
      </c>
      <c r="AM155" s="2061">
        <f t="shared" si="81"/>
        <v>54257.954517152699</v>
      </c>
      <c r="AN155" s="2068"/>
      <c r="AO155" s="503">
        <f t="shared" si="79"/>
        <v>1736.2545445488863</v>
      </c>
      <c r="AP155" s="2069">
        <f t="shared" si="82"/>
        <v>55990</v>
      </c>
      <c r="AQ155" s="2069">
        <f t="shared" si="83"/>
        <v>130150</v>
      </c>
      <c r="AR155" s="2069">
        <f t="shared" si="84"/>
        <v>55990</v>
      </c>
      <c r="AS155" s="2069">
        <f t="shared" si="85"/>
        <v>186140</v>
      </c>
      <c r="AU155" s="32"/>
      <c r="AV155" s="85">
        <f>'수도광열비 부과 내역 '!P155-'전체 전기 사용내역'!AS155</f>
        <v>0</v>
      </c>
    </row>
    <row r="156" spans="1:48" ht="24.95" customHeight="1" thickBot="1">
      <c r="A156" s="4306"/>
      <c r="B156" s="2101">
        <v>151</v>
      </c>
      <c r="C156" s="1774" t="s">
        <v>165</v>
      </c>
      <c r="D156" s="1711" t="s">
        <v>1465</v>
      </c>
      <c r="E156" s="3959" t="s">
        <v>1464</v>
      </c>
      <c r="F156" s="3960">
        <v>64.89</v>
      </c>
      <c r="G156" s="3960"/>
      <c r="H156" s="3960"/>
      <c r="I156" s="3960">
        <f t="shared" si="86"/>
        <v>19.629224999999998</v>
      </c>
      <c r="J156" s="4030" t="s">
        <v>3517</v>
      </c>
      <c r="K156" s="496">
        <f>SUM(M156:Q156)-P156</f>
        <v>220.04244350074472</v>
      </c>
      <c r="L156" s="499">
        <f>'검침 내역'!S156</f>
        <v>726</v>
      </c>
      <c r="M156" s="499"/>
      <c r="N156" s="512">
        <f>I156*'FCU 기계실(전기단가)'!$K$140</f>
        <v>44.684399682118617</v>
      </c>
      <c r="O156" s="512">
        <f>I156*'중앙공조 AHU (전기단가)'!$K$140</f>
        <v>175.3580438186261</v>
      </c>
      <c r="P156" s="681"/>
      <c r="Q156" s="502"/>
      <c r="R156" s="681">
        <f t="shared" si="87"/>
        <v>946.04244350074475</v>
      </c>
      <c r="S156" s="2060">
        <f>R156*'전기 요금 고지 및 기준'!$L$8</f>
        <v>26489.1168275331</v>
      </c>
      <c r="T156" s="499">
        <f>R156*'전기 요금 고지 및 기준'!$M$8</f>
        <v>131563.27910313386</v>
      </c>
      <c r="U156" s="1430">
        <f>R156*'전기 요금 고지 및 기준'!$N$8</f>
        <v>13244.594209010427</v>
      </c>
      <c r="V156" s="500">
        <f t="shared" si="89"/>
        <v>-264.89116827533098</v>
      </c>
      <c r="W156" s="499">
        <f t="shared" si="90"/>
        <v>171032.09897140204</v>
      </c>
      <c r="X156" s="499"/>
      <c r="Y156" s="499">
        <f t="shared" si="77"/>
        <v>5473.0271670848651</v>
      </c>
      <c r="Z156" s="499">
        <f t="shared" si="91"/>
        <v>176510</v>
      </c>
      <c r="AA156" s="501">
        <f>P156*'전기 요금 고지 및 기준'!$L$8</f>
        <v>0</v>
      </c>
      <c r="AB156" s="501">
        <f>P156*'전기 요금 고지 및 기준'!$M$8</f>
        <v>0</v>
      </c>
      <c r="AC156" s="501">
        <f>P156*'전기 요금 고지 및 기준'!$N$8</f>
        <v>0</v>
      </c>
      <c r="AD156" s="501">
        <f t="shared" si="92"/>
        <v>0</v>
      </c>
      <c r="AE156" s="501">
        <f t="shared" si="88"/>
        <v>0</v>
      </c>
      <c r="AF156" s="501"/>
      <c r="AG156" s="2067">
        <f t="shared" si="78"/>
        <v>0</v>
      </c>
      <c r="AH156" s="501">
        <f t="shared" si="93"/>
        <v>0</v>
      </c>
      <c r="AI156" s="2061">
        <f>I156*'전기 요금 고지 및 기준'!$L$12</f>
        <v>10884.119932021227</v>
      </c>
      <c r="AJ156" s="2061">
        <f>I156*'전기 요금 고지 및 기준'!$M$12</f>
        <v>54058.06912067769</v>
      </c>
      <c r="AK156" s="2061">
        <f>I156*'전기 요금 고지 및 기준'!$N$12</f>
        <v>5442.0746739274491</v>
      </c>
      <c r="AL156" s="2061">
        <f t="shared" si="80"/>
        <v>-108.84119932021227</v>
      </c>
      <c r="AM156" s="2061">
        <f t="shared" si="81"/>
        <v>70275.42252730616</v>
      </c>
      <c r="AN156" s="2068"/>
      <c r="AO156" s="503">
        <f t="shared" si="79"/>
        <v>2248.8135208737972</v>
      </c>
      <c r="AP156" s="2069">
        <f t="shared" si="82"/>
        <v>72520</v>
      </c>
      <c r="AQ156" s="2069">
        <f t="shared" si="83"/>
        <v>176510</v>
      </c>
      <c r="AR156" s="2069">
        <f t="shared" si="84"/>
        <v>72520</v>
      </c>
      <c r="AS156" s="2069">
        <f t="shared" si="85"/>
        <v>249030</v>
      </c>
      <c r="AU156" s="32"/>
      <c r="AV156" s="85">
        <f>'수도광열비 부과 내역 '!P156-'전체 전기 사용내역'!AS156</f>
        <v>0</v>
      </c>
    </row>
    <row r="157" spans="1:48" ht="24.95" customHeight="1" thickTop="1">
      <c r="A157" s="4306"/>
      <c r="B157" s="2101">
        <v>152</v>
      </c>
      <c r="C157" s="1774" t="s">
        <v>165</v>
      </c>
      <c r="D157" s="1734" t="s">
        <v>149</v>
      </c>
      <c r="E157" s="3094" t="s">
        <v>911</v>
      </c>
      <c r="F157" s="1751">
        <v>263.08</v>
      </c>
      <c r="G157" s="1751"/>
      <c r="H157" s="1751"/>
      <c r="I157" s="1751">
        <v>79.58</v>
      </c>
      <c r="J157" s="3954" t="s">
        <v>2253</v>
      </c>
      <c r="K157" s="496">
        <f t="shared" si="76"/>
        <v>892.93059438892385</v>
      </c>
      <c r="L157" s="499">
        <f>'검침 내역'!S157</f>
        <v>2076</v>
      </c>
      <c r="M157" s="499"/>
      <c r="N157" s="512">
        <f>I157*'FCU 기계실(전기단가)'!$K$140</f>
        <v>181.15766295933739</v>
      </c>
      <c r="O157" s="512">
        <f>I157*'중앙공조 AHU (전기단가)'!$K$140</f>
        <v>710.92939874530282</v>
      </c>
      <c r="P157" s="681"/>
      <c r="Q157" s="760">
        <f>'주방 배수펌프 '!N68</f>
        <v>0.84353268428372741</v>
      </c>
      <c r="R157" s="681">
        <f t="shared" si="87"/>
        <v>2968.930594388924</v>
      </c>
      <c r="S157" s="2060">
        <f>R157*'전기 요금 고지 및 기준'!$L$8</f>
        <v>83129.831973065797</v>
      </c>
      <c r="T157" s="499">
        <f>R157*'전기 요금 고지 및 기준'!$M$8</f>
        <v>412880.25406348018</v>
      </c>
      <c r="U157" s="1430">
        <f>R157*'전기 요금 고지 및 기준'!$N$8</f>
        <v>41565.028321444937</v>
      </c>
      <c r="V157" s="500">
        <f t="shared" si="89"/>
        <v>-831.29831973065802</v>
      </c>
      <c r="W157" s="499">
        <f t="shared" si="90"/>
        <v>536743.81603826024</v>
      </c>
      <c r="X157" s="499"/>
      <c r="Y157" s="499">
        <f t="shared" si="77"/>
        <v>17175.802113224327</v>
      </c>
      <c r="Z157" s="499">
        <f t="shared" si="91"/>
        <v>553920</v>
      </c>
      <c r="AA157" s="501">
        <f>P157*'전기 요금 고지 및 기준'!$L$8</f>
        <v>0</v>
      </c>
      <c r="AB157" s="501">
        <f>P157*'전기 요금 고지 및 기준'!$M$8</f>
        <v>0</v>
      </c>
      <c r="AC157" s="501">
        <f>P157*'전기 요금 고지 및 기준'!$N$8</f>
        <v>0</v>
      </c>
      <c r="AD157" s="501">
        <f t="shared" si="92"/>
        <v>0</v>
      </c>
      <c r="AE157" s="501">
        <f t="shared" si="88"/>
        <v>0</v>
      </c>
      <c r="AF157" s="501"/>
      <c r="AG157" s="2067">
        <f t="shared" si="78"/>
        <v>0</v>
      </c>
      <c r="AH157" s="501">
        <f t="shared" si="93"/>
        <v>0</v>
      </c>
      <c r="AI157" s="2061">
        <f>I157*'전기 요금 고지 및 기준'!$L$12</f>
        <v>44125.953224859833</v>
      </c>
      <c r="AJ157" s="2061">
        <f>I157*'전기 요금 고지 및 기준'!$M$12</f>
        <v>219160.00966026579</v>
      </c>
      <c r="AK157" s="2061">
        <f>I157*'전기 요금 고지 및 기준'!$N$12</f>
        <v>22063.036240663929</v>
      </c>
      <c r="AL157" s="2061">
        <f t="shared" si="80"/>
        <v>-441.25953224859836</v>
      </c>
      <c r="AM157" s="2061">
        <f t="shared" si="81"/>
        <v>284907.7395935409</v>
      </c>
      <c r="AN157" s="2068"/>
      <c r="AO157" s="503">
        <f t="shared" si="79"/>
        <v>9117.0476669933087</v>
      </c>
      <c r="AP157" s="2069">
        <f t="shared" si="82"/>
        <v>294020</v>
      </c>
      <c r="AQ157" s="2069">
        <f t="shared" si="83"/>
        <v>553920</v>
      </c>
      <c r="AR157" s="2069">
        <f t="shared" si="84"/>
        <v>294020</v>
      </c>
      <c r="AS157" s="2069">
        <f t="shared" si="85"/>
        <v>847940</v>
      </c>
      <c r="AU157" s="32"/>
      <c r="AV157" s="85">
        <f>'수도광열비 부과 내역 '!P157-'전체 전기 사용내역'!AS157</f>
        <v>0</v>
      </c>
    </row>
    <row r="158" spans="1:48" ht="24.95" customHeight="1">
      <c r="A158" s="4306"/>
      <c r="B158" s="2101">
        <v>153</v>
      </c>
      <c r="C158" s="1774" t="s">
        <v>165</v>
      </c>
      <c r="D158" s="1734" t="s">
        <v>149</v>
      </c>
      <c r="E158" s="3094" t="s">
        <v>927</v>
      </c>
      <c r="F158" s="1751">
        <v>403.89</v>
      </c>
      <c r="G158" s="1751"/>
      <c r="H158" s="1751"/>
      <c r="I158" s="1751">
        <f t="shared" si="86"/>
        <v>122.17672499999999</v>
      </c>
      <c r="J158" s="1710" t="s">
        <v>928</v>
      </c>
      <c r="K158" s="496">
        <f t="shared" si="76"/>
        <v>1370.0155790330923</v>
      </c>
      <c r="L158" s="499">
        <f>'검침 내역'!S158</f>
        <v>2855</v>
      </c>
      <c r="M158" s="499"/>
      <c r="N158" s="512">
        <f>I158*'FCU 기계실(전기단가)'!$K$140</f>
        <v>278.12578498398653</v>
      </c>
      <c r="O158" s="512">
        <f>I158*'중앙공조 AHU (전기단가)'!$K$140</f>
        <v>1091.468027706964</v>
      </c>
      <c r="P158" s="681"/>
      <c r="Q158" s="760">
        <f>'주방 배수펌프 '!N69</f>
        <v>0.4217663421418637</v>
      </c>
      <c r="R158" s="681">
        <f t="shared" si="87"/>
        <v>4225.0155790330928</v>
      </c>
      <c r="S158" s="2060">
        <f>R158*'전기 요금 고지 및 기준'!$L$8</f>
        <v>118300.11649056304</v>
      </c>
      <c r="T158" s="499">
        <f>R158*'전기 요금 고지 및 기준'!$M$8</f>
        <v>587560.21747028723</v>
      </c>
      <c r="U158" s="1430">
        <f>R158*'전기 요금 고지 및 기준'!$N$8</f>
        <v>59150.218106463297</v>
      </c>
      <c r="V158" s="500">
        <f t="shared" si="89"/>
        <v>-1183.0011649056305</v>
      </c>
      <c r="W158" s="499">
        <f t="shared" si="90"/>
        <v>763827.55090240797</v>
      </c>
      <c r="X158" s="499"/>
      <c r="Y158" s="499">
        <f t="shared" si="77"/>
        <v>24442.481628877056</v>
      </c>
      <c r="Z158" s="499">
        <f t="shared" si="91"/>
        <v>788270</v>
      </c>
      <c r="AA158" s="501">
        <f>P158*'전기 요금 고지 및 기준'!$L$8</f>
        <v>0</v>
      </c>
      <c r="AB158" s="501">
        <f>P158*'전기 요금 고지 및 기준'!$M$8</f>
        <v>0</v>
      </c>
      <c r="AC158" s="501">
        <f>P158*'전기 요금 고지 및 기준'!$N$8</f>
        <v>0</v>
      </c>
      <c r="AD158" s="501">
        <f t="shared" si="92"/>
        <v>0</v>
      </c>
      <c r="AE158" s="501">
        <f t="shared" si="88"/>
        <v>0</v>
      </c>
      <c r="AF158" s="501"/>
      <c r="AG158" s="2067">
        <f t="shared" si="78"/>
        <v>0</v>
      </c>
      <c r="AH158" s="501">
        <f t="shared" si="93"/>
        <v>0</v>
      </c>
      <c r="AI158" s="2061">
        <f>I158*'전기 요금 고지 및 기준'!$L$12</f>
        <v>67745.21805122598</v>
      </c>
      <c r="AJ158" s="2061">
        <f>I158*'전기 요금 고지 및 기준'!$M$12</f>
        <v>336469.61838727864</v>
      </c>
      <c r="AK158" s="2061">
        <f>I158*'전기 요금 고지 및 기준'!$N$12</f>
        <v>33872.700571005662</v>
      </c>
      <c r="AL158" s="2061">
        <f t="shared" si="80"/>
        <v>-677.45218051225982</v>
      </c>
      <c r="AM158" s="2061">
        <f t="shared" si="81"/>
        <v>437410.08482899802</v>
      </c>
      <c r="AN158" s="2068"/>
      <c r="AO158" s="503">
        <f t="shared" si="79"/>
        <v>13997.122714527937</v>
      </c>
      <c r="AP158" s="2069">
        <f t="shared" si="82"/>
        <v>451410</v>
      </c>
      <c r="AQ158" s="2069">
        <f t="shared" si="83"/>
        <v>788270</v>
      </c>
      <c r="AR158" s="2069">
        <f t="shared" si="84"/>
        <v>451410</v>
      </c>
      <c r="AS158" s="2069">
        <f t="shared" si="85"/>
        <v>1239680</v>
      </c>
      <c r="AU158" s="32"/>
      <c r="AV158" s="85">
        <f>'수도광열비 부과 내역 '!P158-'전체 전기 사용내역'!AS158</f>
        <v>0</v>
      </c>
    </row>
    <row r="159" spans="1:48" ht="24.95" customHeight="1">
      <c r="A159" s="4306"/>
      <c r="B159" s="2101">
        <v>154</v>
      </c>
      <c r="C159" s="1774" t="s">
        <v>165</v>
      </c>
      <c r="D159" s="1734" t="s">
        <v>149</v>
      </c>
      <c r="E159" s="3094" t="s">
        <v>934</v>
      </c>
      <c r="F159" s="1751">
        <v>403.89</v>
      </c>
      <c r="G159" s="1751"/>
      <c r="H159" s="1751"/>
      <c r="I159" s="1751">
        <f t="shared" si="86"/>
        <v>122.17672499999999</v>
      </c>
      <c r="J159" s="3292" t="s">
        <v>3011</v>
      </c>
      <c r="K159" s="496">
        <f t="shared" si="76"/>
        <v>1369.5938126909505</v>
      </c>
      <c r="L159" s="499">
        <f>'검침 내역'!S159</f>
        <v>1675</v>
      </c>
      <c r="M159" s="499"/>
      <c r="N159" s="512">
        <f>I159*'FCU 기계실(전기단가)'!$K$140</f>
        <v>278.12578498398653</v>
      </c>
      <c r="O159" s="512">
        <f>I159*'중앙공조 AHU (전기단가)'!$K$140</f>
        <v>1091.468027706964</v>
      </c>
      <c r="P159" s="681"/>
      <c r="Q159" s="760">
        <f>'주방 배수펌프 '!N70</f>
        <v>0</v>
      </c>
      <c r="R159" s="681">
        <f t="shared" si="87"/>
        <v>3044.5938126909505</v>
      </c>
      <c r="S159" s="2060">
        <f>R159*'전기 요금 고지 및 기준'!$L$8</f>
        <v>85248.396359810402</v>
      </c>
      <c r="T159" s="499">
        <f>R159*'전기 요금 고지 및 기준'!$M$8</f>
        <v>423402.51041222829</v>
      </c>
      <c r="U159" s="1430">
        <f>R159*'전기 요금 고지 및 기준'!$N$8</f>
        <v>42624.313377673308</v>
      </c>
      <c r="V159" s="500">
        <f t="shared" si="89"/>
        <v>-852.48396359810408</v>
      </c>
      <c r="W159" s="499">
        <f t="shared" si="90"/>
        <v>550422.73618611391</v>
      </c>
      <c r="X159" s="499"/>
      <c r="Y159" s="499">
        <f t="shared" si="77"/>
        <v>17613.527557955644</v>
      </c>
      <c r="Z159" s="499">
        <f t="shared" si="91"/>
        <v>568040</v>
      </c>
      <c r="AA159" s="501">
        <f>P159*'전기 요금 고지 및 기준'!$L$8</f>
        <v>0</v>
      </c>
      <c r="AB159" s="501">
        <f>P159*'전기 요금 고지 및 기준'!$M$8</f>
        <v>0</v>
      </c>
      <c r="AC159" s="501">
        <f>P159*'전기 요금 고지 및 기준'!$N$8</f>
        <v>0</v>
      </c>
      <c r="AD159" s="501">
        <f t="shared" si="92"/>
        <v>0</v>
      </c>
      <c r="AE159" s="501">
        <f t="shared" si="88"/>
        <v>0</v>
      </c>
      <c r="AF159" s="501"/>
      <c r="AG159" s="2067">
        <f t="shared" si="78"/>
        <v>0</v>
      </c>
      <c r="AH159" s="501">
        <f t="shared" si="93"/>
        <v>0</v>
      </c>
      <c r="AI159" s="2061">
        <f>I159*'전기 요금 고지 및 기준'!$L$12</f>
        <v>67745.21805122598</v>
      </c>
      <c r="AJ159" s="2061">
        <f>I159*'전기 요금 고지 및 기준'!$M$12</f>
        <v>336469.61838727864</v>
      </c>
      <c r="AK159" s="2061">
        <f>I159*'전기 요금 고지 및 기준'!$N$12</f>
        <v>33872.700571005662</v>
      </c>
      <c r="AL159" s="2061">
        <f t="shared" si="80"/>
        <v>-677.45218051225982</v>
      </c>
      <c r="AM159" s="2061">
        <f t="shared" si="81"/>
        <v>437410.08482899802</v>
      </c>
      <c r="AN159" s="2068"/>
      <c r="AO159" s="503">
        <f t="shared" si="79"/>
        <v>13997.122714527937</v>
      </c>
      <c r="AP159" s="2069">
        <f t="shared" si="82"/>
        <v>451410</v>
      </c>
      <c r="AQ159" s="2069">
        <f t="shared" si="83"/>
        <v>568040</v>
      </c>
      <c r="AR159" s="2069">
        <f t="shared" si="84"/>
        <v>451410</v>
      </c>
      <c r="AS159" s="2069">
        <f t="shared" si="85"/>
        <v>1019450</v>
      </c>
      <c r="AU159" s="32"/>
      <c r="AV159" s="85">
        <f>'수도광열비 부과 내역 '!P159-'전체 전기 사용내역'!AS159</f>
        <v>0</v>
      </c>
    </row>
    <row r="160" spans="1:48" ht="24.95" customHeight="1">
      <c r="A160" s="4306"/>
      <c r="B160" s="2101">
        <v>155</v>
      </c>
      <c r="C160" s="1774" t="s">
        <v>165</v>
      </c>
      <c r="D160" s="1734" t="s">
        <v>149</v>
      </c>
      <c r="E160" s="3094" t="s">
        <v>930</v>
      </c>
      <c r="F160" s="1736">
        <v>511.85</v>
      </c>
      <c r="G160" s="1736"/>
      <c r="H160" s="1736"/>
      <c r="I160" s="1736">
        <f t="shared" si="86"/>
        <v>154.83462499999999</v>
      </c>
      <c r="J160" s="1743" t="s">
        <v>2657</v>
      </c>
      <c r="K160" s="496">
        <f t="shared" si="76"/>
        <v>1747.9181511197744</v>
      </c>
      <c r="L160" s="681">
        <f>'검침 내역'!S160</f>
        <v>4348</v>
      </c>
      <c r="M160" s="499"/>
      <c r="N160" s="512">
        <f>I160*'FCU 기계실(전기단가)'!$K$140</f>
        <v>352.46894709959025</v>
      </c>
      <c r="O160" s="512">
        <f>I160*'중앙공조 AHU (전기단가)'!$K$140</f>
        <v>1383.2179800980703</v>
      </c>
      <c r="P160" s="681"/>
      <c r="Q160" s="760">
        <f>'주방 배수펌프 '!N71</f>
        <v>12.231223922114047</v>
      </c>
      <c r="R160" s="681">
        <f t="shared" si="87"/>
        <v>6095.9181511197739</v>
      </c>
      <c r="S160" s="2060">
        <f>R160*'전기 요금 고지 및 기준'!$L$8</f>
        <v>170685.24693095777</v>
      </c>
      <c r="T160" s="499">
        <f>R160*'전기 요금 고지 및 기준'!$M$8</f>
        <v>847741.0148089187</v>
      </c>
      <c r="U160" s="1430">
        <f>R160*'전기 요금 고지 및 기준'!$N$8</f>
        <v>85342.854115676833</v>
      </c>
      <c r="V160" s="500">
        <f t="shared" si="89"/>
        <v>-1706.8524693095778</v>
      </c>
      <c r="W160" s="499">
        <f t="shared" si="90"/>
        <v>1102062.2633862437</v>
      </c>
      <c r="X160" s="499"/>
      <c r="Y160" s="499">
        <f t="shared" si="77"/>
        <v>35265.992428359801</v>
      </c>
      <c r="Z160" s="499">
        <f t="shared" si="91"/>
        <v>1137330</v>
      </c>
      <c r="AA160" s="501">
        <f>P160*'전기 요금 고지 및 기준'!$L$8</f>
        <v>0</v>
      </c>
      <c r="AB160" s="501">
        <f>P160*'전기 요금 고지 및 기준'!$M$8</f>
        <v>0</v>
      </c>
      <c r="AC160" s="501">
        <f>P160*'전기 요금 고지 및 기준'!$N$8</f>
        <v>0</v>
      </c>
      <c r="AD160" s="501">
        <f t="shared" si="92"/>
        <v>0</v>
      </c>
      <c r="AE160" s="501">
        <f t="shared" si="88"/>
        <v>0</v>
      </c>
      <c r="AF160" s="501"/>
      <c r="AG160" s="2067">
        <f t="shared" si="78"/>
        <v>0</v>
      </c>
      <c r="AH160" s="501">
        <f t="shared" si="93"/>
        <v>0</v>
      </c>
      <c r="AI160" s="2061">
        <f>I160*'전기 요금 고지 및 기준'!$L$12</f>
        <v>85853.548885884811</v>
      </c>
      <c r="AJ160" s="2061">
        <f>I160*'전기 요금 고지 및 기준'!$M$12</f>
        <v>426408.11649589881</v>
      </c>
      <c r="AK160" s="2061">
        <f>I160*'전기 요금 고지 및 기준'!$N$12</f>
        <v>42926.89045846455</v>
      </c>
      <c r="AL160" s="2061">
        <f t="shared" si="80"/>
        <v>-858.53548885884811</v>
      </c>
      <c r="AM160" s="2061">
        <f t="shared" si="81"/>
        <v>554330.02035138931</v>
      </c>
      <c r="AN160" s="2068"/>
      <c r="AO160" s="503">
        <f t="shared" si="79"/>
        <v>17738.560651244457</v>
      </c>
      <c r="AP160" s="2069">
        <f t="shared" si="82"/>
        <v>572070</v>
      </c>
      <c r="AQ160" s="2069">
        <f t="shared" si="83"/>
        <v>1137330</v>
      </c>
      <c r="AR160" s="2069">
        <f t="shared" si="84"/>
        <v>572070</v>
      </c>
      <c r="AS160" s="2069">
        <f t="shared" si="85"/>
        <v>1709400</v>
      </c>
      <c r="AU160" s="32"/>
      <c r="AV160" s="85">
        <f>'수도광열비 부과 내역 '!P160-'전체 전기 사용내역'!AS160</f>
        <v>0</v>
      </c>
    </row>
    <row r="161" spans="1:48" ht="24.95" customHeight="1">
      <c r="A161" s="4306"/>
      <c r="B161" s="2101">
        <v>156</v>
      </c>
      <c r="C161" s="1774" t="s">
        <v>165</v>
      </c>
      <c r="D161" s="1734" t="s">
        <v>149</v>
      </c>
      <c r="E161" s="3831" t="s">
        <v>3429</v>
      </c>
      <c r="F161" s="1751">
        <v>72.77</v>
      </c>
      <c r="G161" s="1751"/>
      <c r="H161" s="1751"/>
      <c r="I161" s="1751">
        <f t="shared" si="86"/>
        <v>22.012924999999999</v>
      </c>
      <c r="J161" s="1752" t="s">
        <v>3549</v>
      </c>
      <c r="K161" s="496">
        <f t="shared" si="76"/>
        <v>247.18534491432857</v>
      </c>
      <c r="L161" s="681">
        <f>'검침 내역'!S161</f>
        <v>3903</v>
      </c>
      <c r="M161" s="499"/>
      <c r="N161" s="512">
        <f>I161*'FCU 기계실(전기단가)'!$K$140</f>
        <v>50.110706809489471</v>
      </c>
      <c r="O161" s="512">
        <f>I161*'중앙공조 AHU (전기단가)'!$K$140</f>
        <v>196.65287176269723</v>
      </c>
      <c r="P161" s="681"/>
      <c r="Q161" s="760">
        <f>'주방 배수펌프 '!N72</f>
        <v>0.4217663421418637</v>
      </c>
      <c r="R161" s="681">
        <f t="shared" ref="R161" si="94">SUM(L161:Q161)-P161</f>
        <v>4150.1853449143291</v>
      </c>
      <c r="S161" s="2060">
        <f>R161*'전기 요금 고지 및 기준'!$L$8</f>
        <v>116204.87559791484</v>
      </c>
      <c r="T161" s="499">
        <f>R161*'전기 요금 고지 및 기준'!$M$8</f>
        <v>577153.8017282096</v>
      </c>
      <c r="U161" s="1430">
        <f>R161*'전기 요금 고지 및 기준'!$N$8</f>
        <v>58102.594828800604</v>
      </c>
      <c r="V161" s="500">
        <f t="shared" ref="V161" si="95">S161*-0.01</f>
        <v>-1162.0487559791484</v>
      </c>
      <c r="W161" s="499">
        <f t="shared" ref="W161" si="96">S161+T161+V161+U161</f>
        <v>750299.22339894588</v>
      </c>
      <c r="X161" s="499"/>
      <c r="Y161" s="499">
        <f t="shared" ref="Y161" si="97">W161*0.032</f>
        <v>24009.575148766267</v>
      </c>
      <c r="Z161" s="499">
        <f t="shared" ref="Z161" si="98">ROUND((W161+X161+Y161),-1)</f>
        <v>774310</v>
      </c>
      <c r="AA161" s="501">
        <f>P161*'전기 요금 고지 및 기준'!$L$8</f>
        <v>0</v>
      </c>
      <c r="AB161" s="501">
        <f>P161*'전기 요금 고지 및 기준'!$M$8</f>
        <v>0</v>
      </c>
      <c r="AC161" s="501">
        <f>P161*'전기 요금 고지 및 기준'!$N$8</f>
        <v>0</v>
      </c>
      <c r="AD161" s="501">
        <f t="shared" ref="AD161" si="99">AA161*-0.01</f>
        <v>0</v>
      </c>
      <c r="AE161" s="501">
        <f t="shared" ref="AE161" si="100">AA161+AB161+AD161+AC161</f>
        <v>0</v>
      </c>
      <c r="AF161" s="501"/>
      <c r="AG161" s="2067">
        <f t="shared" ref="AG161" si="101">AE161*0.032</f>
        <v>0</v>
      </c>
      <c r="AH161" s="501">
        <f t="shared" ref="AH161" si="102">ROUND((AE161+AF161+AG161),-1)</f>
        <v>0</v>
      </c>
      <c r="AI161" s="2061">
        <f>I161*'전기 요금 고지 및 기준'!$L$12</f>
        <v>12205.846932550236</v>
      </c>
      <c r="AJ161" s="2061">
        <f>I161*'전기 요금 고지 및 기준'!$M$12</f>
        <v>60622.679764396911</v>
      </c>
      <c r="AK161" s="2061">
        <f>I161*'전기 요금 고지 및 기준'!$N$12</f>
        <v>6102.9399602666126</v>
      </c>
      <c r="AL161" s="2061">
        <f t="shared" ref="AL161" si="103">AI161*-0.01</f>
        <v>-122.05846932550236</v>
      </c>
      <c r="AM161" s="2061">
        <f t="shared" ref="AM161" si="104">AI161+AJ161+AL161+AK161</f>
        <v>78809.408187888243</v>
      </c>
      <c r="AN161" s="2068"/>
      <c r="AO161" s="503">
        <f t="shared" ref="AO161" si="105">AM161*0.032</f>
        <v>2521.9010620124236</v>
      </c>
      <c r="AP161" s="2069">
        <f t="shared" ref="AP161" si="106">ROUND((AM161+AN161+AO161),-1)</f>
        <v>81330</v>
      </c>
      <c r="AQ161" s="2069">
        <f t="shared" ref="AQ161" si="107">AH161+Z161</f>
        <v>774310</v>
      </c>
      <c r="AR161" s="2069">
        <f t="shared" ref="AR161" si="108">AP161</f>
        <v>81330</v>
      </c>
      <c r="AS161" s="2069">
        <f t="shared" ref="AS161" si="109">AQ161+AR161</f>
        <v>855640</v>
      </c>
      <c r="AU161" s="32"/>
      <c r="AV161" s="85"/>
    </row>
    <row r="162" spans="1:48" ht="24.95" customHeight="1">
      <c r="A162" s="4306"/>
      <c r="B162" s="2101">
        <v>157</v>
      </c>
      <c r="C162" s="1774" t="s">
        <v>165</v>
      </c>
      <c r="D162" s="1734" t="s">
        <v>149</v>
      </c>
      <c r="E162" s="3831" t="s">
        <v>3430</v>
      </c>
      <c r="F162" s="1751">
        <v>71.72</v>
      </c>
      <c r="G162" s="1751"/>
      <c r="H162" s="1751"/>
      <c r="I162" s="1751">
        <f t="shared" si="86"/>
        <v>21.6953</v>
      </c>
      <c r="J162" s="1752" t="s">
        <v>3431</v>
      </c>
      <c r="K162" s="496">
        <f t="shared" si="76"/>
        <v>243.6247875761288</v>
      </c>
      <c r="L162" s="499">
        <f>'검침 내역'!S162</f>
        <v>757</v>
      </c>
      <c r="M162" s="499"/>
      <c r="N162" s="512">
        <f>I162*'FCU 기계실(전기단가)'!$K$140</f>
        <v>49.387658270943859</v>
      </c>
      <c r="O162" s="512">
        <f>I162*'중앙공조 AHU (전기단가)'!$K$140</f>
        <v>193.81536296304307</v>
      </c>
      <c r="P162" s="681"/>
      <c r="Q162" s="760">
        <f>'주방 배수펌프 '!N72</f>
        <v>0.4217663421418637</v>
      </c>
      <c r="R162" s="681">
        <f t="shared" si="87"/>
        <v>1000.6247875761287</v>
      </c>
      <c r="S162" s="2060">
        <f>R162*'전기 요금 고지 및 기준'!$L$8</f>
        <v>28017.418331198478</v>
      </c>
      <c r="T162" s="499">
        <f>R162*'전기 요금 고지 및 기준'!$M$8</f>
        <v>139153.88163584925</v>
      </c>
      <c r="U162" s="1430">
        <f>R162*'전기 요금 고지 및 기준'!$N$8</f>
        <v>14008.747026065801</v>
      </c>
      <c r="V162" s="500">
        <f t="shared" si="89"/>
        <v>-280.17418331198479</v>
      </c>
      <c r="W162" s="499">
        <f t="shared" si="90"/>
        <v>180899.87280980154</v>
      </c>
      <c r="X162" s="499"/>
      <c r="Y162" s="499">
        <f t="shared" si="77"/>
        <v>5788.7959299136492</v>
      </c>
      <c r="Z162" s="499">
        <f t="shared" si="91"/>
        <v>186690</v>
      </c>
      <c r="AA162" s="501">
        <f>P162*'전기 요금 고지 및 기준'!$L$8</f>
        <v>0</v>
      </c>
      <c r="AB162" s="501">
        <f>P162*'전기 요금 고지 및 기준'!$M$8</f>
        <v>0</v>
      </c>
      <c r="AC162" s="501">
        <f>P162*'전기 요금 고지 및 기준'!$N$8</f>
        <v>0</v>
      </c>
      <c r="AD162" s="501">
        <f t="shared" si="92"/>
        <v>0</v>
      </c>
      <c r="AE162" s="501">
        <f t="shared" si="88"/>
        <v>0</v>
      </c>
      <c r="AF162" s="501"/>
      <c r="AG162" s="2067">
        <f t="shared" si="78"/>
        <v>0</v>
      </c>
      <c r="AH162" s="501">
        <f t="shared" si="93"/>
        <v>0</v>
      </c>
      <c r="AI162" s="2061">
        <f>I162*'전기 요금 고지 및 기준'!$L$12</f>
        <v>12029.728487048273</v>
      </c>
      <c r="AJ162" s="2061">
        <f>I162*'전기 요금 고지 및 기준'!$M$12</f>
        <v>59747.953726845495</v>
      </c>
      <c r="AK162" s="2061">
        <f>I162*'전기 요금 고지 및 기준'!$N$12</f>
        <v>6014.8804995234505</v>
      </c>
      <c r="AL162" s="2061">
        <f t="shared" si="80"/>
        <v>-120.29728487048273</v>
      </c>
      <c r="AM162" s="2061">
        <f t="shared" si="81"/>
        <v>77672.265428546743</v>
      </c>
      <c r="AN162" s="2068"/>
      <c r="AO162" s="503">
        <f t="shared" si="79"/>
        <v>2485.512493713496</v>
      </c>
      <c r="AP162" s="2069">
        <f t="shared" si="82"/>
        <v>80160</v>
      </c>
      <c r="AQ162" s="2069">
        <f t="shared" si="83"/>
        <v>186690</v>
      </c>
      <c r="AR162" s="2069">
        <f t="shared" si="84"/>
        <v>80160</v>
      </c>
      <c r="AS162" s="2069">
        <f t="shared" si="85"/>
        <v>266850</v>
      </c>
      <c r="AU162" s="32"/>
      <c r="AV162" s="85">
        <f>'수도광열비 부과 내역 '!P162-'전체 전기 사용내역'!AS162</f>
        <v>0</v>
      </c>
    </row>
    <row r="163" spans="1:48" ht="24.95" customHeight="1">
      <c r="A163" s="4306"/>
      <c r="B163" s="2101">
        <v>158</v>
      </c>
      <c r="C163" s="1774" t="s">
        <v>165</v>
      </c>
      <c r="D163" s="1734" t="s">
        <v>149</v>
      </c>
      <c r="E163" s="3094" t="s">
        <v>926</v>
      </c>
      <c r="F163" s="1736">
        <v>70.66</v>
      </c>
      <c r="G163" s="1736"/>
      <c r="H163" s="1736"/>
      <c r="I163" s="1736">
        <f t="shared" si="86"/>
        <v>21.374649999999999</v>
      </c>
      <c r="J163" s="1737" t="s">
        <v>2301</v>
      </c>
      <c r="K163" s="496">
        <f t="shared" si="76"/>
        <v>271.24102948653933</v>
      </c>
      <c r="L163" s="499">
        <f>'검침 내역'!S163</f>
        <v>1963</v>
      </c>
      <c r="M163" s="499"/>
      <c r="N163" s="512">
        <f>I163*'FCU 기계실(전기단가)'!$K$140</f>
        <v>48.657723555840676</v>
      </c>
      <c r="O163" s="512">
        <f>I163*'중앙공조 AHU (전기단가)'!$K$140</f>
        <v>190.9508302700589</v>
      </c>
      <c r="P163" s="681"/>
      <c r="Q163" s="760">
        <f>'주방 배수펌프 '!N65</f>
        <v>31.632475660639777</v>
      </c>
      <c r="R163" s="681">
        <f t="shared" si="87"/>
        <v>2234.241029486539</v>
      </c>
      <c r="S163" s="2060">
        <f>R163*'전기 요금 고지 및 기준'!$L$8</f>
        <v>62558.579752442332</v>
      </c>
      <c r="T163" s="499">
        <f>R163*'전기 요금 고지 및 기준'!$M$8</f>
        <v>310709.18452484766</v>
      </c>
      <c r="U163" s="1430">
        <f>R163*'전기 요금 고지 및 기준'!$N$8</f>
        <v>31279.374412811547</v>
      </c>
      <c r="V163" s="500">
        <f t="shared" si="89"/>
        <v>-625.58579752442336</v>
      </c>
      <c r="W163" s="499">
        <f t="shared" si="90"/>
        <v>403921.55289257708</v>
      </c>
      <c r="X163" s="499"/>
      <c r="Y163" s="499">
        <f t="shared" si="77"/>
        <v>12925.489692562467</v>
      </c>
      <c r="Z163" s="499">
        <f t="shared" si="91"/>
        <v>416850</v>
      </c>
      <c r="AA163" s="501">
        <f>P163*'전기 요금 고지 및 기준'!$L$8</f>
        <v>0</v>
      </c>
      <c r="AB163" s="501">
        <f>P163*'전기 요금 고지 및 기준'!$M$8</f>
        <v>0</v>
      </c>
      <c r="AC163" s="501">
        <f>P163*'전기 요금 고지 및 기준'!$N$8</f>
        <v>0</v>
      </c>
      <c r="AD163" s="501">
        <f t="shared" si="92"/>
        <v>0</v>
      </c>
      <c r="AE163" s="501">
        <f t="shared" si="88"/>
        <v>0</v>
      </c>
      <c r="AF163" s="501"/>
      <c r="AG163" s="2067">
        <f t="shared" si="78"/>
        <v>0</v>
      </c>
      <c r="AH163" s="501">
        <f t="shared" si="93"/>
        <v>0</v>
      </c>
      <c r="AI163" s="2061">
        <f>I163*'전기 요금 고지 및 기준'!$L$12</f>
        <v>11851.932723017722</v>
      </c>
      <c r="AJ163" s="2061">
        <f>I163*'전기 요금 고지 및 기준'!$M$12</f>
        <v>58864.896965126914</v>
      </c>
      <c r="AK163" s="2061">
        <f>I163*'전기 요금 고지 및 기준'!$N$12</f>
        <v>5925.9823772494001</v>
      </c>
      <c r="AL163" s="2061">
        <f t="shared" si="80"/>
        <v>-118.51932723017723</v>
      </c>
      <c r="AM163" s="2061">
        <f t="shared" si="81"/>
        <v>76524.292738163858</v>
      </c>
      <c r="AN163" s="2068"/>
      <c r="AO163" s="503">
        <f t="shared" si="79"/>
        <v>2448.7773676212437</v>
      </c>
      <c r="AP163" s="2069">
        <f t="shared" si="82"/>
        <v>78970</v>
      </c>
      <c r="AQ163" s="2069">
        <f t="shared" si="83"/>
        <v>416850</v>
      </c>
      <c r="AR163" s="2069">
        <f t="shared" si="84"/>
        <v>78970</v>
      </c>
      <c r="AS163" s="2069">
        <f t="shared" si="85"/>
        <v>495820</v>
      </c>
      <c r="AU163" s="32"/>
      <c r="AV163" s="85">
        <f>'수도광열비 부과 내역 '!P163-'전체 전기 사용내역'!AS163</f>
        <v>0</v>
      </c>
    </row>
    <row r="164" spans="1:48" ht="24.95" customHeight="1">
      <c r="A164" s="4306"/>
      <c r="B164" s="2101">
        <v>159</v>
      </c>
      <c r="C164" s="1774" t="s">
        <v>165</v>
      </c>
      <c r="D164" s="1734" t="s">
        <v>149</v>
      </c>
      <c r="E164" s="3094" t="s">
        <v>855</v>
      </c>
      <c r="F164" s="1751">
        <v>68.3</v>
      </c>
      <c r="G164" s="1751"/>
      <c r="H164" s="1751"/>
      <c r="I164" s="1751">
        <f t="shared" si="86"/>
        <v>20.66075</v>
      </c>
      <c r="J164" s="1737" t="s">
        <v>1713</v>
      </c>
      <c r="K164" s="496">
        <f t="shared" si="76"/>
        <v>273.78241154660844</v>
      </c>
      <c r="L164" s="499">
        <f>'검침 내역'!S164</f>
        <v>2066</v>
      </c>
      <c r="M164" s="499"/>
      <c r="N164" s="512">
        <f>I164*'FCU 기계실(전기단가)'!$K$140</f>
        <v>47.032585888252456</v>
      </c>
      <c r="O164" s="512">
        <f>I164*'중앙공조 AHU (전기단가)'!$K$140</f>
        <v>184.57319144416959</v>
      </c>
      <c r="P164" s="681"/>
      <c r="Q164" s="760">
        <f>'주방 배수펌프 '!N66</f>
        <v>42.176634214186372</v>
      </c>
      <c r="R164" s="681">
        <f t="shared" si="87"/>
        <v>2339.7824115466083</v>
      </c>
      <c r="S164" s="2060">
        <f>R164*'전기 요금 고지 및 기준'!$L$8</f>
        <v>65513.730463422333</v>
      </c>
      <c r="T164" s="499">
        <f>R164*'전기 요금 고지 및 기준'!$M$8</f>
        <v>325386.50730279594</v>
      </c>
      <c r="U164" s="1430">
        <f>R164*'전기 요금 고지 및 기준'!$N$8</f>
        <v>32756.953761652516</v>
      </c>
      <c r="V164" s="500">
        <f t="shared" si="89"/>
        <v>-655.13730463422337</v>
      </c>
      <c r="W164" s="499">
        <f t="shared" si="90"/>
        <v>423002.05422323657</v>
      </c>
      <c r="X164" s="499"/>
      <c r="Y164" s="499">
        <f t="shared" si="77"/>
        <v>13536.065735143571</v>
      </c>
      <c r="Z164" s="499">
        <f t="shared" si="91"/>
        <v>436540</v>
      </c>
      <c r="AA164" s="501">
        <f>P164*'전기 요금 고지 및 기준'!$L$8</f>
        <v>0</v>
      </c>
      <c r="AB164" s="501">
        <f>P164*'전기 요금 고지 및 기준'!$M$8</f>
        <v>0</v>
      </c>
      <c r="AC164" s="501">
        <f>P164*'전기 요금 고지 및 기준'!$N$8</f>
        <v>0</v>
      </c>
      <c r="AD164" s="501">
        <f t="shared" si="92"/>
        <v>0</v>
      </c>
      <c r="AE164" s="501">
        <f t="shared" si="88"/>
        <v>0</v>
      </c>
      <c r="AF164" s="501"/>
      <c r="AG164" s="2067">
        <f t="shared" si="78"/>
        <v>0</v>
      </c>
      <c r="AH164" s="501">
        <f t="shared" si="93"/>
        <v>0</v>
      </c>
      <c r="AI164" s="2061">
        <f>I164*'전기 요금 고지 및 기준'!$L$12</f>
        <v>11456.085550270456</v>
      </c>
      <c r="AJ164" s="2061">
        <f>I164*'전기 요금 고지 및 기준'!$M$12</f>
        <v>56898.846061678014</v>
      </c>
      <c r="AK164" s="2061">
        <f>I164*'전기 요금 고지 및 기준'!$N$12</f>
        <v>5728.0582559600061</v>
      </c>
      <c r="AL164" s="2061">
        <f t="shared" si="80"/>
        <v>-114.56085550270457</v>
      </c>
      <c r="AM164" s="2061">
        <f t="shared" si="81"/>
        <v>73968.429012405773</v>
      </c>
      <c r="AN164" s="2068"/>
      <c r="AO164" s="503">
        <f t="shared" si="79"/>
        <v>2366.9897283969849</v>
      </c>
      <c r="AP164" s="2069">
        <f t="shared" si="82"/>
        <v>76340</v>
      </c>
      <c r="AQ164" s="2069">
        <f t="shared" si="83"/>
        <v>436540</v>
      </c>
      <c r="AR164" s="2069">
        <f t="shared" si="84"/>
        <v>76340</v>
      </c>
      <c r="AS164" s="2069">
        <f t="shared" si="85"/>
        <v>512880</v>
      </c>
      <c r="AU164" s="32"/>
      <c r="AV164" s="85">
        <f>'수도광열비 부과 내역 '!P164-'전체 전기 사용내역'!AS164</f>
        <v>0</v>
      </c>
    </row>
    <row r="165" spans="1:48" ht="24.95" customHeight="1">
      <c r="A165" s="4306"/>
      <c r="B165" s="2101">
        <v>160</v>
      </c>
      <c r="C165" s="1774" t="s">
        <v>165</v>
      </c>
      <c r="D165" s="1734" t="s">
        <v>149</v>
      </c>
      <c r="E165" s="3094" t="s">
        <v>845</v>
      </c>
      <c r="F165" s="1736">
        <v>68.34</v>
      </c>
      <c r="G165" s="1736"/>
      <c r="H165" s="1736"/>
      <c r="I165" s="1736">
        <v>20.68</v>
      </c>
      <c r="J165" s="1737" t="s">
        <v>1592</v>
      </c>
      <c r="K165" s="496">
        <f t="shared" si="76"/>
        <v>284.54236145398528</v>
      </c>
      <c r="L165" s="499">
        <f>'검침 내역'!S165</f>
        <v>3055</v>
      </c>
      <c r="M165" s="499"/>
      <c r="N165" s="512">
        <f>I165*'FCU 기계실(전기단가)'!$K$140</f>
        <v>47.076407011800669</v>
      </c>
      <c r="O165" s="512">
        <f>I165*'중앙공조 AHU (전기단가)'!$K$140</f>
        <v>184.74516167445165</v>
      </c>
      <c r="P165" s="681"/>
      <c r="Q165" s="760">
        <f>'주방 배수펌프 '!N67</f>
        <v>52.720792767732959</v>
      </c>
      <c r="R165" s="681">
        <f t="shared" si="87"/>
        <v>3339.542361453985</v>
      </c>
      <c r="S165" s="2060">
        <f>R165*'전기 요금 고지 및 기준'!$L$8</f>
        <v>93506.933405341173</v>
      </c>
      <c r="T165" s="499">
        <f>R165*'전기 요금 고지 및 기준'!$M$8</f>
        <v>464420.11856348964</v>
      </c>
      <c r="U165" s="1430">
        <f>R165*'전기 요금 고지 및 기준'!$N$8</f>
        <v>46753.593060355794</v>
      </c>
      <c r="V165" s="500">
        <f t="shared" si="89"/>
        <v>-935.06933405341169</v>
      </c>
      <c r="W165" s="499">
        <f t="shared" si="90"/>
        <v>603745.57569513319</v>
      </c>
      <c r="X165" s="499"/>
      <c r="Y165" s="499">
        <f t="shared" si="77"/>
        <v>19319.858422244262</v>
      </c>
      <c r="Z165" s="499">
        <f t="shared" si="91"/>
        <v>623070</v>
      </c>
      <c r="AA165" s="501">
        <f>P165*'전기 요금 고지 및 기준'!$L$8</f>
        <v>0</v>
      </c>
      <c r="AB165" s="501">
        <f>P165*'전기 요금 고지 및 기준'!$M$8</f>
        <v>0</v>
      </c>
      <c r="AC165" s="501">
        <f>P165*'전기 요금 고지 및 기준'!$N$8</f>
        <v>0</v>
      </c>
      <c r="AD165" s="501">
        <f t="shared" si="92"/>
        <v>0</v>
      </c>
      <c r="AE165" s="501">
        <f t="shared" si="88"/>
        <v>0</v>
      </c>
      <c r="AF165" s="501"/>
      <c r="AG165" s="2067">
        <f t="shared" si="78"/>
        <v>0</v>
      </c>
      <c r="AH165" s="501">
        <f t="shared" si="93"/>
        <v>0</v>
      </c>
      <c r="AI165" s="2061">
        <f>I165*'전기 요금 고지 및 기준'!$L$12</f>
        <v>11466.759395452393</v>
      </c>
      <c r="AJ165" s="2061">
        <f>I165*'전기 요금 고지 및 기준'!$M$12</f>
        <v>56951.859760923558</v>
      </c>
      <c r="AK165" s="2061">
        <f>I165*'전기 요금 고지 및 기준'!$N$12</f>
        <v>5733.3951929747436</v>
      </c>
      <c r="AL165" s="2061">
        <f t="shared" si="80"/>
        <v>-114.66759395452392</v>
      </c>
      <c r="AM165" s="2061">
        <f t="shared" si="81"/>
        <v>74037.346755396167</v>
      </c>
      <c r="AN165" s="2068"/>
      <c r="AO165" s="503">
        <f t="shared" si="79"/>
        <v>2369.1950961726775</v>
      </c>
      <c r="AP165" s="2069">
        <f t="shared" si="82"/>
        <v>76410</v>
      </c>
      <c r="AQ165" s="2069">
        <f t="shared" si="83"/>
        <v>623070</v>
      </c>
      <c r="AR165" s="2069">
        <f t="shared" si="84"/>
        <v>76410</v>
      </c>
      <c r="AS165" s="2069">
        <f t="shared" si="85"/>
        <v>699480</v>
      </c>
      <c r="AU165" s="32"/>
      <c r="AV165" s="85">
        <f>'수도광열비 부과 내역 '!P165-'전체 전기 사용내역'!AS165</f>
        <v>0</v>
      </c>
    </row>
    <row r="166" spans="1:48" ht="24.95" customHeight="1">
      <c r="A166" s="4306"/>
      <c r="B166" s="2101">
        <v>161</v>
      </c>
      <c r="C166" s="1774" t="s">
        <v>165</v>
      </c>
      <c r="D166" s="1734" t="s">
        <v>633</v>
      </c>
      <c r="E166" s="3094">
        <v>105</v>
      </c>
      <c r="F166" s="3222">
        <v>190.54</v>
      </c>
      <c r="G166" s="1709"/>
      <c r="H166" s="1709"/>
      <c r="I166" s="3078">
        <f t="shared" si="86"/>
        <v>57.638349999999996</v>
      </c>
      <c r="J166" s="4117" t="s">
        <v>3665</v>
      </c>
      <c r="K166" s="496">
        <f t="shared" si="76"/>
        <v>19.393548387096558</v>
      </c>
      <c r="L166" s="499">
        <f>'검침 내역'!S166</f>
        <v>3265</v>
      </c>
      <c r="M166" s="499"/>
      <c r="N166" s="499"/>
      <c r="O166" s="502"/>
      <c r="P166" s="681">
        <f>'EHP(OAC)검침자료'!F116</f>
        <v>103</v>
      </c>
      <c r="Q166" s="760">
        <f>'주방 배수펌프 '!N64</f>
        <v>19.393548387096562</v>
      </c>
      <c r="R166" s="681">
        <f t="shared" si="87"/>
        <v>3284.3935483870964</v>
      </c>
      <c r="S166" s="2060">
        <f>R166*'전기 요금 고지 및 기준'!$L$8</f>
        <v>91962.770812780451</v>
      </c>
      <c r="T166" s="499">
        <f>R166*'전기 요금 고지 및 기준'!$M$8</f>
        <v>456750.73889075842</v>
      </c>
      <c r="U166" s="1430">
        <f>R166*'전기 요금 고지 및 기준'!$N$8</f>
        <v>45981.509677419352</v>
      </c>
      <c r="V166" s="500">
        <f t="shared" si="89"/>
        <v>-919.62770812780457</v>
      </c>
      <c r="W166" s="499">
        <f t="shared" si="90"/>
        <v>593775.39167283033</v>
      </c>
      <c r="X166" s="499"/>
      <c r="Y166" s="499">
        <f t="shared" si="77"/>
        <v>19000.81253353057</v>
      </c>
      <c r="Z166" s="499">
        <f t="shared" si="91"/>
        <v>612780</v>
      </c>
      <c r="AA166" s="501">
        <f>P166*'전기 요금 고지 및 기준'!$L$8</f>
        <v>2883.9922056137239</v>
      </c>
      <c r="AB166" s="501">
        <f>P166*'전기 요금 고지 및 기준'!$M$8</f>
        <v>14323.900413472431</v>
      </c>
      <c r="AC166" s="501">
        <f>P166*'전기 요금 고지 및 기준'!$N$8</f>
        <v>1442</v>
      </c>
      <c r="AD166" s="501">
        <f t="shared" si="92"/>
        <v>-28.83992205613724</v>
      </c>
      <c r="AE166" s="501">
        <f t="shared" si="88"/>
        <v>18621.052697030016</v>
      </c>
      <c r="AF166" s="501"/>
      <c r="AG166" s="2067">
        <f t="shared" si="78"/>
        <v>595.87368630496053</v>
      </c>
      <c r="AH166" s="501"/>
      <c r="AI166" s="2061">
        <f>I166*'전기 요금 고지 및 기준'!$L$12</f>
        <v>31959.627243755967</v>
      </c>
      <c r="AJ166" s="2061">
        <f>I166*'전기 요금 고지 및 기준'!$M$12</f>
        <v>158733.6182809975</v>
      </c>
      <c r="AK166" s="2061">
        <f>I166*'전기 요금 고지 및 기준'!$N$12</f>
        <v>15979.856809525907</v>
      </c>
      <c r="AL166" s="2061">
        <f t="shared" si="80"/>
        <v>-319.59627243755966</v>
      </c>
      <c r="AM166" s="2061">
        <f t="shared" si="81"/>
        <v>206353.50606184179</v>
      </c>
      <c r="AN166" s="2068"/>
      <c r="AO166" s="503">
        <f t="shared" si="79"/>
        <v>6603.3121939789371</v>
      </c>
      <c r="AP166" s="2069">
        <f t="shared" si="82"/>
        <v>212960</v>
      </c>
      <c r="AQ166" s="2069">
        <f t="shared" si="83"/>
        <v>612780</v>
      </c>
      <c r="AR166" s="2069">
        <f t="shared" si="84"/>
        <v>212960</v>
      </c>
      <c r="AS166" s="2069">
        <f t="shared" si="85"/>
        <v>825740</v>
      </c>
      <c r="AU166" s="32"/>
      <c r="AV166" s="85">
        <f>'수도광열비 부과 내역 '!P166-'전체 전기 사용내역'!AS166</f>
        <v>0</v>
      </c>
    </row>
    <row r="167" spans="1:48" ht="24.95" customHeight="1">
      <c r="A167" s="4306"/>
      <c r="B167" s="2101">
        <v>162</v>
      </c>
      <c r="C167" s="1774" t="s">
        <v>165</v>
      </c>
      <c r="D167" s="1734" t="s">
        <v>633</v>
      </c>
      <c r="E167" s="3094" t="s">
        <v>320</v>
      </c>
      <c r="F167" s="1736">
        <v>698.25</v>
      </c>
      <c r="G167" s="1736"/>
      <c r="H167" s="1736"/>
      <c r="I167" s="1709">
        <v>211.22</v>
      </c>
      <c r="J167" s="1752" t="s">
        <v>3290</v>
      </c>
      <c r="K167" s="496">
        <f t="shared" si="76"/>
        <v>0</v>
      </c>
      <c r="L167" s="499">
        <f>'검침 내역'!S167</f>
        <v>11492</v>
      </c>
      <c r="M167" s="499"/>
      <c r="N167" s="499"/>
      <c r="O167" s="502"/>
      <c r="P167" s="681">
        <f>'EHP(OAC)검침자료'!F117+'EHP(OAC)검침자료'!F118</f>
        <v>6143</v>
      </c>
      <c r="Q167" s="499"/>
      <c r="R167" s="681">
        <f t="shared" si="87"/>
        <v>11492</v>
      </c>
      <c r="S167" s="2060">
        <f>R167*'전기 요금 고지 및 기준'!$L$8</f>
        <v>321775.13035837782</v>
      </c>
      <c r="T167" s="499">
        <f>R167*'전기 요금 고지 및 기준'!$M$8</f>
        <v>1598157.8985594679</v>
      </c>
      <c r="U167" s="1430">
        <f>R167*'전기 요금 고지 및 기준'!$N$8</f>
        <v>160888</v>
      </c>
      <c r="V167" s="500">
        <f t="shared" si="89"/>
        <v>-3217.7513035837783</v>
      </c>
      <c r="W167" s="499">
        <f t="shared" si="90"/>
        <v>2077603.277614262</v>
      </c>
      <c r="X167" s="499"/>
      <c r="Y167" s="499">
        <f t="shared" si="77"/>
        <v>66483.304883656383</v>
      </c>
      <c r="Z167" s="499">
        <f t="shared" si="91"/>
        <v>2144090</v>
      </c>
      <c r="AA167" s="501">
        <f>P167*'전기 요금 고지 및 기준'!$L$8</f>
        <v>172003.5351367486</v>
      </c>
      <c r="AB167" s="501">
        <f>P167*'전기 요금 고지 및 기준'!$M$8</f>
        <v>854288.54601904028</v>
      </c>
      <c r="AC167" s="501">
        <f>P167*'전기 요금 고지 및 기준'!$N$8</f>
        <v>86002</v>
      </c>
      <c r="AD167" s="501">
        <f t="shared" si="92"/>
        <v>-1720.0353513674861</v>
      </c>
      <c r="AE167" s="501">
        <f t="shared" si="88"/>
        <v>1110574.0458044214</v>
      </c>
      <c r="AF167" s="501"/>
      <c r="AG167" s="2067">
        <f t="shared" si="78"/>
        <v>35538.369465741489</v>
      </c>
      <c r="AH167" s="501">
        <f t="shared" si="93"/>
        <v>1146110</v>
      </c>
      <c r="AI167" s="2061">
        <f>I167*'전기 요금 고지 및 기준'!$L$12</f>
        <v>117118.41970538947</v>
      </c>
      <c r="AJ167" s="2061">
        <f>I167*'전기 요금 고지 및 기준'!$M$12</f>
        <v>581691.09374769218</v>
      </c>
      <c r="AK167" s="2061">
        <f>I167*'전기 요금 고지 및 기준'!$N$12</f>
        <v>58559.368117027334</v>
      </c>
      <c r="AL167" s="2061">
        <f t="shared" si="80"/>
        <v>-1171.1841970538949</v>
      </c>
      <c r="AM167" s="2061">
        <f t="shared" si="81"/>
        <v>756197.69737305515</v>
      </c>
      <c r="AN167" s="2068"/>
      <c r="AO167" s="503">
        <f t="shared" si="79"/>
        <v>24198.326315937764</v>
      </c>
      <c r="AP167" s="2069">
        <f t="shared" si="82"/>
        <v>780400</v>
      </c>
      <c r="AQ167" s="2069">
        <f t="shared" si="83"/>
        <v>3290200</v>
      </c>
      <c r="AR167" s="2069">
        <f t="shared" si="84"/>
        <v>780400</v>
      </c>
      <c r="AS167" s="2069">
        <f t="shared" si="85"/>
        <v>4070600</v>
      </c>
      <c r="AU167" s="32"/>
      <c r="AV167" s="85">
        <f>'수도광열비 부과 내역 '!P167-'전체 전기 사용내역'!AS167</f>
        <v>0</v>
      </c>
    </row>
    <row r="168" spans="1:48" ht="24.95" customHeight="1">
      <c r="A168" s="4306"/>
      <c r="B168" s="2101">
        <v>163</v>
      </c>
      <c r="C168" s="1774" t="s">
        <v>165</v>
      </c>
      <c r="D168" s="1734" t="s">
        <v>633</v>
      </c>
      <c r="E168" s="3094">
        <v>110</v>
      </c>
      <c r="F168" s="1736">
        <v>29.68</v>
      </c>
      <c r="G168" s="1736"/>
      <c r="H168" s="1736"/>
      <c r="I168" s="1736">
        <f t="shared" si="86"/>
        <v>8.9781999999999993</v>
      </c>
      <c r="J168" s="2550" t="s">
        <v>2650</v>
      </c>
      <c r="K168" s="496">
        <f t="shared" si="76"/>
        <v>4.2176634214185924</v>
      </c>
      <c r="L168" s="499">
        <f>'검침 내역'!S168</f>
        <v>1763</v>
      </c>
      <c r="M168" s="499"/>
      <c r="N168" s="499"/>
      <c r="O168" s="502"/>
      <c r="P168" s="681">
        <f>'EHP(OAC)검침자료'!F135</f>
        <v>704.18895261304033</v>
      </c>
      <c r="Q168" s="760">
        <f>'주방 배수펌프 '!N73</f>
        <v>4.2176634214186368</v>
      </c>
      <c r="R168" s="681">
        <f t="shared" si="87"/>
        <v>1767.2176634214188</v>
      </c>
      <c r="S168" s="2060">
        <f>R168*'전기 요금 고지 및 기준'!$L$8</f>
        <v>49481.960843983194</v>
      </c>
      <c r="T168" s="499">
        <f>R168*'전기 요금 고지 및 기준'!$M$8</f>
        <v>245761.64873570725</v>
      </c>
      <c r="U168" s="1430">
        <f>R168*'전기 요금 고지 및 기준'!$N$8</f>
        <v>24741.047287899863</v>
      </c>
      <c r="V168" s="500">
        <f t="shared" si="89"/>
        <v>-494.81960843983194</v>
      </c>
      <c r="W168" s="499">
        <f t="shared" si="90"/>
        <v>319489.83725915052</v>
      </c>
      <c r="X168" s="499"/>
      <c r="Y168" s="499">
        <f t="shared" si="77"/>
        <v>10223.674792292817</v>
      </c>
      <c r="Z168" s="499">
        <f t="shared" si="91"/>
        <v>329710</v>
      </c>
      <c r="AA168" s="501">
        <f>P168*'전기 요금 고지 및 기준'!$L$8</f>
        <v>19717.237384614564</v>
      </c>
      <c r="AB168" s="501">
        <f>P168*'전기 요금 고지 및 기준'!$M$8</f>
        <v>97929.441063074235</v>
      </c>
      <c r="AC168" s="501">
        <f>P168*'전기 요금 고지 및 기준'!$N$8</f>
        <v>9858.6453365825655</v>
      </c>
      <c r="AD168" s="501">
        <f t="shared" si="92"/>
        <v>-197.17237384614563</v>
      </c>
      <c r="AE168" s="501">
        <f t="shared" si="88"/>
        <v>127308.15141042523</v>
      </c>
      <c r="AF168" s="501"/>
      <c r="AG168" s="2067">
        <f t="shared" si="78"/>
        <v>4073.8608451336072</v>
      </c>
      <c r="AH168" s="501">
        <f t="shared" si="93"/>
        <v>131380</v>
      </c>
      <c r="AI168" s="2061">
        <f>I168*'전기 요금 고지 및 기준'!$L$12</f>
        <v>4978.2813928554478</v>
      </c>
      <c r="AJ168" s="2061">
        <f>I168*'전기 요금 고지 및 기준'!$M$12</f>
        <v>24725.58932812011</v>
      </c>
      <c r="AK168" s="2061">
        <f>I168*'전기 요금 고지 및 기준'!$N$12</f>
        <v>2489.1474236733966</v>
      </c>
      <c r="AL168" s="2061">
        <f t="shared" si="80"/>
        <v>-49.782813928554482</v>
      </c>
      <c r="AM168" s="2061">
        <f t="shared" si="81"/>
        <v>32143.235330720399</v>
      </c>
      <c r="AN168" s="2068"/>
      <c r="AO168" s="503">
        <f t="shared" si="79"/>
        <v>1028.5835305830528</v>
      </c>
      <c r="AP168" s="2069">
        <f t="shared" si="82"/>
        <v>33170</v>
      </c>
      <c r="AQ168" s="2069">
        <f t="shared" si="83"/>
        <v>461090</v>
      </c>
      <c r="AR168" s="2069">
        <f t="shared" si="84"/>
        <v>33170</v>
      </c>
      <c r="AS168" s="2069">
        <f t="shared" si="85"/>
        <v>494260</v>
      </c>
      <c r="AU168" s="32"/>
      <c r="AV168" s="85">
        <f>'수도광열비 부과 내역 '!P168-'전체 전기 사용내역'!AS168</f>
        <v>0</v>
      </c>
    </row>
    <row r="169" spans="1:48" ht="24.95" customHeight="1">
      <c r="A169" s="4306"/>
      <c r="B169" s="2101">
        <v>164</v>
      </c>
      <c r="C169" s="1774" t="s">
        <v>165</v>
      </c>
      <c r="D169" s="1734" t="s">
        <v>633</v>
      </c>
      <c r="E169" s="3094">
        <v>111</v>
      </c>
      <c r="F169" s="1709">
        <v>37.26</v>
      </c>
      <c r="G169" s="1709"/>
      <c r="H169" s="1709"/>
      <c r="I169" s="1709">
        <f t="shared" si="86"/>
        <v>11.271149999999999</v>
      </c>
      <c r="J169" s="1737" t="s">
        <v>1339</v>
      </c>
      <c r="K169" s="496">
        <f t="shared" si="76"/>
        <v>7.1700278164116753</v>
      </c>
      <c r="L169" s="499">
        <f>'검침 내역'!S169</f>
        <v>1382</v>
      </c>
      <c r="M169" s="499"/>
      <c r="N169" s="499"/>
      <c r="O169" s="502"/>
      <c r="P169" s="681">
        <f>'EHP(OAC)검침자료'!F136</f>
        <v>811.10493477027785</v>
      </c>
      <c r="Q169" s="760">
        <f>'주방 배수펌프 '!N74</f>
        <v>7.1700278164116833</v>
      </c>
      <c r="R169" s="681">
        <f t="shared" si="87"/>
        <v>1389.1700278164117</v>
      </c>
      <c r="S169" s="2060">
        <f>R169*'전기 요금 고지 및 기준'!$L$8</f>
        <v>38896.655655288654</v>
      </c>
      <c r="T169" s="499">
        <f>R169*'전기 요금 고지 및 기준'!$M$8</f>
        <v>193187.7003477962</v>
      </c>
      <c r="U169" s="1430">
        <f>R169*'전기 요금 고지 및 기준'!$N$8</f>
        <v>19448.380389429763</v>
      </c>
      <c r="V169" s="500">
        <f t="shared" si="89"/>
        <v>-388.96655655288657</v>
      </c>
      <c r="W169" s="499">
        <f t="shared" si="90"/>
        <v>251143.76983596175</v>
      </c>
      <c r="X169" s="499"/>
      <c r="Y169" s="499">
        <f t="shared" si="77"/>
        <v>8036.6006347507764</v>
      </c>
      <c r="Z169" s="499">
        <f t="shared" si="91"/>
        <v>259180</v>
      </c>
      <c r="AA169" s="501">
        <f>P169*'전기 요금 고지 및 기준'!$L$8</f>
        <v>22710.876794294265</v>
      </c>
      <c r="AB169" s="501">
        <f>P169*'전기 요금 고지 및 기준'!$M$8</f>
        <v>112797.92534490788</v>
      </c>
      <c r="AC169" s="501">
        <f>P169*'전기 요금 고지 및 기준'!$N$8</f>
        <v>11355.469086783891</v>
      </c>
      <c r="AD169" s="501">
        <f t="shared" si="92"/>
        <v>-227.10876794294265</v>
      </c>
      <c r="AE169" s="501">
        <f t="shared" si="88"/>
        <v>146637.16245804308</v>
      </c>
      <c r="AF169" s="501"/>
      <c r="AG169" s="2067">
        <f t="shared" si="78"/>
        <v>4692.389198657379</v>
      </c>
      <c r="AH169" s="501">
        <f t="shared" si="93"/>
        <v>151330</v>
      </c>
      <c r="AI169" s="2061">
        <f>I169*'전기 요금 고지 및 기준'!$L$12</f>
        <v>6249.6888375267517</v>
      </c>
      <c r="AJ169" s="2061">
        <f>I169*'전기 요금 고지 및 기준'!$M$12</f>
        <v>31040.278246824637</v>
      </c>
      <c r="AK169" s="2061">
        <f>I169*'전기 요금 고지 및 기준'!$N$12</f>
        <v>3124.8528640859417</v>
      </c>
      <c r="AL169" s="2061">
        <f t="shared" si="80"/>
        <v>-62.496888375267517</v>
      </c>
      <c r="AM169" s="2061">
        <f t="shared" si="81"/>
        <v>40352.323060062066</v>
      </c>
      <c r="AN169" s="2068"/>
      <c r="AO169" s="503">
        <f t="shared" si="79"/>
        <v>1291.2743379219862</v>
      </c>
      <c r="AP169" s="2069">
        <f t="shared" si="82"/>
        <v>41640</v>
      </c>
      <c r="AQ169" s="2069">
        <f t="shared" si="83"/>
        <v>410510</v>
      </c>
      <c r="AR169" s="2069">
        <f t="shared" si="84"/>
        <v>41640</v>
      </c>
      <c r="AS169" s="2069">
        <f t="shared" si="85"/>
        <v>452150</v>
      </c>
      <c r="AU169" s="32"/>
      <c r="AV169" s="85">
        <f>'수도광열비 부과 내역 '!P169-'전체 전기 사용내역'!AS169</f>
        <v>0</v>
      </c>
    </row>
    <row r="170" spans="1:48" ht="24.95" customHeight="1">
      <c r="A170" s="4306"/>
      <c r="B170" s="2101">
        <v>165</v>
      </c>
      <c r="C170" s="1774" t="s">
        <v>165</v>
      </c>
      <c r="D170" s="1707" t="s">
        <v>633</v>
      </c>
      <c r="E170" s="3094">
        <v>112</v>
      </c>
      <c r="F170" s="1709">
        <v>37.26</v>
      </c>
      <c r="G170" s="1709"/>
      <c r="H170" s="1709"/>
      <c r="I170" s="1709">
        <f t="shared" si="86"/>
        <v>11.271149999999999</v>
      </c>
      <c r="J170" s="1737" t="s">
        <v>3291</v>
      </c>
      <c r="K170" s="496">
        <f t="shared" si="76"/>
        <v>0</v>
      </c>
      <c r="L170" s="499">
        <f>'검침 내역'!S170</f>
        <v>1052</v>
      </c>
      <c r="M170" s="499"/>
      <c r="N170" s="499"/>
      <c r="O170" s="502"/>
      <c r="P170" s="681">
        <f>'EHP(OAC)검침자료'!F137</f>
        <v>957.64427217915591</v>
      </c>
      <c r="Q170" s="761">
        <f>'주방 배수펌프 '!N75</f>
        <v>0</v>
      </c>
      <c r="R170" s="681">
        <f t="shared" si="87"/>
        <v>1052</v>
      </c>
      <c r="S170" s="2060">
        <f>R170*'전기 요금 고지 및 기준'!$L$8</f>
        <v>29455.920391316868</v>
      </c>
      <c r="T170" s="499">
        <f>R170*'전기 요금 고지 및 기준'!$M$8</f>
        <v>146298.47800944658</v>
      </c>
      <c r="U170" s="1430">
        <f>R170*'전기 요금 고지 및 기준'!$N$8</f>
        <v>14728</v>
      </c>
      <c r="V170" s="500">
        <f t="shared" si="89"/>
        <v>-294.55920391316869</v>
      </c>
      <c r="W170" s="499">
        <f t="shared" si="90"/>
        <v>190187.83919685028</v>
      </c>
      <c r="X170" s="499"/>
      <c r="Y170" s="499">
        <f t="shared" si="77"/>
        <v>6086.0108542992093</v>
      </c>
      <c r="Z170" s="499">
        <f t="shared" si="91"/>
        <v>196270</v>
      </c>
      <c r="AA170" s="501">
        <f>P170*'전기 요금 고지 및 기준'!$L$8</f>
        <v>26813.967152575853</v>
      </c>
      <c r="AB170" s="501">
        <f>P170*'전기 요금 고지 및 기준'!$M$8</f>
        <v>133176.71054588852</v>
      </c>
      <c r="AC170" s="501">
        <f>P170*'전기 요금 고지 및 기준'!$N$8</f>
        <v>13407.019810508184</v>
      </c>
      <c r="AD170" s="501">
        <f t="shared" si="92"/>
        <v>-268.13967152575856</v>
      </c>
      <c r="AE170" s="501">
        <f t="shared" si="88"/>
        <v>173129.55783744677</v>
      </c>
      <c r="AF170" s="501"/>
      <c r="AG170" s="2067">
        <f t="shared" si="78"/>
        <v>5540.145850798297</v>
      </c>
      <c r="AH170" s="501">
        <f t="shared" si="93"/>
        <v>178670</v>
      </c>
      <c r="AI170" s="2061">
        <f>I170*'전기 요금 고지 및 기준'!$L$12</f>
        <v>6249.6888375267517</v>
      </c>
      <c r="AJ170" s="2061">
        <f>I170*'전기 요금 고지 및 기준'!$M$12</f>
        <v>31040.278246824637</v>
      </c>
      <c r="AK170" s="2061">
        <f>I170*'전기 요금 고지 및 기준'!$N$12</f>
        <v>3124.8528640859417</v>
      </c>
      <c r="AL170" s="2061">
        <f t="shared" si="80"/>
        <v>-62.496888375267517</v>
      </c>
      <c r="AM170" s="2061">
        <f t="shared" si="81"/>
        <v>40352.323060062066</v>
      </c>
      <c r="AN170" s="2068"/>
      <c r="AO170" s="503">
        <f t="shared" si="79"/>
        <v>1291.2743379219862</v>
      </c>
      <c r="AP170" s="2069">
        <f t="shared" si="82"/>
        <v>41640</v>
      </c>
      <c r="AQ170" s="2069">
        <f t="shared" si="83"/>
        <v>374940</v>
      </c>
      <c r="AR170" s="2069">
        <f t="shared" si="84"/>
        <v>41640</v>
      </c>
      <c r="AS170" s="2069">
        <f t="shared" si="85"/>
        <v>416580</v>
      </c>
      <c r="AU170" s="32"/>
      <c r="AV170" s="85">
        <f>'수도광열비 부과 내역 '!P170-'전체 전기 사용내역'!AS170</f>
        <v>0</v>
      </c>
    </row>
    <row r="171" spans="1:48" ht="24.95" customHeight="1">
      <c r="A171" s="4306"/>
      <c r="B171" s="2101">
        <v>166</v>
      </c>
      <c r="C171" s="1774" t="s">
        <v>165</v>
      </c>
      <c r="D171" s="1707" t="s">
        <v>633</v>
      </c>
      <c r="E171" s="3085">
        <v>113</v>
      </c>
      <c r="F171" s="1736">
        <v>38.18</v>
      </c>
      <c r="G171" s="1736"/>
      <c r="H171" s="1736"/>
      <c r="I171" s="1736">
        <f t="shared" si="86"/>
        <v>11.54945</v>
      </c>
      <c r="J171" s="1737" t="s">
        <v>1857</v>
      </c>
      <c r="K171" s="496">
        <f t="shared" si="76"/>
        <v>0</v>
      </c>
      <c r="L171" s="499">
        <f>'검침 내역'!S171</f>
        <v>761</v>
      </c>
      <c r="M171" s="499"/>
      <c r="N171" s="499"/>
      <c r="O171" s="502"/>
      <c r="P171" s="681">
        <f>'EHP(OAC)검침자료'!F138</f>
        <v>948.0618404375258</v>
      </c>
      <c r="Q171" s="761">
        <f>'주방 배수펌프 '!N76</f>
        <v>0</v>
      </c>
      <c r="R171" s="681">
        <f t="shared" si="87"/>
        <v>761.00000000000011</v>
      </c>
      <c r="S171" s="2060">
        <f>R171*'전기 요금 고지 및 기준'!$L$8</f>
        <v>21307.942412349941</v>
      </c>
      <c r="T171" s="499">
        <f>R171*'전기 요금 고지 및 기준'!$M$8</f>
        <v>105829.98266652934</v>
      </c>
      <c r="U171" s="1430">
        <f>R171*'전기 요금 고지 및 기준'!$N$8</f>
        <v>10654.000000000002</v>
      </c>
      <c r="V171" s="500">
        <f t="shared" si="89"/>
        <v>-213.07942412349942</v>
      </c>
      <c r="W171" s="499">
        <f t="shared" si="90"/>
        <v>137578.8456547558</v>
      </c>
      <c r="X171" s="499"/>
      <c r="Y171" s="499">
        <f t="shared" si="77"/>
        <v>4402.5230609521859</v>
      </c>
      <c r="Z171" s="499">
        <f t="shared" si="91"/>
        <v>141980</v>
      </c>
      <c r="AA171" s="501">
        <f>P171*'전기 요금 고지 및 기준'!$L$8</f>
        <v>26545.659788947829</v>
      </c>
      <c r="AB171" s="501">
        <f>P171*'전기 요금 고지 및 기준'!$M$8</f>
        <v>131844.11056544184</v>
      </c>
      <c r="AC171" s="501">
        <f>P171*'전기 요금 고지 및 기준'!$N$8</f>
        <v>13272.865766125362</v>
      </c>
      <c r="AD171" s="501">
        <f t="shared" si="92"/>
        <v>-265.4565978894783</v>
      </c>
      <c r="AE171" s="501">
        <f t="shared" si="88"/>
        <v>171397.17952262555</v>
      </c>
      <c r="AF171" s="501"/>
      <c r="AG171" s="2067">
        <f t="shared" si="78"/>
        <v>5484.7097447240176</v>
      </c>
      <c r="AH171" s="501">
        <f t="shared" si="93"/>
        <v>176880</v>
      </c>
      <c r="AI171" s="2061">
        <f>I171*'전기 요금 고지 및 기준'!$L$12</f>
        <v>6404.0021421570427</v>
      </c>
      <c r="AJ171" s="2061">
        <f>I171*'전기 요금 고지 및 기준'!$M$12</f>
        <v>31806.704870203026</v>
      </c>
      <c r="AK171" s="2061">
        <f>I171*'전기 요금 고지 및 기준'!$N$12</f>
        <v>3202.00972492757</v>
      </c>
      <c r="AL171" s="2061">
        <f t="shared" si="80"/>
        <v>-64.04002142157043</v>
      </c>
      <c r="AM171" s="2061">
        <f t="shared" si="81"/>
        <v>41348.676715866073</v>
      </c>
      <c r="AN171" s="2068"/>
      <c r="AO171" s="503">
        <f t="shared" si="79"/>
        <v>1323.1576549077145</v>
      </c>
      <c r="AP171" s="2069">
        <f t="shared" si="82"/>
        <v>42670</v>
      </c>
      <c r="AQ171" s="2069">
        <f t="shared" si="83"/>
        <v>318860</v>
      </c>
      <c r="AR171" s="2069">
        <f t="shared" si="84"/>
        <v>42670</v>
      </c>
      <c r="AS171" s="2069">
        <f t="shared" si="85"/>
        <v>361530</v>
      </c>
      <c r="AU171" s="32"/>
      <c r="AV171" s="85">
        <f>'수도광열비 부과 내역 '!P171-'전체 전기 사용내역'!AS171</f>
        <v>0</v>
      </c>
    </row>
    <row r="172" spans="1:48" ht="24.95" customHeight="1">
      <c r="A172" s="4306"/>
      <c r="B172" s="2101">
        <v>167</v>
      </c>
      <c r="C172" s="1774" t="s">
        <v>165</v>
      </c>
      <c r="D172" s="1707" t="s">
        <v>633</v>
      </c>
      <c r="E172" s="3085" t="s">
        <v>947</v>
      </c>
      <c r="F172" s="1736">
        <v>74.52</v>
      </c>
      <c r="G172" s="1736"/>
      <c r="H172" s="1736"/>
      <c r="I172" s="1736">
        <f t="shared" si="86"/>
        <v>22.542299999999997</v>
      </c>
      <c r="J172" s="1743" t="s">
        <v>2267</v>
      </c>
      <c r="K172" s="496">
        <f t="shared" si="76"/>
        <v>11.387691237830268</v>
      </c>
      <c r="L172" s="499">
        <f>'검침 내역'!S172</f>
        <v>2053</v>
      </c>
      <c r="M172" s="499"/>
      <c r="N172" s="499"/>
      <c r="O172" s="502"/>
      <c r="P172" s="681">
        <f>'EHP(OAC)검침자료'!F124+'EHP(OAC)검침자료'!F125</f>
        <v>1158.5290698066965</v>
      </c>
      <c r="Q172" s="760">
        <f>'주방 배수펌프 '!N77</f>
        <v>11.387691237830319</v>
      </c>
      <c r="R172" s="681">
        <f>SUM(L172:Q172)-P172</f>
        <v>2064.3876912378305</v>
      </c>
      <c r="S172" s="2060">
        <f>R172*'전기 요금 고지 및 기준'!$L$8</f>
        <v>57802.6991349011</v>
      </c>
      <c r="T172" s="499">
        <f>R172*'전기 요금 고지 및 기준'!$M$8</f>
        <v>287088.19130183454</v>
      </c>
      <c r="U172" s="1430">
        <f>R172*'전기 요금 고지 및 기준'!$N$8</f>
        <v>28901.427677329626</v>
      </c>
      <c r="V172" s="500">
        <f t="shared" si="89"/>
        <v>-578.02699134901104</v>
      </c>
      <c r="W172" s="499">
        <f t="shared" si="90"/>
        <v>373214.29112271627</v>
      </c>
      <c r="X172" s="499"/>
      <c r="Y172" s="499">
        <f t="shared" si="77"/>
        <v>11942.857315926922</v>
      </c>
      <c r="Z172" s="499">
        <f t="shared" si="91"/>
        <v>385160</v>
      </c>
      <c r="AA172" s="501">
        <f>P172*'전기 요금 고지 및 기준'!$L$8</f>
        <v>32438.726284460488</v>
      </c>
      <c r="AB172" s="501">
        <f>P172*'전기 요금 고지 및 기준'!$M$8</f>
        <v>161113.15555363079</v>
      </c>
      <c r="AC172" s="501">
        <f>P172*'전기 요금 고지 및 기준'!$N$8</f>
        <v>16219.406977293751</v>
      </c>
      <c r="AD172" s="501">
        <f t="shared" si="92"/>
        <v>-324.38726284460489</v>
      </c>
      <c r="AE172" s="501">
        <f t="shared" si="88"/>
        <v>209446.90155254042</v>
      </c>
      <c r="AF172" s="501"/>
      <c r="AG172" s="2067">
        <f t="shared" si="78"/>
        <v>6702.3008496812936</v>
      </c>
      <c r="AH172" s="501">
        <f t="shared" si="93"/>
        <v>216150</v>
      </c>
      <c r="AI172" s="2061">
        <f>I172*'전기 요금 고지 및 기준'!$L$12</f>
        <v>12499.377675053503</v>
      </c>
      <c r="AJ172" s="2061">
        <f>I172*'전기 요금 고지 및 기준'!$M$12</f>
        <v>62080.556493649274</v>
      </c>
      <c r="AK172" s="2061">
        <f>I172*'전기 요금 고지 및 기준'!$N$12</f>
        <v>6249.7057281718835</v>
      </c>
      <c r="AL172" s="2061">
        <f t="shared" si="80"/>
        <v>-124.99377675053503</v>
      </c>
      <c r="AM172" s="2061">
        <f t="shared" si="81"/>
        <v>80704.646120124133</v>
      </c>
      <c r="AN172" s="2068"/>
      <c r="AO172" s="503">
        <f t="shared" si="79"/>
        <v>2582.5486758439724</v>
      </c>
      <c r="AP172" s="2069">
        <f t="shared" si="82"/>
        <v>83290</v>
      </c>
      <c r="AQ172" s="2069">
        <f t="shared" si="83"/>
        <v>601310</v>
      </c>
      <c r="AR172" s="2069">
        <f t="shared" si="84"/>
        <v>83290</v>
      </c>
      <c r="AS172" s="2069">
        <f t="shared" si="85"/>
        <v>684600</v>
      </c>
      <c r="AU172" s="32"/>
      <c r="AV172" s="85">
        <f>'수도광열비 부과 내역 '!P172-'전체 전기 사용내역'!AS172</f>
        <v>0</v>
      </c>
    </row>
    <row r="173" spans="1:48" ht="24.95" customHeight="1">
      <c r="A173" s="4306"/>
      <c r="B173" s="2101">
        <v>168</v>
      </c>
      <c r="C173" s="1774" t="s">
        <v>165</v>
      </c>
      <c r="D173" s="1707" t="s">
        <v>633</v>
      </c>
      <c r="E173" s="3085">
        <v>116</v>
      </c>
      <c r="F173" s="1709">
        <v>37.26</v>
      </c>
      <c r="G173" s="1709"/>
      <c r="H173" s="1709"/>
      <c r="I173" s="1709">
        <f t="shared" si="86"/>
        <v>11.271149999999999</v>
      </c>
      <c r="J173" s="1739" t="s">
        <v>18</v>
      </c>
      <c r="K173" s="496">
        <f t="shared" si="76"/>
        <v>6.3264951321280023</v>
      </c>
      <c r="L173" s="499">
        <f>'검침 내역'!S173</f>
        <v>1632</v>
      </c>
      <c r="M173" s="499"/>
      <c r="N173" s="499"/>
      <c r="O173" s="502"/>
      <c r="P173" s="681">
        <f>'EHP(OAC)검침자료'!F126</f>
        <v>908.83295410812309</v>
      </c>
      <c r="Q173" s="760">
        <f>'주방 배수펌프 '!N78</f>
        <v>6.3264951321279552</v>
      </c>
      <c r="R173" s="681">
        <f t="shared" si="87"/>
        <v>1638.326495132128</v>
      </c>
      <c r="S173" s="2060">
        <f>R173*'전기 요금 고지 및 기준'!$L$8</f>
        <v>45873.017885548616</v>
      </c>
      <c r="T173" s="499">
        <f>R173*'전기 요금 고지 및 기준'!$M$8</f>
        <v>227837.14136918375</v>
      </c>
      <c r="U173" s="1430">
        <f>R173*'전기 요금 고지 및 기준'!$N$8</f>
        <v>22936.57093184979</v>
      </c>
      <c r="V173" s="500">
        <f t="shared" si="89"/>
        <v>-458.73017885548614</v>
      </c>
      <c r="W173" s="499">
        <f t="shared" si="90"/>
        <v>296188.00000772666</v>
      </c>
      <c r="X173" s="499"/>
      <c r="Y173" s="499">
        <f t="shared" si="77"/>
        <v>9478.016000247253</v>
      </c>
      <c r="Z173" s="499">
        <f t="shared" si="91"/>
        <v>305670</v>
      </c>
      <c r="AA173" s="501">
        <f>P173*'전기 요금 고지 및 기준'!$L$8</f>
        <v>25447.253940317689</v>
      </c>
      <c r="AB173" s="501">
        <f>P173*'전기 요금 고지 및 기준'!$M$8</f>
        <v>126388.66725365743</v>
      </c>
      <c r="AC173" s="501">
        <f>P173*'전기 요금 고지 및 기준'!$N$8</f>
        <v>12723.661357513723</v>
      </c>
      <c r="AD173" s="501">
        <f t="shared" si="92"/>
        <v>-254.47253940317688</v>
      </c>
      <c r="AE173" s="501">
        <f t="shared" si="88"/>
        <v>164305.11001208564</v>
      </c>
      <c r="AF173" s="501"/>
      <c r="AG173" s="2067">
        <f t="shared" si="78"/>
        <v>5257.7635203867403</v>
      </c>
      <c r="AH173" s="501">
        <f t="shared" si="93"/>
        <v>169560</v>
      </c>
      <c r="AI173" s="2061">
        <f>I173*'전기 요금 고지 및 기준'!$L$12</f>
        <v>6249.6888375267517</v>
      </c>
      <c r="AJ173" s="2061">
        <f>I173*'전기 요금 고지 및 기준'!$M$12</f>
        <v>31040.278246824637</v>
      </c>
      <c r="AK173" s="2061">
        <f>I173*'전기 요금 고지 및 기준'!$N$12</f>
        <v>3124.8528640859417</v>
      </c>
      <c r="AL173" s="2061">
        <f t="shared" si="80"/>
        <v>-62.496888375267517</v>
      </c>
      <c r="AM173" s="2061">
        <f t="shared" si="81"/>
        <v>40352.323060062066</v>
      </c>
      <c r="AN173" s="2068"/>
      <c r="AO173" s="503">
        <f t="shared" si="79"/>
        <v>1291.2743379219862</v>
      </c>
      <c r="AP173" s="2069">
        <f t="shared" si="82"/>
        <v>41640</v>
      </c>
      <c r="AQ173" s="2069">
        <f t="shared" si="83"/>
        <v>475230</v>
      </c>
      <c r="AR173" s="2069">
        <f t="shared" si="84"/>
        <v>41640</v>
      </c>
      <c r="AS173" s="2069">
        <f t="shared" si="85"/>
        <v>516870</v>
      </c>
      <c r="AU173" s="32"/>
      <c r="AV173" s="85">
        <f>'수도광열비 부과 내역 '!P173-'전체 전기 사용내역'!AS173</f>
        <v>0</v>
      </c>
    </row>
    <row r="174" spans="1:48" ht="24.95" customHeight="1">
      <c r="A174" s="4306"/>
      <c r="B174" s="2101">
        <v>169</v>
      </c>
      <c r="C174" s="1774" t="s">
        <v>165</v>
      </c>
      <c r="D174" s="1707" t="s">
        <v>633</v>
      </c>
      <c r="E174" s="3085">
        <v>117</v>
      </c>
      <c r="F174" s="1709">
        <v>55.9</v>
      </c>
      <c r="G174" s="1709"/>
      <c r="H174" s="1709"/>
      <c r="I174" s="1709">
        <f t="shared" si="86"/>
        <v>16.909749999999999</v>
      </c>
      <c r="J174" s="1739" t="s">
        <v>920</v>
      </c>
      <c r="K174" s="496">
        <f t="shared" si="76"/>
        <v>1.265299026425591</v>
      </c>
      <c r="L174" s="499">
        <f>'검침 내역'!S174</f>
        <v>5524</v>
      </c>
      <c r="M174" s="499"/>
      <c r="N174" s="499"/>
      <c r="O174" s="502"/>
      <c r="P174" s="681"/>
      <c r="Q174" s="760">
        <f>'주방 배수펌프 '!N79</f>
        <v>1.265299026425591</v>
      </c>
      <c r="R174" s="681">
        <f t="shared" si="87"/>
        <v>5525.265299026426</v>
      </c>
      <c r="S174" s="2060">
        <f>R174*'전기 요금 고지 및 기준'!$L$8</f>
        <v>154707.01025573004</v>
      </c>
      <c r="T174" s="499">
        <f>R174*'전기 요금 고지 및 기준'!$M$8</f>
        <v>768382.03787640296</v>
      </c>
      <c r="U174" s="1430">
        <f>R174*'전기 요금 고지 및 기준'!$N$8</f>
        <v>77353.714186369965</v>
      </c>
      <c r="V174" s="500">
        <f t="shared" si="89"/>
        <v>-1547.0701025573005</v>
      </c>
      <c r="W174" s="499">
        <f t="shared" si="90"/>
        <v>998895.69221594557</v>
      </c>
      <c r="X174" s="499"/>
      <c r="Y174" s="499">
        <f t="shared" si="77"/>
        <v>31964.662150910259</v>
      </c>
      <c r="Z174" s="499">
        <f t="shared" si="91"/>
        <v>1030860</v>
      </c>
      <c r="AA174" s="501">
        <f>P174*'전기 요금 고지 및 기준'!$L$8</f>
        <v>0</v>
      </c>
      <c r="AB174" s="501">
        <f>P174*'전기 요금 고지 및 기준'!$M$8</f>
        <v>0</v>
      </c>
      <c r="AC174" s="501">
        <f>P174*'전기 요금 고지 및 기준'!$N$8</f>
        <v>0</v>
      </c>
      <c r="AD174" s="501">
        <f t="shared" si="92"/>
        <v>0</v>
      </c>
      <c r="AE174" s="501">
        <f t="shared" si="88"/>
        <v>0</v>
      </c>
      <c r="AF174" s="501"/>
      <c r="AG174" s="2067">
        <f t="shared" si="78"/>
        <v>0</v>
      </c>
      <c r="AH174" s="501">
        <f t="shared" si="93"/>
        <v>0</v>
      </c>
      <c r="AI174" s="2061">
        <f>I174*'전기 요금 고지 및 기준'!$L$12</f>
        <v>9376.2105748187187</v>
      </c>
      <c r="AJ174" s="2061">
        <f>I174*'전기 요금 고지 및 기준'!$M$12</f>
        <v>46568.748094404116</v>
      </c>
      <c r="AK174" s="2061">
        <f>I174*'전기 요금 고지 및 기준'!$N$12</f>
        <v>4688.1179576597997</v>
      </c>
      <c r="AL174" s="2061">
        <f t="shared" si="80"/>
        <v>-93.762105748187182</v>
      </c>
      <c r="AM174" s="2061">
        <f t="shared" si="81"/>
        <v>60539.314521134445</v>
      </c>
      <c r="AN174" s="2068"/>
      <c r="AO174" s="503">
        <f t="shared" si="79"/>
        <v>1937.2580646763022</v>
      </c>
      <c r="AP174" s="2069">
        <f t="shared" si="82"/>
        <v>62480</v>
      </c>
      <c r="AQ174" s="2069">
        <f t="shared" si="83"/>
        <v>1030860</v>
      </c>
      <c r="AR174" s="2069">
        <f t="shared" si="84"/>
        <v>62480</v>
      </c>
      <c r="AS174" s="2069">
        <f t="shared" si="85"/>
        <v>1093340</v>
      </c>
      <c r="AU174" s="32"/>
      <c r="AV174" s="85">
        <f>'수도광열비 부과 내역 '!P174-'전체 전기 사용내역'!AS174</f>
        <v>0</v>
      </c>
    </row>
    <row r="175" spans="1:48" ht="24.95" customHeight="1">
      <c r="A175" s="4306"/>
      <c r="B175" s="2101">
        <v>170</v>
      </c>
      <c r="C175" s="1774" t="s">
        <v>165</v>
      </c>
      <c r="D175" s="1707" t="s">
        <v>633</v>
      </c>
      <c r="E175" s="3085">
        <v>118</v>
      </c>
      <c r="F175" s="1709">
        <v>54.86</v>
      </c>
      <c r="G175" s="1709"/>
      <c r="H175" s="1709"/>
      <c r="I175" s="1709">
        <f t="shared" si="86"/>
        <v>16.59515</v>
      </c>
      <c r="J175" s="1739" t="s">
        <v>3520</v>
      </c>
      <c r="K175" s="496">
        <f t="shared" si="76"/>
        <v>32.897774687065294</v>
      </c>
      <c r="L175" s="499">
        <f>'검침 내역'!S175</f>
        <v>2930</v>
      </c>
      <c r="M175" s="499"/>
      <c r="N175" s="499"/>
      <c r="O175" s="502"/>
      <c r="P175" s="681">
        <f>'EHP(OAC)검침자료'!F127</f>
        <v>1298.6379760851805</v>
      </c>
      <c r="Q175" s="760">
        <f>'주방 배수펌프 '!N80</f>
        <v>32.897774687065372</v>
      </c>
      <c r="R175" s="681">
        <f t="shared" si="87"/>
        <v>2962.8977746870651</v>
      </c>
      <c r="S175" s="2060">
        <f>R175*'전기 요금 고지 및 기준'!$L$8</f>
        <v>82960.913477939248</v>
      </c>
      <c r="T175" s="499">
        <f>R175*'전기 요금 고지 및 기준'!$M$8</f>
        <v>412041.28796035534</v>
      </c>
      <c r="U175" s="1430">
        <f>R175*'전기 요금 고지 및 기준'!$N$8</f>
        <v>41480.568845618909</v>
      </c>
      <c r="V175" s="500">
        <f t="shared" si="89"/>
        <v>-829.60913477939255</v>
      </c>
      <c r="W175" s="499">
        <f t="shared" si="90"/>
        <v>535653.16114913416</v>
      </c>
      <c r="X175" s="499"/>
      <c r="Y175" s="499">
        <f t="shared" si="77"/>
        <v>17140.901156772292</v>
      </c>
      <c r="Z175" s="499">
        <f t="shared" si="91"/>
        <v>552790</v>
      </c>
      <c r="AA175" s="501">
        <f>P175*'전기 요금 고지 및 기준'!$L$8</f>
        <v>36361.765057705263</v>
      </c>
      <c r="AB175" s="501">
        <f>P175*'전기 요금 고지 및 기준'!$M$8</f>
        <v>180597.68002521864</v>
      </c>
      <c r="AC175" s="501">
        <f>P175*'전기 요금 고지 및 기준'!$N$8</f>
        <v>18180.931665192526</v>
      </c>
      <c r="AD175" s="501">
        <f t="shared" si="92"/>
        <v>-363.61765057705264</v>
      </c>
      <c r="AE175" s="501">
        <f t="shared" si="88"/>
        <v>234776.75909753938</v>
      </c>
      <c r="AF175" s="501"/>
      <c r="AG175" s="2067">
        <f t="shared" si="78"/>
        <v>7512.8562911212603</v>
      </c>
      <c r="AH175" s="501">
        <f t="shared" si="93"/>
        <v>242290</v>
      </c>
      <c r="AI175" s="2061">
        <f>I175*'전기 요금 고지 및 기준'!$L$12</f>
        <v>9201.7694478453468</v>
      </c>
      <c r="AJ175" s="2061">
        <f>I175*'전기 요금 고지 및 기준'!$M$12</f>
        <v>45702.352781019858</v>
      </c>
      <c r="AK175" s="2061">
        <f>I175*'전기 요금 고지 및 기준'!$N$12</f>
        <v>4600.8971584475248</v>
      </c>
      <c r="AL175" s="2061">
        <f t="shared" si="80"/>
        <v>-92.017694478453464</v>
      </c>
      <c r="AM175" s="2061">
        <f t="shared" si="81"/>
        <v>59413.001692834274</v>
      </c>
      <c r="AN175" s="2068"/>
      <c r="AO175" s="503">
        <f t="shared" si="79"/>
        <v>1901.2160541706969</v>
      </c>
      <c r="AP175" s="2069">
        <f t="shared" si="82"/>
        <v>61310</v>
      </c>
      <c r="AQ175" s="2069">
        <f t="shared" si="83"/>
        <v>795080</v>
      </c>
      <c r="AR175" s="2069">
        <f t="shared" si="84"/>
        <v>61310</v>
      </c>
      <c r="AS175" s="2069">
        <f t="shared" si="85"/>
        <v>856390</v>
      </c>
      <c r="AU175" s="32"/>
      <c r="AV175" s="85">
        <f>'수도광열비 부과 내역 '!P175-'전체 전기 사용내역'!AS175</f>
        <v>0</v>
      </c>
    </row>
    <row r="176" spans="1:48" ht="24.95" customHeight="1">
      <c r="A176" s="4306"/>
      <c r="B176" s="2101">
        <v>171</v>
      </c>
      <c r="C176" s="1774" t="s">
        <v>165</v>
      </c>
      <c r="D176" s="1707" t="s">
        <v>858</v>
      </c>
      <c r="E176" s="3093" t="s">
        <v>918</v>
      </c>
      <c r="F176" s="1736">
        <v>578.37</v>
      </c>
      <c r="G176" s="1736"/>
      <c r="H176" s="1736"/>
      <c r="I176" s="1736">
        <f t="shared" si="86"/>
        <v>174.95692499999998</v>
      </c>
      <c r="J176" s="1737" t="s">
        <v>20</v>
      </c>
      <c r="K176" s="496">
        <f t="shared" ref="K176:K181" si="110">SUM(M176:Q176)-P176</f>
        <v>42.46304347826117</v>
      </c>
      <c r="L176" s="499">
        <f>'검침 내역'!S176</f>
        <v>7984</v>
      </c>
      <c r="M176" s="506">
        <f>'주방 배기펜 '!I206</f>
        <v>42.463043478260957</v>
      </c>
      <c r="N176" s="499"/>
      <c r="O176" s="502"/>
      <c r="P176" s="681">
        <f>'EHP(OAC)검침자료'!F134+'EHP(OAC)검침자료'!F130+'EHP(OAC)검침자료'!F133</f>
        <v>9138</v>
      </c>
      <c r="Q176" s="3197"/>
      <c r="R176" s="681">
        <f t="shared" si="87"/>
        <v>8026.4630434782594</v>
      </c>
      <c r="S176" s="2060">
        <f>R176*'전기 요금 고지 및 기준'!$L$8</f>
        <v>224740.35782561076</v>
      </c>
      <c r="T176" s="499">
        <f>R176*'전기 요금 고지 및 기준'!$M$8</f>
        <v>1116216.0903611595</v>
      </c>
      <c r="U176" s="1430">
        <f>R176*'전기 요금 고지 및 기준'!$N$8</f>
        <v>112370.48260869563</v>
      </c>
      <c r="V176" s="500">
        <f t="shared" si="89"/>
        <v>-2247.4035782561077</v>
      </c>
      <c r="W176" s="499">
        <f t="shared" si="90"/>
        <v>1451079.5272172098</v>
      </c>
      <c r="X176" s="499"/>
      <c r="Y176" s="499">
        <f t="shared" si="77"/>
        <v>46434.544870950718</v>
      </c>
      <c r="Z176" s="499">
        <f t="shared" si="91"/>
        <v>1497510</v>
      </c>
      <c r="AA176" s="501">
        <f>P176*'전기 요금 고지 및 기준'!$L$8</f>
        <v>255863.30849415736</v>
      </c>
      <c r="AB176" s="501">
        <f>P176*'전기 요금 고지 및 기준'!$M$8</f>
        <v>1270794.1939641852</v>
      </c>
      <c r="AC176" s="501">
        <f>P176*'전기 요금 고지 및 기준'!$N$8</f>
        <v>127932</v>
      </c>
      <c r="AD176" s="501">
        <f t="shared" si="92"/>
        <v>-2558.6330849415735</v>
      </c>
      <c r="AE176" s="501">
        <f t="shared" si="88"/>
        <v>1652030.8693734009</v>
      </c>
      <c r="AF176" s="501"/>
      <c r="AG176" s="2067">
        <f t="shared" si="78"/>
        <v>52864.98781994883</v>
      </c>
      <c r="AH176" s="501">
        <f t="shared" si="93"/>
        <v>1704900</v>
      </c>
      <c r="AI176" s="2061">
        <f>I176*'전기 요금 고지 및 기준'!$L$12</f>
        <v>97011.071738066224</v>
      </c>
      <c r="AJ176" s="2061">
        <f>I176*'전기 요금 고지 및 기준'!$M$12</f>
        <v>481824.09365582303</v>
      </c>
      <c r="AK176" s="2061">
        <f>I176*'전기 요금 고지 및 기준'!$N$12</f>
        <v>48505.666961926625</v>
      </c>
      <c r="AL176" s="2061">
        <f t="shared" si="80"/>
        <v>-970.11071738066221</v>
      </c>
      <c r="AM176" s="2061">
        <f t="shared" si="81"/>
        <v>626370.72163843527</v>
      </c>
      <c r="AN176" s="2068"/>
      <c r="AO176" s="503">
        <f t="shared" si="79"/>
        <v>20043.863092429929</v>
      </c>
      <c r="AP176" s="2069">
        <f t="shared" si="82"/>
        <v>646410</v>
      </c>
      <c r="AQ176" s="2069">
        <f t="shared" si="83"/>
        <v>3202410</v>
      </c>
      <c r="AR176" s="2069">
        <f t="shared" si="84"/>
        <v>646410</v>
      </c>
      <c r="AS176" s="2069">
        <f t="shared" si="85"/>
        <v>3848820</v>
      </c>
      <c r="AU176" s="32"/>
      <c r="AV176" s="85">
        <f>'수도광열비 부과 내역 '!P176-'전체 전기 사용내역'!AS176</f>
        <v>0</v>
      </c>
    </row>
    <row r="177" spans="1:48" ht="24.95" customHeight="1">
      <c r="A177" s="4306"/>
      <c r="B177" s="2101">
        <v>172</v>
      </c>
      <c r="C177" s="1774" t="s">
        <v>165</v>
      </c>
      <c r="D177" s="1707" t="s">
        <v>1287</v>
      </c>
      <c r="E177" s="3104" t="s">
        <v>2678</v>
      </c>
      <c r="F177" s="1736">
        <v>157.38999999999999</v>
      </c>
      <c r="G177" s="1736"/>
      <c r="H177" s="1736"/>
      <c r="I177" s="1736">
        <v>47.61</v>
      </c>
      <c r="J177" s="1743" t="s">
        <v>2696</v>
      </c>
      <c r="K177" s="496">
        <f t="shared" si="110"/>
        <v>736.83646267964787</v>
      </c>
      <c r="L177" s="499">
        <f>'검침 내역'!S177</f>
        <v>4651</v>
      </c>
      <c r="M177" s="687">
        <f>'주방 배기펜 '!I215</f>
        <v>688.33333333333337</v>
      </c>
      <c r="N177" s="499"/>
      <c r="O177" s="502"/>
      <c r="P177" s="681">
        <f>'EHP(OAC)검침자료'!F131</f>
        <v>1683</v>
      </c>
      <c r="Q177" s="499">
        <f>'주방 배수펌프 '!N88</f>
        <v>48.503129346314324</v>
      </c>
      <c r="R177" s="681">
        <f t="shared" si="87"/>
        <v>5387.8364626796474</v>
      </c>
      <c r="S177" s="2060">
        <f>R177*'전기 요금 고지 및 기준'!$L$8</f>
        <v>150859.01323776232</v>
      </c>
      <c r="T177" s="499">
        <f>R177*'전기 요금 고지 및 기준'!$M$8</f>
        <v>749270.22267474607</v>
      </c>
      <c r="U177" s="1430">
        <f>R177*'전기 요금 고지 및 기준'!$N$8</f>
        <v>75429.710477515066</v>
      </c>
      <c r="V177" s="500">
        <f t="shared" si="89"/>
        <v>-1508.5901323776231</v>
      </c>
      <c r="W177" s="499">
        <f t="shared" si="90"/>
        <v>974050.35625764588</v>
      </c>
      <c r="X177" s="499"/>
      <c r="Y177" s="499">
        <f t="shared" si="77"/>
        <v>31169.61140024467</v>
      </c>
      <c r="Z177" s="499">
        <f t="shared" si="91"/>
        <v>1005220</v>
      </c>
      <c r="AA177" s="501">
        <f>P177*'전기 요금 고지 및 기준'!$L$8</f>
        <v>47123.872641241716</v>
      </c>
      <c r="AB177" s="501">
        <f>P177*'전기 요금 고지 및 기준'!$M$8</f>
        <v>234049.75141625342</v>
      </c>
      <c r="AC177" s="501">
        <f>P177*'전기 요금 고지 및 기준'!$N$8</f>
        <v>23562</v>
      </c>
      <c r="AD177" s="501">
        <f t="shared" si="92"/>
        <v>-471.23872641241718</v>
      </c>
      <c r="AE177" s="501">
        <f t="shared" si="88"/>
        <v>304264.38533108274</v>
      </c>
      <c r="AF177" s="501"/>
      <c r="AG177" s="2067">
        <f t="shared" si="78"/>
        <v>9736.4603305946475</v>
      </c>
      <c r="AH177" s="501">
        <f t="shared" si="93"/>
        <v>314000</v>
      </c>
      <c r="AI177" s="2061">
        <f>I177*'전기 요금 고지 및 기준'!$L$12</f>
        <v>26399.052940884354</v>
      </c>
      <c r="AJ177" s="2061">
        <f>I177*'전기 요금 고지 및 기준'!$M$12</f>
        <v>131115.95953663299</v>
      </c>
      <c r="AK177" s="2061">
        <f>I177*'전기 요금 고지 및 기준'!$N$12</f>
        <v>13199.562143981022</v>
      </c>
      <c r="AL177" s="2061">
        <f t="shared" si="80"/>
        <v>-263.99052940884354</v>
      </c>
      <c r="AM177" s="2061">
        <f t="shared" si="81"/>
        <v>170450.5840920895</v>
      </c>
      <c r="AN177" s="2068"/>
      <c r="AO177" s="503">
        <f t="shared" si="79"/>
        <v>5454.4186909468644</v>
      </c>
      <c r="AP177" s="2069">
        <f t="shared" si="82"/>
        <v>175910</v>
      </c>
      <c r="AQ177" s="2069">
        <f t="shared" si="83"/>
        <v>1319220</v>
      </c>
      <c r="AR177" s="2069">
        <f t="shared" si="84"/>
        <v>175910</v>
      </c>
      <c r="AS177" s="2069">
        <f t="shared" si="85"/>
        <v>1495130</v>
      </c>
      <c r="AU177" s="32"/>
      <c r="AV177" s="85">
        <f>'수도광열비 부과 내역 '!P177-'전체 전기 사용내역'!AS177</f>
        <v>0</v>
      </c>
    </row>
    <row r="178" spans="1:48" ht="24.95" customHeight="1">
      <c r="A178" s="4306"/>
      <c r="B178" s="2101">
        <v>173</v>
      </c>
      <c r="C178" s="1774" t="s">
        <v>165</v>
      </c>
      <c r="D178" s="1707" t="s">
        <v>1287</v>
      </c>
      <c r="E178" s="3104" t="s">
        <v>2684</v>
      </c>
      <c r="F178" s="1736">
        <v>116.46</v>
      </c>
      <c r="G178" s="1736"/>
      <c r="H178" s="1736"/>
      <c r="I178" s="1736">
        <v>35.229999999999997</v>
      </c>
      <c r="J178" s="3946" t="s">
        <v>3524</v>
      </c>
      <c r="K178" s="496">
        <f t="shared" si="110"/>
        <v>715.32637923041261</v>
      </c>
      <c r="L178" s="499">
        <f>'검침 내역'!S178</f>
        <v>5024</v>
      </c>
      <c r="M178" s="687">
        <f>'주방 배기펜 '!I216</f>
        <v>688.33333333333337</v>
      </c>
      <c r="N178" s="499"/>
      <c r="O178" s="502"/>
      <c r="P178" s="681">
        <f>'EHP(OAC)검침자료'!F140</f>
        <v>52</v>
      </c>
      <c r="Q178" s="499">
        <f>'주방 배수펌프 '!N89</f>
        <v>26.993045897079277</v>
      </c>
      <c r="R178" s="681">
        <f>SUM(L178:Q178)-P178</f>
        <v>5739.3263792304124</v>
      </c>
      <c r="S178" s="2060">
        <f>R178*'전기 요금 고지 및 기준'!$L$8</f>
        <v>160700.70430265772</v>
      </c>
      <c r="T178" s="499">
        <f>R178*'전기 요금 고지 및 기준'!$M$8</f>
        <v>798150.86889817216</v>
      </c>
      <c r="U178" s="1430">
        <f>R178*'전기 요금 고지 및 기준'!$N$8</f>
        <v>80350.569309225772</v>
      </c>
      <c r="V178" s="500">
        <f>S178*-0.01</f>
        <v>-1607.0070430265771</v>
      </c>
      <c r="W178" s="499">
        <f>S178+T178+V178+U178</f>
        <v>1037595.1354670291</v>
      </c>
      <c r="X178" s="499"/>
      <c r="Y178" s="499">
        <f t="shared" si="77"/>
        <v>33203.044334944934</v>
      </c>
      <c r="Z178" s="499">
        <f>ROUND((W178+X178+Y178),-1)</f>
        <v>1070800</v>
      </c>
      <c r="AA178" s="501">
        <f>P178*'전기 요금 고지 및 기준'!$L$8</f>
        <v>1455.9960649700354</v>
      </c>
      <c r="AB178" s="501">
        <f>P178*'전기 요금 고지 및 기준'!$M$8</f>
        <v>7231.4837038889946</v>
      </c>
      <c r="AC178" s="501">
        <f>P178*'전기 요금 고지 및 기준'!$N$8</f>
        <v>728</v>
      </c>
      <c r="AD178" s="501">
        <f>AA178*-0.01</f>
        <v>-14.559960649700354</v>
      </c>
      <c r="AE178" s="501">
        <f>AA178+AB178+AD178+AC178</f>
        <v>9400.9198082093299</v>
      </c>
      <c r="AF178" s="501"/>
      <c r="AG178" s="2067">
        <f t="shared" si="78"/>
        <v>300.82943386269858</v>
      </c>
      <c r="AH178" s="501">
        <f>ROUND((AE178+AF178+AG178),-1)</f>
        <v>9700</v>
      </c>
      <c r="AI178" s="2061">
        <f>I178*'전기 요금 고지 및 기준'!$L$12</f>
        <v>19534.522896604823</v>
      </c>
      <c r="AJ178" s="2061">
        <f>I178*'전기 요금 고지 및 기준'!$M$12</f>
        <v>97021.954515345104</v>
      </c>
      <c r="AK178" s="2061">
        <f>I178*'전기 요금 고지 및 기준'!$N$12</f>
        <v>9767.2878456721555</v>
      </c>
      <c r="AL178" s="2061">
        <f>AI178*-0.01</f>
        <v>-195.34522896604824</v>
      </c>
      <c r="AM178" s="2061">
        <f>AI178+AJ178+AL178+AK178</f>
        <v>126128.42002865602</v>
      </c>
      <c r="AN178" s="2068"/>
      <c r="AO178" s="503">
        <f t="shared" si="79"/>
        <v>4036.1094409169928</v>
      </c>
      <c r="AP178" s="2069">
        <f>ROUND((AM178+AN178+AO178),-1)</f>
        <v>130160</v>
      </c>
      <c r="AQ178" s="3077">
        <f>AH178+Z178</f>
        <v>1080500</v>
      </c>
      <c r="AR178" s="3077">
        <f>AP178</f>
        <v>130160</v>
      </c>
      <c r="AS178" s="3077">
        <f>AQ178+AR178</f>
        <v>1210660</v>
      </c>
      <c r="AU178" s="32"/>
      <c r="AV178" s="85"/>
    </row>
    <row r="179" spans="1:48" ht="24.95" customHeight="1">
      <c r="A179" s="4306"/>
      <c r="B179" s="2101">
        <v>174</v>
      </c>
      <c r="C179" s="1774" t="s">
        <v>165</v>
      </c>
      <c r="D179" s="1707" t="s">
        <v>1287</v>
      </c>
      <c r="E179" s="3104" t="s">
        <v>2686</v>
      </c>
      <c r="F179" s="1736">
        <v>132.69</v>
      </c>
      <c r="G179" s="1736"/>
      <c r="H179" s="1736"/>
      <c r="I179" s="1736">
        <v>40.14</v>
      </c>
      <c r="J179" s="1743" t="s">
        <v>3523</v>
      </c>
      <c r="K179" s="496">
        <f t="shared" si="110"/>
        <v>737.25822902178959</v>
      </c>
      <c r="L179" s="499">
        <f>'검침 내역'!S179</f>
        <v>7781</v>
      </c>
      <c r="M179" s="687">
        <f>'주방 배기펜 '!I217</f>
        <v>688.33333333333337</v>
      </c>
      <c r="N179" s="499"/>
      <c r="O179" s="502"/>
      <c r="P179" s="681">
        <f>'EHP(OAC)검침자료'!F141</f>
        <v>52</v>
      </c>
      <c r="Q179" s="499">
        <f>'주방 배수펌프 '!N90</f>
        <v>48.924895688456189</v>
      </c>
      <c r="R179" s="681">
        <f>SUM(L179:Q179)-P179</f>
        <v>8518.2582290217906</v>
      </c>
      <c r="S179" s="2060">
        <f>R179*'전기 요금 고지 및 기준'!$L$8</f>
        <v>238510.58580489131</v>
      </c>
      <c r="T179" s="499">
        <f>R179*'전기 요금 고지 및 기준'!$M$8</f>
        <v>1184608.5686286425</v>
      </c>
      <c r="U179" s="1430">
        <f>R179*'전기 요금 고지 및 기준'!$N$8</f>
        <v>119255.61520630507</v>
      </c>
      <c r="V179" s="500">
        <f>S179*-0.01</f>
        <v>-2385.105858048913</v>
      </c>
      <c r="W179" s="499">
        <f>S179+T179+V179+U179</f>
        <v>1539989.6637817901</v>
      </c>
      <c r="X179" s="499"/>
      <c r="Y179" s="499">
        <f t="shared" si="77"/>
        <v>49279.669241017284</v>
      </c>
      <c r="Z179" s="499">
        <f>ROUND((W179+X179+Y179),-1)</f>
        <v>1589270</v>
      </c>
      <c r="AA179" s="501">
        <f>P179*'전기 요금 고지 및 기준'!$L$8</f>
        <v>1455.9960649700354</v>
      </c>
      <c r="AB179" s="501">
        <f>P179*'전기 요금 고지 및 기준'!$M$8</f>
        <v>7231.4837038889946</v>
      </c>
      <c r="AC179" s="501">
        <f>P179*'전기 요금 고지 및 기준'!$N$8</f>
        <v>728</v>
      </c>
      <c r="AD179" s="501">
        <f>AA179*-0.01</f>
        <v>-14.559960649700354</v>
      </c>
      <c r="AE179" s="501">
        <f>AA179+AB179+AD179+AC179</f>
        <v>9400.9198082093299</v>
      </c>
      <c r="AF179" s="501"/>
      <c r="AG179" s="2067">
        <f t="shared" si="78"/>
        <v>300.82943386269858</v>
      </c>
      <c r="AH179" s="501">
        <f>ROUND((AE179+AF179+AG179),-1)</f>
        <v>9700</v>
      </c>
      <c r="AI179" s="2061">
        <f>I179*'전기 요금 고지 및 기준'!$L$12</f>
        <v>22257.046524828776</v>
      </c>
      <c r="AJ179" s="2061">
        <f>I179*'전기 요금 고지 및 기준'!$M$12</f>
        <v>110543.89027096091</v>
      </c>
      <c r="AK179" s="2061">
        <f>I179*'전기 요금 고지 및 기준'!$N$12</f>
        <v>11128.55333878173</v>
      </c>
      <c r="AL179" s="2061">
        <f>AI179*-0.01</f>
        <v>-222.57046524828777</v>
      </c>
      <c r="AM179" s="2061">
        <f>AI179+AJ179+AL179+AK179</f>
        <v>143706.91966932314</v>
      </c>
      <c r="AN179" s="2068"/>
      <c r="AO179" s="503">
        <f t="shared" si="79"/>
        <v>4598.6214294183401</v>
      </c>
      <c r="AP179" s="2069">
        <f>ROUND((AM179+AN179+AO179),-1)</f>
        <v>148310</v>
      </c>
      <c r="AQ179" s="2069">
        <f>AH179+Z179</f>
        <v>1598970</v>
      </c>
      <c r="AR179" s="2069">
        <f>AP179</f>
        <v>148310</v>
      </c>
      <c r="AS179" s="2069">
        <f>AQ179+AR179</f>
        <v>1747280</v>
      </c>
      <c r="AU179" s="32"/>
      <c r="AV179" s="85"/>
    </row>
    <row r="180" spans="1:48" ht="24.95" customHeight="1">
      <c r="A180" s="4306"/>
      <c r="B180" s="2101">
        <v>175</v>
      </c>
      <c r="C180" s="1774" t="s">
        <v>165</v>
      </c>
      <c r="D180" s="1707" t="s">
        <v>1384</v>
      </c>
      <c r="E180" s="3104" t="s">
        <v>2688</v>
      </c>
      <c r="F180" s="1736">
        <v>287.58999999999997</v>
      </c>
      <c r="G180" s="1736"/>
      <c r="H180" s="1736"/>
      <c r="I180" s="1736">
        <v>87</v>
      </c>
      <c r="J180" s="1743" t="s">
        <v>3498</v>
      </c>
      <c r="K180" s="496">
        <f t="shared" si="110"/>
        <v>46.265871681683166</v>
      </c>
      <c r="L180" s="499">
        <f>'검침 내역'!S180</f>
        <v>2970</v>
      </c>
      <c r="M180" s="2039">
        <f>'주방 배기펜 '!I208</f>
        <v>22.646956521739174</v>
      </c>
      <c r="N180" s="499"/>
      <c r="O180" s="502"/>
      <c r="P180" s="681">
        <f>'EHP(OAC)검침자료'!F123</f>
        <v>2195</v>
      </c>
      <c r="Q180" s="499">
        <f>'주방 배수펌프 '!N91</f>
        <v>23.618915159944368</v>
      </c>
      <c r="R180" s="681">
        <f>SUM(L180:Q180)-P180</f>
        <v>3016.2658716816841</v>
      </c>
      <c r="S180" s="2060">
        <f>R180*'전기 요금 고지 및 기준'!$L$8</f>
        <v>84455.216155229718</v>
      </c>
      <c r="T180" s="499">
        <f>R180*'전기 요금 고지 및 기준'!$M$8</f>
        <v>419463.02880120446</v>
      </c>
      <c r="U180" s="1430">
        <f>R180*'전기 요금 고지 및 기준'!$N$8</f>
        <v>42227.722203543577</v>
      </c>
      <c r="V180" s="500">
        <f>S180*-0.01</f>
        <v>-844.55216155229721</v>
      </c>
      <c r="W180" s="499">
        <f>S180+T180+V180+U180</f>
        <v>545301.4149984254</v>
      </c>
      <c r="X180" s="499"/>
      <c r="Y180" s="499">
        <f t="shared" si="77"/>
        <v>17449.645279949615</v>
      </c>
      <c r="Z180" s="499">
        <f>ROUND((W180+X180+Y180),-1)</f>
        <v>562750</v>
      </c>
      <c r="AA180" s="501">
        <f>P180*'전기 요금 고지 및 기준'!$L$8</f>
        <v>61459.8338963313</v>
      </c>
      <c r="AB180" s="501">
        <f>P180*'전기 요금 고지 및 기준'!$M$8</f>
        <v>305252.05250069889</v>
      </c>
      <c r="AC180" s="501">
        <f>P180*'전기 요금 고지 및 기준'!$N$8</f>
        <v>30730</v>
      </c>
      <c r="AD180" s="501">
        <f>AA180*-0.01</f>
        <v>-614.59833896331304</v>
      </c>
      <c r="AE180" s="501">
        <f>AA180+AB180+AD180+AC180</f>
        <v>396827.28805806692</v>
      </c>
      <c r="AF180" s="501"/>
      <c r="AG180" s="2067">
        <f t="shared" si="78"/>
        <v>12698.473217858142</v>
      </c>
      <c r="AH180" s="501">
        <f>ROUND((AE180+AF180+AG180),-1)</f>
        <v>409530</v>
      </c>
      <c r="AI180" s="2061">
        <f>I180*'전기 요금 고지 및 기준'!$L$12</f>
        <v>48240.235367715577</v>
      </c>
      <c r="AJ180" s="2061">
        <f>I180*'전기 요금 고지 및 기준'!$M$12</f>
        <v>239594.3810058196</v>
      </c>
      <c r="AK180" s="2061">
        <f>I180*'전기 요금 고지 및 기준'!$N$12</f>
        <v>24120.18287179897</v>
      </c>
      <c r="AL180" s="2061">
        <f>AI180*-0.01</f>
        <v>-482.40235367715576</v>
      </c>
      <c r="AM180" s="2061">
        <f>AI180+AJ180+AL180+AK180</f>
        <v>311472.39689165703</v>
      </c>
      <c r="AN180" s="2068"/>
      <c r="AO180" s="503">
        <f t="shared" si="79"/>
        <v>9967.1167005330244</v>
      </c>
      <c r="AP180" s="2069">
        <f>ROUND((AM180+AN180+AO180),-1)</f>
        <v>321440</v>
      </c>
      <c r="AQ180" s="2069">
        <f>AH180+Z180</f>
        <v>972280</v>
      </c>
      <c r="AR180" s="2069">
        <f>AP180</f>
        <v>321440</v>
      </c>
      <c r="AS180" s="2069">
        <f>AQ180+AR180</f>
        <v>1293720</v>
      </c>
      <c r="AU180" s="32"/>
      <c r="AV180" s="85"/>
    </row>
    <row r="181" spans="1:48" ht="24.95" customHeight="1">
      <c r="A181" s="4306"/>
      <c r="B181" s="2101">
        <v>176</v>
      </c>
      <c r="C181" s="1774" t="s">
        <v>165</v>
      </c>
      <c r="D181" s="1707" t="s">
        <v>1384</v>
      </c>
      <c r="E181" s="3104" t="s">
        <v>2690</v>
      </c>
      <c r="F181" s="1736">
        <v>281.44</v>
      </c>
      <c r="G181" s="1736"/>
      <c r="H181" s="1736"/>
      <c r="I181" s="1736">
        <v>85.14</v>
      </c>
      <c r="J181" s="1743" t="s">
        <v>2901</v>
      </c>
      <c r="K181" s="496">
        <f t="shared" si="110"/>
        <v>0</v>
      </c>
      <c r="L181" s="499">
        <f>'검침 내역'!S181</f>
        <v>5733</v>
      </c>
      <c r="M181" s="2039"/>
      <c r="N181" s="499"/>
      <c r="O181" s="502"/>
      <c r="P181" s="681">
        <f>'EHP(OAC)검침자료'!F139</f>
        <v>513</v>
      </c>
      <c r="Q181" s="499">
        <f>'주방 배수펌프 '!N92</f>
        <v>0</v>
      </c>
      <c r="R181" s="681">
        <f>SUM(L181:Q181)-P181</f>
        <v>5733</v>
      </c>
      <c r="S181" s="2060">
        <f>R181*'전기 요금 고지 및 기준'!$L$8</f>
        <v>160523.5661629464</v>
      </c>
      <c r="T181" s="499">
        <f>R181*'전기 요금 고지 및 기준'!$M$8</f>
        <v>797271.0783537617</v>
      </c>
      <c r="U181" s="1430">
        <f>R181*'전기 요금 고지 및 기준'!$N$8</f>
        <v>80262</v>
      </c>
      <c r="V181" s="500">
        <f>S181*-0.01</f>
        <v>-1605.2356616294639</v>
      </c>
      <c r="W181" s="499">
        <f>S181+T181+V181+U181</f>
        <v>1036451.4088550786</v>
      </c>
      <c r="X181" s="499"/>
      <c r="Y181" s="499">
        <f t="shared" si="77"/>
        <v>33166.445083362516</v>
      </c>
      <c r="Z181" s="499">
        <f>ROUND((W181+X181+Y181),-1)</f>
        <v>1069620</v>
      </c>
      <c r="AA181" s="501">
        <f>P181*'전기 요금 고지 및 기준'!$L$8</f>
        <v>14363.961179415925</v>
      </c>
      <c r="AB181" s="501">
        <f>P181*'전기 요금 고지 및 기준'!$M$8</f>
        <v>71341.368078751038</v>
      </c>
      <c r="AC181" s="501">
        <f>P181*'전기 요금 고지 및 기준'!$N$8</f>
        <v>7182</v>
      </c>
      <c r="AD181" s="501">
        <f>AA181*-0.01</f>
        <v>-143.63961179415924</v>
      </c>
      <c r="AE181" s="501">
        <f>AA181+AB181+AD181+AC181</f>
        <v>92743.689646372804</v>
      </c>
      <c r="AF181" s="501"/>
      <c r="AG181" s="2067">
        <f t="shared" si="78"/>
        <v>2967.7980686839296</v>
      </c>
      <c r="AH181" s="501">
        <f>ROUND((AE181+AF181+AG181),-1)</f>
        <v>95710</v>
      </c>
      <c r="AI181" s="2061">
        <f>I181*'전기 요금 고지 및 기준'!$L$12</f>
        <v>47208.892404681661</v>
      </c>
      <c r="AJ181" s="2061">
        <f>I181*'전기 요금 고지 및 기준'!$M$12</f>
        <v>234472.01837741933</v>
      </c>
      <c r="AK181" s="2061">
        <f>I181*'전기 요금 고지 및 기준'!$N$12</f>
        <v>23604.509996608784</v>
      </c>
      <c r="AL181" s="2061">
        <f>AI181*-0.01</f>
        <v>-472.0889240468166</v>
      </c>
      <c r="AM181" s="2061">
        <f>AI181+AJ181+AL181+AK181</f>
        <v>304813.33185466292</v>
      </c>
      <c r="AN181" s="2068"/>
      <c r="AO181" s="503">
        <f t="shared" si="79"/>
        <v>9754.0266193492134</v>
      </c>
      <c r="AP181" s="2069">
        <f>ROUND((AM181+AN181+AO181),-1)</f>
        <v>314570</v>
      </c>
      <c r="AQ181" s="2069">
        <f>AH181+Z181</f>
        <v>1165330</v>
      </c>
      <c r="AR181" s="2069">
        <f>AP181</f>
        <v>314570</v>
      </c>
      <c r="AS181" s="2069">
        <f>AQ181+AR181</f>
        <v>1479900</v>
      </c>
      <c r="AU181" s="32"/>
      <c r="AV181" s="85"/>
    </row>
    <row r="182" spans="1:48" ht="24.95" customHeight="1">
      <c r="A182" s="4306"/>
      <c r="B182" s="2101">
        <v>177</v>
      </c>
      <c r="C182" s="1774" t="s">
        <v>165</v>
      </c>
      <c r="D182" s="1778" t="s">
        <v>633</v>
      </c>
      <c r="E182" s="3084" t="s">
        <v>2115</v>
      </c>
      <c r="F182" s="1736">
        <v>174.88</v>
      </c>
      <c r="G182" s="1736"/>
      <c r="H182" s="1736"/>
      <c r="I182" s="1736">
        <v>52.9</v>
      </c>
      <c r="J182" s="1743" t="s">
        <v>2117</v>
      </c>
      <c r="K182" s="496">
        <f t="shared" si="76"/>
        <v>428.25318567843351</v>
      </c>
      <c r="L182" s="499">
        <f>'검침 내역'!S182</f>
        <v>3602</v>
      </c>
      <c r="M182" s="504">
        <f>'주방 배기펜 '!I196</f>
        <v>408.43016759776594</v>
      </c>
      <c r="N182" s="499"/>
      <c r="O182" s="502"/>
      <c r="P182" s="681">
        <f>'EHP(OAC)검침자료'!F128</f>
        <v>2986.0000000000005</v>
      </c>
      <c r="Q182" s="760">
        <f>'주방 배수펌프 '!N81</f>
        <v>19.823018080667595</v>
      </c>
      <c r="R182" s="681">
        <f t="shared" ref="R182:R210" si="111">SUM(L182:Q182)-P182</f>
        <v>4030.2531856784331</v>
      </c>
      <c r="S182" s="2060">
        <f>R182*'전기 요금 고지 및 기준'!$L$8</f>
        <v>112846.78421501437</v>
      </c>
      <c r="T182" s="499">
        <f>R182*'전기 요금 고지 및 기준'!$M$8</f>
        <v>560475.196822698</v>
      </c>
      <c r="U182" s="1430">
        <f>R182*'전기 요금 고지 및 기준'!$N$8</f>
        <v>56423.544599498062</v>
      </c>
      <c r="V182" s="500">
        <f t="shared" si="89"/>
        <v>-1128.4678421501437</v>
      </c>
      <c r="W182" s="499">
        <f t="shared" si="90"/>
        <v>728617.05779506033</v>
      </c>
      <c r="X182" s="499"/>
      <c r="Y182" s="499">
        <f t="shared" si="77"/>
        <v>23315.74584944193</v>
      </c>
      <c r="Z182" s="499">
        <f t="shared" si="91"/>
        <v>751930</v>
      </c>
      <c r="AA182" s="501">
        <f>P182*'전기 요금 고지 및 기준'!$L$8</f>
        <v>83607.77403847166</v>
      </c>
      <c r="AB182" s="501">
        <f>P182*'전기 요금 고지 및 기준'!$M$8</f>
        <v>415254.04499639501</v>
      </c>
      <c r="AC182" s="501">
        <f>P182*'전기 요금 고지 및 기준'!$N$8</f>
        <v>41804.000000000007</v>
      </c>
      <c r="AD182" s="501">
        <f t="shared" si="92"/>
        <v>-836.07774038471666</v>
      </c>
      <c r="AE182" s="501">
        <f t="shared" si="88"/>
        <v>539829.74129448191</v>
      </c>
      <c r="AF182" s="501"/>
      <c r="AG182" s="2067">
        <f t="shared" si="78"/>
        <v>17274.551721423421</v>
      </c>
      <c r="AH182" s="501">
        <f t="shared" si="93"/>
        <v>557100</v>
      </c>
      <c r="AI182" s="2061">
        <f>I182*'전기 요금 고지 및 기준'!$L$12</f>
        <v>29332.281045427058</v>
      </c>
      <c r="AJ182" s="2061">
        <f>I182*'전기 요금 고지 및 기준'!$M$12</f>
        <v>145684.39948514779</v>
      </c>
      <c r="AK182" s="2061">
        <f>I182*'전기 요금 고지 및 기준'!$N$12</f>
        <v>14666.180159978912</v>
      </c>
      <c r="AL182" s="2061">
        <f t="shared" si="80"/>
        <v>-293.32281045427061</v>
      </c>
      <c r="AM182" s="2061">
        <f t="shared" si="81"/>
        <v>189389.53788009949</v>
      </c>
      <c r="AN182" s="2068"/>
      <c r="AO182" s="503">
        <f t="shared" si="79"/>
        <v>6060.4652121631843</v>
      </c>
      <c r="AP182" s="2069">
        <f t="shared" si="82"/>
        <v>195450</v>
      </c>
      <c r="AQ182" s="2069">
        <f t="shared" si="83"/>
        <v>1309030</v>
      </c>
      <c r="AR182" s="2069">
        <f t="shared" si="84"/>
        <v>195450</v>
      </c>
      <c r="AS182" s="2069">
        <f t="shared" si="85"/>
        <v>1504480</v>
      </c>
      <c r="AU182" s="32"/>
      <c r="AV182" s="85">
        <f>'수도광열비 부과 내역 '!P182-'전체 전기 사용내역'!AS182</f>
        <v>0</v>
      </c>
    </row>
    <row r="183" spans="1:48" ht="24.95" customHeight="1">
      <c r="A183" s="4306"/>
      <c r="B183" s="2101">
        <v>178</v>
      </c>
      <c r="C183" s="1774" t="s">
        <v>165</v>
      </c>
      <c r="D183" s="1778" t="s">
        <v>633</v>
      </c>
      <c r="E183" s="3084" t="s">
        <v>2116</v>
      </c>
      <c r="F183" s="1736">
        <v>162.93</v>
      </c>
      <c r="G183" s="1736"/>
      <c r="H183" s="1736"/>
      <c r="I183" s="1736">
        <v>49.29</v>
      </c>
      <c r="J183" s="1752" t="s">
        <v>3499</v>
      </c>
      <c r="K183" s="496">
        <f t="shared" si="76"/>
        <v>440.06264325840573</v>
      </c>
      <c r="L183" s="499">
        <f>'검침 내역'!S183</f>
        <v>6119</v>
      </c>
      <c r="M183" s="504">
        <f>'주방 배기펜 '!I197</f>
        <v>408.43016759776594</v>
      </c>
      <c r="N183" s="499"/>
      <c r="O183" s="502"/>
      <c r="P183" s="681">
        <f>'EHP(OAC)검침자료'!F129</f>
        <v>0</v>
      </c>
      <c r="Q183" s="760">
        <f>'주방 배수펌프 '!N82</f>
        <v>31.632475660639777</v>
      </c>
      <c r="R183" s="681">
        <f>SUM(L183:Q183)-P183</f>
        <v>6559.0626432584058</v>
      </c>
      <c r="S183" s="2060">
        <f>R183*'전기 요금 고지 및 기준'!$L$8</f>
        <v>183653.25766300378</v>
      </c>
      <c r="T183" s="499">
        <f>R183*'전기 요금 고지 및 기준'!$M$8</f>
        <v>912149.1272598122</v>
      </c>
      <c r="U183" s="1430">
        <f>R183*'전기 요금 고지 및 기준'!$N$8</f>
        <v>91826.877005617687</v>
      </c>
      <c r="V183" s="500">
        <f>S183*-0.01</f>
        <v>-1836.5325766300377</v>
      </c>
      <c r="W183" s="499">
        <f>S183+T183+V183+U183</f>
        <v>1185792.7293518034</v>
      </c>
      <c r="X183" s="499"/>
      <c r="Y183" s="499">
        <f t="shared" si="77"/>
        <v>37945.367339257711</v>
      </c>
      <c r="Z183" s="499">
        <f>ROUND((W183+X183+Y183),-1)</f>
        <v>1223740</v>
      </c>
      <c r="AA183" s="501">
        <f>P183*'전기 요금 고지 및 기준'!$L$8</f>
        <v>0</v>
      </c>
      <c r="AB183" s="501">
        <f>P183*'전기 요금 고지 및 기준'!$M$8</f>
        <v>0</v>
      </c>
      <c r="AC183" s="501">
        <f>P183*'전기 요금 고지 및 기준'!$N$8</f>
        <v>0</v>
      </c>
      <c r="AD183" s="501">
        <f>AA183*-0.01</f>
        <v>0</v>
      </c>
      <c r="AE183" s="501">
        <f>AA183+AB183+AD183+AC183</f>
        <v>0</v>
      </c>
      <c r="AF183" s="501"/>
      <c r="AG183" s="2067">
        <f t="shared" si="78"/>
        <v>0</v>
      </c>
      <c r="AH183" s="501">
        <f>ROUND((AE183+AF183+AG183),-1)</f>
        <v>0</v>
      </c>
      <c r="AI183" s="2061">
        <f>I183*'전기 요금 고지 및 기준'!$L$12</f>
        <v>27330.588520398862</v>
      </c>
      <c r="AJ183" s="2061">
        <f>I183*'전기 요금 고지 및 기준'!$M$12</f>
        <v>135742.60965260744</v>
      </c>
      <c r="AK183" s="2061">
        <f>I183*'전기 요금 고지 및 기준'!$N$12</f>
        <v>13665.331192539898</v>
      </c>
      <c r="AL183" s="2061">
        <f t="shared" si="80"/>
        <v>-273.30588520398862</v>
      </c>
      <c r="AM183" s="2061">
        <f t="shared" si="81"/>
        <v>176465.22348034219</v>
      </c>
      <c r="AN183" s="2068"/>
      <c r="AO183" s="503">
        <f t="shared" si="79"/>
        <v>5646.8871513709501</v>
      </c>
      <c r="AP183" s="2069">
        <f t="shared" si="82"/>
        <v>182110</v>
      </c>
      <c r="AQ183" s="2069">
        <f t="shared" si="83"/>
        <v>1223740</v>
      </c>
      <c r="AR183" s="2069">
        <f t="shared" si="84"/>
        <v>182110</v>
      </c>
      <c r="AS183" s="2069">
        <f t="shared" si="85"/>
        <v>1405850</v>
      </c>
      <c r="AU183" s="32"/>
      <c r="AV183" s="85"/>
    </row>
    <row r="184" spans="1:48" ht="24.95" customHeight="1">
      <c r="A184" s="4306"/>
      <c r="B184" s="2101">
        <v>179</v>
      </c>
      <c r="C184" s="1774" t="s">
        <v>165</v>
      </c>
      <c r="D184" s="1722" t="s">
        <v>634</v>
      </c>
      <c r="E184" s="3103">
        <v>210</v>
      </c>
      <c r="F184" s="1736">
        <v>366.34</v>
      </c>
      <c r="G184" s="1736"/>
      <c r="H184" s="1736"/>
      <c r="I184" s="1736">
        <f>110.82</f>
        <v>110.82</v>
      </c>
      <c r="J184" s="1743" t="s">
        <v>3519</v>
      </c>
      <c r="K184" s="496">
        <f t="shared" si="76"/>
        <v>44.285465924895675</v>
      </c>
      <c r="L184" s="499">
        <f>'검침 내역'!S184</f>
        <v>20920</v>
      </c>
      <c r="M184" s="681"/>
      <c r="N184" s="499"/>
      <c r="O184" s="502"/>
      <c r="P184" s="681">
        <f>'EHP(OAC)검침자료'!F122</f>
        <v>681</v>
      </c>
      <c r="Q184" s="760">
        <f>'주방 배수펌프 '!N83</f>
        <v>44.285465924895689</v>
      </c>
      <c r="R184" s="681">
        <f t="shared" si="111"/>
        <v>20964.285465924895</v>
      </c>
      <c r="S184" s="2060">
        <f>R184*'전기 요금 고지 및 기준'!$L$8</f>
        <v>586998.4066018298</v>
      </c>
      <c r="T184" s="499">
        <f>R184*'전기 요금 고지 및 기준'!$M$8</f>
        <v>2915440.1675098608</v>
      </c>
      <c r="U184" s="1430">
        <f>R184*'전기 요금 고지 및 기준'!$N$8</f>
        <v>293499.99652294855</v>
      </c>
      <c r="V184" s="500">
        <f t="shared" si="89"/>
        <v>-5869.9840660182981</v>
      </c>
      <c r="W184" s="499">
        <f t="shared" si="90"/>
        <v>3790068.586568621</v>
      </c>
      <c r="X184" s="499"/>
      <c r="Y184" s="499">
        <f t="shared" si="77"/>
        <v>121282.19477019587</v>
      </c>
      <c r="Z184" s="499">
        <f t="shared" si="91"/>
        <v>3911350</v>
      </c>
      <c r="AA184" s="501">
        <f>P184*'전기 요금 고지 및 기준'!$L$8</f>
        <v>19067.948466242193</v>
      </c>
      <c r="AB184" s="501">
        <f>P184*'전기 요금 고지 및 기준'!$M$8</f>
        <v>94704.623122084711</v>
      </c>
      <c r="AC184" s="501">
        <f>P184*'전기 요금 고지 및 기준'!$N$8</f>
        <v>9534</v>
      </c>
      <c r="AD184" s="501">
        <f t="shared" si="92"/>
        <v>-190.67948466242194</v>
      </c>
      <c r="AE184" s="501">
        <f t="shared" si="88"/>
        <v>123115.89210366448</v>
      </c>
      <c r="AF184" s="501"/>
      <c r="AG184" s="2067">
        <f t="shared" si="78"/>
        <v>3939.7085473172633</v>
      </c>
      <c r="AH184" s="501">
        <f t="shared" si="93"/>
        <v>127060</v>
      </c>
      <c r="AI184" s="2061">
        <f>I184*'전기 요금 고지 및 기준'!$L$12</f>
        <v>61448.079120117705</v>
      </c>
      <c r="AJ184" s="2061">
        <f>I184*'전기 요금 고지 및 기준'!$M$12</f>
        <v>305193.67015017156</v>
      </c>
      <c r="AK184" s="2061">
        <f>I184*'전기 요금 고지 및 기준'!$N$12</f>
        <v>30724.122596008754</v>
      </c>
      <c r="AL184" s="2061">
        <f t="shared" si="80"/>
        <v>-614.48079120117711</v>
      </c>
      <c r="AM184" s="2061">
        <f t="shared" si="81"/>
        <v>396751.39107509685</v>
      </c>
      <c r="AN184" s="2068"/>
      <c r="AO184" s="503">
        <f t="shared" si="79"/>
        <v>12696.0445144031</v>
      </c>
      <c r="AP184" s="2069">
        <f t="shared" si="82"/>
        <v>409450</v>
      </c>
      <c r="AQ184" s="3077">
        <f t="shared" si="83"/>
        <v>4038410</v>
      </c>
      <c r="AR184" s="2069">
        <f t="shared" si="84"/>
        <v>409450</v>
      </c>
      <c r="AS184" s="2069">
        <f t="shared" si="85"/>
        <v>4447860</v>
      </c>
      <c r="AU184" s="32"/>
      <c r="AV184" s="85">
        <f>'수도광열비 부과 내역 '!P184-'전체 전기 사용내역'!AS184</f>
        <v>0</v>
      </c>
    </row>
    <row r="185" spans="1:48" ht="24.95" customHeight="1">
      <c r="A185" s="4306"/>
      <c r="B185" s="2101">
        <v>180</v>
      </c>
      <c r="C185" s="1774" t="s">
        <v>165</v>
      </c>
      <c r="D185" s="1707" t="s">
        <v>1287</v>
      </c>
      <c r="E185" s="3093" t="s">
        <v>1817</v>
      </c>
      <c r="F185" s="1751">
        <v>149.88</v>
      </c>
      <c r="G185" s="1751"/>
      <c r="H185" s="1751"/>
      <c r="I185" s="1751">
        <v>45.34</v>
      </c>
      <c r="J185" s="1752" t="s">
        <v>3660</v>
      </c>
      <c r="K185" s="496">
        <f t="shared" si="76"/>
        <v>438.79734423198011</v>
      </c>
      <c r="L185" s="499">
        <f>'검침 내역'!S185</f>
        <v>6464</v>
      </c>
      <c r="M185" s="504">
        <f>'주방 배기펜 '!I198</f>
        <v>408.43016759776594</v>
      </c>
      <c r="N185" s="499"/>
      <c r="O185" s="502"/>
      <c r="P185" s="681">
        <f>'EHP(OAC)검침자료'!F143</f>
        <v>0</v>
      </c>
      <c r="Q185" s="760">
        <f>'주방 배수펌프 '!N84</f>
        <v>30.367176634214186</v>
      </c>
      <c r="R185" s="681">
        <f t="shared" si="111"/>
        <v>6902.7973442319799</v>
      </c>
      <c r="S185" s="2060">
        <f>R185*'전기 요금 고지 및 기준'!$L$8</f>
        <v>193277.80327860333</v>
      </c>
      <c r="T185" s="499">
        <f>R185*'전기 요금 고지 및 기준'!$M$8</f>
        <v>959951.27896272682</v>
      </c>
      <c r="U185" s="1430">
        <f>R185*'전기 요금 고지 및 기준'!$N$8</f>
        <v>96639.162819247722</v>
      </c>
      <c r="V185" s="500">
        <f t="shared" si="89"/>
        <v>-1932.7780327860332</v>
      </c>
      <c r="W185" s="499">
        <f t="shared" si="90"/>
        <v>1247935.4670277918</v>
      </c>
      <c r="X185" s="499"/>
      <c r="Y185" s="499">
        <f t="shared" si="77"/>
        <v>39933.934944889341</v>
      </c>
      <c r="Z185" s="499">
        <f t="shared" si="91"/>
        <v>1287870</v>
      </c>
      <c r="AA185" s="501">
        <f>P185*'전기 요금 고지 및 기준'!$L$8</f>
        <v>0</v>
      </c>
      <c r="AB185" s="501">
        <f>P185*'전기 요금 고지 및 기준'!$M$8</f>
        <v>0</v>
      </c>
      <c r="AC185" s="501">
        <f>P185*'전기 요금 고지 및 기준'!$N$8</f>
        <v>0</v>
      </c>
      <c r="AD185" s="501">
        <f t="shared" si="92"/>
        <v>0</v>
      </c>
      <c r="AE185" s="501">
        <f t="shared" si="88"/>
        <v>0</v>
      </c>
      <c r="AF185" s="501"/>
      <c r="AG185" s="2067">
        <f t="shared" si="78"/>
        <v>0</v>
      </c>
      <c r="AH185" s="501">
        <f t="shared" si="93"/>
        <v>0</v>
      </c>
      <c r="AI185" s="2061">
        <f>I185*'전기 요금 고지 및 기준'!$L$12</f>
        <v>25140.370937611777</v>
      </c>
      <c r="AJ185" s="2061">
        <f>I185*'전기 요금 고지 및 기준'!$M$12</f>
        <v>124864.47396326278</v>
      </c>
      <c r="AK185" s="2061">
        <f>I185*'전기 요금 고지 및 기준'!$N$12</f>
        <v>12570.219441463969</v>
      </c>
      <c r="AL185" s="2061">
        <f t="shared" si="80"/>
        <v>-251.40370937611777</v>
      </c>
      <c r="AM185" s="2061">
        <f t="shared" si="81"/>
        <v>162323.66063296239</v>
      </c>
      <c r="AN185" s="2068"/>
      <c r="AO185" s="503">
        <f t="shared" si="79"/>
        <v>5194.3571402547968</v>
      </c>
      <c r="AP185" s="2069">
        <f t="shared" si="82"/>
        <v>167520</v>
      </c>
      <c r="AQ185" s="2069">
        <f t="shared" si="83"/>
        <v>1287870</v>
      </c>
      <c r="AR185" s="2069">
        <f t="shared" si="84"/>
        <v>167520</v>
      </c>
      <c r="AS185" s="2069">
        <f t="shared" si="85"/>
        <v>1455390</v>
      </c>
      <c r="AU185" s="32"/>
      <c r="AV185" s="85">
        <f>'수도광열비 부과 내역 '!P185-'전체 전기 사용내역'!AS185</f>
        <v>0</v>
      </c>
    </row>
    <row r="186" spans="1:48" ht="24.95" customHeight="1">
      <c r="A186" s="4306"/>
      <c r="B186" s="2101">
        <v>181</v>
      </c>
      <c r="C186" s="1774" t="s">
        <v>165</v>
      </c>
      <c r="D186" s="1707" t="s">
        <v>1287</v>
      </c>
      <c r="E186" s="3093" t="s">
        <v>2121</v>
      </c>
      <c r="F186" s="1736">
        <v>142.15</v>
      </c>
      <c r="G186" s="1736"/>
      <c r="H186" s="1736"/>
      <c r="I186" s="1736">
        <v>43.01</v>
      </c>
      <c r="J186" s="1737" t="s">
        <v>2140</v>
      </c>
      <c r="K186" s="496">
        <f t="shared" si="76"/>
        <v>484.34810918330095</v>
      </c>
      <c r="L186" s="499">
        <f>'검침 내역'!S186</f>
        <v>6088</v>
      </c>
      <c r="M186" s="504">
        <f>'주방 배기펜 '!I199</f>
        <v>408.43016759776594</v>
      </c>
      <c r="N186" s="499"/>
      <c r="O186" s="502"/>
      <c r="P186" s="681">
        <f>'EHP(OAC)검침자료'!F144</f>
        <v>3651</v>
      </c>
      <c r="Q186" s="760">
        <f>'주방 배수펌프 '!N85</f>
        <v>75.917941585535459</v>
      </c>
      <c r="R186" s="681">
        <f>SUM(L186:Q186)-P186</f>
        <v>6572.3481091833019</v>
      </c>
      <c r="S186" s="2060">
        <f>R186*'전기 요금 고지 및 기준'!$L$8</f>
        <v>184025.24970354114</v>
      </c>
      <c r="T186" s="499">
        <f>R186*'전기 요금 고지 및 기준'!$M$8</f>
        <v>913996.69707393646</v>
      </c>
      <c r="U186" s="1430">
        <f>R186*'전기 요금 고지 및 기준'!$N$8</f>
        <v>92012.873528566226</v>
      </c>
      <c r="V186" s="500">
        <f>S186*-0.01</f>
        <v>-1840.2524970354114</v>
      </c>
      <c r="W186" s="499">
        <f>S186+T186+V186+U186</f>
        <v>1188194.5678090085</v>
      </c>
      <c r="X186" s="499"/>
      <c r="Y186" s="499">
        <f t="shared" si="77"/>
        <v>38022.226169888272</v>
      </c>
      <c r="Z186" s="499">
        <f>ROUND((W186+X186+Y186),-1)</f>
        <v>1226220</v>
      </c>
      <c r="AA186" s="501">
        <f>P186*'전기 요금 고지 및 기준'!$L$8</f>
        <v>102227.72371549229</v>
      </c>
      <c r="AB186" s="501">
        <f>P186*'전기 요금 고지 및 기준'!$M$8</f>
        <v>507733.59620959073</v>
      </c>
      <c r="AC186" s="501">
        <f>P186*'전기 요금 고지 및 기준'!$N$8</f>
        <v>51114</v>
      </c>
      <c r="AD186" s="501">
        <f>AA186*-0.01</f>
        <v>-1022.2772371549229</v>
      </c>
      <c r="AE186" s="501">
        <f>AA186+AB186+AD186+AC186</f>
        <v>660053.04268792819</v>
      </c>
      <c r="AF186" s="501"/>
      <c r="AG186" s="2067">
        <f t="shared" si="78"/>
        <v>21121.697366013701</v>
      </c>
      <c r="AH186" s="501">
        <f>ROUND((AE186+AF186+AG186),-1)</f>
        <v>681170</v>
      </c>
      <c r="AI186" s="2061">
        <f>I186*'전기 요금 고지 및 기준'!$L$12</f>
        <v>23848.419806499391</v>
      </c>
      <c r="AJ186" s="2061">
        <f>I186*'전기 요금 고지 및 기준'!$M$12</f>
        <v>118447.75088575059</v>
      </c>
      <c r="AK186" s="2061">
        <f>I186*'전기 요금 고지 및 기준'!$N$12</f>
        <v>11924.242130069812</v>
      </c>
      <c r="AL186" s="2061">
        <f t="shared" si="80"/>
        <v>-238.4841980649939</v>
      </c>
      <c r="AM186" s="2061">
        <f t="shared" si="81"/>
        <v>153981.92862425483</v>
      </c>
      <c r="AN186" s="2068"/>
      <c r="AO186" s="503">
        <f t="shared" si="79"/>
        <v>4927.4217159761547</v>
      </c>
      <c r="AP186" s="2069">
        <f t="shared" si="82"/>
        <v>158910</v>
      </c>
      <c r="AQ186" s="2069">
        <f t="shared" si="83"/>
        <v>1907390</v>
      </c>
      <c r="AR186" s="2069">
        <f t="shared" si="84"/>
        <v>158910</v>
      </c>
      <c r="AS186" s="2069">
        <f t="shared" si="85"/>
        <v>2066300</v>
      </c>
      <c r="AU186" s="32"/>
      <c r="AV186" s="85"/>
    </row>
    <row r="187" spans="1:48" ht="24.95" customHeight="1">
      <c r="A187" s="4306"/>
      <c r="B187" s="2101">
        <v>182</v>
      </c>
      <c r="C187" s="1774" t="s">
        <v>165</v>
      </c>
      <c r="D187" s="1707" t="s">
        <v>1287</v>
      </c>
      <c r="E187" s="3093" t="s">
        <v>2120</v>
      </c>
      <c r="F187" s="1736">
        <v>202.53</v>
      </c>
      <c r="G187" s="1736"/>
      <c r="H187" s="1736"/>
      <c r="I187" s="1736">
        <v>61.27</v>
      </c>
      <c r="J187" s="1737" t="s">
        <v>2313</v>
      </c>
      <c r="K187" s="496">
        <f t="shared" si="76"/>
        <v>685.79129066596306</v>
      </c>
      <c r="L187" s="499">
        <f>'검침 내역'!S187</f>
        <v>11383</v>
      </c>
      <c r="M187" s="760">
        <f>'주방 배기펜 '!I200</f>
        <v>635.17932960893938</v>
      </c>
      <c r="N187" s="2215"/>
      <c r="O187" s="2216"/>
      <c r="P187" s="681">
        <f>'EHP(OAC)검침자료'!F146</f>
        <v>2427</v>
      </c>
      <c r="Q187" s="760">
        <f>'주방 배수펌프 '!N86</f>
        <v>50.611961057023642</v>
      </c>
      <c r="R187" s="681">
        <f>SUM(L187:Q187)-P187</f>
        <v>12068.791290665964</v>
      </c>
      <c r="S187" s="2060">
        <f>R187*'전기 요금 고지 및 기준'!$L$8</f>
        <v>337925.2428491207</v>
      </c>
      <c r="T187" s="499">
        <f>R187*'전기 요금 고지 및 기준'!$M$8</f>
        <v>1678370.5296940065</v>
      </c>
      <c r="U187" s="1430">
        <f>R187*'전기 요금 고지 및 기준'!$N$8</f>
        <v>168963.0780693235</v>
      </c>
      <c r="V187" s="500">
        <f>S187*-0.01</f>
        <v>-3379.252428491207</v>
      </c>
      <c r="W187" s="499">
        <f>S187+T187+V187+U187</f>
        <v>2181879.5981839597</v>
      </c>
      <c r="X187" s="499"/>
      <c r="Y187" s="499">
        <f t="shared" si="77"/>
        <v>69820.147141886715</v>
      </c>
      <c r="Z187" s="499">
        <f>ROUND((W187+X187+Y187),-1)</f>
        <v>2251700</v>
      </c>
      <c r="AA187" s="501">
        <f>P187*'전기 요금 고지 및 기준'!$L$8</f>
        <v>67955.816340043762</v>
      </c>
      <c r="AB187" s="501">
        <f>P187*'전기 요금 고지 및 기준'!$M$8</f>
        <v>337515.59517958824</v>
      </c>
      <c r="AC187" s="501">
        <f>P187*'전기 요금 고지 및 기준'!$N$8</f>
        <v>33978</v>
      </c>
      <c r="AD187" s="501">
        <f>AA187*-0.01</f>
        <v>-679.55816340043759</v>
      </c>
      <c r="AE187" s="501">
        <f>AA187+AB187+AD187+AC187</f>
        <v>438769.85335623153</v>
      </c>
      <c r="AF187" s="501"/>
      <c r="AG187" s="2067">
        <f t="shared" si="78"/>
        <v>14040.635307399409</v>
      </c>
      <c r="AH187" s="501">
        <f>ROUND((AE187+AF187+AG187),-1)</f>
        <v>452810</v>
      </c>
      <c r="AI187" s="2061">
        <f>I187*'전기 요금 고지 및 기준'!$L$12</f>
        <v>33973.324379079699</v>
      </c>
      <c r="AJ187" s="2061">
        <f>I187*'전기 요금 고지 및 기준'!$M$12</f>
        <v>168735.03131294905</v>
      </c>
      <c r="AK187" s="2061">
        <f>I187*'전기 요금 고지 및 기준'!$N$12</f>
        <v>16986.708098334744</v>
      </c>
      <c r="AL187" s="2061">
        <f t="shared" si="80"/>
        <v>-339.73324379079702</v>
      </c>
      <c r="AM187" s="2061">
        <f t="shared" si="81"/>
        <v>219355.33054657272</v>
      </c>
      <c r="AN187" s="2068"/>
      <c r="AO187" s="503">
        <f t="shared" si="79"/>
        <v>7019.3705774903274</v>
      </c>
      <c r="AP187" s="2069">
        <f t="shared" si="82"/>
        <v>226370</v>
      </c>
      <c r="AQ187" s="2069">
        <f t="shared" si="83"/>
        <v>2704510</v>
      </c>
      <c r="AR187" s="2069">
        <f t="shared" si="84"/>
        <v>226370</v>
      </c>
      <c r="AS187" s="2069">
        <f t="shared" si="85"/>
        <v>2930880</v>
      </c>
      <c r="AU187" s="32"/>
      <c r="AV187" s="85">
        <f>'수도광열비 부과 내역 '!P187-'전체 전기 사용내역'!AS187</f>
        <v>0</v>
      </c>
    </row>
    <row r="188" spans="1:48" ht="24.95" customHeight="1">
      <c r="A188" s="4306"/>
      <c r="B188" s="2101">
        <v>183</v>
      </c>
      <c r="C188" s="1774" t="s">
        <v>165</v>
      </c>
      <c r="D188" s="1707" t="s">
        <v>1791</v>
      </c>
      <c r="E188" s="3104" t="s">
        <v>2139</v>
      </c>
      <c r="F188" s="1736">
        <v>498.88</v>
      </c>
      <c r="G188" s="1736"/>
      <c r="H188" s="1736"/>
      <c r="I188" s="1736">
        <v>150.91999999999999</v>
      </c>
      <c r="J188" s="1737" t="s">
        <v>2157</v>
      </c>
      <c r="K188" s="496">
        <f t="shared" si="76"/>
        <v>0</v>
      </c>
      <c r="L188" s="499">
        <f>'검침 내역'!S188</f>
        <v>1450</v>
      </c>
      <c r="M188" s="681"/>
      <c r="N188" s="499"/>
      <c r="O188" s="502"/>
      <c r="P188" s="681">
        <f>'EHP(OAC)검침자료'!F145+'EHP(OAC)검침자료'!F147</f>
        <v>2052</v>
      </c>
      <c r="Q188" s="681"/>
      <c r="R188" s="681">
        <f>SUM(L188:Q188)-P188</f>
        <v>1450</v>
      </c>
      <c r="S188" s="2060">
        <f>R188*'전기 요금 고지 및 기준'!$L$8</f>
        <v>40599.890273202909</v>
      </c>
      <c r="T188" s="499">
        <f>R188*'전기 요금 고지 및 기준'!$M$8</f>
        <v>201647.14174305851</v>
      </c>
      <c r="U188" s="1430">
        <f>R188*'전기 요금 고지 및 기준'!$N$8</f>
        <v>20300</v>
      </c>
      <c r="V188" s="500">
        <f>S188*-0.01</f>
        <v>-405.99890273202908</v>
      </c>
      <c r="W188" s="499">
        <f>S188+T188+V188+U188</f>
        <v>262141.03311352938</v>
      </c>
      <c r="X188" s="499"/>
      <c r="Y188" s="499">
        <f t="shared" si="77"/>
        <v>8388.51305963294</v>
      </c>
      <c r="Z188" s="499">
        <f>ROUND((W188+X188+Y188),-1)</f>
        <v>270530</v>
      </c>
      <c r="AA188" s="501">
        <f>P188*'전기 요금 고지 및 기준'!$L$8</f>
        <v>57455.844717663698</v>
      </c>
      <c r="AB188" s="501">
        <f>P188*'전기 요금 고지 및 기준'!$M$8</f>
        <v>285365.47231500415</v>
      </c>
      <c r="AC188" s="501">
        <f>P188*'전기 요금 고지 및 기준'!$N$8</f>
        <v>28728</v>
      </c>
      <c r="AD188" s="501">
        <f>AA188*-0.01</f>
        <v>-574.55844717663695</v>
      </c>
      <c r="AE188" s="501">
        <f>AA188+AB188+AD188+AC188</f>
        <v>370974.75858549122</v>
      </c>
      <c r="AF188" s="501"/>
      <c r="AG188" s="2067">
        <f t="shared" si="78"/>
        <v>11871.192274735718</v>
      </c>
      <c r="AH188" s="501">
        <f>ROUND((AE188+AF188+AG188),-1)</f>
        <v>382850</v>
      </c>
      <c r="AI188" s="2061">
        <f>I188*'전기 요금 고지 및 기준'!$L$12</f>
        <v>83682.946226386601</v>
      </c>
      <c r="AJ188" s="2061">
        <f>I188*'전기 요금 고지 및 기준'!$M$12</f>
        <v>415627.40208503784</v>
      </c>
      <c r="AK188" s="2061">
        <f>I188*'전기 요금 고지 및 기준'!$N$12</f>
        <v>41841.586195539079</v>
      </c>
      <c r="AL188" s="2061">
        <f t="shared" si="80"/>
        <v>-836.82946226386605</v>
      </c>
      <c r="AM188" s="2061">
        <f t="shared" si="81"/>
        <v>540315.10504469962</v>
      </c>
      <c r="AN188" s="2068"/>
      <c r="AO188" s="503">
        <f t="shared" si="79"/>
        <v>17290.083361430388</v>
      </c>
      <c r="AP188" s="2069">
        <f t="shared" si="82"/>
        <v>557610</v>
      </c>
      <c r="AQ188" s="2069">
        <f t="shared" si="83"/>
        <v>653380</v>
      </c>
      <c r="AR188" s="2069">
        <f t="shared" si="84"/>
        <v>557610</v>
      </c>
      <c r="AS188" s="2069">
        <f t="shared" si="85"/>
        <v>1210990</v>
      </c>
      <c r="AU188" s="32"/>
      <c r="AV188" s="85"/>
    </row>
    <row r="189" spans="1:48" ht="24.95" customHeight="1">
      <c r="A189" s="4306"/>
      <c r="B189" s="2101">
        <v>184</v>
      </c>
      <c r="C189" s="1774" t="s">
        <v>165</v>
      </c>
      <c r="D189" s="1722" t="s">
        <v>633</v>
      </c>
      <c r="E189" s="3104" t="s">
        <v>1640</v>
      </c>
      <c r="F189" s="1736">
        <v>1845.84</v>
      </c>
      <c r="G189" s="1736"/>
      <c r="H189" s="1736"/>
      <c r="I189" s="1736">
        <f t="shared" si="86"/>
        <v>558.36659999999995</v>
      </c>
      <c r="J189" s="1718" t="s">
        <v>1650</v>
      </c>
      <c r="K189" s="496">
        <f t="shared" si="76"/>
        <v>6259.2563401358384</v>
      </c>
      <c r="L189" s="499">
        <f>'검침 내역'!S189</f>
        <v>16500</v>
      </c>
      <c r="M189" s="502"/>
      <c r="N189" s="512">
        <f>I189*'FCU 기계실(전기단가)'!$K$140</f>
        <v>1271.0780137038346</v>
      </c>
      <c r="O189" s="512">
        <f>I189*'중앙공조 AHU (전기단가)'!$K$140</f>
        <v>4988.1783264320047</v>
      </c>
      <c r="P189" s="681">
        <f>'EHP(OAC)검침자료'!F115</f>
        <v>1944</v>
      </c>
      <c r="Q189" s="499"/>
      <c r="R189" s="681">
        <f t="shared" si="111"/>
        <v>22759.256340135838</v>
      </c>
      <c r="S189" s="2060">
        <f>R189*'전기 요금 고지 및 기준'!$L$8</f>
        <v>637257.45524773281</v>
      </c>
      <c r="T189" s="499">
        <f>R189*'전기 요금 고지 및 기준'!$M$8</f>
        <v>3165061.3718523961</v>
      </c>
      <c r="U189" s="1430">
        <f>R189*'전기 요금 고지 및 기준'!$N$8</f>
        <v>318629.58876190172</v>
      </c>
      <c r="V189" s="500">
        <f t="shared" si="89"/>
        <v>-6372.5745524773283</v>
      </c>
      <c r="W189" s="499">
        <f t="shared" si="90"/>
        <v>4114575.841309553</v>
      </c>
      <c r="X189" s="499"/>
      <c r="Y189" s="499">
        <f t="shared" si="77"/>
        <v>131666.42692190569</v>
      </c>
      <c r="Z189" s="499">
        <f t="shared" si="91"/>
        <v>4246240</v>
      </c>
      <c r="AA189" s="501">
        <f>P189*'전기 요금 고지 및 기준'!$L$8</f>
        <v>54431.852890418239</v>
      </c>
      <c r="AB189" s="501">
        <f>P189*'전기 요금 고지 및 기준'!$M$8</f>
        <v>270346.23693000397</v>
      </c>
      <c r="AC189" s="501">
        <f>P189*'전기 요금 고지 및 기준'!$N$8</f>
        <v>27216</v>
      </c>
      <c r="AD189" s="501">
        <f t="shared" si="92"/>
        <v>-544.31852890418236</v>
      </c>
      <c r="AE189" s="501">
        <f t="shared" si="88"/>
        <v>351449.77129151806</v>
      </c>
      <c r="AF189" s="501"/>
      <c r="AG189" s="2067">
        <f t="shared" si="78"/>
        <v>11246.392681328578</v>
      </c>
      <c r="AH189" s="501">
        <f t="shared" si="93"/>
        <v>362700</v>
      </c>
      <c r="AI189" s="2061">
        <f>I189*'전기 요금 고지 및 기준'!$L$12</f>
        <v>309606.16328127694</v>
      </c>
      <c r="AJ189" s="2061">
        <f>I189*'전기 요금 고지 및 기준'!$M$12</f>
        <v>1537718.3896703916</v>
      </c>
      <c r="AK189" s="2061">
        <f>I189*'전기 요금 고지 및 기준'!$N$12</f>
        <v>154803.50001729454</v>
      </c>
      <c r="AL189" s="2061">
        <f t="shared" si="80"/>
        <v>-3096.0616328127694</v>
      </c>
      <c r="AM189" s="2061">
        <f t="shared" si="81"/>
        <v>1999031.9913361501</v>
      </c>
      <c r="AN189" s="2068"/>
      <c r="AO189" s="503">
        <f t="shared" si="79"/>
        <v>63969.023722756807</v>
      </c>
      <c r="AP189" s="2069">
        <f t="shared" si="82"/>
        <v>2063000</v>
      </c>
      <c r="AQ189" s="2069">
        <f t="shared" si="83"/>
        <v>4608940</v>
      </c>
      <c r="AR189" s="2069">
        <f t="shared" si="84"/>
        <v>2063000</v>
      </c>
      <c r="AS189" s="2069">
        <f t="shared" si="85"/>
        <v>6671940</v>
      </c>
      <c r="AU189" s="32"/>
      <c r="AV189" s="85">
        <f>'수도광열비 부과 내역 '!P189-'전체 전기 사용내역'!AS189</f>
        <v>0</v>
      </c>
    </row>
    <row r="190" spans="1:48" ht="24.95" customHeight="1">
      <c r="A190" s="4306"/>
      <c r="B190" s="2101">
        <v>185</v>
      </c>
      <c r="C190" s="1774" t="s">
        <v>165</v>
      </c>
      <c r="D190" s="1707" t="s">
        <v>633</v>
      </c>
      <c r="E190" s="3102" t="s">
        <v>1704</v>
      </c>
      <c r="F190" s="1736">
        <v>747.94</v>
      </c>
      <c r="G190" s="1736"/>
      <c r="H190" s="1736"/>
      <c r="I190" s="1736">
        <v>226.25</v>
      </c>
      <c r="J190" s="1777" t="s">
        <v>1712</v>
      </c>
      <c r="K190" s="496">
        <f t="shared" si="76"/>
        <v>2538.3578604952636</v>
      </c>
      <c r="L190" s="499">
        <f>'검침 내역'!S190</f>
        <v>3413.9000000000015</v>
      </c>
      <c r="M190" s="502"/>
      <c r="N190" s="512">
        <f>I190*'FCU 기계실(전기단가)'!$K$140</f>
        <v>515.04047806672634</v>
      </c>
      <c r="O190" s="512">
        <f>I190*'중앙공조 AHU (전기단가)'!$K$140</f>
        <v>2021.2085507178281</v>
      </c>
      <c r="P190" s="681"/>
      <c r="Q190" s="760">
        <f>'주방 배수펌프 '!N87</f>
        <v>2.1088317107093184</v>
      </c>
      <c r="R190" s="681">
        <f t="shared" si="111"/>
        <v>5952.257860495265</v>
      </c>
      <c r="S190" s="2060">
        <f>R190*'전기 요금 고지 및 기준'!$L$8</f>
        <v>166662.76966477052</v>
      </c>
      <c r="T190" s="499">
        <f>R190*'전기 요금 고지 및 기준'!$M$8</f>
        <v>827762.60999070539</v>
      </c>
      <c r="U190" s="1430">
        <f>R190*'전기 요금 고지 및 기준'!$N$8</f>
        <v>83331.610046933711</v>
      </c>
      <c r="V190" s="500">
        <f t="shared" si="89"/>
        <v>-1666.6276966477053</v>
      </c>
      <c r="W190" s="499">
        <f t="shared" si="90"/>
        <v>1076090.3620057621</v>
      </c>
      <c r="X190" s="499"/>
      <c r="Y190" s="499">
        <f t="shared" si="77"/>
        <v>34434.891584184385</v>
      </c>
      <c r="Z190" s="499">
        <f t="shared" si="91"/>
        <v>1110530</v>
      </c>
      <c r="AA190" s="501">
        <f>P190*'전기 요금 고지 및 기준'!$L$8</f>
        <v>0</v>
      </c>
      <c r="AB190" s="501">
        <f>P190*'전기 요금 고지 및 기준'!$M$8</f>
        <v>0</v>
      </c>
      <c r="AC190" s="501">
        <f>P190*'전기 요금 고지 및 기준'!$N$8</f>
        <v>0</v>
      </c>
      <c r="AD190" s="501">
        <f t="shared" si="92"/>
        <v>0</v>
      </c>
      <c r="AE190" s="501">
        <f t="shared" si="88"/>
        <v>0</v>
      </c>
      <c r="AF190" s="501"/>
      <c r="AG190" s="2067">
        <f t="shared" si="78"/>
        <v>0</v>
      </c>
      <c r="AH190" s="501">
        <f t="shared" si="93"/>
        <v>0</v>
      </c>
      <c r="AI190" s="2061">
        <f>I190*'전기 요금 고지 및 기준'!$L$12</f>
        <v>125452.33622926034</v>
      </c>
      <c r="AJ190" s="2061">
        <f>I190*'전기 요금 고지 및 기준'!$M$12</f>
        <v>623083.08853524923</v>
      </c>
      <c r="AK190" s="2061">
        <f>I190*'전기 요금 고지 및 기준'!$N$12</f>
        <v>62726.337640741571</v>
      </c>
      <c r="AL190" s="2061">
        <f t="shared" si="80"/>
        <v>-1254.5233622926035</v>
      </c>
      <c r="AM190" s="2061">
        <f t="shared" si="81"/>
        <v>810007.23904295859</v>
      </c>
      <c r="AN190" s="2068"/>
      <c r="AO190" s="503">
        <f t="shared" si="79"/>
        <v>25920.231649374677</v>
      </c>
      <c r="AP190" s="2069">
        <f t="shared" si="82"/>
        <v>835930</v>
      </c>
      <c r="AQ190" s="2069">
        <f t="shared" si="83"/>
        <v>1110530</v>
      </c>
      <c r="AR190" s="2069">
        <f t="shared" si="84"/>
        <v>835930</v>
      </c>
      <c r="AS190" s="2069">
        <f t="shared" si="85"/>
        <v>1946460</v>
      </c>
      <c r="AU190" s="32"/>
      <c r="AV190" s="85">
        <f>'수도광열비 부과 내역 '!P190-'전체 전기 사용내역'!AS190</f>
        <v>0</v>
      </c>
    </row>
    <row r="191" spans="1:48" ht="24.95" customHeight="1">
      <c r="A191" s="4306"/>
      <c r="B191" s="2101">
        <v>186</v>
      </c>
      <c r="C191" s="1774" t="s">
        <v>165</v>
      </c>
      <c r="D191" s="1707" t="s">
        <v>633</v>
      </c>
      <c r="E191" s="3087" t="s">
        <v>1702</v>
      </c>
      <c r="F191" s="1709">
        <v>193.05</v>
      </c>
      <c r="G191" s="1709"/>
      <c r="H191" s="1709"/>
      <c r="I191" s="1709">
        <f t="shared" ref="I191:I205" si="112">F191*0.3025</f>
        <v>58.397625000000005</v>
      </c>
      <c r="J191" s="1737" t="s">
        <v>865</v>
      </c>
      <c r="K191" s="496">
        <f t="shared" si="76"/>
        <v>654.63389918044038</v>
      </c>
      <c r="L191" s="499">
        <f>'검침 내역'!S191</f>
        <v>3640.6999999999825</v>
      </c>
      <c r="M191" s="502"/>
      <c r="N191" s="512">
        <f>I191*'FCU 기계실(전기단가)'!$K$140</f>
        <v>132.93763844402835</v>
      </c>
      <c r="O191" s="512">
        <f>I191*'중앙공조 AHU (전기단가)'!$K$140</f>
        <v>521.696260736412</v>
      </c>
      <c r="P191" s="681"/>
      <c r="Q191" s="2216"/>
      <c r="R191" s="681">
        <f t="shared" si="111"/>
        <v>4295.333899180423</v>
      </c>
      <c r="S191" s="2060">
        <f>R191*'전기 요금 고지 및 기준'!$L$8</f>
        <v>120269.02413344412</v>
      </c>
      <c r="T191" s="499">
        <f>R191*'전기 요금 고지 및 기준'!$M$8</f>
        <v>597339.1748977924</v>
      </c>
      <c r="U191" s="1430">
        <f>R191*'전기 요금 고지 및 기준'!$N$8</f>
        <v>60134.674588525922</v>
      </c>
      <c r="V191" s="500">
        <f t="shared" si="89"/>
        <v>-1202.6902413344412</v>
      </c>
      <c r="W191" s="499">
        <f t="shared" si="90"/>
        <v>776540.18337842799</v>
      </c>
      <c r="X191" s="499"/>
      <c r="Y191" s="499">
        <f t="shared" si="77"/>
        <v>24849.285868109695</v>
      </c>
      <c r="Z191" s="499">
        <f t="shared" si="91"/>
        <v>801390</v>
      </c>
      <c r="AA191" s="501">
        <f>P191*'전기 요금 고지 및 기준'!$L$8</f>
        <v>0</v>
      </c>
      <c r="AB191" s="501">
        <f>P191*'전기 요금 고지 및 기준'!$M$8</f>
        <v>0</v>
      </c>
      <c r="AC191" s="501">
        <f>P191*'전기 요금 고지 및 기준'!$N$8</f>
        <v>0</v>
      </c>
      <c r="AD191" s="501">
        <f t="shared" si="92"/>
        <v>0</v>
      </c>
      <c r="AE191" s="501">
        <f t="shared" si="88"/>
        <v>0</v>
      </c>
      <c r="AF191" s="501"/>
      <c r="AG191" s="2067">
        <f t="shared" si="78"/>
        <v>0</v>
      </c>
      <c r="AH191" s="501">
        <f t="shared" si="93"/>
        <v>0</v>
      </c>
      <c r="AI191" s="2061">
        <f>I191*'전기 요금 고지 및 기준'!$L$12</f>
        <v>32380.634194432088</v>
      </c>
      <c r="AJ191" s="2061">
        <f>I191*'전기 요금 고지 및 기준'!$M$12</f>
        <v>160824.63004695377</v>
      </c>
      <c r="AK191" s="2061">
        <f>I191*'전기 요금 고지 및 기준'!$N$12</f>
        <v>16190.360853778613</v>
      </c>
      <c r="AL191" s="2061">
        <f t="shared" si="80"/>
        <v>-323.80634194432088</v>
      </c>
      <c r="AM191" s="2061">
        <f t="shared" si="81"/>
        <v>209071.81875322014</v>
      </c>
      <c r="AN191" s="2068"/>
      <c r="AO191" s="503">
        <f t="shared" si="79"/>
        <v>6690.298200103045</v>
      </c>
      <c r="AP191" s="2069">
        <f t="shared" si="82"/>
        <v>215760</v>
      </c>
      <c r="AQ191" s="2069">
        <f t="shared" si="83"/>
        <v>801390</v>
      </c>
      <c r="AR191" s="2069">
        <f t="shared" si="84"/>
        <v>215760</v>
      </c>
      <c r="AS191" s="2069">
        <f t="shared" si="85"/>
        <v>1017150</v>
      </c>
      <c r="AU191" s="32"/>
      <c r="AV191" s="85">
        <f>'수도광열비 부과 내역 '!P191-'전체 전기 사용내역'!AS191</f>
        <v>0</v>
      </c>
    </row>
    <row r="192" spans="1:48" ht="24.95" customHeight="1">
      <c r="A192" s="4306"/>
      <c r="B192" s="2101">
        <v>187</v>
      </c>
      <c r="C192" s="1774" t="s">
        <v>165</v>
      </c>
      <c r="D192" s="1707" t="s">
        <v>633</v>
      </c>
      <c r="E192" s="3093" t="s">
        <v>2314</v>
      </c>
      <c r="F192" s="1751">
        <v>96.39</v>
      </c>
      <c r="G192" s="1751"/>
      <c r="H192" s="1751"/>
      <c r="I192" s="1751">
        <f t="shared" si="112"/>
        <v>29.157975</v>
      </c>
      <c r="J192" s="3291" t="s">
        <v>3512</v>
      </c>
      <c r="K192" s="496">
        <f t="shared" si="76"/>
        <v>326.85916364673733</v>
      </c>
      <c r="L192" s="499">
        <f>'검침 내역'!S192</f>
        <v>0</v>
      </c>
      <c r="M192" s="502"/>
      <c r="N192" s="512">
        <f>I192*'FCU 기계실(전기단가)'!$K$140</f>
        <v>66.375855838486885</v>
      </c>
      <c r="O192" s="512">
        <f>I192*'중앙공조 AHU (전기단가)'!$K$140</f>
        <v>260.48330780825046</v>
      </c>
      <c r="P192" s="681"/>
      <c r="Q192" s="2216"/>
      <c r="R192" s="681">
        <f t="shared" si="111"/>
        <v>326.85916364673733</v>
      </c>
      <c r="S192" s="2060">
        <f>R192*'전기 요금 고지 및 기준'!$L$8</f>
        <v>9152.0318474816613</v>
      </c>
      <c r="T192" s="499">
        <f>R192*'전기 요금 고지 및 기준'!$M$8</f>
        <v>45455.321449580137</v>
      </c>
      <c r="U192" s="1430">
        <f>R192*'전기 요금 고지 및 기준'!$N$8</f>
        <v>4576.0282910543228</v>
      </c>
      <c r="V192" s="500">
        <f t="shared" si="89"/>
        <v>-91.520318474816619</v>
      </c>
      <c r="W192" s="499">
        <f t="shared" si="90"/>
        <v>59091.861269641304</v>
      </c>
      <c r="X192" s="499"/>
      <c r="Y192" s="499">
        <f t="shared" si="77"/>
        <v>1890.9395606285218</v>
      </c>
      <c r="Z192" s="499">
        <f t="shared" si="91"/>
        <v>60980</v>
      </c>
      <c r="AA192" s="501">
        <f>P192*'전기 요금 고지 및 기준'!$L$8</f>
        <v>0</v>
      </c>
      <c r="AB192" s="501">
        <f>P192*'전기 요금 고지 및 기준'!$M$8</f>
        <v>0</v>
      </c>
      <c r="AC192" s="501">
        <f>P192*'전기 요금 고지 및 기준'!$N$8</f>
        <v>0</v>
      </c>
      <c r="AD192" s="501">
        <f t="shared" si="92"/>
        <v>0</v>
      </c>
      <c r="AE192" s="501">
        <f t="shared" si="88"/>
        <v>0</v>
      </c>
      <c r="AF192" s="501"/>
      <c r="AG192" s="2067">
        <f t="shared" si="78"/>
        <v>0</v>
      </c>
      <c r="AH192" s="501">
        <f t="shared" si="93"/>
        <v>0</v>
      </c>
      <c r="AI192" s="2061">
        <f>I192*'전기 요금 고지 및 기준'!$L$12</f>
        <v>16167.673297080077</v>
      </c>
      <c r="AJ192" s="2061">
        <f>I192*'전기 요금 고지 및 기준'!$M$12</f>
        <v>80299.850247220267</v>
      </c>
      <c r="AK192" s="2061">
        <f>I192*'전기 요금 고지 및 기준'!$N$12</f>
        <v>8083.8584962223285</v>
      </c>
      <c r="AL192" s="2061">
        <f t="shared" si="80"/>
        <v>-161.67673297080077</v>
      </c>
      <c r="AM192" s="2061">
        <f t="shared" si="81"/>
        <v>104389.70530755188</v>
      </c>
      <c r="AN192" s="2068"/>
      <c r="AO192" s="503">
        <f t="shared" si="79"/>
        <v>3340.4705698416601</v>
      </c>
      <c r="AP192" s="2069">
        <f t="shared" si="82"/>
        <v>107730</v>
      </c>
      <c r="AQ192" s="2069">
        <f t="shared" si="83"/>
        <v>60980</v>
      </c>
      <c r="AR192" s="2069">
        <f t="shared" si="84"/>
        <v>107730</v>
      </c>
      <c r="AS192" s="2069">
        <f t="shared" si="85"/>
        <v>168710</v>
      </c>
      <c r="AU192" s="32"/>
      <c r="AV192" s="85">
        <f>'수도광열비 부과 내역 '!P192-'전체 전기 사용내역'!AS192</f>
        <v>0</v>
      </c>
    </row>
    <row r="193" spans="1:48" ht="24.95" customHeight="1">
      <c r="A193" s="4306"/>
      <c r="B193" s="2101">
        <v>188</v>
      </c>
      <c r="C193" s="1774" t="s">
        <v>165</v>
      </c>
      <c r="D193" s="1722" t="s">
        <v>633</v>
      </c>
      <c r="E193" s="3093" t="s">
        <v>696</v>
      </c>
      <c r="F193" s="1751">
        <v>96.39</v>
      </c>
      <c r="G193" s="1751"/>
      <c r="H193" s="1751"/>
      <c r="I193" s="1751">
        <f t="shared" si="112"/>
        <v>29.157975</v>
      </c>
      <c r="J193" s="1737" t="s">
        <v>2320</v>
      </c>
      <c r="K193" s="496">
        <f t="shared" si="76"/>
        <v>334.51133755978083</v>
      </c>
      <c r="L193" s="499">
        <f>'검침 내역'!S193</f>
        <v>1931.9999999999927</v>
      </c>
      <c r="M193" s="502"/>
      <c r="N193" s="512">
        <f>I193*'FCU 기계실(전기단가)'!$K$140</f>
        <v>66.375855838486885</v>
      </c>
      <c r="O193" s="512">
        <f>I193*'중앙공조 AHU (전기단가)'!$K$140</f>
        <v>260.48330780825046</v>
      </c>
      <c r="P193" s="681"/>
      <c r="Q193" s="760">
        <f>'주방 배수펌프 '!N95</f>
        <v>7.6521739130434785</v>
      </c>
      <c r="R193" s="681">
        <f t="shared" si="111"/>
        <v>2266.5113375597734</v>
      </c>
      <c r="S193" s="2060">
        <f>R193*'전기 요금 고지 및 기준'!$L$8</f>
        <v>63462.145936480796</v>
      </c>
      <c r="T193" s="499">
        <f>R193*'전기 요금 고지 및 기준'!$M$8</f>
        <v>315196.91927390674</v>
      </c>
      <c r="U193" s="1430">
        <f>R193*'전기 요금 고지 및 기준'!$N$8</f>
        <v>31731.158725836827</v>
      </c>
      <c r="V193" s="500">
        <f t="shared" si="89"/>
        <v>-634.62145936480795</v>
      </c>
      <c r="W193" s="499">
        <f t="shared" si="90"/>
        <v>409755.60247685952</v>
      </c>
      <c r="X193" s="499"/>
      <c r="Y193" s="499">
        <f t="shared" si="77"/>
        <v>13112.179279259504</v>
      </c>
      <c r="Z193" s="499">
        <f t="shared" si="91"/>
        <v>422870</v>
      </c>
      <c r="AA193" s="501">
        <f>P193*'전기 요금 고지 및 기준'!$L$8</f>
        <v>0</v>
      </c>
      <c r="AB193" s="501">
        <f>P193*'전기 요금 고지 및 기준'!$M$8</f>
        <v>0</v>
      </c>
      <c r="AC193" s="501">
        <f>P193*'전기 요금 고지 및 기준'!$N$8</f>
        <v>0</v>
      </c>
      <c r="AD193" s="501">
        <f t="shared" si="92"/>
        <v>0</v>
      </c>
      <c r="AE193" s="501">
        <f t="shared" si="88"/>
        <v>0</v>
      </c>
      <c r="AF193" s="501"/>
      <c r="AG193" s="2067">
        <f t="shared" si="78"/>
        <v>0</v>
      </c>
      <c r="AH193" s="501">
        <f t="shared" si="93"/>
        <v>0</v>
      </c>
      <c r="AI193" s="2061">
        <f>I193*'전기 요금 고지 및 기준'!$L$12</f>
        <v>16167.673297080077</v>
      </c>
      <c r="AJ193" s="2061">
        <f>I193*'전기 요금 고지 및 기준'!$M$12</f>
        <v>80299.850247220267</v>
      </c>
      <c r="AK193" s="2061">
        <f>I193*'전기 요금 고지 및 기준'!$N$12</f>
        <v>8083.8584962223285</v>
      </c>
      <c r="AL193" s="2061">
        <f t="shared" si="80"/>
        <v>-161.67673297080077</v>
      </c>
      <c r="AM193" s="2061">
        <f t="shared" si="81"/>
        <v>104389.70530755188</v>
      </c>
      <c r="AN193" s="2068"/>
      <c r="AO193" s="503">
        <f t="shared" si="79"/>
        <v>3340.4705698416601</v>
      </c>
      <c r="AP193" s="2069">
        <f t="shared" si="82"/>
        <v>107730</v>
      </c>
      <c r="AQ193" s="2069">
        <f t="shared" si="83"/>
        <v>422870</v>
      </c>
      <c r="AR193" s="2069">
        <f t="shared" si="84"/>
        <v>107730</v>
      </c>
      <c r="AS193" s="2069">
        <f t="shared" si="85"/>
        <v>530600</v>
      </c>
      <c r="AU193" s="32"/>
      <c r="AV193" s="85">
        <f>'수도광열비 부과 내역 '!P193-'전체 전기 사용내역'!AS193</f>
        <v>0</v>
      </c>
    </row>
    <row r="194" spans="1:48" ht="24.95" customHeight="1">
      <c r="A194" s="4306"/>
      <c r="B194" s="2101">
        <v>189</v>
      </c>
      <c r="C194" s="1774" t="s">
        <v>165</v>
      </c>
      <c r="D194" s="1722" t="s">
        <v>633</v>
      </c>
      <c r="E194" s="3093" t="s">
        <v>2632</v>
      </c>
      <c r="F194" s="1751">
        <v>32.15</v>
      </c>
      <c r="G194" s="1751"/>
      <c r="H194" s="1751"/>
      <c r="I194" s="1751">
        <v>9.73</v>
      </c>
      <c r="J194" s="1710" t="s">
        <v>2635</v>
      </c>
      <c r="K194" s="496">
        <f t="shared" si="76"/>
        <v>109.482658551508</v>
      </c>
      <c r="L194" s="499">
        <f>'검침 내역'!S194</f>
        <v>1191</v>
      </c>
      <c r="M194" s="502"/>
      <c r="N194" s="512">
        <f>I194*'FCU 기계실(전기단가)'!$K$140</f>
        <v>22.149586084372366</v>
      </c>
      <c r="O194" s="512">
        <f>I194*'중앙공조 AHU (전기단가)'!$K$140</f>
        <v>86.923134578936882</v>
      </c>
      <c r="P194" s="681"/>
      <c r="Q194" s="760">
        <f>'주방 배수펌프 '!N97</f>
        <v>0.40993788819875776</v>
      </c>
      <c r="R194" s="681">
        <f>SUM(L194:Q194)-P194</f>
        <v>1300.4826585515082</v>
      </c>
      <c r="S194" s="2060">
        <f>R194*'전기 요금 고지 및 기준'!$L$8</f>
        <v>36413.416027168576</v>
      </c>
      <c r="T194" s="499">
        <f>R194*'전기 요금 고지 및 기준'!$M$8</f>
        <v>180854.21447125898</v>
      </c>
      <c r="U194" s="1430">
        <f>R194*'전기 요금 고지 및 기준'!$N$8</f>
        <v>18206.757219721116</v>
      </c>
      <c r="V194" s="500">
        <f>S194*-0.01</f>
        <v>-364.13416027168574</v>
      </c>
      <c r="W194" s="499">
        <f>S194+T194+V194+U194</f>
        <v>235110.25355787697</v>
      </c>
      <c r="X194" s="499"/>
      <c r="Y194" s="499">
        <f t="shared" si="77"/>
        <v>7523.5281138520631</v>
      </c>
      <c r="Z194" s="499">
        <f>ROUND((W194+X194+Y194),-1)</f>
        <v>242630</v>
      </c>
      <c r="AA194" s="501">
        <f>P194*'전기 요금 고지 및 기준'!$L$8</f>
        <v>0</v>
      </c>
      <c r="AB194" s="501">
        <f>P194*'전기 요금 고지 및 기준'!$M$8</f>
        <v>0</v>
      </c>
      <c r="AC194" s="501">
        <f>P194*'전기 요금 고지 및 기준'!$N$8</f>
        <v>0</v>
      </c>
      <c r="AD194" s="501">
        <f>AA194*-0.01</f>
        <v>0</v>
      </c>
      <c r="AE194" s="501">
        <f>AA194+AB194+AD194+AC194</f>
        <v>0</v>
      </c>
      <c r="AF194" s="501"/>
      <c r="AG194" s="2067">
        <f t="shared" si="78"/>
        <v>0</v>
      </c>
      <c r="AH194" s="501">
        <f>ROUND((AE194+AF194+AG194),-1)</f>
        <v>0</v>
      </c>
      <c r="AI194" s="2061">
        <f>I194*'전기 요금 고지 및 기준'!$L$12</f>
        <v>5395.143564688191</v>
      </c>
      <c r="AJ194" s="2061">
        <f>I194*'전기 요금 고지 및 기준'!$M$12</f>
        <v>26796.015255018676</v>
      </c>
      <c r="AK194" s="2061">
        <f>I194*'전기 요금 고지 및 기준'!$N$12</f>
        <v>2697.5790729034939</v>
      </c>
      <c r="AL194" s="2061">
        <f>AI194*-0.01</f>
        <v>-53.951435646881912</v>
      </c>
      <c r="AM194" s="2061">
        <f>AI194+AJ194+AL194+AK194</f>
        <v>34834.786456963477</v>
      </c>
      <c r="AN194" s="2068"/>
      <c r="AO194" s="503">
        <f t="shared" si="79"/>
        <v>1114.7131666228313</v>
      </c>
      <c r="AP194" s="2069">
        <f>ROUND((AM194+AN194+AO194),-1)</f>
        <v>35950</v>
      </c>
      <c r="AQ194" s="2069">
        <f>AH194+Z194</f>
        <v>242630</v>
      </c>
      <c r="AR194" s="2069">
        <f>AP194</f>
        <v>35950</v>
      </c>
      <c r="AS194" s="2069">
        <f>AQ194+AR194</f>
        <v>278580</v>
      </c>
      <c r="AU194" s="32"/>
      <c r="AV194" s="85"/>
    </row>
    <row r="195" spans="1:48" ht="24.95" customHeight="1">
      <c r="A195" s="4306"/>
      <c r="B195" s="2101">
        <v>190</v>
      </c>
      <c r="C195" s="1774" t="s">
        <v>165</v>
      </c>
      <c r="D195" s="1722" t="s">
        <v>633</v>
      </c>
      <c r="E195" s="3093" t="s">
        <v>2633</v>
      </c>
      <c r="F195" s="1751">
        <v>32.15</v>
      </c>
      <c r="G195" s="1751"/>
      <c r="H195" s="1751"/>
      <c r="I195" s="1751">
        <v>9.73</v>
      </c>
      <c r="J195" s="1710" t="s">
        <v>2636</v>
      </c>
      <c r="K195" s="496">
        <f>SUM(M195:Q195)-P195</f>
        <v>109.61930451424092</v>
      </c>
      <c r="L195" s="499">
        <f>'검침 내역'!S195</f>
        <v>1440</v>
      </c>
      <c r="M195" s="502"/>
      <c r="N195" s="512">
        <f>I195*'FCU 기계실(전기단가)'!$K$140</f>
        <v>22.149586084372366</v>
      </c>
      <c r="O195" s="512">
        <f>I195*'중앙공조 AHU (전기단가)'!$K$140</f>
        <v>86.923134578936882</v>
      </c>
      <c r="P195" s="681"/>
      <c r="Q195" s="760">
        <f>'주방 배수펌프 '!N98</f>
        <v>0.54658385093167705</v>
      </c>
      <c r="R195" s="681">
        <f>SUM(L195:Q195)-P195</f>
        <v>1549.6193045142411</v>
      </c>
      <c r="S195" s="2060">
        <f>R195*'전기 요금 고지 및 기준'!$L$8</f>
        <v>43389.223261044957</v>
      </c>
      <c r="T195" s="499">
        <f>R195*'전기 요금 고지 및 기준'!$M$8</f>
        <v>215500.89899666407</v>
      </c>
      <c r="U195" s="1430">
        <f>R195*'전기 요금 고지 및 기준'!$N$8</f>
        <v>21694.670263199376</v>
      </c>
      <c r="V195" s="500">
        <f>S195*-0.01</f>
        <v>-433.89223261044958</v>
      </c>
      <c r="W195" s="499">
        <f>S195+T195+V195+U195</f>
        <v>280150.90028829797</v>
      </c>
      <c r="X195" s="499"/>
      <c r="Y195" s="499">
        <f t="shared" si="77"/>
        <v>8964.8288092255352</v>
      </c>
      <c r="Z195" s="499">
        <f>ROUND((W195+X195+Y195),-1)</f>
        <v>289120</v>
      </c>
      <c r="AA195" s="501">
        <f>P195*'전기 요금 고지 및 기준'!$L$8</f>
        <v>0</v>
      </c>
      <c r="AB195" s="501">
        <f>P195*'전기 요금 고지 및 기준'!$M$8</f>
        <v>0</v>
      </c>
      <c r="AC195" s="501">
        <f>P195*'전기 요금 고지 및 기준'!$N$8</f>
        <v>0</v>
      </c>
      <c r="AD195" s="501">
        <f>AA195*-0.01</f>
        <v>0</v>
      </c>
      <c r="AE195" s="501">
        <f>AA195+AB195+AD195+AC195</f>
        <v>0</v>
      </c>
      <c r="AF195" s="501"/>
      <c r="AG195" s="2067">
        <f t="shared" si="78"/>
        <v>0</v>
      </c>
      <c r="AH195" s="501">
        <f>ROUND((AE195+AF195+AG195),-1)</f>
        <v>0</v>
      </c>
      <c r="AI195" s="2061">
        <f>I195*'전기 요금 고지 및 기준'!$L$12</f>
        <v>5395.143564688191</v>
      </c>
      <c r="AJ195" s="2061">
        <f>I195*'전기 요금 고지 및 기준'!$M$12</f>
        <v>26796.015255018676</v>
      </c>
      <c r="AK195" s="2061">
        <f>I195*'전기 요금 고지 및 기준'!$N$12</f>
        <v>2697.5790729034939</v>
      </c>
      <c r="AL195" s="2061">
        <f>AI195*-0.01</f>
        <v>-53.951435646881912</v>
      </c>
      <c r="AM195" s="2061">
        <f>AI195+AJ195+AL195+AK195</f>
        <v>34834.786456963477</v>
      </c>
      <c r="AN195" s="2068"/>
      <c r="AO195" s="503">
        <f t="shared" si="79"/>
        <v>1114.7131666228313</v>
      </c>
      <c r="AP195" s="2069">
        <f>ROUND((AM195+AN195+AO195),-1)</f>
        <v>35950</v>
      </c>
      <c r="AQ195" s="2069">
        <f>AH195+Z195</f>
        <v>289120</v>
      </c>
      <c r="AR195" s="2069">
        <f>AP195</f>
        <v>35950</v>
      </c>
      <c r="AS195" s="2069">
        <f>AQ195+AR195</f>
        <v>325070</v>
      </c>
      <c r="AU195" s="32"/>
      <c r="AV195" s="85"/>
    </row>
    <row r="196" spans="1:48" ht="24.95" customHeight="1">
      <c r="A196" s="4306"/>
      <c r="B196" s="2101">
        <v>191</v>
      </c>
      <c r="C196" s="1774" t="s">
        <v>165</v>
      </c>
      <c r="D196" s="1778" t="s">
        <v>634</v>
      </c>
      <c r="E196" s="3105" t="s">
        <v>3477</v>
      </c>
      <c r="F196" s="1751">
        <v>746.97</v>
      </c>
      <c r="G196" s="1751"/>
      <c r="H196" s="1751"/>
      <c r="I196" s="1751">
        <f>F196*0.3025</f>
        <v>225.95842500000001</v>
      </c>
      <c r="J196" s="1752" t="s">
        <v>3478</v>
      </c>
      <c r="K196" s="496">
        <f t="shared" ref="K196" si="113">SUM(M196:Q196)-P196</f>
        <v>0</v>
      </c>
      <c r="L196" s="499">
        <f>'검침 내역'!S196</f>
        <v>16659</v>
      </c>
      <c r="M196" s="502"/>
      <c r="N196" s="502"/>
      <c r="O196" s="502"/>
      <c r="P196" s="681">
        <f>'EHP(OAC)검침자료'!F114+'EHP(OAC)검침자료'!F121</f>
        <v>5517</v>
      </c>
      <c r="Q196" s="2215"/>
      <c r="R196" s="681">
        <f t="shared" ref="R196:R197" si="114">SUM(L196:Q196)-P196</f>
        <v>16659</v>
      </c>
      <c r="S196" s="2060">
        <f>R196*'전기 요금 고지 및 기준'!$L$8</f>
        <v>466450.73935261188</v>
      </c>
      <c r="T196" s="499">
        <f>R196*'전기 요금 고지 및 기준'!$M$8</f>
        <v>2316717.0581362839</v>
      </c>
      <c r="U196" s="1430">
        <f>R196*'전기 요금 고지 및 기준'!$N$8</f>
        <v>233226</v>
      </c>
      <c r="V196" s="500">
        <f t="shared" si="89"/>
        <v>-4664.5073935261189</v>
      </c>
      <c r="W196" s="499">
        <f t="shared" si="90"/>
        <v>3011729.2900953698</v>
      </c>
      <c r="X196" s="499"/>
      <c r="Y196" s="499">
        <f t="shared" si="77"/>
        <v>96375.337283051835</v>
      </c>
      <c r="Z196" s="499">
        <f t="shared" si="91"/>
        <v>3108100</v>
      </c>
      <c r="AA196" s="501">
        <f>P196*'전기 요금 고지 및 기준'!$L$8</f>
        <v>154475.58250845547</v>
      </c>
      <c r="AB196" s="501">
        <f>P196*'전기 요금 고지 및 기준'!$M$8</f>
        <v>767232.60758376122</v>
      </c>
      <c r="AC196" s="501">
        <f>P196*'전기 요금 고지 및 기준'!$N$8</f>
        <v>77238</v>
      </c>
      <c r="AD196" s="501">
        <f t="shared" si="92"/>
        <v>-1544.7558250845548</v>
      </c>
      <c r="AE196" s="501">
        <f t="shared" si="88"/>
        <v>997401.43426713219</v>
      </c>
      <c r="AF196" s="501"/>
      <c r="AG196" s="2067">
        <f t="shared" si="78"/>
        <v>31916.845896548231</v>
      </c>
      <c r="AH196" s="501">
        <f t="shared" si="93"/>
        <v>1029320</v>
      </c>
      <c r="AI196" s="2061">
        <f>I196*'전기 요금 고지 및 기준'!$L$12</f>
        <v>125290.6621300955</v>
      </c>
      <c r="AJ196" s="2061">
        <f>I196*'전기 요금 고지 및 기준'!$M$12</f>
        <v>622280.10311407945</v>
      </c>
      <c r="AK196" s="2061">
        <f>I196*'전기 요금 고지 및 기준'!$N$12</f>
        <v>62645.500372685885</v>
      </c>
      <c r="AL196" s="2061">
        <f t="shared" si="80"/>
        <v>-1252.9066213009551</v>
      </c>
      <c r="AM196" s="2061">
        <f t="shared" si="81"/>
        <v>808963.35899555986</v>
      </c>
      <c r="AN196" s="2068"/>
      <c r="AO196" s="503">
        <f t="shared" si="79"/>
        <v>25886.827487857918</v>
      </c>
      <c r="AP196" s="2069">
        <f t="shared" si="82"/>
        <v>834850</v>
      </c>
      <c r="AQ196" s="2069">
        <f t="shared" si="83"/>
        <v>4137420</v>
      </c>
      <c r="AR196" s="2069">
        <f t="shared" si="84"/>
        <v>834850</v>
      </c>
      <c r="AS196" s="2069">
        <f t="shared" si="85"/>
        <v>4972270</v>
      </c>
      <c r="AU196" s="32"/>
      <c r="AV196" s="85">
        <f>'수도광열비 부과 내역 '!P196-'전체 전기 사용내역'!AS196</f>
        <v>0</v>
      </c>
    </row>
    <row r="197" spans="1:48" ht="24.95" customHeight="1">
      <c r="A197" s="4306"/>
      <c r="B197" s="2101">
        <v>192</v>
      </c>
      <c r="C197" s="1774" t="s">
        <v>165</v>
      </c>
      <c r="D197" s="1707" t="s">
        <v>634</v>
      </c>
      <c r="E197" s="3601" t="s">
        <v>3358</v>
      </c>
      <c r="F197" s="1751">
        <v>232.72</v>
      </c>
      <c r="G197" s="3598"/>
      <c r="H197" s="3598"/>
      <c r="I197" s="1751">
        <v>70.400000000000006</v>
      </c>
      <c r="J197" s="3464" t="s">
        <v>3359</v>
      </c>
      <c r="K197" s="496">
        <f t="shared" ref="K197" si="115">SUM(M197:Q197)-P197</f>
        <v>0</v>
      </c>
      <c r="L197" s="499">
        <f>'검침 내역'!S197</f>
        <v>1312</v>
      </c>
      <c r="M197" s="502"/>
      <c r="N197" s="502"/>
      <c r="O197" s="502"/>
      <c r="P197" s="1435">
        <f>'EHP(OAC)검침자료'!F119</f>
        <v>336.79285014691476</v>
      </c>
      <c r="Q197" s="499"/>
      <c r="R197" s="681">
        <f t="shared" si="114"/>
        <v>1312</v>
      </c>
      <c r="S197" s="2060">
        <f>R197*'전기 요금 고지 및 기준'!$L$8</f>
        <v>36735.900716167045</v>
      </c>
      <c r="T197" s="499">
        <f>R197*'전기 요금 고지 및 기준'!$M$8</f>
        <v>182455.89652889155</v>
      </c>
      <c r="U197" s="1430">
        <f>R197*'전기 요금 고지 및 기준'!$N$8</f>
        <v>18368</v>
      </c>
      <c r="V197" s="500">
        <f t="shared" ref="V197" si="116">S197*-0.01</f>
        <v>-367.35900716167043</v>
      </c>
      <c r="W197" s="499">
        <f t="shared" ref="W197" si="117">S197+T197+V197+U197</f>
        <v>237192.43823789692</v>
      </c>
      <c r="X197" s="499"/>
      <c r="Y197" s="499">
        <f t="shared" ref="Y197" si="118">W197*0.032</f>
        <v>7590.1580236127011</v>
      </c>
      <c r="Z197" s="499">
        <f t="shared" ref="Z197" si="119">ROUND((W197+X197+Y197),-1)</f>
        <v>244780</v>
      </c>
      <c r="AA197" s="501">
        <f>P197*'전기 요금 고지 및 기준'!$L$8</f>
        <v>9430.174317768282</v>
      </c>
      <c r="AB197" s="501">
        <f>P197*'전기 요금 고지 및 기준'!$M$8</f>
        <v>46836.769373533505</v>
      </c>
      <c r="AC197" s="501">
        <f>P197*'전기 요금 고지 및 기준'!$N$8</f>
        <v>4715.099902056807</v>
      </c>
      <c r="AD197" s="501">
        <f t="shared" ref="AD197" si="120">AA197*-0.01</f>
        <v>-94.301743177682823</v>
      </c>
      <c r="AE197" s="501">
        <f t="shared" ref="AE197" si="121">AA197+AB197+AD197+AC197</f>
        <v>60887.741850180908</v>
      </c>
      <c r="AF197" s="501"/>
      <c r="AG197" s="2067">
        <f t="shared" ref="AG197" si="122">AE197*0.032</f>
        <v>1948.4077392057891</v>
      </c>
      <c r="AH197" s="501">
        <f t="shared" ref="AH197" si="123">ROUND((AE197+AF197+AG197),-1)</f>
        <v>62840</v>
      </c>
      <c r="AI197" s="2061">
        <f>I197*'전기 요금 고지 및 기준'!$L$12</f>
        <v>39035.776665369849</v>
      </c>
      <c r="AJ197" s="2061">
        <f>I197*'전기 요금 고지 및 기준'!$M$12</f>
        <v>193878.67152654831</v>
      </c>
      <c r="AK197" s="2061">
        <f>I197*'전기 요금 고지 및 기준'!$N$12</f>
        <v>19517.941082467212</v>
      </c>
      <c r="AL197" s="2061">
        <f t="shared" ref="AL197" si="124">AI197*-0.01</f>
        <v>-390.35776665369849</v>
      </c>
      <c r="AM197" s="2061">
        <f t="shared" ref="AM197" si="125">AI197+AJ197+AL197+AK197</f>
        <v>252042.03150773165</v>
      </c>
      <c r="AN197" s="2068"/>
      <c r="AO197" s="503">
        <f t="shared" ref="AO197" si="126">AM197*0.032</f>
        <v>8065.3450082474128</v>
      </c>
      <c r="AP197" s="2069">
        <f t="shared" ref="AP197" si="127">ROUND((AM197+AN197+AO197),-1)</f>
        <v>260110</v>
      </c>
      <c r="AQ197" s="2069">
        <f t="shared" ref="AQ197" si="128">AH197+Z197</f>
        <v>307620</v>
      </c>
      <c r="AR197" s="2069">
        <f t="shared" ref="AR197" si="129">AP197</f>
        <v>260110</v>
      </c>
      <c r="AS197" s="2069">
        <f t="shared" ref="AS197" si="130">AQ197+AR197</f>
        <v>567730</v>
      </c>
      <c r="AU197" s="32"/>
      <c r="AV197" s="85"/>
    </row>
    <row r="198" spans="1:48" ht="24.95" customHeight="1">
      <c r="A198" s="4306"/>
      <c r="B198" s="2101">
        <v>193</v>
      </c>
      <c r="C198" s="1774" t="s">
        <v>165</v>
      </c>
      <c r="D198" s="1707" t="s">
        <v>634</v>
      </c>
      <c r="E198" s="3106">
        <v>206</v>
      </c>
      <c r="F198" s="1751">
        <v>173.82</v>
      </c>
      <c r="G198" s="1751"/>
      <c r="H198" s="1751"/>
      <c r="I198" s="1751">
        <f t="shared" si="112"/>
        <v>52.580549999999995</v>
      </c>
      <c r="J198" s="1737" t="s">
        <v>1159</v>
      </c>
      <c r="K198" s="496">
        <f t="shared" ref="K198:K205" si="131">SUM(M198:Q198)-P198</f>
        <v>0</v>
      </c>
      <c r="L198" s="499">
        <f>'검침 내역'!S198</f>
        <v>5533</v>
      </c>
      <c r="M198" s="502"/>
      <c r="N198" s="502"/>
      <c r="O198" s="502"/>
      <c r="P198" s="681">
        <f>'EHP(OAC)검침자료'!F120</f>
        <v>178.20714985308524</v>
      </c>
      <c r="Q198" s="499"/>
      <c r="R198" s="681">
        <f t="shared" si="111"/>
        <v>5533</v>
      </c>
      <c r="S198" s="2060">
        <f>R198*'전기 요금 고지 및 기준'!$L$8</f>
        <v>154923.58129767701</v>
      </c>
      <c r="T198" s="499">
        <f>R198*'전기 요금 고지 및 기준'!$M$8</f>
        <v>769457.67949265009</v>
      </c>
      <c r="U198" s="1430">
        <f>R198*'전기 요금 고지 및 기준'!$N$8</f>
        <v>77462</v>
      </c>
      <c r="V198" s="500">
        <f t="shared" si="89"/>
        <v>-1549.2358129767701</v>
      </c>
      <c r="W198" s="499">
        <f t="shared" si="90"/>
        <v>1000294.0249773504</v>
      </c>
      <c r="X198" s="499"/>
      <c r="Y198" s="499">
        <f t="shared" si="77"/>
        <v>32009.408799275214</v>
      </c>
      <c r="Z198" s="499">
        <f t="shared" si="91"/>
        <v>1032300</v>
      </c>
      <c r="AA198" s="501">
        <f>P198*'전기 요금 고지 및 기준'!$L$8</f>
        <v>4989.7867103003364</v>
      </c>
      <c r="AB198" s="501">
        <f>P198*'전기 요금 고지 및 기준'!$M$8</f>
        <v>24782.732693828653</v>
      </c>
      <c r="AC198" s="501">
        <f>P198*'전기 요금 고지 및 기준'!$N$8</f>
        <v>2494.9000979431935</v>
      </c>
      <c r="AD198" s="501">
        <f t="shared" si="92"/>
        <v>-49.897867103003364</v>
      </c>
      <c r="AE198" s="501">
        <f t="shared" si="88"/>
        <v>32217.521634969184</v>
      </c>
      <c r="AF198" s="501"/>
      <c r="AG198" s="2067">
        <f t="shared" si="78"/>
        <v>1030.9606923190138</v>
      </c>
      <c r="AH198" s="501">
        <f t="shared" si="93"/>
        <v>33250</v>
      </c>
      <c r="AI198" s="2061">
        <f>I198*'전기 요금 고지 및 기준'!$L$12</f>
        <v>29155.1506639533</v>
      </c>
      <c r="AJ198" s="2061">
        <f>I198*'전기 요금 고지 및 기준'!$M$12</f>
        <v>144804.64747351204</v>
      </c>
      <c r="AK198" s="2061">
        <f>I198*'전기 요금 고지 및 기준'!$N$12</f>
        <v>14577.614729882403</v>
      </c>
      <c r="AL198" s="2061">
        <f t="shared" si="80"/>
        <v>-291.55150663953299</v>
      </c>
      <c r="AM198" s="2061">
        <f t="shared" si="81"/>
        <v>188245.86136070819</v>
      </c>
      <c r="AN198" s="2068"/>
      <c r="AO198" s="503">
        <f t="shared" si="79"/>
        <v>6023.8675635426625</v>
      </c>
      <c r="AP198" s="2069">
        <f t="shared" si="82"/>
        <v>194270</v>
      </c>
      <c r="AQ198" s="2069">
        <f t="shared" si="83"/>
        <v>1065550</v>
      </c>
      <c r="AR198" s="2069">
        <f t="shared" si="84"/>
        <v>194270</v>
      </c>
      <c r="AS198" s="2069">
        <f t="shared" si="85"/>
        <v>1259820</v>
      </c>
      <c r="AU198" s="32"/>
      <c r="AV198" s="85">
        <f>'수도광열비 부과 내역 '!P198-'전체 전기 사용내역'!AS198</f>
        <v>0</v>
      </c>
    </row>
    <row r="199" spans="1:48" ht="24.95" customHeight="1">
      <c r="A199" s="4306"/>
      <c r="B199" s="2101">
        <v>194</v>
      </c>
      <c r="C199" s="1774" t="s">
        <v>165</v>
      </c>
      <c r="D199" s="1707" t="s">
        <v>634</v>
      </c>
      <c r="E199" s="3106">
        <v>213</v>
      </c>
      <c r="F199" s="1751">
        <v>138.47999999999999</v>
      </c>
      <c r="G199" s="1751"/>
      <c r="H199" s="1751"/>
      <c r="I199" s="1751">
        <f t="shared" si="112"/>
        <v>41.890199999999993</v>
      </c>
      <c r="J199" s="1739" t="s">
        <v>356</v>
      </c>
      <c r="K199" s="496">
        <f t="shared" si="131"/>
        <v>0</v>
      </c>
      <c r="L199" s="499">
        <f>'검침 내역'!S199</f>
        <v>2016</v>
      </c>
      <c r="M199" s="502"/>
      <c r="N199" s="502"/>
      <c r="O199" s="502"/>
      <c r="P199" s="681"/>
      <c r="Q199" s="499"/>
      <c r="R199" s="681">
        <f t="shared" si="111"/>
        <v>2016</v>
      </c>
      <c r="S199" s="2060">
        <f>R199*'전기 요금 고지 및 기준'!$L$8</f>
        <v>56447.847441915212</v>
      </c>
      <c r="T199" s="499">
        <f>R199*'전기 요금 고지 및 기준'!$M$8</f>
        <v>280359.06052000407</v>
      </c>
      <c r="U199" s="1430">
        <f>R199*'전기 요금 고지 및 기준'!$N$8</f>
        <v>28224</v>
      </c>
      <c r="V199" s="500">
        <f t="shared" si="89"/>
        <v>-564.47847441915212</v>
      </c>
      <c r="W199" s="499">
        <f t="shared" si="90"/>
        <v>364466.42948750011</v>
      </c>
      <c r="X199" s="499"/>
      <c r="Y199" s="499">
        <f t="shared" si="77"/>
        <v>11662.925743600004</v>
      </c>
      <c r="Z199" s="499">
        <f t="shared" si="91"/>
        <v>376130</v>
      </c>
      <c r="AA199" s="501">
        <f>P199*'전기 요금 고지 및 기준'!$L$8</f>
        <v>0</v>
      </c>
      <c r="AB199" s="501">
        <f>P199*'전기 요금 고지 및 기준'!$M$8</f>
        <v>0</v>
      </c>
      <c r="AC199" s="501">
        <f>P199*'전기 요금 고지 및 기준'!$N$8</f>
        <v>0</v>
      </c>
      <c r="AD199" s="501">
        <f t="shared" si="92"/>
        <v>0</v>
      </c>
      <c r="AE199" s="501">
        <f t="shared" si="88"/>
        <v>0</v>
      </c>
      <c r="AF199" s="501"/>
      <c r="AG199" s="2067">
        <f t="shared" si="78"/>
        <v>0</v>
      </c>
      <c r="AH199" s="501">
        <f t="shared" si="93"/>
        <v>0</v>
      </c>
      <c r="AI199" s="2061">
        <f>I199*'전기 요금 고지 및 기준'!$L$12</f>
        <v>23227.50698391585</v>
      </c>
      <c r="AJ199" s="2061">
        <f>I199*'전기 요금 고지 및 기준'!$M$12</f>
        <v>115363.86826678141</v>
      </c>
      <c r="AK199" s="2061">
        <f>I199*'전기 요금 고지 및 기준'!$N$12</f>
        <v>11613.784879726816</v>
      </c>
      <c r="AL199" s="2061">
        <f t="shared" si="80"/>
        <v>-232.2750698391585</v>
      </c>
      <c r="AM199" s="2061">
        <f t="shared" si="81"/>
        <v>149972.88506058493</v>
      </c>
      <c r="AN199" s="2068"/>
      <c r="AO199" s="503">
        <f t="shared" si="79"/>
        <v>4799.1323219387177</v>
      </c>
      <c r="AP199" s="2069">
        <f t="shared" si="82"/>
        <v>154770</v>
      </c>
      <c r="AQ199" s="2069">
        <f t="shared" si="83"/>
        <v>376130</v>
      </c>
      <c r="AR199" s="2069">
        <f t="shared" si="84"/>
        <v>154770</v>
      </c>
      <c r="AS199" s="2069">
        <f t="shared" si="85"/>
        <v>530900</v>
      </c>
      <c r="AU199" s="32"/>
      <c r="AV199" s="85">
        <f>'수도광열비 부과 내역 '!P199-'전체 전기 사용내역'!AS199</f>
        <v>0</v>
      </c>
    </row>
    <row r="200" spans="1:48" ht="24.95" customHeight="1">
      <c r="A200" s="4306"/>
      <c r="B200" s="2101">
        <v>195</v>
      </c>
      <c r="C200" s="1774" t="s">
        <v>165</v>
      </c>
      <c r="D200" s="1707" t="s">
        <v>634</v>
      </c>
      <c r="E200" s="3106">
        <v>214</v>
      </c>
      <c r="F200" s="1709">
        <v>124.13</v>
      </c>
      <c r="G200" s="1709"/>
      <c r="H200" s="1709"/>
      <c r="I200" s="1709">
        <v>37.549999999999997</v>
      </c>
      <c r="J200" s="1779" t="s">
        <v>347</v>
      </c>
      <c r="K200" s="496">
        <f t="shared" si="131"/>
        <v>0</v>
      </c>
      <c r="L200" s="499">
        <f>'검침 내역'!S200</f>
        <v>3701.8999999999942</v>
      </c>
      <c r="M200" s="502"/>
      <c r="N200" s="502"/>
      <c r="O200" s="502"/>
      <c r="P200" s="681"/>
      <c r="Q200" s="499"/>
      <c r="R200" s="681">
        <f t="shared" si="111"/>
        <v>3701.8999999999942</v>
      </c>
      <c r="S200" s="2060">
        <f>R200*'전기 요금 고지 및 기준'!$L$8</f>
        <v>103652.91986370318</v>
      </c>
      <c r="T200" s="499">
        <f>R200*'전기 요금 고지 및 기준'!$M$8</f>
        <v>514812.1062197428</v>
      </c>
      <c r="U200" s="1430">
        <f>R200*'전기 요금 고지 및 기준'!$N$8</f>
        <v>51826.599999999919</v>
      </c>
      <c r="V200" s="500">
        <f t="shared" si="89"/>
        <v>-1036.5291986370319</v>
      </c>
      <c r="W200" s="499">
        <f t="shared" si="90"/>
        <v>669255.09688480897</v>
      </c>
      <c r="X200" s="499"/>
      <c r="Y200" s="499">
        <f t="shared" ref="Y200:Y214" si="132">W200*0.032</f>
        <v>21416.163100313886</v>
      </c>
      <c r="Z200" s="499">
        <f t="shared" si="91"/>
        <v>690670</v>
      </c>
      <c r="AA200" s="501">
        <f>P200*'전기 요금 고지 및 기준'!$L$8</f>
        <v>0</v>
      </c>
      <c r="AB200" s="501">
        <f>P200*'전기 요금 고지 및 기준'!$M$8</f>
        <v>0</v>
      </c>
      <c r="AC200" s="501">
        <f>P200*'전기 요금 고지 및 기준'!$N$8</f>
        <v>0</v>
      </c>
      <c r="AD200" s="501">
        <f t="shared" ref="AD200:AD206" si="133">AA200*-0.01</f>
        <v>0</v>
      </c>
      <c r="AE200" s="501">
        <f>AA200+AB200+AD200+AC200</f>
        <v>0</v>
      </c>
      <c r="AF200" s="501"/>
      <c r="AG200" s="2067">
        <f t="shared" ref="AG200:AG214" si="134">AE200*0.032</f>
        <v>0</v>
      </c>
      <c r="AH200" s="501">
        <f t="shared" ref="AH200:AH206" si="135">ROUND((AE200+AF200+AG200),-1)</f>
        <v>0</v>
      </c>
      <c r="AI200" s="2061">
        <f>I200*'전기 요금 고지 및 기준'!$L$12</f>
        <v>20820.929173077238</v>
      </c>
      <c r="AJ200" s="2061">
        <f>I200*'전기 요금 고지 및 기준'!$M$12</f>
        <v>103411.13800883363</v>
      </c>
      <c r="AK200" s="2061">
        <f>I200*'전기 요금 고지 및 기준'!$N$12</f>
        <v>10410.492722253462</v>
      </c>
      <c r="AL200" s="2061">
        <f t="shared" si="80"/>
        <v>-208.20929173077238</v>
      </c>
      <c r="AM200" s="2061">
        <f t="shared" si="81"/>
        <v>134434.35061243357</v>
      </c>
      <c r="AN200" s="2068"/>
      <c r="AO200" s="503">
        <f t="shared" ref="AO200:AO205" si="136">AM200*0.032</f>
        <v>4301.8992195978744</v>
      </c>
      <c r="AP200" s="2069">
        <f t="shared" si="82"/>
        <v>138740</v>
      </c>
      <c r="AQ200" s="2069">
        <f t="shared" si="83"/>
        <v>690670</v>
      </c>
      <c r="AR200" s="2069">
        <f t="shared" si="84"/>
        <v>138740</v>
      </c>
      <c r="AS200" s="2069">
        <f t="shared" si="85"/>
        <v>829410</v>
      </c>
      <c r="AU200" s="32"/>
      <c r="AV200" s="85">
        <f>'수도광열비 부과 내역 '!P200-'전체 전기 사용내역'!AS200</f>
        <v>0</v>
      </c>
    </row>
    <row r="201" spans="1:48" ht="24.95" customHeight="1">
      <c r="A201" s="4306"/>
      <c r="B201" s="2101">
        <v>196</v>
      </c>
      <c r="C201" s="1774" t="s">
        <v>165</v>
      </c>
      <c r="D201" s="3041" t="s">
        <v>634</v>
      </c>
      <c r="E201" s="3107">
        <v>215</v>
      </c>
      <c r="F201" s="1736">
        <v>65.849999999999994</v>
      </c>
      <c r="G201" s="1736"/>
      <c r="H201" s="1736"/>
      <c r="I201" s="1736">
        <f t="shared" si="112"/>
        <v>19.919624999999996</v>
      </c>
      <c r="J201" s="3292" t="s">
        <v>2333</v>
      </c>
      <c r="K201" s="496">
        <f t="shared" si="131"/>
        <v>0</v>
      </c>
      <c r="L201" s="499">
        <f>'검침 내역'!S201</f>
        <v>1696</v>
      </c>
      <c r="M201" s="502"/>
      <c r="N201" s="502"/>
      <c r="O201" s="502"/>
      <c r="P201" s="681"/>
      <c r="Q201" s="499"/>
      <c r="R201" s="681">
        <f t="shared" si="111"/>
        <v>1696</v>
      </c>
      <c r="S201" s="2060">
        <f>R201*'전기 요금 고지 및 기준'!$L$8</f>
        <v>47487.871657484226</v>
      </c>
      <c r="T201" s="499">
        <f>R201*'전기 요금 고지 및 기준'!$M$8</f>
        <v>235857.62234222566</v>
      </c>
      <c r="U201" s="1430">
        <f>R201*'전기 요금 고지 및 기준'!$N$8</f>
        <v>23744</v>
      </c>
      <c r="V201" s="500">
        <f t="shared" si="89"/>
        <v>-474.87871657484226</v>
      </c>
      <c r="W201" s="499">
        <f t="shared" si="90"/>
        <v>306614.61528313503</v>
      </c>
      <c r="X201" s="499"/>
      <c r="Y201" s="499">
        <f t="shared" si="132"/>
        <v>9811.6676890603212</v>
      </c>
      <c r="Z201" s="499">
        <f t="shared" si="91"/>
        <v>316430</v>
      </c>
      <c r="AA201" s="501">
        <f>P201*'전기 요금 고지 및 기준'!$L$8</f>
        <v>0</v>
      </c>
      <c r="AB201" s="501">
        <f>P201*'전기 요금 고지 및 기준'!$M$8</f>
        <v>0</v>
      </c>
      <c r="AC201" s="501">
        <f>P201*'전기 요금 고지 및 기준'!$N$8</f>
        <v>0</v>
      </c>
      <c r="AD201" s="501">
        <f t="shared" si="133"/>
        <v>0</v>
      </c>
      <c r="AE201" s="501">
        <f>AA201+AB201+AD201+AC201</f>
        <v>0</v>
      </c>
      <c r="AF201" s="501"/>
      <c r="AG201" s="2067">
        <f t="shared" si="134"/>
        <v>0</v>
      </c>
      <c r="AH201" s="501">
        <f t="shared" si="135"/>
        <v>0</v>
      </c>
      <c r="AI201" s="2061">
        <f>I201*'전기 요금 고지 및 기준'!$L$12</f>
        <v>11045.142510765876</v>
      </c>
      <c r="AJ201" s="2061">
        <f>I201*'전기 요금 고지 및 기준'!$M$12</f>
        <v>54857.818640724698</v>
      </c>
      <c r="AK201" s="2061">
        <f>I201*'전기 요금 고지 및 기준'!$N$12</f>
        <v>5522.5861808926256</v>
      </c>
      <c r="AL201" s="2061">
        <f t="shared" si="80"/>
        <v>-110.45142510765876</v>
      </c>
      <c r="AM201" s="2061">
        <f t="shared" si="81"/>
        <v>71315.095907275536</v>
      </c>
      <c r="AN201" s="2068"/>
      <c r="AO201" s="503">
        <f t="shared" si="136"/>
        <v>2282.0830690328171</v>
      </c>
      <c r="AP201" s="2069">
        <f t="shared" si="82"/>
        <v>73600</v>
      </c>
      <c r="AQ201" s="2069">
        <f t="shared" si="83"/>
        <v>316430</v>
      </c>
      <c r="AR201" s="2069">
        <f t="shared" si="84"/>
        <v>73600</v>
      </c>
      <c r="AS201" s="2069">
        <f t="shared" si="85"/>
        <v>390030</v>
      </c>
      <c r="AU201" s="32"/>
      <c r="AV201" s="85">
        <f>'수도광열비 부과 내역 '!P201-'전체 전기 사용내역'!AS201</f>
        <v>0</v>
      </c>
    </row>
    <row r="202" spans="1:48" ht="24.95" customHeight="1">
      <c r="A202" s="4306"/>
      <c r="B202" s="2101">
        <v>197</v>
      </c>
      <c r="C202" s="1774" t="s">
        <v>165</v>
      </c>
      <c r="D202" s="1707" t="s">
        <v>19</v>
      </c>
      <c r="E202" s="3091" t="s">
        <v>2138</v>
      </c>
      <c r="F202" s="1736">
        <v>365.76</v>
      </c>
      <c r="G202" s="1736"/>
      <c r="H202" s="1736"/>
      <c r="I202" s="1736">
        <v>110.64</v>
      </c>
      <c r="J202" s="1737" t="s">
        <v>2136</v>
      </c>
      <c r="K202" s="496">
        <f>SUM(M202:Q202)-P202</f>
        <v>590</v>
      </c>
      <c r="L202" s="499">
        <f>'검침 내역'!S202</f>
        <v>0</v>
      </c>
      <c r="M202" s="504">
        <f>'주방 배기펜 '!L231</f>
        <v>590</v>
      </c>
      <c r="N202" s="502"/>
      <c r="O202" s="502"/>
      <c r="P202" s="681">
        <f>'EHP(OAC)검침자료'!F148</f>
        <v>2959</v>
      </c>
      <c r="Q202" s="499"/>
      <c r="R202" s="681">
        <f t="shared" si="111"/>
        <v>590</v>
      </c>
      <c r="S202" s="2060">
        <f>R202*'전기 요금 고지 및 기준'!$L$8</f>
        <v>16519.955352544632</v>
      </c>
      <c r="T202" s="499">
        <f>R202*'전기 요금 고지 및 기준'!$M$8</f>
        <v>82049.526640278971</v>
      </c>
      <c r="U202" s="1430">
        <f>R202*'전기 요금 고지 및 기준'!$N$8</f>
        <v>8260</v>
      </c>
      <c r="V202" s="500">
        <f t="shared" si="89"/>
        <v>-165.19955352544633</v>
      </c>
      <c r="W202" s="499">
        <f t="shared" si="90"/>
        <v>106664.28243929816</v>
      </c>
      <c r="X202" s="499"/>
      <c r="Y202" s="499">
        <f t="shared" si="132"/>
        <v>3413.2570380575412</v>
      </c>
      <c r="Z202" s="499">
        <f t="shared" si="91"/>
        <v>110080</v>
      </c>
      <c r="AA202" s="501">
        <f>P202*'전기 요금 고지 및 기준'!$L$8</f>
        <v>82851.776081660282</v>
      </c>
      <c r="AB202" s="501">
        <f>P202*'전기 요금 고지 및 기준'!$M$8</f>
        <v>411499.23615014489</v>
      </c>
      <c r="AC202" s="501">
        <f>P202*'전기 요금 고지 및 기준'!$N$8</f>
        <v>41426</v>
      </c>
      <c r="AD202" s="501">
        <f t="shared" si="133"/>
        <v>-828.51776081660284</v>
      </c>
      <c r="AE202" s="501">
        <f>AA202+AB202+AD202+AC202</f>
        <v>534948.49447098863</v>
      </c>
      <c r="AF202" s="501"/>
      <c r="AG202" s="2067">
        <f t="shared" si="134"/>
        <v>17118.351823071636</v>
      </c>
      <c r="AH202" s="501">
        <f t="shared" si="135"/>
        <v>552070</v>
      </c>
      <c r="AI202" s="2061">
        <f>I202*'전기 요금 고지 및 기준'!$L$12</f>
        <v>61348.271736598297</v>
      </c>
      <c r="AJ202" s="2061">
        <f>I202*'전기 요금 고지 및 기준'!$M$12</f>
        <v>304697.95763774577</v>
      </c>
      <c r="AK202" s="2061">
        <f>I202*'전기 요금 고지 및 기준'!$N$12</f>
        <v>30674.218769377447</v>
      </c>
      <c r="AL202" s="2061">
        <f t="shared" si="80"/>
        <v>-613.48271736598304</v>
      </c>
      <c r="AM202" s="2061">
        <f t="shared" si="81"/>
        <v>396106.96542635554</v>
      </c>
      <c r="AN202" s="2068"/>
      <c r="AO202" s="503">
        <f t="shared" si="136"/>
        <v>12675.422893643377</v>
      </c>
      <c r="AP202" s="2069">
        <f t="shared" si="82"/>
        <v>408780</v>
      </c>
      <c r="AQ202" s="2069">
        <f t="shared" si="83"/>
        <v>662150</v>
      </c>
      <c r="AR202" s="2069">
        <f t="shared" si="84"/>
        <v>408780</v>
      </c>
      <c r="AS202" s="2069">
        <f t="shared" si="85"/>
        <v>1070930</v>
      </c>
      <c r="AU202" s="32"/>
      <c r="AV202" s="85">
        <f>'수도광열비 부과 내역 '!P202-'전체 전기 사용내역'!AS202</f>
        <v>0</v>
      </c>
    </row>
    <row r="203" spans="1:48" ht="24.95" customHeight="1">
      <c r="A203" s="4306"/>
      <c r="B203" s="2101">
        <v>198</v>
      </c>
      <c r="C203" s="1774" t="s">
        <v>165</v>
      </c>
      <c r="D203" s="1707" t="s">
        <v>2081</v>
      </c>
      <c r="E203" s="3107" t="s">
        <v>2167</v>
      </c>
      <c r="F203" s="1709">
        <v>92.65</v>
      </c>
      <c r="G203" s="1709"/>
      <c r="H203" s="1709"/>
      <c r="I203" s="1709">
        <v>28.03</v>
      </c>
      <c r="J203" s="3291" t="s">
        <v>1207</v>
      </c>
      <c r="K203" s="496">
        <f>SUM(M203:Q203)-P203</f>
        <v>0</v>
      </c>
      <c r="L203" s="499">
        <f>'검침 내역'!S203</f>
        <v>2278</v>
      </c>
      <c r="M203" s="502"/>
      <c r="N203" s="502"/>
      <c r="O203" s="502"/>
      <c r="P203" s="681">
        <f>'EHP(OAC)검침자료'!F149</f>
        <v>874</v>
      </c>
      <c r="Q203" s="499"/>
      <c r="R203" s="681">
        <f>SUM(L203:Q203)-P203</f>
        <v>2278</v>
      </c>
      <c r="S203" s="2060">
        <f>R203*'전기 요금 고지 및 기준'!$L$8</f>
        <v>63783.827615418086</v>
      </c>
      <c r="T203" s="499">
        <f>R203*'전기 요금 고지 및 기준'!$M$8</f>
        <v>316794.61302806018</v>
      </c>
      <c r="U203" s="1430">
        <f>R203*'전기 요금 고지 및 기준'!$N$8</f>
        <v>31892</v>
      </c>
      <c r="V203" s="500">
        <f>S203*-0.01</f>
        <v>-637.8382761541809</v>
      </c>
      <c r="W203" s="499">
        <f>S203+T203+V203+U203</f>
        <v>411832.60236732406</v>
      </c>
      <c r="X203" s="499"/>
      <c r="Y203" s="499">
        <f t="shared" si="132"/>
        <v>13178.64327575437</v>
      </c>
      <c r="Z203" s="499">
        <f>ROUND((W203+X203+Y203),-1)</f>
        <v>425010</v>
      </c>
      <c r="AA203" s="501">
        <f>P203*'전기 요금 고지 및 기준'!$L$8</f>
        <v>24471.933861227131</v>
      </c>
      <c r="AB203" s="501">
        <f>P203*'전기 요금 고지 및 기준'!$M$8</f>
        <v>121544.55302305733</v>
      </c>
      <c r="AC203" s="501">
        <f>P203*'전기 요금 고지 및 기준'!$N$8</f>
        <v>12236</v>
      </c>
      <c r="AD203" s="501">
        <f t="shared" si="133"/>
        <v>-244.71933861227132</v>
      </c>
      <c r="AE203" s="501">
        <f>AA203+AB203+AD203+AC203</f>
        <v>158007.76754567219</v>
      </c>
      <c r="AF203" s="501"/>
      <c r="AG203" s="2067">
        <f t="shared" si="134"/>
        <v>5056.2485614615107</v>
      </c>
      <c r="AH203" s="501">
        <f t="shared" si="135"/>
        <v>163060</v>
      </c>
      <c r="AI203" s="2061">
        <f>I203*'전기 요금 고지 및 기준'!$L$12</f>
        <v>15542.227555828365</v>
      </c>
      <c r="AJ203" s="2061">
        <f>I203*'전기 요금 고지 및 기준'!$M$12</f>
        <v>77193.454018311764</v>
      </c>
      <c r="AK203" s="2061">
        <f>I203*'전기 요금 고지 및 기준'!$N$12</f>
        <v>7771.1347804198294</v>
      </c>
      <c r="AL203" s="2061">
        <f t="shared" si="80"/>
        <v>-155.42227555828364</v>
      </c>
      <c r="AM203" s="2061">
        <f t="shared" si="81"/>
        <v>100351.39407900166</v>
      </c>
      <c r="AN203" s="2068"/>
      <c r="AO203" s="503">
        <f t="shared" si="136"/>
        <v>3211.2446105280533</v>
      </c>
      <c r="AP203" s="2069">
        <f t="shared" si="82"/>
        <v>103560</v>
      </c>
      <c r="AQ203" s="2069">
        <f t="shared" si="83"/>
        <v>588070</v>
      </c>
      <c r="AR203" s="2069">
        <f t="shared" si="84"/>
        <v>103560</v>
      </c>
      <c r="AS203" s="2069">
        <f t="shared" si="85"/>
        <v>691630</v>
      </c>
      <c r="AU203" s="32"/>
      <c r="AV203" s="85"/>
    </row>
    <row r="204" spans="1:48" ht="24.95" customHeight="1">
      <c r="A204" s="4306"/>
      <c r="B204" s="2101">
        <v>199</v>
      </c>
      <c r="C204" s="1774" t="s">
        <v>165</v>
      </c>
      <c r="D204" s="1707" t="s">
        <v>1</v>
      </c>
      <c r="E204" s="3090" t="s">
        <v>2110</v>
      </c>
      <c r="F204" s="1709">
        <v>1973.31</v>
      </c>
      <c r="G204" s="1709"/>
      <c r="H204" s="1709"/>
      <c r="I204" s="1709">
        <v>596.92999999999995</v>
      </c>
      <c r="J204" s="3228" t="s">
        <v>2243</v>
      </c>
      <c r="K204" s="496">
        <f>SUM(M204:Q204)-P204</f>
        <v>3382.8645859552817</v>
      </c>
      <c r="L204" s="499">
        <f>'검침 내역'!S204</f>
        <v>14880.9</v>
      </c>
      <c r="M204" s="502"/>
      <c r="N204" s="512">
        <f>I204*'FCU 기계실(전기단가)'!$K$140</f>
        <v>1358.8645859552307</v>
      </c>
      <c r="O204" s="512">
        <f>'중앙공조 AHU (전기단가)'!K146</f>
        <v>2024.0000000000509</v>
      </c>
      <c r="P204" s="681">
        <v>0</v>
      </c>
      <c r="Q204" s="499"/>
      <c r="R204" s="681">
        <f t="shared" si="111"/>
        <v>18263.764585955279</v>
      </c>
      <c r="S204" s="2060">
        <f>R204*'전기 요금 고지 및 기준'!$L$8</f>
        <v>511384.02632096101</v>
      </c>
      <c r="T204" s="499">
        <f>R204*'전기 요금 고지 및 기준'!$M$8</f>
        <v>2539886.8456730871</v>
      </c>
      <c r="U204" s="1430">
        <f>R204*'전기 요금 고지 및 기준'!$N$8</f>
        <v>255692.70420337393</v>
      </c>
      <c r="V204" s="500">
        <f t="shared" si="89"/>
        <v>-5113.8402632096104</v>
      </c>
      <c r="W204" s="499">
        <f t="shared" si="90"/>
        <v>3301849.7359342119</v>
      </c>
      <c r="X204" s="499"/>
      <c r="Y204" s="499">
        <f t="shared" si="132"/>
        <v>105659.19154989478</v>
      </c>
      <c r="Z204" s="499">
        <f t="shared" si="91"/>
        <v>3407510</v>
      </c>
      <c r="AA204" s="501">
        <f>P204*'전기 요금 고지 및 기준'!$L$8</f>
        <v>0</v>
      </c>
      <c r="AB204" s="501">
        <f>P204*'전기 요금 고지 및 기준'!$M$8</f>
        <v>0</v>
      </c>
      <c r="AC204" s="501">
        <f>P204*'전기 요금 고지 및 기준'!$N$8</f>
        <v>0</v>
      </c>
      <c r="AD204" s="501">
        <f t="shared" si="133"/>
        <v>0</v>
      </c>
      <c r="AE204" s="501">
        <f>AA204+AB204+AD204+AC204</f>
        <v>0</v>
      </c>
      <c r="AF204" s="501"/>
      <c r="AG204" s="2067">
        <f t="shared" si="134"/>
        <v>0</v>
      </c>
      <c r="AH204" s="501">
        <f t="shared" si="135"/>
        <v>0</v>
      </c>
      <c r="AI204" s="2061">
        <f>I204*'전기 요금 고지 및 기준'!$L$12</f>
        <v>330989.00802356849</v>
      </c>
      <c r="AJ204" s="2061">
        <f>I204*'전기 요금 고지 및 기준'!$M$12</f>
        <v>1643920.3891241825</v>
      </c>
      <c r="AK204" s="2061">
        <f>I204*'전기 요금 고지 및 기준'!$N$12</f>
        <v>165494.95128348225</v>
      </c>
      <c r="AL204" s="2061">
        <f t="shared" si="80"/>
        <v>-3309.8900802356848</v>
      </c>
      <c r="AM204" s="2061">
        <f t="shared" si="81"/>
        <v>2137094.4583509974</v>
      </c>
      <c r="AN204" s="2068"/>
      <c r="AO204" s="503">
        <f t="shared" si="136"/>
        <v>68387.022667231926</v>
      </c>
      <c r="AP204" s="2069">
        <f t="shared" si="82"/>
        <v>2205480</v>
      </c>
      <c r="AQ204" s="2069">
        <f t="shared" si="83"/>
        <v>3407510</v>
      </c>
      <c r="AR204" s="2069">
        <f t="shared" si="84"/>
        <v>2205480</v>
      </c>
      <c r="AS204" s="2069">
        <f t="shared" si="85"/>
        <v>5612990</v>
      </c>
      <c r="AU204" s="32"/>
      <c r="AV204" s="85">
        <f>'수도광열비 부과 내역 '!P204-'전체 전기 사용내역'!AS204</f>
        <v>0</v>
      </c>
    </row>
    <row r="205" spans="1:48" ht="24.95" customHeight="1">
      <c r="A205" s="4307"/>
      <c r="B205" s="2222">
        <v>200</v>
      </c>
      <c r="C205" s="3119" t="s">
        <v>165</v>
      </c>
      <c r="D205" s="2556" t="s">
        <v>960</v>
      </c>
      <c r="E205" s="3120"/>
      <c r="F205" s="3223">
        <v>7267.28</v>
      </c>
      <c r="G205" s="3136"/>
      <c r="H205" s="3136"/>
      <c r="I205" s="3136">
        <f t="shared" si="112"/>
        <v>2198.3521999999998</v>
      </c>
      <c r="J205" s="3229" t="s">
        <v>940</v>
      </c>
      <c r="K205" s="508">
        <f t="shared" si="131"/>
        <v>0</v>
      </c>
      <c r="L205" s="509">
        <f>'검침 내역'!S205</f>
        <v>63888</v>
      </c>
      <c r="M205" s="513"/>
      <c r="N205" s="513"/>
      <c r="O205" s="513"/>
      <c r="P205" s="2566">
        <v>0</v>
      </c>
      <c r="Q205" s="509"/>
      <c r="R205" s="2566">
        <f t="shared" si="111"/>
        <v>63888</v>
      </c>
      <c r="S205" s="3384">
        <f>R205*'전기 요금 고지 및 기준'!N72</f>
        <v>1355733.1703792401</v>
      </c>
      <c r="T205" s="3384">
        <f>R205*'전기 요금 고지 및 기준'!O72</f>
        <v>8825653.659571832</v>
      </c>
      <c r="U205" s="3385">
        <f>R205*'전기 요금 고지 및 기준'!P72</f>
        <v>894432</v>
      </c>
      <c r="V205" s="3386">
        <f>S205*-0.01</f>
        <v>-13557.331703792401</v>
      </c>
      <c r="W205" s="3384">
        <f t="shared" si="90"/>
        <v>11062261.498247279</v>
      </c>
      <c r="X205" s="3384"/>
      <c r="Y205" s="509">
        <f t="shared" si="132"/>
        <v>353992.36794391292</v>
      </c>
      <c r="Z205" s="3384">
        <f>ROUND((W205+X205+Y205),-1)</f>
        <v>11416250</v>
      </c>
      <c r="AA205" s="3387">
        <f>P205*'전기 요금 고지 및 기준'!$L$8</f>
        <v>0</v>
      </c>
      <c r="AB205" s="3387">
        <f>P205*'전기 요금 고지 및 기준'!$M$8</f>
        <v>0</v>
      </c>
      <c r="AC205" s="3387">
        <f>P205*'전기 요금 고지 및 기준'!$N$8</f>
        <v>0</v>
      </c>
      <c r="AD205" s="3387">
        <f t="shared" si="133"/>
        <v>0</v>
      </c>
      <c r="AE205" s="3387">
        <f t="shared" si="88"/>
        <v>0</v>
      </c>
      <c r="AF205" s="3387"/>
      <c r="AG205" s="3387">
        <f>AE205*0.032</f>
        <v>0</v>
      </c>
      <c r="AH205" s="3387">
        <f t="shared" si="135"/>
        <v>0</v>
      </c>
      <c r="AI205" s="2570">
        <f>I205*'전기 요금 고지 및 기준'!$L$12</f>
        <v>1218954.3396452339</v>
      </c>
      <c r="AJ205" s="2570">
        <f>I205*'전기 요금 고지 및 기준'!$M$12</f>
        <v>6054170.512549215</v>
      </c>
      <c r="AK205" s="2570">
        <f>I205*'전기 요금 고지 및 기준'!$N$12</f>
        <v>609478.81701863883</v>
      </c>
      <c r="AL205" s="2570">
        <f>AI205*-0.01</f>
        <v>-12189.54339645234</v>
      </c>
      <c r="AM205" s="2570">
        <f>AI205+AJ205+AL205+AK205</f>
        <v>7870414.1258166358</v>
      </c>
      <c r="AN205" s="2571"/>
      <c r="AO205" s="510">
        <f t="shared" si="136"/>
        <v>251853.25202613234</v>
      </c>
      <c r="AP205" s="2572">
        <f>ROUND((AM205+AN205+AO205),-1)</f>
        <v>8122270</v>
      </c>
      <c r="AQ205" s="3388">
        <f>AH205+Z205-821750</f>
        <v>10594500</v>
      </c>
      <c r="AR205" s="2573">
        <f>AP205</f>
        <v>8122270</v>
      </c>
      <c r="AS205" s="2572">
        <f>AQ205+AR205</f>
        <v>18716770</v>
      </c>
      <c r="AU205" s="32"/>
      <c r="AV205" s="85">
        <f>'수도광열비 부과 내역 '!P205-'전체 전기 사용내역'!AS205</f>
        <v>0</v>
      </c>
    </row>
    <row r="206" spans="1:48" ht="24.95" customHeight="1">
      <c r="A206" s="4305" t="s">
        <v>602</v>
      </c>
      <c r="B206" s="2278">
        <v>201</v>
      </c>
      <c r="C206" s="3286" t="s">
        <v>639</v>
      </c>
      <c r="D206" s="3287" t="s">
        <v>633</v>
      </c>
      <c r="E206" s="3108" t="s">
        <v>3316</v>
      </c>
      <c r="F206" s="3494">
        <v>2430.54</v>
      </c>
      <c r="G206" s="3494"/>
      <c r="H206" s="3494"/>
      <c r="I206" s="3494">
        <v>735.24</v>
      </c>
      <c r="J206" s="3040" t="s">
        <v>3182</v>
      </c>
      <c r="K206" s="2908"/>
      <c r="L206" s="2909">
        <f>'검침 내역'!S206</f>
        <v>24880.899999999925</v>
      </c>
      <c r="M206" s="2909"/>
      <c r="N206" s="2909"/>
      <c r="O206" s="2909"/>
      <c r="P206" s="3376"/>
      <c r="Q206" s="2909"/>
      <c r="R206" s="3376">
        <f t="shared" si="111"/>
        <v>24880.899999999925</v>
      </c>
      <c r="S206" s="3376">
        <f>R206*'전기 요금 고지 및 기준'!$L$8</f>
        <v>696663.31717140076</v>
      </c>
      <c r="T206" s="3376">
        <f>R206*'전기 요금 고지 및 기준'!$M$8</f>
        <v>3460111.9786171373</v>
      </c>
      <c r="U206" s="3377">
        <f>R206*'전기 요금 고지 및 기준'!$N$8</f>
        <v>348332.59999999893</v>
      </c>
      <c r="V206" s="3378">
        <f>S206*-0.01</f>
        <v>-6966.6331717140074</v>
      </c>
      <c r="W206" s="2909">
        <f t="shared" si="90"/>
        <v>4498141.2626168234</v>
      </c>
      <c r="X206" s="3376"/>
      <c r="Y206" s="2909">
        <f t="shared" si="132"/>
        <v>143940.52040373837</v>
      </c>
      <c r="Z206" s="3376">
        <f>ROUND((W206+X206+Y206),-1)</f>
        <v>4642080</v>
      </c>
      <c r="AA206" s="2909">
        <f>P206*'전기 요금 고지 및 기준'!$L$8</f>
        <v>0</v>
      </c>
      <c r="AB206" s="2909">
        <f>P206*'전기 요금 고지 및 기준'!$M$8</f>
        <v>0</v>
      </c>
      <c r="AC206" s="3379">
        <f>P206*'전기 요금 고지 및 기준'!$N$8</f>
        <v>0</v>
      </c>
      <c r="AD206" s="2909">
        <f t="shared" si="133"/>
        <v>0</v>
      </c>
      <c r="AE206" s="3379">
        <f t="shared" si="88"/>
        <v>0</v>
      </c>
      <c r="AF206" s="2909"/>
      <c r="AG206" s="2909">
        <f t="shared" si="134"/>
        <v>0</v>
      </c>
      <c r="AH206" s="2909">
        <f t="shared" si="135"/>
        <v>0</v>
      </c>
      <c r="AI206" s="2909">
        <f>I206*'전기 요금 고지 및 기준'!$L$12</f>
        <v>407679.89254895638</v>
      </c>
      <c r="AJ206" s="2909">
        <f>I206*'전기 요금 고지 및 기준'!$M$12</f>
        <v>2024820.3757553885</v>
      </c>
      <c r="AK206" s="3380">
        <f>I206*'전기 요금 고지 및 기준'!$N$12</f>
        <v>203840.49718001694</v>
      </c>
      <c r="AL206" s="2909">
        <f t="shared" ref="AL206:AL214" si="137">AI206*-0.01</f>
        <v>-4076.7989254895638</v>
      </c>
      <c r="AM206" s="3380">
        <f t="shared" ref="AM206:AM214" si="138">AI206+AJ206+AL206+AK206</f>
        <v>2632263.9665588718</v>
      </c>
      <c r="AN206" s="2909"/>
      <c r="AO206" s="3381">
        <f>AM206*0.032</f>
        <v>84232.446929883896</v>
      </c>
      <c r="AP206" s="3039">
        <f t="shared" ref="AP206:AP214" si="139">ROUND((AM206+AN206+AO206),-1)</f>
        <v>2716500</v>
      </c>
      <c r="AQ206" s="3382">
        <f t="shared" ref="AQ206:AQ214" si="140">AH206+Z206</f>
        <v>4642080</v>
      </c>
      <c r="AR206" s="3039">
        <f t="shared" ref="AR206:AR214" si="141">AP206</f>
        <v>2716500</v>
      </c>
      <c r="AS206" s="3039">
        <f t="shared" ref="AS206:AS214" si="142">AQ206+AR206</f>
        <v>7358580</v>
      </c>
      <c r="AT206" s="1554"/>
      <c r="AU206" s="32"/>
      <c r="AV206" s="85">
        <f>'수도광열비 부과 내역 '!P206-'전체 전기 사용내역'!AS206</f>
        <v>0</v>
      </c>
    </row>
    <row r="207" spans="1:48" ht="24.95" customHeight="1">
      <c r="A207" s="4306"/>
      <c r="B207" s="2101">
        <v>202</v>
      </c>
      <c r="C207" s="1783" t="s">
        <v>639</v>
      </c>
      <c r="D207" s="1784" t="s">
        <v>1384</v>
      </c>
      <c r="E207" s="1779" t="s">
        <v>1477</v>
      </c>
      <c r="F207" s="1751">
        <v>906.11</v>
      </c>
      <c r="G207" s="1736"/>
      <c r="H207" s="1736"/>
      <c r="I207" s="1736">
        <f>F207*0.3025</f>
        <v>274.098275</v>
      </c>
      <c r="J207" s="1743" t="s">
        <v>1476</v>
      </c>
      <c r="K207" s="496"/>
      <c r="L207" s="499">
        <f>'검침 내역'!S207</f>
        <v>47038.740024146857</v>
      </c>
      <c r="M207" s="499"/>
      <c r="N207" s="499"/>
      <c r="O207" s="499"/>
      <c r="P207" s="681"/>
      <c r="Q207" s="499"/>
      <c r="R207" s="681">
        <f t="shared" si="111"/>
        <v>47038.740024146857</v>
      </c>
      <c r="S207" s="681">
        <f>R207*'전기 요금 고지 및 기준'!$L$8</f>
        <v>1317081.161082814</v>
      </c>
      <c r="T207" s="681">
        <f>R207*'전기 요금 고지 및 기준'!$M$8</f>
        <v>6541536.1910786349</v>
      </c>
      <c r="U207" s="1435">
        <f>R207*'전기 요금 고지 및 기준'!$N$8</f>
        <v>658542.36033805599</v>
      </c>
      <c r="V207" s="1436">
        <f t="shared" ref="V207:V212" si="143">S207*-0.01</f>
        <v>-13170.811610828139</v>
      </c>
      <c r="W207" s="499">
        <f t="shared" si="90"/>
        <v>8503988.9008886758</v>
      </c>
      <c r="X207" s="681"/>
      <c r="Y207" s="499">
        <f t="shared" si="132"/>
        <v>272127.64482843765</v>
      </c>
      <c r="Z207" s="681">
        <f t="shared" ref="Z207:Z214" si="144">ROUND((W207+X207+Y207),-1)</f>
        <v>8776120</v>
      </c>
      <c r="AA207" s="499">
        <f>P207*'전기 요금 고지 및 기준'!$L$8</f>
        <v>0</v>
      </c>
      <c r="AB207" s="499">
        <f>P207*'전기 요금 고지 및 기준'!$M$8</f>
        <v>0</v>
      </c>
      <c r="AC207" s="501">
        <f>P207*'전기 요금 고지 및 기준'!$N$8</f>
        <v>0</v>
      </c>
      <c r="AD207" s="499">
        <f t="shared" ref="AD207:AD212" si="145">AA207*-0.01</f>
        <v>0</v>
      </c>
      <c r="AE207" s="501">
        <f t="shared" si="88"/>
        <v>0</v>
      </c>
      <c r="AF207" s="499"/>
      <c r="AG207" s="499">
        <f t="shared" si="134"/>
        <v>0</v>
      </c>
      <c r="AH207" s="499">
        <f t="shared" ref="AH207:AH212" si="146">ROUND((AE207+AF207+AG207),-1)</f>
        <v>0</v>
      </c>
      <c r="AI207" s="499">
        <f>I207*'전기 요금 고지 및 기준'!$L$12</f>
        <v>151983.50919407851</v>
      </c>
      <c r="AJ207" s="499">
        <f>I207*'전기 요금 고지 및 기준'!$M$12</f>
        <v>754855.24751020595</v>
      </c>
      <c r="AK207" s="502">
        <f>I207*'전기 요금 고지 및 기준'!$N$12</f>
        <v>75991.959975225793</v>
      </c>
      <c r="AL207" s="499">
        <f t="shared" si="137"/>
        <v>-1519.8350919407851</v>
      </c>
      <c r="AM207" s="502">
        <f t="shared" si="138"/>
        <v>981310.88158756937</v>
      </c>
      <c r="AN207" s="499"/>
      <c r="AO207" s="3381">
        <f t="shared" ref="AO207:AO214" si="147">AM207*0.032</f>
        <v>31401.94821080222</v>
      </c>
      <c r="AP207" s="1437">
        <f t="shared" si="139"/>
        <v>1012710</v>
      </c>
      <c r="AQ207" s="1578">
        <f t="shared" si="140"/>
        <v>8776120</v>
      </c>
      <c r="AR207" s="1437">
        <f t="shared" si="141"/>
        <v>1012710</v>
      </c>
      <c r="AS207" s="1437">
        <f t="shared" si="142"/>
        <v>9788830</v>
      </c>
      <c r="AT207" s="1554"/>
      <c r="AU207" s="32"/>
      <c r="AV207" s="85">
        <f>'수도광열비 부과 내역 '!P207-'전체 전기 사용내역'!AS207</f>
        <v>0</v>
      </c>
    </row>
    <row r="208" spans="1:48" ht="24.95" customHeight="1">
      <c r="A208" s="4306"/>
      <c r="B208" s="2101">
        <v>203</v>
      </c>
      <c r="C208" s="1783" t="s">
        <v>639</v>
      </c>
      <c r="D208" s="1784" t="s">
        <v>1384</v>
      </c>
      <c r="E208" s="1779" t="s">
        <v>1483</v>
      </c>
      <c r="F208" s="1751">
        <v>98.71</v>
      </c>
      <c r="G208" s="1751"/>
      <c r="H208" s="1751"/>
      <c r="I208" s="1751">
        <v>29.86</v>
      </c>
      <c r="J208" s="1752" t="s">
        <v>2023</v>
      </c>
      <c r="K208" s="496"/>
      <c r="L208" s="499">
        <f>'검침 내역'!S208</f>
        <v>3091.5098479031644</v>
      </c>
      <c r="M208" s="499"/>
      <c r="N208" s="499"/>
      <c r="O208" s="499"/>
      <c r="P208" s="681"/>
      <c r="Q208" s="499"/>
      <c r="R208" s="681">
        <f t="shared" si="111"/>
        <v>3091.5098479031644</v>
      </c>
      <c r="S208" s="681">
        <f>R208*'전기 요금 고지 및 기준'!$L$8</f>
        <v>86562.041795444602</v>
      </c>
      <c r="T208" s="681">
        <f>R208*'전기 요금 고지 및 기준'!$M$8</f>
        <v>429926.98241392459</v>
      </c>
      <c r="U208" s="1435">
        <f>R208*'전기 요금 고지 및 기준'!$N$8</f>
        <v>43281.137870644299</v>
      </c>
      <c r="V208" s="1436">
        <f t="shared" si="143"/>
        <v>-865.620417954446</v>
      </c>
      <c r="W208" s="499">
        <f t="shared" si="90"/>
        <v>558904.54166205903</v>
      </c>
      <c r="X208" s="681"/>
      <c r="Y208" s="499">
        <f t="shared" si="132"/>
        <v>17884.945333185889</v>
      </c>
      <c r="Z208" s="681">
        <f t="shared" si="144"/>
        <v>576790</v>
      </c>
      <c r="AA208" s="499">
        <f>P208*'전기 요금 고지 및 기준'!$L$8</f>
        <v>0</v>
      </c>
      <c r="AB208" s="499">
        <f>P208*'전기 요금 고지 및 기준'!$M$8</f>
        <v>0</v>
      </c>
      <c r="AC208" s="501">
        <f>P208*'전기 요금 고지 및 기준'!$N$8</f>
        <v>0</v>
      </c>
      <c r="AD208" s="499">
        <f t="shared" si="145"/>
        <v>0</v>
      </c>
      <c r="AE208" s="501">
        <f t="shared" si="88"/>
        <v>0</v>
      </c>
      <c r="AF208" s="499"/>
      <c r="AG208" s="499">
        <f t="shared" si="134"/>
        <v>0</v>
      </c>
      <c r="AH208" s="499">
        <f t="shared" si="146"/>
        <v>0</v>
      </c>
      <c r="AI208" s="499">
        <f>I208*'전기 요금 고지 및 기준'!$L$12</f>
        <v>16556.935954942383</v>
      </c>
      <c r="AJ208" s="499">
        <f>I208*'전기 요금 고지 및 기준'!$M$12</f>
        <v>82233.197894641067</v>
      </c>
      <c r="AK208" s="502">
        <f>I208*'전기 요금 고지 및 기준'!$N$12</f>
        <v>8278.490351171462</v>
      </c>
      <c r="AL208" s="499">
        <f>AI208*-0.01</f>
        <v>-165.56935954942384</v>
      </c>
      <c r="AM208" s="502">
        <f t="shared" si="138"/>
        <v>106903.05484120549</v>
      </c>
      <c r="AN208" s="499"/>
      <c r="AO208" s="3381">
        <f t="shared" si="147"/>
        <v>3420.8977549185756</v>
      </c>
      <c r="AP208" s="1437">
        <f>ROUND((AM208+AN208+AO208),-1)</f>
        <v>110320</v>
      </c>
      <c r="AQ208" s="1578">
        <f t="shared" si="140"/>
        <v>576790</v>
      </c>
      <c r="AR208" s="1437">
        <f t="shared" si="141"/>
        <v>110320</v>
      </c>
      <c r="AS208" s="1437">
        <f>AQ208+AR208</f>
        <v>687110</v>
      </c>
      <c r="AT208" s="1554"/>
      <c r="AU208" s="32"/>
      <c r="AV208" s="85">
        <f>'수도광열비 부과 내역 '!P208-'전체 전기 사용내역'!AS208</f>
        <v>0</v>
      </c>
    </row>
    <row r="209" spans="1:48" ht="24.95" customHeight="1">
      <c r="A209" s="4306"/>
      <c r="B209" s="2101">
        <v>204</v>
      </c>
      <c r="C209" s="1783" t="s">
        <v>639</v>
      </c>
      <c r="D209" s="1784" t="s">
        <v>1384</v>
      </c>
      <c r="E209" s="1779" t="s">
        <v>1550</v>
      </c>
      <c r="F209" s="1751">
        <v>88.45</v>
      </c>
      <c r="G209" s="1751"/>
      <c r="H209" s="1751"/>
      <c r="I209" s="1751">
        <v>26.76</v>
      </c>
      <c r="J209" s="1752" t="s">
        <v>1675</v>
      </c>
      <c r="K209" s="496"/>
      <c r="L209" s="499">
        <f>'검침 내역'!S209</f>
        <v>2699.2087027356383</v>
      </c>
      <c r="M209" s="499"/>
      <c r="N209" s="499"/>
      <c r="O209" s="499"/>
      <c r="P209" s="681"/>
      <c r="Q209" s="499"/>
      <c r="R209" s="681">
        <f t="shared" si="111"/>
        <v>2699.2087027356383</v>
      </c>
      <c r="S209" s="681">
        <f>R209*'전기 요금 고지 및 기준'!$L$8</f>
        <v>75577.639417614671</v>
      </c>
      <c r="T209" s="681">
        <f>R209*'전기 요금 고지 및 기준'!$M$8</f>
        <v>375370.84129284852</v>
      </c>
      <c r="U209" s="1435">
        <f>R209*'전기 요금 고지 및 기준'!$N$8</f>
        <v>37788.921838298935</v>
      </c>
      <c r="V209" s="1436">
        <f t="shared" si="143"/>
        <v>-755.77639417614671</v>
      </c>
      <c r="W209" s="499">
        <f t="shared" si="90"/>
        <v>487981.62615458597</v>
      </c>
      <c r="X209" s="681"/>
      <c r="Y209" s="499">
        <f t="shared" si="132"/>
        <v>15615.412036946751</v>
      </c>
      <c r="Z209" s="681">
        <f t="shared" si="144"/>
        <v>503600</v>
      </c>
      <c r="AA209" s="499">
        <f>P209*'전기 요금 고지 및 기준'!$L$8</f>
        <v>0</v>
      </c>
      <c r="AB209" s="499">
        <f>P209*'전기 요금 고지 및 기준'!$M$8</f>
        <v>0</v>
      </c>
      <c r="AC209" s="501">
        <f>P209*'전기 요금 고지 및 기준'!$N$8</f>
        <v>0</v>
      </c>
      <c r="AD209" s="499">
        <f t="shared" si="145"/>
        <v>0</v>
      </c>
      <c r="AE209" s="501">
        <f t="shared" si="88"/>
        <v>0</v>
      </c>
      <c r="AF209" s="499"/>
      <c r="AG209" s="499">
        <f t="shared" si="134"/>
        <v>0</v>
      </c>
      <c r="AH209" s="499">
        <f t="shared" si="146"/>
        <v>0</v>
      </c>
      <c r="AI209" s="499">
        <f>I209*'전기 요금 고지 및 기준'!$L$12</f>
        <v>14838.031016552517</v>
      </c>
      <c r="AJ209" s="499">
        <f>I209*'전기 요금 고지 및 기준'!$M$12</f>
        <v>73695.926847307273</v>
      </c>
      <c r="AK209" s="502">
        <f>I209*'전기 요금 고지 및 기준'!$N$12</f>
        <v>7419.0355591878215</v>
      </c>
      <c r="AL209" s="499">
        <f>AI209*-0.01</f>
        <v>-148.38031016552517</v>
      </c>
      <c r="AM209" s="502">
        <f t="shared" si="138"/>
        <v>95804.613112882085</v>
      </c>
      <c r="AN209" s="499"/>
      <c r="AO209" s="3381">
        <f t="shared" si="147"/>
        <v>3065.7476196122266</v>
      </c>
      <c r="AP209" s="1437">
        <f>ROUND((AM209+AN209+AO209),-1)</f>
        <v>98870</v>
      </c>
      <c r="AQ209" s="1578">
        <f t="shared" si="140"/>
        <v>503600</v>
      </c>
      <c r="AR209" s="1437">
        <f t="shared" si="141"/>
        <v>98870</v>
      </c>
      <c r="AS209" s="1437">
        <f>AQ209+AR209</f>
        <v>602470</v>
      </c>
      <c r="AT209" s="1554"/>
      <c r="AU209" s="32"/>
      <c r="AV209" s="85">
        <f>'수도광열비 부과 내역 '!P209-'전체 전기 사용내역'!AS209</f>
        <v>0</v>
      </c>
    </row>
    <row r="210" spans="1:48" ht="24.95" customHeight="1">
      <c r="A210" s="4306"/>
      <c r="B210" s="2101">
        <v>205</v>
      </c>
      <c r="C210" s="1783" t="s">
        <v>639</v>
      </c>
      <c r="D210" s="1784" t="s">
        <v>1384</v>
      </c>
      <c r="E210" s="1779" t="s">
        <v>1551</v>
      </c>
      <c r="F210" s="1751">
        <v>96.43</v>
      </c>
      <c r="G210" s="1736"/>
      <c r="H210" s="1736"/>
      <c r="I210" s="1736">
        <v>29.17</v>
      </c>
      <c r="J210" s="1743" t="s">
        <v>1676</v>
      </c>
      <c r="K210" s="496"/>
      <c r="L210" s="499">
        <f>'검침 내역'!S210</f>
        <v>2782.7762600881583</v>
      </c>
      <c r="M210" s="499"/>
      <c r="N210" s="499"/>
      <c r="O210" s="499"/>
      <c r="P210" s="681"/>
      <c r="Q210" s="499"/>
      <c r="R210" s="681">
        <f t="shared" si="111"/>
        <v>2782.7762600881583</v>
      </c>
      <c r="S210" s="681">
        <f>R210*'전기 요금 고지 및 기준'!$L$8</f>
        <v>77917.524699622882</v>
      </c>
      <c r="T210" s="681">
        <f>R210*'전기 요금 고지 및 기준'!$M$8</f>
        <v>386992.33031532075</v>
      </c>
      <c r="U210" s="1435">
        <f>R210*'전기 요금 고지 및 기준'!$N$8</f>
        <v>38958.867641234217</v>
      </c>
      <c r="V210" s="1436">
        <f t="shared" si="143"/>
        <v>-779.17524699622879</v>
      </c>
      <c r="W210" s="499">
        <f t="shared" si="90"/>
        <v>503089.5474091816</v>
      </c>
      <c r="X210" s="681"/>
      <c r="Y210" s="499">
        <f t="shared" si="132"/>
        <v>16098.865517093811</v>
      </c>
      <c r="Z210" s="681">
        <f t="shared" si="144"/>
        <v>519190</v>
      </c>
      <c r="AA210" s="499">
        <f>P210*'전기 요금 고지 및 기준'!$L$8</f>
        <v>0</v>
      </c>
      <c r="AB210" s="499">
        <f>P210*'전기 요금 고지 및 기준'!$M$8</f>
        <v>0</v>
      </c>
      <c r="AC210" s="501">
        <f>P210*'전기 요금 고지 및 기준'!$N$8</f>
        <v>0</v>
      </c>
      <c r="AD210" s="499">
        <f t="shared" si="145"/>
        <v>0</v>
      </c>
      <c r="AE210" s="501">
        <f t="shared" si="88"/>
        <v>0</v>
      </c>
      <c r="AF210" s="499"/>
      <c r="AG210" s="499">
        <f t="shared" si="134"/>
        <v>0</v>
      </c>
      <c r="AH210" s="499">
        <f t="shared" si="146"/>
        <v>0</v>
      </c>
      <c r="AI210" s="499">
        <f>I210*'전기 요금 고지 및 기준'!$L$12</f>
        <v>16174.340984784638</v>
      </c>
      <c r="AJ210" s="499">
        <f>I210*'전기 요금 고지 및 기준'!$M$12</f>
        <v>80332.966597008723</v>
      </c>
      <c r="AK210" s="502">
        <f>I210*'전기 요금 고지 및 기준'!$N$12</f>
        <v>8087.1923490847812</v>
      </c>
      <c r="AL210" s="499">
        <f>AI210*-0.01</f>
        <v>-161.74340984784638</v>
      </c>
      <c r="AM210" s="502">
        <f t="shared" si="138"/>
        <v>104432.7565210303</v>
      </c>
      <c r="AN210" s="499"/>
      <c r="AO210" s="3381">
        <f t="shared" si="147"/>
        <v>3341.8482086729696</v>
      </c>
      <c r="AP210" s="1437">
        <f>ROUND((AM210+AN210+AO210),-1)</f>
        <v>107770</v>
      </c>
      <c r="AQ210" s="1578">
        <f t="shared" si="140"/>
        <v>519190</v>
      </c>
      <c r="AR210" s="1437">
        <f t="shared" si="141"/>
        <v>107770</v>
      </c>
      <c r="AS210" s="1437">
        <f>AQ210+AR210</f>
        <v>626960</v>
      </c>
      <c r="AT210" s="1554"/>
      <c r="AU210" s="32"/>
      <c r="AV210" s="85">
        <f>'수도광열비 부과 내역 '!P210-'전체 전기 사용내역'!AS210</f>
        <v>0</v>
      </c>
    </row>
    <row r="211" spans="1:48" ht="24.95" customHeight="1">
      <c r="A211" s="4306"/>
      <c r="B211" s="2101">
        <v>206</v>
      </c>
      <c r="C211" s="1783" t="s">
        <v>639</v>
      </c>
      <c r="D211" s="1784" t="s">
        <v>1384</v>
      </c>
      <c r="E211" s="1779" t="s">
        <v>1552</v>
      </c>
      <c r="F211" s="1751">
        <v>95.64</v>
      </c>
      <c r="G211" s="1736"/>
      <c r="H211" s="1736"/>
      <c r="I211" s="1736">
        <v>28.93</v>
      </c>
      <c r="J211" s="1743" t="s">
        <v>1677</v>
      </c>
      <c r="K211" s="496"/>
      <c r="L211" s="499">
        <f>'검침 내역'!S211</f>
        <v>2785.5220783452401</v>
      </c>
      <c r="M211" s="499"/>
      <c r="N211" s="499"/>
      <c r="O211" s="499"/>
      <c r="P211" s="681"/>
      <c r="Q211" s="499"/>
      <c r="R211" s="681">
        <f>SUM(L211:Q211)-P211</f>
        <v>2785.5220783452401</v>
      </c>
      <c r="S211" s="681">
        <f>R211*'전기 요금 고지 및 기준'!$L$8</f>
        <v>77994.407403035075</v>
      </c>
      <c r="T211" s="681">
        <f>R211*'전기 요금 고지 및 기준'!$M$8</f>
        <v>387374.18300724245</v>
      </c>
      <c r="U211" s="1435">
        <f>R211*'전기 요금 고지 및 기준'!$N$8</f>
        <v>38997.309096833364</v>
      </c>
      <c r="V211" s="1436">
        <f t="shared" si="143"/>
        <v>-779.94407403035075</v>
      </c>
      <c r="W211" s="499">
        <f t="shared" si="90"/>
        <v>503585.95543308055</v>
      </c>
      <c r="X211" s="681"/>
      <c r="Y211" s="499">
        <f t="shared" si="132"/>
        <v>16114.750573858579</v>
      </c>
      <c r="Z211" s="681">
        <f t="shared" si="144"/>
        <v>519700</v>
      </c>
      <c r="AA211" s="499">
        <f>P211*'전기 요금 고지 및 기준'!$L$8</f>
        <v>0</v>
      </c>
      <c r="AB211" s="499">
        <f>P211*'전기 요금 고지 및 기준'!$M$8</f>
        <v>0</v>
      </c>
      <c r="AC211" s="501">
        <f>P211*'전기 요금 고지 및 기준'!$N$8</f>
        <v>0</v>
      </c>
      <c r="AD211" s="499">
        <f t="shared" si="145"/>
        <v>0</v>
      </c>
      <c r="AE211" s="501">
        <f t="shared" si="88"/>
        <v>0</v>
      </c>
      <c r="AF211" s="499"/>
      <c r="AG211" s="499">
        <f t="shared" si="134"/>
        <v>0</v>
      </c>
      <c r="AH211" s="499">
        <f t="shared" si="146"/>
        <v>0</v>
      </c>
      <c r="AI211" s="499">
        <f>I211*'전기 요금 고지 및 기준'!$L$12</f>
        <v>16041.264473425423</v>
      </c>
      <c r="AJ211" s="499">
        <f>I211*'전기 요금 고지 및 기준'!$M$12</f>
        <v>79672.016580440933</v>
      </c>
      <c r="AK211" s="502">
        <f>I211*'전기 요금 고지 및 기준'!$N$12</f>
        <v>8020.6539135763696</v>
      </c>
      <c r="AL211" s="499">
        <f>AI211*-0.01</f>
        <v>-160.41264473425423</v>
      </c>
      <c r="AM211" s="502">
        <f t="shared" si="138"/>
        <v>103573.52232270848</v>
      </c>
      <c r="AN211" s="499"/>
      <c r="AO211" s="3381">
        <f t="shared" si="147"/>
        <v>3314.3527143266715</v>
      </c>
      <c r="AP211" s="1437">
        <f>ROUND((AM211+AN211+AO211),-1)</f>
        <v>106890</v>
      </c>
      <c r="AQ211" s="1578">
        <f t="shared" si="140"/>
        <v>519700</v>
      </c>
      <c r="AR211" s="1437">
        <f t="shared" si="141"/>
        <v>106890</v>
      </c>
      <c r="AS211" s="1437">
        <f>AQ211+AR211</f>
        <v>626590</v>
      </c>
      <c r="AT211" s="1554"/>
      <c r="AU211" s="32"/>
      <c r="AV211" s="85">
        <f>'수도광열비 부과 내역 '!P211-'전체 전기 사용내역'!AS211</f>
        <v>0</v>
      </c>
    </row>
    <row r="212" spans="1:48" ht="24.95" customHeight="1">
      <c r="A212" s="4306"/>
      <c r="B212" s="2101">
        <v>207</v>
      </c>
      <c r="C212" s="1783" t="s">
        <v>639</v>
      </c>
      <c r="D212" s="1784" t="s">
        <v>1384</v>
      </c>
      <c r="E212" s="1779" t="s">
        <v>1478</v>
      </c>
      <c r="F212" s="1751">
        <v>39.71</v>
      </c>
      <c r="G212" s="1736"/>
      <c r="H212" s="1736"/>
      <c r="I212" s="1736">
        <f>F212*0.3025</f>
        <v>12.012275000000001</v>
      </c>
      <c r="J212" s="3292" t="s">
        <v>3493</v>
      </c>
      <c r="K212" s="496"/>
      <c r="L212" s="499">
        <f>'검침 내역'!S212</f>
        <v>0</v>
      </c>
      <c r="M212" s="499"/>
      <c r="N212" s="499"/>
      <c r="O212" s="499"/>
      <c r="P212" s="681"/>
      <c r="Q212" s="499"/>
      <c r="R212" s="681">
        <f>SUM(L212:Q212)-P212</f>
        <v>0</v>
      </c>
      <c r="S212" s="681">
        <f>R212*'전기 요금 고지 및 기준'!$L$8</f>
        <v>0</v>
      </c>
      <c r="T212" s="681">
        <f>R212*'전기 요금 고지 및 기준'!$M$8</f>
        <v>0</v>
      </c>
      <c r="U212" s="1435">
        <f>R212*'전기 요금 고지 및 기준'!$N$8</f>
        <v>0</v>
      </c>
      <c r="V212" s="1436">
        <f t="shared" si="143"/>
        <v>0</v>
      </c>
      <c r="W212" s="499">
        <f t="shared" si="90"/>
        <v>0</v>
      </c>
      <c r="X212" s="681"/>
      <c r="Y212" s="499">
        <f t="shared" si="132"/>
        <v>0</v>
      </c>
      <c r="Z212" s="681">
        <f t="shared" si="144"/>
        <v>0</v>
      </c>
      <c r="AA212" s="499">
        <f>P212*'전기 요금 고지 및 기준'!$L$8</f>
        <v>0</v>
      </c>
      <c r="AB212" s="499">
        <f>P212*'전기 요금 고지 및 기준'!$M$8</f>
        <v>0</v>
      </c>
      <c r="AC212" s="501">
        <f>P212*'전기 요금 고지 및 기준'!$N$8</f>
        <v>0</v>
      </c>
      <c r="AD212" s="499">
        <f t="shared" si="145"/>
        <v>0</v>
      </c>
      <c r="AE212" s="501">
        <f t="shared" si="88"/>
        <v>0</v>
      </c>
      <c r="AF212" s="499"/>
      <c r="AG212" s="499">
        <f t="shared" si="134"/>
        <v>0</v>
      </c>
      <c r="AH212" s="499">
        <f t="shared" si="146"/>
        <v>0</v>
      </c>
      <c r="AI212" s="499">
        <f>I212*'전기 요금 고지 및 기준'!$L$12</f>
        <v>6660.6318770313301</v>
      </c>
      <c r="AJ212" s="499">
        <f>I212*'전기 요금 고지 및 기준'!$M$12</f>
        <v>33081.305667777953</v>
      </c>
      <c r="AK212" s="502">
        <f>I212*'전기 요금 고지 및 기준'!$N$12</f>
        <v>3330.3249391533213</v>
      </c>
      <c r="AL212" s="499">
        <f t="shared" si="137"/>
        <v>-66.606318770313308</v>
      </c>
      <c r="AM212" s="502">
        <f t="shared" si="138"/>
        <v>43005.656165192297</v>
      </c>
      <c r="AN212" s="499"/>
      <c r="AO212" s="3381">
        <f t="shared" si="147"/>
        <v>1376.1809972861536</v>
      </c>
      <c r="AP212" s="1437">
        <f t="shared" si="139"/>
        <v>44380</v>
      </c>
      <c r="AQ212" s="1437">
        <f t="shared" si="140"/>
        <v>0</v>
      </c>
      <c r="AR212" s="1437">
        <f t="shared" si="141"/>
        <v>44380</v>
      </c>
      <c r="AS212" s="1437">
        <f t="shared" si="142"/>
        <v>44380</v>
      </c>
      <c r="AT212" s="1554"/>
      <c r="AU212" s="32"/>
      <c r="AV212" s="85">
        <f>'수도광열비 부과 내역 '!P212-'전체 전기 사용내역'!AS212</f>
        <v>0</v>
      </c>
    </row>
    <row r="213" spans="1:48" ht="24.95" customHeight="1">
      <c r="A213" s="4306"/>
      <c r="B213" s="2101">
        <v>208</v>
      </c>
      <c r="C213" s="1783" t="s">
        <v>639</v>
      </c>
      <c r="D213" s="1784" t="s">
        <v>1384</v>
      </c>
      <c r="E213" s="1779" t="s">
        <v>1837</v>
      </c>
      <c r="F213" s="3474">
        <v>923.69</v>
      </c>
      <c r="G213" s="3474"/>
      <c r="H213" s="3474"/>
      <c r="I213" s="3474">
        <f>296.21-16.79</f>
        <v>279.41999999999996</v>
      </c>
      <c r="J213" s="3292" t="s">
        <v>1995</v>
      </c>
      <c r="K213" s="496"/>
      <c r="L213" s="499">
        <f>'검침 내역'!S213</f>
        <v>10430.996429998095</v>
      </c>
      <c r="M213" s="499"/>
      <c r="N213" s="499"/>
      <c r="O213" s="499"/>
      <c r="P213" s="681"/>
      <c r="Q213" s="499"/>
      <c r="R213" s="681">
        <f>SUM(L213:Q213)-P213</f>
        <v>10430.996429998095</v>
      </c>
      <c r="S213" s="681">
        <f>R213*'전기 요금 고지 및 기준'!$L$8</f>
        <v>292067.11068834062</v>
      </c>
      <c r="T213" s="681">
        <f>R213*'전기 요금 고지 및 기준'!$M$8</f>
        <v>1450607.3211318366</v>
      </c>
      <c r="U213" s="1435">
        <f>R213*'전기 요금 고지 및 기준'!$N$8</f>
        <v>146033.95001997333</v>
      </c>
      <c r="V213" s="1436">
        <f>S213*-0.01</f>
        <v>-2920.6711068834061</v>
      </c>
      <c r="W213" s="499">
        <f>S213+T213+V213+U213</f>
        <v>1885787.7107332672</v>
      </c>
      <c r="X213" s="681"/>
      <c r="Y213" s="499">
        <f t="shared" si="132"/>
        <v>60345.206743464551</v>
      </c>
      <c r="Z213" s="681">
        <f>ROUND((W213+X213+Y213),-1)</f>
        <v>1946130</v>
      </c>
      <c r="AA213" s="499">
        <f>P213*'전기 요금 고지 및 기준'!$L$8</f>
        <v>0</v>
      </c>
      <c r="AB213" s="499">
        <f>P213*'전기 요금 고지 및 기준'!$M$8</f>
        <v>0</v>
      </c>
      <c r="AC213" s="501">
        <f>P213*'전기 요금 고지 및 기준'!$N$8</f>
        <v>0</v>
      </c>
      <c r="AD213" s="499">
        <f>AA213*-0.01</f>
        <v>0</v>
      </c>
      <c r="AE213" s="501">
        <f>AA213+AB213+AD213+AC213</f>
        <v>0</v>
      </c>
      <c r="AF213" s="499"/>
      <c r="AG213" s="499">
        <f t="shared" si="134"/>
        <v>0</v>
      </c>
      <c r="AH213" s="499">
        <f>ROUND((AE213+AF213+AG213),-1)</f>
        <v>0</v>
      </c>
      <c r="AI213" s="499">
        <f>I213*'전기 요금 고지 및 기준'!$L$12</f>
        <v>154934.3283499665</v>
      </c>
      <c r="AJ213" s="499">
        <f>I213*'전기 요금 고지 및 기준'!$M$12</f>
        <v>769511.05678903568</v>
      </c>
      <c r="AK213" s="502">
        <f>I213*'전기 요금 고지 및 기준'!$N$12</f>
        <v>77467.373540667439</v>
      </c>
      <c r="AL213" s="499">
        <f>AI213*-0.01</f>
        <v>-1549.3432834996649</v>
      </c>
      <c r="AM213" s="502">
        <f>AI213+AJ213+AL213+AK213</f>
        <v>1000363.41539617</v>
      </c>
      <c r="AN213" s="499"/>
      <c r="AO213" s="3381">
        <f t="shared" si="147"/>
        <v>32011.62929267744</v>
      </c>
      <c r="AP213" s="1437">
        <f>ROUND((AM213+AN213+AO213),-1)</f>
        <v>1032380</v>
      </c>
      <c r="AQ213" s="1437">
        <f t="shared" si="140"/>
        <v>1946130</v>
      </c>
      <c r="AR213" s="1437">
        <f t="shared" si="141"/>
        <v>1032380</v>
      </c>
      <c r="AS213" s="1437">
        <f>AQ213+AR213</f>
        <v>2978510</v>
      </c>
      <c r="AT213" s="1554"/>
      <c r="AU213" s="32"/>
      <c r="AV213" s="85"/>
    </row>
    <row r="214" spans="1:48" ht="24.95" customHeight="1">
      <c r="A214" s="4307"/>
      <c r="B214" s="2222">
        <v>209</v>
      </c>
      <c r="C214" s="2223" t="s">
        <v>639</v>
      </c>
      <c r="D214" s="2224" t="s">
        <v>633</v>
      </c>
      <c r="E214" s="3109"/>
      <c r="F214" s="1931">
        <v>7169.96</v>
      </c>
      <c r="G214" s="2271"/>
      <c r="H214" s="2271"/>
      <c r="I214" s="2271">
        <f>F214*0.3025</f>
        <v>2168.9128999999998</v>
      </c>
      <c r="J214" s="3230" t="s">
        <v>1164</v>
      </c>
      <c r="K214" s="508"/>
      <c r="L214" s="509">
        <f>'검침 내역'!S214</f>
        <v>37770.300000000025</v>
      </c>
      <c r="M214" s="509"/>
      <c r="N214" s="509"/>
      <c r="O214" s="509"/>
      <c r="P214" s="2566"/>
      <c r="Q214" s="509"/>
      <c r="R214" s="2566">
        <f>SUM(L214:Q214)-P214</f>
        <v>37770.300000000025</v>
      </c>
      <c r="S214" s="2566">
        <f>R214*'전기 요금 고지 및 기준'!$L$8</f>
        <v>1057565.5417834185</v>
      </c>
      <c r="T214" s="2566">
        <f>R214*'전기 요금 고지 및 기준'!$M$8</f>
        <v>5252602.0950192055</v>
      </c>
      <c r="U214" s="2567">
        <f>R214*'전기 요금 고지 및 기준'!$N$8</f>
        <v>528784.2000000003</v>
      </c>
      <c r="V214" s="2568">
        <f>S214*-0.01</f>
        <v>-10575.655417834185</v>
      </c>
      <c r="W214" s="2566">
        <f t="shared" si="90"/>
        <v>6828376.1813847898</v>
      </c>
      <c r="X214" s="2566"/>
      <c r="Y214" s="499">
        <f t="shared" si="132"/>
        <v>218508.03780431327</v>
      </c>
      <c r="Z214" s="2566">
        <f t="shared" si="144"/>
        <v>7046880</v>
      </c>
      <c r="AA214" s="509">
        <f>P214*'전기 요금 고지 및 기준'!$L$8</f>
        <v>0</v>
      </c>
      <c r="AB214" s="509">
        <f>P214*'전기 요금 고지 및 기준'!$M$8</f>
        <v>0</v>
      </c>
      <c r="AC214" s="1432">
        <f>P214*'전기 요금 고지 및 기준'!$N$8</f>
        <v>0</v>
      </c>
      <c r="AD214" s="509">
        <f>AA214*-0.01</f>
        <v>0</v>
      </c>
      <c r="AE214" s="1432">
        <f>AA214+AB214+AD214+AC214</f>
        <v>0</v>
      </c>
      <c r="AF214" s="509"/>
      <c r="AG214" s="499">
        <f t="shared" si="134"/>
        <v>0</v>
      </c>
      <c r="AH214" s="509">
        <f>ROUND((AE214+AF214+AG214),-1)</f>
        <v>0</v>
      </c>
      <c r="AI214" s="509">
        <f>I214*'전기 요금 고지 및 기준'!$L$12</f>
        <v>1202630.6757249949</v>
      </c>
      <c r="AJ214" s="509">
        <f>I214*'전기 요금 고지 및 기준'!$M$12</f>
        <v>5973095.9049544493</v>
      </c>
      <c r="AK214" s="513">
        <f>I214*'전기 요금 고지 및 기준'!$N$12</f>
        <v>601316.96300004399</v>
      </c>
      <c r="AL214" s="509">
        <f t="shared" si="137"/>
        <v>-12026.306757249949</v>
      </c>
      <c r="AM214" s="513">
        <f t="shared" si="138"/>
        <v>7765017.236922239</v>
      </c>
      <c r="AN214" s="509"/>
      <c r="AO214" s="3381">
        <f t="shared" si="147"/>
        <v>248480.55158151165</v>
      </c>
      <c r="AP214" s="2569">
        <f t="shared" si="139"/>
        <v>8013500</v>
      </c>
      <c r="AQ214" s="2569">
        <f t="shared" si="140"/>
        <v>7046880</v>
      </c>
      <c r="AR214" s="1258">
        <f t="shared" si="141"/>
        <v>8013500</v>
      </c>
      <c r="AS214" s="2569">
        <f t="shared" si="142"/>
        <v>15060380</v>
      </c>
      <c r="AT214" s="1554"/>
      <c r="AU214" s="32"/>
      <c r="AV214" s="85">
        <f>'수도광열비 부과 내역 '!P214-'전체 전기 사용내역'!AS214</f>
        <v>0</v>
      </c>
    </row>
    <row r="215" spans="1:48" ht="24.95" customHeight="1">
      <c r="A215" s="4468" t="s">
        <v>152</v>
      </c>
      <c r="B215" s="4468"/>
      <c r="C215" s="4468"/>
      <c r="D215" s="4468"/>
      <c r="E215" s="3364"/>
      <c r="F215" s="3365">
        <f>SUM(F6:F28)</f>
        <v>13324.019999999999</v>
      </c>
      <c r="G215" s="3365"/>
      <c r="H215" s="3365"/>
      <c r="I215" s="3365">
        <f>SUM(I6:I28)</f>
        <v>4030.5149749999996</v>
      </c>
      <c r="J215" s="3366"/>
      <c r="K215" s="562">
        <f t="shared" ref="K215:AS215" si="148">SUM(K6:K28)</f>
        <v>14524.519376302038</v>
      </c>
      <c r="L215" s="562">
        <f t="shared" si="148"/>
        <v>254671.1</v>
      </c>
      <c r="M215" s="562">
        <f t="shared" si="148"/>
        <v>7377.2999999999956</v>
      </c>
      <c r="N215" s="562">
        <f t="shared" si="148"/>
        <v>3437.1950000000302</v>
      </c>
      <c r="O215" s="562">
        <f t="shared" si="148"/>
        <v>3829.6399999999994</v>
      </c>
      <c r="P215" s="4096">
        <f t="shared" si="148"/>
        <v>13761.005488828619</v>
      </c>
      <c r="Q215" s="562">
        <f t="shared" si="148"/>
        <v>6.7999999999999545</v>
      </c>
      <c r="R215" s="4096">
        <f t="shared" si="148"/>
        <v>269322.03500000003</v>
      </c>
      <c r="S215" s="562">
        <f t="shared" si="148"/>
        <v>7540996.599417734</v>
      </c>
      <c r="T215" s="562">
        <f t="shared" si="148"/>
        <v>37453805.907706179</v>
      </c>
      <c r="U215" s="1431">
        <f t="shared" si="148"/>
        <v>3770508.49</v>
      </c>
      <c r="V215" s="562">
        <f t="shared" si="148"/>
        <v>-75409.965994177343</v>
      </c>
      <c r="W215" s="562">
        <f t="shared" si="148"/>
        <v>48689901.031129748</v>
      </c>
      <c r="X215" s="562">
        <f t="shared" si="148"/>
        <v>0</v>
      </c>
      <c r="Y215" s="562">
        <f t="shared" si="148"/>
        <v>1558076.8329961516</v>
      </c>
      <c r="Z215" s="562">
        <f t="shared" si="148"/>
        <v>50247970</v>
      </c>
      <c r="AA215" s="562">
        <f t="shared" si="148"/>
        <v>385307.11234164471</v>
      </c>
      <c r="AB215" s="562">
        <f t="shared" si="148"/>
        <v>1913701.6719536763</v>
      </c>
      <c r="AC215" s="562">
        <f t="shared" si="148"/>
        <v>192654.07684360066</v>
      </c>
      <c r="AD215" s="562">
        <f t="shared" si="148"/>
        <v>-3853.0711234164478</v>
      </c>
      <c r="AE215" s="562">
        <f t="shared" si="148"/>
        <v>2487809.7900155052</v>
      </c>
      <c r="AF215" s="562">
        <f t="shared" si="148"/>
        <v>0</v>
      </c>
      <c r="AG215" s="562">
        <f t="shared" si="148"/>
        <v>79609.91328049617</v>
      </c>
      <c r="AH215" s="562">
        <f t="shared" si="148"/>
        <v>2567410</v>
      </c>
      <c r="AI215" s="562">
        <f t="shared" si="148"/>
        <v>2234861.9660586468</v>
      </c>
      <c r="AJ215" s="562">
        <f t="shared" si="148"/>
        <v>11099870.581262201</v>
      </c>
      <c r="AK215" s="562">
        <f t="shared" si="148"/>
        <v>1117434.0030405086</v>
      </c>
      <c r="AL215" s="562">
        <f t="shared" si="148"/>
        <v>-22348.619660586464</v>
      </c>
      <c r="AM215" s="562">
        <f t="shared" si="148"/>
        <v>14429817.930700768</v>
      </c>
      <c r="AN215" s="562">
        <f t="shared" si="148"/>
        <v>0</v>
      </c>
      <c r="AO215" s="562">
        <f t="shared" si="148"/>
        <v>461754.17378242483</v>
      </c>
      <c r="AP215" s="562">
        <f t="shared" si="148"/>
        <v>14891550</v>
      </c>
      <c r="AQ215" s="562">
        <f t="shared" si="148"/>
        <v>52815380</v>
      </c>
      <c r="AR215" s="562">
        <f t="shared" si="148"/>
        <v>14891550</v>
      </c>
      <c r="AS215" s="562">
        <f t="shared" si="148"/>
        <v>67706930</v>
      </c>
      <c r="AU215" s="32"/>
      <c r="AV215" s="85">
        <f>'수도광열비 부과 내역 '!P215-'전체 전기 사용내역'!AS215</f>
        <v>0</v>
      </c>
    </row>
    <row r="216" spans="1:48" ht="24.95" customHeight="1">
      <c r="A216" s="4468" t="s">
        <v>160</v>
      </c>
      <c r="B216" s="4468"/>
      <c r="C216" s="4468"/>
      <c r="D216" s="4468"/>
      <c r="E216" s="3367"/>
      <c r="F216" s="3368">
        <f>SUM(F29:F75)</f>
        <v>9950.18</v>
      </c>
      <c r="G216" s="3368">
        <f>SUM(G29:G75)</f>
        <v>0</v>
      </c>
      <c r="H216" s="3368">
        <f>SUM(H29:H75)</f>
        <v>0</v>
      </c>
      <c r="I216" s="3368">
        <f>SUM(I29:I75)</f>
        <v>3009.944300000001</v>
      </c>
      <c r="J216" s="3369"/>
      <c r="K216" s="1679">
        <f t="shared" ref="K216:AS216" si="149">SUM(K29:K75)</f>
        <v>33522.8374915862</v>
      </c>
      <c r="L216" s="213">
        <f t="shared" si="149"/>
        <v>171413</v>
      </c>
      <c r="M216" s="1679">
        <f t="shared" si="149"/>
        <v>26599.726194690233</v>
      </c>
      <c r="N216" s="1679">
        <f t="shared" si="149"/>
        <v>4354.8754952544623</v>
      </c>
      <c r="O216" s="562">
        <f t="shared" si="149"/>
        <v>2258.5958016414947</v>
      </c>
      <c r="P216" s="4096">
        <f t="shared" si="149"/>
        <v>58686.939718975053</v>
      </c>
      <c r="Q216" s="562">
        <f t="shared" si="149"/>
        <v>309.64000000000033</v>
      </c>
      <c r="R216" s="4096">
        <f t="shared" si="149"/>
        <v>204935.83749158616</v>
      </c>
      <c r="S216" s="562">
        <f t="shared" si="149"/>
        <v>5738187.9415209237</v>
      </c>
      <c r="T216" s="562">
        <f t="shared" si="149"/>
        <v>28499810.945447095</v>
      </c>
      <c r="U216" s="562">
        <f t="shared" si="149"/>
        <v>2869101.7248822064</v>
      </c>
      <c r="V216" s="562">
        <f t="shared" si="149"/>
        <v>-57381.879415209238</v>
      </c>
      <c r="W216" s="562">
        <f t="shared" si="149"/>
        <v>37049718.732435018</v>
      </c>
      <c r="X216" s="562">
        <f t="shared" si="149"/>
        <v>0</v>
      </c>
      <c r="Y216" s="562">
        <f t="shared" si="149"/>
        <v>1185590.9994379205</v>
      </c>
      <c r="Z216" s="562">
        <f t="shared" si="149"/>
        <v>38235310</v>
      </c>
      <c r="AA216" s="213">
        <f t="shared" si="149"/>
        <v>1643229.8710761797</v>
      </c>
      <c r="AB216" s="213">
        <f t="shared" si="149"/>
        <v>8161416.3117093043</v>
      </c>
      <c r="AC216" s="213">
        <f t="shared" si="149"/>
        <v>821617.15606565075</v>
      </c>
      <c r="AD216" s="213">
        <f t="shared" si="149"/>
        <v>-16432.298710761796</v>
      </c>
      <c r="AE216" s="213">
        <f t="shared" si="149"/>
        <v>10609831.040140374</v>
      </c>
      <c r="AF216" s="213">
        <f t="shared" si="149"/>
        <v>0</v>
      </c>
      <c r="AG216" s="562">
        <f t="shared" si="149"/>
        <v>339514.59328449192</v>
      </c>
      <c r="AH216" s="562">
        <f t="shared" si="149"/>
        <v>10949330</v>
      </c>
      <c r="AI216" s="562">
        <f t="shared" si="149"/>
        <v>1668970.3617898149</v>
      </c>
      <c r="AJ216" s="562">
        <f t="shared" si="149"/>
        <v>8289261.3956378745</v>
      </c>
      <c r="AK216" s="562">
        <f t="shared" si="149"/>
        <v>834487.43620607979</v>
      </c>
      <c r="AL216" s="562">
        <f t="shared" si="149"/>
        <v>-16689.703617898147</v>
      </c>
      <c r="AM216" s="562">
        <f t="shared" si="149"/>
        <v>10776029.490015868</v>
      </c>
      <c r="AN216" s="562">
        <f t="shared" si="149"/>
        <v>0</v>
      </c>
      <c r="AO216" s="562">
        <f t="shared" si="149"/>
        <v>344832.943680508</v>
      </c>
      <c r="AP216" s="562">
        <f t="shared" si="149"/>
        <v>11120870</v>
      </c>
      <c r="AQ216" s="562">
        <f t="shared" si="149"/>
        <v>49184640</v>
      </c>
      <c r="AR216" s="562">
        <f t="shared" si="149"/>
        <v>11120870</v>
      </c>
      <c r="AS216" s="562">
        <f t="shared" si="149"/>
        <v>60305510</v>
      </c>
      <c r="AU216" s="32"/>
      <c r="AV216" s="85">
        <f>'수도광열비 부과 내역 '!P216-'전체 전기 사용내역'!AS216</f>
        <v>-750</v>
      </c>
    </row>
    <row r="217" spans="1:48" ht="24.95" customHeight="1">
      <c r="A217" s="4468" t="s">
        <v>153</v>
      </c>
      <c r="B217" s="4468"/>
      <c r="C217" s="4468"/>
      <c r="D217" s="4468"/>
      <c r="E217" s="3367"/>
      <c r="F217" s="3368">
        <f>SUM(F76:F138)</f>
        <v>10965.869999999999</v>
      </c>
      <c r="G217" s="3368">
        <f>SUM(G75:G134)</f>
        <v>0</v>
      </c>
      <c r="H217" s="3368">
        <f>SUM(H75:H134)</f>
        <v>0</v>
      </c>
      <c r="I217" s="3368">
        <f>SUM(I76:I138)</f>
        <v>3317.1824500000002</v>
      </c>
      <c r="J217" s="3370">
        <f>SUM(J75:J134)</f>
        <v>0</v>
      </c>
      <c r="K217" s="1679">
        <f t="shared" ref="K217:AS217" si="150">SUM(K76:K138)</f>
        <v>62390.884728090736</v>
      </c>
      <c r="L217" s="213">
        <f t="shared" si="150"/>
        <v>265373.30000000005</v>
      </c>
      <c r="M217" s="1679">
        <f t="shared" si="150"/>
        <v>50099.288663967578</v>
      </c>
      <c r="N217" s="1679">
        <f t="shared" si="150"/>
        <v>6338.1020641231762</v>
      </c>
      <c r="O217" s="562">
        <f t="shared" si="150"/>
        <v>5590.1039999999848</v>
      </c>
      <c r="P217" s="4096">
        <f t="shared" si="150"/>
        <v>55752.428518288281</v>
      </c>
      <c r="Q217" s="562">
        <f t="shared" si="150"/>
        <v>363.38999999999868</v>
      </c>
      <c r="R217" s="4096">
        <f t="shared" si="150"/>
        <v>327764.18472809071</v>
      </c>
      <c r="S217" s="562">
        <f t="shared" si="150"/>
        <v>9177372.3692733049</v>
      </c>
      <c r="T217" s="562">
        <f t="shared" si="150"/>
        <v>45581180.011147112</v>
      </c>
      <c r="U217" s="562">
        <f t="shared" si="150"/>
        <v>4588698.5861932719</v>
      </c>
      <c r="V217" s="562">
        <f t="shared" si="150"/>
        <v>-91773.723692733052</v>
      </c>
      <c r="W217" s="562">
        <f t="shared" si="150"/>
        <v>59255477.242920972</v>
      </c>
      <c r="X217" s="562">
        <f t="shared" si="150"/>
        <v>0</v>
      </c>
      <c r="Y217" s="562">
        <f t="shared" si="150"/>
        <v>1896175.2717734708</v>
      </c>
      <c r="Z217" s="562">
        <f t="shared" si="150"/>
        <v>61151640</v>
      </c>
      <c r="AA217" s="213">
        <f t="shared" si="150"/>
        <v>1561063.7795221333</v>
      </c>
      <c r="AB217" s="213">
        <f t="shared" si="150"/>
        <v>7753322.6592738051</v>
      </c>
      <c r="AC217" s="213">
        <f t="shared" si="150"/>
        <v>780533.99925603601</v>
      </c>
      <c r="AD217" s="213">
        <f t="shared" si="150"/>
        <v>-15610.63779522133</v>
      </c>
      <c r="AE217" s="213">
        <f t="shared" si="150"/>
        <v>10079309.800256751</v>
      </c>
      <c r="AF217" s="213">
        <f t="shared" si="150"/>
        <v>0</v>
      </c>
      <c r="AG217" s="562">
        <f t="shared" si="150"/>
        <v>322537.91360821604</v>
      </c>
      <c r="AH217" s="562">
        <f t="shared" si="150"/>
        <v>10401850</v>
      </c>
      <c r="AI217" s="562">
        <f t="shared" si="150"/>
        <v>1839329.4499500622</v>
      </c>
      <c r="AJ217" s="562">
        <f t="shared" si="150"/>
        <v>9135382.4803576842</v>
      </c>
      <c r="AK217" s="562">
        <f t="shared" si="150"/>
        <v>919667.21049565647</v>
      </c>
      <c r="AL217" s="562">
        <f t="shared" si="150"/>
        <v>-18393.294499500622</v>
      </c>
      <c r="AM217" s="562">
        <f t="shared" si="150"/>
        <v>11875985.846303899</v>
      </c>
      <c r="AN217" s="562">
        <f t="shared" si="150"/>
        <v>0</v>
      </c>
      <c r="AO217" s="562">
        <f t="shared" si="150"/>
        <v>380031.54708172468</v>
      </c>
      <c r="AP217" s="562">
        <f t="shared" si="150"/>
        <v>12255980</v>
      </c>
      <c r="AQ217" s="562">
        <f t="shared" si="150"/>
        <v>71553490</v>
      </c>
      <c r="AR217" s="562">
        <f t="shared" si="150"/>
        <v>12278480</v>
      </c>
      <c r="AS217" s="562">
        <f t="shared" si="150"/>
        <v>83831970</v>
      </c>
      <c r="AU217" s="32"/>
      <c r="AV217" s="85">
        <f>'수도광열비 부과 내역 '!P217-'전체 전기 사용내역'!AS217</f>
        <v>0</v>
      </c>
    </row>
    <row r="218" spans="1:48" ht="24.95" customHeight="1">
      <c r="A218" s="4468" t="s">
        <v>158</v>
      </c>
      <c r="B218" s="4468"/>
      <c r="C218" s="4468"/>
      <c r="D218" s="4468"/>
      <c r="E218" s="3371"/>
      <c r="F218" s="3368">
        <f>SUM(F139:F205)</f>
        <v>24291.959999999995</v>
      </c>
      <c r="G218" s="3368">
        <f>SUM(G139:G205)</f>
        <v>0</v>
      </c>
      <c r="H218" s="3368">
        <f>SUM(H139:H205)</f>
        <v>0</v>
      </c>
      <c r="I218" s="3368">
        <f>SUM(I139:I205)</f>
        <v>7348.3796750000001</v>
      </c>
      <c r="J218" s="3370">
        <f>SUM(J140:J205)</f>
        <v>0</v>
      </c>
      <c r="K218" s="3368">
        <f t="shared" ref="K218:AS218" si="151">SUM(K139:K205)</f>
        <v>37793.404879771333</v>
      </c>
      <c r="L218" s="3368">
        <f t="shared" si="151"/>
        <v>331521.59999999998</v>
      </c>
      <c r="M218" s="1679">
        <f t="shared" si="151"/>
        <v>5013.1900000000023</v>
      </c>
      <c r="N218" s="1679">
        <f t="shared" si="151"/>
        <v>7191.8888780458174</v>
      </c>
      <c r="O218" s="562">
        <f t="shared" si="151"/>
        <v>24914.935912402008</v>
      </c>
      <c r="P218" s="4096">
        <f t="shared" si="151"/>
        <v>50272</v>
      </c>
      <c r="Q218" s="562">
        <f t="shared" si="151"/>
        <v>673.39008932350805</v>
      </c>
      <c r="R218" s="4096">
        <f t="shared" si="151"/>
        <v>369315.00487977138</v>
      </c>
      <c r="S218" s="562">
        <f t="shared" si="151"/>
        <v>9907666.1942356024</v>
      </c>
      <c r="T218" s="562">
        <f t="shared" si="151"/>
        <v>51300469.207950503</v>
      </c>
      <c r="U218" s="562">
        <f t="shared" si="151"/>
        <v>5170410.0683168005</v>
      </c>
      <c r="V218" s="562">
        <f t="shared" si="151"/>
        <v>-99076.66194235596</v>
      </c>
      <c r="W218" s="562">
        <f t="shared" si="151"/>
        <v>66279468.808560528</v>
      </c>
      <c r="X218" s="562">
        <f t="shared" si="151"/>
        <v>0</v>
      </c>
      <c r="Y218" s="562">
        <f t="shared" si="151"/>
        <v>2120943.001873937</v>
      </c>
      <c r="Z218" s="562">
        <f t="shared" si="151"/>
        <v>68400420</v>
      </c>
      <c r="AA218" s="1679">
        <f t="shared" si="151"/>
        <v>1407612.1957341079</v>
      </c>
      <c r="AB218" s="1679">
        <f t="shared" si="151"/>
        <v>6991175.9377289908</v>
      </c>
      <c r="AC218" s="1679">
        <f t="shared" si="151"/>
        <v>703808</v>
      </c>
      <c r="AD218" s="1679">
        <f t="shared" si="151"/>
        <v>-14076.121957341082</v>
      </c>
      <c r="AE218" s="1679">
        <f t="shared" si="151"/>
        <v>9088520.0115057584</v>
      </c>
      <c r="AF218" s="1679">
        <f t="shared" si="151"/>
        <v>0</v>
      </c>
      <c r="AG218" s="562">
        <f t="shared" si="151"/>
        <v>290832.64036818437</v>
      </c>
      <c r="AH218" s="562">
        <f t="shared" si="151"/>
        <v>9360140</v>
      </c>
      <c r="AI218" s="562">
        <f t="shared" si="151"/>
        <v>4074569.7137165214</v>
      </c>
      <c r="AJ218" s="562">
        <f t="shared" si="151"/>
        <v>20237131.949739896</v>
      </c>
      <c r="AK218" s="562">
        <f t="shared" si="151"/>
        <v>2037290.3629012723</v>
      </c>
      <c r="AL218" s="562">
        <f t="shared" si="151"/>
        <v>-40745.697137165211</v>
      </c>
      <c r="AM218" s="562">
        <f t="shared" si="151"/>
        <v>26308246.329220526</v>
      </c>
      <c r="AN218" s="562">
        <f t="shared" si="151"/>
        <v>0</v>
      </c>
      <c r="AO218" s="562">
        <f t="shared" si="151"/>
        <v>841863.88253505668</v>
      </c>
      <c r="AP218" s="562">
        <f t="shared" si="151"/>
        <v>27150100</v>
      </c>
      <c r="AQ218" s="562">
        <f t="shared" si="151"/>
        <v>76938810</v>
      </c>
      <c r="AR218" s="562">
        <f t="shared" si="151"/>
        <v>27150100</v>
      </c>
      <c r="AS218" s="562">
        <f t="shared" si="151"/>
        <v>104088910</v>
      </c>
      <c r="AU218" s="32"/>
      <c r="AV218" s="85">
        <f>'수도광열비 부과 내역 '!P218-'전체 전기 사용내역'!AS218</f>
        <v>0</v>
      </c>
    </row>
    <row r="219" spans="1:48" ht="24.95" customHeight="1">
      <c r="A219" s="4468" t="s">
        <v>602</v>
      </c>
      <c r="B219" s="4468"/>
      <c r="C219" s="4468"/>
      <c r="D219" s="4468"/>
      <c r="E219" s="3371"/>
      <c r="F219" s="3368">
        <f>SUM(F206:F214)</f>
        <v>11849.24</v>
      </c>
      <c r="G219" s="3368">
        <f>SUM(G206:G214)</f>
        <v>0</v>
      </c>
      <c r="H219" s="3368">
        <f>SUM(H206:H214)</f>
        <v>0</v>
      </c>
      <c r="I219" s="3368">
        <f>SUM(I206:I214)</f>
        <v>3584.4034499999998</v>
      </c>
      <c r="J219" s="3370">
        <f>SUM(J206:J214)</f>
        <v>0</v>
      </c>
      <c r="K219" s="562">
        <f t="shared" ref="K219:AJ219" si="152">SUM(K206:K214)</f>
        <v>0</v>
      </c>
      <c r="L219" s="562">
        <f t="shared" si="152"/>
        <v>131479.95334321709</v>
      </c>
      <c r="M219" s="562">
        <f t="shared" si="152"/>
        <v>0</v>
      </c>
      <c r="N219" s="562">
        <f t="shared" si="152"/>
        <v>0</v>
      </c>
      <c r="O219" s="562">
        <f t="shared" si="152"/>
        <v>0</v>
      </c>
      <c r="P219" s="4096">
        <f t="shared" si="152"/>
        <v>0</v>
      </c>
      <c r="Q219" s="562">
        <f t="shared" si="152"/>
        <v>0</v>
      </c>
      <c r="R219" s="4096">
        <f t="shared" si="152"/>
        <v>131479.95334321709</v>
      </c>
      <c r="S219" s="562">
        <f>SUM(S206:S214)</f>
        <v>3681428.7440416915</v>
      </c>
      <c r="T219" s="562">
        <f t="shared" si="152"/>
        <v>18284521.922876149</v>
      </c>
      <c r="U219" s="1431">
        <f>SUM(U206:U214)</f>
        <v>1840719.3468050393</v>
      </c>
      <c r="V219" s="562">
        <f t="shared" si="152"/>
        <v>-36814.287440416912</v>
      </c>
      <c r="W219" s="562">
        <f t="shared" si="152"/>
        <v>23769855.726282466</v>
      </c>
      <c r="X219" s="562">
        <f t="shared" si="152"/>
        <v>0</v>
      </c>
      <c r="Y219" s="562">
        <f t="shared" si="152"/>
        <v>760635.38324103877</v>
      </c>
      <c r="Z219" s="562">
        <f t="shared" si="152"/>
        <v>24530490</v>
      </c>
      <c r="AA219" s="562">
        <f t="shared" si="152"/>
        <v>0</v>
      </c>
      <c r="AB219" s="562">
        <f t="shared" si="152"/>
        <v>0</v>
      </c>
      <c r="AC219" s="562">
        <f>SUM(AC206:AC214)</f>
        <v>0</v>
      </c>
      <c r="AD219" s="562">
        <f t="shared" si="152"/>
        <v>0</v>
      </c>
      <c r="AE219" s="562">
        <f t="shared" si="152"/>
        <v>0</v>
      </c>
      <c r="AF219" s="562">
        <f t="shared" si="152"/>
        <v>0</v>
      </c>
      <c r="AG219" s="562">
        <f t="shared" si="152"/>
        <v>0</v>
      </c>
      <c r="AH219" s="562">
        <f t="shared" si="152"/>
        <v>0</v>
      </c>
      <c r="AI219" s="562">
        <f t="shared" si="152"/>
        <v>1987499.6101247324</v>
      </c>
      <c r="AJ219" s="562">
        <f t="shared" si="152"/>
        <v>9871297.9985962547</v>
      </c>
      <c r="AK219" s="562">
        <f>SUM(AK206:AK214)</f>
        <v>993752.49080812791</v>
      </c>
      <c r="AL219" s="562">
        <f t="shared" ref="AL219:AS219" si="153">SUM(AL206:AL214)</f>
        <v>-19874.996101247325</v>
      </c>
      <c r="AM219" s="562">
        <f t="shared" si="153"/>
        <v>12832675.103427868</v>
      </c>
      <c r="AN219" s="562">
        <f t="shared" si="153"/>
        <v>0</v>
      </c>
      <c r="AO219" s="562">
        <f t="shared" si="153"/>
        <v>410645.60330969177</v>
      </c>
      <c r="AP219" s="562">
        <f t="shared" si="153"/>
        <v>13243320</v>
      </c>
      <c r="AQ219" s="562">
        <f t="shared" si="153"/>
        <v>24530490</v>
      </c>
      <c r="AR219" s="562">
        <f t="shared" si="153"/>
        <v>13243320</v>
      </c>
      <c r="AS219" s="562">
        <f t="shared" si="153"/>
        <v>37773810</v>
      </c>
      <c r="AU219" s="32"/>
      <c r="AV219" s="85">
        <f>'수도광열비 부과 내역 '!P219-'전체 전기 사용내역'!AS219</f>
        <v>0</v>
      </c>
    </row>
    <row r="220" spans="1:48" ht="24.95" customHeight="1">
      <c r="A220" s="4468" t="s">
        <v>162</v>
      </c>
      <c r="B220" s="4468"/>
      <c r="C220" s="4468"/>
      <c r="D220" s="4468"/>
      <c r="E220" s="3364"/>
      <c r="F220" s="3364">
        <f>SUM(F215:F219)</f>
        <v>70381.26999999999</v>
      </c>
      <c r="G220" s="3364">
        <f>SUM(G215:G218)</f>
        <v>0</v>
      </c>
      <c r="H220" s="3364">
        <f>SUM(H215:H218)</f>
        <v>0</v>
      </c>
      <c r="I220" s="3372">
        <f>SUM(I215:I219)</f>
        <v>21290.424850000003</v>
      </c>
      <c r="J220" s="3373">
        <f>SUM(J215:J218)</f>
        <v>0</v>
      </c>
      <c r="K220" s="562">
        <f t="shared" ref="K220:AS220" si="154">SUM(K215:K219)</f>
        <v>148231.64647575031</v>
      </c>
      <c r="L220" s="562">
        <f>SUM(L215:L219)</f>
        <v>1154458.953343217</v>
      </c>
      <c r="M220" s="562">
        <f>SUM(M215:M219)</f>
        <v>89089.504858657805</v>
      </c>
      <c r="N220" s="562">
        <f t="shared" si="154"/>
        <v>21322.061437423486</v>
      </c>
      <c r="O220" s="562">
        <f t="shared" si="154"/>
        <v>36593.275714043484</v>
      </c>
      <c r="P220" s="4096">
        <f t="shared" si="154"/>
        <v>178472.37372609196</v>
      </c>
      <c r="Q220" s="562">
        <f t="shared" si="154"/>
        <v>1353.2200893235072</v>
      </c>
      <c r="R220" s="4096">
        <f>SUM(R215:R219)</f>
        <v>1302817.0154426654</v>
      </c>
      <c r="S220" s="562">
        <f>SUM(S215:S219)</f>
        <v>36045651.848489255</v>
      </c>
      <c r="T220" s="562">
        <f t="shared" si="154"/>
        <v>181119787.99512705</v>
      </c>
      <c r="U220" s="1431">
        <f>SUM(U215:U219)</f>
        <v>18239438.216197316</v>
      </c>
      <c r="V220" s="562">
        <f t="shared" si="154"/>
        <v>-360456.51848489256</v>
      </c>
      <c r="W220" s="562">
        <f t="shared" si="154"/>
        <v>235044421.54132873</v>
      </c>
      <c r="X220" s="562">
        <f t="shared" si="154"/>
        <v>0</v>
      </c>
      <c r="Y220" s="562">
        <f t="shared" si="154"/>
        <v>7521421.4893225189</v>
      </c>
      <c r="Z220" s="562">
        <f t="shared" si="154"/>
        <v>242565830</v>
      </c>
      <c r="AA220" s="562">
        <f t="shared" si="154"/>
        <v>4997212.9586740658</v>
      </c>
      <c r="AB220" s="562">
        <f t="shared" si="154"/>
        <v>24819616.580665778</v>
      </c>
      <c r="AC220" s="562">
        <f>SUM(AC215:AC219)</f>
        <v>2498613.2321652872</v>
      </c>
      <c r="AD220" s="562">
        <f t="shared" si="154"/>
        <v>-49972.129586740659</v>
      </c>
      <c r="AE220" s="562">
        <f t="shared" si="154"/>
        <v>32265470.641918391</v>
      </c>
      <c r="AF220" s="562">
        <f t="shared" si="154"/>
        <v>0</v>
      </c>
      <c r="AG220" s="562">
        <f t="shared" si="154"/>
        <v>1032495.0605413883</v>
      </c>
      <c r="AH220" s="562">
        <f t="shared" si="154"/>
        <v>33278730</v>
      </c>
      <c r="AI220" s="562">
        <f t="shared" si="154"/>
        <v>11805231.101639777</v>
      </c>
      <c r="AJ220" s="562">
        <f t="shared" si="154"/>
        <v>58632944.405593902</v>
      </c>
      <c r="AK220" s="562">
        <f t="shared" si="154"/>
        <v>5902631.5034516454</v>
      </c>
      <c r="AL220" s="562">
        <f t="shared" si="154"/>
        <v>-118052.31101639775</v>
      </c>
      <c r="AM220" s="562">
        <f t="shared" si="154"/>
        <v>76222754.699668929</v>
      </c>
      <c r="AN220" s="562">
        <f t="shared" si="154"/>
        <v>0</v>
      </c>
      <c r="AO220" s="562">
        <f t="shared" si="154"/>
        <v>2439128.1503894059</v>
      </c>
      <c r="AP220" s="562">
        <f t="shared" si="154"/>
        <v>78661820</v>
      </c>
      <c r="AQ220" s="562">
        <f t="shared" si="154"/>
        <v>275022810</v>
      </c>
      <c r="AR220" s="562">
        <f t="shared" si="154"/>
        <v>78684320</v>
      </c>
      <c r="AS220" s="562">
        <f t="shared" si="154"/>
        <v>353707130</v>
      </c>
      <c r="AU220" s="32"/>
      <c r="AV220" s="85">
        <f>'수도광열비 부과 내역 '!P220-'전체 전기 사용내역'!AS220</f>
        <v>-750</v>
      </c>
    </row>
    <row r="221" spans="1:48" ht="24.9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391"/>
      <c r="L221" s="391"/>
      <c r="M221" s="391"/>
      <c r="N221" s="391"/>
      <c r="O221" s="391"/>
      <c r="Q221" s="460"/>
      <c r="R221" s="4100">
        <f>R220+P220</f>
        <v>1481289.3891687575</v>
      </c>
      <c r="S221" s="461">
        <f>'전기 요금 고지 및 기준'!L10</f>
        <v>41475990.802145734</v>
      </c>
      <c r="T221" s="461">
        <f>'전기 요금 고지 및 기준'!M10</f>
        <v>205998463.04841447</v>
      </c>
      <c r="U221" s="461"/>
      <c r="V221" s="408">
        <f>V220+AD220</f>
        <v>-410428.64807163319</v>
      </c>
      <c r="Y221" s="32">
        <f>Y220+AG220</f>
        <v>8553916.5498639066</v>
      </c>
      <c r="AI221" s="32">
        <f>'전기 요금 고지 및 기준'!L11</f>
        <v>11805289.197854266</v>
      </c>
      <c r="AJ221" s="32">
        <f>'전기 요금 고지 및 기준'!M11</f>
        <v>58633232.951585501</v>
      </c>
      <c r="AK221" s="32"/>
      <c r="AL221" s="32">
        <f>AL220+V220+AD220</f>
        <v>-528480.95908803097</v>
      </c>
      <c r="AO221" s="32">
        <f>'전기 요금 고지 및 기준'!S11</f>
        <v>2058021.484820358</v>
      </c>
      <c r="AP221" s="3">
        <f>AP220/AS220</f>
        <v>0.22239252004900212</v>
      </c>
      <c r="AQ221" s="1902">
        <f>AQ220/AS220</f>
        <v>0.77754386800175612</v>
      </c>
      <c r="AR221" s="1902">
        <f>AR220/AS220</f>
        <v>0.22245613199824385</v>
      </c>
    </row>
    <row r="222" spans="1:48" ht="24.95" customHeight="1">
      <c r="A222" s="4"/>
      <c r="B222" s="4"/>
      <c r="C222" s="4"/>
      <c r="D222" s="4"/>
      <c r="E222" s="4"/>
      <c r="F222" s="4"/>
      <c r="G222" s="4"/>
      <c r="H222" s="4"/>
      <c r="I222" s="4"/>
      <c r="J222" s="3486" t="s">
        <v>3087</v>
      </c>
      <c r="K222" s="391"/>
      <c r="L222" s="462">
        <f>'검침 내역'!S220</f>
        <v>1154458.953343217</v>
      </c>
      <c r="M222" s="462">
        <f>'주방 배기펜 '!L234-M215</f>
        <v>0</v>
      </c>
      <c r="N222" s="462">
        <f>'FCU 기계실(전기단가)'!K142-N215</f>
        <v>0</v>
      </c>
      <c r="O222" s="462">
        <f>'중앙공조 AHU (전기단가)'!K25-O215</f>
        <v>0</v>
      </c>
      <c r="P222" s="4097">
        <f>'EHP(OAC)검침자료'!F155-P215</f>
        <v>1602.9945111713805</v>
      </c>
      <c r="Q222" s="563">
        <f>'주방 배수펌프 '!N103-Q215</f>
        <v>0</v>
      </c>
      <c r="R222" s="4097">
        <f>'전기 요금 고지 및 기준'!K10</f>
        <v>1481289.3891687575</v>
      </c>
      <c r="S222" s="462">
        <f>'전기 요금 고지 및 기준'!L10</f>
        <v>41475990.802145734</v>
      </c>
      <c r="T222" s="462">
        <f>'전기 요금 고지 및 기준'!M10</f>
        <v>205998463.04841447</v>
      </c>
      <c r="U222" s="462"/>
      <c r="V222" s="299">
        <f>'전기 요금 고지 및 기준'!O10</f>
        <v>-414758.50683921389</v>
      </c>
      <c r="W222" s="299">
        <f>'전기 요금 고지 및 기준'!Q10</f>
        <v>0</v>
      </c>
      <c r="X222" s="32"/>
      <c r="Y222" s="32">
        <f>'전기 요금 고지 및 기준'!S10</f>
        <v>7230528.5151796425</v>
      </c>
      <c r="Z222" s="32"/>
      <c r="AA222" s="32"/>
      <c r="AB222" s="32"/>
      <c r="AC222" s="32"/>
      <c r="AD222" s="32"/>
      <c r="AE222" s="32"/>
      <c r="AF222" s="32"/>
      <c r="AG222" s="32"/>
      <c r="AH222" s="32"/>
      <c r="AI222" s="32">
        <f>'전기 요금 고지 및 기준'!L11</f>
        <v>11805289.197854266</v>
      </c>
      <c r="AJ222" s="32">
        <f>AJ220-AJ221</f>
        <v>-288.54599159955978</v>
      </c>
      <c r="AK222" s="32"/>
      <c r="AL222" s="32">
        <f>'전기 요금 고지 및 기준'!O7</f>
        <v>-532811</v>
      </c>
      <c r="AN222" s="32">
        <f>'전기 요금 고지 및 기준'!Q7</f>
        <v>0</v>
      </c>
      <c r="AO222" s="32">
        <f>AO220+Y220+AG220</f>
        <v>10993044.700253312</v>
      </c>
      <c r="AP222" s="32"/>
      <c r="AQ222" s="32"/>
      <c r="AR222" s="32"/>
      <c r="AS222" s="948">
        <f>총괄표!E53</f>
        <v>353309412</v>
      </c>
      <c r="AT222" s="3" t="s">
        <v>339</v>
      </c>
    </row>
    <row r="223" spans="1:48" ht="24.95" customHeight="1">
      <c r="A223" s="4"/>
      <c r="B223" s="4"/>
      <c r="C223" s="4"/>
      <c r="D223" s="4"/>
      <c r="E223" s="4"/>
      <c r="F223" s="4"/>
      <c r="G223" s="4"/>
      <c r="H223" s="4"/>
      <c r="I223" s="4"/>
      <c r="J223" s="3486" t="s">
        <v>3088</v>
      </c>
      <c r="K223" s="391"/>
      <c r="L223" s="391"/>
      <c r="M223" s="462">
        <f>'주방 배기펜 '!L235-M216</f>
        <v>963.09380530973431</v>
      </c>
      <c r="N223" s="462">
        <f>'FCU 기계실(전기단가)'!K143-N216</f>
        <v>1026.1525047455216</v>
      </c>
      <c r="O223" s="462">
        <f>'중앙공조 AHU (전기단가)'!K153-O216</f>
        <v>-16.557801641493825</v>
      </c>
      <c r="P223" s="4097">
        <f>'EHP(OAC)검침자료'!F156-P216</f>
        <v>7028.0602810249475</v>
      </c>
      <c r="Q223" s="563">
        <f>'주방 배수펌프 '!N104-Q216</f>
        <v>0</v>
      </c>
      <c r="R223" s="4101"/>
      <c r="S223" s="461"/>
      <c r="T223" s="103"/>
      <c r="U223" s="103"/>
      <c r="V223" s="412"/>
      <c r="AO223" s="42">
        <f>AP225-AO222</f>
        <v>-1704494.7002533115</v>
      </c>
      <c r="AS223" s="32">
        <f>AS220-AS222</f>
        <v>397718</v>
      </c>
    </row>
    <row r="224" spans="1:48" ht="24.95" customHeight="1">
      <c r="A224" s="4"/>
      <c r="B224" s="4"/>
      <c r="C224" s="4"/>
      <c r="D224" s="4"/>
      <c r="E224" s="4"/>
      <c r="F224" s="4"/>
      <c r="G224" s="4"/>
      <c r="H224" s="4"/>
      <c r="I224" s="4">
        <v>17200</v>
      </c>
      <c r="J224" s="3486" t="s">
        <v>3089</v>
      </c>
      <c r="K224" s="391"/>
      <c r="L224" s="391"/>
      <c r="M224" s="462">
        <f>'주방 배기펜 '!L236-M217</f>
        <v>2421.2113360323929</v>
      </c>
      <c r="N224" s="462">
        <f>'FCU 기계실(전기단가)'!K144-N217</f>
        <v>-6.2380641232084599</v>
      </c>
      <c r="O224" s="462">
        <f>'중앙공조 AHU (전기단가)'!K154-O217</f>
        <v>0</v>
      </c>
      <c r="P224" s="4097">
        <f>'EHP(OAC)검침자료'!F157-P217</f>
        <v>-696.6697503927353</v>
      </c>
      <c r="Q224" s="563">
        <f>'주방 배수펌프 '!N105-Q217</f>
        <v>0</v>
      </c>
      <c r="S224" s="463"/>
      <c r="T224" s="103"/>
      <c r="U224" s="103"/>
      <c r="V224" s="412"/>
      <c r="AI224" s="116" t="s">
        <v>640</v>
      </c>
      <c r="AJ224" s="27" t="s">
        <v>942</v>
      </c>
      <c r="AK224" s="27"/>
      <c r="AL224" s="27" t="s">
        <v>857</v>
      </c>
      <c r="AM224" s="27" t="s">
        <v>938</v>
      </c>
      <c r="AN224" s="28" t="s">
        <v>949</v>
      </c>
      <c r="AO224" s="28" t="s">
        <v>187</v>
      </c>
      <c r="AP224" s="27" t="s">
        <v>937</v>
      </c>
      <c r="AQ224" s="27"/>
      <c r="AR224" s="27"/>
      <c r="AS224" s="27" t="s">
        <v>168</v>
      </c>
      <c r="AT224" s="27" t="s">
        <v>939</v>
      </c>
    </row>
    <row r="225" spans="1:46" ht="24.95" customHeight="1">
      <c r="A225" s="4"/>
      <c r="B225" s="4"/>
      <c r="C225" s="4"/>
      <c r="D225" s="4"/>
      <c r="E225" s="4"/>
      <c r="F225" s="4"/>
      <c r="G225" s="4"/>
      <c r="H225" s="4"/>
      <c r="I225" s="4"/>
      <c r="J225" s="3486" t="s">
        <v>3090</v>
      </c>
      <c r="K225" s="391"/>
      <c r="L225" s="391"/>
      <c r="M225" s="462">
        <f>'주방 배기펜 '!L237-M218</f>
        <v>0</v>
      </c>
      <c r="N225" s="462">
        <f>'FCU 기계실(전기단가)'!K145-N218</f>
        <v>-8.8780458090695902E-3</v>
      </c>
      <c r="O225" s="462">
        <f>'중앙공조 AHU (전기단가)'!K155-O218+'중앙공조 AHU (전기단가)'!K156</f>
        <v>-0.1159124019650335</v>
      </c>
      <c r="P225" s="4097">
        <f>'EHP(OAC)검침자료'!F158-P218</f>
        <v>0</v>
      </c>
      <c r="Q225" s="563">
        <f>'주방 배수펌프 '!N106-Q218</f>
        <v>-0.42176634214206388</v>
      </c>
      <c r="S225" s="103"/>
      <c r="T225" s="103"/>
      <c r="U225" s="103"/>
      <c r="V225" s="115" t="s">
        <v>3208</v>
      </c>
      <c r="AI225" s="117" t="s">
        <v>339</v>
      </c>
      <c r="AJ225" s="69">
        <f>'전기 요금 고지 및 기준'!K7</f>
        <v>1902908</v>
      </c>
      <c r="AK225" s="69"/>
      <c r="AL225" s="69">
        <f>'전기 요금 고지 및 기준'!L7</f>
        <v>53281280</v>
      </c>
      <c r="AM225" s="69">
        <f>'전기 요금 고지 및 기준'!M7</f>
        <v>264631696</v>
      </c>
      <c r="AN225" s="69">
        <f>'전기 요금 고지 및 기준'!O7</f>
        <v>-532811</v>
      </c>
      <c r="AO225" s="69">
        <f>'전기 요금 고지 및 기준'!Q7</f>
        <v>0</v>
      </c>
      <c r="AP225" s="69">
        <f>'전기 요금 고지 및 기준'!S7</f>
        <v>9288550</v>
      </c>
      <c r="AQ225" s="69"/>
      <c r="AR225" s="69"/>
      <c r="AS225" s="69">
        <f>'전기 요금 고지 및 기준'!U7</f>
        <v>353309412</v>
      </c>
      <c r="AT225" s="69"/>
    </row>
    <row r="226" spans="1:46" ht="24.95" customHeight="1">
      <c r="A226" s="4"/>
      <c r="B226" s="459"/>
      <c r="C226" s="4"/>
      <c r="D226" s="4"/>
      <c r="E226" s="4"/>
      <c r="F226" s="4"/>
      <c r="G226" s="4"/>
      <c r="H226" s="4"/>
      <c r="I226" s="4"/>
      <c r="J226" s="4"/>
      <c r="K226" s="391"/>
      <c r="L226" s="103"/>
      <c r="M226" s="4"/>
      <c r="N226" s="103"/>
      <c r="O226" s="462"/>
      <c r="P226" s="4097"/>
      <c r="Q226" s="103"/>
      <c r="R226" s="3318"/>
      <c r="S226" s="103"/>
      <c r="T226" s="103"/>
      <c r="U226" s="103"/>
      <c r="W226" s="32">
        <f>S220+AI220</f>
        <v>47850882.950129032</v>
      </c>
      <c r="AI226" s="69"/>
      <c r="AJ226" s="69"/>
      <c r="AK226" s="69"/>
      <c r="AL226" s="69"/>
      <c r="AM226" s="69"/>
      <c r="AN226" s="69"/>
      <c r="AO226" s="69"/>
      <c r="AP226" s="69"/>
      <c r="AQ226" s="69"/>
      <c r="AR226" s="69"/>
      <c r="AS226" s="69"/>
      <c r="AT226" s="69"/>
    </row>
    <row r="227" spans="1:46" ht="24.9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391"/>
      <c r="L227" s="103"/>
      <c r="N227" s="19" t="s">
        <v>3086</v>
      </c>
      <c r="O227" s="103"/>
      <c r="P227" s="3318"/>
      <c r="Q227" s="103"/>
      <c r="R227" s="3318"/>
      <c r="S227" s="103"/>
      <c r="T227" s="103"/>
      <c r="U227" s="103"/>
      <c r="AI227" s="27" t="s">
        <v>340</v>
      </c>
      <c r="AJ227" s="69"/>
      <c r="AK227" s="69"/>
      <c r="AL227" s="69">
        <f>AI220+S220+AA220</f>
        <v>52848095.908803098</v>
      </c>
      <c r="AM227" s="69">
        <f>AJ220+T220+AB220</f>
        <v>264572348.98138672</v>
      </c>
      <c r="AN227" s="69">
        <f>AL220+V220+AD220</f>
        <v>-528480.95908803097</v>
      </c>
      <c r="AO227" s="69">
        <f>X220+AN220</f>
        <v>0</v>
      </c>
      <c r="AP227" s="69">
        <f>AO220+Y220+AG220</f>
        <v>10993044.700253312</v>
      </c>
      <c r="AQ227" s="69"/>
      <c r="AR227" s="69"/>
      <c r="AS227" s="69">
        <f>SUM(AL227:AP227)</f>
        <v>327885008.63135511</v>
      </c>
      <c r="AT227" s="69"/>
    </row>
    <row r="228" spans="1:46" ht="24.95" customHeight="1">
      <c r="A228" s="4"/>
      <c r="B228" s="97"/>
      <c r="C228" s="97"/>
      <c r="D228" s="97"/>
      <c r="E228" s="97"/>
      <c r="F228" s="98"/>
      <c r="G228" s="98"/>
      <c r="H228" s="98"/>
      <c r="I228" s="98"/>
      <c r="J228" s="97"/>
      <c r="K228" s="464"/>
      <c r="L228" s="101"/>
      <c r="M228" s="97"/>
      <c r="N228" s="101"/>
      <c r="O228" s="101"/>
      <c r="P228" s="4098"/>
      <c r="Q228" s="101"/>
      <c r="R228" s="4098"/>
      <c r="S228" s="456"/>
      <c r="T228" s="103"/>
      <c r="U228" s="103"/>
      <c r="AI228" s="69"/>
      <c r="AJ228" s="69"/>
      <c r="AK228" s="69"/>
      <c r="AL228" s="69"/>
      <c r="AM228" s="69"/>
      <c r="AN228" s="69"/>
      <c r="AO228" s="69"/>
      <c r="AP228" s="69"/>
      <c r="AQ228" s="69"/>
      <c r="AR228" s="69"/>
      <c r="AS228" s="69"/>
      <c r="AT228" s="69"/>
    </row>
    <row r="229" spans="1:46" ht="24.95" customHeight="1">
      <c r="A229" s="4"/>
      <c r="B229" s="97"/>
      <c r="C229" s="97"/>
      <c r="D229" s="97"/>
      <c r="E229" s="97"/>
      <c r="F229" s="98"/>
      <c r="G229" s="98"/>
      <c r="H229" s="98"/>
      <c r="I229" s="98"/>
      <c r="J229" s="97"/>
      <c r="K229" s="464"/>
      <c r="L229" s="101"/>
      <c r="M229" s="97"/>
      <c r="N229" s="101"/>
      <c r="O229" s="101"/>
      <c r="P229" s="4098"/>
      <c r="Q229" s="101"/>
      <c r="R229" s="4098"/>
      <c r="S229" s="456"/>
      <c r="T229" s="103"/>
      <c r="U229" s="103"/>
      <c r="AI229" s="27"/>
      <c r="AJ229" s="69"/>
      <c r="AK229" s="69"/>
      <c r="AL229" s="69"/>
      <c r="AM229" s="69"/>
      <c r="AN229" s="69"/>
      <c r="AO229" s="69"/>
      <c r="AP229" s="69"/>
      <c r="AQ229" s="69"/>
      <c r="AR229" s="69"/>
      <c r="AS229" s="69"/>
      <c r="AT229" s="69"/>
    </row>
    <row r="230" spans="1:46" ht="24.95" customHeight="1">
      <c r="A230" s="4"/>
      <c r="B230" s="97"/>
      <c r="C230" s="97"/>
      <c r="D230" s="97"/>
      <c r="E230" s="104"/>
      <c r="F230" s="98"/>
      <c r="G230" s="98"/>
      <c r="H230" s="98"/>
      <c r="I230" s="98"/>
      <c r="J230" s="98"/>
      <c r="K230" s="465"/>
      <c r="L230" s="101"/>
      <c r="M230" s="97"/>
      <c r="N230" s="101"/>
      <c r="O230" s="101"/>
      <c r="P230" s="4098"/>
      <c r="Q230" s="101"/>
      <c r="R230" s="4098"/>
      <c r="S230" s="456"/>
      <c r="T230" s="103"/>
      <c r="U230" s="103"/>
      <c r="AI230" s="69"/>
      <c r="AJ230" s="69"/>
      <c r="AK230" s="69"/>
      <c r="AL230" s="69">
        <f>AL227-AL225</f>
        <v>-433184.0911969021</v>
      </c>
      <c r="AM230" s="69">
        <f>AM227-AM225</f>
        <v>-59347.018613278866</v>
      </c>
      <c r="AN230" s="69">
        <f>AN227-AN225</f>
        <v>4330.0409119690303</v>
      </c>
      <c r="AO230" s="69">
        <f>AO227-AO225</f>
        <v>0</v>
      </c>
      <c r="AP230" s="69">
        <f>AP227-AP225</f>
        <v>1704494.7002533115</v>
      </c>
      <c r="AQ230" s="69"/>
      <c r="AR230" s="69"/>
      <c r="AS230" s="69">
        <f>AS225-AS227</f>
        <v>25424403.368644893</v>
      </c>
      <c r="AT230" s="69"/>
    </row>
    <row r="231" spans="1:46" ht="24.95" customHeight="1">
      <c r="A231" s="4"/>
      <c r="B231" s="97"/>
      <c r="C231" s="97"/>
      <c r="D231" s="97"/>
      <c r="E231" s="97"/>
      <c r="F231" s="98"/>
      <c r="G231" s="98"/>
      <c r="H231" s="98"/>
      <c r="I231" s="98"/>
      <c r="J231" s="98"/>
      <c r="K231" s="465"/>
      <c r="L231" s="101"/>
      <c r="M231" s="101"/>
      <c r="N231" s="101"/>
      <c r="O231" s="101"/>
      <c r="P231" s="4098"/>
      <c r="Q231" s="101"/>
      <c r="R231" s="4098"/>
      <c r="S231" s="456"/>
      <c r="T231" s="103"/>
      <c r="U231" s="103"/>
      <c r="AI231" s="27"/>
      <c r="AJ231" s="69"/>
      <c r="AK231" s="69"/>
      <c r="AL231" s="69"/>
      <c r="AM231" s="69"/>
      <c r="AN231" s="69"/>
      <c r="AO231" s="69"/>
      <c r="AP231" s="69"/>
      <c r="AQ231" s="69"/>
      <c r="AR231" s="69"/>
      <c r="AS231" s="69"/>
      <c r="AT231" s="69"/>
    </row>
    <row r="232" spans="1:46" ht="24.95" customHeight="1">
      <c r="A232" s="4"/>
      <c r="B232" s="97"/>
      <c r="C232" s="97"/>
      <c r="D232" s="97"/>
      <c r="E232" s="97"/>
      <c r="F232" s="98"/>
      <c r="G232" s="98"/>
      <c r="H232" s="98"/>
      <c r="I232" s="98"/>
      <c r="J232" s="98"/>
      <c r="K232" s="465"/>
      <c r="L232" s="101"/>
      <c r="M232" s="101"/>
      <c r="N232" s="101"/>
      <c r="O232" s="101"/>
      <c r="P232" s="4098"/>
      <c r="Q232" s="101"/>
      <c r="R232" s="4098"/>
      <c r="S232" s="456"/>
      <c r="T232" s="103"/>
      <c r="U232" s="103"/>
    </row>
    <row r="233" spans="1:46" ht="24.95" customHeight="1">
      <c r="A233" s="4"/>
      <c r="B233" s="97"/>
      <c r="C233" s="97"/>
      <c r="D233" s="97"/>
      <c r="E233" s="97"/>
      <c r="F233" s="98"/>
      <c r="G233" s="98"/>
      <c r="H233" s="98"/>
      <c r="I233" s="98"/>
      <c r="J233" s="97"/>
      <c r="K233" s="466"/>
      <c r="L233" s="101"/>
      <c r="M233" s="101"/>
      <c r="N233" s="101"/>
      <c r="O233" s="101"/>
      <c r="P233" s="4098"/>
      <c r="Q233" s="101"/>
      <c r="R233" s="4098"/>
      <c r="S233" s="456"/>
      <c r="T233" s="103"/>
      <c r="U233" s="103"/>
    </row>
    <row r="234" spans="1:46" ht="24.95" customHeight="1">
      <c r="A234" s="4"/>
      <c r="B234" s="97"/>
      <c r="C234" s="97"/>
      <c r="D234" s="97"/>
      <c r="E234" s="97"/>
      <c r="F234" s="98"/>
      <c r="G234" s="98"/>
      <c r="H234" s="98"/>
      <c r="I234" s="98"/>
      <c r="J234" s="97"/>
      <c r="K234" s="466"/>
      <c r="L234" s="101"/>
      <c r="M234" s="101"/>
      <c r="N234" s="101"/>
      <c r="O234" s="101"/>
      <c r="P234" s="4098"/>
      <c r="Q234" s="101"/>
      <c r="R234" s="4098"/>
      <c r="S234" s="456"/>
      <c r="T234" s="103"/>
      <c r="U234" s="103"/>
      <c r="AJ234" s="32">
        <f>R220</f>
        <v>1302817.0154426654</v>
      </c>
      <c r="AK234" s="32"/>
      <c r="AL234" s="32">
        <f>AI220+S220</f>
        <v>47850882.950129032</v>
      </c>
    </row>
    <row r="235" spans="1:46" ht="24.95" customHeight="1">
      <c r="A235" s="4"/>
      <c r="B235" s="34"/>
      <c r="C235" s="97"/>
      <c r="D235" s="34"/>
      <c r="E235" s="34"/>
      <c r="F235" s="457"/>
      <c r="G235" s="34"/>
      <c r="H235" s="34"/>
      <c r="I235" s="98"/>
      <c r="J235" s="34"/>
      <c r="K235" s="467"/>
      <c r="L235" s="456"/>
      <c r="M235" s="456"/>
      <c r="N235" s="456"/>
      <c r="O235" s="456"/>
      <c r="P235" s="4099"/>
      <c r="Q235" s="456"/>
      <c r="R235" s="4099"/>
      <c r="S235" s="456"/>
      <c r="T235" s="103"/>
      <c r="U235" s="103"/>
      <c r="AL235" s="32">
        <f>AL225-AL234</f>
        <v>5430397.0498709679</v>
      </c>
    </row>
    <row r="236" spans="1:46" ht="24.95" customHeight="1">
      <c r="A236" s="4"/>
      <c r="B236" s="34"/>
      <c r="C236" s="34"/>
      <c r="D236" s="34"/>
      <c r="E236" s="34"/>
      <c r="F236" s="34"/>
      <c r="G236" s="34"/>
      <c r="H236" s="34"/>
      <c r="I236" s="34"/>
      <c r="J236" s="34"/>
      <c r="K236" s="467"/>
      <c r="L236" s="456"/>
      <c r="M236" s="456"/>
      <c r="N236" s="456"/>
      <c r="O236" s="456"/>
      <c r="P236" s="4099"/>
      <c r="Q236" s="456"/>
      <c r="R236" s="4099"/>
      <c r="S236" s="456"/>
      <c r="T236" s="103"/>
      <c r="U236" s="103"/>
    </row>
    <row r="237" spans="1:46" ht="24.95" customHeight="1" thickBot="1">
      <c r="A237" s="4"/>
      <c r="B237" s="4"/>
      <c r="C237" s="4"/>
      <c r="D237" s="4"/>
      <c r="E237" s="4"/>
      <c r="F237" s="4"/>
      <c r="G237" s="4"/>
      <c r="H237" s="4"/>
      <c r="I237" s="37"/>
      <c r="J237" s="4"/>
      <c r="K237" s="1892" t="s">
        <v>2100</v>
      </c>
      <c r="L237" s="1893"/>
      <c r="M237" s="1893"/>
      <c r="N237" s="1894"/>
      <c r="O237" s="1895"/>
      <c r="P237" s="3318"/>
      <c r="Q237" s="103"/>
      <c r="R237" s="3318"/>
      <c r="S237" s="103"/>
      <c r="T237" s="103"/>
      <c r="U237" s="103"/>
    </row>
    <row r="238" spans="1:46" ht="24.95" customHeight="1">
      <c r="A238" s="4"/>
      <c r="B238" s="4"/>
      <c r="C238" s="4"/>
      <c r="D238" s="4"/>
      <c r="E238" s="4"/>
      <c r="F238" s="4"/>
      <c r="G238" s="4"/>
      <c r="H238" s="4"/>
      <c r="I238" s="458"/>
      <c r="J238" s="4"/>
      <c r="K238" s="1898" t="s">
        <v>1516</v>
      </c>
      <c r="L238" s="1899" t="s">
        <v>2030</v>
      </c>
      <c r="M238" s="1899" t="s">
        <v>1490</v>
      </c>
      <c r="N238" s="1900" t="s">
        <v>1513</v>
      </c>
      <c r="O238" s="1901" t="s">
        <v>2094</v>
      </c>
      <c r="P238" s="3318"/>
      <c r="Q238" s="103"/>
      <c r="R238" s="3318"/>
      <c r="S238" s="103"/>
      <c r="T238" s="103"/>
      <c r="U238" s="103"/>
    </row>
    <row r="239" spans="1:46" ht="24.9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209" t="s">
        <v>1828</v>
      </c>
      <c r="L239" s="398">
        <f>R215+P215+L243</f>
        <v>414562.99383204576</v>
      </c>
      <c r="M239" s="1888">
        <f>'전기 요금 고지 및 기준'!E5-'전체 전기 사용내역'!L239</f>
        <v>135736.00616795424</v>
      </c>
      <c r="N239" s="1884">
        <f>L239/O239</f>
        <v>0.753341354122115</v>
      </c>
      <c r="O239" s="1011">
        <f t="shared" ref="O239:O244" si="155">M239+L239</f>
        <v>550299</v>
      </c>
      <c r="P239" s="3318"/>
      <c r="Q239" s="103"/>
      <c r="R239" s="3318"/>
      <c r="S239" s="103"/>
      <c r="T239" s="103"/>
      <c r="U239" s="103"/>
    </row>
    <row r="240" spans="1:46" ht="24.9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209" t="s">
        <v>1383</v>
      </c>
      <c r="L240" s="398">
        <f>R216+P216</f>
        <v>263622.77721056121</v>
      </c>
      <c r="M240" s="1888">
        <f>'전기 요금 고지 및 기준'!E27-L240</f>
        <v>73764.222789438791</v>
      </c>
      <c r="N240" s="1884">
        <f>L240/O240</f>
        <v>0.78136613802713561</v>
      </c>
      <c r="O240" s="1011">
        <f t="shared" si="155"/>
        <v>337387</v>
      </c>
      <c r="Q240" s="391"/>
      <c r="S240" s="103"/>
      <c r="T240" s="103"/>
      <c r="U240" s="103"/>
    </row>
    <row r="241" spans="1:21" ht="24.9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209" t="s">
        <v>1735</v>
      </c>
      <c r="L241" s="398">
        <f>R217+P217</f>
        <v>383516.61324637901</v>
      </c>
      <c r="M241" s="1888">
        <f>'전기 요금 고지 및 기준'!E49-L241</f>
        <v>98876.386753620987</v>
      </c>
      <c r="N241" s="1884">
        <f>L241/O241</f>
        <v>0.79502939148449292</v>
      </c>
      <c r="O241" s="1011">
        <f t="shared" si="155"/>
        <v>482393</v>
      </c>
      <c r="Q241" s="391"/>
      <c r="S241" s="103"/>
      <c r="T241" s="103"/>
      <c r="U241" s="103"/>
    </row>
    <row r="242" spans="1:21" ht="24.9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209" t="s">
        <v>1831</v>
      </c>
      <c r="L242" s="398">
        <f>R218+P218</f>
        <v>419587.00487977138</v>
      </c>
      <c r="M242" s="1888">
        <f>'전기 요금 고지 및 기준'!E71-L242</f>
        <v>113241.99512022862</v>
      </c>
      <c r="N242" s="1884">
        <f>L242/O242</f>
        <v>0.78747028573852285</v>
      </c>
      <c r="O242" s="1011">
        <f t="shared" si="155"/>
        <v>532829</v>
      </c>
      <c r="Q242" s="391"/>
      <c r="S242" s="103"/>
      <c r="T242" s="103"/>
      <c r="U242" s="103"/>
    </row>
    <row r="243" spans="1:21" ht="24.95" customHeight="1" thickBo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210" t="s">
        <v>2038</v>
      </c>
      <c r="L243" s="447">
        <f>R219+P219</f>
        <v>131479.95334321709</v>
      </c>
      <c r="M243" s="1885"/>
      <c r="N243" s="1885"/>
      <c r="O243" s="1896">
        <f t="shared" si="155"/>
        <v>131479.95334321709</v>
      </c>
      <c r="Q243" s="391"/>
      <c r="S243" s="103"/>
      <c r="T243" s="103"/>
      <c r="U243" s="103"/>
    </row>
    <row r="244" spans="1:21" ht="24.9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391"/>
      <c r="L244" s="684">
        <f>SUM(L239:L243)</f>
        <v>1612769.3425119745</v>
      </c>
      <c r="M244" s="391"/>
      <c r="N244" s="391"/>
      <c r="O244" s="391">
        <f t="shared" si="155"/>
        <v>1612769.3425119745</v>
      </c>
      <c r="Q244" s="391"/>
      <c r="S244" s="103"/>
      <c r="T244" s="103"/>
      <c r="U244" s="103"/>
    </row>
    <row r="245" spans="1:21" ht="24.9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391"/>
      <c r="L245" s="391"/>
      <c r="M245" s="391"/>
      <c r="N245" s="391"/>
      <c r="O245" s="391"/>
      <c r="Q245" s="391"/>
      <c r="S245" s="103"/>
      <c r="T245" s="103"/>
      <c r="U245" s="103"/>
    </row>
    <row r="246" spans="1:21" ht="24.9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391"/>
      <c r="L246" s="391"/>
      <c r="M246" s="391"/>
      <c r="N246" s="391"/>
      <c r="O246" s="391"/>
      <c r="Q246" s="391"/>
      <c r="S246" s="103"/>
      <c r="T246" s="103"/>
      <c r="U246" s="103"/>
    </row>
    <row r="247" spans="1:21" ht="24.9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391"/>
      <c r="L247" s="391"/>
      <c r="M247" s="391"/>
      <c r="N247" s="391"/>
      <c r="O247" s="391"/>
      <c r="Q247" s="391"/>
      <c r="S247" s="103"/>
      <c r="T247" s="103"/>
      <c r="U247" s="103"/>
    </row>
    <row r="248" spans="1:21" ht="24.95" customHeight="1"/>
  </sheetData>
  <autoFilter ref="A5:BY227" xr:uid="{00000000-0009-0000-0000-00000B000000}"/>
  <mergeCells count="26">
    <mergeCell ref="A218:D218"/>
    <mergeCell ref="A220:D220"/>
    <mergeCell ref="A215:D215"/>
    <mergeCell ref="A216:D216"/>
    <mergeCell ref="A217:D217"/>
    <mergeCell ref="A219:D219"/>
    <mergeCell ref="A206:A214"/>
    <mergeCell ref="A76:A138"/>
    <mergeCell ref="A6:A28"/>
    <mergeCell ref="A29:A75"/>
    <mergeCell ref="A3:A5"/>
    <mergeCell ref="A139:A205"/>
    <mergeCell ref="B3:I3"/>
    <mergeCell ref="C4:C5"/>
    <mergeCell ref="D4:D5"/>
    <mergeCell ref="E4:E5"/>
    <mergeCell ref="J4:J5"/>
    <mergeCell ref="B4:B5"/>
    <mergeCell ref="L3:AP3"/>
    <mergeCell ref="AQ3:AS3"/>
    <mergeCell ref="AQ4:AQ5"/>
    <mergeCell ref="AR4:AR5"/>
    <mergeCell ref="AS4:AS5"/>
    <mergeCell ref="AA4:AH4"/>
    <mergeCell ref="AI4:AP4"/>
    <mergeCell ref="S4:Z4"/>
  </mergeCells>
  <phoneticPr fontId="161" type="noConversion"/>
  <printOptions horizontalCentered="1"/>
  <pageMargins left="0.39370078740157483" right="0.39370078740157483" top="0.55118110236220474" bottom="0.55118110236220474" header="0.31496062992125984" footer="0.31496062992125984"/>
  <pageSetup paperSize="8" scale="94" orientation="landscape" r:id="rId1"/>
  <rowBreaks count="1" manualBreakCount="1">
    <brk id="91" max="44" man="1"/>
  </rowBreak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S186"/>
  <sheetViews>
    <sheetView zoomScaleNormal="100" zoomScaleSheetLayoutView="100" workbookViewId="0">
      <pane xSplit="4" ySplit="3" topLeftCell="E4" activePane="bottomRight" state="frozen"/>
      <selection activeCell="H47" sqref="H47"/>
      <selection pane="topRight" activeCell="H47" sqref="H47"/>
      <selection pane="bottomLeft" activeCell="H47" sqref="H47"/>
      <selection pane="bottomRight" activeCell="B4" sqref="B4:B21"/>
    </sheetView>
  </sheetViews>
  <sheetFormatPr defaultColWidth="9" defaultRowHeight="16.5" outlineLevelCol="1"/>
  <cols>
    <col min="1" max="1" width="12.625" customWidth="1"/>
    <col min="2" max="5" width="12.625" customWidth="1" outlineLevel="1"/>
    <col min="6" max="7" width="25.625" customWidth="1"/>
    <col min="8" max="8" width="12.625" style="817" customWidth="1"/>
    <col min="9" max="11" width="12.625" customWidth="1"/>
    <col min="12" max="12" width="19.625" customWidth="1"/>
    <col min="13" max="14" width="12.625" customWidth="1"/>
  </cols>
  <sheetData>
    <row r="1" spans="1:19" ht="24.95" customHeight="1" thickBot="1">
      <c r="A1" s="812" t="s">
        <v>53</v>
      </c>
      <c r="B1" s="78"/>
      <c r="C1" s="78"/>
      <c r="D1" s="78"/>
      <c r="E1" s="78"/>
      <c r="F1" s="78"/>
      <c r="G1" s="78"/>
      <c r="H1" s="2306"/>
      <c r="I1" s="110"/>
      <c r="J1" s="109"/>
      <c r="K1" s="109"/>
      <c r="L1" s="76"/>
    </row>
    <row r="2" spans="1:19" ht="24.95" customHeight="1" thickBot="1">
      <c r="A2" s="77"/>
      <c r="B2" s="77"/>
      <c r="C2" s="77"/>
      <c r="D2" s="77"/>
      <c r="E2" s="77"/>
      <c r="F2" s="77"/>
      <c r="G2" s="77"/>
      <c r="H2" s="2306"/>
      <c r="I2" s="4513" t="s">
        <v>111</v>
      </c>
      <c r="J2" s="4513"/>
      <c r="K2" s="111" t="s">
        <v>343</v>
      </c>
      <c r="L2" s="2235" t="str">
        <f>총괄표!A2</f>
        <v>2024-09-31</v>
      </c>
      <c r="M2" s="3837" t="s">
        <v>1513</v>
      </c>
    </row>
    <row r="3" spans="1:19" ht="24.95" customHeight="1" thickBot="1">
      <c r="A3" s="1278" t="s">
        <v>208</v>
      </c>
      <c r="B3" s="4518" t="s">
        <v>640</v>
      </c>
      <c r="C3" s="4518"/>
      <c r="D3" s="1279" t="s">
        <v>199</v>
      </c>
      <c r="E3" s="1279" t="s">
        <v>203</v>
      </c>
      <c r="F3" s="1279" t="s">
        <v>713</v>
      </c>
      <c r="G3" s="1279" t="s">
        <v>223</v>
      </c>
      <c r="H3" s="2307" t="s">
        <v>790</v>
      </c>
      <c r="I3" s="1279" t="s">
        <v>735</v>
      </c>
      <c r="J3" s="1281" t="s">
        <v>736</v>
      </c>
      <c r="K3" s="1281" t="s">
        <v>712</v>
      </c>
      <c r="L3" s="3836" t="s">
        <v>183</v>
      </c>
      <c r="M3" s="3838">
        <v>0.95</v>
      </c>
    </row>
    <row r="4" spans="1:19" ht="24.95" customHeight="1">
      <c r="A4" s="4519" t="s">
        <v>210</v>
      </c>
      <c r="B4" s="4512" t="s">
        <v>191</v>
      </c>
      <c r="C4" s="4521" t="s">
        <v>656</v>
      </c>
      <c r="D4" s="2386" t="s">
        <v>970</v>
      </c>
      <c r="E4" s="2386" t="s">
        <v>1007</v>
      </c>
      <c r="F4" s="2386" t="s">
        <v>171</v>
      </c>
      <c r="G4" s="2386" t="s">
        <v>1077</v>
      </c>
      <c r="H4" s="2406"/>
      <c r="I4" s="2407">
        <f>'공용부 정산용 메인 시트'!I4</f>
        <v>4856.0200000000004</v>
      </c>
      <c r="J4" s="2407">
        <f>'공용부 정산용 메인 시트'!J4</f>
        <v>4856.0200000000004</v>
      </c>
      <c r="K4" s="2407">
        <f>'공용부 정산용 메인 시트'!M4</f>
        <v>0</v>
      </c>
      <c r="L4" s="3833"/>
      <c r="M4" s="3834"/>
    </row>
    <row r="5" spans="1:19" ht="24.95" customHeight="1">
      <c r="A5" s="4498"/>
      <c r="B5" s="4501"/>
      <c r="C5" s="4500"/>
      <c r="D5" s="2386" t="s">
        <v>970</v>
      </c>
      <c r="E5" s="2827" t="s">
        <v>1007</v>
      </c>
      <c r="F5" s="2386" t="s">
        <v>171</v>
      </c>
      <c r="G5" s="2386" t="s">
        <v>1077</v>
      </c>
      <c r="H5" s="2406"/>
      <c r="I5" s="2407">
        <f>'공용부 정산용 메인 시트'!I5</f>
        <v>5360.25</v>
      </c>
      <c r="J5" s="2407">
        <f>'공용부 정산용 메인 시트'!J5</f>
        <v>5360.25</v>
      </c>
      <c r="K5" s="2407">
        <f>'공용부 정산용 메인 시트'!M5</f>
        <v>0</v>
      </c>
      <c r="L5" s="3833"/>
      <c r="M5" s="3835"/>
    </row>
    <row r="6" spans="1:19" ht="24.95" customHeight="1">
      <c r="A6" s="4498"/>
      <c r="B6" s="4501"/>
      <c r="C6" s="4500"/>
      <c r="D6" s="2386" t="s">
        <v>977</v>
      </c>
      <c r="E6" s="2386" t="s">
        <v>674</v>
      </c>
      <c r="F6" s="2386" t="s">
        <v>181</v>
      </c>
      <c r="G6" s="2386" t="s">
        <v>1077</v>
      </c>
      <c r="H6" s="2406"/>
      <c r="I6" s="2407">
        <f>'공용부 정산용 메인 시트'!I6</f>
        <v>8252.39</v>
      </c>
      <c r="J6" s="2407">
        <f>'공용부 정산용 메인 시트'!J6</f>
        <v>8289.35</v>
      </c>
      <c r="K6" s="2407">
        <f>'공용부 정산용 메인 시트'!M6</f>
        <v>1108.8000000000284</v>
      </c>
      <c r="L6" s="2826"/>
    </row>
    <row r="7" spans="1:19" ht="24.95" customHeight="1">
      <c r="A7" s="4498"/>
      <c r="B7" s="4501"/>
      <c r="C7" s="4500"/>
      <c r="D7" s="2386" t="s">
        <v>986</v>
      </c>
      <c r="E7" s="2386" t="s">
        <v>1008</v>
      </c>
      <c r="F7" s="2386" t="s">
        <v>172</v>
      </c>
      <c r="G7" s="2386" t="s">
        <v>1077</v>
      </c>
      <c r="H7" s="2406"/>
      <c r="I7" s="2407">
        <f>'공용부 정산용 메인 시트'!I7</f>
        <v>10105.89</v>
      </c>
      <c r="J7" s="2407">
        <f>'공용부 정산용 메인 시트'!J7</f>
        <v>10356.82</v>
      </c>
      <c r="K7" s="2407">
        <f>'공용부 정산용 메인 시트'!M7</f>
        <v>2509.3000000000029</v>
      </c>
      <c r="L7" s="2826"/>
    </row>
    <row r="8" spans="1:19" ht="24.95" customHeight="1">
      <c r="A8" s="4498"/>
      <c r="B8" s="4501"/>
      <c r="C8" s="4500"/>
      <c r="D8" s="2386" t="s">
        <v>169</v>
      </c>
      <c r="E8" s="2386" t="s">
        <v>1009</v>
      </c>
      <c r="F8" s="2386" t="s">
        <v>978</v>
      </c>
      <c r="G8" s="2386" t="s">
        <v>1077</v>
      </c>
      <c r="H8" s="2406"/>
      <c r="I8" s="2407">
        <f>'공용부 정산용 메인 시트'!I8</f>
        <v>13973.47</v>
      </c>
      <c r="J8" s="2407">
        <f>'공용부 정산용 메인 시트'!J8</f>
        <v>13973.47</v>
      </c>
      <c r="K8" s="2407">
        <f>'공용부 정산용 메인 시트'!M8</f>
        <v>0</v>
      </c>
      <c r="L8" s="2826"/>
    </row>
    <row r="9" spans="1:19" ht="24.95" customHeight="1">
      <c r="A9" s="4498"/>
      <c r="B9" s="4501"/>
      <c r="C9" s="4500"/>
      <c r="D9" s="2386" t="s">
        <v>198</v>
      </c>
      <c r="E9" s="2386" t="s">
        <v>1009</v>
      </c>
      <c r="F9" s="2386" t="s">
        <v>980</v>
      </c>
      <c r="G9" s="2386" t="s">
        <v>1077</v>
      </c>
      <c r="H9" s="2406"/>
      <c r="I9" s="2407">
        <f>'공용부 정산용 메인 시트'!I9</f>
        <v>0</v>
      </c>
      <c r="J9" s="2407">
        <f>'공용부 정산용 메인 시트'!J9</f>
        <v>0</v>
      </c>
      <c r="K9" s="2407">
        <f>'공용부 정산용 메인 시트'!M9</f>
        <v>0</v>
      </c>
      <c r="L9" s="2826"/>
    </row>
    <row r="10" spans="1:19" ht="24.95" customHeight="1">
      <c r="A10" s="4498"/>
      <c r="B10" s="4501"/>
      <c r="C10" s="4500"/>
      <c r="D10" s="4512" t="s">
        <v>224</v>
      </c>
      <c r="E10" s="4512" t="s">
        <v>224</v>
      </c>
      <c r="F10" s="2183" t="s">
        <v>2427</v>
      </c>
      <c r="G10" s="2389" t="s">
        <v>1672</v>
      </c>
      <c r="H10" s="2390">
        <f>'전체 전기 사용내역'!I6</f>
        <v>268.14204999999998</v>
      </c>
      <c r="I10" s="2284"/>
      <c r="J10" s="2284"/>
      <c r="K10" s="2284"/>
      <c r="L10" s="2388"/>
      <c r="N10" s="146"/>
      <c r="S10" s="146"/>
    </row>
    <row r="11" spans="1:19" ht="24.95" customHeight="1">
      <c r="A11" s="4498"/>
      <c r="B11" s="4501"/>
      <c r="C11" s="4500"/>
      <c r="D11" s="4501"/>
      <c r="E11" s="4501"/>
      <c r="F11" s="2183" t="s">
        <v>2424</v>
      </c>
      <c r="G11" s="2389" t="s">
        <v>1673</v>
      </c>
      <c r="H11" s="2390">
        <f>'전체 전기 사용내역'!I7</f>
        <v>18.649124999999998</v>
      </c>
      <c r="I11" s="2284"/>
      <c r="J11" s="2284"/>
      <c r="K11" s="2284"/>
      <c r="L11" s="2388"/>
      <c r="N11" s="146"/>
      <c r="S11" s="146"/>
    </row>
    <row r="12" spans="1:19" ht="24.95" customHeight="1">
      <c r="A12" s="4498"/>
      <c r="B12" s="4501"/>
      <c r="C12" s="4500"/>
      <c r="D12" s="4501"/>
      <c r="E12" s="4501"/>
      <c r="F12" s="2183" t="s">
        <v>317</v>
      </c>
      <c r="G12" s="3344" t="s">
        <v>962</v>
      </c>
      <c r="H12" s="3345">
        <f>'전체 전기 사용내역'!I8</f>
        <v>313.23874999999998</v>
      </c>
      <c r="I12" s="3346"/>
      <c r="J12" s="3346"/>
      <c r="K12" s="3346"/>
      <c r="L12" s="3347"/>
      <c r="N12" s="146"/>
      <c r="S12" s="146"/>
    </row>
    <row r="13" spans="1:19" ht="24.95" customHeight="1">
      <c r="A13" s="4498"/>
      <c r="B13" s="4501"/>
      <c r="C13" s="4500"/>
      <c r="D13" s="4501"/>
      <c r="E13" s="4501"/>
      <c r="F13" s="2183" t="s">
        <v>2428</v>
      </c>
      <c r="G13" s="3344" t="s">
        <v>889</v>
      </c>
      <c r="H13" s="3345">
        <f>'전체 전기 사용내역'!I9</f>
        <v>226.7056</v>
      </c>
      <c r="I13" s="3346"/>
      <c r="J13" s="3346"/>
      <c r="K13" s="3346"/>
      <c r="L13" s="3347"/>
      <c r="N13" s="146"/>
      <c r="S13" s="146"/>
    </row>
    <row r="14" spans="1:19" ht="24.95" customHeight="1">
      <c r="A14" s="4498"/>
      <c r="B14" s="4501"/>
      <c r="C14" s="4500"/>
      <c r="D14" s="4501"/>
      <c r="E14" s="4501"/>
      <c r="F14" s="2183" t="s">
        <v>631</v>
      </c>
      <c r="G14" s="3344" t="s">
        <v>687</v>
      </c>
      <c r="H14" s="3345">
        <f>'전체 전기 사용내역'!I10</f>
        <v>323.70222499999994</v>
      </c>
      <c r="I14" s="3346"/>
      <c r="J14" s="3346"/>
      <c r="K14" s="3346"/>
      <c r="L14" s="3347"/>
      <c r="N14" s="146"/>
      <c r="S14" s="146"/>
    </row>
    <row r="15" spans="1:19" ht="24.95" customHeight="1">
      <c r="A15" s="4498"/>
      <c r="B15" s="4501"/>
      <c r="C15" s="4500"/>
      <c r="D15" s="4501"/>
      <c r="E15" s="4501"/>
      <c r="F15" s="2183" t="s">
        <v>2425</v>
      </c>
      <c r="G15" s="3344" t="s">
        <v>2228</v>
      </c>
      <c r="H15" s="3345">
        <f>'전체 전기 사용내역'!I11</f>
        <v>119.47539999999999</v>
      </c>
      <c r="I15" s="3346"/>
      <c r="J15" s="3346"/>
      <c r="K15" s="3346"/>
      <c r="L15" s="3347" t="s">
        <v>3248</v>
      </c>
      <c r="N15" s="146"/>
      <c r="S15" s="146"/>
    </row>
    <row r="16" spans="1:19" ht="24.95" customHeight="1">
      <c r="A16" s="4498"/>
      <c r="B16" s="4501"/>
      <c r="C16" s="4500"/>
      <c r="D16" s="4501"/>
      <c r="E16" s="4501"/>
      <c r="F16" s="2183" t="s">
        <v>113</v>
      </c>
      <c r="G16" s="3344" t="s">
        <v>1194</v>
      </c>
      <c r="H16" s="3345">
        <f>'전체 전기 사용내역'!I12</f>
        <v>110.03135</v>
      </c>
      <c r="I16" s="3346"/>
      <c r="J16" s="3346"/>
      <c r="K16" s="3346"/>
      <c r="L16" s="3347"/>
      <c r="N16" s="146"/>
      <c r="S16" s="146"/>
    </row>
    <row r="17" spans="1:19" ht="24.95" customHeight="1">
      <c r="A17" s="4498"/>
      <c r="B17" s="4501"/>
      <c r="C17" s="4500"/>
      <c r="D17" s="4501"/>
      <c r="E17" s="4501"/>
      <c r="F17" s="2183" t="s">
        <v>632</v>
      </c>
      <c r="G17" s="3344" t="s">
        <v>318</v>
      </c>
      <c r="H17" s="3345">
        <f>'전체 전기 사용내역'!I13</f>
        <v>18.676349999999999</v>
      </c>
      <c r="I17" s="3346"/>
      <c r="J17" s="3346"/>
      <c r="K17" s="3346"/>
      <c r="L17" s="3347"/>
      <c r="N17" s="146"/>
      <c r="S17" s="146"/>
    </row>
    <row r="18" spans="1:19" ht="24.95" customHeight="1">
      <c r="A18" s="4498"/>
      <c r="B18" s="4501"/>
      <c r="C18" s="4500"/>
      <c r="D18" s="4501"/>
      <c r="E18" s="4501"/>
      <c r="F18" s="2183" t="s">
        <v>1647</v>
      </c>
      <c r="G18" s="3344" t="s">
        <v>1382</v>
      </c>
      <c r="H18" s="3345">
        <f>'전체 전기 사용내역'!I14</f>
        <v>18.267975</v>
      </c>
      <c r="I18" s="3346"/>
      <c r="J18" s="3346"/>
      <c r="K18" s="3346"/>
      <c r="L18" s="3347"/>
      <c r="N18" s="146"/>
      <c r="S18" s="146"/>
    </row>
    <row r="19" spans="1:19" ht="24.95" customHeight="1">
      <c r="A19" s="4498"/>
      <c r="B19" s="4501"/>
      <c r="C19" s="4500"/>
      <c r="D19" s="4501"/>
      <c r="E19" s="4501"/>
      <c r="F19" s="2183" t="s">
        <v>2426</v>
      </c>
      <c r="G19" s="3344" t="s">
        <v>1842</v>
      </c>
      <c r="H19" s="3345">
        <f>'전체 전기 사용내역'!I15</f>
        <v>12.574925</v>
      </c>
      <c r="I19" s="3346"/>
      <c r="J19" s="3346"/>
      <c r="K19" s="3346"/>
      <c r="L19" s="3347"/>
      <c r="N19" s="146"/>
      <c r="S19" s="146"/>
    </row>
    <row r="20" spans="1:19" ht="24.95" customHeight="1">
      <c r="A20" s="4498"/>
      <c r="B20" s="4501"/>
      <c r="C20" s="4500"/>
      <c r="D20" s="4501"/>
      <c r="E20" s="4501"/>
      <c r="F20" s="2183" t="s">
        <v>1645</v>
      </c>
      <c r="G20" s="3344" t="s">
        <v>1646</v>
      </c>
      <c r="H20" s="3345">
        <f>'전체 전기 사용내역'!I16</f>
        <v>5.57</v>
      </c>
      <c r="I20" s="3346"/>
      <c r="J20" s="3346"/>
      <c r="K20" s="3346"/>
      <c r="L20" s="3347"/>
      <c r="N20" s="146"/>
      <c r="S20" s="146"/>
    </row>
    <row r="21" spans="1:19" ht="24.95" customHeight="1">
      <c r="A21" s="4520"/>
      <c r="B21" s="4510"/>
      <c r="C21" s="4511"/>
      <c r="D21" s="4510"/>
      <c r="E21" s="4510"/>
      <c r="F21" s="2184" t="s">
        <v>3037</v>
      </c>
      <c r="G21" s="3349" t="s">
        <v>3038</v>
      </c>
      <c r="H21" s="3350">
        <f>'전체 전기 사용내역'!I17</f>
        <v>6.94</v>
      </c>
      <c r="I21" s="3351"/>
      <c r="J21" s="3351"/>
      <c r="K21" s="3351"/>
      <c r="L21" s="3348"/>
      <c r="N21" s="146"/>
      <c r="S21" s="146"/>
    </row>
    <row r="22" spans="1:19" ht="24.95" customHeight="1" thickBot="1">
      <c r="A22" s="4517" t="s">
        <v>156</v>
      </c>
      <c r="B22" s="4478"/>
      <c r="C22" s="4478"/>
      <c r="D22" s="2651"/>
      <c r="E22" s="2651"/>
      <c r="F22" s="2651"/>
      <c r="G22" s="2651"/>
      <c r="H22" s="2828">
        <f>SUM(H4:H21)</f>
        <v>1441.9737499999997</v>
      </c>
      <c r="I22" s="2652">
        <f>SUM(I4:I17)</f>
        <v>42548.02</v>
      </c>
      <c r="J22" s="2652">
        <f>SUM(J4:J17)</f>
        <v>42835.91</v>
      </c>
      <c r="K22" s="2652">
        <f>SUM(K4:K17)</f>
        <v>3618.1000000000313</v>
      </c>
      <c r="L22" s="2829"/>
    </row>
    <row r="23" spans="1:19" ht="24.95" customHeight="1">
      <c r="A23" s="4469" t="s">
        <v>105</v>
      </c>
      <c r="B23" s="4470"/>
      <c r="C23" s="4470"/>
      <c r="D23" s="4470"/>
      <c r="E23" s="4471"/>
      <c r="F23" s="2617" t="s">
        <v>228</v>
      </c>
      <c r="G23" s="2618">
        <f>M3</f>
        <v>0.95</v>
      </c>
      <c r="H23" s="2830"/>
      <c r="I23" s="2619"/>
      <c r="J23" s="2619"/>
      <c r="K23" s="2694">
        <f>K22*G23</f>
        <v>3437.1950000000297</v>
      </c>
      <c r="L23" s="2621"/>
      <c r="N23" s="139" t="s">
        <v>2268</v>
      </c>
    </row>
    <row r="24" spans="1:19" ht="24.95" customHeight="1">
      <c r="A24" s="4472"/>
      <c r="B24" s="4473"/>
      <c r="C24" s="4473"/>
      <c r="D24" s="4473"/>
      <c r="E24" s="4474"/>
      <c r="F24" s="2622" t="s">
        <v>344</v>
      </c>
      <c r="G24" s="2622"/>
      <c r="H24" s="2831"/>
      <c r="I24" s="2623"/>
      <c r="J24" s="2623"/>
      <c r="K24" s="2624">
        <f>K23/H22</f>
        <v>2.3836737665994479</v>
      </c>
      <c r="L24" s="2179" t="s">
        <v>352</v>
      </c>
    </row>
    <row r="25" spans="1:19" ht="24.95" customHeight="1">
      <c r="A25" s="2625"/>
      <c r="B25" s="2625"/>
      <c r="C25" s="2625"/>
      <c r="D25" s="2625"/>
      <c r="E25" s="2625"/>
      <c r="F25" s="2625"/>
      <c r="G25" s="2625"/>
      <c r="H25" s="2832"/>
      <c r="I25" s="2626"/>
      <c r="J25" s="2626"/>
      <c r="K25" s="2626"/>
      <c r="L25" s="2626"/>
    </row>
    <row r="26" spans="1:19" ht="24.95" customHeight="1">
      <c r="A26" s="2625"/>
      <c r="B26" s="2625"/>
      <c r="C26" s="2625"/>
      <c r="D26" s="2625"/>
      <c r="E26" s="2625"/>
      <c r="F26" s="2625"/>
      <c r="G26" s="2625"/>
      <c r="H26" s="2832"/>
      <c r="I26" s="2626"/>
      <c r="J26" s="2626"/>
      <c r="K26" s="2626"/>
      <c r="L26" s="2626"/>
    </row>
    <row r="27" spans="1:19" ht="24.95" customHeight="1">
      <c r="A27" s="2625"/>
      <c r="B27" s="2625"/>
      <c r="C27" s="2625"/>
      <c r="D27" s="2625"/>
      <c r="E27" s="2625"/>
      <c r="F27" s="2625"/>
      <c r="G27" s="2625"/>
      <c r="H27" s="2832"/>
      <c r="I27" s="2626"/>
      <c r="J27" s="2626"/>
      <c r="K27" s="2626"/>
      <c r="L27" s="2626"/>
    </row>
    <row r="28" spans="1:19" ht="24.95" customHeight="1">
      <c r="A28" s="2723"/>
      <c r="B28" s="2723"/>
      <c r="C28" s="2723"/>
      <c r="D28" s="2723"/>
      <c r="E28" s="2723"/>
      <c r="F28" s="2723"/>
      <c r="G28" s="2723"/>
      <c r="H28" s="2833"/>
      <c r="I28" s="2834"/>
      <c r="J28" s="2834"/>
      <c r="K28" s="2834"/>
      <c r="L28" s="2834"/>
    </row>
    <row r="29" spans="1:19" ht="24.95" customHeight="1">
      <c r="A29" s="4497" t="s">
        <v>1383</v>
      </c>
      <c r="B29" s="4494" t="s">
        <v>191</v>
      </c>
      <c r="C29" s="4499" t="s">
        <v>656</v>
      </c>
      <c r="D29" s="2396" t="s">
        <v>970</v>
      </c>
      <c r="E29" s="2396" t="s">
        <v>1007</v>
      </c>
      <c r="F29" s="2396" t="s">
        <v>171</v>
      </c>
      <c r="G29" s="2396" t="s">
        <v>1077</v>
      </c>
      <c r="H29" s="2405"/>
      <c r="I29" s="2398">
        <f>'공용부 정산용 메인 시트'!I26</f>
        <v>4511</v>
      </c>
      <c r="J29" s="2398">
        <f>'공용부 정산용 메인 시트'!J26</f>
        <v>4511</v>
      </c>
      <c r="K29" s="2398">
        <f>'공용부 정산용 메인 시트'!M26</f>
        <v>0</v>
      </c>
      <c r="L29" s="2835">
        <v>0</v>
      </c>
    </row>
    <row r="30" spans="1:19" ht="24.95" customHeight="1">
      <c r="A30" s="4498"/>
      <c r="B30" s="4495"/>
      <c r="C30" s="4500"/>
      <c r="D30" s="2386" t="s">
        <v>970</v>
      </c>
      <c r="E30" s="2386" t="s">
        <v>1007</v>
      </c>
      <c r="F30" s="2386" t="s">
        <v>171</v>
      </c>
      <c r="G30" s="2386" t="s">
        <v>1077</v>
      </c>
      <c r="H30" s="2406"/>
      <c r="I30" s="2728">
        <f>'공용부 정산용 메인 시트'!I27</f>
        <v>4436.43</v>
      </c>
      <c r="J30" s="2728">
        <f>'공용부 정산용 메인 시트'!J27</f>
        <v>4436.43</v>
      </c>
      <c r="K30" s="2728">
        <f>'공용부 정산용 메인 시트'!M27</f>
        <v>0</v>
      </c>
      <c r="L30" s="2826">
        <v>0</v>
      </c>
    </row>
    <row r="31" spans="1:19" ht="24.95" customHeight="1">
      <c r="A31" s="4498"/>
      <c r="B31" s="4495"/>
      <c r="C31" s="4500"/>
      <c r="D31" s="2386" t="s">
        <v>977</v>
      </c>
      <c r="E31" s="2386" t="s">
        <v>674</v>
      </c>
      <c r="F31" s="2386" t="s">
        <v>181</v>
      </c>
      <c r="G31" s="2386" t="s">
        <v>1077</v>
      </c>
      <c r="H31" s="2406"/>
      <c r="I31" s="2728">
        <f>'공용부 정산용 메인 시트'!I28</f>
        <v>4941.68</v>
      </c>
      <c r="J31" s="2728">
        <f>'공용부 정산용 메인 시트'!J28</f>
        <v>4941.68</v>
      </c>
      <c r="K31" s="2728">
        <f>'공용부 정산용 메인 시트'!M28</f>
        <v>0</v>
      </c>
      <c r="L31" s="2826">
        <v>0</v>
      </c>
    </row>
    <row r="32" spans="1:19" ht="24.95" customHeight="1">
      <c r="A32" s="4498"/>
      <c r="B32" s="4495"/>
      <c r="C32" s="4500"/>
      <c r="D32" s="2386" t="s">
        <v>986</v>
      </c>
      <c r="E32" s="2386" t="s">
        <v>1008</v>
      </c>
      <c r="F32" s="2386" t="s">
        <v>172</v>
      </c>
      <c r="G32" s="2386" t="s">
        <v>1077</v>
      </c>
      <c r="H32" s="2406"/>
      <c r="I32" s="2728">
        <f>'공용부 정산용 메인 시트'!I29</f>
        <v>9267.7800000000007</v>
      </c>
      <c r="J32" s="2728">
        <f>'공용부 정산용 메인 시트'!J29</f>
        <v>9739.7999999999993</v>
      </c>
      <c r="K32" s="2728">
        <f>'공용부 정산용 메인 시트'!M29</f>
        <v>5664.2399999999834</v>
      </c>
      <c r="L32" s="2826">
        <v>0</v>
      </c>
    </row>
    <row r="33" spans="1:12" ht="24.95" customHeight="1">
      <c r="A33" s="4498"/>
      <c r="B33" s="4495"/>
      <c r="C33" s="4500"/>
      <c r="D33" s="2386" t="s">
        <v>169</v>
      </c>
      <c r="E33" s="4483" t="s">
        <v>1009</v>
      </c>
      <c r="F33" s="2386" t="s">
        <v>978</v>
      </c>
      <c r="G33" s="2386" t="s">
        <v>1077</v>
      </c>
      <c r="H33" s="2406"/>
      <c r="I33" s="2728">
        <f>'공용부 정산용 메인 시트'!I30</f>
        <v>4979.3599999999997</v>
      </c>
      <c r="J33" s="2728">
        <f>'공용부 정산용 메인 시트'!J30</f>
        <v>4979.3599999999997</v>
      </c>
      <c r="K33" s="2728">
        <f>'공용부 정산용 메인 시트'!M30</f>
        <v>0</v>
      </c>
      <c r="L33" s="2826">
        <v>0</v>
      </c>
    </row>
    <row r="34" spans="1:12" ht="24.95" customHeight="1">
      <c r="A34" s="4498"/>
      <c r="B34" s="4495"/>
      <c r="C34" s="4500"/>
      <c r="D34" s="2386" t="s">
        <v>198</v>
      </c>
      <c r="E34" s="4483"/>
      <c r="F34" s="2386" t="s">
        <v>980</v>
      </c>
      <c r="G34" s="2386" t="s">
        <v>1077</v>
      </c>
      <c r="H34" s="2406"/>
      <c r="I34" s="2728">
        <f>'공용부 정산용 메인 시트'!I31</f>
        <v>0</v>
      </c>
      <c r="J34" s="2728">
        <f>'공용부 정산용 메인 시트'!J31</f>
        <v>0</v>
      </c>
      <c r="K34" s="2728">
        <f>'공용부 정산용 메인 시트'!M31</f>
        <v>0</v>
      </c>
      <c r="L34" s="2826">
        <v>0</v>
      </c>
    </row>
    <row r="35" spans="1:12" ht="24.95" customHeight="1">
      <c r="A35" s="4498"/>
      <c r="B35" s="4495"/>
      <c r="C35" s="4500"/>
      <c r="D35" s="2631"/>
      <c r="E35" s="2631"/>
      <c r="F35" s="2400" t="s">
        <v>5</v>
      </c>
      <c r="G35" s="2608" t="s">
        <v>886</v>
      </c>
      <c r="H35" s="2836">
        <f>'전체 전기 사용내역'!I29</f>
        <v>90.47775</v>
      </c>
      <c r="I35" s="2284"/>
      <c r="J35" s="2284"/>
      <c r="K35" s="2284"/>
      <c r="L35" s="2388"/>
    </row>
    <row r="36" spans="1:12" ht="24.95" customHeight="1">
      <c r="A36" s="4498"/>
      <c r="B36" s="4495"/>
      <c r="C36" s="4500"/>
      <c r="D36" s="2631"/>
      <c r="E36" s="2631"/>
      <c r="F36" s="2400" t="s">
        <v>3252</v>
      </c>
      <c r="G36" s="2608" t="s">
        <v>884</v>
      </c>
      <c r="H36" s="2836">
        <f>'전체 전기 사용내역'!I30</f>
        <v>120.54</v>
      </c>
      <c r="I36" s="2284"/>
      <c r="J36" s="2284"/>
      <c r="K36" s="2284"/>
      <c r="L36" s="2388"/>
    </row>
    <row r="37" spans="1:12" ht="24.95" customHeight="1">
      <c r="A37" s="4498"/>
      <c r="B37" s="4495"/>
      <c r="C37" s="4500"/>
      <c r="D37" s="2631" t="s">
        <v>224</v>
      </c>
      <c r="E37" s="2631" t="s">
        <v>224</v>
      </c>
      <c r="F37" s="2400" t="s">
        <v>847</v>
      </c>
      <c r="G37" s="2608" t="s">
        <v>328</v>
      </c>
      <c r="H37" s="2836">
        <f>'전체 전기 사용내역'!I31</f>
        <v>58.642650000000003</v>
      </c>
      <c r="I37" s="2284"/>
      <c r="J37" s="2284"/>
      <c r="K37" s="2284"/>
      <c r="L37" s="2388"/>
    </row>
    <row r="38" spans="1:12" ht="24.95" customHeight="1">
      <c r="A38" s="4498"/>
      <c r="B38" s="4495"/>
      <c r="C38" s="4500"/>
      <c r="D38" s="2631"/>
      <c r="E38" s="2631"/>
      <c r="F38" s="2400" t="s">
        <v>878</v>
      </c>
      <c r="G38" s="2608" t="s">
        <v>335</v>
      </c>
      <c r="H38" s="2836">
        <f>'전체 전기 사용내역'!I32</f>
        <v>33.380874999999996</v>
      </c>
      <c r="I38" s="2284"/>
      <c r="J38" s="2284"/>
      <c r="K38" s="2284"/>
      <c r="L38" s="2388"/>
    </row>
    <row r="39" spans="1:12" ht="24.95" customHeight="1">
      <c r="A39" s="4498"/>
      <c r="B39" s="4495"/>
      <c r="C39" s="4500"/>
      <c r="D39" s="2631"/>
      <c r="E39" s="2631"/>
      <c r="F39" s="2400" t="s">
        <v>689</v>
      </c>
      <c r="G39" s="2608" t="s">
        <v>333</v>
      </c>
      <c r="H39" s="2836">
        <f>'전체 전기 사용내역'!I33</f>
        <v>29.366699999999998</v>
      </c>
      <c r="I39" s="2284"/>
      <c r="J39" s="2284"/>
      <c r="K39" s="2284"/>
      <c r="L39" s="2388"/>
    </row>
    <row r="40" spans="1:12" ht="24.95" customHeight="1">
      <c r="A40" s="4498"/>
      <c r="B40" s="4495"/>
      <c r="C40" s="4500"/>
      <c r="D40" s="2631"/>
      <c r="E40" s="2631"/>
      <c r="F40" s="2400" t="s">
        <v>2429</v>
      </c>
      <c r="G40" s="2608" t="s">
        <v>327</v>
      </c>
      <c r="H40" s="2836">
        <f>'전체 전기 사용내역'!I34</f>
        <v>88.947100000000006</v>
      </c>
      <c r="I40" s="2284"/>
      <c r="J40" s="2284"/>
      <c r="K40" s="2284"/>
      <c r="L40" s="2388"/>
    </row>
    <row r="41" spans="1:12" ht="24.95" customHeight="1">
      <c r="A41" s="4498"/>
      <c r="B41" s="4495"/>
      <c r="C41" s="4500"/>
      <c r="D41" s="2631"/>
      <c r="E41" s="2631"/>
      <c r="F41" s="2400" t="s">
        <v>866</v>
      </c>
      <c r="G41" s="2608" t="s">
        <v>690</v>
      </c>
      <c r="H41" s="2836">
        <f>'전체 전기 사용내역'!I35</f>
        <v>58.158649999999994</v>
      </c>
      <c r="I41" s="2284"/>
      <c r="J41" s="2284"/>
      <c r="K41" s="2284"/>
      <c r="L41" s="2388"/>
    </row>
    <row r="42" spans="1:12" ht="24.95" customHeight="1">
      <c r="A42" s="4498"/>
      <c r="B42" s="4495"/>
      <c r="C42" s="4500"/>
      <c r="D42" s="2631"/>
      <c r="E42" s="2631"/>
      <c r="F42" s="2400" t="s">
        <v>883</v>
      </c>
      <c r="G42" s="2608" t="s">
        <v>869</v>
      </c>
      <c r="H42" s="2836">
        <f>'전체 전기 사용내역'!I36</f>
        <v>23.4861</v>
      </c>
      <c r="I42" s="2284"/>
      <c r="J42" s="2284"/>
      <c r="K42" s="2284"/>
      <c r="L42" s="2388"/>
    </row>
    <row r="43" spans="1:12" ht="24.95" customHeight="1">
      <c r="A43" s="4498"/>
      <c r="B43" s="4495"/>
      <c r="C43" s="4500"/>
      <c r="D43" s="2631"/>
      <c r="E43" s="2631"/>
      <c r="F43" s="2400" t="s">
        <v>2431</v>
      </c>
      <c r="G43" s="2608" t="s">
        <v>892</v>
      </c>
      <c r="H43" s="2836">
        <f>'전체 전기 사용내역'!I37</f>
        <v>40.002600000000001</v>
      </c>
      <c r="I43" s="2284"/>
      <c r="J43" s="2284"/>
      <c r="K43" s="2284"/>
      <c r="L43" s="2388"/>
    </row>
    <row r="44" spans="1:12" ht="24.95" customHeight="1">
      <c r="A44" s="4498"/>
      <c r="B44" s="4495"/>
      <c r="C44" s="4500"/>
      <c r="D44" s="2631"/>
      <c r="E44" s="2631"/>
      <c r="F44" s="2400" t="s">
        <v>882</v>
      </c>
      <c r="G44" s="2608" t="s">
        <v>330</v>
      </c>
      <c r="H44" s="2836">
        <f>'전체 전기 사용내역'!I38</f>
        <v>36.236474999999999</v>
      </c>
      <c r="I44" s="2284"/>
      <c r="J44" s="2284"/>
      <c r="K44" s="2284"/>
      <c r="L44" s="2388"/>
    </row>
    <row r="45" spans="1:12" ht="24.95" customHeight="1">
      <c r="A45" s="4498"/>
      <c r="B45" s="4495"/>
      <c r="C45" s="4500"/>
      <c r="D45" s="2631"/>
      <c r="E45" s="2631"/>
      <c r="F45" s="2400" t="s">
        <v>2432</v>
      </c>
      <c r="G45" s="2608" t="s">
        <v>338</v>
      </c>
      <c r="H45" s="2836">
        <f>'전체 전기 사용내역'!I39</f>
        <v>40.238550000000004</v>
      </c>
      <c r="I45" s="2284"/>
      <c r="J45" s="2284"/>
      <c r="K45" s="2284"/>
      <c r="L45" s="2388"/>
    </row>
    <row r="46" spans="1:12" ht="24.95" customHeight="1">
      <c r="A46" s="4498"/>
      <c r="B46" s="4495"/>
      <c r="C46" s="4500"/>
      <c r="D46" s="2631"/>
      <c r="E46" s="2631"/>
      <c r="F46" s="2400" t="s">
        <v>2401</v>
      </c>
      <c r="G46" s="2608" t="s">
        <v>870</v>
      </c>
      <c r="H46" s="2836">
        <f>'전체 전기 사용내역'!I40</f>
        <v>24.339149999999997</v>
      </c>
      <c r="I46" s="2284"/>
      <c r="J46" s="2284"/>
      <c r="K46" s="2284"/>
      <c r="L46" s="2388"/>
    </row>
    <row r="47" spans="1:12" ht="24.95" customHeight="1">
      <c r="A47" s="4498"/>
      <c r="B47" s="4495"/>
      <c r="C47" s="4500"/>
      <c r="D47" s="2631"/>
      <c r="E47" s="2631"/>
      <c r="F47" s="2400" t="s">
        <v>3039</v>
      </c>
      <c r="G47" s="2608" t="s">
        <v>1195</v>
      </c>
      <c r="H47" s="2836">
        <f>'전체 전기 사용내역'!I41</f>
        <v>44.966625000000001</v>
      </c>
      <c r="I47" s="2284"/>
      <c r="J47" s="2284"/>
      <c r="K47" s="2284"/>
      <c r="L47" s="2388"/>
    </row>
    <row r="48" spans="1:12" ht="24.95" customHeight="1">
      <c r="A48" s="4498"/>
      <c r="B48" s="4496"/>
      <c r="C48" s="4500"/>
      <c r="D48" s="2631"/>
      <c r="E48" s="2631"/>
      <c r="F48" s="2837" t="s">
        <v>3469</v>
      </c>
      <c r="G48" s="2610" t="s">
        <v>1192</v>
      </c>
      <c r="H48" s="2836">
        <f>'수도광열비 부과 내역 '!I42</f>
        <v>65.917774999999992</v>
      </c>
      <c r="I48" s="2659"/>
      <c r="J48" s="2659"/>
      <c r="K48" s="2659"/>
      <c r="L48" s="2838"/>
    </row>
    <row r="49" spans="1:14" ht="24.95" customHeight="1">
      <c r="A49" s="2839"/>
      <c r="B49" s="4502" t="s">
        <v>191</v>
      </c>
      <c r="C49" s="4504" t="s">
        <v>1170</v>
      </c>
      <c r="D49" s="4496" t="s">
        <v>224</v>
      </c>
      <c r="E49" s="4496" t="s">
        <v>224</v>
      </c>
      <c r="F49" s="2840" t="s">
        <v>2415</v>
      </c>
      <c r="G49" s="2841" t="s">
        <v>885</v>
      </c>
      <c r="H49" s="2842">
        <v>45.753124999999997</v>
      </c>
      <c r="I49" s="2843"/>
      <c r="J49" s="2843"/>
      <c r="K49" s="2843"/>
      <c r="L49" s="2844"/>
    </row>
    <row r="50" spans="1:14" ht="24.95" customHeight="1">
      <c r="A50" s="2630" t="s">
        <v>1383</v>
      </c>
      <c r="B50" s="4503"/>
      <c r="C50" s="4505"/>
      <c r="D50" s="4501"/>
      <c r="E50" s="4501"/>
      <c r="F50" s="2645" t="s">
        <v>2909</v>
      </c>
      <c r="G50" s="2646" t="s">
        <v>17</v>
      </c>
      <c r="H50" s="4040">
        <v>79.7</v>
      </c>
      <c r="I50" s="2846"/>
      <c r="J50" s="2846"/>
      <c r="K50" s="2846"/>
      <c r="L50" s="2847"/>
    </row>
    <row r="51" spans="1:14" ht="24.95" customHeight="1">
      <c r="A51" s="2848"/>
      <c r="B51" s="4503"/>
      <c r="C51" s="4505"/>
      <c r="D51" s="4501"/>
      <c r="E51" s="4501"/>
      <c r="F51" s="2645" t="s">
        <v>2956</v>
      </c>
      <c r="G51" s="2646" t="s">
        <v>1171</v>
      </c>
      <c r="H51" s="2845">
        <v>130.77074999999999</v>
      </c>
      <c r="I51" s="2846"/>
      <c r="J51" s="2846"/>
      <c r="K51" s="2846"/>
      <c r="L51" s="2847"/>
    </row>
    <row r="52" spans="1:14" ht="24.95" customHeight="1">
      <c r="A52" s="2849"/>
      <c r="B52" s="4503"/>
      <c r="C52" s="4505"/>
      <c r="D52" s="4501"/>
      <c r="E52" s="4501"/>
      <c r="F52" s="2645" t="s">
        <v>2419</v>
      </c>
      <c r="G52" s="2646" t="s">
        <v>874</v>
      </c>
      <c r="H52" s="2845">
        <v>92.76</v>
      </c>
      <c r="I52" s="2846"/>
      <c r="J52" s="2846"/>
      <c r="K52" s="2846"/>
      <c r="L52" s="2847"/>
    </row>
    <row r="53" spans="1:14" ht="24.95" customHeight="1">
      <c r="A53" s="4514" t="s">
        <v>156</v>
      </c>
      <c r="B53" s="4515"/>
      <c r="C53" s="4516"/>
      <c r="D53" s="2651"/>
      <c r="E53" s="2651"/>
      <c r="F53" s="2651"/>
      <c r="G53" s="2651"/>
      <c r="H53" s="2828">
        <f>SUM(H29:H52)</f>
        <v>1103.6848750000001</v>
      </c>
      <c r="I53" s="2652">
        <f>SUM(I29:I48)</f>
        <v>28136.25</v>
      </c>
      <c r="J53" s="2652">
        <f>SUM(J29:J48)</f>
        <v>28608.27</v>
      </c>
      <c r="K53" s="2652">
        <f>SUM(K29:K48)</f>
        <v>5664.2399999999834</v>
      </c>
      <c r="L53" s="2829"/>
    </row>
    <row r="54" spans="1:14" ht="24.95" customHeight="1">
      <c r="A54" s="4469" t="s">
        <v>105</v>
      </c>
      <c r="B54" s="4470"/>
      <c r="C54" s="4470"/>
      <c r="D54" s="4470"/>
      <c r="E54" s="4471"/>
      <c r="F54" s="2617" t="s">
        <v>228</v>
      </c>
      <c r="G54" s="2618">
        <f>M3</f>
        <v>0.95</v>
      </c>
      <c r="H54" s="2830"/>
      <c r="I54" s="2619"/>
      <c r="J54" s="2619"/>
      <c r="K54" s="2694">
        <f>K53*G54</f>
        <v>5381.0279999999839</v>
      </c>
      <c r="L54" s="2621"/>
      <c r="N54" s="139" t="s">
        <v>2268</v>
      </c>
    </row>
    <row r="55" spans="1:14" ht="24.95" customHeight="1">
      <c r="A55" s="4472"/>
      <c r="B55" s="4473"/>
      <c r="C55" s="4473"/>
      <c r="D55" s="4473"/>
      <c r="E55" s="4474"/>
      <c r="F55" s="2622" t="s">
        <v>344</v>
      </c>
      <c r="G55" s="2622"/>
      <c r="H55" s="2831"/>
      <c r="I55" s="2623"/>
      <c r="J55" s="2623"/>
      <c r="K55" s="2624">
        <f>K54/H53</f>
        <v>4.8755112277859052</v>
      </c>
      <c r="L55" s="2179" t="s">
        <v>352</v>
      </c>
    </row>
    <row r="56" spans="1:14" ht="24.95" customHeight="1">
      <c r="A56" s="2712"/>
      <c r="B56" s="2712"/>
      <c r="C56" s="2712"/>
      <c r="D56" s="2638"/>
      <c r="E56" s="2638"/>
      <c r="F56" s="2638"/>
      <c r="G56" s="2638"/>
      <c r="H56" s="2850"/>
      <c r="I56" s="2639"/>
      <c r="J56" s="2639"/>
      <c r="K56" s="2639"/>
      <c r="L56" s="2639"/>
    </row>
    <row r="57" spans="1:14" ht="24.95" customHeight="1">
      <c r="A57" s="2638"/>
      <c r="B57" s="2638"/>
      <c r="C57" s="2638"/>
      <c r="D57" s="2638"/>
      <c r="E57" s="2638"/>
      <c r="F57" s="2638"/>
      <c r="G57" s="2638"/>
      <c r="H57" s="2850"/>
      <c r="I57" s="2639"/>
      <c r="J57" s="2639"/>
      <c r="K57" s="2639"/>
      <c r="L57" s="2639"/>
    </row>
    <row r="58" spans="1:14" ht="24.95" customHeight="1">
      <c r="A58" s="2638"/>
      <c r="B58" s="2638"/>
      <c r="C58" s="2638"/>
      <c r="D58" s="2638"/>
      <c r="E58" s="2638"/>
      <c r="F58" s="2638"/>
      <c r="G58" s="2638"/>
      <c r="H58" s="2850"/>
      <c r="I58" s="2639"/>
      <c r="J58" s="2639"/>
      <c r="K58" s="2639"/>
      <c r="L58" s="2639"/>
    </row>
    <row r="59" spans="1:14" ht="24.95" customHeight="1" thickBot="1">
      <c r="A59" s="2638"/>
      <c r="B59" s="2638"/>
      <c r="C59" s="2638"/>
      <c r="D59" s="2638"/>
      <c r="E59" s="2638"/>
      <c r="F59" s="2638"/>
      <c r="G59" s="2638"/>
      <c r="H59" s="2850"/>
      <c r="I59" s="2639"/>
      <c r="J59" s="2639"/>
      <c r="K59" s="2639"/>
      <c r="L59" s="2639"/>
    </row>
    <row r="60" spans="1:14" ht="24.95" customHeight="1">
      <c r="A60" s="4506" t="s">
        <v>211</v>
      </c>
      <c r="B60" s="4509" t="s">
        <v>191</v>
      </c>
      <c r="C60" s="4499" t="s">
        <v>656</v>
      </c>
      <c r="D60" s="2396" t="s">
        <v>970</v>
      </c>
      <c r="E60" s="2396" t="s">
        <v>1007</v>
      </c>
      <c r="F60" s="2396" t="s">
        <v>996</v>
      </c>
      <c r="G60" s="2396" t="s">
        <v>707</v>
      </c>
      <c r="H60" s="2405"/>
      <c r="I60" s="2398">
        <f>'공용부 정산용 메인 시트'!I96</f>
        <v>5875.37</v>
      </c>
      <c r="J60" s="2398">
        <f>'공용부 정산용 메인 시트'!J96</f>
        <v>5875.37</v>
      </c>
      <c r="K60" s="2398">
        <f>'공용부 정산용 메인 시트'!M96</f>
        <v>0</v>
      </c>
      <c r="L60" s="2396"/>
    </row>
    <row r="61" spans="1:14" ht="24.95" customHeight="1">
      <c r="A61" s="4507"/>
      <c r="B61" s="4501"/>
      <c r="C61" s="4500"/>
      <c r="D61" s="2386" t="s">
        <v>970</v>
      </c>
      <c r="E61" s="2386" t="s">
        <v>1007</v>
      </c>
      <c r="F61" s="2386" t="s">
        <v>996</v>
      </c>
      <c r="G61" s="2386" t="s">
        <v>707</v>
      </c>
      <c r="H61" s="2406"/>
      <c r="I61" s="2407">
        <f>'공용부 정산용 메인 시트'!I97</f>
        <v>5366.86</v>
      </c>
      <c r="J61" s="2407">
        <f>'공용부 정산용 메인 시트'!J97</f>
        <v>5366.86</v>
      </c>
      <c r="K61" s="2407">
        <f>'공용부 정산용 메인 시트'!M97</f>
        <v>0</v>
      </c>
      <c r="L61" s="2386"/>
    </row>
    <row r="62" spans="1:14" ht="24.95" customHeight="1">
      <c r="A62" s="4507"/>
      <c r="B62" s="4501"/>
      <c r="C62" s="4500"/>
      <c r="D62" s="2386" t="s">
        <v>977</v>
      </c>
      <c r="E62" s="2386" t="s">
        <v>674</v>
      </c>
      <c r="F62" s="2386" t="s">
        <v>181</v>
      </c>
      <c r="G62" s="2386" t="s">
        <v>179</v>
      </c>
      <c r="H62" s="2406"/>
      <c r="I62" s="2407">
        <f>'공용부 정산용 메인 시트'!I98</f>
        <v>4521.1099999999997</v>
      </c>
      <c r="J62" s="2407">
        <f>'공용부 정산용 메인 시트'!J98</f>
        <v>4521.1099999999997</v>
      </c>
      <c r="K62" s="2407">
        <f>'공용부 정산용 메인 시트'!M98</f>
        <v>0</v>
      </c>
      <c r="L62" s="2386"/>
    </row>
    <row r="63" spans="1:14" ht="24.95" customHeight="1">
      <c r="A63" s="4507"/>
      <c r="B63" s="4501"/>
      <c r="C63" s="4500"/>
      <c r="D63" s="4483" t="s">
        <v>986</v>
      </c>
      <c r="E63" s="4483" t="s">
        <v>1008</v>
      </c>
      <c r="F63" s="2386" t="s">
        <v>706</v>
      </c>
      <c r="G63" s="2386" t="s">
        <v>708</v>
      </c>
      <c r="H63" s="2406"/>
      <c r="I63" s="2407">
        <f>'공용부 정산용 메인 시트'!I99</f>
        <v>10238.23</v>
      </c>
      <c r="J63" s="2407">
        <f>'공용부 정산용 메인 시트'!J99</f>
        <v>10502.41</v>
      </c>
      <c r="K63" s="2407">
        <f>'공용부 정산용 메인 시트'!M99</f>
        <v>6340.320000000007</v>
      </c>
      <c r="L63" s="2386"/>
    </row>
    <row r="64" spans="1:14" ht="24.95" customHeight="1">
      <c r="A64" s="4507"/>
      <c r="B64" s="4501"/>
      <c r="C64" s="4500"/>
      <c r="D64" s="4483"/>
      <c r="E64" s="4483"/>
      <c r="F64" s="2386" t="s">
        <v>179</v>
      </c>
      <c r="G64" s="2386" t="s">
        <v>709</v>
      </c>
      <c r="H64" s="2406"/>
      <c r="I64" s="2407">
        <f>'공용부 정산용 메인 시트'!I100</f>
        <v>0</v>
      </c>
      <c r="J64" s="2407">
        <f>'공용부 정산용 메인 시트'!J100</f>
        <v>0</v>
      </c>
      <c r="K64" s="2407">
        <f>'공용부 정산용 메인 시트'!M100</f>
        <v>0</v>
      </c>
      <c r="L64" s="2386"/>
    </row>
    <row r="65" spans="1:12" ht="24.95" customHeight="1">
      <c r="A65" s="4507"/>
      <c r="B65" s="4501"/>
      <c r="C65" s="4500"/>
      <c r="D65" s="2386" t="s">
        <v>169</v>
      </c>
      <c r="E65" s="4483" t="s">
        <v>1009</v>
      </c>
      <c r="F65" s="2386" t="s">
        <v>978</v>
      </c>
      <c r="G65" s="2386" t="s">
        <v>1077</v>
      </c>
      <c r="H65" s="2406"/>
      <c r="I65" s="2407">
        <f>'공용부 정산용 메인 시트'!I102</f>
        <v>12993.32</v>
      </c>
      <c r="J65" s="2407">
        <f>'공용부 정산용 메인 시트'!J102</f>
        <v>12997.38</v>
      </c>
      <c r="K65" s="2407">
        <f>'공용부 정산용 메인 시트'!M102</f>
        <v>324.79999999995925</v>
      </c>
      <c r="L65" s="2386"/>
    </row>
    <row r="66" spans="1:12" ht="24.95" customHeight="1">
      <c r="A66" s="4507"/>
      <c r="B66" s="4501"/>
      <c r="C66" s="4500"/>
      <c r="D66" s="2386" t="s">
        <v>198</v>
      </c>
      <c r="E66" s="4483"/>
      <c r="F66" s="2386" t="s">
        <v>980</v>
      </c>
      <c r="G66" s="2386" t="s">
        <v>1077</v>
      </c>
      <c r="H66" s="2406"/>
      <c r="I66" s="2407">
        <f>'공용부 정산용 메인 시트'!I103</f>
        <v>0</v>
      </c>
      <c r="J66" s="2407">
        <f>'공용부 정산용 메인 시트'!J103</f>
        <v>0</v>
      </c>
      <c r="K66" s="2407">
        <f>'공용부 정산용 메인 시트'!M103</f>
        <v>0</v>
      </c>
      <c r="L66" s="2386"/>
    </row>
    <row r="67" spans="1:12" ht="24.95" customHeight="1">
      <c r="A67" s="4507"/>
      <c r="B67" s="4501"/>
      <c r="C67" s="4500"/>
      <c r="D67" s="4512" t="s">
        <v>224</v>
      </c>
      <c r="E67" s="4512" t="s">
        <v>224</v>
      </c>
      <c r="F67" s="2160" t="s">
        <v>217</v>
      </c>
      <c r="G67" s="2389" t="s">
        <v>687</v>
      </c>
      <c r="H67" s="2390">
        <v>90.190374999999989</v>
      </c>
      <c r="I67" s="2284"/>
      <c r="J67" s="2284"/>
      <c r="K67" s="2284"/>
      <c r="L67" s="2282"/>
    </row>
    <row r="68" spans="1:12" ht="24.95" customHeight="1">
      <c r="A68" s="4507"/>
      <c r="B68" s="4501"/>
      <c r="C68" s="4500"/>
      <c r="D68" s="4501"/>
      <c r="E68" s="4501"/>
      <c r="F68" s="2183" t="s">
        <v>3253</v>
      </c>
      <c r="G68" s="2389" t="s">
        <v>1191</v>
      </c>
      <c r="H68" s="2390">
        <v>85.937224999999984</v>
      </c>
      <c r="I68" s="2284"/>
      <c r="J68" s="2284"/>
      <c r="K68" s="2284"/>
      <c r="L68" s="2282"/>
    </row>
    <row r="69" spans="1:12" ht="24.95" customHeight="1">
      <c r="A69" s="4507"/>
      <c r="B69" s="4501"/>
      <c r="C69" s="4500"/>
      <c r="D69" s="4501"/>
      <c r="E69" s="4501"/>
      <c r="F69" s="2400" t="s">
        <v>2334</v>
      </c>
      <c r="G69" s="2401" t="s">
        <v>888</v>
      </c>
      <c r="H69" s="2390">
        <v>52.967749999999995</v>
      </c>
      <c r="I69" s="2284"/>
      <c r="J69" s="2284"/>
      <c r="K69" s="2284"/>
      <c r="L69" s="2282"/>
    </row>
    <row r="70" spans="1:12" ht="24.95" customHeight="1">
      <c r="A70" s="4507"/>
      <c r="B70" s="4501"/>
      <c r="C70" s="4500"/>
      <c r="D70" s="4501"/>
      <c r="E70" s="4501"/>
      <c r="F70" s="2400" t="s">
        <v>2336</v>
      </c>
      <c r="G70" s="2401" t="s">
        <v>889</v>
      </c>
      <c r="H70" s="2390">
        <v>58.621474999999997</v>
      </c>
      <c r="I70" s="2284"/>
      <c r="J70" s="2284"/>
      <c r="K70" s="2284"/>
      <c r="L70" s="2282"/>
    </row>
    <row r="71" spans="1:12" ht="24.95" customHeight="1">
      <c r="A71" s="4507"/>
      <c r="B71" s="4501"/>
      <c r="C71" s="4500"/>
      <c r="D71" s="4501"/>
      <c r="E71" s="4501"/>
      <c r="F71" s="2400" t="s">
        <v>913</v>
      </c>
      <c r="G71" s="2401" t="s">
        <v>324</v>
      </c>
      <c r="H71" s="2390">
        <v>26.828724999999999</v>
      </c>
      <c r="I71" s="2284"/>
      <c r="J71" s="2284"/>
      <c r="K71" s="2284"/>
      <c r="L71" s="2282"/>
    </row>
    <row r="72" spans="1:12" ht="24.95" customHeight="1">
      <c r="A72" s="4507"/>
      <c r="B72" s="4501"/>
      <c r="C72" s="4500"/>
      <c r="D72" s="4501"/>
      <c r="E72" s="4501"/>
      <c r="F72" s="2400" t="s">
        <v>2347</v>
      </c>
      <c r="G72" s="2401" t="s">
        <v>325</v>
      </c>
      <c r="H72" s="2391">
        <v>26.828724999999999</v>
      </c>
      <c r="I72" s="2284"/>
      <c r="J72" s="2284"/>
      <c r="K72" s="2284"/>
      <c r="L72" s="2282"/>
    </row>
    <row r="73" spans="1:12" ht="24.95" customHeight="1">
      <c r="A73" s="4507"/>
      <c r="B73" s="4501"/>
      <c r="C73" s="4500"/>
      <c r="D73" s="4501"/>
      <c r="E73" s="4501"/>
      <c r="F73" s="2400" t="s">
        <v>2338</v>
      </c>
      <c r="G73" s="2401" t="s">
        <v>894</v>
      </c>
      <c r="H73" s="2390">
        <v>26.828724999999999</v>
      </c>
      <c r="I73" s="2284"/>
      <c r="J73" s="2284"/>
      <c r="K73" s="2284"/>
      <c r="L73" s="2282"/>
    </row>
    <row r="74" spans="1:12" ht="24.95" customHeight="1">
      <c r="A74" s="4507"/>
      <c r="B74" s="4501"/>
      <c r="C74" s="4500"/>
      <c r="D74" s="4501"/>
      <c r="E74" s="4501"/>
      <c r="F74" s="2400" t="s">
        <v>669</v>
      </c>
      <c r="G74" s="2401" t="s">
        <v>905</v>
      </c>
      <c r="H74" s="2390">
        <v>18.634</v>
      </c>
      <c r="I74" s="2284"/>
      <c r="J74" s="2284"/>
      <c r="K74" s="2284"/>
      <c r="L74" s="2282"/>
    </row>
    <row r="75" spans="1:12" ht="24.95" customHeight="1">
      <c r="A75" s="4507"/>
      <c r="B75" s="4501"/>
      <c r="C75" s="4500"/>
      <c r="D75" s="4501"/>
      <c r="E75" s="4501"/>
      <c r="F75" s="2400" t="s">
        <v>2340</v>
      </c>
      <c r="G75" s="2401" t="s">
        <v>908</v>
      </c>
      <c r="H75" s="2392">
        <v>34.551549999999999</v>
      </c>
      <c r="I75" s="2284"/>
      <c r="J75" s="2284"/>
      <c r="K75" s="2284"/>
      <c r="L75" s="2282"/>
    </row>
    <row r="76" spans="1:12" ht="24.95" customHeight="1">
      <c r="A76" s="4507"/>
      <c r="B76" s="4501"/>
      <c r="C76" s="4500"/>
      <c r="D76" s="4501"/>
      <c r="E76" s="4501"/>
      <c r="F76" s="2400" t="s">
        <v>2341</v>
      </c>
      <c r="G76" s="2401" t="s">
        <v>694</v>
      </c>
      <c r="H76" s="2392">
        <v>55.72</v>
      </c>
      <c r="I76" s="2284"/>
      <c r="J76" s="2284"/>
      <c r="K76" s="2284"/>
      <c r="L76" s="2282"/>
    </row>
    <row r="77" spans="1:12" ht="24.95" customHeight="1">
      <c r="A77" s="4507"/>
      <c r="B77" s="4501"/>
      <c r="C77" s="4500"/>
      <c r="D77" s="4501"/>
      <c r="E77" s="4501"/>
      <c r="F77" s="2403" t="s">
        <v>2052</v>
      </c>
      <c r="G77" s="2401" t="s">
        <v>2124</v>
      </c>
      <c r="H77" s="2392">
        <v>25.02</v>
      </c>
      <c r="I77" s="2284"/>
      <c r="J77" s="2284"/>
      <c r="K77" s="2284"/>
      <c r="L77" s="2282"/>
    </row>
    <row r="78" spans="1:12" ht="24.95" customHeight="1">
      <c r="A78" s="4507"/>
      <c r="B78" s="4501"/>
      <c r="C78" s="4500"/>
      <c r="D78" s="4501"/>
      <c r="E78" s="4501"/>
      <c r="F78" s="2403" t="s">
        <v>2051</v>
      </c>
      <c r="G78" s="2401" t="s">
        <v>2125</v>
      </c>
      <c r="H78" s="2392">
        <v>52.58</v>
      </c>
      <c r="I78" s="2284"/>
      <c r="J78" s="2284"/>
      <c r="K78" s="2284"/>
      <c r="L78" s="2282"/>
    </row>
    <row r="79" spans="1:12" ht="24.95" customHeight="1">
      <c r="A79" s="4507"/>
      <c r="B79" s="4501"/>
      <c r="C79" s="4500"/>
      <c r="D79" s="4501"/>
      <c r="E79" s="4501"/>
      <c r="F79" s="2400" t="s">
        <v>672</v>
      </c>
      <c r="G79" s="2401" t="s">
        <v>698</v>
      </c>
      <c r="H79" s="2392">
        <v>56.739924999999999</v>
      </c>
      <c r="I79" s="2284"/>
      <c r="J79" s="2284"/>
      <c r="K79" s="2284"/>
      <c r="L79" s="2282"/>
    </row>
    <row r="80" spans="1:12" ht="24.95" customHeight="1">
      <c r="A80" s="4507"/>
      <c r="B80" s="4501"/>
      <c r="C80" s="4500"/>
      <c r="D80" s="4501"/>
      <c r="E80" s="4501"/>
      <c r="F80" s="2608" t="s">
        <v>3254</v>
      </c>
      <c r="G80" s="2401" t="s">
        <v>695</v>
      </c>
      <c r="H80" s="2392">
        <v>74.478525000000005</v>
      </c>
      <c r="I80" s="2284"/>
      <c r="J80" s="2284"/>
      <c r="K80" s="2284"/>
      <c r="L80" s="2282"/>
    </row>
    <row r="81" spans="1:14" ht="24.95" customHeight="1">
      <c r="A81" s="4507"/>
      <c r="B81" s="4501"/>
      <c r="C81" s="4500"/>
      <c r="D81" s="4501"/>
      <c r="E81" s="4501"/>
      <c r="F81" s="2400" t="s">
        <v>11</v>
      </c>
      <c r="G81" s="2401" t="s">
        <v>1200</v>
      </c>
      <c r="H81" s="2392">
        <v>66.655874999999995</v>
      </c>
      <c r="I81" s="2284"/>
      <c r="J81" s="2284"/>
      <c r="K81" s="2284"/>
      <c r="L81" s="2282"/>
    </row>
    <row r="82" spans="1:14" ht="24.95" customHeight="1">
      <c r="A82" s="4507"/>
      <c r="B82" s="4501"/>
      <c r="C82" s="4500"/>
      <c r="D82" s="4501"/>
      <c r="E82" s="4501"/>
      <c r="F82" s="2160" t="s">
        <v>2345</v>
      </c>
      <c r="G82" s="2389" t="s">
        <v>1201</v>
      </c>
      <c r="H82" s="2392">
        <v>66.42</v>
      </c>
      <c r="I82" s="2284"/>
      <c r="J82" s="2284"/>
      <c r="K82" s="2284"/>
      <c r="L82" s="2282"/>
    </row>
    <row r="83" spans="1:14" ht="24.95" customHeight="1">
      <c r="A83" s="4507"/>
      <c r="B83" s="4501"/>
      <c r="C83" s="4500"/>
      <c r="D83" s="4501"/>
      <c r="E83" s="4501"/>
      <c r="F83" s="2160" t="s">
        <v>2343</v>
      </c>
      <c r="G83" s="2389" t="s">
        <v>334</v>
      </c>
      <c r="H83" s="2392">
        <v>34.333750000000002</v>
      </c>
      <c r="I83" s="2284"/>
      <c r="J83" s="2284"/>
      <c r="K83" s="2284"/>
      <c r="L83" s="2282"/>
    </row>
    <row r="84" spans="1:14" ht="24.95" customHeight="1">
      <c r="A84" s="4507"/>
      <c r="B84" s="4501"/>
      <c r="C84" s="4500"/>
      <c r="D84" s="4501"/>
      <c r="E84" s="4501"/>
      <c r="F84" s="2160" t="s">
        <v>10</v>
      </c>
      <c r="G84" s="2389" t="s">
        <v>693</v>
      </c>
      <c r="H84" s="2392">
        <f>'수도광열비 부과 내역 '!I93</f>
        <v>14.290100000000001</v>
      </c>
      <c r="I84" s="2284"/>
      <c r="J84" s="2284"/>
      <c r="K84" s="2284"/>
      <c r="L84" s="2282"/>
    </row>
    <row r="85" spans="1:14" ht="24.95" customHeight="1">
      <c r="A85" s="4507"/>
      <c r="B85" s="4501"/>
      <c r="C85" s="4500"/>
      <c r="D85" s="4501"/>
      <c r="E85" s="4501"/>
      <c r="F85" s="2160" t="s">
        <v>201</v>
      </c>
      <c r="G85" s="2389" t="s">
        <v>914</v>
      </c>
      <c r="H85" s="2392">
        <v>12.514424999999999</v>
      </c>
      <c r="I85" s="2284"/>
      <c r="J85" s="2284"/>
      <c r="K85" s="2284"/>
      <c r="L85" s="2282"/>
    </row>
    <row r="86" spans="1:14" ht="24.95" customHeight="1">
      <c r="A86" s="4508"/>
      <c r="B86" s="4510"/>
      <c r="C86" s="4511"/>
      <c r="D86" s="4510"/>
      <c r="E86" s="4510"/>
      <c r="F86" s="2408" t="s">
        <v>3249</v>
      </c>
      <c r="G86" s="2393" t="s">
        <v>2939</v>
      </c>
      <c r="H86" s="2394">
        <v>19.51125</v>
      </c>
      <c r="I86" s="2285"/>
      <c r="J86" s="2285"/>
      <c r="K86" s="2285"/>
      <c r="L86" s="2283"/>
    </row>
    <row r="87" spans="1:14" ht="24.95" customHeight="1" thickBot="1">
      <c r="A87" s="4478" t="s">
        <v>156</v>
      </c>
      <c r="B87" s="4478"/>
      <c r="C87" s="4478"/>
      <c r="D87" s="2651"/>
      <c r="E87" s="2651"/>
      <c r="F87" s="2651"/>
      <c r="G87" s="2651"/>
      <c r="H87" s="2828">
        <f>SUM(H67:H86)</f>
        <v>899.65240000000006</v>
      </c>
      <c r="I87" s="2652">
        <f>SUM(I60:I85)</f>
        <v>38994.89</v>
      </c>
      <c r="J87" s="2652">
        <f>SUM(J60:J85)</f>
        <v>39263.129999999997</v>
      </c>
      <c r="K87" s="2652">
        <f>SUM(K60:K85)</f>
        <v>6665.1199999999662</v>
      </c>
      <c r="L87" s="2652">
        <v>0</v>
      </c>
    </row>
    <row r="88" spans="1:14" ht="24.95" customHeight="1">
      <c r="A88" s="4469" t="s">
        <v>105</v>
      </c>
      <c r="B88" s="4470"/>
      <c r="C88" s="4470"/>
      <c r="D88" s="4470"/>
      <c r="E88" s="4471"/>
      <c r="F88" s="2617" t="s">
        <v>228</v>
      </c>
      <c r="G88" s="2618">
        <f>M3</f>
        <v>0.95</v>
      </c>
      <c r="H88" s="2830"/>
      <c r="I88" s="2619"/>
      <c r="J88" s="2619"/>
      <c r="K88" s="2694">
        <f>K87*G88</f>
        <v>6331.8639999999677</v>
      </c>
      <c r="L88" s="2621"/>
      <c r="N88" s="139" t="s">
        <v>2268</v>
      </c>
    </row>
    <row r="89" spans="1:14" ht="24.95" customHeight="1">
      <c r="A89" s="4472"/>
      <c r="B89" s="4473"/>
      <c r="C89" s="4473"/>
      <c r="D89" s="4473"/>
      <c r="E89" s="4474"/>
      <c r="F89" s="2622" t="s">
        <v>344</v>
      </c>
      <c r="G89" s="2622"/>
      <c r="H89" s="2831"/>
      <c r="I89" s="2623"/>
      <c r="J89" s="2623"/>
      <c r="K89" s="2624">
        <f>K88/H87</f>
        <v>7.0381227238430837</v>
      </c>
      <c r="L89" s="2179" t="s">
        <v>352</v>
      </c>
    </row>
    <row r="90" spans="1:14" ht="24.95" customHeight="1">
      <c r="A90" s="2638"/>
      <c r="B90" s="2638"/>
      <c r="C90" s="2638"/>
      <c r="D90" s="2638"/>
      <c r="E90" s="2638"/>
      <c r="F90" s="2638"/>
      <c r="G90" s="2638"/>
      <c r="H90" s="2851"/>
      <c r="I90" s="2639"/>
      <c r="J90" s="2639"/>
      <c r="K90" s="2639"/>
      <c r="L90" s="2639"/>
    </row>
    <row r="91" spans="1:14" ht="24.95" customHeight="1">
      <c r="A91" s="2638"/>
      <c r="B91" s="2638"/>
      <c r="C91" s="2638"/>
      <c r="D91" s="2638"/>
      <c r="E91" s="2638"/>
      <c r="F91" s="2638"/>
      <c r="G91" s="2638"/>
      <c r="H91" s="2851"/>
      <c r="I91" s="2639"/>
      <c r="J91" s="2639"/>
      <c r="K91" s="2639"/>
      <c r="L91" s="2639"/>
    </row>
    <row r="92" spans="1:14" ht="24.95" customHeight="1">
      <c r="A92" s="2638"/>
      <c r="B92" s="2638"/>
      <c r="C92" s="2638"/>
      <c r="D92" s="2638"/>
      <c r="E92" s="2638"/>
      <c r="F92" s="2638"/>
      <c r="G92" s="2638"/>
      <c r="H92" s="2851"/>
      <c r="I92" s="2639"/>
      <c r="J92" s="2639"/>
      <c r="K92" s="2639"/>
      <c r="L92" s="2639"/>
    </row>
    <row r="93" spans="1:14" ht="24.95" customHeight="1">
      <c r="A93" s="4486" t="s">
        <v>209</v>
      </c>
      <c r="B93" s="4479" t="s">
        <v>191</v>
      </c>
      <c r="C93" s="4481" t="s">
        <v>656</v>
      </c>
      <c r="D93" s="2396" t="s">
        <v>970</v>
      </c>
      <c r="E93" s="2396" t="s">
        <v>783</v>
      </c>
      <c r="F93" s="2396" t="s">
        <v>996</v>
      </c>
      <c r="G93" s="2396" t="s">
        <v>707</v>
      </c>
      <c r="H93" s="2405"/>
      <c r="I93" s="2398">
        <f>'공용부 정산용 메인 시트'!I217</f>
        <v>9001.91</v>
      </c>
      <c r="J93" s="2398">
        <f>'공용부 정산용 메인 시트'!J217</f>
        <v>9001.91</v>
      </c>
      <c r="K93" s="2398">
        <f>'공용부 정산용 메인 시트'!M217</f>
        <v>0</v>
      </c>
      <c r="L93" s="2835">
        <v>0</v>
      </c>
    </row>
    <row r="94" spans="1:14" ht="24.95" customHeight="1">
      <c r="A94" s="4487"/>
      <c r="B94" s="4480"/>
      <c r="C94" s="4482"/>
      <c r="D94" s="2386" t="s">
        <v>970</v>
      </c>
      <c r="E94" s="2386" t="s">
        <v>766</v>
      </c>
      <c r="F94" s="2386" t="s">
        <v>996</v>
      </c>
      <c r="G94" s="2386" t="s">
        <v>707</v>
      </c>
      <c r="H94" s="2406"/>
      <c r="I94" s="2407">
        <f>'공용부 정산용 메인 시트'!I218</f>
        <v>10561.26</v>
      </c>
      <c r="J94" s="2407">
        <f>'공용부 정산용 메인 시트'!J218</f>
        <v>10561.26</v>
      </c>
      <c r="K94" s="2407">
        <f>'공용부 정산용 메인 시트'!M218</f>
        <v>0</v>
      </c>
      <c r="L94" s="2852">
        <v>0</v>
      </c>
    </row>
    <row r="95" spans="1:14" ht="24.95" customHeight="1">
      <c r="A95" s="4487"/>
      <c r="B95" s="4480"/>
      <c r="C95" s="4482"/>
      <c r="D95" s="2386" t="s">
        <v>773</v>
      </c>
      <c r="E95" s="2386" t="s">
        <v>1043</v>
      </c>
      <c r="F95" s="2386" t="s">
        <v>131</v>
      </c>
      <c r="G95" s="2386" t="s">
        <v>707</v>
      </c>
      <c r="H95" s="2406"/>
      <c r="I95" s="2407">
        <f>'공용부 정산용 메인 시트'!I219</f>
        <v>2945.4</v>
      </c>
      <c r="J95" s="2407">
        <f>'공용부 정산용 메인 시트'!J219</f>
        <v>2945.4</v>
      </c>
      <c r="K95" s="2407">
        <f>'공용부 정산용 메인 시트'!M219</f>
        <v>0</v>
      </c>
      <c r="L95" s="2852">
        <v>0</v>
      </c>
    </row>
    <row r="96" spans="1:14" ht="24.95" customHeight="1">
      <c r="A96" s="4487"/>
      <c r="B96" s="4480"/>
      <c r="C96" s="4482"/>
      <c r="D96" s="2386" t="s">
        <v>767</v>
      </c>
      <c r="E96" s="2386" t="s">
        <v>1043</v>
      </c>
      <c r="F96" s="2386" t="s">
        <v>131</v>
      </c>
      <c r="G96" s="2386" t="s">
        <v>707</v>
      </c>
      <c r="H96" s="2406"/>
      <c r="I96" s="2407">
        <f>'공용부 정산용 메인 시트'!I220</f>
        <v>4054.5</v>
      </c>
      <c r="J96" s="2407">
        <f>'공용부 정산용 메인 시트'!J220</f>
        <v>4054.5</v>
      </c>
      <c r="K96" s="2407">
        <f>'공용부 정산용 메인 시트'!M220</f>
        <v>0</v>
      </c>
      <c r="L96" s="2852">
        <v>0</v>
      </c>
    </row>
    <row r="97" spans="1:12" ht="24.95" customHeight="1">
      <c r="A97" s="4487"/>
      <c r="B97" s="4480"/>
      <c r="C97" s="4482"/>
      <c r="D97" s="2386" t="s">
        <v>977</v>
      </c>
      <c r="E97" s="2386" t="s">
        <v>780</v>
      </c>
      <c r="F97" s="2386" t="s">
        <v>181</v>
      </c>
      <c r="G97" s="2386" t="s">
        <v>179</v>
      </c>
      <c r="H97" s="2406"/>
      <c r="I97" s="2407">
        <f>'공용부 정산용 메인 시트'!I221</f>
        <v>213.86</v>
      </c>
      <c r="J97" s="2407">
        <f>'공용부 정산용 메인 시트'!J221</f>
        <v>213.86</v>
      </c>
      <c r="K97" s="2407">
        <f>'공용부 정산용 메인 시트'!M221</f>
        <v>0</v>
      </c>
      <c r="L97" s="2852" t="s">
        <v>130</v>
      </c>
    </row>
    <row r="98" spans="1:12" ht="24.95" customHeight="1">
      <c r="A98" s="4487"/>
      <c r="B98" s="4480"/>
      <c r="C98" s="4482"/>
      <c r="D98" s="4483" t="s">
        <v>986</v>
      </c>
      <c r="E98" s="4483" t="s">
        <v>1043</v>
      </c>
      <c r="F98" s="2386" t="s">
        <v>706</v>
      </c>
      <c r="G98" s="2386" t="s">
        <v>708</v>
      </c>
      <c r="H98" s="2406"/>
      <c r="I98" s="2407">
        <f>'공용부 정산용 메인 시트'!I222</f>
        <v>9653.2800000000007</v>
      </c>
      <c r="J98" s="2407">
        <f>'공용부 정산용 메인 시트'!J222</f>
        <v>9842.5400000000009</v>
      </c>
      <c r="K98" s="2407">
        <f>'공용부 정산용 메인 시트'!M222</f>
        <v>7570.4000000000087</v>
      </c>
      <c r="L98" s="2852">
        <v>0</v>
      </c>
    </row>
    <row r="99" spans="1:12" ht="24.95" customHeight="1">
      <c r="A99" s="4487"/>
      <c r="B99" s="4480"/>
      <c r="C99" s="4482"/>
      <c r="D99" s="4483"/>
      <c r="E99" s="4483"/>
      <c r="F99" s="2386" t="s">
        <v>179</v>
      </c>
      <c r="G99" s="2386" t="s">
        <v>709</v>
      </c>
      <c r="H99" s="2406"/>
      <c r="I99" s="2407">
        <f>'공용부 정산용 메인 시트'!I223</f>
        <v>0</v>
      </c>
      <c r="J99" s="2407">
        <f>'공용부 정산용 메인 시트'!J223</f>
        <v>0</v>
      </c>
      <c r="K99" s="2407">
        <f>'공용부 정산용 메인 시트'!M223</f>
        <v>0</v>
      </c>
      <c r="L99" s="2852">
        <v>0</v>
      </c>
    </row>
    <row r="100" spans="1:12" ht="24.95" customHeight="1">
      <c r="A100" s="4487"/>
      <c r="B100" s="4480"/>
      <c r="C100" s="4482"/>
      <c r="D100" s="2386" t="s">
        <v>781</v>
      </c>
      <c r="E100" s="2386" t="s">
        <v>768</v>
      </c>
      <c r="F100" s="2386" t="s">
        <v>978</v>
      </c>
      <c r="G100" s="2386" t="s">
        <v>707</v>
      </c>
      <c r="H100" s="2406"/>
      <c r="I100" s="2407">
        <f>'공용부 정산용 메인 시트'!I224</f>
        <v>10390.01</v>
      </c>
      <c r="J100" s="2407">
        <f>'공용부 정산용 메인 시트'!J224</f>
        <v>10390.01</v>
      </c>
      <c r="K100" s="2407">
        <f>'공용부 정산용 메인 시트'!M224</f>
        <v>0</v>
      </c>
      <c r="L100" s="2852">
        <v>0</v>
      </c>
    </row>
    <row r="101" spans="1:12" ht="24.95" customHeight="1">
      <c r="A101" s="4487"/>
      <c r="B101" s="4480"/>
      <c r="C101" s="4482"/>
      <c r="D101" s="2386" t="s">
        <v>1042</v>
      </c>
      <c r="E101" s="2386" t="s">
        <v>804</v>
      </c>
      <c r="F101" s="2386" t="s">
        <v>978</v>
      </c>
      <c r="G101" s="2386" t="s">
        <v>707</v>
      </c>
      <c r="H101" s="2406"/>
      <c r="I101" s="2407">
        <f>'공용부 정산용 메인 시트'!I225</f>
        <v>2936.14</v>
      </c>
      <c r="J101" s="2407">
        <f>'공용부 정산용 메인 시트'!J225</f>
        <v>2936.14</v>
      </c>
      <c r="K101" s="2407">
        <f>'공용부 정산용 메인 시트'!M225</f>
        <v>0</v>
      </c>
      <c r="L101" s="2852">
        <v>0</v>
      </c>
    </row>
    <row r="102" spans="1:12" ht="24.95" customHeight="1">
      <c r="A102" s="4487"/>
      <c r="B102" s="4480"/>
      <c r="C102" s="4482"/>
      <c r="D102" s="2386" t="s">
        <v>1030</v>
      </c>
      <c r="E102" s="2386" t="s">
        <v>798</v>
      </c>
      <c r="F102" s="2386" t="s">
        <v>978</v>
      </c>
      <c r="G102" s="2386" t="s">
        <v>707</v>
      </c>
      <c r="H102" s="2406"/>
      <c r="I102" s="2407">
        <f>'공용부 정산용 메인 시트'!I226</f>
        <v>11235.69</v>
      </c>
      <c r="J102" s="2407">
        <f>'공용부 정산용 메인 시트'!J226</f>
        <v>11235.69</v>
      </c>
      <c r="K102" s="2407">
        <f>'공용부 정산용 메인 시트'!M226</f>
        <v>0</v>
      </c>
      <c r="L102" s="2852">
        <v>0</v>
      </c>
    </row>
    <row r="103" spans="1:12" ht="24.95" customHeight="1">
      <c r="A103" s="4487"/>
      <c r="B103" s="4480"/>
      <c r="C103" s="4482"/>
      <c r="D103" s="2853" t="s">
        <v>198</v>
      </c>
      <c r="E103" s="2853" t="s">
        <v>792</v>
      </c>
      <c r="F103" s="2853" t="s">
        <v>980</v>
      </c>
      <c r="G103" s="2853" t="s">
        <v>707</v>
      </c>
      <c r="H103" s="2854"/>
      <c r="I103" s="2855">
        <f>'공용부 정산용 메인 시트'!I227</f>
        <v>11431.06</v>
      </c>
      <c r="J103" s="2855">
        <f>'공용부 정산용 메인 시트'!J227</f>
        <v>11431.06</v>
      </c>
      <c r="K103" s="2855">
        <f>'공용부 정산용 메인 시트'!M227</f>
        <v>0</v>
      </c>
      <c r="L103" s="2856">
        <v>0</v>
      </c>
    </row>
    <row r="104" spans="1:12" ht="24.95" customHeight="1">
      <c r="A104" s="4487"/>
      <c r="B104" s="4171" t="s">
        <v>191</v>
      </c>
      <c r="C104" s="4484"/>
      <c r="D104" s="4171" t="s">
        <v>224</v>
      </c>
      <c r="E104" s="4171" t="s">
        <v>224</v>
      </c>
      <c r="F104" s="2857" t="s">
        <v>916</v>
      </c>
      <c r="G104" s="2613" t="s">
        <v>898</v>
      </c>
      <c r="H104" s="2308">
        <f>'전체 전기 사용내역'!I140</f>
        <v>43.100199999999994</v>
      </c>
      <c r="I104" s="2858"/>
      <c r="J104" s="2137"/>
      <c r="K104" s="2137"/>
      <c r="L104" s="2765"/>
    </row>
    <row r="105" spans="1:12" ht="24.95" customHeight="1">
      <c r="A105" s="4487"/>
      <c r="B105" s="4146"/>
      <c r="C105" s="4145"/>
      <c r="D105" s="4146"/>
      <c r="E105" s="4146"/>
      <c r="F105" s="2183" t="s">
        <v>2840</v>
      </c>
      <c r="G105" s="2282" t="s">
        <v>895</v>
      </c>
      <c r="H105" s="2309">
        <f>'전체 전기 사용내역'!I141</f>
        <v>41.79945</v>
      </c>
      <c r="I105" s="2647"/>
      <c r="J105" s="2140"/>
      <c r="K105" s="2140"/>
      <c r="L105" s="2703"/>
    </row>
    <row r="106" spans="1:12" ht="24.95" customHeight="1">
      <c r="A106" s="4487"/>
      <c r="B106" s="4146"/>
      <c r="C106" s="4145"/>
      <c r="D106" s="4146"/>
      <c r="E106" s="4146"/>
      <c r="F106" s="2183" t="s">
        <v>896</v>
      </c>
      <c r="G106" s="2282" t="s">
        <v>893</v>
      </c>
      <c r="H106" s="2309">
        <f>'전체 전기 사용내역'!I142</f>
        <v>34.333750000000002</v>
      </c>
      <c r="I106" s="2647"/>
      <c r="J106" s="2140"/>
      <c r="K106" s="2140"/>
      <c r="L106" s="2703"/>
    </row>
    <row r="107" spans="1:12" ht="24.95" customHeight="1">
      <c r="A107" s="4487"/>
      <c r="B107" s="4146"/>
      <c r="C107" s="4145"/>
      <c r="D107" s="4146"/>
      <c r="E107" s="4146"/>
      <c r="F107" s="2183" t="s">
        <v>3251</v>
      </c>
      <c r="G107" s="2282" t="s">
        <v>903</v>
      </c>
      <c r="H107" s="2309">
        <f>'전체 전기 사용내역'!I143</f>
        <v>20.951150000000002</v>
      </c>
      <c r="I107" s="2647"/>
      <c r="J107" s="2140"/>
      <c r="K107" s="2140"/>
      <c r="L107" s="2703"/>
    </row>
    <row r="108" spans="1:12" ht="24.95" customHeight="1">
      <c r="A108" s="4487"/>
      <c r="B108" s="4146"/>
      <c r="C108" s="4145"/>
      <c r="D108" s="4146"/>
      <c r="E108" s="4146"/>
      <c r="F108" s="2183" t="s">
        <v>3250</v>
      </c>
      <c r="G108" s="2282" t="s">
        <v>906</v>
      </c>
      <c r="H108" s="2309">
        <f>'전체 전기 사용내역'!I144</f>
        <v>20.948125000000001</v>
      </c>
      <c r="I108" s="2647"/>
      <c r="J108" s="2140"/>
      <c r="K108" s="2140"/>
      <c r="L108" s="2703"/>
    </row>
    <row r="109" spans="1:12" ht="24.95" customHeight="1">
      <c r="A109" s="4487"/>
      <c r="B109" s="4146"/>
      <c r="C109" s="4145"/>
      <c r="D109" s="4146"/>
      <c r="E109" s="4146"/>
      <c r="F109" s="2400" t="s">
        <v>2842</v>
      </c>
      <c r="G109" s="2282" t="s">
        <v>904</v>
      </c>
      <c r="H109" s="2309">
        <f>'전체 전기 사용내역'!I145</f>
        <v>42.480074999999999</v>
      </c>
      <c r="I109" s="2647"/>
      <c r="J109" s="2140"/>
      <c r="K109" s="2140"/>
      <c r="L109" s="2703"/>
    </row>
    <row r="110" spans="1:12" ht="24.95" customHeight="1">
      <c r="A110" s="4487"/>
      <c r="B110" s="4146"/>
      <c r="C110" s="4145"/>
      <c r="D110" s="4146"/>
      <c r="E110" s="4146"/>
      <c r="F110" s="2400" t="s">
        <v>2843</v>
      </c>
      <c r="G110" s="2282" t="s">
        <v>2280</v>
      </c>
      <c r="H110" s="2309">
        <f>'전체 전기 사용내역'!I146</f>
        <v>117.88</v>
      </c>
      <c r="I110" s="2647"/>
      <c r="J110" s="2140"/>
      <c r="K110" s="2140"/>
      <c r="L110" s="2703"/>
    </row>
    <row r="111" spans="1:12" ht="24.95" customHeight="1">
      <c r="A111" s="4487"/>
      <c r="B111" s="4146"/>
      <c r="C111" s="4145"/>
      <c r="D111" s="4146"/>
      <c r="E111" s="4146"/>
      <c r="F111" s="2400" t="s">
        <v>2844</v>
      </c>
      <c r="G111" s="2282" t="s">
        <v>2280</v>
      </c>
      <c r="H111" s="2309">
        <f>'전체 전기 사용내역'!I147</f>
        <v>40.937325000000001</v>
      </c>
      <c r="I111" s="2647"/>
      <c r="J111" s="2140"/>
      <c r="K111" s="2140"/>
      <c r="L111" s="2703"/>
    </row>
    <row r="112" spans="1:12" ht="24.95" customHeight="1" thickBot="1">
      <c r="A112" s="4487"/>
      <c r="B112" s="4146"/>
      <c r="C112" s="4145"/>
      <c r="D112" s="4146"/>
      <c r="E112" s="4146"/>
      <c r="F112" s="2837" t="s">
        <v>15</v>
      </c>
      <c r="G112" s="2612" t="s">
        <v>907</v>
      </c>
      <c r="H112" s="3201">
        <f>'전체 전기 사용내역'!I148</f>
        <v>517.16610000000003</v>
      </c>
      <c r="I112" s="2647"/>
      <c r="J112" s="2140"/>
      <c r="K112" s="2140"/>
      <c r="L112" s="2703"/>
    </row>
    <row r="113" spans="1:14" ht="24.95" customHeight="1" thickTop="1">
      <c r="A113" s="4487"/>
      <c r="B113" s="4146"/>
      <c r="C113" s="4145"/>
      <c r="D113" s="4146"/>
      <c r="E113" s="4476"/>
      <c r="F113" s="3964" t="s">
        <v>3255</v>
      </c>
      <c r="G113" s="3965" t="s">
        <v>2565</v>
      </c>
      <c r="H113" s="3966">
        <f>'전체 전기 사용내역'!I149</f>
        <v>19.70485</v>
      </c>
      <c r="I113" s="3961"/>
      <c r="J113" s="2140"/>
      <c r="K113" s="2140"/>
      <c r="L113" s="2703"/>
    </row>
    <row r="114" spans="1:14" ht="24.95" customHeight="1">
      <c r="A114" s="4487"/>
      <c r="B114" s="4146"/>
      <c r="C114" s="4145"/>
      <c r="D114" s="4146"/>
      <c r="E114" s="4476"/>
      <c r="F114" s="3972" t="s">
        <v>3256</v>
      </c>
      <c r="G114" s="2282" t="s">
        <v>3534</v>
      </c>
      <c r="H114" s="3968">
        <f>'전체 전기 사용내역'!I150</f>
        <v>19.629224999999998</v>
      </c>
      <c r="I114" s="3961"/>
      <c r="J114" s="2140"/>
      <c r="K114" s="2140"/>
      <c r="L114" s="2703"/>
    </row>
    <row r="115" spans="1:14" ht="24.95" customHeight="1">
      <c r="A115" s="4487"/>
      <c r="B115" s="4146"/>
      <c r="C115" s="4145"/>
      <c r="D115" s="4146"/>
      <c r="E115" s="4476"/>
      <c r="F115" s="3967" t="s">
        <v>3257</v>
      </c>
      <c r="G115" s="2282" t="s">
        <v>3536</v>
      </c>
      <c r="H115" s="3968">
        <f>'전체 전기 사용내역'!I151</f>
        <v>19.629224999999998</v>
      </c>
      <c r="I115" s="3961"/>
      <c r="J115" s="2140"/>
      <c r="K115" s="2140"/>
      <c r="L115" s="2703"/>
    </row>
    <row r="116" spans="1:14" ht="24.95" customHeight="1">
      <c r="A116" s="4487"/>
      <c r="B116" s="4146"/>
      <c r="C116" s="4145"/>
      <c r="D116" s="4146"/>
      <c r="E116" s="4476"/>
      <c r="F116" s="3967" t="s">
        <v>3538</v>
      </c>
      <c r="G116" s="2282" t="s">
        <v>3539</v>
      </c>
      <c r="H116" s="3968">
        <f>'전체 전기 사용내역'!I152</f>
        <v>19.629224999999998</v>
      </c>
      <c r="I116" s="3961"/>
      <c r="J116" s="2140"/>
      <c r="K116" s="2140"/>
      <c r="L116" s="2703"/>
    </row>
    <row r="117" spans="1:14" ht="24.95" customHeight="1">
      <c r="A117" s="4487"/>
      <c r="B117" s="4146"/>
      <c r="C117" s="4145"/>
      <c r="D117" s="4146"/>
      <c r="E117" s="4476"/>
      <c r="F117" s="3967" t="s">
        <v>2404</v>
      </c>
      <c r="G117" s="2282" t="s">
        <v>3528</v>
      </c>
      <c r="H117" s="3968">
        <f>'전체 전기 사용내역'!I153</f>
        <v>40.916149999999995</v>
      </c>
      <c r="I117" s="3961"/>
      <c r="J117" s="2140" t="s">
        <v>274</v>
      </c>
      <c r="K117" s="2140"/>
      <c r="L117" s="2703"/>
    </row>
    <row r="118" spans="1:14" ht="24.95" customHeight="1">
      <c r="A118" s="4487"/>
      <c r="B118" s="4146"/>
      <c r="C118" s="4145"/>
      <c r="D118" s="4146"/>
      <c r="E118" s="4476"/>
      <c r="F118" s="3967" t="s">
        <v>3542</v>
      </c>
      <c r="G118" s="2282" t="s">
        <v>3544</v>
      </c>
      <c r="H118" s="3968">
        <v>22.49</v>
      </c>
      <c r="I118" s="3961"/>
      <c r="J118" s="2140"/>
      <c r="K118" s="2140"/>
      <c r="L118" s="2703"/>
    </row>
    <row r="119" spans="1:14" ht="24.95" customHeight="1">
      <c r="A119" s="4487"/>
      <c r="B119" s="4146"/>
      <c r="C119" s="4145"/>
      <c r="D119" s="4146"/>
      <c r="E119" s="4476"/>
      <c r="F119" s="3973" t="s">
        <v>3413</v>
      </c>
      <c r="G119" s="2282" t="s">
        <v>835</v>
      </c>
      <c r="H119" s="3968">
        <f>'전체 전기 사용내역'!I155</f>
        <v>15.155250000000001</v>
      </c>
      <c r="I119" s="3961"/>
      <c r="J119" s="2140"/>
      <c r="K119" s="2140"/>
      <c r="L119" s="2703"/>
    </row>
    <row r="120" spans="1:14" ht="24.95" customHeight="1" thickBot="1">
      <c r="A120" s="4487"/>
      <c r="B120" s="4146"/>
      <c r="C120" s="4145"/>
      <c r="D120" s="4146"/>
      <c r="E120" s="4476"/>
      <c r="F120" s="3969" t="s">
        <v>3258</v>
      </c>
      <c r="G120" s="3970" t="s">
        <v>3541</v>
      </c>
      <c r="H120" s="3971">
        <f>'전체 전기 사용내역'!I156</f>
        <v>19.629224999999998</v>
      </c>
      <c r="I120" s="3961"/>
      <c r="J120" s="2140"/>
      <c r="K120" s="2140"/>
      <c r="L120" s="2703"/>
    </row>
    <row r="121" spans="1:14" ht="24.95" customHeight="1" thickTop="1">
      <c r="A121" s="4487"/>
      <c r="B121" s="4146"/>
      <c r="C121" s="4145"/>
      <c r="D121" s="4146"/>
      <c r="E121" s="4146"/>
      <c r="F121" s="3962" t="s">
        <v>2847</v>
      </c>
      <c r="G121" s="2700" t="s">
        <v>1464</v>
      </c>
      <c r="H121" s="3963">
        <f>'전체 전기 사용내역'!I157</f>
        <v>79.58</v>
      </c>
      <c r="I121" s="2647"/>
      <c r="J121" s="2140"/>
      <c r="K121" s="2140"/>
      <c r="L121" s="2703"/>
      <c r="N121" s="709" t="s">
        <v>1473</v>
      </c>
    </row>
    <row r="122" spans="1:14" ht="24.95" customHeight="1">
      <c r="A122" s="4487"/>
      <c r="B122" s="4146"/>
      <c r="C122" s="4145"/>
      <c r="D122" s="4146"/>
      <c r="E122" s="4146"/>
      <c r="F122" s="2400" t="s">
        <v>928</v>
      </c>
      <c r="G122" s="2608" t="s">
        <v>911</v>
      </c>
      <c r="H122" s="2309">
        <f>'전체 전기 사용내역'!I158</f>
        <v>122.17672499999999</v>
      </c>
      <c r="I122" s="2647"/>
      <c r="J122" s="2140"/>
      <c r="K122" s="2140"/>
      <c r="L122" s="2703"/>
    </row>
    <row r="123" spans="1:14" ht="24.95" customHeight="1">
      <c r="A123" s="4487"/>
      <c r="B123" s="4146"/>
      <c r="C123" s="4145"/>
      <c r="D123" s="4146"/>
      <c r="E123" s="4146"/>
      <c r="F123" s="2400" t="s">
        <v>849</v>
      </c>
      <c r="G123" s="2608" t="s">
        <v>927</v>
      </c>
      <c r="H123" s="2309">
        <f>'전체 전기 사용내역'!I159</f>
        <v>122.17672499999999</v>
      </c>
      <c r="I123" s="2647"/>
      <c r="J123" s="2140"/>
      <c r="K123" s="2140"/>
      <c r="L123" s="2703"/>
    </row>
    <row r="124" spans="1:14" ht="24.95" customHeight="1">
      <c r="A124" s="4487"/>
      <c r="B124" s="4146"/>
      <c r="C124" s="4145"/>
      <c r="D124" s="4146"/>
      <c r="E124" s="4146"/>
      <c r="F124" s="2400" t="s">
        <v>2848</v>
      </c>
      <c r="G124" s="2608" t="s">
        <v>934</v>
      </c>
      <c r="H124" s="2309">
        <f>'전체 전기 사용내역'!I160</f>
        <v>154.83462499999999</v>
      </c>
      <c r="I124" s="2647"/>
      <c r="J124" s="2140"/>
      <c r="K124" s="2140"/>
      <c r="L124" s="2703"/>
    </row>
    <row r="125" spans="1:14" ht="24.95" customHeight="1">
      <c r="A125" s="4487"/>
      <c r="B125" s="4146"/>
      <c r="C125" s="4145"/>
      <c r="D125" s="4146"/>
      <c r="E125" s="4146"/>
      <c r="F125" s="2400" t="s">
        <v>3549</v>
      </c>
      <c r="G125" s="3840" t="s">
        <v>3429</v>
      </c>
      <c r="H125" s="2309">
        <v>22.012924999999999</v>
      </c>
      <c r="I125" s="2647"/>
      <c r="J125" s="2140"/>
      <c r="K125" s="2140"/>
      <c r="L125" s="2703"/>
    </row>
    <row r="126" spans="1:14" ht="24.95" customHeight="1">
      <c r="A126" s="4487"/>
      <c r="B126" s="4146"/>
      <c r="C126" s="4145"/>
      <c r="D126" s="4146"/>
      <c r="E126" s="4146"/>
      <c r="F126" s="2400" t="s">
        <v>3431</v>
      </c>
      <c r="G126" s="3840" t="s">
        <v>3430</v>
      </c>
      <c r="H126" s="2309">
        <v>21.6953</v>
      </c>
      <c r="I126" s="2647"/>
      <c r="J126" s="2140"/>
      <c r="K126" s="2140"/>
      <c r="L126" s="2703"/>
    </row>
    <row r="127" spans="1:14" ht="24.95" customHeight="1">
      <c r="A127" s="4487"/>
      <c r="B127" s="4146"/>
      <c r="C127" s="4145"/>
      <c r="D127" s="4146"/>
      <c r="E127" s="4146"/>
      <c r="F127" s="2400" t="s">
        <v>2849</v>
      </c>
      <c r="G127" s="3840" t="s">
        <v>3435</v>
      </c>
      <c r="H127" s="2309">
        <f>'전체 전기 사용내역'!I163</f>
        <v>21.374649999999999</v>
      </c>
      <c r="I127" s="2647"/>
      <c r="J127" s="2140"/>
      <c r="K127" s="2140"/>
      <c r="L127" s="2703"/>
    </row>
    <row r="128" spans="1:14" ht="24.95" customHeight="1">
      <c r="A128" s="4487"/>
      <c r="B128" s="4146"/>
      <c r="C128" s="4145"/>
      <c r="D128" s="4146"/>
      <c r="E128" s="4146"/>
      <c r="F128" s="2400" t="s">
        <v>314</v>
      </c>
      <c r="G128" s="3840" t="s">
        <v>931</v>
      </c>
      <c r="H128" s="2309">
        <f>'전체 전기 사용내역'!I164</f>
        <v>20.66075</v>
      </c>
      <c r="I128" s="2647"/>
      <c r="J128" s="2140"/>
      <c r="K128" s="2140"/>
      <c r="L128" s="2703"/>
    </row>
    <row r="129" spans="1:13" ht="24.95" customHeight="1">
      <c r="A129" s="4487"/>
      <c r="B129" s="4146"/>
      <c r="C129" s="4145"/>
      <c r="D129" s="4146"/>
      <c r="E129" s="4146"/>
      <c r="F129" s="2400" t="s">
        <v>2850</v>
      </c>
      <c r="G129" s="3840" t="s">
        <v>3436</v>
      </c>
      <c r="H129" s="2309">
        <f>'전체 전기 사용내역'!I165</f>
        <v>20.68</v>
      </c>
      <c r="I129" s="2647"/>
      <c r="J129" s="2140"/>
      <c r="K129" s="2140"/>
      <c r="L129" s="2703"/>
    </row>
    <row r="130" spans="1:13" ht="24.95" customHeight="1">
      <c r="A130" s="4487"/>
      <c r="B130" s="4146"/>
      <c r="C130" s="4145"/>
      <c r="D130" s="4146"/>
      <c r="E130" s="4146"/>
      <c r="F130" s="2183" t="s">
        <v>1650</v>
      </c>
      <c r="G130" s="3841" t="s">
        <v>1640</v>
      </c>
      <c r="H130" s="2310">
        <v>558.36659999999995</v>
      </c>
      <c r="I130" s="2647"/>
      <c r="J130" s="2140"/>
      <c r="K130" s="2140"/>
      <c r="L130" s="3076"/>
      <c r="M130" s="139" t="s">
        <v>1642</v>
      </c>
    </row>
    <row r="131" spans="1:13" ht="24.95" customHeight="1">
      <c r="A131" s="4487"/>
      <c r="B131" s="4146"/>
      <c r="C131" s="4145"/>
      <c r="D131" s="4146"/>
      <c r="E131" s="4146"/>
      <c r="F131" s="2917" t="s">
        <v>3437</v>
      </c>
      <c r="G131" s="3842" t="s">
        <v>1704</v>
      </c>
      <c r="H131" s="2310">
        <v>226.25</v>
      </c>
      <c r="I131" s="2647"/>
      <c r="J131" s="2140"/>
      <c r="K131" s="2140"/>
      <c r="L131" s="3076"/>
      <c r="M131" s="709" t="s">
        <v>1709</v>
      </c>
    </row>
    <row r="132" spans="1:13" ht="24.95" customHeight="1">
      <c r="A132" s="4487"/>
      <c r="B132" s="4146"/>
      <c r="C132" s="4145"/>
      <c r="D132" s="4146"/>
      <c r="E132" s="4146"/>
      <c r="F132" s="2160" t="s">
        <v>865</v>
      </c>
      <c r="G132" s="3843" t="s">
        <v>1702</v>
      </c>
      <c r="H132" s="2310">
        <v>58.397625000000005</v>
      </c>
      <c r="I132" s="2647"/>
      <c r="J132" s="2140"/>
      <c r="K132" s="2140"/>
      <c r="L132" s="2703"/>
    </row>
    <row r="133" spans="1:13" ht="24.95" customHeight="1">
      <c r="A133" s="4487"/>
      <c r="B133" s="4146"/>
      <c r="C133" s="4145"/>
      <c r="D133" s="4146"/>
      <c r="E133" s="4146"/>
      <c r="F133" s="2160" t="s">
        <v>2311</v>
      </c>
      <c r="G133" s="3844" t="s">
        <v>2314</v>
      </c>
      <c r="H133" s="2310">
        <v>29.157975</v>
      </c>
      <c r="I133" s="2647"/>
      <c r="J133" s="2140"/>
      <c r="K133" s="2140"/>
      <c r="L133" s="3076"/>
    </row>
    <row r="134" spans="1:13" ht="24.95" customHeight="1">
      <c r="A134" s="4487"/>
      <c r="B134" s="4146"/>
      <c r="C134" s="4145"/>
      <c r="D134" s="4146"/>
      <c r="E134" s="4146"/>
      <c r="F134" s="2160" t="s">
        <v>2320</v>
      </c>
      <c r="G134" s="3844" t="s">
        <v>696</v>
      </c>
      <c r="H134" s="2310">
        <v>29.157975</v>
      </c>
      <c r="I134" s="2647"/>
      <c r="J134" s="2140"/>
      <c r="K134" s="2140"/>
      <c r="L134" s="2703"/>
    </row>
    <row r="135" spans="1:13" ht="24.95" customHeight="1">
      <c r="A135" s="4487"/>
      <c r="B135" s="4146"/>
      <c r="C135" s="4145"/>
      <c r="D135" s="4146"/>
      <c r="E135" s="4146"/>
      <c r="F135" s="2160" t="s">
        <v>2637</v>
      </c>
      <c r="G135" s="3844" t="s">
        <v>2632</v>
      </c>
      <c r="H135" s="2310">
        <v>9.73</v>
      </c>
      <c r="I135" s="2647"/>
      <c r="J135" s="2140"/>
      <c r="K135" s="2140"/>
      <c r="L135" s="2703"/>
    </row>
    <row r="136" spans="1:13" ht="24.95" customHeight="1">
      <c r="A136" s="4487"/>
      <c r="B136" s="4146"/>
      <c r="C136" s="4145"/>
      <c r="D136" s="4146"/>
      <c r="E136" s="4146"/>
      <c r="F136" s="2160" t="s">
        <v>2636</v>
      </c>
      <c r="G136" s="3844" t="s">
        <v>2633</v>
      </c>
      <c r="H136" s="2310">
        <v>9.73</v>
      </c>
      <c r="I136" s="2647"/>
      <c r="J136" s="2140"/>
      <c r="K136" s="2140"/>
      <c r="L136" s="2703"/>
    </row>
    <row r="137" spans="1:13" ht="24.95" customHeight="1">
      <c r="A137" s="4487"/>
      <c r="B137" s="4477"/>
      <c r="C137" s="4485"/>
      <c r="D137" s="4477"/>
      <c r="E137" s="4477"/>
      <c r="F137" s="2655" t="s">
        <v>2463</v>
      </c>
      <c r="G137" s="3845" t="s">
        <v>2110</v>
      </c>
      <c r="H137" s="3201">
        <v>596.92999999999995</v>
      </c>
      <c r="I137" s="3202"/>
      <c r="J137" s="2707"/>
      <c r="K137" s="2707"/>
      <c r="L137" s="2708" t="s">
        <v>2102</v>
      </c>
    </row>
    <row r="138" spans="1:13" ht="24.95" customHeight="1" thickBot="1">
      <c r="A138" s="4478" t="s">
        <v>156</v>
      </c>
      <c r="B138" s="4478"/>
      <c r="C138" s="4478"/>
      <c r="D138" s="2651"/>
      <c r="E138" s="2651"/>
      <c r="F138" s="2651"/>
      <c r="G138" s="2651"/>
      <c r="H138" s="2828">
        <f>SUM(H93:H137)</f>
        <v>3159.2912000000001</v>
      </c>
      <c r="I138" s="2652">
        <f>SUM(I93:I134)</f>
        <v>72423.11</v>
      </c>
      <c r="J138" s="2652">
        <f>SUM(J93:J134)</f>
        <v>72612.37000000001</v>
      </c>
      <c r="K138" s="2652">
        <f>SUM(K93:K137)</f>
        <v>7570.4000000000087</v>
      </c>
      <c r="L138" s="2652">
        <v>0</v>
      </c>
    </row>
    <row r="139" spans="1:13" ht="24.95" customHeight="1">
      <c r="A139" s="4475" t="s">
        <v>2460</v>
      </c>
      <c r="B139" s="4470"/>
      <c r="C139" s="4470"/>
      <c r="D139" s="4470"/>
      <c r="E139" s="4471"/>
      <c r="F139" s="2617" t="s">
        <v>228</v>
      </c>
      <c r="G139" s="2618">
        <f>M3</f>
        <v>0.95</v>
      </c>
      <c r="H139" s="2830"/>
      <c r="I139" s="2619"/>
      <c r="J139" s="2619"/>
      <c r="K139" s="2694">
        <f>K138*G139</f>
        <v>7191.8800000000083</v>
      </c>
      <c r="L139" s="2621"/>
    </row>
    <row r="140" spans="1:13" ht="24.95" customHeight="1">
      <c r="A140" s="4472"/>
      <c r="B140" s="4473"/>
      <c r="C140" s="4473"/>
      <c r="D140" s="4473"/>
      <c r="E140" s="4474"/>
      <c r="F140" s="2622" t="s">
        <v>344</v>
      </c>
      <c r="G140" s="2622"/>
      <c r="H140" s="2831"/>
      <c r="I140" s="2623"/>
      <c r="J140" s="2623"/>
      <c r="K140" s="2624">
        <f>K139/H138</f>
        <v>2.276422002504868</v>
      </c>
      <c r="L140" s="2179" t="s">
        <v>352</v>
      </c>
    </row>
    <row r="141" spans="1:13" ht="24.95" customHeight="1">
      <c r="A141" s="2181"/>
      <c r="B141" s="2181"/>
      <c r="C141" s="2181"/>
      <c r="D141" s="2181"/>
      <c r="E141" s="2181"/>
      <c r="F141" s="2181"/>
      <c r="G141" s="2181"/>
      <c r="H141" s="2311"/>
      <c r="I141" s="2181"/>
      <c r="J141" s="2181"/>
      <c r="K141" s="2181"/>
      <c r="L141" s="2181"/>
    </row>
    <row r="142" spans="1:13" ht="24.95" customHeight="1">
      <c r="A142" s="4492" t="s">
        <v>210</v>
      </c>
      <c r="B142" s="4493"/>
      <c r="C142" s="4493"/>
      <c r="D142" s="4493"/>
      <c r="E142" s="2859"/>
      <c r="F142" s="2859"/>
      <c r="G142" s="2859"/>
      <c r="H142" s="2860"/>
      <c r="I142" s="2859"/>
      <c r="J142" s="2859"/>
      <c r="K142" s="2861">
        <f>K23</f>
        <v>3437.1950000000297</v>
      </c>
      <c r="L142" s="2862"/>
    </row>
    <row r="143" spans="1:13" ht="24.95" customHeight="1">
      <c r="A143" s="4490" t="s">
        <v>245</v>
      </c>
      <c r="B143" s="4491"/>
      <c r="C143" s="4491"/>
      <c r="D143" s="4491"/>
      <c r="E143" s="2672"/>
      <c r="F143" s="2672"/>
      <c r="G143" s="2672"/>
      <c r="H143" s="2863"/>
      <c r="I143" s="2672"/>
      <c r="J143" s="2672"/>
      <c r="K143" s="2864">
        <f>K54</f>
        <v>5381.0279999999839</v>
      </c>
      <c r="L143" s="2865"/>
    </row>
    <row r="144" spans="1:13" ht="24.95" customHeight="1">
      <c r="A144" s="4490" t="s">
        <v>211</v>
      </c>
      <c r="B144" s="4491"/>
      <c r="C144" s="4491"/>
      <c r="D144" s="4491"/>
      <c r="E144" s="2672"/>
      <c r="F144" s="2672"/>
      <c r="G144" s="2672"/>
      <c r="H144" s="2863"/>
      <c r="I144" s="2672"/>
      <c r="J144" s="2672"/>
      <c r="K144" s="2864">
        <f>K88</f>
        <v>6331.8639999999677</v>
      </c>
      <c r="L144" s="2865"/>
    </row>
    <row r="145" spans="1:12" ht="24.95" customHeight="1">
      <c r="A145" s="4490" t="s">
        <v>209</v>
      </c>
      <c r="B145" s="4491"/>
      <c r="C145" s="4491"/>
      <c r="D145" s="4491"/>
      <c r="E145" s="2672"/>
      <c r="F145" s="2672"/>
      <c r="G145" s="2672"/>
      <c r="H145" s="2863"/>
      <c r="I145" s="2672"/>
      <c r="J145" s="2672"/>
      <c r="K145" s="2864">
        <f>K139</f>
        <v>7191.8800000000083</v>
      </c>
      <c r="L145" s="2865"/>
    </row>
    <row r="146" spans="1:12" ht="24.95" customHeight="1">
      <c r="A146" s="4488" t="s">
        <v>358</v>
      </c>
      <c r="B146" s="4489"/>
      <c r="C146" s="4489"/>
      <c r="D146" s="4489"/>
      <c r="E146" s="4489"/>
      <c r="F146" s="2866"/>
      <c r="G146" s="2867"/>
      <c r="H146" s="2868"/>
      <c r="I146" s="2866"/>
      <c r="J146" s="2866"/>
      <c r="K146" s="2869">
        <f>SUM(K142:K145)</f>
        <v>22341.96699999999</v>
      </c>
      <c r="L146" s="2870"/>
    </row>
    <row r="147" spans="1:12" ht="24.95" customHeight="1">
      <c r="A147" s="2181"/>
      <c r="B147" s="2181"/>
      <c r="C147" s="2181"/>
      <c r="D147" s="2181"/>
      <c r="E147" s="2181"/>
      <c r="F147" s="2181"/>
      <c r="G147" s="2182"/>
      <c r="H147" s="2312"/>
      <c r="I147" s="2181"/>
      <c r="J147" s="2181"/>
      <c r="K147" s="2181"/>
      <c r="L147" s="2181"/>
    </row>
    <row r="148" spans="1:12" ht="24.95" customHeight="1">
      <c r="A148" s="2181"/>
      <c r="B148" s="2181"/>
      <c r="C148" s="2181"/>
      <c r="D148" s="2181"/>
      <c r="E148" s="2181"/>
      <c r="F148" s="2181"/>
      <c r="G148" s="2182"/>
      <c r="H148" s="2312"/>
      <c r="I148" s="2181"/>
      <c r="J148" s="2181"/>
      <c r="K148" s="2181"/>
      <c r="L148" s="2181"/>
    </row>
    <row r="149" spans="1:12" ht="24.95" customHeight="1">
      <c r="A149" s="2181"/>
      <c r="B149" s="2181"/>
      <c r="C149" s="2181"/>
      <c r="D149" s="2181"/>
      <c r="E149" s="2181"/>
      <c r="F149" s="2181"/>
      <c r="G149" s="2181"/>
      <c r="H149" s="2311"/>
      <c r="I149" s="2181"/>
      <c r="J149" s="2181"/>
      <c r="K149" s="2181"/>
      <c r="L149" s="2181"/>
    </row>
    <row r="150" spans="1:12" ht="21.95" customHeight="1">
      <c r="A150" s="2181"/>
      <c r="B150" s="2181"/>
      <c r="C150" s="2181"/>
      <c r="D150" s="2181"/>
      <c r="E150" s="2181"/>
      <c r="F150" s="2181"/>
      <c r="G150" s="2181"/>
      <c r="H150" s="2311"/>
      <c r="I150" s="2181"/>
      <c r="J150" s="2181"/>
      <c r="K150" s="2181"/>
      <c r="L150" s="2181"/>
    </row>
    <row r="151" spans="1:12" ht="21.95" customHeight="1">
      <c r="A151" s="2181"/>
      <c r="B151" s="2181"/>
      <c r="C151" s="2181"/>
      <c r="D151" s="2181"/>
      <c r="E151" s="2181"/>
      <c r="F151" s="2181"/>
      <c r="G151" s="2181"/>
      <c r="H151" s="2311"/>
      <c r="I151" s="2181"/>
      <c r="J151" s="2181"/>
      <c r="K151" s="2181"/>
      <c r="L151" s="2181"/>
    </row>
    <row r="152" spans="1:12" ht="21.95" customHeight="1">
      <c r="A152" s="2181"/>
      <c r="B152" s="2181"/>
      <c r="C152" s="2181"/>
      <c r="D152" s="2181"/>
      <c r="E152" s="2181"/>
      <c r="F152" s="2181"/>
      <c r="G152" s="2181"/>
      <c r="H152" s="2311"/>
      <c r="I152" s="2181"/>
      <c r="J152" s="2181"/>
      <c r="K152" s="2181"/>
      <c r="L152" s="2181"/>
    </row>
    <row r="153" spans="1:12" ht="21.95" customHeight="1">
      <c r="A153" s="2181"/>
      <c r="B153" s="2181"/>
      <c r="C153" s="2181"/>
      <c r="D153" s="2181"/>
      <c r="E153" s="2181"/>
      <c r="F153" s="2181"/>
      <c r="G153" s="2181"/>
      <c r="H153" s="2311"/>
      <c r="I153" s="2181"/>
      <c r="J153" s="2181"/>
      <c r="K153" s="2181"/>
      <c r="L153" s="2181"/>
    </row>
    <row r="154" spans="1:12" ht="21.95" customHeight="1">
      <c r="A154" s="2181"/>
      <c r="B154" s="2181"/>
      <c r="C154" s="2181"/>
      <c r="D154" s="2181"/>
      <c r="E154" s="2181"/>
      <c r="F154" s="2181"/>
      <c r="G154" s="2181"/>
      <c r="H154" s="2311"/>
      <c r="I154" s="2181"/>
      <c r="J154" s="2181"/>
      <c r="K154" s="2181"/>
      <c r="L154" s="2181"/>
    </row>
    <row r="155" spans="1:12" ht="21.95" customHeight="1">
      <c r="A155" s="2181"/>
      <c r="B155" s="2181"/>
      <c r="C155" s="2181"/>
      <c r="D155" s="2181"/>
      <c r="E155" s="2181"/>
      <c r="F155" s="2181"/>
      <c r="G155" s="2181"/>
      <c r="H155" s="2311"/>
      <c r="I155" s="2181"/>
      <c r="J155" s="2181"/>
      <c r="K155" s="2181"/>
      <c r="L155" s="2181"/>
    </row>
    <row r="156" spans="1:12" ht="21.95" customHeight="1">
      <c r="A156" s="2181"/>
      <c r="B156" s="2181"/>
      <c r="C156" s="2181"/>
      <c r="D156" s="2181"/>
      <c r="E156" s="2181"/>
      <c r="F156" s="2181"/>
      <c r="G156" s="2181"/>
      <c r="H156" s="2311"/>
      <c r="I156" s="2181"/>
      <c r="J156" s="2181"/>
      <c r="K156" s="2181"/>
      <c r="L156" s="2181"/>
    </row>
    <row r="157" spans="1:12" ht="21.95" customHeight="1">
      <c r="A157" s="2181"/>
      <c r="B157" s="2181"/>
      <c r="C157" s="2181"/>
      <c r="D157" s="2181"/>
      <c r="E157" s="2181"/>
      <c r="F157" s="2181"/>
      <c r="G157" s="2181"/>
      <c r="H157" s="2311"/>
      <c r="I157" s="2181"/>
      <c r="J157" s="2181"/>
      <c r="K157" s="2181"/>
      <c r="L157" s="2181"/>
    </row>
    <row r="158" spans="1:12" ht="21.95" customHeight="1">
      <c r="A158" s="2181"/>
      <c r="B158" s="2181"/>
      <c r="C158" s="2181"/>
      <c r="D158" s="2181"/>
      <c r="E158" s="2181"/>
      <c r="F158" s="2181"/>
      <c r="G158" s="2181"/>
      <c r="H158" s="2311"/>
      <c r="I158" s="2181"/>
      <c r="J158" s="2181"/>
      <c r="K158" s="2181"/>
      <c r="L158" s="2181"/>
    </row>
    <row r="159" spans="1:12" ht="21.95" customHeight="1">
      <c r="A159" s="2181"/>
      <c r="B159" s="2181"/>
      <c r="C159" s="2181"/>
      <c r="D159" s="2181"/>
      <c r="E159" s="2181"/>
      <c r="F159" s="2181"/>
      <c r="G159" s="2181"/>
      <c r="H159" s="2311"/>
      <c r="I159" s="2181"/>
      <c r="J159" s="2181"/>
      <c r="K159" s="2181"/>
      <c r="L159" s="2181"/>
    </row>
    <row r="160" spans="1:12" ht="21.95" customHeight="1">
      <c r="A160" s="2181"/>
      <c r="B160" s="2181"/>
      <c r="C160" s="2181"/>
      <c r="D160" s="2181"/>
      <c r="E160" s="2181"/>
      <c r="F160" s="2181"/>
      <c r="G160" s="2181"/>
      <c r="H160" s="2311"/>
      <c r="I160" s="2181"/>
      <c r="J160" s="2181"/>
      <c r="K160" s="2181"/>
      <c r="L160" s="2181"/>
    </row>
    <row r="161" spans="1:12" ht="21.95" customHeight="1">
      <c r="A161" s="2181"/>
      <c r="B161" s="2181"/>
      <c r="C161" s="2181"/>
      <c r="D161" s="2181"/>
      <c r="E161" s="2181"/>
      <c r="F161" s="2181"/>
      <c r="G161" s="2181"/>
      <c r="H161" s="2311"/>
      <c r="I161" s="2181"/>
      <c r="J161" s="2181"/>
      <c r="K161" s="2181"/>
      <c r="L161" s="2181"/>
    </row>
    <row r="162" spans="1:12" ht="21.95" customHeight="1">
      <c r="A162" s="2181"/>
      <c r="B162" s="2181"/>
      <c r="C162" s="2181"/>
      <c r="D162" s="2181"/>
      <c r="E162" s="2181"/>
      <c r="F162" s="2181"/>
      <c r="G162" s="2181"/>
      <c r="H162" s="2311"/>
      <c r="I162" s="2181"/>
      <c r="J162" s="2181"/>
      <c r="K162" s="2181"/>
      <c r="L162" s="2181"/>
    </row>
    <row r="163" spans="1:12" ht="21.95" customHeight="1">
      <c r="A163" s="2181"/>
      <c r="B163" s="2181"/>
      <c r="C163" s="2181"/>
      <c r="D163" s="2181"/>
      <c r="E163" s="2181"/>
      <c r="F163" s="2181"/>
      <c r="G163" s="2181"/>
      <c r="H163" s="2311"/>
      <c r="I163" s="2181"/>
      <c r="J163" s="2181"/>
      <c r="K163" s="2181"/>
      <c r="L163" s="2181"/>
    </row>
    <row r="164" spans="1:12" ht="21.95" customHeight="1">
      <c r="A164" s="2181"/>
      <c r="B164" s="2181"/>
      <c r="C164" s="2181"/>
      <c r="D164" s="2181"/>
      <c r="E164" s="2181"/>
      <c r="F164" s="2181"/>
      <c r="G164" s="2181"/>
      <c r="H164" s="2311"/>
      <c r="I164" s="2181"/>
      <c r="J164" s="2181"/>
      <c r="K164" s="2181"/>
      <c r="L164" s="2181"/>
    </row>
    <row r="165" spans="1:12" ht="21.95" customHeight="1">
      <c r="A165" s="2181"/>
      <c r="B165" s="2181"/>
      <c r="C165" s="2181"/>
      <c r="D165" s="2181"/>
      <c r="E165" s="2181"/>
      <c r="F165" s="2181"/>
      <c r="G165" s="2181"/>
      <c r="H165" s="2311"/>
      <c r="I165" s="2181"/>
      <c r="J165" s="2181"/>
      <c r="K165" s="2181"/>
      <c r="L165" s="2181"/>
    </row>
    <row r="166" spans="1:12" ht="21.95" customHeight="1">
      <c r="A166" s="2181"/>
      <c r="B166" s="2181"/>
      <c r="C166" s="2181"/>
      <c r="D166" s="2181"/>
      <c r="E166" s="2181"/>
      <c r="F166" s="2181"/>
      <c r="G166" s="2181"/>
      <c r="H166" s="2311"/>
      <c r="I166" s="2181"/>
      <c r="J166" s="2181"/>
      <c r="K166" s="2181"/>
      <c r="L166" s="2181"/>
    </row>
    <row r="167" spans="1:12" ht="21.95" customHeight="1">
      <c r="A167" s="2181"/>
      <c r="B167" s="2181"/>
      <c r="C167" s="2181"/>
      <c r="D167" s="2181"/>
      <c r="E167" s="2181"/>
      <c r="F167" s="2181"/>
      <c r="G167" s="2181"/>
      <c r="H167" s="2311"/>
      <c r="I167" s="2181"/>
      <c r="J167" s="2181"/>
      <c r="K167" s="2181"/>
      <c r="L167" s="2181"/>
    </row>
    <row r="168" spans="1:12" ht="21.95" customHeight="1">
      <c r="A168" s="2181"/>
      <c r="B168" s="2181"/>
      <c r="C168" s="2181"/>
      <c r="D168" s="2181"/>
      <c r="E168" s="2181"/>
      <c r="F168" s="2181"/>
      <c r="G168" s="2181"/>
      <c r="H168" s="2311"/>
      <c r="I168" s="2181"/>
      <c r="J168" s="2181"/>
      <c r="K168" s="2181"/>
      <c r="L168" s="2181"/>
    </row>
    <row r="169" spans="1:12" ht="21.95" customHeight="1">
      <c r="A169" s="2181"/>
      <c r="B169" s="2181"/>
      <c r="C169" s="2181"/>
      <c r="D169" s="2181"/>
      <c r="E169" s="2181"/>
      <c r="F169" s="2181"/>
      <c r="G169" s="2181"/>
      <c r="H169" s="2311"/>
      <c r="I169" s="2181"/>
      <c r="J169" s="2181"/>
      <c r="K169" s="2181"/>
      <c r="L169" s="2181"/>
    </row>
    <row r="170" spans="1:12" ht="21.95" customHeight="1">
      <c r="A170" s="2181"/>
      <c r="B170" s="2181"/>
      <c r="C170" s="2181"/>
      <c r="D170" s="2181"/>
      <c r="E170" s="2181"/>
      <c r="F170" s="2181"/>
      <c r="G170" s="2181"/>
      <c r="H170" s="2311"/>
      <c r="I170" s="2181"/>
      <c r="J170" s="2181"/>
      <c r="K170" s="2181"/>
      <c r="L170" s="2181"/>
    </row>
    <row r="171" spans="1:12" ht="21.95" customHeight="1">
      <c r="A171" s="2181"/>
      <c r="B171" s="2181"/>
      <c r="C171" s="2181"/>
      <c r="D171" s="2181"/>
      <c r="E171" s="2181"/>
      <c r="F171" s="2181"/>
      <c r="G171" s="2181"/>
      <c r="H171" s="2311"/>
      <c r="I171" s="2181"/>
      <c r="J171" s="2181"/>
      <c r="K171" s="2181"/>
      <c r="L171" s="2181"/>
    </row>
    <row r="172" spans="1:12" ht="21.95" customHeight="1">
      <c r="A172" s="2181"/>
      <c r="B172" s="2181"/>
      <c r="C172" s="2181"/>
      <c r="D172" s="2181"/>
      <c r="E172" s="2181"/>
      <c r="F172" s="2181"/>
      <c r="G172" s="2181"/>
      <c r="H172" s="2311"/>
      <c r="I172" s="2181"/>
      <c r="J172" s="2181"/>
      <c r="K172" s="2181"/>
      <c r="L172" s="2181"/>
    </row>
    <row r="173" spans="1:12" ht="21.95" customHeight="1">
      <c r="A173" s="2181"/>
      <c r="B173" s="2181"/>
      <c r="C173" s="2181"/>
      <c r="D173" s="2181"/>
      <c r="E173" s="2181"/>
      <c r="F173" s="2181"/>
      <c r="G173" s="2181"/>
      <c r="H173" s="2311"/>
      <c r="I173" s="2181"/>
      <c r="J173" s="2181"/>
      <c r="K173" s="2181"/>
      <c r="L173" s="2181"/>
    </row>
    <row r="174" spans="1:12" ht="21.95" customHeight="1">
      <c r="A174" s="2181"/>
      <c r="B174" s="2181"/>
      <c r="C174" s="2181"/>
      <c r="D174" s="2181"/>
      <c r="E174" s="2181"/>
      <c r="F174" s="2181"/>
      <c r="G174" s="2181"/>
      <c r="H174" s="2311"/>
      <c r="I174" s="2181"/>
      <c r="J174" s="2181"/>
      <c r="K174" s="2181"/>
      <c r="L174" s="2181"/>
    </row>
    <row r="175" spans="1:12" ht="21.95" customHeight="1">
      <c r="A175" s="2181"/>
      <c r="B175" s="2181"/>
      <c r="C175" s="2181"/>
      <c r="D175" s="2181"/>
      <c r="E175" s="2181"/>
      <c r="F175" s="2181"/>
      <c r="G175" s="2181"/>
      <c r="H175" s="2311"/>
      <c r="I175" s="2181"/>
      <c r="J175" s="2181"/>
      <c r="K175" s="2181"/>
      <c r="L175" s="2181"/>
    </row>
    <row r="176" spans="1:12" ht="21.95" customHeight="1">
      <c r="A176" s="2181"/>
      <c r="B176" s="2181"/>
      <c r="C176" s="2181"/>
      <c r="D176" s="2181"/>
      <c r="E176" s="2181"/>
      <c r="F176" s="2181"/>
      <c r="G176" s="2181"/>
      <c r="H176" s="2311"/>
      <c r="I176" s="2181"/>
      <c r="J176" s="2181"/>
      <c r="K176" s="2181"/>
      <c r="L176" s="2181"/>
    </row>
    <row r="177" spans="1:12" ht="21.95" customHeight="1">
      <c r="A177" s="2181"/>
      <c r="B177" s="2181"/>
      <c r="C177" s="2181"/>
      <c r="D177" s="2181"/>
      <c r="E177" s="2181"/>
      <c r="F177" s="2181"/>
      <c r="G177" s="2181"/>
      <c r="H177" s="2311"/>
      <c r="I177" s="2181"/>
      <c r="J177" s="2181"/>
      <c r="K177" s="2181"/>
      <c r="L177" s="2181"/>
    </row>
    <row r="178" spans="1:12" ht="21.95" customHeight="1"/>
    <row r="179" spans="1:12" ht="21.95" customHeight="1"/>
    <row r="180" spans="1:12" ht="21.95" customHeight="1"/>
    <row r="181" spans="1:12" ht="21.95" customHeight="1"/>
    <row r="182" spans="1:12" ht="21.95" customHeight="1"/>
    <row r="183" spans="1:12" ht="21.95" customHeight="1"/>
    <row r="184" spans="1:12" ht="21.95" customHeight="1"/>
    <row r="185" spans="1:12" ht="21.95" customHeight="1"/>
    <row r="186" spans="1:12" ht="21.95" customHeight="1"/>
  </sheetData>
  <mergeCells count="45">
    <mergeCell ref="E67:E86"/>
    <mergeCell ref="E65:E66"/>
    <mergeCell ref="I2:J2"/>
    <mergeCell ref="A53:C53"/>
    <mergeCell ref="A22:C22"/>
    <mergeCell ref="B3:C3"/>
    <mergeCell ref="A23:E24"/>
    <mergeCell ref="A4:A21"/>
    <mergeCell ref="B4:B21"/>
    <mergeCell ref="C4:C21"/>
    <mergeCell ref="D10:D21"/>
    <mergeCell ref="E10:E21"/>
    <mergeCell ref="A87:C87"/>
    <mergeCell ref="B29:B48"/>
    <mergeCell ref="A29:A48"/>
    <mergeCell ref="C29:C48"/>
    <mergeCell ref="E33:E34"/>
    <mergeCell ref="D63:D64"/>
    <mergeCell ref="E49:E52"/>
    <mergeCell ref="B49:B52"/>
    <mergeCell ref="C49:C52"/>
    <mergeCell ref="D49:D52"/>
    <mergeCell ref="E63:E64"/>
    <mergeCell ref="A54:E55"/>
    <mergeCell ref="A60:A86"/>
    <mergeCell ref="B60:B86"/>
    <mergeCell ref="C60:C86"/>
    <mergeCell ref="D67:D86"/>
    <mergeCell ref="A146:E146"/>
    <mergeCell ref="A145:D145"/>
    <mergeCell ref="A144:D144"/>
    <mergeCell ref="A143:D143"/>
    <mergeCell ref="A142:D142"/>
    <mergeCell ref="A88:E89"/>
    <mergeCell ref="A139:E140"/>
    <mergeCell ref="E104:E137"/>
    <mergeCell ref="D104:D137"/>
    <mergeCell ref="A138:C138"/>
    <mergeCell ref="B93:B103"/>
    <mergeCell ref="C93:C103"/>
    <mergeCell ref="D98:D99"/>
    <mergeCell ref="E98:E99"/>
    <mergeCell ref="C104:C137"/>
    <mergeCell ref="B104:B137"/>
    <mergeCell ref="A93:A137"/>
  </mergeCells>
  <phoneticPr fontId="161" type="noConversion"/>
  <printOptions horizontalCentered="1"/>
  <pageMargins left="0.39370078740157483" right="0.39370078740157483" top="0.55118110236220474" bottom="0.55118110236220474" header="0.31496062992125984" footer="0.31496062992125984"/>
  <pageSetup paperSize="8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/>
  <dimension ref="A1:Q160"/>
  <sheetViews>
    <sheetView view="pageBreakPreview" zoomScale="115" zoomScaleNormal="100" zoomScaleSheetLayoutView="115" workbookViewId="0">
      <pane xSplit="4" ySplit="3" topLeftCell="F4" activePane="bottomRight" state="frozen"/>
      <selection activeCell="H47" sqref="H47"/>
      <selection pane="topRight" activeCell="H47" sqref="H47"/>
      <selection pane="bottomLeft" activeCell="H47" sqref="H47"/>
      <selection pane="bottomRight" activeCell="M6" sqref="M6"/>
    </sheetView>
  </sheetViews>
  <sheetFormatPr defaultColWidth="9" defaultRowHeight="16.5" outlineLevelCol="1"/>
  <cols>
    <col min="1" max="1" width="15.625" customWidth="1"/>
    <col min="2" max="3" width="15.625" hidden="1" customWidth="1" outlineLevel="1"/>
    <col min="4" max="5" width="18.625" hidden="1" customWidth="1" outlineLevel="1"/>
    <col min="6" max="6" width="30.625" customWidth="1" collapsed="1"/>
    <col min="7" max="7" width="28.625" customWidth="1"/>
    <col min="8" max="8" width="15.625" customWidth="1"/>
    <col min="9" max="9" width="17.625" customWidth="1"/>
    <col min="10" max="11" width="15.625" customWidth="1"/>
    <col min="12" max="12" width="20" customWidth="1"/>
    <col min="13" max="14" width="12.625" customWidth="1"/>
    <col min="15" max="15" width="10.875" customWidth="1"/>
  </cols>
  <sheetData>
    <row r="1" spans="1:14" ht="24.95" customHeight="1" thickBot="1">
      <c r="A1" s="812" t="s">
        <v>106</v>
      </c>
      <c r="B1" s="78"/>
      <c r="C1" s="78"/>
      <c r="D1" s="78"/>
      <c r="E1" s="78"/>
      <c r="F1" s="78"/>
      <c r="G1" s="78"/>
      <c r="H1" s="80"/>
      <c r="I1" s="110"/>
      <c r="J1" s="109"/>
      <c r="K1" s="109"/>
      <c r="L1" s="76"/>
    </row>
    <row r="2" spans="1:14" ht="24.95" customHeight="1" thickBot="1">
      <c r="A2" s="77"/>
      <c r="B2" s="77"/>
      <c r="C2" s="77"/>
      <c r="D2" s="77"/>
      <c r="E2" s="77"/>
      <c r="F2" s="77"/>
      <c r="G2" s="77"/>
      <c r="H2" s="80"/>
      <c r="I2" s="4513" t="s">
        <v>111</v>
      </c>
      <c r="J2" s="4513"/>
      <c r="K2" s="111" t="s">
        <v>343</v>
      </c>
      <c r="L2" s="2233" t="str">
        <f>총괄표!A2</f>
        <v>2024-09-31</v>
      </c>
      <c r="M2" s="3837" t="s">
        <v>1513</v>
      </c>
    </row>
    <row r="3" spans="1:14" ht="24.95" customHeight="1" thickBot="1">
      <c r="A3" s="1278" t="s">
        <v>208</v>
      </c>
      <c r="B3" s="4518" t="s">
        <v>640</v>
      </c>
      <c r="C3" s="4518"/>
      <c r="D3" s="1279" t="s">
        <v>199</v>
      </c>
      <c r="E3" s="1279" t="s">
        <v>203</v>
      </c>
      <c r="F3" s="1279" t="s">
        <v>713</v>
      </c>
      <c r="G3" s="1279" t="s">
        <v>223</v>
      </c>
      <c r="H3" s="1280" t="s">
        <v>790</v>
      </c>
      <c r="I3" s="1279" t="s">
        <v>735</v>
      </c>
      <c r="J3" s="1281" t="s">
        <v>736</v>
      </c>
      <c r="K3" s="1281" t="s">
        <v>712</v>
      </c>
      <c r="L3" s="1282" t="s">
        <v>183</v>
      </c>
      <c r="M3" s="3838">
        <v>0.95</v>
      </c>
    </row>
    <row r="4" spans="1:14" ht="24.95" customHeight="1">
      <c r="A4" s="4538" t="s">
        <v>210</v>
      </c>
      <c r="B4" s="4512" t="s">
        <v>191</v>
      </c>
      <c r="C4" s="4521" t="s">
        <v>656</v>
      </c>
      <c r="D4" s="2386" t="s">
        <v>973</v>
      </c>
      <c r="E4" s="4503" t="s">
        <v>715</v>
      </c>
      <c r="F4" s="2386" t="s">
        <v>64</v>
      </c>
      <c r="G4" s="2282" t="s">
        <v>673</v>
      </c>
      <c r="H4" s="2387"/>
      <c r="I4" s="2284">
        <f>'공용부 정산용 메인 시트'!I10</f>
        <v>5598.52</v>
      </c>
      <c r="J4" s="2284">
        <f>'공용부 정산용 메인 시트'!J10</f>
        <v>5649.19</v>
      </c>
      <c r="K4" s="2284">
        <f>'공용부 정산용 메인 시트'!M10</f>
        <v>1013.3999999999833</v>
      </c>
      <c r="L4" s="2388" t="s">
        <v>107</v>
      </c>
      <c r="M4" s="2181"/>
    </row>
    <row r="5" spans="1:14" ht="24.95" customHeight="1">
      <c r="A5" s="4539"/>
      <c r="B5" s="4501"/>
      <c r="C5" s="4500"/>
      <c r="D5" s="2282" t="s">
        <v>974</v>
      </c>
      <c r="E5" s="4503"/>
      <c r="F5" s="2282" t="s">
        <v>212</v>
      </c>
      <c r="G5" s="2282" t="s">
        <v>1077</v>
      </c>
      <c r="H5" s="2387"/>
      <c r="I5" s="2284">
        <f>'공용부 정산용 메인 시트'!I11</f>
        <v>0</v>
      </c>
      <c r="J5" s="2284">
        <f>'공용부 정산용 메인 시트'!J11</f>
        <v>0</v>
      </c>
      <c r="K5" s="2284">
        <f>'공용부 정산용 메인 시트'!M11</f>
        <v>0</v>
      </c>
      <c r="L5" s="2388"/>
      <c r="M5" s="2181"/>
    </row>
    <row r="6" spans="1:14" ht="24.95" customHeight="1">
      <c r="A6" s="4539"/>
      <c r="B6" s="4501"/>
      <c r="C6" s="4500"/>
      <c r="D6" s="2386" t="s">
        <v>969</v>
      </c>
      <c r="E6" s="4503" t="s">
        <v>721</v>
      </c>
      <c r="F6" s="2386" t="s">
        <v>43</v>
      </c>
      <c r="G6" s="2282" t="s">
        <v>673</v>
      </c>
      <c r="H6" s="2387"/>
      <c r="I6" s="2284">
        <f>'공용부 정산용 메인 시트'!I12</f>
        <v>8723.83</v>
      </c>
      <c r="J6" s="2284">
        <f>'공용부 정산용 메인 시트'!J12</f>
        <v>8824.27</v>
      </c>
      <c r="K6" s="2284">
        <f>'공용부 정산용 메인 시트'!M12</f>
        <v>3013.2000000000153</v>
      </c>
      <c r="L6" s="2388" t="s">
        <v>107</v>
      </c>
      <c r="M6" s="2181"/>
    </row>
    <row r="7" spans="1:14" ht="24.95" customHeight="1">
      <c r="A7" s="4539"/>
      <c r="B7" s="4501"/>
      <c r="C7" s="4500"/>
      <c r="D7" s="4503" t="s">
        <v>975</v>
      </c>
      <c r="E7" s="4503"/>
      <c r="F7" s="2282" t="s">
        <v>1648</v>
      </c>
      <c r="G7" s="2282" t="s">
        <v>687</v>
      </c>
      <c r="H7" s="2387"/>
      <c r="I7" s="2284">
        <f>'공용부 정산용 메인 시트'!I13</f>
        <v>0</v>
      </c>
      <c r="J7" s="2284">
        <f>'공용부 정산용 메인 시트'!J13</f>
        <v>0</v>
      </c>
      <c r="K7" s="2284">
        <f>'공용부 정산용 메인 시트'!M13</f>
        <v>0</v>
      </c>
      <c r="L7" s="2388"/>
      <c r="M7" s="2181"/>
    </row>
    <row r="8" spans="1:14" ht="24.95" customHeight="1">
      <c r="A8" s="4539"/>
      <c r="B8" s="4501"/>
      <c r="C8" s="4500"/>
      <c r="D8" s="4503"/>
      <c r="E8" s="4503"/>
      <c r="F8" s="2282" t="s">
        <v>3259</v>
      </c>
      <c r="G8" s="2282"/>
      <c r="H8" s="2387"/>
      <c r="I8" s="2284">
        <f>'공용부 정산용 메인 시트'!I14</f>
        <v>0</v>
      </c>
      <c r="J8" s="2284">
        <f>'공용부 정산용 메인 시트'!J14</f>
        <v>0</v>
      </c>
      <c r="K8" s="2284">
        <f>'공용부 정산용 메인 시트'!M14</f>
        <v>0</v>
      </c>
      <c r="L8" s="2388"/>
      <c r="M8" s="2181"/>
    </row>
    <row r="9" spans="1:14" ht="24.95" customHeight="1">
      <c r="A9" s="4539"/>
      <c r="B9" s="4501"/>
      <c r="C9" s="4500"/>
      <c r="D9" s="4503" t="s">
        <v>988</v>
      </c>
      <c r="E9" s="4503" t="s">
        <v>1008</v>
      </c>
      <c r="F9" s="2183" t="s">
        <v>2542</v>
      </c>
      <c r="G9" s="2282" t="s">
        <v>676</v>
      </c>
      <c r="H9" s="2387"/>
      <c r="I9" s="2284">
        <f>'공용부 정산용 메인 시트'!I15</f>
        <v>1702.95</v>
      </c>
      <c r="J9" s="2284">
        <f>'공용부 정산용 메인 시트'!J15</f>
        <v>1703.41</v>
      </c>
      <c r="K9" s="2284">
        <f>'공용부 정산용 메인 시트'!M15</f>
        <v>4.6000000000003638</v>
      </c>
      <c r="L9" s="2388" t="s">
        <v>1107</v>
      </c>
      <c r="M9" s="2181"/>
    </row>
    <row r="10" spans="1:14" ht="24.95" customHeight="1">
      <c r="A10" s="4539"/>
      <c r="B10" s="4501"/>
      <c r="C10" s="4500"/>
      <c r="D10" s="4503"/>
      <c r="E10" s="4503"/>
      <c r="F10" s="2282" t="s">
        <v>113</v>
      </c>
      <c r="G10" s="2389"/>
      <c r="H10" s="2387"/>
      <c r="I10" s="2284"/>
      <c r="J10" s="2284"/>
      <c r="K10" s="2284"/>
      <c r="L10" s="2388"/>
      <c r="M10" s="2181"/>
    </row>
    <row r="11" spans="1:14" ht="24.95" customHeight="1">
      <c r="A11" s="4539"/>
      <c r="B11" s="4501"/>
      <c r="C11" s="4500"/>
      <c r="D11" s="4503"/>
      <c r="E11" s="4503"/>
      <c r="F11" s="2282" t="s">
        <v>632</v>
      </c>
      <c r="G11" s="2282"/>
      <c r="H11" s="2387"/>
      <c r="I11" s="2284">
        <f>'공용부 정산용 메인 시트'!I16</f>
        <v>0</v>
      </c>
      <c r="J11" s="2284">
        <f>'공용부 정산용 메인 시트'!J16</f>
        <v>0</v>
      </c>
      <c r="K11" s="2284">
        <f>'공용부 정산용 메인 시트'!M16</f>
        <v>0</v>
      </c>
      <c r="L11" s="2388"/>
      <c r="M11" s="2181"/>
    </row>
    <row r="12" spans="1:14" ht="24.95" customHeight="1">
      <c r="A12" s="4539"/>
      <c r="B12" s="4501"/>
      <c r="C12" s="4500"/>
      <c r="D12" s="4512" t="s">
        <v>224</v>
      </c>
      <c r="E12" s="4512" t="s">
        <v>224</v>
      </c>
      <c r="F12" s="2183" t="s">
        <v>3078</v>
      </c>
      <c r="G12" s="3485" t="s">
        <v>1190</v>
      </c>
      <c r="H12" s="2390">
        <v>268.14204999999998</v>
      </c>
      <c r="I12" s="2284"/>
      <c r="J12" s="2284"/>
      <c r="K12" s="2284"/>
      <c r="L12" s="2388"/>
      <c r="M12" s="2181"/>
      <c r="N12" s="146"/>
    </row>
    <row r="13" spans="1:14" ht="24.95" customHeight="1">
      <c r="A13" s="4539"/>
      <c r="B13" s="4501"/>
      <c r="C13" s="4500"/>
      <c r="D13" s="4501"/>
      <c r="E13" s="4501"/>
      <c r="F13" s="2183" t="s">
        <v>1671</v>
      </c>
      <c r="G13" s="2389" t="s">
        <v>1673</v>
      </c>
      <c r="H13" s="2390">
        <v>18.649124999999998</v>
      </c>
      <c r="I13" s="2284"/>
      <c r="J13" s="2284"/>
      <c r="K13" s="2284"/>
      <c r="L13" s="2388"/>
      <c r="M13" s="2181"/>
      <c r="N13" s="146"/>
    </row>
    <row r="14" spans="1:14" ht="24.95" customHeight="1">
      <c r="A14" s="4539"/>
      <c r="B14" s="4501"/>
      <c r="C14" s="4500"/>
      <c r="D14" s="4501"/>
      <c r="E14" s="4501"/>
      <c r="F14" s="2183" t="s">
        <v>317</v>
      </c>
      <c r="G14" s="2389" t="s">
        <v>962</v>
      </c>
      <c r="H14" s="2391">
        <v>313.23874999999998</v>
      </c>
      <c r="I14" s="2284"/>
      <c r="J14" s="2284"/>
      <c r="K14" s="2284"/>
      <c r="L14" s="2388"/>
      <c r="M14" s="2181"/>
      <c r="N14" s="146"/>
    </row>
    <row r="15" spans="1:14" ht="24.95" customHeight="1">
      <c r="A15" s="4539"/>
      <c r="B15" s="4501"/>
      <c r="C15" s="4500"/>
      <c r="D15" s="4501"/>
      <c r="E15" s="4501"/>
      <c r="F15" s="2183" t="s">
        <v>2542</v>
      </c>
      <c r="G15" s="2389" t="s">
        <v>889</v>
      </c>
      <c r="H15" s="2390">
        <v>226.7056</v>
      </c>
      <c r="I15" s="2284"/>
      <c r="J15" s="2284"/>
      <c r="K15" s="2284"/>
      <c r="L15" s="2388"/>
      <c r="M15" s="2181"/>
      <c r="N15" s="146"/>
    </row>
    <row r="16" spans="1:14" ht="24.95" customHeight="1">
      <c r="A16" s="4539"/>
      <c r="B16" s="4501"/>
      <c r="C16" s="4500"/>
      <c r="D16" s="4501"/>
      <c r="E16" s="4501"/>
      <c r="F16" s="2183" t="s">
        <v>631</v>
      </c>
      <c r="G16" s="2389" t="s">
        <v>687</v>
      </c>
      <c r="H16" s="2390">
        <v>323.70222499999994</v>
      </c>
      <c r="I16" s="2284"/>
      <c r="J16" s="2284"/>
      <c r="K16" s="2284"/>
      <c r="L16" s="2388"/>
      <c r="M16" s="2181"/>
      <c r="N16" s="146"/>
    </row>
    <row r="17" spans="1:14" ht="24.95" customHeight="1">
      <c r="A17" s="4539"/>
      <c r="B17" s="4501"/>
      <c r="C17" s="4500"/>
      <c r="D17" s="4501"/>
      <c r="E17" s="4501"/>
      <c r="F17" s="2183" t="s">
        <v>2226</v>
      </c>
      <c r="G17" s="2389" t="s">
        <v>2228</v>
      </c>
      <c r="H17" s="2390">
        <v>119.47539999999999</v>
      </c>
      <c r="I17" s="2284"/>
      <c r="J17" s="2284"/>
      <c r="K17" s="2284"/>
      <c r="L17" s="2388"/>
      <c r="M17" s="2181"/>
      <c r="N17" s="146"/>
    </row>
    <row r="18" spans="1:14" ht="24.95" customHeight="1">
      <c r="A18" s="4539"/>
      <c r="B18" s="4501"/>
      <c r="C18" s="4500"/>
      <c r="D18" s="4501"/>
      <c r="E18" s="4501"/>
      <c r="F18" s="2183" t="s">
        <v>113</v>
      </c>
      <c r="G18" s="2389" t="s">
        <v>1194</v>
      </c>
      <c r="H18" s="2390">
        <v>110.03135</v>
      </c>
      <c r="I18" s="2284"/>
      <c r="J18" s="2284"/>
      <c r="K18" s="2284"/>
      <c r="L18" s="2388"/>
      <c r="M18" s="2181"/>
      <c r="N18" s="146"/>
    </row>
    <row r="19" spans="1:14" ht="24.95" customHeight="1">
      <c r="A19" s="4539"/>
      <c r="B19" s="4501"/>
      <c r="C19" s="4500"/>
      <c r="D19" s="4501"/>
      <c r="E19" s="4501"/>
      <c r="F19" s="2183" t="s">
        <v>632</v>
      </c>
      <c r="G19" s="2389" t="s">
        <v>318</v>
      </c>
      <c r="H19" s="2390">
        <v>18.676349999999999</v>
      </c>
      <c r="I19" s="2284"/>
      <c r="J19" s="2284"/>
      <c r="K19" s="2284"/>
      <c r="L19" s="2388"/>
      <c r="M19" s="2181"/>
      <c r="N19" s="146"/>
    </row>
    <row r="20" spans="1:14" ht="24.95" customHeight="1">
      <c r="A20" s="4539"/>
      <c r="B20" s="4501"/>
      <c r="C20" s="4500"/>
      <c r="D20" s="4501"/>
      <c r="E20" s="4501"/>
      <c r="F20" s="2183" t="s">
        <v>1647</v>
      </c>
      <c r="G20" s="2389" t="s">
        <v>1382</v>
      </c>
      <c r="H20" s="2392">
        <v>18.267975</v>
      </c>
      <c r="I20" s="2284"/>
      <c r="J20" s="2284"/>
      <c r="K20" s="2284"/>
      <c r="L20" s="2388"/>
      <c r="M20" s="2181"/>
      <c r="N20" s="146"/>
    </row>
    <row r="21" spans="1:14" ht="24.95" customHeight="1">
      <c r="A21" s="4539"/>
      <c r="B21" s="4501"/>
      <c r="C21" s="4500"/>
      <c r="D21" s="4501"/>
      <c r="E21" s="4501"/>
      <c r="F21" s="2183" t="s">
        <v>3079</v>
      </c>
      <c r="G21" s="2389" t="s">
        <v>1850</v>
      </c>
      <c r="H21" s="2392">
        <v>12.574925</v>
      </c>
      <c r="I21" s="2284"/>
      <c r="J21" s="2284"/>
      <c r="K21" s="2284"/>
      <c r="L21" s="2388"/>
      <c r="M21" s="2181"/>
      <c r="N21" s="146"/>
    </row>
    <row r="22" spans="1:14" ht="24.95" customHeight="1">
      <c r="A22" s="4539"/>
      <c r="B22" s="4501"/>
      <c r="C22" s="4500"/>
      <c r="D22" s="4501"/>
      <c r="E22" s="4501"/>
      <c r="F22" s="2183" t="s">
        <v>1645</v>
      </c>
      <c r="G22" s="2389" t="s">
        <v>1646</v>
      </c>
      <c r="H22" s="2392">
        <v>5.57</v>
      </c>
      <c r="I22" s="2284"/>
      <c r="J22" s="2284"/>
      <c r="K22" s="2284"/>
      <c r="L22" s="2388"/>
      <c r="M22" s="2181"/>
      <c r="N22" s="146"/>
    </row>
    <row r="23" spans="1:14" ht="24.95" customHeight="1">
      <c r="A23" s="4540"/>
      <c r="B23" s="4510"/>
      <c r="C23" s="4511"/>
      <c r="D23" s="4510"/>
      <c r="E23" s="4510"/>
      <c r="F23" s="2184" t="s">
        <v>3080</v>
      </c>
      <c r="G23" s="2393" t="s">
        <v>3081</v>
      </c>
      <c r="H23" s="2394">
        <v>6.94</v>
      </c>
      <c r="I23" s="2285"/>
      <c r="J23" s="2285"/>
      <c r="K23" s="2285"/>
      <c r="L23" s="2395"/>
      <c r="M23" s="2181"/>
      <c r="N23" s="146"/>
    </row>
    <row r="24" spans="1:14" ht="24.95" customHeight="1" thickBot="1">
      <c r="A24" s="4532" t="s">
        <v>156</v>
      </c>
      <c r="B24" s="4533"/>
      <c r="C24" s="4534"/>
      <c r="D24" s="2614"/>
      <c r="E24" s="2614"/>
      <c r="F24" s="2614"/>
      <c r="G24" s="2614"/>
      <c r="H24" s="2615">
        <f>SUM(H12:H23)</f>
        <v>1441.9737499999997</v>
      </c>
      <c r="I24" s="2615">
        <f>SUM(I4:I19)</f>
        <v>16025.300000000001</v>
      </c>
      <c r="J24" s="2615">
        <f>SUM(J4:J19)</f>
        <v>16176.869999999999</v>
      </c>
      <c r="K24" s="2615">
        <f>SUM(K4:K19)</f>
        <v>4031.1999999999989</v>
      </c>
      <c r="L24" s="2616">
        <v>0</v>
      </c>
      <c r="M24" s="2181"/>
    </row>
    <row r="25" spans="1:14" ht="24.95" customHeight="1">
      <c r="A25" s="4469" t="s">
        <v>105</v>
      </c>
      <c r="B25" s="4470"/>
      <c r="C25" s="4470"/>
      <c r="D25" s="4470"/>
      <c r="E25" s="4471"/>
      <c r="F25" s="2617" t="s">
        <v>228</v>
      </c>
      <c r="G25" s="2618">
        <f>M3</f>
        <v>0.95</v>
      </c>
      <c r="H25" s="2619"/>
      <c r="I25" s="2619"/>
      <c r="J25" s="2619"/>
      <c r="K25" s="2620">
        <f>K24*G25</f>
        <v>3829.639999999999</v>
      </c>
      <c r="L25" s="2621"/>
      <c r="M25" s="2181"/>
    </row>
    <row r="26" spans="1:14" ht="24.95" customHeight="1" thickBot="1">
      <c r="A26" s="4472"/>
      <c r="B26" s="4473"/>
      <c r="C26" s="4473"/>
      <c r="D26" s="4473"/>
      <c r="E26" s="4474"/>
      <c r="F26" s="2622" t="s">
        <v>344</v>
      </c>
      <c r="G26" s="2622"/>
      <c r="H26" s="2623"/>
      <c r="I26" s="2623"/>
      <c r="J26" s="2623"/>
      <c r="K26" s="2624">
        <f>K25/H24</f>
        <v>2.6558319802978381</v>
      </c>
      <c r="L26" s="2179" t="s">
        <v>352</v>
      </c>
      <c r="M26" s="2181"/>
    </row>
    <row r="27" spans="1:14" ht="24.95" customHeight="1">
      <c r="A27" s="2625"/>
      <c r="B27" s="2625"/>
      <c r="C27" s="2625"/>
      <c r="D27" s="2625"/>
      <c r="E27" s="2625"/>
      <c r="F27" s="2625"/>
      <c r="G27" s="2625"/>
      <c r="H27" s="2626"/>
      <c r="I27" s="2626"/>
      <c r="J27" s="2626"/>
      <c r="K27" s="2626"/>
      <c r="L27" s="2626"/>
      <c r="M27" s="2181"/>
    </row>
    <row r="28" spans="1:14" ht="24.95" customHeight="1">
      <c r="A28" s="2625"/>
      <c r="B28" s="2625"/>
      <c r="C28" s="2625"/>
      <c r="D28" s="2625"/>
      <c r="E28" s="2625"/>
      <c r="F28" s="2625"/>
      <c r="G28" s="2625"/>
      <c r="H28" s="2626"/>
      <c r="I28" s="2626"/>
      <c r="J28" s="2626"/>
      <c r="K28" s="2626"/>
      <c r="L28" s="2626"/>
      <c r="M28" s="2181"/>
    </row>
    <row r="29" spans="1:14" ht="24.95" customHeight="1" thickBot="1">
      <c r="A29" s="2625"/>
      <c r="B29" s="2625"/>
      <c r="C29" s="2625"/>
      <c r="D29" s="2625"/>
      <c r="E29" s="2625"/>
      <c r="F29" s="2625"/>
      <c r="G29" s="2625"/>
      <c r="H29" s="2626"/>
      <c r="I29" s="2626"/>
      <c r="J29" s="2626"/>
      <c r="K29" s="2626"/>
      <c r="L29" s="2626"/>
      <c r="M29" s="2181"/>
    </row>
    <row r="30" spans="1:14" ht="24.95" customHeight="1">
      <c r="A30" s="4497" t="s">
        <v>206</v>
      </c>
      <c r="B30" s="4509" t="s">
        <v>191</v>
      </c>
      <c r="C30" s="4499" t="s">
        <v>656</v>
      </c>
      <c r="D30" s="2604" t="s">
        <v>969</v>
      </c>
      <c r="E30" s="2604" t="s">
        <v>1008</v>
      </c>
      <c r="F30" s="2604" t="s">
        <v>677</v>
      </c>
      <c r="G30" s="2604"/>
      <c r="H30" s="2627"/>
      <c r="I30" s="2628">
        <f>'공용부 정산용 메인 시트'!I32</f>
        <v>7819.94</v>
      </c>
      <c r="J30" s="2628">
        <f>'공용부 정산용 메인 시트'!J32</f>
        <v>8016.61</v>
      </c>
      <c r="K30" s="2628">
        <f>'공용부 정산용 메인 시트'!M32</f>
        <v>2360.0400000000009</v>
      </c>
      <c r="L30" s="2629"/>
      <c r="M30" s="2181"/>
    </row>
    <row r="31" spans="1:14" ht="24.95" customHeight="1">
      <c r="A31" s="4498"/>
      <c r="B31" s="4501"/>
      <c r="C31" s="4500"/>
      <c r="D31" s="2631"/>
      <c r="E31" s="2631"/>
      <c r="F31" s="2183" t="s">
        <v>5</v>
      </c>
      <c r="G31" s="2282" t="s">
        <v>886</v>
      </c>
      <c r="H31" s="2387">
        <v>90.47775</v>
      </c>
      <c r="I31" s="2284"/>
      <c r="J31" s="2284"/>
      <c r="K31" s="2284"/>
      <c r="L31" s="2388"/>
      <c r="M31" s="2181"/>
    </row>
    <row r="32" spans="1:14" ht="24.95" customHeight="1">
      <c r="A32" s="4498"/>
      <c r="B32" s="4501"/>
      <c r="C32" s="4500"/>
      <c r="D32" s="2631"/>
      <c r="E32" s="2631"/>
      <c r="F32" s="2183" t="s">
        <v>2604</v>
      </c>
      <c r="G32" s="2282" t="s">
        <v>884</v>
      </c>
      <c r="H32" s="2387">
        <v>120.54</v>
      </c>
      <c r="I32" s="2284"/>
      <c r="J32" s="2284"/>
      <c r="K32" s="2284"/>
      <c r="L32" s="2388"/>
      <c r="M32" s="2181"/>
    </row>
    <row r="33" spans="1:13" ht="24.95" customHeight="1">
      <c r="A33" s="4498"/>
      <c r="B33" s="4501"/>
      <c r="C33" s="4500"/>
      <c r="D33" s="2631" t="s">
        <v>224</v>
      </c>
      <c r="E33" s="2631" t="s">
        <v>224</v>
      </c>
      <c r="F33" s="2183" t="s">
        <v>1649</v>
      </c>
      <c r="G33" s="2282" t="s">
        <v>328</v>
      </c>
      <c r="H33" s="2387">
        <v>58.642650000000003</v>
      </c>
      <c r="I33" s="2284"/>
      <c r="J33" s="2284"/>
      <c r="K33" s="2284"/>
      <c r="L33" s="2388"/>
      <c r="M33" s="2181"/>
    </row>
    <row r="34" spans="1:13" ht="24.95" customHeight="1">
      <c r="A34" s="4498"/>
      <c r="B34" s="4501"/>
      <c r="C34" s="4500"/>
      <c r="D34" s="2631"/>
      <c r="E34" s="2631"/>
      <c r="F34" s="2183" t="s">
        <v>878</v>
      </c>
      <c r="G34" s="2282" t="s">
        <v>335</v>
      </c>
      <c r="H34" s="2387">
        <v>33.380874999999996</v>
      </c>
      <c r="I34" s="2284"/>
      <c r="J34" s="2284"/>
      <c r="K34" s="2284"/>
      <c r="L34" s="2388"/>
      <c r="M34" s="2181"/>
    </row>
    <row r="35" spans="1:13" ht="24.95" customHeight="1">
      <c r="A35" s="4498"/>
      <c r="B35" s="4501"/>
      <c r="C35" s="4500"/>
      <c r="D35" s="2631"/>
      <c r="E35" s="2631"/>
      <c r="F35" s="2183" t="s">
        <v>689</v>
      </c>
      <c r="G35" s="2282" t="s">
        <v>333</v>
      </c>
      <c r="H35" s="2387">
        <v>29.366699999999998</v>
      </c>
      <c r="I35" s="2284"/>
      <c r="J35" s="2284"/>
      <c r="K35" s="2284"/>
      <c r="L35" s="2388"/>
      <c r="M35" s="2181"/>
    </row>
    <row r="36" spans="1:13" ht="24.95" customHeight="1">
      <c r="A36" s="4498"/>
      <c r="B36" s="4501"/>
      <c r="C36" s="4500"/>
      <c r="D36" s="2631"/>
      <c r="E36" s="2631"/>
      <c r="F36" s="2183" t="s">
        <v>2430</v>
      </c>
      <c r="G36" s="2282" t="s">
        <v>327</v>
      </c>
      <c r="H36" s="2387">
        <v>88.947100000000006</v>
      </c>
      <c r="I36" s="2284"/>
      <c r="J36" s="2284"/>
      <c r="K36" s="2284"/>
      <c r="L36" s="2388"/>
      <c r="M36" s="2181"/>
    </row>
    <row r="37" spans="1:13" ht="24.95" customHeight="1">
      <c r="A37" s="4498"/>
      <c r="B37" s="4501"/>
      <c r="C37" s="4500"/>
      <c r="D37" s="2631"/>
      <c r="E37" s="2631"/>
      <c r="F37" s="2183" t="s">
        <v>866</v>
      </c>
      <c r="G37" s="2282" t="s">
        <v>690</v>
      </c>
      <c r="H37" s="2387">
        <v>58.158649999999994</v>
      </c>
      <c r="I37" s="2284"/>
      <c r="J37" s="2284"/>
      <c r="K37" s="2284"/>
      <c r="L37" s="2388"/>
      <c r="M37" s="2181"/>
    </row>
    <row r="38" spans="1:13" ht="24.95" customHeight="1">
      <c r="A38" s="4498"/>
      <c r="B38" s="4501"/>
      <c r="C38" s="4500"/>
      <c r="D38" s="2631"/>
      <c r="E38" s="2631"/>
      <c r="F38" s="2183" t="s">
        <v>883</v>
      </c>
      <c r="G38" s="2282" t="s">
        <v>869</v>
      </c>
      <c r="H38" s="2387">
        <v>23.4861</v>
      </c>
      <c r="I38" s="2284"/>
      <c r="J38" s="2284"/>
      <c r="K38" s="2284"/>
      <c r="L38" s="2388"/>
      <c r="M38" s="2181"/>
    </row>
    <row r="39" spans="1:13" ht="24.95" customHeight="1">
      <c r="A39" s="4498"/>
      <c r="B39" s="4501"/>
      <c r="C39" s="4500"/>
      <c r="D39" s="2631"/>
      <c r="E39" s="2631"/>
      <c r="F39" s="2183" t="s">
        <v>2239</v>
      </c>
      <c r="G39" s="2282" t="s">
        <v>892</v>
      </c>
      <c r="H39" s="2387">
        <v>40.002600000000001</v>
      </c>
      <c r="I39" s="2284"/>
      <c r="J39" s="2284"/>
      <c r="K39" s="2284"/>
      <c r="L39" s="2388"/>
      <c r="M39" s="2181"/>
    </row>
    <row r="40" spans="1:13" ht="24.95" customHeight="1">
      <c r="A40" s="4498"/>
      <c r="B40" s="4501"/>
      <c r="C40" s="4500"/>
      <c r="D40" s="2631"/>
      <c r="E40" s="2631"/>
      <c r="F40" s="2183" t="s">
        <v>882</v>
      </c>
      <c r="G40" s="2282" t="s">
        <v>330</v>
      </c>
      <c r="H40" s="2387">
        <v>36.299999999999997</v>
      </c>
      <c r="I40" s="2284"/>
      <c r="J40" s="2284"/>
      <c r="K40" s="2284"/>
      <c r="L40" s="2388"/>
      <c r="M40" s="2181"/>
    </row>
    <row r="41" spans="1:13" ht="24.95" customHeight="1">
      <c r="A41" s="4498"/>
      <c r="B41" s="4501"/>
      <c r="C41" s="4500"/>
      <c r="D41" s="2631"/>
      <c r="E41" s="2631"/>
      <c r="F41" s="2183" t="s">
        <v>2433</v>
      </c>
      <c r="G41" s="2282" t="s">
        <v>338</v>
      </c>
      <c r="H41" s="2387">
        <v>40.238550000000004</v>
      </c>
      <c r="I41" s="2284"/>
      <c r="J41" s="2284"/>
      <c r="K41" s="2284"/>
      <c r="L41" s="2388"/>
      <c r="M41" s="2181"/>
    </row>
    <row r="42" spans="1:13" ht="24.95" customHeight="1">
      <c r="A42" s="4498"/>
      <c r="B42" s="4501"/>
      <c r="C42" s="4500"/>
      <c r="D42" s="2631"/>
      <c r="E42" s="2631"/>
      <c r="F42" s="2183" t="s">
        <v>2240</v>
      </c>
      <c r="G42" s="2282" t="s">
        <v>870</v>
      </c>
      <c r="H42" s="2387">
        <v>18.742899999999999</v>
      </c>
      <c r="I42" s="2284"/>
      <c r="J42" s="2284"/>
      <c r="K42" s="2284"/>
      <c r="L42" s="2388"/>
      <c r="M42" s="2181"/>
    </row>
    <row r="43" spans="1:13" ht="24.95" customHeight="1">
      <c r="A43" s="4498"/>
      <c r="B43" s="4501"/>
      <c r="C43" s="4500"/>
      <c r="D43" s="2631"/>
      <c r="E43" s="2631"/>
      <c r="F43" s="2183" t="s">
        <v>3039</v>
      </c>
      <c r="G43" s="2282" t="s">
        <v>1195</v>
      </c>
      <c r="H43" s="2387">
        <v>44.966625000000001</v>
      </c>
      <c r="I43" s="2284"/>
      <c r="J43" s="2284"/>
      <c r="K43" s="2284"/>
      <c r="L43" s="2388"/>
      <c r="M43" s="2181"/>
    </row>
    <row r="44" spans="1:13" ht="24.95" customHeight="1">
      <c r="A44" s="4520"/>
      <c r="B44" s="4510"/>
      <c r="C44" s="4511"/>
      <c r="D44" s="2631"/>
      <c r="E44" s="2631"/>
      <c r="F44" s="2184" t="s">
        <v>3469</v>
      </c>
      <c r="G44" s="2282" t="s">
        <v>1192</v>
      </c>
      <c r="H44" s="2387">
        <v>65.917774999999992</v>
      </c>
      <c r="I44" s="2285"/>
      <c r="J44" s="2285"/>
      <c r="K44" s="2285"/>
      <c r="L44" s="2395"/>
      <c r="M44" s="2181"/>
    </row>
    <row r="45" spans="1:13" ht="24.95" customHeight="1" thickBot="1">
      <c r="A45" s="4545" t="s">
        <v>156</v>
      </c>
      <c r="B45" s="4546"/>
      <c r="C45" s="4547"/>
      <c r="D45" s="2632"/>
      <c r="E45" s="2632"/>
      <c r="F45" s="2632"/>
      <c r="G45" s="2632"/>
      <c r="H45" s="2633">
        <f>SUM(H31:H44)</f>
        <v>749.16827499999988</v>
      </c>
      <c r="I45" s="2634">
        <f>SUM(I30:I44)</f>
        <v>7819.94</v>
      </c>
      <c r="J45" s="2634">
        <f>SUM(J30:J44)</f>
        <v>8016.61</v>
      </c>
      <c r="K45" s="2634">
        <f>SUM(K30:K44)</f>
        <v>2360.0400000000009</v>
      </c>
      <c r="L45" s="2635">
        <v>0</v>
      </c>
      <c r="M45" s="2181"/>
    </row>
    <row r="46" spans="1:13" ht="24.95" customHeight="1">
      <c r="A46" s="4469" t="s">
        <v>105</v>
      </c>
      <c r="B46" s="4470"/>
      <c r="C46" s="4470"/>
      <c r="D46" s="4470"/>
      <c r="E46" s="4471"/>
      <c r="F46" s="2617" t="s">
        <v>228</v>
      </c>
      <c r="G46" s="2618">
        <f>M3</f>
        <v>0.95</v>
      </c>
      <c r="H46" s="2619"/>
      <c r="I46" s="2619"/>
      <c r="J46" s="2619"/>
      <c r="K46" s="2620">
        <f>K45*G46</f>
        <v>2242.0380000000009</v>
      </c>
      <c r="L46" s="2621"/>
      <c r="M46" s="2181"/>
    </row>
    <row r="47" spans="1:13" ht="24.95" customHeight="1" thickBot="1">
      <c r="A47" s="4472"/>
      <c r="B47" s="4473"/>
      <c r="C47" s="4473"/>
      <c r="D47" s="4473"/>
      <c r="E47" s="4474"/>
      <c r="F47" s="2622" t="s">
        <v>344</v>
      </c>
      <c r="G47" s="2622"/>
      <c r="H47" s="2623"/>
      <c r="I47" s="2623"/>
      <c r="J47" s="2623"/>
      <c r="K47" s="2624">
        <f>K46/H45</f>
        <v>2.9927028076569329</v>
      </c>
      <c r="L47" s="2179" t="s">
        <v>352</v>
      </c>
      <c r="M47" s="2181"/>
    </row>
    <row r="48" spans="1:13" ht="24.95" customHeight="1">
      <c r="A48" s="2625"/>
      <c r="B48" s="2625"/>
      <c r="C48" s="2625"/>
      <c r="D48" s="2625"/>
      <c r="E48" s="2625"/>
      <c r="F48" s="2625"/>
      <c r="G48" s="2625"/>
      <c r="H48" s="2636"/>
      <c r="I48" s="2626"/>
      <c r="J48" s="2626"/>
      <c r="K48" s="2626"/>
      <c r="L48" s="2626"/>
      <c r="M48" s="2181"/>
    </row>
    <row r="49" spans="1:14" ht="24.95" customHeight="1">
      <c r="A49" s="2625"/>
      <c r="B49" s="2625"/>
      <c r="C49" s="2625"/>
      <c r="D49" s="2625"/>
      <c r="E49" s="2625"/>
      <c r="F49" s="2625"/>
      <c r="G49" s="2625"/>
      <c r="H49" s="2636"/>
      <c r="I49" s="2626"/>
      <c r="J49" s="2626"/>
      <c r="K49" s="2626"/>
      <c r="L49" s="2626"/>
      <c r="M49" s="2181"/>
    </row>
    <row r="50" spans="1:14" ht="24.95" customHeight="1">
      <c r="A50" s="2625"/>
      <c r="B50" s="2625"/>
      <c r="C50" s="2625"/>
      <c r="D50" s="2625"/>
      <c r="E50" s="2625"/>
      <c r="F50" s="2625"/>
      <c r="G50" s="2625"/>
      <c r="H50" s="2636"/>
      <c r="I50" s="2626"/>
      <c r="J50" s="2626"/>
      <c r="K50" s="2626"/>
      <c r="L50" s="2626"/>
      <c r="M50" s="2181"/>
    </row>
    <row r="51" spans="1:14" ht="24.95" customHeight="1" thickBot="1">
      <c r="A51" s="2625"/>
      <c r="B51" s="2625"/>
      <c r="C51" s="2625"/>
      <c r="D51" s="2625"/>
      <c r="E51" s="2625"/>
      <c r="F51" s="2625"/>
      <c r="G51" s="2625"/>
      <c r="H51" s="2636"/>
      <c r="I51" s="2626"/>
      <c r="J51" s="2626"/>
      <c r="K51" s="2626"/>
      <c r="L51" s="2626"/>
      <c r="M51" s="2181"/>
    </row>
    <row r="52" spans="1:14" ht="24.95" customHeight="1">
      <c r="A52" s="4543" t="s">
        <v>211</v>
      </c>
      <c r="B52" s="4542" t="s">
        <v>191</v>
      </c>
      <c r="C52" s="4541" t="s">
        <v>656</v>
      </c>
      <c r="D52" s="2396" t="s">
        <v>969</v>
      </c>
      <c r="E52" s="2396" t="s">
        <v>1008</v>
      </c>
      <c r="F52" s="2396" t="s">
        <v>1020</v>
      </c>
      <c r="G52" s="2396" t="s">
        <v>1079</v>
      </c>
      <c r="H52" s="2397" t="s">
        <v>2895</v>
      </c>
      <c r="I52" s="2398">
        <f>'공용부 정산용 메인 시트'!I101</f>
        <v>8027.55</v>
      </c>
      <c r="J52" s="2398">
        <f>'공용부 정산용 메인 시트'!J101</f>
        <v>8272.73</v>
      </c>
      <c r="K52" s="2398">
        <f>'공용부 정산용 메인 시트'!M101</f>
        <v>5884.3199999999852</v>
      </c>
      <c r="L52" s="2399"/>
      <c r="M52" s="2181"/>
    </row>
    <row r="53" spans="1:14" ht="24.95" customHeight="1">
      <c r="A53" s="4544"/>
      <c r="B53" s="4503"/>
      <c r="C53" s="4505"/>
      <c r="D53" s="4503" t="s">
        <v>224</v>
      </c>
      <c r="E53" s="4503" t="s">
        <v>224</v>
      </c>
      <c r="F53" s="2160" t="s">
        <v>2434</v>
      </c>
      <c r="G53" s="2389" t="s">
        <v>687</v>
      </c>
      <c r="H53" s="2390">
        <f>'전체 전기 사용내역'!I76</f>
        <v>89.270775</v>
      </c>
      <c r="I53" s="2284"/>
      <c r="J53" s="2284"/>
      <c r="K53" s="2284"/>
      <c r="L53" s="2388"/>
      <c r="M53" s="2181"/>
      <c r="N53" s="85"/>
    </row>
    <row r="54" spans="1:14" ht="24.95" customHeight="1">
      <c r="A54" s="4544"/>
      <c r="B54" s="4503"/>
      <c r="C54" s="4505"/>
      <c r="D54" s="4503"/>
      <c r="E54" s="4503"/>
      <c r="F54" s="2183" t="s">
        <v>776</v>
      </c>
      <c r="G54" s="2401" t="s">
        <v>1191</v>
      </c>
      <c r="H54" s="2390">
        <f>'전체 전기 사용내역'!I77</f>
        <v>85.937224999999984</v>
      </c>
      <c r="I54" s="2284"/>
      <c r="J54" s="2284"/>
      <c r="K54" s="2284"/>
      <c r="L54" s="2388"/>
      <c r="M54" s="2181"/>
      <c r="N54" s="85"/>
    </row>
    <row r="55" spans="1:14" ht="24.95" customHeight="1">
      <c r="A55" s="4544"/>
      <c r="B55" s="4503"/>
      <c r="C55" s="4505"/>
      <c r="D55" s="4503"/>
      <c r="E55" s="4503"/>
      <c r="F55" s="2400" t="s">
        <v>2435</v>
      </c>
      <c r="G55" s="2401" t="s">
        <v>888</v>
      </c>
      <c r="H55" s="2390">
        <f>'전체 전기 사용내역'!I78</f>
        <v>52.967749999999995</v>
      </c>
      <c r="I55" s="2284"/>
      <c r="J55" s="2284"/>
      <c r="K55" s="2284"/>
      <c r="L55" s="2388"/>
      <c r="M55" s="2181"/>
      <c r="N55" s="85"/>
    </row>
    <row r="56" spans="1:14" ht="24.95" customHeight="1">
      <c r="A56" s="4544"/>
      <c r="B56" s="4503"/>
      <c r="C56" s="4505"/>
      <c r="D56" s="4503"/>
      <c r="E56" s="4503"/>
      <c r="F56" s="2400" t="s">
        <v>2444</v>
      </c>
      <c r="G56" s="2401" t="s">
        <v>889</v>
      </c>
      <c r="H56" s="2390">
        <f>'전체 전기 사용내역'!I79</f>
        <v>58.621474999999997</v>
      </c>
      <c r="I56" s="2284"/>
      <c r="J56" s="2284"/>
      <c r="K56" s="2284"/>
      <c r="L56" s="2388"/>
      <c r="M56" s="2181"/>
      <c r="N56" s="85"/>
    </row>
    <row r="57" spans="1:14" ht="24.95" customHeight="1">
      <c r="A57" s="4544"/>
      <c r="B57" s="4503"/>
      <c r="C57" s="4505"/>
      <c r="D57" s="4503"/>
      <c r="E57" s="4503"/>
      <c r="F57" s="2400" t="s">
        <v>913</v>
      </c>
      <c r="G57" s="2401" t="s">
        <v>324</v>
      </c>
      <c r="H57" s="2390">
        <f>'전체 전기 사용내역'!I80</f>
        <v>26.828724999999999</v>
      </c>
      <c r="I57" s="2284"/>
      <c r="J57" s="2284"/>
      <c r="K57" s="2284"/>
      <c r="L57" s="2388"/>
      <c r="M57" s="2181"/>
      <c r="N57" s="85"/>
    </row>
    <row r="58" spans="1:14" ht="24.95" customHeight="1">
      <c r="A58" s="4544"/>
      <c r="B58" s="4503"/>
      <c r="C58" s="4505"/>
      <c r="D58" s="4503"/>
      <c r="E58" s="4503"/>
      <c r="F58" s="2400" t="s">
        <v>2436</v>
      </c>
      <c r="G58" s="2401" t="s">
        <v>325</v>
      </c>
      <c r="H58" s="2390">
        <f>'전체 전기 사용내역'!I81</f>
        <v>26.828724999999999</v>
      </c>
      <c r="I58" s="2284"/>
      <c r="J58" s="2284"/>
      <c r="K58" s="2284"/>
      <c r="L58" s="2388"/>
      <c r="M58" s="2181"/>
      <c r="N58" s="85"/>
    </row>
    <row r="59" spans="1:14" ht="24.95" customHeight="1">
      <c r="A59" s="4544"/>
      <c r="B59" s="4503"/>
      <c r="C59" s="4505"/>
      <c r="D59" s="4503"/>
      <c r="E59" s="4503"/>
      <c r="F59" s="2400" t="s">
        <v>2437</v>
      </c>
      <c r="G59" s="2401" t="s">
        <v>894</v>
      </c>
      <c r="H59" s="2390">
        <f>'전체 전기 사용내역'!I82</f>
        <v>26.828724999999999</v>
      </c>
      <c r="I59" s="2284"/>
      <c r="J59" s="2284"/>
      <c r="K59" s="2284"/>
      <c r="L59" s="2388"/>
      <c r="M59" s="2181"/>
      <c r="N59" s="85"/>
    </row>
    <row r="60" spans="1:14" ht="24.95" customHeight="1">
      <c r="A60" s="4544"/>
      <c r="B60" s="4503"/>
      <c r="C60" s="4505"/>
      <c r="D60" s="4503"/>
      <c r="E60" s="4503"/>
      <c r="F60" s="2400" t="s">
        <v>2438</v>
      </c>
      <c r="G60" s="2401" t="s">
        <v>905</v>
      </c>
      <c r="H60" s="2390">
        <f>'전체 전기 사용내역'!I83</f>
        <v>18.634</v>
      </c>
      <c r="I60" s="2402"/>
      <c r="J60" s="2284"/>
      <c r="K60" s="2284"/>
      <c r="L60" s="2388"/>
      <c r="M60" s="2181"/>
      <c r="N60" s="85"/>
    </row>
    <row r="61" spans="1:14" ht="24.95" customHeight="1">
      <c r="A61" s="4544"/>
      <c r="B61" s="4503"/>
      <c r="C61" s="4505"/>
      <c r="D61" s="4503"/>
      <c r="E61" s="4503"/>
      <c r="F61" s="2400" t="s">
        <v>2439</v>
      </c>
      <c r="G61" s="2401" t="s">
        <v>908</v>
      </c>
      <c r="H61" s="2390">
        <f>'전체 전기 사용내역'!I84</f>
        <v>34.551549999999999</v>
      </c>
      <c r="I61" s="2284"/>
      <c r="J61" s="2284"/>
      <c r="K61" s="2284"/>
      <c r="L61" s="2388"/>
      <c r="M61" s="2181"/>
      <c r="N61" s="85"/>
    </row>
    <row r="62" spans="1:14" ht="24.95" customHeight="1">
      <c r="A62" s="4544"/>
      <c r="B62" s="4503"/>
      <c r="C62" s="4505"/>
      <c r="D62" s="4503"/>
      <c r="E62" s="4503"/>
      <c r="F62" s="2400" t="s">
        <v>2440</v>
      </c>
      <c r="G62" s="2401" t="s">
        <v>694</v>
      </c>
      <c r="H62" s="2390">
        <f>'전체 전기 사용내역'!I85</f>
        <v>55.72</v>
      </c>
      <c r="I62" s="2284"/>
      <c r="J62" s="2284"/>
      <c r="K62" s="2284"/>
      <c r="L62" s="2388"/>
      <c r="M62" s="2181"/>
      <c r="N62" s="85"/>
    </row>
    <row r="63" spans="1:14" ht="24.95" customHeight="1">
      <c r="A63" s="4544"/>
      <c r="B63" s="4503"/>
      <c r="C63" s="4505"/>
      <c r="D63" s="4503"/>
      <c r="E63" s="4503"/>
      <c r="F63" s="2403" t="s">
        <v>2441</v>
      </c>
      <c r="G63" s="2401" t="s">
        <v>2004</v>
      </c>
      <c r="H63" s="2390">
        <f>'전체 전기 사용내역'!I86</f>
        <v>25.02</v>
      </c>
      <c r="I63" s="2284"/>
      <c r="J63" s="2284"/>
      <c r="K63" s="2284"/>
      <c r="L63" s="2388"/>
      <c r="M63" s="2181"/>
      <c r="N63" s="85"/>
    </row>
    <row r="64" spans="1:14" ht="24.95" customHeight="1">
      <c r="A64" s="4544"/>
      <c r="B64" s="4503"/>
      <c r="C64" s="4505"/>
      <c r="D64" s="4503"/>
      <c r="E64" s="4503"/>
      <c r="F64" s="2403" t="s">
        <v>2445</v>
      </c>
      <c r="G64" s="2401" t="s">
        <v>2005</v>
      </c>
      <c r="H64" s="2390">
        <f>'전체 전기 사용내역'!I87</f>
        <v>52.58</v>
      </c>
      <c r="I64" s="2284"/>
      <c r="J64" s="2284"/>
      <c r="K64" s="2284"/>
      <c r="L64" s="2388"/>
      <c r="M64" s="2181"/>
      <c r="N64" s="85"/>
    </row>
    <row r="65" spans="1:14" ht="24.95" customHeight="1">
      <c r="A65" s="4544"/>
      <c r="B65" s="4503"/>
      <c r="C65" s="4505"/>
      <c r="D65" s="4503"/>
      <c r="E65" s="4503"/>
      <c r="F65" s="2400" t="s">
        <v>126</v>
      </c>
      <c r="G65" s="2401" t="s">
        <v>698</v>
      </c>
      <c r="H65" s="2390">
        <f>'전체 전기 사용내역'!I88</f>
        <v>56.739924999999999</v>
      </c>
      <c r="I65" s="2284"/>
      <c r="J65" s="2284"/>
      <c r="K65" s="2284"/>
      <c r="L65" s="2388"/>
      <c r="M65" s="2181"/>
      <c r="N65" s="85"/>
    </row>
    <row r="66" spans="1:14" ht="24.95" customHeight="1">
      <c r="A66" s="4544"/>
      <c r="B66" s="4503"/>
      <c r="C66" s="4505"/>
      <c r="D66" s="4503"/>
      <c r="E66" s="4503"/>
      <c r="F66" s="2608" t="s">
        <v>3260</v>
      </c>
      <c r="G66" s="2401" t="s">
        <v>695</v>
      </c>
      <c r="H66" s="2390">
        <f>'전체 전기 사용내역'!I89</f>
        <v>74.478525000000005</v>
      </c>
      <c r="I66" s="2284"/>
      <c r="J66" s="2284"/>
      <c r="K66" s="2284"/>
      <c r="L66" s="2388"/>
      <c r="M66" s="2181"/>
      <c r="N66" s="85"/>
    </row>
    <row r="67" spans="1:14" ht="24.95" customHeight="1">
      <c r="A67" s="4544"/>
      <c r="B67" s="4503"/>
      <c r="C67" s="4505"/>
      <c r="D67" s="4503"/>
      <c r="E67" s="4503"/>
      <c r="F67" s="2400" t="s">
        <v>11</v>
      </c>
      <c r="G67" s="2401" t="s">
        <v>1200</v>
      </c>
      <c r="H67" s="2390">
        <f>'전체 전기 사용내역'!I90</f>
        <v>66.655874999999995</v>
      </c>
      <c r="I67" s="2284"/>
      <c r="J67" s="2284"/>
      <c r="K67" s="2284"/>
      <c r="L67" s="2388"/>
      <c r="M67" s="2181"/>
      <c r="N67" s="85"/>
    </row>
    <row r="68" spans="1:14" ht="24.95" customHeight="1">
      <c r="A68" s="4544"/>
      <c r="B68" s="4503"/>
      <c r="C68" s="4505"/>
      <c r="D68" s="4503"/>
      <c r="E68" s="4503"/>
      <c r="F68" s="2160" t="s">
        <v>2442</v>
      </c>
      <c r="G68" s="2401" t="s">
        <v>1201</v>
      </c>
      <c r="H68" s="2390">
        <f>'전체 전기 사용내역'!I91</f>
        <v>66.42</v>
      </c>
      <c r="I68" s="2284"/>
      <c r="J68" s="2284"/>
      <c r="K68" s="2284"/>
      <c r="L68" s="2388"/>
      <c r="M68" s="2181"/>
      <c r="N68" s="85"/>
    </row>
    <row r="69" spans="1:14" ht="24.95" customHeight="1">
      <c r="A69" s="4544"/>
      <c r="B69" s="4503"/>
      <c r="C69" s="4505"/>
      <c r="D69" s="4503"/>
      <c r="E69" s="4503"/>
      <c r="F69" s="2160" t="s">
        <v>2443</v>
      </c>
      <c r="G69" s="2401" t="s">
        <v>334</v>
      </c>
      <c r="H69" s="2390">
        <f>'전체 전기 사용내역'!I92</f>
        <v>34.333750000000002</v>
      </c>
      <c r="I69" s="2284"/>
      <c r="J69" s="2284"/>
      <c r="K69" s="2284"/>
      <c r="L69" s="2388"/>
      <c r="M69" s="2181"/>
      <c r="N69" s="85"/>
    </row>
    <row r="70" spans="1:14" ht="24.95" customHeight="1">
      <c r="A70" s="4544"/>
      <c r="B70" s="4503"/>
      <c r="C70" s="4505"/>
      <c r="D70" s="4503"/>
      <c r="E70" s="4503"/>
      <c r="F70" s="2160" t="s">
        <v>10</v>
      </c>
      <c r="G70" s="2389" t="s">
        <v>693</v>
      </c>
      <c r="H70" s="2390">
        <f>'전체 전기 사용내역'!I93</f>
        <v>14.290100000000001</v>
      </c>
      <c r="I70" s="2284"/>
      <c r="J70" s="2284"/>
      <c r="K70" s="2284"/>
      <c r="L70" s="2388"/>
      <c r="M70" s="2181"/>
      <c r="N70" s="85"/>
    </row>
    <row r="71" spans="1:14" ht="24.95" customHeight="1">
      <c r="A71" s="4519"/>
      <c r="B71" s="4512"/>
      <c r="C71" s="4521"/>
      <c r="D71" s="4512"/>
      <c r="E71" s="4512"/>
      <c r="F71" s="2160" t="s">
        <v>225</v>
      </c>
      <c r="G71" s="2389" t="s">
        <v>914</v>
      </c>
      <c r="H71" s="2390">
        <f>'전체 전기 사용내역'!I94</f>
        <v>14.320350000000001</v>
      </c>
      <c r="I71" s="2284"/>
      <c r="J71" s="2284"/>
      <c r="K71" s="2284"/>
      <c r="L71" s="2388"/>
      <c r="M71" s="2181"/>
      <c r="N71" s="85"/>
    </row>
    <row r="72" spans="1:14" ht="24.95" customHeight="1">
      <c r="A72" s="2630"/>
      <c r="B72" s="2631"/>
      <c r="C72" s="3256"/>
      <c r="D72" s="2631"/>
      <c r="E72" s="2631"/>
      <c r="F72" s="2408" t="s">
        <v>2940</v>
      </c>
      <c r="G72" s="2393" t="s">
        <v>2939</v>
      </c>
      <c r="H72" s="3257">
        <v>19.51125</v>
      </c>
      <c r="I72" s="2285"/>
      <c r="J72" s="2285"/>
      <c r="K72" s="2285"/>
      <c r="L72" s="2395"/>
      <c r="M72" s="2181"/>
      <c r="N72" s="85"/>
    </row>
    <row r="73" spans="1:14" ht="24.95" customHeight="1" thickBot="1">
      <c r="A73" s="4517" t="s">
        <v>156</v>
      </c>
      <c r="B73" s="4478"/>
      <c r="C73" s="4478"/>
      <c r="D73" s="2651"/>
      <c r="E73" s="2651"/>
      <c r="F73" s="2651"/>
      <c r="G73" s="2651"/>
      <c r="H73" s="2652">
        <f>SUM(H53:H72)</f>
        <v>900.53872500000011</v>
      </c>
      <c r="I73" s="2652">
        <f>SUM(I52:I71)</f>
        <v>8027.55</v>
      </c>
      <c r="J73" s="2652">
        <f>SUM(J52:J71)</f>
        <v>8272.73</v>
      </c>
      <c r="K73" s="2652">
        <f>SUM(K52:K71)</f>
        <v>5884.3199999999852</v>
      </c>
      <c r="L73" s="2829"/>
      <c r="M73" s="2181"/>
    </row>
    <row r="74" spans="1:14" ht="24.95" customHeight="1">
      <c r="A74" s="4469" t="s">
        <v>105</v>
      </c>
      <c r="B74" s="4470"/>
      <c r="C74" s="4470"/>
      <c r="D74" s="4470"/>
      <c r="E74" s="4471"/>
      <c r="F74" s="2617" t="s">
        <v>228</v>
      </c>
      <c r="G74" s="2618">
        <f>M3</f>
        <v>0.95</v>
      </c>
      <c r="H74" s="2619"/>
      <c r="I74" s="2619"/>
      <c r="J74" s="2619"/>
      <c r="K74" s="2620">
        <f>K73*G74</f>
        <v>5590.1039999999857</v>
      </c>
      <c r="L74" s="2621"/>
      <c r="M74" s="2181"/>
    </row>
    <row r="75" spans="1:14" ht="24.95" customHeight="1" thickBot="1">
      <c r="A75" s="4472"/>
      <c r="B75" s="4473"/>
      <c r="C75" s="4473"/>
      <c r="D75" s="4473"/>
      <c r="E75" s="4474"/>
      <c r="F75" s="2622" t="s">
        <v>344</v>
      </c>
      <c r="G75" s="2622"/>
      <c r="H75" s="2623"/>
      <c r="I75" s="2623"/>
      <c r="J75" s="2623"/>
      <c r="K75" s="2624">
        <f>K74/H73</f>
        <v>6.2075109540680611</v>
      </c>
      <c r="L75" s="2179" t="s">
        <v>352</v>
      </c>
      <c r="M75" s="2181"/>
    </row>
    <row r="76" spans="1:14" ht="24.95" customHeight="1">
      <c r="A76" s="2638"/>
      <c r="B76" s="2638"/>
      <c r="C76" s="2638"/>
      <c r="D76" s="2638"/>
      <c r="E76" s="2638"/>
      <c r="F76" s="2638"/>
      <c r="G76" s="2638"/>
      <c r="H76" s="2639"/>
      <c r="I76" s="2639"/>
      <c r="J76" s="2639"/>
      <c r="K76" s="2639"/>
      <c r="L76" s="2639"/>
      <c r="M76" s="2181"/>
    </row>
    <row r="77" spans="1:14" ht="24.95" customHeight="1">
      <c r="A77" s="2638"/>
      <c r="B77" s="2638"/>
      <c r="C77" s="2638"/>
      <c r="D77" s="2638"/>
      <c r="E77" s="2638"/>
      <c r="F77" s="2638"/>
      <c r="G77" s="2638"/>
      <c r="H77" s="2639"/>
      <c r="I77" s="2639"/>
      <c r="J77" s="2639"/>
      <c r="K77" s="2639"/>
      <c r="L77" s="2639"/>
      <c r="M77" s="2181"/>
    </row>
    <row r="78" spans="1:14" ht="24.95" customHeight="1">
      <c r="A78" s="2638"/>
      <c r="B78" s="2638"/>
      <c r="C78" s="2638"/>
      <c r="D78" s="2638"/>
      <c r="E78" s="2638"/>
      <c r="F78" s="2638"/>
      <c r="G78" s="2638"/>
      <c r="H78" s="2639"/>
      <c r="I78" s="2639"/>
      <c r="J78" s="2639"/>
      <c r="K78" s="2639"/>
      <c r="L78" s="2639"/>
      <c r="M78" s="2181"/>
    </row>
    <row r="79" spans="1:14" ht="24.95" customHeight="1">
      <c r="A79" s="2640"/>
      <c r="B79" s="2640"/>
      <c r="C79" s="2640"/>
      <c r="D79" s="2640"/>
      <c r="E79" s="2640"/>
      <c r="F79" s="2640"/>
      <c r="G79" s="2640"/>
      <c r="H79" s="2641"/>
      <c r="I79" s="2641"/>
      <c r="J79" s="2641"/>
      <c r="K79" s="2641"/>
      <c r="L79" s="2641"/>
      <c r="M79" s="2181"/>
    </row>
    <row r="80" spans="1:14" ht="24.95" customHeight="1">
      <c r="A80" s="4535" t="s">
        <v>209</v>
      </c>
      <c r="B80" s="4531" t="s">
        <v>191</v>
      </c>
      <c r="C80" s="4529" t="s">
        <v>793</v>
      </c>
      <c r="D80" s="2282" t="s">
        <v>969</v>
      </c>
      <c r="E80" s="2282" t="s">
        <v>1027</v>
      </c>
      <c r="F80" s="2282" t="s">
        <v>1095</v>
      </c>
      <c r="G80" s="2282" t="s">
        <v>805</v>
      </c>
      <c r="H80" s="2387"/>
      <c r="I80" s="2284">
        <f>'공용부 정산용 메인 시트'!I228</f>
        <v>12608.19</v>
      </c>
      <c r="J80" s="2284">
        <f>'공용부 정산용 메인 시트'!J228</f>
        <v>12766.3</v>
      </c>
      <c r="K80" s="2284">
        <f>'공용부 정산용 메인 시트'!M228</f>
        <v>3162.1999999999753</v>
      </c>
      <c r="L80" s="2284" t="s">
        <v>190</v>
      </c>
      <c r="M80" s="2181"/>
    </row>
    <row r="81" spans="1:13" ht="24.95" customHeight="1">
      <c r="A81" s="4536"/>
      <c r="B81" s="4480"/>
      <c r="C81" s="4482"/>
      <c r="D81" s="2282" t="s">
        <v>969</v>
      </c>
      <c r="E81" s="2282" t="s">
        <v>803</v>
      </c>
      <c r="F81" s="2282" t="s">
        <v>1095</v>
      </c>
      <c r="G81" s="2282" t="s">
        <v>1085</v>
      </c>
      <c r="H81" s="2387"/>
      <c r="I81" s="2284">
        <f>'공용부 정산용 메인 시트'!I229</f>
        <v>3783</v>
      </c>
      <c r="J81" s="2284">
        <f>'공용부 정산용 메인 시트'!J229</f>
        <v>3833.17</v>
      </c>
      <c r="K81" s="2284">
        <f>'공용부 정산용 메인 시트'!M229</f>
        <v>1505.1000000000022</v>
      </c>
      <c r="L81" s="2284" t="s">
        <v>132</v>
      </c>
      <c r="M81" s="2181"/>
    </row>
    <row r="82" spans="1:13" ht="24.95" customHeight="1">
      <c r="A82" s="4536"/>
      <c r="B82" s="4480"/>
      <c r="C82" s="4530"/>
      <c r="D82" s="2282" t="s">
        <v>969</v>
      </c>
      <c r="E82" s="2282" t="s">
        <v>808</v>
      </c>
      <c r="F82" s="2282" t="s">
        <v>1095</v>
      </c>
      <c r="G82" s="2282" t="s">
        <v>1105</v>
      </c>
      <c r="H82" s="2387"/>
      <c r="I82" s="2284">
        <f>'공용부 정산용 메인 시트'!I230</f>
        <v>10434.14</v>
      </c>
      <c r="J82" s="2284">
        <f>'공용부 정산용 메인 시트'!J230</f>
        <v>10603.33</v>
      </c>
      <c r="K82" s="2284">
        <f>'공용부 정산용 메인 시트'!M230</f>
        <v>5075.7000000000153</v>
      </c>
      <c r="L82" s="2284" t="s">
        <v>1096</v>
      </c>
      <c r="M82" s="2181"/>
    </row>
    <row r="83" spans="1:13" ht="24.95" customHeight="1">
      <c r="A83" s="4536"/>
      <c r="B83" s="4480"/>
      <c r="C83" s="4477" t="s">
        <v>750</v>
      </c>
      <c r="D83" s="2282" t="s">
        <v>973</v>
      </c>
      <c r="E83" s="2282" t="s">
        <v>1027</v>
      </c>
      <c r="F83" s="2282" t="s">
        <v>133</v>
      </c>
      <c r="G83" s="2282" t="s">
        <v>1097</v>
      </c>
      <c r="H83" s="2387"/>
      <c r="I83" s="2284">
        <f>'공용부 정산용 메인 시트'!I231</f>
        <v>6889.89</v>
      </c>
      <c r="J83" s="2284">
        <f>'공용부 정산용 메인 시트'!J231</f>
        <v>7084.42</v>
      </c>
      <c r="K83" s="2284">
        <f>'공용부 정산용 메인 시트'!M231</f>
        <v>3890.5999999999949</v>
      </c>
      <c r="L83" s="2284" t="s">
        <v>190</v>
      </c>
      <c r="M83" s="2181"/>
    </row>
    <row r="84" spans="1:13" ht="24.95" customHeight="1">
      <c r="A84" s="4536"/>
      <c r="B84" s="4480"/>
      <c r="C84" s="4480"/>
      <c r="D84" s="2282" t="s">
        <v>969</v>
      </c>
      <c r="E84" s="4503" t="s">
        <v>810</v>
      </c>
      <c r="F84" s="2282" t="s">
        <v>1095</v>
      </c>
      <c r="G84" s="2603" t="s">
        <v>1074</v>
      </c>
      <c r="H84" s="2387"/>
      <c r="I84" s="2284">
        <f>'공용부 정산용 메인 시트'!I232</f>
        <v>4803.82</v>
      </c>
      <c r="J84" s="2284">
        <f>'공용부 정산용 메인 시트'!J232</f>
        <v>4947.74</v>
      </c>
      <c r="K84" s="2284">
        <f>'공용부 정산용 메인 시트'!M232</f>
        <v>7196.0000000000027</v>
      </c>
      <c r="L84" s="2284">
        <v>0</v>
      </c>
      <c r="M84" s="2181"/>
    </row>
    <row r="85" spans="1:13" ht="24.95" customHeight="1">
      <c r="A85" s="4536"/>
      <c r="B85" s="4528"/>
      <c r="C85" s="4528"/>
      <c r="D85" s="2282" t="s">
        <v>975</v>
      </c>
      <c r="E85" s="4503"/>
      <c r="F85" s="2282" t="s">
        <v>135</v>
      </c>
      <c r="G85" s="2282" t="s">
        <v>1089</v>
      </c>
      <c r="H85" s="2387"/>
      <c r="I85" s="2284">
        <f>'공용부 정산용 메인 시트'!I233</f>
        <v>0</v>
      </c>
      <c r="J85" s="2284">
        <f>'공용부 정산용 메인 시트'!J233</f>
        <v>0</v>
      </c>
      <c r="K85" s="2284">
        <f>'공용부 정산용 메인 시트'!M233</f>
        <v>0</v>
      </c>
      <c r="L85" s="2284">
        <v>0</v>
      </c>
      <c r="M85" s="2181"/>
    </row>
    <row r="86" spans="1:13" ht="24.95" customHeight="1">
      <c r="A86" s="4536"/>
      <c r="B86" s="4477" t="s">
        <v>191</v>
      </c>
      <c r="C86" s="4485" t="s">
        <v>137</v>
      </c>
      <c r="D86" s="4503" t="s">
        <v>791</v>
      </c>
      <c r="E86" s="4503"/>
      <c r="F86" s="2282" t="s">
        <v>3261</v>
      </c>
      <c r="G86" s="4505" t="s">
        <v>45</v>
      </c>
      <c r="H86" s="2387"/>
      <c r="I86" s="2284">
        <f>'공용부 정산용 메인 시트'!I234</f>
        <v>0</v>
      </c>
      <c r="J86" s="2284">
        <f>'공용부 정산용 메인 시트'!J234</f>
        <v>0</v>
      </c>
      <c r="K86" s="2284">
        <f>'공용부 정산용 메인 시트'!M234</f>
        <v>0</v>
      </c>
      <c r="L86" s="2284">
        <v>0</v>
      </c>
      <c r="M86" s="2181"/>
    </row>
    <row r="87" spans="1:13" ht="24.95" customHeight="1">
      <c r="A87" s="4536"/>
      <c r="B87" s="4480"/>
      <c r="C87" s="4482"/>
      <c r="D87" s="4503"/>
      <c r="E87" s="4503"/>
      <c r="F87" s="2282" t="s">
        <v>794</v>
      </c>
      <c r="G87" s="4503"/>
      <c r="H87" s="2387"/>
      <c r="I87" s="2284">
        <f>'공용부 정산용 메인 시트'!I235</f>
        <v>0</v>
      </c>
      <c r="J87" s="2284">
        <f>'공용부 정산용 메인 시트'!J235</f>
        <v>0</v>
      </c>
      <c r="K87" s="2284">
        <f>'공용부 정산용 메인 시트'!M235</f>
        <v>0</v>
      </c>
      <c r="L87" s="2284">
        <v>0</v>
      </c>
      <c r="M87" s="2181"/>
    </row>
    <row r="88" spans="1:13" ht="24.95" customHeight="1">
      <c r="A88" s="4536"/>
      <c r="B88" s="4480"/>
      <c r="C88" s="4482"/>
      <c r="D88" s="4503"/>
      <c r="E88" s="4503"/>
      <c r="F88" s="2282" t="s">
        <v>3262</v>
      </c>
      <c r="G88" s="4503"/>
      <c r="H88" s="2387"/>
      <c r="I88" s="2284">
        <f>'공용부 정산용 메인 시트'!I236</f>
        <v>0</v>
      </c>
      <c r="J88" s="2284">
        <f>'공용부 정산용 메인 시트'!J236</f>
        <v>0</v>
      </c>
      <c r="K88" s="2284">
        <f>'공용부 정산용 메인 시트'!M236</f>
        <v>0</v>
      </c>
      <c r="L88" s="2284">
        <v>0</v>
      </c>
      <c r="M88" s="2181"/>
    </row>
    <row r="89" spans="1:13" ht="24.95" customHeight="1">
      <c r="A89" s="4536"/>
      <c r="B89" s="4528"/>
      <c r="C89" s="4530"/>
      <c r="D89" s="4503"/>
      <c r="E89" s="4503"/>
      <c r="F89" s="2282" t="s">
        <v>15</v>
      </c>
      <c r="G89" s="4503"/>
      <c r="H89" s="2387"/>
      <c r="I89" s="2284">
        <f>'공용부 정산용 메인 시트'!I237</f>
        <v>0</v>
      </c>
      <c r="J89" s="2284">
        <f>'공용부 정산용 메인 시트'!J237</f>
        <v>0</v>
      </c>
      <c r="K89" s="2284">
        <f>'공용부 정산용 메인 시트'!M237</f>
        <v>0</v>
      </c>
      <c r="L89" s="2284">
        <v>0</v>
      </c>
      <c r="M89" s="2181"/>
    </row>
    <row r="90" spans="1:13" ht="24.95" customHeight="1">
      <c r="A90" s="4536"/>
      <c r="B90" s="2643" t="s">
        <v>191</v>
      </c>
      <c r="C90" s="4485" t="s">
        <v>137</v>
      </c>
      <c r="D90" s="4503" t="s">
        <v>1804</v>
      </c>
      <c r="E90" s="4503" t="s">
        <v>1027</v>
      </c>
      <c r="F90" s="2282" t="s">
        <v>916</v>
      </c>
      <c r="G90" s="4505" t="s">
        <v>58</v>
      </c>
      <c r="H90" s="2387"/>
      <c r="I90" s="2284">
        <f>'공용부 정산용 메인 시트'!I238</f>
        <v>1199.26</v>
      </c>
      <c r="J90" s="2284">
        <f>'공용부 정산용 메인 시트'!J238</f>
        <v>1202.43</v>
      </c>
      <c r="K90" s="2284">
        <f>'공용부 정산용 메인 시트'!M238</f>
        <v>63.400000000001455</v>
      </c>
      <c r="L90" s="2284">
        <v>0</v>
      </c>
      <c r="M90" s="2181"/>
    </row>
    <row r="91" spans="1:13" ht="24.95" customHeight="1">
      <c r="A91" s="4536"/>
      <c r="B91" s="2139"/>
      <c r="C91" s="4482"/>
      <c r="D91" s="4503"/>
      <c r="E91" s="4503"/>
      <c r="F91" s="2282" t="s">
        <v>1114</v>
      </c>
      <c r="G91" s="4503"/>
      <c r="H91" s="2387"/>
      <c r="I91" s="2284">
        <f>'공용부 정산용 메인 시트'!I239</f>
        <v>0</v>
      </c>
      <c r="J91" s="2284">
        <f>'공용부 정산용 메인 시트'!J239</f>
        <v>0</v>
      </c>
      <c r="K91" s="2284">
        <f>'공용부 정산용 메인 시트'!M239</f>
        <v>0</v>
      </c>
      <c r="L91" s="2284">
        <v>0</v>
      </c>
      <c r="M91" s="2181"/>
    </row>
    <row r="92" spans="1:13" ht="24.95" customHeight="1">
      <c r="A92" s="4536"/>
      <c r="B92" s="2139"/>
      <c r="C92" s="4482"/>
      <c r="D92" s="4503"/>
      <c r="E92" s="4503"/>
      <c r="F92" s="2282" t="s">
        <v>896</v>
      </c>
      <c r="G92" s="4503"/>
      <c r="H92" s="2387"/>
      <c r="I92" s="2284">
        <f>'공용부 정산용 메인 시트'!I241</f>
        <v>0</v>
      </c>
      <c r="J92" s="2284">
        <f>'공용부 정산용 메인 시트'!J241</f>
        <v>0</v>
      </c>
      <c r="K92" s="2284">
        <f>'공용부 정산용 메인 시트'!M241</f>
        <v>0</v>
      </c>
      <c r="L92" s="2284">
        <v>0</v>
      </c>
      <c r="M92" s="2181"/>
    </row>
    <row r="93" spans="1:13" ht="24.95" customHeight="1">
      <c r="A93" s="4536"/>
      <c r="B93" s="2139"/>
      <c r="C93" s="4482"/>
      <c r="D93" s="4503"/>
      <c r="E93" s="4503"/>
      <c r="F93" s="2183" t="s">
        <v>3251</v>
      </c>
      <c r="G93" s="4503"/>
      <c r="H93" s="2387"/>
      <c r="I93" s="2284">
        <f>'공용부 정산용 메인 시트'!I242</f>
        <v>0</v>
      </c>
      <c r="J93" s="2284">
        <f>'공용부 정산용 메인 시트'!J242</f>
        <v>0</v>
      </c>
      <c r="K93" s="2284">
        <f>'공용부 정산용 메인 시트'!M242</f>
        <v>0</v>
      </c>
      <c r="L93" s="2284" t="s">
        <v>190</v>
      </c>
      <c r="M93" s="2181"/>
    </row>
    <row r="94" spans="1:13" ht="24.95" customHeight="1">
      <c r="A94" s="4536"/>
      <c r="B94" s="2139"/>
      <c r="C94" s="4482"/>
      <c r="D94" s="4503"/>
      <c r="E94" s="4503"/>
      <c r="F94" s="2183" t="s">
        <v>3250</v>
      </c>
      <c r="G94" s="4503"/>
      <c r="H94" s="2387"/>
      <c r="I94" s="2284">
        <f>'공용부 정산용 메인 시트'!I243</f>
        <v>0</v>
      </c>
      <c r="J94" s="2284">
        <f>'공용부 정산용 메인 시트'!J243</f>
        <v>0</v>
      </c>
      <c r="K94" s="2284">
        <f>'공용부 정산용 메인 시트'!M243</f>
        <v>0</v>
      </c>
      <c r="L94" s="2284">
        <v>0</v>
      </c>
      <c r="M94" s="2181"/>
    </row>
    <row r="95" spans="1:13" ht="24.95" customHeight="1">
      <c r="A95" s="4536"/>
      <c r="B95" s="2139"/>
      <c r="C95" s="4482"/>
      <c r="D95" s="4503"/>
      <c r="E95" s="4503"/>
      <c r="F95" s="2282" t="s">
        <v>816</v>
      </c>
      <c r="G95" s="4503"/>
      <c r="H95" s="2387"/>
      <c r="I95" s="2284">
        <f>'공용부 정산용 메인 시트'!I244</f>
        <v>0</v>
      </c>
      <c r="J95" s="2284">
        <f>'공용부 정산용 메인 시트'!J244</f>
        <v>0</v>
      </c>
      <c r="K95" s="2284">
        <f>'공용부 정산용 메인 시트'!M244</f>
        <v>0</v>
      </c>
      <c r="L95" s="2284">
        <v>0</v>
      </c>
      <c r="M95" s="2181"/>
    </row>
    <row r="96" spans="1:13" ht="24.95" customHeight="1">
      <c r="A96" s="4536"/>
      <c r="B96" s="2139"/>
      <c r="C96" s="4482"/>
      <c r="D96" s="4503"/>
      <c r="E96" s="4503"/>
      <c r="F96" s="2400" t="s">
        <v>2446</v>
      </c>
      <c r="G96" s="4503"/>
      <c r="H96" s="2387"/>
      <c r="I96" s="2284">
        <f>'공용부 정산용 메인 시트'!I245</f>
        <v>0</v>
      </c>
      <c r="J96" s="2284">
        <f>'공용부 정산용 메인 시트'!J245</f>
        <v>0</v>
      </c>
      <c r="K96" s="2284">
        <f>'공용부 정산용 메인 시트'!M245</f>
        <v>0</v>
      </c>
      <c r="L96" s="2284">
        <v>0</v>
      </c>
      <c r="M96" s="2181"/>
    </row>
    <row r="97" spans="1:17" ht="24.95" customHeight="1">
      <c r="A97" s="4536"/>
      <c r="B97" s="2139"/>
      <c r="C97" s="4482"/>
      <c r="D97" s="4503"/>
      <c r="E97" s="4503"/>
      <c r="F97" s="2400" t="s">
        <v>3263</v>
      </c>
      <c r="G97" s="4503"/>
      <c r="H97" s="2387"/>
      <c r="I97" s="2284"/>
      <c r="J97" s="2284"/>
      <c r="K97" s="2284"/>
      <c r="L97" s="2284"/>
      <c r="M97" s="2181"/>
    </row>
    <row r="98" spans="1:17" ht="24.95" customHeight="1">
      <c r="A98" s="4536"/>
      <c r="B98" s="2644"/>
      <c r="C98" s="4530"/>
      <c r="D98" s="4503"/>
      <c r="E98" s="4503"/>
      <c r="F98" s="2282" t="s">
        <v>15</v>
      </c>
      <c r="G98" s="4503"/>
      <c r="H98" s="2387"/>
      <c r="I98" s="2284">
        <f>'공용부 정산용 메인 시트'!I246</f>
        <v>0</v>
      </c>
      <c r="J98" s="2284">
        <f>'공용부 정산용 메인 시트'!J246</f>
        <v>0</v>
      </c>
      <c r="K98" s="2284">
        <f>'공용부 정산용 메인 시트'!M246</f>
        <v>0</v>
      </c>
      <c r="L98" s="2284">
        <v>0</v>
      </c>
      <c r="M98" s="2181"/>
    </row>
    <row r="99" spans="1:17" ht="24.95" customHeight="1">
      <c r="A99" s="4536"/>
      <c r="B99" s="2643" t="s">
        <v>191</v>
      </c>
      <c r="C99" s="4485" t="s">
        <v>1100</v>
      </c>
      <c r="D99" s="4503" t="s">
        <v>992</v>
      </c>
      <c r="E99" s="4503" t="s">
        <v>815</v>
      </c>
      <c r="F99" s="2400" t="s">
        <v>2448</v>
      </c>
      <c r="G99" s="4505" t="s">
        <v>2457</v>
      </c>
      <c r="H99" s="2387"/>
      <c r="I99" s="2284">
        <f>'공용부 정산용 메인 시트'!I247</f>
        <v>7991.78</v>
      </c>
      <c r="J99" s="2284">
        <f>'공용부 정산용 메인 시트'!J247</f>
        <v>8151.91</v>
      </c>
      <c r="K99" s="2284">
        <f>'공용부 정산용 메인 시트'!M247</f>
        <v>3202.6000000000022</v>
      </c>
      <c r="L99" s="2284">
        <v>0</v>
      </c>
      <c r="M99" s="2181"/>
    </row>
    <row r="100" spans="1:17" ht="24.95" customHeight="1">
      <c r="A100" s="4536"/>
      <c r="B100" s="2139"/>
      <c r="C100" s="4482"/>
      <c r="D100" s="4503"/>
      <c r="E100" s="4503"/>
      <c r="F100" s="2400" t="s">
        <v>314</v>
      </c>
      <c r="G100" s="4503"/>
      <c r="H100" s="2387"/>
      <c r="I100" s="2284">
        <f>'공용부 정산용 메인 시트'!I248</f>
        <v>0</v>
      </c>
      <c r="J100" s="2284">
        <f>'공용부 정산용 메인 시트'!J248</f>
        <v>0</v>
      </c>
      <c r="K100" s="2284">
        <f>'공용부 정산용 메인 시트'!M248</f>
        <v>0</v>
      </c>
      <c r="L100" s="2284">
        <v>0</v>
      </c>
      <c r="M100" s="2181"/>
    </row>
    <row r="101" spans="1:17" ht="24.95" customHeight="1">
      <c r="A101" s="4536"/>
      <c r="B101" s="2139"/>
      <c r="C101" s="4482"/>
      <c r="D101" s="4503"/>
      <c r="E101" s="4503"/>
      <c r="F101" s="2400" t="s">
        <v>2449</v>
      </c>
      <c r="G101" s="4503"/>
      <c r="H101" s="2387"/>
      <c r="I101" s="2284">
        <f>'공용부 정산용 메인 시트'!I249</f>
        <v>0</v>
      </c>
      <c r="J101" s="2284">
        <f>'공용부 정산용 메인 시트'!J249</f>
        <v>0</v>
      </c>
      <c r="K101" s="2284">
        <f>'공용부 정산용 메인 시트'!M249</f>
        <v>0</v>
      </c>
      <c r="L101" s="2284">
        <v>0</v>
      </c>
      <c r="M101" s="2181"/>
    </row>
    <row r="102" spans="1:17" ht="24.95" customHeight="1">
      <c r="A102" s="4536"/>
      <c r="B102" s="2139"/>
      <c r="C102" s="4482"/>
      <c r="D102" s="4503"/>
      <c r="E102" s="4503"/>
      <c r="F102" s="2282" t="s">
        <v>2152</v>
      </c>
      <c r="G102" s="4503"/>
      <c r="H102" s="2387"/>
      <c r="I102" s="2284">
        <f>'공용부 정산용 메인 시트'!I250</f>
        <v>0</v>
      </c>
      <c r="J102" s="2284">
        <f>'공용부 정산용 메인 시트'!J250</f>
        <v>0</v>
      </c>
      <c r="K102" s="2284">
        <f>'공용부 정산용 메인 시트'!M250</f>
        <v>0</v>
      </c>
      <c r="L102" s="2284">
        <v>0</v>
      </c>
      <c r="M102" s="2181"/>
    </row>
    <row r="103" spans="1:17" ht="24.95" customHeight="1">
      <c r="A103" s="4536"/>
      <c r="B103" s="2139"/>
      <c r="C103" s="4482"/>
      <c r="D103" s="4503"/>
      <c r="E103" s="4503"/>
      <c r="F103" s="2282" t="s">
        <v>3261</v>
      </c>
      <c r="G103" s="4503"/>
      <c r="H103" s="2387"/>
      <c r="I103" s="2284">
        <f>'공용부 정산용 메인 시트'!I251</f>
        <v>0</v>
      </c>
      <c r="J103" s="2284">
        <f>'공용부 정산용 메인 시트'!J251</f>
        <v>0</v>
      </c>
      <c r="K103" s="2284">
        <f>'공용부 정산용 메인 시트'!M251</f>
        <v>0</v>
      </c>
      <c r="L103" s="2284">
        <v>0</v>
      </c>
      <c r="M103" s="2181"/>
    </row>
    <row r="104" spans="1:17" ht="24.95" customHeight="1">
      <c r="A104" s="4536"/>
      <c r="B104" s="2644"/>
      <c r="C104" s="2155"/>
      <c r="D104" s="2282" t="s">
        <v>974</v>
      </c>
      <c r="E104" s="4503"/>
      <c r="F104" s="2608" t="s">
        <v>136</v>
      </c>
      <c r="G104" s="2608" t="s">
        <v>1099</v>
      </c>
      <c r="H104" s="2786"/>
      <c r="I104" s="2284">
        <f>'공용부 정산용 메인 시트'!I252</f>
        <v>0</v>
      </c>
      <c r="J104" s="2284">
        <f>'공용부 정산용 메인 시트'!J252</f>
        <v>0</v>
      </c>
      <c r="K104" s="2284">
        <f>'공용부 정산용 메인 시트'!M252</f>
        <v>0</v>
      </c>
      <c r="L104" s="2284">
        <v>0</v>
      </c>
      <c r="M104" s="2181"/>
    </row>
    <row r="105" spans="1:17" ht="24.95" customHeight="1">
      <c r="A105" s="4536"/>
      <c r="B105" s="2643" t="s">
        <v>191</v>
      </c>
      <c r="C105" s="2155"/>
      <c r="D105" s="4477" t="s">
        <v>224</v>
      </c>
      <c r="E105" s="4477" t="s">
        <v>224</v>
      </c>
      <c r="F105" s="2400" t="s">
        <v>916</v>
      </c>
      <c r="G105" s="2608" t="s">
        <v>898</v>
      </c>
      <c r="H105" s="2786">
        <v>43.100199999999994</v>
      </c>
      <c r="I105" s="2647"/>
      <c r="J105" s="2140"/>
      <c r="K105" s="2140"/>
      <c r="L105" s="2122"/>
      <c r="M105" s="2181"/>
      <c r="O105" s="85"/>
      <c r="Q105" s="85"/>
    </row>
    <row r="106" spans="1:17" ht="24.95" customHeight="1">
      <c r="A106" s="4536"/>
      <c r="B106" s="2139"/>
      <c r="C106" s="2155"/>
      <c r="D106" s="4480"/>
      <c r="E106" s="4480"/>
      <c r="F106" s="2400" t="s">
        <v>2840</v>
      </c>
      <c r="G106" s="2608" t="s">
        <v>895</v>
      </c>
      <c r="H106" s="2786">
        <v>41.79945</v>
      </c>
      <c r="I106" s="2647"/>
      <c r="J106" s="2140"/>
      <c r="K106" s="2140"/>
      <c r="L106" s="2122"/>
      <c r="M106" s="2181"/>
      <c r="O106" s="85"/>
      <c r="Q106" s="85"/>
    </row>
    <row r="107" spans="1:17" ht="24.95" customHeight="1">
      <c r="A107" s="4536"/>
      <c r="B107" s="2139"/>
      <c r="C107" s="2155"/>
      <c r="D107" s="4480"/>
      <c r="E107" s="4480"/>
      <c r="F107" s="2400" t="s">
        <v>896</v>
      </c>
      <c r="G107" s="2608" t="s">
        <v>893</v>
      </c>
      <c r="H107" s="2786">
        <v>34.333750000000002</v>
      </c>
      <c r="I107" s="2647"/>
      <c r="J107" s="2140"/>
      <c r="K107" s="2140"/>
      <c r="L107" s="2122"/>
      <c r="M107" s="2181"/>
      <c r="O107" s="85"/>
      <c r="Q107" s="85"/>
    </row>
    <row r="108" spans="1:17" ht="24.95" customHeight="1">
      <c r="A108" s="4536"/>
      <c r="B108" s="2139"/>
      <c r="C108" s="2155"/>
      <c r="D108" s="4480"/>
      <c r="E108" s="4480"/>
      <c r="F108" s="2400" t="s">
        <v>2841</v>
      </c>
      <c r="G108" s="2608" t="s">
        <v>903</v>
      </c>
      <c r="H108" s="2786">
        <v>20.951150000000002</v>
      </c>
      <c r="I108" s="2647"/>
      <c r="J108" s="2140"/>
      <c r="K108" s="2140"/>
      <c r="L108" s="2122"/>
      <c r="M108" s="2181"/>
      <c r="O108" s="85"/>
      <c r="Q108" s="85"/>
    </row>
    <row r="109" spans="1:17" ht="24.95" customHeight="1">
      <c r="A109" s="4536"/>
      <c r="B109" s="2139"/>
      <c r="C109" s="2155"/>
      <c r="D109" s="4480"/>
      <c r="E109" s="4480"/>
      <c r="F109" s="2400" t="s">
        <v>230</v>
      </c>
      <c r="G109" s="2608" t="s">
        <v>906</v>
      </c>
      <c r="H109" s="2786">
        <v>20.948125000000001</v>
      </c>
      <c r="I109" s="2647"/>
      <c r="J109" s="2140"/>
      <c r="K109" s="2140"/>
      <c r="L109" s="2122"/>
      <c r="M109" s="2181"/>
      <c r="O109" s="85"/>
      <c r="Q109" s="85"/>
    </row>
    <row r="110" spans="1:17" ht="24.95" customHeight="1">
      <c r="A110" s="4536"/>
      <c r="B110" s="2139"/>
      <c r="C110" s="2155"/>
      <c r="D110" s="4480"/>
      <c r="E110" s="4480"/>
      <c r="F110" s="2400" t="s">
        <v>2842</v>
      </c>
      <c r="G110" s="2608" t="s">
        <v>904</v>
      </c>
      <c r="H110" s="2786">
        <v>42.471000000000004</v>
      </c>
      <c r="I110" s="2647"/>
      <c r="J110" s="2140"/>
      <c r="K110" s="2140"/>
      <c r="L110" s="2122"/>
      <c r="M110" s="2181"/>
      <c r="O110" s="85"/>
      <c r="Q110" s="85"/>
    </row>
    <row r="111" spans="1:17" ht="24.95" customHeight="1">
      <c r="A111" s="4536"/>
      <c r="B111" s="2139"/>
      <c r="C111" s="2155"/>
      <c r="D111" s="4480"/>
      <c r="E111" s="4480"/>
      <c r="F111" s="2400" t="s">
        <v>2843</v>
      </c>
      <c r="G111" s="2608" t="s">
        <v>2280</v>
      </c>
      <c r="H111" s="2786">
        <v>117.88</v>
      </c>
      <c r="I111" s="2647"/>
      <c r="J111" s="2140"/>
      <c r="K111" s="2140"/>
      <c r="L111" s="2122"/>
      <c r="M111" s="2181"/>
      <c r="O111" s="85"/>
      <c r="Q111" s="85"/>
    </row>
    <row r="112" spans="1:17" ht="24.95" customHeight="1">
      <c r="A112" s="4536"/>
      <c r="B112" s="2139"/>
      <c r="C112" s="2155"/>
      <c r="D112" s="4480"/>
      <c r="E112" s="4480"/>
      <c r="F112" s="2400" t="s">
        <v>2844</v>
      </c>
      <c r="G112" s="2608" t="s">
        <v>2279</v>
      </c>
      <c r="H112" s="2786">
        <v>40.937325000000001</v>
      </c>
      <c r="I112" s="2647"/>
      <c r="J112" s="2140"/>
      <c r="K112" s="2140"/>
      <c r="L112" s="2122"/>
      <c r="M112" s="2181"/>
      <c r="O112" s="85"/>
      <c r="Q112" s="85"/>
    </row>
    <row r="113" spans="1:17" ht="24.95" customHeight="1" thickBot="1">
      <c r="A113" s="4536"/>
      <c r="B113" s="2139"/>
      <c r="C113" s="2155"/>
      <c r="D113" s="4480"/>
      <c r="E113" s="4480"/>
      <c r="F113" s="2837" t="s">
        <v>15</v>
      </c>
      <c r="G113" s="2610" t="s">
        <v>907</v>
      </c>
      <c r="H113" s="3974">
        <v>517.16610000000003</v>
      </c>
      <c r="I113" s="2647"/>
      <c r="J113" s="2140"/>
      <c r="K113" s="2140"/>
      <c r="L113" s="2122"/>
      <c r="M113" s="2181"/>
      <c r="O113" s="85"/>
      <c r="Q113" s="85"/>
    </row>
    <row r="114" spans="1:17" ht="24.95" customHeight="1" thickTop="1">
      <c r="A114" s="4536"/>
      <c r="B114" s="2139"/>
      <c r="C114" s="2155"/>
      <c r="D114" s="4480"/>
      <c r="E114" s="4527"/>
      <c r="F114" s="3964" t="s">
        <v>3533</v>
      </c>
      <c r="G114" s="3978" t="s">
        <v>3535</v>
      </c>
      <c r="H114" s="3981">
        <v>19.70485</v>
      </c>
      <c r="I114" s="3961"/>
      <c r="J114" s="2140"/>
      <c r="K114" s="2140"/>
      <c r="L114" s="2122"/>
      <c r="M114" s="2181"/>
      <c r="O114" s="85"/>
      <c r="Q114" s="85"/>
    </row>
    <row r="115" spans="1:17" ht="24.95" customHeight="1">
      <c r="A115" s="4536"/>
      <c r="B115" s="2139"/>
      <c r="C115" s="2155"/>
      <c r="D115" s="4480"/>
      <c r="E115" s="4527"/>
      <c r="F115" s="3972" t="s">
        <v>3153</v>
      </c>
      <c r="G115" s="2608" t="s">
        <v>909</v>
      </c>
      <c r="H115" s="3982">
        <v>19.629224999999998</v>
      </c>
      <c r="I115" s="3961"/>
      <c r="J115" s="2140"/>
      <c r="K115" s="2140"/>
      <c r="L115" s="2122"/>
      <c r="M115" s="2181"/>
      <c r="O115" s="85"/>
      <c r="Q115" s="85"/>
    </row>
    <row r="116" spans="1:17" ht="24.95" customHeight="1">
      <c r="A116" s="4536"/>
      <c r="B116" s="2139"/>
      <c r="C116" s="2155"/>
      <c r="D116" s="4480"/>
      <c r="E116" s="4527"/>
      <c r="F116" s="3972" t="s">
        <v>3154</v>
      </c>
      <c r="G116" s="2608" t="s">
        <v>3525</v>
      </c>
      <c r="H116" s="3982">
        <v>19.629224999999998</v>
      </c>
      <c r="I116" s="3961"/>
      <c r="J116" s="2140"/>
      <c r="K116" s="2140"/>
      <c r="L116" s="2122"/>
      <c r="M116" s="2181"/>
      <c r="O116" s="85"/>
      <c r="Q116" s="85"/>
    </row>
    <row r="117" spans="1:17" ht="24.95" customHeight="1">
      <c r="A117" s="4536"/>
      <c r="B117" s="2139"/>
      <c r="C117" s="2155"/>
      <c r="D117" s="4480"/>
      <c r="E117" s="4527"/>
      <c r="F117" s="3972" t="s">
        <v>3537</v>
      </c>
      <c r="G117" s="2608" t="s">
        <v>910</v>
      </c>
      <c r="H117" s="3982">
        <v>19.629224999999998</v>
      </c>
      <c r="I117" s="3961"/>
      <c r="J117" s="2140"/>
      <c r="K117" s="2140"/>
      <c r="L117" s="2122"/>
      <c r="M117" s="2181"/>
      <c r="O117" s="85"/>
      <c r="Q117" s="85"/>
    </row>
    <row r="118" spans="1:17" ht="24.95" customHeight="1">
      <c r="A118" s="4536"/>
      <c r="B118" s="2139"/>
      <c r="C118" s="2155"/>
      <c r="D118" s="4480"/>
      <c r="E118" s="4527"/>
      <c r="F118" s="3972" t="s">
        <v>2404</v>
      </c>
      <c r="G118" s="2608" t="s">
        <v>3527</v>
      </c>
      <c r="H118" s="3982">
        <v>40.916149999999995</v>
      </c>
      <c r="I118" s="3961"/>
      <c r="J118" s="2140"/>
      <c r="K118" s="2140"/>
      <c r="L118" s="2122"/>
      <c r="M118" s="2181"/>
      <c r="O118" s="85"/>
      <c r="Q118" s="85"/>
    </row>
    <row r="119" spans="1:17" ht="24.95" customHeight="1">
      <c r="A119" s="4536"/>
      <c r="B119" s="2139"/>
      <c r="C119" s="2155"/>
      <c r="D119" s="4480"/>
      <c r="E119" s="4527"/>
      <c r="F119" s="3972" t="s">
        <v>3531</v>
      </c>
      <c r="G119" s="2608" t="s">
        <v>3543</v>
      </c>
      <c r="H119" s="3982">
        <v>22.49</v>
      </c>
      <c r="I119" s="3961"/>
      <c r="J119" s="2140"/>
      <c r="K119" s="2140"/>
      <c r="L119" s="2122"/>
      <c r="M119" s="2181"/>
      <c r="O119" s="85"/>
      <c r="Q119" s="85"/>
    </row>
    <row r="120" spans="1:17" ht="24.95" customHeight="1">
      <c r="A120" s="4536"/>
      <c r="B120" s="2139"/>
      <c r="C120" s="2155"/>
      <c r="D120" s="4480"/>
      <c r="E120" s="4527"/>
      <c r="F120" s="3972" t="s">
        <v>3540</v>
      </c>
      <c r="G120" s="2608" t="s">
        <v>835</v>
      </c>
      <c r="H120" s="3982">
        <v>15.155250000000001</v>
      </c>
      <c r="I120" s="3961"/>
      <c r="J120" s="2140"/>
      <c r="K120" s="2140"/>
      <c r="L120" s="2122"/>
      <c r="M120" s="2181"/>
      <c r="O120" s="85"/>
      <c r="Q120" s="85"/>
    </row>
    <row r="121" spans="1:17" ht="24.95" customHeight="1" thickBot="1">
      <c r="A121" s="4536"/>
      <c r="B121" s="2139"/>
      <c r="C121" s="2155"/>
      <c r="D121" s="4480"/>
      <c r="E121" s="4527"/>
      <c r="F121" s="3979" t="s">
        <v>3155</v>
      </c>
      <c r="G121" s="3980" t="s">
        <v>1464</v>
      </c>
      <c r="H121" s="3983">
        <v>19.629224999999998</v>
      </c>
      <c r="I121" s="3961"/>
      <c r="J121" s="2140"/>
      <c r="K121" s="2140"/>
      <c r="L121" s="2122"/>
      <c r="M121" s="2181"/>
      <c r="O121" s="85"/>
      <c r="Q121" s="85"/>
    </row>
    <row r="122" spans="1:17" ht="24.95" customHeight="1" thickTop="1">
      <c r="A122" s="4536"/>
      <c r="B122" s="2139"/>
      <c r="C122" s="2155"/>
      <c r="D122" s="4480"/>
      <c r="E122" s="4480"/>
      <c r="F122" s="3975" t="s">
        <v>2847</v>
      </c>
      <c r="G122" s="3976" t="s">
        <v>911</v>
      </c>
      <c r="H122" s="3977">
        <v>79.58</v>
      </c>
      <c r="I122" s="2647"/>
      <c r="J122" s="2140"/>
      <c r="K122" s="2140"/>
      <c r="L122" s="2122"/>
      <c r="M122" s="2181"/>
      <c r="O122" s="85"/>
      <c r="Q122" s="85"/>
    </row>
    <row r="123" spans="1:17" ht="24.95" customHeight="1">
      <c r="A123" s="4536"/>
      <c r="B123" s="2139"/>
      <c r="C123" s="2155"/>
      <c r="D123" s="4480"/>
      <c r="E123" s="4480"/>
      <c r="F123" s="2400" t="s">
        <v>928</v>
      </c>
      <c r="G123" s="2608" t="s">
        <v>927</v>
      </c>
      <c r="H123" s="2786">
        <v>122.17672499999999</v>
      </c>
      <c r="I123" s="2647"/>
      <c r="J123" s="2140"/>
      <c r="K123" s="2140"/>
      <c r="L123" s="2122"/>
      <c r="M123" s="2181"/>
      <c r="O123" s="85"/>
      <c r="Q123" s="85"/>
    </row>
    <row r="124" spans="1:17" ht="24.95" customHeight="1">
      <c r="A124" s="4536"/>
      <c r="B124" s="2139"/>
      <c r="C124" s="2155"/>
      <c r="D124" s="4480"/>
      <c r="E124" s="4480"/>
      <c r="F124" s="2400" t="s">
        <v>849</v>
      </c>
      <c r="G124" s="2608" t="s">
        <v>934</v>
      </c>
      <c r="H124" s="2786">
        <v>122.17672499999999</v>
      </c>
      <c r="I124" s="2647"/>
      <c r="J124" s="2140"/>
      <c r="K124" s="2140"/>
      <c r="L124" s="2122"/>
      <c r="M124" s="2181"/>
      <c r="O124" s="85"/>
      <c r="Q124" s="85"/>
    </row>
    <row r="125" spans="1:17" ht="24.95" customHeight="1">
      <c r="A125" s="4536"/>
      <c r="B125" s="2139"/>
      <c r="C125" s="2155"/>
      <c r="D125" s="4480"/>
      <c r="E125" s="4480"/>
      <c r="F125" s="2400" t="s">
        <v>2848</v>
      </c>
      <c r="G125" s="2608" t="s">
        <v>930</v>
      </c>
      <c r="H125" s="2786">
        <v>154.83462499999999</v>
      </c>
      <c r="I125" s="2647"/>
      <c r="J125" s="2140"/>
      <c r="K125" s="2140"/>
      <c r="L125" s="2122"/>
      <c r="M125" s="2181"/>
      <c r="O125" s="85"/>
      <c r="Q125" s="85"/>
    </row>
    <row r="126" spans="1:17" ht="24.95" customHeight="1">
      <c r="A126" s="4536"/>
      <c r="B126" s="2139"/>
      <c r="C126" s="2155"/>
      <c r="D126" s="4480"/>
      <c r="E126" s="4480"/>
      <c r="F126" s="2400" t="s">
        <v>3549</v>
      </c>
      <c r="G126" s="3840" t="s">
        <v>3429</v>
      </c>
      <c r="H126" s="2309">
        <v>22.012924999999999</v>
      </c>
      <c r="I126" s="2647"/>
      <c r="J126" s="2140"/>
      <c r="K126" s="2140"/>
      <c r="L126" s="2122"/>
      <c r="M126" s="2181"/>
      <c r="O126" s="85"/>
      <c r="Q126" s="85"/>
    </row>
    <row r="127" spans="1:17" ht="24.95" customHeight="1">
      <c r="A127" s="4536"/>
      <c r="B127" s="2139"/>
      <c r="C127" s="2155"/>
      <c r="D127" s="4480"/>
      <c r="E127" s="4480"/>
      <c r="F127" s="2400" t="s">
        <v>3431</v>
      </c>
      <c r="G127" s="3840" t="s">
        <v>3430</v>
      </c>
      <c r="H127" s="2309">
        <v>21.6953</v>
      </c>
      <c r="I127" s="2647"/>
      <c r="J127" s="2140"/>
      <c r="K127" s="2140"/>
      <c r="L127" s="2122"/>
      <c r="M127" s="2181"/>
      <c r="O127" s="85"/>
      <c r="Q127" s="85"/>
    </row>
    <row r="128" spans="1:17" ht="24.95" customHeight="1">
      <c r="A128" s="4536"/>
      <c r="B128" s="2139"/>
      <c r="C128" s="2155"/>
      <c r="D128" s="4480"/>
      <c r="E128" s="4480"/>
      <c r="F128" s="2400" t="s">
        <v>2849</v>
      </c>
      <c r="G128" s="2608" t="s">
        <v>926</v>
      </c>
      <c r="H128" s="2786">
        <v>21.374649999999999</v>
      </c>
      <c r="I128" s="2647"/>
      <c r="J128" s="2140"/>
      <c r="K128" s="2140"/>
      <c r="L128" s="2122"/>
      <c r="M128" s="2181"/>
      <c r="O128" s="85"/>
      <c r="Q128" s="85"/>
    </row>
    <row r="129" spans="1:17" ht="24.95" customHeight="1">
      <c r="A129" s="4536"/>
      <c r="B129" s="2139"/>
      <c r="C129" s="2155"/>
      <c r="D129" s="4480"/>
      <c r="E129" s="4480"/>
      <c r="F129" s="2400" t="s">
        <v>314</v>
      </c>
      <c r="G129" s="2608" t="s">
        <v>931</v>
      </c>
      <c r="H129" s="2786">
        <v>20.66075</v>
      </c>
      <c r="I129" s="2647"/>
      <c r="J129" s="2140"/>
      <c r="K129" s="2140"/>
      <c r="L129" s="2122"/>
      <c r="M129" s="2181"/>
      <c r="O129" s="85"/>
      <c r="Q129" s="85"/>
    </row>
    <row r="130" spans="1:17" ht="24.95" customHeight="1">
      <c r="A130" s="4536"/>
      <c r="B130" s="2139"/>
      <c r="C130" s="2155"/>
      <c r="D130" s="4480"/>
      <c r="E130" s="4480"/>
      <c r="F130" s="2400" t="s">
        <v>2850</v>
      </c>
      <c r="G130" s="2608" t="s">
        <v>922</v>
      </c>
      <c r="H130" s="2786">
        <v>20.68</v>
      </c>
      <c r="I130" s="2647"/>
      <c r="J130" s="2140"/>
      <c r="K130" s="2140"/>
      <c r="L130" s="2122"/>
      <c r="M130" s="2181"/>
      <c r="O130" s="85"/>
      <c r="Q130" s="85"/>
    </row>
    <row r="131" spans="1:17" ht="24.95" customHeight="1">
      <c r="A131" s="4536"/>
      <c r="B131" s="2139"/>
      <c r="C131" s="2155"/>
      <c r="D131" s="4480"/>
      <c r="E131" s="4480"/>
      <c r="F131" s="2400" t="s">
        <v>2450</v>
      </c>
      <c r="G131" s="2401" t="s">
        <v>1641</v>
      </c>
      <c r="H131" s="2918">
        <v>558.36659999999995</v>
      </c>
      <c r="I131" s="2647"/>
      <c r="J131" s="2140"/>
      <c r="K131" s="2140"/>
      <c r="L131" s="2122"/>
      <c r="M131" s="2181"/>
      <c r="O131" s="85"/>
      <c r="Q131" s="85"/>
    </row>
    <row r="132" spans="1:17" ht="24.95" customHeight="1">
      <c r="A132" s="4536"/>
      <c r="B132" s="2139"/>
      <c r="C132" s="2155"/>
      <c r="D132" s="4480"/>
      <c r="E132" s="4480"/>
      <c r="F132" s="2917" t="s">
        <v>2451</v>
      </c>
      <c r="G132" s="2401" t="s">
        <v>1703</v>
      </c>
      <c r="H132" s="2918">
        <v>226.25</v>
      </c>
      <c r="I132" s="2647"/>
      <c r="J132" s="2140"/>
      <c r="K132" s="2140"/>
      <c r="L132" s="2649"/>
      <c r="M132" s="2181"/>
      <c r="O132" s="85"/>
      <c r="Q132" s="85"/>
    </row>
    <row r="133" spans="1:17" ht="24.95" customHeight="1">
      <c r="A133" s="4536"/>
      <c r="B133" s="2139"/>
      <c r="C133" s="2155"/>
      <c r="D133" s="4480"/>
      <c r="E133" s="4480"/>
      <c r="F133" s="2400" t="s">
        <v>865</v>
      </c>
      <c r="G133" s="2401" t="s">
        <v>932</v>
      </c>
      <c r="H133" s="2786">
        <v>58.397625000000005</v>
      </c>
      <c r="I133" s="2647"/>
      <c r="J133" s="2140"/>
      <c r="K133" s="2140"/>
      <c r="L133" s="2122"/>
      <c r="M133" s="2181"/>
      <c r="O133" s="85"/>
      <c r="Q133" s="85"/>
    </row>
    <row r="134" spans="1:17" ht="24.95" customHeight="1">
      <c r="A134" s="4536"/>
      <c r="B134" s="2139"/>
      <c r="C134" s="2155"/>
      <c r="D134" s="4480"/>
      <c r="E134" s="4480"/>
      <c r="F134" s="2160" t="s">
        <v>2311</v>
      </c>
      <c r="G134" s="2648" t="s">
        <v>2315</v>
      </c>
      <c r="H134" s="2310">
        <v>29.157975</v>
      </c>
      <c r="I134" s="2647"/>
      <c r="J134" s="2140"/>
      <c r="K134" s="2140"/>
      <c r="L134" s="2122"/>
      <c r="M134" s="2181"/>
      <c r="O134" s="85"/>
      <c r="Q134" s="85"/>
    </row>
    <row r="135" spans="1:17" ht="24.95" customHeight="1">
      <c r="A135" s="4536"/>
      <c r="B135" s="2139"/>
      <c r="C135" s="2155"/>
      <c r="D135" s="4480"/>
      <c r="E135" s="4480"/>
      <c r="F135" s="2160" t="s">
        <v>2320</v>
      </c>
      <c r="G135" s="2648" t="s">
        <v>2447</v>
      </c>
      <c r="H135" s="2310">
        <v>29.157975</v>
      </c>
      <c r="I135" s="2647"/>
      <c r="J135" s="2140"/>
      <c r="K135" s="2140"/>
      <c r="L135" s="2122"/>
      <c r="M135" s="2181"/>
      <c r="O135" s="85"/>
      <c r="Q135" s="85"/>
    </row>
    <row r="136" spans="1:17" ht="24.95" customHeight="1">
      <c r="A136" s="4536"/>
      <c r="B136" s="2139"/>
      <c r="C136" s="2155"/>
      <c r="D136" s="2139"/>
      <c r="E136" s="2139"/>
      <c r="F136" s="3111" t="s">
        <v>2635</v>
      </c>
      <c r="G136" s="3112" t="s">
        <v>2632</v>
      </c>
      <c r="H136" s="3113">
        <v>9.73</v>
      </c>
      <c r="I136" s="3114"/>
      <c r="J136" s="3115"/>
      <c r="K136" s="3115"/>
      <c r="L136" s="2139"/>
      <c r="M136" s="2181"/>
      <c r="O136" s="85"/>
      <c r="Q136" s="85"/>
    </row>
    <row r="137" spans="1:17" ht="24.95" customHeight="1">
      <c r="A137" s="4537"/>
      <c r="B137" s="2139"/>
      <c r="C137" s="2155"/>
      <c r="D137" s="2139"/>
      <c r="E137" s="2139"/>
      <c r="F137" s="3111" t="s">
        <v>2636</v>
      </c>
      <c r="G137" s="3112" t="s">
        <v>2633</v>
      </c>
      <c r="H137" s="3113">
        <v>9.73</v>
      </c>
      <c r="I137" s="3114"/>
      <c r="J137" s="3115"/>
      <c r="K137" s="3115"/>
      <c r="L137" s="2139"/>
      <c r="M137" s="2181"/>
      <c r="O137" s="85"/>
      <c r="Q137" s="85"/>
    </row>
    <row r="138" spans="1:17" ht="24.95" customHeight="1" thickBot="1">
      <c r="A138" s="2651" t="s">
        <v>156</v>
      </c>
      <c r="B138" s="2651"/>
      <c r="C138" s="2651"/>
      <c r="D138" s="2651"/>
      <c r="E138" s="2651"/>
      <c r="F138" s="2651"/>
      <c r="G138" s="2651"/>
      <c r="H138" s="2652">
        <f>SUM(H80:H137)</f>
        <v>2562.3521250000003</v>
      </c>
      <c r="I138" s="2652">
        <f>SUM(I80:I135)</f>
        <v>47710.080000000002</v>
      </c>
      <c r="J138" s="2652">
        <f>SUM(J80:J135)</f>
        <v>48589.3</v>
      </c>
      <c r="K138" s="2652">
        <f>SUM(K80:K135)</f>
        <v>24095.599999999995</v>
      </c>
      <c r="L138" s="2652">
        <v>0</v>
      </c>
      <c r="M138" s="2181"/>
    </row>
    <row r="139" spans="1:17" ht="24.95" customHeight="1">
      <c r="A139" s="4469" t="s">
        <v>105</v>
      </c>
      <c r="B139" s="4470"/>
      <c r="C139" s="4470"/>
      <c r="D139" s="4470"/>
      <c r="E139" s="4471"/>
      <c r="F139" s="2617" t="s">
        <v>228</v>
      </c>
      <c r="G139" s="2618">
        <f>M3</f>
        <v>0.95</v>
      </c>
      <c r="H139" s="2619"/>
      <c r="I139" s="2619"/>
      <c r="J139" s="2619"/>
      <c r="K139" s="2694">
        <f>K138*G139</f>
        <v>22890.819999999992</v>
      </c>
      <c r="L139" s="2621"/>
      <c r="M139" s="2181"/>
      <c r="N139" s="85"/>
    </row>
    <row r="140" spans="1:17" ht="24.95" customHeight="1" thickBot="1">
      <c r="A140" s="4472"/>
      <c r="B140" s="4473"/>
      <c r="C140" s="4473"/>
      <c r="D140" s="4473"/>
      <c r="E140" s="4474"/>
      <c r="F140" s="2622" t="s">
        <v>344</v>
      </c>
      <c r="G140" s="2622"/>
      <c r="H140" s="2623"/>
      <c r="I140" s="2623"/>
      <c r="J140" s="2623"/>
      <c r="K140" s="2624">
        <f>K139/H138</f>
        <v>8.9335184562113952</v>
      </c>
      <c r="L140" s="2179" t="s">
        <v>352</v>
      </c>
      <c r="M140" s="2181"/>
    </row>
    <row r="141" spans="1:17" ht="24.95" customHeight="1">
      <c r="A141" s="2638"/>
      <c r="B141" s="2638"/>
      <c r="C141" s="2638"/>
      <c r="D141" s="2638"/>
      <c r="E141" s="2638"/>
      <c r="F141" s="2638"/>
      <c r="G141" s="2638"/>
      <c r="H141" s="2639"/>
      <c r="I141" s="2639"/>
      <c r="J141" s="2639"/>
      <c r="K141" s="2639"/>
      <c r="L141" s="2639"/>
      <c r="M141" s="2181"/>
    </row>
    <row r="142" spans="1:17" ht="24.95" customHeight="1">
      <c r="A142" s="2640"/>
      <c r="B142" s="2640"/>
      <c r="C142" s="2640"/>
      <c r="D142" s="2640"/>
      <c r="E142" s="2640"/>
      <c r="F142" s="2640"/>
      <c r="G142" s="2640"/>
      <c r="H142" s="2641"/>
      <c r="I142" s="2641"/>
      <c r="J142" s="2641"/>
      <c r="K142" s="2641"/>
      <c r="L142" s="2641"/>
      <c r="M142" s="2181"/>
    </row>
    <row r="143" spans="1:17" ht="24.95" customHeight="1">
      <c r="A143" s="4531" t="s">
        <v>209</v>
      </c>
      <c r="B143" s="4531" t="s">
        <v>191</v>
      </c>
      <c r="C143" s="4496" t="s">
        <v>348</v>
      </c>
      <c r="D143" s="2613" t="s">
        <v>818</v>
      </c>
      <c r="E143" s="4502" t="s">
        <v>813</v>
      </c>
      <c r="F143" s="2613" t="s">
        <v>2103</v>
      </c>
      <c r="G143" s="2613" t="s">
        <v>817</v>
      </c>
      <c r="H143" s="2653"/>
      <c r="I143" s="2654">
        <f>'공용부 정산용 메인 시트'!I253</f>
        <v>12999.3</v>
      </c>
      <c r="J143" s="2654">
        <f>'공용부 정산용 메인 시트'!J253</f>
        <v>13068.7</v>
      </c>
      <c r="K143" s="2654">
        <f>'공용부 정산용 메인 시트'!M253</f>
        <v>1388.0000000000291</v>
      </c>
      <c r="L143" s="2654">
        <v>0</v>
      </c>
      <c r="M143" s="2181"/>
    </row>
    <row r="144" spans="1:17" ht="24.95" customHeight="1">
      <c r="A144" s="4480"/>
      <c r="B144" s="4480"/>
      <c r="C144" s="4501"/>
      <c r="D144" s="2282" t="s">
        <v>796</v>
      </c>
      <c r="E144" s="4503"/>
      <c r="F144" s="2282" t="s">
        <v>2104</v>
      </c>
      <c r="G144" s="2282" t="s">
        <v>719</v>
      </c>
      <c r="H144" s="2387"/>
      <c r="I144" s="2284">
        <f>'공용부 정산용 메인 시트'!I254</f>
        <v>13757.9</v>
      </c>
      <c r="J144" s="2284">
        <f>'공용부 정산용 메인 시트'!J254</f>
        <v>13789.7</v>
      </c>
      <c r="K144" s="2284">
        <f>'공용부 정산용 메인 시트'!M254</f>
        <v>636.00000000002183</v>
      </c>
      <c r="L144" s="2284">
        <v>0</v>
      </c>
      <c r="M144" s="2181"/>
    </row>
    <row r="145" spans="1:13" ht="24.95" customHeight="1">
      <c r="A145" s="4480"/>
      <c r="B145" s="4480"/>
      <c r="C145" s="4501"/>
      <c r="D145" s="2612"/>
      <c r="E145" s="2612"/>
      <c r="F145" s="2655"/>
      <c r="G145" s="2656"/>
      <c r="H145" s="2657"/>
      <c r="I145" s="2658"/>
      <c r="J145" s="2659"/>
      <c r="K145" s="2659"/>
      <c r="L145" s="2612"/>
      <c r="M145" s="2181"/>
    </row>
    <row r="146" spans="1:13" ht="24.95" customHeight="1" thickBot="1">
      <c r="A146" s="4478" t="s">
        <v>156</v>
      </c>
      <c r="B146" s="4478"/>
      <c r="C146" s="4478"/>
      <c r="D146" s="2651"/>
      <c r="E146" s="2651"/>
      <c r="F146" s="2651"/>
      <c r="G146" s="2651"/>
      <c r="H146" s="2652">
        <f>SUM(H145:H145)</f>
        <v>0</v>
      </c>
      <c r="I146" s="2652">
        <f>SUM(I143:I144)</f>
        <v>26757.199999999997</v>
      </c>
      <c r="J146" s="2652">
        <f>SUM(J143:J144)</f>
        <v>26858.400000000001</v>
      </c>
      <c r="K146" s="2660">
        <f>SUM(K143:K144)</f>
        <v>2024.0000000000509</v>
      </c>
      <c r="L146" s="2652"/>
      <c r="M146" s="2181"/>
    </row>
    <row r="147" spans="1:13" ht="24.95" customHeight="1">
      <c r="A147" s="4469" t="s">
        <v>105</v>
      </c>
      <c r="B147" s="4470"/>
      <c r="C147" s="4470"/>
      <c r="D147" s="4470"/>
      <c r="E147" s="4471"/>
      <c r="F147" s="2617" t="s">
        <v>228</v>
      </c>
      <c r="G147" s="2618">
        <v>1</v>
      </c>
      <c r="H147" s="2619"/>
      <c r="I147" s="2619"/>
      <c r="J147" s="2619"/>
      <c r="K147" s="2661"/>
      <c r="L147" s="2621"/>
      <c r="M147" s="2181"/>
    </row>
    <row r="148" spans="1:13" ht="24.95" customHeight="1">
      <c r="A148" s="4524"/>
      <c r="B148" s="4525"/>
      <c r="C148" s="4525"/>
      <c r="D148" s="4525"/>
      <c r="E148" s="4526"/>
      <c r="F148" s="4522" t="s">
        <v>344</v>
      </c>
      <c r="G148" s="2662" t="s">
        <v>2458</v>
      </c>
      <c r="H148" s="2663"/>
      <c r="I148" s="2663"/>
      <c r="J148" s="2663"/>
      <c r="K148" s="2664">
        <f>K143*G147</f>
        <v>1388.0000000000291</v>
      </c>
      <c r="L148" s="2665"/>
      <c r="M148" s="2181"/>
    </row>
    <row r="149" spans="1:13" ht="24.95" customHeight="1" thickBot="1">
      <c r="A149" s="4472"/>
      <c r="B149" s="4473"/>
      <c r="C149" s="4473"/>
      <c r="D149" s="4473"/>
      <c r="E149" s="4474"/>
      <c r="F149" s="4523"/>
      <c r="G149" s="2622" t="s">
        <v>2459</v>
      </c>
      <c r="H149" s="2623"/>
      <c r="I149" s="2623"/>
      <c r="J149" s="2623"/>
      <c r="K149" s="2666">
        <f>K144*G147</f>
        <v>636.00000000002183</v>
      </c>
      <c r="L149" s="2179" t="s">
        <v>352</v>
      </c>
      <c r="M149" s="2181"/>
    </row>
    <row r="150" spans="1:13" ht="24.95" customHeight="1">
      <c r="A150" s="2181"/>
      <c r="B150" s="2181"/>
      <c r="C150" s="2181"/>
      <c r="D150" s="2181"/>
      <c r="E150" s="2181"/>
      <c r="F150" s="2181"/>
      <c r="G150" s="2181"/>
      <c r="H150" s="2181"/>
      <c r="I150" s="2181"/>
      <c r="J150" s="2181"/>
      <c r="K150" s="2181"/>
      <c r="L150" s="2181"/>
      <c r="M150" s="2181"/>
    </row>
    <row r="151" spans="1:13" ht="24.95" customHeight="1">
      <c r="A151" s="2181"/>
      <c r="B151" s="2181"/>
      <c r="C151" s="2181"/>
      <c r="D151" s="2181"/>
      <c r="E151" s="2181"/>
      <c r="F151" s="2181"/>
      <c r="G151" s="2182"/>
      <c r="H151" s="2667"/>
      <c r="I151" s="2668"/>
      <c r="J151" s="2669"/>
      <c r="K151" s="2670"/>
      <c r="L151" s="2181"/>
      <c r="M151" s="2181"/>
    </row>
    <row r="152" spans="1:13" ht="24.95" customHeight="1">
      <c r="A152" s="2181"/>
      <c r="B152" s="2181"/>
      <c r="C152" s="2181"/>
      <c r="D152" s="2181"/>
      <c r="E152" s="2181"/>
      <c r="F152" s="2181"/>
      <c r="G152" s="2182"/>
      <c r="H152" s="2182"/>
      <c r="I152" s="2671" t="s">
        <v>2629</v>
      </c>
      <c r="J152" s="2672"/>
      <c r="K152" s="4092">
        <f>SUM(K25)</f>
        <v>3829.639999999999</v>
      </c>
      <c r="L152" s="2672"/>
      <c r="M152" s="2181"/>
    </row>
    <row r="153" spans="1:13" ht="24.95" customHeight="1">
      <c r="A153" s="2181"/>
      <c r="B153" s="2181"/>
      <c r="C153" s="2181"/>
      <c r="D153" s="2181"/>
      <c r="E153" s="2181"/>
      <c r="F153" s="2181"/>
      <c r="G153" s="2181"/>
      <c r="H153" s="2181"/>
      <c r="I153" s="2671" t="s">
        <v>638</v>
      </c>
      <c r="J153" s="2672"/>
      <c r="K153" s="4092">
        <f>K46</f>
        <v>2242.0380000000009</v>
      </c>
      <c r="L153" s="2672"/>
      <c r="M153" s="2181"/>
    </row>
    <row r="154" spans="1:13" ht="24.95" customHeight="1">
      <c r="A154" s="2181"/>
      <c r="B154" s="2181"/>
      <c r="C154" s="2181"/>
      <c r="D154" s="2181"/>
      <c r="E154" s="2181"/>
      <c r="F154" s="2181"/>
      <c r="G154" s="2181"/>
      <c r="H154" s="2181"/>
      <c r="I154" s="2671" t="s">
        <v>164</v>
      </c>
      <c r="J154" s="2672"/>
      <c r="K154" s="4092">
        <f>K74</f>
        <v>5590.1039999999857</v>
      </c>
      <c r="L154" s="2672"/>
      <c r="M154" s="2181"/>
    </row>
    <row r="155" spans="1:13" ht="24.95" customHeight="1">
      <c r="A155" s="2181"/>
      <c r="B155" s="2181"/>
      <c r="C155" s="2181"/>
      <c r="D155" s="2181"/>
      <c r="E155" s="2181"/>
      <c r="F155" s="2181"/>
      <c r="G155" s="2181"/>
      <c r="H155" s="2181"/>
      <c r="I155" s="2671" t="s">
        <v>165</v>
      </c>
      <c r="J155" s="2672"/>
      <c r="K155" s="4092">
        <f>K139</f>
        <v>22890.819999999992</v>
      </c>
      <c r="L155" s="2672"/>
      <c r="M155" s="2181"/>
    </row>
    <row r="156" spans="1:13" ht="24.95" customHeight="1">
      <c r="A156" s="2181"/>
      <c r="B156" s="2181"/>
      <c r="C156" s="2181"/>
      <c r="D156" s="2181"/>
      <c r="E156" s="2181"/>
      <c r="F156" s="2181"/>
      <c r="G156" s="2181"/>
      <c r="H156" s="2181"/>
      <c r="I156" s="2671" t="s">
        <v>2452</v>
      </c>
      <c r="J156" s="2672"/>
      <c r="K156" s="4092">
        <f>K146</f>
        <v>2024.0000000000509</v>
      </c>
      <c r="L156" s="2672"/>
      <c r="M156" s="2181"/>
    </row>
    <row r="157" spans="1:13" ht="24.95" customHeight="1">
      <c r="A157" s="2181"/>
      <c r="B157" s="2181"/>
      <c r="C157" s="2181"/>
      <c r="D157" s="2181"/>
      <c r="E157" s="2181"/>
      <c r="F157" s="2181"/>
      <c r="G157" s="2181"/>
      <c r="H157" s="2181"/>
      <c r="I157" s="2671" t="s">
        <v>168</v>
      </c>
      <c r="J157" s="2672"/>
      <c r="K157" s="4092">
        <f>SUM(K152:K156)</f>
        <v>36576.602000000028</v>
      </c>
      <c r="L157" s="2672"/>
      <c r="M157" s="2181"/>
    </row>
    <row r="158" spans="1:13" ht="24.95" customHeight="1">
      <c r="A158" s="2181"/>
      <c r="B158" s="2181"/>
      <c r="C158" s="2181"/>
      <c r="D158" s="2181"/>
      <c r="E158" s="2181"/>
      <c r="F158" s="2181"/>
      <c r="G158" s="2181"/>
      <c r="H158" s="2181"/>
      <c r="I158" s="2673"/>
      <c r="J158" s="2673"/>
      <c r="K158" s="2673"/>
      <c r="L158" s="2673"/>
      <c r="M158" s="2181"/>
    </row>
    <row r="159" spans="1:13" ht="30" customHeight="1"/>
    <row r="160" spans="1:13" ht="30" customHeight="1"/>
  </sheetData>
  <mergeCells count="53">
    <mergeCell ref="A4:A23"/>
    <mergeCell ref="A73:C73"/>
    <mergeCell ref="A46:E47"/>
    <mergeCell ref="C52:C71"/>
    <mergeCell ref="B52:B71"/>
    <mergeCell ref="A52:A71"/>
    <mergeCell ref="E53:E71"/>
    <mergeCell ref="A30:A44"/>
    <mergeCell ref="B30:B44"/>
    <mergeCell ref="C30:C44"/>
    <mergeCell ref="A45:C45"/>
    <mergeCell ref="A146:C146"/>
    <mergeCell ref="D99:D103"/>
    <mergeCell ref="C99:C103"/>
    <mergeCell ref="A143:A145"/>
    <mergeCell ref="B143:B145"/>
    <mergeCell ref="C143:C145"/>
    <mergeCell ref="D105:D135"/>
    <mergeCell ref="A80:A137"/>
    <mergeCell ref="B86:B89"/>
    <mergeCell ref="G86:G89"/>
    <mergeCell ref="D90:D98"/>
    <mergeCell ref="E90:E98"/>
    <mergeCell ref="G90:G98"/>
    <mergeCell ref="E99:E104"/>
    <mergeCell ref="G99:G103"/>
    <mergeCell ref="E84:E89"/>
    <mergeCell ref="D86:D89"/>
    <mergeCell ref="I2:J2"/>
    <mergeCell ref="B3:C3"/>
    <mergeCell ref="E4:E5"/>
    <mergeCell ref="E6:E8"/>
    <mergeCell ref="D7:D8"/>
    <mergeCell ref="B4:B23"/>
    <mergeCell ref="C4:C23"/>
    <mergeCell ref="D12:D23"/>
    <mergeCell ref="E12:E23"/>
    <mergeCell ref="F148:F149"/>
    <mergeCell ref="D9:D11"/>
    <mergeCell ref="E9:E11"/>
    <mergeCell ref="A74:E75"/>
    <mergeCell ref="A147:E149"/>
    <mergeCell ref="E143:E144"/>
    <mergeCell ref="E105:E135"/>
    <mergeCell ref="A139:E140"/>
    <mergeCell ref="C83:C85"/>
    <mergeCell ref="C80:C82"/>
    <mergeCell ref="C86:C89"/>
    <mergeCell ref="C90:C98"/>
    <mergeCell ref="B80:B85"/>
    <mergeCell ref="A24:C24"/>
    <mergeCell ref="D53:D71"/>
    <mergeCell ref="A25:E26"/>
  </mergeCells>
  <phoneticPr fontId="161" type="noConversion"/>
  <printOptions horizontalCentered="1"/>
  <pageMargins left="0.39370078740157483" right="0.39370078740157483" top="0.55118110236220474" bottom="0.55118110236220474" header="0.31496062992125984" footer="0.31496062992125984"/>
  <pageSetup paperSize="8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/>
  <dimension ref="A1:R246"/>
  <sheetViews>
    <sheetView zoomScaleNormal="100" zoomScaleSheetLayoutView="100" workbookViewId="0">
      <pane xSplit="4" ySplit="3" topLeftCell="F159" activePane="bottomRight" state="frozen"/>
      <selection activeCell="Q22" sqref="Q22"/>
      <selection pane="topRight" activeCell="Q22" sqref="Q22"/>
      <selection pane="bottomLeft" activeCell="Q22" sqref="Q22"/>
      <selection pane="bottomRight" activeCell="L168" sqref="L168"/>
    </sheetView>
  </sheetViews>
  <sheetFormatPr defaultColWidth="9" defaultRowHeight="16.5" outlineLevelCol="1"/>
  <cols>
    <col min="1" max="1" width="15.625" style="16" customWidth="1"/>
    <col min="2" max="3" width="15.625" hidden="1" customWidth="1" outlineLevel="1"/>
    <col min="4" max="4" width="23.875" hidden="1" customWidth="1" outlineLevel="1"/>
    <col min="5" max="5" width="15.625" hidden="1" customWidth="1" outlineLevel="1"/>
    <col min="6" max="6" width="25.625" customWidth="1" collapsed="1"/>
    <col min="7" max="7" width="24.75" customWidth="1"/>
    <col min="8" max="9" width="15.625" style="91" customWidth="1"/>
    <col min="10" max="13" width="15.625" customWidth="1"/>
    <col min="14" max="14" width="15.625" style="16" customWidth="1"/>
    <col min="15" max="15" width="17.125" customWidth="1"/>
    <col min="16" max="16" width="13" customWidth="1"/>
    <col min="17" max="17" width="11.875" customWidth="1"/>
  </cols>
  <sheetData>
    <row r="1" spans="1:15" ht="30" customHeight="1">
      <c r="A1" s="813" t="s">
        <v>52</v>
      </c>
      <c r="B1" s="78"/>
      <c r="C1" s="78"/>
      <c r="D1" s="78"/>
      <c r="E1" s="78"/>
      <c r="F1" s="78"/>
      <c r="G1" s="78"/>
      <c r="H1" s="90"/>
      <c r="I1" s="90"/>
      <c r="J1" s="78"/>
      <c r="K1" s="79"/>
      <c r="L1" s="79"/>
      <c r="M1" s="76"/>
    </row>
    <row r="2" spans="1:15" ht="30" customHeight="1">
      <c r="A2" s="76"/>
      <c r="B2" s="77"/>
      <c r="C2" s="77"/>
      <c r="D2" s="77"/>
      <c r="E2" s="77"/>
      <c r="F2" s="77"/>
      <c r="G2" s="77"/>
      <c r="H2" s="90"/>
      <c r="I2" s="90"/>
      <c r="J2" s="4580" t="s">
        <v>111</v>
      </c>
      <c r="K2" s="4580"/>
      <c r="L2" s="111" t="s">
        <v>343</v>
      </c>
      <c r="M2" s="2233">
        <v>45596</v>
      </c>
    </row>
    <row r="3" spans="1:15" ht="30" customHeight="1" thickBot="1">
      <c r="A3" s="1283" t="s">
        <v>208</v>
      </c>
      <c r="B3" s="4583" t="s">
        <v>640</v>
      </c>
      <c r="C3" s="4583"/>
      <c r="D3" s="1283" t="s">
        <v>199</v>
      </c>
      <c r="E3" s="1283" t="s">
        <v>203</v>
      </c>
      <c r="F3" s="1283" t="s">
        <v>713</v>
      </c>
      <c r="G3" s="1283" t="s">
        <v>223</v>
      </c>
      <c r="H3" s="1284" t="s">
        <v>1127</v>
      </c>
      <c r="I3" s="1285" t="s">
        <v>146</v>
      </c>
      <c r="J3" s="1283" t="s">
        <v>735</v>
      </c>
      <c r="K3" s="1286" t="s">
        <v>736</v>
      </c>
      <c r="L3" s="1286" t="s">
        <v>712</v>
      </c>
      <c r="M3" s="1283" t="s">
        <v>183</v>
      </c>
    </row>
    <row r="4" spans="1:15" ht="30" customHeight="1">
      <c r="A4" s="4572" t="s">
        <v>210</v>
      </c>
      <c r="B4" s="4542" t="s">
        <v>722</v>
      </c>
      <c r="C4" s="4542" t="s">
        <v>724</v>
      </c>
      <c r="D4" s="2604" t="s">
        <v>976</v>
      </c>
      <c r="E4" s="4542" t="s">
        <v>725</v>
      </c>
      <c r="F4" s="2775" t="s">
        <v>2411</v>
      </c>
      <c r="G4" s="4479">
        <v>203</v>
      </c>
      <c r="H4" s="4581"/>
      <c r="I4" s="2674"/>
      <c r="J4" s="2398">
        <f>'공용부 정산용 메인 시트'!I17</f>
        <v>9281.67</v>
      </c>
      <c r="K4" s="2398">
        <f>'공용부 정산용 메인 시트'!J17</f>
        <v>9403</v>
      </c>
      <c r="L4" s="2398">
        <f>'공용부 정산용 메인 시트'!M17</f>
        <v>4853.1999999999971</v>
      </c>
      <c r="M4" s="2629"/>
    </row>
    <row r="5" spans="1:15" ht="30" customHeight="1">
      <c r="A5" s="4573"/>
      <c r="B5" s="4503"/>
      <c r="C5" s="4503"/>
      <c r="D5" s="2282" t="s">
        <v>967</v>
      </c>
      <c r="E5" s="4503"/>
      <c r="F5" s="2122" t="s">
        <v>2410</v>
      </c>
      <c r="G5" s="4528"/>
      <c r="H5" s="4582"/>
      <c r="I5" s="2675"/>
      <c r="J5" s="2284">
        <f>'공용부 정산용 메인 시트'!I18</f>
        <v>0</v>
      </c>
      <c r="K5" s="2284">
        <f>'공용부 정산용 메인 시트'!J18</f>
        <v>0</v>
      </c>
      <c r="L5" s="2284">
        <f>'공용부 정산용 메인 시트'!M18</f>
        <v>0</v>
      </c>
      <c r="M5" s="2388"/>
    </row>
    <row r="6" spans="1:15" ht="30" customHeight="1">
      <c r="A6" s="4573"/>
      <c r="B6" s="4512"/>
      <c r="C6" s="4512"/>
      <c r="D6" s="2282" t="s">
        <v>1209</v>
      </c>
      <c r="E6" s="2282"/>
      <c r="F6" s="2122" t="s">
        <v>2409</v>
      </c>
      <c r="G6" s="2122"/>
      <c r="H6" s="2676"/>
      <c r="I6" s="2676"/>
      <c r="J6" s="2677">
        <f>'EHP(OAC)검침자료'!F174</f>
        <v>96905</v>
      </c>
      <c r="K6" s="2677">
        <f>'EHP(OAC)검침자료'!G174</f>
        <v>98219</v>
      </c>
      <c r="L6" s="2677">
        <f>K6-J6</f>
        <v>1314</v>
      </c>
      <c r="M6" s="2388"/>
    </row>
    <row r="7" spans="1:15" ht="30" customHeight="1" thickBot="1">
      <c r="A7" s="4573"/>
      <c r="B7" s="4574"/>
      <c r="C7" s="4574"/>
      <c r="D7" s="2404" t="s">
        <v>1208</v>
      </c>
      <c r="E7" s="2404"/>
      <c r="F7" s="2678" t="s">
        <v>2409</v>
      </c>
      <c r="G7" s="2678">
        <v>203</v>
      </c>
      <c r="H7" s="2679"/>
      <c r="I7" s="2679"/>
      <c r="J7" s="2680">
        <f>'EHP(OAC)검침자료'!F175</f>
        <v>104900</v>
      </c>
      <c r="K7" s="2680">
        <f>'EHP(OAC)검침자료'!G175</f>
        <v>106834</v>
      </c>
      <c r="L7" s="2680">
        <f>K7-J7</f>
        <v>1934</v>
      </c>
      <c r="M7" s="2681"/>
    </row>
    <row r="8" spans="1:15" ht="30" customHeight="1" thickBot="1">
      <c r="A8" s="4573"/>
      <c r="B8" s="2682" t="s">
        <v>2145</v>
      </c>
      <c r="C8" s="2683" t="s">
        <v>2148</v>
      </c>
      <c r="D8" s="2683"/>
      <c r="E8" s="2683"/>
      <c r="F8" s="2685"/>
      <c r="G8" s="2685" t="s">
        <v>2147</v>
      </c>
      <c r="H8" s="2686"/>
      <c r="I8" s="2686"/>
      <c r="J8" s="2687">
        <f>'공용부 정산용 메인 시트'!I20</f>
        <v>34138.6</v>
      </c>
      <c r="K8" s="2687">
        <f>'공용부 정산용 메인 시트'!J20</f>
        <v>34862.5</v>
      </c>
      <c r="L8" s="2687">
        <f>'공용부 정산용 메인 시트'!M20</f>
        <v>723.90000000000146</v>
      </c>
      <c r="M8" s="2688"/>
    </row>
    <row r="9" spans="1:15" ht="30" customHeight="1" thickBot="1">
      <c r="A9" s="4584" t="s">
        <v>156</v>
      </c>
      <c r="B9" s="4585"/>
      <c r="C9" s="4585"/>
      <c r="D9" s="4585"/>
      <c r="E9" s="2907"/>
      <c r="F9" s="2139"/>
      <c r="G9" s="2139"/>
      <c r="H9" s="2691"/>
      <c r="I9" s="2691"/>
      <c r="J9" s="2692">
        <f>SUM(J4:J7)-J8</f>
        <v>176948.06999999998</v>
      </c>
      <c r="K9" s="2692">
        <f>SUM(K4:K7)-K8</f>
        <v>179593.5</v>
      </c>
      <c r="L9" s="3484">
        <f>L4+L7+L6-L8</f>
        <v>7377.2999999999956</v>
      </c>
      <c r="M9" s="2693"/>
      <c r="O9" s="709" t="s">
        <v>2187</v>
      </c>
    </row>
    <row r="10" spans="1:15" ht="30" customHeight="1">
      <c r="A10" s="4550" t="s">
        <v>105</v>
      </c>
      <c r="B10" s="4551"/>
      <c r="C10" s="4551"/>
      <c r="D10" s="4551"/>
      <c r="E10" s="4552"/>
      <c r="F10" s="2617" t="s">
        <v>228</v>
      </c>
      <c r="G10" s="2618">
        <v>1</v>
      </c>
      <c r="H10" s="2619"/>
      <c r="I10" s="2619"/>
      <c r="J10" s="2619"/>
      <c r="K10" s="2619"/>
      <c r="L10" s="2694">
        <f>L9*G10</f>
        <v>7377.2999999999956</v>
      </c>
      <c r="M10" s="2621"/>
    </row>
    <row r="11" spans="1:15" ht="30" customHeight="1">
      <c r="A11" s="4553"/>
      <c r="B11" s="4554"/>
      <c r="C11" s="4554"/>
      <c r="D11" s="4554"/>
      <c r="E11" s="4555"/>
      <c r="F11" s="2622" t="s">
        <v>344</v>
      </c>
      <c r="G11" s="2622"/>
      <c r="H11" s="2623"/>
      <c r="I11" s="2623"/>
      <c r="J11" s="2623"/>
      <c r="K11" s="2623"/>
      <c r="L11" s="2695">
        <f>L10</f>
        <v>7377.2999999999956</v>
      </c>
      <c r="M11" s="2179" t="s">
        <v>1326</v>
      </c>
    </row>
    <row r="12" spans="1:15" ht="30" customHeight="1">
      <c r="A12" s="2638"/>
      <c r="B12" s="2638"/>
      <c r="C12" s="2638"/>
      <c r="D12" s="2638"/>
      <c r="E12" s="2638"/>
      <c r="F12" s="2638"/>
      <c r="G12" s="2638"/>
      <c r="H12" s="2696"/>
      <c r="I12" s="2696"/>
      <c r="J12" s="2697"/>
      <c r="K12" s="2697"/>
      <c r="L12" s="2697"/>
      <c r="M12" s="2638"/>
    </row>
    <row r="13" spans="1:15" ht="30" customHeight="1" thickBot="1">
      <c r="A13" s="2638"/>
      <c r="B13" s="2638"/>
      <c r="C13" s="2638"/>
      <c r="D13" s="2638"/>
      <c r="E13" s="2638"/>
      <c r="F13" s="2638"/>
      <c r="G13" s="2638"/>
      <c r="H13" s="2696"/>
      <c r="I13" s="2696"/>
      <c r="J13" s="2697"/>
      <c r="K13" s="2697"/>
      <c r="L13" s="2697"/>
      <c r="M13" s="2638"/>
    </row>
    <row r="14" spans="1:15" ht="30" customHeight="1">
      <c r="A14" s="4497" t="s">
        <v>206</v>
      </c>
      <c r="B14" s="4509" t="s">
        <v>722</v>
      </c>
      <c r="C14" s="4499" t="s">
        <v>1078</v>
      </c>
      <c r="D14" s="4509" t="s">
        <v>987</v>
      </c>
      <c r="E14" s="4509" t="s">
        <v>725</v>
      </c>
      <c r="F14" s="2604" t="s">
        <v>1172</v>
      </c>
      <c r="G14" s="2604">
        <v>201</v>
      </c>
      <c r="H14" s="2627">
        <v>3840</v>
      </c>
      <c r="I14" s="2627">
        <f>H14*$L$27</f>
        <v>240.14806573957034</v>
      </c>
      <c r="J14" s="2398">
        <f>'공용부 정산용 메인 시트'!I33</f>
        <v>10011.44</v>
      </c>
      <c r="K14" s="2398">
        <f>'공용부 정산용 메인 시트'!J33</f>
        <v>10135.11</v>
      </c>
      <c r="L14" s="2398">
        <f>'공용부 정산용 메인 시트'!M33</f>
        <v>4946.8000000000029</v>
      </c>
      <c r="M14" s="2698"/>
    </row>
    <row r="15" spans="1:15" ht="30" customHeight="1">
      <c r="A15" s="4498"/>
      <c r="B15" s="4501"/>
      <c r="C15" s="4500"/>
      <c r="D15" s="4501"/>
      <c r="E15" s="4501"/>
      <c r="F15" s="2282" t="s">
        <v>2416</v>
      </c>
      <c r="G15" s="2282">
        <v>202</v>
      </c>
      <c r="H15" s="2387">
        <v>34560</v>
      </c>
      <c r="I15" s="2387">
        <f>H15*$L$27</f>
        <v>2161.332591656133</v>
      </c>
      <c r="J15" s="2284"/>
      <c r="K15" s="2284"/>
      <c r="L15" s="2284">
        <v>0</v>
      </c>
      <c r="M15" s="2388"/>
    </row>
    <row r="16" spans="1:15" ht="30" customHeight="1">
      <c r="A16" s="4498"/>
      <c r="B16" s="4501"/>
      <c r="C16" s="4500"/>
      <c r="D16" s="4501"/>
      <c r="E16" s="4501"/>
      <c r="F16" s="2282" t="s">
        <v>2909</v>
      </c>
      <c r="G16" s="2282">
        <v>204</v>
      </c>
      <c r="H16" s="2387">
        <v>15400</v>
      </c>
      <c r="I16" s="4039"/>
      <c r="J16" s="2284"/>
      <c r="K16" s="2284"/>
      <c r="L16" s="2284">
        <v>0</v>
      </c>
      <c r="M16" s="2388"/>
    </row>
    <row r="17" spans="1:15" ht="30" customHeight="1">
      <c r="A17" s="4498"/>
      <c r="B17" s="4501"/>
      <c r="C17" s="4500"/>
      <c r="D17" s="4501"/>
      <c r="E17" s="4501"/>
      <c r="F17" s="2282" t="s">
        <v>2420</v>
      </c>
      <c r="G17" s="2699">
        <v>207208</v>
      </c>
      <c r="H17" s="2387">
        <v>24300</v>
      </c>
      <c r="I17" s="2387">
        <f>H17*$L$27</f>
        <v>1519.6869785082185</v>
      </c>
      <c r="J17" s="2284"/>
      <c r="K17" s="2284"/>
      <c r="L17" s="2284">
        <v>0</v>
      </c>
      <c r="M17" s="2388"/>
    </row>
    <row r="18" spans="1:15" ht="30" customHeight="1">
      <c r="A18" s="4498"/>
      <c r="B18" s="4501"/>
      <c r="C18" s="4500"/>
      <c r="D18" s="4567"/>
      <c r="E18" s="4567"/>
      <c r="F18" s="2282" t="s">
        <v>2413</v>
      </c>
      <c r="G18" s="2699"/>
      <c r="H18" s="2387">
        <v>1000</v>
      </c>
      <c r="I18" s="2387">
        <f>H18*$L$27</f>
        <v>62.538558786346442</v>
      </c>
      <c r="J18" s="2284"/>
      <c r="K18" s="2284"/>
      <c r="L18" s="2284"/>
      <c r="M18" s="2388"/>
    </row>
    <row r="19" spans="1:15" ht="30" customHeight="1">
      <c r="A19" s="4498"/>
      <c r="B19" s="4501"/>
      <c r="C19" s="4500"/>
      <c r="D19" s="4503" t="s">
        <v>990</v>
      </c>
      <c r="E19" s="4503" t="s">
        <v>662</v>
      </c>
      <c r="F19" s="2122" t="s">
        <v>1172</v>
      </c>
      <c r="G19" s="2701">
        <v>201202</v>
      </c>
      <c r="H19" s="2702"/>
      <c r="I19" s="2650"/>
      <c r="J19" s="2140"/>
      <c r="K19" s="2140"/>
      <c r="L19" s="2284">
        <v>0</v>
      </c>
      <c r="M19" s="2703"/>
    </row>
    <row r="20" spans="1:15" ht="30" customHeight="1">
      <c r="A20" s="4498"/>
      <c r="B20" s="4501"/>
      <c r="C20" s="4500"/>
      <c r="D20" s="4503"/>
      <c r="E20" s="4503"/>
      <c r="F20" s="2122" t="s">
        <v>2414</v>
      </c>
      <c r="G20" s="2701"/>
      <c r="H20" s="2702"/>
      <c r="I20" s="2702"/>
      <c r="J20" s="2140"/>
      <c r="K20" s="2140"/>
      <c r="L20" s="2284"/>
      <c r="M20" s="2703"/>
    </row>
    <row r="21" spans="1:15" ht="30" customHeight="1">
      <c r="A21" s="4498"/>
      <c r="B21" s="4501"/>
      <c r="C21" s="4500"/>
      <c r="D21" s="2282" t="s">
        <v>979</v>
      </c>
      <c r="E21" s="2282" t="s">
        <v>678</v>
      </c>
      <c r="F21" s="2282" t="s">
        <v>2419</v>
      </c>
      <c r="G21" s="2701">
        <v>207208</v>
      </c>
      <c r="H21" s="2702"/>
      <c r="I21" s="2702"/>
      <c r="J21" s="2140"/>
      <c r="K21" s="2140"/>
      <c r="L21" s="2284">
        <v>0</v>
      </c>
      <c r="M21" s="2703"/>
    </row>
    <row r="22" spans="1:15" ht="30" customHeight="1">
      <c r="A22" s="4498"/>
      <c r="B22" s="4501"/>
      <c r="C22" s="4500"/>
      <c r="D22" s="2704"/>
      <c r="E22" s="2704"/>
      <c r="F22" s="2704" t="s">
        <v>2412</v>
      </c>
      <c r="G22" s="2705">
        <v>302</v>
      </c>
      <c r="H22" s="2702"/>
      <c r="I22" s="2702"/>
      <c r="J22" s="2140"/>
      <c r="K22" s="2140"/>
      <c r="L22" s="2284"/>
      <c r="M22" s="2703"/>
    </row>
    <row r="23" spans="1:15" ht="30" customHeight="1">
      <c r="A23" s="4498"/>
      <c r="B23" s="4501"/>
      <c r="C23" s="4500"/>
      <c r="D23" s="4503" t="s">
        <v>982</v>
      </c>
      <c r="E23" s="4503" t="s">
        <v>662</v>
      </c>
      <c r="F23" s="2282" t="s">
        <v>1844</v>
      </c>
      <c r="G23" s="2122">
        <v>203</v>
      </c>
      <c r="H23" s="2702"/>
      <c r="I23" s="2702"/>
      <c r="J23" s="2140"/>
      <c r="K23" s="2140"/>
      <c r="L23" s="2284">
        <v>0</v>
      </c>
      <c r="M23" s="2703"/>
    </row>
    <row r="24" spans="1:15" ht="30" customHeight="1">
      <c r="A24" s="4498"/>
      <c r="B24" s="4501"/>
      <c r="C24" s="4500"/>
      <c r="D24" s="4512"/>
      <c r="E24" s="4512"/>
      <c r="F24" s="2612" t="s">
        <v>2415</v>
      </c>
      <c r="G24" s="2643"/>
      <c r="H24" s="2706"/>
      <c r="I24" s="2706"/>
      <c r="J24" s="2707"/>
      <c r="K24" s="2707"/>
      <c r="L24" s="2659"/>
      <c r="M24" s="2708"/>
    </row>
    <row r="25" spans="1:15" ht="30" customHeight="1">
      <c r="A25" s="4577" t="s">
        <v>156</v>
      </c>
      <c r="B25" s="4578"/>
      <c r="C25" s="4578"/>
      <c r="D25" s="4578"/>
      <c r="E25" s="2709"/>
      <c r="F25" s="2684"/>
      <c r="G25" s="2685"/>
      <c r="H25" s="2710">
        <f>SUM(H14:H24)</f>
        <v>79100</v>
      </c>
      <c r="I25" s="2710">
        <f>SUM(I14:I24)</f>
        <v>3983.7061946902686</v>
      </c>
      <c r="J25" s="2686">
        <f>SUM(J14:J24)</f>
        <v>10011.44</v>
      </c>
      <c r="K25" s="2686">
        <f>SUM(K14:K24)</f>
        <v>10135.11</v>
      </c>
      <c r="L25" s="2686">
        <f>SUM(L14:L24)</f>
        <v>4946.8000000000029</v>
      </c>
      <c r="M25" s="2688"/>
    </row>
    <row r="26" spans="1:15" ht="30" customHeight="1">
      <c r="A26" s="4550" t="s">
        <v>105</v>
      </c>
      <c r="B26" s="4551"/>
      <c r="C26" s="4551"/>
      <c r="D26" s="4551"/>
      <c r="E26" s="4552"/>
      <c r="F26" s="2617" t="s">
        <v>228</v>
      </c>
      <c r="G26" s="2618">
        <v>1</v>
      </c>
      <c r="H26" s="2619"/>
      <c r="I26" s="2619"/>
      <c r="J26" s="2619"/>
      <c r="K26" s="2619"/>
      <c r="L26" s="2694">
        <f>L25*G26</f>
        <v>4946.8000000000029</v>
      </c>
      <c r="M26" s="2621"/>
    </row>
    <row r="27" spans="1:15" ht="30" customHeight="1">
      <c r="A27" s="4553"/>
      <c r="B27" s="4554"/>
      <c r="C27" s="4554"/>
      <c r="D27" s="4554"/>
      <c r="E27" s="4555"/>
      <c r="F27" s="2622" t="s">
        <v>344</v>
      </c>
      <c r="G27" s="2622"/>
      <c r="H27" s="2623"/>
      <c r="I27" s="2623"/>
      <c r="J27" s="2623"/>
      <c r="K27" s="2623"/>
      <c r="L27" s="2624">
        <f>L26/H25</f>
        <v>6.253855878634644E-2</v>
      </c>
      <c r="M27" s="2179" t="s">
        <v>1326</v>
      </c>
    </row>
    <row r="28" spans="1:15" ht="30" customHeight="1">
      <c r="A28" s="2711"/>
      <c r="B28" s="2712"/>
      <c r="C28" s="2713"/>
      <c r="D28" s="2712"/>
      <c r="E28" s="2712"/>
      <c r="F28" s="2712"/>
      <c r="G28" s="2714"/>
      <c r="H28" s="2715"/>
      <c r="I28" s="2715"/>
      <c r="J28" s="2716"/>
      <c r="K28" s="2716"/>
      <c r="L28" s="2717"/>
      <c r="M28" s="2714"/>
    </row>
    <row r="29" spans="1:15" ht="30" customHeight="1">
      <c r="A29" s="2718"/>
      <c r="B29" s="2638"/>
      <c r="C29" s="2719"/>
      <c r="D29" s="2638"/>
      <c r="E29" s="2638"/>
      <c r="F29" s="2638"/>
      <c r="G29" s="2625"/>
      <c r="H29" s="2720"/>
      <c r="I29" s="2720"/>
      <c r="J29" s="2667"/>
      <c r="K29" s="2667"/>
      <c r="L29" s="2697"/>
      <c r="M29" s="2625"/>
    </row>
    <row r="30" spans="1:15" ht="30" customHeight="1">
      <c r="A30" s="2689"/>
      <c r="B30" s="2721"/>
      <c r="C30" s="2722"/>
      <c r="D30" s="2721"/>
      <c r="E30" s="2721"/>
      <c r="F30" s="2721"/>
      <c r="G30" s="2723"/>
      <c r="H30" s="2724"/>
      <c r="I30" s="2724"/>
      <c r="J30" s="2725"/>
      <c r="K30" s="2725"/>
      <c r="L30" s="2726"/>
      <c r="M30" s="2723"/>
      <c r="O30" t="s">
        <v>103</v>
      </c>
    </row>
    <row r="31" spans="1:15" ht="30" customHeight="1">
      <c r="A31" s="2630"/>
      <c r="B31" s="4567" t="s">
        <v>722</v>
      </c>
      <c r="C31" s="4576" t="s">
        <v>1078</v>
      </c>
      <c r="D31" s="4576" t="s">
        <v>57</v>
      </c>
      <c r="E31" s="4567" t="s">
        <v>1008</v>
      </c>
      <c r="F31" s="2642" t="s">
        <v>1267</v>
      </c>
      <c r="G31" s="2644" t="s">
        <v>762</v>
      </c>
      <c r="H31" s="2727"/>
      <c r="I31" s="2727"/>
      <c r="J31" s="2728">
        <f>'공용부 정산용 메인 시트'!I44</f>
        <v>7115.04</v>
      </c>
      <c r="K31" s="2728">
        <f>'공용부 정산용 메인 시트'!J44</f>
        <v>7322.66</v>
      </c>
      <c r="L31" s="2728">
        <f>'공용부 정산용 메인 시트'!M44</f>
        <v>4152.3999999999978</v>
      </c>
      <c r="M31" s="2729"/>
      <c r="N31" s="36"/>
      <c r="O31" s="132"/>
    </row>
    <row r="32" spans="1:15" ht="30" customHeight="1">
      <c r="A32" s="2630"/>
      <c r="B32" s="4503"/>
      <c r="C32" s="4503"/>
      <c r="D32" s="4503"/>
      <c r="E32" s="4503"/>
      <c r="F32" s="2602" t="s">
        <v>2604</v>
      </c>
      <c r="G32" s="2122" t="s">
        <v>737</v>
      </c>
      <c r="H32" s="2702"/>
      <c r="I32" s="2702"/>
      <c r="J32" s="2284"/>
      <c r="K32" s="2284"/>
      <c r="L32" s="2284"/>
      <c r="M32" s="2388"/>
      <c r="O32" s="132"/>
    </row>
    <row r="33" spans="1:15" ht="30" customHeight="1">
      <c r="A33" s="2630"/>
      <c r="B33" s="4503"/>
      <c r="C33" s="4503"/>
      <c r="D33" s="4503"/>
      <c r="E33" s="4503"/>
      <c r="F33" s="2602" t="s">
        <v>878</v>
      </c>
      <c r="G33" s="2122" t="s">
        <v>738</v>
      </c>
      <c r="H33" s="2702"/>
      <c r="I33" s="2702"/>
      <c r="J33" s="2284"/>
      <c r="K33" s="2284"/>
      <c r="L33" s="2284"/>
      <c r="M33" s="2388"/>
      <c r="O33" s="132"/>
    </row>
    <row r="34" spans="1:15" ht="30" customHeight="1">
      <c r="A34" s="2630"/>
      <c r="B34" s="4503"/>
      <c r="C34" s="4503"/>
      <c r="D34" s="4503"/>
      <c r="E34" s="4503"/>
      <c r="F34" s="2602" t="s">
        <v>739</v>
      </c>
      <c r="G34" s="2122" t="s">
        <v>756</v>
      </c>
      <c r="H34" s="2702"/>
      <c r="I34" s="2702"/>
      <c r="J34" s="2284"/>
      <c r="K34" s="2284"/>
      <c r="L34" s="2284"/>
      <c r="M34" s="2388"/>
      <c r="O34" s="132"/>
    </row>
    <row r="35" spans="1:15" ht="30" customHeight="1">
      <c r="A35" s="2630"/>
      <c r="B35" s="4503"/>
      <c r="C35" s="4503"/>
      <c r="D35" s="4503"/>
      <c r="E35" s="4503"/>
      <c r="F35" s="2602" t="s">
        <v>2133</v>
      </c>
      <c r="G35" s="2122" t="s">
        <v>764</v>
      </c>
      <c r="H35" s="2702"/>
      <c r="I35" s="2702"/>
      <c r="J35" s="2284"/>
      <c r="K35" s="2284"/>
      <c r="L35" s="2284"/>
      <c r="M35" s="2388"/>
      <c r="O35" s="132"/>
    </row>
    <row r="36" spans="1:15" ht="30" customHeight="1">
      <c r="A36" s="2630"/>
      <c r="B36" s="4503"/>
      <c r="C36" s="4503"/>
      <c r="D36" s="4503"/>
      <c r="E36" s="4503"/>
      <c r="F36" s="2602" t="s">
        <v>752</v>
      </c>
      <c r="G36" s="2122" t="s">
        <v>755</v>
      </c>
      <c r="H36" s="2702"/>
      <c r="I36" s="2702"/>
      <c r="J36" s="2284"/>
      <c r="K36" s="2284"/>
      <c r="L36" s="2284"/>
      <c r="M36" s="2388"/>
      <c r="O36" s="132"/>
    </row>
    <row r="37" spans="1:15" ht="30" customHeight="1">
      <c r="A37" s="2630"/>
      <c r="B37" s="4503"/>
      <c r="C37" s="4503"/>
      <c r="D37" s="4503"/>
      <c r="E37" s="4503"/>
      <c r="F37" s="2602" t="s">
        <v>2349</v>
      </c>
      <c r="G37" s="2122" t="s">
        <v>741</v>
      </c>
      <c r="H37" s="2702"/>
      <c r="I37" s="2702"/>
      <c r="J37" s="2284"/>
      <c r="K37" s="2284"/>
      <c r="L37" s="2284"/>
      <c r="M37" s="2388"/>
      <c r="O37" s="132"/>
    </row>
    <row r="38" spans="1:15" ht="30" customHeight="1">
      <c r="A38" s="2630"/>
      <c r="B38" s="2612" t="s">
        <v>722</v>
      </c>
      <c r="C38" s="2730" t="s">
        <v>1078</v>
      </c>
      <c r="D38" s="2730" t="s">
        <v>59</v>
      </c>
      <c r="E38" s="2612" t="s">
        <v>1008</v>
      </c>
      <c r="F38" s="2122" t="s">
        <v>847</v>
      </c>
      <c r="G38" s="2122" t="s">
        <v>680</v>
      </c>
      <c r="H38" s="2702"/>
      <c r="I38" s="2702"/>
      <c r="J38" s="2407">
        <f>'공용부 정산용 메인 시트'!I51</f>
        <v>8888.0300000000007</v>
      </c>
      <c r="K38" s="2407">
        <f>'공용부 정산용 메인 시트'!J51</f>
        <v>9028.33</v>
      </c>
      <c r="L38" s="2407">
        <f>'공용부 정산용 메인 시트'!M51</f>
        <v>2805.9999999999854</v>
      </c>
      <c r="M38" s="2388"/>
      <c r="O38" s="132"/>
    </row>
    <row r="39" spans="1:15" ht="30" customHeight="1">
      <c r="A39" s="2630"/>
      <c r="B39" s="2631"/>
      <c r="C39" s="2631"/>
      <c r="D39" s="2631"/>
      <c r="E39" s="2631"/>
      <c r="F39" s="2122" t="s">
        <v>745</v>
      </c>
      <c r="G39" s="2122" t="s">
        <v>681</v>
      </c>
      <c r="H39" s="2702"/>
      <c r="I39" s="2702"/>
      <c r="J39" s="2284"/>
      <c r="K39" s="2284"/>
      <c r="L39" s="2284"/>
      <c r="M39" s="2388"/>
      <c r="O39" s="132"/>
    </row>
    <row r="40" spans="1:15" ht="30" customHeight="1">
      <c r="A40" s="2630"/>
      <c r="B40" s="2631"/>
      <c r="C40" s="2631"/>
      <c r="D40" s="2631"/>
      <c r="E40" s="2631"/>
      <c r="F40" s="2122" t="s">
        <v>747</v>
      </c>
      <c r="G40" s="2122" t="s">
        <v>684</v>
      </c>
      <c r="H40" s="2702"/>
      <c r="I40" s="2702"/>
      <c r="J40" s="2284"/>
      <c r="K40" s="2284"/>
      <c r="L40" s="2284"/>
      <c r="M40" s="2388"/>
      <c r="O40" s="132"/>
    </row>
    <row r="41" spans="1:15" ht="30" customHeight="1">
      <c r="A41" s="2630"/>
      <c r="B41" s="2631"/>
      <c r="C41" s="2631"/>
      <c r="D41" s="2631"/>
      <c r="E41" s="2631"/>
      <c r="F41" s="2122" t="s">
        <v>2352</v>
      </c>
      <c r="G41" s="2122" t="s">
        <v>682</v>
      </c>
      <c r="H41" s="2702"/>
      <c r="I41" s="2702"/>
      <c r="J41" s="2284"/>
      <c r="K41" s="2284"/>
      <c r="L41" s="2284"/>
      <c r="M41" s="2388"/>
      <c r="O41" s="132"/>
    </row>
    <row r="42" spans="1:15" ht="30" customHeight="1">
      <c r="A42" s="2630"/>
      <c r="B42" s="2631"/>
      <c r="C42" s="2631"/>
      <c r="D42" s="2631"/>
      <c r="E42" s="2631"/>
      <c r="F42" s="2602" t="s">
        <v>2351</v>
      </c>
      <c r="G42" s="2122" t="s">
        <v>753</v>
      </c>
      <c r="H42" s="2702"/>
      <c r="I42" s="2702"/>
      <c r="J42" s="2284"/>
      <c r="K42" s="2284"/>
      <c r="L42" s="2284"/>
      <c r="M42" s="2388"/>
      <c r="O42" s="132"/>
    </row>
    <row r="43" spans="1:15" ht="30" customHeight="1">
      <c r="A43" s="2630" t="s">
        <v>206</v>
      </c>
      <c r="B43" s="2631"/>
      <c r="C43" s="2631"/>
      <c r="D43" s="2631"/>
      <c r="E43" s="2631"/>
      <c r="F43" s="2122" t="s">
        <v>207</v>
      </c>
      <c r="G43" s="2122" t="s">
        <v>683</v>
      </c>
      <c r="H43" s="2702"/>
      <c r="I43" s="2702"/>
      <c r="J43" s="2284"/>
      <c r="K43" s="2284"/>
      <c r="L43" s="2284"/>
      <c r="M43" s="2388"/>
      <c r="O43" s="132"/>
    </row>
    <row r="44" spans="1:15" ht="30" customHeight="1">
      <c r="A44" s="2630"/>
      <c r="B44" s="2700"/>
      <c r="C44" s="2700"/>
      <c r="D44" s="2700"/>
      <c r="E44" s="2700"/>
      <c r="F44" s="2122" t="s">
        <v>548</v>
      </c>
      <c r="G44" s="2122" t="s">
        <v>757</v>
      </c>
      <c r="H44" s="2702"/>
      <c r="I44" s="2702"/>
      <c r="J44" s="2284"/>
      <c r="K44" s="2284"/>
      <c r="L44" s="2284"/>
      <c r="M44" s="2388"/>
      <c r="O44" s="132" t="s">
        <v>103</v>
      </c>
    </row>
    <row r="45" spans="1:15" ht="30" customHeight="1">
      <c r="A45" s="2630"/>
      <c r="B45" s="4512" t="s">
        <v>722</v>
      </c>
      <c r="C45" s="2730" t="s">
        <v>1078</v>
      </c>
      <c r="D45" s="4521" t="s">
        <v>97</v>
      </c>
      <c r="E45" s="4512" t="s">
        <v>1008</v>
      </c>
      <c r="F45" s="2122" t="s">
        <v>1267</v>
      </c>
      <c r="G45" s="2122" t="s">
        <v>762</v>
      </c>
      <c r="H45" s="2731">
        <v>4300</v>
      </c>
      <c r="I45" s="2702"/>
      <c r="J45" s="2407">
        <f>'공용부 정산용 메인 시트'!I58</f>
        <v>3529.34</v>
      </c>
      <c r="K45" s="2407">
        <f>'공용부 정산용 메인 시트'!J58</f>
        <v>3535.24</v>
      </c>
      <c r="L45" s="2407">
        <f>'공용부 정산용 메인 시트'!M58</f>
        <v>117.99999999999272</v>
      </c>
      <c r="M45" s="2388"/>
      <c r="O45" s="132"/>
    </row>
    <row r="46" spans="1:15" ht="30" customHeight="1">
      <c r="A46" s="2630"/>
      <c r="B46" s="4501"/>
      <c r="C46" s="2732"/>
      <c r="D46" s="4500"/>
      <c r="E46" s="4501"/>
      <c r="F46" s="2122" t="s">
        <v>2604</v>
      </c>
      <c r="G46" s="2122" t="s">
        <v>737</v>
      </c>
      <c r="H46" s="2731">
        <v>4500</v>
      </c>
      <c r="I46" s="2702"/>
      <c r="J46" s="2284"/>
      <c r="K46" s="2284"/>
      <c r="L46" s="2284"/>
      <c r="M46" s="2388"/>
      <c r="O46" s="132"/>
    </row>
    <row r="47" spans="1:15" ht="30" customHeight="1">
      <c r="A47" s="2630"/>
      <c r="B47" s="4501"/>
      <c r="C47" s="2732"/>
      <c r="D47" s="4500"/>
      <c r="E47" s="4501"/>
      <c r="F47" s="2122" t="s">
        <v>866</v>
      </c>
      <c r="G47" s="2122" t="s">
        <v>127</v>
      </c>
      <c r="H47" s="2731">
        <v>3000</v>
      </c>
      <c r="I47" s="2702"/>
      <c r="J47" s="2284"/>
      <c r="K47" s="2284"/>
      <c r="L47" s="2284"/>
      <c r="M47" s="2388"/>
      <c r="O47" s="132"/>
    </row>
    <row r="48" spans="1:15" ht="30" customHeight="1">
      <c r="A48" s="2630"/>
      <c r="B48" s="4501"/>
      <c r="C48" s="2732"/>
      <c r="D48" s="4500"/>
      <c r="E48" s="4501"/>
      <c r="F48" s="2122" t="s">
        <v>1268</v>
      </c>
      <c r="G48" s="2122" t="s">
        <v>756</v>
      </c>
      <c r="H48" s="2731">
        <v>1100</v>
      </c>
      <c r="I48" s="2702"/>
      <c r="J48" s="2284"/>
      <c r="K48" s="2284"/>
      <c r="L48" s="2284"/>
      <c r="M48" s="2388"/>
      <c r="O48" s="132"/>
    </row>
    <row r="49" spans="1:15" ht="30" customHeight="1">
      <c r="A49" s="2630"/>
      <c r="B49" s="4501"/>
      <c r="C49" s="2732"/>
      <c r="D49" s="4500"/>
      <c r="E49" s="4501"/>
      <c r="F49" s="2122" t="s">
        <v>2133</v>
      </c>
      <c r="G49" s="2122" t="s">
        <v>764</v>
      </c>
      <c r="H49" s="2731">
        <v>1800</v>
      </c>
      <c r="I49" s="2702"/>
      <c r="J49" s="2284"/>
      <c r="K49" s="2284"/>
      <c r="L49" s="2284"/>
      <c r="M49" s="2388"/>
      <c r="O49" s="132"/>
    </row>
    <row r="50" spans="1:15" ht="30" customHeight="1">
      <c r="A50" s="2630"/>
      <c r="B50" s="4501"/>
      <c r="C50" s="2732"/>
      <c r="D50" s="4500"/>
      <c r="E50" s="4501"/>
      <c r="F50" s="2122" t="s">
        <v>752</v>
      </c>
      <c r="G50" s="2122" t="s">
        <v>1086</v>
      </c>
      <c r="H50" s="2731">
        <v>1800</v>
      </c>
      <c r="I50" s="2702"/>
      <c r="J50" s="2284"/>
      <c r="K50" s="2284"/>
      <c r="L50" s="2284"/>
      <c r="M50" s="2388"/>
      <c r="O50" s="132"/>
    </row>
    <row r="51" spans="1:15" ht="30" customHeight="1">
      <c r="A51" s="2630"/>
      <c r="B51" s="4501"/>
      <c r="C51" s="2732"/>
      <c r="D51" s="4500"/>
      <c r="E51" s="4501"/>
      <c r="F51" s="2733" t="s">
        <v>2350</v>
      </c>
      <c r="G51" s="2122" t="s">
        <v>741</v>
      </c>
      <c r="H51" s="2731">
        <v>1600</v>
      </c>
      <c r="I51" s="2702"/>
      <c r="J51" s="2284"/>
      <c r="K51" s="2284"/>
      <c r="L51" s="2284"/>
      <c r="M51" s="2388"/>
      <c r="O51" s="132"/>
    </row>
    <row r="52" spans="1:15" ht="30" customHeight="1" thickBot="1">
      <c r="A52" s="2630"/>
      <c r="B52" s="4567"/>
      <c r="C52" s="2734"/>
      <c r="D52" s="4576"/>
      <c r="E52" s="4567"/>
      <c r="F52" s="2733" t="s">
        <v>2351</v>
      </c>
      <c r="G52" s="2122" t="s">
        <v>753</v>
      </c>
      <c r="H52" s="2731">
        <v>900</v>
      </c>
      <c r="I52" s="2702"/>
      <c r="J52" s="2284"/>
      <c r="K52" s="2284"/>
      <c r="L52" s="2284"/>
      <c r="M52" s="2388"/>
      <c r="O52" s="132"/>
    </row>
    <row r="53" spans="1:15" ht="30" customHeight="1">
      <c r="A53" s="2630"/>
      <c r="B53" s="4567" t="s">
        <v>722</v>
      </c>
      <c r="C53" s="4576" t="s">
        <v>1078</v>
      </c>
      <c r="D53" s="4505" t="s">
        <v>40</v>
      </c>
      <c r="E53" s="4503" t="s">
        <v>1007</v>
      </c>
      <c r="F53" s="2646" t="s">
        <v>744</v>
      </c>
      <c r="G53" s="2122" t="s">
        <v>762</v>
      </c>
      <c r="H53" s="2650">
        <v>15300</v>
      </c>
      <c r="I53" s="2650">
        <f t="shared" ref="I53:I66" si="0">H53*$L$69</f>
        <v>2873.3862080536865</v>
      </c>
      <c r="J53" s="2407">
        <f>'공용부 정산용 메인 시트'!I80</f>
        <v>19326.060000000001</v>
      </c>
      <c r="K53" s="2407">
        <f>'공용부 정산용 메인 시트'!J80</f>
        <v>19737.87</v>
      </c>
      <c r="L53" s="2407">
        <f>'공용부 정산용 메인 시트'!M80</f>
        <v>4941.7199999999721</v>
      </c>
      <c r="M53" s="2703"/>
      <c r="O53" s="133">
        <v>15300</v>
      </c>
    </row>
    <row r="54" spans="1:15" ht="30" customHeight="1">
      <c r="A54" s="2630"/>
      <c r="B54" s="4503"/>
      <c r="C54" s="4505"/>
      <c r="D54" s="4503"/>
      <c r="E54" s="4503"/>
      <c r="F54" s="2646" t="s">
        <v>2603</v>
      </c>
      <c r="G54" s="2122" t="s">
        <v>737</v>
      </c>
      <c r="H54" s="2650">
        <v>19100</v>
      </c>
      <c r="I54" s="2650">
        <f t="shared" si="0"/>
        <v>3587.0376845637525</v>
      </c>
      <c r="J54" s="2140"/>
      <c r="K54" s="2140"/>
      <c r="L54" s="2284">
        <v>0</v>
      </c>
      <c r="M54" s="2703"/>
      <c r="O54" s="135">
        <v>19100</v>
      </c>
    </row>
    <row r="55" spans="1:15" ht="30" customHeight="1">
      <c r="A55" s="2630"/>
      <c r="B55" s="4503"/>
      <c r="C55" s="4505"/>
      <c r="D55" s="4505" t="s">
        <v>39</v>
      </c>
      <c r="E55" s="4503" t="s">
        <v>1007</v>
      </c>
      <c r="F55" s="2646" t="s">
        <v>847</v>
      </c>
      <c r="G55" s="2122" t="s">
        <v>680</v>
      </c>
      <c r="H55" s="2650">
        <v>8000</v>
      </c>
      <c r="I55" s="2650">
        <f t="shared" si="0"/>
        <v>1502.4241610738229</v>
      </c>
      <c r="J55" s="2407">
        <f>'공용부 정산용 메인 시트'!I90</f>
        <v>20429.45</v>
      </c>
      <c r="K55" s="2407">
        <f>'공용부 정산용 메인 시트'!J90</f>
        <v>20519.75</v>
      </c>
      <c r="L55" s="2407">
        <f>'공용부 정산용 메인 시트'!M90</f>
        <v>1083.5999999999913</v>
      </c>
      <c r="M55" s="2703"/>
      <c r="O55" s="138"/>
    </row>
    <row r="56" spans="1:15" ht="30" customHeight="1">
      <c r="A56" s="2630"/>
      <c r="B56" s="4503"/>
      <c r="C56" s="4505"/>
      <c r="D56" s="4503"/>
      <c r="E56" s="4503"/>
      <c r="F56" s="2646" t="s">
        <v>745</v>
      </c>
      <c r="G56" s="2122" t="s">
        <v>681</v>
      </c>
      <c r="H56" s="2650">
        <v>5800</v>
      </c>
      <c r="I56" s="2650">
        <f t="shared" si="0"/>
        <v>1089.2575167785217</v>
      </c>
      <c r="J56" s="2140"/>
      <c r="K56" s="2140"/>
      <c r="L56" s="2284">
        <v>0</v>
      </c>
      <c r="M56" s="2703"/>
      <c r="O56" s="138"/>
    </row>
    <row r="57" spans="1:15" ht="30" customHeight="1">
      <c r="A57" s="2630"/>
      <c r="B57" s="4503"/>
      <c r="C57" s="4505"/>
      <c r="D57" s="4503"/>
      <c r="E57" s="4503"/>
      <c r="F57" s="2646" t="s">
        <v>747</v>
      </c>
      <c r="G57" s="2122" t="s">
        <v>684</v>
      </c>
      <c r="H57" s="2650">
        <v>4900</v>
      </c>
      <c r="I57" s="2650">
        <f t="shared" si="0"/>
        <v>920.23479865771651</v>
      </c>
      <c r="J57" s="2140"/>
      <c r="K57" s="2140"/>
      <c r="L57" s="2284">
        <v>0</v>
      </c>
      <c r="M57" s="2703"/>
      <c r="O57" s="138"/>
    </row>
    <row r="58" spans="1:15" ht="30" customHeight="1">
      <c r="A58" s="2630"/>
      <c r="B58" s="4503"/>
      <c r="C58" s="4505"/>
      <c r="D58" s="4503"/>
      <c r="E58" s="4503"/>
      <c r="F58" s="2646" t="s">
        <v>2353</v>
      </c>
      <c r="G58" s="2122" t="s">
        <v>682</v>
      </c>
      <c r="H58" s="2650">
        <v>14700</v>
      </c>
      <c r="I58" s="2650">
        <f t="shared" si="0"/>
        <v>2760.7043959731495</v>
      </c>
      <c r="J58" s="2140"/>
      <c r="K58" s="2140"/>
      <c r="L58" s="2284">
        <v>0</v>
      </c>
      <c r="M58" s="2703"/>
      <c r="O58" s="138"/>
    </row>
    <row r="59" spans="1:15" ht="30" customHeight="1">
      <c r="A59" s="2630"/>
      <c r="B59" s="4503"/>
      <c r="C59" s="4505"/>
      <c r="D59" s="4505" t="s">
        <v>60</v>
      </c>
      <c r="E59" s="4503" t="s">
        <v>774</v>
      </c>
      <c r="F59" s="2733" t="s">
        <v>866</v>
      </c>
      <c r="G59" s="2122" t="s">
        <v>127</v>
      </c>
      <c r="H59" s="2650">
        <v>10400</v>
      </c>
      <c r="I59" s="2650">
        <f t="shared" si="0"/>
        <v>1953.1514093959697</v>
      </c>
      <c r="J59" s="2407">
        <f>'공용부 정산용 메인 시트'!I82</f>
        <v>14875.39</v>
      </c>
      <c r="K59" s="2407">
        <f>'공용부 정산용 메인 시트'!J82</f>
        <v>15339.61</v>
      </c>
      <c r="L59" s="2407">
        <f>'공용부 정산용 메인 시트'!M82</f>
        <v>9284.4000000000233</v>
      </c>
      <c r="M59" s="2703"/>
      <c r="O59" s="133">
        <v>10400</v>
      </c>
    </row>
    <row r="60" spans="1:15" ht="30" customHeight="1">
      <c r="A60" s="2630"/>
      <c r="B60" s="4503"/>
      <c r="C60" s="4505"/>
      <c r="D60" s="4503"/>
      <c r="E60" s="4503"/>
      <c r="F60" s="2646" t="s">
        <v>769</v>
      </c>
      <c r="G60" s="2122" t="s">
        <v>756</v>
      </c>
      <c r="H60" s="2650">
        <v>4000</v>
      </c>
      <c r="I60" s="2650">
        <f t="shared" si="0"/>
        <v>751.21208053691146</v>
      </c>
      <c r="J60" s="2140"/>
      <c r="K60" s="2140"/>
      <c r="L60" s="2284">
        <v>0</v>
      </c>
      <c r="M60" s="2703"/>
      <c r="O60" s="134">
        <v>4000</v>
      </c>
    </row>
    <row r="61" spans="1:15" ht="30" customHeight="1">
      <c r="A61" s="2630"/>
      <c r="B61" s="4503"/>
      <c r="C61" s="4505"/>
      <c r="D61" s="4503"/>
      <c r="E61" s="4503"/>
      <c r="F61" s="2646" t="s">
        <v>2134</v>
      </c>
      <c r="G61" s="2122" t="s">
        <v>764</v>
      </c>
      <c r="H61" s="2650">
        <v>6300</v>
      </c>
      <c r="I61" s="2650">
        <f t="shared" si="0"/>
        <v>1183.1590268456355</v>
      </c>
      <c r="J61" s="2140"/>
      <c r="K61" s="2140"/>
      <c r="L61" s="2284">
        <v>0</v>
      </c>
      <c r="M61" s="2703"/>
      <c r="O61" s="134">
        <v>6300</v>
      </c>
    </row>
    <row r="62" spans="1:15" ht="30" customHeight="1">
      <c r="A62" s="2630"/>
      <c r="B62" s="4503"/>
      <c r="C62" s="4505"/>
      <c r="D62" s="4503"/>
      <c r="E62" s="4503"/>
      <c r="F62" s="2646" t="s">
        <v>752</v>
      </c>
      <c r="G62" s="2122" t="s">
        <v>1086</v>
      </c>
      <c r="H62" s="2650">
        <v>6500</v>
      </c>
      <c r="I62" s="2650">
        <f t="shared" si="0"/>
        <v>1220.719630872481</v>
      </c>
      <c r="J62" s="2140"/>
      <c r="K62" s="2140"/>
      <c r="L62" s="2284">
        <v>0</v>
      </c>
      <c r="M62" s="2703"/>
      <c r="O62" s="135">
        <v>6500</v>
      </c>
    </row>
    <row r="63" spans="1:15" ht="30" customHeight="1">
      <c r="A63" s="2630"/>
      <c r="B63" s="4503"/>
      <c r="C63" s="4505"/>
      <c r="D63" s="4505" t="s">
        <v>55</v>
      </c>
      <c r="E63" s="4503"/>
      <c r="F63" s="2733" t="s">
        <v>2350</v>
      </c>
      <c r="G63" s="2122" t="s">
        <v>741</v>
      </c>
      <c r="H63" s="2650">
        <v>5000</v>
      </c>
      <c r="I63" s="2650">
        <f t="shared" si="0"/>
        <v>939.01510067113929</v>
      </c>
      <c r="J63" s="2140"/>
      <c r="K63" s="2140"/>
      <c r="L63" s="2284">
        <v>0</v>
      </c>
      <c r="M63" s="2703"/>
      <c r="O63" s="133">
        <v>5000</v>
      </c>
    </row>
    <row r="64" spans="1:15" ht="30" customHeight="1">
      <c r="A64" s="2630" t="s">
        <v>206</v>
      </c>
      <c r="B64" s="4503"/>
      <c r="C64" s="4505"/>
      <c r="D64" s="4503"/>
      <c r="E64" s="4503"/>
      <c r="F64" s="2733" t="s">
        <v>2351</v>
      </c>
      <c r="G64" s="2122" t="s">
        <v>753</v>
      </c>
      <c r="H64" s="2650">
        <v>3100</v>
      </c>
      <c r="I64" s="2650">
        <f t="shared" si="0"/>
        <v>582.18936241610641</v>
      </c>
      <c r="J64" s="2140"/>
      <c r="K64" s="2140"/>
      <c r="L64" s="2284">
        <v>0</v>
      </c>
      <c r="M64" s="2703"/>
      <c r="O64" s="134">
        <v>3100</v>
      </c>
    </row>
    <row r="65" spans="1:15" ht="30" customHeight="1">
      <c r="A65" s="2630"/>
      <c r="B65" s="4503"/>
      <c r="C65" s="4505"/>
      <c r="D65" s="4503"/>
      <c r="E65" s="4503"/>
      <c r="F65" s="2646" t="s">
        <v>3039</v>
      </c>
      <c r="G65" s="2122" t="s">
        <v>683</v>
      </c>
      <c r="H65" s="2650">
        <v>6000</v>
      </c>
      <c r="I65" s="2650">
        <f t="shared" si="0"/>
        <v>1126.8181208053672</v>
      </c>
      <c r="J65" s="2140"/>
      <c r="K65" s="2140"/>
      <c r="L65" s="2284">
        <v>0</v>
      </c>
      <c r="M65" s="2703"/>
      <c r="O65" s="134">
        <v>6000</v>
      </c>
    </row>
    <row r="66" spans="1:15" ht="30" customHeight="1">
      <c r="A66" s="2630"/>
      <c r="B66" s="4503"/>
      <c r="C66" s="4505"/>
      <c r="D66" s="4574"/>
      <c r="E66" s="4574"/>
      <c r="F66" s="2735" t="s">
        <v>1766</v>
      </c>
      <c r="G66" s="2678" t="s">
        <v>757</v>
      </c>
      <c r="H66" s="2736">
        <v>10100</v>
      </c>
      <c r="I66" s="2736">
        <f t="shared" si="0"/>
        <v>1896.8105033557015</v>
      </c>
      <c r="J66" s="2707"/>
      <c r="K66" s="2737"/>
      <c r="L66" s="2738">
        <v>0</v>
      </c>
      <c r="M66" s="2739"/>
      <c r="O66" s="135">
        <v>10100</v>
      </c>
    </row>
    <row r="67" spans="1:15" ht="30" customHeight="1">
      <c r="A67" s="4577" t="s">
        <v>156</v>
      </c>
      <c r="B67" s="4578"/>
      <c r="C67" s="4578"/>
      <c r="D67" s="4568"/>
      <c r="E67" s="2740"/>
      <c r="F67" s="2690"/>
      <c r="G67" s="2139"/>
      <c r="H67" s="2710">
        <f>SUM(H53:H66)</f>
        <v>119200</v>
      </c>
      <c r="I67" s="2710">
        <f>SUM(I31:I66)</f>
        <v>22386.119999999963</v>
      </c>
      <c r="J67" s="2710">
        <f>SUM(J31:J66)</f>
        <v>74163.31</v>
      </c>
      <c r="K67" s="2741">
        <f>SUM(K31:K66)</f>
        <v>75483.459999999992</v>
      </c>
      <c r="L67" s="2741">
        <f>SUM(L31:L66)</f>
        <v>22386.119999999963</v>
      </c>
      <c r="M67" s="2693"/>
      <c r="N67" s="16" t="s">
        <v>168</v>
      </c>
      <c r="O67" s="132">
        <f>SUM(O53:O66)</f>
        <v>85800</v>
      </c>
    </row>
    <row r="68" spans="1:15" ht="30" customHeight="1">
      <c r="A68" s="4550" t="s">
        <v>105</v>
      </c>
      <c r="B68" s="4551"/>
      <c r="C68" s="4551"/>
      <c r="D68" s="4551"/>
      <c r="E68" s="4552"/>
      <c r="F68" s="2617" t="s">
        <v>228</v>
      </c>
      <c r="G68" s="2618">
        <v>1</v>
      </c>
      <c r="H68" s="2619">
        <v>0</v>
      </c>
      <c r="I68" s="2619"/>
      <c r="J68" s="2619"/>
      <c r="K68" s="2619"/>
      <c r="L68" s="2694">
        <f>L67*G68</f>
        <v>22386.119999999963</v>
      </c>
      <c r="M68" s="2621"/>
      <c r="O68" s="132"/>
    </row>
    <row r="69" spans="1:15" ht="30" customHeight="1">
      <c r="A69" s="4553"/>
      <c r="B69" s="4554"/>
      <c r="C69" s="4554"/>
      <c r="D69" s="4554"/>
      <c r="E69" s="4555"/>
      <c r="F69" s="2622" t="s">
        <v>344</v>
      </c>
      <c r="G69" s="2622"/>
      <c r="H69" s="2623"/>
      <c r="I69" s="2623"/>
      <c r="J69" s="2623"/>
      <c r="K69" s="2623"/>
      <c r="L69" s="2742">
        <f>L68/H67</f>
        <v>0.18780302013422787</v>
      </c>
      <c r="M69" s="2179" t="s">
        <v>1326</v>
      </c>
      <c r="O69" s="132"/>
    </row>
    <row r="70" spans="1:15" ht="30" customHeight="1">
      <c r="A70" s="2638"/>
      <c r="B70" s="2638"/>
      <c r="C70" s="2719"/>
      <c r="D70" s="2638"/>
      <c r="E70" s="2638"/>
      <c r="F70" s="2625"/>
      <c r="G70" s="2625"/>
      <c r="H70" s="2720"/>
      <c r="I70" s="2720"/>
      <c r="J70" s="2667"/>
      <c r="K70" s="2667"/>
      <c r="L70" s="2697"/>
      <c r="M70" s="2625"/>
      <c r="O70" s="132"/>
    </row>
    <row r="71" spans="1:15" ht="30" customHeight="1">
      <c r="A71" s="2638"/>
      <c r="B71" s="2638"/>
      <c r="C71" s="2719"/>
      <c r="D71" s="2638"/>
      <c r="E71" s="2638"/>
      <c r="F71" s="2625"/>
      <c r="G71" s="2625"/>
      <c r="H71" s="2720"/>
      <c r="I71" s="2720"/>
      <c r="J71" s="2667"/>
      <c r="K71" s="2667"/>
      <c r="L71" s="2697"/>
      <c r="M71" s="2625"/>
      <c r="O71" s="132"/>
    </row>
    <row r="72" spans="1:15" ht="30" customHeight="1">
      <c r="A72" s="4497" t="s">
        <v>206</v>
      </c>
      <c r="B72" s="4542" t="s">
        <v>722</v>
      </c>
      <c r="C72" s="4541" t="s">
        <v>1078</v>
      </c>
      <c r="D72" s="2604" t="s">
        <v>1015</v>
      </c>
      <c r="E72" s="4542" t="s">
        <v>787</v>
      </c>
      <c r="F72" s="2743" t="s">
        <v>3377</v>
      </c>
      <c r="G72" s="2744" t="s">
        <v>350</v>
      </c>
      <c r="H72" s="2745"/>
      <c r="I72" s="2745"/>
      <c r="J72" s="2398">
        <f>'공용부 정산용 메인 시트'!I94</f>
        <v>27413.1</v>
      </c>
      <c r="K72" s="2398">
        <f>'공용부 정산용 메인 시트'!J94</f>
        <v>27643</v>
      </c>
      <c r="L72" s="2398">
        <f>'공용부 정산용 메인 시트'!M94</f>
        <v>229.90000000000146</v>
      </c>
      <c r="M72" s="2746"/>
      <c r="O72" s="132"/>
    </row>
    <row r="73" spans="1:15" ht="30" customHeight="1">
      <c r="A73" s="4579"/>
      <c r="B73" s="4574"/>
      <c r="C73" s="4575"/>
      <c r="D73" s="2404" t="s">
        <v>989</v>
      </c>
      <c r="E73" s="4574"/>
      <c r="F73" s="2747" t="s">
        <v>3377</v>
      </c>
      <c r="G73" s="2404" t="s">
        <v>357</v>
      </c>
      <c r="H73" s="2679"/>
      <c r="I73" s="2679"/>
      <c r="J73" s="2737"/>
      <c r="K73" s="2737"/>
      <c r="L73" s="2738">
        <v>0</v>
      </c>
      <c r="M73" s="2739"/>
      <c r="O73" s="132"/>
    </row>
    <row r="74" spans="1:15" ht="30" customHeight="1">
      <c r="A74" s="4550" t="s">
        <v>105</v>
      </c>
      <c r="B74" s="4551"/>
      <c r="C74" s="4551"/>
      <c r="D74" s="4551"/>
      <c r="E74" s="4552"/>
      <c r="F74" s="2617" t="s">
        <v>228</v>
      </c>
      <c r="G74" s="2618">
        <v>1</v>
      </c>
      <c r="H74" s="2619"/>
      <c r="I74" s="2619"/>
      <c r="J74" s="2619">
        <f>SUM(J72:J73)</f>
        <v>27413.1</v>
      </c>
      <c r="K74" s="2619">
        <f>SUM(K72:K73)</f>
        <v>27643</v>
      </c>
      <c r="L74" s="2619">
        <f>SUM(L72:L73)</f>
        <v>229.90000000000146</v>
      </c>
      <c r="M74" s="2621"/>
      <c r="O74" s="132"/>
    </row>
    <row r="75" spans="1:15" ht="30" customHeight="1">
      <c r="A75" s="4553"/>
      <c r="B75" s="4554"/>
      <c r="C75" s="4554"/>
      <c r="D75" s="4554"/>
      <c r="E75" s="4555"/>
      <c r="F75" s="2622" t="s">
        <v>344</v>
      </c>
      <c r="G75" s="2622"/>
      <c r="H75" s="2623"/>
      <c r="I75" s="2623">
        <f>L75</f>
        <v>229.90000000000146</v>
      </c>
      <c r="J75" s="2623"/>
      <c r="K75" s="2623"/>
      <c r="L75" s="2666">
        <f>L74*G74</f>
        <v>229.90000000000146</v>
      </c>
      <c r="M75" s="2179" t="s">
        <v>1326</v>
      </c>
      <c r="O75" s="132"/>
    </row>
    <row r="76" spans="1:15" ht="30" customHeight="1">
      <c r="A76" s="2638"/>
      <c r="B76" s="2638"/>
      <c r="C76" s="2719"/>
      <c r="D76" s="2748"/>
      <c r="E76" s="2625"/>
      <c r="F76" s="2625"/>
      <c r="G76" s="2625"/>
      <c r="H76" s="2696"/>
      <c r="I76" s="2696"/>
      <c r="J76" s="2667"/>
      <c r="K76" s="2667"/>
      <c r="L76" s="2697"/>
      <c r="M76" s="2625"/>
      <c r="O76" s="132"/>
    </row>
    <row r="77" spans="1:15" ht="30" customHeight="1">
      <c r="A77" s="2638"/>
      <c r="B77" s="2638"/>
      <c r="C77" s="2719"/>
      <c r="D77" s="2748"/>
      <c r="E77" s="2625"/>
      <c r="F77" s="2625"/>
      <c r="G77" s="2625"/>
      <c r="H77" s="2696"/>
      <c r="I77" s="2696"/>
      <c r="J77" s="2667"/>
      <c r="K77" s="2667"/>
      <c r="L77" s="2697"/>
      <c r="M77" s="2625"/>
      <c r="O77" s="132"/>
    </row>
    <row r="78" spans="1:15" ht="30" customHeight="1">
      <c r="A78" s="2749"/>
      <c r="B78" s="4542" t="s">
        <v>722</v>
      </c>
      <c r="C78" s="4541" t="s">
        <v>1078</v>
      </c>
      <c r="D78" s="4542" t="s">
        <v>968</v>
      </c>
      <c r="E78" s="4542" t="s">
        <v>1008</v>
      </c>
      <c r="F78" s="2750" t="s">
        <v>217</v>
      </c>
      <c r="G78" s="2750" t="s">
        <v>1022</v>
      </c>
      <c r="H78" s="2751"/>
      <c r="I78" s="2751"/>
      <c r="J78" s="2752">
        <f>'공용부 정산용 메인 시트'!I104</f>
        <v>8202.76</v>
      </c>
      <c r="K78" s="2752">
        <f>'공용부 정산용 메인 시트'!J104</f>
        <v>8341.73</v>
      </c>
      <c r="L78" s="2752">
        <f>'공용부 정산용 메인 시트'!M104</f>
        <v>2779.3999999999869</v>
      </c>
      <c r="M78" s="2753"/>
      <c r="O78" s="132"/>
    </row>
    <row r="79" spans="1:15" ht="30" customHeight="1">
      <c r="A79" s="2754"/>
      <c r="B79" s="4503"/>
      <c r="C79" s="4505"/>
      <c r="D79" s="4503"/>
      <c r="E79" s="4503"/>
      <c r="F79" s="2282" t="s">
        <v>776</v>
      </c>
      <c r="G79" s="2122" t="s">
        <v>1010</v>
      </c>
      <c r="H79" s="2702"/>
      <c r="I79" s="2702"/>
      <c r="J79" s="2140"/>
      <c r="K79" s="2140"/>
      <c r="L79" s="2284">
        <v>0</v>
      </c>
      <c r="M79" s="2703"/>
      <c r="O79" s="132"/>
    </row>
    <row r="80" spans="1:15" ht="30" customHeight="1">
      <c r="A80" s="2754"/>
      <c r="B80" s="4503"/>
      <c r="C80" s="4505"/>
      <c r="D80" s="4503"/>
      <c r="E80" s="4503"/>
      <c r="F80" s="2400" t="s">
        <v>2334</v>
      </c>
      <c r="G80" s="2122" t="s">
        <v>888</v>
      </c>
      <c r="H80" s="2702"/>
      <c r="I80" s="2702"/>
      <c r="J80" s="2140"/>
      <c r="K80" s="2140"/>
      <c r="L80" s="2284">
        <v>0</v>
      </c>
      <c r="M80" s="2703"/>
      <c r="O80" s="132"/>
    </row>
    <row r="81" spans="1:15" ht="30" customHeight="1">
      <c r="A81" s="2754"/>
      <c r="B81" s="4503"/>
      <c r="C81" s="4505"/>
      <c r="D81" s="4503" t="s">
        <v>1012</v>
      </c>
      <c r="E81" s="4503" t="s">
        <v>1008</v>
      </c>
      <c r="F81" s="2609" t="s">
        <v>2339</v>
      </c>
      <c r="G81" s="2609" t="s">
        <v>908</v>
      </c>
      <c r="H81" s="2755"/>
      <c r="I81" s="2755"/>
      <c r="J81" s="2756">
        <f>'공용부 정산용 메인 시트'!I107</f>
        <v>4959.47</v>
      </c>
      <c r="K81" s="2756">
        <f>'공용부 정산용 메인 시트'!J107</f>
        <v>5084.3500000000004</v>
      </c>
      <c r="L81" s="2756">
        <f>'공용부 정산용 메인 시트'!M107</f>
        <v>2497.6000000000022</v>
      </c>
      <c r="M81" s="2757"/>
      <c r="O81" s="132"/>
    </row>
    <row r="82" spans="1:15" ht="30" customHeight="1">
      <c r="A82" s="2754"/>
      <c r="B82" s="4503"/>
      <c r="C82" s="4505"/>
      <c r="D82" s="4503"/>
      <c r="E82" s="4503"/>
      <c r="F82" s="2282" t="s">
        <v>3043</v>
      </c>
      <c r="G82" s="2122" t="s">
        <v>770</v>
      </c>
      <c r="H82" s="2702"/>
      <c r="I82" s="2702"/>
      <c r="J82" s="2140"/>
      <c r="K82" s="2140"/>
      <c r="L82" s="2284">
        <v>0</v>
      </c>
      <c r="M82" s="2703"/>
      <c r="O82" s="132"/>
    </row>
    <row r="83" spans="1:15" ht="30" customHeight="1">
      <c r="A83" s="2754"/>
      <c r="B83" s="4503"/>
      <c r="C83" s="4505"/>
      <c r="D83" s="4503"/>
      <c r="E83" s="4503"/>
      <c r="F83" s="2282" t="s">
        <v>2346</v>
      </c>
      <c r="G83" s="2122" t="s">
        <v>2005</v>
      </c>
      <c r="H83" s="2702"/>
      <c r="I83" s="2702"/>
      <c r="J83" s="2140"/>
      <c r="K83" s="2140"/>
      <c r="L83" s="2284"/>
      <c r="M83" s="2703"/>
      <c r="O83" s="132"/>
    </row>
    <row r="84" spans="1:15" ht="30" customHeight="1">
      <c r="A84" s="2754"/>
      <c r="B84" s="4503"/>
      <c r="C84" s="4505"/>
      <c r="D84" s="4503"/>
      <c r="E84" s="4503"/>
      <c r="F84" s="2282" t="s">
        <v>2417</v>
      </c>
      <c r="G84" s="2122" t="s">
        <v>2004</v>
      </c>
      <c r="H84" s="2702"/>
      <c r="I84" s="2702"/>
      <c r="J84" s="2140"/>
      <c r="K84" s="2140"/>
      <c r="L84" s="2284">
        <v>0</v>
      </c>
      <c r="M84" s="2703"/>
      <c r="O84" s="132"/>
    </row>
    <row r="85" spans="1:15" ht="30" customHeight="1">
      <c r="A85" s="2754"/>
      <c r="B85" s="4503"/>
      <c r="C85" s="4505"/>
      <c r="D85" s="4503"/>
      <c r="E85" s="4503"/>
      <c r="F85" s="2282" t="s">
        <v>771</v>
      </c>
      <c r="G85" s="2122" t="s">
        <v>1047</v>
      </c>
      <c r="H85" s="2702"/>
      <c r="I85" s="2702"/>
      <c r="J85" s="2140"/>
      <c r="K85" s="2140"/>
      <c r="L85" s="2284">
        <v>0</v>
      </c>
      <c r="M85" s="2703"/>
      <c r="O85" s="132"/>
    </row>
    <row r="86" spans="1:15" ht="30" customHeight="1">
      <c r="A86" s="2754"/>
      <c r="B86" s="4503" t="s">
        <v>722</v>
      </c>
      <c r="C86" s="4505" t="s">
        <v>1078</v>
      </c>
      <c r="D86" s="4503" t="s">
        <v>1000</v>
      </c>
      <c r="E86" s="4503" t="s">
        <v>1008</v>
      </c>
      <c r="F86" s="2609" t="s">
        <v>2335</v>
      </c>
      <c r="G86" s="2609" t="s">
        <v>889</v>
      </c>
      <c r="H86" s="2755"/>
      <c r="I86" s="2755"/>
      <c r="J86" s="2756">
        <f>'공용부 정산용 메인 시트'!I112</f>
        <v>8665.69</v>
      </c>
      <c r="K86" s="2756">
        <f>'공용부 정산용 메인 시트'!J112</f>
        <v>8807.25</v>
      </c>
      <c r="L86" s="2756">
        <f>'공용부 정산용 메인 시트'!M112</f>
        <v>2831.1999999999898</v>
      </c>
      <c r="M86" s="2757"/>
      <c r="O86" s="132"/>
    </row>
    <row r="87" spans="1:15" ht="30" customHeight="1">
      <c r="A87" s="2754"/>
      <c r="B87" s="4503"/>
      <c r="C87" s="4505"/>
      <c r="D87" s="4503"/>
      <c r="E87" s="4503"/>
      <c r="F87" s="2282" t="s">
        <v>913</v>
      </c>
      <c r="G87" s="2122" t="s">
        <v>890</v>
      </c>
      <c r="H87" s="2702"/>
      <c r="I87" s="2702"/>
      <c r="J87" s="2140"/>
      <c r="K87" s="2140"/>
      <c r="L87" s="2284">
        <v>0</v>
      </c>
      <c r="M87" s="2703"/>
      <c r="O87" s="132"/>
    </row>
    <row r="88" spans="1:15" ht="30" customHeight="1">
      <c r="A88" s="2754"/>
      <c r="B88" s="4503"/>
      <c r="C88" s="4505"/>
      <c r="D88" s="4503"/>
      <c r="E88" s="4503"/>
      <c r="F88" s="2400" t="s">
        <v>2347</v>
      </c>
      <c r="G88" s="2122" t="s">
        <v>900</v>
      </c>
      <c r="H88" s="2702"/>
      <c r="I88" s="2702"/>
      <c r="J88" s="2140"/>
      <c r="K88" s="2140"/>
      <c r="L88" s="2284">
        <v>0</v>
      </c>
      <c r="M88" s="2703"/>
      <c r="O88" s="132"/>
    </row>
    <row r="89" spans="1:15" ht="30" customHeight="1">
      <c r="A89" s="2754"/>
      <c r="B89" s="4503"/>
      <c r="C89" s="4505"/>
      <c r="D89" s="4503"/>
      <c r="E89" s="4503"/>
      <c r="F89" s="2282" t="s">
        <v>2337</v>
      </c>
      <c r="G89" s="2122" t="s">
        <v>894</v>
      </c>
      <c r="H89" s="2702"/>
      <c r="I89" s="2702"/>
      <c r="J89" s="2140"/>
      <c r="K89" s="2140"/>
      <c r="L89" s="2284">
        <v>0</v>
      </c>
      <c r="M89" s="2703"/>
      <c r="O89" s="132"/>
    </row>
    <row r="90" spans="1:15" ht="30" customHeight="1">
      <c r="A90" s="2754"/>
      <c r="B90" s="4503"/>
      <c r="C90" s="4505"/>
      <c r="D90" s="4503"/>
      <c r="E90" s="4503"/>
      <c r="F90" s="2282" t="s">
        <v>669</v>
      </c>
      <c r="G90" s="2122" t="s">
        <v>905</v>
      </c>
      <c r="H90" s="2702"/>
      <c r="I90" s="2702"/>
      <c r="J90" s="2140"/>
      <c r="K90" s="2140"/>
      <c r="L90" s="2284">
        <v>0</v>
      </c>
      <c r="M90" s="2703"/>
      <c r="O90" s="132"/>
    </row>
    <row r="91" spans="1:15" ht="30" customHeight="1">
      <c r="A91" s="2754"/>
      <c r="B91" s="4503"/>
      <c r="C91" s="4505"/>
      <c r="D91" s="4503"/>
      <c r="E91" s="4503"/>
      <c r="F91" s="2282" t="s">
        <v>3044</v>
      </c>
      <c r="G91" s="2401" t="s">
        <v>695</v>
      </c>
      <c r="H91" s="2702"/>
      <c r="I91" s="2702"/>
      <c r="J91" s="2140"/>
      <c r="K91" s="2140"/>
      <c r="L91" s="2284">
        <v>0</v>
      </c>
      <c r="M91" s="2703"/>
      <c r="O91" s="132"/>
    </row>
    <row r="92" spans="1:15" ht="30" customHeight="1">
      <c r="A92" s="2754"/>
      <c r="B92" s="4503"/>
      <c r="C92" s="4505"/>
      <c r="D92" s="4503"/>
      <c r="E92" s="4503"/>
      <c r="F92" s="2282" t="s">
        <v>11</v>
      </c>
      <c r="G92" s="2122" t="s">
        <v>734</v>
      </c>
      <c r="H92" s="2702"/>
      <c r="I92" s="2702"/>
      <c r="J92" s="2140"/>
      <c r="K92" s="2140"/>
      <c r="L92" s="2284">
        <v>0</v>
      </c>
      <c r="M92" s="2703"/>
      <c r="O92" s="132"/>
    </row>
    <row r="93" spans="1:15" ht="30" customHeight="1">
      <c r="A93" s="2754"/>
      <c r="B93" s="4503"/>
      <c r="C93" s="4505"/>
      <c r="D93" s="4503"/>
      <c r="E93" s="4503"/>
      <c r="F93" s="2282" t="s">
        <v>2344</v>
      </c>
      <c r="G93" s="2122" t="s">
        <v>785</v>
      </c>
      <c r="H93" s="2702"/>
      <c r="I93" s="2702"/>
      <c r="J93" s="2140"/>
      <c r="K93" s="2140"/>
      <c r="L93" s="2284">
        <v>0</v>
      </c>
      <c r="M93" s="2703"/>
      <c r="O93" s="132"/>
    </row>
    <row r="94" spans="1:15" ht="30" customHeight="1">
      <c r="A94" s="2754"/>
      <c r="B94" s="4503"/>
      <c r="C94" s="4505"/>
      <c r="D94" s="4503"/>
      <c r="E94" s="4503"/>
      <c r="F94" s="2282" t="s">
        <v>2342</v>
      </c>
      <c r="G94" s="2122" t="s">
        <v>789</v>
      </c>
      <c r="H94" s="2702"/>
      <c r="I94" s="2702"/>
      <c r="J94" s="2140"/>
      <c r="K94" s="2140"/>
      <c r="L94" s="2284">
        <v>0</v>
      </c>
      <c r="M94" s="2703"/>
      <c r="O94" s="132"/>
    </row>
    <row r="95" spans="1:15" ht="30" customHeight="1">
      <c r="A95" s="2754"/>
      <c r="B95" s="4503" t="s">
        <v>722</v>
      </c>
      <c r="C95" s="4505" t="s">
        <v>1078</v>
      </c>
      <c r="D95" s="4503" t="s">
        <v>976</v>
      </c>
      <c r="E95" s="4503" t="s">
        <v>1008</v>
      </c>
      <c r="F95" s="2609" t="s">
        <v>2335</v>
      </c>
      <c r="G95" s="2609" t="s">
        <v>889</v>
      </c>
      <c r="H95" s="2755"/>
      <c r="I95" s="2755"/>
      <c r="J95" s="2756">
        <f>'공용부 정산용 메인 시트'!I121</f>
        <v>8969.42</v>
      </c>
      <c r="K95" s="2756">
        <f>'공용부 정산용 메인 시트'!J121</f>
        <v>9081.1299999999992</v>
      </c>
      <c r="L95" s="2756">
        <f>'공용부 정산용 메인 시트'!M121</f>
        <v>2234.1999999999825</v>
      </c>
      <c r="M95" s="2757"/>
      <c r="O95" s="132"/>
    </row>
    <row r="96" spans="1:15" ht="30" customHeight="1">
      <c r="A96" s="2754"/>
      <c r="B96" s="4503"/>
      <c r="C96" s="4505"/>
      <c r="D96" s="4503"/>
      <c r="E96" s="4503"/>
      <c r="F96" s="2282" t="s">
        <v>913</v>
      </c>
      <c r="G96" s="2122" t="s">
        <v>890</v>
      </c>
      <c r="H96" s="2702"/>
      <c r="I96" s="2702"/>
      <c r="J96" s="2140"/>
      <c r="K96" s="2140"/>
      <c r="L96" s="2284">
        <v>0</v>
      </c>
      <c r="M96" s="2703"/>
      <c r="O96" s="132"/>
    </row>
    <row r="97" spans="1:17" ht="30" customHeight="1">
      <c r="A97" s="2754"/>
      <c r="B97" s="4503"/>
      <c r="C97" s="4505"/>
      <c r="D97" s="4503"/>
      <c r="E97" s="4503"/>
      <c r="F97" s="2400" t="s">
        <v>2347</v>
      </c>
      <c r="G97" s="2122" t="s">
        <v>900</v>
      </c>
      <c r="H97" s="2702"/>
      <c r="I97" s="2702"/>
      <c r="J97" s="2140"/>
      <c r="K97" s="2140"/>
      <c r="L97" s="2284">
        <v>0</v>
      </c>
      <c r="M97" s="2703"/>
      <c r="O97" s="132"/>
    </row>
    <row r="98" spans="1:17" ht="30" customHeight="1">
      <c r="A98" s="2754"/>
      <c r="B98" s="4503"/>
      <c r="C98" s="4505"/>
      <c r="D98" s="4503"/>
      <c r="E98" s="4503"/>
      <c r="F98" s="2282" t="s">
        <v>2337</v>
      </c>
      <c r="G98" s="2122" t="s">
        <v>894</v>
      </c>
      <c r="H98" s="2702"/>
      <c r="I98" s="2702"/>
      <c r="J98" s="2140"/>
      <c r="K98" s="2140"/>
      <c r="L98" s="2284">
        <v>0</v>
      </c>
      <c r="M98" s="2703"/>
      <c r="O98" s="132"/>
    </row>
    <row r="99" spans="1:17" ht="30" customHeight="1">
      <c r="A99" s="2754"/>
      <c r="B99" s="4503"/>
      <c r="C99" s="4505"/>
      <c r="D99" s="4503"/>
      <c r="E99" s="4503"/>
      <c r="F99" s="2282" t="s">
        <v>669</v>
      </c>
      <c r="G99" s="2122" t="s">
        <v>905</v>
      </c>
      <c r="H99" s="2702"/>
      <c r="I99" s="2702"/>
      <c r="J99" s="2140"/>
      <c r="K99" s="2140"/>
      <c r="L99" s="2284">
        <v>0</v>
      </c>
      <c r="M99" s="2703"/>
      <c r="O99" s="132"/>
    </row>
    <row r="100" spans="1:17" ht="30" customHeight="1">
      <c r="A100" s="2754"/>
      <c r="B100" s="4503"/>
      <c r="C100" s="4505"/>
      <c r="D100" s="4503"/>
      <c r="E100" s="4503"/>
      <c r="F100" s="2282" t="s">
        <v>3044</v>
      </c>
      <c r="G100" s="2122" t="s">
        <v>1040</v>
      </c>
      <c r="H100" s="2702"/>
      <c r="I100" s="2702"/>
      <c r="J100" s="2140"/>
      <c r="K100" s="2140"/>
      <c r="L100" s="2284">
        <v>0</v>
      </c>
      <c r="M100" s="2703"/>
      <c r="O100" s="132"/>
    </row>
    <row r="101" spans="1:17" ht="30" customHeight="1">
      <c r="A101" s="2754"/>
      <c r="B101" s="4503"/>
      <c r="C101" s="4505"/>
      <c r="D101" s="4503"/>
      <c r="E101" s="4503"/>
      <c r="F101" s="2282" t="s">
        <v>11</v>
      </c>
      <c r="G101" s="2122" t="s">
        <v>734</v>
      </c>
      <c r="H101" s="2702"/>
      <c r="I101" s="2702"/>
      <c r="J101" s="2140"/>
      <c r="K101" s="2140"/>
      <c r="L101" s="2284">
        <v>0</v>
      </c>
      <c r="M101" s="2703"/>
      <c r="O101" s="132"/>
    </row>
    <row r="102" spans="1:17" ht="30" customHeight="1">
      <c r="A102" s="2754"/>
      <c r="B102" s="4503"/>
      <c r="C102" s="4505"/>
      <c r="D102" s="4503"/>
      <c r="E102" s="4503"/>
      <c r="F102" s="2282" t="s">
        <v>2344</v>
      </c>
      <c r="G102" s="2122" t="s">
        <v>785</v>
      </c>
      <c r="H102" s="2702"/>
      <c r="I102" s="2702"/>
      <c r="J102" s="2140"/>
      <c r="K102" s="2140"/>
      <c r="L102" s="2284">
        <v>0</v>
      </c>
      <c r="M102" s="2703"/>
      <c r="O102" s="132"/>
    </row>
    <row r="103" spans="1:17" ht="30" customHeight="1">
      <c r="A103" s="2754"/>
      <c r="B103" s="4503"/>
      <c r="C103" s="4505"/>
      <c r="D103" s="4503"/>
      <c r="E103" s="4503"/>
      <c r="F103" s="2282" t="s">
        <v>2342</v>
      </c>
      <c r="G103" s="2122" t="s">
        <v>789</v>
      </c>
      <c r="H103" s="2702"/>
      <c r="I103" s="2702"/>
      <c r="J103" s="2140"/>
      <c r="K103" s="2140"/>
      <c r="L103" s="2284">
        <v>0</v>
      </c>
      <c r="M103" s="2703"/>
      <c r="O103" s="132"/>
    </row>
    <row r="104" spans="1:17" ht="30" customHeight="1">
      <c r="A104" s="2754"/>
      <c r="B104" s="4503"/>
      <c r="C104" s="4505"/>
      <c r="D104" s="4503"/>
      <c r="E104" s="4503"/>
      <c r="F104" s="2400" t="s">
        <v>2340</v>
      </c>
      <c r="G104" s="2122" t="s">
        <v>908</v>
      </c>
      <c r="H104" s="2702"/>
      <c r="I104" s="2702"/>
      <c r="J104" s="2140"/>
      <c r="K104" s="2140"/>
      <c r="L104" s="2284">
        <v>0</v>
      </c>
      <c r="M104" s="2703"/>
      <c r="O104" s="132"/>
    </row>
    <row r="105" spans="1:17" ht="30" customHeight="1">
      <c r="A105" s="2754"/>
      <c r="B105" s="4503"/>
      <c r="C105" s="4505"/>
      <c r="D105" s="4503"/>
      <c r="E105" s="4503"/>
      <c r="F105" s="2282" t="s">
        <v>3043</v>
      </c>
      <c r="G105" s="2122" t="s">
        <v>1569</v>
      </c>
      <c r="H105" s="2702"/>
      <c r="I105" s="2702"/>
      <c r="J105" s="2140"/>
      <c r="K105" s="2140"/>
      <c r="L105" s="2284">
        <v>0</v>
      </c>
      <c r="M105" s="2703"/>
      <c r="O105" s="132"/>
    </row>
    <row r="106" spans="1:17" ht="30" customHeight="1">
      <c r="A106" s="2630" t="s">
        <v>211</v>
      </c>
      <c r="B106" s="4503"/>
      <c r="C106" s="4505"/>
      <c r="D106" s="4503"/>
      <c r="E106" s="4503"/>
      <c r="F106" s="2403" t="s">
        <v>2346</v>
      </c>
      <c r="G106" s="2122" t="s">
        <v>2004</v>
      </c>
      <c r="H106" s="2702"/>
      <c r="I106" s="2702"/>
      <c r="J106" s="2140"/>
      <c r="K106" s="2140"/>
      <c r="L106" s="2284">
        <v>0</v>
      </c>
      <c r="M106" s="2703"/>
      <c r="O106" s="132"/>
    </row>
    <row r="107" spans="1:17" ht="30" customHeight="1">
      <c r="A107" s="2630"/>
      <c r="B107" s="4512"/>
      <c r="C107" s="4521"/>
      <c r="D107" s="4512"/>
      <c r="E107" s="4512"/>
      <c r="F107" s="2403" t="s">
        <v>2002</v>
      </c>
      <c r="G107" s="2643" t="s">
        <v>2005</v>
      </c>
      <c r="H107" s="2706"/>
      <c r="I107" s="2706"/>
      <c r="J107" s="2707"/>
      <c r="K107" s="2707"/>
      <c r="L107" s="2284">
        <v>0</v>
      </c>
      <c r="M107" s="2708"/>
      <c r="O107" s="132"/>
    </row>
    <row r="108" spans="1:17" ht="30" customHeight="1" thickBot="1">
      <c r="A108" s="2754"/>
      <c r="B108" s="4512"/>
      <c r="C108" s="4521"/>
      <c r="D108" s="4512"/>
      <c r="E108" s="4512"/>
      <c r="F108" s="2610" t="s">
        <v>771</v>
      </c>
      <c r="G108" s="2643" t="s">
        <v>1047</v>
      </c>
      <c r="H108" s="2706"/>
      <c r="I108" s="2706"/>
      <c r="J108" s="2707"/>
      <c r="K108" s="2707"/>
      <c r="L108" s="2659">
        <v>0</v>
      </c>
      <c r="M108" s="2708"/>
      <c r="O108" s="132"/>
    </row>
    <row r="109" spans="1:17" ht="30" customHeight="1" thickBot="1">
      <c r="A109" s="2758"/>
      <c r="B109" s="4562" t="s">
        <v>722</v>
      </c>
      <c r="C109" s="4562" t="s">
        <v>724</v>
      </c>
      <c r="D109" s="4588" t="s">
        <v>1325</v>
      </c>
      <c r="E109" s="4496" t="s">
        <v>772</v>
      </c>
      <c r="F109" s="2611" t="s">
        <v>217</v>
      </c>
      <c r="G109" s="2611" t="s">
        <v>1022</v>
      </c>
      <c r="H109" s="2759">
        <f>15100*0.9</f>
        <v>13590</v>
      </c>
      <c r="I109" s="2759">
        <f>H109*$L$131</f>
        <v>3998.3611211025127</v>
      </c>
      <c r="J109" s="2760">
        <f>'공용부 정산용 메인 시트'!I158</f>
        <v>14326.73</v>
      </c>
      <c r="K109" s="2760">
        <f>'공용부 정산용 메인 시트'!J158</f>
        <v>14713.62</v>
      </c>
      <c r="L109" s="2760">
        <f>'공용부 정산용 메인 시트'!M158</f>
        <v>11606.700000000037</v>
      </c>
      <c r="M109" s="2761"/>
      <c r="O109" s="701" t="s">
        <v>1327</v>
      </c>
      <c r="P109" s="702">
        <f>SUM(H109:H119)</f>
        <v>66970</v>
      </c>
      <c r="Q109" s="703" t="s">
        <v>1331</v>
      </c>
    </row>
    <row r="110" spans="1:17" ht="30" customHeight="1" thickBot="1">
      <c r="A110" s="2758"/>
      <c r="B110" s="4563"/>
      <c r="C110" s="4563"/>
      <c r="D110" s="4589"/>
      <c r="E110" s="4501"/>
      <c r="F110" s="2282" t="s">
        <v>776</v>
      </c>
      <c r="G110" s="2122" t="s">
        <v>1010</v>
      </c>
      <c r="H110" s="2650">
        <f>11500*0.9</f>
        <v>10350</v>
      </c>
      <c r="I110" s="2650">
        <f>H110*$L$131</f>
        <v>3045.1094630913176</v>
      </c>
      <c r="J110" s="2140"/>
      <c r="K110" s="2140"/>
      <c r="L110" s="2284">
        <v>0</v>
      </c>
      <c r="M110" s="2703"/>
      <c r="O110" s="701" t="s">
        <v>1328</v>
      </c>
      <c r="P110" s="702">
        <f>L109</f>
        <v>11606.700000000037</v>
      </c>
      <c r="Q110" s="703" t="s">
        <v>1332</v>
      </c>
    </row>
    <row r="111" spans="1:17" ht="30" customHeight="1" thickBot="1">
      <c r="A111" s="2758"/>
      <c r="B111" s="4563"/>
      <c r="C111" s="4563"/>
      <c r="D111" s="4589"/>
      <c r="E111" s="4501"/>
      <c r="F111" s="2400" t="s">
        <v>2334</v>
      </c>
      <c r="G111" s="2122" t="s">
        <v>888</v>
      </c>
      <c r="H111" s="2650">
        <f>4900*0.9</f>
        <v>4410</v>
      </c>
      <c r="I111" s="2650">
        <f>H111*$L$131</f>
        <v>1297.4814234041266</v>
      </c>
      <c r="J111" s="2140"/>
      <c r="K111" s="2140"/>
      <c r="L111" s="2284">
        <v>0</v>
      </c>
      <c r="M111" s="2703"/>
      <c r="O111" s="701" t="s">
        <v>1329</v>
      </c>
      <c r="P111" s="704">
        <f>P110/P109</f>
        <v>0.1733119307152462</v>
      </c>
      <c r="Q111" s="703" t="s">
        <v>1330</v>
      </c>
    </row>
    <row r="112" spans="1:17" ht="30" customHeight="1">
      <c r="A112" s="2758"/>
      <c r="B112" s="4563"/>
      <c r="C112" s="4563"/>
      <c r="D112" s="4589"/>
      <c r="E112" s="4501"/>
      <c r="F112" s="2282" t="s">
        <v>1322</v>
      </c>
      <c r="G112" s="2122">
        <v>104</v>
      </c>
      <c r="H112" s="2762">
        <f>42000-H109-H110-H111-H113</f>
        <v>3650</v>
      </c>
      <c r="I112" s="2762">
        <f>H112*P111</f>
        <v>632.58854711064862</v>
      </c>
      <c r="J112" s="2140"/>
      <c r="K112" s="2140"/>
      <c r="L112" s="2284"/>
      <c r="M112" s="2703"/>
      <c r="O112" s="120"/>
    </row>
    <row r="113" spans="1:15" ht="30" customHeight="1">
      <c r="A113" s="2758"/>
      <c r="B113" s="4563"/>
      <c r="C113" s="4563"/>
      <c r="D113" s="4589"/>
      <c r="E113" s="4501"/>
      <c r="F113" s="2612" t="s">
        <v>1324</v>
      </c>
      <c r="G113" s="2643">
        <v>105</v>
      </c>
      <c r="H113" s="2764">
        <v>10000</v>
      </c>
      <c r="I113" s="2764">
        <f>H113*P111</f>
        <v>1733.1193071524619</v>
      </c>
      <c r="J113" s="2707"/>
      <c r="K113" s="2707"/>
      <c r="L113" s="2659"/>
      <c r="M113" s="2708"/>
      <c r="O113" s="120"/>
    </row>
    <row r="114" spans="1:15" ht="30" customHeight="1">
      <c r="A114" s="2758"/>
      <c r="B114" s="4564" t="s">
        <v>722</v>
      </c>
      <c r="C114" s="4564" t="s">
        <v>724</v>
      </c>
      <c r="D114" s="4590" t="s">
        <v>1323</v>
      </c>
      <c r="E114" s="4501"/>
      <c r="F114" s="2613" t="s">
        <v>691</v>
      </c>
      <c r="G114" s="2131" t="s">
        <v>889</v>
      </c>
      <c r="H114" s="2203">
        <f>6700*1.1</f>
        <v>7370.0000000000009</v>
      </c>
      <c r="I114" s="2203">
        <f>H114*$L$131</f>
        <v>2168.3533085007743</v>
      </c>
      <c r="J114" s="2137"/>
      <c r="K114" s="2137"/>
      <c r="L114" s="2654">
        <v>0</v>
      </c>
      <c r="M114" s="2765"/>
      <c r="O114" s="132"/>
    </row>
    <row r="115" spans="1:15" ht="30" customHeight="1">
      <c r="A115" s="2758"/>
      <c r="B115" s="4565"/>
      <c r="C115" s="4565"/>
      <c r="D115" s="4591"/>
      <c r="E115" s="4501"/>
      <c r="F115" s="2282" t="s">
        <v>913</v>
      </c>
      <c r="G115" s="2122" t="s">
        <v>890</v>
      </c>
      <c r="H115" s="2650">
        <f>3300*1.1</f>
        <v>3630.0000000000005</v>
      </c>
      <c r="I115" s="2650">
        <f>H115*$L$131</f>
        <v>1067.9949131421724</v>
      </c>
      <c r="J115" s="2140"/>
      <c r="K115" s="2140"/>
      <c r="L115" s="2284">
        <v>0</v>
      </c>
      <c r="M115" s="2703"/>
      <c r="O115" s="132"/>
    </row>
    <row r="116" spans="1:15" ht="30" customHeight="1">
      <c r="A116" s="2758"/>
      <c r="B116" s="4565"/>
      <c r="C116" s="4565"/>
      <c r="D116" s="4591"/>
      <c r="E116" s="4501"/>
      <c r="F116" s="2400" t="s">
        <v>2347</v>
      </c>
      <c r="G116" s="2122" t="s">
        <v>900</v>
      </c>
      <c r="H116" s="2650">
        <f>3300*1.1</f>
        <v>3630.0000000000005</v>
      </c>
      <c r="I116" s="2650">
        <f>H116*$L$131</f>
        <v>1067.9949131421724</v>
      </c>
      <c r="J116" s="2140"/>
      <c r="K116" s="2140"/>
      <c r="L116" s="2284">
        <v>0</v>
      </c>
      <c r="M116" s="2703"/>
      <c r="O116" s="132"/>
    </row>
    <row r="117" spans="1:15" ht="30" customHeight="1">
      <c r="A117" s="2758"/>
      <c r="B117" s="4565"/>
      <c r="C117" s="4565"/>
      <c r="D117" s="4591"/>
      <c r="E117" s="4501"/>
      <c r="F117" s="2282" t="s">
        <v>775</v>
      </c>
      <c r="G117" s="2122" t="s">
        <v>894</v>
      </c>
      <c r="H117" s="2650">
        <f>3200*1.1</f>
        <v>3520.0000000000005</v>
      </c>
      <c r="I117" s="2650">
        <f>H117*$L$131</f>
        <v>1035.631430925743</v>
      </c>
      <c r="J117" s="2140"/>
      <c r="K117" s="2140"/>
      <c r="L117" s="2284">
        <v>0</v>
      </c>
      <c r="M117" s="2703"/>
      <c r="O117" s="132"/>
    </row>
    <row r="118" spans="1:15" ht="30" customHeight="1">
      <c r="A118" s="2758"/>
      <c r="B118" s="4565"/>
      <c r="C118" s="4565"/>
      <c r="D118" s="4591"/>
      <c r="E118" s="4501"/>
      <c r="F118" s="2282" t="s">
        <v>669</v>
      </c>
      <c r="G118" s="2122" t="s">
        <v>905</v>
      </c>
      <c r="H118" s="2650">
        <f>3100*1.1</f>
        <v>3410.0000000000005</v>
      </c>
      <c r="I118" s="2650">
        <f>H118*$L$131</f>
        <v>1003.2679487093135</v>
      </c>
      <c r="J118" s="2140"/>
      <c r="K118" s="2140"/>
      <c r="L118" s="2284">
        <v>0</v>
      </c>
      <c r="M118" s="2703"/>
      <c r="O118" s="132"/>
    </row>
    <row r="119" spans="1:15" ht="30" customHeight="1">
      <c r="A119" s="2758"/>
      <c r="B119" s="4566"/>
      <c r="C119" s="4566"/>
      <c r="D119" s="4592"/>
      <c r="E119" s="4510"/>
      <c r="F119" s="2283" t="s">
        <v>2348</v>
      </c>
      <c r="G119" s="2123">
        <v>103</v>
      </c>
      <c r="H119" s="2766">
        <f>3100*1.1</f>
        <v>3410.0000000000005</v>
      </c>
      <c r="I119" s="2766">
        <f>H119*P111</f>
        <v>590.9936837389896</v>
      </c>
      <c r="J119" s="2148"/>
      <c r="K119" s="2148"/>
      <c r="L119" s="2285"/>
      <c r="M119" s="2767"/>
      <c r="O119" s="120"/>
    </row>
    <row r="120" spans="1:15" ht="30" customHeight="1">
      <c r="A120" s="2758"/>
      <c r="B120" s="4567" t="s">
        <v>722</v>
      </c>
      <c r="C120" s="4567" t="s">
        <v>724</v>
      </c>
      <c r="D120" s="4576" t="s">
        <v>41</v>
      </c>
      <c r="E120" s="4567" t="s">
        <v>784</v>
      </c>
      <c r="F120" s="2763" t="s">
        <v>2339</v>
      </c>
      <c r="G120" s="2763" t="s">
        <v>908</v>
      </c>
      <c r="H120" s="2768">
        <v>3800</v>
      </c>
      <c r="I120" s="2768">
        <f>H120*$L$131</f>
        <v>1118.0112038402906</v>
      </c>
      <c r="J120" s="2769">
        <f>'공용부 정산용 메인 시트'!I169</f>
        <v>13431.5</v>
      </c>
      <c r="K120" s="2769">
        <f>'공용부 정산용 메인 시트'!J169</f>
        <v>13931.24</v>
      </c>
      <c r="L120" s="2769">
        <f>'공용부 정산용 메인 시트'!M169</f>
        <v>14992.199999999993</v>
      </c>
      <c r="M120" s="2770"/>
      <c r="O120" s="132"/>
    </row>
    <row r="121" spans="1:15" ht="30" customHeight="1">
      <c r="A121" s="2758"/>
      <c r="B121" s="4503"/>
      <c r="C121" s="4503"/>
      <c r="D121" s="4503"/>
      <c r="E121" s="4503"/>
      <c r="F121" s="2282" t="s">
        <v>3043</v>
      </c>
      <c r="G121" s="2122" t="s">
        <v>770</v>
      </c>
      <c r="H121" s="2650">
        <v>7500</v>
      </c>
      <c r="I121" s="2650">
        <f t="shared" ref="I121:I128" si="1">H121*$L$131</f>
        <v>2206.6010602110996</v>
      </c>
      <c r="J121" s="2140"/>
      <c r="K121" s="2140"/>
      <c r="L121" s="2284">
        <v>0</v>
      </c>
      <c r="M121" s="2703"/>
      <c r="O121" s="132"/>
    </row>
    <row r="122" spans="1:15" ht="30" customHeight="1">
      <c r="A122" s="2758"/>
      <c r="B122" s="4503"/>
      <c r="C122" s="4503"/>
      <c r="D122" s="4503"/>
      <c r="E122" s="4503"/>
      <c r="F122" s="2282" t="s">
        <v>2003</v>
      </c>
      <c r="G122" s="2122" t="s">
        <v>2004</v>
      </c>
      <c r="H122" s="2650">
        <v>5950</v>
      </c>
      <c r="I122" s="2650">
        <f t="shared" si="1"/>
        <v>1750.5701744341391</v>
      </c>
      <c r="J122" s="2140"/>
      <c r="K122" s="2140"/>
      <c r="L122" s="2284"/>
      <c r="M122" s="2703"/>
      <c r="O122" s="132"/>
    </row>
    <row r="123" spans="1:15" ht="30" customHeight="1">
      <c r="A123" s="2758"/>
      <c r="B123" s="4503"/>
      <c r="C123" s="4503"/>
      <c r="D123" s="4503"/>
      <c r="E123" s="4503"/>
      <c r="F123" s="2282" t="s">
        <v>2002</v>
      </c>
      <c r="G123" s="2122" t="s">
        <v>2005</v>
      </c>
      <c r="H123" s="2650">
        <v>5950</v>
      </c>
      <c r="I123" s="2650">
        <f t="shared" si="1"/>
        <v>1750.5701744341391</v>
      </c>
      <c r="J123" s="2140"/>
      <c r="K123" s="2140"/>
      <c r="L123" s="2284"/>
      <c r="M123" s="2703"/>
      <c r="O123" s="132"/>
    </row>
    <row r="124" spans="1:15" ht="30" customHeight="1">
      <c r="A124" s="2758"/>
      <c r="B124" s="4503"/>
      <c r="C124" s="4503"/>
      <c r="D124" s="4503"/>
      <c r="E124" s="4503"/>
      <c r="F124" s="2282" t="s">
        <v>771</v>
      </c>
      <c r="G124" s="2122" t="s">
        <v>1047</v>
      </c>
      <c r="H124" s="2650">
        <v>9200</v>
      </c>
      <c r="I124" s="2650">
        <f t="shared" si="1"/>
        <v>2706.7639671922825</v>
      </c>
      <c r="J124" s="2140"/>
      <c r="K124" s="2140"/>
      <c r="L124" s="2284"/>
      <c r="M124" s="2703"/>
      <c r="O124" s="132"/>
    </row>
    <row r="125" spans="1:15" ht="30" customHeight="1">
      <c r="A125" s="2758"/>
      <c r="B125" s="4503" t="s">
        <v>722</v>
      </c>
      <c r="C125" s="4505" t="s">
        <v>724</v>
      </c>
      <c r="D125" s="4505" t="s">
        <v>61</v>
      </c>
      <c r="E125" s="4503"/>
      <c r="F125" s="2282" t="s">
        <v>538</v>
      </c>
      <c r="G125" s="2122" t="s">
        <v>1040</v>
      </c>
      <c r="H125" s="2650">
        <v>9300</v>
      </c>
      <c r="I125" s="2650">
        <f t="shared" si="1"/>
        <v>2736.1853146617636</v>
      </c>
      <c r="J125" s="2140"/>
      <c r="K125" s="2140"/>
      <c r="L125" s="2284">
        <v>0</v>
      </c>
      <c r="M125" s="2703"/>
      <c r="O125" s="132"/>
    </row>
    <row r="126" spans="1:15" ht="30" customHeight="1">
      <c r="A126" s="2758"/>
      <c r="B126" s="4503"/>
      <c r="C126" s="4503"/>
      <c r="D126" s="4503"/>
      <c r="E126" s="4503"/>
      <c r="F126" s="2282" t="s">
        <v>2344</v>
      </c>
      <c r="G126" s="2122" t="s">
        <v>785</v>
      </c>
      <c r="H126" s="2650">
        <v>9300</v>
      </c>
      <c r="I126" s="2650">
        <f t="shared" si="1"/>
        <v>2736.1853146617636</v>
      </c>
      <c r="J126" s="2140"/>
      <c r="K126" s="2140"/>
      <c r="L126" s="2284">
        <v>0</v>
      </c>
      <c r="M126" s="2703"/>
      <c r="O126" s="132"/>
    </row>
    <row r="127" spans="1:15" ht="30" customHeight="1">
      <c r="A127" s="2758"/>
      <c r="B127" s="4503"/>
      <c r="C127" s="4503"/>
      <c r="D127" s="4503"/>
      <c r="E127" s="4503"/>
      <c r="F127" s="2612" t="s">
        <v>11</v>
      </c>
      <c r="G127" s="2643" t="s">
        <v>734</v>
      </c>
      <c r="H127" s="2736">
        <v>9300</v>
      </c>
      <c r="I127" s="2650">
        <f>H127*$L$131</f>
        <v>2736.1853146617636</v>
      </c>
      <c r="J127" s="2140"/>
      <c r="K127" s="2140"/>
      <c r="L127" s="2284">
        <v>0</v>
      </c>
      <c r="M127" s="2703"/>
      <c r="O127" s="132"/>
    </row>
    <row r="128" spans="1:15" ht="30" customHeight="1">
      <c r="A128" s="2758"/>
      <c r="B128" s="4512"/>
      <c r="C128" s="4512"/>
      <c r="D128" s="4512"/>
      <c r="E128" s="4512"/>
      <c r="F128" s="2282" t="s">
        <v>2342</v>
      </c>
      <c r="G128" s="2122" t="s">
        <v>789</v>
      </c>
      <c r="H128" s="2650">
        <f>3400+1900</f>
        <v>5300</v>
      </c>
      <c r="I128" s="2650">
        <f t="shared" si="1"/>
        <v>1559.3314158825106</v>
      </c>
      <c r="J128" s="2707"/>
      <c r="K128" s="2707"/>
      <c r="L128" s="2659"/>
      <c r="M128" s="2708"/>
      <c r="O128" s="132"/>
    </row>
    <row r="129" spans="1:15" ht="30" customHeight="1">
      <c r="A129" s="4514" t="s">
        <v>156</v>
      </c>
      <c r="B129" s="4515"/>
      <c r="C129" s="4515"/>
      <c r="D129" s="4515"/>
      <c r="E129" s="4516"/>
      <c r="F129" s="2771"/>
      <c r="G129" s="2771"/>
      <c r="H129" s="2772">
        <f>SUM(H109:H111,H114:H118,H120:H128)</f>
        <v>115510</v>
      </c>
      <c r="I129" s="2772">
        <f>SUM(I78:I128)</f>
        <v>36941.299999999988</v>
      </c>
      <c r="J129" s="2772">
        <f>SUM(J78:J128)</f>
        <v>58555.569999999992</v>
      </c>
      <c r="K129" s="2772">
        <f>SUM(K78:K128)</f>
        <v>59959.32</v>
      </c>
      <c r="L129" s="2772">
        <f>SUM(L78:L128)</f>
        <v>36941.299999999988</v>
      </c>
      <c r="M129" s="2773"/>
      <c r="O129" s="132"/>
    </row>
    <row r="130" spans="1:15" ht="30" customHeight="1">
      <c r="A130" s="4550" t="s">
        <v>105</v>
      </c>
      <c r="B130" s="4551"/>
      <c r="C130" s="4551"/>
      <c r="D130" s="4551"/>
      <c r="E130" s="4552"/>
      <c r="F130" s="2617" t="s">
        <v>228</v>
      </c>
      <c r="G130" s="2618">
        <v>1</v>
      </c>
      <c r="H130" s="2619"/>
      <c r="I130" s="2619"/>
      <c r="J130" s="2619"/>
      <c r="K130" s="2619"/>
      <c r="L130" s="2620">
        <f>(L129*G130)-I112-I113-I119</f>
        <v>33984.598461997884</v>
      </c>
      <c r="M130" s="2621"/>
      <c r="O130" s="132"/>
    </row>
    <row r="131" spans="1:15" ht="30" customHeight="1">
      <c r="A131" s="4553"/>
      <c r="B131" s="4554"/>
      <c r="C131" s="4554"/>
      <c r="D131" s="4554"/>
      <c r="E131" s="4555"/>
      <c r="F131" s="2622" t="s">
        <v>344</v>
      </c>
      <c r="G131" s="2622"/>
      <c r="H131" s="2623"/>
      <c r="I131" s="2623"/>
      <c r="J131" s="2623"/>
      <c r="K131" s="2623"/>
      <c r="L131" s="2774">
        <f>L130/H129</f>
        <v>0.29421347469481329</v>
      </c>
      <c r="M131" s="2179" t="s">
        <v>1326</v>
      </c>
      <c r="O131" s="132"/>
    </row>
    <row r="132" spans="1:15" ht="30" customHeight="1" thickBot="1">
      <c r="A132" s="2638"/>
      <c r="B132" s="2638"/>
      <c r="C132" s="2719"/>
      <c r="D132" s="2638"/>
      <c r="E132" s="2638"/>
      <c r="F132" s="2638"/>
      <c r="G132" s="2625"/>
      <c r="H132" s="2720"/>
      <c r="I132" s="2720"/>
      <c r="J132" s="2667"/>
      <c r="K132" s="2667"/>
      <c r="L132" s="2697"/>
      <c r="M132" s="2625"/>
      <c r="O132" s="132"/>
    </row>
    <row r="133" spans="1:15" ht="30" customHeight="1">
      <c r="A133" s="4558" t="s">
        <v>211</v>
      </c>
      <c r="B133" s="4593" t="s">
        <v>722</v>
      </c>
      <c r="C133" s="4594" t="s">
        <v>724</v>
      </c>
      <c r="D133" s="4593" t="s">
        <v>987</v>
      </c>
      <c r="E133" s="4509" t="s">
        <v>782</v>
      </c>
      <c r="F133" s="2750" t="s">
        <v>2025</v>
      </c>
      <c r="G133" s="2776">
        <v>208</v>
      </c>
      <c r="H133" s="2777"/>
      <c r="I133" s="2751"/>
      <c r="J133" s="2752">
        <f>'공용부 정산용 메인 시트'!I136</f>
        <v>13894.17</v>
      </c>
      <c r="K133" s="2752">
        <f>'공용부 정산용 메인 시트'!J136</f>
        <v>14171.04</v>
      </c>
      <c r="L133" s="2752">
        <f>'공용부 정산용 메인 시트'!M136</f>
        <v>8306.100000000024</v>
      </c>
      <c r="M133" s="2753"/>
      <c r="O133" s="132"/>
    </row>
    <row r="134" spans="1:15" ht="30" customHeight="1">
      <c r="A134" s="4539"/>
      <c r="B134" s="4528"/>
      <c r="C134" s="4530"/>
      <c r="D134" s="4528"/>
      <c r="E134" s="4501"/>
      <c r="F134" s="2763" t="s">
        <v>2026</v>
      </c>
      <c r="G134" s="2778">
        <v>209</v>
      </c>
      <c r="H134" s="2768"/>
      <c r="I134" s="2779"/>
      <c r="J134" s="2769"/>
      <c r="K134" s="2769"/>
      <c r="L134" s="2769"/>
      <c r="M134" s="2770"/>
      <c r="O134" s="132"/>
    </row>
    <row r="135" spans="1:15" ht="30" customHeight="1">
      <c r="A135" s="4539"/>
      <c r="B135" s="4146"/>
      <c r="C135" s="4145"/>
      <c r="D135" s="4146"/>
      <c r="E135" s="4501"/>
      <c r="F135" s="2122" t="s">
        <v>897</v>
      </c>
      <c r="G135" s="2122">
        <v>210</v>
      </c>
      <c r="H135" s="2650"/>
      <c r="I135" s="2702"/>
      <c r="J135" s="2140"/>
      <c r="K135" s="2140"/>
      <c r="L135" s="2284">
        <v>0</v>
      </c>
      <c r="M135" s="2703"/>
      <c r="O135" s="132"/>
    </row>
    <row r="136" spans="1:15" ht="30" customHeight="1">
      <c r="A136" s="4539"/>
      <c r="B136" s="4146"/>
      <c r="C136" s="4145"/>
      <c r="D136" s="4146"/>
      <c r="E136" s="4501"/>
      <c r="F136" s="2122" t="s">
        <v>1809</v>
      </c>
      <c r="G136" s="2122"/>
      <c r="H136" s="2650"/>
      <c r="I136" s="2702"/>
      <c r="J136" s="2140"/>
      <c r="K136" s="2140"/>
      <c r="L136" s="2284"/>
      <c r="M136" s="2703"/>
      <c r="O136" s="132"/>
    </row>
    <row r="137" spans="1:15" ht="30" customHeight="1">
      <c r="A137" s="4539"/>
      <c r="B137" s="4146" t="s">
        <v>722</v>
      </c>
      <c r="C137" s="4146" t="s">
        <v>724</v>
      </c>
      <c r="D137" s="4145" t="s">
        <v>54</v>
      </c>
      <c r="E137" s="4501"/>
      <c r="F137" s="2122" t="s">
        <v>2024</v>
      </c>
      <c r="G137" s="2701">
        <v>208</v>
      </c>
      <c r="H137" s="2650">
        <f>14400*0.5</f>
        <v>7200</v>
      </c>
      <c r="I137" s="2650"/>
      <c r="J137" s="2140"/>
      <c r="K137" s="2140"/>
      <c r="L137" s="2284">
        <v>0</v>
      </c>
      <c r="M137" s="2703"/>
      <c r="O137" s="132"/>
    </row>
    <row r="138" spans="1:15" ht="30" customHeight="1">
      <c r="A138" s="4539"/>
      <c r="B138" s="4146"/>
      <c r="C138" s="4146"/>
      <c r="D138" s="4145"/>
      <c r="E138" s="4501"/>
      <c r="F138" s="2643" t="s">
        <v>3041</v>
      </c>
      <c r="G138" s="2780">
        <v>209</v>
      </c>
      <c r="H138" s="2650">
        <f>14400*0.5</f>
        <v>7200</v>
      </c>
      <c r="I138" s="2650">
        <f>H138*$L$146</f>
        <v>2421.2113360323956</v>
      </c>
      <c r="J138" s="2707"/>
      <c r="K138" s="2707"/>
      <c r="L138" s="2659"/>
      <c r="M138" s="2708"/>
      <c r="O138" s="132"/>
    </row>
    <row r="139" spans="1:15" ht="30" customHeight="1">
      <c r="A139" s="4539"/>
      <c r="B139" s="4146"/>
      <c r="C139" s="4146"/>
      <c r="D139" s="4145"/>
      <c r="E139" s="4501"/>
      <c r="F139" s="2643" t="s">
        <v>897</v>
      </c>
      <c r="G139" s="2643">
        <v>210</v>
      </c>
      <c r="H139" s="2736">
        <v>7100</v>
      </c>
      <c r="I139" s="2650">
        <f>H139*$L$146</f>
        <v>2387.5834008097236</v>
      </c>
      <c r="J139" s="2707"/>
      <c r="K139" s="2707"/>
      <c r="L139" s="2659">
        <v>0</v>
      </c>
      <c r="M139" s="2708"/>
      <c r="O139" s="132"/>
    </row>
    <row r="140" spans="1:15" ht="30" customHeight="1">
      <c r="A140" s="4539"/>
      <c r="B140" s="4146"/>
      <c r="C140" s="4146"/>
      <c r="D140" s="4145"/>
      <c r="E140" s="4501"/>
      <c r="F140" s="2643" t="s">
        <v>1808</v>
      </c>
      <c r="G140" s="2643"/>
      <c r="H140" s="2736">
        <v>3200</v>
      </c>
      <c r="I140" s="2650">
        <f>H140*$L$146</f>
        <v>1076.0939271255093</v>
      </c>
      <c r="J140" s="2707"/>
      <c r="K140" s="2707"/>
      <c r="L140" s="2659"/>
      <c r="M140" s="2708"/>
      <c r="O140" s="132"/>
    </row>
    <row r="141" spans="1:15" ht="30" customHeight="1">
      <c r="A141" s="4539"/>
      <c r="B141" s="4146" t="s">
        <v>722</v>
      </c>
      <c r="C141" s="4145" t="s">
        <v>1078</v>
      </c>
      <c r="D141" s="4560" t="s">
        <v>1110</v>
      </c>
      <c r="E141" s="4501"/>
      <c r="F141" s="2122" t="s">
        <v>675</v>
      </c>
      <c r="G141" s="2701">
        <v>208209</v>
      </c>
      <c r="H141" s="2702"/>
      <c r="I141" s="2702"/>
      <c r="J141" s="2677">
        <f>'EHP(OAC)검침자료'!F180</f>
        <v>55525</v>
      </c>
      <c r="K141" s="2677">
        <f>'EHP(OAC)검침자료'!G180</f>
        <v>55600</v>
      </c>
      <c r="L141" s="2677">
        <f>'EHP(OAC)검침자료'!H180</f>
        <v>75</v>
      </c>
      <c r="M141" s="2703"/>
      <c r="O141" s="132" t="s">
        <v>1116</v>
      </c>
    </row>
    <row r="142" spans="1:15" ht="30" customHeight="1">
      <c r="A142" s="4539"/>
      <c r="B142" s="4146"/>
      <c r="C142" s="4145"/>
      <c r="D142" s="4560"/>
      <c r="E142" s="4501"/>
      <c r="F142" s="2122" t="s">
        <v>897</v>
      </c>
      <c r="G142" s="2122">
        <v>210</v>
      </c>
      <c r="H142" s="2702"/>
      <c r="I142" s="2702"/>
      <c r="J142" s="2677"/>
      <c r="K142" s="2677"/>
      <c r="L142" s="2677"/>
      <c r="M142" s="2703"/>
      <c r="O142" s="132"/>
    </row>
    <row r="143" spans="1:15" ht="30" customHeight="1">
      <c r="A143" s="4540"/>
      <c r="B143" s="4453"/>
      <c r="C143" s="4559"/>
      <c r="D143" s="4561"/>
      <c r="E143" s="4510"/>
      <c r="F143" s="2139" t="s">
        <v>1808</v>
      </c>
      <c r="G143" s="2139"/>
      <c r="H143" s="2781"/>
      <c r="I143" s="2781"/>
      <c r="J143" s="2782"/>
      <c r="K143" s="2782"/>
      <c r="L143" s="2782"/>
      <c r="M143" s="2783"/>
      <c r="O143" s="132"/>
    </row>
    <row r="144" spans="1:15" ht="30" customHeight="1" thickBot="1">
      <c r="A144" s="4514" t="s">
        <v>156</v>
      </c>
      <c r="B144" s="4515"/>
      <c r="C144" s="4515"/>
      <c r="D144" s="4515"/>
      <c r="E144" s="4516"/>
      <c r="F144" s="2771"/>
      <c r="G144" s="2771"/>
      <c r="H144" s="2772">
        <f>SUM(H133:H142)</f>
        <v>24700</v>
      </c>
      <c r="I144" s="2772">
        <f>SUM(I133:I142)</f>
        <v>5884.8886639676284</v>
      </c>
      <c r="J144" s="2772">
        <f>SUM(J133:J137)</f>
        <v>13894.17</v>
      </c>
      <c r="K144" s="2772">
        <f>SUM(K133:K137)</f>
        <v>14171.04</v>
      </c>
      <c r="L144" s="2772">
        <f>SUM(L133:L137)</f>
        <v>8306.100000000024</v>
      </c>
      <c r="M144" s="2784"/>
      <c r="O144" s="132"/>
    </row>
    <row r="145" spans="1:18" ht="30" customHeight="1">
      <c r="A145" s="4550" t="s">
        <v>105</v>
      </c>
      <c r="B145" s="4551"/>
      <c r="C145" s="4551"/>
      <c r="D145" s="4551"/>
      <c r="E145" s="4552"/>
      <c r="F145" s="2617" t="s">
        <v>228</v>
      </c>
      <c r="G145" s="2618">
        <v>1</v>
      </c>
      <c r="H145" s="2619"/>
      <c r="I145" s="2619"/>
      <c r="J145" s="2619"/>
      <c r="K145" s="2619"/>
      <c r="L145" s="2619">
        <f>L144*G145</f>
        <v>8306.100000000024</v>
      </c>
      <c r="M145" s="2621"/>
      <c r="O145" s="132"/>
    </row>
    <row r="146" spans="1:18" ht="30" customHeight="1">
      <c r="A146" s="4553"/>
      <c r="B146" s="4554"/>
      <c r="C146" s="4554"/>
      <c r="D146" s="4554"/>
      <c r="E146" s="4555"/>
      <c r="F146" s="2622" t="s">
        <v>344</v>
      </c>
      <c r="G146" s="2622"/>
      <c r="H146" s="2623"/>
      <c r="I146" s="2623"/>
      <c r="J146" s="2623"/>
      <c r="K146" s="2623"/>
      <c r="L146" s="2774">
        <f>L145/H144</f>
        <v>0.33627935222672162</v>
      </c>
      <c r="M146" s="2179" t="s">
        <v>1326</v>
      </c>
      <c r="O146" s="132"/>
    </row>
    <row r="147" spans="1:18" ht="30" customHeight="1">
      <c r="A147" s="2638"/>
      <c r="B147" s="2638"/>
      <c r="C147" s="2638"/>
      <c r="D147" s="2638"/>
      <c r="E147" s="2638"/>
      <c r="F147" s="2625"/>
      <c r="G147" s="2625"/>
      <c r="H147" s="2720"/>
      <c r="I147" s="2720"/>
      <c r="J147" s="2667"/>
      <c r="K147" s="2667"/>
      <c r="L147" s="2697"/>
      <c r="M147" s="2625"/>
      <c r="O147" s="132"/>
    </row>
    <row r="148" spans="1:18" ht="30" customHeight="1">
      <c r="A148" s="2638"/>
      <c r="B148" s="2638"/>
      <c r="C148" s="2638"/>
      <c r="D148" s="2638"/>
      <c r="E148" s="2638"/>
      <c r="F148" s="2625"/>
      <c r="G148" s="2625"/>
      <c r="H148" s="2720"/>
      <c r="I148" s="2720"/>
      <c r="J148" s="2667"/>
      <c r="K148" s="2667"/>
      <c r="L148" s="2697"/>
      <c r="M148" s="2625"/>
      <c r="O148" s="132"/>
    </row>
    <row r="149" spans="1:18" ht="30" customHeight="1">
      <c r="A149" s="4543" t="s">
        <v>211</v>
      </c>
      <c r="B149" s="4542" t="s">
        <v>722</v>
      </c>
      <c r="C149" s="4541" t="s">
        <v>1078</v>
      </c>
      <c r="D149" s="4542" t="s">
        <v>989</v>
      </c>
      <c r="E149" s="4542" t="s">
        <v>786</v>
      </c>
      <c r="F149" s="2750" t="s">
        <v>2285</v>
      </c>
      <c r="G149" s="2776">
        <v>201</v>
      </c>
      <c r="H149" s="2751"/>
      <c r="I149" s="2751"/>
      <c r="J149" s="2752">
        <f>'공용부 정산용 메인 시트'!I140</f>
        <v>10215.84</v>
      </c>
      <c r="K149" s="2752">
        <f>'공용부 정산용 메인 시트'!J140</f>
        <v>10312.709999999999</v>
      </c>
      <c r="L149" s="2752">
        <f>'공용부 정산용 메인 시트'!M140</f>
        <v>3874.7999999999593</v>
      </c>
      <c r="M149" s="2753"/>
      <c r="O149" s="132"/>
    </row>
    <row r="150" spans="1:18" ht="30" customHeight="1">
      <c r="A150" s="4544"/>
      <c r="B150" s="4503"/>
      <c r="C150" s="4505"/>
      <c r="D150" s="4503"/>
      <c r="E150" s="4503"/>
      <c r="F150" s="2122" t="s">
        <v>231</v>
      </c>
      <c r="G150" s="2701" t="s">
        <v>104</v>
      </c>
      <c r="H150" s="2702"/>
      <c r="I150" s="2702"/>
      <c r="J150" s="2140"/>
      <c r="K150" s="2140"/>
      <c r="L150" s="2284">
        <v>0</v>
      </c>
      <c r="M150" s="2703"/>
      <c r="O150" s="132"/>
    </row>
    <row r="151" spans="1:18" ht="30" customHeight="1">
      <c r="A151" s="4544"/>
      <c r="B151" s="4503"/>
      <c r="C151" s="4505"/>
      <c r="D151" s="4503"/>
      <c r="E151" s="4503"/>
      <c r="F151" s="2122" t="s">
        <v>1682</v>
      </c>
      <c r="G151" s="2701">
        <v>205</v>
      </c>
      <c r="H151" s="2702"/>
      <c r="I151" s="2702"/>
      <c r="J151" s="2140"/>
      <c r="K151" s="2140"/>
      <c r="L151" s="2284"/>
      <c r="M151" s="2703"/>
      <c r="O151" s="132"/>
    </row>
    <row r="152" spans="1:18" ht="30" customHeight="1">
      <c r="A152" s="4544"/>
      <c r="B152" s="4503"/>
      <c r="C152" s="4505"/>
      <c r="D152" s="4503"/>
      <c r="E152" s="4503"/>
      <c r="F152" s="2122" t="s">
        <v>1681</v>
      </c>
      <c r="G152" s="2701">
        <v>207</v>
      </c>
      <c r="H152" s="2702"/>
      <c r="I152" s="2702"/>
      <c r="J152" s="2140"/>
      <c r="K152" s="2140"/>
      <c r="L152" s="2284">
        <v>0</v>
      </c>
      <c r="M152" s="2703"/>
      <c r="O152" s="132"/>
    </row>
    <row r="153" spans="1:18" ht="30" customHeight="1">
      <c r="A153" s="4544"/>
      <c r="B153" s="4503" t="s">
        <v>722</v>
      </c>
      <c r="C153" s="4505" t="s">
        <v>1078</v>
      </c>
      <c r="D153" s="4503" t="s">
        <v>982</v>
      </c>
      <c r="E153" s="4503"/>
      <c r="F153" s="2608" t="s">
        <v>2284</v>
      </c>
      <c r="G153" s="2701">
        <v>201</v>
      </c>
      <c r="H153" s="2650">
        <v>8000</v>
      </c>
      <c r="I153" s="2650">
        <f>H153*$L$163</f>
        <v>825.54288547346732</v>
      </c>
      <c r="J153" s="2140"/>
      <c r="K153" s="2140"/>
      <c r="L153" s="2284">
        <v>0</v>
      </c>
      <c r="M153" s="2703"/>
      <c r="O153" s="132"/>
    </row>
    <row r="154" spans="1:18" ht="30" customHeight="1">
      <c r="A154" s="4544"/>
      <c r="B154" s="4503"/>
      <c r="C154" s="4503"/>
      <c r="D154" s="4503"/>
      <c r="E154" s="4503"/>
      <c r="F154" s="2122" t="s">
        <v>3042</v>
      </c>
      <c r="G154" s="2701" t="s">
        <v>104</v>
      </c>
      <c r="H154" s="2650">
        <v>9240</v>
      </c>
      <c r="I154" s="2650">
        <f>H154*$L$163</f>
        <v>953.50203272185479</v>
      </c>
      <c r="J154" s="2140"/>
      <c r="K154" s="2140"/>
      <c r="L154" s="2284">
        <v>0</v>
      </c>
      <c r="M154" s="2703"/>
      <c r="O154" s="132"/>
      <c r="Q154" s="709" t="s">
        <v>1687</v>
      </c>
      <c r="R154" s="709" t="s">
        <v>1688</v>
      </c>
    </row>
    <row r="155" spans="1:18" ht="30" customHeight="1">
      <c r="A155" s="4544"/>
      <c r="B155" s="4503"/>
      <c r="C155" s="4503"/>
      <c r="D155" s="4503"/>
      <c r="E155" s="4503"/>
      <c r="F155" s="2608" t="s">
        <v>1682</v>
      </c>
      <c r="G155" s="2785">
        <v>205</v>
      </c>
      <c r="H155" s="2786">
        <f>23100*R155</f>
        <v>11897.479259731974</v>
      </c>
      <c r="I155" s="2786">
        <f>H155*$L$163</f>
        <v>1227.7349197424833</v>
      </c>
      <c r="J155" s="2140"/>
      <c r="K155" s="2140"/>
      <c r="L155" s="2284"/>
      <c r="M155" s="2703"/>
      <c r="O155" s="132"/>
      <c r="P155" s="709" t="s">
        <v>1687</v>
      </c>
      <c r="Q155">
        <v>225.98</v>
      </c>
      <c r="R155">
        <f>Q155/(Q155+Q156)</f>
        <v>0.5150423921961893</v>
      </c>
    </row>
    <row r="156" spans="1:18" ht="30" customHeight="1">
      <c r="A156" s="4544"/>
      <c r="B156" s="4503"/>
      <c r="C156" s="4503"/>
      <c r="D156" s="4503"/>
      <c r="E156" s="4503"/>
      <c r="F156" s="2608" t="s">
        <v>1681</v>
      </c>
      <c r="G156" s="2785">
        <v>207</v>
      </c>
      <c r="H156" s="2786">
        <f>23100*R156</f>
        <v>11202.520740268028</v>
      </c>
      <c r="I156" s="2786">
        <f>H156*$L$163</f>
        <v>1156.020162062154</v>
      </c>
      <c r="J156" s="2140"/>
      <c r="K156" s="2140"/>
      <c r="L156" s="2284">
        <v>0</v>
      </c>
      <c r="M156" s="2703"/>
      <c r="O156" s="132"/>
      <c r="Q156">
        <v>212.78</v>
      </c>
      <c r="R156">
        <f>Q156/(Q155+Q156)</f>
        <v>0.48495760780381075</v>
      </c>
    </row>
    <row r="157" spans="1:18" ht="30" customHeight="1">
      <c r="A157" s="4544"/>
      <c r="B157" s="4503" t="s">
        <v>722</v>
      </c>
      <c r="C157" s="4505" t="s">
        <v>1078</v>
      </c>
      <c r="D157" s="4145" t="s">
        <v>1094</v>
      </c>
      <c r="E157" s="4505" t="s">
        <v>1094</v>
      </c>
      <c r="F157" s="2644" t="s">
        <v>233</v>
      </c>
      <c r="G157" s="2787">
        <v>201</v>
      </c>
      <c r="H157" s="2650"/>
      <c r="I157" s="2650"/>
      <c r="J157" s="2677">
        <f>'EHP(OAC)검침자료'!F176</f>
        <v>111137</v>
      </c>
      <c r="K157" s="2677">
        <f>'EHP(OAC)검침자료'!G176</f>
        <v>111310</v>
      </c>
      <c r="L157" s="2677">
        <f>'EHP(OAC)검침자료'!H176</f>
        <v>173</v>
      </c>
      <c r="M157" s="2703"/>
      <c r="O157" s="132"/>
    </row>
    <row r="158" spans="1:18" ht="30" customHeight="1">
      <c r="A158" s="4544"/>
      <c r="B158" s="4503"/>
      <c r="C158" s="4503"/>
      <c r="D158" s="4146"/>
      <c r="E158" s="4505"/>
      <c r="F158" s="2122" t="s">
        <v>231</v>
      </c>
      <c r="G158" s="2701" t="s">
        <v>104</v>
      </c>
      <c r="H158" s="2702"/>
      <c r="I158" s="2650"/>
      <c r="J158" s="2677">
        <f>'EHP(OAC)검침자료'!F177</f>
        <v>103501</v>
      </c>
      <c r="K158" s="2677">
        <f>'EHP(OAC)검침자료'!G177</f>
        <v>103616</v>
      </c>
      <c r="L158" s="2677">
        <f>'EHP(OAC)검침자료'!H177</f>
        <v>115</v>
      </c>
      <c r="M158" s="2703"/>
      <c r="O158" s="132"/>
    </row>
    <row r="159" spans="1:18" ht="30" customHeight="1">
      <c r="A159" s="4544"/>
      <c r="B159" s="4503"/>
      <c r="C159" s="4503"/>
      <c r="D159" s="4146"/>
      <c r="E159" s="4505"/>
      <c r="F159" s="2608" t="s">
        <v>1682</v>
      </c>
      <c r="G159" s="2785">
        <v>205</v>
      </c>
      <c r="H159" s="2788"/>
      <c r="I159" s="2786"/>
      <c r="J159" s="2677"/>
      <c r="K159" s="2677"/>
      <c r="L159" s="2677"/>
      <c r="M159" s="2703"/>
      <c r="O159" s="132"/>
    </row>
    <row r="160" spans="1:18" ht="30" customHeight="1">
      <c r="A160" s="4544"/>
      <c r="B160" s="4503"/>
      <c r="C160" s="4503"/>
      <c r="D160" s="4146"/>
      <c r="E160" s="4505"/>
      <c r="F160" s="2608" t="s">
        <v>1681</v>
      </c>
      <c r="G160" s="2785">
        <v>207</v>
      </c>
      <c r="H160" s="2788"/>
      <c r="I160" s="2788"/>
      <c r="J160" s="2140"/>
      <c r="K160" s="2140"/>
      <c r="L160" s="2284">
        <v>0</v>
      </c>
      <c r="M160" s="2703"/>
      <c r="O160" s="132"/>
    </row>
    <row r="161" spans="1:15" ht="30" customHeight="1">
      <c r="A161" s="4595" t="s">
        <v>156</v>
      </c>
      <c r="B161" s="4574"/>
      <c r="C161" s="4574"/>
      <c r="D161" s="4574"/>
      <c r="E161" s="4574"/>
      <c r="F161" s="2678"/>
      <c r="G161" s="2678"/>
      <c r="H161" s="2789">
        <f>SUM(H149:H160)</f>
        <v>40340</v>
      </c>
      <c r="I161" s="2789">
        <f>SUM(I149:I160)</f>
        <v>4162.7999999999593</v>
      </c>
      <c r="J161" s="2789">
        <f>SUM(J149:J160)</f>
        <v>224853.84</v>
      </c>
      <c r="K161" s="2789">
        <f>SUM(K149:K160)</f>
        <v>225238.71</v>
      </c>
      <c r="L161" s="2789">
        <f>SUM(L149:L160)</f>
        <v>4162.7999999999593</v>
      </c>
      <c r="M161" s="2739"/>
      <c r="O161" s="132"/>
    </row>
    <row r="162" spans="1:15" ht="30" customHeight="1">
      <c r="A162" s="4550" t="s">
        <v>105</v>
      </c>
      <c r="B162" s="4551"/>
      <c r="C162" s="4551"/>
      <c r="D162" s="4551"/>
      <c r="E162" s="4552"/>
      <c r="F162" s="2617" t="s">
        <v>228</v>
      </c>
      <c r="G162" s="2618">
        <v>1</v>
      </c>
      <c r="H162" s="2619"/>
      <c r="I162" s="2619"/>
      <c r="J162" s="2619"/>
      <c r="K162" s="2619"/>
      <c r="L162" s="2619">
        <f>L161*G162</f>
        <v>4162.7999999999593</v>
      </c>
      <c r="M162" s="2621"/>
      <c r="O162" s="132"/>
    </row>
    <row r="163" spans="1:15" ht="30" customHeight="1">
      <c r="A163" s="4553"/>
      <c r="B163" s="4554"/>
      <c r="C163" s="4554"/>
      <c r="D163" s="4554"/>
      <c r="E163" s="4555"/>
      <c r="F163" s="2622" t="s">
        <v>344</v>
      </c>
      <c r="G163" s="2622"/>
      <c r="H163" s="2623"/>
      <c r="I163" s="2623"/>
      <c r="J163" s="2623"/>
      <c r="K163" s="2623"/>
      <c r="L163" s="2774">
        <f>L162/H161</f>
        <v>0.10319286068418342</v>
      </c>
      <c r="M163" s="2179" t="s">
        <v>1326</v>
      </c>
      <c r="O163" s="132"/>
    </row>
    <row r="164" spans="1:15" ht="30" customHeight="1">
      <c r="A164" s="2712"/>
      <c r="B164" s="2712"/>
      <c r="C164" s="2712"/>
      <c r="D164" s="2712"/>
      <c r="E164" s="2712"/>
      <c r="F164" s="2714"/>
      <c r="G164" s="2790"/>
      <c r="H164" s="2715"/>
      <c r="I164" s="2715"/>
      <c r="J164" s="2716"/>
      <c r="K164" s="2716"/>
      <c r="L164" s="2717"/>
      <c r="M164" s="2714"/>
      <c r="O164" s="132"/>
    </row>
    <row r="165" spans="1:15" ht="30" customHeight="1">
      <c r="A165" s="2638"/>
      <c r="B165" s="2638"/>
      <c r="C165" s="2638"/>
      <c r="D165" s="2638"/>
      <c r="E165" s="2638"/>
      <c r="F165" s="2625"/>
      <c r="G165" s="2791"/>
      <c r="H165" s="2720"/>
      <c r="I165" s="2720"/>
      <c r="J165" s="2667"/>
      <c r="K165" s="2667"/>
      <c r="L165" s="2697"/>
      <c r="M165" s="2625"/>
      <c r="O165" s="132"/>
    </row>
    <row r="166" spans="1:15" ht="30" customHeight="1">
      <c r="A166" s="4497" t="s">
        <v>211</v>
      </c>
      <c r="B166" s="2604" t="s">
        <v>722</v>
      </c>
      <c r="C166" s="2604" t="s">
        <v>777</v>
      </c>
      <c r="D166" s="2604" t="s">
        <v>998</v>
      </c>
      <c r="E166" s="2604" t="s">
        <v>1008</v>
      </c>
      <c r="F166" s="2604" t="s">
        <v>182</v>
      </c>
      <c r="G166" s="2604" t="s">
        <v>1087</v>
      </c>
      <c r="H166" s="2792">
        <v>1</v>
      </c>
      <c r="I166" s="2792"/>
      <c r="J166" s="2793">
        <f>'공용부 정산용 메인 시트'!I150</f>
        <v>800.38</v>
      </c>
      <c r="K166" s="2793">
        <f>'공용부 정산용 메인 시트'!J150</f>
        <v>800.79</v>
      </c>
      <c r="L166" s="2793">
        <f>'공용부 정산용 메인 시트'!M150</f>
        <v>12.299999999999045</v>
      </c>
      <c r="M166" s="2746"/>
      <c r="O166" s="132"/>
    </row>
    <row r="167" spans="1:15" ht="30" customHeight="1">
      <c r="A167" s="4498"/>
      <c r="B167" s="4512" t="s">
        <v>722</v>
      </c>
      <c r="C167" s="4521" t="s">
        <v>724</v>
      </c>
      <c r="D167" s="4586" t="s">
        <v>1104</v>
      </c>
      <c r="E167" s="4512"/>
      <c r="F167" s="4485" t="s">
        <v>2418</v>
      </c>
      <c r="G167" s="4477" t="s">
        <v>1083</v>
      </c>
      <c r="H167" s="2727"/>
      <c r="I167" s="2727"/>
      <c r="J167" s="2794">
        <f>'EHP(OAC)검침자료'!F178</f>
        <v>46172</v>
      </c>
      <c r="K167" s="2794">
        <f>'EHP(OAC)검침자료'!G178</f>
        <v>46291</v>
      </c>
      <c r="L167" s="2794">
        <f>'EHP(OAC)검침자료'!H178</f>
        <v>119</v>
      </c>
      <c r="M167" s="2795"/>
      <c r="O167" s="132"/>
    </row>
    <row r="168" spans="1:15" ht="30" customHeight="1">
      <c r="A168" s="4520"/>
      <c r="B168" s="4510"/>
      <c r="C168" s="4511"/>
      <c r="D168" s="4587"/>
      <c r="E168" s="4510"/>
      <c r="F168" s="4309"/>
      <c r="G168" s="4309"/>
      <c r="H168" s="2702"/>
      <c r="I168" s="2702"/>
      <c r="J168" s="2794">
        <f>'EHP(OAC)검침자료'!F179</f>
        <v>47670</v>
      </c>
      <c r="K168" s="2794">
        <f>'EHP(OAC)검침자료'!G179</f>
        <v>47792</v>
      </c>
      <c r="L168" s="2794">
        <f>'EHP(OAC)검침자료'!H179</f>
        <v>122</v>
      </c>
      <c r="M168" s="2703"/>
      <c r="O168" s="132"/>
    </row>
    <row r="169" spans="1:15" ht="30" customHeight="1" thickBot="1">
      <c r="A169" s="4514" t="s">
        <v>156</v>
      </c>
      <c r="B169" s="4515"/>
      <c r="C169" s="4515"/>
      <c r="D169" s="4515"/>
      <c r="E169" s="4516"/>
      <c r="F169" s="2771"/>
      <c r="G169" s="2771"/>
      <c r="H169" s="2772">
        <f>SUM(H166:H168)</f>
        <v>1</v>
      </c>
      <c r="I169" s="2772"/>
      <c r="J169" s="2772">
        <f>SUM(J166:J168)</f>
        <v>94642.38</v>
      </c>
      <c r="K169" s="2772">
        <f>SUM(K166:K168)</f>
        <v>94883.790000000008</v>
      </c>
      <c r="L169" s="2772">
        <f>SUM(L166:L168)</f>
        <v>253.29999999999905</v>
      </c>
      <c r="M169" s="2784"/>
      <c r="O169" s="132"/>
    </row>
    <row r="170" spans="1:15" ht="30" customHeight="1">
      <c r="A170" s="4550" t="s">
        <v>105</v>
      </c>
      <c r="B170" s="4551"/>
      <c r="C170" s="4551"/>
      <c r="D170" s="4551"/>
      <c r="E170" s="4552"/>
      <c r="F170" s="2617" t="s">
        <v>228</v>
      </c>
      <c r="G170" s="2618">
        <v>1</v>
      </c>
      <c r="H170" s="2619"/>
      <c r="I170" s="2619"/>
      <c r="J170" s="2619"/>
      <c r="K170" s="2619"/>
      <c r="L170" s="2619">
        <f>L169*G170</f>
        <v>253.29999999999905</v>
      </c>
      <c r="M170" s="2621"/>
      <c r="O170" s="132"/>
    </row>
    <row r="171" spans="1:15" ht="30" customHeight="1">
      <c r="A171" s="4553"/>
      <c r="B171" s="4554"/>
      <c r="C171" s="4554"/>
      <c r="D171" s="4554"/>
      <c r="E171" s="4555"/>
      <c r="F171" s="2622" t="s">
        <v>344</v>
      </c>
      <c r="G171" s="2622"/>
      <c r="H171" s="2623"/>
      <c r="I171" s="2623"/>
      <c r="J171" s="2623"/>
      <c r="K171" s="2623"/>
      <c r="L171" s="2774">
        <f>L170</f>
        <v>253.29999999999905</v>
      </c>
      <c r="M171" s="2179" t="s">
        <v>1326</v>
      </c>
      <c r="O171" s="132"/>
    </row>
    <row r="172" spans="1:15" ht="30" customHeight="1">
      <c r="A172" s="2712"/>
      <c r="B172" s="2712"/>
      <c r="C172" s="2713"/>
      <c r="D172" s="2713"/>
      <c r="E172" s="2713"/>
      <c r="F172" s="2714"/>
      <c r="G172" s="2714"/>
      <c r="H172" s="2715"/>
      <c r="I172" s="2715"/>
      <c r="J172" s="2716"/>
      <c r="K172" s="2716"/>
      <c r="L172" s="2717"/>
      <c r="M172" s="2714"/>
      <c r="O172" s="132"/>
    </row>
    <row r="173" spans="1:15" ht="30" customHeight="1" thickBot="1">
      <c r="A173" s="2638"/>
      <c r="B173" s="2181"/>
      <c r="C173" s="2181"/>
      <c r="D173" s="2181"/>
      <c r="E173" s="2181"/>
      <c r="F173" s="2181"/>
      <c r="G173" s="2181"/>
      <c r="H173" s="2181"/>
      <c r="I173" s="2181"/>
      <c r="J173" s="2181"/>
      <c r="K173" s="2181"/>
      <c r="L173" s="2181"/>
      <c r="M173" s="2181"/>
      <c r="O173" s="132"/>
    </row>
    <row r="174" spans="1:15" ht="30" customHeight="1">
      <c r="A174" s="4497" t="s">
        <v>211</v>
      </c>
      <c r="B174" s="4509" t="s">
        <v>1270</v>
      </c>
      <c r="C174" s="4509" t="s">
        <v>777</v>
      </c>
      <c r="D174" s="4499" t="s">
        <v>1686</v>
      </c>
      <c r="E174" s="2604"/>
      <c r="F174" s="2604" t="s">
        <v>1271</v>
      </c>
      <c r="G174" s="2796" t="s">
        <v>1683</v>
      </c>
      <c r="H174" s="2792">
        <v>1</v>
      </c>
      <c r="I174" s="2792"/>
      <c r="J174" s="2797">
        <f>'공용부 정산용 메인 시트'!I211</f>
        <v>123849</v>
      </c>
      <c r="K174" s="2797">
        <f>'공용부 정산용 메인 시트'!J211</f>
        <v>125805</v>
      </c>
      <c r="L174" s="2797">
        <f>'공용부 정산용 메인 시트'!K211</f>
        <v>1956</v>
      </c>
      <c r="M174" s="2746"/>
      <c r="O174" s="132"/>
    </row>
    <row r="175" spans="1:15" ht="30" customHeight="1">
      <c r="A175" s="4498"/>
      <c r="B175" s="4501"/>
      <c r="C175" s="4501"/>
      <c r="D175" s="4501"/>
      <c r="E175" s="2282"/>
      <c r="F175" s="2282"/>
      <c r="G175" s="2183" t="s">
        <v>1684</v>
      </c>
      <c r="H175" s="2702"/>
      <c r="I175" s="2702"/>
      <c r="J175" s="2798"/>
      <c r="K175" s="2798"/>
      <c r="L175" s="2798"/>
      <c r="M175" s="2703"/>
      <c r="O175" s="132"/>
    </row>
    <row r="176" spans="1:15" ht="30" customHeight="1">
      <c r="A176" s="4520"/>
      <c r="B176" s="4510"/>
      <c r="C176" s="4510"/>
      <c r="D176" s="4510"/>
      <c r="E176" s="2283"/>
      <c r="F176" s="2283"/>
      <c r="G176" s="2184" t="s">
        <v>1685</v>
      </c>
      <c r="H176" s="2799"/>
      <c r="I176" s="2799"/>
      <c r="J176" s="2800"/>
      <c r="K176" s="2800"/>
      <c r="L176" s="2800"/>
      <c r="M176" s="2767"/>
      <c r="O176" s="132"/>
    </row>
    <row r="177" spans="1:15" ht="30" customHeight="1" thickBot="1">
      <c r="A177" s="4514" t="s">
        <v>156</v>
      </c>
      <c r="B177" s="4515"/>
      <c r="C177" s="4515"/>
      <c r="D177" s="4515"/>
      <c r="E177" s="4516"/>
      <c r="F177" s="2771"/>
      <c r="G177" s="2771"/>
      <c r="H177" s="2772">
        <f>SUM(H174:H174)</f>
        <v>1</v>
      </c>
      <c r="I177" s="2772"/>
      <c r="J177" s="2801">
        <f>SUM(J174:J174)</f>
        <v>123849</v>
      </c>
      <c r="K177" s="2801">
        <f>SUM(K174:K174)</f>
        <v>125805</v>
      </c>
      <c r="L177" s="2801">
        <f>SUM(L174:L174)/3</f>
        <v>652</v>
      </c>
      <c r="M177" s="2784" t="s">
        <v>1273</v>
      </c>
      <c r="O177" s="132"/>
    </row>
    <row r="178" spans="1:15" ht="30" customHeight="1">
      <c r="A178" s="4550" t="s">
        <v>105</v>
      </c>
      <c r="B178" s="4551"/>
      <c r="C178" s="4551"/>
      <c r="D178" s="4551"/>
      <c r="E178" s="4552"/>
      <c r="F178" s="2617" t="s">
        <v>228</v>
      </c>
      <c r="G178" s="2618">
        <v>1</v>
      </c>
      <c r="H178" s="2619"/>
      <c r="I178" s="2619"/>
      <c r="J178" s="2619"/>
      <c r="K178" s="2619"/>
      <c r="L178" s="2619">
        <f>L177*G178</f>
        <v>652</v>
      </c>
      <c r="M178" s="2621"/>
      <c r="O178" s="132"/>
    </row>
    <row r="179" spans="1:15" ht="30" customHeight="1" thickBot="1">
      <c r="A179" s="4553"/>
      <c r="B179" s="4554"/>
      <c r="C179" s="4554"/>
      <c r="D179" s="4554"/>
      <c r="E179" s="4555"/>
      <c r="F179" s="2622" t="s">
        <v>344</v>
      </c>
      <c r="G179" s="2622"/>
      <c r="H179" s="2623"/>
      <c r="I179" s="2623"/>
      <c r="J179" s="2623"/>
      <c r="K179" s="2623"/>
      <c r="L179" s="2774">
        <f>L178</f>
        <v>652</v>
      </c>
      <c r="M179" s="2179" t="s">
        <v>1272</v>
      </c>
      <c r="O179" s="132"/>
    </row>
    <row r="180" spans="1:15" ht="30" customHeight="1">
      <c r="A180" s="2638"/>
      <c r="B180" s="2181"/>
      <c r="C180" s="2181"/>
      <c r="D180" s="2181"/>
      <c r="E180" s="2181"/>
      <c r="F180" s="2181"/>
      <c r="G180" s="2181"/>
      <c r="H180" s="2181"/>
      <c r="I180" s="2181"/>
      <c r="J180" s="2181"/>
      <c r="K180" s="2181"/>
      <c r="L180" s="2181"/>
      <c r="M180" s="2181"/>
      <c r="O180" s="132"/>
    </row>
    <row r="181" spans="1:15" ht="30" customHeight="1" thickBot="1">
      <c r="A181" s="2638"/>
      <c r="B181" s="2181"/>
      <c r="C181" s="2181"/>
      <c r="D181" s="2181"/>
      <c r="E181" s="2181"/>
      <c r="F181" s="2181"/>
      <c r="G181" s="2181"/>
      <c r="H181" s="2181"/>
      <c r="I181" s="2181"/>
      <c r="J181" s="2181"/>
      <c r="K181" s="2181"/>
      <c r="L181" s="2181"/>
      <c r="M181" s="2181"/>
      <c r="O181" s="132"/>
    </row>
    <row r="182" spans="1:15" ht="30" customHeight="1">
      <c r="A182" s="4497" t="s">
        <v>211</v>
      </c>
      <c r="B182" s="4509" t="s">
        <v>1270</v>
      </c>
      <c r="C182" s="4509" t="s">
        <v>777</v>
      </c>
      <c r="D182" s="4499" t="s">
        <v>1686</v>
      </c>
      <c r="E182" s="2604"/>
      <c r="F182" s="2604" t="s">
        <v>1271</v>
      </c>
      <c r="G182" s="2796" t="s">
        <v>1806</v>
      </c>
      <c r="H182" s="2792">
        <v>1</v>
      </c>
      <c r="I182" s="2792"/>
      <c r="J182" s="2797">
        <f>'공용부 정산용 메인 시트'!I214</f>
        <v>54554</v>
      </c>
      <c r="K182" s="2797">
        <f>'공용부 정산용 메인 시트'!J214</f>
        <v>55455</v>
      </c>
      <c r="L182" s="2797">
        <f>'공용부 정산용 메인 시트'!K214</f>
        <v>901</v>
      </c>
      <c r="M182" s="2746"/>
      <c r="O182" s="132"/>
    </row>
    <row r="183" spans="1:15" ht="30" customHeight="1">
      <c r="A183" s="4498"/>
      <c r="B183" s="4501"/>
      <c r="C183" s="4501"/>
      <c r="D183" s="4501"/>
      <c r="E183" s="2282"/>
      <c r="F183" s="2282"/>
      <c r="G183" s="2183" t="s">
        <v>1807</v>
      </c>
      <c r="H183" s="2702"/>
      <c r="I183" s="2702"/>
      <c r="J183" s="2798"/>
      <c r="K183" s="2798"/>
      <c r="L183" s="2798"/>
      <c r="M183" s="2703"/>
      <c r="O183" s="132"/>
    </row>
    <row r="184" spans="1:15" ht="30" customHeight="1">
      <c r="A184" s="4520"/>
      <c r="B184" s="4510"/>
      <c r="C184" s="4510"/>
      <c r="D184" s="4510"/>
      <c r="E184" s="2283"/>
      <c r="F184" s="2283"/>
      <c r="G184" s="2184" t="s">
        <v>3077</v>
      </c>
      <c r="H184" s="2799"/>
      <c r="I184" s="2799"/>
      <c r="J184" s="2800"/>
      <c r="K184" s="2800"/>
      <c r="L184" s="2800"/>
      <c r="M184" s="2767"/>
      <c r="O184" s="132"/>
    </row>
    <row r="185" spans="1:15" ht="30" customHeight="1" thickBot="1">
      <c r="A185" s="4514" t="s">
        <v>156</v>
      </c>
      <c r="B185" s="4515"/>
      <c r="C185" s="4515"/>
      <c r="D185" s="4515"/>
      <c r="E185" s="4516"/>
      <c r="F185" s="2771"/>
      <c r="G185" s="2771"/>
      <c r="H185" s="2772">
        <f>SUM(H182:H182)</f>
        <v>1</v>
      </c>
      <c r="I185" s="2772"/>
      <c r="J185" s="2801">
        <f>SUM(J182:J182)</f>
        <v>54554</v>
      </c>
      <c r="K185" s="2801">
        <f>SUM(K182:K182)</f>
        <v>55455</v>
      </c>
      <c r="L185" s="2801">
        <f>SUM(L182:L182)/3</f>
        <v>300.33333333333331</v>
      </c>
      <c r="M185" s="2784" t="s">
        <v>1273</v>
      </c>
      <c r="O185" s="132"/>
    </row>
    <row r="186" spans="1:15" ht="30" customHeight="1">
      <c r="A186" s="4550" t="s">
        <v>105</v>
      </c>
      <c r="B186" s="4551"/>
      <c r="C186" s="4551"/>
      <c r="D186" s="4551"/>
      <c r="E186" s="4552"/>
      <c r="F186" s="2617" t="s">
        <v>228</v>
      </c>
      <c r="G186" s="2618">
        <v>1</v>
      </c>
      <c r="H186" s="2619"/>
      <c r="I186" s="2619"/>
      <c r="J186" s="2619"/>
      <c r="K186" s="2619"/>
      <c r="L186" s="2619">
        <f>L185*G186</f>
        <v>300.33333333333331</v>
      </c>
      <c r="M186" s="2621"/>
      <c r="O186" s="132"/>
    </row>
    <row r="187" spans="1:15" ht="30" customHeight="1" thickBot="1">
      <c r="A187" s="4553"/>
      <c r="B187" s="4554"/>
      <c r="C187" s="4554"/>
      <c r="D187" s="4554"/>
      <c r="E187" s="4555"/>
      <c r="F187" s="2622" t="s">
        <v>344</v>
      </c>
      <c r="G187" s="2622"/>
      <c r="H187" s="2623"/>
      <c r="I187" s="2623"/>
      <c r="J187" s="2623"/>
      <c r="K187" s="2623"/>
      <c r="L187" s="2774">
        <f>L186</f>
        <v>300.33333333333331</v>
      </c>
      <c r="M187" s="2179" t="s">
        <v>1272</v>
      </c>
      <c r="O187" s="132"/>
    </row>
    <row r="188" spans="1:15" ht="30" customHeight="1">
      <c r="A188" s="2638"/>
      <c r="B188" s="2181"/>
      <c r="C188" s="2181"/>
      <c r="D188" s="2181"/>
      <c r="E188" s="2181"/>
      <c r="F188" s="2181"/>
      <c r="G188" s="2181"/>
      <c r="H188" s="2181"/>
      <c r="I188" s="2181"/>
      <c r="J188" s="2181"/>
      <c r="K188" s="2181"/>
      <c r="L188" s="2181"/>
      <c r="M188" s="2181"/>
      <c r="O188" s="132"/>
    </row>
    <row r="189" spans="1:15" ht="30" customHeight="1" thickBot="1">
      <c r="A189" s="2638"/>
      <c r="B189" s="2181"/>
      <c r="C189" s="2181"/>
      <c r="D189" s="2181"/>
      <c r="E189" s="2181"/>
      <c r="F189" s="2181"/>
      <c r="G189" s="2181"/>
      <c r="H189" s="2181"/>
      <c r="I189" s="2181"/>
      <c r="J189" s="2181"/>
      <c r="K189" s="2181"/>
      <c r="L189" s="2181"/>
      <c r="M189" s="2181"/>
      <c r="O189" s="132"/>
    </row>
    <row r="190" spans="1:15" ht="30" customHeight="1">
      <c r="A190" s="2637" t="s">
        <v>209</v>
      </c>
      <c r="B190" s="2604" t="s">
        <v>722</v>
      </c>
      <c r="C190" s="2604" t="s">
        <v>777</v>
      </c>
      <c r="D190" s="2604"/>
      <c r="E190" s="2604"/>
      <c r="F190" s="2775" t="s">
        <v>2282</v>
      </c>
      <c r="G190" s="2604" t="s">
        <v>2280</v>
      </c>
      <c r="H190" s="2792">
        <v>15000</v>
      </c>
      <c r="I190" s="2792"/>
      <c r="J190" s="2802">
        <f>'공용부 정산용 메인 시트'!I263</f>
        <v>3784.73</v>
      </c>
      <c r="K190" s="2802">
        <f>'공용부 정산용 메인 시트'!J263</f>
        <v>3808.91</v>
      </c>
      <c r="L190" s="2802">
        <f>'공용부 정산용 메인 시트'!M263</f>
        <v>24.179999999999836</v>
      </c>
      <c r="M190" s="2746"/>
      <c r="O190" s="132"/>
    </row>
    <row r="191" spans="1:15" ht="30" customHeight="1">
      <c r="A191" s="2605"/>
      <c r="B191" s="2283"/>
      <c r="C191" s="2283"/>
      <c r="D191" s="2283"/>
      <c r="E191" s="2283"/>
      <c r="F191" s="2123" t="s">
        <v>2283</v>
      </c>
      <c r="G191" s="2283" t="s">
        <v>2279</v>
      </c>
      <c r="H191" s="2799"/>
      <c r="I191" s="2799"/>
      <c r="J191" s="2803"/>
      <c r="K191" s="2803"/>
      <c r="L191" s="2803"/>
      <c r="M191" s="2767"/>
      <c r="O191" s="132"/>
    </row>
    <row r="192" spans="1:15" ht="30" customHeight="1" thickBot="1">
      <c r="A192" s="4514" t="s">
        <v>156</v>
      </c>
      <c r="B192" s="4515"/>
      <c r="C192" s="4515"/>
      <c r="D192" s="4515"/>
      <c r="E192" s="4516"/>
      <c r="F192" s="2771"/>
      <c r="G192" s="2771"/>
      <c r="H192" s="2772">
        <f>SUM(H190:H190)</f>
        <v>15000</v>
      </c>
      <c r="I192" s="2772"/>
      <c r="J192" s="2772">
        <f>SUM(J190:J190)</f>
        <v>3784.73</v>
      </c>
      <c r="K192" s="2772">
        <f>SUM(K190:K190)</f>
        <v>3808.91</v>
      </c>
      <c r="L192" s="2772">
        <f>SUM(L190:L190)</f>
        <v>24.179999999999836</v>
      </c>
      <c r="M192" s="2784"/>
      <c r="O192" s="132"/>
    </row>
    <row r="193" spans="1:15" ht="30" customHeight="1">
      <c r="A193" s="4550" t="s">
        <v>105</v>
      </c>
      <c r="B193" s="4551"/>
      <c r="C193" s="4551"/>
      <c r="D193" s="4551"/>
      <c r="E193" s="4552"/>
      <c r="F193" s="2617" t="s">
        <v>228</v>
      </c>
      <c r="G193" s="2618">
        <v>1</v>
      </c>
      <c r="H193" s="2619"/>
      <c r="I193" s="2619"/>
      <c r="J193" s="2619"/>
      <c r="K193" s="2619"/>
      <c r="L193" s="2619">
        <f>L192*G193</f>
        <v>24.179999999999836</v>
      </c>
      <c r="M193" s="2621"/>
      <c r="O193" s="132"/>
    </row>
    <row r="194" spans="1:15" ht="30" customHeight="1" thickBot="1">
      <c r="A194" s="4553"/>
      <c r="B194" s="4554"/>
      <c r="C194" s="4554"/>
      <c r="D194" s="4554"/>
      <c r="E194" s="4555"/>
      <c r="F194" s="2622" t="s">
        <v>344</v>
      </c>
      <c r="G194" s="2622"/>
      <c r="H194" s="2623"/>
      <c r="I194" s="2623"/>
      <c r="J194" s="2623"/>
      <c r="K194" s="2623"/>
      <c r="L194" s="2666">
        <f>L193/H192</f>
        <v>1.6119999999999891E-3</v>
      </c>
      <c r="M194" s="2179" t="s">
        <v>1326</v>
      </c>
      <c r="O194" s="132"/>
    </row>
    <row r="195" spans="1:15" ht="30" customHeight="1" thickBot="1">
      <c r="A195" s="2638"/>
      <c r="B195" s="2181"/>
      <c r="C195" s="2181"/>
      <c r="D195" s="2181"/>
      <c r="E195" s="2181"/>
      <c r="F195" s="2181"/>
      <c r="G195" s="2181"/>
      <c r="H195" s="2181"/>
      <c r="I195" s="2181"/>
      <c r="J195" s="2181"/>
      <c r="K195" s="2181"/>
      <c r="L195" s="2181"/>
      <c r="M195" s="2181"/>
      <c r="O195" s="132"/>
    </row>
    <row r="196" spans="1:15" ht="30" customHeight="1">
      <c r="A196" s="4497" t="s">
        <v>209</v>
      </c>
      <c r="B196" s="4542" t="s">
        <v>722</v>
      </c>
      <c r="C196" s="4509" t="s">
        <v>777</v>
      </c>
      <c r="D196" s="2604" t="s">
        <v>976</v>
      </c>
      <c r="E196" s="4542" t="s">
        <v>800</v>
      </c>
      <c r="F196" s="2775" t="s">
        <v>2117</v>
      </c>
      <c r="G196" s="2604" t="s">
        <v>2115</v>
      </c>
      <c r="H196" s="2920">
        <v>8700</v>
      </c>
      <c r="I196" s="2804">
        <f>H196*$L$204</f>
        <v>408.43016759776594</v>
      </c>
      <c r="J196" s="2802">
        <f>'공용부 정산용 메인 시트'!I255</f>
        <v>8049.97</v>
      </c>
      <c r="K196" s="2802">
        <f>'공용부 정산용 메인 시트'!J255</f>
        <v>8125.6</v>
      </c>
      <c r="L196" s="2802">
        <f>'공용부 정산용 메인 시트'!M255</f>
        <v>2268.9000000000033</v>
      </c>
      <c r="M196" s="2746"/>
      <c r="O196" s="132"/>
    </row>
    <row r="197" spans="1:15" ht="30" customHeight="1">
      <c r="A197" s="4498"/>
      <c r="B197" s="4567"/>
      <c r="C197" s="4501"/>
      <c r="D197" s="2282"/>
      <c r="E197" s="4567"/>
      <c r="F197" s="2644" t="s">
        <v>2220</v>
      </c>
      <c r="G197" s="2700" t="s">
        <v>2116</v>
      </c>
      <c r="H197" s="2921">
        <v>8700</v>
      </c>
      <c r="I197" s="2919">
        <f>H197*$L$204</f>
        <v>408.43016759776594</v>
      </c>
      <c r="J197" s="2805"/>
      <c r="K197" s="2805"/>
      <c r="L197" s="2805"/>
      <c r="M197" s="2795"/>
      <c r="O197" s="132"/>
    </row>
    <row r="198" spans="1:15" ht="30" customHeight="1">
      <c r="A198" s="4498"/>
      <c r="B198" s="4567"/>
      <c r="C198" s="4501"/>
      <c r="D198" s="2282"/>
      <c r="E198" s="4567"/>
      <c r="F198" s="2644" t="s">
        <v>2221</v>
      </c>
      <c r="G198" s="2700" t="s">
        <v>2118</v>
      </c>
      <c r="H198" s="2921">
        <v>8700</v>
      </c>
      <c r="I198" s="2919">
        <f>H198*$L$204</f>
        <v>408.43016759776594</v>
      </c>
      <c r="J198" s="2805"/>
      <c r="K198" s="2805"/>
      <c r="L198" s="2805"/>
      <c r="M198" s="2795"/>
      <c r="O198" s="132"/>
    </row>
    <row r="199" spans="1:15" ht="30" customHeight="1">
      <c r="A199" s="4498"/>
      <c r="B199" s="4567"/>
      <c r="C199" s="4501"/>
      <c r="D199" s="2282"/>
      <c r="E199" s="4567"/>
      <c r="F199" s="2644" t="s">
        <v>2142</v>
      </c>
      <c r="G199" s="2700" t="s">
        <v>2119</v>
      </c>
      <c r="H199" s="2921">
        <v>8700</v>
      </c>
      <c r="I199" s="2919">
        <f>H199*$L$204</f>
        <v>408.43016759776594</v>
      </c>
      <c r="J199" s="2805"/>
      <c r="K199" s="2805"/>
      <c r="L199" s="2805"/>
      <c r="M199" s="2795"/>
      <c r="O199" s="132"/>
    </row>
    <row r="200" spans="1:15" ht="30" customHeight="1">
      <c r="A200" s="4498"/>
      <c r="B200" s="4567"/>
      <c r="C200" s="4501"/>
      <c r="D200" s="2806"/>
      <c r="E200" s="4567"/>
      <c r="F200" s="2122" t="s">
        <v>2407</v>
      </c>
      <c r="G200" s="2700" t="s">
        <v>2120</v>
      </c>
      <c r="H200" s="2921">
        <v>13530</v>
      </c>
      <c r="I200" s="2919">
        <f>H200*$L$204</f>
        <v>635.17932960893938</v>
      </c>
      <c r="J200" s="2805"/>
      <c r="K200" s="2805"/>
      <c r="L200" s="2805"/>
      <c r="M200" s="2795"/>
      <c r="O200" s="132"/>
    </row>
    <row r="201" spans="1:15" ht="30" customHeight="1">
      <c r="A201" s="4520"/>
      <c r="B201" s="4570"/>
      <c r="C201" s="4510"/>
      <c r="D201" s="2283"/>
      <c r="E201" s="4570"/>
      <c r="F201" s="2123"/>
      <c r="G201" s="2283"/>
      <c r="H201" s="2799"/>
      <c r="I201" s="2799"/>
      <c r="J201" s="2803"/>
      <c r="K201" s="2148"/>
      <c r="L201" s="2285">
        <v>0</v>
      </c>
      <c r="M201" s="2767"/>
      <c r="O201" s="132"/>
    </row>
    <row r="202" spans="1:15" ht="30" customHeight="1" thickBot="1">
      <c r="A202" s="4514" t="s">
        <v>156</v>
      </c>
      <c r="B202" s="4515"/>
      <c r="C202" s="4515"/>
      <c r="D202" s="4515"/>
      <c r="E202" s="4516"/>
      <c r="F202" s="2771"/>
      <c r="G202" s="2771"/>
      <c r="H202" s="2772">
        <f>SUM(H196:H201)</f>
        <v>48330</v>
      </c>
      <c r="I202" s="2772"/>
      <c r="J202" s="2772">
        <f>SUM(J196:J201)</f>
        <v>8049.97</v>
      </c>
      <c r="K202" s="2772">
        <f>SUM(K196:K201)</f>
        <v>8125.6</v>
      </c>
      <c r="L202" s="2772">
        <f>SUM(L196:L201)</f>
        <v>2268.9000000000033</v>
      </c>
      <c r="M202" s="2784"/>
      <c r="O202" s="132"/>
    </row>
    <row r="203" spans="1:15" ht="30" customHeight="1">
      <c r="A203" s="4550" t="s">
        <v>105</v>
      </c>
      <c r="B203" s="4551"/>
      <c r="C203" s="4551"/>
      <c r="D203" s="4551"/>
      <c r="E203" s="4552"/>
      <c r="F203" s="2617" t="s">
        <v>228</v>
      </c>
      <c r="G203" s="2618">
        <v>1</v>
      </c>
      <c r="H203" s="2619"/>
      <c r="I203" s="2619"/>
      <c r="J203" s="2619"/>
      <c r="K203" s="2619"/>
      <c r="L203" s="2619">
        <f>L202*G203</f>
        <v>2268.9000000000033</v>
      </c>
      <c r="M203" s="2621"/>
      <c r="O203" s="132"/>
    </row>
    <row r="204" spans="1:15" ht="30" customHeight="1">
      <c r="A204" s="4553"/>
      <c r="B204" s="4554"/>
      <c r="C204" s="4554"/>
      <c r="D204" s="4554"/>
      <c r="E204" s="4555"/>
      <c r="F204" s="2622" t="s">
        <v>344</v>
      </c>
      <c r="G204" s="2622"/>
      <c r="H204" s="2623"/>
      <c r="I204" s="2623"/>
      <c r="J204" s="2623"/>
      <c r="K204" s="2623"/>
      <c r="L204" s="2807">
        <f>L202/H202</f>
        <v>4.6945996275605278E-2</v>
      </c>
      <c r="M204" s="2179" t="s">
        <v>1326</v>
      </c>
      <c r="O204" s="132"/>
    </row>
    <row r="205" spans="1:15" ht="30" customHeight="1">
      <c r="A205" s="2712"/>
      <c r="B205" s="2712"/>
      <c r="C205" s="2808"/>
      <c r="D205" s="2712"/>
      <c r="E205" s="2712"/>
      <c r="F205" s="2714"/>
      <c r="G205" s="2712"/>
      <c r="H205" s="2715"/>
      <c r="I205" s="2715"/>
      <c r="J205" s="2809"/>
      <c r="K205" s="2716"/>
      <c r="L205" s="2717"/>
      <c r="M205" s="2714"/>
      <c r="O205" s="132"/>
    </row>
    <row r="206" spans="1:15" ht="34.5" customHeight="1">
      <c r="A206" s="4497" t="s">
        <v>209</v>
      </c>
      <c r="B206" s="2604" t="s">
        <v>722</v>
      </c>
      <c r="C206" s="2810"/>
      <c r="D206" s="2604" t="s">
        <v>1003</v>
      </c>
      <c r="E206" s="2604" t="s">
        <v>780</v>
      </c>
      <c r="F206" s="2775"/>
      <c r="G206" s="2604" t="s">
        <v>20</v>
      </c>
      <c r="H206" s="3218">
        <v>15000</v>
      </c>
      <c r="I206" s="3342">
        <f>H206*L213</f>
        <v>42.463043478260957</v>
      </c>
      <c r="J206" s="2802">
        <f>'공용부 정산용 메인 시트'!I257</f>
        <v>2940.91</v>
      </c>
      <c r="K206" s="2793">
        <f>'공용부 정산용 메인 시트'!J257</f>
        <v>3006.02</v>
      </c>
      <c r="L206" s="2793">
        <f>K206-J206</f>
        <v>65.110000000000127</v>
      </c>
      <c r="M206" s="2746"/>
      <c r="O206" s="132"/>
    </row>
    <row r="207" spans="1:15" ht="30" customHeight="1">
      <c r="A207" s="4498"/>
      <c r="B207" s="2282" t="s">
        <v>722</v>
      </c>
      <c r="C207" s="2811"/>
      <c r="D207" s="2282" t="s">
        <v>987</v>
      </c>
      <c r="E207" s="2282" t="s">
        <v>797</v>
      </c>
      <c r="F207" s="2122"/>
      <c r="G207" s="2282" t="s">
        <v>20</v>
      </c>
      <c r="H207" s="2731"/>
      <c r="I207" s="2702"/>
      <c r="J207" s="2647"/>
      <c r="K207" s="2140"/>
      <c r="L207" s="2140"/>
      <c r="M207" s="2703"/>
      <c r="O207" s="132"/>
    </row>
    <row r="208" spans="1:15" ht="30" customHeight="1">
      <c r="A208" s="4498"/>
      <c r="B208" s="2282"/>
      <c r="C208" s="2811"/>
      <c r="D208" s="2282"/>
      <c r="E208" s="2282"/>
      <c r="F208" s="2122"/>
      <c r="G208" s="2282" t="s">
        <v>2647</v>
      </c>
      <c r="H208" s="2731">
        <v>8000</v>
      </c>
      <c r="I208" s="3343">
        <f>H208*L213</f>
        <v>22.646956521739174</v>
      </c>
      <c r="J208" s="2647"/>
      <c r="K208" s="2140"/>
      <c r="L208" s="2140"/>
      <c r="M208" s="2703"/>
      <c r="O208" s="132"/>
    </row>
    <row r="209" spans="1:15" ht="30" customHeight="1">
      <c r="A209" s="4498"/>
      <c r="B209" s="2282"/>
      <c r="C209" s="2811"/>
      <c r="D209" s="2282"/>
      <c r="E209" s="2282"/>
      <c r="F209" s="2122"/>
      <c r="G209" s="2282" t="s">
        <v>2647</v>
      </c>
      <c r="H209" s="2702"/>
      <c r="I209" s="2702"/>
      <c r="J209" s="2647"/>
      <c r="K209" s="2140"/>
      <c r="L209" s="2140"/>
      <c r="M209" s="2703"/>
      <c r="O209" s="132"/>
    </row>
    <row r="210" spans="1:15" ht="30" customHeight="1">
      <c r="A210" s="4520"/>
      <c r="B210" s="2283"/>
      <c r="C210" s="2812"/>
      <c r="D210" s="2123" t="s">
        <v>832</v>
      </c>
      <c r="E210" s="2283"/>
      <c r="F210" s="2123"/>
      <c r="G210" s="2283"/>
      <c r="H210" s="2799"/>
      <c r="I210" s="2799"/>
      <c r="J210" s="2803"/>
      <c r="K210" s="2148"/>
      <c r="L210" s="2148"/>
      <c r="M210" s="2767"/>
      <c r="O210" s="132"/>
    </row>
    <row r="211" spans="1:15" ht="30" customHeight="1">
      <c r="A211" s="4514" t="s">
        <v>156</v>
      </c>
      <c r="B211" s="4568"/>
      <c r="C211" s="4568"/>
      <c r="D211" s="4568"/>
      <c r="E211" s="4569"/>
      <c r="F211" s="2815"/>
      <c r="G211" s="2815"/>
      <c r="H211" s="2816">
        <f>H208+H206</f>
        <v>23000</v>
      </c>
      <c r="I211" s="2816"/>
      <c r="J211" s="2816">
        <f>SUM(J206:J207)</f>
        <v>2940.91</v>
      </c>
      <c r="K211" s="2816">
        <f>SUM(K206:K207)</f>
        <v>3006.02</v>
      </c>
      <c r="L211" s="2817">
        <f>K211-J211</f>
        <v>65.110000000000127</v>
      </c>
      <c r="M211" s="2818"/>
      <c r="O211" s="132"/>
    </row>
    <row r="212" spans="1:15" ht="30" customHeight="1">
      <c r="A212" s="4550" t="s">
        <v>105</v>
      </c>
      <c r="B212" s="4551"/>
      <c r="C212" s="4551"/>
      <c r="D212" s="4551"/>
      <c r="E212" s="4552"/>
      <c r="F212" s="2617" t="s">
        <v>228</v>
      </c>
      <c r="G212" s="2618">
        <v>1</v>
      </c>
      <c r="H212" s="2619"/>
      <c r="I212" s="2619"/>
      <c r="J212" s="2619"/>
      <c r="K212" s="2619"/>
      <c r="L212" s="2619">
        <f>L211*G212</f>
        <v>65.110000000000127</v>
      </c>
      <c r="M212" s="2621"/>
      <c r="O212" s="132"/>
    </row>
    <row r="213" spans="1:15" ht="30" customHeight="1">
      <c r="A213" s="4553"/>
      <c r="B213" s="4554"/>
      <c r="C213" s="4554"/>
      <c r="D213" s="4554"/>
      <c r="E213" s="4555"/>
      <c r="F213" s="2622" t="s">
        <v>344</v>
      </c>
      <c r="G213" s="2622"/>
      <c r="H213" s="2623"/>
      <c r="I213" s="2623"/>
      <c r="J213" s="2623"/>
      <c r="K213" s="2623"/>
      <c r="L213" s="3219">
        <f>L212/H211</f>
        <v>2.8308695652173969E-3</v>
      </c>
      <c r="M213" s="2179" t="s">
        <v>1326</v>
      </c>
      <c r="O213" s="132"/>
    </row>
    <row r="214" spans="1:15" ht="30" customHeight="1" thickBot="1">
      <c r="A214" s="2638"/>
      <c r="B214" s="2638"/>
      <c r="C214" s="2819"/>
      <c r="D214" s="2638"/>
      <c r="E214" s="2638"/>
      <c r="F214" s="2625"/>
      <c r="G214" s="2638"/>
      <c r="H214" s="2720"/>
      <c r="I214" s="2720"/>
      <c r="J214" s="2182"/>
      <c r="K214" s="2667"/>
      <c r="L214" s="2697"/>
      <c r="M214" s="2625"/>
      <c r="O214" s="132"/>
    </row>
    <row r="215" spans="1:15" ht="30" customHeight="1">
      <c r="A215" s="4556" t="s">
        <v>209</v>
      </c>
      <c r="B215" s="3152" t="s">
        <v>722</v>
      </c>
      <c r="C215" s="3153"/>
      <c r="D215" s="3152" t="s">
        <v>1003</v>
      </c>
      <c r="E215" s="3152" t="s">
        <v>780</v>
      </c>
      <c r="F215" s="3154"/>
      <c r="G215" s="3152" t="s">
        <v>2696</v>
      </c>
      <c r="H215" s="3155">
        <v>8000</v>
      </c>
      <c r="I215" s="3156">
        <f>H215*$L$221</f>
        <v>688.33333333333337</v>
      </c>
      <c r="J215" s="3157">
        <f>'공용부 정산용 메인 시트'!I258</f>
        <v>44428.5</v>
      </c>
      <c r="K215" s="3158">
        <f>'공용부 정산용 메인 시트'!J258</f>
        <v>46493.5</v>
      </c>
      <c r="L215" s="3159">
        <f>K215-J215</f>
        <v>2065</v>
      </c>
      <c r="M215" s="3160"/>
      <c r="O215" s="132"/>
    </row>
    <row r="216" spans="1:15" ht="30" customHeight="1">
      <c r="A216" s="4557"/>
      <c r="B216" s="3161" t="s">
        <v>722</v>
      </c>
      <c r="C216" s="3162"/>
      <c r="D216" s="3161" t="s">
        <v>987</v>
      </c>
      <c r="E216" s="3161" t="s">
        <v>797</v>
      </c>
      <c r="F216" s="3163"/>
      <c r="G216" s="3161" t="s">
        <v>2648</v>
      </c>
      <c r="H216" s="3164">
        <v>8000</v>
      </c>
      <c r="I216" s="3165">
        <f>H216*$L$221</f>
        <v>688.33333333333337</v>
      </c>
      <c r="J216" s="3166"/>
      <c r="K216" s="3167"/>
      <c r="L216" s="3167"/>
      <c r="M216" s="3168"/>
      <c r="O216" s="132"/>
    </row>
    <row r="217" spans="1:15" ht="30" customHeight="1">
      <c r="A217" s="4557"/>
      <c r="B217" s="4571" t="s">
        <v>381</v>
      </c>
      <c r="C217" s="3162"/>
      <c r="D217" s="3163" t="s">
        <v>1016</v>
      </c>
      <c r="E217" s="3161"/>
      <c r="F217" s="3163"/>
      <c r="G217" s="3161" t="s">
        <v>2649</v>
      </c>
      <c r="H217" s="3164">
        <v>8000</v>
      </c>
      <c r="I217" s="3165">
        <f>H217*$L$221</f>
        <v>688.33333333333337</v>
      </c>
      <c r="J217" s="3166"/>
      <c r="K217" s="3167"/>
      <c r="L217" s="3167"/>
      <c r="M217" s="3168"/>
      <c r="O217" s="132"/>
    </row>
    <row r="218" spans="1:15" ht="30" customHeight="1">
      <c r="A218" s="4557"/>
      <c r="B218" s="4571"/>
      <c r="C218" s="3162"/>
      <c r="D218" s="3163" t="s">
        <v>832</v>
      </c>
      <c r="E218" s="3161"/>
      <c r="F218" s="3163"/>
      <c r="G218" s="3161" t="s">
        <v>2851</v>
      </c>
      <c r="H218" s="3164"/>
      <c r="I218" s="3164"/>
      <c r="J218" s="3166"/>
      <c r="K218" s="3167"/>
      <c r="L218" s="3167"/>
      <c r="M218" s="3212" t="s">
        <v>2890</v>
      </c>
      <c r="O218" s="132"/>
    </row>
    <row r="219" spans="1:15" ht="30" customHeight="1" thickBot="1">
      <c r="A219" s="4548" t="s">
        <v>156</v>
      </c>
      <c r="B219" s="4549"/>
      <c r="C219" s="4549"/>
      <c r="D219" s="4549"/>
      <c r="E219" s="4549"/>
      <c r="F219" s="3169"/>
      <c r="G219" s="3169"/>
      <c r="H219" s="3170">
        <f>SUM(H214:H218)</f>
        <v>24000</v>
      </c>
      <c r="I219" s="3170"/>
      <c r="J219" s="3170">
        <f>SUM(J215:J218)</f>
        <v>44428.5</v>
      </c>
      <c r="K219" s="3170">
        <f>SUM(K215:K218)</f>
        <v>46493.5</v>
      </c>
      <c r="L219" s="3171">
        <f>K219-J219</f>
        <v>2065</v>
      </c>
      <c r="M219" s="3172"/>
      <c r="O219" s="132"/>
    </row>
    <row r="220" spans="1:15" ht="30" customHeight="1">
      <c r="A220" s="4550" t="s">
        <v>105</v>
      </c>
      <c r="B220" s="4551"/>
      <c r="C220" s="4551"/>
      <c r="D220" s="4551"/>
      <c r="E220" s="4552"/>
      <c r="F220" s="2617" t="s">
        <v>228</v>
      </c>
      <c r="G220" s="2618">
        <v>1</v>
      </c>
      <c r="H220" s="2619"/>
      <c r="I220" s="2619"/>
      <c r="J220" s="2619"/>
      <c r="K220" s="2619"/>
      <c r="L220" s="2619">
        <f>L219*G220</f>
        <v>2065</v>
      </c>
      <c r="M220" s="2621"/>
      <c r="O220" s="132"/>
    </row>
    <row r="221" spans="1:15" ht="30" customHeight="1" thickBot="1">
      <c r="A221" s="4553"/>
      <c r="B221" s="4554"/>
      <c r="C221" s="4554"/>
      <c r="D221" s="4554"/>
      <c r="E221" s="4555"/>
      <c r="F221" s="2622" t="s">
        <v>344</v>
      </c>
      <c r="G221" s="2622"/>
      <c r="H221" s="2623"/>
      <c r="I221" s="2623"/>
      <c r="J221" s="2623"/>
      <c r="K221" s="2623"/>
      <c r="L221" s="2807">
        <f>L219/H219</f>
        <v>8.6041666666666669E-2</v>
      </c>
      <c r="M221" s="2179" t="s">
        <v>1326</v>
      </c>
      <c r="O221" s="132"/>
    </row>
    <row r="222" spans="1:15" ht="30" customHeight="1">
      <c r="A222" s="2638"/>
      <c r="B222" s="2638"/>
      <c r="C222" s="2819"/>
      <c r="D222" s="2638"/>
      <c r="E222" s="2638"/>
      <c r="F222" s="2625"/>
      <c r="G222" s="2638"/>
      <c r="H222" s="2720"/>
      <c r="I222" s="2720"/>
      <c r="J222" s="2182"/>
      <c r="K222" s="2667"/>
      <c r="L222" s="2697"/>
      <c r="M222" s="2625"/>
      <c r="O222" s="132"/>
    </row>
    <row r="223" spans="1:15" ht="30" customHeight="1">
      <c r="A223" s="2638"/>
      <c r="B223" s="2638"/>
      <c r="C223" s="2819"/>
      <c r="D223" s="2638"/>
      <c r="E223" s="2638"/>
      <c r="F223" s="2625"/>
      <c r="G223" s="2638"/>
      <c r="H223" s="2720"/>
      <c r="I223" s="2720"/>
      <c r="J223" s="2182"/>
      <c r="K223" s="2667"/>
      <c r="L223" s="2697"/>
      <c r="M223" s="2625"/>
      <c r="O223" s="132"/>
    </row>
    <row r="224" spans="1:15" ht="30" customHeight="1" thickBot="1">
      <c r="A224" s="2638"/>
      <c r="B224" s="2638"/>
      <c r="C224" s="2819"/>
      <c r="D224" s="2638"/>
      <c r="E224" s="2638"/>
      <c r="F224" s="2625"/>
      <c r="G224" s="2638"/>
      <c r="H224" s="2720"/>
      <c r="I224" s="2720"/>
      <c r="J224" s="2182"/>
      <c r="K224" s="2667"/>
      <c r="L224" s="2697"/>
      <c r="M224" s="2625"/>
      <c r="O224" s="132"/>
    </row>
    <row r="225" spans="1:15" ht="30" customHeight="1">
      <c r="A225" s="4497" t="s">
        <v>209</v>
      </c>
      <c r="B225" s="2604" t="s">
        <v>722</v>
      </c>
      <c r="C225" s="2810"/>
      <c r="D225" s="2604" t="s">
        <v>989</v>
      </c>
      <c r="E225" s="2604"/>
      <c r="F225" s="2775" t="s">
        <v>723</v>
      </c>
      <c r="G225" s="2604" t="s">
        <v>925</v>
      </c>
      <c r="H225" s="2792"/>
      <c r="I225" s="2792"/>
      <c r="J225" s="2802"/>
      <c r="K225" s="2793"/>
      <c r="L225" s="2628">
        <v>0</v>
      </c>
      <c r="M225" s="2746"/>
      <c r="O225" s="132"/>
    </row>
    <row r="226" spans="1:15" ht="30" customHeight="1">
      <c r="A226" s="4498"/>
      <c r="B226" s="2282" t="s">
        <v>722</v>
      </c>
      <c r="C226" s="2811"/>
      <c r="D226" s="2282" t="s">
        <v>1016</v>
      </c>
      <c r="E226" s="2282"/>
      <c r="F226" s="2122" t="s">
        <v>723</v>
      </c>
      <c r="G226" s="2282" t="s">
        <v>925</v>
      </c>
      <c r="H226" s="2702"/>
      <c r="I226" s="2702"/>
      <c r="J226" s="2647"/>
      <c r="K226" s="2140"/>
      <c r="L226" s="2284">
        <v>0</v>
      </c>
      <c r="M226" s="2703"/>
      <c r="O226" s="132"/>
    </row>
    <row r="227" spans="1:15" ht="30" customHeight="1">
      <c r="A227" s="4498"/>
      <c r="B227" s="2282" t="s">
        <v>722</v>
      </c>
      <c r="C227" s="2811"/>
      <c r="D227" s="2282" t="s">
        <v>966</v>
      </c>
      <c r="E227" s="2282" t="s">
        <v>1003</v>
      </c>
      <c r="F227" s="2122" t="s">
        <v>723</v>
      </c>
      <c r="G227" s="2122" t="s">
        <v>1082</v>
      </c>
      <c r="H227" s="2702">
        <v>1</v>
      </c>
      <c r="I227" s="2702"/>
      <c r="J227" s="2647">
        <v>28094</v>
      </c>
      <c r="K227" s="2140">
        <f>'공용부 정산용 메인 시트'!J303</f>
        <v>40174</v>
      </c>
      <c r="L227" s="2820">
        <f>'공용부 정산용 메인 시트'!M303</f>
        <v>147</v>
      </c>
      <c r="M227" s="2703"/>
      <c r="O227" s="132"/>
    </row>
    <row r="228" spans="1:15" ht="30" customHeight="1">
      <c r="A228" s="4520"/>
      <c r="B228" s="2283" t="s">
        <v>381</v>
      </c>
      <c r="C228" s="2812"/>
      <c r="D228" s="2123" t="s">
        <v>832</v>
      </c>
      <c r="E228" s="2821"/>
      <c r="F228" s="2123"/>
      <c r="G228" s="2123"/>
      <c r="H228" s="2799"/>
      <c r="I228" s="2799"/>
      <c r="J228" s="2813">
        <v>2016</v>
      </c>
      <c r="K228" s="2814">
        <f>'EHP(OAC)검침자료'!G184</f>
        <v>2459</v>
      </c>
      <c r="L228" s="2822">
        <f>K228-J228</f>
        <v>443</v>
      </c>
      <c r="M228" s="2767"/>
      <c r="O228" s="132"/>
    </row>
    <row r="229" spans="1:15" ht="30" customHeight="1">
      <c r="A229" s="4514" t="s">
        <v>156</v>
      </c>
      <c r="B229" s="4515"/>
      <c r="C229" s="4515"/>
      <c r="D229" s="4515"/>
      <c r="E229" s="4516"/>
      <c r="F229" s="2771"/>
      <c r="G229" s="2771"/>
      <c r="H229" s="2772">
        <f>SUM(H226:H227)</f>
        <v>1</v>
      </c>
      <c r="I229" s="2772"/>
      <c r="J229" s="2772">
        <f>SUM(J226:J227)</f>
        <v>28094</v>
      </c>
      <c r="K229" s="2772">
        <f>SUM(K226:K227)</f>
        <v>40174</v>
      </c>
      <c r="L229" s="2772">
        <f>SUM(L225:L228)</f>
        <v>590</v>
      </c>
      <c r="M229" s="2784"/>
      <c r="O229" s="132"/>
    </row>
    <row r="230" spans="1:15" ht="30" customHeight="1">
      <c r="A230" s="4550" t="s">
        <v>105</v>
      </c>
      <c r="B230" s="4551"/>
      <c r="C230" s="4551"/>
      <c r="D230" s="4551"/>
      <c r="E230" s="4552"/>
      <c r="F230" s="2617" t="s">
        <v>228</v>
      </c>
      <c r="G230" s="2618">
        <v>1</v>
      </c>
      <c r="H230" s="2619"/>
      <c r="I230" s="2619"/>
      <c r="J230" s="2619"/>
      <c r="K230" s="2619"/>
      <c r="L230" s="2619">
        <f>L229*G230</f>
        <v>590</v>
      </c>
      <c r="M230" s="2621"/>
      <c r="O230" s="132"/>
    </row>
    <row r="231" spans="1:15" ht="30" customHeight="1">
      <c r="A231" s="4553"/>
      <c r="B231" s="4554"/>
      <c r="C231" s="4554"/>
      <c r="D231" s="4554"/>
      <c r="E231" s="4555"/>
      <c r="F231" s="2622" t="s">
        <v>344</v>
      </c>
      <c r="G231" s="2622"/>
      <c r="H231" s="2623"/>
      <c r="I231" s="2623"/>
      <c r="J231" s="2623"/>
      <c r="K231" s="2623"/>
      <c r="L231" s="2666">
        <f>L230/H229</f>
        <v>590</v>
      </c>
      <c r="M231" s="2179" t="s">
        <v>1326</v>
      </c>
      <c r="O231" s="132"/>
    </row>
    <row r="232" spans="1:15" ht="30" customHeight="1">
      <c r="A232" s="2824" t="s">
        <v>359</v>
      </c>
      <c r="B232" s="2181"/>
      <c r="C232" s="2181"/>
      <c r="D232" s="2181"/>
      <c r="E232" s="2181"/>
      <c r="F232" s="2181"/>
      <c r="G232" s="2181"/>
      <c r="H232" s="2823"/>
      <c r="I232" s="2823"/>
      <c r="J232" s="2181"/>
      <c r="K232" s="2181"/>
      <c r="L232" s="2825">
        <f>L230+L203+L170+L162+L145+L130+L74+L68+L26+L10+L211+L193</f>
        <v>84595.108461997836</v>
      </c>
      <c r="M232" s="2181"/>
    </row>
    <row r="233" spans="1:15" ht="30" customHeight="1">
      <c r="A233" s="2625"/>
      <c r="B233" s="2181"/>
      <c r="C233" s="2181"/>
      <c r="D233" s="2181"/>
      <c r="E233" s="2181"/>
      <c r="F233" s="2181"/>
      <c r="G233" s="2181"/>
      <c r="H233" s="2823"/>
      <c r="I233" s="2823"/>
      <c r="J233" s="2181"/>
      <c r="K233" s="2181"/>
      <c r="L233" s="2181"/>
      <c r="M233" s="2181"/>
    </row>
    <row r="234" spans="1:15" ht="30" customHeight="1">
      <c r="A234" s="2625"/>
      <c r="B234" s="2181"/>
      <c r="C234" s="2181"/>
      <c r="D234" s="2181"/>
      <c r="E234" s="2181"/>
      <c r="F234" s="2181"/>
      <c r="G234" s="2181"/>
      <c r="H234" s="2823"/>
      <c r="I234" s="2823"/>
      <c r="J234" s="2913" t="s">
        <v>639</v>
      </c>
      <c r="K234" s="811"/>
      <c r="L234" s="2966">
        <f>L11</f>
        <v>7377.2999999999956</v>
      </c>
      <c r="M234" s="2181"/>
    </row>
    <row r="235" spans="1:15" ht="30" customHeight="1">
      <c r="A235" s="2625"/>
      <c r="B235" s="2181"/>
      <c r="C235" s="2181"/>
      <c r="D235" s="2181"/>
      <c r="E235" s="2181"/>
      <c r="F235" s="2181"/>
      <c r="G235" s="2181"/>
      <c r="H235" s="2823"/>
      <c r="I235" s="2823"/>
      <c r="J235" s="2913" t="s">
        <v>638</v>
      </c>
      <c r="K235" s="811"/>
      <c r="L235" s="2966">
        <f>L26+L68+L74</f>
        <v>27562.819999999967</v>
      </c>
      <c r="M235" s="2181"/>
    </row>
    <row r="236" spans="1:15" ht="30" customHeight="1">
      <c r="A236" s="2625"/>
      <c r="B236" s="2181"/>
      <c r="C236" s="2181"/>
      <c r="D236" s="2181"/>
      <c r="E236" s="2181"/>
      <c r="F236" s="2181"/>
      <c r="G236" s="2181"/>
      <c r="H236" s="2823"/>
      <c r="I236" s="2823"/>
      <c r="J236" s="2913" t="s">
        <v>164</v>
      </c>
      <c r="K236" s="811"/>
      <c r="L236" s="2967">
        <f>L170+L162+L145+L129+L174+L182</f>
        <v>52520.499999999971</v>
      </c>
      <c r="M236" s="2181"/>
    </row>
    <row r="237" spans="1:15" ht="30" customHeight="1">
      <c r="A237" s="2625"/>
      <c r="B237" s="2181"/>
      <c r="C237" s="2181"/>
      <c r="D237" s="2181"/>
      <c r="E237" s="2181"/>
      <c r="F237" s="2181"/>
      <c r="G237" s="2181"/>
      <c r="H237" s="2823"/>
      <c r="I237" s="2823"/>
      <c r="J237" s="2913" t="s">
        <v>165</v>
      </c>
      <c r="K237" s="811"/>
      <c r="L237" s="2966">
        <f>L230+L212+L203+L193+L219</f>
        <v>5013.1900000000032</v>
      </c>
      <c r="M237" s="2181"/>
    </row>
    <row r="238" spans="1:15" ht="30" customHeight="1">
      <c r="A238" s="2625"/>
      <c r="B238" s="2181"/>
      <c r="C238" s="2181"/>
      <c r="D238" s="2181"/>
      <c r="E238" s="2181"/>
      <c r="F238" s="2181"/>
      <c r="G238" s="2181"/>
      <c r="H238" s="2823"/>
      <c r="I238" s="2823"/>
      <c r="J238" s="811"/>
      <c r="K238" s="811"/>
      <c r="L238" s="2966">
        <f>SUM(L234:L237)</f>
        <v>92473.809999999939</v>
      </c>
      <c r="M238" s="2181"/>
    </row>
    <row r="239" spans="1:15" ht="30" customHeight="1">
      <c r="A239" s="2625"/>
      <c r="B239" s="2181"/>
      <c r="C239" s="2181"/>
      <c r="D239" s="2181"/>
      <c r="E239" s="2181"/>
      <c r="F239" s="2181"/>
      <c r="G239" s="2181"/>
      <c r="H239" s="2823"/>
      <c r="I239" s="2823"/>
      <c r="J239" s="2181"/>
      <c r="K239" s="2181"/>
      <c r="L239" s="2182"/>
      <c r="M239" s="2181"/>
    </row>
    <row r="240" spans="1:15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</sheetData>
  <mergeCells count="140">
    <mergeCell ref="D157:D160"/>
    <mergeCell ref="D167:D168"/>
    <mergeCell ref="D95:D108"/>
    <mergeCell ref="A144:E144"/>
    <mergeCell ref="D120:D124"/>
    <mergeCell ref="B125:B128"/>
    <mergeCell ref="C125:C128"/>
    <mergeCell ref="E95:E108"/>
    <mergeCell ref="D109:D113"/>
    <mergeCell ref="B109:B113"/>
    <mergeCell ref="D114:D119"/>
    <mergeCell ref="B114:B119"/>
    <mergeCell ref="E109:E119"/>
    <mergeCell ref="A145:E146"/>
    <mergeCell ref="B133:B136"/>
    <mergeCell ref="C133:C136"/>
    <mergeCell ref="D133:D136"/>
    <mergeCell ref="D137:D140"/>
    <mergeCell ref="B149:B152"/>
    <mergeCell ref="E157:E160"/>
    <mergeCell ref="A161:E161"/>
    <mergeCell ref="E120:E128"/>
    <mergeCell ref="B120:B124"/>
    <mergeCell ref="C120:C124"/>
    <mergeCell ref="D81:D85"/>
    <mergeCell ref="C95:C108"/>
    <mergeCell ref="A74:E75"/>
    <mergeCell ref="A25:D25"/>
    <mergeCell ref="A26:E27"/>
    <mergeCell ref="D55:D58"/>
    <mergeCell ref="C53:C66"/>
    <mergeCell ref="D53:D54"/>
    <mergeCell ref="B95:B108"/>
    <mergeCell ref="J2:K2"/>
    <mergeCell ref="C14:C24"/>
    <mergeCell ref="B14:B24"/>
    <mergeCell ref="E81:E85"/>
    <mergeCell ref="B86:B94"/>
    <mergeCell ref="C86:C94"/>
    <mergeCell ref="D86:D94"/>
    <mergeCell ref="E86:E94"/>
    <mergeCell ref="B78:B85"/>
    <mergeCell ref="C78:C85"/>
    <mergeCell ref="D78:D80"/>
    <mergeCell ref="E78:E80"/>
    <mergeCell ref="B31:B37"/>
    <mergeCell ref="C31:C37"/>
    <mergeCell ref="D31:D37"/>
    <mergeCell ref="G4:G5"/>
    <mergeCell ref="H4:H5"/>
    <mergeCell ref="B3:C3"/>
    <mergeCell ref="C4:C7"/>
    <mergeCell ref="E4:E5"/>
    <mergeCell ref="A10:E11"/>
    <mergeCell ref="A9:D9"/>
    <mergeCell ref="A14:A24"/>
    <mergeCell ref="D23:D24"/>
    <mergeCell ref="C196:C201"/>
    <mergeCell ref="A182:A184"/>
    <mergeCell ref="B182:B184"/>
    <mergeCell ref="D182:D184"/>
    <mergeCell ref="A185:E185"/>
    <mergeCell ref="A186:E187"/>
    <mergeCell ref="B196:B201"/>
    <mergeCell ref="G167:G168"/>
    <mergeCell ref="E167:E168"/>
    <mergeCell ref="F167:F168"/>
    <mergeCell ref="B174:B176"/>
    <mergeCell ref="A4:A8"/>
    <mergeCell ref="E14:E18"/>
    <mergeCell ref="D14:D18"/>
    <mergeCell ref="A162:E163"/>
    <mergeCell ref="A169:E169"/>
    <mergeCell ref="A170:E171"/>
    <mergeCell ref="C157:C160"/>
    <mergeCell ref="B157:B160"/>
    <mergeCell ref="B72:B73"/>
    <mergeCell ref="C72:C73"/>
    <mergeCell ref="E72:E73"/>
    <mergeCell ref="E31:E37"/>
    <mergeCell ref="E45:E52"/>
    <mergeCell ref="D45:D52"/>
    <mergeCell ref="D59:D62"/>
    <mergeCell ref="D63:D66"/>
    <mergeCell ref="E59:E66"/>
    <mergeCell ref="A68:E69"/>
    <mergeCell ref="A67:D67"/>
    <mergeCell ref="A72:A73"/>
    <mergeCell ref="C137:C140"/>
    <mergeCell ref="B4:B7"/>
    <mergeCell ref="D19:D20"/>
    <mergeCell ref="E19:E20"/>
    <mergeCell ref="E23:E24"/>
    <mergeCell ref="B45:B52"/>
    <mergeCell ref="B53:B66"/>
    <mergeCell ref="A229:E229"/>
    <mergeCell ref="A230:E231"/>
    <mergeCell ref="A166:A168"/>
    <mergeCell ref="A149:A160"/>
    <mergeCell ref="A211:E211"/>
    <mergeCell ref="A225:A228"/>
    <mergeCell ref="A206:A210"/>
    <mergeCell ref="A129:E129"/>
    <mergeCell ref="A130:E131"/>
    <mergeCell ref="A202:E202"/>
    <mergeCell ref="E149:E156"/>
    <mergeCell ref="B153:B156"/>
    <mergeCell ref="C153:C156"/>
    <mergeCell ref="D153:D156"/>
    <mergeCell ref="C149:C152"/>
    <mergeCell ref="D149:D152"/>
    <mergeCell ref="E53:E54"/>
    <mergeCell ref="E196:E201"/>
    <mergeCell ref="A177:E177"/>
    <mergeCell ref="A178:E179"/>
    <mergeCell ref="B217:B218"/>
    <mergeCell ref="A219:E219"/>
    <mergeCell ref="A220:E221"/>
    <mergeCell ref="A215:A218"/>
    <mergeCell ref="E55:E58"/>
    <mergeCell ref="C182:C184"/>
    <mergeCell ref="C174:C176"/>
    <mergeCell ref="C167:C168"/>
    <mergeCell ref="E133:E143"/>
    <mergeCell ref="D174:D176"/>
    <mergeCell ref="A174:A176"/>
    <mergeCell ref="A192:E192"/>
    <mergeCell ref="A193:E194"/>
    <mergeCell ref="B137:B140"/>
    <mergeCell ref="B141:B143"/>
    <mergeCell ref="A133:A143"/>
    <mergeCell ref="C141:C143"/>
    <mergeCell ref="D141:D143"/>
    <mergeCell ref="C109:C113"/>
    <mergeCell ref="C114:C119"/>
    <mergeCell ref="D125:D128"/>
    <mergeCell ref="A212:E213"/>
    <mergeCell ref="B167:B168"/>
    <mergeCell ref="A203:E204"/>
    <mergeCell ref="A196:A201"/>
  </mergeCells>
  <phoneticPr fontId="161" type="noConversion"/>
  <printOptions horizontalCentered="1"/>
  <pageMargins left="0.39370078740157483" right="0.39370078740157483" top="0.55118110236220474" bottom="0.55118110236220474" header="0.31496062992125984" footer="0.31496062992125984"/>
  <pageSetup paperSize="8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A1:P114"/>
  <sheetViews>
    <sheetView view="pageBreakPreview" zoomScaleNormal="100" zoomScaleSheetLayoutView="100" workbookViewId="0">
      <pane xSplit="4" ySplit="3" topLeftCell="F88" activePane="bottomRight" state="frozen"/>
      <selection activeCell="P20" sqref="P20"/>
      <selection pane="topRight" activeCell="P20" sqref="P20"/>
      <selection pane="bottomLeft" activeCell="P20" sqref="P20"/>
      <selection pane="bottomRight" activeCell="J51" sqref="J51"/>
    </sheetView>
  </sheetViews>
  <sheetFormatPr defaultColWidth="9" defaultRowHeight="16.5" outlineLevelCol="1"/>
  <cols>
    <col min="1" max="1" width="8.625" customWidth="1"/>
    <col min="2" max="2" width="12.625" hidden="1" customWidth="1" outlineLevel="1"/>
    <col min="3" max="3" width="14.125" hidden="1" customWidth="1" outlineLevel="1"/>
    <col min="4" max="5" width="12.625" hidden="1" customWidth="1" outlineLevel="1"/>
    <col min="6" max="6" width="30.375" customWidth="1" collapsed="1"/>
    <col min="7" max="13" width="15.625" customWidth="1"/>
    <col min="14" max="14" width="18.25" customWidth="1"/>
    <col min="15" max="15" width="16.125" customWidth="1"/>
    <col min="16" max="16" width="12.625" customWidth="1"/>
  </cols>
  <sheetData>
    <row r="1" spans="1:16" ht="24.95" customHeight="1">
      <c r="A1" s="811" t="s">
        <v>52</v>
      </c>
      <c r="B1" s="78"/>
      <c r="C1" s="78"/>
      <c r="D1" s="78"/>
      <c r="E1" s="78"/>
      <c r="F1" s="78"/>
      <c r="G1" s="78"/>
      <c r="H1" s="80"/>
      <c r="I1" s="78"/>
      <c r="J1" s="79"/>
      <c r="K1" s="79"/>
      <c r="L1" s="79"/>
      <c r="M1" s="79"/>
      <c r="N1" s="79"/>
      <c r="O1" s="76"/>
    </row>
    <row r="2" spans="1:16" ht="24.95" customHeight="1">
      <c r="A2" s="77"/>
      <c r="B2" s="77"/>
      <c r="C2" s="77"/>
      <c r="D2" s="77"/>
      <c r="E2" s="77"/>
      <c r="F2" s="77"/>
      <c r="G2" s="77"/>
      <c r="H2" s="80"/>
      <c r="I2" s="4580" t="s">
        <v>111</v>
      </c>
      <c r="J2" s="4580"/>
      <c r="K2" s="111" t="s">
        <v>343</v>
      </c>
      <c r="L2" s="111"/>
      <c r="M2" s="111"/>
      <c r="N2" s="111"/>
      <c r="O2" s="2234">
        <v>45230</v>
      </c>
    </row>
    <row r="3" spans="1:16" ht="24.95" customHeight="1">
      <c r="A3" s="1287" t="s">
        <v>208</v>
      </c>
      <c r="B3" s="4626" t="s">
        <v>640</v>
      </c>
      <c r="C3" s="4626"/>
      <c r="D3" s="1287" t="s">
        <v>199</v>
      </c>
      <c r="E3" s="1287" t="s">
        <v>203</v>
      </c>
      <c r="F3" s="1287" t="s">
        <v>713</v>
      </c>
      <c r="G3" s="1287" t="s">
        <v>223</v>
      </c>
      <c r="H3" s="1288" t="s">
        <v>790</v>
      </c>
      <c r="I3" s="1287" t="s">
        <v>735</v>
      </c>
      <c r="J3" s="1289" t="s">
        <v>736</v>
      </c>
      <c r="K3" s="1289" t="s">
        <v>712</v>
      </c>
      <c r="L3" s="1289" t="s">
        <v>354</v>
      </c>
      <c r="M3" s="1289" t="s">
        <v>341</v>
      </c>
      <c r="N3" s="1290" t="s">
        <v>114</v>
      </c>
      <c r="O3" s="1287" t="s">
        <v>183</v>
      </c>
    </row>
    <row r="4" spans="1:16" ht="24.95" customHeight="1">
      <c r="A4" s="4627" t="s">
        <v>639</v>
      </c>
      <c r="B4" s="4631" t="s">
        <v>984</v>
      </c>
      <c r="C4" s="4632" t="s">
        <v>1108</v>
      </c>
      <c r="D4" s="4607" t="s">
        <v>727</v>
      </c>
      <c r="E4" s="4607" t="s">
        <v>728</v>
      </c>
      <c r="F4" s="2313" t="s">
        <v>317</v>
      </c>
      <c r="G4" s="2313" t="s">
        <v>687</v>
      </c>
      <c r="H4" s="2314"/>
      <c r="I4" s="2315">
        <f>'공용부 정산용 메인 시트'!I21</f>
        <v>0</v>
      </c>
      <c r="J4" s="2315">
        <f>'공용부 정산용 메인 시트'!J21</f>
        <v>0</v>
      </c>
      <c r="K4" s="2316">
        <f>'공용부 정산용 메인 시트'!M21</f>
        <v>0</v>
      </c>
      <c r="L4" s="2317"/>
      <c r="M4" s="2317"/>
      <c r="N4" s="2318"/>
      <c r="O4" s="166"/>
      <c r="P4" s="24"/>
    </row>
    <row r="5" spans="1:16" ht="24.95" customHeight="1">
      <c r="A5" s="4627"/>
      <c r="B5" s="4631"/>
      <c r="C5" s="4632"/>
      <c r="D5" s="4608"/>
      <c r="E5" s="4608"/>
      <c r="F5" s="2313" t="s">
        <v>2399</v>
      </c>
      <c r="G5" s="2313"/>
      <c r="H5" s="2314">
        <v>401.34792499999998</v>
      </c>
      <c r="I5" s="2319">
        <f>'공용부 정산용 메인 시트'!I22</f>
        <v>0.9</v>
      </c>
      <c r="J5" s="2319">
        <f>'공용부 정산용 메인 시트'!J22</f>
        <v>0.9</v>
      </c>
      <c r="K5" s="2316">
        <f>J5-I5</f>
        <v>0</v>
      </c>
      <c r="L5" s="2317">
        <f>'수도 사용 내역'!K6</f>
        <v>0</v>
      </c>
      <c r="M5" s="2317">
        <f>L5</f>
        <v>0</v>
      </c>
      <c r="N5" s="2318">
        <f>K5</f>
        <v>0</v>
      </c>
      <c r="O5" s="955" t="s">
        <v>2400</v>
      </c>
      <c r="P5" s="24"/>
    </row>
    <row r="6" spans="1:16" ht="24.95" customHeight="1">
      <c r="A6" s="4627"/>
      <c r="B6" s="4631"/>
      <c r="C6" s="4632"/>
      <c r="D6" s="4609"/>
      <c r="E6" s="4609"/>
      <c r="F6" s="2313" t="s">
        <v>1666</v>
      </c>
      <c r="G6" s="2313" t="s">
        <v>1673</v>
      </c>
      <c r="H6" s="2314">
        <v>18.649124999999998</v>
      </c>
      <c r="I6" s="2319"/>
      <c r="J6" s="2319"/>
      <c r="K6" s="2316"/>
      <c r="L6" s="2317"/>
      <c r="M6" s="2317"/>
      <c r="N6" s="2318"/>
      <c r="O6" s="955" t="s">
        <v>1120</v>
      </c>
      <c r="P6" s="24"/>
    </row>
    <row r="7" spans="1:16" ht="24.95" customHeight="1">
      <c r="A7" s="4627"/>
      <c r="B7" s="4631"/>
      <c r="C7" s="4631"/>
      <c r="D7" s="2313" t="s">
        <v>991</v>
      </c>
      <c r="E7" s="2313" t="s">
        <v>742</v>
      </c>
      <c r="F7" s="3480" t="s">
        <v>631</v>
      </c>
      <c r="G7" s="3480" t="s">
        <v>1022</v>
      </c>
      <c r="H7" s="3481">
        <v>443.17762499999998</v>
      </c>
      <c r="I7" s="3482">
        <f>'공용부 정산용 메인 시트'!I23</f>
        <v>634.4</v>
      </c>
      <c r="J7" s="3482">
        <f>'공용부 정산용 메인 시트'!J23</f>
        <v>635.4</v>
      </c>
      <c r="K7" s="2316">
        <f>J7-I7</f>
        <v>1</v>
      </c>
      <c r="L7" s="2317">
        <f>'수도 사용 내역'!K10</f>
        <v>0</v>
      </c>
      <c r="M7" s="2317">
        <f>L7</f>
        <v>0</v>
      </c>
      <c r="N7" s="2318">
        <f>K7</f>
        <v>1</v>
      </c>
      <c r="O7" s="166"/>
      <c r="P7" s="24"/>
    </row>
    <row r="8" spans="1:16" ht="24.95" customHeight="1">
      <c r="A8" s="4627"/>
      <c r="B8" s="4631"/>
      <c r="C8" s="4631"/>
      <c r="D8" s="2313"/>
      <c r="E8" s="2313"/>
      <c r="F8" s="3480" t="s">
        <v>3070</v>
      </c>
      <c r="G8" s="3480" t="s">
        <v>3071</v>
      </c>
      <c r="H8" s="3483">
        <f>E8*0.3025</f>
        <v>0</v>
      </c>
      <c r="I8" s="3482"/>
      <c r="J8" s="3482"/>
      <c r="K8" s="2316"/>
      <c r="L8" s="2317"/>
      <c r="M8" s="2317"/>
      <c r="N8" s="2318"/>
      <c r="O8" s="166"/>
      <c r="P8" s="24"/>
    </row>
    <row r="9" spans="1:16" ht="24.95" customHeight="1">
      <c r="A9" s="4627"/>
      <c r="B9" s="4631"/>
      <c r="C9" s="4631"/>
      <c r="D9" s="2313" t="s">
        <v>748</v>
      </c>
      <c r="E9" s="2313" t="s">
        <v>751</v>
      </c>
      <c r="F9" s="3477" t="s">
        <v>1388</v>
      </c>
      <c r="G9" s="3477" t="s">
        <v>1389</v>
      </c>
      <c r="H9" s="3478">
        <v>12.000175</v>
      </c>
      <c r="I9" s="3479">
        <f>'공용부 정산용 메인 시트'!I24</f>
        <v>1276.9000000000001</v>
      </c>
      <c r="J9" s="3479">
        <f>'공용부 정산용 메인 시트'!J24</f>
        <v>1282.7</v>
      </c>
      <c r="K9" s="2316">
        <f>J9-I9</f>
        <v>5.7999999999999545</v>
      </c>
      <c r="L9" s="2317">
        <f>'수도 사용 내역'!K13</f>
        <v>28</v>
      </c>
      <c r="M9" s="2317">
        <f>L9</f>
        <v>28</v>
      </c>
      <c r="N9" s="2318">
        <f>K9</f>
        <v>5.7999999999999545</v>
      </c>
      <c r="O9" s="166"/>
      <c r="P9" s="24"/>
    </row>
    <row r="10" spans="1:16" ht="24.95" customHeight="1">
      <c r="A10" s="4628"/>
      <c r="B10" s="4607"/>
      <c r="C10" s="4607"/>
      <c r="D10" s="2320" t="s">
        <v>981</v>
      </c>
      <c r="E10" s="2320" t="s">
        <v>679</v>
      </c>
      <c r="F10" s="2320" t="s">
        <v>3072</v>
      </c>
      <c r="G10" s="2320" t="s">
        <v>1390</v>
      </c>
      <c r="H10" s="2321">
        <v>12.000175</v>
      </c>
      <c r="I10" s="2322">
        <f>'공용부 정산용 메인 시트'!I25</f>
        <v>130.18</v>
      </c>
      <c r="J10" s="2322">
        <f>'공용부 정산용 메인 시트'!J25</f>
        <v>130.18</v>
      </c>
      <c r="K10" s="2323">
        <f>J10-I10</f>
        <v>0</v>
      </c>
      <c r="L10" s="2324">
        <f>'수도 사용 내역'!K9</f>
        <v>0</v>
      </c>
      <c r="M10" s="2317">
        <f>L10</f>
        <v>0</v>
      </c>
      <c r="N10" s="2325">
        <f>K10</f>
        <v>0</v>
      </c>
      <c r="O10" s="772"/>
      <c r="P10" s="24"/>
    </row>
    <row r="11" spans="1:16" ht="24.95" customHeight="1">
      <c r="A11" s="4629" t="s">
        <v>638</v>
      </c>
      <c r="B11" s="4633" t="s">
        <v>984</v>
      </c>
      <c r="C11" s="4633" t="s">
        <v>1078</v>
      </c>
      <c r="D11" s="4616" t="s">
        <v>999</v>
      </c>
      <c r="E11" s="4633" t="s">
        <v>758</v>
      </c>
      <c r="F11" s="1259" t="s">
        <v>685</v>
      </c>
      <c r="G11" s="171" t="s">
        <v>763</v>
      </c>
      <c r="H11" s="2326">
        <v>29.37</v>
      </c>
      <c r="I11" s="2327">
        <f>'공용부 정산용 메인 시트'!I66</f>
        <v>650.23</v>
      </c>
      <c r="J11" s="2327">
        <f>'공용부 정산용 메인 시트'!J66</f>
        <v>667.15</v>
      </c>
      <c r="K11" s="2328">
        <f>'공용부 정산용 메인 시트'!M66</f>
        <v>169.19999999999959</v>
      </c>
      <c r="L11" s="2327">
        <f>'수도 사용 내역'!K33</f>
        <v>152</v>
      </c>
      <c r="M11" s="4600">
        <f>L11+L12</f>
        <v>486</v>
      </c>
      <c r="N11" s="2329">
        <f>L11*K11/M11</f>
        <v>52.91851851851839</v>
      </c>
      <c r="O11" s="171"/>
      <c r="P11" s="24"/>
    </row>
    <row r="12" spans="1:16" ht="24.95" customHeight="1">
      <c r="A12" s="4605"/>
      <c r="B12" s="4634"/>
      <c r="C12" s="4617"/>
      <c r="D12" s="4640"/>
      <c r="E12" s="4642"/>
      <c r="F12" s="2288" t="s">
        <v>3082</v>
      </c>
      <c r="G12" s="772" t="s">
        <v>754</v>
      </c>
      <c r="H12" s="2330">
        <v>88.947100000000006</v>
      </c>
      <c r="I12" s="2324">
        <f>'공용부 정산용 메인 시트'!I67</f>
        <v>0</v>
      </c>
      <c r="J12" s="2324">
        <f>'공용부 정산용 메인 시트'!J67</f>
        <v>0</v>
      </c>
      <c r="K12" s="2323">
        <f>'공용부 정산용 메인 시트'!M67</f>
        <v>0</v>
      </c>
      <c r="L12" s="2324">
        <f>'수도 사용 내역'!K34</f>
        <v>334</v>
      </c>
      <c r="M12" s="4601"/>
      <c r="N12" s="2325">
        <f>L12*K11/M11</f>
        <v>116.28148148148121</v>
      </c>
      <c r="O12" s="166"/>
      <c r="P12" s="24"/>
    </row>
    <row r="13" spans="1:16" ht="24.95" customHeight="1">
      <c r="A13" s="4605"/>
      <c r="B13" s="4634"/>
      <c r="C13" s="4617"/>
      <c r="D13" s="4616" t="s">
        <v>1021</v>
      </c>
      <c r="E13" s="4633" t="s">
        <v>758</v>
      </c>
      <c r="F13" s="1259" t="s">
        <v>3083</v>
      </c>
      <c r="G13" s="171" t="s">
        <v>762</v>
      </c>
      <c r="H13" s="2326">
        <v>90.47775</v>
      </c>
      <c r="I13" s="2327">
        <f>'공용부 정산용 메인 시트'!I68</f>
        <v>1919.29</v>
      </c>
      <c r="J13" s="2327">
        <f>'공용부 정산용 메인 시트'!J68</f>
        <v>1932.43</v>
      </c>
      <c r="K13" s="2328">
        <f>'공용부 정산용 메인 시트'!M68</f>
        <v>13.1400000000001</v>
      </c>
      <c r="L13" s="2327">
        <f>'수도 사용 내역'!K29</f>
        <v>230</v>
      </c>
      <c r="M13" s="4600">
        <f>L13+L14+L15+L16</f>
        <v>933</v>
      </c>
      <c r="N13" s="2329">
        <f>L13*K13/M13</f>
        <v>3.2392282958199603</v>
      </c>
      <c r="O13" s="166"/>
      <c r="P13" s="24"/>
    </row>
    <row r="14" spans="1:16" ht="24.95" customHeight="1">
      <c r="A14" s="4605"/>
      <c r="B14" s="4634"/>
      <c r="C14" s="4617"/>
      <c r="D14" s="4617"/>
      <c r="E14" s="4634"/>
      <c r="F14" s="2286" t="s">
        <v>3084</v>
      </c>
      <c r="G14" s="166" t="s">
        <v>128</v>
      </c>
      <c r="H14" s="2331">
        <v>120.54</v>
      </c>
      <c r="I14" s="2317">
        <f>'공용부 정산용 메인 시트'!I69</f>
        <v>0</v>
      </c>
      <c r="J14" s="2317">
        <f>'공용부 정산용 메인 시트'!J69</f>
        <v>0</v>
      </c>
      <c r="K14" s="2316">
        <f>'공용부 정산용 메인 시트'!M69</f>
        <v>0</v>
      </c>
      <c r="L14" s="2317">
        <f>'수도 사용 내역'!K30</f>
        <v>381</v>
      </c>
      <c r="M14" s="4601"/>
      <c r="N14" s="2318">
        <f>K13*L14/M13</f>
        <v>5.3658520900321953</v>
      </c>
      <c r="O14" s="166"/>
      <c r="P14" s="24"/>
    </row>
    <row r="15" spans="1:16" ht="24.95" customHeight="1">
      <c r="A15" s="4605"/>
      <c r="B15" s="4634"/>
      <c r="C15" s="4617"/>
      <c r="D15" s="4617"/>
      <c r="E15" s="4634"/>
      <c r="F15" s="2286" t="s">
        <v>847</v>
      </c>
      <c r="G15" s="166" t="s">
        <v>759</v>
      </c>
      <c r="H15" s="2331">
        <v>58.639624999999995</v>
      </c>
      <c r="I15" s="2317">
        <f>'공용부 정산용 메인 시트'!I70</f>
        <v>0</v>
      </c>
      <c r="J15" s="2317">
        <f>'공용부 정산용 메인 시트'!J70</f>
        <v>0</v>
      </c>
      <c r="K15" s="2316">
        <f>'공용부 정산용 메인 시트'!M70</f>
        <v>0</v>
      </c>
      <c r="L15" s="2317">
        <f>'수도 사용 내역'!K31</f>
        <v>140</v>
      </c>
      <c r="M15" s="4601"/>
      <c r="N15" s="2318">
        <f>K13*L15/M13</f>
        <v>1.9717041800643238</v>
      </c>
      <c r="O15" s="166"/>
      <c r="P15" s="24"/>
    </row>
    <row r="16" spans="1:16" ht="24.95" customHeight="1">
      <c r="A16" s="4605"/>
      <c r="B16" s="4634"/>
      <c r="C16" s="4617"/>
      <c r="D16" s="4618"/>
      <c r="E16" s="4635"/>
      <c r="F16" s="2287" t="s">
        <v>878</v>
      </c>
      <c r="G16" s="168" t="s">
        <v>738</v>
      </c>
      <c r="H16" s="2332">
        <v>27.62</v>
      </c>
      <c r="I16" s="2333">
        <f>'공용부 정산용 메인 시트'!I71</f>
        <v>0</v>
      </c>
      <c r="J16" s="2333">
        <f>'공용부 정산용 메인 시트'!J71</f>
        <v>0</v>
      </c>
      <c r="K16" s="2334">
        <f>'공용부 정산용 메인 시트'!M71</f>
        <v>0</v>
      </c>
      <c r="L16" s="2333">
        <f>'수도 사용 내역'!K32</f>
        <v>182</v>
      </c>
      <c r="M16" s="4602"/>
      <c r="N16" s="2335">
        <f>K13*L16/M13</f>
        <v>2.5632154340836206</v>
      </c>
      <c r="O16" s="166"/>
      <c r="P16" s="24"/>
    </row>
    <row r="17" spans="1:16" ht="24.95" customHeight="1">
      <c r="A17" s="4605"/>
      <c r="B17" s="4634"/>
      <c r="C17" s="4617"/>
      <c r="D17" s="4616" t="s">
        <v>1019</v>
      </c>
      <c r="E17" s="4616" t="s">
        <v>760</v>
      </c>
      <c r="F17" s="1259" t="s">
        <v>866</v>
      </c>
      <c r="G17" s="171" t="s">
        <v>127</v>
      </c>
      <c r="H17" s="2326">
        <v>58.158649999999994</v>
      </c>
      <c r="I17" s="2327">
        <f>'공용부 정산용 메인 시트'!I72</f>
        <v>9052.9</v>
      </c>
      <c r="J17" s="2327">
        <f>'공용부 정산용 메인 시트'!J72</f>
        <v>9144.1</v>
      </c>
      <c r="K17" s="2328">
        <f>'공용부 정산용 메인 시트'!M72</f>
        <v>91.200000000000728</v>
      </c>
      <c r="L17" s="2327">
        <f>'수도 사용 내역'!K35</f>
        <v>74</v>
      </c>
      <c r="M17" s="4600">
        <f>L17+L18+L19+L20+L21+L22</f>
        <v>929</v>
      </c>
      <c r="N17" s="2329">
        <f>K17*L17/M17</f>
        <v>7.2645855758881099</v>
      </c>
      <c r="O17" s="166"/>
      <c r="P17" s="24"/>
    </row>
    <row r="18" spans="1:16" ht="24.95" customHeight="1">
      <c r="A18" s="4605"/>
      <c r="B18" s="4634"/>
      <c r="C18" s="4617"/>
      <c r="D18" s="4617"/>
      <c r="E18" s="4617"/>
      <c r="F18" s="2286" t="s">
        <v>739</v>
      </c>
      <c r="G18" s="166" t="s">
        <v>756</v>
      </c>
      <c r="H18" s="2331">
        <v>23.49</v>
      </c>
      <c r="I18" s="2317">
        <f>'공용부 정산용 메인 시트'!I73</f>
        <v>0</v>
      </c>
      <c r="J18" s="2317">
        <f>'공용부 정산용 메인 시트'!J73</f>
        <v>0</v>
      </c>
      <c r="K18" s="2316">
        <f>'공용부 정산용 메인 시트'!M73</f>
        <v>0</v>
      </c>
      <c r="L18" s="2317">
        <f>'수도 사용 내역'!K36</f>
        <v>138</v>
      </c>
      <c r="M18" s="4601"/>
      <c r="N18" s="2318">
        <f>L18*K17/M17</f>
        <v>13.547470398277826</v>
      </c>
      <c r="O18" s="166"/>
      <c r="P18" s="24"/>
    </row>
    <row r="19" spans="1:16" ht="24.95" customHeight="1">
      <c r="A19" s="4605"/>
      <c r="B19" s="4634"/>
      <c r="C19" s="4617"/>
      <c r="D19" s="4617"/>
      <c r="E19" s="4617"/>
      <c r="F19" s="2286" t="s">
        <v>2134</v>
      </c>
      <c r="G19" s="166" t="s">
        <v>764</v>
      </c>
      <c r="H19" s="2331">
        <v>40.002600000000001</v>
      </c>
      <c r="I19" s="2317">
        <f>'공용부 정산용 메인 시트'!I74</f>
        <v>0</v>
      </c>
      <c r="J19" s="2317">
        <f>'공용부 정산용 메인 시트'!J74</f>
        <v>0</v>
      </c>
      <c r="K19" s="2316">
        <f>'공용부 정산용 메인 시트'!M74</f>
        <v>0</v>
      </c>
      <c r="L19" s="2317">
        <f>'수도 사용 내역'!K37</f>
        <v>176</v>
      </c>
      <c r="M19" s="4601"/>
      <c r="N19" s="2318">
        <f>L19*K17/M17</f>
        <v>17.277933261571722</v>
      </c>
      <c r="O19" s="166"/>
      <c r="P19" s="24"/>
    </row>
    <row r="20" spans="1:16" ht="24.95" customHeight="1">
      <c r="A20" s="4605"/>
      <c r="B20" s="4634"/>
      <c r="C20" s="4617"/>
      <c r="D20" s="4617"/>
      <c r="E20" s="4617"/>
      <c r="F20" s="2286" t="s">
        <v>3085</v>
      </c>
      <c r="G20" s="166" t="s">
        <v>755</v>
      </c>
      <c r="H20" s="2331">
        <v>36.24</v>
      </c>
      <c r="I20" s="2317">
        <f>'공용부 정산용 메인 시트'!I75</f>
        <v>0</v>
      </c>
      <c r="J20" s="2317">
        <f>'공용부 정산용 메인 시트'!J75</f>
        <v>0</v>
      </c>
      <c r="K20" s="2316">
        <f>'공용부 정산용 메인 시트'!M75</f>
        <v>0</v>
      </c>
      <c r="L20" s="2317">
        <f>'수도 사용 내역'!K38</f>
        <v>133</v>
      </c>
      <c r="M20" s="4601"/>
      <c r="N20" s="2318">
        <f>L20*K17/M17</f>
        <v>13.05662002152863</v>
      </c>
      <c r="O20" s="166"/>
      <c r="P20" s="24"/>
    </row>
    <row r="21" spans="1:16" ht="24.95" customHeight="1">
      <c r="A21" s="4605"/>
      <c r="B21" s="4634"/>
      <c r="C21" s="4617"/>
      <c r="D21" s="4617"/>
      <c r="E21" s="4617"/>
      <c r="F21" s="2286" t="s">
        <v>2350</v>
      </c>
      <c r="G21" s="166" t="s">
        <v>741</v>
      </c>
      <c r="H21" s="2331">
        <v>33.32</v>
      </c>
      <c r="I21" s="2317">
        <f>'공용부 정산용 메인 시트'!I76</f>
        <v>0</v>
      </c>
      <c r="J21" s="2317">
        <f>'공용부 정산용 메인 시트'!J76</f>
        <v>0</v>
      </c>
      <c r="K21" s="2316">
        <f>'공용부 정산용 메인 시트'!M76</f>
        <v>0</v>
      </c>
      <c r="L21" s="2317">
        <f>'수도 사용 내역'!K39</f>
        <v>156</v>
      </c>
      <c r="M21" s="4601"/>
      <c r="N21" s="2318">
        <f>K17*L21/M17</f>
        <v>15.314531754574935</v>
      </c>
      <c r="O21" s="166"/>
      <c r="P21" s="24"/>
    </row>
    <row r="22" spans="1:16" ht="24.95" customHeight="1">
      <c r="A22" s="4605"/>
      <c r="B22" s="4634"/>
      <c r="C22" s="4617"/>
      <c r="D22" s="4618"/>
      <c r="E22" s="4618"/>
      <c r="F22" s="2287" t="s">
        <v>2240</v>
      </c>
      <c r="G22" s="168" t="s">
        <v>753</v>
      </c>
      <c r="H22" s="2332">
        <v>18.739999999999998</v>
      </c>
      <c r="I22" s="2333">
        <f>'공용부 정산용 메인 시트'!I77</f>
        <v>0</v>
      </c>
      <c r="J22" s="2333">
        <f>'공용부 정산용 메인 시트'!J77</f>
        <v>0</v>
      </c>
      <c r="K22" s="2334">
        <f>'공용부 정산용 메인 시트'!M77</f>
        <v>0</v>
      </c>
      <c r="L22" s="2333">
        <f>'수도 사용 내역'!K40</f>
        <v>252</v>
      </c>
      <c r="M22" s="4602"/>
      <c r="N22" s="2335">
        <f>K17*L22/M17</f>
        <v>24.738858988159507</v>
      </c>
      <c r="O22" s="166"/>
      <c r="P22" s="24"/>
    </row>
    <row r="23" spans="1:16" ht="24.95" customHeight="1">
      <c r="A23" s="4605"/>
      <c r="B23" s="4634"/>
      <c r="C23" s="4617"/>
      <c r="D23" s="4641" t="s">
        <v>983</v>
      </c>
      <c r="E23" s="4641" t="s">
        <v>761</v>
      </c>
      <c r="F23" s="771" t="s">
        <v>3039</v>
      </c>
      <c r="G23" s="771" t="s">
        <v>683</v>
      </c>
      <c r="H23" s="2336">
        <v>38.58</v>
      </c>
      <c r="I23" s="2337">
        <f>'공용부 정산용 메인 시트'!I78</f>
        <v>3398.1</v>
      </c>
      <c r="J23" s="2337">
        <f>'공용부 정산용 메인 시트'!J78</f>
        <v>3434.2</v>
      </c>
      <c r="K23" s="2338">
        <f>'공용부 정산용 메인 시트'!M78</f>
        <v>36.099999999999909</v>
      </c>
      <c r="L23" s="2337">
        <f>'수도 사용 내역'!K41</f>
        <v>165</v>
      </c>
      <c r="M23" s="4600">
        <f>L23+L24</f>
        <v>314</v>
      </c>
      <c r="N23" s="2339">
        <f>L23*K23/M23</f>
        <v>18.969745222929891</v>
      </c>
      <c r="O23" s="166"/>
      <c r="P23" s="24"/>
    </row>
    <row r="24" spans="1:16" ht="24.95" customHeight="1">
      <c r="A24" s="4630"/>
      <c r="B24" s="4635"/>
      <c r="C24" s="4618"/>
      <c r="D24" s="4618"/>
      <c r="E24" s="4618"/>
      <c r="F24" s="168" t="s">
        <v>548</v>
      </c>
      <c r="G24" s="168" t="s">
        <v>757</v>
      </c>
      <c r="H24" s="2332">
        <v>64.37</v>
      </c>
      <c r="I24" s="2333">
        <f>'공용부 정산용 메인 시트'!I79</f>
        <v>0</v>
      </c>
      <c r="J24" s="2333">
        <f>'공용부 정산용 메인 시트'!J79</f>
        <v>0</v>
      </c>
      <c r="K24" s="2334">
        <f>'공용부 정산용 메인 시트'!M79</f>
        <v>0</v>
      </c>
      <c r="L24" s="2333">
        <f>'수도 사용 내역'!K42</f>
        <v>149</v>
      </c>
      <c r="M24" s="4602"/>
      <c r="N24" s="2335">
        <f>L24*K23/M23</f>
        <v>17.130254777070022</v>
      </c>
      <c r="O24" s="168"/>
      <c r="P24" s="24"/>
    </row>
    <row r="25" spans="1:16" ht="24.95" customHeight="1">
      <c r="A25" s="4621" t="s">
        <v>164</v>
      </c>
      <c r="B25" s="4619" t="s">
        <v>984</v>
      </c>
      <c r="C25" s="4624" t="s">
        <v>1078</v>
      </c>
      <c r="D25" s="4610" t="s">
        <v>765</v>
      </c>
      <c r="E25" s="4610" t="s">
        <v>760</v>
      </c>
      <c r="F25" s="2340" t="s">
        <v>217</v>
      </c>
      <c r="G25" s="2341" t="s">
        <v>1022</v>
      </c>
      <c r="H25" s="2342">
        <v>90.32650000000001</v>
      </c>
      <c r="I25" s="2343">
        <f>'공용부 정산용 메인 시트'!I178</f>
        <v>6816.2</v>
      </c>
      <c r="J25" s="2343">
        <f>'공용부 정산용 메인 시트'!J178</f>
        <v>6856</v>
      </c>
      <c r="K25" s="2328">
        <f>'공용부 정산용 메인 시트'!M178</f>
        <v>39.800000000000182</v>
      </c>
      <c r="L25" s="2327">
        <f>'수도 사용 내역'!K76</f>
        <v>422</v>
      </c>
      <c r="M25" s="4600">
        <f>L25+L26+L27+L28</f>
        <v>640</v>
      </c>
      <c r="N25" s="2329">
        <f>K25*L25/M25</f>
        <v>26.243125000000123</v>
      </c>
      <c r="O25" s="2327"/>
      <c r="P25" s="24"/>
    </row>
    <row r="26" spans="1:16" ht="24.95" customHeight="1">
      <c r="A26" s="4622"/>
      <c r="B26" s="4615"/>
      <c r="C26" s="4625"/>
      <c r="D26" s="4611"/>
      <c r="E26" s="4611"/>
      <c r="F26" s="2344" t="s">
        <v>776</v>
      </c>
      <c r="G26" s="2345" t="s">
        <v>1010</v>
      </c>
      <c r="H26" s="2346">
        <v>85.937224999999984</v>
      </c>
      <c r="I26" s="2347">
        <f>'공용부 정산용 메인 시트'!I179</f>
        <v>0</v>
      </c>
      <c r="J26" s="2347">
        <f>'공용부 정산용 메인 시트'!J179</f>
        <v>0</v>
      </c>
      <c r="K26" s="2316">
        <f>'공용부 정산용 메인 시트'!M179</f>
        <v>0</v>
      </c>
      <c r="L26" s="2317">
        <f>'수도 사용 내역'!K77</f>
        <v>67</v>
      </c>
      <c r="M26" s="4601"/>
      <c r="N26" s="2318">
        <f>K25*L26/M25</f>
        <v>4.166562500000019</v>
      </c>
      <c r="O26" s="2317"/>
      <c r="P26" s="24"/>
    </row>
    <row r="27" spans="1:16" ht="24.95" customHeight="1">
      <c r="A27" s="4622"/>
      <c r="B27" s="4615"/>
      <c r="C27" s="4625"/>
      <c r="D27" s="4611"/>
      <c r="E27" s="4611"/>
      <c r="F27" s="2344" t="s">
        <v>2334</v>
      </c>
      <c r="G27" s="2345" t="s">
        <v>888</v>
      </c>
      <c r="H27" s="2346">
        <v>52.976824999999998</v>
      </c>
      <c r="I27" s="2347">
        <f>'공용부 정산용 메인 시트'!I180</f>
        <v>0</v>
      </c>
      <c r="J27" s="2347">
        <f>'공용부 정산용 메인 시트'!J180</f>
        <v>0</v>
      </c>
      <c r="K27" s="2316">
        <f>'공용부 정산용 메인 시트'!M180</f>
        <v>0</v>
      </c>
      <c r="L27" s="2317">
        <f>'수도 사용 내역'!K78</f>
        <v>92</v>
      </c>
      <c r="M27" s="4601"/>
      <c r="N27" s="2318">
        <f>K25*L27/M25</f>
        <v>5.7212500000000261</v>
      </c>
      <c r="O27" s="2317"/>
      <c r="P27" s="24"/>
    </row>
    <row r="28" spans="1:16" ht="24.95" customHeight="1">
      <c r="A28" s="4622"/>
      <c r="B28" s="4615"/>
      <c r="C28" s="4625"/>
      <c r="D28" s="4612"/>
      <c r="E28" s="4612"/>
      <c r="F28" s="2348" t="s">
        <v>2567</v>
      </c>
      <c r="G28" s="2349"/>
      <c r="H28" s="2350">
        <v>140.48099999999999</v>
      </c>
      <c r="I28" s="2351">
        <f>'공용부 정산용 메인 시트'!I181</f>
        <v>0</v>
      </c>
      <c r="J28" s="2351">
        <f>'공용부 정산용 메인 시트'!J181</f>
        <v>0</v>
      </c>
      <c r="K28" s="2323">
        <f>'공용부 정산용 메인 시트'!M181</f>
        <v>0</v>
      </c>
      <c r="L28" s="2324">
        <f>'수도 사용 내역'!K95</f>
        <v>59</v>
      </c>
      <c r="M28" s="4602"/>
      <c r="N28" s="2325">
        <f>L28*K25/M25</f>
        <v>3.6690625000000168</v>
      </c>
      <c r="O28" s="2324"/>
      <c r="P28" s="24"/>
    </row>
    <row r="29" spans="1:16" ht="24.95" customHeight="1">
      <c r="A29" s="4622"/>
      <c r="B29" s="4615"/>
      <c r="C29" s="4625"/>
      <c r="D29" s="4610" t="s">
        <v>1018</v>
      </c>
      <c r="E29" s="4610" t="s">
        <v>761</v>
      </c>
      <c r="F29" s="2340" t="s">
        <v>2003</v>
      </c>
      <c r="G29" s="2341" t="s">
        <v>2004</v>
      </c>
      <c r="H29" s="2342">
        <v>25.02</v>
      </c>
      <c r="I29" s="2343">
        <f>'공용부 정산용 메인 시트'!I182</f>
        <v>7337.5</v>
      </c>
      <c r="J29" s="2343">
        <f>'공용부 정산용 메인 시트'!J182</f>
        <v>7398.4</v>
      </c>
      <c r="K29" s="2328">
        <f>'공용부 정산용 메인 시트'!M182</f>
        <v>60.899999999999636</v>
      </c>
      <c r="L29" s="2327">
        <f>'수도 사용 내역'!K86</f>
        <v>69</v>
      </c>
      <c r="M29" s="4596">
        <f>L29+L31+L32+L30</f>
        <v>265</v>
      </c>
      <c r="N29" s="2329">
        <f>L29*K29/M29</f>
        <v>15.856981132075378</v>
      </c>
      <c r="O29" s="2327"/>
      <c r="P29" s="24"/>
    </row>
    <row r="30" spans="1:16" ht="24.95" customHeight="1">
      <c r="A30" s="4622"/>
      <c r="B30" s="4615"/>
      <c r="C30" s="4625"/>
      <c r="D30" s="4613"/>
      <c r="E30" s="4613"/>
      <c r="F30" s="2352" t="s">
        <v>2002</v>
      </c>
      <c r="G30" s="2353" t="s">
        <v>2005</v>
      </c>
      <c r="H30" s="2354">
        <v>52.58</v>
      </c>
      <c r="I30" s="2355"/>
      <c r="J30" s="2355"/>
      <c r="K30" s="2338"/>
      <c r="L30" s="2337">
        <f>'수도 사용 내역'!K87</f>
        <v>75</v>
      </c>
      <c r="M30" s="4597"/>
      <c r="N30" s="2339">
        <f>L30*K29/M29</f>
        <v>17.235849056603669</v>
      </c>
      <c r="O30" s="2337"/>
      <c r="P30" s="24"/>
    </row>
    <row r="31" spans="1:16" ht="24.95" customHeight="1">
      <c r="A31" s="4622"/>
      <c r="B31" s="4615"/>
      <c r="C31" s="4625"/>
      <c r="D31" s="4611"/>
      <c r="E31" s="4611"/>
      <c r="F31" s="2344" t="s">
        <v>771</v>
      </c>
      <c r="G31" s="2345" t="s">
        <v>1047</v>
      </c>
      <c r="H31" s="2346">
        <v>26.828724999999999</v>
      </c>
      <c r="I31" s="2347">
        <f>'공용부 정산용 메인 시트'!I184</f>
        <v>0</v>
      </c>
      <c r="J31" s="2347">
        <f>'공용부 정산용 메인 시트'!J184</f>
        <v>0</v>
      </c>
      <c r="K31" s="2316">
        <f>'공용부 정산용 메인 시트'!M184</f>
        <v>0</v>
      </c>
      <c r="L31" s="2317">
        <f>'수도 사용 내역'!K88</f>
        <v>32</v>
      </c>
      <c r="M31" s="4598"/>
      <c r="N31" s="2318">
        <f>K29*L31/M29</f>
        <v>7.3539622641508995</v>
      </c>
      <c r="O31" s="2317"/>
      <c r="P31" s="24"/>
    </row>
    <row r="32" spans="1:16" ht="24.95" customHeight="1">
      <c r="A32" s="4622"/>
      <c r="B32" s="4615"/>
      <c r="C32" s="4625"/>
      <c r="D32" s="4614"/>
      <c r="E32" s="4614"/>
      <c r="F32" s="2356" t="s">
        <v>538</v>
      </c>
      <c r="G32" s="2357" t="s">
        <v>1040</v>
      </c>
      <c r="H32" s="2358">
        <v>26.828724999999999</v>
      </c>
      <c r="I32" s="2359">
        <f>'공용부 정산용 메인 시트'!I185</f>
        <v>0</v>
      </c>
      <c r="J32" s="2359">
        <f>'공용부 정산용 메인 시트'!J185</f>
        <v>0</v>
      </c>
      <c r="K32" s="2334">
        <f>'공용부 정산용 메인 시트'!M185</f>
        <v>0</v>
      </c>
      <c r="L32" s="2333">
        <f>'수도 사용 내역'!K89</f>
        <v>89</v>
      </c>
      <c r="M32" s="4599"/>
      <c r="N32" s="2335">
        <f>K29*L32/M29</f>
        <v>20.45320754716969</v>
      </c>
      <c r="O32" s="2333"/>
      <c r="P32" s="24"/>
    </row>
    <row r="33" spans="1:16" ht="24.95" customHeight="1">
      <c r="A33" s="4622"/>
      <c r="B33" s="4615"/>
      <c r="C33" s="4625"/>
      <c r="D33" s="4613" t="s">
        <v>965</v>
      </c>
      <c r="E33" s="4613" t="s">
        <v>761</v>
      </c>
      <c r="F33" s="2340" t="s">
        <v>2006</v>
      </c>
      <c r="G33" s="2340" t="s">
        <v>908</v>
      </c>
      <c r="H33" s="2342">
        <v>26.83175</v>
      </c>
      <c r="I33" s="2343">
        <f>'공용부 정산용 메인 시트'!I186</f>
        <v>16333.5</v>
      </c>
      <c r="J33" s="2343">
        <f>'공용부 정산용 메인 시트'!J186</f>
        <v>16528.099999999999</v>
      </c>
      <c r="K33" s="2328">
        <f>'공용부 정산용 메인 시트'!M186</f>
        <v>194.59999999999854</v>
      </c>
      <c r="L33" s="2327">
        <f>'수도 사용 내역'!K84</f>
        <v>48</v>
      </c>
      <c r="M33" s="2366">
        <f>SUM(L33:L49)</f>
        <v>1386</v>
      </c>
      <c r="N33" s="2329">
        <f>$K$33*L33/$M$33</f>
        <v>6.7393939393938886</v>
      </c>
      <c r="O33" s="2327"/>
      <c r="P33" s="24"/>
    </row>
    <row r="34" spans="1:16" ht="24.95" customHeight="1">
      <c r="A34" s="4622"/>
      <c r="B34" s="4615"/>
      <c r="C34" s="4625"/>
      <c r="D34" s="4615"/>
      <c r="E34" s="4615"/>
      <c r="F34" s="2352" t="s">
        <v>2941</v>
      </c>
      <c r="G34" s="2352" t="s">
        <v>2660</v>
      </c>
      <c r="H34" s="2354"/>
      <c r="I34" s="2355"/>
      <c r="J34" s="2355"/>
      <c r="K34" s="2338"/>
      <c r="L34" s="2337">
        <f>'수도 사용 내역'!K96</f>
        <v>32</v>
      </c>
      <c r="M34" s="2367"/>
      <c r="N34" s="2339">
        <f>$K$33*L34/$M$33</f>
        <v>4.4929292929292597</v>
      </c>
      <c r="O34" s="2337"/>
      <c r="P34" s="24"/>
    </row>
    <row r="35" spans="1:16" ht="24.95" customHeight="1">
      <c r="A35" s="4622"/>
      <c r="B35" s="4615"/>
      <c r="C35" s="4625"/>
      <c r="D35" s="4612"/>
      <c r="E35" s="4612"/>
      <c r="F35" s="2344" t="s">
        <v>2395</v>
      </c>
      <c r="G35" s="2902" t="s">
        <v>695</v>
      </c>
      <c r="H35" s="2346">
        <v>18.634</v>
      </c>
      <c r="I35" s="2347"/>
      <c r="J35" s="2347"/>
      <c r="K35" s="2316"/>
      <c r="L35" s="2317">
        <f>'수도 사용 내역'!K85</f>
        <v>137</v>
      </c>
      <c r="M35" s="2367"/>
      <c r="N35" s="2318">
        <f>$K$33*L35/$M$33</f>
        <v>19.23535353535339</v>
      </c>
      <c r="O35" s="2317"/>
      <c r="P35" s="24"/>
    </row>
    <row r="36" spans="1:16" ht="24.95" customHeight="1">
      <c r="A36" s="4622"/>
      <c r="B36" s="4615"/>
      <c r="C36" s="4625"/>
      <c r="D36" s="2360"/>
      <c r="E36" s="2360"/>
      <c r="F36" s="2344" t="s">
        <v>1966</v>
      </c>
      <c r="G36" s="2344" t="s">
        <v>1967</v>
      </c>
      <c r="H36" s="2346"/>
      <c r="I36" s="2347"/>
      <c r="J36" s="2347"/>
      <c r="K36" s="2316"/>
      <c r="L36" s="2317">
        <f>'수도 사용 내역'!K107</f>
        <v>138</v>
      </c>
      <c r="M36" s="2367"/>
      <c r="N36" s="2318">
        <f>$K$33*L36/$M$33</f>
        <v>19.375757575757429</v>
      </c>
      <c r="O36" s="2317"/>
      <c r="P36" s="24"/>
    </row>
    <row r="37" spans="1:16" ht="24.95" customHeight="1">
      <c r="A37" s="4622"/>
      <c r="B37" s="4615"/>
      <c r="C37" s="4625"/>
      <c r="D37" s="2360"/>
      <c r="E37" s="2360"/>
      <c r="F37" s="2344" t="s">
        <v>3074</v>
      </c>
      <c r="G37" s="2344" t="s">
        <v>1575</v>
      </c>
      <c r="H37" s="2346"/>
      <c r="I37" s="2347"/>
      <c r="J37" s="2347"/>
      <c r="K37" s="2316"/>
      <c r="L37" s="2317">
        <f>'수도 사용 내역'!K108</f>
        <v>229</v>
      </c>
      <c r="M37" s="2367"/>
      <c r="N37" s="2318">
        <f t="shared" ref="N37:N48" si="0">$K$33*L37/$M$33</f>
        <v>32.15252525252501</v>
      </c>
      <c r="O37" s="2317"/>
      <c r="P37" s="24"/>
    </row>
    <row r="38" spans="1:16" ht="24.95" customHeight="1">
      <c r="A38" s="4622"/>
      <c r="B38" s="4615"/>
      <c r="C38" s="4625"/>
      <c r="D38" s="2360"/>
      <c r="E38" s="2360"/>
      <c r="F38" s="1391" t="s">
        <v>1572</v>
      </c>
      <c r="G38" s="1391" t="s">
        <v>336</v>
      </c>
      <c r="H38" s="2903"/>
      <c r="I38" s="2347"/>
      <c r="J38" s="2347"/>
      <c r="K38" s="2316"/>
      <c r="L38" s="2317">
        <f>'수도 사용 내역'!K109</f>
        <v>63</v>
      </c>
      <c r="M38" s="2367"/>
      <c r="N38" s="2318">
        <f t="shared" si="0"/>
        <v>8.84545454545448</v>
      </c>
      <c r="O38" s="2317"/>
      <c r="P38" s="24"/>
    </row>
    <row r="39" spans="1:16" ht="24.95" customHeight="1">
      <c r="A39" s="4622"/>
      <c r="B39" s="4615"/>
      <c r="C39" s="4625"/>
      <c r="D39" s="2360"/>
      <c r="E39" s="2360"/>
      <c r="F39" s="1391" t="s">
        <v>2007</v>
      </c>
      <c r="G39" s="1391">
        <v>114</v>
      </c>
      <c r="H39" s="2903"/>
      <c r="I39" s="2347"/>
      <c r="J39" s="2347"/>
      <c r="K39" s="2316"/>
      <c r="L39" s="2317">
        <f>'수도 사용 내역'!K110</f>
        <v>51</v>
      </c>
      <c r="M39" s="2367"/>
      <c r="N39" s="2318">
        <f t="shared" si="0"/>
        <v>7.1606060606060069</v>
      </c>
      <c r="O39" s="2317"/>
      <c r="P39" s="24"/>
    </row>
    <row r="40" spans="1:16" ht="24.95" customHeight="1">
      <c r="A40" s="4622"/>
      <c r="B40" s="4615"/>
      <c r="C40" s="4625"/>
      <c r="D40" s="2360"/>
      <c r="E40" s="2360"/>
      <c r="F40" s="1391" t="s">
        <v>2398</v>
      </c>
      <c r="G40" s="1391" t="s">
        <v>1817</v>
      </c>
      <c r="H40" s="2903"/>
      <c r="I40" s="2347"/>
      <c r="J40" s="2347"/>
      <c r="K40" s="2316"/>
      <c r="L40" s="2317">
        <f>'수도 사용 내역'!K124</f>
        <v>56</v>
      </c>
      <c r="M40" s="2367"/>
      <c r="N40" s="2318">
        <f t="shared" si="0"/>
        <v>7.862626262626204</v>
      </c>
      <c r="O40" s="2317"/>
      <c r="P40" s="24"/>
    </row>
    <row r="41" spans="1:16" ht="24.95" customHeight="1">
      <c r="A41" s="4622"/>
      <c r="B41" s="4615"/>
      <c r="C41" s="4625"/>
      <c r="D41" s="2360"/>
      <c r="E41" s="2360"/>
      <c r="F41" s="1391" t="s">
        <v>2092</v>
      </c>
      <c r="G41" s="2904" t="s">
        <v>1754</v>
      </c>
      <c r="H41" s="2903"/>
      <c r="I41" s="2347"/>
      <c r="J41" s="2347"/>
      <c r="K41" s="2316"/>
      <c r="L41" s="2317">
        <f>'수도 사용 내역'!K111</f>
        <v>0</v>
      </c>
      <c r="M41" s="2367"/>
      <c r="N41" s="2318">
        <f t="shared" si="0"/>
        <v>0</v>
      </c>
      <c r="O41" s="2317"/>
      <c r="P41" s="24"/>
    </row>
    <row r="42" spans="1:16" ht="24.95" customHeight="1">
      <c r="A42" s="4622"/>
      <c r="B42" s="4615"/>
      <c r="C42" s="4625"/>
      <c r="D42" s="2360"/>
      <c r="E42" s="2360"/>
      <c r="F42" s="1391" t="s">
        <v>2394</v>
      </c>
      <c r="G42" s="2904" t="s">
        <v>1753</v>
      </c>
      <c r="H42" s="2903"/>
      <c r="I42" s="2347"/>
      <c r="J42" s="2347"/>
      <c r="K42" s="2316"/>
      <c r="L42" s="2317">
        <f>'수도 사용 내역'!K112</f>
        <v>0</v>
      </c>
      <c r="M42" s="2367"/>
      <c r="N42" s="2318">
        <f t="shared" si="0"/>
        <v>0</v>
      </c>
      <c r="O42" s="2317"/>
      <c r="P42" s="24"/>
    </row>
    <row r="43" spans="1:16" ht="24.95" customHeight="1">
      <c r="A43" s="4622"/>
      <c r="B43" s="4615"/>
      <c r="C43" s="4625"/>
      <c r="D43" s="2360"/>
      <c r="E43" s="2360"/>
      <c r="F43" s="1391" t="s">
        <v>1571</v>
      </c>
      <c r="G43" s="1391" t="s">
        <v>1576</v>
      </c>
      <c r="H43" s="2903"/>
      <c r="I43" s="2347"/>
      <c r="J43" s="2347"/>
      <c r="K43" s="2316"/>
      <c r="L43" s="2317">
        <f>'수도 사용 내역'!K120</f>
        <v>77</v>
      </c>
      <c r="M43" s="2367"/>
      <c r="N43" s="2318">
        <f t="shared" si="0"/>
        <v>10.81111111111103</v>
      </c>
      <c r="O43" s="2317"/>
      <c r="P43" s="24"/>
    </row>
    <row r="44" spans="1:16" ht="24.95" customHeight="1">
      <c r="A44" s="4622"/>
      <c r="B44" s="4615"/>
      <c r="C44" s="4625"/>
      <c r="D44" s="2360"/>
      <c r="E44" s="2360"/>
      <c r="F44" s="1391" t="s">
        <v>1573</v>
      </c>
      <c r="G44" s="1391" t="s">
        <v>1577</v>
      </c>
      <c r="H44" s="2903"/>
      <c r="I44" s="2347"/>
      <c r="J44" s="2347"/>
      <c r="K44" s="2316"/>
      <c r="L44" s="2317">
        <f>'수도 사용 내역'!K121</f>
        <v>145</v>
      </c>
      <c r="M44" s="2367"/>
      <c r="N44" s="2318">
        <f t="shared" si="0"/>
        <v>20.358585858585705</v>
      </c>
      <c r="O44" s="2317"/>
      <c r="P44" s="24"/>
    </row>
    <row r="45" spans="1:16" ht="24.95" customHeight="1">
      <c r="A45" s="4622"/>
      <c r="B45" s="4615"/>
      <c r="C45" s="4625"/>
      <c r="D45" s="2360"/>
      <c r="E45" s="2360"/>
      <c r="F45" s="2344" t="s">
        <v>2397</v>
      </c>
      <c r="G45" s="2344">
        <v>122</v>
      </c>
      <c r="H45" s="2346"/>
      <c r="I45" s="2347"/>
      <c r="J45" s="2347"/>
      <c r="K45" s="2316"/>
      <c r="L45" s="2317">
        <f>'수도 사용 내역'!K123</f>
        <v>90</v>
      </c>
      <c r="M45" s="2367"/>
      <c r="N45" s="2318">
        <f>$K$33*L45/$M$33</f>
        <v>12.636363636363543</v>
      </c>
      <c r="O45" s="2317"/>
      <c r="P45" s="24"/>
    </row>
    <row r="46" spans="1:16" ht="24.95" customHeight="1">
      <c r="A46" s="4622"/>
      <c r="B46" s="4615"/>
      <c r="C46" s="4625"/>
      <c r="D46" s="2360"/>
      <c r="E46" s="2360"/>
      <c r="F46" s="2344" t="s">
        <v>2402</v>
      </c>
      <c r="G46" s="2344" t="s">
        <v>1792</v>
      </c>
      <c r="H46" s="2346"/>
      <c r="I46" s="2347"/>
      <c r="J46" s="2347"/>
      <c r="K46" s="2316"/>
      <c r="L46" s="2317">
        <f>'수도 사용 내역'!K118</f>
        <v>77</v>
      </c>
      <c r="M46" s="2367"/>
      <c r="N46" s="2318">
        <f>$K$33*L46/$M$33</f>
        <v>10.81111111111103</v>
      </c>
      <c r="O46" s="2317"/>
      <c r="P46" s="24"/>
    </row>
    <row r="47" spans="1:16" ht="24.95" customHeight="1">
      <c r="A47" s="4622"/>
      <c r="B47" s="4615"/>
      <c r="C47" s="4625"/>
      <c r="D47" s="2360"/>
      <c r="E47" s="2360"/>
      <c r="F47" s="2344" t="s">
        <v>2403</v>
      </c>
      <c r="G47" s="2344" t="s">
        <v>1794</v>
      </c>
      <c r="H47" s="2346"/>
      <c r="I47" s="2347"/>
      <c r="J47" s="2347"/>
      <c r="K47" s="2316"/>
      <c r="L47" s="2317">
        <f>'수도 사용 내역'!K119</f>
        <v>196</v>
      </c>
      <c r="M47" s="2367"/>
      <c r="N47" s="2318">
        <f>$K$33*L47/$M$33</f>
        <v>27.519191919191712</v>
      </c>
      <c r="O47" s="2317"/>
      <c r="P47" s="24"/>
    </row>
    <row r="48" spans="1:16" ht="24.95" customHeight="1">
      <c r="A48" s="4622"/>
      <c r="B48" s="4615"/>
      <c r="C48" s="4625"/>
      <c r="D48" s="2360"/>
      <c r="E48" s="2360"/>
      <c r="F48" s="2344" t="s">
        <v>2396</v>
      </c>
      <c r="G48" s="2344" t="s">
        <v>1578</v>
      </c>
      <c r="H48" s="2346"/>
      <c r="I48" s="2347"/>
      <c r="J48" s="2347"/>
      <c r="K48" s="2316"/>
      <c r="L48" s="2317">
        <f>'수도 사용 내역'!K137</f>
        <v>0</v>
      </c>
      <c r="M48" s="2367"/>
      <c r="N48" s="2318">
        <f t="shared" si="0"/>
        <v>0</v>
      </c>
      <c r="O48" s="2317"/>
      <c r="P48" s="24"/>
    </row>
    <row r="49" spans="1:16" ht="24.95" customHeight="1">
      <c r="A49" s="4622"/>
      <c r="B49" s="4615"/>
      <c r="C49" s="4625"/>
      <c r="D49" s="2360"/>
      <c r="E49" s="2360"/>
      <c r="F49" s="2348" t="s">
        <v>2137</v>
      </c>
      <c r="G49" s="2348">
        <v>219</v>
      </c>
      <c r="H49" s="2350"/>
      <c r="I49" s="2351"/>
      <c r="J49" s="2351"/>
      <c r="K49" s="2323"/>
      <c r="L49" s="2324">
        <f>'수도 사용 내역'!K138</f>
        <v>47</v>
      </c>
      <c r="M49" s="2371"/>
      <c r="N49" s="2325">
        <f>$K$33*L49/$M$33</f>
        <v>6.5989898989898492</v>
      </c>
      <c r="O49" s="2324"/>
      <c r="P49" s="24"/>
    </row>
    <row r="50" spans="1:16" ht="24.95" customHeight="1">
      <c r="A50" s="4622"/>
      <c r="B50" s="4615"/>
      <c r="C50" s="4625"/>
      <c r="D50" s="4619" t="s">
        <v>983</v>
      </c>
      <c r="E50" s="4619" t="s">
        <v>1007</v>
      </c>
      <c r="F50" s="2340" t="s">
        <v>2336</v>
      </c>
      <c r="G50" s="2340" t="s">
        <v>889</v>
      </c>
      <c r="H50" s="2342">
        <v>34.497100000000003</v>
      </c>
      <c r="I50" s="2343">
        <f>'공용부 정산용 메인 시트'!I201</f>
        <v>870.04</v>
      </c>
      <c r="J50" s="2343">
        <f>'공용부 정산용 메인 시트'!J201</f>
        <v>882.03</v>
      </c>
      <c r="K50" s="2328">
        <f>'공용부 정산용 메인 시트'!M201</f>
        <v>11.990000000000009</v>
      </c>
      <c r="L50" s="2327">
        <f>'수도 사용 내역'!K79</f>
        <v>277</v>
      </c>
      <c r="M50" s="2366">
        <f>SUM(L50:L56)</f>
        <v>693</v>
      </c>
      <c r="N50" s="2329">
        <f>$K$50*L50/M50</f>
        <v>4.7925396825396858</v>
      </c>
      <c r="O50" s="2327">
        <v>0</v>
      </c>
      <c r="P50" s="24"/>
    </row>
    <row r="51" spans="1:16" ht="24.95" customHeight="1">
      <c r="A51" s="4622"/>
      <c r="B51" s="4615"/>
      <c r="C51" s="4625"/>
      <c r="D51" s="4615"/>
      <c r="E51" s="4615"/>
      <c r="F51" s="2344" t="s">
        <v>913</v>
      </c>
      <c r="G51" s="2344" t="s">
        <v>890</v>
      </c>
      <c r="H51" s="2346">
        <v>53.996249999999996</v>
      </c>
      <c r="I51" s="2347"/>
      <c r="J51" s="2347"/>
      <c r="K51" s="2316"/>
      <c r="L51" s="2317">
        <f>'수도 사용 내역'!K80</f>
        <v>92</v>
      </c>
      <c r="M51" s="2367"/>
      <c r="N51" s="2361">
        <f t="shared" ref="N51:N56" si="1">$K$50*L51/$M$50</f>
        <v>1.591746031746033</v>
      </c>
      <c r="O51" s="2317">
        <v>0</v>
      </c>
      <c r="P51" s="24"/>
    </row>
    <row r="52" spans="1:16" ht="24.95" customHeight="1">
      <c r="A52" s="4622"/>
      <c r="B52" s="4615"/>
      <c r="C52" s="4625"/>
      <c r="D52" s="4615"/>
      <c r="E52" s="4615"/>
      <c r="F52" s="2344" t="s">
        <v>2347</v>
      </c>
      <c r="G52" s="2344" t="s">
        <v>900</v>
      </c>
      <c r="H52" s="2346">
        <v>77.560999999999993</v>
      </c>
      <c r="I52" s="2347"/>
      <c r="J52" s="2347"/>
      <c r="K52" s="2316"/>
      <c r="L52" s="2317">
        <f>'수도 사용 내역'!K81</f>
        <v>48</v>
      </c>
      <c r="M52" s="2367"/>
      <c r="N52" s="2361">
        <f>$K$50*L52/$M$50</f>
        <v>0.83047619047619115</v>
      </c>
      <c r="O52" s="2317">
        <v>0</v>
      </c>
      <c r="P52" s="24"/>
    </row>
    <row r="53" spans="1:16" ht="24.95" customHeight="1">
      <c r="A53" s="4622"/>
      <c r="B53" s="4615"/>
      <c r="C53" s="4625"/>
      <c r="D53" s="4615"/>
      <c r="E53" s="4615"/>
      <c r="F53" s="2344" t="s">
        <v>2338</v>
      </c>
      <c r="G53" s="2344" t="s">
        <v>894</v>
      </c>
      <c r="H53" s="2346">
        <v>56.930499999999995</v>
      </c>
      <c r="I53" s="2347"/>
      <c r="J53" s="2347"/>
      <c r="K53" s="2316"/>
      <c r="L53" s="2317">
        <f>'수도 사용 내역'!K82</f>
        <v>158</v>
      </c>
      <c r="M53" s="2367"/>
      <c r="N53" s="2361">
        <f t="shared" si="1"/>
        <v>2.7336507936507957</v>
      </c>
      <c r="O53" s="2317">
        <v>0</v>
      </c>
      <c r="P53" s="24"/>
    </row>
    <row r="54" spans="1:16" ht="24.95" customHeight="1">
      <c r="A54" s="4622"/>
      <c r="B54" s="4615"/>
      <c r="C54" s="4625"/>
      <c r="D54" s="4615"/>
      <c r="E54" s="4615"/>
      <c r="F54" s="2344" t="s">
        <v>3073</v>
      </c>
      <c r="G54" s="2344" t="s">
        <v>905</v>
      </c>
      <c r="H54" s="2346">
        <v>74.478525000000005</v>
      </c>
      <c r="I54" s="2347"/>
      <c r="J54" s="2347"/>
      <c r="K54" s="2316"/>
      <c r="L54" s="2317">
        <f>'수도 사용 내역'!K83</f>
        <v>58</v>
      </c>
      <c r="M54" s="2367"/>
      <c r="N54" s="2361">
        <f t="shared" si="1"/>
        <v>1.0034920634920643</v>
      </c>
      <c r="O54" s="2317">
        <v>0</v>
      </c>
      <c r="P54" s="24"/>
    </row>
    <row r="55" spans="1:16" ht="24.95" customHeight="1">
      <c r="A55" s="4622"/>
      <c r="B55" s="4615"/>
      <c r="C55" s="4625"/>
      <c r="D55" s="4615"/>
      <c r="E55" s="4615"/>
      <c r="F55" s="2362" t="s">
        <v>10</v>
      </c>
      <c r="G55" s="2363" t="s">
        <v>693</v>
      </c>
      <c r="H55" s="2346">
        <v>10.49675</v>
      </c>
      <c r="I55" s="2347"/>
      <c r="J55" s="2347"/>
      <c r="K55" s="2316"/>
      <c r="L55" s="2317">
        <f>'수도 사용 내역'!K93</f>
        <v>27</v>
      </c>
      <c r="M55" s="2367"/>
      <c r="N55" s="2361">
        <f t="shared" si="1"/>
        <v>0.46714285714285747</v>
      </c>
      <c r="O55" s="2317"/>
      <c r="P55" s="24"/>
    </row>
    <row r="56" spans="1:16" ht="24.95" customHeight="1">
      <c r="A56" s="4622"/>
      <c r="B56" s="4615"/>
      <c r="C56" s="4625"/>
      <c r="D56" s="4620"/>
      <c r="E56" s="4620"/>
      <c r="F56" s="2364" t="s">
        <v>201</v>
      </c>
      <c r="G56" s="2365" t="s">
        <v>914</v>
      </c>
      <c r="H56" s="2358">
        <v>12.493249999999998</v>
      </c>
      <c r="I56" s="2359"/>
      <c r="J56" s="2359"/>
      <c r="K56" s="2334"/>
      <c r="L56" s="2333">
        <f>'수도 사용 내역'!K94</f>
        <v>33</v>
      </c>
      <c r="M56" s="2371"/>
      <c r="N56" s="2335">
        <f t="shared" si="1"/>
        <v>0.57095238095238143</v>
      </c>
      <c r="O56" s="168"/>
      <c r="P56" s="24"/>
    </row>
    <row r="57" spans="1:16" ht="24.95" customHeight="1">
      <c r="A57" s="4622"/>
      <c r="B57" s="4615"/>
      <c r="C57" s="4625"/>
      <c r="D57" s="4619" t="s">
        <v>1011</v>
      </c>
      <c r="E57" s="4619" t="s">
        <v>778</v>
      </c>
      <c r="F57" s="2340" t="s">
        <v>213</v>
      </c>
      <c r="G57" s="2340" t="s">
        <v>734</v>
      </c>
      <c r="H57" s="2342">
        <v>70.179999999999993</v>
      </c>
      <c r="I57" s="2343">
        <f>'공용부 정산용 메인 시트'!I208</f>
        <v>6047</v>
      </c>
      <c r="J57" s="2343">
        <f>'공용부 정산용 메인 시트'!J208</f>
        <v>6103.1</v>
      </c>
      <c r="K57" s="2328">
        <f>'공용부 정산용 메인 시트'!M208</f>
        <v>56.100000000000364</v>
      </c>
      <c r="L57" s="2327">
        <f>'수도 사용 내역'!K90</f>
        <v>84</v>
      </c>
      <c r="M57" s="2366">
        <f>SUM(L57:L60)</f>
        <v>479</v>
      </c>
      <c r="N57" s="2329">
        <f>K57*L57/M57</f>
        <v>9.837995824634719</v>
      </c>
      <c r="O57" s="2327">
        <v>0</v>
      </c>
      <c r="P57" s="24"/>
    </row>
    <row r="58" spans="1:16" ht="24.95" customHeight="1">
      <c r="A58" s="4622"/>
      <c r="B58" s="4615"/>
      <c r="C58" s="4625"/>
      <c r="D58" s="4615"/>
      <c r="E58" s="4615"/>
      <c r="F58" s="2344" t="s">
        <v>2344</v>
      </c>
      <c r="G58" s="2344" t="s">
        <v>785</v>
      </c>
      <c r="H58" s="2346">
        <v>65.975250000000003</v>
      </c>
      <c r="I58" s="2347"/>
      <c r="J58" s="2347"/>
      <c r="K58" s="2316"/>
      <c r="L58" s="2317">
        <f>'수도 사용 내역'!K91</f>
        <v>81</v>
      </c>
      <c r="M58" s="2367"/>
      <c r="N58" s="2318">
        <f>K57*L58/M57</f>
        <v>9.4866388308977658</v>
      </c>
      <c r="O58" s="2317">
        <v>0</v>
      </c>
      <c r="P58" s="24"/>
    </row>
    <row r="59" spans="1:16" ht="24.95" customHeight="1">
      <c r="A59" s="4622"/>
      <c r="B59" s="4615"/>
      <c r="C59" s="4625"/>
      <c r="D59" s="4615"/>
      <c r="E59" s="4615"/>
      <c r="F59" s="2344" t="s">
        <v>1818</v>
      </c>
      <c r="G59" s="2344" t="s">
        <v>789</v>
      </c>
      <c r="H59" s="2368">
        <v>34.333750000000002</v>
      </c>
      <c r="I59" s="2347"/>
      <c r="J59" s="2347"/>
      <c r="K59" s="2316"/>
      <c r="L59" s="2317">
        <f>'수도 사용 내역'!K92</f>
        <v>194</v>
      </c>
      <c r="M59" s="2367"/>
      <c r="N59" s="2318">
        <f>K57*L59/M57</f>
        <v>22.721085594989709</v>
      </c>
      <c r="O59" s="2317"/>
      <c r="P59" s="24"/>
    </row>
    <row r="60" spans="1:16" ht="24.95" customHeight="1">
      <c r="A60" s="4623"/>
      <c r="B60" s="4620"/>
      <c r="C60" s="2369"/>
      <c r="D60" s="4620"/>
      <c r="E60" s="4620"/>
      <c r="F60" s="2356" t="s">
        <v>1816</v>
      </c>
      <c r="G60" s="2356" t="s">
        <v>1203</v>
      </c>
      <c r="H60" s="2370">
        <v>95.347999999999999</v>
      </c>
      <c r="I60" s="2359"/>
      <c r="J60" s="2359"/>
      <c r="K60" s="2334"/>
      <c r="L60" s="2333">
        <f>'수도 사용 내역'!K125</f>
        <v>120</v>
      </c>
      <c r="M60" s="2371"/>
      <c r="N60" s="2335">
        <f>K57*L60/M57</f>
        <v>14.054279749478171</v>
      </c>
      <c r="O60" s="2333"/>
      <c r="P60" s="24"/>
    </row>
    <row r="61" spans="1:16" ht="24.95" customHeight="1">
      <c r="A61" s="4604" t="s">
        <v>165</v>
      </c>
      <c r="B61" s="4603" t="s">
        <v>984</v>
      </c>
      <c r="C61" s="4603"/>
      <c r="D61" s="4641" t="s">
        <v>765</v>
      </c>
      <c r="E61" s="4641" t="s">
        <v>812</v>
      </c>
      <c r="F61" s="771" t="s">
        <v>916</v>
      </c>
      <c r="G61" s="771" t="s">
        <v>710</v>
      </c>
      <c r="H61" s="2336">
        <v>43.100199999999994</v>
      </c>
      <c r="I61" s="2337">
        <f>'공용부 정산용 메인 시트'!I270</f>
        <v>11259.6</v>
      </c>
      <c r="J61" s="2337">
        <f>'공용부 정산용 메인 시트'!J270</f>
        <v>11293</v>
      </c>
      <c r="K61" s="2338">
        <f>'공용부 정산용 메인 시트'!M270</f>
        <v>33.399999999999636</v>
      </c>
      <c r="L61" s="2372">
        <f>'수도 사용 내역'!K140</f>
        <v>23</v>
      </c>
      <c r="M61" s="2366">
        <f>SUM(L61:L64)</f>
        <v>62</v>
      </c>
      <c r="N61" s="2339">
        <f>K61*L61/M61</f>
        <v>12.390322580645027</v>
      </c>
      <c r="O61" s="2337">
        <v>0</v>
      </c>
      <c r="P61" s="24"/>
    </row>
    <row r="62" spans="1:16" ht="24.95" customHeight="1">
      <c r="A62" s="4605"/>
      <c r="B62" s="4603"/>
      <c r="C62" s="4603"/>
      <c r="D62" s="4617"/>
      <c r="E62" s="4617"/>
      <c r="F62" s="166" t="s">
        <v>828</v>
      </c>
      <c r="G62" s="166"/>
      <c r="H62" s="2373">
        <v>20.948125000000001</v>
      </c>
      <c r="I62" s="2317"/>
      <c r="J62" s="2317"/>
      <c r="K62" s="2316"/>
      <c r="L62" s="2374">
        <f>'수도 사용 내역'!K149</f>
        <v>0</v>
      </c>
      <c r="M62" s="2367"/>
      <c r="N62" s="2318">
        <f>L62*K61/M61</f>
        <v>0</v>
      </c>
      <c r="O62" s="2317">
        <v>0</v>
      </c>
      <c r="P62" s="24"/>
    </row>
    <row r="63" spans="1:16" ht="24.95" customHeight="1">
      <c r="A63" s="4605"/>
      <c r="B63" s="4603"/>
      <c r="C63" s="4603"/>
      <c r="D63" s="4617"/>
      <c r="E63" s="4617"/>
      <c r="F63" s="166" t="s">
        <v>802</v>
      </c>
      <c r="G63" s="166"/>
      <c r="H63" s="2373">
        <v>42.994324999999996</v>
      </c>
      <c r="I63" s="2317"/>
      <c r="J63" s="2317"/>
      <c r="K63" s="2316"/>
      <c r="L63" s="2374">
        <f>'수도 사용 내역'!K145</f>
        <v>3</v>
      </c>
      <c r="M63" s="2367"/>
      <c r="N63" s="2318">
        <f>K61*L63/M61</f>
        <v>1.6161290322580468</v>
      </c>
      <c r="O63" s="2317">
        <v>0</v>
      </c>
      <c r="P63" s="24"/>
    </row>
    <row r="64" spans="1:16" ht="24.95" customHeight="1">
      <c r="A64" s="4605"/>
      <c r="B64" s="4603"/>
      <c r="C64" s="4603"/>
      <c r="D64" s="4618"/>
      <c r="E64" s="4618"/>
      <c r="F64" s="168" t="s">
        <v>2986</v>
      </c>
      <c r="G64" s="168"/>
      <c r="H64" s="2375">
        <v>57.638349999999996</v>
      </c>
      <c r="I64" s="2333"/>
      <c r="J64" s="2333"/>
      <c r="K64" s="2334"/>
      <c r="L64" s="2376">
        <f>'수도 사용 내역'!K166</f>
        <v>36</v>
      </c>
      <c r="M64" s="2371"/>
      <c r="N64" s="2335">
        <f>K61*L64/M61</f>
        <v>19.393548387096562</v>
      </c>
      <c r="O64" s="2333"/>
      <c r="P64" s="24"/>
    </row>
    <row r="65" spans="1:16" ht="24.95" customHeight="1">
      <c r="A65" s="4605"/>
      <c r="B65" s="4616" t="s">
        <v>984</v>
      </c>
      <c r="C65" s="4616"/>
      <c r="D65" s="4616" t="s">
        <v>1018</v>
      </c>
      <c r="E65" s="4616" t="s">
        <v>814</v>
      </c>
      <c r="F65" s="523" t="s">
        <v>2301</v>
      </c>
      <c r="G65" s="171" t="s">
        <v>926</v>
      </c>
      <c r="H65" s="2377">
        <v>21.053999999999998</v>
      </c>
      <c r="I65" s="2327">
        <f>'공용부 정산용 메인 시트'!I273</f>
        <v>21002.400000000001</v>
      </c>
      <c r="J65" s="2327">
        <f>'공용부 정산용 메인 시트'!J273</f>
        <v>21608.9</v>
      </c>
      <c r="K65" s="2328">
        <f>'공용부 정산용 메인 시트'!M273</f>
        <v>606.5</v>
      </c>
      <c r="L65" s="2378">
        <f>'수도 사용 내역'!K163</f>
        <v>75</v>
      </c>
      <c r="M65" s="2366">
        <f>SUM(L65:L92)</f>
        <v>1438</v>
      </c>
      <c r="N65" s="2329">
        <f>$K$65*L65/$M$65</f>
        <v>31.632475660639777</v>
      </c>
      <c r="O65" s="2327"/>
      <c r="P65" s="24"/>
    </row>
    <row r="66" spans="1:16" ht="24.95" customHeight="1">
      <c r="A66" s="4605"/>
      <c r="B66" s="4617"/>
      <c r="C66" s="4617"/>
      <c r="D66" s="4617"/>
      <c r="E66" s="4617"/>
      <c r="F66" s="524" t="s">
        <v>323</v>
      </c>
      <c r="G66" s="166" t="s">
        <v>931</v>
      </c>
      <c r="H66" s="2373">
        <v>21.053999999999998</v>
      </c>
      <c r="I66" s="2317"/>
      <c r="J66" s="2317"/>
      <c r="K66" s="2316"/>
      <c r="L66" s="2374">
        <f>'수도 사용 내역'!K164</f>
        <v>100</v>
      </c>
      <c r="M66" s="2367"/>
      <c r="N66" s="2318">
        <f>$K$65*L66/$M$65</f>
        <v>42.176634214186372</v>
      </c>
      <c r="O66" s="2317"/>
      <c r="P66" s="24"/>
    </row>
    <row r="67" spans="1:16" ht="24.95" customHeight="1">
      <c r="A67" s="4605"/>
      <c r="B67" s="4617"/>
      <c r="C67" s="4617"/>
      <c r="D67" s="4617"/>
      <c r="E67" s="4617"/>
      <c r="F67" s="524" t="s">
        <v>1592</v>
      </c>
      <c r="G67" s="166" t="s">
        <v>922</v>
      </c>
      <c r="H67" s="2373">
        <v>21.053999999999998</v>
      </c>
      <c r="I67" s="2317"/>
      <c r="J67" s="2317"/>
      <c r="K67" s="2316"/>
      <c r="L67" s="2317">
        <f>'수도 사용 내역'!K165</f>
        <v>125</v>
      </c>
      <c r="M67" s="2367"/>
      <c r="N67" s="2318">
        <f t="shared" ref="N67:N79" si="2">$K$65*L67/$M$65</f>
        <v>52.720792767732959</v>
      </c>
      <c r="O67" s="2317"/>
      <c r="P67" s="24"/>
    </row>
    <row r="68" spans="1:16" ht="24.95" customHeight="1">
      <c r="A68" s="4605"/>
      <c r="B68" s="4617"/>
      <c r="C68" s="4617"/>
      <c r="D68" s="4617"/>
      <c r="E68" s="4617"/>
      <c r="F68" s="524" t="s">
        <v>2405</v>
      </c>
      <c r="G68" s="166" t="s">
        <v>911</v>
      </c>
      <c r="H68" s="2373">
        <v>81.541899999999998</v>
      </c>
      <c r="I68" s="2317"/>
      <c r="J68" s="2317"/>
      <c r="K68" s="2316"/>
      <c r="L68" s="2317">
        <f>'수도 사용 내역'!K157</f>
        <v>2</v>
      </c>
      <c r="M68" s="2367"/>
      <c r="N68" s="2318">
        <f t="shared" si="2"/>
        <v>0.84353268428372741</v>
      </c>
      <c r="O68" s="2317"/>
      <c r="P68" s="24"/>
    </row>
    <row r="69" spans="1:16" ht="24.95" customHeight="1">
      <c r="A69" s="4605"/>
      <c r="B69" s="4617"/>
      <c r="C69" s="4617"/>
      <c r="D69" s="4617"/>
      <c r="E69" s="4617"/>
      <c r="F69" s="524" t="s">
        <v>928</v>
      </c>
      <c r="G69" s="166" t="s">
        <v>927</v>
      </c>
      <c r="H69" s="2373">
        <v>122.17672499999999</v>
      </c>
      <c r="I69" s="2317"/>
      <c r="J69" s="2317"/>
      <c r="K69" s="2316"/>
      <c r="L69" s="2317">
        <f>'수도 사용 내역'!K158</f>
        <v>1</v>
      </c>
      <c r="M69" s="2367"/>
      <c r="N69" s="2318">
        <f t="shared" si="2"/>
        <v>0.4217663421418637</v>
      </c>
      <c r="O69" s="2317"/>
      <c r="P69" s="24"/>
    </row>
    <row r="70" spans="1:16" ht="24.95" customHeight="1">
      <c r="A70" s="4605"/>
      <c r="B70" s="4617"/>
      <c r="C70" s="4617"/>
      <c r="D70" s="4617"/>
      <c r="E70" s="4617"/>
      <c r="F70" s="524" t="s">
        <v>2265</v>
      </c>
      <c r="G70" s="166" t="s">
        <v>934</v>
      </c>
      <c r="H70" s="2373">
        <v>122.17672499999999</v>
      </c>
      <c r="I70" s="2317"/>
      <c r="J70" s="2317"/>
      <c r="K70" s="2316"/>
      <c r="L70" s="2317">
        <f>'수도 사용 내역'!K159</f>
        <v>0</v>
      </c>
      <c r="M70" s="2367"/>
      <c r="N70" s="2318">
        <f t="shared" si="2"/>
        <v>0</v>
      </c>
      <c r="O70" s="2317"/>
      <c r="P70" s="24"/>
    </row>
    <row r="71" spans="1:16" ht="24.95" customHeight="1">
      <c r="A71" s="4605"/>
      <c r="B71" s="4617"/>
      <c r="C71" s="4617"/>
      <c r="D71" s="4617"/>
      <c r="E71" s="4617"/>
      <c r="F71" s="524" t="s">
        <v>2151</v>
      </c>
      <c r="G71" s="166" t="s">
        <v>930</v>
      </c>
      <c r="H71" s="2373">
        <v>155.40937499999998</v>
      </c>
      <c r="I71" s="2317"/>
      <c r="J71" s="2317"/>
      <c r="K71" s="2316"/>
      <c r="L71" s="2317">
        <f>'수도 사용 내역'!K160</f>
        <v>29</v>
      </c>
      <c r="M71" s="2367"/>
      <c r="N71" s="2318">
        <f t="shared" si="2"/>
        <v>12.231223922114047</v>
      </c>
      <c r="O71" s="2317"/>
      <c r="P71" s="24"/>
    </row>
    <row r="72" spans="1:16" ht="24.95" customHeight="1">
      <c r="A72" s="4605"/>
      <c r="B72" s="4617"/>
      <c r="C72" s="4617"/>
      <c r="D72" s="4617"/>
      <c r="E72" s="4617"/>
      <c r="F72" s="524" t="s">
        <v>2152</v>
      </c>
      <c r="G72" s="166" t="s">
        <v>929</v>
      </c>
      <c r="H72" s="2373">
        <v>145.56</v>
      </c>
      <c r="I72" s="2317"/>
      <c r="J72" s="2317"/>
      <c r="K72" s="2316"/>
      <c r="L72" s="2317">
        <f>'수도 사용 내역'!K162</f>
        <v>1</v>
      </c>
      <c r="M72" s="2367"/>
      <c r="N72" s="2318">
        <f t="shared" si="2"/>
        <v>0.4217663421418637</v>
      </c>
      <c r="O72" s="2317"/>
      <c r="P72" s="24"/>
    </row>
    <row r="73" spans="1:16" ht="24.95" customHeight="1">
      <c r="A73" s="4605"/>
      <c r="B73" s="4617"/>
      <c r="C73" s="4617"/>
      <c r="D73" s="4617"/>
      <c r="E73" s="4617"/>
      <c r="F73" s="524" t="s">
        <v>3054</v>
      </c>
      <c r="G73" s="166">
        <v>110</v>
      </c>
      <c r="H73" s="2373">
        <v>7.1843750000000002</v>
      </c>
      <c r="I73" s="2317"/>
      <c r="J73" s="2317"/>
      <c r="K73" s="2316"/>
      <c r="L73" s="2317">
        <f>'수도 사용 내역'!K168</f>
        <v>10</v>
      </c>
      <c r="M73" s="2367"/>
      <c r="N73" s="2318">
        <f t="shared" si="2"/>
        <v>4.2176634214186368</v>
      </c>
      <c r="O73" s="2317"/>
      <c r="P73" s="24"/>
    </row>
    <row r="74" spans="1:16" ht="24.95" customHeight="1">
      <c r="A74" s="4605"/>
      <c r="B74" s="4617"/>
      <c r="C74" s="4617"/>
      <c r="D74" s="4617"/>
      <c r="E74" s="4617"/>
      <c r="F74" s="524" t="s">
        <v>921</v>
      </c>
      <c r="G74" s="166">
        <v>111</v>
      </c>
      <c r="H74" s="2373">
        <v>11.283249999999999</v>
      </c>
      <c r="I74" s="2317"/>
      <c r="J74" s="2317"/>
      <c r="K74" s="2316"/>
      <c r="L74" s="2317">
        <f>'수도 사용 내역'!K169</f>
        <v>17</v>
      </c>
      <c r="M74" s="2367"/>
      <c r="N74" s="2318">
        <f t="shared" si="2"/>
        <v>7.1700278164116833</v>
      </c>
      <c r="O74" s="2317"/>
      <c r="P74" s="24"/>
    </row>
    <row r="75" spans="1:16" ht="24.95" customHeight="1">
      <c r="A75" s="4605"/>
      <c r="B75" s="4617"/>
      <c r="C75" s="4617"/>
      <c r="D75" s="4617"/>
      <c r="E75" s="4617"/>
      <c r="F75" s="545" t="s">
        <v>3055</v>
      </c>
      <c r="G75" s="166">
        <v>112</v>
      </c>
      <c r="H75" s="2373">
        <v>11.283249999999999</v>
      </c>
      <c r="I75" s="2317"/>
      <c r="J75" s="2317"/>
      <c r="K75" s="2316"/>
      <c r="L75" s="2317">
        <f>'수도 사용 내역'!K170</f>
        <v>0</v>
      </c>
      <c r="M75" s="2367"/>
      <c r="N75" s="2318">
        <f t="shared" si="2"/>
        <v>0</v>
      </c>
      <c r="O75" s="2317"/>
      <c r="P75" s="24"/>
    </row>
    <row r="76" spans="1:16" ht="24.95" customHeight="1">
      <c r="A76" s="4605"/>
      <c r="B76" s="4617"/>
      <c r="C76" s="4617"/>
      <c r="D76" s="4617"/>
      <c r="E76" s="4617"/>
      <c r="F76" s="2379" t="s">
        <v>2161</v>
      </c>
      <c r="G76" s="166">
        <v>113</v>
      </c>
      <c r="H76" s="2373">
        <v>11.5555</v>
      </c>
      <c r="I76" s="2317"/>
      <c r="J76" s="2317"/>
      <c r="K76" s="2316"/>
      <c r="L76" s="2317">
        <f>'수도 사용 내역'!K171</f>
        <v>0</v>
      </c>
      <c r="M76" s="2367"/>
      <c r="N76" s="2318">
        <f t="shared" si="2"/>
        <v>0</v>
      </c>
      <c r="O76" s="2317"/>
      <c r="P76" s="24"/>
    </row>
    <row r="77" spans="1:16" ht="24.95" customHeight="1">
      <c r="A77" s="4605"/>
      <c r="B77" s="4617"/>
      <c r="C77" s="4617"/>
      <c r="D77" s="4617"/>
      <c r="E77" s="4617"/>
      <c r="F77" s="2379" t="s">
        <v>2406</v>
      </c>
      <c r="G77" s="166" t="s">
        <v>947</v>
      </c>
      <c r="H77" s="2373">
        <v>22.929499999999997</v>
      </c>
      <c r="I77" s="2317"/>
      <c r="J77" s="2317"/>
      <c r="K77" s="2316"/>
      <c r="L77" s="2317">
        <f>'수도 사용 내역'!K172</f>
        <v>27</v>
      </c>
      <c r="M77" s="2367"/>
      <c r="N77" s="2318">
        <f t="shared" si="2"/>
        <v>11.387691237830319</v>
      </c>
      <c r="O77" s="2317"/>
      <c r="P77" s="24"/>
    </row>
    <row r="78" spans="1:16" ht="24.95" customHeight="1">
      <c r="A78" s="4605"/>
      <c r="B78" s="4617"/>
      <c r="C78" s="4617"/>
      <c r="D78" s="4617"/>
      <c r="E78" s="4617"/>
      <c r="F78" s="524" t="s">
        <v>18</v>
      </c>
      <c r="G78" s="166">
        <v>116</v>
      </c>
      <c r="H78" s="2373">
        <v>11.404250000000001</v>
      </c>
      <c r="I78" s="2317"/>
      <c r="J78" s="2317"/>
      <c r="K78" s="2316"/>
      <c r="L78" s="2317">
        <f>'수도 사용 내역'!K173</f>
        <v>15</v>
      </c>
      <c r="M78" s="2367"/>
      <c r="N78" s="2318">
        <f t="shared" si="2"/>
        <v>6.3264951321279552</v>
      </c>
      <c r="O78" s="2317"/>
      <c r="P78" s="24"/>
    </row>
    <row r="79" spans="1:16" ht="24.95" customHeight="1">
      <c r="A79" s="4605"/>
      <c r="B79" s="4617"/>
      <c r="C79" s="4617"/>
      <c r="D79" s="4617"/>
      <c r="E79" s="4617"/>
      <c r="F79" s="524" t="s">
        <v>920</v>
      </c>
      <c r="G79" s="166">
        <v>117</v>
      </c>
      <c r="H79" s="2373">
        <v>16.909749999999999</v>
      </c>
      <c r="I79" s="2317"/>
      <c r="J79" s="2317"/>
      <c r="K79" s="2316"/>
      <c r="L79" s="2317">
        <f>'수도 사용 내역'!K174</f>
        <v>3</v>
      </c>
      <c r="M79" s="2367"/>
      <c r="N79" s="2318">
        <f t="shared" si="2"/>
        <v>1.265299026425591</v>
      </c>
      <c r="O79" s="2317"/>
      <c r="P79" s="24"/>
    </row>
    <row r="80" spans="1:16" ht="24.95" customHeight="1">
      <c r="A80" s="4606"/>
      <c r="B80" s="4640"/>
      <c r="C80" s="4640"/>
      <c r="D80" s="4640"/>
      <c r="E80" s="4640"/>
      <c r="F80" s="524" t="s">
        <v>923</v>
      </c>
      <c r="G80" s="166">
        <v>118</v>
      </c>
      <c r="H80" s="2373">
        <v>16.607250000000001</v>
      </c>
      <c r="I80" s="2317"/>
      <c r="J80" s="2317"/>
      <c r="K80" s="2316"/>
      <c r="L80" s="2317">
        <f>'수도 사용 내역'!K175</f>
        <v>78</v>
      </c>
      <c r="M80" s="2367"/>
      <c r="N80" s="2318">
        <f t="shared" ref="N80:N92" si="3">$K$65*L80/$M$65</f>
        <v>32.897774687065372</v>
      </c>
      <c r="O80" s="2317"/>
      <c r="P80" s="24"/>
    </row>
    <row r="81" spans="1:16" ht="24.95" customHeight="1">
      <c r="A81" s="2380"/>
      <c r="B81" s="516"/>
      <c r="C81" s="516"/>
      <c r="D81" s="516"/>
      <c r="E81" s="516"/>
      <c r="F81" s="524" t="s">
        <v>2117</v>
      </c>
      <c r="G81" s="166" t="s">
        <v>2115</v>
      </c>
      <c r="H81" s="2373">
        <v>52.91</v>
      </c>
      <c r="I81" s="2317"/>
      <c r="J81" s="2317"/>
      <c r="K81" s="2316"/>
      <c r="L81" s="2317">
        <f>'수도 사용 내역'!K182</f>
        <v>47</v>
      </c>
      <c r="M81" s="2367"/>
      <c r="N81" s="2318">
        <f t="shared" si="3"/>
        <v>19.823018080667595</v>
      </c>
      <c r="O81" s="2317"/>
      <c r="P81" s="24"/>
    </row>
    <row r="82" spans="1:16" ht="24.95" customHeight="1">
      <c r="A82" s="2380"/>
      <c r="B82" s="516"/>
      <c r="C82" s="516"/>
      <c r="D82" s="516"/>
      <c r="E82" s="516"/>
      <c r="F82" s="524" t="s">
        <v>2263</v>
      </c>
      <c r="G82" s="166" t="s">
        <v>2116</v>
      </c>
      <c r="H82" s="2373">
        <v>51.040824999999998</v>
      </c>
      <c r="I82" s="2317"/>
      <c r="J82" s="2317"/>
      <c r="K82" s="2316"/>
      <c r="L82" s="2317">
        <f>'수도 사용 내역'!K183</f>
        <v>75</v>
      </c>
      <c r="M82" s="2367"/>
      <c r="N82" s="2318">
        <f t="shared" si="3"/>
        <v>31.632475660639777</v>
      </c>
      <c r="O82" s="2317"/>
      <c r="P82" s="24"/>
    </row>
    <row r="83" spans="1:16" ht="24.95" customHeight="1">
      <c r="A83" s="2380"/>
      <c r="B83" s="516"/>
      <c r="C83" s="516"/>
      <c r="D83" s="516"/>
      <c r="E83" s="516"/>
      <c r="F83" s="524" t="s">
        <v>2160</v>
      </c>
      <c r="G83" s="166">
        <v>210</v>
      </c>
      <c r="H83" s="2373">
        <v>109.92245</v>
      </c>
      <c r="I83" s="2317"/>
      <c r="J83" s="2317"/>
      <c r="K83" s="2316"/>
      <c r="L83" s="2317">
        <f>'수도 사용 내역'!K184</f>
        <v>105</v>
      </c>
      <c r="M83" s="2367"/>
      <c r="N83" s="2318">
        <f t="shared" si="3"/>
        <v>44.285465924895689</v>
      </c>
      <c r="O83" s="2317"/>
      <c r="P83" s="24"/>
    </row>
    <row r="84" spans="1:16" ht="24.95" customHeight="1">
      <c r="A84" s="2380"/>
      <c r="B84" s="516"/>
      <c r="C84" s="516"/>
      <c r="D84" s="516"/>
      <c r="E84" s="516"/>
      <c r="F84" s="524" t="s">
        <v>2264</v>
      </c>
      <c r="G84" s="166" t="s">
        <v>2118</v>
      </c>
      <c r="H84" s="2373">
        <v>45.344749999999998</v>
      </c>
      <c r="I84" s="2317"/>
      <c r="J84" s="2317"/>
      <c r="K84" s="2316"/>
      <c r="L84" s="2317">
        <f>'수도 사용 내역'!K185</f>
        <v>72</v>
      </c>
      <c r="M84" s="2367"/>
      <c r="N84" s="2318">
        <f t="shared" si="3"/>
        <v>30.367176634214186</v>
      </c>
      <c r="O84" s="2317"/>
      <c r="P84" s="24"/>
    </row>
    <row r="85" spans="1:16" ht="24.95" customHeight="1">
      <c r="A85" s="2380"/>
      <c r="B85" s="516"/>
      <c r="C85" s="516"/>
      <c r="D85" s="516"/>
      <c r="E85" s="516"/>
      <c r="F85" s="524" t="s">
        <v>2142</v>
      </c>
      <c r="G85" s="166" t="s">
        <v>2121</v>
      </c>
      <c r="H85" s="2373">
        <v>43.01</v>
      </c>
      <c r="I85" s="2317"/>
      <c r="J85" s="2317"/>
      <c r="K85" s="2316"/>
      <c r="L85" s="2317">
        <f>'수도 사용 내역'!K186</f>
        <v>180</v>
      </c>
      <c r="M85" s="2367"/>
      <c r="N85" s="2318">
        <f t="shared" si="3"/>
        <v>75.917941585535459</v>
      </c>
      <c r="O85" s="2317"/>
      <c r="P85" s="24"/>
    </row>
    <row r="86" spans="1:16" ht="24.95" customHeight="1">
      <c r="A86" s="2380"/>
      <c r="B86" s="516"/>
      <c r="C86" s="516"/>
      <c r="D86" s="516"/>
      <c r="E86" s="516"/>
      <c r="F86" s="524" t="s">
        <v>2407</v>
      </c>
      <c r="G86" s="166" t="s">
        <v>2122</v>
      </c>
      <c r="H86" s="2373">
        <v>61.265324999999997</v>
      </c>
      <c r="I86" s="2317"/>
      <c r="J86" s="2317"/>
      <c r="K86" s="2316"/>
      <c r="L86" s="2880">
        <f>'수도 사용 내역'!K187</f>
        <v>120</v>
      </c>
      <c r="M86" s="2367"/>
      <c r="N86" s="2381">
        <f t="shared" si="3"/>
        <v>50.611961057023642</v>
      </c>
      <c r="O86" s="2317"/>
      <c r="P86" s="24"/>
    </row>
    <row r="87" spans="1:16" ht="24.95" customHeight="1">
      <c r="A87" s="2380"/>
      <c r="B87" s="516"/>
      <c r="C87" s="516"/>
      <c r="D87" s="516"/>
      <c r="E87" s="516"/>
      <c r="F87" s="524" t="s">
        <v>2366</v>
      </c>
      <c r="G87" s="2286" t="s">
        <v>1704</v>
      </c>
      <c r="H87" s="2373">
        <v>226.25</v>
      </c>
      <c r="I87" s="2317"/>
      <c r="J87" s="2317"/>
      <c r="K87" s="2316"/>
      <c r="L87" s="2880">
        <f>'수도 사용 내역'!K190</f>
        <v>5</v>
      </c>
      <c r="M87" s="2367"/>
      <c r="N87" s="2381">
        <f t="shared" si="3"/>
        <v>2.1088317107093184</v>
      </c>
      <c r="O87" s="2317"/>
      <c r="P87" s="24"/>
    </row>
    <row r="88" spans="1:16" ht="24.95" customHeight="1">
      <c r="A88" s="2380"/>
      <c r="B88" s="516"/>
      <c r="C88" s="516"/>
      <c r="D88" s="516"/>
      <c r="E88" s="516"/>
      <c r="F88" s="955" t="s">
        <v>2691</v>
      </c>
      <c r="G88" s="3176" t="s">
        <v>2677</v>
      </c>
      <c r="H88" s="3177">
        <v>47.61</v>
      </c>
      <c r="I88" s="2317"/>
      <c r="J88" s="2317"/>
      <c r="K88" s="2316"/>
      <c r="L88" s="2880">
        <f>'수도 사용 내역'!K177</f>
        <v>115</v>
      </c>
      <c r="M88" s="2367"/>
      <c r="N88" s="2381">
        <f t="shared" si="3"/>
        <v>48.503129346314324</v>
      </c>
      <c r="O88" s="2317"/>
      <c r="P88" s="24"/>
    </row>
    <row r="89" spans="1:16" ht="24.95" customHeight="1">
      <c r="A89" s="2380"/>
      <c r="B89" s="516"/>
      <c r="C89" s="516"/>
      <c r="D89" s="516"/>
      <c r="E89" s="516"/>
      <c r="F89" s="955" t="s">
        <v>2697</v>
      </c>
      <c r="G89" s="3176" t="s">
        <v>2683</v>
      </c>
      <c r="H89" s="3177">
        <v>35.229999999999997</v>
      </c>
      <c r="I89" s="2317"/>
      <c r="J89" s="2317"/>
      <c r="K89" s="2316"/>
      <c r="L89" s="2880">
        <f>'수도 사용 내역'!K178</f>
        <v>64</v>
      </c>
      <c r="M89" s="2367"/>
      <c r="N89" s="2381">
        <f t="shared" si="3"/>
        <v>26.993045897079277</v>
      </c>
      <c r="O89" s="2317"/>
      <c r="P89" s="24"/>
    </row>
    <row r="90" spans="1:16" ht="24.95" customHeight="1">
      <c r="A90" s="2380"/>
      <c r="B90" s="516"/>
      <c r="C90" s="516"/>
      <c r="D90" s="516"/>
      <c r="E90" s="516"/>
      <c r="F90" s="955" t="s">
        <v>2692</v>
      </c>
      <c r="G90" s="3176" t="s">
        <v>2685</v>
      </c>
      <c r="H90" s="3177">
        <v>40.14</v>
      </c>
      <c r="I90" s="2317"/>
      <c r="J90" s="2317"/>
      <c r="K90" s="2316"/>
      <c r="L90" s="2880">
        <f>'수도 사용 내역'!K179</f>
        <v>116</v>
      </c>
      <c r="M90" s="2367"/>
      <c r="N90" s="2381">
        <f t="shared" si="3"/>
        <v>48.924895688456189</v>
      </c>
      <c r="O90" s="2317"/>
      <c r="P90" s="24"/>
    </row>
    <row r="91" spans="1:16" ht="24.95" customHeight="1">
      <c r="A91" s="2380"/>
      <c r="B91" s="516"/>
      <c r="C91" s="516"/>
      <c r="D91" s="516"/>
      <c r="E91" s="516"/>
      <c r="F91" s="955" t="s">
        <v>2693</v>
      </c>
      <c r="G91" s="3176" t="s">
        <v>2687</v>
      </c>
      <c r="H91" s="3177">
        <v>87</v>
      </c>
      <c r="I91" s="2317"/>
      <c r="J91" s="2317"/>
      <c r="K91" s="2316"/>
      <c r="L91" s="2880">
        <f>'수도 사용 내역'!K180</f>
        <v>56</v>
      </c>
      <c r="M91" s="2367"/>
      <c r="N91" s="2381">
        <f t="shared" si="3"/>
        <v>23.618915159944368</v>
      </c>
      <c r="O91" s="2317"/>
      <c r="P91" s="24"/>
    </row>
    <row r="92" spans="1:16" ht="24.95" customHeight="1">
      <c r="A92" s="2380"/>
      <c r="B92" s="516"/>
      <c r="C92" s="516"/>
      <c r="D92" s="516"/>
      <c r="E92" s="516"/>
      <c r="F92" s="669" t="s">
        <v>2694</v>
      </c>
      <c r="G92" s="2026" t="s">
        <v>2689</v>
      </c>
      <c r="H92" s="3426">
        <v>86.84</v>
      </c>
      <c r="I92" s="2333"/>
      <c r="J92" s="2333"/>
      <c r="K92" s="2334"/>
      <c r="L92" s="2881">
        <f>'수도 사용 내역'!K181</f>
        <v>0</v>
      </c>
      <c r="M92" s="2371"/>
      <c r="N92" s="2879">
        <f t="shared" si="3"/>
        <v>0</v>
      </c>
      <c r="O92" s="2333"/>
      <c r="P92" s="752" t="s">
        <v>3075</v>
      </c>
    </row>
    <row r="93" spans="1:16" ht="24.95" customHeight="1">
      <c r="A93" s="4636" t="s">
        <v>1333</v>
      </c>
      <c r="B93" s="4638" t="s">
        <v>1281</v>
      </c>
      <c r="C93" s="1609"/>
      <c r="D93" s="4638" t="s">
        <v>1282</v>
      </c>
      <c r="E93" s="4638"/>
      <c r="F93" s="2024" t="s">
        <v>2408</v>
      </c>
      <c r="G93" s="2024"/>
      <c r="H93" s="2906"/>
      <c r="I93" s="2327">
        <f>'공용부 정산용 메인 시트'!I264</f>
        <v>3893</v>
      </c>
      <c r="J93" s="2327">
        <f>'공용부 정산용 메인 시트'!J264</f>
        <v>3915</v>
      </c>
      <c r="K93" s="2328">
        <f>'공용부 정산용 메인 시트'!M264</f>
        <v>22</v>
      </c>
      <c r="L93" s="2378">
        <f>'수도 사용 내역'!K146</f>
        <v>105</v>
      </c>
      <c r="M93" s="2366">
        <f>L93+L95+L94</f>
        <v>161</v>
      </c>
      <c r="N93" s="2329">
        <f>$K$93*L93/$M$93:$M$98</f>
        <v>14.347826086956522</v>
      </c>
      <c r="O93" s="2327"/>
      <c r="P93" s="24"/>
    </row>
    <row r="94" spans="1:16" ht="24.95" customHeight="1">
      <c r="A94" s="4637"/>
      <c r="B94" s="4639"/>
      <c r="C94" s="2565"/>
      <c r="D94" s="4639"/>
      <c r="E94" s="4639"/>
      <c r="F94" s="755" t="s">
        <v>3056</v>
      </c>
      <c r="G94" s="755"/>
      <c r="H94" s="2882"/>
      <c r="I94" s="2317"/>
      <c r="J94" s="2317"/>
      <c r="K94" s="2316"/>
      <c r="L94" s="2374">
        <f>'수도 사용 내역'!K147</f>
        <v>0</v>
      </c>
      <c r="M94" s="2367"/>
      <c r="N94" s="2318"/>
      <c r="O94" s="2317"/>
      <c r="P94" s="24"/>
    </row>
    <row r="95" spans="1:16" ht="24.95" customHeight="1">
      <c r="A95" s="4637"/>
      <c r="B95" s="4639"/>
      <c r="C95" s="2565"/>
      <c r="D95" s="4639"/>
      <c r="E95" s="4639"/>
      <c r="F95" s="755" t="s">
        <v>2320</v>
      </c>
      <c r="G95" s="755"/>
      <c r="H95" s="2882"/>
      <c r="I95" s="2883"/>
      <c r="J95" s="2317"/>
      <c r="K95" s="2316"/>
      <c r="L95" s="2374">
        <f>'수도 사용 내역'!K193</f>
        <v>56</v>
      </c>
      <c r="M95" s="2367"/>
      <c r="N95" s="2318">
        <f>$K$93*L95/M93</f>
        <v>7.6521739130434785</v>
      </c>
      <c r="O95" s="2317"/>
      <c r="P95" s="24"/>
    </row>
    <row r="96" spans="1:16" ht="24.95" customHeight="1">
      <c r="A96" s="2380"/>
      <c r="B96" s="2995"/>
      <c r="C96" s="2565"/>
      <c r="D96" s="2995"/>
      <c r="E96" s="2995"/>
      <c r="F96" s="166" t="s">
        <v>2195</v>
      </c>
      <c r="G96" s="166"/>
      <c r="H96" s="2373">
        <v>14.84</v>
      </c>
      <c r="I96" s="2317"/>
      <c r="J96" s="2317"/>
      <c r="K96" s="2316"/>
      <c r="L96" s="2374">
        <f>'수도 사용 내역'!K153</f>
        <v>74</v>
      </c>
      <c r="M96" s="2367"/>
      <c r="N96" s="2318">
        <f>$K$93*L96/M93</f>
        <v>10.111801242236025</v>
      </c>
      <c r="O96" s="2317"/>
      <c r="P96" s="24"/>
    </row>
    <row r="97" spans="1:16" ht="24.95" customHeight="1">
      <c r="A97" s="2380"/>
      <c r="B97" s="2995"/>
      <c r="C97" s="2565"/>
      <c r="D97" s="2995"/>
      <c r="E97" s="2995"/>
      <c r="F97" s="166" t="s">
        <v>2635</v>
      </c>
      <c r="G97" s="166"/>
      <c r="H97" s="2373"/>
      <c r="I97" s="2317"/>
      <c r="J97" s="2317"/>
      <c r="K97" s="2316"/>
      <c r="L97" s="2374">
        <f>'수도 사용 내역'!K194</f>
        <v>3</v>
      </c>
      <c r="M97" s="2367"/>
      <c r="N97" s="2318">
        <f>$K$93*L97/M93</f>
        <v>0.40993788819875776</v>
      </c>
      <c r="O97" s="2317"/>
      <c r="P97" s="24"/>
    </row>
    <row r="98" spans="1:16" ht="24.95" customHeight="1">
      <c r="A98" s="2380"/>
      <c r="B98" s="2995"/>
      <c r="C98" s="2565"/>
      <c r="D98" s="2995"/>
      <c r="E98" s="2995"/>
      <c r="F98" s="168" t="s">
        <v>2636</v>
      </c>
      <c r="G98" s="168"/>
      <c r="H98" s="2375"/>
      <c r="I98" s="2333"/>
      <c r="J98" s="2333"/>
      <c r="K98" s="2334"/>
      <c r="L98" s="3116">
        <f>'수도 사용 내역'!K195</f>
        <v>4</v>
      </c>
      <c r="M98" s="3117"/>
      <c r="N98" s="2325">
        <f>$K$93*L98/M93</f>
        <v>0.54658385093167705</v>
      </c>
      <c r="O98" s="2324"/>
      <c r="P98" s="24"/>
    </row>
    <row r="99" spans="1:16" ht="24.95" customHeight="1">
      <c r="A99" s="303" t="s">
        <v>156</v>
      </c>
      <c r="B99" s="303"/>
      <c r="C99" s="303"/>
      <c r="D99" s="2382"/>
      <c r="E99" s="2382"/>
      <c r="F99" s="303"/>
      <c r="G99" s="303"/>
      <c r="H99" s="2383">
        <f t="shared" ref="H99:M99" si="4">SUM(H4:H80)</f>
        <v>3712.2707249999989</v>
      </c>
      <c r="I99" s="1095">
        <f t="shared" si="4"/>
        <v>86729.140000000014</v>
      </c>
      <c r="J99" s="2384">
        <f t="shared" si="4"/>
        <v>87896.59</v>
      </c>
      <c r="K99" s="2385">
        <f t="shared" si="4"/>
        <v>1319.7299999999987</v>
      </c>
      <c r="L99" s="609">
        <f t="shared" si="4"/>
        <v>6698</v>
      </c>
      <c r="M99" s="609">
        <f t="shared" si="4"/>
        <v>7653</v>
      </c>
      <c r="N99" s="3118">
        <f>SUM(N4:N98)</f>
        <v>1352.7983229813656</v>
      </c>
      <c r="O99" s="170"/>
      <c r="P99" s="24"/>
    </row>
    <row r="100" spans="1:16" ht="24.95" customHeight="1"/>
    <row r="101" spans="1:16" ht="24.95" customHeight="1">
      <c r="F101" s="41"/>
      <c r="K101" s="24"/>
      <c r="L101" s="24"/>
      <c r="M101" s="24"/>
      <c r="N101" s="24"/>
      <c r="O101" s="24"/>
    </row>
    <row r="102" spans="1:16" ht="24.95" customHeight="1">
      <c r="F102" s="41"/>
      <c r="K102" s="123"/>
      <c r="L102" s="123"/>
      <c r="M102" s="123"/>
      <c r="N102" s="123"/>
      <c r="O102" s="24"/>
    </row>
    <row r="103" spans="1:16" ht="24.95" customHeight="1">
      <c r="K103" s="24"/>
      <c r="L103" s="2896" t="s">
        <v>1828</v>
      </c>
      <c r="M103" s="1316"/>
      <c r="N103" s="2968">
        <f>SUM(N4:N10)</f>
        <v>6.7999999999999545</v>
      </c>
      <c r="O103" s="24"/>
    </row>
    <row r="104" spans="1:16" ht="24.95" customHeight="1">
      <c r="K104" s="24"/>
      <c r="L104" s="2896" t="s">
        <v>1829</v>
      </c>
      <c r="M104" s="1316"/>
      <c r="N104" s="2968">
        <f>SUM(N11:N24)</f>
        <v>309.64000000000033</v>
      </c>
      <c r="O104" s="24"/>
    </row>
    <row r="105" spans="1:16" ht="24.95" customHeight="1">
      <c r="L105" s="2896" t="s">
        <v>1830</v>
      </c>
      <c r="M105" s="2896"/>
      <c r="N105" s="2969">
        <f>SUM(N25:N60)</f>
        <v>363.38999999999874</v>
      </c>
    </row>
    <row r="106" spans="1:16" ht="24.95" customHeight="1">
      <c r="L106" s="2896" t="s">
        <v>1831</v>
      </c>
      <c r="M106" s="2896"/>
      <c r="N106" s="2969">
        <f>SUM(N61:N98)</f>
        <v>672.96832298136599</v>
      </c>
    </row>
    <row r="107" spans="1:16" ht="24.95" customHeight="1">
      <c r="L107" s="2896"/>
      <c r="M107" s="2896"/>
      <c r="N107" s="2969">
        <f>SUM(N103:N106)</f>
        <v>1352.7983229813649</v>
      </c>
    </row>
    <row r="108" spans="1:16" ht="24.95" customHeight="1"/>
    <row r="109" spans="1:16" ht="24.95" customHeight="1"/>
    <row r="110" spans="1:16" ht="24.95" customHeight="1"/>
    <row r="111" spans="1:16" ht="24.95" customHeight="1"/>
    <row r="112" spans="1:16" ht="24.95" customHeight="1"/>
    <row r="113" ht="24.95" customHeight="1"/>
    <row r="114" ht="24.95" customHeight="1"/>
  </sheetData>
  <mergeCells count="50">
    <mergeCell ref="I2:J2"/>
    <mergeCell ref="D65:D80"/>
    <mergeCell ref="E65:E80"/>
    <mergeCell ref="E61:E64"/>
    <mergeCell ref="D61:D64"/>
    <mergeCell ref="D17:D22"/>
    <mergeCell ref="E17:E22"/>
    <mergeCell ref="D23:D24"/>
    <mergeCell ref="E23:E24"/>
    <mergeCell ref="D11:D12"/>
    <mergeCell ref="E11:E12"/>
    <mergeCell ref="E29:E32"/>
    <mergeCell ref="E13:E16"/>
    <mergeCell ref="E50:E56"/>
    <mergeCell ref="D50:D56"/>
    <mergeCell ref="A93:A95"/>
    <mergeCell ref="B93:B95"/>
    <mergeCell ref="D93:D95"/>
    <mergeCell ref="E93:E95"/>
    <mergeCell ref="B65:B80"/>
    <mergeCell ref="C65:C80"/>
    <mergeCell ref="B3:C3"/>
    <mergeCell ref="A4:A10"/>
    <mergeCell ref="A11:A24"/>
    <mergeCell ref="B4:B10"/>
    <mergeCell ref="C4:C10"/>
    <mergeCell ref="B11:B24"/>
    <mergeCell ref="C11:C24"/>
    <mergeCell ref="B61:B64"/>
    <mergeCell ref="A61:A80"/>
    <mergeCell ref="E4:E6"/>
    <mergeCell ref="D4:D6"/>
    <mergeCell ref="E25:E28"/>
    <mergeCell ref="D29:D32"/>
    <mergeCell ref="D25:D28"/>
    <mergeCell ref="D33:D35"/>
    <mergeCell ref="E33:E35"/>
    <mergeCell ref="D13:D16"/>
    <mergeCell ref="B25:B60"/>
    <mergeCell ref="A25:A60"/>
    <mergeCell ref="D57:D60"/>
    <mergeCell ref="E57:E60"/>
    <mergeCell ref="C25:C59"/>
    <mergeCell ref="C61:C64"/>
    <mergeCell ref="M29:M32"/>
    <mergeCell ref="M11:M12"/>
    <mergeCell ref="M13:M16"/>
    <mergeCell ref="M17:M22"/>
    <mergeCell ref="M23:M24"/>
    <mergeCell ref="M25:M28"/>
  </mergeCells>
  <phoneticPr fontId="161" type="noConversion"/>
  <printOptions horizontalCentered="1"/>
  <pageMargins left="0.39370078740157483" right="0.39370078740157483" top="0.55118110236220474" bottom="0.55118110236220474" header="0.31496062992125984" footer="0.31496062992125984"/>
  <pageSetup paperSize="8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AH267"/>
  <sheetViews>
    <sheetView zoomScaleNormal="100" zoomScaleSheetLayoutView="100" workbookViewId="0">
      <pane xSplit="6" ySplit="5" topLeftCell="O33" activePane="bottomRight" state="frozen"/>
      <selection activeCell="CS37" sqref="CS37"/>
      <selection pane="topRight" activeCell="CS37" sqref="CS37"/>
      <selection pane="bottomLeft" activeCell="CS37" sqref="CS37"/>
      <selection pane="bottomRight" activeCell="E1" sqref="E1:I1048576"/>
    </sheetView>
  </sheetViews>
  <sheetFormatPr defaultColWidth="9" defaultRowHeight="16.5" outlineLevelCol="1"/>
  <cols>
    <col min="1" max="2" width="5.5" style="2" customWidth="1"/>
    <col min="3" max="3" width="5.25" style="2" customWidth="1"/>
    <col min="4" max="4" width="11.625" style="2" customWidth="1" outlineLevel="1"/>
    <col min="5" max="5" width="12.375" style="2" hidden="1" customWidth="1" outlineLevel="1"/>
    <col min="6" max="8" width="11.625" style="2" hidden="1" customWidth="1" outlineLevel="1"/>
    <col min="9" max="9" width="14.375" style="2" hidden="1" customWidth="1" outlineLevel="1"/>
    <col min="10" max="10" width="18.25" style="2" customWidth="1"/>
    <col min="11" max="11" width="17.375" style="13" customWidth="1" outlineLevel="1"/>
    <col min="12" max="12" width="15.625" style="3" customWidth="1" outlineLevel="1"/>
    <col min="13" max="15" width="15.625" style="13" customWidth="1" outlineLevel="1"/>
    <col min="16" max="16" width="15.625" style="13" customWidth="1"/>
    <col min="17" max="17" width="15.625" style="3" customWidth="1"/>
    <col min="18" max="19" width="15.625" style="13" customWidth="1"/>
    <col min="20" max="20" width="15.625" style="3" customWidth="1"/>
    <col min="21" max="21" width="14.625" style="3" customWidth="1"/>
    <col min="22" max="22" width="1.875" style="3" customWidth="1"/>
    <col min="23" max="26" width="14.625" customWidth="1"/>
    <col min="27" max="27" width="12.625" customWidth="1"/>
  </cols>
  <sheetData>
    <row r="1" spans="1:34" ht="24.95" customHeight="1">
      <c r="A1" s="811" t="s">
        <v>1080</v>
      </c>
      <c r="B1" s="3"/>
      <c r="W1" s="1"/>
      <c r="X1" s="1"/>
      <c r="Y1" s="1"/>
      <c r="AB1" s="1"/>
      <c r="AC1" s="1"/>
      <c r="AD1" s="1"/>
      <c r="AE1" s="1"/>
      <c r="AF1" s="1"/>
      <c r="AG1" s="1"/>
      <c r="AH1" s="1"/>
    </row>
    <row r="2" spans="1:34" ht="24.95" customHeight="1">
      <c r="A2" s="140"/>
      <c r="B2" s="140"/>
      <c r="C2" s="140"/>
      <c r="D2" s="140"/>
      <c r="W2" s="1"/>
      <c r="X2" s="1"/>
      <c r="Y2" s="1"/>
      <c r="AB2" s="1"/>
      <c r="AC2" s="1"/>
      <c r="AD2" s="1"/>
      <c r="AE2" s="1"/>
      <c r="AF2" s="1"/>
      <c r="AG2" s="1"/>
      <c r="AH2" s="1"/>
    </row>
    <row r="3" spans="1:34" ht="24.95" customHeight="1">
      <c r="A3" s="4433" t="s">
        <v>640</v>
      </c>
      <c r="B3" s="4436" t="s">
        <v>697</v>
      </c>
      <c r="C3" s="4437"/>
      <c r="D3" s="4437"/>
      <c r="E3" s="4437"/>
      <c r="F3" s="4437"/>
      <c r="G3" s="4437"/>
      <c r="H3" s="4437"/>
      <c r="I3" s="4438"/>
      <c r="J3" s="1444" t="s">
        <v>945</v>
      </c>
      <c r="K3" s="4647" t="s">
        <v>56</v>
      </c>
      <c r="L3" s="4648"/>
      <c r="M3" s="4648"/>
      <c r="N3" s="4648"/>
      <c r="O3" s="4648"/>
      <c r="P3" s="4648"/>
      <c r="Q3" s="4648"/>
      <c r="R3" s="4648"/>
      <c r="S3" s="4643" t="s">
        <v>867</v>
      </c>
      <c r="T3" s="4644"/>
      <c r="U3" s="514"/>
      <c r="W3" s="1"/>
      <c r="X3" s="1"/>
      <c r="Y3" s="1"/>
      <c r="AB3" s="1"/>
      <c r="AC3" s="1"/>
      <c r="AD3" s="1"/>
      <c r="AE3" s="1"/>
      <c r="AF3" s="1"/>
      <c r="AG3" s="1"/>
      <c r="AH3" s="1"/>
    </row>
    <row r="4" spans="1:34" ht="24.95" customHeight="1">
      <c r="A4" s="4434"/>
      <c r="B4" s="4433" t="s">
        <v>151</v>
      </c>
      <c r="C4" s="4650" t="s">
        <v>161</v>
      </c>
      <c r="D4" s="4433" t="s">
        <v>157</v>
      </c>
      <c r="E4" s="4433" t="s">
        <v>163</v>
      </c>
      <c r="F4" s="1266" t="s">
        <v>955</v>
      </c>
      <c r="G4" s="3880" t="s">
        <v>953</v>
      </c>
      <c r="H4" s="1266" t="s">
        <v>961</v>
      </c>
      <c r="I4" s="1267" t="s">
        <v>955</v>
      </c>
      <c r="J4" s="4650" t="s">
        <v>159</v>
      </c>
      <c r="K4" s="4649" t="s">
        <v>857</v>
      </c>
      <c r="L4" s="4657" t="s">
        <v>360</v>
      </c>
      <c r="M4" s="4657"/>
      <c r="N4" s="4657"/>
      <c r="O4" s="4658"/>
      <c r="P4" s="2410"/>
      <c r="Q4" s="4655" t="s">
        <v>366</v>
      </c>
      <c r="R4" s="4656"/>
      <c r="S4" s="4645"/>
      <c r="T4" s="4646"/>
      <c r="U4" s="514"/>
    </row>
    <row r="5" spans="1:34" ht="24.75" customHeight="1">
      <c r="A5" s="4435"/>
      <c r="B5" s="4435"/>
      <c r="C5" s="4651"/>
      <c r="D5" s="4435"/>
      <c r="E5" s="4435"/>
      <c r="F5" s="1266" t="s">
        <v>946</v>
      </c>
      <c r="G5" s="1266" t="s">
        <v>946</v>
      </c>
      <c r="H5" s="1266" t="s">
        <v>946</v>
      </c>
      <c r="I5" s="1266" t="s">
        <v>2</v>
      </c>
      <c r="J5" s="4652"/>
      <c r="K5" s="4649"/>
      <c r="L5" s="2409" t="s">
        <v>3050</v>
      </c>
      <c r="M5" s="1274" t="s">
        <v>959</v>
      </c>
      <c r="N5" s="1274" t="s">
        <v>185</v>
      </c>
      <c r="O5" s="2409" t="s">
        <v>859</v>
      </c>
      <c r="P5" s="2409" t="s">
        <v>156</v>
      </c>
      <c r="Q5" s="1275" t="s">
        <v>141</v>
      </c>
      <c r="R5" s="1276" t="s">
        <v>862</v>
      </c>
      <c r="S5" s="3894" t="s">
        <v>185</v>
      </c>
      <c r="T5" s="1277" t="s">
        <v>178</v>
      </c>
      <c r="U5" s="514"/>
    </row>
    <row r="6" spans="1:34" ht="24.95" customHeight="1">
      <c r="A6" s="4666" t="s">
        <v>704</v>
      </c>
      <c r="B6" s="2092">
        <v>1</v>
      </c>
      <c r="C6" s="3858" t="s">
        <v>639</v>
      </c>
      <c r="D6" s="2094" t="s">
        <v>856</v>
      </c>
      <c r="E6" s="3079"/>
      <c r="F6" s="2220">
        <v>886.42</v>
      </c>
      <c r="G6" s="2095"/>
      <c r="H6" s="2095"/>
      <c r="I6" s="2095">
        <f t="shared" ref="I6:I64" si="0">F6*0.3025</f>
        <v>268.14204999999998</v>
      </c>
      <c r="J6" s="3329" t="s">
        <v>3010</v>
      </c>
      <c r="K6" s="3361">
        <f t="shared" ref="K6:K17" si="1">ROUND(F6*$L$229,-1)</f>
        <v>96950</v>
      </c>
      <c r="L6" s="3333">
        <f>'검침 내역'!V6</f>
        <v>2.3000000000000043</v>
      </c>
      <c r="M6" s="3904">
        <f>ROUND((L6*1.3*0.86*'열 요금 고지 및 기준'!Q38),-1)</f>
        <v>224980</v>
      </c>
      <c r="N6" s="3361">
        <f>M6+K6</f>
        <v>321930</v>
      </c>
      <c r="O6" s="3361">
        <f>ROUND(F6*$O$244,-1)</f>
        <v>1057280</v>
      </c>
      <c r="P6" s="3361">
        <f>K6+M6+O6</f>
        <v>1379210</v>
      </c>
      <c r="Q6" s="2081"/>
      <c r="R6" s="2081"/>
      <c r="S6" s="3893">
        <f>N6+R6</f>
        <v>321930</v>
      </c>
      <c r="T6" s="2081">
        <f>O6</f>
        <v>1057280</v>
      </c>
      <c r="U6" s="20">
        <v>2126630</v>
      </c>
      <c r="W6" s="684">
        <f>S6-U6</f>
        <v>-1804700</v>
      </c>
    </row>
    <row r="7" spans="1:34" ht="24.95" customHeight="1">
      <c r="A7" s="4667"/>
      <c r="B7" s="2101">
        <v>2</v>
      </c>
      <c r="C7" s="3859" t="s">
        <v>639</v>
      </c>
      <c r="D7" s="2086" t="s">
        <v>1668</v>
      </c>
      <c r="E7" s="3080"/>
      <c r="F7" s="2221">
        <v>61.65</v>
      </c>
      <c r="G7" s="1768"/>
      <c r="H7" s="1768"/>
      <c r="I7" s="1768">
        <f t="shared" si="0"/>
        <v>18.649124999999998</v>
      </c>
      <c r="J7" s="2058" t="s">
        <v>1670</v>
      </c>
      <c r="K7" s="2994">
        <f t="shared" si="1"/>
        <v>6740</v>
      </c>
      <c r="L7" s="3334">
        <f>'검침 내역'!V7</f>
        <v>0</v>
      </c>
      <c r="M7" s="3905">
        <f>ROUND((L7*1.3*0.86*'열 요금 고지 및 기준'!Q38),-1)</f>
        <v>0</v>
      </c>
      <c r="N7" s="2994">
        <f>M7+K7</f>
        <v>6740</v>
      </c>
      <c r="O7" s="2994">
        <f t="shared" ref="O7:O17" si="2">ROUND(F7*$O$244,-1)</f>
        <v>73530</v>
      </c>
      <c r="P7" s="2994">
        <f>K7+M7+O7</f>
        <v>80270</v>
      </c>
      <c r="Q7" s="2076"/>
      <c r="R7" s="2076"/>
      <c r="S7" s="3353">
        <f>N7+R7</f>
        <v>6740</v>
      </c>
      <c r="T7" s="2076">
        <f>O7</f>
        <v>73530</v>
      </c>
      <c r="U7" s="20">
        <v>398000</v>
      </c>
      <c r="W7" s="684">
        <f t="shared" ref="W7:W68" si="3">S7-U7</f>
        <v>-391260</v>
      </c>
    </row>
    <row r="8" spans="1:34" ht="24.95" customHeight="1">
      <c r="A8" s="4667"/>
      <c r="B8" s="2101">
        <v>3</v>
      </c>
      <c r="C8" s="3859" t="s">
        <v>639</v>
      </c>
      <c r="D8" s="2086" t="s">
        <v>635</v>
      </c>
      <c r="E8" s="3080"/>
      <c r="F8" s="2221">
        <v>1035.5</v>
      </c>
      <c r="G8" s="1766"/>
      <c r="H8" s="1766"/>
      <c r="I8" s="1768">
        <f t="shared" si="0"/>
        <v>313.23874999999998</v>
      </c>
      <c r="J8" s="2058" t="s">
        <v>317</v>
      </c>
      <c r="K8" s="2994">
        <f t="shared" si="1"/>
        <v>113260</v>
      </c>
      <c r="L8" s="3334">
        <f>'검침 내역'!V8</f>
        <v>2.1999999999999602</v>
      </c>
      <c r="M8" s="3905">
        <f>ROUND((L8*1.3*0.86*'열 요금 고지 및 기준'!Q38),-1)</f>
        <v>215200</v>
      </c>
      <c r="N8" s="2994">
        <f t="shared" ref="N8:N67" si="4">M8+K8</f>
        <v>328460</v>
      </c>
      <c r="O8" s="2994">
        <f t="shared" si="2"/>
        <v>1235100</v>
      </c>
      <c r="P8" s="2994">
        <f t="shared" ref="P8:P67" si="5">K8+M8+O8</f>
        <v>1563560</v>
      </c>
      <c r="Q8" s="2076"/>
      <c r="R8" s="2076"/>
      <c r="S8" s="3353">
        <f t="shared" ref="S8:S67" si="6">N8+R8</f>
        <v>328460</v>
      </c>
      <c r="T8" s="2076">
        <f t="shared" ref="T8:T67" si="7">O8</f>
        <v>1235100</v>
      </c>
      <c r="U8" s="20">
        <v>1743530</v>
      </c>
      <c r="W8" s="684">
        <f t="shared" si="3"/>
        <v>-1415070</v>
      </c>
    </row>
    <row r="9" spans="1:34" ht="24.95" customHeight="1">
      <c r="A9" s="4667"/>
      <c r="B9" s="2101">
        <v>4</v>
      </c>
      <c r="C9" s="3859" t="s">
        <v>639</v>
      </c>
      <c r="D9" s="2086" t="s">
        <v>635</v>
      </c>
      <c r="E9" s="3081"/>
      <c r="F9" s="2221">
        <v>749.44</v>
      </c>
      <c r="G9" s="1768"/>
      <c r="H9" s="1768"/>
      <c r="I9" s="1768">
        <f t="shared" si="0"/>
        <v>226.7056</v>
      </c>
      <c r="J9" s="2890" t="s">
        <v>2542</v>
      </c>
      <c r="K9" s="2076">
        <f t="shared" si="1"/>
        <v>81970</v>
      </c>
      <c r="L9" s="2076">
        <f>'검침 내역'!V9</f>
        <v>0</v>
      </c>
      <c r="M9" s="2076">
        <f>ROUND((L9*'열 요금 고지 및 기준'!$V$22),-1)</f>
        <v>0</v>
      </c>
      <c r="N9" s="2076">
        <f t="shared" si="4"/>
        <v>81970</v>
      </c>
      <c r="O9" s="2076">
        <f t="shared" si="2"/>
        <v>893900</v>
      </c>
      <c r="P9" s="2076">
        <f t="shared" si="5"/>
        <v>975870</v>
      </c>
      <c r="Q9" s="2076"/>
      <c r="R9" s="2076"/>
      <c r="S9" s="3353">
        <f t="shared" si="6"/>
        <v>81970</v>
      </c>
      <c r="T9" s="2076">
        <f t="shared" si="7"/>
        <v>893900</v>
      </c>
      <c r="U9" s="20">
        <v>4284700</v>
      </c>
      <c r="W9" s="684">
        <f t="shared" si="3"/>
        <v>-4202730</v>
      </c>
    </row>
    <row r="10" spans="1:34" ht="24.95" customHeight="1">
      <c r="A10" s="4667"/>
      <c r="B10" s="2101">
        <v>5</v>
      </c>
      <c r="C10" s="3859" t="s">
        <v>639</v>
      </c>
      <c r="D10" s="2086" t="s">
        <v>856</v>
      </c>
      <c r="E10" s="3081"/>
      <c r="F10" s="2221">
        <v>1070.0899999999999</v>
      </c>
      <c r="G10" s="1768"/>
      <c r="H10" s="1768"/>
      <c r="I10" s="1768">
        <f t="shared" si="0"/>
        <v>323.70222499999994</v>
      </c>
      <c r="J10" s="3466" t="s">
        <v>631</v>
      </c>
      <c r="K10" s="2994">
        <f t="shared" si="1"/>
        <v>117040</v>
      </c>
      <c r="L10" s="2994">
        <f>'검침 내역'!V10</f>
        <v>0</v>
      </c>
      <c r="M10" s="2994">
        <f>ROUND((L10*1.3*0.86*'열 요금 고지 및 기준'!Q37),-1)</f>
        <v>0</v>
      </c>
      <c r="N10" s="2994">
        <f t="shared" si="4"/>
        <v>117040</v>
      </c>
      <c r="O10" s="2994">
        <f t="shared" si="2"/>
        <v>1276360</v>
      </c>
      <c r="P10" s="2994">
        <f t="shared" si="5"/>
        <v>1393400</v>
      </c>
      <c r="Q10" s="2076"/>
      <c r="R10" s="2076"/>
      <c r="S10" s="3353">
        <f t="shared" si="6"/>
        <v>117040</v>
      </c>
      <c r="T10" s="2076">
        <f t="shared" si="7"/>
        <v>1276360</v>
      </c>
      <c r="U10" s="20">
        <v>1009840</v>
      </c>
      <c r="W10" s="684">
        <f t="shared" si="3"/>
        <v>-892800</v>
      </c>
    </row>
    <row r="11" spans="1:34" ht="24.95" customHeight="1">
      <c r="A11" s="4667"/>
      <c r="B11" s="2101">
        <v>6</v>
      </c>
      <c r="C11" s="3859" t="s">
        <v>639</v>
      </c>
      <c r="D11" s="2086" t="s">
        <v>1668</v>
      </c>
      <c r="E11" s="3081"/>
      <c r="F11" s="2221">
        <v>394.96</v>
      </c>
      <c r="G11" s="1768"/>
      <c r="H11" s="1768"/>
      <c r="I11" s="1768">
        <f t="shared" si="0"/>
        <v>119.47539999999999</v>
      </c>
      <c r="J11" s="3493" t="s">
        <v>3066</v>
      </c>
      <c r="K11" s="2994">
        <f t="shared" si="1"/>
        <v>43200</v>
      </c>
      <c r="L11" s="2994">
        <f>'검침 내역'!V11</f>
        <v>3</v>
      </c>
      <c r="M11" s="3905">
        <f>ROUND((L11*1.3*0.86*'열 요금 고지 및 기준'!Q38),-1)</f>
        <v>293450</v>
      </c>
      <c r="N11" s="2994">
        <f>M11+K11</f>
        <v>336650</v>
      </c>
      <c r="O11" s="2994">
        <f t="shared" si="2"/>
        <v>471090</v>
      </c>
      <c r="P11" s="2994">
        <f t="shared" si="5"/>
        <v>807740</v>
      </c>
      <c r="Q11" s="2076"/>
      <c r="R11" s="2076"/>
      <c r="S11" s="3353">
        <f t="shared" si="6"/>
        <v>336650</v>
      </c>
      <c r="T11" s="2076">
        <f t="shared" si="7"/>
        <v>471090</v>
      </c>
      <c r="U11" s="20">
        <v>43200</v>
      </c>
      <c r="W11" s="684">
        <f t="shared" si="3"/>
        <v>293450</v>
      </c>
    </row>
    <row r="12" spans="1:34" ht="24.95" customHeight="1">
      <c r="A12" s="4667"/>
      <c r="B12" s="2101">
        <v>7</v>
      </c>
      <c r="C12" s="3859" t="s">
        <v>639</v>
      </c>
      <c r="D12" s="2086" t="s">
        <v>635</v>
      </c>
      <c r="E12" s="3081"/>
      <c r="F12" s="2221">
        <v>363.74</v>
      </c>
      <c r="G12" s="1768"/>
      <c r="H12" s="1768"/>
      <c r="I12" s="1768">
        <f t="shared" si="0"/>
        <v>110.03135</v>
      </c>
      <c r="J12" s="3467" t="s">
        <v>113</v>
      </c>
      <c r="K12" s="2076">
        <f t="shared" si="1"/>
        <v>39780</v>
      </c>
      <c r="L12" s="2076">
        <f>'검침 내역'!V12</f>
        <v>0</v>
      </c>
      <c r="M12" s="2076">
        <f>ROUND((L12*'열 요금 고지 및 기준'!$V$22),-1)</f>
        <v>0</v>
      </c>
      <c r="N12" s="2076">
        <f t="shared" si="4"/>
        <v>39780</v>
      </c>
      <c r="O12" s="2076">
        <f t="shared" si="2"/>
        <v>433850</v>
      </c>
      <c r="P12" s="2076">
        <f t="shared" si="5"/>
        <v>473630</v>
      </c>
      <c r="Q12" s="2076"/>
      <c r="R12" s="2076"/>
      <c r="S12" s="3353">
        <f t="shared" si="6"/>
        <v>39780</v>
      </c>
      <c r="T12" s="2076">
        <f t="shared" si="7"/>
        <v>433850</v>
      </c>
      <c r="U12" s="20">
        <v>537400</v>
      </c>
      <c r="W12" s="684">
        <f t="shared" si="3"/>
        <v>-497620</v>
      </c>
    </row>
    <row r="13" spans="1:34" ht="24.95" customHeight="1">
      <c r="A13" s="4667"/>
      <c r="B13" s="2101">
        <v>8</v>
      </c>
      <c r="C13" s="3859" t="s">
        <v>639</v>
      </c>
      <c r="D13" s="2086" t="s">
        <v>635</v>
      </c>
      <c r="E13" s="3081"/>
      <c r="F13" s="2221">
        <v>61.74</v>
      </c>
      <c r="G13" s="1768"/>
      <c r="H13" s="1768"/>
      <c r="I13" s="1768">
        <f t="shared" si="0"/>
        <v>18.676349999999999</v>
      </c>
      <c r="J13" s="2058" t="s">
        <v>632</v>
      </c>
      <c r="K13" s="2076">
        <f t="shared" si="1"/>
        <v>6750</v>
      </c>
      <c r="L13" s="2076">
        <f>'검침 내역'!V13</f>
        <v>37.352699999999999</v>
      </c>
      <c r="M13" s="2076">
        <f>ROUND((L13*'열 요금 고지 및 기준'!$V$22),-1)</f>
        <v>140410</v>
      </c>
      <c r="N13" s="2076">
        <f>M13+K13</f>
        <v>147160</v>
      </c>
      <c r="O13" s="2076">
        <f t="shared" si="2"/>
        <v>73640</v>
      </c>
      <c r="P13" s="2076">
        <f t="shared" si="5"/>
        <v>220800</v>
      </c>
      <c r="Q13" s="2076"/>
      <c r="R13" s="2076"/>
      <c r="S13" s="3353">
        <f>N13+R13</f>
        <v>147160</v>
      </c>
      <c r="T13" s="2076">
        <f t="shared" si="7"/>
        <v>73640</v>
      </c>
      <c r="U13" s="20">
        <v>177590</v>
      </c>
      <c r="W13" s="684">
        <f t="shared" si="3"/>
        <v>-30430</v>
      </c>
    </row>
    <row r="14" spans="1:34" ht="24.95" customHeight="1">
      <c r="A14" s="4667"/>
      <c r="B14" s="2101">
        <v>9</v>
      </c>
      <c r="C14" s="3859" t="s">
        <v>639</v>
      </c>
      <c r="D14" s="2114" t="s">
        <v>635</v>
      </c>
      <c r="E14" s="3082"/>
      <c r="F14" s="2221">
        <v>60.39</v>
      </c>
      <c r="G14" s="2221"/>
      <c r="H14" s="2221"/>
      <c r="I14" s="2221">
        <f t="shared" si="0"/>
        <v>18.267975</v>
      </c>
      <c r="J14" s="2073" t="s">
        <v>1381</v>
      </c>
      <c r="K14" s="2076">
        <f t="shared" si="1"/>
        <v>6610</v>
      </c>
      <c r="L14" s="2076">
        <f>'검침 내역'!V14</f>
        <v>36.53595</v>
      </c>
      <c r="M14" s="2076">
        <f>ROUND((L14*'열 요금 고지 및 기준'!$V$22),-1)</f>
        <v>137340</v>
      </c>
      <c r="N14" s="2076">
        <f t="shared" si="4"/>
        <v>143950</v>
      </c>
      <c r="O14" s="2076">
        <f t="shared" si="2"/>
        <v>72030</v>
      </c>
      <c r="P14" s="2076">
        <f t="shared" si="5"/>
        <v>215980</v>
      </c>
      <c r="Q14" s="2076"/>
      <c r="R14" s="2076"/>
      <c r="S14" s="3353">
        <f t="shared" si="6"/>
        <v>143950</v>
      </c>
      <c r="T14" s="2076">
        <f t="shared" si="7"/>
        <v>72030</v>
      </c>
      <c r="U14" s="20">
        <v>173720</v>
      </c>
      <c r="W14" s="684">
        <f t="shared" si="3"/>
        <v>-29770</v>
      </c>
    </row>
    <row r="15" spans="1:34" ht="24.95" customHeight="1">
      <c r="A15" s="4667"/>
      <c r="B15" s="2101">
        <v>10</v>
      </c>
      <c r="C15" s="3859" t="s">
        <v>639</v>
      </c>
      <c r="D15" s="2114" t="s">
        <v>635</v>
      </c>
      <c r="E15" s="3082"/>
      <c r="F15" s="2221">
        <v>41.57</v>
      </c>
      <c r="G15" s="2221"/>
      <c r="H15" s="2221"/>
      <c r="I15" s="2221">
        <f t="shared" si="0"/>
        <v>12.574925</v>
      </c>
      <c r="J15" s="2073" t="s">
        <v>2165</v>
      </c>
      <c r="K15" s="2076">
        <f t="shared" si="1"/>
        <v>4550</v>
      </c>
      <c r="L15" s="2076">
        <f>'검침 내역'!V15</f>
        <v>25.149850000000001</v>
      </c>
      <c r="M15" s="2076">
        <f>ROUND((L15*'열 요금 고지 및 기준'!$V$22),-1)</f>
        <v>94540</v>
      </c>
      <c r="N15" s="2076">
        <f t="shared" si="4"/>
        <v>99090</v>
      </c>
      <c r="O15" s="2076">
        <f t="shared" si="2"/>
        <v>49580</v>
      </c>
      <c r="P15" s="2076">
        <f t="shared" si="5"/>
        <v>148670</v>
      </c>
      <c r="Q15" s="2076"/>
      <c r="R15" s="2076"/>
      <c r="S15" s="3353">
        <f t="shared" si="6"/>
        <v>99090</v>
      </c>
      <c r="T15" s="2076">
        <f t="shared" si="7"/>
        <v>49580</v>
      </c>
      <c r="U15" s="20">
        <v>119580</v>
      </c>
      <c r="W15" s="684">
        <f t="shared" si="3"/>
        <v>-20490</v>
      </c>
    </row>
    <row r="16" spans="1:34" ht="24.95" customHeight="1">
      <c r="A16" s="4667"/>
      <c r="B16" s="2101">
        <v>11</v>
      </c>
      <c r="C16" s="3859" t="s">
        <v>639</v>
      </c>
      <c r="D16" s="2114" t="s">
        <v>635</v>
      </c>
      <c r="E16" s="3082"/>
      <c r="F16" s="2221">
        <v>18.399999999999999</v>
      </c>
      <c r="G16" s="2221"/>
      <c r="H16" s="2221"/>
      <c r="I16" s="2221">
        <v>5.57</v>
      </c>
      <c r="J16" s="2073" t="s">
        <v>1591</v>
      </c>
      <c r="K16" s="2076">
        <f t="shared" si="1"/>
        <v>2010</v>
      </c>
      <c r="L16" s="2076">
        <f>'검침 내역'!V16</f>
        <v>11.14</v>
      </c>
      <c r="M16" s="2076">
        <f>ROUND((L16*'열 요금 고지 및 기준'!$V$22),-1)</f>
        <v>41880</v>
      </c>
      <c r="N16" s="2076">
        <f t="shared" si="4"/>
        <v>43890</v>
      </c>
      <c r="O16" s="2076">
        <f t="shared" si="2"/>
        <v>21950</v>
      </c>
      <c r="P16" s="2076">
        <f t="shared" si="5"/>
        <v>65840</v>
      </c>
      <c r="Q16" s="2076"/>
      <c r="R16" s="2076"/>
      <c r="S16" s="3353">
        <f t="shared" si="6"/>
        <v>43890</v>
      </c>
      <c r="T16" s="2076">
        <f t="shared" si="7"/>
        <v>21950</v>
      </c>
      <c r="U16" s="20">
        <v>52960</v>
      </c>
      <c r="W16" s="684">
        <f t="shared" si="3"/>
        <v>-9070</v>
      </c>
    </row>
    <row r="17" spans="1:23" ht="24.95" customHeight="1">
      <c r="A17" s="4667"/>
      <c r="B17" s="2101">
        <v>12</v>
      </c>
      <c r="C17" s="3859" t="s">
        <v>639</v>
      </c>
      <c r="D17" s="2114" t="s">
        <v>635</v>
      </c>
      <c r="E17" s="3082"/>
      <c r="F17" s="2221">
        <v>22.95</v>
      </c>
      <c r="G17" s="2221"/>
      <c r="H17" s="2221"/>
      <c r="I17" s="2221">
        <v>6.94</v>
      </c>
      <c r="J17" s="3464" t="s">
        <v>3037</v>
      </c>
      <c r="K17" s="2076">
        <f t="shared" si="1"/>
        <v>2510</v>
      </c>
      <c r="L17" s="2076">
        <f>'검침 내역'!V17</f>
        <v>13.88</v>
      </c>
      <c r="M17" s="2076">
        <f>ROUND((L17*'열 요금 고지 및 기준'!$V$22),-1)</f>
        <v>52170</v>
      </c>
      <c r="N17" s="2076">
        <f>M17+K17</f>
        <v>54680</v>
      </c>
      <c r="O17" s="2076">
        <f t="shared" si="2"/>
        <v>27370</v>
      </c>
      <c r="P17" s="2076">
        <f>K17+M17+O17</f>
        <v>82050</v>
      </c>
      <c r="Q17" s="2076"/>
      <c r="R17" s="2076"/>
      <c r="S17" s="3353">
        <f>N17+R17</f>
        <v>54680</v>
      </c>
      <c r="T17" s="2076">
        <f>O17</f>
        <v>27370</v>
      </c>
      <c r="U17" s="20">
        <v>65990</v>
      </c>
      <c r="W17" s="684"/>
    </row>
    <row r="18" spans="1:23" ht="24.95" customHeight="1">
      <c r="A18" s="4667"/>
      <c r="B18" s="2101">
        <v>13</v>
      </c>
      <c r="C18" s="3859" t="s">
        <v>639</v>
      </c>
      <c r="D18" s="2086" t="s">
        <v>858</v>
      </c>
      <c r="E18" s="3081"/>
      <c r="F18" s="1766">
        <v>1363.48</v>
      </c>
      <c r="G18" s="1766"/>
      <c r="H18" s="1766"/>
      <c r="I18" s="2221">
        <v>412.45</v>
      </c>
      <c r="J18" s="2073" t="s">
        <v>3360</v>
      </c>
      <c r="K18" s="2076"/>
      <c r="L18" s="2076">
        <f>'검침 내역'!V18</f>
        <v>0</v>
      </c>
      <c r="M18" s="2076">
        <f>ROUND((L18*'열 요금 고지 및 기준'!$V$22),-1)</f>
        <v>0</v>
      </c>
      <c r="N18" s="2076">
        <f t="shared" si="4"/>
        <v>0</v>
      </c>
      <c r="O18" s="2076"/>
      <c r="P18" s="2076">
        <f t="shared" si="5"/>
        <v>0</v>
      </c>
      <c r="Q18" s="2076"/>
      <c r="R18" s="2076"/>
      <c r="S18" s="3353">
        <f t="shared" si="6"/>
        <v>0</v>
      </c>
      <c r="T18" s="2076">
        <f t="shared" si="7"/>
        <v>0</v>
      </c>
      <c r="U18" s="20">
        <v>0</v>
      </c>
      <c r="W18" s="684">
        <f t="shared" si="3"/>
        <v>0</v>
      </c>
    </row>
    <row r="19" spans="1:23" ht="24.95" customHeight="1">
      <c r="A19" s="4667"/>
      <c r="B19" s="2101">
        <v>14</v>
      </c>
      <c r="C19" s="3859" t="s">
        <v>639</v>
      </c>
      <c r="D19" s="2086" t="s">
        <v>633</v>
      </c>
      <c r="E19" s="3081"/>
      <c r="F19" s="3433">
        <v>70.98</v>
      </c>
      <c r="G19" s="3433"/>
      <c r="H19" s="3433"/>
      <c r="I19" s="3433">
        <f t="shared" si="0"/>
        <v>21.471450000000001</v>
      </c>
      <c r="J19" s="2073" t="s">
        <v>3364</v>
      </c>
      <c r="K19" s="2076"/>
      <c r="L19" s="2076">
        <f>'검침 내역'!V19</f>
        <v>0</v>
      </c>
      <c r="M19" s="2076">
        <f>ROUND((L19*'열 요금 고지 및 기준'!$V$22),-1)</f>
        <v>0</v>
      </c>
      <c r="N19" s="2076">
        <f t="shared" si="4"/>
        <v>0</v>
      </c>
      <c r="O19" s="2076"/>
      <c r="P19" s="2076">
        <f t="shared" si="5"/>
        <v>0</v>
      </c>
      <c r="Q19" s="2076"/>
      <c r="R19" s="2076"/>
      <c r="S19" s="3353">
        <f t="shared" si="6"/>
        <v>0</v>
      </c>
      <c r="T19" s="2076">
        <f t="shared" si="7"/>
        <v>0</v>
      </c>
      <c r="U19" s="20">
        <v>0</v>
      </c>
      <c r="V19" s="7" t="s">
        <v>140</v>
      </c>
      <c r="W19" s="684">
        <f t="shared" si="3"/>
        <v>0</v>
      </c>
    </row>
    <row r="20" spans="1:23" ht="24.95" customHeight="1">
      <c r="A20" s="4667"/>
      <c r="B20" s="2101">
        <v>15</v>
      </c>
      <c r="C20" s="3859" t="s">
        <v>639</v>
      </c>
      <c r="D20" s="2086" t="s">
        <v>858</v>
      </c>
      <c r="E20" s="3081"/>
      <c r="F20" s="3433">
        <v>2331.4</v>
      </c>
      <c r="G20" s="3434"/>
      <c r="H20" s="3434"/>
      <c r="I20" s="3434">
        <f t="shared" si="0"/>
        <v>705.24850000000004</v>
      </c>
      <c r="J20" s="2070" t="s">
        <v>8</v>
      </c>
      <c r="K20" s="2076"/>
      <c r="L20" s="2076">
        <f>'검침 내역'!V20</f>
        <v>0</v>
      </c>
      <c r="M20" s="2076">
        <f>ROUND((L20*'열 요금 고지 및 기준'!$V$22),-1)</f>
        <v>0</v>
      </c>
      <c r="N20" s="2076">
        <f t="shared" si="4"/>
        <v>0</v>
      </c>
      <c r="O20" s="2076"/>
      <c r="P20" s="2076">
        <f t="shared" si="5"/>
        <v>0</v>
      </c>
      <c r="Q20" s="2076"/>
      <c r="R20" s="2076"/>
      <c r="S20" s="3353">
        <f t="shared" si="6"/>
        <v>0</v>
      </c>
      <c r="T20" s="2076">
        <f t="shared" si="7"/>
        <v>0</v>
      </c>
      <c r="U20" s="20">
        <v>0</v>
      </c>
      <c r="V20" s="7" t="s">
        <v>140</v>
      </c>
      <c r="W20" s="684">
        <f t="shared" si="3"/>
        <v>0</v>
      </c>
    </row>
    <row r="21" spans="1:23" ht="24.95" customHeight="1">
      <c r="A21" s="4667"/>
      <c r="B21" s="2101">
        <v>16</v>
      </c>
      <c r="C21" s="3859" t="s">
        <v>639</v>
      </c>
      <c r="D21" s="2086" t="s">
        <v>858</v>
      </c>
      <c r="E21" s="3081"/>
      <c r="F21" s="2221">
        <v>2488.48</v>
      </c>
      <c r="G21" s="1768"/>
      <c r="H21" s="1768"/>
      <c r="I21" s="1768">
        <f t="shared" si="0"/>
        <v>752.76519999999994</v>
      </c>
      <c r="J21" s="2070" t="s">
        <v>637</v>
      </c>
      <c r="K21" s="2076"/>
      <c r="L21" s="2076">
        <f>'검침 내역'!V21</f>
        <v>0</v>
      </c>
      <c r="M21" s="2076">
        <f>ROUND((L21*'열 요금 고지 및 기준'!$V$22),-1)</f>
        <v>0</v>
      </c>
      <c r="N21" s="2076">
        <f t="shared" si="4"/>
        <v>0</v>
      </c>
      <c r="O21" s="2076"/>
      <c r="P21" s="2076">
        <f t="shared" si="5"/>
        <v>0</v>
      </c>
      <c r="Q21" s="2076"/>
      <c r="R21" s="2076"/>
      <c r="S21" s="3353">
        <f t="shared" si="6"/>
        <v>0</v>
      </c>
      <c r="T21" s="2076">
        <f t="shared" si="7"/>
        <v>0</v>
      </c>
      <c r="U21" s="20">
        <v>0</v>
      </c>
      <c r="V21" s="7" t="s">
        <v>140</v>
      </c>
      <c r="W21" s="684">
        <f t="shared" si="3"/>
        <v>0</v>
      </c>
    </row>
    <row r="22" spans="1:23" ht="24.95" customHeight="1">
      <c r="A22" s="4667"/>
      <c r="B22" s="2101">
        <v>17</v>
      </c>
      <c r="C22" s="3859" t="s">
        <v>639</v>
      </c>
      <c r="D22" s="2086" t="s">
        <v>633</v>
      </c>
      <c r="E22" s="3081"/>
      <c r="F22" s="2221">
        <v>106.41</v>
      </c>
      <c r="G22" s="1768"/>
      <c r="H22" s="1768"/>
      <c r="I22" s="1768">
        <f t="shared" si="0"/>
        <v>32.189025000000001</v>
      </c>
      <c r="J22" s="3464" t="s">
        <v>3428</v>
      </c>
      <c r="K22" s="2076"/>
      <c r="L22" s="2076">
        <f>'검침 내역'!V22</f>
        <v>0</v>
      </c>
      <c r="M22" s="2076">
        <f>ROUND((L22*'열 요금 고지 및 기준'!$V$22),-1)</f>
        <v>0</v>
      </c>
      <c r="N22" s="2076">
        <f t="shared" si="4"/>
        <v>0</v>
      </c>
      <c r="O22" s="2076"/>
      <c r="P22" s="2076">
        <f t="shared" si="5"/>
        <v>0</v>
      </c>
      <c r="Q22" s="2076"/>
      <c r="R22" s="2076"/>
      <c r="S22" s="3353">
        <f t="shared" si="6"/>
        <v>0</v>
      </c>
      <c r="T22" s="2076">
        <f t="shared" si="7"/>
        <v>0</v>
      </c>
      <c r="U22" s="20">
        <v>0</v>
      </c>
      <c r="W22" s="684">
        <f t="shared" si="3"/>
        <v>0</v>
      </c>
    </row>
    <row r="23" spans="1:23" ht="24.95" customHeight="1">
      <c r="A23" s="4667"/>
      <c r="B23" s="2101">
        <v>18</v>
      </c>
      <c r="C23" s="3859" t="s">
        <v>639</v>
      </c>
      <c r="D23" s="2086" t="s">
        <v>633</v>
      </c>
      <c r="E23" s="3081"/>
      <c r="F23" s="2221">
        <v>25.88</v>
      </c>
      <c r="G23" s="1768"/>
      <c r="H23" s="1768"/>
      <c r="I23" s="1768">
        <f t="shared" si="0"/>
        <v>7.8286999999999995</v>
      </c>
      <c r="J23" s="3464" t="s">
        <v>3426</v>
      </c>
      <c r="K23" s="2076"/>
      <c r="L23" s="2076">
        <f>'검침 내역'!V23</f>
        <v>0</v>
      </c>
      <c r="M23" s="2076">
        <f>ROUND((L23*'열 요금 고지 및 기준'!$V$22),-1)</f>
        <v>0</v>
      </c>
      <c r="N23" s="2076">
        <f t="shared" si="4"/>
        <v>0</v>
      </c>
      <c r="O23" s="2076"/>
      <c r="P23" s="2076">
        <f t="shared" si="5"/>
        <v>0</v>
      </c>
      <c r="Q23" s="2076"/>
      <c r="R23" s="2076"/>
      <c r="S23" s="3353">
        <f t="shared" si="6"/>
        <v>0</v>
      </c>
      <c r="T23" s="2076">
        <f t="shared" si="7"/>
        <v>0</v>
      </c>
      <c r="U23" s="20">
        <v>0</v>
      </c>
      <c r="W23" s="684">
        <f t="shared" si="3"/>
        <v>0</v>
      </c>
    </row>
    <row r="24" spans="1:23" ht="24.95" customHeight="1">
      <c r="A24" s="4667"/>
      <c r="B24" s="2101">
        <v>19</v>
      </c>
      <c r="C24" s="3859" t="s">
        <v>639</v>
      </c>
      <c r="D24" s="2086" t="s">
        <v>858</v>
      </c>
      <c r="E24" s="3081"/>
      <c r="F24" s="2221">
        <v>106.86</v>
      </c>
      <c r="G24" s="1768"/>
      <c r="H24" s="1768"/>
      <c r="I24" s="1768">
        <f t="shared" si="0"/>
        <v>32.325150000000001</v>
      </c>
      <c r="J24" s="2058" t="s">
        <v>2955</v>
      </c>
      <c r="K24" s="2076"/>
      <c r="L24" s="2076">
        <f>'검침 내역'!V24</f>
        <v>0</v>
      </c>
      <c r="M24" s="2076">
        <f>ROUND((L24*'열 요금 고지 및 기준'!$V$22),-1)</f>
        <v>0</v>
      </c>
      <c r="N24" s="2076">
        <f t="shared" si="4"/>
        <v>0</v>
      </c>
      <c r="O24" s="2076"/>
      <c r="P24" s="2076">
        <f t="shared" si="5"/>
        <v>0</v>
      </c>
      <c r="Q24" s="2076"/>
      <c r="R24" s="2076"/>
      <c r="S24" s="3353">
        <f t="shared" si="6"/>
        <v>0</v>
      </c>
      <c r="T24" s="3353">
        <f t="shared" si="7"/>
        <v>0</v>
      </c>
      <c r="U24" s="20">
        <v>0</v>
      </c>
      <c r="W24" s="684">
        <f t="shared" si="3"/>
        <v>0</v>
      </c>
    </row>
    <row r="25" spans="1:23" ht="24.95" customHeight="1">
      <c r="A25" s="4667"/>
      <c r="B25" s="2101">
        <v>20</v>
      </c>
      <c r="C25" s="3859" t="s">
        <v>639</v>
      </c>
      <c r="D25" s="2086" t="s">
        <v>634</v>
      </c>
      <c r="E25" s="3083"/>
      <c r="F25" s="2221">
        <v>384.8</v>
      </c>
      <c r="G25" s="1768"/>
      <c r="H25" s="1768"/>
      <c r="I25" s="1768">
        <f t="shared" si="0"/>
        <v>116.402</v>
      </c>
      <c r="J25" s="2058" t="s">
        <v>1762</v>
      </c>
      <c r="K25" s="2076"/>
      <c r="L25" s="2076">
        <f>'검침 내역'!V25</f>
        <v>0</v>
      </c>
      <c r="M25" s="2076">
        <f>ROUND((L25*'열 요금 고지 및 기준'!$V$22),-1)</f>
        <v>0</v>
      </c>
      <c r="N25" s="2076">
        <f t="shared" si="4"/>
        <v>0</v>
      </c>
      <c r="O25" s="2076"/>
      <c r="P25" s="2076">
        <f t="shared" si="5"/>
        <v>0</v>
      </c>
      <c r="Q25" s="2076"/>
      <c r="R25" s="2076"/>
      <c r="S25" s="3353">
        <f t="shared" si="6"/>
        <v>0</v>
      </c>
      <c r="T25" s="3353">
        <f t="shared" si="7"/>
        <v>0</v>
      </c>
      <c r="U25" s="20">
        <v>0</v>
      </c>
      <c r="W25" s="684">
        <f t="shared" si="3"/>
        <v>0</v>
      </c>
    </row>
    <row r="26" spans="1:23" ht="24.95" customHeight="1">
      <c r="A26" s="4667"/>
      <c r="B26" s="2101">
        <v>21</v>
      </c>
      <c r="C26" s="3860" t="s">
        <v>639</v>
      </c>
      <c r="D26" s="3877" t="s">
        <v>3</v>
      </c>
      <c r="E26" s="3881"/>
      <c r="F26" s="2221">
        <v>581.76</v>
      </c>
      <c r="G26" s="1768"/>
      <c r="H26" s="1768"/>
      <c r="I26" s="1768">
        <f t="shared" si="0"/>
        <v>175.98239999999998</v>
      </c>
      <c r="J26" s="2070" t="s">
        <v>353</v>
      </c>
      <c r="K26" s="2076"/>
      <c r="L26" s="2076">
        <f>'검침 내역'!V26</f>
        <v>0</v>
      </c>
      <c r="M26" s="2076">
        <f>ROUND((L26*'열 요금 고지 및 기준'!$V$22),-1)</f>
        <v>0</v>
      </c>
      <c r="N26" s="2076">
        <f t="shared" si="4"/>
        <v>0</v>
      </c>
      <c r="O26" s="2076"/>
      <c r="P26" s="2076">
        <f t="shared" si="5"/>
        <v>0</v>
      </c>
      <c r="Q26" s="2076"/>
      <c r="R26" s="2076"/>
      <c r="S26" s="3353">
        <f t="shared" si="6"/>
        <v>0</v>
      </c>
      <c r="T26" s="3847">
        <f t="shared" si="7"/>
        <v>0</v>
      </c>
      <c r="U26" s="20">
        <v>0</v>
      </c>
      <c r="W26" s="684">
        <f t="shared" si="3"/>
        <v>0</v>
      </c>
    </row>
    <row r="27" spans="1:23" ht="24.95" customHeight="1">
      <c r="A27" s="4667"/>
      <c r="B27" s="2101">
        <v>22</v>
      </c>
      <c r="C27" s="3861" t="s">
        <v>639</v>
      </c>
      <c r="D27" s="3878" t="s">
        <v>13</v>
      </c>
      <c r="E27" s="3882"/>
      <c r="F27" s="1766">
        <v>723.27</v>
      </c>
      <c r="G27" s="1766"/>
      <c r="H27" s="1766"/>
      <c r="I27" s="1766">
        <f t="shared" si="0"/>
        <v>218.789175</v>
      </c>
      <c r="J27" s="2989" t="s">
        <v>2362</v>
      </c>
      <c r="K27" s="1057"/>
      <c r="L27" s="2076">
        <f>'검침 내역'!V27</f>
        <v>0</v>
      </c>
      <c r="M27" s="2076">
        <f>ROUND((L27*'열 요금 고지 및 기준'!$V$22),-1)</f>
        <v>0</v>
      </c>
      <c r="N27" s="2076">
        <f t="shared" si="4"/>
        <v>0</v>
      </c>
      <c r="O27" s="2076"/>
      <c r="P27" s="2076">
        <f t="shared" si="5"/>
        <v>0</v>
      </c>
      <c r="Q27" s="2076"/>
      <c r="R27" s="2076"/>
      <c r="S27" s="3353">
        <f t="shared" si="6"/>
        <v>0</v>
      </c>
      <c r="T27" s="3848">
        <f t="shared" si="7"/>
        <v>0</v>
      </c>
      <c r="U27" s="20">
        <v>574700</v>
      </c>
      <c r="W27" s="684">
        <f t="shared" si="3"/>
        <v>-574700</v>
      </c>
    </row>
    <row r="28" spans="1:23" ht="24.95" customHeight="1">
      <c r="A28" s="4668"/>
      <c r="B28" s="2222">
        <v>23</v>
      </c>
      <c r="C28" s="3862" t="s">
        <v>639</v>
      </c>
      <c r="D28" s="3879" t="s">
        <v>13</v>
      </c>
      <c r="E28" s="3883"/>
      <c r="F28" s="3435">
        <v>373.85</v>
      </c>
      <c r="G28" s="3436"/>
      <c r="H28" s="3436"/>
      <c r="I28" s="3436">
        <f t="shared" si="0"/>
        <v>113.089625</v>
      </c>
      <c r="J28" s="1710" t="s">
        <v>3427</v>
      </c>
      <c r="K28" s="2905"/>
      <c r="L28" s="3001">
        <f>'검침 내역'!V28</f>
        <v>0</v>
      </c>
      <c r="M28" s="3001">
        <f>ROUND((L28*1.3*0.86*'열 요금 고지 및 기준'!Q35),-1)</f>
        <v>0</v>
      </c>
      <c r="N28" s="3001">
        <f t="shared" si="4"/>
        <v>0</v>
      </c>
      <c r="O28" s="3001"/>
      <c r="P28" s="3001">
        <f t="shared" si="5"/>
        <v>0</v>
      </c>
      <c r="Q28" s="3001"/>
      <c r="R28" s="3001"/>
      <c r="S28" s="3903">
        <f t="shared" si="6"/>
        <v>0</v>
      </c>
      <c r="T28" s="3849">
        <f t="shared" si="7"/>
        <v>0</v>
      </c>
      <c r="U28" s="20">
        <v>953540</v>
      </c>
      <c r="W28" s="684">
        <f t="shared" si="3"/>
        <v>-953540</v>
      </c>
    </row>
    <row r="29" spans="1:23" ht="24.95" customHeight="1">
      <c r="A29" s="4659" t="s">
        <v>705</v>
      </c>
      <c r="B29" s="2092">
        <v>24</v>
      </c>
      <c r="C29" s="3863" t="s">
        <v>638</v>
      </c>
      <c r="D29" s="3413" t="s">
        <v>13</v>
      </c>
      <c r="E29" s="3414"/>
      <c r="F29" s="3442">
        <v>299.10000000000002</v>
      </c>
      <c r="G29" s="2270"/>
      <c r="H29" s="2270"/>
      <c r="I29" s="2270">
        <f t="shared" si="0"/>
        <v>90.47775</v>
      </c>
      <c r="J29" s="3443" t="s">
        <v>5</v>
      </c>
      <c r="K29" s="1613">
        <f>ROUND(F29*$L$230,-1)</f>
        <v>104960</v>
      </c>
      <c r="L29" s="3294">
        <f>'검침 내역'!V29</f>
        <v>64.649999999999991</v>
      </c>
      <c r="M29" s="3294">
        <f>ROUND((L29*'열 요금 고지 및 기준'!$V$22),-1)</f>
        <v>243020</v>
      </c>
      <c r="N29" s="3294">
        <f t="shared" si="4"/>
        <v>347980</v>
      </c>
      <c r="O29" s="3294">
        <f>ROUND(F29*$O$244,-1)</f>
        <v>356750</v>
      </c>
      <c r="P29" s="3294">
        <f t="shared" si="5"/>
        <v>704730</v>
      </c>
      <c r="Q29" s="2081"/>
      <c r="R29" s="2081"/>
      <c r="S29" s="3887">
        <f t="shared" si="6"/>
        <v>347980</v>
      </c>
      <c r="T29" s="3855">
        <f t="shared" si="7"/>
        <v>356750</v>
      </c>
      <c r="U29" s="20">
        <v>282330</v>
      </c>
      <c r="W29" s="684">
        <f t="shared" si="3"/>
        <v>65650</v>
      </c>
    </row>
    <row r="30" spans="1:23" ht="24.95" customHeight="1">
      <c r="A30" s="4660"/>
      <c r="B30" s="2101">
        <v>25</v>
      </c>
      <c r="C30" s="3864" t="s">
        <v>638</v>
      </c>
      <c r="D30" s="1734" t="s">
        <v>13</v>
      </c>
      <c r="E30" s="3085"/>
      <c r="F30" s="1736">
        <v>398.47</v>
      </c>
      <c r="G30" s="1736"/>
      <c r="H30" s="1736"/>
      <c r="I30" s="1736">
        <v>120.54</v>
      </c>
      <c r="J30" s="1737" t="s">
        <v>2601</v>
      </c>
      <c r="K30" s="1067">
        <f>ROUND(F30*$L$230,-1)</f>
        <v>139830</v>
      </c>
      <c r="L30" s="2087">
        <f>'검침 내역'!V30</f>
        <v>1</v>
      </c>
      <c r="M30" s="2087">
        <f>ROUND((L30*1.3*0.86*'열 요금 고지 및 기준'!Q38),-1)</f>
        <v>97820</v>
      </c>
      <c r="N30" s="2087">
        <f t="shared" si="4"/>
        <v>237650</v>
      </c>
      <c r="O30" s="2087">
        <f>ROUND(F30*$O$244,-1)</f>
        <v>475280</v>
      </c>
      <c r="P30" s="2087">
        <f t="shared" si="5"/>
        <v>712930</v>
      </c>
      <c r="Q30" s="2076"/>
      <c r="R30" s="2076"/>
      <c r="S30" s="3888">
        <f t="shared" si="6"/>
        <v>237650</v>
      </c>
      <c r="T30" s="3851">
        <f t="shared" si="7"/>
        <v>475280</v>
      </c>
      <c r="U30" s="20">
        <v>98880</v>
      </c>
      <c r="W30" s="684">
        <f t="shared" si="3"/>
        <v>138770</v>
      </c>
    </row>
    <row r="31" spans="1:23" ht="24.95" customHeight="1">
      <c r="A31" s="4660"/>
      <c r="B31" s="2101">
        <v>26</v>
      </c>
      <c r="C31" s="3864" t="s">
        <v>638</v>
      </c>
      <c r="D31" s="1734" t="s">
        <v>13</v>
      </c>
      <c r="E31" s="3085"/>
      <c r="F31" s="1751">
        <v>193.86</v>
      </c>
      <c r="G31" s="1709"/>
      <c r="H31" s="1709"/>
      <c r="I31" s="1709">
        <f t="shared" si="0"/>
        <v>58.642650000000003</v>
      </c>
      <c r="J31" s="1739" t="s">
        <v>853</v>
      </c>
      <c r="K31" s="1067">
        <f>ROUND(F31*$L$230,-1)</f>
        <v>68030</v>
      </c>
      <c r="L31" s="2087">
        <f>'검침 내역'!V31</f>
        <v>79</v>
      </c>
      <c r="M31" s="2087">
        <f>ROUND((L31*'열 요금 고지 및 기준'!$V$22),-1)</f>
        <v>296960</v>
      </c>
      <c r="N31" s="2087">
        <f t="shared" si="4"/>
        <v>364990</v>
      </c>
      <c r="O31" s="2087">
        <f>ROUND(F31*$O$244,-1)</f>
        <v>231230</v>
      </c>
      <c r="P31" s="2087">
        <f t="shared" si="5"/>
        <v>596220</v>
      </c>
      <c r="Q31" s="2076"/>
      <c r="R31" s="2076"/>
      <c r="S31" s="3888">
        <f t="shared" si="6"/>
        <v>364990</v>
      </c>
      <c r="T31" s="3851">
        <f t="shared" si="7"/>
        <v>231230</v>
      </c>
      <c r="U31" s="20">
        <v>0</v>
      </c>
      <c r="W31" s="684">
        <f t="shared" si="3"/>
        <v>364990</v>
      </c>
    </row>
    <row r="32" spans="1:23" ht="24.95" customHeight="1">
      <c r="A32" s="4660"/>
      <c r="B32" s="2101">
        <v>27</v>
      </c>
      <c r="C32" s="3864" t="s">
        <v>638</v>
      </c>
      <c r="D32" s="1734" t="s">
        <v>13</v>
      </c>
      <c r="E32" s="3085"/>
      <c r="F32" s="1751">
        <v>110.35</v>
      </c>
      <c r="G32" s="3832"/>
      <c r="H32" s="3832"/>
      <c r="I32" s="1751">
        <f t="shared" si="0"/>
        <v>33.380874999999996</v>
      </c>
      <c r="J32" s="1710" t="s">
        <v>878</v>
      </c>
      <c r="K32" s="1067">
        <f>ROUND(F32*$L$230,-1)</f>
        <v>38720</v>
      </c>
      <c r="L32" s="2087">
        <f>'검침 내역'!V32</f>
        <v>0</v>
      </c>
      <c r="M32" s="2087">
        <f>ROUND((L32*'열 요금 고지 및 기준'!$V$22),-1)</f>
        <v>0</v>
      </c>
      <c r="N32" s="2087">
        <f t="shared" si="4"/>
        <v>38720</v>
      </c>
      <c r="O32" s="2087">
        <f>ROUND(F32*$O$244,-1)</f>
        <v>131620</v>
      </c>
      <c r="P32" s="2087">
        <f t="shared" si="5"/>
        <v>170340</v>
      </c>
      <c r="Q32" s="2076"/>
      <c r="R32" s="2076"/>
      <c r="S32" s="3888">
        <f t="shared" si="6"/>
        <v>38720</v>
      </c>
      <c r="T32" s="3851">
        <f t="shared" si="7"/>
        <v>131620</v>
      </c>
      <c r="U32" s="20">
        <v>779610</v>
      </c>
      <c r="W32" s="684">
        <f t="shared" si="3"/>
        <v>-740890</v>
      </c>
    </row>
    <row r="33" spans="1:23" ht="24.95" customHeight="1">
      <c r="A33" s="4660"/>
      <c r="B33" s="2101">
        <v>28</v>
      </c>
      <c r="C33" s="3864" t="s">
        <v>638</v>
      </c>
      <c r="D33" s="1734" t="s">
        <v>13</v>
      </c>
      <c r="E33" s="3085"/>
      <c r="F33" s="1751">
        <v>97.08</v>
      </c>
      <c r="G33" s="1709"/>
      <c r="H33" s="1709"/>
      <c r="I33" s="1709">
        <f t="shared" si="0"/>
        <v>29.366699999999998</v>
      </c>
      <c r="J33" s="1739" t="s">
        <v>689</v>
      </c>
      <c r="K33" s="1068">
        <v>0</v>
      </c>
      <c r="L33" s="2189">
        <f>'검침 내역'!V33</f>
        <v>0</v>
      </c>
      <c r="M33" s="2189">
        <f>ROUND((L33*'열 요금 고지 및 기준'!$V$22),-1)</f>
        <v>0</v>
      </c>
      <c r="N33" s="2189">
        <f t="shared" si="4"/>
        <v>0</v>
      </c>
      <c r="O33" s="2189">
        <v>0</v>
      </c>
      <c r="P33" s="2189">
        <f t="shared" si="5"/>
        <v>0</v>
      </c>
      <c r="Q33" s="2076"/>
      <c r="R33" s="2076"/>
      <c r="S33" s="3888">
        <f t="shared" si="6"/>
        <v>0</v>
      </c>
      <c r="T33" s="3851">
        <f t="shared" si="7"/>
        <v>0</v>
      </c>
      <c r="U33" s="20">
        <v>906710</v>
      </c>
      <c r="W33" s="684">
        <f t="shared" si="3"/>
        <v>-906710</v>
      </c>
    </row>
    <row r="34" spans="1:23" ht="24.95" customHeight="1">
      <c r="A34" s="4660"/>
      <c r="B34" s="2101">
        <v>29</v>
      </c>
      <c r="C34" s="3864" t="s">
        <v>638</v>
      </c>
      <c r="D34" s="1734" t="s">
        <v>13</v>
      </c>
      <c r="E34" s="3085"/>
      <c r="F34" s="1736">
        <v>294.04000000000002</v>
      </c>
      <c r="G34" s="1736"/>
      <c r="H34" s="1736"/>
      <c r="I34" s="1736">
        <f t="shared" si="0"/>
        <v>88.947100000000006</v>
      </c>
      <c r="J34" s="1737" t="s">
        <v>2296</v>
      </c>
      <c r="K34" s="1067">
        <f>ROUND(F34*$L$230,-1)</f>
        <v>103180</v>
      </c>
      <c r="L34" s="2087">
        <f>'검침 내역'!V34</f>
        <v>0</v>
      </c>
      <c r="M34" s="2087">
        <f>ROUND((L34*'열 요금 고지 및 기준'!$V$22),-1)</f>
        <v>0</v>
      </c>
      <c r="N34" s="2087">
        <f t="shared" si="4"/>
        <v>103180</v>
      </c>
      <c r="O34" s="2087">
        <f>ROUND(F34*$O$244,-1)</f>
        <v>350720</v>
      </c>
      <c r="P34" s="2087">
        <f t="shared" si="5"/>
        <v>453900</v>
      </c>
      <c r="Q34" s="2076"/>
      <c r="R34" s="2076"/>
      <c r="S34" s="3888">
        <f t="shared" si="6"/>
        <v>103180</v>
      </c>
      <c r="T34" s="3851">
        <f t="shared" si="7"/>
        <v>350720</v>
      </c>
      <c r="U34" s="20">
        <v>313480</v>
      </c>
      <c r="W34" s="684">
        <f t="shared" si="3"/>
        <v>-210300</v>
      </c>
    </row>
    <row r="35" spans="1:23" ht="24.95" customHeight="1">
      <c r="A35" s="4660"/>
      <c r="B35" s="2101">
        <v>30</v>
      </c>
      <c r="C35" s="3864" t="s">
        <v>638</v>
      </c>
      <c r="D35" s="1734" t="s">
        <v>13</v>
      </c>
      <c r="E35" s="3085"/>
      <c r="F35" s="1751">
        <v>192.26</v>
      </c>
      <c r="G35" s="1709"/>
      <c r="H35" s="1709"/>
      <c r="I35" s="1709">
        <f t="shared" si="0"/>
        <v>58.158649999999994</v>
      </c>
      <c r="J35" s="1737" t="s">
        <v>866</v>
      </c>
      <c r="K35" s="1067">
        <f>ROUND(F35*$L$230,-1)</f>
        <v>67470</v>
      </c>
      <c r="L35" s="2087">
        <f>'검침 내역'!V35</f>
        <v>169.79999999999998</v>
      </c>
      <c r="M35" s="2087">
        <f>ROUND((L35*'열 요금 고지 및 기준'!$V$22),-1)</f>
        <v>638280</v>
      </c>
      <c r="N35" s="2087">
        <f t="shared" si="4"/>
        <v>705750</v>
      </c>
      <c r="O35" s="2087">
        <f>ROUND(F35*$O$244,-1)</f>
        <v>229320</v>
      </c>
      <c r="P35" s="2087">
        <f t="shared" si="5"/>
        <v>935070</v>
      </c>
      <c r="Q35" s="2076"/>
      <c r="R35" s="2076"/>
      <c r="S35" s="3888">
        <f t="shared" si="6"/>
        <v>705750</v>
      </c>
      <c r="T35" s="3851">
        <f t="shared" si="7"/>
        <v>229320</v>
      </c>
      <c r="U35" s="20">
        <v>219800</v>
      </c>
      <c r="W35" s="684">
        <f t="shared" si="3"/>
        <v>485950</v>
      </c>
    </row>
    <row r="36" spans="1:23" ht="24.95" customHeight="1">
      <c r="A36" s="4660"/>
      <c r="B36" s="2101">
        <v>31</v>
      </c>
      <c r="C36" s="3864" t="s">
        <v>638</v>
      </c>
      <c r="D36" s="1734" t="s">
        <v>13</v>
      </c>
      <c r="E36" s="3085"/>
      <c r="F36" s="1751">
        <v>77.64</v>
      </c>
      <c r="G36" s="1709"/>
      <c r="H36" s="1709"/>
      <c r="I36" s="1709">
        <f t="shared" si="0"/>
        <v>23.4861</v>
      </c>
      <c r="J36" s="1739" t="s">
        <v>883</v>
      </c>
      <c r="K36" s="1067">
        <f>ROUND(F36*$L$230,-1)</f>
        <v>27250</v>
      </c>
      <c r="L36" s="2087">
        <f>'검침 내역'!V36</f>
        <v>12.6</v>
      </c>
      <c r="M36" s="2087">
        <f>ROUND((L36*'열 요금 고지 및 기준'!$V$22),-1)</f>
        <v>47360</v>
      </c>
      <c r="N36" s="2087">
        <f t="shared" si="4"/>
        <v>74610</v>
      </c>
      <c r="O36" s="2087">
        <f>ROUND(F36*$O$244,-1)</f>
        <v>92610</v>
      </c>
      <c r="P36" s="2087">
        <f t="shared" si="5"/>
        <v>167220</v>
      </c>
      <c r="Q36" s="2076"/>
      <c r="R36" s="2076"/>
      <c r="S36" s="3888">
        <f t="shared" si="6"/>
        <v>74610</v>
      </c>
      <c r="T36" s="3851">
        <f t="shared" si="7"/>
        <v>92610</v>
      </c>
      <c r="U36" s="20">
        <v>0</v>
      </c>
      <c r="W36" s="684">
        <f t="shared" si="3"/>
        <v>74610</v>
      </c>
    </row>
    <row r="37" spans="1:23" ht="24.95" customHeight="1">
      <c r="A37" s="4660"/>
      <c r="B37" s="2101">
        <v>32</v>
      </c>
      <c r="C37" s="3865" t="s">
        <v>638</v>
      </c>
      <c r="D37" s="1741" t="s">
        <v>13</v>
      </c>
      <c r="E37" s="3086"/>
      <c r="F37" s="1751">
        <v>132.24</v>
      </c>
      <c r="G37" s="1709"/>
      <c r="H37" s="1709"/>
      <c r="I37" s="1709">
        <f t="shared" si="0"/>
        <v>40.002600000000001</v>
      </c>
      <c r="J37" s="1739" t="s">
        <v>2239</v>
      </c>
      <c r="K37" s="1067">
        <f>ROUND(F37*$L$230,-1)</f>
        <v>46410</v>
      </c>
      <c r="L37" s="2087">
        <f>'검침 내역'!V37</f>
        <v>0</v>
      </c>
      <c r="M37" s="2087">
        <f>ROUND((L37*'열 요금 고지 및 기준'!$V$22),-1)</f>
        <v>0</v>
      </c>
      <c r="N37" s="2087">
        <f t="shared" si="4"/>
        <v>46410</v>
      </c>
      <c r="O37" s="2087">
        <f>ROUND(F37*$O$244,-1)</f>
        <v>157730</v>
      </c>
      <c r="P37" s="2087">
        <f t="shared" si="5"/>
        <v>204140</v>
      </c>
      <c r="Q37" s="2076"/>
      <c r="R37" s="2076"/>
      <c r="S37" s="3888">
        <f t="shared" si="6"/>
        <v>46410</v>
      </c>
      <c r="T37" s="3851">
        <f t="shared" si="7"/>
        <v>157730</v>
      </c>
      <c r="U37" s="20">
        <v>0</v>
      </c>
      <c r="W37" s="684">
        <f t="shared" si="3"/>
        <v>46410</v>
      </c>
    </row>
    <row r="38" spans="1:23" ht="24.95" customHeight="1">
      <c r="A38" s="4660"/>
      <c r="B38" s="2101">
        <v>33</v>
      </c>
      <c r="C38" s="3864" t="s">
        <v>638</v>
      </c>
      <c r="D38" s="1734" t="s">
        <v>13</v>
      </c>
      <c r="E38" s="3103"/>
      <c r="F38" s="1751">
        <v>119.79</v>
      </c>
      <c r="G38" s="1751"/>
      <c r="H38" s="1751"/>
      <c r="I38" s="1751">
        <f t="shared" si="0"/>
        <v>36.236474999999999</v>
      </c>
      <c r="J38" s="1737" t="s">
        <v>2238</v>
      </c>
      <c r="K38" s="1068">
        <v>0</v>
      </c>
      <c r="L38" s="2189">
        <f>'검침 내역'!V38</f>
        <v>0</v>
      </c>
      <c r="M38" s="2189">
        <f>ROUND((L38*'열 요금 고지 및 기준'!$V$22),-1)</f>
        <v>0</v>
      </c>
      <c r="N38" s="2189">
        <f t="shared" si="4"/>
        <v>0</v>
      </c>
      <c r="O38" s="2189">
        <v>0</v>
      </c>
      <c r="P38" s="2189">
        <f t="shared" si="5"/>
        <v>0</v>
      </c>
      <c r="Q38" s="2076"/>
      <c r="R38" s="2076"/>
      <c r="S38" s="3888">
        <f t="shared" si="6"/>
        <v>0</v>
      </c>
      <c r="T38" s="3851">
        <f t="shared" si="7"/>
        <v>0</v>
      </c>
      <c r="U38" s="20">
        <v>198040</v>
      </c>
      <c r="W38" s="684">
        <f t="shared" si="3"/>
        <v>-198040</v>
      </c>
    </row>
    <row r="39" spans="1:23" ht="24.95" customHeight="1">
      <c r="A39" s="4660"/>
      <c r="B39" s="2101">
        <v>34</v>
      </c>
      <c r="C39" s="3864" t="s">
        <v>638</v>
      </c>
      <c r="D39" s="1734" t="s">
        <v>875</v>
      </c>
      <c r="E39" s="3092"/>
      <c r="F39" s="1751">
        <v>133.02000000000001</v>
      </c>
      <c r="G39" s="1751"/>
      <c r="H39" s="1751"/>
      <c r="I39" s="1751">
        <f t="shared" si="0"/>
        <v>40.238550000000004</v>
      </c>
      <c r="J39" s="3685" t="s">
        <v>2433</v>
      </c>
      <c r="K39" s="1068">
        <v>0</v>
      </c>
      <c r="L39" s="2189">
        <f>'검침 내역'!V39</f>
        <v>0</v>
      </c>
      <c r="M39" s="2189">
        <f>ROUND((L39*'열 요금 고지 및 기준'!$V$22),-1)</f>
        <v>0</v>
      </c>
      <c r="N39" s="2189">
        <f t="shared" si="4"/>
        <v>0</v>
      </c>
      <c r="O39" s="2189">
        <v>0</v>
      </c>
      <c r="P39" s="2189">
        <f t="shared" si="5"/>
        <v>0</v>
      </c>
      <c r="Q39" s="2076"/>
      <c r="R39" s="2076"/>
      <c r="S39" s="3888">
        <f t="shared" si="6"/>
        <v>0</v>
      </c>
      <c r="T39" s="3851">
        <f t="shared" si="7"/>
        <v>0</v>
      </c>
      <c r="U39" s="20">
        <v>79050</v>
      </c>
      <c r="W39" s="684">
        <f t="shared" si="3"/>
        <v>-79050</v>
      </c>
    </row>
    <row r="40" spans="1:23" ht="24.95" customHeight="1">
      <c r="A40" s="4660"/>
      <c r="B40" s="2101">
        <v>35</v>
      </c>
      <c r="C40" s="3864" t="s">
        <v>638</v>
      </c>
      <c r="D40" s="1734" t="s">
        <v>875</v>
      </c>
      <c r="E40" s="3092"/>
      <c r="F40" s="1751">
        <v>80.459999999999994</v>
      </c>
      <c r="G40" s="1751"/>
      <c r="H40" s="1751"/>
      <c r="I40" s="1751">
        <f t="shared" si="0"/>
        <v>24.339149999999997</v>
      </c>
      <c r="J40" s="1737" t="s">
        <v>2240</v>
      </c>
      <c r="K40" s="1067">
        <f>ROUND(F40*$L$230,-1)</f>
        <v>28230</v>
      </c>
      <c r="L40" s="2087">
        <f>'검침 내역'!V40</f>
        <v>1</v>
      </c>
      <c r="M40" s="2087">
        <f>ROUND((L40*'열 요금 고지 및 기준'!$V$22),-1)</f>
        <v>3760</v>
      </c>
      <c r="N40" s="2087">
        <f t="shared" si="4"/>
        <v>31990</v>
      </c>
      <c r="O40" s="2087">
        <f>ROUND(F40*$O$244,-1)</f>
        <v>95970</v>
      </c>
      <c r="P40" s="2087">
        <f t="shared" si="5"/>
        <v>127960</v>
      </c>
      <c r="Q40" s="2076"/>
      <c r="R40" s="2076"/>
      <c r="S40" s="3888">
        <f t="shared" si="6"/>
        <v>31990</v>
      </c>
      <c r="T40" s="3851">
        <f t="shared" si="7"/>
        <v>95970</v>
      </c>
      <c r="U40" s="20">
        <v>76960</v>
      </c>
      <c r="W40" s="684">
        <f t="shared" si="3"/>
        <v>-44970</v>
      </c>
    </row>
    <row r="41" spans="1:23" ht="24.95" customHeight="1">
      <c r="A41" s="4660"/>
      <c r="B41" s="2101">
        <v>36</v>
      </c>
      <c r="C41" s="3864" t="s">
        <v>638</v>
      </c>
      <c r="D41" s="1707" t="s">
        <v>633</v>
      </c>
      <c r="E41" s="4119"/>
      <c r="F41" s="1751">
        <v>148.65</v>
      </c>
      <c r="G41" s="1751"/>
      <c r="H41" s="1751"/>
      <c r="I41" s="1751">
        <f t="shared" si="0"/>
        <v>44.966625000000001</v>
      </c>
      <c r="J41" s="1752" t="s">
        <v>3046</v>
      </c>
      <c r="K41" s="1067">
        <f>ROUND(F41*$L$230,-1)</f>
        <v>52160</v>
      </c>
      <c r="L41" s="2087">
        <f>'검침 내역'!V41</f>
        <v>0</v>
      </c>
      <c r="M41" s="2087">
        <f>ROUND((L41*'열 요금 고지 및 기준'!$V$22),-1)</f>
        <v>0</v>
      </c>
      <c r="N41" s="2087">
        <f t="shared" ref="N41:N42" si="8">M41+K41</f>
        <v>52160</v>
      </c>
      <c r="O41" s="2087">
        <f>ROUND(F41*$O$244,-1)</f>
        <v>177300</v>
      </c>
      <c r="P41" s="2087">
        <f t="shared" ref="P41:P42" si="9">K41+M41+O41</f>
        <v>229460</v>
      </c>
      <c r="Q41" s="2076"/>
      <c r="R41" s="2076"/>
      <c r="S41" s="3888">
        <f t="shared" si="6"/>
        <v>52160</v>
      </c>
      <c r="T41" s="3851">
        <f t="shared" si="7"/>
        <v>177300</v>
      </c>
      <c r="U41" s="20">
        <v>0</v>
      </c>
      <c r="W41" s="684">
        <f t="shared" si="3"/>
        <v>52160</v>
      </c>
    </row>
    <row r="42" spans="1:23" ht="24.95" customHeight="1">
      <c r="A42" s="4660"/>
      <c r="B42" s="2101">
        <v>37</v>
      </c>
      <c r="C42" s="3864" t="s">
        <v>638</v>
      </c>
      <c r="D42" s="1707" t="s">
        <v>633</v>
      </c>
      <c r="E42" s="4120"/>
      <c r="F42" s="1751">
        <v>217.91</v>
      </c>
      <c r="G42" s="1751"/>
      <c r="H42" s="1751"/>
      <c r="I42" s="1751">
        <f t="shared" si="0"/>
        <v>65.917774999999992</v>
      </c>
      <c r="J42" s="1710" t="s">
        <v>3416</v>
      </c>
      <c r="K42" s="1067">
        <f>ROUND(F42*$L$230,-1)</f>
        <v>76470</v>
      </c>
      <c r="L42" s="2087">
        <f>'검침 내역'!V42</f>
        <v>0</v>
      </c>
      <c r="M42" s="2087">
        <f>ROUND((L42*'열 요금 고지 및 기준'!$V$22),-1)</f>
        <v>0</v>
      </c>
      <c r="N42" s="2087">
        <f t="shared" si="8"/>
        <v>76470</v>
      </c>
      <c r="O42" s="2087">
        <f>ROUND(F42*$O$244,-1)</f>
        <v>259910</v>
      </c>
      <c r="P42" s="2087">
        <f t="shared" si="9"/>
        <v>336380</v>
      </c>
      <c r="Q42" s="2076"/>
      <c r="R42" s="2076"/>
      <c r="S42" s="3888">
        <f t="shared" si="6"/>
        <v>76470</v>
      </c>
      <c r="T42" s="3851">
        <f t="shared" si="7"/>
        <v>259910</v>
      </c>
      <c r="U42" s="20">
        <v>0</v>
      </c>
      <c r="W42" s="684">
        <f t="shared" si="3"/>
        <v>76470</v>
      </c>
    </row>
    <row r="43" spans="1:23" ht="24.95" customHeight="1">
      <c r="A43" s="4660"/>
      <c r="B43" s="2101">
        <v>38</v>
      </c>
      <c r="C43" s="3864" t="s">
        <v>638</v>
      </c>
      <c r="D43" s="1707" t="s">
        <v>633</v>
      </c>
      <c r="E43" s="3103"/>
      <c r="F43" s="1751">
        <v>59.43</v>
      </c>
      <c r="G43" s="1751"/>
      <c r="H43" s="1751"/>
      <c r="I43" s="1751">
        <v>17.98</v>
      </c>
      <c r="J43" s="3292" t="s">
        <v>3480</v>
      </c>
      <c r="K43" s="1057"/>
      <c r="L43" s="2076">
        <f>'검침 내역'!V43</f>
        <v>0</v>
      </c>
      <c r="M43" s="2076">
        <f>ROUND((L43*'열 요금 고지 및 기준'!$V$22),-1)</f>
        <v>0</v>
      </c>
      <c r="N43" s="2076">
        <f t="shared" si="4"/>
        <v>0</v>
      </c>
      <c r="O43" s="2076"/>
      <c r="P43" s="2076">
        <f t="shared" si="5"/>
        <v>0</v>
      </c>
      <c r="Q43" s="2076"/>
      <c r="R43" s="2076"/>
      <c r="S43" s="3888">
        <f t="shared" si="6"/>
        <v>0</v>
      </c>
      <c r="T43" s="3851">
        <f t="shared" si="7"/>
        <v>0</v>
      </c>
      <c r="U43" s="20">
        <v>0</v>
      </c>
      <c r="W43" s="684">
        <f t="shared" si="3"/>
        <v>0</v>
      </c>
    </row>
    <row r="44" spans="1:23" ht="24.95" customHeight="1">
      <c r="A44" s="4660"/>
      <c r="B44" s="2101">
        <v>39</v>
      </c>
      <c r="C44" s="3864" t="s">
        <v>638</v>
      </c>
      <c r="D44" s="1707" t="s">
        <v>633</v>
      </c>
      <c r="E44" s="3084"/>
      <c r="F44" s="1751">
        <v>113.52000000000001</v>
      </c>
      <c r="G44" s="1751"/>
      <c r="H44" s="1751"/>
      <c r="I44" s="1751">
        <f>16.68+17.66</f>
        <v>34.340000000000003</v>
      </c>
      <c r="J44" s="3291" t="s">
        <v>3295</v>
      </c>
      <c r="K44" s="1057"/>
      <c r="L44" s="2076">
        <f>'검침 내역'!V44</f>
        <v>0</v>
      </c>
      <c r="M44" s="2076">
        <f>ROUND((L44*'열 요금 고지 및 기준'!$V$22),-1)</f>
        <v>0</v>
      </c>
      <c r="N44" s="2076">
        <f t="shared" si="4"/>
        <v>0</v>
      </c>
      <c r="O44" s="2076"/>
      <c r="P44" s="2076">
        <f t="shared" si="5"/>
        <v>0</v>
      </c>
      <c r="Q44" s="2076"/>
      <c r="R44" s="2076"/>
      <c r="S44" s="3888">
        <f t="shared" si="6"/>
        <v>0</v>
      </c>
      <c r="T44" s="3851">
        <f t="shared" si="7"/>
        <v>0</v>
      </c>
      <c r="U44" s="20">
        <v>0</v>
      </c>
      <c r="W44" s="684">
        <f t="shared" si="3"/>
        <v>0</v>
      </c>
    </row>
    <row r="45" spans="1:23" ht="24.95" customHeight="1">
      <c r="A45" s="4660"/>
      <c r="B45" s="2101">
        <v>40</v>
      </c>
      <c r="C45" s="3864" t="s">
        <v>638</v>
      </c>
      <c r="D45" s="1707" t="s">
        <v>633</v>
      </c>
      <c r="E45" s="3084"/>
      <c r="F45" s="1736">
        <v>105.38</v>
      </c>
      <c r="G45" s="1736"/>
      <c r="H45" s="1736"/>
      <c r="I45" s="1736">
        <v>31.88</v>
      </c>
      <c r="J45" s="1737" t="s">
        <v>2600</v>
      </c>
      <c r="K45" s="1057"/>
      <c r="L45" s="2076">
        <f>'검침 내역'!V45</f>
        <v>0</v>
      </c>
      <c r="M45" s="2076">
        <f>ROUND((L45*'열 요금 고지 및 기준'!$V$22),-1)</f>
        <v>0</v>
      </c>
      <c r="N45" s="2076">
        <f t="shared" si="4"/>
        <v>0</v>
      </c>
      <c r="O45" s="2076"/>
      <c r="P45" s="2076">
        <f t="shared" si="5"/>
        <v>0</v>
      </c>
      <c r="Q45" s="2076"/>
      <c r="R45" s="2076"/>
      <c r="S45" s="3888">
        <f t="shared" si="6"/>
        <v>0</v>
      </c>
      <c r="T45" s="3851">
        <f t="shared" si="7"/>
        <v>0</v>
      </c>
      <c r="U45" s="20">
        <v>0</v>
      </c>
      <c r="W45" s="684">
        <f t="shared" si="3"/>
        <v>0</v>
      </c>
    </row>
    <row r="46" spans="1:23" ht="24.95" customHeight="1">
      <c r="A46" s="4660"/>
      <c r="B46" s="2101">
        <v>41</v>
      </c>
      <c r="C46" s="3864" t="s">
        <v>638</v>
      </c>
      <c r="D46" s="1707" t="s">
        <v>633</v>
      </c>
      <c r="E46" s="3084"/>
      <c r="F46" s="1751">
        <v>61.11</v>
      </c>
      <c r="G46" s="1751"/>
      <c r="H46" s="1751"/>
      <c r="I46" s="1751">
        <v>18.489999999999998</v>
      </c>
      <c r="J46" s="3291" t="s">
        <v>3564</v>
      </c>
      <c r="K46" s="1057"/>
      <c r="L46" s="2076">
        <f>'검침 내역'!V46</f>
        <v>0</v>
      </c>
      <c r="M46" s="2076">
        <f>ROUND((L46*'열 요금 고지 및 기준'!$V$22),-1)</f>
        <v>0</v>
      </c>
      <c r="N46" s="2076">
        <f t="shared" si="4"/>
        <v>0</v>
      </c>
      <c r="O46" s="2076"/>
      <c r="P46" s="2076">
        <f t="shared" si="5"/>
        <v>0</v>
      </c>
      <c r="Q46" s="2076"/>
      <c r="R46" s="2076"/>
      <c r="S46" s="3888">
        <f t="shared" si="6"/>
        <v>0</v>
      </c>
      <c r="T46" s="3851">
        <f t="shared" si="7"/>
        <v>0</v>
      </c>
      <c r="U46" s="20">
        <v>0</v>
      </c>
      <c r="W46" s="684">
        <f t="shared" si="3"/>
        <v>0</v>
      </c>
    </row>
    <row r="47" spans="1:23" ht="24.95" customHeight="1">
      <c r="A47" s="4660"/>
      <c r="B47" s="2101">
        <v>42</v>
      </c>
      <c r="C47" s="3864" t="s">
        <v>638</v>
      </c>
      <c r="D47" s="1707" t="s">
        <v>633</v>
      </c>
      <c r="E47" s="3085"/>
      <c r="F47" s="1751">
        <v>58.82</v>
      </c>
      <c r="G47" s="1751"/>
      <c r="H47" s="1751"/>
      <c r="I47" s="1751">
        <f t="shared" si="0"/>
        <v>17.793050000000001</v>
      </c>
      <c r="J47" s="3291" t="s">
        <v>3565</v>
      </c>
      <c r="K47" s="1057"/>
      <c r="L47" s="2076">
        <f>'검침 내역'!V47</f>
        <v>0</v>
      </c>
      <c r="M47" s="2076">
        <f>ROUND((L47*'열 요금 고지 및 기준'!$V$22),-1)</f>
        <v>0</v>
      </c>
      <c r="N47" s="2076">
        <f t="shared" si="4"/>
        <v>0</v>
      </c>
      <c r="O47" s="2076"/>
      <c r="P47" s="2076">
        <f t="shared" si="5"/>
        <v>0</v>
      </c>
      <c r="Q47" s="2076"/>
      <c r="R47" s="2076"/>
      <c r="S47" s="3888">
        <f t="shared" si="6"/>
        <v>0</v>
      </c>
      <c r="T47" s="3851">
        <f t="shared" si="7"/>
        <v>0</v>
      </c>
      <c r="U47" s="20">
        <v>0</v>
      </c>
      <c r="W47" s="684">
        <f t="shared" si="3"/>
        <v>0</v>
      </c>
    </row>
    <row r="48" spans="1:23" ht="24.95" customHeight="1">
      <c r="A48" s="4660"/>
      <c r="B48" s="2101">
        <v>43</v>
      </c>
      <c r="C48" s="3864" t="s">
        <v>638</v>
      </c>
      <c r="D48" s="1707" t="s">
        <v>633</v>
      </c>
      <c r="E48" s="3085"/>
      <c r="F48" s="1736">
        <v>67.900000000000006</v>
      </c>
      <c r="G48" s="1736"/>
      <c r="H48" s="1736"/>
      <c r="I48" s="1736">
        <v>20.54</v>
      </c>
      <c r="J48" s="1737" t="s">
        <v>2490</v>
      </c>
      <c r="K48" s="1057"/>
      <c r="L48" s="2076">
        <f>'검침 내역'!V48</f>
        <v>0</v>
      </c>
      <c r="M48" s="2076">
        <f>ROUND((L48*'열 요금 고지 및 기준'!$V$22),-1)</f>
        <v>0</v>
      </c>
      <c r="N48" s="2076">
        <f t="shared" si="4"/>
        <v>0</v>
      </c>
      <c r="O48" s="2076"/>
      <c r="P48" s="2076">
        <f t="shared" si="5"/>
        <v>0</v>
      </c>
      <c r="Q48" s="2076"/>
      <c r="R48" s="2076"/>
      <c r="S48" s="3888">
        <f t="shared" si="6"/>
        <v>0</v>
      </c>
      <c r="T48" s="3851">
        <f t="shared" si="7"/>
        <v>0</v>
      </c>
      <c r="U48" s="20">
        <v>0</v>
      </c>
      <c r="W48" s="684">
        <f t="shared" si="3"/>
        <v>0</v>
      </c>
    </row>
    <row r="49" spans="1:23" ht="24.95" customHeight="1">
      <c r="A49" s="4660"/>
      <c r="B49" s="2101">
        <v>44</v>
      </c>
      <c r="C49" s="3864" t="s">
        <v>638</v>
      </c>
      <c r="D49" s="1707" t="s">
        <v>633</v>
      </c>
      <c r="E49" s="3085"/>
      <c r="F49" s="1751">
        <v>78.28</v>
      </c>
      <c r="G49" s="1709"/>
      <c r="H49" s="1709"/>
      <c r="I49" s="1751">
        <f t="shared" si="0"/>
        <v>23.6797</v>
      </c>
      <c r="J49" s="1710" t="s">
        <v>997</v>
      </c>
      <c r="K49" s="1057"/>
      <c r="L49" s="2076">
        <f>'검침 내역'!V49</f>
        <v>0</v>
      </c>
      <c r="M49" s="2076">
        <f>ROUND((L49*'열 요금 고지 및 기준'!$V$22),-1)</f>
        <v>0</v>
      </c>
      <c r="N49" s="2076">
        <f t="shared" si="4"/>
        <v>0</v>
      </c>
      <c r="O49" s="2076"/>
      <c r="P49" s="2076">
        <f t="shared" si="5"/>
        <v>0</v>
      </c>
      <c r="Q49" s="2076"/>
      <c r="R49" s="2076"/>
      <c r="S49" s="3888">
        <f t="shared" si="6"/>
        <v>0</v>
      </c>
      <c r="T49" s="3851">
        <f t="shared" si="7"/>
        <v>0</v>
      </c>
      <c r="U49" s="20">
        <v>0</v>
      </c>
      <c r="W49" s="684">
        <f t="shared" si="3"/>
        <v>0</v>
      </c>
    </row>
    <row r="50" spans="1:23" ht="24.95" customHeight="1">
      <c r="A50" s="4660"/>
      <c r="B50" s="2101">
        <v>45</v>
      </c>
      <c r="C50" s="3864" t="s">
        <v>638</v>
      </c>
      <c r="D50" s="1707" t="s">
        <v>633</v>
      </c>
      <c r="E50" s="3085"/>
      <c r="F50" s="1751">
        <v>72.25</v>
      </c>
      <c r="G50" s="1736"/>
      <c r="H50" s="1736"/>
      <c r="I50" s="1751">
        <f t="shared" si="0"/>
        <v>21.855625</v>
      </c>
      <c r="J50" s="1752" t="s">
        <v>3494</v>
      </c>
      <c r="K50" s="1057"/>
      <c r="L50" s="2076">
        <f>'검침 내역'!V50</f>
        <v>0</v>
      </c>
      <c r="M50" s="2076">
        <f>ROUND((L50*'열 요금 고지 및 기준'!$V$22),-1)</f>
        <v>0</v>
      </c>
      <c r="N50" s="2076">
        <f t="shared" si="4"/>
        <v>0</v>
      </c>
      <c r="O50" s="2076"/>
      <c r="P50" s="2076">
        <f t="shared" si="5"/>
        <v>0</v>
      </c>
      <c r="Q50" s="2076"/>
      <c r="R50" s="2076"/>
      <c r="S50" s="3888">
        <f t="shared" si="6"/>
        <v>0</v>
      </c>
      <c r="T50" s="3851">
        <f t="shared" si="7"/>
        <v>0</v>
      </c>
      <c r="U50" s="20">
        <v>0</v>
      </c>
      <c r="W50" s="684">
        <f t="shared" si="3"/>
        <v>0</v>
      </c>
    </row>
    <row r="51" spans="1:23" ht="24.95" customHeight="1">
      <c r="A51" s="4660"/>
      <c r="B51" s="2101">
        <v>46</v>
      </c>
      <c r="C51" s="3864" t="s">
        <v>638</v>
      </c>
      <c r="D51" s="1707" t="s">
        <v>633</v>
      </c>
      <c r="E51" s="3085"/>
      <c r="F51" s="1751">
        <v>72.53</v>
      </c>
      <c r="G51" s="1736"/>
      <c r="H51" s="1736"/>
      <c r="I51" s="1736">
        <v>21.94</v>
      </c>
      <c r="J51" s="1752" t="s">
        <v>3279</v>
      </c>
      <c r="K51" s="1057"/>
      <c r="L51" s="2076">
        <f>'검침 내역'!V51</f>
        <v>0</v>
      </c>
      <c r="M51" s="2076">
        <f>ROUND((L51*'열 요금 고지 및 기준'!$V$22),-1)</f>
        <v>0</v>
      </c>
      <c r="N51" s="2076">
        <f t="shared" si="4"/>
        <v>0</v>
      </c>
      <c r="O51" s="2076"/>
      <c r="P51" s="2076">
        <f t="shared" si="5"/>
        <v>0</v>
      </c>
      <c r="Q51" s="2076"/>
      <c r="R51" s="2076"/>
      <c r="S51" s="3888">
        <f t="shared" si="6"/>
        <v>0</v>
      </c>
      <c r="T51" s="3851">
        <f t="shared" si="7"/>
        <v>0</v>
      </c>
      <c r="U51" s="20">
        <v>0</v>
      </c>
      <c r="W51" s="684">
        <f t="shared" si="3"/>
        <v>0</v>
      </c>
    </row>
    <row r="52" spans="1:23" ht="24.95" customHeight="1">
      <c r="A52" s="4660"/>
      <c r="B52" s="2101">
        <v>47</v>
      </c>
      <c r="C52" s="3864" t="s">
        <v>638</v>
      </c>
      <c r="D52" s="1707" t="s">
        <v>633</v>
      </c>
      <c r="E52" s="3085"/>
      <c r="F52" s="1751">
        <v>191.5</v>
      </c>
      <c r="G52" s="1709"/>
      <c r="H52" s="1709"/>
      <c r="I52" s="1709">
        <f t="shared" si="0"/>
        <v>57.928750000000001</v>
      </c>
      <c r="J52" s="1739" t="s">
        <v>865</v>
      </c>
      <c r="K52" s="1057"/>
      <c r="L52" s="2076">
        <f>'검침 내역'!V52</f>
        <v>0</v>
      </c>
      <c r="M52" s="2076">
        <f>ROUND((L52*'열 요금 고지 및 기준'!$V$22),-1)</f>
        <v>0</v>
      </c>
      <c r="N52" s="2076">
        <f t="shared" si="4"/>
        <v>0</v>
      </c>
      <c r="O52" s="2076"/>
      <c r="P52" s="2076">
        <f t="shared" si="5"/>
        <v>0</v>
      </c>
      <c r="Q52" s="2076"/>
      <c r="R52" s="2076"/>
      <c r="S52" s="3888">
        <f t="shared" si="6"/>
        <v>0</v>
      </c>
      <c r="T52" s="3851">
        <f t="shared" si="7"/>
        <v>0</v>
      </c>
      <c r="U52" s="20">
        <v>0</v>
      </c>
      <c r="W52" s="684">
        <f t="shared" si="3"/>
        <v>0</v>
      </c>
    </row>
    <row r="53" spans="1:23" ht="24.95" customHeight="1">
      <c r="A53" s="4660"/>
      <c r="B53" s="2101">
        <v>48</v>
      </c>
      <c r="C53" s="3864" t="s">
        <v>638</v>
      </c>
      <c r="D53" s="1707" t="s">
        <v>858</v>
      </c>
      <c r="E53" s="3087"/>
      <c r="F53" s="1751">
        <v>102.01</v>
      </c>
      <c r="G53" s="1736"/>
      <c r="H53" s="1736"/>
      <c r="I53" s="1736">
        <v>30.86</v>
      </c>
      <c r="J53" s="1743" t="s">
        <v>1347</v>
      </c>
      <c r="K53" s="1057"/>
      <c r="L53" s="2076">
        <f>'검침 내역'!V53</f>
        <v>0</v>
      </c>
      <c r="M53" s="2076">
        <f>ROUND((L53*'열 요금 고지 및 기준'!$V$22),-1)</f>
        <v>0</v>
      </c>
      <c r="N53" s="2076">
        <f t="shared" si="4"/>
        <v>0</v>
      </c>
      <c r="O53" s="2076"/>
      <c r="P53" s="2076">
        <f t="shared" si="5"/>
        <v>0</v>
      </c>
      <c r="Q53" s="2076"/>
      <c r="R53" s="2076"/>
      <c r="S53" s="3888">
        <f t="shared" si="6"/>
        <v>0</v>
      </c>
      <c r="T53" s="3851">
        <f t="shared" si="7"/>
        <v>0</v>
      </c>
      <c r="U53" s="20">
        <v>0</v>
      </c>
      <c r="W53" s="684">
        <f t="shared" si="3"/>
        <v>0</v>
      </c>
    </row>
    <row r="54" spans="1:23" ht="24.95" customHeight="1">
      <c r="A54" s="4660"/>
      <c r="B54" s="2101">
        <v>49</v>
      </c>
      <c r="C54" s="3864" t="s">
        <v>638</v>
      </c>
      <c r="D54" s="1707" t="s">
        <v>858</v>
      </c>
      <c r="E54" s="3087"/>
      <c r="F54" s="1736">
        <v>91.99</v>
      </c>
      <c r="G54" s="1736"/>
      <c r="H54" s="1736"/>
      <c r="I54" s="1736">
        <f t="shared" si="0"/>
        <v>27.826974999999997</v>
      </c>
      <c r="J54" s="1737" t="s">
        <v>2854</v>
      </c>
      <c r="K54" s="1057"/>
      <c r="L54" s="2076">
        <f>'검침 내역'!V54</f>
        <v>0</v>
      </c>
      <c r="M54" s="2076">
        <f>ROUND((L54*'열 요금 고지 및 기준'!$V$22),-1)</f>
        <v>0</v>
      </c>
      <c r="N54" s="2076">
        <f t="shared" si="4"/>
        <v>0</v>
      </c>
      <c r="O54" s="2076"/>
      <c r="P54" s="2076">
        <f t="shared" si="5"/>
        <v>0</v>
      </c>
      <c r="Q54" s="2076"/>
      <c r="R54" s="2076"/>
      <c r="S54" s="3888">
        <f t="shared" si="6"/>
        <v>0</v>
      </c>
      <c r="T54" s="3851">
        <f t="shared" si="7"/>
        <v>0</v>
      </c>
      <c r="U54" s="20">
        <v>0</v>
      </c>
      <c r="W54" s="684">
        <f t="shared" si="3"/>
        <v>0</v>
      </c>
    </row>
    <row r="55" spans="1:23" ht="24.95" customHeight="1">
      <c r="A55" s="4660"/>
      <c r="B55" s="2101">
        <v>50</v>
      </c>
      <c r="C55" s="3864" t="s">
        <v>638</v>
      </c>
      <c r="D55" s="1707" t="s">
        <v>633</v>
      </c>
      <c r="E55" s="3090"/>
      <c r="F55" s="1751">
        <v>405.12</v>
      </c>
      <c r="G55" s="1709"/>
      <c r="H55" s="1709"/>
      <c r="I55" s="1709">
        <f t="shared" si="0"/>
        <v>122.5488</v>
      </c>
      <c r="J55" s="3291" t="s">
        <v>3566</v>
      </c>
      <c r="K55" s="1057"/>
      <c r="L55" s="2076">
        <f>'검침 내역'!V55</f>
        <v>0</v>
      </c>
      <c r="M55" s="2076">
        <f>ROUND((L55*'열 요금 고지 및 기준'!$V$22),-1)</f>
        <v>0</v>
      </c>
      <c r="N55" s="2076">
        <f t="shared" si="4"/>
        <v>0</v>
      </c>
      <c r="O55" s="2076"/>
      <c r="P55" s="2076">
        <f t="shared" si="5"/>
        <v>0</v>
      </c>
      <c r="Q55" s="2076"/>
      <c r="R55" s="2076"/>
      <c r="S55" s="3888">
        <f t="shared" si="6"/>
        <v>0</v>
      </c>
      <c r="T55" s="3851">
        <f t="shared" si="7"/>
        <v>0</v>
      </c>
      <c r="U55" s="20">
        <v>0</v>
      </c>
      <c r="W55" s="684">
        <f t="shared" si="3"/>
        <v>0</v>
      </c>
    </row>
    <row r="56" spans="1:23" ht="24.95" customHeight="1">
      <c r="A56" s="4660"/>
      <c r="B56" s="2101">
        <v>51</v>
      </c>
      <c r="C56" s="3864" t="s">
        <v>638</v>
      </c>
      <c r="D56" s="1707" t="s">
        <v>633</v>
      </c>
      <c r="E56" s="3090"/>
      <c r="F56" s="1751">
        <v>288.52</v>
      </c>
      <c r="G56" s="1709"/>
      <c r="H56" s="1709"/>
      <c r="I56" s="1709">
        <f t="shared" si="0"/>
        <v>87.277299999999997</v>
      </c>
      <c r="J56" s="3291" t="s">
        <v>3567</v>
      </c>
      <c r="K56" s="1057"/>
      <c r="L56" s="2076">
        <f>'검침 내역'!V56</f>
        <v>0</v>
      </c>
      <c r="M56" s="2076">
        <f>ROUND((L56*'열 요금 고지 및 기준'!$V$22),-1)</f>
        <v>0</v>
      </c>
      <c r="N56" s="2076">
        <f t="shared" si="4"/>
        <v>0</v>
      </c>
      <c r="O56" s="2076"/>
      <c r="P56" s="2076">
        <f t="shared" si="5"/>
        <v>0</v>
      </c>
      <c r="Q56" s="2076"/>
      <c r="R56" s="2076"/>
      <c r="S56" s="3888">
        <f t="shared" si="6"/>
        <v>0</v>
      </c>
      <c r="T56" s="3851">
        <f t="shared" si="7"/>
        <v>0</v>
      </c>
      <c r="U56" s="20">
        <v>0</v>
      </c>
      <c r="W56" s="684">
        <f t="shared" si="3"/>
        <v>0</v>
      </c>
    </row>
    <row r="57" spans="1:23" ht="24.95" customHeight="1">
      <c r="A57" s="4660"/>
      <c r="B57" s="2101">
        <v>52</v>
      </c>
      <c r="C57" s="3864" t="s">
        <v>638</v>
      </c>
      <c r="D57" s="1707" t="s">
        <v>633</v>
      </c>
      <c r="E57" s="3090"/>
      <c r="F57" s="1751">
        <v>95.91</v>
      </c>
      <c r="G57" s="1709"/>
      <c r="H57" s="1709"/>
      <c r="I57" s="1709">
        <f t="shared" si="0"/>
        <v>29.012774999999998</v>
      </c>
      <c r="J57" s="1710" t="s">
        <v>3479</v>
      </c>
      <c r="K57" s="1057"/>
      <c r="L57" s="2076">
        <f>'검침 내역'!V57</f>
        <v>0</v>
      </c>
      <c r="M57" s="2076">
        <f>ROUND((L57*'열 요금 고지 및 기준'!$V$22),-1)</f>
        <v>0</v>
      </c>
      <c r="N57" s="2076">
        <f t="shared" si="4"/>
        <v>0</v>
      </c>
      <c r="O57" s="2076"/>
      <c r="P57" s="2076">
        <f t="shared" si="5"/>
        <v>0</v>
      </c>
      <c r="Q57" s="2076"/>
      <c r="R57" s="2076"/>
      <c r="S57" s="3888">
        <f t="shared" si="6"/>
        <v>0</v>
      </c>
      <c r="T57" s="3851">
        <f t="shared" si="7"/>
        <v>0</v>
      </c>
      <c r="U57" s="20">
        <v>0</v>
      </c>
      <c r="W57" s="684">
        <f t="shared" si="3"/>
        <v>0</v>
      </c>
    </row>
    <row r="58" spans="1:23" ht="24.95" customHeight="1">
      <c r="A58" s="4660"/>
      <c r="B58" s="2101">
        <v>53</v>
      </c>
      <c r="C58" s="3864" t="s">
        <v>638</v>
      </c>
      <c r="D58" s="1722" t="s">
        <v>633</v>
      </c>
      <c r="E58" s="3091"/>
      <c r="F58" s="1751">
        <v>65.91</v>
      </c>
      <c r="G58" s="1736"/>
      <c r="H58" s="1736"/>
      <c r="I58" s="1736">
        <v>19.940000000000001</v>
      </c>
      <c r="J58" s="1737" t="s">
        <v>3657</v>
      </c>
      <c r="K58" s="1057"/>
      <c r="L58" s="2076">
        <f>'검침 내역'!V58</f>
        <v>0</v>
      </c>
      <c r="M58" s="2076">
        <f>ROUND((L58*'열 요금 고지 및 기준'!$V$22),-1)</f>
        <v>0</v>
      </c>
      <c r="N58" s="2076">
        <f t="shared" si="4"/>
        <v>0</v>
      </c>
      <c r="O58" s="2076"/>
      <c r="P58" s="2076">
        <f t="shared" si="5"/>
        <v>0</v>
      </c>
      <c r="Q58" s="2076"/>
      <c r="R58" s="2076"/>
      <c r="S58" s="3888">
        <f t="shared" si="6"/>
        <v>0</v>
      </c>
      <c r="T58" s="3851">
        <f t="shared" si="7"/>
        <v>0</v>
      </c>
      <c r="U58" s="20">
        <v>0</v>
      </c>
      <c r="W58" s="684">
        <f t="shared" si="3"/>
        <v>0</v>
      </c>
    </row>
    <row r="59" spans="1:23" ht="24.95" customHeight="1">
      <c r="A59" s="4660"/>
      <c r="B59" s="2101">
        <v>54</v>
      </c>
      <c r="C59" s="3864" t="s">
        <v>638</v>
      </c>
      <c r="D59" s="1707" t="s">
        <v>858</v>
      </c>
      <c r="E59" s="3090"/>
      <c r="F59" s="1751">
        <v>75.27</v>
      </c>
      <c r="G59" s="1709"/>
      <c r="H59" s="1709"/>
      <c r="I59" s="1709">
        <f t="shared" si="0"/>
        <v>22.769174999999997</v>
      </c>
      <c r="J59" s="1737" t="s">
        <v>154</v>
      </c>
      <c r="K59" s="1057"/>
      <c r="L59" s="2076">
        <f>'검침 내역'!V59</f>
        <v>0</v>
      </c>
      <c r="M59" s="2076">
        <f>ROUND((L59*'열 요금 고지 및 기준'!$V$22),-1)</f>
        <v>0</v>
      </c>
      <c r="N59" s="2076">
        <f t="shared" si="4"/>
        <v>0</v>
      </c>
      <c r="O59" s="2076"/>
      <c r="P59" s="2076">
        <f t="shared" si="5"/>
        <v>0</v>
      </c>
      <c r="Q59" s="2076"/>
      <c r="R59" s="2076"/>
      <c r="S59" s="3888">
        <f t="shared" si="6"/>
        <v>0</v>
      </c>
      <c r="T59" s="3851">
        <f t="shared" si="7"/>
        <v>0</v>
      </c>
      <c r="U59" s="20">
        <v>0</v>
      </c>
      <c r="W59" s="684">
        <f t="shared" si="3"/>
        <v>0</v>
      </c>
    </row>
    <row r="60" spans="1:23" ht="24.95" customHeight="1">
      <c r="A60" s="4660"/>
      <c r="B60" s="2101">
        <v>55</v>
      </c>
      <c r="C60" s="3864" t="s">
        <v>638</v>
      </c>
      <c r="D60" s="1707" t="s">
        <v>858</v>
      </c>
      <c r="E60" s="3090"/>
      <c r="F60" s="1751">
        <v>74.2</v>
      </c>
      <c r="G60" s="1736"/>
      <c r="H60" s="1736"/>
      <c r="I60" s="1736">
        <f t="shared" si="0"/>
        <v>22.445499999999999</v>
      </c>
      <c r="J60" s="1737" t="s">
        <v>1847</v>
      </c>
      <c r="K60" s="1057"/>
      <c r="L60" s="2076">
        <f>'검침 내역'!V60</f>
        <v>0</v>
      </c>
      <c r="M60" s="2076">
        <f>ROUND((L60*'열 요금 고지 및 기준'!$V$22),-1)</f>
        <v>0</v>
      </c>
      <c r="N60" s="2076">
        <f t="shared" si="4"/>
        <v>0</v>
      </c>
      <c r="O60" s="2076"/>
      <c r="P60" s="2076">
        <f t="shared" si="5"/>
        <v>0</v>
      </c>
      <c r="Q60" s="2076"/>
      <c r="R60" s="2076"/>
      <c r="S60" s="3888">
        <f t="shared" si="6"/>
        <v>0</v>
      </c>
      <c r="T60" s="3851">
        <f t="shared" si="7"/>
        <v>0</v>
      </c>
      <c r="U60" s="20">
        <v>0</v>
      </c>
      <c r="W60" s="684">
        <f t="shared" si="3"/>
        <v>0</v>
      </c>
    </row>
    <row r="61" spans="1:23" ht="24.95" customHeight="1">
      <c r="A61" s="4660"/>
      <c r="B61" s="2101">
        <v>56</v>
      </c>
      <c r="C61" s="3864" t="s">
        <v>638</v>
      </c>
      <c r="D61" s="1707" t="s">
        <v>858</v>
      </c>
      <c r="E61" s="3090"/>
      <c r="F61" s="1751">
        <v>363.2</v>
      </c>
      <c r="G61" s="1736"/>
      <c r="H61" s="1736"/>
      <c r="I61" s="1736">
        <f t="shared" si="0"/>
        <v>109.86799999999999</v>
      </c>
      <c r="J61" s="1737" t="s">
        <v>1710</v>
      </c>
      <c r="K61" s="1057"/>
      <c r="L61" s="2076">
        <f>'검침 내역'!V61</f>
        <v>0</v>
      </c>
      <c r="M61" s="2076">
        <f>ROUND((L61*'열 요금 고지 및 기준'!$V$22),-1)</f>
        <v>0</v>
      </c>
      <c r="N61" s="2076">
        <f t="shared" si="4"/>
        <v>0</v>
      </c>
      <c r="O61" s="2076"/>
      <c r="P61" s="2076">
        <f t="shared" si="5"/>
        <v>0</v>
      </c>
      <c r="Q61" s="2076"/>
      <c r="R61" s="2076"/>
      <c r="S61" s="3888">
        <f t="shared" si="6"/>
        <v>0</v>
      </c>
      <c r="T61" s="3851">
        <f t="shared" si="7"/>
        <v>0</v>
      </c>
      <c r="U61" s="20">
        <v>0</v>
      </c>
      <c r="W61" s="684">
        <f t="shared" si="3"/>
        <v>0</v>
      </c>
    </row>
    <row r="62" spans="1:23" ht="24.95" customHeight="1">
      <c r="A62" s="4660"/>
      <c r="B62" s="2101">
        <v>57</v>
      </c>
      <c r="C62" s="3864" t="s">
        <v>638</v>
      </c>
      <c r="D62" s="1707" t="s">
        <v>858</v>
      </c>
      <c r="E62" s="3090"/>
      <c r="F62" s="1751">
        <v>249.6</v>
      </c>
      <c r="G62" s="1709"/>
      <c r="H62" s="1709"/>
      <c r="I62" s="1709">
        <f t="shared" si="0"/>
        <v>75.503999999999991</v>
      </c>
      <c r="J62" s="1737" t="s">
        <v>861</v>
      </c>
      <c r="K62" s="1057"/>
      <c r="L62" s="2076">
        <f>'검침 내역'!V62</f>
        <v>0</v>
      </c>
      <c r="M62" s="2076">
        <f>ROUND((L62*'열 요금 고지 및 기준'!$V$22),-1)</f>
        <v>0</v>
      </c>
      <c r="N62" s="2076">
        <f t="shared" si="4"/>
        <v>0</v>
      </c>
      <c r="O62" s="2076"/>
      <c r="P62" s="2076">
        <f t="shared" si="5"/>
        <v>0</v>
      </c>
      <c r="Q62" s="2076"/>
      <c r="R62" s="2076"/>
      <c r="S62" s="3888">
        <f t="shared" si="6"/>
        <v>0</v>
      </c>
      <c r="T62" s="3851">
        <f t="shared" si="7"/>
        <v>0</v>
      </c>
      <c r="U62" s="20">
        <v>0</v>
      </c>
      <c r="W62" s="684">
        <f t="shared" si="3"/>
        <v>0</v>
      </c>
    </row>
    <row r="63" spans="1:23" ht="24.95" customHeight="1">
      <c r="A63" s="4660"/>
      <c r="B63" s="2101">
        <v>58</v>
      </c>
      <c r="C63" s="3864" t="s">
        <v>638</v>
      </c>
      <c r="D63" s="1707" t="s">
        <v>858</v>
      </c>
      <c r="E63" s="3090"/>
      <c r="F63" s="1751">
        <v>756.2</v>
      </c>
      <c r="G63" s="1709"/>
      <c r="H63" s="1709"/>
      <c r="I63" s="1709">
        <f t="shared" si="0"/>
        <v>228.75050000000002</v>
      </c>
      <c r="J63" s="1710" t="s">
        <v>345</v>
      </c>
      <c r="K63" s="1057"/>
      <c r="L63" s="2076">
        <f>'검침 내역'!V63</f>
        <v>0</v>
      </c>
      <c r="M63" s="2076">
        <f>ROUND((L63*'열 요금 고지 및 기준'!$V$22),-1)</f>
        <v>0</v>
      </c>
      <c r="N63" s="2076">
        <f t="shared" si="4"/>
        <v>0</v>
      </c>
      <c r="O63" s="2076"/>
      <c r="P63" s="2076">
        <f t="shared" si="5"/>
        <v>0</v>
      </c>
      <c r="Q63" s="2076"/>
      <c r="R63" s="2076"/>
      <c r="S63" s="3888">
        <f t="shared" si="6"/>
        <v>0</v>
      </c>
      <c r="T63" s="3851">
        <f t="shared" si="7"/>
        <v>0</v>
      </c>
      <c r="U63" s="20">
        <v>0</v>
      </c>
      <c r="W63" s="684">
        <f t="shared" si="3"/>
        <v>0</v>
      </c>
    </row>
    <row r="64" spans="1:23" ht="24.95" customHeight="1">
      <c r="A64" s="4660"/>
      <c r="B64" s="2101">
        <v>59</v>
      </c>
      <c r="C64" s="3864" t="s">
        <v>638</v>
      </c>
      <c r="D64" s="1707" t="s">
        <v>634</v>
      </c>
      <c r="E64" s="3090"/>
      <c r="F64" s="1751">
        <v>502.95</v>
      </c>
      <c r="G64" s="1709"/>
      <c r="H64" s="1709"/>
      <c r="I64" s="1709">
        <f t="shared" si="0"/>
        <v>152.14237499999999</v>
      </c>
      <c r="J64" s="1737" t="s">
        <v>155</v>
      </c>
      <c r="K64" s="1057"/>
      <c r="L64" s="2076">
        <f>'검침 내역'!V64</f>
        <v>0</v>
      </c>
      <c r="M64" s="2076">
        <f>ROUND((L64*'열 요금 고지 및 기준'!$V$22),-1)</f>
        <v>0</v>
      </c>
      <c r="N64" s="2076">
        <f t="shared" si="4"/>
        <v>0</v>
      </c>
      <c r="O64" s="2076"/>
      <c r="P64" s="2076">
        <f t="shared" si="5"/>
        <v>0</v>
      </c>
      <c r="Q64" s="2076"/>
      <c r="R64" s="2076"/>
      <c r="S64" s="3888">
        <f t="shared" si="6"/>
        <v>0</v>
      </c>
      <c r="T64" s="3851">
        <f t="shared" si="7"/>
        <v>0</v>
      </c>
      <c r="U64" s="20">
        <v>0</v>
      </c>
      <c r="W64" s="684">
        <f t="shared" si="3"/>
        <v>0</v>
      </c>
    </row>
    <row r="65" spans="1:23" ht="24.95" customHeight="1">
      <c r="A65" s="4660"/>
      <c r="B65" s="2101">
        <v>60</v>
      </c>
      <c r="C65" s="3864" t="s">
        <v>638</v>
      </c>
      <c r="D65" s="1707" t="s">
        <v>858</v>
      </c>
      <c r="E65" s="3090"/>
      <c r="F65" s="1751">
        <v>498.11</v>
      </c>
      <c r="G65" s="1709"/>
      <c r="H65" s="1709"/>
      <c r="I65" s="1736">
        <f>F65*0.3025</f>
        <v>150.67827500000001</v>
      </c>
      <c r="J65" s="1737" t="s">
        <v>3468</v>
      </c>
      <c r="K65" s="1057"/>
      <c r="L65" s="2076">
        <f>'검침 내역'!V65</f>
        <v>0</v>
      </c>
      <c r="M65" s="2076">
        <f>ROUND((L65*'열 요금 고지 및 기준'!$V$22),-1)</f>
        <v>0</v>
      </c>
      <c r="N65" s="2076">
        <f t="shared" si="4"/>
        <v>0</v>
      </c>
      <c r="O65" s="2076"/>
      <c r="P65" s="2076">
        <f t="shared" si="5"/>
        <v>0</v>
      </c>
      <c r="Q65" s="2076"/>
      <c r="R65" s="2076"/>
      <c r="S65" s="3888">
        <f t="shared" si="6"/>
        <v>0</v>
      </c>
      <c r="T65" s="3851">
        <f t="shared" si="7"/>
        <v>0</v>
      </c>
      <c r="U65" s="20">
        <v>0</v>
      </c>
      <c r="W65" s="684">
        <f t="shared" si="3"/>
        <v>0</v>
      </c>
    </row>
    <row r="66" spans="1:23" ht="24.95" customHeight="1">
      <c r="A66" s="4660"/>
      <c r="B66" s="2101">
        <v>61</v>
      </c>
      <c r="C66" s="3864" t="s">
        <v>638</v>
      </c>
      <c r="D66" s="1707" t="s">
        <v>880</v>
      </c>
      <c r="E66" s="3090"/>
      <c r="F66" s="1751">
        <v>58.620000000000005</v>
      </c>
      <c r="G66" s="1709"/>
      <c r="H66" s="1709"/>
      <c r="I66" s="1709">
        <f>F66*0.3025</f>
        <v>17.73255</v>
      </c>
      <c r="J66" s="3291" t="s">
        <v>3000</v>
      </c>
      <c r="K66" s="1057"/>
      <c r="L66" s="2076">
        <f>'검침 내역'!V66</f>
        <v>0</v>
      </c>
      <c r="M66" s="2076">
        <f>ROUND((L66*'열 요금 고지 및 기준'!$V$22),-1)</f>
        <v>0</v>
      </c>
      <c r="N66" s="2076">
        <f t="shared" si="4"/>
        <v>0</v>
      </c>
      <c r="O66" s="2076"/>
      <c r="P66" s="2076">
        <f t="shared" si="5"/>
        <v>0</v>
      </c>
      <c r="Q66" s="2076"/>
      <c r="R66" s="2076"/>
      <c r="S66" s="3888">
        <f t="shared" si="6"/>
        <v>0</v>
      </c>
      <c r="T66" s="3851">
        <f t="shared" si="7"/>
        <v>0</v>
      </c>
      <c r="U66" s="20">
        <v>0</v>
      </c>
      <c r="W66" s="684">
        <f t="shared" si="3"/>
        <v>0</v>
      </c>
    </row>
    <row r="67" spans="1:23" ht="24.95" customHeight="1">
      <c r="A67" s="4660"/>
      <c r="B67" s="2101">
        <v>62</v>
      </c>
      <c r="C67" s="3864" t="s">
        <v>638</v>
      </c>
      <c r="D67" s="1707" t="s">
        <v>634</v>
      </c>
      <c r="E67" s="3090"/>
      <c r="F67" s="1751">
        <v>598.67999999999995</v>
      </c>
      <c r="G67" s="1736"/>
      <c r="H67" s="1736"/>
      <c r="I67" s="1736">
        <f t="shared" ref="I67:I73" si="10">F67*0.3025</f>
        <v>181.10069999999999</v>
      </c>
      <c r="J67" s="1737" t="s">
        <v>846</v>
      </c>
      <c r="K67" s="1057"/>
      <c r="L67" s="2076">
        <f>'검침 내역'!V67</f>
        <v>0</v>
      </c>
      <c r="M67" s="2076">
        <f>ROUND((L67*'열 요금 고지 및 기준'!$V$22),-1)</f>
        <v>0</v>
      </c>
      <c r="N67" s="2076">
        <f t="shared" si="4"/>
        <v>0</v>
      </c>
      <c r="O67" s="2076"/>
      <c r="P67" s="2076">
        <f t="shared" si="5"/>
        <v>0</v>
      </c>
      <c r="Q67" s="2076"/>
      <c r="R67" s="2076"/>
      <c r="S67" s="3888">
        <f t="shared" si="6"/>
        <v>0</v>
      </c>
      <c r="T67" s="3851">
        <f t="shared" si="7"/>
        <v>0</v>
      </c>
      <c r="U67" s="20">
        <v>0</v>
      </c>
      <c r="W67" s="684">
        <f t="shared" si="3"/>
        <v>0</v>
      </c>
    </row>
    <row r="68" spans="1:23" ht="24.95" customHeight="1">
      <c r="A68" s="4660"/>
      <c r="B68" s="2101">
        <v>63</v>
      </c>
      <c r="C68" s="3864" t="s">
        <v>638</v>
      </c>
      <c r="D68" s="1707" t="s">
        <v>634</v>
      </c>
      <c r="E68" s="3090"/>
      <c r="F68" s="1751">
        <v>543.53</v>
      </c>
      <c r="G68" s="1709"/>
      <c r="H68" s="1709"/>
      <c r="I68" s="1709">
        <f t="shared" si="10"/>
        <v>164.41782499999999</v>
      </c>
      <c r="J68" s="1737" t="s">
        <v>3183</v>
      </c>
      <c r="K68" s="1057"/>
      <c r="L68" s="2076">
        <f>'검침 내역'!V68</f>
        <v>0</v>
      </c>
      <c r="M68" s="2076">
        <f>ROUND((L68*'열 요금 고지 및 기준'!$V$22),-1)</f>
        <v>0</v>
      </c>
      <c r="N68" s="2076">
        <f t="shared" ref="N68:N133" si="11">M68+K68</f>
        <v>0</v>
      </c>
      <c r="O68" s="2076"/>
      <c r="P68" s="2076">
        <f t="shared" ref="P68:P133" si="12">K68+M68+O68</f>
        <v>0</v>
      </c>
      <c r="Q68" s="2076"/>
      <c r="R68" s="2076"/>
      <c r="S68" s="3888">
        <f t="shared" ref="S68:S133" si="13">N68+R68</f>
        <v>0</v>
      </c>
      <c r="T68" s="3851">
        <f t="shared" ref="T68:T133" si="14">O68</f>
        <v>0</v>
      </c>
      <c r="U68" s="20">
        <v>0</v>
      </c>
      <c r="W68" s="684">
        <f t="shared" si="3"/>
        <v>0</v>
      </c>
    </row>
    <row r="69" spans="1:23" ht="24.95" customHeight="1">
      <c r="A69" s="4660"/>
      <c r="B69" s="2101">
        <v>64</v>
      </c>
      <c r="C69" s="3864" t="s">
        <v>638</v>
      </c>
      <c r="D69" s="1707" t="s">
        <v>634</v>
      </c>
      <c r="E69" s="3090"/>
      <c r="F69" s="1736">
        <v>151.25</v>
      </c>
      <c r="G69" s="1736"/>
      <c r="H69" s="1736"/>
      <c r="I69" s="1736">
        <f t="shared" si="10"/>
        <v>45.753124999999997</v>
      </c>
      <c r="J69" s="1737" t="s">
        <v>2299</v>
      </c>
      <c r="K69" s="1057"/>
      <c r="L69" s="2076">
        <f>'검침 내역'!V69</f>
        <v>0</v>
      </c>
      <c r="M69" s="2076">
        <f>ROUND((L69*'열 요금 고지 및 기준'!$V$22),-1)</f>
        <v>0</v>
      </c>
      <c r="N69" s="2076">
        <f t="shared" si="11"/>
        <v>0</v>
      </c>
      <c r="O69" s="2076"/>
      <c r="P69" s="2076">
        <f t="shared" si="12"/>
        <v>0</v>
      </c>
      <c r="Q69" s="2076"/>
      <c r="R69" s="2076"/>
      <c r="S69" s="3888">
        <f t="shared" si="13"/>
        <v>0</v>
      </c>
      <c r="T69" s="3851">
        <f t="shared" si="14"/>
        <v>0</v>
      </c>
      <c r="U69" s="20">
        <v>0</v>
      </c>
      <c r="W69" s="684">
        <f t="shared" ref="W69:W133" si="15">S69-U69</f>
        <v>0</v>
      </c>
    </row>
    <row r="70" spans="1:23" ht="24.95" customHeight="1">
      <c r="A70" s="4660"/>
      <c r="B70" s="2101">
        <v>65</v>
      </c>
      <c r="C70" s="3864" t="s">
        <v>638</v>
      </c>
      <c r="D70" s="1707" t="s">
        <v>634</v>
      </c>
      <c r="E70" s="3090"/>
      <c r="F70" s="1751">
        <v>263.58999999999997</v>
      </c>
      <c r="G70" s="1709"/>
      <c r="H70" s="1709"/>
      <c r="I70" s="1709">
        <f t="shared" si="10"/>
        <v>79.735974999999996</v>
      </c>
      <c r="J70" s="3291" t="s">
        <v>3568</v>
      </c>
      <c r="K70" s="1057"/>
      <c r="L70" s="2076">
        <f>'검침 내역'!V70</f>
        <v>0</v>
      </c>
      <c r="M70" s="2076">
        <f>ROUND((L70*'열 요금 고지 및 기준'!$V$22),-1)</f>
        <v>0</v>
      </c>
      <c r="N70" s="2076">
        <f t="shared" si="11"/>
        <v>0</v>
      </c>
      <c r="O70" s="2076"/>
      <c r="P70" s="2076">
        <f t="shared" si="12"/>
        <v>0</v>
      </c>
      <c r="Q70" s="2076"/>
      <c r="R70" s="2076"/>
      <c r="S70" s="3888">
        <f t="shared" si="13"/>
        <v>0</v>
      </c>
      <c r="T70" s="3851">
        <f t="shared" si="14"/>
        <v>0</v>
      </c>
      <c r="U70" s="20">
        <v>0</v>
      </c>
      <c r="W70" s="684">
        <f t="shared" si="15"/>
        <v>0</v>
      </c>
    </row>
    <row r="71" spans="1:23" ht="24.95" customHeight="1">
      <c r="A71" s="4660"/>
      <c r="B71" s="2101">
        <v>66</v>
      </c>
      <c r="C71" s="3864" t="s">
        <v>638</v>
      </c>
      <c r="D71" s="1707" t="s">
        <v>7</v>
      </c>
      <c r="E71" s="3090"/>
      <c r="F71" s="1751">
        <v>432.3</v>
      </c>
      <c r="G71" s="1709"/>
      <c r="H71" s="1709"/>
      <c r="I71" s="1709">
        <f t="shared" si="10"/>
        <v>130.77074999999999</v>
      </c>
      <c r="J71" s="3292" t="s">
        <v>3569</v>
      </c>
      <c r="K71" s="1057"/>
      <c r="L71" s="2076">
        <f>'검침 내역'!V71</f>
        <v>0</v>
      </c>
      <c r="M71" s="2076">
        <f>ROUND((L71*'열 요금 고지 및 기준'!$V$22),-1)</f>
        <v>0</v>
      </c>
      <c r="N71" s="2076">
        <f t="shared" si="11"/>
        <v>0</v>
      </c>
      <c r="O71" s="2076"/>
      <c r="P71" s="2076">
        <f t="shared" si="12"/>
        <v>0</v>
      </c>
      <c r="Q71" s="2076"/>
      <c r="R71" s="2076"/>
      <c r="S71" s="3888">
        <f t="shared" si="13"/>
        <v>0</v>
      </c>
      <c r="T71" s="3851">
        <f t="shared" si="14"/>
        <v>0</v>
      </c>
      <c r="U71" s="20">
        <v>0</v>
      </c>
      <c r="W71" s="684">
        <f t="shared" si="15"/>
        <v>0</v>
      </c>
    </row>
    <row r="72" spans="1:23" ht="24.95" customHeight="1">
      <c r="A72" s="4660"/>
      <c r="B72" s="2101">
        <v>67</v>
      </c>
      <c r="C72" s="3864" t="s">
        <v>638</v>
      </c>
      <c r="D72" s="1707" t="s">
        <v>3</v>
      </c>
      <c r="E72" s="3090"/>
      <c r="F72" s="1736">
        <v>306.66000000000003</v>
      </c>
      <c r="G72" s="1736"/>
      <c r="H72" s="1736"/>
      <c r="I72" s="1736">
        <v>92.76</v>
      </c>
      <c r="J72" s="1737" t="s">
        <v>3068</v>
      </c>
      <c r="K72" s="1057"/>
      <c r="L72" s="2076">
        <f>'검침 내역'!V72</f>
        <v>0</v>
      </c>
      <c r="M72" s="2076">
        <f>ROUND((L72*'열 요금 고지 및 기준'!$V$22),-1)</f>
        <v>0</v>
      </c>
      <c r="N72" s="2076">
        <f t="shared" si="11"/>
        <v>0</v>
      </c>
      <c r="O72" s="2076"/>
      <c r="P72" s="2076">
        <f t="shared" si="12"/>
        <v>0</v>
      </c>
      <c r="Q72" s="2076"/>
      <c r="R72" s="2076"/>
      <c r="S72" s="3888">
        <f t="shared" si="13"/>
        <v>0</v>
      </c>
      <c r="T72" s="3851">
        <f t="shared" si="14"/>
        <v>0</v>
      </c>
      <c r="U72" s="20">
        <v>0</v>
      </c>
      <c r="W72" s="684">
        <f t="shared" si="15"/>
        <v>0</v>
      </c>
    </row>
    <row r="73" spans="1:23" ht="24.95" customHeight="1">
      <c r="A73" s="4660"/>
      <c r="B73" s="2101">
        <v>68</v>
      </c>
      <c r="C73" s="3864" t="s">
        <v>638</v>
      </c>
      <c r="D73" s="1707" t="s">
        <v>3</v>
      </c>
      <c r="E73" s="3091"/>
      <c r="F73" s="1751">
        <v>253.03</v>
      </c>
      <c r="G73" s="1736"/>
      <c r="H73" s="1736"/>
      <c r="I73" s="1736">
        <f t="shared" si="10"/>
        <v>76.541574999999995</v>
      </c>
      <c r="J73" s="1743" t="s">
        <v>2902</v>
      </c>
      <c r="K73" s="1057"/>
      <c r="L73" s="2076">
        <f>'검침 내역'!V73</f>
        <v>0</v>
      </c>
      <c r="M73" s="2076">
        <f>ROUND((L73*'열 요금 고지 및 기준'!$V$22),-1)</f>
        <v>0</v>
      </c>
      <c r="N73" s="2076">
        <f t="shared" si="11"/>
        <v>0</v>
      </c>
      <c r="O73" s="2076"/>
      <c r="P73" s="2076">
        <f t="shared" si="12"/>
        <v>0</v>
      </c>
      <c r="Q73" s="2076"/>
      <c r="R73" s="2076"/>
      <c r="S73" s="3888">
        <f t="shared" si="13"/>
        <v>0</v>
      </c>
      <c r="T73" s="3851">
        <f t="shared" si="14"/>
        <v>0</v>
      </c>
      <c r="U73" s="20">
        <v>0</v>
      </c>
      <c r="W73" s="684">
        <f t="shared" si="15"/>
        <v>0</v>
      </c>
    </row>
    <row r="74" spans="1:23" ht="24.95" customHeight="1">
      <c r="A74" s="4660"/>
      <c r="B74" s="2101">
        <v>69</v>
      </c>
      <c r="C74" s="3864" t="s">
        <v>638</v>
      </c>
      <c r="D74" s="1707" t="s">
        <v>856</v>
      </c>
      <c r="E74" s="3087"/>
      <c r="F74" s="1751">
        <v>191.34</v>
      </c>
      <c r="G74" s="1736"/>
      <c r="H74" s="1736"/>
      <c r="I74" s="1736">
        <v>57.88</v>
      </c>
      <c r="J74" s="1737" t="s">
        <v>1338</v>
      </c>
      <c r="K74" s="1057"/>
      <c r="L74" s="2076">
        <f>'검침 내역'!V74</f>
        <v>0</v>
      </c>
      <c r="M74" s="2076">
        <f>ROUND((L74*'열 요금 고지 및 기준'!$V$22),-1)</f>
        <v>0</v>
      </c>
      <c r="N74" s="2076">
        <f>M74+K74</f>
        <v>0</v>
      </c>
      <c r="O74" s="2076"/>
      <c r="P74" s="2076">
        <f t="shared" si="12"/>
        <v>0</v>
      </c>
      <c r="Q74" s="2076"/>
      <c r="R74" s="2076"/>
      <c r="S74" s="3888">
        <f t="shared" si="13"/>
        <v>0</v>
      </c>
      <c r="T74" s="3851">
        <f t="shared" si="14"/>
        <v>0</v>
      </c>
      <c r="U74" s="20">
        <v>501170</v>
      </c>
      <c r="W74" s="684">
        <f t="shared" si="15"/>
        <v>-501170</v>
      </c>
    </row>
    <row r="75" spans="1:23" ht="24.95" customHeight="1">
      <c r="A75" s="4661"/>
      <c r="B75" s="2222">
        <v>70</v>
      </c>
      <c r="C75" s="3866" t="s">
        <v>638</v>
      </c>
      <c r="D75" s="3416" t="s">
        <v>856</v>
      </c>
      <c r="E75" s="3884"/>
      <c r="F75" s="3000">
        <v>206.6</v>
      </c>
      <c r="G75" s="2227"/>
      <c r="H75" s="2227"/>
      <c r="I75" s="2227">
        <v>62.5</v>
      </c>
      <c r="J75" s="3938" t="s">
        <v>3495</v>
      </c>
      <c r="K75" s="1058"/>
      <c r="L75" s="2082">
        <f>'검침 내역'!V75</f>
        <v>0</v>
      </c>
      <c r="M75" s="2082">
        <f>ROUND((L75*'열 요금 고지 및 기준'!$V$22),-1)</f>
        <v>0</v>
      </c>
      <c r="N75" s="2082">
        <f t="shared" si="11"/>
        <v>0</v>
      </c>
      <c r="O75" s="2082"/>
      <c r="P75" s="2082">
        <f t="shared" si="12"/>
        <v>0</v>
      </c>
      <c r="Q75" s="2082"/>
      <c r="R75" s="2082"/>
      <c r="S75" s="3889">
        <f t="shared" si="13"/>
        <v>0</v>
      </c>
      <c r="T75" s="3852">
        <f t="shared" si="14"/>
        <v>0</v>
      </c>
      <c r="U75" s="20">
        <v>1193930</v>
      </c>
      <c r="W75" s="684">
        <f t="shared" si="15"/>
        <v>-1193930</v>
      </c>
    </row>
    <row r="76" spans="1:23" ht="24.95" customHeight="1">
      <c r="A76" s="4662" t="s">
        <v>699</v>
      </c>
      <c r="B76" s="2092">
        <v>71</v>
      </c>
      <c r="C76" s="3867" t="s">
        <v>164</v>
      </c>
      <c r="D76" s="3410" t="s">
        <v>635</v>
      </c>
      <c r="E76" s="3846"/>
      <c r="F76" s="2270">
        <v>295.11</v>
      </c>
      <c r="G76" s="2277"/>
      <c r="H76" s="2277"/>
      <c r="I76" s="2277">
        <f t="shared" ref="I76:I117" si="16">F76*0.3025</f>
        <v>89.270775</v>
      </c>
      <c r="J76" s="3921" t="s">
        <v>3434</v>
      </c>
      <c r="K76" s="1062">
        <f>ROUND(F76*$L$231,-1)</f>
        <v>97330</v>
      </c>
      <c r="L76" s="2084">
        <f>'검침 내역'!V76</f>
        <v>0</v>
      </c>
      <c r="M76" s="3892">
        <f>ROUND((L76*'열 요금 고지 및 기준'!$V$22),-1)</f>
        <v>0</v>
      </c>
      <c r="N76" s="2084">
        <f t="shared" si="11"/>
        <v>97330</v>
      </c>
      <c r="O76" s="2084">
        <f>ROUND(F76*$O$244,-1)</f>
        <v>351990</v>
      </c>
      <c r="P76" s="2084">
        <f t="shared" si="12"/>
        <v>449320</v>
      </c>
      <c r="Q76" s="2084"/>
      <c r="R76" s="2084"/>
      <c r="S76" s="3890">
        <f t="shared" si="13"/>
        <v>97330</v>
      </c>
      <c r="T76" s="3854">
        <f t="shared" si="14"/>
        <v>351990</v>
      </c>
      <c r="U76" s="20">
        <v>149430</v>
      </c>
      <c r="W76" s="684">
        <f t="shared" si="15"/>
        <v>-52100</v>
      </c>
    </row>
    <row r="77" spans="1:23" ht="24.95" customHeight="1">
      <c r="A77" s="4660"/>
      <c r="B77" s="2101">
        <v>72</v>
      </c>
      <c r="C77" s="3868" t="s">
        <v>164</v>
      </c>
      <c r="D77" s="1707" t="s">
        <v>635</v>
      </c>
      <c r="E77" s="3085"/>
      <c r="F77" s="1709">
        <v>284.08999999999997</v>
      </c>
      <c r="G77" s="1709"/>
      <c r="H77" s="1709"/>
      <c r="I77" s="1709">
        <f t="shared" si="16"/>
        <v>85.937224999999984</v>
      </c>
      <c r="J77" s="1739" t="s">
        <v>776</v>
      </c>
      <c r="K77" s="1057">
        <f>ROUND(F77*$L$231,-1)</f>
        <v>93690</v>
      </c>
      <c r="L77" s="2076">
        <f>'검침 내역'!V77</f>
        <v>87.600000000000009</v>
      </c>
      <c r="M77" s="2076">
        <f>ROUND((L77*'열 요금 고지 및 기준'!$V$22),-1)</f>
        <v>329290</v>
      </c>
      <c r="N77" s="2076">
        <f t="shared" si="11"/>
        <v>422980</v>
      </c>
      <c r="O77" s="2076">
        <f>ROUND(F77*$O$244,-1)</f>
        <v>338850</v>
      </c>
      <c r="P77" s="2076">
        <f t="shared" si="12"/>
        <v>761830</v>
      </c>
      <c r="Q77" s="2076"/>
      <c r="R77" s="2076"/>
      <c r="S77" s="3888">
        <f t="shared" si="13"/>
        <v>422980</v>
      </c>
      <c r="T77" s="3851">
        <f t="shared" si="14"/>
        <v>338850</v>
      </c>
      <c r="U77" s="20">
        <v>386130</v>
      </c>
      <c r="W77" s="684">
        <f t="shared" si="15"/>
        <v>36850</v>
      </c>
    </row>
    <row r="78" spans="1:23" ht="24.95" customHeight="1">
      <c r="A78" s="4660"/>
      <c r="B78" s="2101">
        <v>73</v>
      </c>
      <c r="C78" s="3868" t="s">
        <v>164</v>
      </c>
      <c r="D78" s="1707" t="s">
        <v>635</v>
      </c>
      <c r="E78" s="3085"/>
      <c r="F78" s="1709">
        <v>175.1</v>
      </c>
      <c r="G78" s="1709"/>
      <c r="H78" s="1709"/>
      <c r="I78" s="1709">
        <f t="shared" si="16"/>
        <v>52.967749999999995</v>
      </c>
      <c r="J78" s="1710" t="s">
        <v>2109</v>
      </c>
      <c r="K78" s="1057">
        <f>ROUND(F78*$L$231,-1)</f>
        <v>57750</v>
      </c>
      <c r="L78" s="2076">
        <f>'검침 내역'!V78</f>
        <v>1</v>
      </c>
      <c r="M78" s="2076">
        <f>ROUND((L78*'열 요금 고지 및 기준'!$V$22),-1)</f>
        <v>3760</v>
      </c>
      <c r="N78" s="2087">
        <f t="shared" si="11"/>
        <v>61510</v>
      </c>
      <c r="O78" s="2076">
        <f>ROUND(F78*$O$244,-1)</f>
        <v>208850</v>
      </c>
      <c r="P78" s="2087">
        <f t="shared" si="12"/>
        <v>270360</v>
      </c>
      <c r="Q78" s="2076"/>
      <c r="R78" s="2076"/>
      <c r="S78" s="3888">
        <f t="shared" si="13"/>
        <v>61510</v>
      </c>
      <c r="T78" s="3851">
        <f t="shared" si="14"/>
        <v>208850</v>
      </c>
      <c r="U78" s="20">
        <v>0</v>
      </c>
      <c r="W78" s="684">
        <f t="shared" si="15"/>
        <v>61510</v>
      </c>
    </row>
    <row r="79" spans="1:23" ht="24.95" customHeight="1">
      <c r="A79" s="4660"/>
      <c r="B79" s="2101">
        <v>74</v>
      </c>
      <c r="C79" s="3868" t="s">
        <v>164</v>
      </c>
      <c r="D79" s="1707" t="s">
        <v>635</v>
      </c>
      <c r="E79" s="3085"/>
      <c r="F79" s="1709">
        <v>193.79</v>
      </c>
      <c r="G79" s="1709"/>
      <c r="H79" s="1709"/>
      <c r="I79" s="1709">
        <f t="shared" si="16"/>
        <v>58.621474999999997</v>
      </c>
      <c r="J79" s="1739" t="s">
        <v>2444</v>
      </c>
      <c r="K79" s="1057">
        <f>ROUND(F79*$L$231,-1)</f>
        <v>63910</v>
      </c>
      <c r="L79" s="2076">
        <f>'검침 내역'!V79</f>
        <v>42</v>
      </c>
      <c r="M79" s="2076">
        <f>ROUND((L79*'열 요금 고지 및 기준'!$V$22),-1)</f>
        <v>157880</v>
      </c>
      <c r="N79" s="2076">
        <f t="shared" si="11"/>
        <v>221790</v>
      </c>
      <c r="O79" s="2076">
        <f>ROUND(F79*$O$244,-1)</f>
        <v>231140</v>
      </c>
      <c r="P79" s="2076">
        <f t="shared" si="12"/>
        <v>452930</v>
      </c>
      <c r="Q79" s="2076"/>
      <c r="R79" s="2076"/>
      <c r="S79" s="3888">
        <f t="shared" si="13"/>
        <v>221790</v>
      </c>
      <c r="T79" s="3851">
        <f t="shared" si="14"/>
        <v>231140</v>
      </c>
      <c r="U79" s="20">
        <v>347680</v>
      </c>
      <c r="W79" s="684">
        <f t="shared" si="15"/>
        <v>-125890</v>
      </c>
    </row>
    <row r="80" spans="1:23" ht="24.95" customHeight="1">
      <c r="A80" s="4660"/>
      <c r="B80" s="2101">
        <v>75</v>
      </c>
      <c r="C80" s="3868" t="s">
        <v>164</v>
      </c>
      <c r="D80" s="1707" t="s">
        <v>635</v>
      </c>
      <c r="E80" s="3085"/>
      <c r="F80" s="1709">
        <v>88.69</v>
      </c>
      <c r="G80" s="1709"/>
      <c r="H80" s="1709"/>
      <c r="I80" s="1709">
        <f t="shared" si="16"/>
        <v>26.828724999999999</v>
      </c>
      <c r="J80" s="1739" t="s">
        <v>913</v>
      </c>
      <c r="K80" s="1068"/>
      <c r="L80" s="2076">
        <f>'검침 내역'!V80</f>
        <v>0</v>
      </c>
      <c r="M80" s="2189">
        <f>ROUND((L80*'열 요금 고지 및 기준'!$V$22),-1)</f>
        <v>0</v>
      </c>
      <c r="N80" s="2189">
        <f t="shared" si="11"/>
        <v>0</v>
      </c>
      <c r="O80" s="2189"/>
      <c r="P80" s="2189">
        <f t="shared" si="12"/>
        <v>0</v>
      </c>
      <c r="Q80" s="2076"/>
      <c r="R80" s="2076"/>
      <c r="S80" s="3888">
        <f t="shared" si="13"/>
        <v>0</v>
      </c>
      <c r="T80" s="3851">
        <f t="shared" si="14"/>
        <v>0</v>
      </c>
      <c r="U80" s="20">
        <v>0</v>
      </c>
      <c r="W80" s="684">
        <f t="shared" si="15"/>
        <v>0</v>
      </c>
    </row>
    <row r="81" spans="1:23" ht="24.95" customHeight="1">
      <c r="A81" s="4660"/>
      <c r="B81" s="2101">
        <v>76</v>
      </c>
      <c r="C81" s="3868" t="s">
        <v>164</v>
      </c>
      <c r="D81" s="1707" t="s">
        <v>635</v>
      </c>
      <c r="E81" s="3085"/>
      <c r="F81" s="1736">
        <v>88.69</v>
      </c>
      <c r="G81" s="1736"/>
      <c r="H81" s="1736"/>
      <c r="I81" s="1736">
        <f t="shared" si="16"/>
        <v>26.828724999999999</v>
      </c>
      <c r="J81" s="3291" t="s">
        <v>3663</v>
      </c>
      <c r="K81" s="1067">
        <f>ROUND(F81*$L$231,-1)</f>
        <v>29250</v>
      </c>
      <c r="L81" s="2087">
        <f>'검침 내역'!V81</f>
        <v>2</v>
      </c>
      <c r="M81" s="2087">
        <f>ROUND((L81*'열 요금 고지 및 기준'!$V$22),-1)</f>
        <v>7520</v>
      </c>
      <c r="N81" s="2087">
        <f t="shared" si="11"/>
        <v>36770</v>
      </c>
      <c r="O81" s="2087">
        <f>ROUND(F81*$O$244,-1)</f>
        <v>105790</v>
      </c>
      <c r="P81" s="2087">
        <f t="shared" si="12"/>
        <v>142560</v>
      </c>
      <c r="Q81" s="2076"/>
      <c r="R81" s="2076"/>
      <c r="S81" s="3888">
        <f t="shared" si="13"/>
        <v>36770</v>
      </c>
      <c r="T81" s="3851">
        <f t="shared" si="14"/>
        <v>105790</v>
      </c>
      <c r="U81" s="20">
        <v>0</v>
      </c>
      <c r="W81" s="684">
        <f t="shared" si="15"/>
        <v>36770</v>
      </c>
    </row>
    <row r="82" spans="1:23" ht="24.95" customHeight="1">
      <c r="A82" s="4660"/>
      <c r="B82" s="2101">
        <v>77</v>
      </c>
      <c r="C82" s="3868" t="s">
        <v>164</v>
      </c>
      <c r="D82" s="1707" t="s">
        <v>635</v>
      </c>
      <c r="E82" s="3085"/>
      <c r="F82" s="1709">
        <v>88.69</v>
      </c>
      <c r="G82" s="1709"/>
      <c r="H82" s="1709"/>
      <c r="I82" s="1709">
        <f t="shared" si="16"/>
        <v>26.828724999999999</v>
      </c>
      <c r="J82" s="1739" t="s">
        <v>2331</v>
      </c>
      <c r="K82" s="1068"/>
      <c r="L82" s="2076">
        <f>'검침 내역'!V82</f>
        <v>0</v>
      </c>
      <c r="M82" s="2189">
        <f>ROUND((L82*'열 요금 고지 및 기준'!$V$22),-1)</f>
        <v>0</v>
      </c>
      <c r="N82" s="2189">
        <f t="shared" ref="N82" si="17">M82+K82</f>
        <v>0</v>
      </c>
      <c r="O82" s="2189"/>
      <c r="P82" s="2189">
        <f t="shared" ref="P82" si="18">K82+M82+O82</f>
        <v>0</v>
      </c>
      <c r="Q82" s="2076"/>
      <c r="R82" s="2076"/>
      <c r="S82" s="3888">
        <f t="shared" si="13"/>
        <v>0</v>
      </c>
      <c r="T82" s="3851">
        <f t="shared" si="14"/>
        <v>0</v>
      </c>
      <c r="U82" s="20">
        <v>132930</v>
      </c>
      <c r="W82" s="684">
        <f t="shared" si="15"/>
        <v>-132930</v>
      </c>
    </row>
    <row r="83" spans="1:23" ht="24.95" customHeight="1">
      <c r="A83" s="4660"/>
      <c r="B83" s="2101">
        <v>78</v>
      </c>
      <c r="C83" s="3868" t="s">
        <v>164</v>
      </c>
      <c r="D83" s="1707" t="s">
        <v>856</v>
      </c>
      <c r="E83" s="3087"/>
      <c r="F83" s="1709">
        <v>61.6</v>
      </c>
      <c r="G83" s="1709"/>
      <c r="H83" s="1709"/>
      <c r="I83" s="1709">
        <f t="shared" si="16"/>
        <v>18.634</v>
      </c>
      <c r="J83" s="1737" t="s">
        <v>2855</v>
      </c>
      <c r="K83" s="1068"/>
      <c r="L83" s="2076">
        <f>'검침 내역'!V83</f>
        <v>0</v>
      </c>
      <c r="M83" s="2189">
        <f>ROUND((L83*'열 요금 고지 및 기준'!$V$22),-1)</f>
        <v>0</v>
      </c>
      <c r="N83" s="2189">
        <f t="shared" si="11"/>
        <v>0</v>
      </c>
      <c r="O83" s="2189"/>
      <c r="P83" s="2189">
        <f t="shared" si="12"/>
        <v>0</v>
      </c>
      <c r="Q83" s="2076"/>
      <c r="R83" s="2076"/>
      <c r="S83" s="3888">
        <f t="shared" si="13"/>
        <v>0</v>
      </c>
      <c r="T83" s="3851">
        <f t="shared" si="14"/>
        <v>0</v>
      </c>
      <c r="U83" s="20">
        <v>0</v>
      </c>
      <c r="W83" s="684">
        <f t="shared" si="15"/>
        <v>0</v>
      </c>
    </row>
    <row r="84" spans="1:23" ht="24.95" customHeight="1">
      <c r="A84" s="4660"/>
      <c r="B84" s="2101">
        <v>79</v>
      </c>
      <c r="C84" s="3868" t="s">
        <v>164</v>
      </c>
      <c r="D84" s="1707" t="s">
        <v>856</v>
      </c>
      <c r="E84" s="3092"/>
      <c r="F84" s="1751">
        <v>114.22</v>
      </c>
      <c r="G84" s="1709"/>
      <c r="H84" s="1709"/>
      <c r="I84" s="1751">
        <f t="shared" si="16"/>
        <v>34.551549999999999</v>
      </c>
      <c r="J84" s="3359" t="s">
        <v>1815</v>
      </c>
      <c r="K84" s="1067">
        <f>ROUND(F84*$L$231,-1)</f>
        <v>37670</v>
      </c>
      <c r="L84" s="2076">
        <f>'검침 내역'!V84</f>
        <v>0</v>
      </c>
      <c r="M84" s="2076">
        <f>ROUND((L84*'열 요금 고지 및 기준'!$V$22),-1)</f>
        <v>0</v>
      </c>
      <c r="N84" s="2076">
        <f t="shared" si="11"/>
        <v>37670</v>
      </c>
      <c r="O84" s="2076">
        <f>ROUND(F84*$O$244,-1)</f>
        <v>136240</v>
      </c>
      <c r="P84" s="2076">
        <f t="shared" si="12"/>
        <v>173910</v>
      </c>
      <c r="Q84" s="2076"/>
      <c r="R84" s="2076"/>
      <c r="S84" s="3888">
        <f t="shared" si="13"/>
        <v>37670</v>
      </c>
      <c r="T84" s="3851">
        <f t="shared" si="14"/>
        <v>136240</v>
      </c>
      <c r="U84" s="20">
        <v>391440</v>
      </c>
      <c r="W84" s="684">
        <f t="shared" si="15"/>
        <v>-353770</v>
      </c>
    </row>
    <row r="85" spans="1:23" ht="24.95" customHeight="1">
      <c r="A85" s="4660"/>
      <c r="B85" s="2101">
        <v>80</v>
      </c>
      <c r="C85" s="3868" t="s">
        <v>164</v>
      </c>
      <c r="D85" s="1707" t="s">
        <v>1668</v>
      </c>
      <c r="E85" s="3093"/>
      <c r="F85" s="1736">
        <v>184.21</v>
      </c>
      <c r="G85" s="1736"/>
      <c r="H85" s="1736"/>
      <c r="I85" s="3683">
        <v>55.72</v>
      </c>
      <c r="J85" s="3465" t="s">
        <v>3289</v>
      </c>
      <c r="K85" s="1068"/>
      <c r="L85" s="2076">
        <f>'검침 내역'!V85</f>
        <v>0</v>
      </c>
      <c r="M85" s="2189">
        <f>ROUND((L85*'열 요금 고지 및 기준'!$V$22),-1)</f>
        <v>0</v>
      </c>
      <c r="N85" s="2189">
        <f t="shared" ref="N85" si="19">M85+K85</f>
        <v>0</v>
      </c>
      <c r="O85" s="2189"/>
      <c r="P85" s="2189">
        <f t="shared" ref="P85" si="20">K85+M85+O85</f>
        <v>0</v>
      </c>
      <c r="Q85" s="2076"/>
      <c r="R85" s="2076"/>
      <c r="S85" s="3888">
        <f t="shared" si="13"/>
        <v>0</v>
      </c>
      <c r="T85" s="3851">
        <f t="shared" si="14"/>
        <v>0</v>
      </c>
      <c r="U85" s="20">
        <v>284390</v>
      </c>
      <c r="W85" s="684">
        <f t="shared" si="15"/>
        <v>-284390</v>
      </c>
    </row>
    <row r="86" spans="1:23" ht="24.95" customHeight="1">
      <c r="A86" s="4660"/>
      <c r="B86" s="2101">
        <v>81</v>
      </c>
      <c r="C86" s="3868" t="s">
        <v>164</v>
      </c>
      <c r="D86" s="1707" t="s">
        <v>856</v>
      </c>
      <c r="E86" s="3087"/>
      <c r="F86" s="1751">
        <v>82.69</v>
      </c>
      <c r="G86" s="1751"/>
      <c r="H86" s="1751"/>
      <c r="I86" s="1751">
        <v>25.02</v>
      </c>
      <c r="J86" s="3360" t="s">
        <v>2046</v>
      </c>
      <c r="K86" s="1067">
        <f t="shared" ref="K86:K94" si="21">ROUND(F86*$L$231,-1)</f>
        <v>27270</v>
      </c>
      <c r="L86" s="2076">
        <f>'검침 내역'!V86</f>
        <v>0</v>
      </c>
      <c r="M86" s="2076">
        <f>ROUND((L86*'열 요금 고지 및 기준'!$V$22),-1)</f>
        <v>0</v>
      </c>
      <c r="N86" s="2076">
        <f t="shared" si="11"/>
        <v>27270</v>
      </c>
      <c r="O86" s="2076">
        <f t="shared" ref="O86:O94" si="22">ROUND(F86*$O$244,-1)</f>
        <v>98630</v>
      </c>
      <c r="P86" s="2076">
        <f t="shared" si="12"/>
        <v>125900</v>
      </c>
      <c r="Q86" s="2076"/>
      <c r="R86" s="2076"/>
      <c r="S86" s="3888">
        <f t="shared" si="13"/>
        <v>27270</v>
      </c>
      <c r="T86" s="3851">
        <f t="shared" si="14"/>
        <v>98630</v>
      </c>
      <c r="U86" s="20">
        <v>618250</v>
      </c>
      <c r="W86" s="684">
        <f t="shared" si="15"/>
        <v>-590980</v>
      </c>
    </row>
    <row r="87" spans="1:23" ht="24.95" customHeight="1">
      <c r="A87" s="4660"/>
      <c r="B87" s="2101">
        <v>82</v>
      </c>
      <c r="C87" s="3868" t="s">
        <v>164</v>
      </c>
      <c r="D87" s="1707" t="s">
        <v>856</v>
      </c>
      <c r="E87" s="3087"/>
      <c r="F87" s="1751">
        <v>173.82</v>
      </c>
      <c r="G87" s="1751"/>
      <c r="H87" s="1751"/>
      <c r="I87" s="1751">
        <v>52.58</v>
      </c>
      <c r="J87" s="1752" t="s">
        <v>2066</v>
      </c>
      <c r="K87" s="1067">
        <f t="shared" si="21"/>
        <v>57330</v>
      </c>
      <c r="L87" s="2076">
        <f>'검침 내역'!V87</f>
        <v>0</v>
      </c>
      <c r="M87" s="2076">
        <f>ROUND((L87*'열 요금 고지 및 기준'!$V$22),-1)</f>
        <v>0</v>
      </c>
      <c r="N87" s="2076">
        <f t="shared" si="11"/>
        <v>57330</v>
      </c>
      <c r="O87" s="2076">
        <f t="shared" si="22"/>
        <v>207320</v>
      </c>
      <c r="P87" s="2076">
        <f t="shared" si="12"/>
        <v>264650</v>
      </c>
      <c r="Q87" s="2076"/>
      <c r="R87" s="2076"/>
      <c r="S87" s="3888">
        <f t="shared" si="13"/>
        <v>57330</v>
      </c>
      <c r="T87" s="3851">
        <f t="shared" si="14"/>
        <v>207320</v>
      </c>
      <c r="U87" s="20">
        <v>191260</v>
      </c>
      <c r="W87" s="684">
        <f t="shared" si="15"/>
        <v>-133930</v>
      </c>
    </row>
    <row r="88" spans="1:23" ht="24.95" customHeight="1">
      <c r="A88" s="4660"/>
      <c r="B88" s="2101">
        <v>83</v>
      </c>
      <c r="C88" s="3868" t="s">
        <v>164</v>
      </c>
      <c r="D88" s="1707" t="s">
        <v>856</v>
      </c>
      <c r="E88" s="3087"/>
      <c r="F88" s="1751">
        <v>187.57</v>
      </c>
      <c r="G88" s="1751"/>
      <c r="H88" s="1751"/>
      <c r="I88" s="1751">
        <f t="shared" si="16"/>
        <v>56.739924999999999</v>
      </c>
      <c r="J88" s="1752" t="s">
        <v>126</v>
      </c>
      <c r="K88" s="1067">
        <f t="shared" si="21"/>
        <v>61860</v>
      </c>
      <c r="L88" s="2076">
        <f>'검침 내역'!V88</f>
        <v>0</v>
      </c>
      <c r="M88" s="2076">
        <f>ROUND((L88*'열 요금 고지 및 기준'!$V$22),-1)</f>
        <v>0</v>
      </c>
      <c r="N88" s="2076">
        <f t="shared" si="11"/>
        <v>61860</v>
      </c>
      <c r="O88" s="2076">
        <f t="shared" si="22"/>
        <v>223730</v>
      </c>
      <c r="P88" s="2076">
        <f t="shared" si="12"/>
        <v>285590</v>
      </c>
      <c r="Q88" s="2076"/>
      <c r="R88" s="2076"/>
      <c r="S88" s="3888">
        <f t="shared" si="13"/>
        <v>61860</v>
      </c>
      <c r="T88" s="3851">
        <f t="shared" si="14"/>
        <v>223730</v>
      </c>
      <c r="U88" s="20">
        <v>204650</v>
      </c>
      <c r="W88" s="684">
        <f t="shared" si="15"/>
        <v>-142790</v>
      </c>
    </row>
    <row r="89" spans="1:23" ht="24.95" customHeight="1">
      <c r="A89" s="4660"/>
      <c r="B89" s="2101">
        <v>84</v>
      </c>
      <c r="C89" s="3868" t="s">
        <v>164</v>
      </c>
      <c r="D89" s="1707" t="s">
        <v>856</v>
      </c>
      <c r="E89" s="3087"/>
      <c r="F89" s="1751">
        <v>246.21</v>
      </c>
      <c r="G89" s="1751"/>
      <c r="H89" s="1751"/>
      <c r="I89" s="1751">
        <f t="shared" si="16"/>
        <v>74.478525000000005</v>
      </c>
      <c r="J89" s="1743" t="s">
        <v>2616</v>
      </c>
      <c r="K89" s="1067">
        <f t="shared" si="21"/>
        <v>81200</v>
      </c>
      <c r="L89" s="2076">
        <f>'검침 내역'!V89</f>
        <v>0</v>
      </c>
      <c r="M89" s="2076">
        <f>ROUND((L89*'열 요금 고지 및 기준'!$V$22),-1)</f>
        <v>0</v>
      </c>
      <c r="N89" s="2076">
        <f t="shared" si="11"/>
        <v>81200</v>
      </c>
      <c r="O89" s="2076">
        <f t="shared" si="22"/>
        <v>293670</v>
      </c>
      <c r="P89" s="2076">
        <f t="shared" si="12"/>
        <v>374870</v>
      </c>
      <c r="Q89" s="2076"/>
      <c r="R89" s="2076"/>
      <c r="S89" s="3888">
        <f t="shared" si="13"/>
        <v>81200</v>
      </c>
      <c r="T89" s="3851">
        <f t="shared" si="14"/>
        <v>293670</v>
      </c>
      <c r="U89" s="20">
        <v>1079630</v>
      </c>
      <c r="W89" s="684">
        <f t="shared" si="15"/>
        <v>-998430</v>
      </c>
    </row>
    <row r="90" spans="1:23" ht="24.95" customHeight="1">
      <c r="A90" s="4660"/>
      <c r="B90" s="2101">
        <v>85</v>
      </c>
      <c r="C90" s="3868" t="s">
        <v>164</v>
      </c>
      <c r="D90" s="1707" t="s">
        <v>635</v>
      </c>
      <c r="E90" s="3087"/>
      <c r="F90" s="1751">
        <v>220.35</v>
      </c>
      <c r="G90" s="1751"/>
      <c r="H90" s="1751"/>
      <c r="I90" s="1751">
        <f t="shared" si="16"/>
        <v>66.655874999999995</v>
      </c>
      <c r="J90" s="1743" t="s">
        <v>2242</v>
      </c>
      <c r="K90" s="1067">
        <f t="shared" si="21"/>
        <v>72670</v>
      </c>
      <c r="L90" s="2076">
        <f>'검침 내역'!V90</f>
        <v>0</v>
      </c>
      <c r="M90" s="2076">
        <f>ROUND((L90*'열 요금 고지 및 기준'!$V$22),-1)</f>
        <v>0</v>
      </c>
      <c r="N90" s="2076">
        <f t="shared" si="11"/>
        <v>72670</v>
      </c>
      <c r="O90" s="2076">
        <f t="shared" si="22"/>
        <v>262820</v>
      </c>
      <c r="P90" s="2076">
        <f t="shared" si="12"/>
        <v>335490</v>
      </c>
      <c r="Q90" s="2076"/>
      <c r="R90" s="2076"/>
      <c r="S90" s="3888">
        <f t="shared" si="13"/>
        <v>72670</v>
      </c>
      <c r="T90" s="3851">
        <f t="shared" si="14"/>
        <v>262820</v>
      </c>
      <c r="U90" s="20">
        <v>37570</v>
      </c>
      <c r="W90" s="684">
        <f t="shared" si="15"/>
        <v>35100</v>
      </c>
    </row>
    <row r="91" spans="1:23" ht="24.95" customHeight="1">
      <c r="A91" s="4660"/>
      <c r="B91" s="2101">
        <v>86</v>
      </c>
      <c r="C91" s="3868" t="s">
        <v>164</v>
      </c>
      <c r="D91" s="1707" t="s">
        <v>635</v>
      </c>
      <c r="E91" s="3087"/>
      <c r="F91" s="1751">
        <v>219.57</v>
      </c>
      <c r="G91" s="1751"/>
      <c r="H91" s="1751"/>
      <c r="I91" s="1751">
        <v>66.42</v>
      </c>
      <c r="J91" s="1710" t="s">
        <v>2179</v>
      </c>
      <c r="K91" s="1067">
        <f t="shared" si="21"/>
        <v>72410</v>
      </c>
      <c r="L91" s="2076">
        <f>'검침 내역'!V91</f>
        <v>0</v>
      </c>
      <c r="M91" s="2076">
        <f>ROUND((L91*'열 요금 고지 및 기준'!$V$22),-1)</f>
        <v>0</v>
      </c>
      <c r="N91" s="2076">
        <f t="shared" si="11"/>
        <v>72410</v>
      </c>
      <c r="O91" s="2076">
        <f t="shared" si="22"/>
        <v>261890</v>
      </c>
      <c r="P91" s="2076">
        <f t="shared" si="12"/>
        <v>334300</v>
      </c>
      <c r="Q91" s="2076"/>
      <c r="R91" s="2076"/>
      <c r="S91" s="3888">
        <f t="shared" si="13"/>
        <v>72410</v>
      </c>
      <c r="T91" s="3851">
        <f t="shared" si="14"/>
        <v>261890</v>
      </c>
      <c r="U91" s="20">
        <v>127890</v>
      </c>
      <c r="W91" s="684">
        <f t="shared" si="15"/>
        <v>-55480</v>
      </c>
    </row>
    <row r="92" spans="1:23" ht="24.95" customHeight="1">
      <c r="A92" s="4660"/>
      <c r="B92" s="2101">
        <v>87</v>
      </c>
      <c r="C92" s="3868" t="s">
        <v>164</v>
      </c>
      <c r="D92" s="1707" t="s">
        <v>635</v>
      </c>
      <c r="E92" s="3087"/>
      <c r="F92" s="1751">
        <v>113.5</v>
      </c>
      <c r="G92" s="1709"/>
      <c r="H92" s="1709"/>
      <c r="I92" s="1751">
        <f t="shared" si="16"/>
        <v>34.333750000000002</v>
      </c>
      <c r="J92" s="1752" t="s">
        <v>1579</v>
      </c>
      <c r="K92" s="1067">
        <f t="shared" si="21"/>
        <v>37430</v>
      </c>
      <c r="L92" s="2076">
        <f>'검침 내역'!V92</f>
        <v>0</v>
      </c>
      <c r="M92" s="2076">
        <f>ROUND((L92*'열 요금 고지 및 기준'!$V$22),-1)</f>
        <v>0</v>
      </c>
      <c r="N92" s="2076">
        <f t="shared" si="11"/>
        <v>37430</v>
      </c>
      <c r="O92" s="2076">
        <f t="shared" si="22"/>
        <v>135380</v>
      </c>
      <c r="P92" s="2076">
        <f t="shared" si="12"/>
        <v>172810</v>
      </c>
      <c r="Q92" s="2076"/>
      <c r="R92" s="2076"/>
      <c r="S92" s="3888">
        <f t="shared" si="13"/>
        <v>37430</v>
      </c>
      <c r="T92" s="3851">
        <f t="shared" si="14"/>
        <v>135380</v>
      </c>
      <c r="U92" s="20">
        <v>128170</v>
      </c>
      <c r="W92" s="684">
        <f t="shared" si="15"/>
        <v>-90740</v>
      </c>
    </row>
    <row r="93" spans="1:23" ht="24.95" customHeight="1">
      <c r="A93" s="4660"/>
      <c r="B93" s="2101">
        <v>88</v>
      </c>
      <c r="C93" s="3868" t="s">
        <v>164</v>
      </c>
      <c r="D93" s="1707" t="s">
        <v>635</v>
      </c>
      <c r="E93" s="3087"/>
      <c r="F93" s="3832">
        <v>47.24</v>
      </c>
      <c r="G93" s="3832"/>
      <c r="H93" s="3832"/>
      <c r="I93" s="3832">
        <f t="shared" si="16"/>
        <v>14.290100000000001</v>
      </c>
      <c r="J93" s="1752" t="s">
        <v>10</v>
      </c>
      <c r="K93" s="1067">
        <f t="shared" si="21"/>
        <v>15580</v>
      </c>
      <c r="L93" s="2076">
        <f>'검침 내역'!V93</f>
        <v>28.580200000000001</v>
      </c>
      <c r="M93" s="2076">
        <f>ROUND((L93*'열 요금 고지 및 기준'!$V$22),-1)</f>
        <v>107430</v>
      </c>
      <c r="N93" s="2076">
        <f t="shared" ref="N93:N94" si="23">M93+K93</f>
        <v>123010</v>
      </c>
      <c r="O93" s="2076">
        <f t="shared" si="22"/>
        <v>56350</v>
      </c>
      <c r="P93" s="2076">
        <f t="shared" ref="P93:P94" si="24">K93+M93+O93</f>
        <v>179360</v>
      </c>
      <c r="Q93" s="2076"/>
      <c r="R93" s="2076"/>
      <c r="S93" s="3888">
        <f t="shared" ref="S93:S94" si="25">N93+R93</f>
        <v>123010</v>
      </c>
      <c r="T93" s="3851">
        <f t="shared" ref="T93:T94" si="26">O93</f>
        <v>56350</v>
      </c>
      <c r="U93" s="20">
        <v>0</v>
      </c>
      <c r="W93" s="684">
        <f t="shared" si="15"/>
        <v>123010</v>
      </c>
    </row>
    <row r="94" spans="1:23" ht="24.95" customHeight="1">
      <c r="A94" s="4660"/>
      <c r="B94" s="2101">
        <v>89</v>
      </c>
      <c r="C94" s="3868" t="s">
        <v>164</v>
      </c>
      <c r="D94" s="1707" t="s">
        <v>635</v>
      </c>
      <c r="E94" s="3087"/>
      <c r="F94" s="1751">
        <v>47.34</v>
      </c>
      <c r="G94" s="1709"/>
      <c r="H94" s="1709"/>
      <c r="I94" s="1751">
        <f t="shared" si="16"/>
        <v>14.320350000000001</v>
      </c>
      <c r="J94" s="1752" t="s">
        <v>225</v>
      </c>
      <c r="K94" s="1067">
        <f t="shared" si="21"/>
        <v>15610</v>
      </c>
      <c r="L94" s="2076">
        <f>'검침 내역'!V94</f>
        <v>28.640700000000002</v>
      </c>
      <c r="M94" s="2076">
        <f>ROUND((L94*'열 요금 고지 및 기준'!$V$22),-1)</f>
        <v>107660</v>
      </c>
      <c r="N94" s="2076">
        <f t="shared" si="23"/>
        <v>123270</v>
      </c>
      <c r="O94" s="2076">
        <f t="shared" si="22"/>
        <v>56470</v>
      </c>
      <c r="P94" s="2076">
        <f t="shared" si="24"/>
        <v>179740</v>
      </c>
      <c r="Q94" s="2076"/>
      <c r="R94" s="2076"/>
      <c r="S94" s="3888">
        <f t="shared" si="25"/>
        <v>123270</v>
      </c>
      <c r="T94" s="3851">
        <f t="shared" si="26"/>
        <v>56470</v>
      </c>
      <c r="U94" s="20">
        <v>0</v>
      </c>
      <c r="W94" s="684">
        <f t="shared" si="15"/>
        <v>123270</v>
      </c>
    </row>
    <row r="95" spans="1:23" ht="24.95" customHeight="1">
      <c r="A95" s="4660"/>
      <c r="B95" s="2101">
        <v>90</v>
      </c>
      <c r="C95" s="3868" t="s">
        <v>164</v>
      </c>
      <c r="D95" s="1722" t="s">
        <v>633</v>
      </c>
      <c r="E95" s="3084"/>
      <c r="F95" s="1736">
        <v>338.56</v>
      </c>
      <c r="G95" s="1736"/>
      <c r="H95" s="1736"/>
      <c r="I95" s="1736">
        <f>F95*0.3025</f>
        <v>102.4144</v>
      </c>
      <c r="J95" s="1737" t="s">
        <v>2297</v>
      </c>
      <c r="K95" s="1057"/>
      <c r="L95" s="2076">
        <f>'검침 내역'!V95</f>
        <v>0</v>
      </c>
      <c r="M95" s="2076">
        <f>ROUND((L95*'열 요금 고지 및 기준'!$V$22),-1)</f>
        <v>0</v>
      </c>
      <c r="N95" s="2076">
        <f t="shared" si="11"/>
        <v>0</v>
      </c>
      <c r="O95" s="2076"/>
      <c r="P95" s="2076">
        <f t="shared" si="12"/>
        <v>0</v>
      </c>
      <c r="Q95" s="2076"/>
      <c r="R95" s="2076"/>
      <c r="S95" s="3888">
        <f t="shared" si="13"/>
        <v>0</v>
      </c>
      <c r="T95" s="3851">
        <f t="shared" si="14"/>
        <v>0</v>
      </c>
      <c r="U95" s="20">
        <v>0</v>
      </c>
      <c r="W95" s="684">
        <f t="shared" si="15"/>
        <v>0</v>
      </c>
    </row>
    <row r="96" spans="1:23" ht="24.95" customHeight="1">
      <c r="A96" s="4660"/>
      <c r="B96" s="2101">
        <v>91</v>
      </c>
      <c r="C96" s="3868" t="s">
        <v>164</v>
      </c>
      <c r="D96" s="1722" t="s">
        <v>633</v>
      </c>
      <c r="E96" s="3084"/>
      <c r="F96" s="1736">
        <v>64.5</v>
      </c>
      <c r="G96" s="1736"/>
      <c r="H96" s="1736"/>
      <c r="I96" s="1736">
        <f>F96*0.3025</f>
        <v>19.51125</v>
      </c>
      <c r="J96" s="1710" t="s">
        <v>3658</v>
      </c>
      <c r="K96" s="1057"/>
      <c r="L96" s="2076">
        <f>'검침 내역'!V96</f>
        <v>0</v>
      </c>
      <c r="M96" s="2076">
        <f>ROUND((L96*'열 요금 고지 및 기준'!$V$22),-1)</f>
        <v>0</v>
      </c>
      <c r="N96" s="2076">
        <f t="shared" si="11"/>
        <v>0</v>
      </c>
      <c r="O96" s="2076"/>
      <c r="P96" s="2076">
        <f t="shared" si="12"/>
        <v>0</v>
      </c>
      <c r="Q96" s="2076"/>
      <c r="R96" s="2076"/>
      <c r="S96" s="3888">
        <f t="shared" si="13"/>
        <v>0</v>
      </c>
      <c r="T96" s="3851">
        <f t="shared" si="14"/>
        <v>0</v>
      </c>
      <c r="U96" s="20">
        <v>0</v>
      </c>
      <c r="W96" s="684">
        <f t="shared" si="15"/>
        <v>0</v>
      </c>
    </row>
    <row r="97" spans="1:23" ht="24.95" customHeight="1">
      <c r="A97" s="4660"/>
      <c r="B97" s="2101">
        <v>92</v>
      </c>
      <c r="C97" s="3868" t="s">
        <v>164</v>
      </c>
      <c r="D97" s="1722" t="s">
        <v>1287</v>
      </c>
      <c r="E97" s="3084"/>
      <c r="F97" s="1736">
        <v>168.5</v>
      </c>
      <c r="G97" s="1736"/>
      <c r="H97" s="1736"/>
      <c r="I97" s="1736">
        <f t="shared" si="16"/>
        <v>50.971249999999998</v>
      </c>
      <c r="J97" s="1737" t="s">
        <v>1284</v>
      </c>
      <c r="K97" s="1057"/>
      <c r="L97" s="2076">
        <f>'검침 내역'!V97</f>
        <v>0</v>
      </c>
      <c r="M97" s="2076">
        <f>ROUND((L97*'열 요금 고지 및 기준'!$V$22),-1)</f>
        <v>0</v>
      </c>
      <c r="N97" s="2076">
        <f t="shared" si="11"/>
        <v>0</v>
      </c>
      <c r="O97" s="2076"/>
      <c r="P97" s="2076">
        <f t="shared" si="12"/>
        <v>0</v>
      </c>
      <c r="Q97" s="2076"/>
      <c r="R97" s="2076"/>
      <c r="S97" s="3888">
        <f t="shared" si="13"/>
        <v>0</v>
      </c>
      <c r="T97" s="3851">
        <f t="shared" si="14"/>
        <v>0</v>
      </c>
      <c r="U97" s="20">
        <v>0</v>
      </c>
      <c r="W97" s="684">
        <f t="shared" si="15"/>
        <v>0</v>
      </c>
    </row>
    <row r="98" spans="1:23" ht="24.95" customHeight="1">
      <c r="A98" s="4660"/>
      <c r="B98" s="2101">
        <v>93</v>
      </c>
      <c r="C98" s="3868" t="s">
        <v>164</v>
      </c>
      <c r="D98" s="1722" t="s">
        <v>633</v>
      </c>
      <c r="E98" s="3084"/>
      <c r="F98" s="1736">
        <v>134.91</v>
      </c>
      <c r="G98" s="1736"/>
      <c r="H98" s="1736"/>
      <c r="I98" s="1736">
        <f t="shared" si="16"/>
        <v>40.810274999999997</v>
      </c>
      <c r="J98" s="1743" t="s">
        <v>3019</v>
      </c>
      <c r="K98" s="1057"/>
      <c r="L98" s="2076">
        <f>'검침 내역'!V98</f>
        <v>0</v>
      </c>
      <c r="M98" s="2076">
        <f>ROUND((L98*'열 요금 고지 및 기준'!$V$22),-1)</f>
        <v>0</v>
      </c>
      <c r="N98" s="2076">
        <f t="shared" si="11"/>
        <v>0</v>
      </c>
      <c r="O98" s="2076"/>
      <c r="P98" s="2076">
        <f t="shared" si="12"/>
        <v>0</v>
      </c>
      <c r="Q98" s="2076"/>
      <c r="R98" s="2076"/>
      <c r="S98" s="3888">
        <f t="shared" si="13"/>
        <v>0</v>
      </c>
      <c r="T98" s="3851">
        <f t="shared" si="14"/>
        <v>0</v>
      </c>
      <c r="U98" s="20">
        <v>0</v>
      </c>
      <c r="W98" s="684">
        <f t="shared" si="15"/>
        <v>0</v>
      </c>
    </row>
    <row r="99" spans="1:23" ht="24.95" customHeight="1">
      <c r="A99" s="4660"/>
      <c r="B99" s="2101">
        <v>94</v>
      </c>
      <c r="C99" s="3868" t="s">
        <v>164</v>
      </c>
      <c r="D99" s="1722" t="s">
        <v>633</v>
      </c>
      <c r="E99" s="3093"/>
      <c r="F99" s="3126">
        <v>82.02</v>
      </c>
      <c r="G99" s="3126"/>
      <c r="H99" s="3126"/>
      <c r="I99" s="3126">
        <v>24.81</v>
      </c>
      <c r="J99" s="1743" t="s">
        <v>1336</v>
      </c>
      <c r="K99" s="1057"/>
      <c r="L99" s="2076">
        <f>'검침 내역'!V99</f>
        <v>0</v>
      </c>
      <c r="M99" s="2076">
        <f>ROUND((L99*'열 요금 고지 및 기준'!$V$22),-1)</f>
        <v>0</v>
      </c>
      <c r="N99" s="2076">
        <f t="shared" si="11"/>
        <v>0</v>
      </c>
      <c r="O99" s="2076"/>
      <c r="P99" s="2076">
        <f t="shared" si="12"/>
        <v>0</v>
      </c>
      <c r="Q99" s="2076"/>
      <c r="R99" s="2076"/>
      <c r="S99" s="3888">
        <f t="shared" si="13"/>
        <v>0</v>
      </c>
      <c r="T99" s="3851">
        <f t="shared" si="14"/>
        <v>0</v>
      </c>
      <c r="U99" s="20">
        <v>0</v>
      </c>
      <c r="W99" s="684">
        <f t="shared" si="15"/>
        <v>0</v>
      </c>
    </row>
    <row r="100" spans="1:23" ht="24.95" customHeight="1">
      <c r="A100" s="4660"/>
      <c r="B100" s="2101">
        <v>95</v>
      </c>
      <c r="C100" s="3868" t="s">
        <v>164</v>
      </c>
      <c r="D100" s="1722" t="s">
        <v>633</v>
      </c>
      <c r="E100" s="3084"/>
      <c r="F100" s="3127">
        <v>127.6</v>
      </c>
      <c r="G100" s="3127"/>
      <c r="H100" s="3127"/>
      <c r="I100" s="3127">
        <f t="shared" si="16"/>
        <v>38.598999999999997</v>
      </c>
      <c r="J100" s="1737" t="s">
        <v>312</v>
      </c>
      <c r="K100" s="1057"/>
      <c r="L100" s="2076">
        <f>'검침 내역'!V100</f>
        <v>0</v>
      </c>
      <c r="M100" s="2076">
        <f>ROUND((L100*'열 요금 고지 및 기준'!$V$22),-1)</f>
        <v>0</v>
      </c>
      <c r="N100" s="2076">
        <f t="shared" si="11"/>
        <v>0</v>
      </c>
      <c r="O100" s="2076"/>
      <c r="P100" s="2076">
        <f t="shared" si="12"/>
        <v>0</v>
      </c>
      <c r="Q100" s="2076"/>
      <c r="R100" s="2076"/>
      <c r="S100" s="3888">
        <f t="shared" si="13"/>
        <v>0</v>
      </c>
      <c r="T100" s="3851">
        <f t="shared" si="14"/>
        <v>0</v>
      </c>
      <c r="U100" s="20">
        <v>0</v>
      </c>
      <c r="W100" s="684">
        <f t="shared" si="15"/>
        <v>0</v>
      </c>
    </row>
    <row r="101" spans="1:23" ht="24.95" customHeight="1">
      <c r="A101" s="4660"/>
      <c r="B101" s="2101">
        <v>96</v>
      </c>
      <c r="C101" s="3868" t="s">
        <v>164</v>
      </c>
      <c r="D101" s="1722" t="s">
        <v>633</v>
      </c>
      <c r="E101" s="3084"/>
      <c r="F101" s="3126">
        <v>128.80000000000001</v>
      </c>
      <c r="G101" s="3126"/>
      <c r="H101" s="3126"/>
      <c r="I101" s="3126">
        <f t="shared" si="16"/>
        <v>38.962000000000003</v>
      </c>
      <c r="J101" s="1743" t="s">
        <v>1346</v>
      </c>
      <c r="K101" s="1057"/>
      <c r="L101" s="2076">
        <f>'검침 내역'!V101</f>
        <v>0</v>
      </c>
      <c r="M101" s="2076">
        <f>ROUND((L101*'열 요금 고지 및 기준'!$V$22),-1)</f>
        <v>0</v>
      </c>
      <c r="N101" s="2076">
        <f t="shared" si="11"/>
        <v>0</v>
      </c>
      <c r="O101" s="2076"/>
      <c r="P101" s="2076">
        <f t="shared" si="12"/>
        <v>0</v>
      </c>
      <c r="Q101" s="2076"/>
      <c r="R101" s="2076"/>
      <c r="S101" s="3888">
        <f t="shared" si="13"/>
        <v>0</v>
      </c>
      <c r="T101" s="3851">
        <f t="shared" si="14"/>
        <v>0</v>
      </c>
      <c r="U101" s="20">
        <v>0</v>
      </c>
      <c r="W101" s="684">
        <f t="shared" si="15"/>
        <v>0</v>
      </c>
    </row>
    <row r="102" spans="1:23" ht="24.95" customHeight="1">
      <c r="A102" s="4660"/>
      <c r="B102" s="2101">
        <v>97</v>
      </c>
      <c r="C102" s="3868" t="s">
        <v>164</v>
      </c>
      <c r="D102" s="1707" t="s">
        <v>633</v>
      </c>
      <c r="E102" s="3094"/>
      <c r="F102" s="1736">
        <v>117.33</v>
      </c>
      <c r="G102" s="1736"/>
      <c r="H102" s="1736"/>
      <c r="I102" s="1736">
        <f t="shared" si="16"/>
        <v>35.492325000000001</v>
      </c>
      <c r="J102" s="1743" t="s">
        <v>3293</v>
      </c>
      <c r="K102" s="1057"/>
      <c r="L102" s="2076">
        <f>'검침 내역'!V102</f>
        <v>0</v>
      </c>
      <c r="M102" s="2076">
        <f>ROUND((L102*'열 요금 고지 및 기준'!$V$22),-1)</f>
        <v>0</v>
      </c>
      <c r="N102" s="2076">
        <f t="shared" si="11"/>
        <v>0</v>
      </c>
      <c r="O102" s="2076"/>
      <c r="P102" s="2076">
        <f t="shared" si="12"/>
        <v>0</v>
      </c>
      <c r="Q102" s="2076"/>
      <c r="R102" s="2076"/>
      <c r="S102" s="3888">
        <f t="shared" si="13"/>
        <v>0</v>
      </c>
      <c r="T102" s="3851">
        <f t="shared" si="14"/>
        <v>0</v>
      </c>
      <c r="U102" s="20">
        <v>0</v>
      </c>
      <c r="W102" s="684">
        <f t="shared" si="15"/>
        <v>0</v>
      </c>
    </row>
    <row r="103" spans="1:23" ht="24.95" customHeight="1">
      <c r="A103" s="4660"/>
      <c r="B103" s="2101">
        <v>98</v>
      </c>
      <c r="C103" s="3868" t="s">
        <v>164</v>
      </c>
      <c r="D103" s="1707" t="s">
        <v>633</v>
      </c>
      <c r="E103" s="3094"/>
      <c r="F103" s="1736">
        <v>102</v>
      </c>
      <c r="G103" s="1736"/>
      <c r="H103" s="1736"/>
      <c r="I103" s="1736">
        <f t="shared" si="16"/>
        <v>30.855</v>
      </c>
      <c r="J103" s="1743" t="s">
        <v>1285</v>
      </c>
      <c r="K103" s="1057"/>
      <c r="L103" s="2076">
        <f>'검침 내역'!V103</f>
        <v>0</v>
      </c>
      <c r="M103" s="2076">
        <f>ROUND((L103*'열 요금 고지 및 기준'!$V$22),-1)</f>
        <v>0</v>
      </c>
      <c r="N103" s="2076">
        <f t="shared" si="11"/>
        <v>0</v>
      </c>
      <c r="O103" s="2076"/>
      <c r="P103" s="2076">
        <f t="shared" si="12"/>
        <v>0</v>
      </c>
      <c r="Q103" s="2076"/>
      <c r="R103" s="2076"/>
      <c r="S103" s="3888">
        <f t="shared" si="13"/>
        <v>0</v>
      </c>
      <c r="T103" s="3851">
        <f t="shared" si="14"/>
        <v>0</v>
      </c>
      <c r="U103" s="20">
        <v>0</v>
      </c>
      <c r="W103" s="684">
        <f t="shared" si="15"/>
        <v>0</v>
      </c>
    </row>
    <row r="104" spans="1:23" ht="24.95" customHeight="1">
      <c r="A104" s="4660"/>
      <c r="B104" s="2101">
        <v>99</v>
      </c>
      <c r="C104" s="3868" t="s">
        <v>164</v>
      </c>
      <c r="D104" s="1707" t="s">
        <v>633</v>
      </c>
      <c r="E104" s="3094"/>
      <c r="F104" s="1709">
        <v>108.6</v>
      </c>
      <c r="G104" s="1709"/>
      <c r="H104" s="1709"/>
      <c r="I104" s="1709">
        <f>F104*0.3025</f>
        <v>32.851499999999994</v>
      </c>
      <c r="J104" s="1737" t="s">
        <v>2630</v>
      </c>
      <c r="K104" s="1057"/>
      <c r="L104" s="2076">
        <f>'검침 내역'!V104</f>
        <v>0</v>
      </c>
      <c r="M104" s="2076">
        <f>ROUND((L104*'열 요금 고지 및 기준'!$V$22),-1)</f>
        <v>0</v>
      </c>
      <c r="N104" s="2076">
        <f t="shared" si="11"/>
        <v>0</v>
      </c>
      <c r="O104" s="2076"/>
      <c r="P104" s="2076">
        <f t="shared" si="12"/>
        <v>0</v>
      </c>
      <c r="Q104" s="2076"/>
      <c r="R104" s="2076"/>
      <c r="S104" s="3888">
        <f t="shared" si="13"/>
        <v>0</v>
      </c>
      <c r="T104" s="3851">
        <f t="shared" si="14"/>
        <v>0</v>
      </c>
      <c r="U104" s="20">
        <v>0</v>
      </c>
      <c r="W104" s="684">
        <f t="shared" si="15"/>
        <v>0</v>
      </c>
    </row>
    <row r="105" spans="1:23" ht="24.95" customHeight="1">
      <c r="A105" s="4660"/>
      <c r="B105" s="2101">
        <v>100</v>
      </c>
      <c r="C105" s="3868" t="s">
        <v>164</v>
      </c>
      <c r="D105" s="1707" t="s">
        <v>858</v>
      </c>
      <c r="E105" s="3094"/>
      <c r="F105" s="1709">
        <v>153.21</v>
      </c>
      <c r="G105" s="1709"/>
      <c r="H105" s="1709"/>
      <c r="I105" s="1709">
        <f t="shared" si="16"/>
        <v>46.346025000000004</v>
      </c>
      <c r="J105" s="4118" t="s">
        <v>3557</v>
      </c>
      <c r="K105" s="1057"/>
      <c r="L105" s="2076">
        <f>'검침 내역'!V105</f>
        <v>0</v>
      </c>
      <c r="M105" s="2076">
        <f>ROUND((L105*'열 요금 고지 및 기준'!$V$22),-1)</f>
        <v>0</v>
      </c>
      <c r="N105" s="2076">
        <f t="shared" si="11"/>
        <v>0</v>
      </c>
      <c r="O105" s="2076"/>
      <c r="P105" s="2076">
        <f t="shared" si="12"/>
        <v>0</v>
      </c>
      <c r="Q105" s="2076"/>
      <c r="R105" s="2076"/>
      <c r="S105" s="3888">
        <f t="shared" si="13"/>
        <v>0</v>
      </c>
      <c r="T105" s="3851">
        <f t="shared" si="14"/>
        <v>0</v>
      </c>
      <c r="U105" s="20">
        <v>0</v>
      </c>
      <c r="W105" s="684">
        <f t="shared" si="15"/>
        <v>0</v>
      </c>
    </row>
    <row r="106" spans="1:23" ht="24.95" customHeight="1">
      <c r="A106" s="4660"/>
      <c r="B106" s="2101">
        <v>101</v>
      </c>
      <c r="C106" s="3868" t="s">
        <v>164</v>
      </c>
      <c r="D106" s="1707" t="s">
        <v>633</v>
      </c>
      <c r="E106" s="3094"/>
      <c r="F106" s="1736">
        <v>164.58</v>
      </c>
      <c r="G106" s="1736"/>
      <c r="H106" s="1736"/>
      <c r="I106" s="1736">
        <f t="shared" si="16"/>
        <v>49.785450000000004</v>
      </c>
      <c r="J106" s="1710" t="s">
        <v>3570</v>
      </c>
      <c r="K106" s="1057"/>
      <c r="L106" s="2076">
        <f>'검침 내역'!V106</f>
        <v>0</v>
      </c>
      <c r="M106" s="2076">
        <f>ROUND((L106*'열 요금 고지 및 기준'!$V$22),-1)</f>
        <v>0</v>
      </c>
      <c r="N106" s="2076">
        <f t="shared" si="11"/>
        <v>0</v>
      </c>
      <c r="O106" s="2076"/>
      <c r="P106" s="2076">
        <f t="shared" si="12"/>
        <v>0</v>
      </c>
      <c r="Q106" s="2076"/>
      <c r="R106" s="2076"/>
      <c r="S106" s="3888">
        <f t="shared" si="13"/>
        <v>0</v>
      </c>
      <c r="T106" s="3851">
        <f t="shared" si="14"/>
        <v>0</v>
      </c>
      <c r="U106" s="20">
        <v>0</v>
      </c>
      <c r="W106" s="684">
        <f t="shared" si="15"/>
        <v>0</v>
      </c>
    </row>
    <row r="107" spans="1:23" ht="24.95" customHeight="1">
      <c r="A107" s="4660"/>
      <c r="B107" s="2101">
        <v>102</v>
      </c>
      <c r="C107" s="3868" t="s">
        <v>164</v>
      </c>
      <c r="D107" s="1707" t="s">
        <v>633</v>
      </c>
      <c r="E107" s="3094"/>
      <c r="F107" s="1736">
        <v>394.51</v>
      </c>
      <c r="G107" s="1736"/>
      <c r="H107" s="1736"/>
      <c r="I107" s="1736">
        <v>119.33</v>
      </c>
      <c r="J107" s="1737" t="s">
        <v>1840</v>
      </c>
      <c r="K107" s="1057"/>
      <c r="L107" s="2076">
        <f>'검침 내역'!V107</f>
        <v>0</v>
      </c>
      <c r="M107" s="2076">
        <f>ROUND((L107*'열 요금 고지 및 기준'!$V$22),-1)</f>
        <v>0</v>
      </c>
      <c r="N107" s="2076">
        <f t="shared" si="11"/>
        <v>0</v>
      </c>
      <c r="O107" s="2076"/>
      <c r="P107" s="2076">
        <f t="shared" si="12"/>
        <v>0</v>
      </c>
      <c r="Q107" s="2076"/>
      <c r="R107" s="2076"/>
      <c r="S107" s="3888">
        <f t="shared" si="13"/>
        <v>0</v>
      </c>
      <c r="T107" s="3851">
        <f t="shared" si="14"/>
        <v>0</v>
      </c>
      <c r="U107" s="20">
        <v>0</v>
      </c>
      <c r="W107" s="684">
        <f t="shared" si="15"/>
        <v>0</v>
      </c>
    </row>
    <row r="108" spans="1:23" ht="24.95" customHeight="1">
      <c r="A108" s="4660"/>
      <c r="B108" s="2101">
        <v>103</v>
      </c>
      <c r="C108" s="3868" t="s">
        <v>164</v>
      </c>
      <c r="D108" s="1707" t="s">
        <v>633</v>
      </c>
      <c r="E108" s="3095"/>
      <c r="F108" s="1736">
        <v>160.99</v>
      </c>
      <c r="G108" s="1736"/>
      <c r="H108" s="1736"/>
      <c r="I108" s="3126">
        <v>48.7</v>
      </c>
      <c r="J108" s="1710" t="s">
        <v>2997</v>
      </c>
      <c r="K108" s="1057"/>
      <c r="L108" s="2076">
        <f>'검침 내역'!V108</f>
        <v>0</v>
      </c>
      <c r="M108" s="2076">
        <f>ROUND((L108*'열 요금 고지 및 기준'!$V$22),-1)</f>
        <v>0</v>
      </c>
      <c r="N108" s="2076">
        <f t="shared" si="11"/>
        <v>0</v>
      </c>
      <c r="O108" s="2076"/>
      <c r="P108" s="2076">
        <f t="shared" si="12"/>
        <v>0</v>
      </c>
      <c r="Q108" s="2076"/>
      <c r="R108" s="2076"/>
      <c r="S108" s="3888">
        <f t="shared" si="13"/>
        <v>0</v>
      </c>
      <c r="T108" s="3851">
        <f t="shared" si="14"/>
        <v>0</v>
      </c>
      <c r="U108" s="20">
        <v>0</v>
      </c>
      <c r="W108" s="684">
        <f t="shared" si="15"/>
        <v>0</v>
      </c>
    </row>
    <row r="109" spans="1:23" ht="24.95" customHeight="1">
      <c r="A109" s="4660"/>
      <c r="B109" s="2101">
        <v>104</v>
      </c>
      <c r="C109" s="3868" t="s">
        <v>164</v>
      </c>
      <c r="D109" s="1707" t="s">
        <v>633</v>
      </c>
      <c r="E109" s="3096"/>
      <c r="F109" s="1736">
        <v>127.16</v>
      </c>
      <c r="G109" s="1736"/>
      <c r="H109" s="1736"/>
      <c r="I109" s="3126">
        <v>38.47</v>
      </c>
      <c r="J109" s="1737" t="s">
        <v>2903</v>
      </c>
      <c r="K109" s="1057"/>
      <c r="L109" s="2076">
        <f>'검침 내역'!V109</f>
        <v>0</v>
      </c>
      <c r="M109" s="2076">
        <f>ROUND((L109*'열 요금 고지 및 기준'!$V$22),-1)</f>
        <v>0</v>
      </c>
      <c r="N109" s="2076">
        <f t="shared" si="11"/>
        <v>0</v>
      </c>
      <c r="O109" s="2076"/>
      <c r="P109" s="2076">
        <f t="shared" si="12"/>
        <v>0</v>
      </c>
      <c r="Q109" s="2076"/>
      <c r="R109" s="2076"/>
      <c r="S109" s="3888">
        <f t="shared" si="13"/>
        <v>0</v>
      </c>
      <c r="T109" s="3851">
        <f t="shared" si="14"/>
        <v>0</v>
      </c>
      <c r="U109" s="20">
        <v>0</v>
      </c>
      <c r="W109" s="684">
        <f t="shared" si="15"/>
        <v>0</v>
      </c>
    </row>
    <row r="110" spans="1:23" ht="24.95" customHeight="1">
      <c r="A110" s="4660"/>
      <c r="B110" s="2101">
        <v>105</v>
      </c>
      <c r="C110" s="3868" t="s">
        <v>164</v>
      </c>
      <c r="D110" s="1707" t="s">
        <v>633</v>
      </c>
      <c r="E110" s="3096"/>
      <c r="F110" s="1709">
        <v>114.63</v>
      </c>
      <c r="G110" s="1709"/>
      <c r="H110" s="1709"/>
      <c r="I110" s="3127">
        <v>34.68</v>
      </c>
      <c r="J110" s="1710" t="s">
        <v>2158</v>
      </c>
      <c r="K110" s="1057"/>
      <c r="L110" s="2076">
        <f>'검침 내역'!V110</f>
        <v>0</v>
      </c>
      <c r="M110" s="2076">
        <f>ROUND((L110*'열 요금 고지 및 기준'!$V$22),-1)</f>
        <v>0</v>
      </c>
      <c r="N110" s="2076">
        <f t="shared" si="11"/>
        <v>0</v>
      </c>
      <c r="O110" s="2076"/>
      <c r="P110" s="2076">
        <f t="shared" si="12"/>
        <v>0</v>
      </c>
      <c r="Q110" s="2076"/>
      <c r="R110" s="2076"/>
      <c r="S110" s="3888">
        <f t="shared" si="13"/>
        <v>0</v>
      </c>
      <c r="T110" s="3851">
        <f t="shared" si="14"/>
        <v>0</v>
      </c>
      <c r="U110" s="20">
        <v>0</v>
      </c>
      <c r="W110" s="684">
        <f t="shared" si="15"/>
        <v>0</v>
      </c>
    </row>
    <row r="111" spans="1:23" ht="24.95" customHeight="1">
      <c r="A111" s="4660"/>
      <c r="B111" s="2101">
        <v>106</v>
      </c>
      <c r="C111" s="3868" t="s">
        <v>164</v>
      </c>
      <c r="D111" s="1707" t="s">
        <v>633</v>
      </c>
      <c r="E111" s="3095"/>
      <c r="F111" s="1709">
        <v>204.1</v>
      </c>
      <c r="G111" s="1709"/>
      <c r="H111" s="1709"/>
      <c r="I111" s="3127">
        <v>61.74</v>
      </c>
      <c r="J111" s="3292" t="s">
        <v>3298</v>
      </c>
      <c r="K111" s="1057"/>
      <c r="L111" s="2076">
        <f>'검침 내역'!V111</f>
        <v>0</v>
      </c>
      <c r="M111" s="2076">
        <f>ROUND((L111*'열 요금 고지 및 기준'!$V$22),-1)</f>
        <v>0</v>
      </c>
      <c r="N111" s="2076">
        <f t="shared" si="11"/>
        <v>0</v>
      </c>
      <c r="O111" s="2076"/>
      <c r="P111" s="2076">
        <f t="shared" si="12"/>
        <v>0</v>
      </c>
      <c r="Q111" s="2076"/>
      <c r="R111" s="2076"/>
      <c r="S111" s="3888">
        <f t="shared" si="13"/>
        <v>0</v>
      </c>
      <c r="T111" s="3851">
        <f t="shared" si="14"/>
        <v>0</v>
      </c>
      <c r="U111" s="20">
        <v>0</v>
      </c>
      <c r="W111" s="684">
        <f t="shared" si="15"/>
        <v>0</v>
      </c>
    </row>
    <row r="112" spans="1:23" ht="24.95" customHeight="1">
      <c r="A112" s="4660"/>
      <c r="B112" s="2101">
        <v>107</v>
      </c>
      <c r="C112" s="3868" t="s">
        <v>164</v>
      </c>
      <c r="D112" s="1707" t="s">
        <v>633</v>
      </c>
      <c r="E112" s="3095"/>
      <c r="F112" s="1736">
        <v>298.61</v>
      </c>
      <c r="G112" s="1736"/>
      <c r="H112" s="1736"/>
      <c r="I112" s="3126">
        <v>90.33</v>
      </c>
      <c r="J112" s="3292" t="s">
        <v>3515</v>
      </c>
      <c r="K112" s="1057"/>
      <c r="L112" s="2076">
        <f>'검침 내역'!V112</f>
        <v>0</v>
      </c>
      <c r="M112" s="2076">
        <f>ROUND((L112*'열 요금 고지 및 기준'!$V$22),-1)</f>
        <v>0</v>
      </c>
      <c r="N112" s="2076">
        <f t="shared" si="11"/>
        <v>0</v>
      </c>
      <c r="O112" s="2076"/>
      <c r="P112" s="2076">
        <f t="shared" si="12"/>
        <v>0</v>
      </c>
      <c r="Q112" s="2076"/>
      <c r="R112" s="2076"/>
      <c r="S112" s="3888">
        <f t="shared" si="13"/>
        <v>0</v>
      </c>
      <c r="T112" s="3851">
        <f t="shared" si="14"/>
        <v>0</v>
      </c>
      <c r="U112" s="20">
        <v>0</v>
      </c>
      <c r="W112" s="684">
        <f t="shared" si="15"/>
        <v>0</v>
      </c>
    </row>
    <row r="113" spans="1:23" ht="24.95" customHeight="1">
      <c r="A113" s="4660"/>
      <c r="B113" s="2101">
        <v>108</v>
      </c>
      <c r="C113" s="3868" t="s">
        <v>164</v>
      </c>
      <c r="D113" s="1707" t="s">
        <v>633</v>
      </c>
      <c r="E113" s="3095"/>
      <c r="F113" s="1709">
        <v>127.52</v>
      </c>
      <c r="G113" s="1709"/>
      <c r="H113" s="1709"/>
      <c r="I113" s="3127">
        <v>38.57</v>
      </c>
      <c r="J113" s="3291" t="s">
        <v>3664</v>
      </c>
      <c r="K113" s="1057"/>
      <c r="L113" s="2076">
        <f>'검침 내역'!V113</f>
        <v>0</v>
      </c>
      <c r="M113" s="2076">
        <f>ROUND((L113*'열 요금 고지 및 기준'!$V$22),-1)</f>
        <v>0</v>
      </c>
      <c r="N113" s="2076">
        <f t="shared" si="11"/>
        <v>0</v>
      </c>
      <c r="O113" s="2076"/>
      <c r="P113" s="2076">
        <f t="shared" si="12"/>
        <v>0</v>
      </c>
      <c r="Q113" s="2076"/>
      <c r="R113" s="2076"/>
      <c r="S113" s="3888">
        <f t="shared" si="13"/>
        <v>0</v>
      </c>
      <c r="T113" s="3851">
        <f t="shared" si="14"/>
        <v>0</v>
      </c>
      <c r="U113" s="20">
        <v>0</v>
      </c>
      <c r="W113" s="684">
        <f t="shared" si="15"/>
        <v>0</v>
      </c>
    </row>
    <row r="114" spans="1:23" ht="24.95" customHeight="1">
      <c r="A114" s="4660"/>
      <c r="B114" s="2101">
        <v>109</v>
      </c>
      <c r="C114" s="3868" t="s">
        <v>164</v>
      </c>
      <c r="D114" s="1707" t="s">
        <v>633</v>
      </c>
      <c r="E114" s="3095"/>
      <c r="F114" s="1709">
        <v>66.2</v>
      </c>
      <c r="G114" s="1709"/>
      <c r="H114" s="1709"/>
      <c r="I114" s="3127">
        <f t="shared" si="16"/>
        <v>20.025500000000001</v>
      </c>
      <c r="J114" s="1710" t="s">
        <v>3317</v>
      </c>
      <c r="K114" s="1057"/>
      <c r="L114" s="2076">
        <f>'검침 내역'!V114</f>
        <v>0</v>
      </c>
      <c r="M114" s="2076">
        <f>ROUND((L114*'열 요금 고지 및 기준'!$V$22),-1)</f>
        <v>0</v>
      </c>
      <c r="N114" s="2076">
        <f t="shared" si="11"/>
        <v>0</v>
      </c>
      <c r="O114" s="2076"/>
      <c r="P114" s="2076">
        <f t="shared" si="12"/>
        <v>0</v>
      </c>
      <c r="Q114" s="2076"/>
      <c r="R114" s="2076"/>
      <c r="S114" s="3888">
        <f t="shared" si="13"/>
        <v>0</v>
      </c>
      <c r="T114" s="3851">
        <f t="shared" si="14"/>
        <v>0</v>
      </c>
      <c r="U114" s="20">
        <v>0</v>
      </c>
      <c r="W114" s="684">
        <f t="shared" si="15"/>
        <v>0</v>
      </c>
    </row>
    <row r="115" spans="1:23" ht="24.95" customHeight="1">
      <c r="A115" s="4660"/>
      <c r="B115" s="2101">
        <v>110</v>
      </c>
      <c r="C115" s="3868" t="s">
        <v>164</v>
      </c>
      <c r="D115" s="1707" t="s">
        <v>858</v>
      </c>
      <c r="E115" s="3095"/>
      <c r="F115" s="1709">
        <v>84.73</v>
      </c>
      <c r="G115" s="1709"/>
      <c r="H115" s="1709"/>
      <c r="I115" s="1709">
        <f t="shared" si="16"/>
        <v>25.630825000000002</v>
      </c>
      <c r="J115" s="1737" t="s">
        <v>3556</v>
      </c>
      <c r="K115" s="1057"/>
      <c r="L115" s="2076">
        <f>'검침 내역'!V115</f>
        <v>0</v>
      </c>
      <c r="M115" s="2076">
        <f>ROUND((L115*'열 요금 고지 및 기준'!$V$22),-1)</f>
        <v>0</v>
      </c>
      <c r="N115" s="2076">
        <f t="shared" si="11"/>
        <v>0</v>
      </c>
      <c r="O115" s="2076"/>
      <c r="P115" s="2076">
        <f t="shared" si="12"/>
        <v>0</v>
      </c>
      <c r="Q115" s="2076"/>
      <c r="R115" s="2076"/>
      <c r="S115" s="3888">
        <f t="shared" si="13"/>
        <v>0</v>
      </c>
      <c r="T115" s="3851">
        <f t="shared" si="14"/>
        <v>0</v>
      </c>
      <c r="U115" s="20">
        <v>0</v>
      </c>
      <c r="W115" s="684">
        <f t="shared" si="15"/>
        <v>0</v>
      </c>
    </row>
    <row r="116" spans="1:23" ht="24.95" customHeight="1">
      <c r="A116" s="4660"/>
      <c r="B116" s="2101">
        <v>111</v>
      </c>
      <c r="C116" s="3869" t="s">
        <v>164</v>
      </c>
      <c r="D116" s="1764" t="s">
        <v>1287</v>
      </c>
      <c r="E116" s="3097"/>
      <c r="F116" s="1709">
        <v>89.33</v>
      </c>
      <c r="G116" s="1709"/>
      <c r="H116" s="1709"/>
      <c r="I116" s="1709">
        <f t="shared" si="16"/>
        <v>27.022324999999999</v>
      </c>
      <c r="J116" s="1737" t="s">
        <v>915</v>
      </c>
      <c r="K116" s="1057"/>
      <c r="L116" s="2076">
        <f>'검침 내역'!V116</f>
        <v>0</v>
      </c>
      <c r="M116" s="2076">
        <f>ROUND((L116*'열 요금 고지 및 기준'!$V$22),-1)</f>
        <v>0</v>
      </c>
      <c r="N116" s="2076">
        <f t="shared" si="11"/>
        <v>0</v>
      </c>
      <c r="O116" s="2076"/>
      <c r="P116" s="2076">
        <f t="shared" si="12"/>
        <v>0</v>
      </c>
      <c r="Q116" s="2076"/>
      <c r="R116" s="2076"/>
      <c r="S116" s="3888">
        <f t="shared" si="13"/>
        <v>0</v>
      </c>
      <c r="T116" s="3851">
        <f t="shared" si="14"/>
        <v>0</v>
      </c>
      <c r="U116" s="20">
        <v>0</v>
      </c>
      <c r="W116" s="684">
        <f t="shared" si="15"/>
        <v>0</v>
      </c>
    </row>
    <row r="117" spans="1:23" ht="24.95" customHeight="1">
      <c r="A117" s="4660"/>
      <c r="B117" s="2101">
        <v>112</v>
      </c>
      <c r="C117" s="3869" t="s">
        <v>164</v>
      </c>
      <c r="D117" s="1764" t="s">
        <v>1791</v>
      </c>
      <c r="E117" s="3097"/>
      <c r="F117" s="1709">
        <v>737.62</v>
      </c>
      <c r="G117" s="1709"/>
      <c r="H117" s="1709"/>
      <c r="I117" s="1709">
        <f t="shared" si="16"/>
        <v>223.13004999999998</v>
      </c>
      <c r="J117" s="1718" t="s">
        <v>864</v>
      </c>
      <c r="K117" s="1057"/>
      <c r="L117" s="2076">
        <f>'검침 내역'!V117</f>
        <v>0</v>
      </c>
      <c r="M117" s="2076">
        <f>ROUND((L117*'열 요금 고지 및 기준'!$V$22),-1)</f>
        <v>0</v>
      </c>
      <c r="N117" s="2076">
        <f t="shared" si="11"/>
        <v>0</v>
      </c>
      <c r="O117" s="2076"/>
      <c r="P117" s="2076">
        <f t="shared" si="12"/>
        <v>0</v>
      </c>
      <c r="Q117" s="2076"/>
      <c r="R117" s="2076"/>
      <c r="S117" s="3888">
        <f t="shared" si="13"/>
        <v>0</v>
      </c>
      <c r="T117" s="3851">
        <f t="shared" si="14"/>
        <v>0</v>
      </c>
      <c r="U117" s="20">
        <v>0</v>
      </c>
      <c r="W117" s="684">
        <f t="shared" si="15"/>
        <v>0</v>
      </c>
    </row>
    <row r="118" spans="1:23" ht="24.95" customHeight="1">
      <c r="A118" s="4660"/>
      <c r="B118" s="2101">
        <v>113</v>
      </c>
      <c r="C118" s="3868" t="s">
        <v>164</v>
      </c>
      <c r="D118" s="1707" t="s">
        <v>633</v>
      </c>
      <c r="E118" s="3096"/>
      <c r="F118" s="1766">
        <v>177.68</v>
      </c>
      <c r="G118" s="1766"/>
      <c r="H118" s="1766"/>
      <c r="I118" s="1766">
        <v>53.75</v>
      </c>
      <c r="J118" s="1767" t="s">
        <v>2323</v>
      </c>
      <c r="K118" s="1057"/>
      <c r="L118" s="2076">
        <f>'검침 내역'!V118</f>
        <v>0</v>
      </c>
      <c r="M118" s="2076">
        <f>ROUND((L118*'열 요금 고지 및 기준'!$V$22),-1)</f>
        <v>0</v>
      </c>
      <c r="N118" s="2076">
        <f t="shared" si="11"/>
        <v>0</v>
      </c>
      <c r="O118" s="2076"/>
      <c r="P118" s="2076">
        <f t="shared" si="12"/>
        <v>0</v>
      </c>
      <c r="Q118" s="2076"/>
      <c r="R118" s="2076"/>
      <c r="S118" s="3888">
        <f t="shared" si="13"/>
        <v>0</v>
      </c>
      <c r="T118" s="3851">
        <f t="shared" si="14"/>
        <v>0</v>
      </c>
      <c r="U118" s="20">
        <v>0</v>
      </c>
      <c r="W118" s="684">
        <f t="shared" si="15"/>
        <v>0</v>
      </c>
    </row>
    <row r="119" spans="1:23" ht="24.95" customHeight="1">
      <c r="A119" s="4660"/>
      <c r="B119" s="2101">
        <v>114</v>
      </c>
      <c r="C119" s="3868" t="s">
        <v>164</v>
      </c>
      <c r="D119" s="1707" t="s">
        <v>633</v>
      </c>
      <c r="E119" s="3096"/>
      <c r="F119" s="1768">
        <v>245.56</v>
      </c>
      <c r="G119" s="1768"/>
      <c r="H119" s="1768"/>
      <c r="I119" s="1768">
        <f>10.23+64.06</f>
        <v>74.290000000000006</v>
      </c>
      <c r="J119" s="1767" t="s">
        <v>1848</v>
      </c>
      <c r="K119" s="1057"/>
      <c r="L119" s="2076">
        <f>'검침 내역'!V119</f>
        <v>0</v>
      </c>
      <c r="M119" s="2076">
        <f>ROUND((L119*'열 요금 고지 및 기준'!$V$22),-1)</f>
        <v>0</v>
      </c>
      <c r="N119" s="2076">
        <f t="shared" si="11"/>
        <v>0</v>
      </c>
      <c r="O119" s="2076"/>
      <c r="P119" s="2076">
        <f t="shared" si="12"/>
        <v>0</v>
      </c>
      <c r="Q119" s="2076"/>
      <c r="R119" s="2076"/>
      <c r="S119" s="3888">
        <f t="shared" si="13"/>
        <v>0</v>
      </c>
      <c r="T119" s="3851">
        <f t="shared" si="14"/>
        <v>0</v>
      </c>
      <c r="U119" s="20">
        <v>0</v>
      </c>
      <c r="W119" s="684">
        <f t="shared" si="15"/>
        <v>0</v>
      </c>
    </row>
    <row r="120" spans="1:23" ht="24.95" customHeight="1">
      <c r="A120" s="4660"/>
      <c r="B120" s="2101">
        <v>115</v>
      </c>
      <c r="C120" s="3868" t="s">
        <v>164</v>
      </c>
      <c r="D120" s="1707" t="s">
        <v>633</v>
      </c>
      <c r="E120" s="3096"/>
      <c r="F120" s="1736">
        <v>109.2</v>
      </c>
      <c r="G120" s="1736"/>
      <c r="H120" s="1736"/>
      <c r="I120" s="1736">
        <v>33.04</v>
      </c>
      <c r="J120" s="1737" t="s">
        <v>1597</v>
      </c>
      <c r="K120" s="1057"/>
      <c r="L120" s="2076">
        <f>'검침 내역'!V120</f>
        <v>0</v>
      </c>
      <c r="M120" s="2076">
        <f>ROUND((L120*'열 요금 고지 및 기준'!$V$22),-1)</f>
        <v>0</v>
      </c>
      <c r="N120" s="2076">
        <f t="shared" si="11"/>
        <v>0</v>
      </c>
      <c r="O120" s="2076"/>
      <c r="P120" s="2076">
        <f t="shared" si="12"/>
        <v>0</v>
      </c>
      <c r="Q120" s="2076"/>
      <c r="R120" s="2076"/>
      <c r="S120" s="3888">
        <f t="shared" si="13"/>
        <v>0</v>
      </c>
      <c r="T120" s="3851">
        <f t="shared" si="14"/>
        <v>0</v>
      </c>
      <c r="U120" s="20">
        <v>0</v>
      </c>
      <c r="W120" s="684">
        <f t="shared" si="15"/>
        <v>0</v>
      </c>
    </row>
    <row r="121" spans="1:23" ht="24.95" customHeight="1">
      <c r="A121" s="4660"/>
      <c r="B121" s="2101">
        <v>116</v>
      </c>
      <c r="C121" s="3868" t="s">
        <v>164</v>
      </c>
      <c r="D121" s="1707" t="s">
        <v>633</v>
      </c>
      <c r="E121" s="3096"/>
      <c r="F121" s="1736">
        <v>80.790000000000006</v>
      </c>
      <c r="G121" s="1736"/>
      <c r="H121" s="1736"/>
      <c r="I121" s="1736">
        <v>24.44</v>
      </c>
      <c r="J121" s="1710" t="s">
        <v>3318</v>
      </c>
      <c r="K121" s="1057"/>
      <c r="L121" s="2076">
        <f>'검침 내역'!V121</f>
        <v>0</v>
      </c>
      <c r="M121" s="2076">
        <f>ROUND((L121*'열 요금 고지 및 기준'!$V$22),-1)</f>
        <v>0</v>
      </c>
      <c r="N121" s="2076">
        <f t="shared" si="11"/>
        <v>0</v>
      </c>
      <c r="O121" s="2076"/>
      <c r="P121" s="2076">
        <f t="shared" si="12"/>
        <v>0</v>
      </c>
      <c r="Q121" s="2076"/>
      <c r="R121" s="2076"/>
      <c r="S121" s="3888">
        <f t="shared" si="13"/>
        <v>0</v>
      </c>
      <c r="T121" s="3851">
        <f t="shared" si="14"/>
        <v>0</v>
      </c>
      <c r="U121" s="20">
        <v>0</v>
      </c>
      <c r="W121" s="684">
        <f t="shared" si="15"/>
        <v>0</v>
      </c>
    </row>
    <row r="122" spans="1:23" ht="24.95" customHeight="1">
      <c r="A122" s="4660"/>
      <c r="B122" s="2101">
        <v>117</v>
      </c>
      <c r="C122" s="3868"/>
      <c r="D122" s="1707"/>
      <c r="E122" s="3096"/>
      <c r="F122" s="3832">
        <v>65.739999999999995</v>
      </c>
      <c r="G122" s="3832"/>
      <c r="H122" s="3832"/>
      <c r="I122" s="3832">
        <f>F122*0.3025</f>
        <v>19.886349999999997</v>
      </c>
      <c r="J122" s="1724" t="s">
        <v>3475</v>
      </c>
      <c r="K122" s="1057"/>
      <c r="L122" s="2076"/>
      <c r="M122" s="2076"/>
      <c r="N122" s="2076"/>
      <c r="O122" s="2076"/>
      <c r="P122" s="2076"/>
      <c r="Q122" s="2076"/>
      <c r="R122" s="2076"/>
      <c r="S122" s="3888"/>
      <c r="T122" s="3851"/>
      <c r="U122" s="20"/>
      <c r="W122" s="684"/>
    </row>
    <row r="123" spans="1:23" ht="24.95" customHeight="1">
      <c r="A123" s="4660"/>
      <c r="B123" s="2101">
        <v>118</v>
      </c>
      <c r="C123" s="3868" t="s">
        <v>164</v>
      </c>
      <c r="D123" s="1707" t="s">
        <v>858</v>
      </c>
      <c r="E123" s="3096"/>
      <c r="F123" s="3832">
        <v>138.75</v>
      </c>
      <c r="G123" s="3832"/>
      <c r="H123" s="3832"/>
      <c r="I123" s="3832">
        <f>F123*0.3025</f>
        <v>41.971874999999997</v>
      </c>
      <c r="J123" s="1710" t="s">
        <v>3476</v>
      </c>
      <c r="K123" s="1057"/>
      <c r="L123" s="2076">
        <f>'검침 내역'!V123</f>
        <v>0</v>
      </c>
      <c r="M123" s="2076">
        <f>ROUND((L123*'열 요금 고지 및 기준'!$V$22),-1)</f>
        <v>0</v>
      </c>
      <c r="N123" s="2076">
        <f t="shared" si="11"/>
        <v>0</v>
      </c>
      <c r="O123" s="2076"/>
      <c r="P123" s="2076">
        <f t="shared" si="12"/>
        <v>0</v>
      </c>
      <c r="Q123" s="2076"/>
      <c r="R123" s="2076"/>
      <c r="S123" s="3888">
        <f t="shared" si="13"/>
        <v>0</v>
      </c>
      <c r="T123" s="3851">
        <f t="shared" si="14"/>
        <v>0</v>
      </c>
      <c r="U123" s="20">
        <v>0</v>
      </c>
      <c r="W123" s="684">
        <f t="shared" si="15"/>
        <v>0</v>
      </c>
    </row>
    <row r="124" spans="1:23" ht="24.95" customHeight="1">
      <c r="A124" s="4660"/>
      <c r="B124" s="2101">
        <v>119</v>
      </c>
      <c r="C124" s="3868" t="s">
        <v>164</v>
      </c>
      <c r="D124" s="1707" t="s">
        <v>634</v>
      </c>
      <c r="E124" s="3096"/>
      <c r="F124" s="1736">
        <v>139.33000000000001</v>
      </c>
      <c r="G124" s="1736"/>
      <c r="H124" s="1736"/>
      <c r="I124" s="1736">
        <v>42.15</v>
      </c>
      <c r="J124" s="1710" t="s">
        <v>2957</v>
      </c>
      <c r="K124" s="1057"/>
      <c r="L124" s="2076">
        <f>'검침 내역'!V124</f>
        <v>0</v>
      </c>
      <c r="M124" s="2076">
        <f>ROUND((L124*'열 요금 고지 및 기준'!$V$22),-1)</f>
        <v>0</v>
      </c>
      <c r="N124" s="2076">
        <f t="shared" si="11"/>
        <v>0</v>
      </c>
      <c r="O124" s="2076"/>
      <c r="P124" s="2076">
        <f t="shared" si="12"/>
        <v>0</v>
      </c>
      <c r="Q124" s="2076"/>
      <c r="R124" s="2076"/>
      <c r="S124" s="3888">
        <f t="shared" si="13"/>
        <v>0</v>
      </c>
      <c r="T124" s="3851">
        <f t="shared" si="14"/>
        <v>0</v>
      </c>
      <c r="U124" s="20">
        <v>0</v>
      </c>
      <c r="W124" s="684">
        <f t="shared" si="15"/>
        <v>0</v>
      </c>
    </row>
    <row r="125" spans="1:23" ht="24.95" customHeight="1">
      <c r="A125" s="4660"/>
      <c r="B125" s="2101">
        <v>120</v>
      </c>
      <c r="C125" s="3868" t="s">
        <v>164</v>
      </c>
      <c r="D125" s="1734" t="s">
        <v>634</v>
      </c>
      <c r="E125" s="3096"/>
      <c r="F125" s="1709">
        <v>315.2</v>
      </c>
      <c r="G125" s="1709"/>
      <c r="H125" s="1709"/>
      <c r="I125" s="1709">
        <f t="shared" ref="I125:I133" si="27">F125*0.3025</f>
        <v>95.347999999999999</v>
      </c>
      <c r="J125" s="1737" t="s">
        <v>1463</v>
      </c>
      <c r="K125" s="1057"/>
      <c r="L125" s="2076">
        <f>'검침 내역'!V125</f>
        <v>0</v>
      </c>
      <c r="M125" s="2076">
        <f>ROUND((L125*'열 요금 고지 및 기준'!$V$22),-1)</f>
        <v>0</v>
      </c>
      <c r="N125" s="2076">
        <f t="shared" si="11"/>
        <v>0</v>
      </c>
      <c r="O125" s="2076"/>
      <c r="P125" s="2076">
        <f t="shared" si="12"/>
        <v>0</v>
      </c>
      <c r="Q125" s="2076"/>
      <c r="R125" s="2076"/>
      <c r="S125" s="3888">
        <f t="shared" si="13"/>
        <v>0</v>
      </c>
      <c r="T125" s="3851">
        <f t="shared" si="14"/>
        <v>0</v>
      </c>
      <c r="U125" s="20">
        <v>0</v>
      </c>
      <c r="W125" s="684">
        <f t="shared" si="15"/>
        <v>0</v>
      </c>
    </row>
    <row r="126" spans="1:23" ht="24.95" customHeight="1">
      <c r="A126" s="4660"/>
      <c r="B126" s="2101">
        <v>121</v>
      </c>
      <c r="C126" s="3868" t="s">
        <v>164</v>
      </c>
      <c r="D126" s="1734" t="s">
        <v>634</v>
      </c>
      <c r="E126" s="3096"/>
      <c r="F126" s="1709">
        <v>298.38</v>
      </c>
      <c r="G126" s="1709"/>
      <c r="H126" s="1709"/>
      <c r="I126" s="1709">
        <f t="shared" si="27"/>
        <v>90.259949999999989</v>
      </c>
      <c r="J126" s="4118" t="s">
        <v>3558</v>
      </c>
      <c r="K126" s="1057"/>
      <c r="L126" s="2076">
        <f>'검침 내역'!V126</f>
        <v>0</v>
      </c>
      <c r="M126" s="2076">
        <f>ROUND((L126*'열 요금 고지 및 기준'!$V$22),-1)</f>
        <v>0</v>
      </c>
      <c r="N126" s="2076">
        <f t="shared" si="11"/>
        <v>0</v>
      </c>
      <c r="O126" s="2076"/>
      <c r="P126" s="2076">
        <f t="shared" si="12"/>
        <v>0</v>
      </c>
      <c r="Q126" s="2076"/>
      <c r="R126" s="2076"/>
      <c r="S126" s="3888">
        <f t="shared" si="13"/>
        <v>0</v>
      </c>
      <c r="T126" s="3851">
        <f t="shared" si="14"/>
        <v>0</v>
      </c>
      <c r="U126" s="20">
        <v>0</v>
      </c>
      <c r="W126" s="684">
        <f t="shared" si="15"/>
        <v>0</v>
      </c>
    </row>
    <row r="127" spans="1:23" ht="24.95" customHeight="1">
      <c r="A127" s="4660"/>
      <c r="B127" s="2101">
        <v>122</v>
      </c>
      <c r="C127" s="3868" t="s">
        <v>164</v>
      </c>
      <c r="D127" s="1734" t="s">
        <v>634</v>
      </c>
      <c r="E127" s="3086"/>
      <c r="F127" s="3126">
        <v>249.93</v>
      </c>
      <c r="G127" s="3126"/>
      <c r="H127" s="3126"/>
      <c r="I127" s="3126">
        <v>75.599999999999994</v>
      </c>
      <c r="J127" s="1737" t="s">
        <v>2278</v>
      </c>
      <c r="K127" s="1057"/>
      <c r="L127" s="2076">
        <f>'검침 내역'!V127</f>
        <v>0</v>
      </c>
      <c r="M127" s="2076">
        <f>ROUND((L127*'열 요금 고지 및 기준'!$V$22),-1)</f>
        <v>0</v>
      </c>
      <c r="N127" s="2076">
        <f t="shared" si="11"/>
        <v>0</v>
      </c>
      <c r="O127" s="2076"/>
      <c r="P127" s="2076">
        <f t="shared" si="12"/>
        <v>0</v>
      </c>
      <c r="Q127" s="2076"/>
      <c r="R127" s="2076"/>
      <c r="S127" s="3888">
        <f t="shared" si="13"/>
        <v>0</v>
      </c>
      <c r="T127" s="3851">
        <f t="shared" si="14"/>
        <v>0</v>
      </c>
      <c r="U127" s="20">
        <v>0</v>
      </c>
      <c r="W127" s="684">
        <f t="shared" si="15"/>
        <v>0</v>
      </c>
    </row>
    <row r="128" spans="1:23" ht="24.95" customHeight="1">
      <c r="A128" s="4660"/>
      <c r="B128" s="2101">
        <v>123</v>
      </c>
      <c r="C128" s="3868" t="s">
        <v>164</v>
      </c>
      <c r="D128" s="1734" t="s">
        <v>1384</v>
      </c>
      <c r="E128" s="3086"/>
      <c r="F128" s="3127">
        <v>167.54</v>
      </c>
      <c r="G128" s="3127"/>
      <c r="H128" s="3127"/>
      <c r="I128" s="3127">
        <f t="shared" si="27"/>
        <v>50.68085</v>
      </c>
      <c r="J128" s="1710" t="s">
        <v>2998</v>
      </c>
      <c r="K128" s="1057"/>
      <c r="L128" s="2076">
        <f>'검침 내역'!V128</f>
        <v>0</v>
      </c>
      <c r="M128" s="2076">
        <f>ROUND((L128*'열 요금 고지 및 기준'!$V$22),-1)</f>
        <v>0</v>
      </c>
      <c r="N128" s="2076">
        <f t="shared" si="11"/>
        <v>0</v>
      </c>
      <c r="O128" s="2076"/>
      <c r="P128" s="2076">
        <f t="shared" si="12"/>
        <v>0</v>
      </c>
      <c r="Q128" s="2076"/>
      <c r="R128" s="2076"/>
      <c r="S128" s="3888">
        <f t="shared" si="13"/>
        <v>0</v>
      </c>
      <c r="T128" s="3851">
        <f t="shared" si="14"/>
        <v>0</v>
      </c>
      <c r="U128" s="20">
        <v>0</v>
      </c>
      <c r="W128" s="684">
        <f t="shared" si="15"/>
        <v>0</v>
      </c>
    </row>
    <row r="129" spans="1:23" ht="24.95" customHeight="1">
      <c r="A129" s="4660"/>
      <c r="B129" s="2101">
        <v>124</v>
      </c>
      <c r="C129" s="3868" t="s">
        <v>164</v>
      </c>
      <c r="D129" s="1734" t="s">
        <v>634</v>
      </c>
      <c r="E129" s="3094"/>
      <c r="F129" s="3127">
        <v>225.98</v>
      </c>
      <c r="G129" s="3127"/>
      <c r="H129" s="3127"/>
      <c r="I129" s="3127">
        <f t="shared" si="27"/>
        <v>68.358949999999993</v>
      </c>
      <c r="J129" s="1737" t="s">
        <v>1674</v>
      </c>
      <c r="K129" s="1057"/>
      <c r="L129" s="2076">
        <f>'검침 내역'!V129</f>
        <v>0</v>
      </c>
      <c r="M129" s="2076">
        <f>ROUND((L129*'열 요금 고지 및 기준'!$V$22),-1)</f>
        <v>0</v>
      </c>
      <c r="N129" s="2076">
        <f t="shared" si="11"/>
        <v>0</v>
      </c>
      <c r="O129" s="2076"/>
      <c r="P129" s="2076">
        <f t="shared" si="12"/>
        <v>0</v>
      </c>
      <c r="Q129" s="2076"/>
      <c r="R129" s="2076"/>
      <c r="S129" s="3888">
        <f t="shared" si="13"/>
        <v>0</v>
      </c>
      <c r="T129" s="3851">
        <f t="shared" si="14"/>
        <v>0</v>
      </c>
      <c r="U129" s="20">
        <v>0</v>
      </c>
      <c r="W129" s="684">
        <f t="shared" si="15"/>
        <v>0</v>
      </c>
    </row>
    <row r="130" spans="1:23" ht="24.95" customHeight="1">
      <c r="A130" s="4660"/>
      <c r="B130" s="2101">
        <v>125</v>
      </c>
      <c r="C130" s="3868" t="s">
        <v>164</v>
      </c>
      <c r="D130" s="1734" t="s">
        <v>634</v>
      </c>
      <c r="E130" s="3094"/>
      <c r="F130" s="3126">
        <v>212.78</v>
      </c>
      <c r="G130" s="3126"/>
      <c r="H130" s="3126"/>
      <c r="I130" s="3126">
        <v>64.36</v>
      </c>
      <c r="J130" s="1996" t="s">
        <v>3571</v>
      </c>
      <c r="K130" s="1057"/>
      <c r="L130" s="2076">
        <f>'검침 내역'!V130</f>
        <v>0</v>
      </c>
      <c r="M130" s="2076">
        <f>ROUND((L130*'열 요금 고지 및 기준'!$V$22),-1)</f>
        <v>0</v>
      </c>
      <c r="N130" s="2076">
        <f t="shared" si="11"/>
        <v>0</v>
      </c>
      <c r="O130" s="2076"/>
      <c r="P130" s="2076">
        <f t="shared" si="12"/>
        <v>0</v>
      </c>
      <c r="Q130" s="2076"/>
      <c r="R130" s="2076"/>
      <c r="S130" s="3888">
        <f t="shared" si="13"/>
        <v>0</v>
      </c>
      <c r="T130" s="3851">
        <f t="shared" si="14"/>
        <v>0</v>
      </c>
      <c r="U130" s="20">
        <v>0</v>
      </c>
      <c r="W130" s="684">
        <f t="shared" si="15"/>
        <v>0</v>
      </c>
    </row>
    <row r="131" spans="1:23" ht="24.95" customHeight="1">
      <c r="A131" s="4660"/>
      <c r="B131" s="2101">
        <v>126</v>
      </c>
      <c r="C131" s="3868" t="s">
        <v>164</v>
      </c>
      <c r="D131" s="1734" t="s">
        <v>634</v>
      </c>
      <c r="E131" s="3094"/>
      <c r="F131" s="1751">
        <v>199.45</v>
      </c>
      <c r="G131" s="1751"/>
      <c r="H131" s="1751"/>
      <c r="I131" s="1751">
        <v>60.34</v>
      </c>
      <c r="J131" s="3593" t="s">
        <v>3297</v>
      </c>
      <c r="K131" s="1057"/>
      <c r="L131" s="2076">
        <f>'검침 내역'!V131</f>
        <v>0</v>
      </c>
      <c r="M131" s="2076">
        <f>ROUND((L131*'열 요금 고지 및 기준'!$V$22),-1)</f>
        <v>0</v>
      </c>
      <c r="N131" s="2076">
        <f t="shared" si="11"/>
        <v>0</v>
      </c>
      <c r="O131" s="2076"/>
      <c r="P131" s="2076">
        <f t="shared" si="12"/>
        <v>0</v>
      </c>
      <c r="Q131" s="2076"/>
      <c r="R131" s="2076"/>
      <c r="S131" s="3888">
        <f t="shared" si="13"/>
        <v>0</v>
      </c>
      <c r="T131" s="3851">
        <f t="shared" si="14"/>
        <v>0</v>
      </c>
      <c r="U131" s="20">
        <v>0</v>
      </c>
      <c r="W131" s="684">
        <f t="shared" si="15"/>
        <v>0</v>
      </c>
    </row>
    <row r="132" spans="1:23" ht="24.95" customHeight="1">
      <c r="A132" s="4660"/>
      <c r="B132" s="2101">
        <v>127</v>
      </c>
      <c r="C132" s="3868" t="s">
        <v>164</v>
      </c>
      <c r="D132" s="1734" t="s">
        <v>634</v>
      </c>
      <c r="E132" s="3094"/>
      <c r="F132" s="1709">
        <v>191.55</v>
      </c>
      <c r="G132" s="1709"/>
      <c r="H132" s="1709"/>
      <c r="I132" s="1709">
        <v>57.94</v>
      </c>
      <c r="J132" s="1710" t="s">
        <v>2958</v>
      </c>
      <c r="K132" s="1057"/>
      <c r="L132" s="2076">
        <f>'검침 내역'!V132</f>
        <v>0</v>
      </c>
      <c r="M132" s="2076">
        <f>ROUND((L132*'열 요금 고지 및 기준'!$V$22),-1)</f>
        <v>0</v>
      </c>
      <c r="N132" s="2076">
        <f t="shared" si="11"/>
        <v>0</v>
      </c>
      <c r="O132" s="2076"/>
      <c r="P132" s="2076">
        <f t="shared" si="12"/>
        <v>0</v>
      </c>
      <c r="Q132" s="2076"/>
      <c r="R132" s="2076"/>
      <c r="S132" s="3888">
        <f t="shared" si="13"/>
        <v>0</v>
      </c>
      <c r="T132" s="3851">
        <f t="shared" si="14"/>
        <v>0</v>
      </c>
      <c r="U132" s="20">
        <v>0</v>
      </c>
      <c r="W132" s="684">
        <f t="shared" si="15"/>
        <v>0</v>
      </c>
    </row>
    <row r="133" spans="1:23" ht="24.95" customHeight="1">
      <c r="A133" s="4660"/>
      <c r="B133" s="2101">
        <v>128</v>
      </c>
      <c r="C133" s="3868" t="s">
        <v>164</v>
      </c>
      <c r="D133" s="1734" t="s">
        <v>634</v>
      </c>
      <c r="E133" s="3094"/>
      <c r="F133" s="1709">
        <v>197.13</v>
      </c>
      <c r="G133" s="1709"/>
      <c r="H133" s="1709"/>
      <c r="I133" s="1709">
        <f t="shared" si="27"/>
        <v>59.631824999999999</v>
      </c>
      <c r="J133" s="1737" t="s">
        <v>2872</v>
      </c>
      <c r="K133" s="1057"/>
      <c r="L133" s="2076">
        <f>'검침 내역'!V133</f>
        <v>0</v>
      </c>
      <c r="M133" s="2076">
        <f>ROUND((L133*'열 요금 고지 및 기준'!$V$22),-1)</f>
        <v>0</v>
      </c>
      <c r="N133" s="2076">
        <f t="shared" si="11"/>
        <v>0</v>
      </c>
      <c r="O133" s="2076"/>
      <c r="P133" s="2076">
        <f t="shared" si="12"/>
        <v>0</v>
      </c>
      <c r="Q133" s="2076"/>
      <c r="R133" s="2076"/>
      <c r="S133" s="3888">
        <f t="shared" si="13"/>
        <v>0</v>
      </c>
      <c r="T133" s="3851">
        <f t="shared" si="14"/>
        <v>0</v>
      </c>
      <c r="U133" s="20">
        <v>0</v>
      </c>
      <c r="W133" s="684">
        <f t="shared" si="15"/>
        <v>0</v>
      </c>
    </row>
    <row r="134" spans="1:23" ht="24.95" customHeight="1">
      <c r="A134" s="4660"/>
      <c r="B134" s="2101">
        <v>129</v>
      </c>
      <c r="C134" s="3868" t="s">
        <v>164</v>
      </c>
      <c r="D134" s="1734" t="s">
        <v>634</v>
      </c>
      <c r="E134" s="3094"/>
      <c r="F134" s="1709">
        <v>180</v>
      </c>
      <c r="G134" s="1709"/>
      <c r="H134" s="1709"/>
      <c r="I134" s="1709">
        <v>54.45</v>
      </c>
      <c r="J134" s="1724" t="s">
        <v>2999</v>
      </c>
      <c r="K134" s="1057"/>
      <c r="L134" s="2076">
        <f>'검침 내역'!V134</f>
        <v>0</v>
      </c>
      <c r="M134" s="2076">
        <f>ROUND((L134*'열 요금 고지 및 기준'!$V$22),-1)</f>
        <v>0</v>
      </c>
      <c r="N134" s="2076">
        <f>M134+K134</f>
        <v>0</v>
      </c>
      <c r="O134" s="2076"/>
      <c r="P134" s="2076">
        <f>K134+M134+O134</f>
        <v>0</v>
      </c>
      <c r="Q134" s="2076"/>
      <c r="R134" s="2076"/>
      <c r="S134" s="3888">
        <f>N134+R134</f>
        <v>0</v>
      </c>
      <c r="T134" s="3851">
        <f>O134</f>
        <v>0</v>
      </c>
      <c r="U134" s="20">
        <v>0</v>
      </c>
      <c r="W134" s="684"/>
    </row>
    <row r="135" spans="1:23" ht="24.95" customHeight="1">
      <c r="A135" s="4660"/>
      <c r="B135" s="2101">
        <v>130</v>
      </c>
      <c r="C135" s="3868" t="s">
        <v>164</v>
      </c>
      <c r="D135" s="1711" t="s">
        <v>634</v>
      </c>
      <c r="E135" s="3095"/>
      <c r="F135" s="1751">
        <v>163.96</v>
      </c>
      <c r="G135" s="1751"/>
      <c r="H135" s="1751"/>
      <c r="I135" s="1751">
        <v>49.6</v>
      </c>
      <c r="J135" s="1710" t="s">
        <v>3016</v>
      </c>
      <c r="K135" s="1057"/>
      <c r="L135" s="2076">
        <f>'검침 내역'!V135</f>
        <v>0</v>
      </c>
      <c r="M135" s="2076">
        <f>ROUND((L135*'열 요금 고지 및 기준'!$V$22),-1)</f>
        <v>0</v>
      </c>
      <c r="N135" s="2076">
        <f t="shared" ref="N135:N202" si="28">M135+K135</f>
        <v>0</v>
      </c>
      <c r="O135" s="2076"/>
      <c r="P135" s="2076">
        <f t="shared" ref="P135:P204" si="29">K135+M135+O135</f>
        <v>0</v>
      </c>
      <c r="Q135" s="2076"/>
      <c r="R135" s="2076"/>
      <c r="S135" s="3888">
        <f t="shared" ref="S135:S202" si="30">N135+R135</f>
        <v>0</v>
      </c>
      <c r="T135" s="3851">
        <f t="shared" ref="T135:T202" si="31">O135</f>
        <v>0</v>
      </c>
      <c r="U135" s="20">
        <v>0</v>
      </c>
      <c r="W135" s="684">
        <f t="shared" ref="W135:W198" si="32">S135-U135</f>
        <v>0</v>
      </c>
    </row>
    <row r="136" spans="1:23" ht="24.95" customHeight="1">
      <c r="A136" s="4660"/>
      <c r="B136" s="2101">
        <v>131</v>
      </c>
      <c r="C136" s="3868" t="s">
        <v>164</v>
      </c>
      <c r="D136" s="1711" t="s">
        <v>634</v>
      </c>
      <c r="E136" s="3101"/>
      <c r="F136" s="1751">
        <v>25.69</v>
      </c>
      <c r="G136" s="1751"/>
      <c r="H136" s="1751"/>
      <c r="I136" s="1751">
        <v>7.77</v>
      </c>
      <c r="J136" s="1710" t="s">
        <v>2991</v>
      </c>
      <c r="K136" s="1057"/>
      <c r="L136" s="2076">
        <f>'검침 내역'!V136</f>
        <v>0</v>
      </c>
      <c r="M136" s="2076">
        <f>ROUND((L136*'열 요금 고지 및 기준'!$V$22),-1)</f>
        <v>0</v>
      </c>
      <c r="N136" s="2076">
        <f t="shared" si="28"/>
        <v>0</v>
      </c>
      <c r="O136" s="2076"/>
      <c r="P136" s="2076">
        <f t="shared" si="29"/>
        <v>0</v>
      </c>
      <c r="Q136" s="2076"/>
      <c r="R136" s="2076"/>
      <c r="S136" s="3888">
        <f t="shared" si="30"/>
        <v>0</v>
      </c>
      <c r="T136" s="3851">
        <f t="shared" si="31"/>
        <v>0</v>
      </c>
      <c r="U136" s="20">
        <v>0</v>
      </c>
      <c r="W136" s="684">
        <f t="shared" si="32"/>
        <v>0</v>
      </c>
    </row>
    <row r="137" spans="1:23" ht="24.95" customHeight="1">
      <c r="A137" s="4660"/>
      <c r="B137" s="2101">
        <v>132</v>
      </c>
      <c r="C137" s="3868" t="s">
        <v>164</v>
      </c>
      <c r="D137" s="1711" t="s">
        <v>2563</v>
      </c>
      <c r="E137" s="3095"/>
      <c r="F137" s="1751">
        <v>225.03</v>
      </c>
      <c r="G137" s="1751"/>
      <c r="H137" s="1751"/>
      <c r="I137" s="1751">
        <v>68.069999999999993</v>
      </c>
      <c r="J137" s="3292" t="s">
        <v>3574</v>
      </c>
      <c r="K137" s="1057"/>
      <c r="L137" s="2076">
        <f>'검침 내역'!V137</f>
        <v>0</v>
      </c>
      <c r="M137" s="2076"/>
      <c r="N137" s="2076"/>
      <c r="O137" s="2076"/>
      <c r="P137" s="2076"/>
      <c r="Q137" s="2076"/>
      <c r="R137" s="2076"/>
      <c r="S137" s="3888"/>
      <c r="T137" s="3851"/>
      <c r="U137" s="20">
        <v>0</v>
      </c>
      <c r="W137" s="684">
        <f t="shared" si="32"/>
        <v>0</v>
      </c>
    </row>
    <row r="138" spans="1:23" ht="24.95" customHeight="1">
      <c r="A138" s="4661"/>
      <c r="B138" s="2101">
        <v>133</v>
      </c>
      <c r="C138" s="3870" t="s">
        <v>164</v>
      </c>
      <c r="D138" s="2556" t="s">
        <v>149</v>
      </c>
      <c r="E138" s="3885"/>
      <c r="F138" s="2226">
        <v>347.71</v>
      </c>
      <c r="G138" s="2227"/>
      <c r="H138" s="2227"/>
      <c r="I138" s="2227">
        <v>105.18</v>
      </c>
      <c r="J138" s="2229" t="s">
        <v>2137</v>
      </c>
      <c r="K138" s="1058"/>
      <c r="L138" s="2082">
        <f>'검침 내역'!V138</f>
        <v>0</v>
      </c>
      <c r="M138" s="2082">
        <f>ROUND((L138*'열 요금 고지 및 기준'!$V$22),-1)</f>
        <v>0</v>
      </c>
      <c r="N138" s="2082">
        <f t="shared" si="28"/>
        <v>0</v>
      </c>
      <c r="O138" s="2082"/>
      <c r="P138" s="2082">
        <f t="shared" si="29"/>
        <v>0</v>
      </c>
      <c r="Q138" s="2082"/>
      <c r="R138" s="2082"/>
      <c r="S138" s="3889">
        <f t="shared" si="30"/>
        <v>0</v>
      </c>
      <c r="T138" s="3852">
        <f t="shared" si="31"/>
        <v>0</v>
      </c>
      <c r="U138" s="20">
        <v>9780</v>
      </c>
      <c r="W138" s="684">
        <f t="shared" si="32"/>
        <v>-9780</v>
      </c>
    </row>
    <row r="139" spans="1:23" ht="24.95" customHeight="1">
      <c r="A139" s="4663" t="s">
        <v>700</v>
      </c>
      <c r="B139" s="2092">
        <v>134</v>
      </c>
      <c r="C139" s="3871" t="s">
        <v>165</v>
      </c>
      <c r="D139" s="3518" t="s">
        <v>149</v>
      </c>
      <c r="E139" s="3850"/>
      <c r="F139" s="2274">
        <v>135.16</v>
      </c>
      <c r="G139" s="2274"/>
      <c r="H139" s="2274"/>
      <c r="I139" s="2274">
        <v>40.89</v>
      </c>
      <c r="J139" s="2217" t="s">
        <v>2566</v>
      </c>
      <c r="K139" s="1062"/>
      <c r="L139" s="2084"/>
      <c r="M139" s="2084"/>
      <c r="N139" s="2084"/>
      <c r="O139" s="2084"/>
      <c r="P139" s="2084"/>
      <c r="Q139" s="2084"/>
      <c r="R139" s="2084"/>
      <c r="S139" s="3891"/>
      <c r="T139" s="2084"/>
      <c r="U139" s="20">
        <v>185110</v>
      </c>
      <c r="W139" s="684">
        <f t="shared" si="32"/>
        <v>-185110</v>
      </c>
    </row>
    <row r="140" spans="1:23" ht="24.95" customHeight="1">
      <c r="A140" s="4664"/>
      <c r="B140" s="2101">
        <v>135</v>
      </c>
      <c r="C140" s="3872" t="s">
        <v>165</v>
      </c>
      <c r="D140" s="1734" t="s">
        <v>149</v>
      </c>
      <c r="E140" s="3094"/>
      <c r="F140" s="1709">
        <v>142.47999999999999</v>
      </c>
      <c r="G140" s="1709"/>
      <c r="H140" s="1709"/>
      <c r="I140" s="1709">
        <f t="shared" ref="I140:I189" si="33">F140*0.3025</f>
        <v>43.100199999999994</v>
      </c>
      <c r="J140" s="1739" t="s">
        <v>916</v>
      </c>
      <c r="K140" s="1057">
        <f t="shared" ref="K140:K165" si="34">ROUND(F140*$L$232,-1)</f>
        <v>12150</v>
      </c>
      <c r="L140" s="2076">
        <f>'검침 내역'!V140</f>
        <v>0</v>
      </c>
      <c r="M140" s="2076">
        <f>ROUND((L140*'열 요금 고지 및 기준'!$V$22),-1)</f>
        <v>0</v>
      </c>
      <c r="N140" s="2076">
        <f t="shared" si="28"/>
        <v>12150</v>
      </c>
      <c r="O140" s="2076">
        <f t="shared" ref="O140:O165" si="35">ROUND(F140*$O$244,-1)</f>
        <v>169940</v>
      </c>
      <c r="P140" s="2076">
        <f t="shared" si="29"/>
        <v>182090</v>
      </c>
      <c r="Q140" s="2076"/>
      <c r="R140" s="2076"/>
      <c r="S140" s="3353">
        <f t="shared" si="30"/>
        <v>12150</v>
      </c>
      <c r="T140" s="2076">
        <f t="shared" si="31"/>
        <v>169940</v>
      </c>
      <c r="U140" s="20">
        <v>1199890</v>
      </c>
      <c r="W140" s="684">
        <f t="shared" si="32"/>
        <v>-1187740</v>
      </c>
    </row>
    <row r="141" spans="1:23" ht="24.95" customHeight="1">
      <c r="A141" s="4664"/>
      <c r="B141" s="2101">
        <v>136</v>
      </c>
      <c r="C141" s="3872" t="s">
        <v>165</v>
      </c>
      <c r="D141" s="1734" t="s">
        <v>149</v>
      </c>
      <c r="E141" s="3094"/>
      <c r="F141" s="1709">
        <v>138.18</v>
      </c>
      <c r="G141" s="1709"/>
      <c r="H141" s="1709"/>
      <c r="I141" s="1709">
        <f t="shared" si="33"/>
        <v>41.79945</v>
      </c>
      <c r="J141" s="1739" t="s">
        <v>2236</v>
      </c>
      <c r="K141" s="1067">
        <f t="shared" si="34"/>
        <v>11790</v>
      </c>
      <c r="L141" s="2087">
        <f>'검침 내역'!V141</f>
        <v>0</v>
      </c>
      <c r="M141" s="2087">
        <f>ROUND((L141*'열 요금 고지 및 기준'!$V$22),-1)</f>
        <v>0</v>
      </c>
      <c r="N141" s="2087">
        <f t="shared" si="28"/>
        <v>11790</v>
      </c>
      <c r="O141" s="2087">
        <f t="shared" si="35"/>
        <v>164820</v>
      </c>
      <c r="P141" s="2087">
        <f t="shared" si="29"/>
        <v>176610</v>
      </c>
      <c r="Q141" s="2087"/>
      <c r="R141" s="2087"/>
      <c r="S141" s="3354">
        <f t="shared" si="30"/>
        <v>11790</v>
      </c>
      <c r="T141" s="2076">
        <f t="shared" si="31"/>
        <v>164820</v>
      </c>
      <c r="U141" s="20">
        <v>121840</v>
      </c>
      <c r="W141" s="684">
        <f t="shared" si="32"/>
        <v>-110050</v>
      </c>
    </row>
    <row r="142" spans="1:23" ht="24.95" customHeight="1">
      <c r="A142" s="4664"/>
      <c r="B142" s="2101">
        <v>137</v>
      </c>
      <c r="C142" s="3872" t="s">
        <v>165</v>
      </c>
      <c r="D142" s="1734" t="s">
        <v>149</v>
      </c>
      <c r="E142" s="3094"/>
      <c r="F142" s="1709">
        <v>113.5</v>
      </c>
      <c r="G142" s="1709"/>
      <c r="H142" s="1709"/>
      <c r="I142" s="1709">
        <f t="shared" si="33"/>
        <v>34.333750000000002</v>
      </c>
      <c r="J142" s="1739" t="s">
        <v>896</v>
      </c>
      <c r="K142" s="1067">
        <f t="shared" si="34"/>
        <v>9680</v>
      </c>
      <c r="L142" s="2087">
        <f>'검침 내역'!V142</f>
        <v>49.699999999999996</v>
      </c>
      <c r="M142" s="2087">
        <f>ROUND((L142*'열 요금 고지 및 기준'!$V$22),-1)</f>
        <v>186820</v>
      </c>
      <c r="N142" s="2087">
        <f>M142+K142</f>
        <v>196500</v>
      </c>
      <c r="O142" s="2087">
        <f t="shared" si="35"/>
        <v>135380</v>
      </c>
      <c r="P142" s="2087">
        <f t="shared" si="29"/>
        <v>331880</v>
      </c>
      <c r="Q142" s="2087"/>
      <c r="R142" s="2087"/>
      <c r="S142" s="3354">
        <f t="shared" si="30"/>
        <v>196500</v>
      </c>
      <c r="T142" s="2076">
        <f t="shared" si="31"/>
        <v>135380</v>
      </c>
      <c r="U142" s="20">
        <v>4750</v>
      </c>
      <c r="W142" s="684">
        <f t="shared" si="32"/>
        <v>191750</v>
      </c>
    </row>
    <row r="143" spans="1:23" ht="24.95" customHeight="1">
      <c r="A143" s="4664"/>
      <c r="B143" s="2101">
        <v>138</v>
      </c>
      <c r="C143" s="3872" t="s">
        <v>165</v>
      </c>
      <c r="D143" s="1734" t="s">
        <v>149</v>
      </c>
      <c r="E143" s="3094"/>
      <c r="F143" s="1709">
        <v>69.260000000000005</v>
      </c>
      <c r="G143" s="1709"/>
      <c r="H143" s="1709"/>
      <c r="I143" s="1709">
        <f t="shared" si="33"/>
        <v>20.951150000000002</v>
      </c>
      <c r="J143" s="3258" t="s">
        <v>3301</v>
      </c>
      <c r="K143" s="1067">
        <f t="shared" si="34"/>
        <v>5910</v>
      </c>
      <c r="L143" s="2087">
        <f>'검침 내역'!V143</f>
        <v>0</v>
      </c>
      <c r="M143" s="2087">
        <f>ROUND((L143*'열 요금 고지 및 기준'!$V$22),-1)</f>
        <v>0</v>
      </c>
      <c r="N143" s="2087">
        <f t="shared" si="28"/>
        <v>5910</v>
      </c>
      <c r="O143" s="2087">
        <f t="shared" si="35"/>
        <v>82610</v>
      </c>
      <c r="P143" s="2087">
        <f t="shared" si="29"/>
        <v>88520</v>
      </c>
      <c r="Q143" s="2087"/>
      <c r="R143" s="2087"/>
      <c r="S143" s="3354">
        <f t="shared" si="30"/>
        <v>5910</v>
      </c>
      <c r="T143" s="2076">
        <f t="shared" si="31"/>
        <v>82610</v>
      </c>
      <c r="U143" s="20">
        <v>273080</v>
      </c>
      <c r="W143" s="684">
        <f t="shared" si="32"/>
        <v>-267170</v>
      </c>
    </row>
    <row r="144" spans="1:23" ht="24.95" customHeight="1">
      <c r="A144" s="4664"/>
      <c r="B144" s="2101">
        <v>139</v>
      </c>
      <c r="C144" s="3872" t="s">
        <v>165</v>
      </c>
      <c r="D144" s="1734" t="s">
        <v>149</v>
      </c>
      <c r="E144" s="3100"/>
      <c r="F144" s="1709">
        <v>69.25</v>
      </c>
      <c r="G144" s="1709"/>
      <c r="H144" s="1709"/>
      <c r="I144" s="1709">
        <f t="shared" si="33"/>
        <v>20.948125000000001</v>
      </c>
      <c r="J144" s="3291" t="s">
        <v>3513</v>
      </c>
      <c r="K144" s="1067">
        <f t="shared" si="34"/>
        <v>5910</v>
      </c>
      <c r="L144" s="2087">
        <f>'검침 내역'!V144</f>
        <v>0</v>
      </c>
      <c r="M144" s="2087">
        <f>ROUND((L144*'열 요금 고지 및 기준'!$V$22),-1)</f>
        <v>0</v>
      </c>
      <c r="N144" s="2087">
        <f t="shared" si="28"/>
        <v>5910</v>
      </c>
      <c r="O144" s="2087">
        <f t="shared" si="35"/>
        <v>82600</v>
      </c>
      <c r="P144" s="2087">
        <f t="shared" si="29"/>
        <v>88510</v>
      </c>
      <c r="Q144" s="2087"/>
      <c r="R144" s="2087"/>
      <c r="S144" s="3354">
        <f t="shared" si="30"/>
        <v>5910</v>
      </c>
      <c r="T144" s="2076">
        <f t="shared" si="31"/>
        <v>82600</v>
      </c>
      <c r="U144" s="20">
        <v>26740</v>
      </c>
      <c r="W144" s="684">
        <f t="shared" si="32"/>
        <v>-20830</v>
      </c>
    </row>
    <row r="145" spans="1:23" ht="24.95" customHeight="1">
      <c r="A145" s="4664"/>
      <c r="B145" s="2101">
        <v>140</v>
      </c>
      <c r="C145" s="3872" t="s">
        <v>165</v>
      </c>
      <c r="D145" s="1734" t="s">
        <v>149</v>
      </c>
      <c r="E145" s="3100"/>
      <c r="F145" s="1709">
        <v>140.43</v>
      </c>
      <c r="G145" s="1709"/>
      <c r="H145" s="1709"/>
      <c r="I145" s="1709">
        <f t="shared" si="33"/>
        <v>42.480074999999999</v>
      </c>
      <c r="J145" s="1739" t="s">
        <v>1408</v>
      </c>
      <c r="K145" s="1067">
        <f t="shared" si="34"/>
        <v>11980</v>
      </c>
      <c r="L145" s="2087">
        <f>'검침 내역'!V145</f>
        <v>4</v>
      </c>
      <c r="M145" s="2087">
        <f>ROUND((L145*'열 요금 고지 및 기준'!$V$22),-1)</f>
        <v>15040</v>
      </c>
      <c r="N145" s="2087">
        <f>M145+K145</f>
        <v>27020</v>
      </c>
      <c r="O145" s="2087">
        <f t="shared" si="35"/>
        <v>167500</v>
      </c>
      <c r="P145" s="2087">
        <f>K145+M145+O145</f>
        <v>194520</v>
      </c>
      <c r="Q145" s="2087"/>
      <c r="R145" s="2087"/>
      <c r="S145" s="3354">
        <f>N145+R145</f>
        <v>27020</v>
      </c>
      <c r="T145" s="2076">
        <f>O145</f>
        <v>167500</v>
      </c>
      <c r="U145" s="20">
        <v>14100</v>
      </c>
      <c r="W145" s="684">
        <f t="shared" si="32"/>
        <v>12920</v>
      </c>
    </row>
    <row r="146" spans="1:23" ht="24.95" customHeight="1">
      <c r="A146" s="4664"/>
      <c r="B146" s="2101">
        <v>141</v>
      </c>
      <c r="C146" s="3872" t="s">
        <v>165</v>
      </c>
      <c r="D146" s="1734" t="s">
        <v>149</v>
      </c>
      <c r="E146" s="3094"/>
      <c r="F146" s="1736">
        <v>389.69</v>
      </c>
      <c r="G146" s="1736"/>
      <c r="H146" s="1736"/>
      <c r="I146" s="1736">
        <v>117.88</v>
      </c>
      <c r="J146" s="1737" t="s">
        <v>2281</v>
      </c>
      <c r="K146" s="1067">
        <f t="shared" si="34"/>
        <v>33240</v>
      </c>
      <c r="L146" s="2087">
        <f>'검침 내역'!V146</f>
        <v>0</v>
      </c>
      <c r="M146" s="2087">
        <f>ROUND((L146*'열 요금 고지 및 기준'!$V$22),-1)</f>
        <v>0</v>
      </c>
      <c r="N146" s="2087">
        <f t="shared" si="28"/>
        <v>33240</v>
      </c>
      <c r="O146" s="2087">
        <f t="shared" si="35"/>
        <v>464810</v>
      </c>
      <c r="P146" s="2087">
        <f t="shared" si="29"/>
        <v>498050</v>
      </c>
      <c r="Q146" s="2087"/>
      <c r="R146" s="2087"/>
      <c r="S146" s="3354">
        <f t="shared" si="30"/>
        <v>33240</v>
      </c>
      <c r="T146" s="2076">
        <f t="shared" si="31"/>
        <v>464810</v>
      </c>
      <c r="U146" s="20">
        <v>3073780</v>
      </c>
      <c r="W146" s="684">
        <f t="shared" si="32"/>
        <v>-3040540</v>
      </c>
    </row>
    <row r="147" spans="1:23" ht="24.95" customHeight="1">
      <c r="A147" s="4664"/>
      <c r="B147" s="2101">
        <v>142</v>
      </c>
      <c r="C147" s="3872" t="s">
        <v>165</v>
      </c>
      <c r="D147" s="1762" t="s">
        <v>149</v>
      </c>
      <c r="E147" s="3095"/>
      <c r="F147" s="1709">
        <v>135.33000000000001</v>
      </c>
      <c r="G147" s="1709"/>
      <c r="H147" s="1709"/>
      <c r="I147" s="1709">
        <f t="shared" si="33"/>
        <v>40.937325000000001</v>
      </c>
      <c r="J147" s="1737" t="s">
        <v>2631</v>
      </c>
      <c r="K147" s="1067">
        <f t="shared" si="34"/>
        <v>11540</v>
      </c>
      <c r="L147" s="2087">
        <f>'검침 내역'!V147</f>
        <v>0</v>
      </c>
      <c r="M147" s="3905">
        <f>ROUND((L147*1.3*0.86*'열 요금 고지 및 기준'!Q38),-1)</f>
        <v>0</v>
      </c>
      <c r="N147" s="2087">
        <f t="shared" si="28"/>
        <v>11540</v>
      </c>
      <c r="O147" s="2087">
        <f t="shared" si="35"/>
        <v>161420</v>
      </c>
      <c r="P147" s="2087">
        <f t="shared" si="29"/>
        <v>172960</v>
      </c>
      <c r="Q147" s="2087"/>
      <c r="R147" s="2087"/>
      <c r="S147" s="3354">
        <f t="shared" si="30"/>
        <v>11540</v>
      </c>
      <c r="T147" s="2076">
        <f t="shared" si="31"/>
        <v>161420</v>
      </c>
      <c r="U147" s="20">
        <v>184720</v>
      </c>
      <c r="W147" s="684">
        <f t="shared" si="32"/>
        <v>-173180</v>
      </c>
    </row>
    <row r="148" spans="1:23" ht="24.95" customHeight="1" thickBot="1">
      <c r="A148" s="4664"/>
      <c r="B148" s="2101">
        <v>143</v>
      </c>
      <c r="C148" s="3872" t="s">
        <v>165</v>
      </c>
      <c r="D148" s="1734" t="s">
        <v>149</v>
      </c>
      <c r="E148" s="3094"/>
      <c r="F148" s="3136">
        <v>1709.64</v>
      </c>
      <c r="G148" s="3136"/>
      <c r="H148" s="3136"/>
      <c r="I148" s="3136">
        <f t="shared" si="33"/>
        <v>517.16610000000003</v>
      </c>
      <c r="J148" s="3952" t="s">
        <v>15</v>
      </c>
      <c r="K148" s="1057">
        <f t="shared" si="34"/>
        <v>145830</v>
      </c>
      <c r="L148" s="2076">
        <f>'검침 내역'!V148</f>
        <v>88.2</v>
      </c>
      <c r="M148" s="2076">
        <f>ROUND((L148*'열 요금 고지 및 기준'!$V$22),-1)</f>
        <v>331540</v>
      </c>
      <c r="N148" s="2076">
        <f t="shared" si="28"/>
        <v>477370</v>
      </c>
      <c r="O148" s="2076">
        <f t="shared" si="35"/>
        <v>2039180</v>
      </c>
      <c r="P148" s="2076">
        <f t="shared" si="29"/>
        <v>2516550</v>
      </c>
      <c r="Q148" s="2076"/>
      <c r="R148" s="2076"/>
      <c r="S148" s="3353">
        <f t="shared" si="30"/>
        <v>477370</v>
      </c>
      <c r="T148" s="2076">
        <f t="shared" si="31"/>
        <v>2039180</v>
      </c>
      <c r="U148" s="20">
        <v>184010</v>
      </c>
      <c r="W148" s="684">
        <f t="shared" si="32"/>
        <v>293360</v>
      </c>
    </row>
    <row r="149" spans="1:23" ht="24.95" customHeight="1" thickTop="1">
      <c r="A149" s="4664"/>
      <c r="B149" s="2101">
        <v>144</v>
      </c>
      <c r="C149" s="3872" t="s">
        <v>165</v>
      </c>
      <c r="D149" s="1711" t="s">
        <v>149</v>
      </c>
      <c r="E149" s="3984" t="s">
        <v>3535</v>
      </c>
      <c r="F149" s="3988">
        <v>65.14</v>
      </c>
      <c r="G149" s="3989"/>
      <c r="H149" s="3989"/>
      <c r="I149" s="3989">
        <v>19.70485</v>
      </c>
      <c r="J149" s="4029" t="s">
        <v>3255</v>
      </c>
      <c r="K149" s="3986">
        <f t="shared" si="34"/>
        <v>5560</v>
      </c>
      <c r="L149" s="2076">
        <f>'검침 내역'!V149</f>
        <v>39.409700000000001</v>
      </c>
      <c r="M149" s="2076">
        <f>ROUND((L149*'열 요금 고지 및 기준'!$V$22),-1)</f>
        <v>148140</v>
      </c>
      <c r="N149" s="2076">
        <f t="shared" si="28"/>
        <v>153700</v>
      </c>
      <c r="O149" s="2076">
        <f t="shared" si="35"/>
        <v>77700</v>
      </c>
      <c r="P149" s="2076">
        <f t="shared" si="29"/>
        <v>231400</v>
      </c>
      <c r="Q149" s="2076"/>
      <c r="R149" s="2076"/>
      <c r="S149" s="3353">
        <f t="shared" si="30"/>
        <v>153700</v>
      </c>
      <c r="T149" s="2076">
        <f t="shared" si="31"/>
        <v>77700</v>
      </c>
      <c r="U149" s="20">
        <v>184010</v>
      </c>
      <c r="W149" s="684">
        <f t="shared" si="32"/>
        <v>-30310</v>
      </c>
    </row>
    <row r="150" spans="1:23" ht="24.95" customHeight="1">
      <c r="A150" s="4664"/>
      <c r="B150" s="2101">
        <v>145</v>
      </c>
      <c r="C150" s="3872" t="s">
        <v>165</v>
      </c>
      <c r="D150" s="1734" t="s">
        <v>149</v>
      </c>
      <c r="E150" s="3985" t="s">
        <v>909</v>
      </c>
      <c r="F150" s="3990">
        <v>64.89</v>
      </c>
      <c r="G150" s="1736"/>
      <c r="H150" s="1736"/>
      <c r="I150" s="1736">
        <v>19.629224999999998</v>
      </c>
      <c r="J150" s="4036" t="s">
        <v>2898</v>
      </c>
      <c r="K150" s="3986">
        <f t="shared" si="34"/>
        <v>5540</v>
      </c>
      <c r="L150" s="2076">
        <f>'검침 내역'!V150</f>
        <v>39.258449999999996</v>
      </c>
      <c r="M150" s="2076">
        <f>ROUND((L150*'열 요금 고지 및 기준'!$V$22),-1)</f>
        <v>147570</v>
      </c>
      <c r="N150" s="2076">
        <f t="shared" si="28"/>
        <v>153110</v>
      </c>
      <c r="O150" s="2076">
        <f t="shared" si="35"/>
        <v>77400</v>
      </c>
      <c r="P150" s="2076">
        <f t="shared" si="29"/>
        <v>230510</v>
      </c>
      <c r="Q150" s="2076"/>
      <c r="R150" s="2076"/>
      <c r="S150" s="3353">
        <f t="shared" si="30"/>
        <v>153110</v>
      </c>
      <c r="T150" s="2076">
        <f t="shared" si="31"/>
        <v>77400</v>
      </c>
      <c r="U150" s="20">
        <v>184010</v>
      </c>
      <c r="W150" s="684">
        <f t="shared" si="32"/>
        <v>-30900</v>
      </c>
    </row>
    <row r="151" spans="1:23" ht="24.95" customHeight="1">
      <c r="A151" s="4664"/>
      <c r="B151" s="2101">
        <v>146</v>
      </c>
      <c r="C151" s="3872" t="s">
        <v>165</v>
      </c>
      <c r="D151" s="1734" t="s">
        <v>149</v>
      </c>
      <c r="E151" s="3985" t="s">
        <v>3525</v>
      </c>
      <c r="F151" s="3990">
        <v>64.89</v>
      </c>
      <c r="G151" s="1736"/>
      <c r="H151" s="1736"/>
      <c r="I151" s="1736">
        <v>19.629224999999998</v>
      </c>
      <c r="J151" s="4029" t="s">
        <v>2899</v>
      </c>
      <c r="K151" s="3986">
        <f t="shared" si="34"/>
        <v>5540</v>
      </c>
      <c r="L151" s="2076">
        <f>'검침 내역'!V151</f>
        <v>39.258449999999996</v>
      </c>
      <c r="M151" s="2076">
        <f>ROUND((L151*'열 요금 고지 및 기준'!$V$22),-1)</f>
        <v>147570</v>
      </c>
      <c r="N151" s="2076">
        <f t="shared" si="28"/>
        <v>153110</v>
      </c>
      <c r="O151" s="2076">
        <f t="shared" si="35"/>
        <v>77400</v>
      </c>
      <c r="P151" s="2076">
        <f t="shared" si="29"/>
        <v>230510</v>
      </c>
      <c r="Q151" s="2076"/>
      <c r="R151" s="2076"/>
      <c r="S151" s="3353">
        <f t="shared" si="30"/>
        <v>153110</v>
      </c>
      <c r="T151" s="2076">
        <f t="shared" si="31"/>
        <v>77400</v>
      </c>
      <c r="U151" s="20">
        <v>139120</v>
      </c>
      <c r="W151" s="684">
        <f t="shared" si="32"/>
        <v>13990</v>
      </c>
    </row>
    <row r="152" spans="1:23" ht="24.95" customHeight="1">
      <c r="A152" s="4664"/>
      <c r="B152" s="2101">
        <v>147</v>
      </c>
      <c r="C152" s="3872" t="s">
        <v>165</v>
      </c>
      <c r="D152" s="1775" t="s">
        <v>149</v>
      </c>
      <c r="E152" s="3984" t="s">
        <v>910</v>
      </c>
      <c r="F152" s="3990">
        <v>64.89</v>
      </c>
      <c r="G152" s="1736"/>
      <c r="H152" s="1736"/>
      <c r="I152" s="1736">
        <v>19.629224999999998</v>
      </c>
      <c r="J152" s="4030" t="s">
        <v>3518</v>
      </c>
      <c r="K152" s="3986">
        <f t="shared" si="34"/>
        <v>5540</v>
      </c>
      <c r="L152" s="2076">
        <f>'검침 내역'!V152</f>
        <v>39.258449999999996</v>
      </c>
      <c r="M152" s="2076">
        <f>ROUND((L152*'열 요금 고지 및 기준'!$V$22),-1)</f>
        <v>147570</v>
      </c>
      <c r="N152" s="2076">
        <f t="shared" si="28"/>
        <v>153110</v>
      </c>
      <c r="O152" s="2076">
        <f t="shared" si="35"/>
        <v>77400</v>
      </c>
      <c r="P152" s="2076">
        <f t="shared" si="29"/>
        <v>230510</v>
      </c>
      <c r="Q152" s="2076"/>
      <c r="R152" s="2076"/>
      <c r="S152" s="3353">
        <f t="shared" si="30"/>
        <v>153110</v>
      </c>
      <c r="T152" s="2076">
        <f t="shared" si="31"/>
        <v>77400</v>
      </c>
      <c r="U152" s="20">
        <v>2820</v>
      </c>
      <c r="W152" s="684">
        <f t="shared" si="32"/>
        <v>150290</v>
      </c>
    </row>
    <row r="153" spans="1:23" ht="24.95" customHeight="1">
      <c r="A153" s="4664"/>
      <c r="B153" s="2101">
        <v>148</v>
      </c>
      <c r="C153" s="3872" t="s">
        <v>165</v>
      </c>
      <c r="D153" s="1711" t="s">
        <v>149</v>
      </c>
      <c r="E153" s="3984" t="s">
        <v>3527</v>
      </c>
      <c r="F153" s="3990">
        <v>135.26</v>
      </c>
      <c r="G153" s="1736"/>
      <c r="H153" s="1736"/>
      <c r="I153" s="1736">
        <v>40.916149999999995</v>
      </c>
      <c r="J153" s="4029" t="s">
        <v>2195</v>
      </c>
      <c r="K153" s="3986">
        <f t="shared" si="34"/>
        <v>11540</v>
      </c>
      <c r="L153" s="2076">
        <f>'검침 내역'!V153</f>
        <v>81.832299999999989</v>
      </c>
      <c r="M153" s="2076">
        <f>ROUND((L153*'열 요금 고지 및 기준'!$V$22),-1)</f>
        <v>307610</v>
      </c>
      <c r="N153" s="2076">
        <f t="shared" si="28"/>
        <v>319150</v>
      </c>
      <c r="O153" s="2076">
        <f t="shared" si="35"/>
        <v>161330</v>
      </c>
      <c r="P153" s="2076">
        <f t="shared" si="29"/>
        <v>480480</v>
      </c>
      <c r="Q153" s="2076"/>
      <c r="R153" s="2076"/>
      <c r="S153" s="3353">
        <f t="shared" si="30"/>
        <v>319150</v>
      </c>
      <c r="T153" s="2076">
        <f t="shared" si="31"/>
        <v>161330</v>
      </c>
      <c r="U153" s="20">
        <v>142070</v>
      </c>
      <c r="W153" s="684">
        <f t="shared" si="32"/>
        <v>177080</v>
      </c>
    </row>
    <row r="154" spans="1:23" ht="24.95" customHeight="1">
      <c r="A154" s="4664"/>
      <c r="B154" s="2101">
        <v>149</v>
      </c>
      <c r="C154" s="3872" t="s">
        <v>165</v>
      </c>
      <c r="D154" s="1711" t="s">
        <v>149</v>
      </c>
      <c r="E154" s="3984" t="s">
        <v>3529</v>
      </c>
      <c r="F154" s="3991">
        <v>74.36</v>
      </c>
      <c r="G154" s="1751"/>
      <c r="H154" s="1751"/>
      <c r="I154" s="1751">
        <v>22.4939</v>
      </c>
      <c r="J154" s="3465" t="s">
        <v>3532</v>
      </c>
      <c r="K154" s="3987">
        <f t="shared" si="34"/>
        <v>6340</v>
      </c>
      <c r="L154" s="2076">
        <f>'검침 내역'!V154</f>
        <v>44.9878</v>
      </c>
      <c r="M154" s="2076">
        <f>ROUND((L154*'열 요금 고지 및 기준'!$V$22),-1)</f>
        <v>169110</v>
      </c>
      <c r="N154" s="2076">
        <f t="shared" si="28"/>
        <v>175450</v>
      </c>
      <c r="O154" s="2076">
        <f t="shared" si="35"/>
        <v>88690</v>
      </c>
      <c r="P154" s="2076">
        <f t="shared" si="29"/>
        <v>264140</v>
      </c>
      <c r="Q154" s="2076"/>
      <c r="R154" s="2076"/>
      <c r="S154" s="3353">
        <f t="shared" si="30"/>
        <v>175450</v>
      </c>
      <c r="T154" s="2076">
        <f t="shared" si="31"/>
        <v>88690</v>
      </c>
      <c r="U154" s="20">
        <v>3520</v>
      </c>
      <c r="W154" s="684">
        <f t="shared" si="32"/>
        <v>171930</v>
      </c>
    </row>
    <row r="155" spans="1:23" ht="24.95" customHeight="1">
      <c r="A155" s="4664"/>
      <c r="B155" s="2101">
        <v>150</v>
      </c>
      <c r="C155" s="3872" t="s">
        <v>165</v>
      </c>
      <c r="D155" s="1711" t="s">
        <v>1465</v>
      </c>
      <c r="E155" s="3984" t="s">
        <v>835</v>
      </c>
      <c r="F155" s="3991">
        <v>50.1</v>
      </c>
      <c r="G155" s="1751"/>
      <c r="H155" s="1751"/>
      <c r="I155" s="1751">
        <v>15.155250000000001</v>
      </c>
      <c r="J155" s="4033" t="s">
        <v>3413</v>
      </c>
      <c r="K155" s="3986">
        <f t="shared" si="34"/>
        <v>4270</v>
      </c>
      <c r="L155" s="2076">
        <f>'검침 내역'!V155</f>
        <v>30.310500000000001</v>
      </c>
      <c r="M155" s="2076">
        <f>ROUND((L155*'열 요금 고지 및 기준'!$V$22),-1)</f>
        <v>113940</v>
      </c>
      <c r="N155" s="2076">
        <f t="shared" si="28"/>
        <v>118210</v>
      </c>
      <c r="O155" s="2076">
        <f t="shared" si="35"/>
        <v>59760</v>
      </c>
      <c r="P155" s="2076">
        <f t="shared" si="29"/>
        <v>177970</v>
      </c>
      <c r="Q155" s="2076"/>
      <c r="R155" s="2076"/>
      <c r="S155" s="3354">
        <f t="shared" si="30"/>
        <v>118210</v>
      </c>
      <c r="T155" s="2076">
        <f t="shared" si="31"/>
        <v>59760</v>
      </c>
      <c r="U155" s="20">
        <v>184010</v>
      </c>
      <c r="W155" s="684">
        <f t="shared" si="32"/>
        <v>-65800</v>
      </c>
    </row>
    <row r="156" spans="1:23" ht="24.95" customHeight="1" thickBot="1">
      <c r="A156" s="4664"/>
      <c r="B156" s="2101">
        <v>151</v>
      </c>
      <c r="C156" s="3872" t="s">
        <v>165</v>
      </c>
      <c r="D156" s="1734" t="s">
        <v>149</v>
      </c>
      <c r="E156" s="3985" t="s">
        <v>1464</v>
      </c>
      <c r="F156" s="3992">
        <v>64.89</v>
      </c>
      <c r="G156" s="3993"/>
      <c r="H156" s="3993"/>
      <c r="I156" s="3993">
        <v>19.629224999999998</v>
      </c>
      <c r="J156" s="4030" t="s">
        <v>3517</v>
      </c>
      <c r="K156" s="3987">
        <f t="shared" si="34"/>
        <v>5540</v>
      </c>
      <c r="L156" s="2076">
        <f>'검침 내역'!V156</f>
        <v>39.258449999999996</v>
      </c>
      <c r="M156" s="2076">
        <f>ROUND((L156*'열 요금 고지 및 기준'!$V$22),-1)</f>
        <v>147570</v>
      </c>
      <c r="N156" s="2076">
        <f t="shared" si="28"/>
        <v>153110</v>
      </c>
      <c r="O156" s="2076">
        <f t="shared" si="35"/>
        <v>77400</v>
      </c>
      <c r="P156" s="2076">
        <f t="shared" si="29"/>
        <v>230510</v>
      </c>
      <c r="Q156" s="2076"/>
      <c r="R156" s="2076"/>
      <c r="S156" s="3354">
        <f t="shared" si="30"/>
        <v>153110</v>
      </c>
      <c r="T156" s="2076">
        <f t="shared" si="31"/>
        <v>77400</v>
      </c>
      <c r="U156" s="20">
        <v>1673750</v>
      </c>
      <c r="W156" s="684">
        <f t="shared" si="32"/>
        <v>-1520640</v>
      </c>
    </row>
    <row r="157" spans="1:23" ht="24.95" customHeight="1" thickTop="1">
      <c r="A157" s="4664"/>
      <c r="B157" s="2101">
        <v>152</v>
      </c>
      <c r="C157" s="3872" t="s">
        <v>165</v>
      </c>
      <c r="D157" s="1734" t="s">
        <v>149</v>
      </c>
      <c r="E157" s="3094"/>
      <c r="F157" s="3953">
        <v>263.08</v>
      </c>
      <c r="G157" s="3953"/>
      <c r="H157" s="3953"/>
      <c r="I157" s="3953">
        <v>79.58</v>
      </c>
      <c r="J157" s="3954" t="s">
        <v>2253</v>
      </c>
      <c r="K157" s="1057">
        <f t="shared" si="34"/>
        <v>22440</v>
      </c>
      <c r="L157" s="2076">
        <f>'검침 내역'!V157</f>
        <v>0</v>
      </c>
      <c r="M157" s="2076">
        <f>ROUND((L157*'열 요금 고지 및 기준'!$V$22),-1)</f>
        <v>0</v>
      </c>
      <c r="N157" s="2076">
        <f t="shared" si="28"/>
        <v>22440</v>
      </c>
      <c r="O157" s="2076">
        <f t="shared" si="35"/>
        <v>313790</v>
      </c>
      <c r="P157" s="2076">
        <f t="shared" si="29"/>
        <v>336230</v>
      </c>
      <c r="Q157" s="2076"/>
      <c r="R157" s="2076"/>
      <c r="S157" s="3354">
        <f t="shared" si="30"/>
        <v>22440</v>
      </c>
      <c r="T157" s="2076">
        <f t="shared" si="31"/>
        <v>313790</v>
      </c>
      <c r="U157" s="20">
        <v>38690</v>
      </c>
      <c r="W157" s="684">
        <f t="shared" si="32"/>
        <v>-16250</v>
      </c>
    </row>
    <row r="158" spans="1:23" ht="24.95" customHeight="1">
      <c r="A158" s="4664"/>
      <c r="B158" s="2101">
        <v>153</v>
      </c>
      <c r="C158" s="3872" t="s">
        <v>165</v>
      </c>
      <c r="D158" s="1734" t="s">
        <v>149</v>
      </c>
      <c r="E158" s="3094"/>
      <c r="F158" s="1751">
        <v>403.89</v>
      </c>
      <c r="G158" s="1751"/>
      <c r="H158" s="1751"/>
      <c r="I158" s="1751">
        <f t="shared" si="33"/>
        <v>122.17672499999999</v>
      </c>
      <c r="J158" s="1710" t="s">
        <v>928</v>
      </c>
      <c r="K158" s="1057">
        <f t="shared" si="34"/>
        <v>34450</v>
      </c>
      <c r="L158" s="2076">
        <f>'검침 내역'!V158</f>
        <v>0</v>
      </c>
      <c r="M158" s="2076">
        <f>ROUND((L158*'열 요금 고지 및 기준'!$V$22),-1)</f>
        <v>0</v>
      </c>
      <c r="N158" s="2076">
        <f t="shared" si="28"/>
        <v>34450</v>
      </c>
      <c r="O158" s="2076">
        <f t="shared" si="35"/>
        <v>481740</v>
      </c>
      <c r="P158" s="2076">
        <f t="shared" si="29"/>
        <v>516190</v>
      </c>
      <c r="Q158" s="2076"/>
      <c r="R158" s="2076"/>
      <c r="S158" s="3354">
        <f t="shared" si="30"/>
        <v>34450</v>
      </c>
      <c r="T158" s="2076">
        <f t="shared" si="31"/>
        <v>481740</v>
      </c>
      <c r="U158" s="20">
        <v>395170</v>
      </c>
      <c r="W158" s="684">
        <f t="shared" si="32"/>
        <v>-360720</v>
      </c>
    </row>
    <row r="159" spans="1:23" ht="24.95" customHeight="1">
      <c r="A159" s="4664"/>
      <c r="B159" s="2101">
        <v>154</v>
      </c>
      <c r="C159" s="3872" t="s">
        <v>165</v>
      </c>
      <c r="D159" s="1734" t="s">
        <v>149</v>
      </c>
      <c r="E159" s="3101"/>
      <c r="F159" s="1751">
        <v>403.89</v>
      </c>
      <c r="G159" s="1751"/>
      <c r="H159" s="1751"/>
      <c r="I159" s="1751">
        <f t="shared" si="33"/>
        <v>122.17672499999999</v>
      </c>
      <c r="J159" s="3292" t="s">
        <v>3011</v>
      </c>
      <c r="K159" s="1057">
        <f t="shared" si="34"/>
        <v>34450</v>
      </c>
      <c r="L159" s="2076">
        <f>'검침 내역'!V159</f>
        <v>0</v>
      </c>
      <c r="M159" s="2076">
        <f>ROUND((L159*'열 요금 고지 및 기준'!$V$22),-1)</f>
        <v>0</v>
      </c>
      <c r="N159" s="2076">
        <f t="shared" ref="N159:N160" si="36">M159+K159</f>
        <v>34450</v>
      </c>
      <c r="O159" s="2076">
        <f t="shared" si="35"/>
        <v>481740</v>
      </c>
      <c r="P159" s="2076">
        <f t="shared" ref="P159:P160" si="37">K159+M159+O159</f>
        <v>516190</v>
      </c>
      <c r="Q159" s="2076"/>
      <c r="R159" s="2076"/>
      <c r="S159" s="3354">
        <f t="shared" ref="S159:S160" si="38">N159+R159</f>
        <v>34450</v>
      </c>
      <c r="T159" s="2076">
        <f t="shared" ref="T159:T160" si="39">O159</f>
        <v>481740</v>
      </c>
      <c r="U159" s="20"/>
      <c r="W159" s="684"/>
    </row>
    <row r="160" spans="1:23" ht="24.95" customHeight="1">
      <c r="A160" s="4664"/>
      <c r="B160" s="2101">
        <v>155</v>
      </c>
      <c r="C160" s="3872" t="s">
        <v>165</v>
      </c>
      <c r="D160" s="1734" t="s">
        <v>149</v>
      </c>
      <c r="E160" s="3101"/>
      <c r="F160" s="1736">
        <v>511.85</v>
      </c>
      <c r="G160" s="1736"/>
      <c r="H160" s="1736"/>
      <c r="I160" s="1736">
        <f t="shared" si="33"/>
        <v>154.83462499999999</v>
      </c>
      <c r="J160" s="1743" t="s">
        <v>2657</v>
      </c>
      <c r="K160" s="1057">
        <f t="shared" si="34"/>
        <v>43660</v>
      </c>
      <c r="L160" s="2076">
        <f>'검침 내역'!V160</f>
        <v>28</v>
      </c>
      <c r="M160" s="2076">
        <f>ROUND((L160*'열 요금 고지 및 기준'!$V$22),-1)</f>
        <v>105250</v>
      </c>
      <c r="N160" s="2076">
        <f t="shared" si="36"/>
        <v>148910</v>
      </c>
      <c r="O160" s="2076">
        <f t="shared" si="35"/>
        <v>610510</v>
      </c>
      <c r="P160" s="2076">
        <f t="shared" si="37"/>
        <v>759420</v>
      </c>
      <c r="Q160" s="2076"/>
      <c r="R160" s="2076"/>
      <c r="S160" s="3354">
        <f t="shared" si="38"/>
        <v>148910</v>
      </c>
      <c r="T160" s="2076">
        <f t="shared" si="39"/>
        <v>610510</v>
      </c>
      <c r="U160" s="20">
        <v>9910</v>
      </c>
      <c r="W160" s="684">
        <f t="shared" si="32"/>
        <v>139000</v>
      </c>
    </row>
    <row r="161" spans="1:23" ht="24.95" customHeight="1">
      <c r="A161" s="4664"/>
      <c r="B161" s="2101">
        <v>156</v>
      </c>
      <c r="C161" s="3872" t="s">
        <v>165</v>
      </c>
      <c r="D161" s="1734" t="s">
        <v>149</v>
      </c>
      <c r="E161" s="3094"/>
      <c r="F161" s="1751">
        <v>72.77</v>
      </c>
      <c r="G161" s="1751"/>
      <c r="H161" s="1751"/>
      <c r="I161" s="1751">
        <f t="shared" si="33"/>
        <v>22.012924999999999</v>
      </c>
      <c r="J161" s="1752" t="s">
        <v>3549</v>
      </c>
      <c r="K161" s="1621">
        <f t="shared" si="34"/>
        <v>6210</v>
      </c>
      <c r="L161" s="2994">
        <f>'검침 내역'!V161</f>
        <v>3.9999999999999147E-2</v>
      </c>
      <c r="M161" s="3996">
        <f>ROUND((L161*1.3*0.86*'열 요금 고지 및 기준'!Q38),-1)</f>
        <v>3910</v>
      </c>
      <c r="N161" s="2994">
        <f t="shared" si="28"/>
        <v>10120</v>
      </c>
      <c r="O161" s="2994">
        <f t="shared" si="35"/>
        <v>86800</v>
      </c>
      <c r="P161" s="2994">
        <f t="shared" si="29"/>
        <v>96920</v>
      </c>
      <c r="Q161" s="2076"/>
      <c r="R161" s="2076"/>
      <c r="S161" s="3354">
        <f t="shared" si="30"/>
        <v>10120</v>
      </c>
      <c r="T161" s="2076">
        <f t="shared" si="31"/>
        <v>86800</v>
      </c>
      <c r="U161" s="20">
        <v>404410</v>
      </c>
      <c r="W161" s="684">
        <f t="shared" si="32"/>
        <v>-394290</v>
      </c>
    </row>
    <row r="162" spans="1:23" ht="24.95" customHeight="1">
      <c r="A162" s="4664"/>
      <c r="B162" s="2101">
        <v>157</v>
      </c>
      <c r="C162" s="3872" t="s">
        <v>165</v>
      </c>
      <c r="D162" s="1734" t="s">
        <v>149</v>
      </c>
      <c r="E162" s="3094"/>
      <c r="F162" s="1751">
        <v>71.72</v>
      </c>
      <c r="G162" s="1751"/>
      <c r="H162" s="1751"/>
      <c r="I162" s="1751">
        <f t="shared" si="33"/>
        <v>21.6953</v>
      </c>
      <c r="J162" s="1752" t="s">
        <v>3431</v>
      </c>
      <c r="K162" s="1057">
        <f t="shared" si="34"/>
        <v>6120</v>
      </c>
      <c r="L162" s="2076">
        <f>'검침 내역'!V162</f>
        <v>0</v>
      </c>
      <c r="M162" s="2076">
        <f>ROUND((L162*'열 요금 고지 및 기준'!$V$22),-1)</f>
        <v>0</v>
      </c>
      <c r="N162" s="2076">
        <f t="shared" si="28"/>
        <v>6120</v>
      </c>
      <c r="O162" s="2076">
        <f t="shared" si="35"/>
        <v>85540</v>
      </c>
      <c r="P162" s="2076">
        <f t="shared" si="29"/>
        <v>91660</v>
      </c>
      <c r="Q162" s="2076"/>
      <c r="R162" s="2076"/>
      <c r="S162" s="3354">
        <f t="shared" si="30"/>
        <v>6120</v>
      </c>
      <c r="T162" s="2076">
        <f t="shared" si="31"/>
        <v>85540</v>
      </c>
      <c r="U162" s="20">
        <v>260820</v>
      </c>
      <c r="W162" s="684">
        <f t="shared" si="32"/>
        <v>-254700</v>
      </c>
    </row>
    <row r="163" spans="1:23" ht="24.95" customHeight="1">
      <c r="A163" s="4664"/>
      <c r="B163" s="2101">
        <v>158</v>
      </c>
      <c r="C163" s="3872" t="s">
        <v>165</v>
      </c>
      <c r="D163" s="1734" t="s">
        <v>149</v>
      </c>
      <c r="E163" s="3094"/>
      <c r="F163" s="1736">
        <v>70.66</v>
      </c>
      <c r="G163" s="1736"/>
      <c r="H163" s="1736"/>
      <c r="I163" s="1736">
        <f t="shared" si="33"/>
        <v>21.374649999999999</v>
      </c>
      <c r="J163" s="1737" t="s">
        <v>2301</v>
      </c>
      <c r="K163" s="1057">
        <f t="shared" si="34"/>
        <v>6030</v>
      </c>
      <c r="L163" s="2076">
        <f>'검침 내역'!V163</f>
        <v>0</v>
      </c>
      <c r="M163" s="2076">
        <f>ROUND((L163*'열 요금 고지 및 기준'!$V$22),-1)</f>
        <v>0</v>
      </c>
      <c r="N163" s="2076">
        <f t="shared" si="28"/>
        <v>6030</v>
      </c>
      <c r="O163" s="2076">
        <f t="shared" si="35"/>
        <v>84280</v>
      </c>
      <c r="P163" s="2076">
        <f t="shared" si="29"/>
        <v>90310</v>
      </c>
      <c r="Q163" s="2076"/>
      <c r="R163" s="2076"/>
      <c r="S163" s="3353">
        <f t="shared" si="30"/>
        <v>6030</v>
      </c>
      <c r="T163" s="2076">
        <f t="shared" si="31"/>
        <v>84280</v>
      </c>
      <c r="U163" s="20">
        <v>154710</v>
      </c>
      <c r="W163" s="684">
        <f t="shared" si="32"/>
        <v>-148680</v>
      </c>
    </row>
    <row r="164" spans="1:23" ht="24.95" customHeight="1">
      <c r="A164" s="4664"/>
      <c r="B164" s="2101">
        <v>159</v>
      </c>
      <c r="C164" s="3872" t="s">
        <v>165</v>
      </c>
      <c r="D164" s="1734" t="s">
        <v>633</v>
      </c>
      <c r="E164" s="3094"/>
      <c r="F164" s="1751">
        <v>68.3</v>
      </c>
      <c r="G164" s="1751"/>
      <c r="H164" s="1751"/>
      <c r="I164" s="1751">
        <f t="shared" si="33"/>
        <v>20.66075</v>
      </c>
      <c r="J164" s="1737" t="s">
        <v>1713</v>
      </c>
      <c r="K164" s="1057">
        <f t="shared" si="34"/>
        <v>5830</v>
      </c>
      <c r="L164" s="2076">
        <f>'검침 내역'!V164</f>
        <v>4.1000000000000227</v>
      </c>
      <c r="M164" s="2076">
        <f>ROUND((L164*'열 요금 고지 및 기준'!$V$22),-1)</f>
        <v>15410</v>
      </c>
      <c r="N164" s="2076">
        <f t="shared" si="28"/>
        <v>21240</v>
      </c>
      <c r="O164" s="2076">
        <f t="shared" si="35"/>
        <v>81470</v>
      </c>
      <c r="P164" s="2076">
        <f t="shared" si="29"/>
        <v>102710</v>
      </c>
      <c r="Q164" s="2076"/>
      <c r="R164" s="2076"/>
      <c r="S164" s="3353">
        <f t="shared" si="30"/>
        <v>21240</v>
      </c>
      <c r="T164" s="2076">
        <f t="shared" si="31"/>
        <v>81470</v>
      </c>
      <c r="U164" s="20">
        <v>0</v>
      </c>
      <c r="W164" s="684">
        <f t="shared" si="32"/>
        <v>21240</v>
      </c>
    </row>
    <row r="165" spans="1:23" ht="24.95" customHeight="1">
      <c r="A165" s="4664"/>
      <c r="B165" s="2101">
        <v>160</v>
      </c>
      <c r="C165" s="3872" t="s">
        <v>165</v>
      </c>
      <c r="D165" s="1734" t="s">
        <v>633</v>
      </c>
      <c r="E165" s="3094"/>
      <c r="F165" s="1736">
        <v>68.34</v>
      </c>
      <c r="G165" s="1736"/>
      <c r="H165" s="1736"/>
      <c r="I165" s="1736">
        <v>20.68</v>
      </c>
      <c r="J165" s="1737" t="s">
        <v>1592</v>
      </c>
      <c r="K165" s="1057">
        <f t="shared" si="34"/>
        <v>5830</v>
      </c>
      <c r="L165" s="2076">
        <f>'검침 내역'!V165</f>
        <v>0</v>
      </c>
      <c r="M165" s="2076">
        <f>ROUND((L165*'열 요금 고지 및 기준'!$V$22),-1)</f>
        <v>0</v>
      </c>
      <c r="N165" s="2076">
        <f t="shared" si="28"/>
        <v>5830</v>
      </c>
      <c r="O165" s="2076">
        <f t="shared" si="35"/>
        <v>81510</v>
      </c>
      <c r="P165" s="2076">
        <f t="shared" si="29"/>
        <v>87340</v>
      </c>
      <c r="Q165" s="2076"/>
      <c r="R165" s="2076"/>
      <c r="S165" s="3353">
        <f t="shared" si="30"/>
        <v>5830</v>
      </c>
      <c r="T165" s="2076">
        <f t="shared" si="31"/>
        <v>81510</v>
      </c>
      <c r="U165" s="20">
        <v>0</v>
      </c>
      <c r="W165" s="684">
        <f t="shared" si="32"/>
        <v>5830</v>
      </c>
    </row>
    <row r="166" spans="1:23" ht="24.95" customHeight="1">
      <c r="A166" s="4664"/>
      <c r="B166" s="2101">
        <v>161</v>
      </c>
      <c r="C166" s="3872" t="s">
        <v>165</v>
      </c>
      <c r="D166" s="1734" t="s">
        <v>633</v>
      </c>
      <c r="E166" s="3094"/>
      <c r="F166" s="3222">
        <v>190.54</v>
      </c>
      <c r="G166" s="1709"/>
      <c r="H166" s="1709"/>
      <c r="I166" s="3078">
        <f t="shared" si="33"/>
        <v>57.638349999999996</v>
      </c>
      <c r="J166" s="4117" t="s">
        <v>3665</v>
      </c>
      <c r="K166" s="1057"/>
      <c r="L166" s="2076">
        <f>'검침 내역'!V166</f>
        <v>0</v>
      </c>
      <c r="M166" s="2076">
        <f>ROUND((L166*'열 요금 고지 및 기준'!$V$22),-1)</f>
        <v>0</v>
      </c>
      <c r="N166" s="2076">
        <f t="shared" si="28"/>
        <v>0</v>
      </c>
      <c r="O166" s="2076"/>
      <c r="P166" s="2076">
        <f t="shared" si="29"/>
        <v>0</v>
      </c>
      <c r="Q166" s="2076"/>
      <c r="R166" s="2076"/>
      <c r="S166" s="3353">
        <f t="shared" si="30"/>
        <v>0</v>
      </c>
      <c r="T166" s="2076">
        <f t="shared" si="31"/>
        <v>0</v>
      </c>
      <c r="U166" s="20">
        <v>0</v>
      </c>
      <c r="W166" s="684">
        <f t="shared" si="32"/>
        <v>0</v>
      </c>
    </row>
    <row r="167" spans="1:23" ht="24.95" customHeight="1">
      <c r="A167" s="4664"/>
      <c r="B167" s="2101">
        <v>162</v>
      </c>
      <c r="C167" s="3872" t="s">
        <v>165</v>
      </c>
      <c r="D167" s="1734" t="s">
        <v>633</v>
      </c>
      <c r="E167" s="3094"/>
      <c r="F167" s="1736">
        <v>698.25</v>
      </c>
      <c r="G167" s="1736"/>
      <c r="H167" s="1736"/>
      <c r="I167" s="1709">
        <v>211.22</v>
      </c>
      <c r="J167" s="1752" t="s">
        <v>3290</v>
      </c>
      <c r="K167" s="1057"/>
      <c r="L167" s="2076">
        <f>'검침 내역'!V167</f>
        <v>0</v>
      </c>
      <c r="M167" s="2076">
        <f>ROUND((L167*'열 요금 고지 및 기준'!$V$22),-1)</f>
        <v>0</v>
      </c>
      <c r="N167" s="2076">
        <f t="shared" si="28"/>
        <v>0</v>
      </c>
      <c r="O167" s="2076"/>
      <c r="P167" s="2076">
        <f t="shared" si="29"/>
        <v>0</v>
      </c>
      <c r="Q167" s="2076"/>
      <c r="R167" s="2076"/>
      <c r="S167" s="3353">
        <f t="shared" si="30"/>
        <v>0</v>
      </c>
      <c r="T167" s="2076">
        <f t="shared" si="31"/>
        <v>0</v>
      </c>
      <c r="U167" s="20">
        <v>0</v>
      </c>
      <c r="W167" s="684">
        <f t="shared" si="32"/>
        <v>0</v>
      </c>
    </row>
    <row r="168" spans="1:23" ht="24.95" customHeight="1">
      <c r="A168" s="4664"/>
      <c r="B168" s="2101">
        <v>163</v>
      </c>
      <c r="C168" s="3872" t="s">
        <v>165</v>
      </c>
      <c r="D168" s="1707" t="s">
        <v>633</v>
      </c>
      <c r="E168" s="3094"/>
      <c r="F168" s="1736">
        <v>29.68</v>
      </c>
      <c r="G168" s="1736"/>
      <c r="H168" s="1736"/>
      <c r="I168" s="1736">
        <f t="shared" si="33"/>
        <v>8.9781999999999993</v>
      </c>
      <c r="J168" s="2550" t="s">
        <v>2650</v>
      </c>
      <c r="K168" s="1057"/>
      <c r="L168" s="2076">
        <f>'검침 내역'!V168</f>
        <v>0</v>
      </c>
      <c r="M168" s="2076">
        <f>ROUND((L168*'열 요금 고지 및 기준'!$V$22),-1)</f>
        <v>0</v>
      </c>
      <c r="N168" s="2076">
        <f t="shared" si="28"/>
        <v>0</v>
      </c>
      <c r="O168" s="2076"/>
      <c r="P168" s="2076">
        <f t="shared" si="29"/>
        <v>0</v>
      </c>
      <c r="Q168" s="2076"/>
      <c r="R168" s="2076"/>
      <c r="S168" s="3353">
        <f t="shared" si="30"/>
        <v>0</v>
      </c>
      <c r="T168" s="2076">
        <f t="shared" si="31"/>
        <v>0</v>
      </c>
      <c r="U168" s="20">
        <v>0</v>
      </c>
      <c r="W168" s="684">
        <f t="shared" si="32"/>
        <v>0</v>
      </c>
    </row>
    <row r="169" spans="1:23" ht="24.95" customHeight="1">
      <c r="A169" s="4664"/>
      <c r="B169" s="2101">
        <v>164</v>
      </c>
      <c r="C169" s="3872" t="s">
        <v>165</v>
      </c>
      <c r="D169" s="1707" t="s">
        <v>633</v>
      </c>
      <c r="E169" s="3085"/>
      <c r="F169" s="1709">
        <v>37.26</v>
      </c>
      <c r="G169" s="1709"/>
      <c r="H169" s="1709"/>
      <c r="I169" s="1709">
        <f t="shared" si="33"/>
        <v>11.271149999999999</v>
      </c>
      <c r="J169" s="1737" t="s">
        <v>1339</v>
      </c>
      <c r="K169" s="1057"/>
      <c r="L169" s="2076">
        <f>'검침 내역'!V169</f>
        <v>0</v>
      </c>
      <c r="M169" s="2076">
        <f>ROUND((L169*'열 요금 고지 및 기준'!$V$22),-1)</f>
        <v>0</v>
      </c>
      <c r="N169" s="2076">
        <f t="shared" si="28"/>
        <v>0</v>
      </c>
      <c r="O169" s="2076"/>
      <c r="P169" s="2076">
        <f t="shared" si="29"/>
        <v>0</v>
      </c>
      <c r="Q169" s="2076"/>
      <c r="R169" s="2076"/>
      <c r="S169" s="3353">
        <f t="shared" si="30"/>
        <v>0</v>
      </c>
      <c r="T169" s="2076">
        <f t="shared" si="31"/>
        <v>0</v>
      </c>
      <c r="U169" s="20">
        <v>0</v>
      </c>
      <c r="W169" s="684">
        <f t="shared" si="32"/>
        <v>0</v>
      </c>
    </row>
    <row r="170" spans="1:23" ht="24.95" customHeight="1">
      <c r="A170" s="4664"/>
      <c r="B170" s="2101">
        <v>165</v>
      </c>
      <c r="C170" s="3872" t="s">
        <v>165</v>
      </c>
      <c r="D170" s="1707" t="s">
        <v>633</v>
      </c>
      <c r="E170" s="3085"/>
      <c r="F170" s="1709">
        <v>37.26</v>
      </c>
      <c r="G170" s="1709"/>
      <c r="H170" s="1709"/>
      <c r="I170" s="1709">
        <f t="shared" si="33"/>
        <v>11.271149999999999</v>
      </c>
      <c r="J170" s="1737" t="s">
        <v>3291</v>
      </c>
      <c r="K170" s="1057"/>
      <c r="L170" s="2076">
        <f>'검침 내역'!V170</f>
        <v>0</v>
      </c>
      <c r="M170" s="2076">
        <f>ROUND((L170*'열 요금 고지 및 기준'!$V$22),-1)</f>
        <v>0</v>
      </c>
      <c r="N170" s="2076">
        <f t="shared" si="28"/>
        <v>0</v>
      </c>
      <c r="O170" s="2076"/>
      <c r="P170" s="2076">
        <f t="shared" si="29"/>
        <v>0</v>
      </c>
      <c r="Q170" s="2076"/>
      <c r="R170" s="2076"/>
      <c r="S170" s="3353">
        <f t="shared" si="30"/>
        <v>0</v>
      </c>
      <c r="T170" s="2076">
        <f t="shared" si="31"/>
        <v>0</v>
      </c>
      <c r="U170" s="20">
        <v>0</v>
      </c>
      <c r="W170" s="684">
        <f t="shared" si="32"/>
        <v>0</v>
      </c>
    </row>
    <row r="171" spans="1:23" ht="24.95" customHeight="1">
      <c r="A171" s="4664"/>
      <c r="B171" s="2101">
        <v>166</v>
      </c>
      <c r="C171" s="3872" t="s">
        <v>165</v>
      </c>
      <c r="D171" s="1707" t="s">
        <v>633</v>
      </c>
      <c r="E171" s="3085"/>
      <c r="F171" s="1736">
        <v>38.18</v>
      </c>
      <c r="G171" s="1736"/>
      <c r="H171" s="1736"/>
      <c r="I171" s="1736">
        <f t="shared" si="33"/>
        <v>11.54945</v>
      </c>
      <c r="J171" s="1737" t="s">
        <v>1857</v>
      </c>
      <c r="K171" s="1057"/>
      <c r="L171" s="2076">
        <f>'검침 내역'!V171</f>
        <v>0</v>
      </c>
      <c r="M171" s="2076">
        <f>ROUND((L171*'열 요금 고지 및 기준'!$V$22),-1)</f>
        <v>0</v>
      </c>
      <c r="N171" s="2076">
        <f t="shared" si="28"/>
        <v>0</v>
      </c>
      <c r="O171" s="2076"/>
      <c r="P171" s="2076">
        <f t="shared" si="29"/>
        <v>0</v>
      </c>
      <c r="Q171" s="2076"/>
      <c r="R171" s="2076"/>
      <c r="S171" s="3353">
        <f t="shared" si="30"/>
        <v>0</v>
      </c>
      <c r="T171" s="2076">
        <f t="shared" si="31"/>
        <v>0</v>
      </c>
      <c r="U171" s="20">
        <v>0</v>
      </c>
      <c r="W171" s="684">
        <f t="shared" si="32"/>
        <v>0</v>
      </c>
    </row>
    <row r="172" spans="1:23" ht="24.95" customHeight="1">
      <c r="A172" s="4664"/>
      <c r="B172" s="2101">
        <v>167</v>
      </c>
      <c r="C172" s="3872" t="s">
        <v>165</v>
      </c>
      <c r="D172" s="1707" t="s">
        <v>633</v>
      </c>
      <c r="E172" s="3085"/>
      <c r="F172" s="1736">
        <v>74.52</v>
      </c>
      <c r="G172" s="1736"/>
      <c r="H172" s="1736"/>
      <c r="I172" s="1736">
        <f t="shared" si="33"/>
        <v>22.542299999999997</v>
      </c>
      <c r="J172" s="1743" t="s">
        <v>2267</v>
      </c>
      <c r="K172" s="1057"/>
      <c r="L172" s="2076">
        <f>'검침 내역'!V172</f>
        <v>0</v>
      </c>
      <c r="M172" s="2076">
        <f>ROUND((L172*'열 요금 고지 및 기준'!$V$22),-1)</f>
        <v>0</v>
      </c>
      <c r="N172" s="2076">
        <f t="shared" si="28"/>
        <v>0</v>
      </c>
      <c r="O172" s="2076"/>
      <c r="P172" s="2076">
        <f t="shared" si="29"/>
        <v>0</v>
      </c>
      <c r="Q172" s="2076"/>
      <c r="R172" s="2076"/>
      <c r="S172" s="3353">
        <f t="shared" si="30"/>
        <v>0</v>
      </c>
      <c r="T172" s="2076">
        <f t="shared" si="31"/>
        <v>0</v>
      </c>
      <c r="U172" s="20">
        <v>0</v>
      </c>
      <c r="V172" s="7" t="s">
        <v>140</v>
      </c>
      <c r="W172" s="684">
        <f t="shared" si="32"/>
        <v>0</v>
      </c>
    </row>
    <row r="173" spans="1:23" ht="24.95" customHeight="1">
      <c r="A173" s="4664"/>
      <c r="B173" s="2101">
        <v>168</v>
      </c>
      <c r="C173" s="3872" t="s">
        <v>165</v>
      </c>
      <c r="D173" s="1707" t="s">
        <v>633</v>
      </c>
      <c r="E173" s="3085"/>
      <c r="F173" s="1709">
        <v>37.26</v>
      </c>
      <c r="G173" s="1709"/>
      <c r="H173" s="1709"/>
      <c r="I173" s="1709">
        <f t="shared" si="33"/>
        <v>11.271149999999999</v>
      </c>
      <c r="J173" s="1739" t="s">
        <v>18</v>
      </c>
      <c r="K173" s="1057"/>
      <c r="L173" s="2076">
        <f>'검침 내역'!V173</f>
        <v>0</v>
      </c>
      <c r="M173" s="2076">
        <f>ROUND((L173*'열 요금 고지 및 기준'!$V$22),-1)</f>
        <v>0</v>
      </c>
      <c r="N173" s="2076">
        <f t="shared" si="28"/>
        <v>0</v>
      </c>
      <c r="O173" s="2076"/>
      <c r="P173" s="2076">
        <f t="shared" si="29"/>
        <v>0</v>
      </c>
      <c r="Q173" s="2076"/>
      <c r="R173" s="2076"/>
      <c r="S173" s="3353">
        <f t="shared" si="30"/>
        <v>0</v>
      </c>
      <c r="T173" s="2076">
        <f t="shared" si="31"/>
        <v>0</v>
      </c>
      <c r="U173" s="20">
        <v>0</v>
      </c>
      <c r="W173" s="684">
        <f t="shared" si="32"/>
        <v>0</v>
      </c>
    </row>
    <row r="174" spans="1:23" ht="24.95" customHeight="1">
      <c r="A174" s="4664"/>
      <c r="B174" s="2101">
        <v>169</v>
      </c>
      <c r="C174" s="3872" t="s">
        <v>165</v>
      </c>
      <c r="D174" s="1707" t="s">
        <v>858</v>
      </c>
      <c r="E174" s="3093"/>
      <c r="F174" s="1709">
        <v>55.9</v>
      </c>
      <c r="G174" s="1709"/>
      <c r="H174" s="1709"/>
      <c r="I174" s="1709">
        <f t="shared" si="33"/>
        <v>16.909749999999999</v>
      </c>
      <c r="J174" s="1739" t="s">
        <v>920</v>
      </c>
      <c r="K174" s="1057"/>
      <c r="L174" s="2076">
        <f>'검침 내역'!V174</f>
        <v>0</v>
      </c>
      <c r="M174" s="2076">
        <f>ROUND((L174*'열 요금 고지 및 기준'!$V$22),-1)</f>
        <v>0</v>
      </c>
      <c r="N174" s="2076">
        <f t="shared" si="28"/>
        <v>0</v>
      </c>
      <c r="O174" s="2076"/>
      <c r="P174" s="2076">
        <f t="shared" si="29"/>
        <v>0</v>
      </c>
      <c r="Q174" s="2076"/>
      <c r="R174" s="2076"/>
      <c r="S174" s="3353">
        <f t="shared" si="30"/>
        <v>0</v>
      </c>
      <c r="T174" s="2076">
        <f t="shared" si="31"/>
        <v>0</v>
      </c>
      <c r="U174" s="20">
        <v>0</v>
      </c>
      <c r="W174" s="684">
        <f t="shared" si="32"/>
        <v>0</v>
      </c>
    </row>
    <row r="175" spans="1:23" ht="24.95" customHeight="1">
      <c r="A175" s="4664"/>
      <c r="B175" s="2101">
        <v>170</v>
      </c>
      <c r="C175" s="3872" t="s">
        <v>165</v>
      </c>
      <c r="D175" s="1707" t="s">
        <v>1287</v>
      </c>
      <c r="E175" s="3104"/>
      <c r="F175" s="1709">
        <v>54.86</v>
      </c>
      <c r="G175" s="1709"/>
      <c r="H175" s="1709"/>
      <c r="I175" s="1709">
        <f t="shared" si="33"/>
        <v>16.59515</v>
      </c>
      <c r="J175" s="1739" t="s">
        <v>3520</v>
      </c>
      <c r="K175" s="1057"/>
      <c r="L175" s="2076">
        <f>'검침 내역'!V175</f>
        <v>0</v>
      </c>
      <c r="M175" s="2076">
        <f>ROUND((L175*'열 요금 고지 및 기준'!$V$22),-1)</f>
        <v>0</v>
      </c>
      <c r="N175" s="2076">
        <f t="shared" si="28"/>
        <v>0</v>
      </c>
      <c r="O175" s="2076"/>
      <c r="P175" s="2076">
        <f t="shared" si="29"/>
        <v>0</v>
      </c>
      <c r="Q175" s="2076"/>
      <c r="R175" s="2076"/>
      <c r="S175" s="3353">
        <f t="shared" si="30"/>
        <v>0</v>
      </c>
      <c r="T175" s="2076">
        <f t="shared" si="31"/>
        <v>0</v>
      </c>
      <c r="U175" s="20">
        <v>0</v>
      </c>
      <c r="W175" s="684">
        <f t="shared" si="32"/>
        <v>0</v>
      </c>
    </row>
    <row r="176" spans="1:23" ht="24.95" customHeight="1">
      <c r="A176" s="4664"/>
      <c r="B176" s="2101">
        <v>171</v>
      </c>
      <c r="C176" s="3872" t="s">
        <v>165</v>
      </c>
      <c r="D176" s="1707" t="s">
        <v>1287</v>
      </c>
      <c r="E176" s="3104"/>
      <c r="F176" s="1736">
        <v>578.37</v>
      </c>
      <c r="G176" s="1736"/>
      <c r="H176" s="1736"/>
      <c r="I176" s="1736">
        <f t="shared" si="33"/>
        <v>174.95692499999998</v>
      </c>
      <c r="J176" s="1737" t="s">
        <v>20</v>
      </c>
      <c r="K176" s="1057"/>
      <c r="L176" s="2076">
        <f>'검침 내역'!V176</f>
        <v>0</v>
      </c>
      <c r="M176" s="2076">
        <f>ROUND((L176*'열 요금 고지 및 기준'!$V$22),-1)</f>
        <v>0</v>
      </c>
      <c r="N176" s="2076">
        <f>M176+K176</f>
        <v>0</v>
      </c>
      <c r="O176" s="2076"/>
      <c r="P176" s="2076">
        <f>K176+M176+O176</f>
        <v>0</v>
      </c>
      <c r="Q176" s="2076"/>
      <c r="R176" s="2076"/>
      <c r="S176" s="3353"/>
      <c r="T176" s="2076"/>
      <c r="U176" s="20">
        <v>0</v>
      </c>
      <c r="W176" s="684">
        <f t="shared" si="32"/>
        <v>0</v>
      </c>
    </row>
    <row r="177" spans="1:23" ht="24.95" customHeight="1">
      <c r="A177" s="4664"/>
      <c r="B177" s="2101">
        <v>172</v>
      </c>
      <c r="C177" s="3872" t="s">
        <v>165</v>
      </c>
      <c r="D177" s="1707" t="s">
        <v>1287</v>
      </c>
      <c r="E177" s="3104"/>
      <c r="F177" s="1736">
        <v>157.38999999999999</v>
      </c>
      <c r="G177" s="1736"/>
      <c r="H177" s="1736"/>
      <c r="I177" s="1736">
        <v>47.61</v>
      </c>
      <c r="J177" s="1743" t="s">
        <v>2696</v>
      </c>
      <c r="K177" s="1057"/>
      <c r="L177" s="2076">
        <f>'검침 내역'!V177</f>
        <v>0</v>
      </c>
      <c r="M177" s="2076">
        <f>ROUND((L177*'열 요금 고지 및 기준'!$V$22),-1)</f>
        <v>0</v>
      </c>
      <c r="N177" s="2076">
        <f>M177+K177</f>
        <v>0</v>
      </c>
      <c r="O177" s="2076"/>
      <c r="P177" s="2076">
        <f>K177+M177+O177</f>
        <v>0</v>
      </c>
      <c r="Q177" s="2076"/>
      <c r="R177" s="2076"/>
      <c r="S177" s="3353"/>
      <c r="T177" s="2076"/>
      <c r="U177" s="20">
        <v>0</v>
      </c>
      <c r="W177" s="684">
        <f t="shared" si="32"/>
        <v>0</v>
      </c>
    </row>
    <row r="178" spans="1:23" ht="24.95" customHeight="1">
      <c r="A178" s="4664"/>
      <c r="B178" s="2101">
        <v>173</v>
      </c>
      <c r="C178" s="3872" t="s">
        <v>165</v>
      </c>
      <c r="D178" s="1707" t="s">
        <v>1384</v>
      </c>
      <c r="E178" s="3104"/>
      <c r="F178" s="1736">
        <v>116.46</v>
      </c>
      <c r="G178" s="1736"/>
      <c r="H178" s="1736"/>
      <c r="I178" s="1736">
        <v>35.229999999999997</v>
      </c>
      <c r="J178" s="3946" t="s">
        <v>3524</v>
      </c>
      <c r="K178" s="1057"/>
      <c r="L178" s="2076">
        <f>'검침 내역'!V178</f>
        <v>0</v>
      </c>
      <c r="M178" s="2076">
        <f>ROUND((L178*'열 요금 고지 및 기준'!$V$22),-1)</f>
        <v>0</v>
      </c>
      <c r="N178" s="2076">
        <f>M178+K178</f>
        <v>0</v>
      </c>
      <c r="O178" s="2076"/>
      <c r="P178" s="2076">
        <f>K178+M178+O178</f>
        <v>0</v>
      </c>
      <c r="Q178" s="2076"/>
      <c r="R178" s="2076"/>
      <c r="S178" s="3353"/>
      <c r="T178" s="2076"/>
      <c r="U178" s="20">
        <v>0</v>
      </c>
      <c r="W178" s="684">
        <f t="shared" si="32"/>
        <v>0</v>
      </c>
    </row>
    <row r="179" spans="1:23" ht="24.95" customHeight="1">
      <c r="A179" s="4664"/>
      <c r="B179" s="2101">
        <v>174</v>
      </c>
      <c r="C179" s="3872" t="s">
        <v>165</v>
      </c>
      <c r="D179" s="1707" t="s">
        <v>1384</v>
      </c>
      <c r="E179" s="3104"/>
      <c r="F179" s="1736">
        <v>132.69</v>
      </c>
      <c r="G179" s="1736"/>
      <c r="H179" s="1736"/>
      <c r="I179" s="1736">
        <v>40.14</v>
      </c>
      <c r="J179" s="1743" t="s">
        <v>3523</v>
      </c>
      <c r="K179" s="1057"/>
      <c r="L179" s="2076">
        <f>'검침 내역'!V179</f>
        <v>0</v>
      </c>
      <c r="M179" s="2076">
        <f>ROUND((L179*'열 요금 고지 및 기준'!$V$22),-1)</f>
        <v>0</v>
      </c>
      <c r="N179" s="2076">
        <f>M179+K179</f>
        <v>0</v>
      </c>
      <c r="O179" s="2076"/>
      <c r="P179" s="2076">
        <f>K179+M179+O179</f>
        <v>0</v>
      </c>
      <c r="Q179" s="2076"/>
      <c r="R179" s="2076"/>
      <c r="S179" s="3353"/>
      <c r="T179" s="2076"/>
      <c r="U179" s="20">
        <v>0</v>
      </c>
      <c r="W179" s="684">
        <f t="shared" si="32"/>
        <v>0</v>
      </c>
    </row>
    <row r="180" spans="1:23" ht="24.95" customHeight="1">
      <c r="A180" s="4664"/>
      <c r="B180" s="2101">
        <v>175</v>
      </c>
      <c r="C180" s="3872" t="s">
        <v>165</v>
      </c>
      <c r="D180" s="1778" t="s">
        <v>633</v>
      </c>
      <c r="E180" s="3084"/>
      <c r="F180" s="1736">
        <v>287.58999999999997</v>
      </c>
      <c r="G180" s="1736"/>
      <c r="H180" s="1736"/>
      <c r="I180" s="1736">
        <v>87</v>
      </c>
      <c r="J180" s="1743" t="s">
        <v>3498</v>
      </c>
      <c r="K180" s="1057"/>
      <c r="L180" s="2076">
        <f>'검침 내역'!V180</f>
        <v>0</v>
      </c>
      <c r="M180" s="2076">
        <f>ROUND((L180*'열 요금 고지 및 기준'!$V$22),-1)</f>
        <v>0</v>
      </c>
      <c r="N180" s="2076">
        <f t="shared" si="28"/>
        <v>0</v>
      </c>
      <c r="O180" s="2076"/>
      <c r="P180" s="2076">
        <f t="shared" si="29"/>
        <v>0</v>
      </c>
      <c r="Q180" s="2076"/>
      <c r="R180" s="2076"/>
      <c r="S180" s="3353">
        <f t="shared" si="30"/>
        <v>0</v>
      </c>
      <c r="T180" s="2076">
        <f t="shared" si="31"/>
        <v>0</v>
      </c>
      <c r="U180" s="20">
        <v>0</v>
      </c>
      <c r="W180" s="684">
        <f t="shared" si="32"/>
        <v>0</v>
      </c>
    </row>
    <row r="181" spans="1:23" ht="24.95" customHeight="1">
      <c r="A181" s="4664"/>
      <c r="B181" s="2101">
        <v>176</v>
      </c>
      <c r="C181" s="3872" t="s">
        <v>165</v>
      </c>
      <c r="D181" s="1778" t="s">
        <v>633</v>
      </c>
      <c r="E181" s="3084"/>
      <c r="F181" s="1736">
        <v>281.44</v>
      </c>
      <c r="G181" s="1736"/>
      <c r="H181" s="1736"/>
      <c r="I181" s="1736">
        <v>85.14</v>
      </c>
      <c r="J181" s="1743" t="s">
        <v>2901</v>
      </c>
      <c r="K181" s="1057"/>
      <c r="L181" s="2076">
        <f>'검침 내역'!V181</f>
        <v>0</v>
      </c>
      <c r="M181" s="2076">
        <f>ROUND((L181*'열 요금 고지 및 기준'!$V$22),-1)</f>
        <v>0</v>
      </c>
      <c r="N181" s="2076">
        <f t="shared" si="28"/>
        <v>0</v>
      </c>
      <c r="O181" s="2076"/>
      <c r="P181" s="2076">
        <f t="shared" si="29"/>
        <v>0</v>
      </c>
      <c r="Q181" s="2076"/>
      <c r="R181" s="2076"/>
      <c r="S181" s="3353">
        <f t="shared" si="30"/>
        <v>0</v>
      </c>
      <c r="T181" s="2076">
        <f t="shared" si="31"/>
        <v>0</v>
      </c>
      <c r="U181" s="20">
        <v>0</v>
      </c>
      <c r="W181" s="684">
        <f t="shared" si="32"/>
        <v>0</v>
      </c>
    </row>
    <row r="182" spans="1:23" ht="24.95" customHeight="1">
      <c r="A182" s="4664"/>
      <c r="B182" s="2101">
        <v>177</v>
      </c>
      <c r="C182" s="3872" t="s">
        <v>165</v>
      </c>
      <c r="D182" s="1722" t="s">
        <v>634</v>
      </c>
      <c r="E182" s="3103"/>
      <c r="F182" s="1736">
        <v>174.88</v>
      </c>
      <c r="G182" s="1736"/>
      <c r="H182" s="1736"/>
      <c r="I182" s="1736">
        <v>52.9</v>
      </c>
      <c r="J182" s="1743" t="s">
        <v>2117</v>
      </c>
      <c r="K182" s="1057"/>
      <c r="L182" s="2076">
        <f>'검침 내역'!V182</f>
        <v>0</v>
      </c>
      <c r="M182" s="2076">
        <f>ROUND((L182*'열 요금 고지 및 기준'!$V$22),-1)</f>
        <v>0</v>
      </c>
      <c r="N182" s="2076">
        <f t="shared" si="28"/>
        <v>0</v>
      </c>
      <c r="O182" s="2076"/>
      <c r="P182" s="2076">
        <f t="shared" si="29"/>
        <v>0</v>
      </c>
      <c r="Q182" s="2076"/>
      <c r="R182" s="2076"/>
      <c r="S182" s="3353">
        <f t="shared" si="30"/>
        <v>0</v>
      </c>
      <c r="T182" s="2076">
        <f t="shared" si="31"/>
        <v>0</v>
      </c>
      <c r="U182" s="20">
        <v>0</v>
      </c>
      <c r="W182" s="684">
        <f t="shared" si="32"/>
        <v>0</v>
      </c>
    </row>
    <row r="183" spans="1:23" ht="24.95" customHeight="1">
      <c r="A183" s="4664"/>
      <c r="B183" s="2101">
        <v>178</v>
      </c>
      <c r="C183" s="3872" t="s">
        <v>165</v>
      </c>
      <c r="D183" s="1707" t="s">
        <v>1287</v>
      </c>
      <c r="E183" s="3093"/>
      <c r="F183" s="1736">
        <v>162.93</v>
      </c>
      <c r="G183" s="1736"/>
      <c r="H183" s="1736"/>
      <c r="I183" s="1736">
        <v>49.29</v>
      </c>
      <c r="J183" s="1752" t="s">
        <v>3499</v>
      </c>
      <c r="K183" s="1057"/>
      <c r="L183" s="2076">
        <f>'검침 내역'!V183</f>
        <v>0</v>
      </c>
      <c r="M183" s="2076">
        <f>ROUND((L183*'열 요금 고지 및 기준'!$V$22),-1)</f>
        <v>0</v>
      </c>
      <c r="N183" s="2076">
        <f t="shared" si="28"/>
        <v>0</v>
      </c>
      <c r="O183" s="2076"/>
      <c r="P183" s="2076">
        <f t="shared" si="29"/>
        <v>0</v>
      </c>
      <c r="Q183" s="2076"/>
      <c r="R183" s="2076"/>
      <c r="S183" s="3353">
        <f t="shared" si="30"/>
        <v>0</v>
      </c>
      <c r="T183" s="2076">
        <f t="shared" si="31"/>
        <v>0</v>
      </c>
      <c r="U183" s="20">
        <v>0</v>
      </c>
      <c r="W183" s="684">
        <f t="shared" si="32"/>
        <v>0</v>
      </c>
    </row>
    <row r="184" spans="1:23" ht="24.95" customHeight="1">
      <c r="A184" s="4664"/>
      <c r="B184" s="2101">
        <v>179</v>
      </c>
      <c r="C184" s="3872" t="s">
        <v>165</v>
      </c>
      <c r="D184" s="1707" t="s">
        <v>1287</v>
      </c>
      <c r="E184" s="3093"/>
      <c r="F184" s="1736">
        <v>366.34</v>
      </c>
      <c r="G184" s="1736"/>
      <c r="H184" s="1736"/>
      <c r="I184" s="1736">
        <f>110.82</f>
        <v>110.82</v>
      </c>
      <c r="J184" s="1743" t="s">
        <v>3519</v>
      </c>
      <c r="K184" s="1057"/>
      <c r="L184" s="2076">
        <f>'검침 내역'!V184</f>
        <v>0</v>
      </c>
      <c r="M184" s="2076">
        <f>ROUND((L184*'열 요금 고지 및 기준'!$V$22),-1)</f>
        <v>0</v>
      </c>
      <c r="N184" s="2076">
        <f t="shared" si="28"/>
        <v>0</v>
      </c>
      <c r="O184" s="2076"/>
      <c r="P184" s="2076">
        <f t="shared" si="29"/>
        <v>0</v>
      </c>
      <c r="Q184" s="2076"/>
      <c r="R184" s="2076"/>
      <c r="S184" s="3353">
        <f t="shared" si="30"/>
        <v>0</v>
      </c>
      <c r="T184" s="2076">
        <f t="shared" si="31"/>
        <v>0</v>
      </c>
      <c r="U184" s="20">
        <v>0</v>
      </c>
      <c r="W184" s="684">
        <f t="shared" si="32"/>
        <v>0</v>
      </c>
    </row>
    <row r="185" spans="1:23" ht="24.95" customHeight="1">
      <c r="A185" s="4664"/>
      <c r="B185" s="2101">
        <v>180</v>
      </c>
      <c r="C185" s="3872" t="s">
        <v>165</v>
      </c>
      <c r="D185" s="1707" t="s">
        <v>1287</v>
      </c>
      <c r="E185" s="3093"/>
      <c r="F185" s="1751">
        <v>149.88</v>
      </c>
      <c r="G185" s="1751"/>
      <c r="H185" s="1751"/>
      <c r="I185" s="1751">
        <v>45.34</v>
      </c>
      <c r="J185" s="1752" t="s">
        <v>3660</v>
      </c>
      <c r="K185" s="1057"/>
      <c r="L185" s="2076">
        <f>'검침 내역'!V185</f>
        <v>0</v>
      </c>
      <c r="M185" s="2076">
        <f>ROUND((L185*'열 요금 고지 및 기준'!$V$22),-1)</f>
        <v>0</v>
      </c>
      <c r="N185" s="2076">
        <f t="shared" si="28"/>
        <v>0</v>
      </c>
      <c r="O185" s="2076"/>
      <c r="P185" s="2076">
        <f t="shared" si="29"/>
        <v>0</v>
      </c>
      <c r="Q185" s="2076"/>
      <c r="R185" s="2076"/>
      <c r="S185" s="3353">
        <f t="shared" si="30"/>
        <v>0</v>
      </c>
      <c r="T185" s="2076">
        <f t="shared" si="31"/>
        <v>0</v>
      </c>
      <c r="U185" s="20">
        <v>0</v>
      </c>
      <c r="W185" s="684">
        <f t="shared" si="32"/>
        <v>0</v>
      </c>
    </row>
    <row r="186" spans="1:23" ht="24.95" customHeight="1">
      <c r="A186" s="4664"/>
      <c r="B186" s="2101">
        <v>181</v>
      </c>
      <c r="C186" s="3872" t="s">
        <v>165</v>
      </c>
      <c r="D186" s="1707" t="s">
        <v>1791</v>
      </c>
      <c r="E186" s="3104"/>
      <c r="F186" s="1736">
        <v>142.15</v>
      </c>
      <c r="G186" s="1736"/>
      <c r="H186" s="1736"/>
      <c r="I186" s="1736">
        <v>43.01</v>
      </c>
      <c r="J186" s="1737" t="s">
        <v>2140</v>
      </c>
      <c r="K186" s="1057"/>
      <c r="L186" s="2076">
        <f>'검침 내역'!V186</f>
        <v>0</v>
      </c>
      <c r="M186" s="2076">
        <f>ROUND((L186*'열 요금 고지 및 기준'!$V$22),-1)</f>
        <v>0</v>
      </c>
      <c r="N186" s="2076">
        <f t="shared" si="28"/>
        <v>0</v>
      </c>
      <c r="O186" s="2076"/>
      <c r="P186" s="2076">
        <f t="shared" si="29"/>
        <v>0</v>
      </c>
      <c r="Q186" s="2076"/>
      <c r="R186" s="2076"/>
      <c r="S186" s="3353">
        <f t="shared" si="30"/>
        <v>0</v>
      </c>
      <c r="T186" s="2076">
        <f t="shared" si="31"/>
        <v>0</v>
      </c>
      <c r="U186" s="20">
        <v>0</v>
      </c>
      <c r="W186" s="684">
        <f t="shared" si="32"/>
        <v>0</v>
      </c>
    </row>
    <row r="187" spans="1:23" ht="24.95" customHeight="1">
      <c r="A187" s="4664"/>
      <c r="B187" s="2101">
        <v>182</v>
      </c>
      <c r="C187" s="3872" t="s">
        <v>165</v>
      </c>
      <c r="D187" s="1722" t="s">
        <v>633</v>
      </c>
      <c r="E187" s="3104"/>
      <c r="F187" s="1736">
        <v>202.53</v>
      </c>
      <c r="G187" s="1736"/>
      <c r="H187" s="1736"/>
      <c r="I187" s="1736">
        <v>61.27</v>
      </c>
      <c r="J187" s="1737" t="s">
        <v>2313</v>
      </c>
      <c r="K187" s="1057"/>
      <c r="L187" s="2076">
        <f>'검침 내역'!V187</f>
        <v>0</v>
      </c>
      <c r="M187" s="2076">
        <f>ROUND((L187*'열 요금 고지 및 기준'!$V$22),-1)</f>
        <v>0</v>
      </c>
      <c r="N187" s="2076">
        <f t="shared" si="28"/>
        <v>0</v>
      </c>
      <c r="O187" s="2076"/>
      <c r="P187" s="2076">
        <f t="shared" si="29"/>
        <v>0</v>
      </c>
      <c r="Q187" s="2076"/>
      <c r="R187" s="2076"/>
      <c r="S187" s="3353">
        <f t="shared" si="30"/>
        <v>0</v>
      </c>
      <c r="T187" s="2076">
        <f t="shared" si="31"/>
        <v>0</v>
      </c>
      <c r="U187" s="20">
        <v>5234320</v>
      </c>
      <c r="W187" s="684">
        <f t="shared" si="32"/>
        <v>-5234320</v>
      </c>
    </row>
    <row r="188" spans="1:23" ht="24.95" customHeight="1">
      <c r="A188" s="4664"/>
      <c r="B188" s="2101">
        <v>183</v>
      </c>
      <c r="C188" s="3872" t="s">
        <v>165</v>
      </c>
      <c r="D188" s="1707" t="s">
        <v>633</v>
      </c>
      <c r="E188" s="3102"/>
      <c r="F188" s="1736">
        <v>498.88</v>
      </c>
      <c r="G188" s="1736"/>
      <c r="H188" s="1736"/>
      <c r="I188" s="1736">
        <v>150.91999999999999</v>
      </c>
      <c r="J188" s="1737" t="s">
        <v>2157</v>
      </c>
      <c r="K188" s="1057"/>
      <c r="L188" s="2076">
        <f>'검침 내역'!V188</f>
        <v>0</v>
      </c>
      <c r="M188" s="2076">
        <f>ROUND((L188*'열 요금 고지 및 기준'!$V$22),-1)</f>
        <v>0</v>
      </c>
      <c r="N188" s="2076">
        <f t="shared" si="28"/>
        <v>0</v>
      </c>
      <c r="O188" s="2076"/>
      <c r="P188" s="2076">
        <f t="shared" si="29"/>
        <v>0</v>
      </c>
      <c r="Q188" s="2076"/>
      <c r="R188" s="2076"/>
      <c r="S188" s="3353">
        <f t="shared" si="30"/>
        <v>0</v>
      </c>
      <c r="T188" s="2076">
        <f t="shared" si="31"/>
        <v>0</v>
      </c>
      <c r="U188" s="20">
        <v>51320</v>
      </c>
      <c r="W188" s="684">
        <f t="shared" si="32"/>
        <v>-51320</v>
      </c>
    </row>
    <row r="189" spans="1:23" ht="24.95" customHeight="1">
      <c r="A189" s="4664"/>
      <c r="B189" s="2101">
        <v>184</v>
      </c>
      <c r="C189" s="3872" t="s">
        <v>165</v>
      </c>
      <c r="D189" s="1707" t="s">
        <v>633</v>
      </c>
      <c r="E189" s="3087"/>
      <c r="F189" s="1736">
        <v>1845.84</v>
      </c>
      <c r="G189" s="1736"/>
      <c r="H189" s="1736"/>
      <c r="I189" s="1736">
        <f t="shared" si="33"/>
        <v>558.36659999999995</v>
      </c>
      <c r="J189" s="1718" t="s">
        <v>1650</v>
      </c>
      <c r="K189" s="1057">
        <f t="shared" ref="K189:K195" si="40">ROUND(F189*$L$232,-1)</f>
        <v>157450</v>
      </c>
      <c r="L189" s="2076">
        <f>'검침 내역'!V189</f>
        <v>558.36659999999995</v>
      </c>
      <c r="M189" s="2076">
        <f>ROUND((L189*'열 요금 고지 및 기준'!$V$22),-1)</f>
        <v>2098900</v>
      </c>
      <c r="N189" s="2076">
        <f t="shared" si="28"/>
        <v>2256350</v>
      </c>
      <c r="O189" s="2076">
        <f t="shared" ref="O189:O195" si="41">ROUND(F189*$O$244,-1)</f>
        <v>2201640</v>
      </c>
      <c r="P189" s="2076">
        <f>K189+M189+O189</f>
        <v>4457990</v>
      </c>
      <c r="Q189" s="2076"/>
      <c r="R189" s="2076"/>
      <c r="S189" s="3353">
        <f t="shared" si="30"/>
        <v>2256350</v>
      </c>
      <c r="T189" s="2076">
        <f t="shared" si="31"/>
        <v>2201640</v>
      </c>
      <c r="U189" s="20">
        <v>547440</v>
      </c>
      <c r="W189" s="684">
        <f t="shared" si="32"/>
        <v>1708910</v>
      </c>
    </row>
    <row r="190" spans="1:23" ht="24.95" customHeight="1">
      <c r="A190" s="4664"/>
      <c r="B190" s="2101">
        <v>185</v>
      </c>
      <c r="C190" s="3872" t="s">
        <v>165</v>
      </c>
      <c r="D190" s="1707" t="s">
        <v>633</v>
      </c>
      <c r="E190" s="3093"/>
      <c r="F190" s="1736">
        <v>747.94</v>
      </c>
      <c r="G190" s="1736"/>
      <c r="H190" s="1736"/>
      <c r="I190" s="1736">
        <v>226.25</v>
      </c>
      <c r="J190" s="1777" t="s">
        <v>1712</v>
      </c>
      <c r="K190" s="1057">
        <f t="shared" si="40"/>
        <v>63800</v>
      </c>
      <c r="L190" s="2189">
        <f>'검침 내역'!V190</f>
        <v>0</v>
      </c>
      <c r="M190" s="2076">
        <f>ROUND((L190*'열 요금 고지 및 기준'!$V$22),-1)</f>
        <v>0</v>
      </c>
      <c r="N190" s="2076">
        <f t="shared" si="28"/>
        <v>63800</v>
      </c>
      <c r="O190" s="2076">
        <f t="shared" si="41"/>
        <v>892110</v>
      </c>
      <c r="P190" s="2076">
        <f t="shared" si="29"/>
        <v>955910</v>
      </c>
      <c r="Q190" s="2076"/>
      <c r="R190" s="2076"/>
      <c r="S190" s="3906">
        <f t="shared" si="30"/>
        <v>63800</v>
      </c>
      <c r="T190" s="2076">
        <f t="shared" si="31"/>
        <v>892110</v>
      </c>
      <c r="U190" s="20">
        <v>273330</v>
      </c>
      <c r="W190" s="684">
        <f t="shared" si="32"/>
        <v>-209530</v>
      </c>
    </row>
    <row r="191" spans="1:23" ht="24.95" customHeight="1">
      <c r="A191" s="4664"/>
      <c r="B191" s="2101">
        <v>186</v>
      </c>
      <c r="C191" s="3872" t="s">
        <v>165</v>
      </c>
      <c r="D191" s="1722" t="s">
        <v>633</v>
      </c>
      <c r="E191" s="3093"/>
      <c r="F191" s="1709">
        <v>193.05</v>
      </c>
      <c r="G191" s="1709"/>
      <c r="H191" s="1709"/>
      <c r="I191" s="1709">
        <f t="shared" ref="I191:I205" si="42">F191*0.3025</f>
        <v>58.397625000000005</v>
      </c>
      <c r="J191" s="1737" t="s">
        <v>865</v>
      </c>
      <c r="K191" s="1057">
        <f t="shared" si="40"/>
        <v>16470</v>
      </c>
      <c r="L191" s="2076">
        <f>'검침 내역'!V191</f>
        <v>116.79525000000001</v>
      </c>
      <c r="M191" s="2076">
        <f>ROUND((L191*'열 요금 고지 및 기준'!$V$22),-1)</f>
        <v>439030</v>
      </c>
      <c r="N191" s="2076">
        <f t="shared" si="28"/>
        <v>455500</v>
      </c>
      <c r="O191" s="2076">
        <f t="shared" si="41"/>
        <v>230260</v>
      </c>
      <c r="P191" s="2076">
        <f t="shared" si="29"/>
        <v>685760</v>
      </c>
      <c r="Q191" s="2076"/>
      <c r="R191" s="2076"/>
      <c r="S191" s="3353">
        <f t="shared" si="30"/>
        <v>455500</v>
      </c>
      <c r="T191" s="2076">
        <f t="shared" si="31"/>
        <v>230260</v>
      </c>
      <c r="U191" s="20">
        <v>273330</v>
      </c>
      <c r="W191" s="684">
        <f t="shared" si="32"/>
        <v>182170</v>
      </c>
    </row>
    <row r="192" spans="1:23" ht="24.95" customHeight="1">
      <c r="A192" s="4664"/>
      <c r="B192" s="2101">
        <v>187</v>
      </c>
      <c r="C192" s="3872" t="s">
        <v>165</v>
      </c>
      <c r="D192" s="1722" t="s">
        <v>633</v>
      </c>
      <c r="E192" s="3093"/>
      <c r="F192" s="1751">
        <v>96.39</v>
      </c>
      <c r="G192" s="1751"/>
      <c r="H192" s="1751"/>
      <c r="I192" s="1751">
        <f t="shared" si="42"/>
        <v>29.157975</v>
      </c>
      <c r="J192" s="3291" t="s">
        <v>3512</v>
      </c>
      <c r="K192" s="1057">
        <f t="shared" si="40"/>
        <v>8220</v>
      </c>
      <c r="L192" s="2076">
        <f>'검침 내역'!V192</f>
        <v>58.315950000000001</v>
      </c>
      <c r="M192" s="2076">
        <f>ROUND((L192*'열 요금 고지 및 기준'!$V$22),-1)</f>
        <v>219210</v>
      </c>
      <c r="N192" s="2076">
        <f>M192+K192</f>
        <v>227430</v>
      </c>
      <c r="O192" s="2076">
        <f t="shared" si="41"/>
        <v>114970</v>
      </c>
      <c r="P192" s="2076">
        <f>K192+M192+O192</f>
        <v>342400</v>
      </c>
      <c r="Q192" s="2076"/>
      <c r="R192" s="2076"/>
      <c r="S192" s="3353">
        <f>N192+R192</f>
        <v>227430</v>
      </c>
      <c r="T192" s="2076">
        <f>O192</f>
        <v>114970</v>
      </c>
      <c r="U192" s="20">
        <v>91220</v>
      </c>
      <c r="W192" s="684">
        <f t="shared" si="32"/>
        <v>136210</v>
      </c>
    </row>
    <row r="193" spans="1:23" ht="24.95" customHeight="1">
      <c r="A193" s="4664"/>
      <c r="B193" s="2101">
        <v>188</v>
      </c>
      <c r="C193" s="3872" t="s">
        <v>165</v>
      </c>
      <c r="D193" s="1722" t="s">
        <v>633</v>
      </c>
      <c r="E193" s="3093"/>
      <c r="F193" s="1751">
        <v>96.39</v>
      </c>
      <c r="G193" s="1751"/>
      <c r="H193" s="1751"/>
      <c r="I193" s="1751">
        <f t="shared" si="42"/>
        <v>29.157975</v>
      </c>
      <c r="J193" s="1737" t="s">
        <v>2320</v>
      </c>
      <c r="K193" s="1057">
        <f t="shared" si="40"/>
        <v>8220</v>
      </c>
      <c r="L193" s="2076">
        <f>'검침 내역'!V193</f>
        <v>58.315950000000001</v>
      </c>
      <c r="M193" s="2076">
        <f>ROUND((L193*'열 요금 고지 및 기준'!$V$22),-1)</f>
        <v>219210</v>
      </c>
      <c r="N193" s="2076">
        <f>M193+K193</f>
        <v>227430</v>
      </c>
      <c r="O193" s="2076">
        <f t="shared" si="41"/>
        <v>114970</v>
      </c>
      <c r="P193" s="2076">
        <f>K193+M193+O193</f>
        <v>342400</v>
      </c>
      <c r="Q193" s="2076"/>
      <c r="R193" s="2076"/>
      <c r="S193" s="3353">
        <f>N193+R193</f>
        <v>227430</v>
      </c>
      <c r="T193" s="2076">
        <f>O193</f>
        <v>114970</v>
      </c>
      <c r="U193" s="20">
        <v>91220</v>
      </c>
      <c r="W193" s="684">
        <f t="shared" si="32"/>
        <v>136210</v>
      </c>
    </row>
    <row r="194" spans="1:23" ht="24.95" customHeight="1">
      <c r="A194" s="4664"/>
      <c r="B194" s="2101">
        <v>189</v>
      </c>
      <c r="C194" s="3872" t="s">
        <v>165</v>
      </c>
      <c r="D194" s="1778" t="s">
        <v>634</v>
      </c>
      <c r="E194" s="3105"/>
      <c r="F194" s="1751">
        <v>32.15</v>
      </c>
      <c r="G194" s="1751"/>
      <c r="H194" s="1751"/>
      <c r="I194" s="1751">
        <v>9.73</v>
      </c>
      <c r="J194" s="1710" t="s">
        <v>2635</v>
      </c>
      <c r="K194" s="1057">
        <f t="shared" si="40"/>
        <v>2740</v>
      </c>
      <c r="L194" s="2076">
        <f>'검침 내역'!V194</f>
        <v>19.46</v>
      </c>
      <c r="M194" s="2076">
        <f>ROUND((L194*'열 요금 고지 및 기준'!$V$22),-1)</f>
        <v>73150</v>
      </c>
      <c r="N194" s="2076">
        <f t="shared" si="28"/>
        <v>75890</v>
      </c>
      <c r="O194" s="2076">
        <f t="shared" si="41"/>
        <v>38350</v>
      </c>
      <c r="P194" s="2076">
        <f t="shared" si="29"/>
        <v>114240</v>
      </c>
      <c r="Q194" s="2076"/>
      <c r="R194" s="2076"/>
      <c r="S194" s="3353">
        <f t="shared" ref="S194:S195" si="43">N194+R194</f>
        <v>75890</v>
      </c>
      <c r="T194" s="2076">
        <f t="shared" ref="T194:T195" si="44">O194</f>
        <v>38350</v>
      </c>
      <c r="U194" s="20">
        <v>0</v>
      </c>
      <c r="W194" s="684">
        <f t="shared" si="32"/>
        <v>75890</v>
      </c>
    </row>
    <row r="195" spans="1:23" ht="24.95" customHeight="1">
      <c r="A195" s="4664"/>
      <c r="B195" s="2101">
        <v>190</v>
      </c>
      <c r="C195" s="3872" t="s">
        <v>165</v>
      </c>
      <c r="D195" s="1707" t="s">
        <v>634</v>
      </c>
      <c r="E195" s="3601"/>
      <c r="F195" s="1751">
        <v>32.15</v>
      </c>
      <c r="G195" s="1751"/>
      <c r="H195" s="1751"/>
      <c r="I195" s="1751">
        <v>9.73</v>
      </c>
      <c r="J195" s="1710" t="s">
        <v>2636</v>
      </c>
      <c r="K195" s="1057">
        <f t="shared" si="40"/>
        <v>2740</v>
      </c>
      <c r="L195" s="2076">
        <f>'검침 내역'!V195</f>
        <v>19.46</v>
      </c>
      <c r="M195" s="2076">
        <f>ROUND((L195*'열 요금 고지 및 기준'!$V$22),-1)</f>
        <v>73150</v>
      </c>
      <c r="N195" s="2076">
        <f t="shared" si="28"/>
        <v>75890</v>
      </c>
      <c r="O195" s="2076">
        <f t="shared" si="41"/>
        <v>38350</v>
      </c>
      <c r="P195" s="2076">
        <f t="shared" si="29"/>
        <v>114240</v>
      </c>
      <c r="Q195" s="2076"/>
      <c r="R195" s="2076"/>
      <c r="S195" s="3353">
        <f t="shared" si="43"/>
        <v>75890</v>
      </c>
      <c r="T195" s="2076">
        <f t="shared" si="44"/>
        <v>38350</v>
      </c>
      <c r="U195" s="20">
        <v>0</v>
      </c>
      <c r="W195" s="684">
        <f t="shared" si="32"/>
        <v>75890</v>
      </c>
    </row>
    <row r="196" spans="1:23" ht="24.95" customHeight="1">
      <c r="A196" s="4664"/>
      <c r="B196" s="2101">
        <v>191</v>
      </c>
      <c r="C196" s="3872" t="s">
        <v>165</v>
      </c>
      <c r="D196" s="1707" t="s">
        <v>634</v>
      </c>
      <c r="E196" s="3601"/>
      <c r="F196" s="3832">
        <v>746.97</v>
      </c>
      <c r="G196" s="3832"/>
      <c r="H196" s="3832"/>
      <c r="I196" s="3832">
        <f>F196*0.3025</f>
        <v>225.95842500000001</v>
      </c>
      <c r="J196" s="1752" t="s">
        <v>3478</v>
      </c>
      <c r="K196" s="1057"/>
      <c r="L196" s="2076">
        <f>'검침 내역'!V196</f>
        <v>0</v>
      </c>
      <c r="M196" s="2076">
        <f>ROUND((L196*'열 요금 고지 및 기준'!$V$22),-1)</f>
        <v>0</v>
      </c>
      <c r="N196" s="2076">
        <f t="shared" ref="N196:N198" si="45">M196+K196</f>
        <v>0</v>
      </c>
      <c r="O196" s="2076"/>
      <c r="P196" s="2076">
        <f t="shared" ref="P196:P198" si="46">K196+M196+O196</f>
        <v>0</v>
      </c>
      <c r="Q196" s="2076"/>
      <c r="R196" s="2076"/>
      <c r="S196" s="3353">
        <f t="shared" ref="S196:S198" si="47">N196+R196</f>
        <v>0</v>
      </c>
      <c r="T196" s="2076">
        <f t="shared" ref="T196:T198" si="48">O196</f>
        <v>0</v>
      </c>
      <c r="U196" s="20"/>
      <c r="W196" s="684"/>
    </row>
    <row r="197" spans="1:23" ht="24.95" customHeight="1">
      <c r="A197" s="4664"/>
      <c r="B197" s="2101">
        <v>192</v>
      </c>
      <c r="C197" s="3872" t="s">
        <v>165</v>
      </c>
      <c r="D197" s="1707" t="s">
        <v>634</v>
      </c>
      <c r="E197" s="3106"/>
      <c r="F197" s="1751">
        <v>232.72</v>
      </c>
      <c r="G197" s="3598"/>
      <c r="H197" s="3598"/>
      <c r="I197" s="1751">
        <v>70.400000000000006</v>
      </c>
      <c r="J197" s="3464" t="s">
        <v>3359</v>
      </c>
      <c r="K197" s="1057"/>
      <c r="L197" s="2076">
        <f>'검침 내역'!V197</f>
        <v>0</v>
      </c>
      <c r="M197" s="2076">
        <f>ROUND((L197*'열 요금 고지 및 기준'!$V$22),-1)</f>
        <v>0</v>
      </c>
      <c r="N197" s="2076">
        <f t="shared" si="45"/>
        <v>0</v>
      </c>
      <c r="O197" s="2076"/>
      <c r="P197" s="2076">
        <f t="shared" si="46"/>
        <v>0</v>
      </c>
      <c r="Q197" s="2076"/>
      <c r="R197" s="2076"/>
      <c r="S197" s="3353">
        <f t="shared" si="47"/>
        <v>0</v>
      </c>
      <c r="T197" s="2076">
        <f t="shared" si="48"/>
        <v>0</v>
      </c>
      <c r="U197" s="20">
        <v>0</v>
      </c>
      <c r="V197" s="7" t="s">
        <v>140</v>
      </c>
      <c r="W197" s="684">
        <f t="shared" si="32"/>
        <v>0</v>
      </c>
    </row>
    <row r="198" spans="1:23" ht="24.95" customHeight="1">
      <c r="A198" s="4664"/>
      <c r="B198" s="2101">
        <v>193</v>
      </c>
      <c r="C198" s="3872" t="s">
        <v>165</v>
      </c>
      <c r="D198" s="1707" t="s">
        <v>634</v>
      </c>
      <c r="E198" s="3106"/>
      <c r="F198" s="1751">
        <v>173.82</v>
      </c>
      <c r="G198" s="1751"/>
      <c r="H198" s="1751"/>
      <c r="I198" s="1751">
        <f t="shared" si="42"/>
        <v>52.580549999999995</v>
      </c>
      <c r="J198" s="1737" t="s">
        <v>1159</v>
      </c>
      <c r="K198" s="1057"/>
      <c r="L198" s="2076">
        <f>'검침 내역'!V198</f>
        <v>0</v>
      </c>
      <c r="M198" s="2076">
        <f>ROUND((L198*'열 요금 고지 및 기준'!$V$22),-1)</f>
        <v>0</v>
      </c>
      <c r="N198" s="2076">
        <f t="shared" si="45"/>
        <v>0</v>
      </c>
      <c r="O198" s="2076"/>
      <c r="P198" s="2076">
        <f t="shared" si="46"/>
        <v>0</v>
      </c>
      <c r="Q198" s="2076"/>
      <c r="R198" s="2076"/>
      <c r="S198" s="3353">
        <f t="shared" si="47"/>
        <v>0</v>
      </c>
      <c r="T198" s="2076">
        <f t="shared" si="48"/>
        <v>0</v>
      </c>
      <c r="U198" s="20">
        <v>0</v>
      </c>
      <c r="W198" s="684">
        <f t="shared" si="32"/>
        <v>0</v>
      </c>
    </row>
    <row r="199" spans="1:23" ht="24.95" customHeight="1">
      <c r="A199" s="4664"/>
      <c r="B199" s="2101">
        <v>194</v>
      </c>
      <c r="C199" s="3872" t="s">
        <v>165</v>
      </c>
      <c r="D199" s="3041" t="s">
        <v>634</v>
      </c>
      <c r="E199" s="3107"/>
      <c r="F199" s="1751">
        <v>138.47999999999999</v>
      </c>
      <c r="G199" s="1751"/>
      <c r="H199" s="1751"/>
      <c r="I199" s="1751">
        <f t="shared" si="42"/>
        <v>41.890199999999993</v>
      </c>
      <c r="J199" s="1739" t="s">
        <v>356</v>
      </c>
      <c r="K199" s="1057"/>
      <c r="L199" s="2076">
        <f>'검침 내역'!V199</f>
        <v>0</v>
      </c>
      <c r="M199" s="2076">
        <f>ROUND((L199*'열 요금 고지 및 기준'!$V$22),-1)</f>
        <v>0</v>
      </c>
      <c r="N199" s="2076">
        <f t="shared" si="28"/>
        <v>0</v>
      </c>
      <c r="O199" s="2076"/>
      <c r="P199" s="2076">
        <f>K199+M199+O199</f>
        <v>0</v>
      </c>
      <c r="Q199" s="2076"/>
      <c r="R199" s="2076"/>
      <c r="S199" s="3353">
        <f t="shared" si="30"/>
        <v>0</v>
      </c>
      <c r="T199" s="2076">
        <f t="shared" si="31"/>
        <v>0</v>
      </c>
      <c r="U199" s="20">
        <v>0</v>
      </c>
      <c r="W199" s="684">
        <f t="shared" ref="W199:W220" si="49">S199-U199</f>
        <v>0</v>
      </c>
    </row>
    <row r="200" spans="1:23" ht="24.95" customHeight="1">
      <c r="A200" s="4664"/>
      <c r="B200" s="2101">
        <v>195</v>
      </c>
      <c r="C200" s="3872" t="s">
        <v>165</v>
      </c>
      <c r="D200" s="1707" t="s">
        <v>19</v>
      </c>
      <c r="E200" s="3091"/>
      <c r="F200" s="1709">
        <v>124.13</v>
      </c>
      <c r="G200" s="1709"/>
      <c r="H200" s="1709"/>
      <c r="I200" s="1709">
        <v>37.549999999999997</v>
      </c>
      <c r="J200" s="1779" t="s">
        <v>347</v>
      </c>
      <c r="K200" s="1057"/>
      <c r="L200" s="2076">
        <f>'검침 내역'!V200</f>
        <v>0</v>
      </c>
      <c r="M200" s="2076">
        <f>ROUND((L200*'열 요금 고지 및 기준'!$V$22),-1)</f>
        <v>0</v>
      </c>
      <c r="N200" s="2076">
        <f t="shared" si="28"/>
        <v>0</v>
      </c>
      <c r="O200" s="2076"/>
      <c r="P200" s="2076">
        <f t="shared" si="29"/>
        <v>0</v>
      </c>
      <c r="Q200" s="2076"/>
      <c r="R200" s="2076"/>
      <c r="S200" s="3353">
        <f t="shared" si="30"/>
        <v>0</v>
      </c>
      <c r="T200" s="2076">
        <f t="shared" si="31"/>
        <v>0</v>
      </c>
      <c r="U200" s="20">
        <v>0</v>
      </c>
      <c r="W200" s="684">
        <f t="shared" si="49"/>
        <v>0</v>
      </c>
    </row>
    <row r="201" spans="1:23" ht="24.95" customHeight="1">
      <c r="A201" s="4664"/>
      <c r="B201" s="2101">
        <v>196</v>
      </c>
      <c r="C201" s="3872" t="s">
        <v>165</v>
      </c>
      <c r="D201" s="1707" t="s">
        <v>2081</v>
      </c>
      <c r="E201" s="3107"/>
      <c r="F201" s="1736">
        <v>65.849999999999994</v>
      </c>
      <c r="G201" s="1736"/>
      <c r="H201" s="1736"/>
      <c r="I201" s="1736">
        <f t="shared" si="42"/>
        <v>19.919624999999996</v>
      </c>
      <c r="J201" s="3292" t="s">
        <v>2333</v>
      </c>
      <c r="K201" s="1057"/>
      <c r="L201" s="2076">
        <f>'검침 내역'!V201</f>
        <v>0</v>
      </c>
      <c r="M201" s="2076">
        <f>ROUND((L201*'열 요금 고지 및 기준'!$V$22),-1)</f>
        <v>0</v>
      </c>
      <c r="N201" s="2076">
        <f t="shared" si="28"/>
        <v>0</v>
      </c>
      <c r="O201" s="2076"/>
      <c r="P201" s="2076">
        <f t="shared" si="29"/>
        <v>0</v>
      </c>
      <c r="Q201" s="2076"/>
      <c r="R201" s="2076"/>
      <c r="S201" s="3353">
        <f t="shared" si="30"/>
        <v>0</v>
      </c>
      <c r="T201" s="2076">
        <f t="shared" si="31"/>
        <v>0</v>
      </c>
      <c r="U201" s="20">
        <v>0</v>
      </c>
      <c r="W201" s="684">
        <f t="shared" si="49"/>
        <v>0</v>
      </c>
    </row>
    <row r="202" spans="1:23" ht="24.95" customHeight="1">
      <c r="A202" s="4664"/>
      <c r="B202" s="2101">
        <v>197</v>
      </c>
      <c r="C202" s="3872" t="s">
        <v>165</v>
      </c>
      <c r="D202" s="1707" t="s">
        <v>1</v>
      </c>
      <c r="E202" s="3090"/>
      <c r="F202" s="1736">
        <v>365.76</v>
      </c>
      <c r="G202" s="1736"/>
      <c r="H202" s="1736"/>
      <c r="I202" s="1736">
        <v>110.64</v>
      </c>
      <c r="J202" s="1737" t="s">
        <v>2136</v>
      </c>
      <c r="K202" s="1057"/>
      <c r="L202" s="2076">
        <f>'검침 내역'!V202</f>
        <v>0</v>
      </c>
      <c r="M202" s="2076">
        <f>ROUND((L202*'열 요금 고지 및 기준'!$V$22),-1)</f>
        <v>0</v>
      </c>
      <c r="N202" s="2076">
        <f t="shared" si="28"/>
        <v>0</v>
      </c>
      <c r="O202" s="2076"/>
      <c r="P202" s="2076">
        <f t="shared" si="29"/>
        <v>0</v>
      </c>
      <c r="Q202" s="2076"/>
      <c r="R202" s="2076"/>
      <c r="S202" s="2076">
        <f t="shared" si="30"/>
        <v>0</v>
      </c>
      <c r="T202" s="3353">
        <f t="shared" si="31"/>
        <v>0</v>
      </c>
      <c r="U202" s="20">
        <v>135410</v>
      </c>
      <c r="W202" s="684">
        <f t="shared" si="49"/>
        <v>-135410</v>
      </c>
    </row>
    <row r="203" spans="1:23" ht="24.95" customHeight="1">
      <c r="A203" s="4664"/>
      <c r="B203" s="2101">
        <v>198</v>
      </c>
      <c r="C203" s="3873" t="s">
        <v>165</v>
      </c>
      <c r="D203" s="1734" t="s">
        <v>960</v>
      </c>
      <c r="E203" s="1739"/>
      <c r="F203" s="1709">
        <v>92.65</v>
      </c>
      <c r="G203" s="1709"/>
      <c r="H203" s="1709"/>
      <c r="I203" s="1709">
        <v>28.03</v>
      </c>
      <c r="J203" s="3291" t="s">
        <v>1207</v>
      </c>
      <c r="K203" s="1621"/>
      <c r="L203" s="2994">
        <f>'검침 내역'!V203</f>
        <v>0</v>
      </c>
      <c r="M203" s="1621"/>
      <c r="N203" s="1621">
        <f>ROUND((M203+K203),-1)</f>
        <v>0</v>
      </c>
      <c r="O203" s="1621"/>
      <c r="P203" s="1621">
        <f>ROUND((K203+M203+O203),-1)</f>
        <v>0</v>
      </c>
      <c r="Q203" s="1621"/>
      <c r="R203" s="1621"/>
      <c r="S203" s="2994">
        <f>N203+R203</f>
        <v>0</v>
      </c>
      <c r="T203" s="3886">
        <f>O203</f>
        <v>0</v>
      </c>
      <c r="U203" s="20">
        <v>19110830</v>
      </c>
      <c r="W203" s="684">
        <f t="shared" si="49"/>
        <v>-19110830</v>
      </c>
    </row>
    <row r="204" spans="1:23" ht="24.95" customHeight="1">
      <c r="A204" s="4664"/>
      <c r="B204" s="2101">
        <v>199</v>
      </c>
      <c r="C204" s="3873" t="s">
        <v>165</v>
      </c>
      <c r="D204" s="1784" t="s">
        <v>633</v>
      </c>
      <c r="E204" s="1779"/>
      <c r="F204" s="1709">
        <v>1973.31</v>
      </c>
      <c r="G204" s="1709"/>
      <c r="H204" s="1709"/>
      <c r="I204" s="1709">
        <v>596.92999999999995</v>
      </c>
      <c r="J204" s="3228" t="s">
        <v>2243</v>
      </c>
      <c r="K204" s="1067">
        <f>'열 요금 고지 및 기준'!AC7</f>
        <v>29580</v>
      </c>
      <c r="L204" s="1067"/>
      <c r="M204" s="1067"/>
      <c r="N204" s="1067">
        <f>ROUND((M204+K204),-1)</f>
        <v>29580</v>
      </c>
      <c r="O204" s="1067">
        <f t="shared" ref="O204" si="50">ROUND(F204*$O$244,-1)</f>
        <v>2353680</v>
      </c>
      <c r="P204" s="2076">
        <f t="shared" si="29"/>
        <v>2383260</v>
      </c>
      <c r="Q204" s="1067"/>
      <c r="R204" s="1067"/>
      <c r="S204" s="3907">
        <f>N204+R204</f>
        <v>29580</v>
      </c>
      <c r="T204" s="3354">
        <f t="shared" ref="T204:T212" si="51">O204</f>
        <v>2353680</v>
      </c>
      <c r="U204" s="20">
        <v>0</v>
      </c>
      <c r="W204" s="684">
        <f t="shared" si="49"/>
        <v>29580</v>
      </c>
    </row>
    <row r="205" spans="1:23" ht="24.95" customHeight="1">
      <c r="A205" s="4665"/>
      <c r="B205" s="2222">
        <v>200</v>
      </c>
      <c r="C205" s="3902" t="s">
        <v>165</v>
      </c>
      <c r="D205" s="2224" t="s">
        <v>1384</v>
      </c>
      <c r="E205" s="3109"/>
      <c r="F205" s="3223">
        <v>7267.28</v>
      </c>
      <c r="G205" s="3136"/>
      <c r="H205" s="3136"/>
      <c r="I205" s="3136">
        <f t="shared" si="42"/>
        <v>2198.3521999999998</v>
      </c>
      <c r="J205" s="3229" t="s">
        <v>940</v>
      </c>
      <c r="K205" s="3856">
        <f>'열 요금 고지 및 기준'!R27</f>
        <v>908582.94867807161</v>
      </c>
      <c r="L205" s="3856"/>
      <c r="M205" s="3856">
        <f>'열 요금 고지 및 기준'!S27</f>
        <v>277058.00000000081</v>
      </c>
      <c r="N205" s="3856">
        <f t="shared" ref="N205:N213" si="52">ROUND((M205+K205),-1)</f>
        <v>1185640</v>
      </c>
      <c r="O205" s="3856"/>
      <c r="P205" s="3856">
        <f t="shared" ref="P205:P214" si="53">N205</f>
        <v>1185640</v>
      </c>
      <c r="Q205" s="3856"/>
      <c r="R205" s="3856"/>
      <c r="S205" s="3857">
        <f t="shared" ref="S205:S212" si="54">N205+R205</f>
        <v>1185640</v>
      </c>
      <c r="T205" s="3897">
        <f t="shared" si="51"/>
        <v>0</v>
      </c>
      <c r="U205" s="20">
        <v>4584470</v>
      </c>
      <c r="W205" s="684">
        <f t="shared" si="49"/>
        <v>-3398830</v>
      </c>
    </row>
    <row r="206" spans="1:23" ht="24.95" customHeight="1">
      <c r="A206" s="4663" t="s">
        <v>602</v>
      </c>
      <c r="B206" s="2278">
        <v>201</v>
      </c>
      <c r="C206" s="3874" t="s">
        <v>639</v>
      </c>
      <c r="D206" s="3287" t="s">
        <v>1384</v>
      </c>
      <c r="E206" s="3375"/>
      <c r="F206" s="3494">
        <v>2430.54</v>
      </c>
      <c r="G206" s="3494"/>
      <c r="H206" s="3494"/>
      <c r="I206" s="3494">
        <v>735.24</v>
      </c>
      <c r="J206" s="3040" t="s">
        <v>3182</v>
      </c>
      <c r="K206" s="3898">
        <f>'열 요금 고지 및 기준'!AC7</f>
        <v>29580</v>
      </c>
      <c r="L206" s="3898"/>
      <c r="M206" s="3898">
        <f>'열 요금 고지 및 기준'!AD7+'열 요금 고지 및 기준'!AE7</f>
        <v>2571097.7020627442</v>
      </c>
      <c r="N206" s="3898">
        <f t="shared" si="52"/>
        <v>2600680</v>
      </c>
      <c r="O206" s="3898"/>
      <c r="P206" s="3898">
        <f t="shared" si="53"/>
        <v>2600680</v>
      </c>
      <c r="Q206" s="3898"/>
      <c r="R206" s="3898"/>
      <c r="S206" s="3899">
        <f t="shared" si="54"/>
        <v>2600680</v>
      </c>
      <c r="T206" s="3895">
        <f t="shared" si="51"/>
        <v>0</v>
      </c>
      <c r="U206" s="20">
        <v>499420</v>
      </c>
      <c r="W206" s="684">
        <f t="shared" si="49"/>
        <v>2101260</v>
      </c>
    </row>
    <row r="207" spans="1:23" ht="24.95" customHeight="1">
      <c r="A207" s="4664"/>
      <c r="B207" s="2101">
        <v>202</v>
      </c>
      <c r="C207" s="3875" t="s">
        <v>639</v>
      </c>
      <c r="D207" s="1784" t="s">
        <v>1384</v>
      </c>
      <c r="E207" s="1779"/>
      <c r="F207" s="1751">
        <v>906.11</v>
      </c>
      <c r="G207" s="1736"/>
      <c r="H207" s="1736"/>
      <c r="I207" s="1736">
        <f>F207*0.3025</f>
        <v>274.098275</v>
      </c>
      <c r="J207" s="1743" t="s">
        <v>1476</v>
      </c>
      <c r="K207" s="2417">
        <f>'열 요금 고지 및 기준'!AC9</f>
        <v>73202.328281615482</v>
      </c>
      <c r="L207" s="2417"/>
      <c r="M207" s="2417">
        <f>'열 요금 고지 및 기준'!AF9</f>
        <v>2360963.4406325798</v>
      </c>
      <c r="N207" s="2417">
        <f t="shared" si="52"/>
        <v>2434170</v>
      </c>
      <c r="O207" s="2417"/>
      <c r="P207" s="2417">
        <f t="shared" si="53"/>
        <v>2434170</v>
      </c>
      <c r="Q207" s="2417"/>
      <c r="R207" s="2417"/>
      <c r="S207" s="2186">
        <f t="shared" si="54"/>
        <v>2434170</v>
      </c>
      <c r="T207" s="3896">
        <f t="shared" si="51"/>
        <v>0</v>
      </c>
      <c r="U207" s="20">
        <v>447510</v>
      </c>
      <c r="W207" s="684">
        <f t="shared" si="49"/>
        <v>1986660</v>
      </c>
    </row>
    <row r="208" spans="1:23" ht="24.95" customHeight="1">
      <c r="A208" s="4664"/>
      <c r="B208" s="2101">
        <v>203</v>
      </c>
      <c r="C208" s="3875" t="s">
        <v>639</v>
      </c>
      <c r="D208" s="1784" t="s">
        <v>1384</v>
      </c>
      <c r="E208" s="1779"/>
      <c r="F208" s="1751">
        <v>98.71</v>
      </c>
      <c r="G208" s="1751"/>
      <c r="H208" s="1751"/>
      <c r="I208" s="1751">
        <v>29.86</v>
      </c>
      <c r="J208" s="1752" t="s">
        <v>2023</v>
      </c>
      <c r="K208" s="2417">
        <f>'열 요금 고지 및 기준'!AC10</f>
        <v>7974.5304926314275</v>
      </c>
      <c r="L208" s="2417"/>
      <c r="M208" s="2417">
        <f>'열 요금 고지 및 기준'!AF10</f>
        <v>257199.1272856959</v>
      </c>
      <c r="N208" s="2417">
        <f t="shared" si="52"/>
        <v>265170</v>
      </c>
      <c r="O208" s="2417"/>
      <c r="P208" s="2417">
        <f t="shared" si="53"/>
        <v>265170</v>
      </c>
      <c r="Q208" s="2417"/>
      <c r="R208" s="2417"/>
      <c r="S208" s="2186">
        <f t="shared" si="54"/>
        <v>265170</v>
      </c>
      <c r="T208" s="3896">
        <f t="shared" si="51"/>
        <v>0</v>
      </c>
      <c r="U208" s="20">
        <v>487890</v>
      </c>
      <c r="W208" s="684">
        <f t="shared" si="49"/>
        <v>-222720</v>
      </c>
    </row>
    <row r="209" spans="1:24" ht="24.95" customHeight="1">
      <c r="A209" s="4664"/>
      <c r="B209" s="2101">
        <v>204</v>
      </c>
      <c r="C209" s="3875" t="s">
        <v>639</v>
      </c>
      <c r="D209" s="1784" t="s">
        <v>1384</v>
      </c>
      <c r="E209" s="1779"/>
      <c r="F209" s="1751">
        <v>88.45</v>
      </c>
      <c r="G209" s="1751"/>
      <c r="H209" s="1751"/>
      <c r="I209" s="1751">
        <v>26.76</v>
      </c>
      <c r="J209" s="1752" t="s">
        <v>1675</v>
      </c>
      <c r="K209" s="2417">
        <f>'열 요금 고지 및 기준'!AC11</f>
        <v>7145.6511201828571</v>
      </c>
      <c r="L209" s="2417"/>
      <c r="M209" s="2417">
        <f>'열 요금 고지 및 기준'!AF11</f>
        <v>230465.63477276673</v>
      </c>
      <c r="N209" s="2417">
        <f t="shared" si="52"/>
        <v>237610</v>
      </c>
      <c r="O209" s="2417"/>
      <c r="P209" s="2417">
        <f t="shared" si="53"/>
        <v>237610</v>
      </c>
      <c r="Q209" s="2417"/>
      <c r="R209" s="2417"/>
      <c r="S209" s="2186">
        <f t="shared" si="54"/>
        <v>237610</v>
      </c>
      <c r="T209" s="3896">
        <f t="shared" si="51"/>
        <v>0</v>
      </c>
      <c r="U209" s="20">
        <v>483890</v>
      </c>
      <c r="W209" s="684">
        <f t="shared" si="49"/>
        <v>-246280</v>
      </c>
    </row>
    <row r="210" spans="1:24" ht="24.95" customHeight="1">
      <c r="A210" s="4664"/>
      <c r="B210" s="2101">
        <v>205</v>
      </c>
      <c r="C210" s="3875" t="s">
        <v>639</v>
      </c>
      <c r="D210" s="1784" t="s">
        <v>1384</v>
      </c>
      <c r="E210" s="1779"/>
      <c r="F210" s="1751">
        <v>96.43</v>
      </c>
      <c r="G210" s="1736"/>
      <c r="H210" s="1736"/>
      <c r="I210" s="1736">
        <v>29.17</v>
      </c>
      <c r="J210" s="1743" t="s">
        <v>1676</v>
      </c>
      <c r="K210" s="2417">
        <f>'열 요금 고지 및 기준'!AC12</f>
        <v>7790.3350765317464</v>
      </c>
      <c r="L210" s="2417"/>
      <c r="M210" s="2417">
        <f>'열 요금 고지 및 기준'!AF12</f>
        <v>251258.35117171169</v>
      </c>
      <c r="N210" s="2417">
        <f t="shared" si="52"/>
        <v>259050</v>
      </c>
      <c r="O210" s="2417"/>
      <c r="P210" s="2417">
        <f t="shared" si="53"/>
        <v>259050</v>
      </c>
      <c r="Q210" s="2417"/>
      <c r="R210" s="2417"/>
      <c r="S210" s="2186">
        <f t="shared" si="54"/>
        <v>259050</v>
      </c>
      <c r="T210" s="3896">
        <f t="shared" si="51"/>
        <v>0</v>
      </c>
      <c r="U210" s="20">
        <v>200910</v>
      </c>
      <c r="W210" s="684">
        <f t="shared" si="49"/>
        <v>58140</v>
      </c>
    </row>
    <row r="211" spans="1:24" ht="24.95" customHeight="1">
      <c r="A211" s="4664"/>
      <c r="B211" s="2101">
        <v>206</v>
      </c>
      <c r="C211" s="3875" t="s">
        <v>639</v>
      </c>
      <c r="D211" s="1784" t="s">
        <v>1384</v>
      </c>
      <c r="E211" s="1779"/>
      <c r="F211" s="1751">
        <v>95.64</v>
      </c>
      <c r="G211" s="1736"/>
      <c r="H211" s="1736"/>
      <c r="I211" s="1736">
        <v>28.93</v>
      </c>
      <c r="J211" s="1743" t="s">
        <v>1677</v>
      </c>
      <c r="K211" s="2417">
        <f>'열 요금 고지 및 기준'!AC13</f>
        <v>7726.5129806024697</v>
      </c>
      <c r="L211" s="2417"/>
      <c r="M211" s="2417">
        <f>'열 요금 고지 및 기준'!AF13</f>
        <v>249199.92436028729</v>
      </c>
      <c r="N211" s="2417">
        <f t="shared" si="52"/>
        <v>256930</v>
      </c>
      <c r="O211" s="2417"/>
      <c r="P211" s="2417">
        <f t="shared" si="53"/>
        <v>256930</v>
      </c>
      <c r="Q211" s="2417"/>
      <c r="R211" s="2417"/>
      <c r="S211" s="2186">
        <f t="shared" si="54"/>
        <v>256930</v>
      </c>
      <c r="T211" s="3896">
        <f t="shared" si="51"/>
        <v>0</v>
      </c>
      <c r="U211" s="20">
        <v>4673420</v>
      </c>
      <c r="W211" s="684">
        <f t="shared" si="49"/>
        <v>-4416490</v>
      </c>
    </row>
    <row r="212" spans="1:24" ht="24.95" customHeight="1">
      <c r="A212" s="4664"/>
      <c r="B212" s="2101">
        <v>207</v>
      </c>
      <c r="C212" s="3876" t="s">
        <v>639</v>
      </c>
      <c r="D212" s="2224" t="s">
        <v>633</v>
      </c>
      <c r="E212" s="3109"/>
      <c r="F212" s="1751">
        <v>39.71</v>
      </c>
      <c r="G212" s="1736"/>
      <c r="H212" s="1736"/>
      <c r="I212" s="1736">
        <f>F212*0.3025</f>
        <v>12.012275000000001</v>
      </c>
      <c r="J212" s="3292" t="s">
        <v>3493</v>
      </c>
      <c r="K212" s="2417">
        <f>'열 요금 고지 및 기준'!AC14</f>
        <v>3208.0701637361367</v>
      </c>
      <c r="L212" s="2417"/>
      <c r="M212" s="2417">
        <f>'열 요금 고지 및 기준'!AF14</f>
        <v>103468.51731855927</v>
      </c>
      <c r="N212" s="2417">
        <f t="shared" si="52"/>
        <v>106680</v>
      </c>
      <c r="O212" s="2417"/>
      <c r="P212" s="2417">
        <f t="shared" si="53"/>
        <v>106680</v>
      </c>
      <c r="Q212" s="2417"/>
      <c r="R212" s="2417"/>
      <c r="S212" s="2186">
        <f t="shared" si="54"/>
        <v>106680</v>
      </c>
      <c r="T212" s="3896">
        <f t="shared" si="51"/>
        <v>0</v>
      </c>
      <c r="U212" s="20">
        <v>7123960</v>
      </c>
      <c r="W212" s="684">
        <f t="shared" si="49"/>
        <v>-7017280</v>
      </c>
    </row>
    <row r="213" spans="1:24" ht="24.95" customHeight="1">
      <c r="A213" s="4664"/>
      <c r="B213" s="2101">
        <v>208</v>
      </c>
      <c r="C213" s="3876" t="s">
        <v>639</v>
      </c>
      <c r="D213" s="1784" t="s">
        <v>1384</v>
      </c>
      <c r="E213" s="1779" t="s">
        <v>1837</v>
      </c>
      <c r="F213" s="3474">
        <v>923.69</v>
      </c>
      <c r="G213" s="3474"/>
      <c r="H213" s="3474"/>
      <c r="I213" s="3474">
        <f>296.21-16.79</f>
        <v>279.41999999999996</v>
      </c>
      <c r="J213" s="3292" t="s">
        <v>1995</v>
      </c>
      <c r="K213" s="3856">
        <f>'열 요금 고지 및 기준'!AC15</f>
        <v>74622.571884699879</v>
      </c>
      <c r="L213" s="3856"/>
      <c r="M213" s="2417">
        <f>'열 요금 고지 및 기준'!AF15</f>
        <v>2406769.9511956689</v>
      </c>
      <c r="N213" s="3856">
        <f t="shared" si="52"/>
        <v>2481390</v>
      </c>
      <c r="O213" s="3856"/>
      <c r="P213" s="3856">
        <f t="shared" si="53"/>
        <v>2481390</v>
      </c>
      <c r="Q213" s="3856"/>
      <c r="R213" s="3856"/>
      <c r="S213" s="3857">
        <f t="shared" ref="S213" si="55">N213+R213</f>
        <v>2481390</v>
      </c>
      <c r="T213" s="3897">
        <f t="shared" ref="T213:T214" si="56">O213</f>
        <v>0</v>
      </c>
      <c r="U213" s="20"/>
      <c r="W213" s="684"/>
    </row>
    <row r="214" spans="1:24" ht="24.95" customHeight="1">
      <c r="A214" s="4665"/>
      <c r="B214" s="2222">
        <v>209</v>
      </c>
      <c r="C214" s="3876" t="s">
        <v>639</v>
      </c>
      <c r="D214" s="2224" t="s">
        <v>633</v>
      </c>
      <c r="E214" s="3109"/>
      <c r="F214" s="1931">
        <v>7169.96</v>
      </c>
      <c r="G214" s="2271"/>
      <c r="H214" s="2271"/>
      <c r="I214" s="2271">
        <f>F214*0.3025</f>
        <v>2168.9128999999998</v>
      </c>
      <c r="J214" s="3230" t="s">
        <v>1164</v>
      </c>
      <c r="K214" s="3853">
        <f>'열 요금 고지 및 기준'!S7</f>
        <v>623192.80795859604</v>
      </c>
      <c r="L214" s="3853"/>
      <c r="M214" s="3853">
        <f>'열 요금 고지 및 기준'!S12+'열 요금 고지 및 기준'!S11</f>
        <v>6488990</v>
      </c>
      <c r="N214" s="3900">
        <f>ROUND((M214+K214),-1)</f>
        <v>7112180</v>
      </c>
      <c r="O214" s="3853"/>
      <c r="P214" s="3900">
        <f t="shared" si="53"/>
        <v>7112180</v>
      </c>
      <c r="Q214" s="3853"/>
      <c r="R214" s="3853"/>
      <c r="S214" s="3830">
        <f>N214+R214</f>
        <v>7112180</v>
      </c>
      <c r="T214" s="3901">
        <f t="shared" si="56"/>
        <v>0</v>
      </c>
      <c r="U214" s="20"/>
      <c r="W214" s="684"/>
    </row>
    <row r="215" spans="1:24" ht="24.95" customHeight="1">
      <c r="A215" s="4308" t="s">
        <v>152</v>
      </c>
      <c r="B215" s="4308"/>
      <c r="C215" s="4308"/>
      <c r="D215" s="4308"/>
      <c r="E215" s="1555"/>
      <c r="F215" s="2047">
        <f>SUM(F6:F28)</f>
        <v>13324.019999999999</v>
      </c>
      <c r="G215" s="2047"/>
      <c r="H215" s="2047"/>
      <c r="I215" s="2047">
        <f t="shared" ref="I215:T215" si="57">SUM(I6:I28)</f>
        <v>4030.5149749999996</v>
      </c>
      <c r="J215" s="2047">
        <f t="shared" si="57"/>
        <v>0</v>
      </c>
      <c r="K215" s="685">
        <f t="shared" si="57"/>
        <v>521370</v>
      </c>
      <c r="L215" s="685">
        <f t="shared" si="57"/>
        <v>131.55849999999995</v>
      </c>
      <c r="M215" s="685">
        <f t="shared" si="57"/>
        <v>1199970</v>
      </c>
      <c r="N215" s="685">
        <f t="shared" si="57"/>
        <v>1721340</v>
      </c>
      <c r="O215" s="685">
        <f t="shared" si="57"/>
        <v>5685680</v>
      </c>
      <c r="P215" s="685">
        <f t="shared" si="57"/>
        <v>7407020</v>
      </c>
      <c r="Q215" s="685">
        <f t="shared" si="57"/>
        <v>0</v>
      </c>
      <c r="R215" s="685">
        <f t="shared" si="57"/>
        <v>0</v>
      </c>
      <c r="S215" s="685">
        <f t="shared" si="57"/>
        <v>1721340</v>
      </c>
      <c r="T215" s="685">
        <f t="shared" si="57"/>
        <v>5685680</v>
      </c>
      <c r="U215" s="74">
        <v>5156560</v>
      </c>
      <c r="W215" s="684">
        <f t="shared" si="49"/>
        <v>-3435220</v>
      </c>
    </row>
    <row r="216" spans="1:24" ht="24.95" customHeight="1">
      <c r="A216" s="4308" t="s">
        <v>160</v>
      </c>
      <c r="B216" s="4308"/>
      <c r="C216" s="4308"/>
      <c r="D216" s="4308"/>
      <c r="E216" s="1556"/>
      <c r="F216" s="1557">
        <f>SUM(F29:F75)</f>
        <v>9950.18</v>
      </c>
      <c r="G216" s="1557">
        <f>SUM(G27:G73)</f>
        <v>0</v>
      </c>
      <c r="H216" s="1557">
        <f>SUM(H27:H73)</f>
        <v>0</v>
      </c>
      <c r="I216" s="1557">
        <f>SUM(I29:I75)</f>
        <v>3009.944300000001</v>
      </c>
      <c r="J216" s="1557">
        <f>SUM(J27:J73)</f>
        <v>0</v>
      </c>
      <c r="K216" s="685">
        <f t="shared" ref="K216:T216" si="58">SUM(K29:K75)</f>
        <v>752710</v>
      </c>
      <c r="L216" s="685">
        <f t="shared" si="58"/>
        <v>328.04999999999995</v>
      </c>
      <c r="M216" s="685">
        <f t="shared" si="58"/>
        <v>1327200</v>
      </c>
      <c r="N216" s="685">
        <f t="shared" si="58"/>
        <v>2079910</v>
      </c>
      <c r="O216" s="685">
        <f t="shared" si="58"/>
        <v>2558440</v>
      </c>
      <c r="P216" s="685">
        <f t="shared" si="58"/>
        <v>4638350</v>
      </c>
      <c r="Q216" s="685">
        <f t="shared" si="58"/>
        <v>0</v>
      </c>
      <c r="R216" s="685">
        <f t="shared" si="58"/>
        <v>0</v>
      </c>
      <c r="S216" s="685">
        <f t="shared" si="58"/>
        <v>2079910</v>
      </c>
      <c r="T216" s="685">
        <f t="shared" si="58"/>
        <v>2558440</v>
      </c>
      <c r="U216" s="74">
        <v>1722200</v>
      </c>
      <c r="W216" s="684">
        <f t="shared" si="49"/>
        <v>357710</v>
      </c>
    </row>
    <row r="217" spans="1:24" ht="24.95" customHeight="1">
      <c r="A217" s="4308" t="s">
        <v>153</v>
      </c>
      <c r="B217" s="4308"/>
      <c r="C217" s="4308"/>
      <c r="D217" s="4308"/>
      <c r="E217" s="1556"/>
      <c r="F217" s="1557">
        <f>SUM(F76:F138)</f>
        <v>10965.869999999999</v>
      </c>
      <c r="G217" s="1557">
        <f>SUM(G73:G132)</f>
        <v>0</v>
      </c>
      <c r="H217" s="1557">
        <f>SUM(H73:H132)</f>
        <v>0</v>
      </c>
      <c r="I217" s="1557">
        <f>SUM(I76:I138)</f>
        <v>3317.1824500000002</v>
      </c>
      <c r="J217" s="1557">
        <f>SUM(J73:J132)</f>
        <v>0</v>
      </c>
      <c r="K217" s="685">
        <f t="shared" ref="K217:T217" si="59">SUM(K76:K138)</f>
        <v>820960</v>
      </c>
      <c r="L217" s="685">
        <f t="shared" si="59"/>
        <v>189.82090000000002</v>
      </c>
      <c r="M217" s="685">
        <f t="shared" si="59"/>
        <v>713540</v>
      </c>
      <c r="N217" s="685">
        <f t="shared" si="59"/>
        <v>1534500</v>
      </c>
      <c r="O217" s="685">
        <f t="shared" si="59"/>
        <v>2969120</v>
      </c>
      <c r="P217" s="685">
        <f t="shared" si="59"/>
        <v>4503620</v>
      </c>
      <c r="Q217" s="685">
        <f t="shared" si="59"/>
        <v>0</v>
      </c>
      <c r="R217" s="685">
        <f t="shared" si="59"/>
        <v>0</v>
      </c>
      <c r="S217" s="685">
        <f t="shared" si="59"/>
        <v>1534500</v>
      </c>
      <c r="T217" s="685">
        <f t="shared" si="59"/>
        <v>2969120</v>
      </c>
      <c r="U217" s="74">
        <v>2104160</v>
      </c>
      <c r="W217" s="684">
        <f t="shared" si="49"/>
        <v>-569660</v>
      </c>
    </row>
    <row r="218" spans="1:24" ht="24.95" customHeight="1">
      <c r="A218" s="4308" t="s">
        <v>158</v>
      </c>
      <c r="B218" s="4308"/>
      <c r="C218" s="4308"/>
      <c r="D218" s="4308"/>
      <c r="E218" s="1558"/>
      <c r="F218" s="1557">
        <f>SUM(F139:F205)</f>
        <v>24291.959999999995</v>
      </c>
      <c r="G218" s="1557">
        <f>SUM(G138:G203)</f>
        <v>0</v>
      </c>
      <c r="H218" s="1557">
        <f>SUM(H138:H203)</f>
        <v>0</v>
      </c>
      <c r="I218" s="1557">
        <f>SUM(I139:I205)</f>
        <v>7348.3796750000001</v>
      </c>
      <c r="J218" s="1557">
        <f>SUM(J138:J203)</f>
        <v>0</v>
      </c>
      <c r="K218" s="685">
        <f t="shared" ref="K218:T218" si="60">SUM(K139:K205)</f>
        <v>1660722.9486780716</v>
      </c>
      <c r="L218" s="685">
        <f t="shared" si="60"/>
        <v>1358.3278499999997</v>
      </c>
      <c r="M218" s="685">
        <f t="shared" si="60"/>
        <v>5386758.0000000009</v>
      </c>
      <c r="N218" s="685">
        <f t="shared" si="60"/>
        <v>7047480</v>
      </c>
      <c r="O218" s="685">
        <f t="shared" si="60"/>
        <v>12457050</v>
      </c>
      <c r="P218" s="685">
        <f t="shared" si="60"/>
        <v>19504530</v>
      </c>
      <c r="Q218" s="685">
        <f t="shared" si="60"/>
        <v>0</v>
      </c>
      <c r="R218" s="685">
        <f t="shared" si="60"/>
        <v>0</v>
      </c>
      <c r="S218" s="685">
        <f t="shared" si="60"/>
        <v>7047480</v>
      </c>
      <c r="T218" s="685">
        <f t="shared" si="60"/>
        <v>12457050</v>
      </c>
      <c r="U218" s="74">
        <v>9864810</v>
      </c>
      <c r="W218" s="684">
        <f t="shared" si="49"/>
        <v>-2817330</v>
      </c>
    </row>
    <row r="219" spans="1:24" ht="24.95" customHeight="1">
      <c r="A219" s="4308" t="s">
        <v>602</v>
      </c>
      <c r="B219" s="4308"/>
      <c r="C219" s="4308"/>
      <c r="D219" s="4308"/>
      <c r="E219" s="1558"/>
      <c r="F219" s="1557">
        <f>SUM(F206:F214)</f>
        <v>11849.24</v>
      </c>
      <c r="G219" s="1557">
        <f>SUM(G204:G212)</f>
        <v>0</v>
      </c>
      <c r="H219" s="1557">
        <f>SUM(H204:H212)</f>
        <v>0</v>
      </c>
      <c r="I219" s="1557">
        <f>SUM(I206:I214)</f>
        <v>3584.4034499999998</v>
      </c>
      <c r="J219" s="1557">
        <f>SUM(J204:J212)</f>
        <v>0</v>
      </c>
      <c r="K219" s="685">
        <f>SUM(K206:K214)</f>
        <v>834442.80795859604</v>
      </c>
      <c r="L219" s="685">
        <f t="shared" ref="L219:T219" si="61">SUM(L206:L214)</f>
        <v>0</v>
      </c>
      <c r="M219" s="685">
        <f t="shared" si="61"/>
        <v>14919412.648800014</v>
      </c>
      <c r="N219" s="685">
        <f t="shared" si="61"/>
        <v>15753860</v>
      </c>
      <c r="O219" s="685">
        <f t="shared" si="61"/>
        <v>0</v>
      </c>
      <c r="P219" s="685">
        <f t="shared" si="61"/>
        <v>15753860</v>
      </c>
      <c r="Q219" s="685">
        <f t="shared" si="61"/>
        <v>0</v>
      </c>
      <c r="R219" s="685">
        <f t="shared" si="61"/>
        <v>0</v>
      </c>
      <c r="S219" s="685">
        <f t="shared" si="61"/>
        <v>15753860</v>
      </c>
      <c r="T219" s="685">
        <f t="shared" si="61"/>
        <v>0</v>
      </c>
      <c r="U219" s="74">
        <v>9992440</v>
      </c>
      <c r="W219" s="684">
        <f t="shared" si="49"/>
        <v>5761420</v>
      </c>
    </row>
    <row r="220" spans="1:24" ht="24.95" customHeight="1">
      <c r="A220" s="4308" t="s">
        <v>162</v>
      </c>
      <c r="B220" s="4308"/>
      <c r="C220" s="4308"/>
      <c r="D220" s="4308"/>
      <c r="E220" s="1555"/>
      <c r="F220" s="1555">
        <f>SUM(F215:F219)</f>
        <v>70381.26999999999</v>
      </c>
      <c r="G220" s="1555">
        <f>SUM(G215:G218)</f>
        <v>0</v>
      </c>
      <c r="H220" s="1555">
        <f>SUM(H215:H218)</f>
        <v>0</v>
      </c>
      <c r="I220" s="1559">
        <f>SUM(I215:I219)</f>
        <v>21290.424850000003</v>
      </c>
      <c r="J220" s="1555">
        <f>SUM(J215:J218)</f>
        <v>0</v>
      </c>
      <c r="K220" s="685">
        <f>SUM(K215:K219)</f>
        <v>4590205.756636668</v>
      </c>
      <c r="L220" s="685">
        <f t="shared" ref="L220:T220" si="62">SUM(L215:L219)</f>
        <v>2007.7572499999997</v>
      </c>
      <c r="M220" s="685">
        <f t="shared" si="62"/>
        <v>23546880.648800015</v>
      </c>
      <c r="N220" s="685">
        <f t="shared" si="62"/>
        <v>28137090</v>
      </c>
      <c r="O220" s="685">
        <f>SUM(O215:O219)</f>
        <v>23670290</v>
      </c>
      <c r="P220" s="685">
        <f t="shared" si="62"/>
        <v>51807380</v>
      </c>
      <c r="Q220" s="685">
        <f t="shared" si="62"/>
        <v>0</v>
      </c>
      <c r="R220" s="685">
        <f t="shared" si="62"/>
        <v>0</v>
      </c>
      <c r="S220" s="685">
        <f t="shared" si="62"/>
        <v>28137090</v>
      </c>
      <c r="T220" s="685">
        <f t="shared" si="62"/>
        <v>23670290</v>
      </c>
      <c r="U220" s="74">
        <v>28840170</v>
      </c>
      <c r="W220" s="684">
        <f t="shared" si="49"/>
        <v>-703080</v>
      </c>
    </row>
    <row r="221" spans="1:24" ht="24.95" customHeight="1">
      <c r="N221" s="1456"/>
    </row>
    <row r="222" spans="1:24" ht="24.95" customHeight="1">
      <c r="K222" s="2"/>
      <c r="L222" s="2"/>
      <c r="O222" s="13">
        <f>M220-M203</f>
        <v>23546880.648800015</v>
      </c>
      <c r="P222" s="1457"/>
      <c r="Q222" s="13"/>
      <c r="S222" s="32">
        <v>83616.247224936233</v>
      </c>
      <c r="T222" s="13">
        <v>9914840</v>
      </c>
      <c r="U222" s="13"/>
      <c r="V222" s="42"/>
      <c r="W222" s="42"/>
      <c r="X222" s="3"/>
    </row>
    <row r="223" spans="1:24" ht="24.95" customHeight="1">
      <c r="K223" s="2"/>
      <c r="L223" s="2"/>
      <c r="N223" s="17" t="s">
        <v>2270</v>
      </c>
      <c r="O223" s="290">
        <f>SUM(N204:N211)</f>
        <v>7268830</v>
      </c>
      <c r="Q223" s="13" t="s">
        <v>363</v>
      </c>
      <c r="R223" s="13">
        <v>20654710</v>
      </c>
      <c r="S223" s="3"/>
      <c r="T223" s="13"/>
      <c r="U223" s="13"/>
      <c r="W223" s="3"/>
      <c r="X223" s="3"/>
    </row>
    <row r="224" spans="1:24" ht="24.95" customHeight="1">
      <c r="K224" s="2"/>
      <c r="L224" s="2"/>
      <c r="N224" s="17" t="s">
        <v>1286</v>
      </c>
      <c r="O224" s="290">
        <f>'열 요금 고지 및 기준'!AG6</f>
        <v>7024704.1920414167</v>
      </c>
      <c r="Q224" s="13"/>
      <c r="S224" s="3"/>
      <c r="T224" s="13"/>
      <c r="U224" s="13"/>
      <c r="W224" s="3"/>
      <c r="X224" s="3"/>
    </row>
    <row r="225" spans="2:24" ht="30" customHeight="1" thickBot="1">
      <c r="K225" s="2"/>
      <c r="L225" s="1889"/>
      <c r="M225" s="3011"/>
      <c r="N225" s="3"/>
      <c r="Q225" s="13"/>
      <c r="S225" s="3"/>
      <c r="T225" s="13"/>
      <c r="U225" s="13"/>
      <c r="W225" s="3"/>
      <c r="X225" s="3"/>
    </row>
    <row r="226" spans="2:24" ht="30" customHeight="1">
      <c r="I226" s="965" t="s">
        <v>2558</v>
      </c>
      <c r="J226" s="3012" t="s">
        <v>289</v>
      </c>
      <c r="K226" s="3014" t="s">
        <v>2557</v>
      </c>
      <c r="L226" s="3014" t="s">
        <v>2561</v>
      </c>
      <c r="M226" s="3014" t="s">
        <v>2559</v>
      </c>
      <c r="N226" s="3014" t="s">
        <v>2602</v>
      </c>
      <c r="O226" s="3014"/>
      <c r="P226" s="3014"/>
      <c r="Q226" s="3029"/>
      <c r="R226" s="3014"/>
      <c r="S226" s="1602" t="s">
        <v>224</v>
      </c>
      <c r="W226" s="2"/>
      <c r="X226" s="3"/>
    </row>
    <row r="227" spans="2:24" ht="30" customHeight="1">
      <c r="F227" s="684"/>
      <c r="G227" s="684"/>
      <c r="I227" s="3016" t="s">
        <v>3467</v>
      </c>
      <c r="J227" s="1927">
        <f>SUM(F206:F213)</f>
        <v>4679.28</v>
      </c>
      <c r="K227" s="1927">
        <f>'열 요금 고지 및 기준'!S6</f>
        <v>211256.19204140388</v>
      </c>
      <c r="L227" s="3018">
        <f>K227/J227</f>
        <v>45.14715769122683</v>
      </c>
      <c r="M227" s="3018">
        <f>M206</f>
        <v>2571097.7020627442</v>
      </c>
      <c r="N227" s="3018"/>
      <c r="O227" s="3018"/>
      <c r="P227" s="3018"/>
      <c r="Q227" s="3020"/>
      <c r="R227" s="3019"/>
      <c r="S227" s="3021"/>
      <c r="W227" s="2"/>
      <c r="X227" s="3"/>
    </row>
    <row r="228" spans="2:24" ht="30" customHeight="1">
      <c r="F228" s="684"/>
      <c r="G228" s="684"/>
      <c r="I228" s="3016" t="s">
        <v>2553</v>
      </c>
      <c r="J228" s="1927">
        <f>F214</f>
        <v>7169.96</v>
      </c>
      <c r="K228" s="1927">
        <f>'열 요금 고지 및 기준'!S7</f>
        <v>623192.80795859604</v>
      </c>
      <c r="L228" s="3018">
        <f t="shared" ref="L228:L234" si="63">K228/J228</f>
        <v>86.917194511349578</v>
      </c>
      <c r="M228" s="3018">
        <f>M214</f>
        <v>6488990</v>
      </c>
      <c r="N228" s="3018"/>
      <c r="O228" s="3018"/>
      <c r="P228" s="3018"/>
      <c r="Q228" s="3020"/>
      <c r="R228" s="3019"/>
      <c r="S228" s="3021"/>
      <c r="W228" s="2"/>
      <c r="X228" s="3"/>
    </row>
    <row r="229" spans="2:24" ht="30" customHeight="1">
      <c r="F229" s="684"/>
      <c r="G229" s="684"/>
      <c r="I229" s="3017" t="s">
        <v>210</v>
      </c>
      <c r="J229" s="1927">
        <f>SUM(F6:F17)</f>
        <v>4766.8499999999995</v>
      </c>
      <c r="K229" s="1927">
        <f>'열 요금 고지 및 기준'!F21</f>
        <v>521382</v>
      </c>
      <c r="L229" s="3030">
        <f t="shared" si="63"/>
        <v>109.37663236728659</v>
      </c>
      <c r="M229" s="3018">
        <f>M215</f>
        <v>1199970</v>
      </c>
      <c r="N229" s="3018">
        <f>J229*O244</f>
        <v>5685689.9774528109</v>
      </c>
      <c r="O229" s="3018"/>
      <c r="P229" s="3018"/>
      <c r="Q229" s="3020"/>
      <c r="R229" s="3019"/>
      <c r="S229" s="3021"/>
      <c r="W229" s="2"/>
      <c r="X229" s="3"/>
    </row>
    <row r="230" spans="2:24" ht="30" customHeight="1">
      <c r="F230" s="684"/>
      <c r="G230" s="684"/>
      <c r="I230" s="3017" t="s">
        <v>206</v>
      </c>
      <c r="J230" s="1927">
        <f>SUM(F29:F32,F34:F37,F40:F42)</f>
        <v>2144.9800000000005</v>
      </c>
      <c r="K230" s="1927">
        <f>'열 요금 고지 및 기준'!F32</f>
        <v>752710</v>
      </c>
      <c r="L230" s="3018">
        <f t="shared" si="63"/>
        <v>350.91702486736466</v>
      </c>
      <c r="M230" s="3018">
        <f>M216</f>
        <v>1327200</v>
      </c>
      <c r="N230" s="3018">
        <f>J230*O244</f>
        <v>2558438.2323414274</v>
      </c>
      <c r="O230" s="3018"/>
      <c r="P230" s="3018"/>
      <c r="Q230" s="3020"/>
      <c r="R230" s="3019"/>
      <c r="S230" s="3021"/>
      <c r="W230" s="2"/>
      <c r="X230" s="3"/>
    </row>
    <row r="231" spans="2:24" ht="30" customHeight="1">
      <c r="I231" s="3017" t="s">
        <v>211</v>
      </c>
      <c r="J231" s="1927">
        <f>SUM(F76:F79,F81,F84,F86:F94)</f>
        <v>2489.29</v>
      </c>
      <c r="K231" s="1927">
        <f>'열 요금 고지 및 기준'!F43</f>
        <v>820958</v>
      </c>
      <c r="L231" s="3018">
        <f t="shared" si="63"/>
        <v>329.79604626218719</v>
      </c>
      <c r="M231" s="3018">
        <f>M217</f>
        <v>713540</v>
      </c>
      <c r="N231" s="3018">
        <f>J231*O244</f>
        <v>2969116.125737858</v>
      </c>
      <c r="O231" s="3018"/>
      <c r="P231" s="3018"/>
      <c r="Q231" s="3020"/>
      <c r="R231" s="3019"/>
      <c r="S231" s="3021"/>
      <c r="W231" s="2"/>
      <c r="X231" s="3"/>
    </row>
    <row r="232" spans="2:24" ht="30" customHeight="1">
      <c r="I232" s="3017" t="s">
        <v>2555</v>
      </c>
      <c r="J232" s="1927">
        <f>SUM(F140:F165,F189:F195,F204)</f>
        <v>10443.899999999998</v>
      </c>
      <c r="K232" s="1927">
        <f>'열 요금 고지 및 기준'!P50</f>
        <v>890859.05132192839</v>
      </c>
      <c r="L232" s="3018">
        <f t="shared" si="63"/>
        <v>85.299462013417269</v>
      </c>
      <c r="M232" s="3018">
        <f>M218</f>
        <v>5386758.0000000009</v>
      </c>
      <c r="N232" s="3018">
        <f>J232*O244</f>
        <v>12457026.664468024</v>
      </c>
      <c r="O232" s="3018"/>
      <c r="P232" s="3018"/>
      <c r="Q232" s="3022"/>
      <c r="R232" s="3018"/>
      <c r="S232" s="3023"/>
      <c r="W232" s="2"/>
      <c r="X232" s="3"/>
    </row>
    <row r="233" spans="2:24" ht="30" customHeight="1">
      <c r="I233" s="3017" t="s">
        <v>2554</v>
      </c>
      <c r="J233" s="1927">
        <f>F205</f>
        <v>7267.28</v>
      </c>
      <c r="K233" s="1927">
        <f>'열 요금 고지 및 기준'!Q50</f>
        <v>908582.94867807161</v>
      </c>
      <c r="L233" s="3018">
        <f t="shared" si="63"/>
        <v>125.02379826813768</v>
      </c>
      <c r="M233" s="3018">
        <f>M205</f>
        <v>277058.00000000081</v>
      </c>
      <c r="N233" s="3018"/>
      <c r="O233" s="3018"/>
      <c r="P233" s="3018"/>
      <c r="Q233" s="3022"/>
      <c r="R233" s="3018"/>
      <c r="S233" s="3023"/>
      <c r="W233" s="2"/>
      <c r="X233" s="3"/>
    </row>
    <row r="234" spans="2:24" ht="30" customHeight="1">
      <c r="I234" s="3017" t="s">
        <v>2560</v>
      </c>
      <c r="J234" s="1927">
        <f>SUM(J229:J232)</f>
        <v>19845.019999999997</v>
      </c>
      <c r="K234" s="1927">
        <f>SUM(K229:K232)</f>
        <v>2985909.0513219284</v>
      </c>
      <c r="L234" s="3018">
        <f t="shared" si="63"/>
        <v>150.4613777825333</v>
      </c>
      <c r="M234" s="3018"/>
      <c r="N234" s="3018"/>
      <c r="O234" s="3018"/>
      <c r="P234" s="3018"/>
      <c r="Q234" s="3027"/>
      <c r="R234" s="3026"/>
      <c r="S234" s="3028"/>
      <c r="W234" s="2"/>
      <c r="X234" s="3"/>
    </row>
    <row r="235" spans="2:24" ht="30" customHeight="1" thickBot="1">
      <c r="I235" s="3055" t="s">
        <v>2556</v>
      </c>
      <c r="J235" s="3015">
        <f>SUM(J227:J233)</f>
        <v>38961.54</v>
      </c>
      <c r="K235" s="3056">
        <f t="shared" ref="K235:Q235" si="64">SUM(K227:K233)</f>
        <v>4728941</v>
      </c>
      <c r="L235" s="3015">
        <f t="shared" si="64"/>
        <v>1132.4773159809697</v>
      </c>
      <c r="M235" s="3015">
        <f t="shared" si="64"/>
        <v>17964613.702062745</v>
      </c>
      <c r="N235" s="3015">
        <f t="shared" si="64"/>
        <v>23670271.000000119</v>
      </c>
      <c r="O235" s="3015">
        <f t="shared" si="64"/>
        <v>0</v>
      </c>
      <c r="P235" s="3015">
        <f t="shared" si="64"/>
        <v>0</v>
      </c>
      <c r="Q235" s="3015">
        <f t="shared" si="64"/>
        <v>0</v>
      </c>
      <c r="R235" s="3024"/>
      <c r="S235" s="3025"/>
      <c r="W235" s="2"/>
      <c r="X235" s="3"/>
    </row>
    <row r="236" spans="2:24" ht="30" customHeight="1">
      <c r="K236" s="377">
        <f>K235-'열 요금 고지 및 기준'!R19</f>
        <v>0</v>
      </c>
      <c r="L236" s="707"/>
      <c r="M236" s="623"/>
      <c r="N236" s="623"/>
      <c r="O236" s="623"/>
      <c r="P236" s="623"/>
      <c r="Q236" s="623"/>
      <c r="R236" s="623"/>
      <c r="S236" s="3013"/>
      <c r="T236" s="623"/>
      <c r="U236" s="76"/>
      <c r="W236" s="2"/>
      <c r="X236" s="3"/>
    </row>
    <row r="237" spans="2:24" ht="30" customHeight="1" thickBot="1">
      <c r="B237" s="2411"/>
      <c r="C237" s="97"/>
      <c r="D237" s="97"/>
      <c r="E237" s="97"/>
      <c r="F237" s="98"/>
      <c r="G237" s="98"/>
      <c r="H237" s="98"/>
      <c r="I237" s="98"/>
      <c r="K237" s="97"/>
      <c r="L237" s="2412" t="s">
        <v>63</v>
      </c>
      <c r="M237" s="102"/>
      <c r="N237" s="103"/>
      <c r="Q237" s="13"/>
      <c r="S237" s="3"/>
      <c r="T237" s="13"/>
      <c r="U237" s="13"/>
      <c r="W237" s="3"/>
      <c r="X237" s="3"/>
    </row>
    <row r="238" spans="2:24" ht="30" customHeight="1">
      <c r="B238" s="2411"/>
      <c r="C238" s="97"/>
      <c r="D238" s="97"/>
      <c r="E238" s="104"/>
      <c r="F238" s="98"/>
      <c r="G238" s="98"/>
      <c r="H238" s="98"/>
      <c r="I238" s="98"/>
      <c r="K238" s="2212" t="s">
        <v>339</v>
      </c>
      <c r="L238" s="4653" t="s">
        <v>342</v>
      </c>
      <c r="M238" s="4654"/>
      <c r="N238" s="4653" t="s">
        <v>349</v>
      </c>
      <c r="O238" s="4654"/>
      <c r="P238" s="1598"/>
      <c r="Q238" s="1598"/>
      <c r="R238" s="1598"/>
      <c r="S238" s="1602" t="s">
        <v>168</v>
      </c>
      <c r="T238" s="3596">
        <v>103081614.60000002</v>
      </c>
      <c r="U238" s="152"/>
      <c r="W238" s="3"/>
      <c r="X238" s="3"/>
    </row>
    <row r="239" spans="2:24" ht="30" customHeight="1">
      <c r="B239" s="2411"/>
      <c r="C239" s="97"/>
      <c r="D239" s="97"/>
      <c r="E239" s="97"/>
      <c r="F239" s="98"/>
      <c r="G239" s="98"/>
      <c r="H239" s="98"/>
      <c r="I239" s="98"/>
      <c r="K239" s="3208">
        <f>'열 요금 고지 및 기준'!U19</f>
        <v>89012901.000000119</v>
      </c>
      <c r="L239" s="2888" t="s">
        <v>185</v>
      </c>
      <c r="M239" s="2888" t="s">
        <v>178</v>
      </c>
      <c r="N239" s="2888" t="s">
        <v>185</v>
      </c>
      <c r="O239" s="3018" t="s">
        <v>178</v>
      </c>
      <c r="P239" s="3018"/>
      <c r="Q239" s="3018"/>
      <c r="R239" s="3018"/>
      <c r="S239" s="3023"/>
      <c r="T239" s="1265"/>
      <c r="U239" s="152"/>
      <c r="W239" s="3"/>
      <c r="X239" s="3"/>
    </row>
    <row r="240" spans="2:24" ht="30" customHeight="1" thickBot="1">
      <c r="B240" s="2411"/>
      <c r="C240" s="97"/>
      <c r="D240" s="97"/>
      <c r="E240" s="97"/>
      <c r="F240" s="98"/>
      <c r="G240" s="98"/>
      <c r="H240" s="98"/>
      <c r="I240" s="98"/>
      <c r="K240" s="3032">
        <f>K244</f>
        <v>73259041.000000119</v>
      </c>
      <c r="L240" s="3033">
        <f>'온수 사용 내역'!L220</f>
        <v>37205540</v>
      </c>
      <c r="M240" s="3033">
        <f>'온수 사용 내역'!M220</f>
        <v>0</v>
      </c>
      <c r="N240" s="3024">
        <f>S220</f>
        <v>28137090</v>
      </c>
      <c r="O240" s="3024">
        <f>'수도광열비 부과 내역 '!U221-('수도광열비 부과 내역 '!Q220+'수도광열비 부과 내역 '!S220)</f>
        <v>23670271.000000119</v>
      </c>
      <c r="P240" s="3024"/>
      <c r="Q240" s="3024"/>
      <c r="R240" s="3024"/>
      <c r="S240" s="3034">
        <f>SUM(L240:O240)</f>
        <v>89012901.000000119</v>
      </c>
      <c r="T240" s="1265"/>
      <c r="U240" s="152"/>
      <c r="W240" s="3"/>
      <c r="X240" s="3"/>
    </row>
    <row r="241" spans="2:26" ht="30" customHeight="1">
      <c r="B241" s="2411"/>
      <c r="C241" s="97"/>
      <c r="D241" s="97"/>
      <c r="E241" s="97"/>
      <c r="F241" s="98"/>
      <c r="G241" s="98"/>
      <c r="H241" s="98"/>
      <c r="I241" s="98"/>
      <c r="K241" s="151"/>
      <c r="L241" s="2922">
        <f>(L240/N240)-1</f>
        <v>0.32229523379994163</v>
      </c>
      <c r="M241" s="36"/>
      <c r="N241" s="152"/>
      <c r="O241" s="3061">
        <f>O220-O240</f>
        <v>18.99999988079071</v>
      </c>
      <c r="P241" s="1265" t="s">
        <v>2269</v>
      </c>
      <c r="Q241" s="152"/>
      <c r="R241" s="152"/>
      <c r="S241" s="36"/>
      <c r="T241" s="152"/>
      <c r="U241" s="152"/>
      <c r="W241" s="3"/>
      <c r="X241" s="3"/>
    </row>
    <row r="242" spans="2:26" ht="30" customHeight="1">
      <c r="B242" s="2411"/>
      <c r="C242" s="97"/>
      <c r="D242" s="97"/>
      <c r="E242" s="97"/>
      <c r="F242" s="98"/>
      <c r="G242" s="98"/>
      <c r="H242" s="98"/>
      <c r="I242" s="98"/>
      <c r="K242" s="151"/>
      <c r="L242" s="36"/>
      <c r="M242" s="36"/>
      <c r="N242" s="1413">
        <f>(L240+N240)/S240</f>
        <v>0.73408044526040006</v>
      </c>
      <c r="O242" s="1413">
        <f>(M240+O240)/S240</f>
        <v>0.26591955473959988</v>
      </c>
      <c r="P242" s="152"/>
      <c r="Q242" s="153"/>
      <c r="R242" s="153"/>
      <c r="S242" s="36"/>
      <c r="T242" s="152"/>
      <c r="U242" s="152"/>
      <c r="W242" s="3"/>
      <c r="X242" s="3"/>
    </row>
    <row r="243" spans="2:26" ht="30" customHeight="1">
      <c r="B243" s="2411"/>
      <c r="C243" s="97"/>
      <c r="D243" s="97"/>
      <c r="E243" s="97"/>
      <c r="F243" s="98"/>
      <c r="G243" s="98"/>
      <c r="H243" s="98"/>
      <c r="I243" s="98"/>
      <c r="K243" s="1297" t="s">
        <v>86</v>
      </c>
      <c r="L243" s="97"/>
      <c r="M243" s="102"/>
      <c r="N243" s="2037">
        <v>0.8</v>
      </c>
      <c r="O243" s="2038">
        <v>0.2</v>
      </c>
      <c r="Q243" s="13"/>
      <c r="S243" s="3"/>
      <c r="T243" s="13"/>
      <c r="U243" s="13"/>
      <c r="W243" s="3"/>
      <c r="X243" s="3"/>
    </row>
    <row r="244" spans="2:26" ht="30" customHeight="1">
      <c r="B244" s="2411"/>
      <c r="C244" s="97"/>
      <c r="D244" s="97"/>
      <c r="E244" s="97"/>
      <c r="F244" s="98"/>
      <c r="G244" s="98"/>
      <c r="H244" s="98"/>
      <c r="I244" s="98"/>
      <c r="K244" s="3031">
        <f>K239-M203-P219</f>
        <v>73259041.000000119</v>
      </c>
      <c r="L244" s="97"/>
      <c r="M244" s="645" t="s">
        <v>144</v>
      </c>
      <c r="N244" s="645"/>
      <c r="O244" s="2208">
        <f>O240/J234</f>
        <v>1192.7562179327672</v>
      </c>
      <c r="P244" s="300"/>
      <c r="Q244" s="302"/>
      <c r="R244" s="144"/>
      <c r="S244" s="3"/>
      <c r="T244" s="145"/>
      <c r="U244" s="13"/>
      <c r="W244" s="3"/>
      <c r="X244" s="3"/>
    </row>
    <row r="245" spans="2:26" ht="30" customHeight="1">
      <c r="B245" s="2413"/>
      <c r="C245" s="2411"/>
      <c r="D245" s="2413"/>
      <c r="E245" s="34"/>
      <c r="F245" s="99"/>
      <c r="G245" s="34"/>
      <c r="H245" s="34"/>
      <c r="I245" s="96"/>
      <c r="K245" s="2413"/>
      <c r="L245" s="2413"/>
      <c r="M245" s="92">
        <f>T220-T203</f>
        <v>23670290</v>
      </c>
      <c r="N245" s="3"/>
      <c r="O245" s="301"/>
      <c r="P245" s="301"/>
      <c r="Q245" s="145"/>
      <c r="R245" s="145"/>
      <c r="S245" s="3"/>
      <c r="T245" s="13"/>
      <c r="U245" s="13"/>
      <c r="W245" s="3"/>
      <c r="X245" s="3"/>
    </row>
    <row r="246" spans="2:26" ht="30" customHeight="1">
      <c r="B246" s="2413"/>
      <c r="C246" s="2413"/>
      <c r="D246" s="2413"/>
      <c r="E246" s="34"/>
      <c r="F246" s="34"/>
      <c r="G246" s="34"/>
      <c r="H246" s="34"/>
      <c r="I246" s="2413"/>
      <c r="K246" s="2413"/>
      <c r="L246" s="2413"/>
      <c r="M246" s="1525" t="s">
        <v>2562</v>
      </c>
      <c r="N246" s="3"/>
      <c r="O246" s="2021">
        <f>ROUND((K239-S240),0)</f>
        <v>0</v>
      </c>
      <c r="P246" s="301"/>
      <c r="Q246" s="301"/>
      <c r="S246" s="3"/>
      <c r="T246" s="13"/>
      <c r="U246" s="13"/>
      <c r="W246" s="3"/>
      <c r="X246" s="3"/>
    </row>
    <row r="247" spans="2:26" ht="30" customHeight="1">
      <c r="E247" s="4"/>
      <c r="F247" s="4"/>
      <c r="G247" s="4"/>
      <c r="H247" s="4"/>
      <c r="I247" s="39"/>
      <c r="K247" s="2"/>
      <c r="L247" s="2"/>
      <c r="N247" s="3"/>
      <c r="O247" s="2022">
        <f>(O240/N240)-1</f>
        <v>-0.15875198892280196</v>
      </c>
      <c r="P247" s="301"/>
      <c r="Q247" s="301"/>
      <c r="R247" s="145"/>
      <c r="S247" s="3"/>
      <c r="T247" s="13"/>
      <c r="U247" s="13"/>
      <c r="W247" s="3"/>
      <c r="X247" s="3"/>
    </row>
    <row r="248" spans="2:26" ht="30" customHeight="1">
      <c r="E248" s="4"/>
      <c r="F248" s="4"/>
      <c r="G248" s="4"/>
      <c r="H248" s="4"/>
      <c r="I248" s="35"/>
      <c r="K248" s="2"/>
      <c r="L248" s="2"/>
      <c r="N248" s="3"/>
      <c r="O248" s="301"/>
      <c r="P248" s="301"/>
      <c r="Q248" s="301"/>
      <c r="R248" s="145"/>
      <c r="S248" s="3"/>
      <c r="T248" s="13"/>
      <c r="U248" s="13"/>
      <c r="W248" s="3"/>
      <c r="X248" s="3"/>
    </row>
    <row r="249" spans="2:26" ht="30" customHeight="1">
      <c r="E249" s="4"/>
      <c r="F249" s="4"/>
      <c r="G249" s="4"/>
      <c r="H249" s="4"/>
      <c r="K249" s="2"/>
      <c r="L249" s="2"/>
      <c r="N249" s="3"/>
      <c r="Q249" s="13"/>
      <c r="S249" s="3"/>
      <c r="T249" s="13"/>
      <c r="U249" s="13"/>
      <c r="W249" s="3"/>
      <c r="X249" s="3"/>
    </row>
    <row r="250" spans="2:26" ht="30" customHeight="1" thickBot="1">
      <c r="K250" s="2958" t="s">
        <v>2097</v>
      </c>
      <c r="L250" s="2414"/>
      <c r="M250" s="1893"/>
      <c r="N250" s="1893"/>
      <c r="O250" s="1894"/>
      <c r="P250" s="1895"/>
      <c r="Q250" s="13"/>
      <c r="S250" s="3"/>
      <c r="T250" s="13"/>
      <c r="U250" s="13"/>
      <c r="W250" s="3"/>
      <c r="X250" s="3"/>
    </row>
    <row r="251" spans="2:26" ht="30" customHeight="1">
      <c r="K251" s="4673" t="s">
        <v>1516</v>
      </c>
      <c r="L251" s="1592" t="s">
        <v>2096</v>
      </c>
      <c r="M251" s="4653" t="s">
        <v>2098</v>
      </c>
      <c r="N251" s="4677"/>
      <c r="O251" s="4677"/>
      <c r="P251" s="4654"/>
      <c r="Q251" s="4653" t="s">
        <v>2099</v>
      </c>
      <c r="R251" s="4677"/>
      <c r="S251" s="4677"/>
      <c r="T251" s="4654"/>
      <c r="U251" s="4671" t="s">
        <v>2030</v>
      </c>
      <c r="V251" s="4675" t="s">
        <v>1490</v>
      </c>
      <c r="W251" s="4675" t="s">
        <v>1374</v>
      </c>
      <c r="X251" s="4671" t="s">
        <v>1286</v>
      </c>
      <c r="Y251" s="4669" t="s">
        <v>1513</v>
      </c>
    </row>
    <row r="252" spans="2:26" ht="30" customHeight="1" thickBot="1">
      <c r="K252" s="4674"/>
      <c r="L252" s="2901"/>
      <c r="M252" s="2415" t="s">
        <v>2030</v>
      </c>
      <c r="N252" s="2415" t="s">
        <v>1490</v>
      </c>
      <c r="O252" s="1897" t="s">
        <v>1374</v>
      </c>
      <c r="P252" s="1897" t="s">
        <v>1513</v>
      </c>
      <c r="Q252" s="2415" t="s">
        <v>2030</v>
      </c>
      <c r="R252" s="2415" t="s">
        <v>1490</v>
      </c>
      <c r="S252" s="1897" t="s">
        <v>1374</v>
      </c>
      <c r="T252" s="1897" t="s">
        <v>1513</v>
      </c>
      <c r="U252" s="4672"/>
      <c r="V252" s="4676"/>
      <c r="W252" s="4676"/>
      <c r="X252" s="4672"/>
      <c r="Y252" s="4670"/>
    </row>
    <row r="253" spans="2:26" ht="30" customHeight="1">
      <c r="K253" s="2959" t="s">
        <v>1828</v>
      </c>
      <c r="L253" s="2946">
        <f>'열 요금 고지 및 기준'!F24</f>
        <v>10918348.000000026</v>
      </c>
      <c r="M253" s="2947">
        <f>SUM(N6:N16)</f>
        <v>1666660</v>
      </c>
      <c r="N253" s="2947">
        <f>SUM(O6:O16)</f>
        <v>5658310</v>
      </c>
      <c r="O253" s="2947">
        <f t="shared" ref="O253:O258" si="65">N253+M253</f>
        <v>7324970</v>
      </c>
      <c r="P253" s="2955">
        <f>(N253/M253)-1</f>
        <v>2.3949995799983199</v>
      </c>
      <c r="Q253" s="2947">
        <f>'온수 사용 내역'!L215</f>
        <v>4012310</v>
      </c>
      <c r="R253" s="2947">
        <v>40630</v>
      </c>
      <c r="S253" s="2947">
        <f t="shared" ref="S253:S258" si="66">R253+Q253</f>
        <v>4052940</v>
      </c>
      <c r="T253" s="2955">
        <f>(R253/Q253)-1</f>
        <v>-0.98987366379965658</v>
      </c>
      <c r="U253" s="2947">
        <f>Q253+M253</f>
        <v>5678970</v>
      </c>
      <c r="V253" s="2947">
        <f>N253+R253</f>
        <v>5698940</v>
      </c>
      <c r="W253" s="2947">
        <f>+V253+U253</f>
        <v>11377910</v>
      </c>
      <c r="X253" s="2948">
        <f>L253-M253-Q253</f>
        <v>5239378.0000000261</v>
      </c>
      <c r="Y253" s="2209">
        <f>(W253/V253)-1</f>
        <v>0.99649583957718457</v>
      </c>
    </row>
    <row r="254" spans="2:26" ht="30" customHeight="1">
      <c r="K254" s="2960" t="s">
        <v>1383</v>
      </c>
      <c r="L254" s="2949">
        <f>'열 요금 고지 및 기준'!F35</f>
        <v>20234262.000000052</v>
      </c>
      <c r="M254" s="2950">
        <f>SUM(N27:N40)</f>
        <v>1951280</v>
      </c>
      <c r="N254" s="2950">
        <f>SUM(O27:O40)</f>
        <v>2121230</v>
      </c>
      <c r="O254" s="2950">
        <f t="shared" si="65"/>
        <v>4072510</v>
      </c>
      <c r="P254" s="2956">
        <f>(N254/M254)-1</f>
        <v>8.709667500307483E-2</v>
      </c>
      <c r="Q254" s="2950">
        <f>'온수 사용 내역'!L216</f>
        <v>10194020</v>
      </c>
      <c r="R254" s="2950">
        <f>SUM(S27:S40)</f>
        <v>1951280</v>
      </c>
      <c r="S254" s="2950">
        <f t="shared" si="66"/>
        <v>12145300</v>
      </c>
      <c r="T254" s="2956">
        <f>(R254/Q254)-1</f>
        <v>-0.80858581795994122</v>
      </c>
      <c r="U254" s="2950">
        <f>Q254+M254</f>
        <v>12145300</v>
      </c>
      <c r="V254" s="2950">
        <f>N254+R254</f>
        <v>4072510</v>
      </c>
      <c r="W254" s="2950">
        <f>+V254+U254</f>
        <v>16217810</v>
      </c>
      <c r="X254" s="2951">
        <f>L254-M254-Q254</f>
        <v>8088962.0000000522</v>
      </c>
      <c r="Y254" s="2210">
        <f>(W254/V254)-1</f>
        <v>2.9822640091737038</v>
      </c>
      <c r="Z254" s="2962"/>
    </row>
    <row r="255" spans="2:26" ht="30" customHeight="1">
      <c r="K255" s="2960" t="s">
        <v>1735</v>
      </c>
      <c r="L255" s="2949">
        <f>'열 요금 고지 및 기준'!F46</f>
        <v>23977174.000000026</v>
      </c>
      <c r="M255" s="2950">
        <f>SUM(N74:N92)</f>
        <v>1288220</v>
      </c>
      <c r="N255" s="2950">
        <f>SUM(O74:O92)</f>
        <v>2856300</v>
      </c>
      <c r="O255" s="2950">
        <f t="shared" si="65"/>
        <v>4144520</v>
      </c>
      <c r="P255" s="2956">
        <f>(N255/M255)-1</f>
        <v>1.2172455015447672</v>
      </c>
      <c r="Q255" s="2950">
        <f>'온수 사용 내역'!L217</f>
        <v>14017360</v>
      </c>
      <c r="R255" s="2950">
        <f>SUM(S74:S92)</f>
        <v>1288220</v>
      </c>
      <c r="S255" s="2950">
        <f t="shared" si="66"/>
        <v>15305580</v>
      </c>
      <c r="T255" s="2956">
        <f>(R255/Q255)-1</f>
        <v>-0.90809824389185978</v>
      </c>
      <c r="U255" s="2950">
        <f>Q255+M255</f>
        <v>15305580</v>
      </c>
      <c r="V255" s="2950">
        <f>N255+R255</f>
        <v>4144520</v>
      </c>
      <c r="W255" s="2950">
        <f>+V255+U255</f>
        <v>19450100</v>
      </c>
      <c r="X255" s="2951">
        <f>L255-M255-Q255</f>
        <v>8671594.0000000261</v>
      </c>
      <c r="Y255" s="2210">
        <f>X255/L255</f>
        <v>0.36166038583195903</v>
      </c>
    </row>
    <row r="256" spans="2:26" ht="30" customHeight="1">
      <c r="K256" s="2960" t="s">
        <v>1831</v>
      </c>
      <c r="L256" s="2949">
        <f>'열 요금 고지 및 기준'!P55</f>
        <v>14816669.051321927</v>
      </c>
      <c r="M256" s="2950">
        <f>SUM(N138:N163,N187:N191,N202:N202)</f>
        <v>5198550</v>
      </c>
      <c r="N256" s="2950">
        <f>SUM(O138:O163,O187:O191,O202:O202)</f>
        <v>9633750</v>
      </c>
      <c r="O256" s="2950">
        <f t="shared" si="65"/>
        <v>14832300</v>
      </c>
      <c r="P256" s="2956">
        <f>(N256/M256)-1</f>
        <v>0.85316097758028686</v>
      </c>
      <c r="Q256" s="2950">
        <f>'온수 사용 내역'!L218</f>
        <v>5202150</v>
      </c>
      <c r="R256" s="2950">
        <f>SUM(S138:S163,S187:S191,S202:S202)</f>
        <v>5198550</v>
      </c>
      <c r="S256" s="2950">
        <f t="shared" si="66"/>
        <v>10400700</v>
      </c>
      <c r="T256" s="2956">
        <f>(R256/Q256)-1</f>
        <v>-6.9202156800551862E-4</v>
      </c>
      <c r="U256" s="2950">
        <f>Q256+M256</f>
        <v>10400700</v>
      </c>
      <c r="V256" s="2950">
        <f>N256+R256</f>
        <v>14832300</v>
      </c>
      <c r="W256" s="2950">
        <f>+V256+U256</f>
        <v>25233000</v>
      </c>
      <c r="X256" s="2951">
        <f>L256-M256-Q256</f>
        <v>4415969.0513219275</v>
      </c>
      <c r="Y256" s="2210">
        <f>(W256/V256)-1</f>
        <v>0.70121963552517141</v>
      </c>
    </row>
    <row r="257" spans="11:25" ht="30" customHeight="1">
      <c r="K257" s="2960" t="s">
        <v>1580</v>
      </c>
      <c r="L257" s="2949">
        <f>'열 요금 고지 및 기준'!Q55</f>
        <v>1185640.9486780725</v>
      </c>
      <c r="M257" s="2950">
        <f>N203</f>
        <v>0</v>
      </c>
      <c r="N257" s="2950"/>
      <c r="O257" s="2950">
        <f t="shared" si="65"/>
        <v>0</v>
      </c>
      <c r="P257" s="2956"/>
      <c r="Q257" s="2950">
        <f>R203</f>
        <v>0</v>
      </c>
      <c r="R257" s="2950"/>
      <c r="S257" s="2950">
        <f t="shared" si="66"/>
        <v>0</v>
      </c>
      <c r="T257" s="2950"/>
      <c r="U257" s="2950"/>
      <c r="V257" s="2950"/>
      <c r="W257" s="2950"/>
      <c r="X257" s="2951"/>
      <c r="Y257" s="2416"/>
    </row>
    <row r="258" spans="11:25" ht="30" customHeight="1" thickBot="1">
      <c r="K258" s="2961" t="s">
        <v>2038</v>
      </c>
      <c r="L258" s="2952">
        <f>'열 요금 고지 및 기준'!F13</f>
        <v>17880807.000000015</v>
      </c>
      <c r="M258" s="2953">
        <f>SUM(N204:N212)</f>
        <v>7375510</v>
      </c>
      <c r="N258" s="2953"/>
      <c r="O258" s="2953">
        <f t="shared" si="65"/>
        <v>7375510</v>
      </c>
      <c r="P258" s="2957">
        <f>N258/M258</f>
        <v>0</v>
      </c>
      <c r="Q258" s="2953">
        <f>'온수 사용 내역'!L219</f>
        <v>3779700</v>
      </c>
      <c r="R258" s="2953">
        <v>15890</v>
      </c>
      <c r="S258" s="2953">
        <f t="shared" si="66"/>
        <v>3795590</v>
      </c>
      <c r="T258" s="2953">
        <f>R258+Q258</f>
        <v>3795590</v>
      </c>
      <c r="U258" s="2953">
        <f>Q258+M258</f>
        <v>11155210</v>
      </c>
      <c r="V258" s="2953">
        <f>N258+R258</f>
        <v>15890</v>
      </c>
      <c r="W258" s="2953">
        <f>+V258+U258</f>
        <v>11171100</v>
      </c>
      <c r="X258" s="2954">
        <f>L258-M258-Q258</f>
        <v>6725597.0000000149</v>
      </c>
      <c r="Y258" s="2211">
        <f>X258/L258</f>
        <v>0.37613498093234882</v>
      </c>
    </row>
    <row r="259" spans="11:25" ht="30" customHeight="1">
      <c r="K259" s="2"/>
      <c r="L259" s="2"/>
      <c r="N259" s="3"/>
      <c r="Q259" s="13"/>
      <c r="S259" s="3"/>
      <c r="T259" s="13"/>
      <c r="U259" s="13"/>
      <c r="W259" s="3"/>
      <c r="X259" s="3"/>
    </row>
    <row r="260" spans="11:25" ht="24.95" customHeight="1">
      <c r="K260" s="2"/>
      <c r="L260" s="2"/>
      <c r="N260" s="3"/>
      <c r="Q260" s="13"/>
      <c r="S260" s="3"/>
      <c r="T260" s="13"/>
      <c r="U260" s="13">
        <f>SUM(U253:U258)</f>
        <v>54685760</v>
      </c>
      <c r="V260" s="13">
        <f>SUM(V253:V258)</f>
        <v>28764160</v>
      </c>
      <c r="W260" s="3"/>
      <c r="X260" s="3"/>
      <c r="Y260" s="2963">
        <f>(U260/V260)-1</f>
        <v>0.90117702029191893</v>
      </c>
    </row>
    <row r="261" spans="11:25" ht="24.95" customHeight="1">
      <c r="K261" s="2"/>
      <c r="L261" s="2"/>
      <c r="N261" s="3"/>
      <c r="Q261" s="13"/>
      <c r="S261" s="3"/>
      <c r="T261" s="13"/>
      <c r="U261" s="13"/>
      <c r="W261" s="3"/>
      <c r="X261" s="3"/>
    </row>
    <row r="262" spans="11:25" ht="24.95" customHeight="1">
      <c r="K262" s="2"/>
      <c r="L262" s="2"/>
      <c r="N262" s="3"/>
      <c r="Q262" s="13"/>
      <c r="S262" s="3"/>
      <c r="T262" s="13"/>
      <c r="U262" s="13"/>
      <c r="W262" s="3"/>
      <c r="X262" s="3"/>
    </row>
    <row r="263" spans="11:25" ht="24.95" customHeight="1">
      <c r="K263" s="2"/>
      <c r="L263" s="2"/>
      <c r="N263" s="3"/>
      <c r="Q263" s="13"/>
      <c r="S263" s="3"/>
      <c r="T263" s="13"/>
      <c r="U263" s="13"/>
      <c r="W263" s="3"/>
      <c r="X263" s="3"/>
    </row>
    <row r="264" spans="11:25" ht="24.95" customHeight="1">
      <c r="K264" s="2"/>
      <c r="L264" s="2"/>
      <c r="N264" s="3"/>
      <c r="Q264" s="13"/>
      <c r="S264" s="3"/>
      <c r="T264" s="13"/>
      <c r="U264" s="13"/>
      <c r="W264" s="3"/>
      <c r="X264" s="3"/>
    </row>
    <row r="265" spans="11:25" ht="24.95" customHeight="1">
      <c r="K265" s="2"/>
      <c r="L265" s="2"/>
      <c r="N265" s="3"/>
      <c r="Q265" s="13"/>
      <c r="S265" s="3"/>
      <c r="T265" s="13"/>
      <c r="U265" s="13"/>
      <c r="W265" s="3"/>
      <c r="X265" s="3"/>
    </row>
    <row r="266" spans="11:25" ht="24.95" customHeight="1">
      <c r="K266" s="2"/>
      <c r="L266" s="2"/>
      <c r="N266" s="3"/>
      <c r="Q266" s="13"/>
      <c r="S266" s="3"/>
      <c r="T266" s="13"/>
      <c r="U266" s="13"/>
      <c r="W266" s="3"/>
      <c r="X266" s="3"/>
    </row>
    <row r="267" spans="11:25" ht="24.95" customHeight="1">
      <c r="K267" s="2"/>
      <c r="L267" s="2"/>
      <c r="N267" s="3"/>
      <c r="Q267" s="13"/>
      <c r="S267" s="3"/>
      <c r="T267" s="13"/>
      <c r="U267" s="13"/>
      <c r="W267" s="3"/>
      <c r="X267" s="3"/>
    </row>
  </sheetData>
  <autoFilter ref="A5:AH220" xr:uid="{00000000-0009-0000-0000-000010000000}"/>
  <mergeCells count="33">
    <mergeCell ref="Y251:Y252"/>
    <mergeCell ref="X251:X252"/>
    <mergeCell ref="K251:K252"/>
    <mergeCell ref="W251:W252"/>
    <mergeCell ref="U251:U252"/>
    <mergeCell ref="V251:V252"/>
    <mergeCell ref="M251:P251"/>
    <mergeCell ref="Q251:T251"/>
    <mergeCell ref="A218:D218"/>
    <mergeCell ref="L238:M238"/>
    <mergeCell ref="Q4:R4"/>
    <mergeCell ref="A219:D219"/>
    <mergeCell ref="L4:O4"/>
    <mergeCell ref="N238:O238"/>
    <mergeCell ref="A220:D220"/>
    <mergeCell ref="A215:D215"/>
    <mergeCell ref="A216:D216"/>
    <mergeCell ref="A217:D217"/>
    <mergeCell ref="A29:A75"/>
    <mergeCell ref="A76:A138"/>
    <mergeCell ref="A206:A214"/>
    <mergeCell ref="A139:A205"/>
    <mergeCell ref="A6:A28"/>
    <mergeCell ref="S3:T4"/>
    <mergeCell ref="A3:A5"/>
    <mergeCell ref="B3:I3"/>
    <mergeCell ref="K3:R3"/>
    <mergeCell ref="K4:K5"/>
    <mergeCell ref="B4:B5"/>
    <mergeCell ref="C4:C5"/>
    <mergeCell ref="D4:D5"/>
    <mergeCell ref="E4:E5"/>
    <mergeCell ref="J4:J5"/>
  </mergeCells>
  <phoneticPr fontId="161" type="noConversion"/>
  <printOptions horizontalCentered="1"/>
  <pageMargins left="0.39370078740157483" right="0.39370078740157483" top="0.55118110236220474" bottom="0.55118110236220474" header="0.31496062992125984" footer="0.31496062992125984"/>
  <pageSetup paperSize="8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>
    <tabColor rgb="FFCC99FF"/>
    <pageSetUpPr fitToPage="1"/>
  </sheetPr>
  <dimension ref="A1:HJ290"/>
  <sheetViews>
    <sheetView zoomScale="85" zoomScaleNormal="85" zoomScaleSheetLayoutView="100" workbookViewId="0">
      <pane xSplit="10" ySplit="5" topLeftCell="K16" activePane="bottomRight" state="frozen"/>
      <selection activeCell="CO31" sqref="CO31"/>
      <selection pane="topRight" activeCell="CO31" sqref="CO31"/>
      <selection pane="bottomLeft" activeCell="CO31" sqref="CO31"/>
      <selection pane="bottomRight" activeCell="R204" sqref="R204"/>
    </sheetView>
  </sheetViews>
  <sheetFormatPr defaultColWidth="9" defaultRowHeight="16.5" outlineLevelCol="1"/>
  <cols>
    <col min="1" max="1" width="5.5" style="2" customWidth="1"/>
    <col min="2" max="3" width="5.625" style="2" customWidth="1"/>
    <col min="4" max="4" width="11.125" style="2" customWidth="1" outlineLevel="1"/>
    <col min="5" max="6" width="11.625" style="2" hidden="1" customWidth="1" outlineLevel="1"/>
    <col min="7" max="7" width="10.875" style="2" hidden="1" customWidth="1" outlineLevel="1"/>
    <col min="8" max="8" width="10.75" style="2" hidden="1" customWidth="1" outlineLevel="1"/>
    <col min="9" max="9" width="11.625" style="2" hidden="1" customWidth="1" outlineLevel="1"/>
    <col min="10" max="10" width="26.25" style="2" customWidth="1"/>
    <col min="11" max="17" width="15.625" style="10" customWidth="1"/>
    <col min="18" max="18" width="15.625" style="88" customWidth="1"/>
    <col min="19" max="23" width="15.625" style="10" customWidth="1"/>
    <col min="24" max="25" width="19.875" style="2" customWidth="1"/>
    <col min="26" max="26" width="22.625" customWidth="1"/>
    <col min="27" max="30" width="16.625" customWidth="1"/>
    <col min="31" max="31" width="24" customWidth="1"/>
    <col min="32" max="32" width="16.625" customWidth="1"/>
    <col min="33" max="33" width="18.25" customWidth="1"/>
    <col min="34" max="34" width="16.875" customWidth="1"/>
    <col min="35" max="39" width="12.625" customWidth="1"/>
    <col min="40" max="44" width="9" customWidth="1"/>
    <col min="53" max="66" width="15.625" customWidth="1"/>
  </cols>
  <sheetData>
    <row r="1" spans="1:218" ht="24.95" customHeight="1">
      <c r="A1" s="814" t="s">
        <v>1407</v>
      </c>
      <c r="B1" s="3"/>
      <c r="S1" s="684"/>
      <c r="U1" s="391"/>
      <c r="V1" s="391"/>
      <c r="W1" s="391"/>
      <c r="X1" s="19" t="s">
        <v>386</v>
      </c>
      <c r="Y1" s="4110">
        <v>1.1000000000000001</v>
      </c>
      <c r="Z1" s="475"/>
      <c r="AA1" s="475"/>
      <c r="AB1" s="475"/>
      <c r="AC1" s="475"/>
      <c r="AD1" s="475"/>
      <c r="AE1" s="475"/>
      <c r="AF1" s="476"/>
      <c r="AG1" s="475"/>
      <c r="AH1" s="475"/>
      <c r="AI1" s="24"/>
      <c r="AJ1" s="24"/>
      <c r="AK1" s="24"/>
      <c r="AL1" s="24"/>
      <c r="AM1" s="24"/>
      <c r="AN1" s="24"/>
      <c r="AO1" s="24"/>
      <c r="AP1" s="1915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  <c r="EQ1" s="24"/>
      <c r="ER1" s="24"/>
      <c r="ES1" s="24"/>
      <c r="ET1" s="24"/>
      <c r="EU1" s="24"/>
      <c r="EV1" s="24"/>
      <c r="EW1" s="24"/>
      <c r="EX1" s="24"/>
      <c r="EY1" s="24"/>
      <c r="EZ1" s="24"/>
      <c r="FA1" s="24"/>
      <c r="FB1" s="24"/>
      <c r="FC1" s="24"/>
      <c r="FD1" s="24"/>
      <c r="FE1" s="24"/>
      <c r="FF1" s="24"/>
      <c r="FG1" s="24"/>
      <c r="FH1" s="24"/>
      <c r="FI1" s="24"/>
      <c r="FJ1" s="24"/>
      <c r="FK1" s="24"/>
      <c r="FL1" s="24"/>
      <c r="FM1" s="24"/>
      <c r="FN1" s="24"/>
      <c r="FO1" s="24"/>
      <c r="FP1" s="24"/>
      <c r="FQ1" s="24"/>
      <c r="FR1" s="24"/>
      <c r="FS1" s="24"/>
      <c r="FT1" s="24"/>
      <c r="FU1" s="24"/>
      <c r="FV1" s="24"/>
      <c r="FW1" s="24"/>
      <c r="FX1" s="24"/>
      <c r="FY1" s="24"/>
      <c r="FZ1" s="24"/>
      <c r="GA1" s="24"/>
      <c r="GB1" s="24"/>
      <c r="GC1" s="24"/>
      <c r="GD1" s="24"/>
      <c r="GE1" s="24"/>
      <c r="GF1" s="24"/>
      <c r="GG1" s="24"/>
      <c r="GH1" s="24"/>
      <c r="GI1" s="24"/>
      <c r="GJ1" s="24"/>
      <c r="GK1" s="24"/>
      <c r="GL1" s="24"/>
      <c r="GM1" s="24"/>
      <c r="GN1" s="24"/>
      <c r="GO1" s="24"/>
      <c r="GP1" s="24"/>
      <c r="GQ1" s="24"/>
      <c r="GR1" s="24"/>
      <c r="GS1" s="24"/>
      <c r="GT1" s="24"/>
      <c r="GU1" s="24"/>
      <c r="GV1" s="24"/>
      <c r="GW1" s="24"/>
      <c r="GX1" s="24"/>
      <c r="GY1" s="24"/>
      <c r="GZ1" s="24"/>
      <c r="HA1" s="24"/>
      <c r="HB1" s="24"/>
      <c r="HC1" s="24"/>
      <c r="HD1" s="24"/>
      <c r="HE1" s="24"/>
      <c r="HF1" s="24"/>
      <c r="HG1" s="24"/>
      <c r="HH1" s="24"/>
      <c r="HI1" s="24"/>
      <c r="HJ1" s="24"/>
    </row>
    <row r="2" spans="1:218" ht="21.75" customHeight="1" thickBot="1">
      <c r="A2" s="141"/>
      <c r="B2" s="14"/>
      <c r="C2" s="14"/>
      <c r="D2" s="14"/>
      <c r="E2" s="14"/>
      <c r="F2" s="14"/>
      <c r="G2" s="14"/>
      <c r="H2" s="14"/>
      <c r="I2" s="14"/>
      <c r="J2" s="14"/>
      <c r="K2" s="161"/>
      <c r="L2" s="161"/>
      <c r="M2" s="161"/>
      <c r="N2" s="161"/>
      <c r="O2" s="161"/>
      <c r="P2" s="161"/>
      <c r="Q2" s="161"/>
      <c r="R2" s="162"/>
      <c r="S2" s="161"/>
      <c r="T2" s="163"/>
      <c r="U2" s="142"/>
      <c r="V2" s="2230">
        <v>45534</v>
      </c>
      <c r="X2" s="4"/>
      <c r="Y2" s="29">
        <f>(R6*Y1)+Y1</f>
        <v>9912.1</v>
      </c>
      <c r="Z2" s="477" t="s">
        <v>3023</v>
      </c>
      <c r="AB2" s="24"/>
      <c r="AC2" s="477"/>
      <c r="AD2" s="477"/>
      <c r="AF2" s="475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</row>
    <row r="3" spans="1:218" ht="24.95" customHeight="1">
      <c r="A3" s="4465" t="s">
        <v>640</v>
      </c>
      <c r="B3" s="4464" t="s">
        <v>697</v>
      </c>
      <c r="C3" s="4464"/>
      <c r="D3" s="4464"/>
      <c r="E3" s="4464"/>
      <c r="F3" s="4464"/>
      <c r="G3" s="4464"/>
      <c r="H3" s="4464"/>
      <c r="I3" s="4464"/>
      <c r="J3" s="1442" t="s">
        <v>945</v>
      </c>
      <c r="K3" s="4694" t="s">
        <v>214</v>
      </c>
      <c r="L3" s="4694"/>
      <c r="M3" s="4694"/>
      <c r="N3" s="4698" t="s">
        <v>218</v>
      </c>
      <c r="O3" s="4698"/>
      <c r="P3" s="4698"/>
      <c r="Q3" s="4699" t="s">
        <v>220</v>
      </c>
      <c r="R3" s="4699"/>
      <c r="S3" s="4699"/>
      <c r="T3" s="4702" t="s">
        <v>1851</v>
      </c>
      <c r="U3" s="4702"/>
      <c r="V3" s="4702"/>
      <c r="W3" s="4695" t="s">
        <v>389</v>
      </c>
      <c r="X3" s="4"/>
      <c r="Y3" s="29"/>
      <c r="Z3" s="3304" t="s">
        <v>3008</v>
      </c>
      <c r="AA3" s="3302" t="s">
        <v>3026</v>
      </c>
      <c r="AB3" s="3302" t="s">
        <v>3025</v>
      </c>
      <c r="AC3" s="3332" t="s">
        <v>3024</v>
      </c>
      <c r="AD3" s="3305" t="s">
        <v>3005</v>
      </c>
      <c r="AE3" s="3303" t="s">
        <v>3004</v>
      </c>
      <c r="AF3" s="475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  <c r="ER3" s="24"/>
      <c r="ES3" s="24"/>
      <c r="ET3" s="24"/>
      <c r="EU3" s="24"/>
      <c r="EV3" s="24"/>
      <c r="EW3" s="24"/>
      <c r="EX3" s="24"/>
      <c r="EY3" s="24"/>
      <c r="EZ3" s="24"/>
      <c r="FA3" s="24"/>
      <c r="FB3" s="24"/>
      <c r="FC3" s="24"/>
      <c r="FD3" s="24"/>
      <c r="FE3" s="24"/>
      <c r="FF3" s="24"/>
      <c r="FG3" s="24"/>
      <c r="FH3" s="24"/>
      <c r="FI3" s="24"/>
      <c r="FJ3" s="24"/>
      <c r="FK3" s="24"/>
      <c r="FL3" s="24"/>
      <c r="FM3" s="24"/>
      <c r="FN3" s="24"/>
      <c r="FO3" s="24"/>
      <c r="FP3" s="24"/>
      <c r="FQ3" s="24"/>
      <c r="FR3" s="24"/>
      <c r="FS3" s="24"/>
      <c r="FT3" s="24"/>
      <c r="FU3" s="24"/>
      <c r="FV3" s="24"/>
      <c r="FW3" s="24"/>
      <c r="FX3" s="24"/>
      <c r="FY3" s="24"/>
      <c r="FZ3" s="24"/>
      <c r="GA3" s="24"/>
      <c r="GB3" s="24"/>
      <c r="GC3" s="24"/>
      <c r="GD3" s="24"/>
      <c r="GE3" s="24"/>
      <c r="GF3" s="24"/>
      <c r="GG3" s="24"/>
      <c r="GH3" s="24"/>
      <c r="GI3" s="24"/>
      <c r="GJ3" s="24"/>
      <c r="GK3" s="24"/>
      <c r="GL3" s="24"/>
      <c r="GM3" s="24"/>
      <c r="GN3" s="24"/>
      <c r="GO3" s="24"/>
      <c r="GP3" s="24"/>
      <c r="GQ3" s="24"/>
      <c r="GR3" s="24"/>
      <c r="GS3" s="24"/>
      <c r="GT3" s="24"/>
      <c r="GU3" s="24"/>
      <c r="GV3" s="24"/>
      <c r="GW3" s="24"/>
      <c r="GX3" s="24"/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</row>
    <row r="4" spans="1:218" ht="24.95" customHeight="1">
      <c r="A4" s="4467"/>
      <c r="B4" s="4465" t="s">
        <v>151</v>
      </c>
      <c r="C4" s="4465" t="s">
        <v>161</v>
      </c>
      <c r="D4" s="4465" t="s">
        <v>157</v>
      </c>
      <c r="E4" s="4465" t="s">
        <v>163</v>
      </c>
      <c r="F4" s="1291" t="s">
        <v>955</v>
      </c>
      <c r="G4" s="1291" t="s">
        <v>953</v>
      </c>
      <c r="H4" s="1291" t="s">
        <v>961</v>
      </c>
      <c r="I4" s="1292" t="s">
        <v>955</v>
      </c>
      <c r="J4" s="4465" t="s">
        <v>159</v>
      </c>
      <c r="K4" s="4685" t="s">
        <v>807</v>
      </c>
      <c r="L4" s="4685"/>
      <c r="M4" s="4685"/>
      <c r="N4" s="4701" t="s">
        <v>138</v>
      </c>
      <c r="O4" s="4701"/>
      <c r="P4" s="4701"/>
      <c r="Q4" s="4700" t="s">
        <v>714</v>
      </c>
      <c r="R4" s="4700"/>
      <c r="S4" s="4700"/>
      <c r="T4" s="4703" t="s">
        <v>1117</v>
      </c>
      <c r="U4" s="4703"/>
      <c r="V4" s="4703"/>
      <c r="W4" s="4696"/>
      <c r="X4" s="478"/>
      <c r="Y4" s="29"/>
      <c r="Z4" s="3306" t="s">
        <v>3009</v>
      </c>
      <c r="AA4" s="1551" t="s">
        <v>3001</v>
      </c>
      <c r="AB4" s="3307" t="s">
        <v>3006</v>
      </c>
      <c r="AC4" s="1551" t="s">
        <v>3007</v>
      </c>
      <c r="AD4" s="3307" t="s">
        <v>3002</v>
      </c>
      <c r="AE4" s="3308" t="s">
        <v>3003</v>
      </c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24"/>
      <c r="FR4" s="24"/>
      <c r="FS4" s="24"/>
      <c r="FT4" s="24"/>
      <c r="FU4" s="24"/>
      <c r="FV4" s="24"/>
      <c r="FW4" s="24"/>
      <c r="FX4" s="24"/>
      <c r="FY4" s="24"/>
      <c r="FZ4" s="24"/>
      <c r="GA4" s="24"/>
      <c r="GB4" s="24"/>
      <c r="GC4" s="24"/>
      <c r="GD4" s="24"/>
      <c r="GE4" s="24"/>
      <c r="GF4" s="24"/>
      <c r="GG4" s="24"/>
      <c r="GH4" s="24"/>
      <c r="GI4" s="24"/>
      <c r="GJ4" s="24"/>
      <c r="GK4" s="24"/>
      <c r="GL4" s="24"/>
      <c r="GM4" s="24"/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</row>
    <row r="5" spans="1:218" ht="24.95" customHeight="1">
      <c r="A5" s="4467"/>
      <c r="B5" s="4467"/>
      <c r="C5" s="4467"/>
      <c r="D5" s="4467"/>
      <c r="E5" s="4467"/>
      <c r="F5" s="1291" t="s">
        <v>946</v>
      </c>
      <c r="G5" s="1291" t="s">
        <v>946</v>
      </c>
      <c r="H5" s="1291" t="s">
        <v>946</v>
      </c>
      <c r="I5" s="1291" t="s">
        <v>2</v>
      </c>
      <c r="J5" s="4467"/>
      <c r="K5" s="1293" t="s">
        <v>1055</v>
      </c>
      <c r="L5" s="1293" t="s">
        <v>1064</v>
      </c>
      <c r="M5" s="1293" t="s">
        <v>1063</v>
      </c>
      <c r="N5" s="1294" t="s">
        <v>1055</v>
      </c>
      <c r="O5" s="1294" t="s">
        <v>1064</v>
      </c>
      <c r="P5" s="1294" t="s">
        <v>1063</v>
      </c>
      <c r="Q5" s="1295" t="s">
        <v>1033</v>
      </c>
      <c r="R5" s="1295" t="s">
        <v>1034</v>
      </c>
      <c r="S5" s="1295" t="s">
        <v>942</v>
      </c>
      <c r="T5" s="1296" t="s">
        <v>1033</v>
      </c>
      <c r="U5" s="1296" t="s">
        <v>1034</v>
      </c>
      <c r="V5" s="1296" t="s">
        <v>2607</v>
      </c>
      <c r="W5" s="4697"/>
      <c r="X5" s="478"/>
      <c r="Y5" s="478"/>
      <c r="Z5" s="2589" t="s">
        <v>3047</v>
      </c>
      <c r="AA5" s="567">
        <v>32.1</v>
      </c>
      <c r="AB5" s="567">
        <v>55.8</v>
      </c>
      <c r="AC5" s="567">
        <v>161.69999999999999</v>
      </c>
      <c r="AD5" s="567">
        <v>211.00000000000003</v>
      </c>
      <c r="AE5" s="3418">
        <f>SUM(AA5:AD5)</f>
        <v>460.6</v>
      </c>
      <c r="AF5" s="1262"/>
      <c r="AG5" s="752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</row>
    <row r="6" spans="1:218" ht="24.95" customHeight="1">
      <c r="A6" s="4310" t="s">
        <v>704</v>
      </c>
      <c r="B6" s="2092">
        <v>1</v>
      </c>
      <c r="C6" s="2093" t="s">
        <v>639</v>
      </c>
      <c r="D6" s="2094" t="s">
        <v>856</v>
      </c>
      <c r="E6" s="3079" t="s">
        <v>1190</v>
      </c>
      <c r="F6" s="2220">
        <v>886.42</v>
      </c>
      <c r="G6" s="2095"/>
      <c r="H6" s="2095"/>
      <c r="I6" s="2095">
        <f t="shared" ref="I6:I64" si="0">F6*0.3025</f>
        <v>268.14204999999998</v>
      </c>
      <c r="J6" s="3329" t="s">
        <v>3010</v>
      </c>
      <c r="K6" s="1056"/>
      <c r="L6" s="1056"/>
      <c r="M6" s="2081"/>
      <c r="N6" s="2081"/>
      <c r="O6" s="2081"/>
      <c r="P6" s="2081"/>
      <c r="Q6" s="3294">
        <v>8817</v>
      </c>
      <c r="R6" s="3294">
        <v>9010</v>
      </c>
      <c r="S6" s="3294">
        <f>W6*(R6-Q6)</f>
        <v>15440</v>
      </c>
      <c r="T6" s="3588"/>
      <c r="U6" s="3333">
        <f>AB7+AC7</f>
        <v>2.3000000000000043</v>
      </c>
      <c r="V6" s="3333">
        <f>U6</f>
        <v>2.3000000000000043</v>
      </c>
      <c r="W6" s="2185">
        <v>80</v>
      </c>
      <c r="X6" s="391">
        <f t="shared" ref="X6:X11" si="1">R6-Q6</f>
        <v>193</v>
      </c>
      <c r="Y6" s="391"/>
      <c r="Z6" s="2589" t="s">
        <v>3048</v>
      </c>
      <c r="AA6" s="567">
        <v>32.1</v>
      </c>
      <c r="AB6" s="567">
        <v>58.1</v>
      </c>
      <c r="AC6" s="567">
        <v>161.69999999999999</v>
      </c>
      <c r="AD6" s="567">
        <f>AE6-AA6-AB6-AC6</f>
        <v>213.2</v>
      </c>
      <c r="AE6" s="3418">
        <v>465.1</v>
      </c>
      <c r="AF6" s="1262"/>
      <c r="AG6" s="139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2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24"/>
      <c r="FR6" s="24"/>
      <c r="FS6" s="24"/>
      <c r="FT6" s="24"/>
      <c r="FU6" s="24"/>
      <c r="FV6" s="24"/>
      <c r="FW6" s="24"/>
      <c r="FX6" s="24"/>
      <c r="FY6" s="24"/>
      <c r="FZ6" s="24"/>
      <c r="GA6" s="24"/>
      <c r="GB6" s="24"/>
      <c r="GC6" s="24"/>
      <c r="GD6" s="24"/>
      <c r="GE6" s="24"/>
      <c r="GF6" s="24"/>
      <c r="GG6" s="24"/>
      <c r="GH6" s="24"/>
      <c r="GI6" s="24"/>
      <c r="GJ6" s="24"/>
      <c r="GK6" s="24"/>
      <c r="GL6" s="24"/>
      <c r="GM6" s="24"/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</row>
    <row r="7" spans="1:218" ht="24.95" customHeight="1" thickBot="1">
      <c r="A7" s="4306"/>
      <c r="B7" s="2101">
        <v>2</v>
      </c>
      <c r="C7" s="2102" t="s">
        <v>639</v>
      </c>
      <c r="D7" s="2086" t="s">
        <v>1668</v>
      </c>
      <c r="E7" s="3080" t="s">
        <v>1669</v>
      </c>
      <c r="F7" s="2221">
        <v>61.65</v>
      </c>
      <c r="G7" s="1768"/>
      <c r="H7" s="1768"/>
      <c r="I7" s="1768">
        <f t="shared" si="0"/>
        <v>18.649124999999998</v>
      </c>
      <c r="J7" s="2058" t="s">
        <v>1670</v>
      </c>
      <c r="K7" s="1057">
        <v>7068</v>
      </c>
      <c r="L7" s="1057">
        <v>7166</v>
      </c>
      <c r="M7" s="2076">
        <f t="shared" ref="M7:M20" si="2">L7-K7</f>
        <v>98</v>
      </c>
      <c r="N7" s="2076"/>
      <c r="O7" s="2076"/>
      <c r="P7" s="2076"/>
      <c r="Q7" s="2087">
        <v>167145</v>
      </c>
      <c r="R7" s="2087">
        <v>170578</v>
      </c>
      <c r="S7" s="2087">
        <f>W7*(R7-Q7)</f>
        <v>3433</v>
      </c>
      <c r="T7" s="3589"/>
      <c r="U7" s="3334">
        <f>AA7</f>
        <v>0</v>
      </c>
      <c r="V7" s="3334">
        <f>U7</f>
        <v>0</v>
      </c>
      <c r="W7" s="2187">
        <v>1</v>
      </c>
      <c r="X7" s="391">
        <f t="shared" si="1"/>
        <v>3433</v>
      </c>
      <c r="Y7" s="391"/>
      <c r="Z7" s="2590" t="s">
        <v>3049</v>
      </c>
      <c r="AA7" s="3295">
        <f>AA6-AA5</f>
        <v>0</v>
      </c>
      <c r="AB7" s="3295">
        <f>AB6-AB5</f>
        <v>2.3000000000000043</v>
      </c>
      <c r="AC7" s="3295">
        <f>AC6-AC5</f>
        <v>0</v>
      </c>
      <c r="AD7" s="3295">
        <f>AD6-AD5</f>
        <v>2.1999999999999602</v>
      </c>
      <c r="AE7" s="3296">
        <f>AE6-AE5</f>
        <v>4.5</v>
      </c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  <c r="EQ7" s="24"/>
      <c r="ER7" s="24"/>
      <c r="ES7" s="24"/>
      <c r="ET7" s="24"/>
      <c r="EU7" s="24"/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24"/>
      <c r="FR7" s="24"/>
      <c r="FS7" s="24"/>
      <c r="FT7" s="24"/>
      <c r="FU7" s="24"/>
      <c r="FV7" s="24"/>
      <c r="FW7" s="24"/>
      <c r="FX7" s="24"/>
      <c r="FY7" s="24"/>
      <c r="FZ7" s="24"/>
      <c r="GA7" s="24"/>
      <c r="GB7" s="24"/>
      <c r="GC7" s="24"/>
      <c r="GD7" s="24"/>
      <c r="GE7" s="24"/>
      <c r="GF7" s="24"/>
      <c r="GG7" s="24"/>
      <c r="GH7" s="24"/>
      <c r="GI7" s="24"/>
      <c r="GJ7" s="24"/>
      <c r="GK7" s="24"/>
      <c r="GL7" s="24"/>
      <c r="GM7" s="24"/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</row>
    <row r="8" spans="1:218" ht="24.95" customHeight="1" thickBot="1">
      <c r="A8" s="4306"/>
      <c r="B8" s="2101">
        <v>3</v>
      </c>
      <c r="C8" s="2102" t="s">
        <v>639</v>
      </c>
      <c r="D8" s="2086" t="s">
        <v>635</v>
      </c>
      <c r="E8" s="3080" t="s">
        <v>962</v>
      </c>
      <c r="F8" s="2221">
        <v>1035.5</v>
      </c>
      <c r="G8" s="1766"/>
      <c r="H8" s="1766"/>
      <c r="I8" s="1768">
        <f t="shared" si="0"/>
        <v>313.23874999999998</v>
      </c>
      <c r="J8" s="2058" t="s">
        <v>317</v>
      </c>
      <c r="K8" s="1057"/>
      <c r="L8" s="1057"/>
      <c r="M8" s="2076"/>
      <c r="N8" s="2076"/>
      <c r="O8" s="2076"/>
      <c r="P8" s="2076"/>
      <c r="Q8" s="2087">
        <v>8015</v>
      </c>
      <c r="R8" s="2087">
        <v>8284</v>
      </c>
      <c r="S8" s="2087">
        <f>W8*(R8-Q8)</f>
        <v>8070</v>
      </c>
      <c r="T8" s="3589"/>
      <c r="U8" s="3334">
        <f>AD7</f>
        <v>2.1999999999999602</v>
      </c>
      <c r="V8" s="3334">
        <f>U8</f>
        <v>2.1999999999999602</v>
      </c>
      <c r="W8" s="2188">
        <v>30</v>
      </c>
      <c r="X8" s="391">
        <f t="shared" si="1"/>
        <v>269</v>
      </c>
      <c r="Y8" s="391"/>
      <c r="Z8" s="477" t="s">
        <v>3306</v>
      </c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</row>
    <row r="9" spans="1:218" ht="24.95" customHeight="1">
      <c r="A9" s="4306"/>
      <c r="B9" s="2101">
        <v>4</v>
      </c>
      <c r="C9" s="2102" t="s">
        <v>639</v>
      </c>
      <c r="D9" s="2086" t="s">
        <v>635</v>
      </c>
      <c r="E9" s="3081" t="s">
        <v>889</v>
      </c>
      <c r="F9" s="2221">
        <v>749.44</v>
      </c>
      <c r="G9" s="1768"/>
      <c r="H9" s="1768"/>
      <c r="I9" s="1768">
        <f t="shared" si="0"/>
        <v>226.7056</v>
      </c>
      <c r="J9" s="2890" t="s">
        <v>2542</v>
      </c>
      <c r="K9" s="1057">
        <v>113</v>
      </c>
      <c r="L9" s="1057">
        <v>113</v>
      </c>
      <c r="M9" s="2076">
        <f t="shared" si="2"/>
        <v>0</v>
      </c>
      <c r="N9" s="2076"/>
      <c r="O9" s="2076"/>
      <c r="P9" s="2076"/>
      <c r="Q9" s="2087">
        <v>13606</v>
      </c>
      <c r="R9" s="2087">
        <v>13792</v>
      </c>
      <c r="S9" s="2087">
        <f>W9*(R9-Q9)</f>
        <v>7440</v>
      </c>
      <c r="T9" s="3047">
        <v>101597</v>
      </c>
      <c r="U9" s="2186">
        <v>101597</v>
      </c>
      <c r="V9" s="2076">
        <f>(U9-T9)*0.15</f>
        <v>0</v>
      </c>
      <c r="W9" s="2071">
        <v>40</v>
      </c>
      <c r="X9" s="391">
        <f t="shared" si="1"/>
        <v>186</v>
      </c>
      <c r="Y9" s="391"/>
      <c r="Z9" s="3304" t="s">
        <v>3008</v>
      </c>
      <c r="AA9" s="3302" t="s">
        <v>3185</v>
      </c>
      <c r="AB9" s="3302" t="s">
        <v>3195</v>
      </c>
      <c r="AC9" s="3517" t="s">
        <v>3196</v>
      </c>
      <c r="AD9" s="3305" t="s">
        <v>3005</v>
      </c>
      <c r="AE9" s="3303" t="s">
        <v>3004</v>
      </c>
      <c r="AG9" s="4683" t="s">
        <v>3186</v>
      </c>
      <c r="AH9" s="4681" t="s">
        <v>3188</v>
      </c>
      <c r="AI9" s="4681"/>
      <c r="AJ9" s="4681"/>
      <c r="AK9" s="4681" t="s">
        <v>3187</v>
      </c>
      <c r="AL9" s="4681"/>
      <c r="AM9" s="4682"/>
      <c r="AN9" s="24"/>
      <c r="AO9" s="123"/>
      <c r="AP9" s="479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</row>
    <row r="10" spans="1:218" ht="24.95" customHeight="1">
      <c r="A10" s="4306"/>
      <c r="B10" s="2101">
        <v>5</v>
      </c>
      <c r="C10" s="2102" t="s">
        <v>639</v>
      </c>
      <c r="D10" s="2086" t="s">
        <v>856</v>
      </c>
      <c r="E10" s="3081" t="s">
        <v>2254</v>
      </c>
      <c r="F10" s="2221">
        <v>1070.0899999999999</v>
      </c>
      <c r="G10" s="1768"/>
      <c r="H10" s="1768"/>
      <c r="I10" s="1768">
        <f t="shared" si="0"/>
        <v>323.70222499999994</v>
      </c>
      <c r="J10" s="3466" t="s">
        <v>631</v>
      </c>
      <c r="K10" s="1057">
        <v>29</v>
      </c>
      <c r="L10" s="1057">
        <v>29</v>
      </c>
      <c r="M10" s="2076">
        <f t="shared" si="2"/>
        <v>0</v>
      </c>
      <c r="N10" s="2076"/>
      <c r="O10" s="2076"/>
      <c r="P10" s="2076"/>
      <c r="Q10" s="2087"/>
      <c r="R10" s="2087"/>
      <c r="S10" s="3595">
        <f>AD26</f>
        <v>18790</v>
      </c>
      <c r="T10" s="2087"/>
      <c r="U10" s="2087"/>
      <c r="V10" s="2994">
        <f>AD13</f>
        <v>0</v>
      </c>
      <c r="W10" s="2072">
        <v>1</v>
      </c>
      <c r="X10" s="391">
        <f t="shared" si="1"/>
        <v>0</v>
      </c>
      <c r="Y10" s="391"/>
      <c r="Z10" s="3306" t="s">
        <v>3009</v>
      </c>
      <c r="AA10" s="1551" t="s">
        <v>3184</v>
      </c>
      <c r="AB10" s="3307" t="s">
        <v>3197</v>
      </c>
      <c r="AC10" s="1551" t="s">
        <v>3198</v>
      </c>
      <c r="AD10" s="3307" t="s">
        <v>1740</v>
      </c>
      <c r="AE10" s="3308" t="s">
        <v>1374</v>
      </c>
      <c r="AG10" s="4684"/>
      <c r="AH10" s="2888" t="s">
        <v>3189</v>
      </c>
      <c r="AI10" s="2888" t="s">
        <v>3193</v>
      </c>
      <c r="AJ10" s="2888" t="s">
        <v>3194</v>
      </c>
      <c r="AK10" s="2888" t="s">
        <v>3189</v>
      </c>
      <c r="AL10" s="2888" t="s">
        <v>3193</v>
      </c>
      <c r="AM10" s="3023" t="s">
        <v>3194</v>
      </c>
      <c r="AN10" s="24"/>
      <c r="AO10" s="123"/>
      <c r="AP10" s="479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1916"/>
      <c r="BC10" s="1917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</row>
    <row r="11" spans="1:218" ht="24.95" customHeight="1">
      <c r="A11" s="4306"/>
      <c r="B11" s="2101">
        <v>6</v>
      </c>
      <c r="C11" s="2102" t="s">
        <v>639</v>
      </c>
      <c r="D11" s="2086" t="s">
        <v>1668</v>
      </c>
      <c r="E11" s="3081" t="s">
        <v>2227</v>
      </c>
      <c r="F11" s="2221">
        <v>394.96</v>
      </c>
      <c r="G11" s="1768"/>
      <c r="H11" s="1768"/>
      <c r="I11" s="1768">
        <f t="shared" si="0"/>
        <v>119.47539999999999</v>
      </c>
      <c r="J11" s="3493" t="s">
        <v>3066</v>
      </c>
      <c r="K11" s="3062">
        <f t="shared" ref="K11:P11" si="3">AH13</f>
        <v>44</v>
      </c>
      <c r="L11" s="3062">
        <f t="shared" si="3"/>
        <v>47</v>
      </c>
      <c r="M11" s="3062">
        <f t="shared" si="3"/>
        <v>3</v>
      </c>
      <c r="N11" s="3062">
        <f t="shared" si="3"/>
        <v>18</v>
      </c>
      <c r="O11" s="3062">
        <f t="shared" si="3"/>
        <v>21</v>
      </c>
      <c r="P11" s="3062">
        <f t="shared" si="3"/>
        <v>3</v>
      </c>
      <c r="Q11" s="2087"/>
      <c r="R11" s="2087"/>
      <c r="S11" s="3595">
        <f>AD32</f>
        <v>1869</v>
      </c>
      <c r="T11" s="2087"/>
      <c r="U11" s="2087"/>
      <c r="V11" s="2994">
        <f>AA13+AB13+AC13</f>
        <v>3</v>
      </c>
      <c r="W11" s="2072">
        <v>1</v>
      </c>
      <c r="X11" s="391">
        <f t="shared" si="1"/>
        <v>0</v>
      </c>
      <c r="Y11" s="391"/>
      <c r="Z11" s="2589" t="s">
        <v>3047</v>
      </c>
      <c r="AA11" s="567">
        <v>7.74</v>
      </c>
      <c r="AB11" s="567">
        <v>19.77</v>
      </c>
      <c r="AC11" s="567">
        <v>12.56</v>
      </c>
      <c r="AD11" s="567">
        <v>0.13</v>
      </c>
      <c r="AE11" s="3418"/>
      <c r="AG11" s="3513" t="s">
        <v>3190</v>
      </c>
      <c r="AH11" s="2888">
        <v>36</v>
      </c>
      <c r="AI11" s="2888">
        <v>39</v>
      </c>
      <c r="AJ11" s="2888">
        <f>AI11-AH11</f>
        <v>3</v>
      </c>
      <c r="AK11" s="2888">
        <v>13</v>
      </c>
      <c r="AL11" s="2888">
        <v>15</v>
      </c>
      <c r="AM11" s="3023">
        <f>AL11-AK11</f>
        <v>2</v>
      </c>
      <c r="AN11" s="24"/>
      <c r="AO11" s="123"/>
      <c r="AP11" s="479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1916"/>
      <c r="BC11" s="1917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</row>
    <row r="12" spans="1:218" ht="24.95" customHeight="1">
      <c r="A12" s="4306"/>
      <c r="B12" s="2101">
        <v>7</v>
      </c>
      <c r="C12" s="2102" t="s">
        <v>639</v>
      </c>
      <c r="D12" s="2086" t="s">
        <v>635</v>
      </c>
      <c r="E12" s="3081" t="s">
        <v>1194</v>
      </c>
      <c r="F12" s="2221">
        <v>363.74</v>
      </c>
      <c r="G12" s="1768"/>
      <c r="H12" s="1768"/>
      <c r="I12" s="1768">
        <f t="shared" si="0"/>
        <v>110.03135</v>
      </c>
      <c r="J12" s="3467" t="s">
        <v>113</v>
      </c>
      <c r="K12" s="1057"/>
      <c r="L12" s="1057"/>
      <c r="M12" s="2076">
        <f t="shared" si="2"/>
        <v>0</v>
      </c>
      <c r="N12" s="2076"/>
      <c r="O12" s="2076"/>
      <c r="P12" s="2076"/>
      <c r="Q12" s="2076">
        <v>173213</v>
      </c>
      <c r="R12" s="2076">
        <v>176325</v>
      </c>
      <c r="S12" s="2087">
        <f t="shared" ref="S12:S17" si="4">W12*(R12-Q12)</f>
        <v>3112</v>
      </c>
      <c r="T12" s="3047">
        <v>4424</v>
      </c>
      <c r="U12" s="2186">
        <v>4424</v>
      </c>
      <c r="V12" s="2076">
        <f>(U12-T12)*1</f>
        <v>0</v>
      </c>
      <c r="W12" s="2072">
        <v>1</v>
      </c>
      <c r="X12" s="391">
        <f t="shared" ref="X12:X19" si="5">R12-Q12</f>
        <v>3112</v>
      </c>
      <c r="Y12" s="391"/>
      <c r="Z12" s="2589" t="s">
        <v>2276</v>
      </c>
      <c r="AA12" s="567">
        <v>7.75</v>
      </c>
      <c r="AB12" s="567">
        <v>22.02</v>
      </c>
      <c r="AC12" s="567">
        <v>13.3</v>
      </c>
      <c r="AD12" s="567">
        <v>0.13</v>
      </c>
      <c r="AE12" s="3418"/>
      <c r="AG12" s="3513" t="s">
        <v>3191</v>
      </c>
      <c r="AH12" s="3514">
        <v>8</v>
      </c>
      <c r="AI12" s="3514">
        <v>8</v>
      </c>
      <c r="AJ12" s="2888">
        <f>AI12-AH12</f>
        <v>0</v>
      </c>
      <c r="AK12" s="3514">
        <v>5</v>
      </c>
      <c r="AL12" s="3514">
        <v>6</v>
      </c>
      <c r="AM12" s="3515">
        <f>AL12-AK12</f>
        <v>1</v>
      </c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475"/>
      <c r="BC12" s="475"/>
      <c r="BD12" s="1918"/>
      <c r="BE12" s="1918"/>
      <c r="BF12" s="1918"/>
      <c r="BG12" s="1918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</row>
    <row r="13" spans="1:218" ht="24.95" customHeight="1" thickBot="1">
      <c r="A13" s="4306"/>
      <c r="B13" s="2101">
        <v>8</v>
      </c>
      <c r="C13" s="2102" t="s">
        <v>639</v>
      </c>
      <c r="D13" s="2086" t="s">
        <v>635</v>
      </c>
      <c r="E13" s="3081" t="s">
        <v>318</v>
      </c>
      <c r="F13" s="2221">
        <v>61.74</v>
      </c>
      <c r="G13" s="1768"/>
      <c r="H13" s="1768"/>
      <c r="I13" s="1768">
        <f t="shared" si="0"/>
        <v>18.676349999999999</v>
      </c>
      <c r="J13" s="2058" t="s">
        <v>632</v>
      </c>
      <c r="K13" s="1057">
        <v>1462</v>
      </c>
      <c r="L13" s="1057">
        <v>1480</v>
      </c>
      <c r="M13" s="2076">
        <f t="shared" si="2"/>
        <v>18</v>
      </c>
      <c r="N13" s="2076">
        <v>1477</v>
      </c>
      <c r="O13" s="2076">
        <v>1487</v>
      </c>
      <c r="P13" s="2076">
        <f t="shared" ref="P13:P69" si="6">O13-N13</f>
        <v>10</v>
      </c>
      <c r="Q13" s="2076">
        <v>27649</v>
      </c>
      <c r="R13" s="2076">
        <v>29782</v>
      </c>
      <c r="S13" s="2087">
        <f t="shared" si="4"/>
        <v>2133</v>
      </c>
      <c r="T13" s="2189"/>
      <c r="U13" s="1068">
        <f>I13*2</f>
        <v>37.352699999999999</v>
      </c>
      <c r="V13" s="2189">
        <f>(U13-T13)</f>
        <v>37.352699999999999</v>
      </c>
      <c r="W13" s="2071">
        <v>1</v>
      </c>
      <c r="X13" s="391">
        <f t="shared" si="5"/>
        <v>2133</v>
      </c>
      <c r="Y13" s="391"/>
      <c r="Z13" s="2590" t="s">
        <v>3049</v>
      </c>
      <c r="AA13" s="3295">
        <f>AA12-AA11</f>
        <v>9.9999999999997868E-3</v>
      </c>
      <c r="AB13" s="3295">
        <f>AB12-AB11</f>
        <v>2.25</v>
      </c>
      <c r="AC13" s="3295">
        <f>AC12-AC11</f>
        <v>0.74000000000000021</v>
      </c>
      <c r="AD13" s="3295">
        <f>AD12-AD11</f>
        <v>0</v>
      </c>
      <c r="AE13" s="3296">
        <f>AE12-AE11</f>
        <v>0</v>
      </c>
      <c r="AG13" s="3055" t="s">
        <v>3192</v>
      </c>
      <c r="AH13" s="2415">
        <f t="shared" ref="AH13:AM13" si="7">AH11+AH12</f>
        <v>44</v>
      </c>
      <c r="AI13" s="2415">
        <f t="shared" si="7"/>
        <v>47</v>
      </c>
      <c r="AJ13" s="2415">
        <f t="shared" si="7"/>
        <v>3</v>
      </c>
      <c r="AK13" s="2415">
        <f t="shared" si="7"/>
        <v>18</v>
      </c>
      <c r="AL13" s="2415">
        <f t="shared" si="7"/>
        <v>21</v>
      </c>
      <c r="AM13" s="3516">
        <f t="shared" si="7"/>
        <v>3</v>
      </c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1919"/>
      <c r="BC13" s="1919"/>
      <c r="BD13" s="87"/>
      <c r="BE13" s="85"/>
      <c r="BF13" s="85"/>
      <c r="BG13" s="113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</row>
    <row r="14" spans="1:218" ht="24.95" customHeight="1">
      <c r="A14" s="4306"/>
      <c r="B14" s="2101">
        <v>9</v>
      </c>
      <c r="C14" s="2102" t="s">
        <v>639</v>
      </c>
      <c r="D14" s="2114" t="s">
        <v>635</v>
      </c>
      <c r="E14" s="3082" t="s">
        <v>1380</v>
      </c>
      <c r="F14" s="2221">
        <v>60.39</v>
      </c>
      <c r="G14" s="2221"/>
      <c r="H14" s="2221"/>
      <c r="I14" s="2221">
        <f t="shared" si="0"/>
        <v>18.267975</v>
      </c>
      <c r="J14" s="2073" t="s">
        <v>1381</v>
      </c>
      <c r="K14" s="1057"/>
      <c r="L14" s="1057"/>
      <c r="M14" s="2076">
        <f t="shared" si="2"/>
        <v>0</v>
      </c>
      <c r="N14" s="2076"/>
      <c r="O14" s="2076"/>
      <c r="P14" s="2076"/>
      <c r="Q14" s="2087">
        <v>93018.7</v>
      </c>
      <c r="R14" s="2087">
        <v>94535.2</v>
      </c>
      <c r="S14" s="2087">
        <f t="shared" si="4"/>
        <v>1516.5</v>
      </c>
      <c r="T14" s="2189"/>
      <c r="U14" s="1068">
        <f t="shared" ref="U14:U17" si="8">I14*2</f>
        <v>36.53595</v>
      </c>
      <c r="V14" s="2189">
        <f>(U14-T14)</f>
        <v>36.53595</v>
      </c>
      <c r="W14" s="2071">
        <v>1</v>
      </c>
      <c r="X14" s="391">
        <f t="shared" si="5"/>
        <v>1516.5</v>
      </c>
      <c r="Y14" s="391"/>
      <c r="AI14" s="110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110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</row>
    <row r="15" spans="1:218" ht="24.95" customHeight="1" thickBot="1">
      <c r="A15" s="4306"/>
      <c r="B15" s="2101">
        <v>10</v>
      </c>
      <c r="C15" s="2102" t="s">
        <v>639</v>
      </c>
      <c r="D15" s="2114" t="s">
        <v>635</v>
      </c>
      <c r="E15" s="3082" t="s">
        <v>1841</v>
      </c>
      <c r="F15" s="2221">
        <v>41.57</v>
      </c>
      <c r="G15" s="2221"/>
      <c r="H15" s="2221"/>
      <c r="I15" s="2221">
        <f t="shared" si="0"/>
        <v>12.574925</v>
      </c>
      <c r="J15" s="2073" t="s">
        <v>2165</v>
      </c>
      <c r="K15" s="1057"/>
      <c r="L15" s="1057"/>
      <c r="M15" s="2076">
        <f t="shared" si="2"/>
        <v>0</v>
      </c>
      <c r="N15" s="2076"/>
      <c r="O15" s="2076"/>
      <c r="P15" s="2076"/>
      <c r="Q15" s="2087">
        <v>69379.8</v>
      </c>
      <c r="R15" s="2087">
        <v>70325.899999999994</v>
      </c>
      <c r="S15" s="2087">
        <f t="shared" si="4"/>
        <v>946.09999999999127</v>
      </c>
      <c r="T15" s="2189"/>
      <c r="U15" s="1068">
        <f t="shared" si="8"/>
        <v>25.149850000000001</v>
      </c>
      <c r="V15" s="2189">
        <f>(U15-T15)</f>
        <v>25.149850000000001</v>
      </c>
      <c r="W15" s="2071">
        <v>1</v>
      </c>
      <c r="X15" s="391">
        <f t="shared" si="5"/>
        <v>946.09999999999127</v>
      </c>
      <c r="Y15" s="391"/>
      <c r="Z15" s="1878" t="s">
        <v>1633</v>
      </c>
      <c r="AA15" s="1878"/>
      <c r="AB15" s="24"/>
      <c r="AC15" s="24"/>
      <c r="AD15" s="489"/>
      <c r="AE15" s="488"/>
      <c r="AF15" s="1262"/>
      <c r="AI15" s="765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110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24"/>
      <c r="EC15" s="24"/>
      <c r="ED15" s="24"/>
      <c r="EE15" s="24"/>
      <c r="EF15" s="24"/>
      <c r="EG15" s="24"/>
      <c r="EH15" s="24"/>
      <c r="EI15" s="24"/>
      <c r="EJ15" s="24"/>
      <c r="EK15" s="24"/>
      <c r="EL15" s="24"/>
      <c r="EM15" s="24"/>
      <c r="EN15" s="24"/>
      <c r="EO15" s="24"/>
      <c r="EP15" s="24"/>
      <c r="EQ15" s="24"/>
      <c r="ER15" s="24"/>
      <c r="ES15" s="24"/>
      <c r="ET15" s="24"/>
      <c r="EU15" s="24"/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24"/>
      <c r="GG15" s="24"/>
      <c r="GH15" s="24"/>
      <c r="GI15" s="24"/>
      <c r="GJ15" s="24"/>
      <c r="GK15" s="24"/>
      <c r="GL15" s="24"/>
      <c r="GM15" s="24"/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</row>
    <row r="16" spans="1:218" ht="24.95" customHeight="1">
      <c r="A16" s="4306"/>
      <c r="B16" s="2101">
        <v>11</v>
      </c>
      <c r="C16" s="2102" t="s">
        <v>639</v>
      </c>
      <c r="D16" s="2114" t="s">
        <v>635</v>
      </c>
      <c r="E16" s="3082" t="s">
        <v>3067</v>
      </c>
      <c r="F16" s="2221">
        <v>18.399999999999999</v>
      </c>
      <c r="G16" s="2221"/>
      <c r="H16" s="2221"/>
      <c r="I16" s="2221">
        <v>5.57</v>
      </c>
      <c r="J16" s="2073" t="s">
        <v>1591</v>
      </c>
      <c r="K16" s="1057"/>
      <c r="L16" s="1057"/>
      <c r="M16" s="2076">
        <f t="shared" si="2"/>
        <v>0</v>
      </c>
      <c r="N16" s="2076"/>
      <c r="O16" s="2076"/>
      <c r="P16" s="2076"/>
      <c r="Q16" s="2087">
        <v>53049.7</v>
      </c>
      <c r="R16" s="2087">
        <v>53444.5</v>
      </c>
      <c r="S16" s="2087">
        <f t="shared" si="4"/>
        <v>394.80000000000291</v>
      </c>
      <c r="T16" s="2189"/>
      <c r="U16" s="1068">
        <f t="shared" si="8"/>
        <v>11.14</v>
      </c>
      <c r="V16" s="2189">
        <f>(U16-T16)</f>
        <v>11.14</v>
      </c>
      <c r="W16" s="2071">
        <v>1</v>
      </c>
      <c r="X16" s="391">
        <f t="shared" si="5"/>
        <v>394.80000000000291</v>
      </c>
      <c r="Y16" s="391"/>
      <c r="Z16" s="1189" t="s">
        <v>1610</v>
      </c>
      <c r="AA16" s="1125" t="s">
        <v>238</v>
      </c>
      <c r="AB16" s="1125" t="s">
        <v>235</v>
      </c>
      <c r="AC16" s="1125" t="s">
        <v>1617</v>
      </c>
      <c r="AD16" s="1125" t="s">
        <v>170</v>
      </c>
      <c r="AE16" s="1190" t="s">
        <v>1611</v>
      </c>
      <c r="AF16" s="1262"/>
      <c r="AI16" s="765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110"/>
      <c r="BC16" s="4391"/>
      <c r="BD16" s="4391"/>
      <c r="BE16" s="4391"/>
      <c r="BF16" s="4391"/>
      <c r="BG16" s="294"/>
      <c r="BH16" s="110"/>
      <c r="BI16" s="110"/>
      <c r="BJ16" s="110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  <c r="ES16" s="24"/>
      <c r="ET16" s="24"/>
      <c r="EU16" s="24"/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24"/>
      <c r="GG16" s="24"/>
      <c r="GH16" s="24"/>
      <c r="GI16" s="24"/>
      <c r="GJ16" s="24"/>
      <c r="GK16" s="24"/>
      <c r="GL16" s="24"/>
      <c r="GM16" s="24"/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</row>
    <row r="17" spans="1:218" ht="24.95" customHeight="1">
      <c r="A17" s="4306"/>
      <c r="B17" s="2101">
        <v>12</v>
      </c>
      <c r="C17" s="2102" t="s">
        <v>639</v>
      </c>
      <c r="D17" s="2114" t="s">
        <v>635</v>
      </c>
      <c r="E17" s="3082" t="s">
        <v>3038</v>
      </c>
      <c r="F17" s="2221">
        <v>22.95</v>
      </c>
      <c r="G17" s="2221"/>
      <c r="H17" s="2221"/>
      <c r="I17" s="2221">
        <v>6.94</v>
      </c>
      <c r="J17" s="3464" t="s">
        <v>3037</v>
      </c>
      <c r="K17" s="1057"/>
      <c r="L17" s="1057"/>
      <c r="M17" s="2076"/>
      <c r="N17" s="2076"/>
      <c r="O17" s="2076"/>
      <c r="P17" s="2076"/>
      <c r="Q17" s="2988">
        <v>16499.3</v>
      </c>
      <c r="R17" s="2988">
        <v>17454.8</v>
      </c>
      <c r="S17" s="2087">
        <f t="shared" si="4"/>
        <v>955.5</v>
      </c>
      <c r="T17" s="2189"/>
      <c r="U17" s="1068">
        <f t="shared" si="8"/>
        <v>13.88</v>
      </c>
      <c r="V17" s="2189">
        <f>(U17-T17)</f>
        <v>13.88</v>
      </c>
      <c r="W17" s="2071">
        <v>1</v>
      </c>
      <c r="X17" s="391">
        <f t="shared" si="5"/>
        <v>955.5</v>
      </c>
      <c r="Y17" s="391"/>
      <c r="Z17" s="1191" t="s">
        <v>1628</v>
      </c>
      <c r="AA17" s="1168">
        <v>12919</v>
      </c>
      <c r="AB17" s="1168">
        <v>13212</v>
      </c>
      <c r="AC17" s="1168">
        <v>80</v>
      </c>
      <c r="AD17" s="1168">
        <f>(AB17*AC17)-(AA17*AC17)</f>
        <v>23440</v>
      </c>
      <c r="AE17" s="1169"/>
      <c r="AI17" s="765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110"/>
      <c r="BC17" s="645"/>
      <c r="BD17" s="645"/>
      <c r="BE17" s="645"/>
      <c r="BF17" s="645"/>
      <c r="BG17" s="294"/>
      <c r="BH17" s="110"/>
      <c r="BI17" s="110"/>
      <c r="BJ17" s="110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24"/>
      <c r="GG17" s="24"/>
      <c r="GH17" s="24"/>
      <c r="GI17" s="24"/>
      <c r="GJ17" s="24"/>
      <c r="GK17" s="24"/>
      <c r="GL17" s="24"/>
      <c r="GM17" s="24"/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</row>
    <row r="18" spans="1:218" ht="24.95" customHeight="1">
      <c r="A18" s="4306"/>
      <c r="B18" s="2101">
        <v>13</v>
      </c>
      <c r="C18" s="2102" t="s">
        <v>639</v>
      </c>
      <c r="D18" s="2086" t="s">
        <v>858</v>
      </c>
      <c r="E18" s="3081" t="s">
        <v>3361</v>
      </c>
      <c r="F18" s="1766">
        <v>1363.48</v>
      </c>
      <c r="G18" s="1766"/>
      <c r="H18" s="1766"/>
      <c r="I18" s="2221">
        <v>412.45</v>
      </c>
      <c r="J18" s="2073" t="s">
        <v>3360</v>
      </c>
      <c r="K18" s="1057"/>
      <c r="L18" s="1057"/>
      <c r="M18" s="2189">
        <f t="shared" si="2"/>
        <v>0</v>
      </c>
      <c r="N18" s="2076"/>
      <c r="O18" s="2076"/>
      <c r="P18" s="3678"/>
      <c r="Q18" s="3062">
        <f>AA88</f>
        <v>14865</v>
      </c>
      <c r="R18" s="3062">
        <f>AB88</f>
        <v>15407</v>
      </c>
      <c r="S18" s="3062">
        <f>AD88</f>
        <v>21680</v>
      </c>
      <c r="T18" s="3353"/>
      <c r="U18" s="2076"/>
      <c r="V18" s="2076"/>
      <c r="W18" s="2071">
        <v>40</v>
      </c>
      <c r="X18" s="391">
        <f t="shared" si="5"/>
        <v>542</v>
      </c>
      <c r="Y18" s="391"/>
      <c r="Z18" s="1191" t="s">
        <v>1632</v>
      </c>
      <c r="AA18" s="1192">
        <f>'EHP(OAC)검침자료'!DD3</f>
        <v>6599.9</v>
      </c>
      <c r="AB18" s="1192">
        <f>'EHP(OAC)검침자료'!DE3</f>
        <v>6699.4</v>
      </c>
      <c r="AC18" s="1168">
        <v>120</v>
      </c>
      <c r="AD18" s="1168">
        <f>(AB18*AC18)-(AA18*AC18)</f>
        <v>11940</v>
      </c>
      <c r="AE18" s="1169"/>
      <c r="AF18" s="294"/>
      <c r="AG18" s="110"/>
      <c r="AH18" s="110"/>
      <c r="AI18" s="765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110"/>
      <c r="BC18" s="294"/>
      <c r="BD18" s="294"/>
      <c r="BE18" s="294"/>
      <c r="BF18" s="110"/>
      <c r="BG18" s="294"/>
      <c r="BH18" s="110"/>
      <c r="BI18" s="110"/>
      <c r="BJ18" s="110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24"/>
      <c r="EC18" s="24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  <c r="ES18" s="24"/>
      <c r="ET18" s="24"/>
      <c r="EU18" s="24"/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24"/>
      <c r="GG18" s="24"/>
      <c r="GH18" s="24"/>
      <c r="GI18" s="24"/>
      <c r="GJ18" s="24"/>
      <c r="GK18" s="24"/>
      <c r="GL18" s="24"/>
      <c r="GM18" s="24"/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24"/>
      <c r="HD18" s="24"/>
      <c r="HE18" s="24"/>
      <c r="HF18" s="24"/>
      <c r="HG18" s="24"/>
      <c r="HH18" s="24"/>
      <c r="HI18" s="24"/>
      <c r="HJ18" s="24"/>
    </row>
    <row r="19" spans="1:218" ht="24.95" customHeight="1">
      <c r="A19" s="4306"/>
      <c r="B19" s="2101">
        <v>14</v>
      </c>
      <c r="C19" s="2102" t="s">
        <v>639</v>
      </c>
      <c r="D19" s="2086" t="s">
        <v>633</v>
      </c>
      <c r="E19" s="3081" t="s">
        <v>319</v>
      </c>
      <c r="F19" s="3433">
        <v>70.98</v>
      </c>
      <c r="G19" s="3433"/>
      <c r="H19" s="3433"/>
      <c r="I19" s="3433">
        <f t="shared" si="0"/>
        <v>21.471450000000001</v>
      </c>
      <c r="J19" s="2073" t="s">
        <v>3364</v>
      </c>
      <c r="K19" s="1057">
        <v>113</v>
      </c>
      <c r="L19" s="1057">
        <v>114</v>
      </c>
      <c r="M19" s="2076">
        <f t="shared" si="2"/>
        <v>1</v>
      </c>
      <c r="N19" s="2076"/>
      <c r="O19" s="2076"/>
      <c r="P19" s="2076"/>
      <c r="Q19" s="3315">
        <v>377987</v>
      </c>
      <c r="R19" s="3315">
        <v>381857</v>
      </c>
      <c r="S19" s="2084">
        <f>W19*(R19-Q19)</f>
        <v>3870</v>
      </c>
      <c r="T19" s="2076"/>
      <c r="U19" s="2076"/>
      <c r="V19" s="2076"/>
      <c r="W19" s="2071">
        <v>1</v>
      </c>
      <c r="X19" s="391">
        <f t="shared" si="5"/>
        <v>3870</v>
      </c>
      <c r="Y19" s="391"/>
      <c r="Z19" s="1191" t="s">
        <v>1631</v>
      </c>
      <c r="AA19" s="1925">
        <v>9176</v>
      </c>
      <c r="AB19" s="1925">
        <v>9254</v>
      </c>
      <c r="AC19" s="1168">
        <v>15</v>
      </c>
      <c r="AD19" s="1168">
        <f>(AB19*AC19)-(AA19*AC19)</f>
        <v>1170</v>
      </c>
      <c r="AE19" s="3676"/>
      <c r="AF19" s="294"/>
      <c r="AG19" s="110"/>
      <c r="AH19" s="110"/>
      <c r="AI19" s="1188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110"/>
      <c r="BC19" s="1063"/>
      <c r="BD19" s="1063"/>
      <c r="BE19" s="1063"/>
      <c r="BF19" s="1920"/>
      <c r="BG19" s="480"/>
      <c r="BH19" s="110"/>
      <c r="BI19" s="765"/>
      <c r="BJ19" s="765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24"/>
      <c r="EC19" s="24"/>
      <c r="ED19" s="24"/>
      <c r="EE19" s="24"/>
      <c r="EF19" s="24"/>
      <c r="EG19" s="24"/>
      <c r="EH19" s="24"/>
      <c r="EI19" s="24"/>
      <c r="EJ19" s="24"/>
      <c r="EK19" s="24"/>
      <c r="EL19" s="24"/>
      <c r="EM19" s="24"/>
      <c r="EN19" s="24"/>
      <c r="EO19" s="24"/>
      <c r="EP19" s="24"/>
      <c r="EQ19" s="24"/>
      <c r="ER19" s="24"/>
      <c r="ES19" s="24"/>
      <c r="ET19" s="24"/>
      <c r="EU19" s="24"/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24"/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24"/>
      <c r="GG19" s="24"/>
      <c r="GH19" s="24"/>
      <c r="GI19" s="24"/>
      <c r="GJ19" s="24"/>
      <c r="GK19" s="24"/>
      <c r="GL19" s="24"/>
      <c r="GM19" s="24"/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24"/>
      <c r="HD19" s="24"/>
      <c r="HE19" s="24"/>
      <c r="HF19" s="24"/>
      <c r="HG19" s="24"/>
      <c r="HH19" s="24"/>
      <c r="HI19" s="24"/>
      <c r="HJ19" s="24"/>
    </row>
    <row r="20" spans="1:218" ht="24.95" customHeight="1" thickBot="1">
      <c r="A20" s="4306"/>
      <c r="B20" s="2101">
        <v>15</v>
      </c>
      <c r="C20" s="2102" t="s">
        <v>639</v>
      </c>
      <c r="D20" s="2086" t="s">
        <v>858</v>
      </c>
      <c r="E20" s="3081" t="s">
        <v>935</v>
      </c>
      <c r="F20" s="3433">
        <v>2331.4</v>
      </c>
      <c r="G20" s="3434"/>
      <c r="H20" s="3434"/>
      <c r="I20" s="3434">
        <f t="shared" si="0"/>
        <v>705.24850000000004</v>
      </c>
      <c r="J20" s="2070" t="s">
        <v>8</v>
      </c>
      <c r="K20" s="1057"/>
      <c r="L20" s="1057"/>
      <c r="M20" s="2087">
        <f t="shared" si="2"/>
        <v>0</v>
      </c>
      <c r="N20" s="2087"/>
      <c r="O20" s="2087"/>
      <c r="P20" s="2087"/>
      <c r="Q20" s="3062">
        <f>AA53</f>
        <v>3210932.8</v>
      </c>
      <c r="R20" s="3062">
        <f>AB53</f>
        <v>3284897.0000000005</v>
      </c>
      <c r="S20" s="3062">
        <f>AD53</f>
        <v>73964.200000000012</v>
      </c>
      <c r="T20" s="2087"/>
      <c r="U20" s="2087"/>
      <c r="V20" s="2087"/>
      <c r="W20" s="2072">
        <v>1</v>
      </c>
      <c r="X20" s="391">
        <f>R20-Q20</f>
        <v>73964.200000000652</v>
      </c>
      <c r="Z20" s="1013" t="s">
        <v>1374</v>
      </c>
      <c r="AA20" s="1170">
        <f>AA17*AC17+AA19*AC19+AA18*AC18</f>
        <v>1963148</v>
      </c>
      <c r="AB20" s="1170">
        <f>AB17*AC17+AB19*AC19+AB18*AC18</f>
        <v>1999698</v>
      </c>
      <c r="AC20" s="1170"/>
      <c r="AD20" s="1170">
        <f>SUM(AD17:AD19)</f>
        <v>36550</v>
      </c>
      <c r="AE20" s="1171"/>
      <c r="AF20" s="3577"/>
      <c r="AG20" s="110"/>
      <c r="AH20" s="765"/>
      <c r="AI20" s="627"/>
      <c r="AJ20" s="1187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1921"/>
      <c r="BC20" s="294"/>
      <c r="BD20" s="1922"/>
      <c r="BE20" s="294"/>
      <c r="BF20" s="110"/>
      <c r="BG20" s="480"/>
      <c r="BH20" s="110"/>
      <c r="BI20" s="1188"/>
      <c r="BJ20" s="1188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24"/>
      <c r="EC20" s="24"/>
      <c r="ED20" s="24"/>
      <c r="EE20" s="24"/>
      <c r="EF20" s="24"/>
      <c r="EG20" s="24"/>
      <c r="EH20" s="24"/>
      <c r="EI20" s="24"/>
      <c r="EJ20" s="24"/>
      <c r="EK20" s="24"/>
      <c r="EL20" s="24"/>
      <c r="EM20" s="24"/>
      <c r="EN20" s="24"/>
      <c r="EO20" s="24"/>
      <c r="EP20" s="24"/>
      <c r="EQ20" s="24"/>
      <c r="ER20" s="24"/>
      <c r="ES20" s="24"/>
      <c r="ET20" s="24"/>
      <c r="EU20" s="24"/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24"/>
      <c r="GG20" s="24"/>
      <c r="GH20" s="24"/>
      <c r="GI20" s="24"/>
      <c r="GJ20" s="24"/>
      <c r="GK20" s="24"/>
      <c r="GL20" s="24"/>
      <c r="GM20" s="24"/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</row>
    <row r="21" spans="1:218" ht="24.95" customHeight="1">
      <c r="A21" s="4306"/>
      <c r="B21" s="2101">
        <v>16</v>
      </c>
      <c r="C21" s="2102" t="s">
        <v>639</v>
      </c>
      <c r="D21" s="2086" t="s">
        <v>858</v>
      </c>
      <c r="E21" s="3081" t="s">
        <v>891</v>
      </c>
      <c r="F21" s="2221">
        <v>2488.48</v>
      </c>
      <c r="G21" s="1768"/>
      <c r="H21" s="1768"/>
      <c r="I21" s="1768">
        <f t="shared" si="0"/>
        <v>752.76519999999994</v>
      </c>
      <c r="J21" s="2070" t="s">
        <v>637</v>
      </c>
      <c r="K21" s="3062">
        <f>AA38</f>
        <v>1512</v>
      </c>
      <c r="L21" s="3062">
        <f>AB38</f>
        <v>1527</v>
      </c>
      <c r="M21" s="3062">
        <f t="shared" ref="M21:M51" si="9">L21-K21</f>
        <v>15</v>
      </c>
      <c r="N21" s="2087">
        <v>4819</v>
      </c>
      <c r="O21" s="2087">
        <v>4819</v>
      </c>
      <c r="P21" s="2087">
        <f t="shared" si="6"/>
        <v>0</v>
      </c>
      <c r="Q21" s="3062">
        <f>AA20</f>
        <v>1963148</v>
      </c>
      <c r="R21" s="3062">
        <f>AB20</f>
        <v>1999698</v>
      </c>
      <c r="S21" s="3062">
        <f>AD20</f>
        <v>36550</v>
      </c>
      <c r="T21" s="2087"/>
      <c r="U21" s="2087"/>
      <c r="V21" s="2087"/>
      <c r="W21" s="2072">
        <v>1</v>
      </c>
      <c r="X21" s="391">
        <f>R21-Q21</f>
        <v>36550</v>
      </c>
      <c r="Z21" s="830"/>
      <c r="AA21" s="1925"/>
      <c r="AB21" s="1925"/>
      <c r="AC21" s="1925"/>
      <c r="AD21" s="1925"/>
      <c r="AE21" s="1925"/>
      <c r="AF21" s="3577"/>
      <c r="AG21" s="1316"/>
      <c r="AH21" s="765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110"/>
      <c r="BC21" s="294"/>
      <c r="BD21" s="294"/>
      <c r="BE21" s="294"/>
      <c r="BF21" s="110"/>
      <c r="BG21" s="480"/>
      <c r="BH21" s="110"/>
      <c r="BI21" s="110"/>
      <c r="BJ21" s="110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24"/>
      <c r="EC21" s="24"/>
      <c r="ED21" s="24"/>
      <c r="EE21" s="24"/>
      <c r="EF21" s="24"/>
      <c r="EG21" s="24"/>
      <c r="EH21" s="24"/>
      <c r="EI21" s="24"/>
      <c r="EJ21" s="24"/>
      <c r="EK21" s="24"/>
      <c r="EL21" s="24"/>
      <c r="EM21" s="24"/>
      <c r="EN21" s="24"/>
      <c r="EO21" s="24"/>
      <c r="EP21" s="24"/>
      <c r="EQ21" s="24"/>
      <c r="ER21" s="24"/>
      <c r="ES21" s="24"/>
      <c r="ET21" s="24"/>
      <c r="EU21" s="24"/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24"/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24"/>
      <c r="GG21" s="24"/>
      <c r="GH21" s="24"/>
      <c r="GI21" s="24"/>
      <c r="GJ21" s="24"/>
      <c r="GK21" s="24"/>
      <c r="GL21" s="24"/>
      <c r="GM21" s="24"/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24"/>
      <c r="HD21" s="24"/>
      <c r="HE21" s="24"/>
      <c r="HF21" s="24"/>
      <c r="HG21" s="24"/>
      <c r="HH21" s="24"/>
      <c r="HI21" s="24"/>
      <c r="HJ21" s="24"/>
    </row>
    <row r="22" spans="1:218" ht="24.95" customHeight="1">
      <c r="A22" s="4306"/>
      <c r="B22" s="2101">
        <v>17</v>
      </c>
      <c r="C22" s="2102" t="s">
        <v>639</v>
      </c>
      <c r="D22" s="2086" t="s">
        <v>633</v>
      </c>
      <c r="E22" s="3081" t="s">
        <v>2852</v>
      </c>
      <c r="F22" s="2221">
        <v>106.41</v>
      </c>
      <c r="G22" s="1768"/>
      <c r="H22" s="1768"/>
      <c r="I22" s="1768">
        <f t="shared" si="0"/>
        <v>32.189025000000001</v>
      </c>
      <c r="J22" s="3464" t="s">
        <v>3428</v>
      </c>
      <c r="K22" s="1057">
        <v>48</v>
      </c>
      <c r="L22" s="1057">
        <v>53</v>
      </c>
      <c r="M22" s="2087">
        <f t="shared" si="9"/>
        <v>5</v>
      </c>
      <c r="N22" s="2087"/>
      <c r="O22" s="2087"/>
      <c r="P22" s="2087">
        <f t="shared" si="6"/>
        <v>0</v>
      </c>
      <c r="Q22" s="2087">
        <v>304523</v>
      </c>
      <c r="R22" s="2087">
        <v>306885</v>
      </c>
      <c r="S22" s="2087">
        <f>W22*X22</f>
        <v>2362</v>
      </c>
      <c r="T22" s="2087"/>
      <c r="U22" s="2087"/>
      <c r="V22" s="2087"/>
      <c r="W22" s="2071">
        <v>1</v>
      </c>
      <c r="X22" s="391">
        <f t="shared" ref="X22:X32" si="10">R22-Q22</f>
        <v>2362</v>
      </c>
      <c r="Z22" s="3594" t="s">
        <v>3304</v>
      </c>
      <c r="AA22" s="3594"/>
      <c r="AB22" s="3594"/>
      <c r="AC22" s="3594"/>
      <c r="AD22" s="3594"/>
      <c r="AE22" s="3594"/>
      <c r="AF22" s="3577"/>
      <c r="AG22" s="1316"/>
      <c r="AH22" s="765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4391"/>
      <c r="BC22" s="1923"/>
      <c r="BD22" s="1185"/>
      <c r="BE22" s="1185"/>
      <c r="BF22" s="1186"/>
      <c r="BG22" s="480"/>
      <c r="BH22" s="110"/>
      <c r="BI22" s="627"/>
      <c r="BJ22" s="627"/>
      <c r="BK22" s="1187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</row>
    <row r="23" spans="1:218" ht="24.95" customHeight="1" thickBot="1">
      <c r="A23" s="4306"/>
      <c r="B23" s="2101">
        <v>18</v>
      </c>
      <c r="C23" s="2102" t="s">
        <v>639</v>
      </c>
      <c r="D23" s="2086" t="s">
        <v>633</v>
      </c>
      <c r="E23" s="3081" t="s">
        <v>3425</v>
      </c>
      <c r="F23" s="2221">
        <v>25.88</v>
      </c>
      <c r="G23" s="1768"/>
      <c r="H23" s="1768"/>
      <c r="I23" s="1768">
        <f t="shared" si="0"/>
        <v>7.8286999999999995</v>
      </c>
      <c r="J23" s="3464" t="s">
        <v>3426</v>
      </c>
      <c r="K23" s="1057">
        <v>16</v>
      </c>
      <c r="L23" s="1057">
        <v>19</v>
      </c>
      <c r="M23" s="2087">
        <f t="shared" si="9"/>
        <v>3</v>
      </c>
      <c r="N23" s="2087"/>
      <c r="O23" s="2087"/>
      <c r="P23" s="2087">
        <f t="shared" si="6"/>
        <v>0</v>
      </c>
      <c r="Q23" s="2087">
        <v>3391</v>
      </c>
      <c r="R23" s="2087">
        <v>3759</v>
      </c>
      <c r="S23" s="2087">
        <f>W23*X23</f>
        <v>368</v>
      </c>
      <c r="T23" s="2087"/>
      <c r="U23" s="2087"/>
      <c r="V23" s="2087"/>
      <c r="W23" s="2071">
        <v>1</v>
      </c>
      <c r="X23" s="391">
        <f t="shared" si="10"/>
        <v>368</v>
      </c>
      <c r="Z23" s="3594"/>
      <c r="AA23" s="3594"/>
      <c r="AB23" s="3594"/>
      <c r="AC23" s="3594"/>
      <c r="AD23" s="3594"/>
      <c r="AE23" s="3594"/>
      <c r="AF23" s="3577"/>
      <c r="AG23" s="1316"/>
      <c r="AH23" s="765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4391"/>
      <c r="BC23" s="1923"/>
      <c r="BD23" s="1185"/>
      <c r="BE23" s="1185"/>
      <c r="BF23" s="1186"/>
      <c r="BG23" s="480"/>
      <c r="BH23" s="110"/>
      <c r="BI23" s="627"/>
      <c r="BJ23" s="627"/>
      <c r="BK23" s="1187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24"/>
      <c r="EC23" s="24"/>
      <c r="ED23" s="24"/>
      <c r="EE23" s="24"/>
      <c r="EF23" s="24"/>
      <c r="EG23" s="24"/>
      <c r="EH23" s="24"/>
      <c r="EI23" s="24"/>
      <c r="EJ23" s="24"/>
      <c r="EK23" s="24"/>
      <c r="EL23" s="24"/>
      <c r="EM23" s="24"/>
      <c r="EN23" s="24"/>
      <c r="EO23" s="24"/>
      <c r="EP23" s="24"/>
      <c r="EQ23" s="24"/>
      <c r="ER23" s="24"/>
      <c r="ES23" s="24"/>
      <c r="ET23" s="24"/>
      <c r="EU23" s="24"/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24"/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24"/>
      <c r="GG23" s="24"/>
      <c r="GH23" s="24"/>
      <c r="GI23" s="24"/>
      <c r="GJ23" s="24"/>
      <c r="GK23" s="24"/>
      <c r="GL23" s="24"/>
      <c r="GM23" s="24"/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24"/>
      <c r="HD23" s="24"/>
      <c r="HE23" s="24"/>
      <c r="HF23" s="24"/>
      <c r="HG23" s="24"/>
      <c r="HH23" s="24"/>
      <c r="HI23" s="24"/>
      <c r="HJ23" s="24"/>
    </row>
    <row r="24" spans="1:218" ht="24.95" customHeight="1">
      <c r="A24" s="4306"/>
      <c r="B24" s="2101">
        <v>19</v>
      </c>
      <c r="C24" s="2102" t="s">
        <v>639</v>
      </c>
      <c r="D24" s="2086" t="s">
        <v>633</v>
      </c>
      <c r="E24" s="3081" t="s">
        <v>284</v>
      </c>
      <c r="F24" s="2221">
        <v>106.86</v>
      </c>
      <c r="G24" s="1768"/>
      <c r="H24" s="1768"/>
      <c r="I24" s="1768">
        <f t="shared" si="0"/>
        <v>32.325150000000001</v>
      </c>
      <c r="J24" s="2058" t="s">
        <v>2955</v>
      </c>
      <c r="K24" s="1057">
        <v>1422</v>
      </c>
      <c r="L24" s="1057">
        <v>1435</v>
      </c>
      <c r="M24" s="2087">
        <f t="shared" si="9"/>
        <v>13</v>
      </c>
      <c r="N24" s="2087">
        <v>1684</v>
      </c>
      <c r="O24" s="2087">
        <v>1702</v>
      </c>
      <c r="P24" s="2087">
        <f t="shared" si="6"/>
        <v>18</v>
      </c>
      <c r="Q24" s="2087">
        <v>6218</v>
      </c>
      <c r="R24" s="2087">
        <v>6259</v>
      </c>
      <c r="S24" s="2087">
        <f>W24*X24</f>
        <v>1640</v>
      </c>
      <c r="T24" s="2076"/>
      <c r="U24" s="2076"/>
      <c r="V24" s="2076"/>
      <c r="W24" s="2071">
        <v>40</v>
      </c>
      <c r="X24" s="391">
        <f t="shared" si="10"/>
        <v>41</v>
      </c>
      <c r="Y24" s="391"/>
      <c r="Z24" s="1601" t="s">
        <v>3307</v>
      </c>
      <c r="AA24" s="1199">
        <v>217979</v>
      </c>
      <c r="AB24" s="1199">
        <v>224871</v>
      </c>
      <c r="AC24" s="1199">
        <v>1</v>
      </c>
      <c r="AD24" s="1199">
        <f>(AB24-AA24)*AC24</f>
        <v>6892</v>
      </c>
      <c r="AE24" s="3578"/>
      <c r="AF24" s="3577" t="s">
        <v>3272</v>
      </c>
      <c r="AG24" s="1316" t="s">
        <v>3277</v>
      </c>
      <c r="AH24" s="765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4391"/>
      <c r="BC24" s="1923"/>
      <c r="BD24" s="1185"/>
      <c r="BE24" s="1185"/>
      <c r="BF24" s="1186"/>
      <c r="BG24" s="480"/>
      <c r="BH24" s="110"/>
      <c r="BI24" s="627"/>
      <c r="BJ24" s="627"/>
      <c r="BK24" s="1187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24"/>
      <c r="EC24" s="24"/>
      <c r="ED24" s="24"/>
      <c r="EE24" s="24"/>
      <c r="EF24" s="24"/>
      <c r="EG24" s="24"/>
      <c r="EH24" s="24"/>
      <c r="EI24" s="24"/>
      <c r="EJ24" s="24"/>
      <c r="EK24" s="24"/>
      <c r="EL24" s="24"/>
      <c r="EM24" s="24"/>
      <c r="EN24" s="24"/>
      <c r="EO24" s="24"/>
      <c r="EP24" s="24"/>
      <c r="EQ24" s="24"/>
      <c r="ER24" s="24"/>
      <c r="ES24" s="24"/>
      <c r="ET24" s="24"/>
      <c r="EU24" s="24"/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24"/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24"/>
      <c r="GG24" s="24"/>
      <c r="GH24" s="24"/>
      <c r="GI24" s="24"/>
      <c r="GJ24" s="24"/>
      <c r="GK24" s="24"/>
      <c r="GL24" s="24"/>
      <c r="GM24" s="24"/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24"/>
      <c r="HD24" s="24"/>
      <c r="HE24" s="24"/>
      <c r="HF24" s="24"/>
      <c r="HG24" s="24"/>
      <c r="HH24" s="24"/>
      <c r="HI24" s="24"/>
      <c r="HJ24" s="24"/>
    </row>
    <row r="25" spans="1:218" ht="24.95" customHeight="1">
      <c r="A25" s="4306"/>
      <c r="B25" s="2101">
        <v>20</v>
      </c>
      <c r="C25" s="2102" t="s">
        <v>639</v>
      </c>
      <c r="D25" s="2086" t="s">
        <v>858</v>
      </c>
      <c r="E25" s="3083" t="s">
        <v>1196</v>
      </c>
      <c r="F25" s="2221">
        <v>384.8</v>
      </c>
      <c r="G25" s="1768"/>
      <c r="H25" s="1768"/>
      <c r="I25" s="1768">
        <f t="shared" si="0"/>
        <v>116.402</v>
      </c>
      <c r="J25" s="2058" t="s">
        <v>1762</v>
      </c>
      <c r="K25" s="1057">
        <v>6380</v>
      </c>
      <c r="L25" s="1057">
        <v>6414</v>
      </c>
      <c r="M25" s="2087">
        <f t="shared" si="9"/>
        <v>34</v>
      </c>
      <c r="N25" s="2087">
        <v>8680</v>
      </c>
      <c r="O25" s="2087">
        <v>8755</v>
      </c>
      <c r="P25" s="2087">
        <f t="shared" si="6"/>
        <v>75</v>
      </c>
      <c r="Q25" s="2087">
        <v>133440</v>
      </c>
      <c r="R25" s="2087">
        <v>136251</v>
      </c>
      <c r="S25" s="2087">
        <f>W25*X25</f>
        <v>2811</v>
      </c>
      <c r="T25" s="2076"/>
      <c r="U25" s="2076"/>
      <c r="V25" s="2076"/>
      <c r="W25" s="2071">
        <v>1</v>
      </c>
      <c r="X25" s="391">
        <f t="shared" si="10"/>
        <v>2811</v>
      </c>
      <c r="Y25" s="391"/>
      <c r="Z25" s="3579" t="s">
        <v>3278</v>
      </c>
      <c r="AA25" s="3580">
        <v>75579</v>
      </c>
      <c r="AB25" s="3580">
        <v>87477</v>
      </c>
      <c r="AC25" s="3580">
        <v>1</v>
      </c>
      <c r="AD25" s="3580">
        <f>(AB25-AA25)*AC25</f>
        <v>11898</v>
      </c>
      <c r="AE25" s="3581" t="s">
        <v>2963</v>
      </c>
      <c r="AF25" s="3577" t="s">
        <v>3272</v>
      </c>
      <c r="AG25" s="1316" t="s">
        <v>3273</v>
      </c>
      <c r="AH25" s="1188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110"/>
      <c r="BC25" s="294"/>
      <c r="BD25" s="294"/>
      <c r="BE25" s="294"/>
      <c r="BF25" s="110"/>
      <c r="BG25" s="480"/>
      <c r="BH25" s="110"/>
      <c r="BI25" s="627"/>
      <c r="BJ25" s="627"/>
      <c r="BK25" s="1187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4"/>
      <c r="DA25" s="24"/>
      <c r="DB25" s="24"/>
      <c r="DC25" s="24"/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24"/>
      <c r="EC25" s="24"/>
      <c r="ED25" s="24"/>
      <c r="EE25" s="24"/>
      <c r="EF25" s="24"/>
      <c r="EG25" s="24"/>
      <c r="EH25" s="24"/>
      <c r="EI25" s="24"/>
      <c r="EJ25" s="24"/>
      <c r="EK25" s="24"/>
      <c r="EL25" s="24"/>
      <c r="EM25" s="24"/>
      <c r="EN25" s="24"/>
      <c r="EO25" s="24"/>
      <c r="EP25" s="24"/>
      <c r="EQ25" s="24"/>
      <c r="ER25" s="24"/>
      <c r="ES25" s="24"/>
      <c r="ET25" s="24"/>
      <c r="EU25" s="24"/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24"/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24"/>
      <c r="GG25" s="24"/>
      <c r="GH25" s="24"/>
      <c r="GI25" s="24"/>
      <c r="GJ25" s="24"/>
      <c r="GK25" s="24"/>
      <c r="GL25" s="24"/>
      <c r="GM25" s="24"/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24"/>
      <c r="HD25" s="24"/>
      <c r="HE25" s="24"/>
      <c r="HF25" s="24"/>
      <c r="HG25" s="24"/>
      <c r="HH25" s="24"/>
      <c r="HI25" s="24"/>
      <c r="HJ25" s="24"/>
    </row>
    <row r="26" spans="1:218" ht="24.95" customHeight="1" thickBot="1">
      <c r="A26" s="4306"/>
      <c r="B26" s="2101">
        <v>21</v>
      </c>
      <c r="C26" s="2102" t="s">
        <v>639</v>
      </c>
      <c r="D26" s="2086" t="s">
        <v>858</v>
      </c>
      <c r="E26" s="3081" t="s">
        <v>1189</v>
      </c>
      <c r="F26" s="2221">
        <v>581.76</v>
      </c>
      <c r="G26" s="1768"/>
      <c r="H26" s="1768"/>
      <c r="I26" s="1768">
        <f t="shared" si="0"/>
        <v>175.98239999999998</v>
      </c>
      <c r="J26" s="2070" t="s">
        <v>353</v>
      </c>
      <c r="K26" s="1057">
        <v>16400</v>
      </c>
      <c r="L26" s="1057">
        <v>16558</v>
      </c>
      <c r="M26" s="2087">
        <f t="shared" si="9"/>
        <v>158</v>
      </c>
      <c r="N26" s="2087"/>
      <c r="O26" s="2087"/>
      <c r="P26" s="2087"/>
      <c r="Q26" s="2087">
        <v>338015</v>
      </c>
      <c r="R26" s="2087">
        <v>351630</v>
      </c>
      <c r="S26" s="2087">
        <f>W26*X26</f>
        <v>13615</v>
      </c>
      <c r="T26" s="2076"/>
      <c r="U26" s="2076"/>
      <c r="V26" s="2076"/>
      <c r="W26" s="2071">
        <v>1</v>
      </c>
      <c r="X26" s="391">
        <f t="shared" si="10"/>
        <v>13615</v>
      </c>
      <c r="Y26" s="391"/>
      <c r="Z26" s="3576" t="s">
        <v>3274</v>
      </c>
      <c r="AA26" s="3917">
        <f>SUM(AA24:AA25)</f>
        <v>293558</v>
      </c>
      <c r="AB26" s="3917">
        <f>SUM(AB24:AB25)</f>
        <v>312348</v>
      </c>
      <c r="AC26" s="961"/>
      <c r="AD26" s="2873">
        <f>AD25+AD24</f>
        <v>18790</v>
      </c>
      <c r="AE26" s="962"/>
      <c r="AH26" s="110"/>
      <c r="AI26" s="627"/>
      <c r="AJ26" s="1187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110"/>
      <c r="BC26" s="294"/>
      <c r="BD26" s="110"/>
      <c r="BE26" s="110"/>
      <c r="BF26" s="110"/>
      <c r="BG26" s="480"/>
      <c r="BH26" s="110"/>
      <c r="BI26" s="110"/>
      <c r="BJ26" s="110"/>
      <c r="BK26" s="479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24"/>
      <c r="EC26" s="24"/>
      <c r="ED26" s="24"/>
      <c r="EE26" s="24"/>
      <c r="EF26" s="24"/>
      <c r="EG26" s="24"/>
      <c r="EH26" s="24"/>
      <c r="EI26" s="24"/>
      <c r="EJ26" s="24"/>
      <c r="EK26" s="24"/>
      <c r="EL26" s="24"/>
      <c r="EM26" s="24"/>
      <c r="EN26" s="24"/>
      <c r="EO26" s="24"/>
      <c r="EP26" s="24"/>
      <c r="EQ26" s="24"/>
      <c r="ER26" s="24"/>
      <c r="ES26" s="24"/>
      <c r="ET26" s="24"/>
      <c r="EU26" s="24"/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24"/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24"/>
      <c r="GG26" s="24"/>
      <c r="GH26" s="24"/>
      <c r="GI26" s="24"/>
      <c r="GJ26" s="24"/>
      <c r="GK26" s="24"/>
      <c r="GL26" s="24"/>
      <c r="GM26" s="24"/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24"/>
      <c r="HD26" s="24"/>
      <c r="HE26" s="24"/>
      <c r="HF26" s="24"/>
      <c r="HG26" s="24"/>
      <c r="HH26" s="24"/>
      <c r="HI26" s="24"/>
      <c r="HJ26" s="24"/>
    </row>
    <row r="27" spans="1:218" ht="24.95" customHeight="1">
      <c r="A27" s="4306"/>
      <c r="B27" s="2101">
        <v>22</v>
      </c>
      <c r="C27" s="2102" t="s">
        <v>639</v>
      </c>
      <c r="D27" s="2086" t="s">
        <v>634</v>
      </c>
      <c r="E27" s="3083" t="s">
        <v>321</v>
      </c>
      <c r="F27" s="1766">
        <v>723.27</v>
      </c>
      <c r="G27" s="1766"/>
      <c r="H27" s="1766"/>
      <c r="I27" s="1766">
        <f t="shared" si="0"/>
        <v>218.789175</v>
      </c>
      <c r="J27" s="2989" t="s">
        <v>2362</v>
      </c>
      <c r="K27" s="1057">
        <v>17741</v>
      </c>
      <c r="L27" s="1057">
        <v>18116</v>
      </c>
      <c r="M27" s="2076">
        <f t="shared" si="9"/>
        <v>375</v>
      </c>
      <c r="N27" s="2076">
        <v>16510</v>
      </c>
      <c r="O27" s="2076">
        <v>17248</v>
      </c>
      <c r="P27" s="2087">
        <f>O27-N27</f>
        <v>738</v>
      </c>
      <c r="Q27" s="3062">
        <f>AA46</f>
        <v>500639</v>
      </c>
      <c r="R27" s="3062">
        <f>AB46</f>
        <v>511088</v>
      </c>
      <c r="S27" s="3062">
        <f>AD46</f>
        <v>26361</v>
      </c>
      <c r="T27" s="2076"/>
      <c r="U27" s="2076"/>
      <c r="V27" s="2076"/>
      <c r="W27" s="2071">
        <v>1</v>
      </c>
      <c r="X27" s="391">
        <f t="shared" si="10"/>
        <v>10449</v>
      </c>
      <c r="Y27" s="391"/>
      <c r="AG27" s="110"/>
      <c r="AH27" s="627"/>
      <c r="AI27" s="627"/>
      <c r="AJ27" s="1187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110"/>
      <c r="BC27" s="294"/>
      <c r="BD27" s="110"/>
      <c r="BE27" s="110"/>
      <c r="BF27" s="110"/>
      <c r="BG27" s="294"/>
      <c r="BH27" s="110"/>
      <c r="BI27" s="110"/>
      <c r="BJ27" s="110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24"/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24"/>
      <c r="EC27" s="24"/>
      <c r="ED27" s="24"/>
      <c r="EE27" s="24"/>
      <c r="EF27" s="24"/>
      <c r="EG27" s="24"/>
      <c r="EH27" s="24"/>
      <c r="EI27" s="24"/>
      <c r="EJ27" s="24"/>
      <c r="EK27" s="24"/>
      <c r="EL27" s="24"/>
      <c r="EM27" s="24"/>
      <c r="EN27" s="24"/>
      <c r="EO27" s="24"/>
      <c r="EP27" s="24"/>
      <c r="EQ27" s="24"/>
      <c r="ER27" s="24"/>
      <c r="ES27" s="24"/>
      <c r="ET27" s="24"/>
      <c r="EU27" s="24"/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24"/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24"/>
      <c r="GG27" s="24"/>
      <c r="GH27" s="24"/>
      <c r="GI27" s="24"/>
      <c r="GJ27" s="24"/>
      <c r="GK27" s="24"/>
      <c r="GL27" s="24"/>
      <c r="GM27" s="24"/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24"/>
      <c r="HD27" s="24"/>
      <c r="HE27" s="24"/>
      <c r="HF27" s="24"/>
      <c r="HG27" s="24"/>
      <c r="HH27" s="24"/>
      <c r="HI27" s="24"/>
      <c r="HJ27" s="24"/>
    </row>
    <row r="28" spans="1:218" ht="24.95" customHeight="1" thickBot="1">
      <c r="A28" s="4307"/>
      <c r="B28" s="2222">
        <v>23</v>
      </c>
      <c r="C28" s="3406" t="s">
        <v>639</v>
      </c>
      <c r="D28" s="3520" t="s">
        <v>3</v>
      </c>
      <c r="E28" s="3408">
        <v>401</v>
      </c>
      <c r="F28" s="3435">
        <v>373.85</v>
      </c>
      <c r="G28" s="3436"/>
      <c r="H28" s="3436"/>
      <c r="I28" s="3436">
        <f t="shared" si="0"/>
        <v>113.089625</v>
      </c>
      <c r="J28" s="1710" t="s">
        <v>3427</v>
      </c>
      <c r="K28" s="2082">
        <v>135</v>
      </c>
      <c r="L28" s="2082">
        <v>158</v>
      </c>
      <c r="M28" s="3602">
        <f t="shared" si="9"/>
        <v>23</v>
      </c>
      <c r="N28" s="2082">
        <v>230</v>
      </c>
      <c r="O28" s="2082">
        <v>283</v>
      </c>
      <c r="P28" s="3602">
        <f t="shared" si="6"/>
        <v>53</v>
      </c>
      <c r="Q28" s="3001">
        <v>5999</v>
      </c>
      <c r="R28" s="3001">
        <v>6146</v>
      </c>
      <c r="S28" s="3602">
        <f>W28*X28</f>
        <v>7350</v>
      </c>
      <c r="T28" s="2082"/>
      <c r="U28" s="2082"/>
      <c r="V28" s="2082"/>
      <c r="W28" s="2190">
        <v>50</v>
      </c>
      <c r="X28" s="391">
        <f t="shared" si="10"/>
        <v>147</v>
      </c>
      <c r="Y28" s="391"/>
      <c r="Z28" s="2913" t="s">
        <v>3305</v>
      </c>
      <c r="AF28" s="709" t="s">
        <v>3308</v>
      </c>
      <c r="AI28" s="110"/>
      <c r="AJ28" s="479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94"/>
      <c r="BD28" s="294"/>
      <c r="BE28" s="294"/>
      <c r="BF28" s="110"/>
      <c r="BG28" s="294"/>
      <c r="BH28" s="110"/>
      <c r="BI28" s="110"/>
      <c r="BJ28" s="110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  <c r="CO28" s="24"/>
      <c r="CP28" s="24"/>
      <c r="CQ28" s="24"/>
      <c r="CR28" s="24"/>
      <c r="CS28" s="24"/>
      <c r="CT28" s="24"/>
      <c r="CU28" s="24"/>
      <c r="CV28" s="24"/>
      <c r="CW28" s="24"/>
      <c r="CX28" s="24"/>
      <c r="CY28" s="24"/>
      <c r="CZ28" s="24"/>
      <c r="DA28" s="24"/>
      <c r="DB28" s="24"/>
      <c r="DC28" s="24"/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24"/>
      <c r="EC28" s="24"/>
      <c r="ED28" s="24"/>
      <c r="EE28" s="24"/>
      <c r="EF28" s="24"/>
      <c r="EG28" s="24"/>
      <c r="EH28" s="24"/>
      <c r="EI28" s="24"/>
      <c r="EJ28" s="24"/>
      <c r="EK28" s="24"/>
      <c r="EL28" s="24"/>
      <c r="EM28" s="24"/>
      <c r="EN28" s="24"/>
      <c r="EO28" s="24"/>
      <c r="EP28" s="24"/>
      <c r="EQ28" s="24"/>
      <c r="ER28" s="24"/>
      <c r="ES28" s="24"/>
      <c r="ET28" s="24"/>
      <c r="EU28" s="24"/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24"/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24"/>
      <c r="GG28" s="24"/>
      <c r="GH28" s="24"/>
      <c r="GI28" s="24"/>
      <c r="GJ28" s="24"/>
      <c r="GK28" s="24"/>
      <c r="GL28" s="24"/>
      <c r="GM28" s="24"/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24"/>
      <c r="HD28" s="24"/>
      <c r="HE28" s="24"/>
      <c r="HF28" s="24"/>
      <c r="HG28" s="24"/>
      <c r="HH28" s="24"/>
      <c r="HI28" s="24"/>
      <c r="HJ28" s="24"/>
    </row>
    <row r="29" spans="1:218" ht="24.95" customHeight="1">
      <c r="A29" s="4704" t="s">
        <v>705</v>
      </c>
      <c r="B29" s="2092">
        <v>24</v>
      </c>
      <c r="C29" s="3412" t="s">
        <v>638</v>
      </c>
      <c r="D29" s="3518" t="s">
        <v>13</v>
      </c>
      <c r="E29" s="3414" t="s">
        <v>886</v>
      </c>
      <c r="F29" s="3442">
        <v>299.10000000000002</v>
      </c>
      <c r="G29" s="2270"/>
      <c r="H29" s="2270"/>
      <c r="I29" s="2270">
        <f t="shared" si="0"/>
        <v>90.47775</v>
      </c>
      <c r="J29" s="3443" t="s">
        <v>5</v>
      </c>
      <c r="K29" s="1062">
        <v>11633</v>
      </c>
      <c r="L29" s="1062">
        <v>11708</v>
      </c>
      <c r="M29" s="3519">
        <f t="shared" si="9"/>
        <v>75</v>
      </c>
      <c r="N29" s="3519">
        <v>10215</v>
      </c>
      <c r="O29" s="3519">
        <v>10370</v>
      </c>
      <c r="P29" s="3519">
        <f t="shared" si="6"/>
        <v>155</v>
      </c>
      <c r="Q29" s="3519">
        <v>247063</v>
      </c>
      <c r="R29" s="3519">
        <v>255644</v>
      </c>
      <c r="S29" s="3519">
        <f>W29*X29</f>
        <v>8581</v>
      </c>
      <c r="T29" s="1062">
        <v>6514</v>
      </c>
      <c r="U29" s="1062">
        <v>6945</v>
      </c>
      <c r="V29" s="2417">
        <f>(U29-T29)*0.15</f>
        <v>64.649999999999991</v>
      </c>
      <c r="W29" s="241">
        <v>1</v>
      </c>
      <c r="X29" s="391">
        <f t="shared" si="10"/>
        <v>8581</v>
      </c>
      <c r="Y29" s="391"/>
      <c r="Z29" s="1601" t="s">
        <v>3184</v>
      </c>
      <c r="AA29" s="3582">
        <v>9914</v>
      </c>
      <c r="AB29" s="3582">
        <v>10623</v>
      </c>
      <c r="AC29" s="3583">
        <v>1</v>
      </c>
      <c r="AD29" s="3582">
        <f>(AB29-AA29)*AC29</f>
        <v>709</v>
      </c>
      <c r="AE29" s="1602" t="s">
        <v>3275</v>
      </c>
      <c r="AF29" s="709" t="s">
        <v>3309</v>
      </c>
      <c r="AI29" s="110"/>
      <c r="AJ29" s="24"/>
      <c r="AK29" s="24"/>
      <c r="AL29" s="24"/>
      <c r="AM29" s="24"/>
      <c r="AN29" s="24"/>
      <c r="AO29" s="123"/>
      <c r="AP29" s="479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1063"/>
      <c r="BD29" s="1063"/>
      <c r="BE29" s="1063"/>
      <c r="BF29" s="1920"/>
      <c r="BG29" s="294"/>
      <c r="BH29" s="110"/>
      <c r="BI29" s="110"/>
      <c r="BJ29" s="110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24"/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24"/>
      <c r="GG29" s="24"/>
      <c r="GH29" s="24"/>
      <c r="GI29" s="24"/>
      <c r="GJ29" s="24"/>
      <c r="GK29" s="24"/>
      <c r="GL29" s="24"/>
      <c r="GM29" s="24"/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24"/>
      <c r="HD29" s="24"/>
      <c r="HE29" s="24"/>
      <c r="HF29" s="24"/>
      <c r="HG29" s="24"/>
      <c r="HH29" s="24"/>
      <c r="HI29" s="24"/>
      <c r="HJ29" s="24"/>
    </row>
    <row r="30" spans="1:218" ht="24.95" customHeight="1">
      <c r="A30" s="4705"/>
      <c r="B30" s="2101">
        <v>25</v>
      </c>
      <c r="C30" s="1733" t="s">
        <v>638</v>
      </c>
      <c r="D30" s="1734" t="s">
        <v>13</v>
      </c>
      <c r="E30" s="3084" t="s">
        <v>884</v>
      </c>
      <c r="F30" s="1736">
        <v>398.47</v>
      </c>
      <c r="G30" s="1736"/>
      <c r="H30" s="1736"/>
      <c r="I30" s="1736">
        <v>120.54</v>
      </c>
      <c r="J30" s="1737" t="s">
        <v>2601</v>
      </c>
      <c r="K30" s="1057">
        <v>8067</v>
      </c>
      <c r="L30" s="1057">
        <v>8194</v>
      </c>
      <c r="M30" s="1067">
        <f t="shared" si="9"/>
        <v>127</v>
      </c>
      <c r="N30" s="1067">
        <v>12791</v>
      </c>
      <c r="O30" s="1067">
        <v>13045</v>
      </c>
      <c r="P30" s="1067">
        <f t="shared" si="6"/>
        <v>254</v>
      </c>
      <c r="Q30" s="1067">
        <v>6866</v>
      </c>
      <c r="R30" s="1067">
        <v>7094</v>
      </c>
      <c r="S30" s="3519">
        <f>W30*X30</f>
        <v>9120</v>
      </c>
      <c r="T30" s="3209">
        <v>138</v>
      </c>
      <c r="U30" s="3209">
        <v>139</v>
      </c>
      <c r="V30" s="3209">
        <f>(U30-T30)</f>
        <v>1</v>
      </c>
      <c r="W30" s="240">
        <v>40</v>
      </c>
      <c r="X30" s="391">
        <f t="shared" si="10"/>
        <v>228</v>
      </c>
      <c r="Y30" s="391"/>
      <c r="Z30" s="3513" t="s">
        <v>3311</v>
      </c>
      <c r="AA30" s="959">
        <v>216</v>
      </c>
      <c r="AB30" s="959">
        <v>230</v>
      </c>
      <c r="AC30" s="959">
        <v>1</v>
      </c>
      <c r="AD30" s="959">
        <f>(AB30-AA30)*AC30</f>
        <v>14</v>
      </c>
      <c r="AE30" s="3023" t="s">
        <v>3310</v>
      </c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94"/>
      <c r="BD30" s="1924"/>
      <c r="BE30" s="1924"/>
      <c r="BF30" s="627"/>
      <c r="BG30" s="294"/>
      <c r="BH30" s="294"/>
      <c r="BI30" s="627"/>
      <c r="BJ30" s="110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2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  <c r="ES30" s="24"/>
      <c r="ET30" s="24"/>
      <c r="EU30" s="24"/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24"/>
      <c r="FL30" s="24"/>
      <c r="FM30" s="24"/>
      <c r="FN30" s="24"/>
      <c r="FO30" s="24"/>
      <c r="FP30" s="24"/>
      <c r="FQ30" s="24"/>
      <c r="FR30" s="24"/>
      <c r="FS30" s="24"/>
      <c r="FT30" s="24"/>
      <c r="FU30" s="24"/>
      <c r="FV30" s="24"/>
      <c r="FW30" s="24"/>
      <c r="FX30" s="24"/>
      <c r="FY30" s="24"/>
      <c r="FZ30" s="24"/>
      <c r="GA30" s="24"/>
      <c r="GB30" s="24"/>
      <c r="GC30" s="24"/>
      <c r="GD30" s="24"/>
      <c r="GE30" s="24"/>
      <c r="GF30" s="24"/>
      <c r="GG30" s="24"/>
      <c r="GH30" s="24"/>
      <c r="GI30" s="24"/>
      <c r="GJ30" s="24"/>
      <c r="GK30" s="24"/>
      <c r="GL30" s="24"/>
      <c r="GM30" s="24"/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24"/>
      <c r="HD30" s="24"/>
      <c r="HE30" s="24"/>
      <c r="HF30" s="24"/>
      <c r="HG30" s="24"/>
      <c r="HH30" s="24"/>
      <c r="HI30" s="24"/>
      <c r="HJ30" s="24"/>
    </row>
    <row r="31" spans="1:218" ht="24.95" customHeight="1">
      <c r="A31" s="4705"/>
      <c r="B31" s="2101">
        <v>26</v>
      </c>
      <c r="C31" s="1733" t="s">
        <v>638</v>
      </c>
      <c r="D31" s="1734" t="s">
        <v>13</v>
      </c>
      <c r="E31" s="3085" t="s">
        <v>328</v>
      </c>
      <c r="F31" s="1751">
        <v>193.86</v>
      </c>
      <c r="G31" s="1709"/>
      <c r="H31" s="1709"/>
      <c r="I31" s="1709">
        <f t="shared" si="0"/>
        <v>58.642650000000003</v>
      </c>
      <c r="J31" s="1739" t="s">
        <v>853</v>
      </c>
      <c r="K31" s="1057">
        <v>8639</v>
      </c>
      <c r="L31" s="1057">
        <v>8686</v>
      </c>
      <c r="M31" s="1057">
        <f t="shared" si="9"/>
        <v>47</v>
      </c>
      <c r="N31" s="1057">
        <v>8374</v>
      </c>
      <c r="O31" s="1057">
        <v>8467</v>
      </c>
      <c r="P31" s="1057">
        <f t="shared" si="6"/>
        <v>93</v>
      </c>
      <c r="Q31" s="1067">
        <v>8429</v>
      </c>
      <c r="R31" s="1067">
        <v>8508</v>
      </c>
      <c r="S31" s="3519">
        <f>W31*X31</f>
        <v>3160</v>
      </c>
      <c r="T31" s="1057">
        <v>3355</v>
      </c>
      <c r="U31" s="1057">
        <v>3434</v>
      </c>
      <c r="V31" s="1057">
        <f>(U31-T31)</f>
        <v>79</v>
      </c>
      <c r="W31" s="1061">
        <v>40</v>
      </c>
      <c r="X31" s="391">
        <f t="shared" si="10"/>
        <v>79</v>
      </c>
      <c r="Y31" s="391"/>
      <c r="Z31" s="3513" t="s">
        <v>3312</v>
      </c>
      <c r="AA31" s="1168">
        <v>15830</v>
      </c>
      <c r="AB31" s="1168">
        <v>16976</v>
      </c>
      <c r="AC31" s="3584">
        <v>1</v>
      </c>
      <c r="AD31" s="1168">
        <f>(AB31-AA31)*AC31</f>
        <v>1146</v>
      </c>
      <c r="AE31" s="3023" t="s">
        <v>3313</v>
      </c>
      <c r="AF31" s="709"/>
      <c r="AI31" s="110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94"/>
      <c r="BD31" s="1924"/>
      <c r="BE31" s="1924"/>
      <c r="BF31" s="110"/>
      <c r="BG31" s="294"/>
      <c r="BH31" s="294"/>
      <c r="BI31" s="110"/>
      <c r="BJ31" s="110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24"/>
      <c r="EC31" s="24"/>
      <c r="ED31" s="24"/>
      <c r="EE31" s="24"/>
      <c r="EF31" s="24"/>
      <c r="EG31" s="24"/>
      <c r="EH31" s="24"/>
      <c r="EI31" s="24"/>
      <c r="EJ31" s="24"/>
      <c r="EK31" s="24"/>
      <c r="EL31" s="24"/>
      <c r="EM31" s="24"/>
      <c r="EN31" s="24"/>
      <c r="EO31" s="24"/>
      <c r="EP31" s="24"/>
      <c r="EQ31" s="24"/>
      <c r="ER31" s="24"/>
      <c r="ES31" s="24"/>
      <c r="ET31" s="24"/>
      <c r="EU31" s="24"/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24"/>
      <c r="FL31" s="24"/>
      <c r="FM31" s="24"/>
      <c r="FN31" s="24"/>
      <c r="FO31" s="24"/>
      <c r="FP31" s="24"/>
      <c r="FQ31" s="24"/>
      <c r="FR31" s="24"/>
      <c r="FS31" s="24"/>
      <c r="FT31" s="24"/>
      <c r="FU31" s="24"/>
      <c r="FV31" s="24"/>
      <c r="FW31" s="24"/>
      <c r="FX31" s="24"/>
      <c r="FY31" s="24"/>
      <c r="FZ31" s="24"/>
      <c r="GA31" s="24"/>
      <c r="GB31" s="24"/>
      <c r="GC31" s="24"/>
      <c r="GD31" s="24"/>
      <c r="GE31" s="24"/>
      <c r="GF31" s="24"/>
      <c r="GG31" s="24"/>
      <c r="GH31" s="24"/>
      <c r="GI31" s="24"/>
      <c r="GJ31" s="24"/>
      <c r="GK31" s="24"/>
      <c r="GL31" s="24"/>
      <c r="GM31" s="24"/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24"/>
      <c r="HD31" s="24"/>
      <c r="HE31" s="24"/>
      <c r="HF31" s="24"/>
      <c r="HG31" s="24"/>
      <c r="HH31" s="24"/>
      <c r="HI31" s="24"/>
      <c r="HJ31" s="24"/>
    </row>
    <row r="32" spans="1:218" ht="24.95" customHeight="1" thickBot="1">
      <c r="A32" s="4705"/>
      <c r="B32" s="2101">
        <v>27</v>
      </c>
      <c r="C32" s="1733" t="s">
        <v>638</v>
      </c>
      <c r="D32" s="1734" t="s">
        <v>13</v>
      </c>
      <c r="E32" s="3085" t="s">
        <v>335</v>
      </c>
      <c r="F32" s="1751">
        <v>110.35</v>
      </c>
      <c r="G32" s="1751"/>
      <c r="H32" s="1751"/>
      <c r="I32" s="1751">
        <f t="shared" si="0"/>
        <v>33.380874999999996</v>
      </c>
      <c r="J32" s="1710" t="s">
        <v>878</v>
      </c>
      <c r="K32" s="1067">
        <v>3594</v>
      </c>
      <c r="L32" s="1067">
        <v>3675</v>
      </c>
      <c r="M32" s="1067">
        <f t="shared" si="9"/>
        <v>81</v>
      </c>
      <c r="N32" s="1067">
        <v>2566</v>
      </c>
      <c r="O32" s="1067">
        <v>2667</v>
      </c>
      <c r="P32" s="1067">
        <f t="shared" si="6"/>
        <v>101</v>
      </c>
      <c r="Q32" s="1067">
        <v>745088</v>
      </c>
      <c r="R32" s="1067">
        <v>752199</v>
      </c>
      <c r="S32" s="3519">
        <f>W32*X32</f>
        <v>7111</v>
      </c>
      <c r="T32" s="1057">
        <v>476</v>
      </c>
      <c r="U32" s="1057">
        <v>476</v>
      </c>
      <c r="V32" s="1057">
        <f>(U32-T32)</f>
        <v>0</v>
      </c>
      <c r="W32" s="1061">
        <v>1</v>
      </c>
      <c r="X32" s="391">
        <f t="shared" si="10"/>
        <v>7111</v>
      </c>
      <c r="Y32" s="391"/>
      <c r="Z32" s="3055" t="s">
        <v>3276</v>
      </c>
      <c r="AA32" s="2873">
        <f>SUM(AA29:AA31)</f>
        <v>25960</v>
      </c>
      <c r="AB32" s="2873">
        <f>SUM(AB29:AB31)</f>
        <v>27829</v>
      </c>
      <c r="AC32" s="3585">
        <v>1</v>
      </c>
      <c r="AD32" s="2873">
        <f>AD31+AD29+AD30</f>
        <v>1869</v>
      </c>
      <c r="AE32" s="962"/>
      <c r="AF32" s="480"/>
      <c r="AG32" s="110"/>
      <c r="AH32" s="627"/>
      <c r="AI32" s="110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94"/>
      <c r="BD32" s="1924"/>
      <c r="BE32" s="1924"/>
      <c r="BF32" s="110"/>
      <c r="BG32" s="294"/>
      <c r="BH32" s="294"/>
      <c r="BI32" s="110"/>
      <c r="BJ32" s="110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24"/>
      <c r="EB32" s="2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24"/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24"/>
      <c r="FL32" s="24"/>
      <c r="FM32" s="24"/>
      <c r="FN32" s="24"/>
      <c r="FO32" s="24"/>
      <c r="FP32" s="24"/>
      <c r="FQ32" s="24"/>
      <c r="FR32" s="24"/>
      <c r="FS32" s="24"/>
      <c r="FT32" s="24"/>
      <c r="FU32" s="24"/>
      <c r="FV32" s="24"/>
      <c r="FW32" s="24"/>
      <c r="FX32" s="24"/>
      <c r="FY32" s="24"/>
      <c r="FZ32" s="24"/>
      <c r="GA32" s="24"/>
      <c r="GB32" s="24"/>
      <c r="GC32" s="24"/>
      <c r="GD32" s="24"/>
      <c r="GE32" s="24"/>
      <c r="GF32" s="24"/>
      <c r="GG32" s="24"/>
      <c r="GH32" s="24"/>
      <c r="GI32" s="24"/>
      <c r="GJ32" s="24"/>
      <c r="GK32" s="24"/>
      <c r="GL32" s="24"/>
      <c r="GM32" s="24"/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24"/>
      <c r="HD32" s="24"/>
      <c r="HE32" s="24"/>
      <c r="HF32" s="24"/>
      <c r="HG32" s="24"/>
      <c r="HH32" s="24"/>
      <c r="HI32" s="24"/>
      <c r="HJ32" s="24"/>
    </row>
    <row r="33" spans="1:218" ht="24.95" customHeight="1">
      <c r="A33" s="4705"/>
      <c r="B33" s="2101">
        <v>28</v>
      </c>
      <c r="C33" s="1733" t="s">
        <v>638</v>
      </c>
      <c r="D33" s="1734" t="s">
        <v>13</v>
      </c>
      <c r="E33" s="3085" t="s">
        <v>333</v>
      </c>
      <c r="F33" s="1751">
        <v>97.08</v>
      </c>
      <c r="G33" s="1709"/>
      <c r="H33" s="1709"/>
      <c r="I33" s="1709">
        <f t="shared" si="0"/>
        <v>29.366699999999998</v>
      </c>
      <c r="J33" s="1739" t="s">
        <v>689</v>
      </c>
      <c r="K33" s="1067">
        <v>6674</v>
      </c>
      <c r="L33" s="1067">
        <v>6724</v>
      </c>
      <c r="M33" s="1067">
        <f t="shared" si="9"/>
        <v>50</v>
      </c>
      <c r="N33" s="1067">
        <v>7917</v>
      </c>
      <c r="O33" s="1067">
        <v>8019</v>
      </c>
      <c r="P33" s="1067">
        <f t="shared" si="6"/>
        <v>102</v>
      </c>
      <c r="Q33" s="3062">
        <f>AA66</f>
        <v>317087.40000000002</v>
      </c>
      <c r="R33" s="3062">
        <f>AB66</f>
        <v>322394.8</v>
      </c>
      <c r="S33" s="3062">
        <f>AD66</f>
        <v>5307.4000000000015</v>
      </c>
      <c r="T33" s="1059"/>
      <c r="U33" s="1059"/>
      <c r="V33" s="1059"/>
      <c r="W33" s="1061">
        <v>1</v>
      </c>
      <c r="X33" s="391">
        <f>R33-Q33</f>
        <v>5307.3999999999651</v>
      </c>
      <c r="Y33" s="391"/>
      <c r="AF33" s="480"/>
      <c r="AG33" s="110"/>
      <c r="AH33" s="627"/>
      <c r="AI33" s="110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94"/>
      <c r="BD33" s="1924"/>
      <c r="BE33" s="1924"/>
      <c r="BF33" s="110"/>
      <c r="BG33" s="294"/>
      <c r="BH33" s="294"/>
      <c r="BI33" s="110"/>
      <c r="BJ33" s="110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/>
      <c r="DX33" s="24"/>
      <c r="DY33" s="24"/>
      <c r="DZ33" s="24"/>
      <c r="EA33" s="24"/>
      <c r="EB33" s="24"/>
      <c r="EC33" s="24"/>
      <c r="ED33" s="24"/>
      <c r="EE33" s="24"/>
      <c r="EF33" s="24"/>
      <c r="EG33" s="24"/>
      <c r="EH33" s="24"/>
      <c r="EI33" s="24"/>
      <c r="EJ33" s="24"/>
      <c r="EK33" s="24"/>
      <c r="EL33" s="24"/>
      <c r="EM33" s="24"/>
      <c r="EN33" s="24"/>
      <c r="EO33" s="24"/>
      <c r="EP33" s="24"/>
      <c r="EQ33" s="24"/>
      <c r="ER33" s="24"/>
      <c r="ES33" s="24"/>
      <c r="ET33" s="24"/>
      <c r="EU33" s="24"/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  <c r="FK33" s="24"/>
      <c r="FL33" s="24"/>
      <c r="FM33" s="24"/>
      <c r="FN33" s="24"/>
      <c r="FO33" s="24"/>
      <c r="FP33" s="24"/>
      <c r="FQ33" s="24"/>
      <c r="FR33" s="24"/>
      <c r="FS33" s="24"/>
      <c r="FT33" s="24"/>
      <c r="FU33" s="24"/>
      <c r="FV33" s="24"/>
      <c r="FW33" s="24"/>
      <c r="FX33" s="24"/>
      <c r="FY33" s="24"/>
      <c r="FZ33" s="24"/>
      <c r="GA33" s="24"/>
      <c r="GB33" s="24"/>
      <c r="GC33" s="24"/>
      <c r="GD33" s="24"/>
      <c r="GE33" s="24"/>
      <c r="GF33" s="24"/>
      <c r="GG33" s="24"/>
      <c r="GH33" s="24"/>
      <c r="GI33" s="24"/>
      <c r="GJ33" s="24"/>
      <c r="GK33" s="24"/>
      <c r="GL33" s="24"/>
      <c r="GM33" s="24"/>
      <c r="GN33" s="24"/>
      <c r="GO33" s="24"/>
      <c r="GP33" s="24"/>
      <c r="GQ33" s="24"/>
      <c r="GR33" s="24"/>
      <c r="GS33" s="24"/>
      <c r="GT33" s="24"/>
      <c r="GU33" s="24"/>
      <c r="GV33" s="24"/>
      <c r="GW33" s="24"/>
      <c r="GX33" s="24"/>
      <c r="GY33" s="24"/>
      <c r="GZ33" s="24"/>
      <c r="HA33" s="24"/>
      <c r="HB33" s="24"/>
      <c r="HC33" s="24"/>
      <c r="HD33" s="24"/>
      <c r="HE33" s="24"/>
      <c r="HF33" s="24"/>
      <c r="HG33" s="24"/>
      <c r="HH33" s="24"/>
      <c r="HI33" s="24"/>
      <c r="HJ33" s="24"/>
    </row>
    <row r="34" spans="1:218" ht="24.95" customHeight="1" thickBot="1">
      <c r="A34" s="4705"/>
      <c r="B34" s="2101">
        <v>29</v>
      </c>
      <c r="C34" s="1733" t="s">
        <v>638</v>
      </c>
      <c r="D34" s="1734" t="s">
        <v>13</v>
      </c>
      <c r="E34" s="3085" t="s">
        <v>327</v>
      </c>
      <c r="F34" s="1736">
        <v>294.04000000000002</v>
      </c>
      <c r="G34" s="1736"/>
      <c r="H34" s="1736"/>
      <c r="I34" s="1736">
        <f t="shared" si="0"/>
        <v>88.947100000000006</v>
      </c>
      <c r="J34" s="1737" t="s">
        <v>2296</v>
      </c>
      <c r="K34" s="1067">
        <v>20129</v>
      </c>
      <c r="L34" s="1067">
        <v>20377</v>
      </c>
      <c r="M34" s="1067">
        <f t="shared" si="9"/>
        <v>248</v>
      </c>
      <c r="N34" s="1067">
        <v>5820</v>
      </c>
      <c r="O34" s="1067">
        <v>5906</v>
      </c>
      <c r="P34" s="1067">
        <f t="shared" si="6"/>
        <v>86</v>
      </c>
      <c r="Q34" s="1067">
        <v>700809</v>
      </c>
      <c r="R34" s="1067">
        <v>711909</v>
      </c>
      <c r="S34" s="1067">
        <f t="shared" ref="S34:S42" si="11">W34*X34</f>
        <v>11100</v>
      </c>
      <c r="T34" s="1057">
        <v>7604</v>
      </c>
      <c r="U34" s="1057">
        <v>7604</v>
      </c>
      <c r="V34" s="1057">
        <f>(U34-T34)*0.8</f>
        <v>0</v>
      </c>
      <c r="W34" s="1061">
        <v>1</v>
      </c>
      <c r="X34" s="391">
        <f>R34-Q34</f>
        <v>11100</v>
      </c>
      <c r="Y34" s="477"/>
      <c r="Z34" s="1878" t="s">
        <v>1964</v>
      </c>
      <c r="AA34" s="1878"/>
      <c r="AF34" s="480"/>
      <c r="AG34" s="110"/>
      <c r="AH34" s="110"/>
      <c r="AI34" s="110"/>
      <c r="AJ34" s="24"/>
      <c r="AK34" s="24"/>
      <c r="AL34" s="24"/>
      <c r="AM34" s="24"/>
      <c r="AN34" s="24"/>
      <c r="AO34" s="123"/>
      <c r="AP34" s="479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94"/>
      <c r="BD34" s="226"/>
      <c r="BE34" s="226"/>
      <c r="BF34" s="110"/>
      <c r="BG34" s="294"/>
      <c r="BH34" s="294"/>
      <c r="BI34" s="110"/>
      <c r="BJ34" s="110"/>
      <c r="BK34" s="110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V34" s="24"/>
      <c r="DW34" s="24"/>
      <c r="DX34" s="24"/>
      <c r="DY34" s="24"/>
      <c r="DZ34" s="24"/>
      <c r="EA34" s="24"/>
      <c r="EB34" s="24"/>
      <c r="EC34" s="24"/>
      <c r="ED34" s="24"/>
      <c r="EE34" s="24"/>
      <c r="EF34" s="24"/>
      <c r="EG34" s="24"/>
      <c r="EH34" s="24"/>
      <c r="EI34" s="24"/>
      <c r="EJ34" s="24"/>
      <c r="EK34" s="24"/>
      <c r="EL34" s="24"/>
      <c r="EM34" s="24"/>
      <c r="EN34" s="24"/>
      <c r="EO34" s="24"/>
      <c r="EP34" s="24"/>
      <c r="EQ34" s="24"/>
      <c r="ER34" s="24"/>
      <c r="ES34" s="24"/>
      <c r="ET34" s="24"/>
      <c r="EU34" s="24"/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24"/>
      <c r="FL34" s="24"/>
      <c r="FM34" s="24"/>
      <c r="FN34" s="24"/>
      <c r="FO34" s="24"/>
      <c r="FP34" s="24"/>
      <c r="FQ34" s="24"/>
      <c r="FR34" s="24"/>
      <c r="FS34" s="24"/>
      <c r="FT34" s="24"/>
      <c r="FU34" s="24"/>
      <c r="FV34" s="24"/>
      <c r="FW34" s="24"/>
      <c r="FX34" s="24"/>
      <c r="FY34" s="24"/>
      <c r="FZ34" s="24"/>
      <c r="GA34" s="24"/>
      <c r="GB34" s="24"/>
      <c r="GC34" s="24"/>
      <c r="GD34" s="24"/>
      <c r="GE34" s="24"/>
      <c r="GF34" s="24"/>
      <c r="GG34" s="24"/>
      <c r="GH34" s="24"/>
      <c r="GI34" s="24"/>
      <c r="GJ34" s="24"/>
      <c r="GK34" s="24"/>
      <c r="GL34" s="24"/>
      <c r="GM34" s="24"/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24"/>
      <c r="HD34" s="24"/>
      <c r="HE34" s="24"/>
      <c r="HF34" s="24"/>
      <c r="HG34" s="24"/>
      <c r="HH34" s="24"/>
      <c r="HI34" s="24"/>
      <c r="HJ34" s="24"/>
    </row>
    <row r="35" spans="1:218" ht="24.95" customHeight="1" thickBot="1">
      <c r="A35" s="4705"/>
      <c r="B35" s="2101">
        <v>30</v>
      </c>
      <c r="C35" s="1733" t="s">
        <v>638</v>
      </c>
      <c r="D35" s="1734" t="s">
        <v>13</v>
      </c>
      <c r="E35" s="3085" t="s">
        <v>690</v>
      </c>
      <c r="F35" s="1751">
        <v>192.26</v>
      </c>
      <c r="G35" s="1709"/>
      <c r="H35" s="1709"/>
      <c r="I35" s="1709">
        <f t="shared" si="0"/>
        <v>58.158649999999994</v>
      </c>
      <c r="J35" s="1737" t="s">
        <v>866</v>
      </c>
      <c r="K35" s="1067">
        <v>10537</v>
      </c>
      <c r="L35" s="1067">
        <v>10562</v>
      </c>
      <c r="M35" s="1067">
        <f t="shared" si="9"/>
        <v>25</v>
      </c>
      <c r="N35" s="1067">
        <v>5920</v>
      </c>
      <c r="O35" s="1067">
        <v>5969</v>
      </c>
      <c r="P35" s="1067">
        <f t="shared" si="6"/>
        <v>49</v>
      </c>
      <c r="Q35" s="1067">
        <v>369117</v>
      </c>
      <c r="R35" s="1067">
        <v>372016</v>
      </c>
      <c r="S35" s="1067">
        <f t="shared" si="11"/>
        <v>2899</v>
      </c>
      <c r="T35" s="1057">
        <v>18338</v>
      </c>
      <c r="U35" s="1057">
        <v>18904</v>
      </c>
      <c r="V35" s="1057">
        <f>(U35-T35)*0.3</f>
        <v>169.79999999999998</v>
      </c>
      <c r="W35" s="1061">
        <v>1</v>
      </c>
      <c r="X35" s="391">
        <f>R35-Q35</f>
        <v>2899</v>
      </c>
      <c r="Y35" s="24"/>
      <c r="Z35" s="1189" t="s">
        <v>1516</v>
      </c>
      <c r="AA35" s="1125" t="s">
        <v>238</v>
      </c>
      <c r="AB35" s="1125" t="s">
        <v>235</v>
      </c>
      <c r="AC35" s="1879" t="s">
        <v>170</v>
      </c>
      <c r="AD35" s="1880"/>
      <c r="AE35" s="1186"/>
      <c r="AF35" s="480"/>
      <c r="AG35" s="110"/>
      <c r="AH35" s="110"/>
      <c r="AI35" s="110"/>
      <c r="AJ35" s="24"/>
      <c r="AK35" s="24"/>
      <c r="AL35" s="24"/>
      <c r="AM35" s="24"/>
      <c r="AN35" s="24"/>
      <c r="AO35" s="123"/>
      <c r="AP35" s="479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24"/>
      <c r="DZ35" s="24"/>
      <c r="EA35" s="24"/>
      <c r="EB35" s="24"/>
      <c r="EC35" s="24"/>
      <c r="ED35" s="24"/>
      <c r="EE35" s="24"/>
      <c r="EF35" s="24"/>
      <c r="EG35" s="24"/>
      <c r="EH35" s="24"/>
      <c r="EI35" s="24"/>
      <c r="EJ35" s="24"/>
      <c r="EK35" s="24"/>
      <c r="EL35" s="24"/>
      <c r="EM35" s="24"/>
      <c r="EN35" s="24"/>
      <c r="EO35" s="24"/>
      <c r="EP35" s="24"/>
      <c r="EQ35" s="24"/>
      <c r="ER35" s="24"/>
      <c r="ES35" s="24"/>
      <c r="ET35" s="24"/>
      <c r="EU35" s="24"/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  <c r="FK35" s="24"/>
      <c r="FL35" s="24"/>
      <c r="FM35" s="24"/>
      <c r="FN35" s="24"/>
      <c r="FO35" s="24"/>
      <c r="FP35" s="24"/>
      <c r="FQ35" s="24"/>
      <c r="FR35" s="24"/>
      <c r="FS35" s="24"/>
      <c r="FT35" s="24"/>
      <c r="FU35" s="24"/>
      <c r="FV35" s="24"/>
      <c r="FW35" s="24"/>
      <c r="FX35" s="24"/>
      <c r="FY35" s="24"/>
      <c r="FZ35" s="24"/>
      <c r="GA35" s="24"/>
      <c r="GB35" s="24"/>
      <c r="GC35" s="24"/>
      <c r="GD35" s="24"/>
      <c r="GE35" s="24"/>
      <c r="GF35" s="24"/>
      <c r="GG35" s="24"/>
      <c r="GH35" s="24"/>
      <c r="GI35" s="24"/>
      <c r="GJ35" s="24"/>
      <c r="GK35" s="24"/>
      <c r="GL35" s="24"/>
      <c r="GM35" s="24"/>
      <c r="GN35" s="24"/>
      <c r="GO35" s="24"/>
      <c r="GP35" s="24"/>
      <c r="GQ35" s="24"/>
      <c r="GR35" s="24"/>
      <c r="GS35" s="24"/>
      <c r="GT35" s="24"/>
      <c r="GU35" s="24"/>
      <c r="GV35" s="24"/>
      <c r="GW35" s="24"/>
      <c r="GX35" s="24"/>
      <c r="GY35" s="24"/>
      <c r="GZ35" s="24"/>
      <c r="HA35" s="24"/>
      <c r="HB35" s="24"/>
      <c r="HC35" s="24"/>
      <c r="HD35" s="24"/>
      <c r="HE35" s="24"/>
      <c r="HF35" s="24"/>
      <c r="HG35" s="24"/>
      <c r="HH35" s="24"/>
      <c r="HI35" s="24"/>
      <c r="HJ35" s="24"/>
    </row>
    <row r="36" spans="1:218" ht="24.95" customHeight="1">
      <c r="A36" s="4705"/>
      <c r="B36" s="2101">
        <v>31</v>
      </c>
      <c r="C36" s="1733" t="s">
        <v>638</v>
      </c>
      <c r="D36" s="1734" t="s">
        <v>13</v>
      </c>
      <c r="E36" s="3103" t="s">
        <v>869</v>
      </c>
      <c r="F36" s="1751">
        <v>77.64</v>
      </c>
      <c r="G36" s="1751"/>
      <c r="H36" s="1751"/>
      <c r="I36" s="1751">
        <f t="shared" si="0"/>
        <v>23.4861</v>
      </c>
      <c r="J36" s="1739" t="s">
        <v>883</v>
      </c>
      <c r="K36" s="1067">
        <v>4832</v>
      </c>
      <c r="L36" s="1067">
        <v>4871</v>
      </c>
      <c r="M36" s="1067">
        <f t="shared" si="9"/>
        <v>39</v>
      </c>
      <c r="N36" s="1067">
        <v>1022</v>
      </c>
      <c r="O36" s="1067">
        <v>1121</v>
      </c>
      <c r="P36" s="1067">
        <f t="shared" si="6"/>
        <v>99</v>
      </c>
      <c r="Q36" s="1067">
        <v>261205</v>
      </c>
      <c r="R36" s="1067">
        <v>263794</v>
      </c>
      <c r="S36" s="1067">
        <f t="shared" si="11"/>
        <v>2589</v>
      </c>
      <c r="T36" s="1057">
        <v>2028</v>
      </c>
      <c r="U36" s="1067">
        <v>2070</v>
      </c>
      <c r="V36" s="2417">
        <f>(U36-T36)*0.3</f>
        <v>12.6</v>
      </c>
      <c r="W36" s="1061">
        <v>1</v>
      </c>
      <c r="X36" s="391">
        <f>R36-Q36</f>
        <v>2589</v>
      </c>
      <c r="Y36" s="24"/>
      <c r="Z36" s="1566" t="s">
        <v>1961</v>
      </c>
      <c r="AA36" s="1125">
        <v>789</v>
      </c>
      <c r="AB36" s="1125">
        <v>796</v>
      </c>
      <c r="AC36" s="1569">
        <f>AB36-AA36</f>
        <v>7</v>
      </c>
      <c r="AD36" s="1185"/>
      <c r="AE36" s="1186"/>
      <c r="AF36" s="480"/>
      <c r="AI36" s="110"/>
      <c r="AJ36" s="110"/>
      <c r="AK36" s="1526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24"/>
      <c r="DX36" s="24"/>
      <c r="DY36" s="24"/>
      <c r="DZ36" s="24"/>
      <c r="EA36" s="24"/>
      <c r="EB36" s="24"/>
      <c r="EC36" s="24"/>
      <c r="ED36" s="24"/>
      <c r="EE36" s="24"/>
      <c r="EF36" s="24"/>
      <c r="EG36" s="24"/>
      <c r="EH36" s="24"/>
      <c r="EI36" s="24"/>
      <c r="EJ36" s="24"/>
      <c r="EK36" s="24"/>
      <c r="EL36" s="24"/>
      <c r="EM36" s="24"/>
      <c r="EN36" s="24"/>
      <c r="EO36" s="24"/>
      <c r="EP36" s="24"/>
      <c r="EQ36" s="24"/>
      <c r="ER36" s="24"/>
      <c r="ES36" s="24"/>
      <c r="ET36" s="24"/>
      <c r="EU36" s="24"/>
      <c r="EV36" s="24"/>
      <c r="EW36" s="24"/>
      <c r="EX36" s="24"/>
      <c r="EY36" s="24"/>
      <c r="EZ36" s="24"/>
      <c r="FA36" s="24"/>
      <c r="FB36" s="24"/>
      <c r="FC36" s="24"/>
      <c r="FD36" s="24"/>
      <c r="FE36" s="24"/>
      <c r="FF36" s="24"/>
      <c r="FG36" s="24"/>
      <c r="FH36" s="24"/>
      <c r="FI36" s="24"/>
      <c r="FJ36" s="24"/>
      <c r="FK36" s="24"/>
      <c r="FL36" s="24"/>
      <c r="FM36" s="24"/>
      <c r="FN36" s="24"/>
      <c r="FO36" s="24"/>
      <c r="FP36" s="24"/>
      <c r="FQ36" s="24"/>
      <c r="FR36" s="24"/>
      <c r="FS36" s="24"/>
      <c r="FT36" s="24"/>
      <c r="FU36" s="24"/>
      <c r="FV36" s="24"/>
      <c r="FW36" s="24"/>
      <c r="FX36" s="24"/>
      <c r="FY36" s="24"/>
      <c r="FZ36" s="24"/>
      <c r="GA36" s="24"/>
      <c r="GB36" s="24"/>
      <c r="GC36" s="24"/>
      <c r="GD36" s="24"/>
      <c r="GE36" s="24"/>
      <c r="GF36" s="24"/>
      <c r="GG36" s="24"/>
      <c r="GH36" s="24"/>
      <c r="GI36" s="24"/>
      <c r="GJ36" s="24"/>
      <c r="GK36" s="24"/>
      <c r="GL36" s="24"/>
      <c r="GM36" s="24"/>
      <c r="GN36" s="24"/>
      <c r="GO36" s="24"/>
      <c r="GP36" s="24"/>
      <c r="GQ36" s="24"/>
      <c r="GR36" s="24"/>
      <c r="GS36" s="24"/>
      <c r="GT36" s="24"/>
      <c r="GU36" s="24"/>
      <c r="GV36" s="24"/>
      <c r="GW36" s="24"/>
      <c r="GX36" s="24"/>
      <c r="GY36" s="24"/>
      <c r="GZ36" s="24"/>
      <c r="HA36" s="24"/>
      <c r="HB36" s="24"/>
      <c r="HC36" s="24"/>
      <c r="HD36" s="24"/>
      <c r="HE36" s="24"/>
      <c r="HF36" s="24"/>
      <c r="HG36" s="24"/>
      <c r="HH36" s="24"/>
      <c r="HI36" s="24"/>
      <c r="HJ36" s="24"/>
    </row>
    <row r="37" spans="1:218" ht="24.95" customHeight="1">
      <c r="A37" s="4705"/>
      <c r="B37" s="2101">
        <v>32</v>
      </c>
      <c r="C37" s="1733" t="s">
        <v>638</v>
      </c>
      <c r="D37" s="1734" t="s">
        <v>13</v>
      </c>
      <c r="E37" s="3103" t="s">
        <v>892</v>
      </c>
      <c r="F37" s="1751">
        <v>132.24</v>
      </c>
      <c r="G37" s="1751"/>
      <c r="H37" s="1751"/>
      <c r="I37" s="1751">
        <f t="shared" si="0"/>
        <v>40.002600000000001</v>
      </c>
      <c r="J37" s="1739" t="s">
        <v>2239</v>
      </c>
      <c r="K37" s="1067">
        <v>6883</v>
      </c>
      <c r="L37" s="1067">
        <v>6939</v>
      </c>
      <c r="M37" s="1067">
        <f t="shared" si="9"/>
        <v>56</v>
      </c>
      <c r="N37" s="1067">
        <v>6417</v>
      </c>
      <c r="O37" s="1067">
        <v>6537</v>
      </c>
      <c r="P37" s="1067">
        <f t="shared" si="6"/>
        <v>120</v>
      </c>
      <c r="Q37" s="1067">
        <v>391521</v>
      </c>
      <c r="R37" s="1067">
        <v>395339</v>
      </c>
      <c r="S37" s="1067">
        <f t="shared" si="11"/>
        <v>3818</v>
      </c>
      <c r="T37" s="1057">
        <v>2206</v>
      </c>
      <c r="U37" s="1057">
        <v>2206</v>
      </c>
      <c r="V37" s="1057">
        <f>(U37-T37)</f>
        <v>0</v>
      </c>
      <c r="W37" s="240">
        <v>1</v>
      </c>
      <c r="X37" s="391">
        <f>R37-Q37</f>
        <v>3818</v>
      </c>
      <c r="Y37" s="477" t="s">
        <v>388</v>
      </c>
      <c r="Z37" s="1567" t="s">
        <v>1962</v>
      </c>
      <c r="AA37" s="1570">
        <v>723</v>
      </c>
      <c r="AB37" s="1570">
        <v>731</v>
      </c>
      <c r="AC37" s="1571">
        <f>AB37-AA37</f>
        <v>8</v>
      </c>
      <c r="AD37" s="294"/>
      <c r="AE37" s="110"/>
      <c r="AF37" s="294"/>
      <c r="AG37" s="110"/>
      <c r="AH37" s="110"/>
      <c r="AI37" s="24"/>
      <c r="AJ37" s="24"/>
      <c r="AK37" s="1925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/>
      <c r="CZ37" s="24"/>
      <c r="DA37" s="24"/>
      <c r="DB37" s="24"/>
      <c r="DC37" s="24"/>
      <c r="DD37" s="24"/>
      <c r="DE37" s="24"/>
      <c r="DF37" s="24"/>
      <c r="DG37" s="24"/>
      <c r="DH37" s="24"/>
      <c r="DI37" s="24"/>
      <c r="DJ37" s="24"/>
      <c r="DK37" s="24"/>
      <c r="DL37" s="24"/>
      <c r="DM37" s="24"/>
      <c r="DN37" s="24"/>
      <c r="DO37" s="24"/>
      <c r="DP37" s="24"/>
      <c r="DQ37" s="24"/>
      <c r="DR37" s="24"/>
      <c r="DS37" s="24"/>
      <c r="DT37" s="24"/>
      <c r="DU37" s="24"/>
      <c r="DV37" s="24"/>
      <c r="DW37" s="24"/>
      <c r="DX37" s="24"/>
      <c r="DY37" s="24"/>
      <c r="DZ37" s="24"/>
      <c r="EA37" s="24"/>
      <c r="EB37" s="24"/>
      <c r="EC37" s="24"/>
      <c r="ED37" s="24"/>
      <c r="EE37" s="24"/>
      <c r="EF37" s="24"/>
      <c r="EG37" s="24"/>
      <c r="EH37" s="24"/>
      <c r="EI37" s="24"/>
      <c r="EJ37" s="24"/>
      <c r="EK37" s="24"/>
      <c r="EL37" s="24"/>
      <c r="EM37" s="24"/>
      <c r="EN37" s="24"/>
      <c r="EO37" s="24"/>
      <c r="EP37" s="24"/>
      <c r="EQ37" s="24"/>
      <c r="ER37" s="24"/>
      <c r="ES37" s="24"/>
      <c r="ET37" s="24"/>
      <c r="EU37" s="24"/>
      <c r="EV37" s="24"/>
      <c r="EW37" s="24"/>
      <c r="EX37" s="24"/>
      <c r="EY37" s="24"/>
      <c r="EZ37" s="24"/>
      <c r="FA37" s="24"/>
      <c r="FB37" s="24"/>
      <c r="FC37" s="24"/>
      <c r="FD37" s="24"/>
      <c r="FE37" s="24"/>
      <c r="FF37" s="24"/>
      <c r="FG37" s="24"/>
      <c r="FH37" s="24"/>
      <c r="FI37" s="24"/>
      <c r="FJ37" s="24"/>
      <c r="FK37" s="24"/>
      <c r="FL37" s="24"/>
      <c r="FM37" s="24"/>
      <c r="FN37" s="24"/>
      <c r="FO37" s="24"/>
      <c r="FP37" s="24"/>
      <c r="FQ37" s="24"/>
      <c r="FR37" s="24"/>
      <c r="FS37" s="24"/>
      <c r="FT37" s="24"/>
      <c r="FU37" s="24"/>
      <c r="FV37" s="24"/>
      <c r="FW37" s="24"/>
      <c r="FX37" s="24"/>
      <c r="FY37" s="24"/>
      <c r="FZ37" s="24"/>
      <c r="GA37" s="24"/>
      <c r="GB37" s="24"/>
      <c r="GC37" s="24"/>
      <c r="GD37" s="24"/>
      <c r="GE37" s="24"/>
      <c r="GF37" s="24"/>
      <c r="GG37" s="24"/>
      <c r="GH37" s="24"/>
      <c r="GI37" s="24"/>
      <c r="GJ37" s="24"/>
      <c r="GK37" s="24"/>
      <c r="GL37" s="24"/>
      <c r="GM37" s="24"/>
      <c r="GN37" s="24"/>
      <c r="GO37" s="24"/>
      <c r="GP37" s="24"/>
      <c r="GQ37" s="24"/>
      <c r="GR37" s="24"/>
      <c r="GS37" s="24"/>
      <c r="GT37" s="24"/>
      <c r="GU37" s="24"/>
      <c r="GV37" s="24"/>
      <c r="GW37" s="24"/>
      <c r="GX37" s="24"/>
      <c r="GY37" s="24"/>
      <c r="GZ37" s="24"/>
      <c r="HA37" s="24"/>
      <c r="HB37" s="24"/>
      <c r="HC37" s="24"/>
      <c r="HD37" s="24"/>
      <c r="HE37" s="24"/>
      <c r="HF37" s="24"/>
      <c r="HG37" s="24"/>
      <c r="HH37" s="24"/>
      <c r="HI37" s="24"/>
      <c r="HJ37" s="24"/>
    </row>
    <row r="38" spans="1:218" ht="24.95" customHeight="1" thickBot="1">
      <c r="A38" s="4705"/>
      <c r="B38" s="2101">
        <v>33</v>
      </c>
      <c r="C38" s="1733" t="s">
        <v>638</v>
      </c>
      <c r="D38" s="1734" t="s">
        <v>13</v>
      </c>
      <c r="E38" s="3103" t="s">
        <v>330</v>
      </c>
      <c r="F38" s="1751">
        <v>119.79</v>
      </c>
      <c r="G38" s="1751"/>
      <c r="H38" s="1751"/>
      <c r="I38" s="1751">
        <f t="shared" si="0"/>
        <v>36.236474999999999</v>
      </c>
      <c r="J38" s="1737" t="s">
        <v>2238</v>
      </c>
      <c r="K38" s="1067">
        <v>3385</v>
      </c>
      <c r="L38" s="1067">
        <v>3407</v>
      </c>
      <c r="M38" s="1067">
        <f t="shared" si="9"/>
        <v>22</v>
      </c>
      <c r="N38" s="1067">
        <v>9143</v>
      </c>
      <c r="O38" s="1067">
        <v>9254</v>
      </c>
      <c r="P38" s="1067">
        <f t="shared" si="6"/>
        <v>111</v>
      </c>
      <c r="Q38" s="1067">
        <v>445988</v>
      </c>
      <c r="R38" s="1067">
        <v>449368</v>
      </c>
      <c r="S38" s="1067">
        <f t="shared" si="11"/>
        <v>3380</v>
      </c>
      <c r="T38" s="1059"/>
      <c r="U38" s="1059"/>
      <c r="V38" s="1059"/>
      <c r="W38" s="240">
        <v>1</v>
      </c>
      <c r="X38" s="391">
        <f t="shared" ref="X38:X68" si="12">R38-Q38</f>
        <v>3380</v>
      </c>
      <c r="Y38" s="24"/>
      <c r="Z38" s="1568" t="s">
        <v>1963</v>
      </c>
      <c r="AA38" s="1572">
        <f>AA36+AA37</f>
        <v>1512</v>
      </c>
      <c r="AB38" s="1572">
        <f>AB36+AB37</f>
        <v>1527</v>
      </c>
      <c r="AC38" s="1573">
        <f>AC36+AC37</f>
        <v>15</v>
      </c>
      <c r="AD38" s="110"/>
      <c r="AE38" s="110"/>
      <c r="AG38" s="110"/>
      <c r="AH38" s="110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/>
      <c r="DX38" s="24"/>
      <c r="DY38" s="24"/>
      <c r="DZ38" s="24"/>
      <c r="EA38" s="24"/>
      <c r="EB38" s="24"/>
      <c r="EC38" s="24"/>
      <c r="ED38" s="24"/>
      <c r="EE38" s="24"/>
      <c r="EF38" s="24"/>
      <c r="EG38" s="24"/>
      <c r="EH38" s="24"/>
      <c r="EI38" s="24"/>
      <c r="EJ38" s="24"/>
      <c r="EK38" s="24"/>
      <c r="EL38" s="24"/>
      <c r="EM38" s="24"/>
      <c r="EN38" s="24"/>
      <c r="EO38" s="24"/>
      <c r="EP38" s="24"/>
      <c r="EQ38" s="24"/>
      <c r="ER38" s="24"/>
      <c r="ES38" s="24"/>
      <c r="ET38" s="24"/>
      <c r="EU38" s="24"/>
      <c r="EV38" s="24"/>
      <c r="EW38" s="24"/>
      <c r="EX38" s="24"/>
      <c r="EY38" s="24"/>
      <c r="EZ38" s="24"/>
      <c r="FA38" s="24"/>
      <c r="FB38" s="24"/>
      <c r="FC38" s="24"/>
      <c r="FD38" s="24"/>
      <c r="FE38" s="24"/>
      <c r="FF38" s="24"/>
      <c r="FG38" s="24"/>
      <c r="FH38" s="24"/>
      <c r="FI38" s="24"/>
      <c r="FJ38" s="24"/>
      <c r="FK38" s="24"/>
      <c r="FL38" s="24"/>
      <c r="FM38" s="24"/>
      <c r="FN38" s="24"/>
      <c r="FO38" s="24"/>
      <c r="FP38" s="24"/>
      <c r="FQ38" s="24"/>
      <c r="FR38" s="24"/>
      <c r="FS38" s="24"/>
      <c r="FT38" s="24"/>
      <c r="FU38" s="24"/>
      <c r="FV38" s="24"/>
      <c r="FW38" s="24"/>
      <c r="FX38" s="24"/>
      <c r="FY38" s="24"/>
      <c r="FZ38" s="24"/>
      <c r="GA38" s="24"/>
      <c r="GB38" s="24"/>
      <c r="GC38" s="24"/>
      <c r="GD38" s="24"/>
      <c r="GE38" s="24"/>
      <c r="GF38" s="24"/>
      <c r="GG38" s="24"/>
      <c r="GH38" s="24"/>
      <c r="GI38" s="24"/>
      <c r="GJ38" s="24"/>
      <c r="GK38" s="24"/>
      <c r="GL38" s="24"/>
      <c r="GM38" s="24"/>
      <c r="GN38" s="24"/>
      <c r="GO38" s="24"/>
      <c r="GP38" s="24"/>
      <c r="GQ38" s="24"/>
      <c r="GR38" s="24"/>
      <c r="GS38" s="24"/>
      <c r="GT38" s="24"/>
      <c r="GU38" s="24"/>
      <c r="GV38" s="24"/>
      <c r="GW38" s="24"/>
      <c r="GX38" s="24"/>
      <c r="GY38" s="24"/>
      <c r="GZ38" s="24"/>
      <c r="HA38" s="24"/>
      <c r="HB38" s="24"/>
      <c r="HC38" s="24"/>
      <c r="HD38" s="24"/>
      <c r="HE38" s="24"/>
      <c r="HF38" s="24"/>
      <c r="HG38" s="24"/>
      <c r="HH38" s="24"/>
      <c r="HI38" s="24"/>
      <c r="HJ38" s="24"/>
    </row>
    <row r="39" spans="1:218" ht="24.95" customHeight="1">
      <c r="A39" s="4705"/>
      <c r="B39" s="2101">
        <v>34</v>
      </c>
      <c r="C39" s="1740" t="s">
        <v>638</v>
      </c>
      <c r="D39" s="1741" t="s">
        <v>13</v>
      </c>
      <c r="E39" s="4126" t="s">
        <v>338</v>
      </c>
      <c r="F39" s="1751">
        <v>133.02000000000001</v>
      </c>
      <c r="G39" s="1751"/>
      <c r="H39" s="1751"/>
      <c r="I39" s="1751">
        <f t="shared" si="0"/>
        <v>40.238550000000004</v>
      </c>
      <c r="J39" s="3685" t="s">
        <v>2433</v>
      </c>
      <c r="K39" s="1067">
        <v>6378</v>
      </c>
      <c r="L39" s="1067">
        <v>6411</v>
      </c>
      <c r="M39" s="1067">
        <f t="shared" si="9"/>
        <v>33</v>
      </c>
      <c r="N39" s="1067">
        <v>8104</v>
      </c>
      <c r="O39" s="1067">
        <v>8227</v>
      </c>
      <c r="P39" s="1067">
        <f t="shared" si="6"/>
        <v>123</v>
      </c>
      <c r="Q39" s="1067">
        <v>460951</v>
      </c>
      <c r="R39" s="1067">
        <v>464984</v>
      </c>
      <c r="S39" s="1067">
        <f t="shared" si="11"/>
        <v>4033</v>
      </c>
      <c r="T39" s="1059"/>
      <c r="U39" s="1059"/>
      <c r="V39" s="1059"/>
      <c r="W39" s="240">
        <v>1</v>
      </c>
      <c r="X39" s="391">
        <f t="shared" si="12"/>
        <v>4033</v>
      </c>
      <c r="Y39" s="24"/>
      <c r="AF39" s="294"/>
      <c r="AG39" s="294"/>
      <c r="AH39" s="627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24"/>
      <c r="EB39" s="2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24"/>
      <c r="EV39" s="24"/>
      <c r="EW39" s="24"/>
      <c r="EX39" s="24"/>
      <c r="EY39" s="24"/>
      <c r="EZ39" s="24"/>
      <c r="FA39" s="24"/>
      <c r="FB39" s="24"/>
      <c r="FC39" s="24"/>
      <c r="FD39" s="24"/>
      <c r="FE39" s="24"/>
      <c r="FF39" s="24"/>
      <c r="FG39" s="24"/>
      <c r="FH39" s="24"/>
      <c r="FI39" s="24"/>
      <c r="FJ39" s="24"/>
      <c r="FK39" s="24"/>
      <c r="FL39" s="24"/>
      <c r="FM39" s="24"/>
      <c r="FN39" s="24"/>
      <c r="FO39" s="24"/>
      <c r="FP39" s="24"/>
      <c r="FQ39" s="24"/>
      <c r="FR39" s="24"/>
      <c r="FS39" s="24"/>
      <c r="FT39" s="24"/>
      <c r="FU39" s="24"/>
      <c r="FV39" s="24"/>
      <c r="FW39" s="24"/>
      <c r="FX39" s="24"/>
      <c r="FY39" s="24"/>
      <c r="FZ39" s="24"/>
      <c r="GA39" s="24"/>
      <c r="GB39" s="24"/>
      <c r="GC39" s="24"/>
      <c r="GD39" s="24"/>
      <c r="GE39" s="24"/>
      <c r="GF39" s="24"/>
      <c r="GG39" s="24"/>
      <c r="GH39" s="24"/>
      <c r="GI39" s="24"/>
      <c r="GJ39" s="24"/>
      <c r="GK39" s="24"/>
      <c r="GL39" s="24"/>
      <c r="GM39" s="24"/>
      <c r="GN39" s="24"/>
      <c r="GO39" s="24"/>
      <c r="GP39" s="24"/>
      <c r="GQ39" s="24"/>
      <c r="GR39" s="24"/>
      <c r="GS39" s="24"/>
      <c r="GT39" s="24"/>
      <c r="GU39" s="24"/>
      <c r="GV39" s="24"/>
      <c r="GW39" s="24"/>
      <c r="GX39" s="24"/>
      <c r="GY39" s="24"/>
      <c r="GZ39" s="24"/>
      <c r="HA39" s="24"/>
      <c r="HB39" s="24"/>
      <c r="HC39" s="24"/>
      <c r="HD39" s="24"/>
      <c r="HE39" s="24"/>
      <c r="HF39" s="24"/>
      <c r="HG39" s="24"/>
      <c r="HH39" s="24"/>
      <c r="HI39" s="24"/>
      <c r="HJ39" s="24"/>
    </row>
    <row r="40" spans="1:218" ht="24.95" customHeight="1" thickBot="1">
      <c r="A40" s="4705"/>
      <c r="B40" s="2101">
        <v>35</v>
      </c>
      <c r="C40" s="1733" t="s">
        <v>638</v>
      </c>
      <c r="D40" s="1734" t="s">
        <v>13</v>
      </c>
      <c r="E40" s="3103" t="s">
        <v>870</v>
      </c>
      <c r="F40" s="1751">
        <v>80.459999999999994</v>
      </c>
      <c r="G40" s="1751"/>
      <c r="H40" s="1751"/>
      <c r="I40" s="1751">
        <f t="shared" si="0"/>
        <v>24.339149999999997</v>
      </c>
      <c r="J40" s="1737" t="s">
        <v>2240</v>
      </c>
      <c r="K40" s="1057">
        <v>5225</v>
      </c>
      <c r="L40" s="1057">
        <v>5279</v>
      </c>
      <c r="M40" s="1057">
        <f t="shared" si="9"/>
        <v>54</v>
      </c>
      <c r="N40" s="1057">
        <v>9589</v>
      </c>
      <c r="O40" s="1057">
        <v>9787</v>
      </c>
      <c r="P40" s="1067">
        <f t="shared" si="6"/>
        <v>198</v>
      </c>
      <c r="Q40" s="1067">
        <v>205338</v>
      </c>
      <c r="R40" s="1067">
        <v>208716</v>
      </c>
      <c r="S40" s="1067">
        <f t="shared" si="11"/>
        <v>3378</v>
      </c>
      <c r="T40" s="1057">
        <v>1344</v>
      </c>
      <c r="U40" s="1057">
        <v>1345</v>
      </c>
      <c r="V40" s="1057">
        <f>(U40-T40)</f>
        <v>1</v>
      </c>
      <c r="W40" s="240">
        <v>1</v>
      </c>
      <c r="X40" s="391">
        <f t="shared" si="12"/>
        <v>3378</v>
      </c>
      <c r="Y40" s="24"/>
      <c r="Z40" s="3500" t="s">
        <v>2357</v>
      </c>
      <c r="AA40" s="1635"/>
      <c r="AB40" s="1635"/>
      <c r="AC40" s="1635"/>
      <c r="AD40" s="1635"/>
      <c r="AE40" s="1635"/>
      <c r="AF40" s="294"/>
      <c r="AG40" s="294"/>
      <c r="AH40" s="110"/>
      <c r="AI40" s="1526"/>
      <c r="AJ40" s="1526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  <c r="DB40" s="24"/>
      <c r="DC40" s="24"/>
      <c r="DD40" s="24"/>
      <c r="DE40" s="24"/>
      <c r="DF40" s="24"/>
      <c r="DG40" s="24"/>
      <c r="DH40" s="24"/>
      <c r="DI40" s="24"/>
      <c r="DJ40" s="24"/>
      <c r="DK40" s="24"/>
      <c r="DL40" s="24"/>
      <c r="DM40" s="24"/>
      <c r="DN40" s="24"/>
      <c r="DO40" s="24"/>
      <c r="DP40" s="24"/>
      <c r="DQ40" s="24"/>
      <c r="DR40" s="24"/>
      <c r="DS40" s="24"/>
      <c r="DT40" s="24"/>
      <c r="DU40" s="24"/>
      <c r="DV40" s="24"/>
      <c r="DW40" s="24"/>
      <c r="DX40" s="24"/>
      <c r="DY40" s="24"/>
      <c r="DZ40" s="24"/>
      <c r="EA40" s="24"/>
      <c r="EB40" s="24"/>
      <c r="EC40" s="24"/>
      <c r="ED40" s="24"/>
      <c r="EE40" s="24"/>
      <c r="EF40" s="24"/>
      <c r="EG40" s="24"/>
      <c r="EH40" s="24"/>
      <c r="EI40" s="24"/>
      <c r="EJ40" s="24"/>
      <c r="EK40" s="24"/>
      <c r="EL40" s="24"/>
      <c r="EM40" s="24"/>
      <c r="EN40" s="24"/>
      <c r="EO40" s="24"/>
      <c r="EP40" s="24"/>
      <c r="EQ40" s="24"/>
      <c r="ER40" s="24"/>
      <c r="ES40" s="24"/>
      <c r="ET40" s="24"/>
      <c r="EU40" s="24"/>
      <c r="EV40" s="24"/>
      <c r="EW40" s="24"/>
      <c r="EX40" s="24"/>
      <c r="EY40" s="24"/>
      <c r="EZ40" s="24"/>
      <c r="FA40" s="24"/>
      <c r="FB40" s="24"/>
      <c r="FC40" s="24"/>
      <c r="FD40" s="24"/>
      <c r="FE40" s="24"/>
      <c r="FF40" s="24"/>
      <c r="FG40" s="24"/>
      <c r="FH40" s="24"/>
      <c r="FI40" s="24"/>
      <c r="FJ40" s="24"/>
      <c r="FK40" s="24"/>
      <c r="FL40" s="24"/>
      <c r="FM40" s="24"/>
      <c r="FN40" s="24"/>
      <c r="FO40" s="24"/>
      <c r="FP40" s="24"/>
      <c r="FQ40" s="24"/>
      <c r="FR40" s="24"/>
      <c r="FS40" s="24"/>
      <c r="FT40" s="24"/>
      <c r="FU40" s="24"/>
      <c r="FV40" s="24"/>
      <c r="FW40" s="24"/>
      <c r="FX40" s="24"/>
      <c r="FY40" s="24"/>
      <c r="FZ40" s="24"/>
      <c r="GA40" s="24"/>
      <c r="GB40" s="24"/>
      <c r="GC40" s="24"/>
      <c r="GD40" s="24"/>
      <c r="GE40" s="24"/>
      <c r="GF40" s="24"/>
      <c r="GG40" s="24"/>
      <c r="GH40" s="24"/>
      <c r="GI40" s="24"/>
      <c r="GJ40" s="24"/>
      <c r="GK40" s="24"/>
      <c r="GL40" s="24"/>
      <c r="GM40" s="24"/>
      <c r="GN40" s="24"/>
      <c r="GO40" s="24"/>
      <c r="GP40" s="24"/>
      <c r="GQ40" s="24"/>
      <c r="GR40" s="24"/>
      <c r="GS40" s="24"/>
      <c r="GT40" s="24"/>
      <c r="GU40" s="24"/>
      <c r="GV40" s="24"/>
      <c r="GW40" s="24"/>
      <c r="GX40" s="24"/>
      <c r="GY40" s="24"/>
      <c r="GZ40" s="24"/>
      <c r="HA40" s="24"/>
      <c r="HB40" s="24"/>
      <c r="HC40" s="24"/>
      <c r="HD40" s="24"/>
      <c r="HE40" s="24"/>
      <c r="HF40" s="24"/>
      <c r="HG40" s="24"/>
      <c r="HH40" s="24"/>
      <c r="HI40" s="24"/>
      <c r="HJ40" s="24"/>
    </row>
    <row r="41" spans="1:218" ht="24.95" customHeight="1">
      <c r="A41" s="4705"/>
      <c r="B41" s="2101">
        <v>36</v>
      </c>
      <c r="C41" s="1733" t="s">
        <v>638</v>
      </c>
      <c r="D41" s="1734" t="s">
        <v>875</v>
      </c>
      <c r="E41" s="3092" t="s">
        <v>1195</v>
      </c>
      <c r="F41" s="1751">
        <v>148.65</v>
      </c>
      <c r="G41" s="1751"/>
      <c r="H41" s="1751"/>
      <c r="I41" s="1751">
        <f t="shared" si="0"/>
        <v>44.966625000000001</v>
      </c>
      <c r="J41" s="1752" t="s">
        <v>3046</v>
      </c>
      <c r="K41" s="1057">
        <v>4989</v>
      </c>
      <c r="L41" s="1057">
        <v>5038</v>
      </c>
      <c r="M41" s="1057">
        <f t="shared" si="9"/>
        <v>49</v>
      </c>
      <c r="N41" s="1057">
        <v>5083</v>
      </c>
      <c r="O41" s="1057">
        <v>5199</v>
      </c>
      <c r="P41" s="1057">
        <f t="shared" si="6"/>
        <v>116</v>
      </c>
      <c r="Q41" s="1067">
        <v>415880</v>
      </c>
      <c r="R41" s="1067">
        <v>420342</v>
      </c>
      <c r="S41" s="1067">
        <f t="shared" si="11"/>
        <v>4462</v>
      </c>
      <c r="T41" s="1057">
        <v>2502</v>
      </c>
      <c r="U41" s="1057">
        <v>2502</v>
      </c>
      <c r="V41" s="3908">
        <f>(U41-T41)*0.3</f>
        <v>0</v>
      </c>
      <c r="W41" s="242">
        <v>1</v>
      </c>
      <c r="X41" s="391">
        <f t="shared" si="12"/>
        <v>4462</v>
      </c>
      <c r="Y41" s="24"/>
      <c r="Z41" s="1189" t="s">
        <v>1516</v>
      </c>
      <c r="AA41" s="1125" t="s">
        <v>238</v>
      </c>
      <c r="AB41" s="1125" t="s">
        <v>235</v>
      </c>
      <c r="AC41" s="1125" t="s">
        <v>1612</v>
      </c>
      <c r="AD41" s="1125" t="s">
        <v>170</v>
      </c>
      <c r="AE41" s="1190" t="s">
        <v>1456</v>
      </c>
      <c r="AF41" s="294"/>
      <c r="AG41" s="294"/>
      <c r="AH41" s="110"/>
      <c r="AI41" s="1925"/>
      <c r="AJ41" s="1925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24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24"/>
      <c r="DX41" s="24"/>
      <c r="DY41" s="24"/>
      <c r="DZ41" s="24"/>
      <c r="EA41" s="24"/>
      <c r="EB41" s="24"/>
      <c r="EC41" s="24"/>
      <c r="ED41" s="24"/>
      <c r="EE41" s="24"/>
      <c r="EF41" s="24"/>
      <c r="EG41" s="24"/>
      <c r="EH41" s="24"/>
      <c r="EI41" s="24"/>
      <c r="EJ41" s="24"/>
      <c r="EK41" s="24"/>
      <c r="EL41" s="24"/>
      <c r="EM41" s="24"/>
      <c r="EN41" s="24"/>
      <c r="EO41" s="24"/>
      <c r="EP41" s="24"/>
      <c r="EQ41" s="24"/>
      <c r="ER41" s="24"/>
      <c r="ES41" s="24"/>
      <c r="ET41" s="24"/>
      <c r="EU41" s="24"/>
      <c r="EV41" s="24"/>
      <c r="EW41" s="24"/>
      <c r="EX41" s="24"/>
      <c r="EY41" s="24"/>
      <c r="EZ41" s="24"/>
      <c r="FA41" s="24"/>
      <c r="FB41" s="24"/>
      <c r="FC41" s="24"/>
      <c r="FD41" s="24"/>
      <c r="FE41" s="24"/>
      <c r="FF41" s="24"/>
      <c r="FG41" s="24"/>
      <c r="FH41" s="24"/>
      <c r="FI41" s="24"/>
      <c r="FJ41" s="24"/>
      <c r="FK41" s="24"/>
      <c r="FL41" s="24"/>
      <c r="FM41" s="24"/>
      <c r="FN41" s="24"/>
      <c r="FO41" s="24"/>
      <c r="FP41" s="24"/>
      <c r="FQ41" s="24"/>
      <c r="FR41" s="24"/>
      <c r="FS41" s="24"/>
      <c r="FT41" s="24"/>
      <c r="FU41" s="24"/>
      <c r="FV41" s="24"/>
      <c r="FW41" s="24"/>
      <c r="FX41" s="24"/>
      <c r="FY41" s="24"/>
      <c r="FZ41" s="24"/>
      <c r="GA41" s="24"/>
      <c r="GB41" s="24"/>
      <c r="GC41" s="24"/>
      <c r="GD41" s="24"/>
      <c r="GE41" s="24"/>
      <c r="GF41" s="24"/>
      <c r="GG41" s="24"/>
      <c r="GH41" s="24"/>
      <c r="GI41" s="24"/>
      <c r="GJ41" s="24"/>
      <c r="GK41" s="24"/>
      <c r="GL41" s="24"/>
      <c r="GM41" s="24"/>
      <c r="GN41" s="24"/>
      <c r="GO41" s="24"/>
      <c r="GP41" s="24"/>
      <c r="GQ41" s="24"/>
      <c r="GR41" s="24"/>
      <c r="GS41" s="24"/>
      <c r="GT41" s="24"/>
      <c r="GU41" s="24"/>
      <c r="GV41" s="24"/>
      <c r="GW41" s="24"/>
      <c r="GX41" s="24"/>
      <c r="GY41" s="24"/>
      <c r="GZ41" s="24"/>
      <c r="HA41" s="24"/>
      <c r="HB41" s="24"/>
      <c r="HC41" s="24"/>
      <c r="HD41" s="24"/>
      <c r="HE41" s="24"/>
      <c r="HF41" s="24"/>
      <c r="HG41" s="24"/>
      <c r="HH41" s="24"/>
      <c r="HI41" s="24"/>
      <c r="HJ41" s="24"/>
    </row>
    <row r="42" spans="1:218" ht="24.95" customHeight="1">
      <c r="A42" s="4705"/>
      <c r="B42" s="2101">
        <v>37</v>
      </c>
      <c r="C42" s="1733" t="s">
        <v>638</v>
      </c>
      <c r="D42" s="1734" t="s">
        <v>875</v>
      </c>
      <c r="E42" s="3092" t="s">
        <v>1192</v>
      </c>
      <c r="F42" s="1751">
        <v>217.91</v>
      </c>
      <c r="G42" s="1751"/>
      <c r="H42" s="1751"/>
      <c r="I42" s="1751">
        <f t="shared" si="0"/>
        <v>65.917774999999992</v>
      </c>
      <c r="J42" s="1710" t="s">
        <v>3416</v>
      </c>
      <c r="K42" s="1057">
        <v>7670</v>
      </c>
      <c r="L42" s="1057">
        <v>7697</v>
      </c>
      <c r="M42" s="1057">
        <f t="shared" si="9"/>
        <v>27</v>
      </c>
      <c r="N42" s="1057">
        <v>12169</v>
      </c>
      <c r="O42" s="1057">
        <v>12291</v>
      </c>
      <c r="P42" s="1057">
        <f t="shared" si="6"/>
        <v>122</v>
      </c>
      <c r="Q42" s="1067">
        <v>179125</v>
      </c>
      <c r="R42" s="1067">
        <v>183709</v>
      </c>
      <c r="S42" s="1067">
        <f t="shared" si="11"/>
        <v>4584</v>
      </c>
      <c r="T42" s="1057">
        <v>1687</v>
      </c>
      <c r="U42" s="1057">
        <v>1687</v>
      </c>
      <c r="V42" s="1057">
        <f>(U42-T42)</f>
        <v>0</v>
      </c>
      <c r="W42" s="242">
        <v>1</v>
      </c>
      <c r="X42" s="391">
        <f t="shared" si="12"/>
        <v>4584</v>
      </c>
      <c r="Y42" s="477" t="s">
        <v>388</v>
      </c>
      <c r="Z42" s="1191" t="s">
        <v>2359</v>
      </c>
      <c r="AA42" s="1168">
        <v>308789</v>
      </c>
      <c r="AB42" s="1168">
        <v>318221</v>
      </c>
      <c r="AC42" s="1168">
        <v>1</v>
      </c>
      <c r="AD42" s="1168">
        <f>(AB42-AA42)*AC42</f>
        <v>9432</v>
      </c>
      <c r="AE42" s="1169"/>
      <c r="AF42" s="294"/>
      <c r="AG42" s="294"/>
      <c r="AH42" s="110"/>
      <c r="AI42" s="1178"/>
      <c r="AJ42" s="24"/>
      <c r="AK42" s="24"/>
      <c r="AL42" s="24"/>
      <c r="AM42" s="24"/>
      <c r="AN42" s="24"/>
      <c r="AO42" s="123">
        <f>AP42*$AP$1</f>
        <v>0</v>
      </c>
      <c r="AP42" s="479">
        <f>U42-T42</f>
        <v>0</v>
      </c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24"/>
      <c r="DY42" s="24"/>
      <c r="DZ42" s="24"/>
      <c r="EA42" s="24"/>
      <c r="EB42" s="24"/>
      <c r="EC42" s="24"/>
      <c r="ED42" s="24"/>
      <c r="EE42" s="24"/>
      <c r="EF42" s="24"/>
      <c r="EG42" s="24"/>
      <c r="EH42" s="24"/>
      <c r="EI42" s="24"/>
      <c r="EJ42" s="24"/>
      <c r="EK42" s="24"/>
      <c r="EL42" s="24"/>
      <c r="EM42" s="24"/>
      <c r="EN42" s="24"/>
      <c r="EO42" s="24"/>
      <c r="EP42" s="24"/>
      <c r="EQ42" s="24"/>
      <c r="ER42" s="24"/>
      <c r="ES42" s="24"/>
      <c r="ET42" s="24"/>
      <c r="EU42" s="24"/>
      <c r="EV42" s="24"/>
      <c r="EW42" s="24"/>
      <c r="EX42" s="24"/>
      <c r="EY42" s="24"/>
      <c r="EZ42" s="24"/>
      <c r="FA42" s="24"/>
      <c r="FB42" s="24"/>
      <c r="FC42" s="24"/>
      <c r="FD42" s="24"/>
      <c r="FE42" s="24"/>
      <c r="FF42" s="24"/>
      <c r="FG42" s="24"/>
      <c r="FH42" s="24"/>
      <c r="FI42" s="24"/>
      <c r="FJ42" s="24"/>
      <c r="FK42" s="24"/>
      <c r="FL42" s="24"/>
      <c r="FM42" s="24"/>
      <c r="FN42" s="24"/>
      <c r="FO42" s="24"/>
      <c r="FP42" s="24"/>
      <c r="FQ42" s="24"/>
      <c r="FR42" s="24"/>
      <c r="FS42" s="24"/>
      <c r="FT42" s="24"/>
      <c r="FU42" s="24"/>
      <c r="FV42" s="24"/>
      <c r="FW42" s="24"/>
      <c r="FX42" s="24"/>
      <c r="FY42" s="24"/>
      <c r="FZ42" s="24"/>
      <c r="GA42" s="24"/>
      <c r="GB42" s="24"/>
      <c r="GC42" s="24"/>
      <c r="GD42" s="24"/>
      <c r="GE42" s="24"/>
      <c r="GF42" s="24"/>
      <c r="GG42" s="24"/>
      <c r="GH42" s="24"/>
      <c r="GI42" s="24"/>
      <c r="GJ42" s="24"/>
      <c r="GK42" s="24"/>
      <c r="GL42" s="24"/>
      <c r="GM42" s="24"/>
      <c r="GN42" s="24"/>
      <c r="GO42" s="24"/>
      <c r="GP42" s="24"/>
      <c r="GQ42" s="24"/>
      <c r="GR42" s="24"/>
      <c r="GS42" s="24"/>
      <c r="GT42" s="24"/>
      <c r="GU42" s="24"/>
      <c r="GV42" s="24"/>
      <c r="GW42" s="24"/>
      <c r="GX42" s="24"/>
      <c r="GY42" s="24"/>
      <c r="GZ42" s="24"/>
      <c r="HA42" s="24"/>
      <c r="HB42" s="24"/>
      <c r="HC42" s="24"/>
      <c r="HD42" s="24"/>
      <c r="HE42" s="24"/>
      <c r="HF42" s="24"/>
      <c r="HG42" s="24"/>
      <c r="HH42" s="24"/>
      <c r="HI42" s="24"/>
      <c r="HJ42" s="24"/>
    </row>
    <row r="43" spans="1:218" ht="24.95" customHeight="1">
      <c r="A43" s="4705"/>
      <c r="B43" s="2101">
        <v>38</v>
      </c>
      <c r="C43" s="1733" t="s">
        <v>638</v>
      </c>
      <c r="D43" s="1707" t="s">
        <v>633</v>
      </c>
      <c r="E43" s="3088">
        <v>101</v>
      </c>
      <c r="F43" s="1751">
        <v>59.43</v>
      </c>
      <c r="G43" s="1751"/>
      <c r="H43" s="1751"/>
      <c r="I43" s="1751">
        <v>17.98</v>
      </c>
      <c r="J43" s="3292" t="s">
        <v>3480</v>
      </c>
      <c r="K43" s="1057">
        <v>978</v>
      </c>
      <c r="L43" s="1057">
        <v>979</v>
      </c>
      <c r="M43" s="1057">
        <f t="shared" si="9"/>
        <v>1</v>
      </c>
      <c r="N43" s="1057">
        <v>1433</v>
      </c>
      <c r="O43" s="1057">
        <v>1433</v>
      </c>
      <c r="P43" s="1057">
        <f t="shared" si="6"/>
        <v>0</v>
      </c>
      <c r="Q43" s="1067">
        <v>89710</v>
      </c>
      <c r="R43" s="1067">
        <v>89712</v>
      </c>
      <c r="S43" s="1067">
        <f t="shared" ref="S43:S66" si="13">W43*X43</f>
        <v>2</v>
      </c>
      <c r="T43" s="1057"/>
      <c r="U43" s="1057"/>
      <c r="V43" s="1057"/>
      <c r="W43" s="242">
        <v>1</v>
      </c>
      <c r="X43" s="391">
        <f t="shared" si="12"/>
        <v>2</v>
      </c>
      <c r="Y43" s="477" t="s">
        <v>388</v>
      </c>
      <c r="Z43" s="2589" t="s">
        <v>2358</v>
      </c>
      <c r="AA43" s="567">
        <v>15835</v>
      </c>
      <c r="AB43" s="567">
        <v>16243</v>
      </c>
      <c r="AC43" s="567">
        <v>40</v>
      </c>
      <c r="AD43" s="1168">
        <f>(AB43-AA43)*AC43</f>
        <v>16320</v>
      </c>
      <c r="AE43" s="960"/>
      <c r="AF43" s="294"/>
      <c r="AG43" s="391"/>
      <c r="AH43" s="24"/>
      <c r="AI43" s="1179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/>
      <c r="CZ43" s="24"/>
      <c r="DA43" s="24"/>
      <c r="DB43" s="24"/>
      <c r="DC43" s="24"/>
      <c r="DD43" s="24"/>
      <c r="DE43" s="24"/>
      <c r="DF43" s="24"/>
      <c r="DG43" s="24"/>
      <c r="DH43" s="24"/>
      <c r="DI43" s="24"/>
      <c r="DJ43" s="24"/>
      <c r="DK43" s="24"/>
      <c r="DL43" s="24"/>
      <c r="DM43" s="24"/>
      <c r="DN43" s="24"/>
      <c r="DO43" s="24"/>
      <c r="DP43" s="24"/>
      <c r="DQ43" s="24"/>
      <c r="DR43" s="24"/>
      <c r="DS43" s="24"/>
      <c r="DT43" s="24"/>
      <c r="DU43" s="24"/>
      <c r="DV43" s="24"/>
      <c r="DW43" s="24"/>
      <c r="DX43" s="24"/>
      <c r="DY43" s="24"/>
      <c r="DZ43" s="24"/>
      <c r="EA43" s="24"/>
      <c r="EB43" s="24"/>
      <c r="EC43" s="24"/>
      <c r="ED43" s="24"/>
      <c r="EE43" s="24"/>
      <c r="EF43" s="24"/>
      <c r="EG43" s="24"/>
      <c r="EH43" s="24"/>
      <c r="EI43" s="24"/>
      <c r="EJ43" s="24"/>
      <c r="EK43" s="24"/>
      <c r="EL43" s="24"/>
      <c r="EM43" s="24"/>
      <c r="EN43" s="24"/>
      <c r="EO43" s="24"/>
      <c r="EP43" s="24"/>
      <c r="EQ43" s="24"/>
      <c r="ER43" s="24"/>
      <c r="ES43" s="24"/>
      <c r="ET43" s="24"/>
      <c r="EU43" s="24"/>
      <c r="EV43" s="24"/>
      <c r="EW43" s="24"/>
      <c r="EX43" s="24"/>
      <c r="EY43" s="24"/>
      <c r="EZ43" s="24"/>
      <c r="FA43" s="24"/>
      <c r="FB43" s="24"/>
      <c r="FC43" s="24"/>
      <c r="FD43" s="24"/>
      <c r="FE43" s="24"/>
      <c r="FF43" s="24"/>
      <c r="FG43" s="24"/>
      <c r="FH43" s="24"/>
      <c r="FI43" s="24"/>
      <c r="FJ43" s="24"/>
      <c r="FK43" s="24"/>
      <c r="FL43" s="24"/>
      <c r="FM43" s="24"/>
      <c r="FN43" s="24"/>
      <c r="FO43" s="24"/>
      <c r="FP43" s="24"/>
      <c r="FQ43" s="24"/>
      <c r="FR43" s="24"/>
      <c r="FS43" s="24"/>
      <c r="FT43" s="24"/>
      <c r="FU43" s="24"/>
      <c r="FV43" s="24"/>
      <c r="FW43" s="24"/>
      <c r="FX43" s="24"/>
      <c r="FY43" s="24"/>
      <c r="FZ43" s="24"/>
      <c r="GA43" s="24"/>
      <c r="GB43" s="24"/>
      <c r="GC43" s="24"/>
      <c r="GD43" s="24"/>
      <c r="GE43" s="24"/>
      <c r="GF43" s="24"/>
      <c r="GG43" s="24"/>
      <c r="GH43" s="24"/>
      <c r="GI43" s="24"/>
      <c r="GJ43" s="24"/>
      <c r="GK43" s="24"/>
      <c r="GL43" s="24"/>
      <c r="GM43" s="24"/>
      <c r="GN43" s="24"/>
      <c r="GO43" s="24"/>
      <c r="GP43" s="24"/>
      <c r="GQ43" s="24"/>
      <c r="GR43" s="24"/>
      <c r="GS43" s="24"/>
      <c r="GT43" s="24"/>
      <c r="GU43" s="24"/>
      <c r="GV43" s="24"/>
      <c r="GW43" s="24"/>
      <c r="GX43" s="24"/>
      <c r="GY43" s="24"/>
      <c r="GZ43" s="24"/>
      <c r="HA43" s="24"/>
      <c r="HB43" s="24"/>
      <c r="HC43" s="24"/>
      <c r="HD43" s="24"/>
      <c r="HE43" s="24"/>
      <c r="HF43" s="24"/>
      <c r="HG43" s="24"/>
      <c r="HH43" s="24"/>
      <c r="HI43" s="24"/>
      <c r="HJ43" s="24"/>
    </row>
    <row r="44" spans="1:218" ht="24.95" customHeight="1">
      <c r="A44" s="4705"/>
      <c r="B44" s="2101">
        <v>39</v>
      </c>
      <c r="C44" s="1733" t="s">
        <v>638</v>
      </c>
      <c r="D44" s="1707" t="s">
        <v>633</v>
      </c>
      <c r="E44" s="3089">
        <v>102103</v>
      </c>
      <c r="F44" s="1751">
        <v>113.52000000000001</v>
      </c>
      <c r="G44" s="1751"/>
      <c r="H44" s="1751"/>
      <c r="I44" s="1751">
        <f>16.68+17.66</f>
        <v>34.340000000000003</v>
      </c>
      <c r="J44" s="3291" t="s">
        <v>3295</v>
      </c>
      <c r="K44" s="1067">
        <v>547</v>
      </c>
      <c r="L44" s="1067">
        <v>547</v>
      </c>
      <c r="M44" s="1068">
        <f t="shared" si="9"/>
        <v>0</v>
      </c>
      <c r="N44" s="1067">
        <v>1348</v>
      </c>
      <c r="O44" s="1067">
        <v>1348</v>
      </c>
      <c r="P44" s="1068">
        <f t="shared" si="6"/>
        <v>0</v>
      </c>
      <c r="Q44" s="1067">
        <v>110348</v>
      </c>
      <c r="R44" s="1067">
        <v>110348</v>
      </c>
      <c r="S44" s="1068">
        <f>W44*X44</f>
        <v>0</v>
      </c>
      <c r="T44" s="1057"/>
      <c r="U44" s="1057"/>
      <c r="V44" s="1057"/>
      <c r="W44" s="242">
        <v>1</v>
      </c>
      <c r="X44" s="391">
        <f t="shared" si="12"/>
        <v>0</v>
      </c>
      <c r="Y44" s="391"/>
      <c r="Z44" s="2589" t="s">
        <v>2360</v>
      </c>
      <c r="AA44" s="567">
        <v>69562</v>
      </c>
      <c r="AB44" s="567">
        <v>69948</v>
      </c>
      <c r="AC44" s="567">
        <v>1</v>
      </c>
      <c r="AD44" s="2874">
        <f>(AB44-AA44)*AC44</f>
        <v>386</v>
      </c>
      <c r="AE44" s="960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/>
      <c r="DX44" s="24"/>
      <c r="DY44" s="24"/>
      <c r="DZ44" s="24"/>
      <c r="EA44" s="24"/>
      <c r="EB44" s="24"/>
      <c r="EC44" s="24"/>
      <c r="ED44" s="24"/>
      <c r="EE44" s="24"/>
      <c r="EF44" s="24"/>
      <c r="EG44" s="24"/>
      <c r="EH44" s="24"/>
      <c r="EI44" s="24"/>
      <c r="EJ44" s="24"/>
      <c r="EK44" s="24"/>
      <c r="EL44" s="24"/>
      <c r="EM44" s="24"/>
      <c r="EN44" s="24"/>
      <c r="EO44" s="24"/>
      <c r="EP44" s="24"/>
      <c r="EQ44" s="24"/>
      <c r="ER44" s="24"/>
      <c r="ES44" s="24"/>
      <c r="ET44" s="24"/>
      <c r="EU44" s="24"/>
      <c r="EV44" s="24"/>
      <c r="EW44" s="24"/>
      <c r="EX44" s="24"/>
      <c r="EY44" s="24"/>
      <c r="EZ44" s="24"/>
      <c r="FA44" s="24"/>
      <c r="FB44" s="24"/>
      <c r="FC44" s="24"/>
      <c r="FD44" s="24"/>
      <c r="FE44" s="24"/>
      <c r="FF44" s="24"/>
      <c r="FG44" s="24"/>
      <c r="FH44" s="24"/>
      <c r="FI44" s="24"/>
      <c r="FJ44" s="24"/>
      <c r="FK44" s="24"/>
      <c r="FL44" s="24"/>
      <c r="FM44" s="24"/>
      <c r="FN44" s="24"/>
      <c r="FO44" s="24"/>
      <c r="FP44" s="24"/>
      <c r="FQ44" s="24"/>
      <c r="FR44" s="24"/>
      <c r="FS44" s="24"/>
      <c r="FT44" s="24"/>
      <c r="FU44" s="24"/>
      <c r="FV44" s="24"/>
      <c r="FW44" s="24"/>
      <c r="FX44" s="24"/>
      <c r="FY44" s="24"/>
      <c r="FZ44" s="24"/>
      <c r="GA44" s="24"/>
      <c r="GB44" s="24"/>
      <c r="GC44" s="24"/>
      <c r="GD44" s="24"/>
      <c r="GE44" s="24"/>
      <c r="GF44" s="24"/>
      <c r="GG44" s="24"/>
      <c r="GH44" s="24"/>
      <c r="GI44" s="24"/>
      <c r="GJ44" s="24"/>
      <c r="GK44" s="24"/>
      <c r="GL44" s="24"/>
      <c r="GM44" s="24"/>
      <c r="GN44" s="24"/>
      <c r="GO44" s="24"/>
      <c r="GP44" s="24"/>
      <c r="GQ44" s="24"/>
      <c r="GR44" s="24"/>
      <c r="GS44" s="24"/>
      <c r="GT44" s="24"/>
      <c r="GU44" s="24"/>
      <c r="GV44" s="24"/>
      <c r="GW44" s="24"/>
      <c r="GX44" s="24"/>
      <c r="GY44" s="24"/>
      <c r="GZ44" s="24"/>
      <c r="HA44" s="24"/>
      <c r="HB44" s="24"/>
      <c r="HC44" s="24"/>
      <c r="HD44" s="24"/>
      <c r="HE44" s="24"/>
      <c r="HF44" s="24"/>
      <c r="HG44" s="24"/>
      <c r="HH44" s="24"/>
      <c r="HI44" s="24"/>
      <c r="HJ44" s="24"/>
    </row>
    <row r="45" spans="1:218" ht="24.95" customHeight="1">
      <c r="A45" s="4705"/>
      <c r="B45" s="2101">
        <v>40</v>
      </c>
      <c r="C45" s="1733" t="s">
        <v>638</v>
      </c>
      <c r="D45" s="1707" t="s">
        <v>633</v>
      </c>
      <c r="E45" s="3084" t="s">
        <v>2579</v>
      </c>
      <c r="F45" s="1736">
        <v>105.38</v>
      </c>
      <c r="G45" s="1736"/>
      <c r="H45" s="1736"/>
      <c r="I45" s="1736">
        <v>31.88</v>
      </c>
      <c r="J45" s="1737" t="s">
        <v>2600</v>
      </c>
      <c r="K45" s="3062">
        <f t="shared" ref="K45:P46" si="14">Z74</f>
        <v>5551</v>
      </c>
      <c r="L45" s="3062">
        <f t="shared" si="14"/>
        <v>5620</v>
      </c>
      <c r="M45" s="3062">
        <f t="shared" si="14"/>
        <v>69</v>
      </c>
      <c r="N45" s="3062">
        <f t="shared" si="14"/>
        <v>2333</v>
      </c>
      <c r="O45" s="3062">
        <f t="shared" si="14"/>
        <v>2425</v>
      </c>
      <c r="P45" s="3062">
        <f t="shared" si="14"/>
        <v>92</v>
      </c>
      <c r="Q45" s="3062">
        <v>132049</v>
      </c>
      <c r="R45" s="3062">
        <f t="shared" ref="R45" si="15">AG74</f>
        <v>183819</v>
      </c>
      <c r="S45" s="3062">
        <f>AH74</f>
        <v>4162</v>
      </c>
      <c r="T45" s="1057"/>
      <c r="U45" s="1057"/>
      <c r="V45" s="1057"/>
      <c r="W45" s="242">
        <v>1</v>
      </c>
      <c r="X45" s="391">
        <f t="shared" si="12"/>
        <v>51770</v>
      </c>
      <c r="Y45" s="391"/>
      <c r="Z45" s="2589" t="s">
        <v>2361</v>
      </c>
      <c r="AA45" s="567">
        <v>106453</v>
      </c>
      <c r="AB45" s="567">
        <v>106676</v>
      </c>
      <c r="AC45" s="567">
        <v>1</v>
      </c>
      <c r="AD45" s="2874">
        <f>(AB45-AA45)*AC45</f>
        <v>223</v>
      </c>
      <c r="AE45" s="960"/>
      <c r="AF45" s="24"/>
      <c r="AG45" s="1581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24"/>
      <c r="DD45" s="24"/>
      <c r="DE45" s="24"/>
      <c r="DF45" s="24"/>
      <c r="DG45" s="24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24"/>
      <c r="DX45" s="24"/>
      <c r="DY45" s="24"/>
      <c r="DZ45" s="24"/>
      <c r="EA45" s="24"/>
      <c r="EB45" s="24"/>
      <c r="EC45" s="24"/>
      <c r="ED45" s="24"/>
      <c r="EE45" s="24"/>
      <c r="EF45" s="24"/>
      <c r="EG45" s="24"/>
      <c r="EH45" s="24"/>
      <c r="EI45" s="24"/>
      <c r="EJ45" s="24"/>
      <c r="EK45" s="24"/>
      <c r="EL45" s="24"/>
      <c r="EM45" s="24"/>
      <c r="EN45" s="24"/>
      <c r="EO45" s="24"/>
      <c r="EP45" s="24"/>
      <c r="EQ45" s="24"/>
      <c r="ER45" s="24"/>
      <c r="ES45" s="24"/>
      <c r="ET45" s="24"/>
      <c r="EU45" s="24"/>
      <c r="EV45" s="24"/>
      <c r="EW45" s="24"/>
      <c r="EX45" s="24"/>
      <c r="EY45" s="24"/>
      <c r="EZ45" s="24"/>
      <c r="FA45" s="24"/>
      <c r="FB45" s="24"/>
      <c r="FC45" s="24"/>
      <c r="FD45" s="24"/>
      <c r="FE45" s="24"/>
      <c r="FF45" s="24"/>
      <c r="FG45" s="24"/>
      <c r="FH45" s="24"/>
      <c r="FI45" s="24"/>
      <c r="FJ45" s="24"/>
      <c r="FK45" s="24"/>
      <c r="FL45" s="24"/>
      <c r="FM45" s="24"/>
      <c r="FN45" s="24"/>
      <c r="FO45" s="24"/>
      <c r="FP45" s="24"/>
      <c r="FQ45" s="24"/>
      <c r="FR45" s="24"/>
      <c r="FS45" s="24"/>
      <c r="FT45" s="24"/>
      <c r="FU45" s="24"/>
      <c r="FV45" s="24"/>
      <c r="FW45" s="24"/>
      <c r="FX45" s="24"/>
      <c r="FY45" s="24"/>
      <c r="FZ45" s="24"/>
      <c r="GA45" s="24"/>
      <c r="GB45" s="24"/>
      <c r="GC45" s="24"/>
      <c r="GD45" s="24"/>
      <c r="GE45" s="24"/>
      <c r="GF45" s="24"/>
      <c r="GG45" s="24"/>
      <c r="GH45" s="24"/>
      <c r="GI45" s="24"/>
      <c r="GJ45" s="24"/>
      <c r="GK45" s="24"/>
      <c r="GL45" s="24"/>
      <c r="GM45" s="24"/>
      <c r="GN45" s="24"/>
      <c r="GO45" s="24"/>
      <c r="GP45" s="24"/>
      <c r="GQ45" s="24"/>
      <c r="GR45" s="24"/>
      <c r="GS45" s="24"/>
      <c r="GT45" s="24"/>
      <c r="GU45" s="24"/>
      <c r="GV45" s="24"/>
      <c r="GW45" s="24"/>
      <c r="GX45" s="24"/>
      <c r="GY45" s="24"/>
      <c r="GZ45" s="24"/>
      <c r="HA45" s="24"/>
      <c r="HB45" s="24"/>
      <c r="HC45" s="24"/>
      <c r="HD45" s="24"/>
      <c r="HE45" s="24"/>
      <c r="HF45" s="24"/>
      <c r="HG45" s="24"/>
      <c r="HH45" s="24"/>
      <c r="HI45" s="24"/>
      <c r="HJ45" s="24"/>
    </row>
    <row r="46" spans="1:218" ht="24.95" customHeight="1" thickBot="1">
      <c r="A46" s="4705"/>
      <c r="B46" s="2101">
        <v>41</v>
      </c>
      <c r="C46" s="1733" t="s">
        <v>638</v>
      </c>
      <c r="D46" s="1707" t="s">
        <v>633</v>
      </c>
      <c r="E46" s="3084">
        <v>105</v>
      </c>
      <c r="F46" s="1751">
        <v>61.11</v>
      </c>
      <c r="G46" s="1751"/>
      <c r="H46" s="1751"/>
      <c r="I46" s="1751">
        <v>18.489999999999998</v>
      </c>
      <c r="J46" s="3291" t="s">
        <v>3564</v>
      </c>
      <c r="K46" s="1067">
        <v>1089</v>
      </c>
      <c r="L46" s="1067">
        <v>1089</v>
      </c>
      <c r="M46" s="1067">
        <f t="shared" si="9"/>
        <v>0</v>
      </c>
      <c r="N46" s="1067">
        <v>1077</v>
      </c>
      <c r="O46" s="1067">
        <v>1077</v>
      </c>
      <c r="P46" s="2087">
        <f t="shared" si="14"/>
        <v>0</v>
      </c>
      <c r="Q46" s="1067">
        <v>105741</v>
      </c>
      <c r="R46" s="1067">
        <v>105741</v>
      </c>
      <c r="S46" s="1067">
        <f>W46*X46</f>
        <v>0</v>
      </c>
      <c r="T46" s="1057"/>
      <c r="U46" s="1057"/>
      <c r="V46" s="1057"/>
      <c r="W46" s="242">
        <v>1</v>
      </c>
      <c r="X46" s="391">
        <f t="shared" si="12"/>
        <v>0</v>
      </c>
      <c r="Y46" s="391"/>
      <c r="Z46" s="2590" t="s">
        <v>1374</v>
      </c>
      <c r="AA46" s="2873">
        <f>SUM(AA42:AA45)</f>
        <v>500639</v>
      </c>
      <c r="AB46" s="2873">
        <f>SUM(AB42:AB45)</f>
        <v>511088</v>
      </c>
      <c r="AC46" s="2873"/>
      <c r="AD46" s="2873">
        <f>SUM(AD42:AD45)</f>
        <v>26361</v>
      </c>
      <c r="AE46" s="962"/>
      <c r="AF46" s="24"/>
      <c r="AG46" s="1526"/>
      <c r="AH46" s="1526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  <c r="CO46" s="24"/>
      <c r="CP46" s="24"/>
      <c r="CQ46" s="24"/>
      <c r="CR46" s="24"/>
      <c r="CS46" s="24"/>
      <c r="CT46" s="24"/>
      <c r="CU46" s="24"/>
      <c r="CV46" s="24"/>
      <c r="CW46" s="24"/>
      <c r="CX46" s="24"/>
      <c r="CY46" s="24"/>
      <c r="CZ46" s="24"/>
      <c r="DA46" s="24"/>
      <c r="DB46" s="24"/>
      <c r="DC46" s="24"/>
      <c r="DD46" s="24"/>
      <c r="DE46" s="24"/>
      <c r="DF46" s="24"/>
      <c r="DG46" s="24"/>
      <c r="DH46" s="24"/>
      <c r="DI46" s="24"/>
      <c r="DJ46" s="24"/>
      <c r="DK46" s="24"/>
      <c r="DL46" s="24"/>
      <c r="DM46" s="24"/>
      <c r="DN46" s="24"/>
      <c r="DO46" s="24"/>
      <c r="DP46" s="24"/>
      <c r="DQ46" s="24"/>
      <c r="DR46" s="24"/>
      <c r="DS46" s="24"/>
      <c r="DT46" s="24"/>
      <c r="DU46" s="24"/>
      <c r="DV46" s="24"/>
      <c r="DW46" s="24"/>
      <c r="DX46" s="24"/>
      <c r="DY46" s="24"/>
      <c r="DZ46" s="24"/>
      <c r="EA46" s="24"/>
      <c r="EB46" s="24"/>
      <c r="EC46" s="24"/>
      <c r="ED46" s="24"/>
      <c r="EE46" s="24"/>
      <c r="EF46" s="24"/>
      <c r="EG46" s="24"/>
      <c r="EH46" s="24"/>
      <c r="EI46" s="24"/>
      <c r="EJ46" s="24"/>
      <c r="EK46" s="24"/>
      <c r="EL46" s="24"/>
      <c r="EM46" s="24"/>
      <c r="EN46" s="24"/>
      <c r="EO46" s="24"/>
      <c r="EP46" s="24"/>
      <c r="EQ46" s="24"/>
      <c r="ER46" s="24"/>
      <c r="ES46" s="24"/>
      <c r="ET46" s="24"/>
      <c r="EU46" s="24"/>
      <c r="EV46" s="24"/>
      <c r="EW46" s="24"/>
      <c r="EX46" s="24"/>
      <c r="EY46" s="24"/>
      <c r="EZ46" s="24"/>
      <c r="FA46" s="24"/>
      <c r="FB46" s="24"/>
      <c r="FC46" s="24"/>
      <c r="FD46" s="24"/>
      <c r="FE46" s="24"/>
      <c r="FF46" s="24"/>
      <c r="FG46" s="24"/>
      <c r="FH46" s="24"/>
      <c r="FI46" s="24"/>
      <c r="FJ46" s="24"/>
      <c r="FK46" s="24"/>
      <c r="FL46" s="24"/>
      <c r="FM46" s="24"/>
      <c r="FN46" s="24"/>
      <c r="FO46" s="24"/>
      <c r="FP46" s="24"/>
      <c r="FQ46" s="24"/>
      <c r="FR46" s="24"/>
      <c r="FS46" s="24"/>
      <c r="FT46" s="24"/>
      <c r="FU46" s="24"/>
      <c r="FV46" s="24"/>
      <c r="FW46" s="24"/>
      <c r="FX46" s="24"/>
      <c r="FY46" s="24"/>
      <c r="FZ46" s="24"/>
      <c r="GA46" s="24"/>
      <c r="GB46" s="24"/>
      <c r="GC46" s="24"/>
      <c r="GD46" s="24"/>
      <c r="GE46" s="24"/>
      <c r="GF46" s="24"/>
      <c r="GG46" s="24"/>
      <c r="GH46" s="24"/>
      <c r="GI46" s="24"/>
      <c r="GJ46" s="24"/>
      <c r="GK46" s="24"/>
      <c r="GL46" s="24"/>
      <c r="GM46" s="24"/>
      <c r="GN46" s="24"/>
      <c r="GO46" s="24"/>
      <c r="GP46" s="24"/>
      <c r="GQ46" s="24"/>
      <c r="GR46" s="24"/>
      <c r="GS46" s="24"/>
      <c r="GT46" s="24"/>
      <c r="GU46" s="24"/>
      <c r="GV46" s="24"/>
      <c r="GW46" s="24"/>
      <c r="GX46" s="24"/>
      <c r="GY46" s="24"/>
      <c r="GZ46" s="24"/>
      <c r="HA46" s="24"/>
      <c r="HB46" s="24"/>
      <c r="HC46" s="24"/>
      <c r="HD46" s="24"/>
      <c r="HE46" s="24"/>
      <c r="HF46" s="24"/>
      <c r="HG46" s="24"/>
      <c r="HH46" s="24"/>
      <c r="HI46" s="24"/>
      <c r="HJ46" s="24"/>
    </row>
    <row r="47" spans="1:218" ht="24.95" customHeight="1" thickBot="1">
      <c r="A47" s="4705"/>
      <c r="B47" s="2101">
        <v>42</v>
      </c>
      <c r="C47" s="1733" t="s">
        <v>638</v>
      </c>
      <c r="D47" s="1707" t="s">
        <v>633</v>
      </c>
      <c r="E47" s="3084">
        <v>106</v>
      </c>
      <c r="F47" s="1751">
        <v>58.82</v>
      </c>
      <c r="G47" s="1751"/>
      <c r="H47" s="1751"/>
      <c r="I47" s="1751">
        <f t="shared" si="0"/>
        <v>17.793050000000001</v>
      </c>
      <c r="J47" s="3291" t="s">
        <v>3565</v>
      </c>
      <c r="K47" s="1067">
        <v>332</v>
      </c>
      <c r="L47" s="1067">
        <v>332</v>
      </c>
      <c r="M47" s="1067">
        <f t="shared" si="9"/>
        <v>0</v>
      </c>
      <c r="N47" s="1067">
        <v>1183</v>
      </c>
      <c r="O47" s="1067">
        <v>1183</v>
      </c>
      <c r="P47" s="1067">
        <f t="shared" si="6"/>
        <v>0</v>
      </c>
      <c r="Q47" s="1067">
        <v>98161</v>
      </c>
      <c r="R47" s="1067">
        <v>98161</v>
      </c>
      <c r="S47" s="1067">
        <f t="shared" si="13"/>
        <v>0</v>
      </c>
      <c r="T47" s="1057"/>
      <c r="U47" s="1057"/>
      <c r="V47" s="1057"/>
      <c r="W47" s="242">
        <v>1</v>
      </c>
      <c r="X47" s="391">
        <f t="shared" si="12"/>
        <v>0</v>
      </c>
      <c r="Y47" s="391"/>
      <c r="Z47" s="1878" t="s">
        <v>1626</v>
      </c>
      <c r="AA47" s="1878"/>
      <c r="AB47" s="24"/>
      <c r="AC47" s="24"/>
      <c r="AD47" s="489"/>
      <c r="AE47" s="488"/>
      <c r="AF47" s="24"/>
      <c r="AG47" s="1610"/>
      <c r="AH47" s="1925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24"/>
      <c r="DD47" s="24"/>
      <c r="DE47" s="24"/>
      <c r="DF47" s="24"/>
      <c r="DG47" s="24"/>
      <c r="DH47" s="2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24"/>
      <c r="DX47" s="24"/>
      <c r="DY47" s="24"/>
      <c r="DZ47" s="24"/>
      <c r="EA47" s="24"/>
      <c r="EB47" s="24"/>
      <c r="EC47" s="24"/>
      <c r="ED47" s="24"/>
      <c r="EE47" s="24"/>
      <c r="EF47" s="24"/>
      <c r="EG47" s="24"/>
      <c r="EH47" s="24"/>
      <c r="EI47" s="24"/>
      <c r="EJ47" s="24"/>
      <c r="EK47" s="24"/>
      <c r="EL47" s="24"/>
      <c r="EM47" s="24"/>
      <c r="EN47" s="24"/>
      <c r="EO47" s="24"/>
      <c r="EP47" s="24"/>
      <c r="EQ47" s="24"/>
      <c r="ER47" s="24"/>
      <c r="ES47" s="24"/>
      <c r="ET47" s="24"/>
      <c r="EU47" s="24"/>
      <c r="EV47" s="24"/>
      <c r="EW47" s="24"/>
      <c r="EX47" s="24"/>
      <c r="EY47" s="24"/>
      <c r="EZ47" s="24"/>
      <c r="FA47" s="24"/>
      <c r="FB47" s="24"/>
      <c r="FC47" s="24"/>
      <c r="FD47" s="24"/>
      <c r="FE47" s="24"/>
      <c r="FF47" s="24"/>
      <c r="FG47" s="24"/>
      <c r="FH47" s="24"/>
      <c r="FI47" s="24"/>
      <c r="FJ47" s="24"/>
      <c r="FK47" s="24"/>
      <c r="FL47" s="24"/>
      <c r="FM47" s="24"/>
      <c r="FN47" s="24"/>
      <c r="FO47" s="24"/>
      <c r="FP47" s="24"/>
      <c r="FQ47" s="24"/>
      <c r="FR47" s="24"/>
      <c r="FS47" s="24"/>
      <c r="FT47" s="24"/>
      <c r="FU47" s="24"/>
      <c r="FV47" s="24"/>
      <c r="FW47" s="24"/>
      <c r="FX47" s="24"/>
      <c r="FY47" s="24"/>
      <c r="FZ47" s="24"/>
      <c r="GA47" s="24"/>
      <c r="GB47" s="24"/>
      <c r="GC47" s="24"/>
      <c r="GD47" s="24"/>
      <c r="GE47" s="24"/>
      <c r="GF47" s="24"/>
      <c r="GG47" s="24"/>
      <c r="GH47" s="24"/>
      <c r="GI47" s="24"/>
      <c r="GJ47" s="24"/>
      <c r="GK47" s="24"/>
      <c r="GL47" s="24"/>
      <c r="GM47" s="24"/>
      <c r="GN47" s="24"/>
      <c r="GO47" s="24"/>
      <c r="GP47" s="24"/>
      <c r="GQ47" s="24"/>
      <c r="GR47" s="24"/>
      <c r="GS47" s="24"/>
      <c r="GT47" s="24"/>
      <c r="GU47" s="24"/>
      <c r="GV47" s="24"/>
      <c r="GW47" s="24"/>
      <c r="GX47" s="24"/>
      <c r="GY47" s="24"/>
      <c r="GZ47" s="24"/>
      <c r="HA47" s="24"/>
      <c r="HB47" s="24"/>
      <c r="HC47" s="24"/>
      <c r="HD47" s="24"/>
      <c r="HE47" s="24"/>
      <c r="HF47" s="24"/>
      <c r="HG47" s="24"/>
      <c r="HH47" s="24"/>
      <c r="HI47" s="24"/>
      <c r="HJ47" s="24"/>
    </row>
    <row r="48" spans="1:218" ht="24.95" customHeight="1">
      <c r="A48" s="4705"/>
      <c r="B48" s="2101">
        <v>43</v>
      </c>
      <c r="C48" s="1733" t="s">
        <v>638</v>
      </c>
      <c r="D48" s="1707" t="s">
        <v>633</v>
      </c>
      <c r="E48" s="3084">
        <v>107</v>
      </c>
      <c r="F48" s="1736">
        <v>67.900000000000006</v>
      </c>
      <c r="G48" s="1736"/>
      <c r="H48" s="1736"/>
      <c r="I48" s="1736">
        <v>20.54</v>
      </c>
      <c r="J48" s="1737" t="s">
        <v>2490</v>
      </c>
      <c r="K48" s="1057">
        <v>1588</v>
      </c>
      <c r="L48" s="1057">
        <v>1618</v>
      </c>
      <c r="M48" s="1057">
        <f t="shared" si="9"/>
        <v>30</v>
      </c>
      <c r="N48" s="1057">
        <v>461</v>
      </c>
      <c r="O48" s="1057">
        <v>473</v>
      </c>
      <c r="P48" s="1057">
        <f t="shared" si="6"/>
        <v>12</v>
      </c>
      <c r="Q48" s="1067">
        <v>95072</v>
      </c>
      <c r="R48" s="1067">
        <v>98135</v>
      </c>
      <c r="S48" s="1067">
        <f t="shared" ref="S48:S53" si="16">W48*X48</f>
        <v>3063</v>
      </c>
      <c r="T48" s="1057"/>
      <c r="U48" s="1057"/>
      <c r="V48" s="1057"/>
      <c r="W48" s="242">
        <v>1</v>
      </c>
      <c r="X48" s="391">
        <f t="shared" si="12"/>
        <v>3063</v>
      </c>
      <c r="Y48" s="391"/>
      <c r="Z48" s="1123" t="s">
        <v>1610</v>
      </c>
      <c r="AA48" s="1124" t="s">
        <v>238</v>
      </c>
      <c r="AB48" s="1124" t="s">
        <v>235</v>
      </c>
      <c r="AC48" s="1125" t="s">
        <v>1617</v>
      </c>
      <c r="AD48" s="1124" t="s">
        <v>170</v>
      </c>
      <c r="AE48" s="1126" t="s">
        <v>1611</v>
      </c>
      <c r="AF48" s="24"/>
      <c r="AG48" s="1178"/>
      <c r="AH48" s="1178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24"/>
      <c r="DH48" s="2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24"/>
      <c r="DX48" s="24"/>
      <c r="DY48" s="24"/>
      <c r="DZ48" s="24"/>
      <c r="EA48" s="24"/>
      <c r="EB48" s="24"/>
      <c r="EC48" s="24"/>
      <c r="ED48" s="24"/>
      <c r="EE48" s="24"/>
      <c r="EF48" s="24"/>
      <c r="EG48" s="24"/>
      <c r="EH48" s="24"/>
      <c r="EI48" s="24"/>
      <c r="EJ48" s="24"/>
      <c r="EK48" s="24"/>
      <c r="EL48" s="24"/>
      <c r="EM48" s="24"/>
      <c r="EN48" s="24"/>
      <c r="EO48" s="24"/>
      <c r="EP48" s="24"/>
      <c r="EQ48" s="24"/>
      <c r="ER48" s="24"/>
      <c r="ES48" s="24"/>
      <c r="ET48" s="24"/>
      <c r="EU48" s="24"/>
      <c r="EV48" s="24"/>
      <c r="EW48" s="24"/>
      <c r="EX48" s="24"/>
      <c r="EY48" s="24"/>
      <c r="EZ48" s="24"/>
      <c r="FA48" s="24"/>
      <c r="FB48" s="24"/>
      <c r="FC48" s="24"/>
      <c r="FD48" s="24"/>
      <c r="FE48" s="24"/>
      <c r="FF48" s="24"/>
      <c r="FG48" s="24"/>
      <c r="FH48" s="24"/>
      <c r="FI48" s="24"/>
      <c r="FJ48" s="24"/>
      <c r="FK48" s="24"/>
      <c r="FL48" s="24"/>
      <c r="FM48" s="24"/>
      <c r="FN48" s="24"/>
      <c r="FO48" s="24"/>
      <c r="FP48" s="24"/>
      <c r="FQ48" s="24"/>
      <c r="FR48" s="24"/>
      <c r="FS48" s="24"/>
      <c r="FT48" s="24"/>
      <c r="FU48" s="24"/>
      <c r="FV48" s="24"/>
      <c r="FW48" s="24"/>
      <c r="FX48" s="24"/>
      <c r="FY48" s="24"/>
      <c r="FZ48" s="24"/>
      <c r="GA48" s="24"/>
      <c r="GB48" s="24"/>
      <c r="GC48" s="24"/>
      <c r="GD48" s="24"/>
      <c r="GE48" s="24"/>
      <c r="GF48" s="24"/>
      <c r="GG48" s="24"/>
      <c r="GH48" s="24"/>
      <c r="GI48" s="24"/>
      <c r="GJ48" s="24"/>
      <c r="GK48" s="24"/>
      <c r="GL48" s="24"/>
      <c r="GM48" s="24"/>
      <c r="GN48" s="24"/>
      <c r="GO48" s="24"/>
      <c r="GP48" s="24"/>
      <c r="GQ48" s="24"/>
      <c r="GR48" s="24"/>
      <c r="GS48" s="24"/>
      <c r="GT48" s="24"/>
      <c r="GU48" s="24"/>
      <c r="GV48" s="24"/>
      <c r="GW48" s="24"/>
      <c r="GX48" s="24"/>
      <c r="GY48" s="24"/>
      <c r="GZ48" s="24"/>
      <c r="HA48" s="24"/>
      <c r="HB48" s="24"/>
      <c r="HC48" s="24"/>
      <c r="HD48" s="24"/>
      <c r="HE48" s="24"/>
      <c r="HF48" s="24"/>
      <c r="HG48" s="24"/>
      <c r="HH48" s="24"/>
      <c r="HI48" s="24"/>
      <c r="HJ48" s="24"/>
    </row>
    <row r="49" spans="1:218" ht="24.95" customHeight="1">
      <c r="A49" s="4705"/>
      <c r="B49" s="2101">
        <v>44</v>
      </c>
      <c r="C49" s="1733" t="s">
        <v>638</v>
      </c>
      <c r="D49" s="1707" t="s">
        <v>633</v>
      </c>
      <c r="E49" s="3085">
        <v>117</v>
      </c>
      <c r="F49" s="1751">
        <v>78.28</v>
      </c>
      <c r="G49" s="1709"/>
      <c r="H49" s="1709"/>
      <c r="I49" s="1751">
        <f t="shared" si="0"/>
        <v>23.6797</v>
      </c>
      <c r="J49" s="1710" t="s">
        <v>997</v>
      </c>
      <c r="K49" s="1057"/>
      <c r="L49" s="1057"/>
      <c r="M49" s="1057">
        <f t="shared" si="9"/>
        <v>0</v>
      </c>
      <c r="N49" s="1057"/>
      <c r="P49" s="1057"/>
      <c r="Q49" s="1067">
        <v>78908</v>
      </c>
      <c r="R49" s="1067">
        <v>80971</v>
      </c>
      <c r="S49" s="1067">
        <f t="shared" si="16"/>
        <v>2063</v>
      </c>
      <c r="T49" s="1057"/>
      <c r="U49" s="1057"/>
      <c r="V49" s="1057"/>
      <c r="W49" s="242">
        <v>1</v>
      </c>
      <c r="X49" s="391">
        <f t="shared" si="12"/>
        <v>2063</v>
      </c>
      <c r="Y49" s="391"/>
      <c r="Z49" s="1142" t="s">
        <v>1628</v>
      </c>
      <c r="AA49" s="1168">
        <v>14786</v>
      </c>
      <c r="AB49" s="1168">
        <v>15148</v>
      </c>
      <c r="AC49" s="1971">
        <v>200</v>
      </c>
      <c r="AD49" s="1168">
        <f>(AB49*AC49)-(AA49*AC49)</f>
        <v>72400</v>
      </c>
      <c r="AE49" s="1183" t="s">
        <v>1636</v>
      </c>
      <c r="AF49" s="24"/>
      <c r="AG49" s="1178"/>
      <c r="AH49" s="1178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4"/>
      <c r="DA49" s="24"/>
      <c r="DB49" s="24"/>
      <c r="DC49" s="24"/>
      <c r="DD49" s="24"/>
      <c r="DE49" s="24"/>
      <c r="DF49" s="24"/>
      <c r="DG49" s="24"/>
      <c r="DH49" s="24"/>
      <c r="DI49" s="24"/>
      <c r="DJ49" s="24"/>
      <c r="DK49" s="24"/>
      <c r="DL49" s="24"/>
      <c r="DM49" s="24"/>
      <c r="DN49" s="24"/>
      <c r="DO49" s="24"/>
      <c r="DP49" s="24"/>
      <c r="DQ49" s="24"/>
      <c r="DR49" s="24"/>
      <c r="DS49" s="24"/>
      <c r="DT49" s="24"/>
      <c r="DU49" s="24"/>
      <c r="DV49" s="24"/>
      <c r="DW49" s="24"/>
      <c r="DX49" s="24"/>
      <c r="DY49" s="24"/>
      <c r="DZ49" s="24"/>
      <c r="EA49" s="24"/>
      <c r="EB49" s="24"/>
      <c r="EC49" s="24"/>
      <c r="ED49" s="24"/>
      <c r="EE49" s="24"/>
      <c r="EF49" s="24"/>
      <c r="EG49" s="24"/>
      <c r="EH49" s="24"/>
      <c r="EI49" s="24"/>
      <c r="EJ49" s="24"/>
      <c r="EK49" s="24"/>
      <c r="EL49" s="24"/>
      <c r="EM49" s="24"/>
      <c r="EN49" s="24"/>
      <c r="EO49" s="24"/>
      <c r="EP49" s="24"/>
      <c r="EQ49" s="24"/>
      <c r="ER49" s="24"/>
      <c r="ES49" s="24"/>
      <c r="ET49" s="24"/>
      <c r="EU49" s="24"/>
      <c r="EV49" s="24"/>
      <c r="EW49" s="24"/>
      <c r="EX49" s="24"/>
      <c r="EY49" s="24"/>
      <c r="EZ49" s="24"/>
      <c r="FA49" s="24"/>
      <c r="FB49" s="24"/>
      <c r="FC49" s="24"/>
      <c r="FD49" s="24"/>
      <c r="FE49" s="24"/>
      <c r="FF49" s="24"/>
      <c r="FG49" s="24"/>
      <c r="FH49" s="24"/>
      <c r="FI49" s="24"/>
      <c r="FJ49" s="24"/>
      <c r="FK49" s="24"/>
      <c r="FL49" s="24"/>
      <c r="FM49" s="24"/>
      <c r="FN49" s="24"/>
      <c r="FO49" s="24"/>
      <c r="FP49" s="24"/>
      <c r="FQ49" s="24"/>
      <c r="FR49" s="24"/>
      <c r="FS49" s="24"/>
      <c r="FT49" s="24"/>
      <c r="FU49" s="24"/>
      <c r="FV49" s="24"/>
      <c r="FW49" s="24"/>
      <c r="FX49" s="24"/>
      <c r="FY49" s="24"/>
      <c r="FZ49" s="24"/>
      <c r="GA49" s="24"/>
      <c r="GB49" s="24"/>
      <c r="GC49" s="24"/>
      <c r="GD49" s="24"/>
      <c r="GE49" s="24"/>
      <c r="GF49" s="24"/>
      <c r="GG49" s="24"/>
      <c r="GH49" s="24"/>
      <c r="GI49" s="24"/>
      <c r="GJ49" s="24"/>
      <c r="GK49" s="24"/>
      <c r="GL49" s="24"/>
      <c r="GM49" s="24"/>
      <c r="GN49" s="24"/>
      <c r="GO49" s="24"/>
      <c r="GP49" s="24"/>
      <c r="GQ49" s="24"/>
      <c r="GR49" s="24"/>
      <c r="GS49" s="24"/>
      <c r="GT49" s="24"/>
      <c r="GU49" s="24"/>
      <c r="GV49" s="24"/>
      <c r="GW49" s="24"/>
      <c r="GX49" s="24"/>
      <c r="GY49" s="24"/>
      <c r="GZ49" s="24"/>
      <c r="HA49" s="24"/>
      <c r="HB49" s="24"/>
      <c r="HC49" s="24"/>
      <c r="HD49" s="24"/>
      <c r="HE49" s="24"/>
      <c r="HF49" s="24"/>
      <c r="HG49" s="24"/>
      <c r="HH49" s="24"/>
      <c r="HI49" s="24"/>
      <c r="HJ49" s="24"/>
    </row>
    <row r="50" spans="1:218" ht="24.95" customHeight="1">
      <c r="A50" s="4705"/>
      <c r="B50" s="2101">
        <v>45</v>
      </c>
      <c r="C50" s="1733" t="s">
        <v>638</v>
      </c>
      <c r="D50" s="1707" t="s">
        <v>633</v>
      </c>
      <c r="E50" s="3085">
        <v>118</v>
      </c>
      <c r="F50" s="1751">
        <v>72.25</v>
      </c>
      <c r="G50" s="1736"/>
      <c r="H50" s="1736"/>
      <c r="I50" s="1751">
        <f t="shared" si="0"/>
        <v>21.855625</v>
      </c>
      <c r="J50" s="1752" t="s">
        <v>3494</v>
      </c>
      <c r="K50" s="1057">
        <v>119</v>
      </c>
      <c r="L50" s="1057">
        <v>140</v>
      </c>
      <c r="M50" s="1057">
        <f>L50-K50</f>
        <v>21</v>
      </c>
      <c r="N50" s="1057">
        <v>72</v>
      </c>
      <c r="O50" s="1057">
        <v>84</v>
      </c>
      <c r="P50" s="1057">
        <f t="shared" si="6"/>
        <v>12</v>
      </c>
      <c r="Q50" s="1067">
        <v>128193</v>
      </c>
      <c r="R50" s="1067">
        <v>132399</v>
      </c>
      <c r="S50" s="1067">
        <f t="shared" si="16"/>
        <v>4206</v>
      </c>
      <c r="T50" s="1057"/>
      <c r="U50" s="1057"/>
      <c r="V50" s="1057"/>
      <c r="W50" s="240">
        <v>1</v>
      </c>
      <c r="X50" s="391">
        <f t="shared" si="12"/>
        <v>4206</v>
      </c>
      <c r="Y50" s="391"/>
      <c r="Z50" s="1142" t="s">
        <v>1627</v>
      </c>
      <c r="AA50" s="1168">
        <v>97967.9</v>
      </c>
      <c r="AB50" s="1168">
        <v>98525.7</v>
      </c>
      <c r="AC50" s="1180">
        <v>1</v>
      </c>
      <c r="AD50" s="1168">
        <f>(AB50*AC50)-(AA50*AC50)</f>
        <v>557.80000000000291</v>
      </c>
      <c r="AE50" s="1181" t="s">
        <v>1639</v>
      </c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  <c r="CO50" s="24"/>
      <c r="CP50" s="24"/>
      <c r="CQ50" s="24"/>
      <c r="CR50" s="24"/>
      <c r="CS50" s="24"/>
      <c r="CT50" s="24"/>
      <c r="CU50" s="24"/>
      <c r="CV50" s="24"/>
      <c r="CW50" s="24"/>
      <c r="CX50" s="24"/>
      <c r="CY50" s="24"/>
      <c r="CZ50" s="24"/>
      <c r="DA50" s="24"/>
      <c r="DB50" s="24"/>
      <c r="DC50" s="24"/>
      <c r="DD50" s="24"/>
      <c r="DE50" s="24"/>
      <c r="DF50" s="24"/>
      <c r="DG50" s="24"/>
      <c r="DH50" s="24"/>
      <c r="DI50" s="24"/>
      <c r="DJ50" s="24"/>
      <c r="DK50" s="24"/>
      <c r="DL50" s="24"/>
      <c r="DM50" s="24"/>
      <c r="DN50" s="24"/>
      <c r="DO50" s="24"/>
      <c r="DP50" s="24"/>
      <c r="DQ50" s="24"/>
      <c r="DR50" s="24"/>
      <c r="DS50" s="24"/>
      <c r="DT50" s="24"/>
      <c r="DU50" s="24"/>
      <c r="DV50" s="24"/>
      <c r="DW50" s="24"/>
      <c r="DX50" s="24"/>
      <c r="DY50" s="24"/>
      <c r="DZ50" s="24"/>
      <c r="EA50" s="24"/>
      <c r="EB50" s="24"/>
      <c r="EC50" s="24"/>
      <c r="ED50" s="24"/>
      <c r="EE50" s="24"/>
      <c r="EF50" s="24"/>
      <c r="EG50" s="24"/>
      <c r="EH50" s="24"/>
      <c r="EI50" s="24"/>
      <c r="EJ50" s="24"/>
      <c r="EK50" s="24"/>
      <c r="EL50" s="24"/>
      <c r="EM50" s="24"/>
      <c r="EN50" s="24"/>
      <c r="EO50" s="24"/>
      <c r="EP50" s="24"/>
      <c r="EQ50" s="24"/>
      <c r="ER50" s="24"/>
      <c r="ES50" s="24"/>
      <c r="ET50" s="24"/>
      <c r="EU50" s="24"/>
      <c r="EV50" s="24"/>
      <c r="EW50" s="24"/>
      <c r="EX50" s="24"/>
      <c r="EY50" s="24"/>
      <c r="EZ50" s="24"/>
      <c r="FA50" s="24"/>
      <c r="FB50" s="24"/>
      <c r="FC50" s="24"/>
      <c r="FD50" s="24"/>
      <c r="FE50" s="24"/>
      <c r="FF50" s="24"/>
      <c r="FG50" s="24"/>
      <c r="FH50" s="24"/>
      <c r="FI50" s="24"/>
      <c r="FJ50" s="24"/>
      <c r="FK50" s="24"/>
      <c r="FL50" s="24"/>
      <c r="FM50" s="24"/>
      <c r="FN50" s="24"/>
      <c r="FO50" s="24"/>
      <c r="FP50" s="24"/>
      <c r="FQ50" s="24"/>
      <c r="FR50" s="24"/>
      <c r="FS50" s="24"/>
      <c r="FT50" s="24"/>
      <c r="FU50" s="24"/>
      <c r="FV50" s="24"/>
      <c r="FW50" s="24"/>
      <c r="FX50" s="24"/>
      <c r="FY50" s="24"/>
      <c r="FZ50" s="24"/>
      <c r="GA50" s="24"/>
      <c r="GB50" s="24"/>
      <c r="GC50" s="24"/>
      <c r="GD50" s="24"/>
      <c r="GE50" s="24"/>
      <c r="GF50" s="24"/>
      <c r="GG50" s="24"/>
      <c r="GH50" s="24"/>
      <c r="GI50" s="24"/>
      <c r="GJ50" s="24"/>
      <c r="GK50" s="24"/>
      <c r="GL50" s="24"/>
      <c r="GM50" s="24"/>
      <c r="GN50" s="24"/>
      <c r="GO50" s="24"/>
      <c r="GP50" s="24"/>
      <c r="GQ50" s="24"/>
      <c r="GR50" s="24"/>
      <c r="GS50" s="24"/>
      <c r="GT50" s="24"/>
      <c r="GU50" s="24"/>
      <c r="GV50" s="24"/>
      <c r="GW50" s="24"/>
      <c r="GX50" s="24"/>
      <c r="GY50" s="24"/>
      <c r="GZ50" s="24"/>
      <c r="HA50" s="24"/>
      <c r="HB50" s="24"/>
      <c r="HC50" s="24"/>
      <c r="HD50" s="24"/>
      <c r="HE50" s="24"/>
      <c r="HF50" s="24"/>
      <c r="HG50" s="24"/>
      <c r="HH50" s="24"/>
      <c r="HI50" s="24"/>
      <c r="HJ50" s="24"/>
    </row>
    <row r="51" spans="1:218" ht="24.95" customHeight="1">
      <c r="A51" s="4705"/>
      <c r="B51" s="2101">
        <v>46</v>
      </c>
      <c r="C51" s="1733" t="s">
        <v>638</v>
      </c>
      <c r="D51" s="1707" t="s">
        <v>633</v>
      </c>
      <c r="E51" s="3085">
        <v>119</v>
      </c>
      <c r="F51" s="1751">
        <v>72.53</v>
      </c>
      <c r="G51" s="1736"/>
      <c r="H51" s="1736"/>
      <c r="I51" s="1736">
        <v>21.94</v>
      </c>
      <c r="J51" s="1752" t="s">
        <v>3279</v>
      </c>
      <c r="K51" s="1057">
        <v>1039</v>
      </c>
      <c r="L51" s="1057">
        <v>1047</v>
      </c>
      <c r="M51" s="1057">
        <f t="shared" si="9"/>
        <v>8</v>
      </c>
      <c r="N51" s="1057">
        <v>1162</v>
      </c>
      <c r="O51" s="1057">
        <v>1186</v>
      </c>
      <c r="P51" s="1057">
        <f t="shared" si="6"/>
        <v>24</v>
      </c>
      <c r="Q51" s="1067">
        <v>178859</v>
      </c>
      <c r="R51" s="1067">
        <v>181866</v>
      </c>
      <c r="S51" s="1067">
        <f t="shared" si="16"/>
        <v>3007</v>
      </c>
      <c r="T51" s="1057"/>
      <c r="U51" s="1057"/>
      <c r="V51" s="1057"/>
      <c r="W51" s="240">
        <v>1</v>
      </c>
      <c r="X51" s="391">
        <f t="shared" si="12"/>
        <v>3007</v>
      </c>
      <c r="Y51" s="391"/>
      <c r="Z51" s="1142" t="s">
        <v>1629</v>
      </c>
      <c r="AA51" s="1168">
        <v>59247.5</v>
      </c>
      <c r="AB51" s="1168">
        <v>59675.199999999997</v>
      </c>
      <c r="AC51" s="1113">
        <v>1</v>
      </c>
      <c r="AD51" s="1168">
        <f>(AB51*AC51)-(AA51*AC51)</f>
        <v>427.69999999999709</v>
      </c>
      <c r="AE51" s="1182" t="s">
        <v>1638</v>
      </c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  <c r="CO51" s="24"/>
      <c r="CP51" s="24"/>
      <c r="CQ51" s="24"/>
      <c r="CR51" s="24"/>
      <c r="CS51" s="24"/>
      <c r="CT51" s="24"/>
      <c r="CU51" s="24"/>
      <c r="CV51" s="24"/>
      <c r="CW51" s="24"/>
      <c r="CX51" s="24"/>
      <c r="CY51" s="24"/>
      <c r="CZ51" s="24"/>
      <c r="DA51" s="24"/>
      <c r="DB51" s="24"/>
      <c r="DC51" s="24"/>
      <c r="DD51" s="24"/>
      <c r="DE51" s="24"/>
      <c r="DF51" s="24"/>
      <c r="DG51" s="24"/>
      <c r="DH51" s="24"/>
      <c r="DI51" s="24"/>
      <c r="DJ51" s="24"/>
      <c r="DK51" s="24"/>
      <c r="DL51" s="24"/>
      <c r="DM51" s="24"/>
      <c r="DN51" s="24"/>
      <c r="DO51" s="24"/>
      <c r="DP51" s="24"/>
      <c r="DQ51" s="24"/>
      <c r="DR51" s="24"/>
      <c r="DS51" s="24"/>
      <c r="DT51" s="24"/>
      <c r="DU51" s="24"/>
      <c r="DV51" s="24"/>
      <c r="DW51" s="24"/>
      <c r="DX51" s="24"/>
      <c r="DY51" s="24"/>
      <c r="DZ51" s="24"/>
      <c r="EA51" s="24"/>
      <c r="EB51" s="24"/>
      <c r="EC51" s="24"/>
      <c r="ED51" s="24"/>
      <c r="EE51" s="24"/>
      <c r="EF51" s="24"/>
      <c r="EG51" s="24"/>
      <c r="EH51" s="24"/>
      <c r="EI51" s="24"/>
      <c r="EJ51" s="24"/>
      <c r="EK51" s="24"/>
      <c r="EL51" s="24"/>
      <c r="EM51" s="24"/>
      <c r="EN51" s="24"/>
      <c r="EO51" s="24"/>
      <c r="EP51" s="24"/>
      <c r="EQ51" s="24"/>
      <c r="ER51" s="24"/>
      <c r="ES51" s="24"/>
      <c r="ET51" s="24"/>
      <c r="EU51" s="24"/>
      <c r="EV51" s="24"/>
      <c r="EW51" s="24"/>
      <c r="EX51" s="24"/>
      <c r="EY51" s="24"/>
      <c r="EZ51" s="24"/>
      <c r="FA51" s="24"/>
      <c r="FB51" s="24"/>
      <c r="FC51" s="24"/>
      <c r="FD51" s="24"/>
      <c r="FE51" s="24"/>
      <c r="FF51" s="24"/>
      <c r="FG51" s="24"/>
      <c r="FH51" s="24"/>
      <c r="FI51" s="24"/>
      <c r="FJ51" s="24"/>
      <c r="FK51" s="24"/>
      <c r="FL51" s="24"/>
      <c r="FM51" s="24"/>
      <c r="FN51" s="24"/>
      <c r="FO51" s="24"/>
      <c r="FP51" s="24"/>
      <c r="FQ51" s="24"/>
      <c r="FR51" s="24"/>
      <c r="FS51" s="24"/>
      <c r="FT51" s="24"/>
      <c r="FU51" s="24"/>
      <c r="FV51" s="24"/>
      <c r="FW51" s="24"/>
      <c r="FX51" s="24"/>
      <c r="FY51" s="24"/>
      <c r="FZ51" s="24"/>
      <c r="GA51" s="24"/>
      <c r="GB51" s="24"/>
      <c r="GC51" s="24"/>
      <c r="GD51" s="24"/>
      <c r="GE51" s="24"/>
      <c r="GF51" s="24"/>
      <c r="GG51" s="24"/>
      <c r="GH51" s="24"/>
      <c r="GI51" s="24"/>
      <c r="GJ51" s="24"/>
      <c r="GK51" s="24"/>
      <c r="GL51" s="24"/>
      <c r="GM51" s="24"/>
      <c r="GN51" s="24"/>
      <c r="GO51" s="24"/>
      <c r="GP51" s="24"/>
      <c r="GQ51" s="24"/>
      <c r="GR51" s="24"/>
      <c r="GS51" s="24"/>
      <c r="GT51" s="24"/>
      <c r="GU51" s="24"/>
      <c r="GV51" s="24"/>
      <c r="GW51" s="24"/>
      <c r="GX51" s="24"/>
      <c r="GY51" s="24"/>
      <c r="GZ51" s="24"/>
      <c r="HA51" s="24"/>
      <c r="HB51" s="24"/>
      <c r="HC51" s="24"/>
      <c r="HD51" s="24"/>
      <c r="HE51" s="24"/>
      <c r="HF51" s="24"/>
      <c r="HG51" s="24"/>
      <c r="HH51" s="24"/>
      <c r="HI51" s="24"/>
      <c r="HJ51" s="24"/>
    </row>
    <row r="52" spans="1:218" ht="24.95" customHeight="1">
      <c r="A52" s="4705"/>
      <c r="B52" s="2101">
        <v>47</v>
      </c>
      <c r="C52" s="1733" t="s">
        <v>638</v>
      </c>
      <c r="D52" s="1707" t="s">
        <v>633</v>
      </c>
      <c r="E52" s="3085" t="s">
        <v>873</v>
      </c>
      <c r="F52" s="1751">
        <v>191.5</v>
      </c>
      <c r="G52" s="1709"/>
      <c r="H52" s="1709"/>
      <c r="I52" s="1709">
        <f t="shared" si="0"/>
        <v>57.928750000000001</v>
      </c>
      <c r="J52" s="1739" t="s">
        <v>865</v>
      </c>
      <c r="K52" s="1057"/>
      <c r="L52" s="1057"/>
      <c r="M52" s="1057"/>
      <c r="N52" s="1057"/>
      <c r="O52" s="1057"/>
      <c r="P52" s="1057"/>
      <c r="Q52" s="1067">
        <v>436352</v>
      </c>
      <c r="R52" s="1067">
        <v>440092</v>
      </c>
      <c r="S52" s="1067">
        <f t="shared" si="16"/>
        <v>3740</v>
      </c>
      <c r="T52" s="1057"/>
      <c r="U52" s="1057"/>
      <c r="V52" s="1057"/>
      <c r="W52" s="240">
        <v>1</v>
      </c>
      <c r="X52" s="391">
        <f t="shared" si="12"/>
        <v>3740</v>
      </c>
      <c r="Y52" s="391"/>
      <c r="Z52" s="1142" t="s">
        <v>1630</v>
      </c>
      <c r="AA52" s="1168">
        <v>96517.4</v>
      </c>
      <c r="AB52" s="1168">
        <v>97096.1</v>
      </c>
      <c r="AC52" s="1113">
        <v>1</v>
      </c>
      <c r="AD52" s="1168">
        <f>(AB52*AC52)-(AA52*AC52)</f>
        <v>578.70000000001164</v>
      </c>
      <c r="AE52" s="1183" t="s">
        <v>1637</v>
      </c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  <c r="CO52" s="24"/>
      <c r="CP52" s="24"/>
      <c r="CQ52" s="24"/>
      <c r="CR52" s="24"/>
      <c r="CS52" s="24"/>
      <c r="CT52" s="24"/>
      <c r="CU52" s="24"/>
      <c r="CV52" s="24"/>
      <c r="CW52" s="24"/>
      <c r="CX52" s="24"/>
      <c r="CY52" s="24"/>
      <c r="CZ52" s="24"/>
      <c r="DA52" s="24"/>
      <c r="DB52" s="24"/>
      <c r="DC52" s="24"/>
      <c r="DD52" s="24"/>
      <c r="DE52" s="24"/>
      <c r="DF52" s="24"/>
      <c r="DG52" s="24"/>
      <c r="DH52" s="24"/>
      <c r="DI52" s="24"/>
      <c r="DJ52" s="24"/>
      <c r="DK52" s="24"/>
      <c r="DL52" s="24"/>
      <c r="DM52" s="24"/>
      <c r="DN52" s="24"/>
      <c r="DO52" s="24"/>
      <c r="DP52" s="24"/>
      <c r="DQ52" s="24"/>
      <c r="DR52" s="24"/>
      <c r="DS52" s="24"/>
      <c r="DT52" s="24"/>
      <c r="DU52" s="24"/>
      <c r="DV52" s="24"/>
      <c r="DW52" s="24"/>
      <c r="DX52" s="24"/>
      <c r="DY52" s="24"/>
      <c r="DZ52" s="24"/>
      <c r="EA52" s="24"/>
      <c r="EB52" s="24"/>
      <c r="EC52" s="24"/>
      <c r="ED52" s="24"/>
      <c r="EE52" s="24"/>
      <c r="EF52" s="24"/>
      <c r="EG52" s="24"/>
      <c r="EH52" s="24"/>
      <c r="EI52" s="24"/>
      <c r="EJ52" s="24"/>
      <c r="EK52" s="24"/>
      <c r="EL52" s="24"/>
      <c r="EM52" s="24"/>
      <c r="EN52" s="24"/>
      <c r="EO52" s="24"/>
      <c r="EP52" s="24"/>
      <c r="EQ52" s="24"/>
      <c r="ER52" s="24"/>
      <c r="ES52" s="24"/>
      <c r="ET52" s="24"/>
      <c r="EU52" s="24"/>
      <c r="EV52" s="24"/>
      <c r="EW52" s="24"/>
      <c r="EX52" s="24"/>
      <c r="EY52" s="24"/>
      <c r="EZ52" s="24"/>
      <c r="FA52" s="24"/>
      <c r="FB52" s="24"/>
      <c r="FC52" s="24"/>
      <c r="FD52" s="24"/>
      <c r="FE52" s="24"/>
      <c r="FF52" s="24"/>
      <c r="FG52" s="24"/>
      <c r="FH52" s="24"/>
      <c r="FI52" s="24"/>
      <c r="FJ52" s="24"/>
      <c r="FK52" s="24"/>
      <c r="FL52" s="24"/>
      <c r="FM52" s="24"/>
      <c r="FN52" s="24"/>
      <c r="FO52" s="24"/>
      <c r="FP52" s="24"/>
      <c r="FQ52" s="24"/>
      <c r="FR52" s="24"/>
      <c r="FS52" s="24"/>
      <c r="FT52" s="24"/>
      <c r="FU52" s="24"/>
      <c r="FV52" s="24"/>
      <c r="FW52" s="24"/>
      <c r="FX52" s="24"/>
      <c r="FY52" s="24"/>
      <c r="FZ52" s="24"/>
      <c r="GA52" s="24"/>
      <c r="GB52" s="24"/>
      <c r="GC52" s="24"/>
      <c r="GD52" s="24"/>
      <c r="GE52" s="24"/>
      <c r="GF52" s="24"/>
      <c r="GG52" s="24"/>
      <c r="GH52" s="24"/>
      <c r="GI52" s="24"/>
      <c r="GJ52" s="24"/>
      <c r="GK52" s="24"/>
      <c r="GL52" s="24"/>
      <c r="GM52" s="24"/>
      <c r="GN52" s="24"/>
      <c r="GO52" s="24"/>
      <c r="GP52" s="24"/>
      <c r="GQ52" s="24"/>
      <c r="GR52" s="24"/>
      <c r="GS52" s="24"/>
      <c r="GT52" s="24"/>
      <c r="GU52" s="24"/>
      <c r="GV52" s="24"/>
      <c r="GW52" s="24"/>
      <c r="GX52" s="24"/>
      <c r="GY52" s="24"/>
      <c r="GZ52" s="24"/>
      <c r="HA52" s="24"/>
      <c r="HB52" s="24"/>
      <c r="HC52" s="24"/>
      <c r="HD52" s="24"/>
      <c r="HE52" s="24"/>
      <c r="HF52" s="24"/>
      <c r="HG52" s="24"/>
      <c r="HH52" s="24"/>
      <c r="HI52" s="24"/>
      <c r="HJ52" s="24"/>
    </row>
    <row r="53" spans="1:218" ht="24.95" customHeight="1" thickBot="1">
      <c r="A53" s="4705"/>
      <c r="B53" s="2101">
        <v>48</v>
      </c>
      <c r="C53" s="1733" t="s">
        <v>638</v>
      </c>
      <c r="D53" s="1707" t="s">
        <v>633</v>
      </c>
      <c r="E53" s="3085" t="s">
        <v>2058</v>
      </c>
      <c r="F53" s="1751">
        <v>102.01</v>
      </c>
      <c r="G53" s="1736"/>
      <c r="H53" s="1736"/>
      <c r="I53" s="1736">
        <v>30.86</v>
      </c>
      <c r="J53" s="1743" t="s">
        <v>1347</v>
      </c>
      <c r="K53" s="1057">
        <v>255</v>
      </c>
      <c r="L53" s="1057">
        <v>259</v>
      </c>
      <c r="M53" s="1057">
        <f t="shared" ref="M53:M84" si="17">L53-K53</f>
        <v>4</v>
      </c>
      <c r="N53" s="1057"/>
      <c r="O53" s="1057"/>
      <c r="P53" s="1057"/>
      <c r="Q53" s="1067">
        <v>69914</v>
      </c>
      <c r="R53" s="1067">
        <v>71023</v>
      </c>
      <c r="S53" s="1067">
        <f t="shared" si="16"/>
        <v>1109</v>
      </c>
      <c r="T53" s="1057"/>
      <c r="U53" s="1057"/>
      <c r="V53" s="1057"/>
      <c r="W53" s="240">
        <v>1</v>
      </c>
      <c r="X53" s="391">
        <f t="shared" si="12"/>
        <v>1109</v>
      </c>
      <c r="Y53" s="391"/>
      <c r="Z53" s="1145" t="s">
        <v>1616</v>
      </c>
      <c r="AA53" s="1170">
        <f>AA49*AC49+AA50+AA51+AA52</f>
        <v>3210932.8</v>
      </c>
      <c r="AB53" s="1170">
        <f>AB49*AC49+AB50+AB51+AB52</f>
        <v>3284897.0000000005</v>
      </c>
      <c r="AC53" s="1148"/>
      <c r="AD53" s="1148">
        <f>SUM(AD49:AD52)</f>
        <v>73964.200000000012</v>
      </c>
      <c r="AE53" s="118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4"/>
      <c r="DA53" s="24"/>
      <c r="DB53" s="24"/>
      <c r="DC53" s="24"/>
      <c r="DD53" s="24"/>
      <c r="DE53" s="24"/>
      <c r="DF53" s="24"/>
      <c r="DG53" s="24"/>
      <c r="DH53" s="24"/>
      <c r="DI53" s="24"/>
      <c r="DJ53" s="24"/>
      <c r="DK53" s="24"/>
      <c r="DL53" s="24"/>
      <c r="DM53" s="24"/>
      <c r="DN53" s="24"/>
      <c r="DO53" s="24"/>
      <c r="DP53" s="24"/>
      <c r="DQ53" s="24"/>
      <c r="DR53" s="24"/>
      <c r="DS53" s="24"/>
      <c r="DT53" s="24"/>
      <c r="DU53" s="24"/>
      <c r="DV53" s="24"/>
      <c r="DW53" s="24"/>
      <c r="DX53" s="24"/>
      <c r="DY53" s="24"/>
      <c r="DZ53" s="24"/>
      <c r="EA53" s="24"/>
      <c r="EB53" s="24"/>
      <c r="EC53" s="24"/>
      <c r="ED53" s="24"/>
      <c r="EE53" s="24"/>
      <c r="EF53" s="24"/>
      <c r="EG53" s="24"/>
      <c r="EH53" s="24"/>
      <c r="EI53" s="24"/>
      <c r="EJ53" s="24"/>
      <c r="EK53" s="24"/>
      <c r="EL53" s="24"/>
      <c r="EM53" s="24"/>
      <c r="EN53" s="24"/>
      <c r="EO53" s="24"/>
      <c r="EP53" s="24"/>
      <c r="EQ53" s="24"/>
      <c r="ER53" s="24"/>
      <c r="ES53" s="24"/>
      <c r="ET53" s="24"/>
      <c r="EU53" s="24"/>
      <c r="EV53" s="24"/>
      <c r="EW53" s="24"/>
      <c r="EX53" s="24"/>
      <c r="EY53" s="24"/>
      <c r="EZ53" s="24"/>
      <c r="FA53" s="24"/>
      <c r="FB53" s="24"/>
      <c r="FC53" s="24"/>
      <c r="FD53" s="24"/>
      <c r="FE53" s="24"/>
      <c r="FF53" s="24"/>
      <c r="FG53" s="24"/>
      <c r="FH53" s="24"/>
      <c r="FI53" s="24"/>
      <c r="FJ53" s="24"/>
      <c r="FK53" s="24"/>
      <c r="FL53" s="24"/>
      <c r="FM53" s="24"/>
      <c r="FN53" s="24"/>
      <c r="FO53" s="24"/>
      <c r="FP53" s="24"/>
      <c r="FQ53" s="24"/>
      <c r="FR53" s="24"/>
      <c r="FS53" s="24"/>
      <c r="FT53" s="24"/>
      <c r="FU53" s="24"/>
      <c r="FV53" s="24"/>
      <c r="FW53" s="24"/>
      <c r="FX53" s="24"/>
      <c r="FY53" s="24"/>
      <c r="FZ53" s="24"/>
      <c r="GA53" s="24"/>
      <c r="GB53" s="24"/>
      <c r="GC53" s="24"/>
      <c r="GD53" s="24"/>
      <c r="GE53" s="24"/>
      <c r="GF53" s="24"/>
      <c r="GG53" s="24"/>
      <c r="GH53" s="24"/>
      <c r="GI53" s="24"/>
      <c r="GJ53" s="24"/>
      <c r="GK53" s="24"/>
      <c r="GL53" s="24"/>
      <c r="GM53" s="24"/>
      <c r="GN53" s="24"/>
      <c r="GO53" s="24"/>
      <c r="GP53" s="24"/>
      <c r="GQ53" s="24"/>
      <c r="GR53" s="24"/>
      <c r="GS53" s="24"/>
      <c r="GT53" s="24"/>
      <c r="GU53" s="24"/>
      <c r="GV53" s="24"/>
      <c r="GW53" s="24"/>
      <c r="GX53" s="24"/>
      <c r="GY53" s="24"/>
      <c r="GZ53" s="24"/>
      <c r="HA53" s="24"/>
      <c r="HB53" s="24"/>
      <c r="HC53" s="24"/>
      <c r="HD53" s="24"/>
      <c r="HE53" s="24"/>
      <c r="HF53" s="24"/>
      <c r="HG53" s="24"/>
      <c r="HH53" s="24"/>
      <c r="HI53" s="24"/>
      <c r="HJ53" s="24"/>
    </row>
    <row r="54" spans="1:218" ht="24.95" customHeight="1">
      <c r="A54" s="4705"/>
      <c r="B54" s="2101">
        <v>49</v>
      </c>
      <c r="C54" s="1733" t="s">
        <v>638</v>
      </c>
      <c r="D54" s="1707" t="s">
        <v>633</v>
      </c>
      <c r="E54" s="3085">
        <v>126</v>
      </c>
      <c r="F54" s="1736">
        <v>91.99</v>
      </c>
      <c r="G54" s="1736"/>
      <c r="H54" s="1736"/>
      <c r="I54" s="1736">
        <f t="shared" si="0"/>
        <v>27.826974999999997</v>
      </c>
      <c r="J54" s="1737" t="s">
        <v>2854</v>
      </c>
      <c r="K54" s="1057">
        <v>1885</v>
      </c>
      <c r="L54" s="1057">
        <v>1895</v>
      </c>
      <c r="M54" s="1057">
        <f>L54-K54</f>
        <v>10</v>
      </c>
      <c r="N54" s="1057">
        <v>935</v>
      </c>
      <c r="O54" s="1057">
        <v>999</v>
      </c>
      <c r="P54" s="1057">
        <f t="shared" si="6"/>
        <v>64</v>
      </c>
      <c r="Q54" s="3062">
        <v>84630.1</v>
      </c>
      <c r="R54" s="3062">
        <f>AB59</f>
        <v>133089.9</v>
      </c>
      <c r="S54" s="3062">
        <f>AD59</f>
        <v>3301.5999999999913</v>
      </c>
      <c r="T54" s="1057"/>
      <c r="U54" s="1057"/>
      <c r="V54" s="1057"/>
      <c r="W54" s="240">
        <v>1</v>
      </c>
      <c r="X54" s="391">
        <f t="shared" si="12"/>
        <v>48459.799999999988</v>
      </c>
      <c r="Y54" s="391"/>
      <c r="Z54" s="24"/>
      <c r="AA54" s="24"/>
      <c r="AB54" s="24"/>
      <c r="AC54" s="24"/>
      <c r="AD54" s="24"/>
      <c r="AE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  <c r="CO54" s="24"/>
      <c r="CP54" s="24"/>
      <c r="CQ54" s="24"/>
      <c r="CR54" s="24"/>
      <c r="CS54" s="24"/>
      <c r="CT54" s="24"/>
      <c r="CU54" s="24"/>
      <c r="CV54" s="24"/>
      <c r="CW54" s="24"/>
      <c r="CX54" s="24"/>
      <c r="CY54" s="24"/>
      <c r="CZ54" s="24"/>
      <c r="DA54" s="24"/>
      <c r="DB54" s="24"/>
      <c r="DC54" s="24"/>
      <c r="DD54" s="24"/>
      <c r="DE54" s="24"/>
      <c r="DF54" s="24"/>
      <c r="DG54" s="24"/>
      <c r="DH54" s="24"/>
      <c r="DI54" s="24"/>
      <c r="DJ54" s="24"/>
      <c r="DK54" s="24"/>
      <c r="DL54" s="24"/>
      <c r="DM54" s="24"/>
      <c r="DN54" s="24"/>
      <c r="DO54" s="24"/>
      <c r="DP54" s="24"/>
      <c r="DQ54" s="24"/>
      <c r="DR54" s="24"/>
      <c r="DS54" s="24"/>
      <c r="DT54" s="24"/>
      <c r="DU54" s="24"/>
      <c r="DV54" s="24"/>
      <c r="DW54" s="24"/>
      <c r="DX54" s="24"/>
      <c r="DY54" s="24"/>
      <c r="DZ54" s="24"/>
      <c r="EA54" s="24"/>
      <c r="EB54" s="24"/>
      <c r="EC54" s="24"/>
      <c r="ED54" s="24"/>
      <c r="EE54" s="24"/>
      <c r="EF54" s="24"/>
      <c r="EG54" s="24"/>
      <c r="EH54" s="24"/>
      <c r="EI54" s="24"/>
      <c r="EJ54" s="24"/>
      <c r="EK54" s="24"/>
      <c r="EL54" s="24"/>
      <c r="EM54" s="24"/>
      <c r="EN54" s="24"/>
      <c r="EO54" s="24"/>
      <c r="EP54" s="24"/>
      <c r="EQ54" s="24"/>
      <c r="ER54" s="24"/>
      <c r="ES54" s="24"/>
      <c r="ET54" s="24"/>
      <c r="EU54" s="24"/>
      <c r="EV54" s="24"/>
      <c r="EW54" s="24"/>
      <c r="EX54" s="24"/>
      <c r="EY54" s="24"/>
      <c r="EZ54" s="24"/>
      <c r="FA54" s="24"/>
      <c r="FB54" s="24"/>
      <c r="FC54" s="24"/>
      <c r="FD54" s="24"/>
      <c r="FE54" s="24"/>
      <c r="FF54" s="24"/>
      <c r="FG54" s="24"/>
      <c r="FH54" s="24"/>
      <c r="FI54" s="24"/>
      <c r="FJ54" s="24"/>
      <c r="FK54" s="24"/>
      <c r="FL54" s="24"/>
      <c r="FM54" s="24"/>
      <c r="FN54" s="24"/>
      <c r="FO54" s="24"/>
      <c r="FP54" s="24"/>
      <c r="FQ54" s="24"/>
      <c r="FR54" s="24"/>
      <c r="FS54" s="24"/>
      <c r="FT54" s="24"/>
      <c r="FU54" s="24"/>
      <c r="FV54" s="24"/>
      <c r="FW54" s="24"/>
      <c r="FX54" s="24"/>
      <c r="FY54" s="24"/>
      <c r="FZ54" s="24"/>
      <c r="GA54" s="24"/>
      <c r="GB54" s="24"/>
      <c r="GC54" s="24"/>
      <c r="GD54" s="24"/>
      <c r="GE54" s="24"/>
      <c r="GF54" s="24"/>
      <c r="GG54" s="24"/>
      <c r="GH54" s="24"/>
      <c r="GI54" s="24"/>
      <c r="GJ54" s="24"/>
      <c r="GK54" s="24"/>
      <c r="GL54" s="24"/>
      <c r="GM54" s="24"/>
      <c r="GN54" s="24"/>
      <c r="GO54" s="24"/>
      <c r="GP54" s="24"/>
      <c r="GQ54" s="24"/>
      <c r="GR54" s="24"/>
      <c r="GS54" s="24"/>
      <c r="GT54" s="24"/>
      <c r="GU54" s="24"/>
      <c r="GV54" s="24"/>
      <c r="GW54" s="24"/>
      <c r="GX54" s="24"/>
      <c r="GY54" s="24"/>
      <c r="GZ54" s="24"/>
      <c r="HA54" s="24"/>
      <c r="HB54" s="24"/>
      <c r="HC54" s="24"/>
      <c r="HD54" s="24"/>
      <c r="HE54" s="24"/>
      <c r="HF54" s="24"/>
      <c r="HG54" s="24"/>
      <c r="HH54" s="24"/>
      <c r="HI54" s="24"/>
      <c r="HJ54" s="24"/>
    </row>
    <row r="55" spans="1:218" ht="24.95" customHeight="1" thickBot="1">
      <c r="A55" s="4705"/>
      <c r="B55" s="2101">
        <v>50</v>
      </c>
      <c r="C55" s="1733" t="s">
        <v>638</v>
      </c>
      <c r="D55" s="1707" t="s">
        <v>858</v>
      </c>
      <c r="E55" s="3087" t="s">
        <v>1199</v>
      </c>
      <c r="F55" s="1751">
        <v>405.12</v>
      </c>
      <c r="G55" s="1709"/>
      <c r="H55" s="1709"/>
      <c r="I55" s="1709">
        <f t="shared" si="0"/>
        <v>122.5488</v>
      </c>
      <c r="J55" s="3291" t="s">
        <v>3566</v>
      </c>
      <c r="K55" s="1057"/>
      <c r="L55" s="1057"/>
      <c r="M55" s="1067">
        <f t="shared" si="17"/>
        <v>0</v>
      </c>
      <c r="N55" s="1067"/>
      <c r="O55" s="1067"/>
      <c r="P55" s="1067"/>
      <c r="Q55" s="1067">
        <v>13375</v>
      </c>
      <c r="R55" s="1067">
        <v>13513</v>
      </c>
      <c r="S55" s="1067">
        <f t="shared" si="13"/>
        <v>138</v>
      </c>
      <c r="T55" s="1057"/>
      <c r="U55" s="1057"/>
      <c r="V55" s="1057"/>
      <c r="W55" s="240">
        <v>1</v>
      </c>
      <c r="X55" s="391">
        <f t="shared" si="12"/>
        <v>138</v>
      </c>
      <c r="Y55" s="391"/>
      <c r="Z55" s="1878" t="s">
        <v>2854</v>
      </c>
      <c r="AA55" s="1878"/>
      <c r="AB55" s="24"/>
      <c r="AC55" s="24"/>
      <c r="AD55" s="489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4"/>
      <c r="DA55" s="24"/>
      <c r="DB55" s="24"/>
      <c r="DC55" s="24"/>
      <c r="DD55" s="24"/>
      <c r="DE55" s="24"/>
      <c r="DF55" s="24"/>
      <c r="DG55" s="24"/>
      <c r="DH55" s="24"/>
      <c r="DI55" s="24"/>
      <c r="DJ55" s="24"/>
      <c r="DK55" s="24"/>
      <c r="DL55" s="24"/>
      <c r="DM55" s="24"/>
      <c r="DN55" s="24"/>
      <c r="DO55" s="24"/>
      <c r="DP55" s="24"/>
      <c r="DQ55" s="24"/>
      <c r="DR55" s="24"/>
      <c r="DS55" s="24"/>
      <c r="DT55" s="24"/>
      <c r="DU55" s="24"/>
      <c r="DV55" s="24"/>
      <c r="DW55" s="24"/>
      <c r="DX55" s="24"/>
      <c r="DY55" s="24"/>
      <c r="DZ55" s="24"/>
      <c r="EA55" s="24"/>
      <c r="EB55" s="24"/>
      <c r="EC55" s="24"/>
      <c r="ED55" s="24"/>
      <c r="EE55" s="24"/>
      <c r="EF55" s="24"/>
      <c r="EG55" s="24"/>
      <c r="EH55" s="24"/>
      <c r="EI55" s="24"/>
      <c r="EJ55" s="24"/>
      <c r="EK55" s="24"/>
      <c r="EL55" s="24"/>
      <c r="EM55" s="24"/>
      <c r="EN55" s="24"/>
      <c r="EO55" s="24"/>
      <c r="EP55" s="24"/>
      <c r="EQ55" s="24"/>
      <c r="ER55" s="24"/>
      <c r="ES55" s="24"/>
      <c r="ET55" s="24"/>
      <c r="EU55" s="24"/>
      <c r="EV55" s="24"/>
      <c r="EW55" s="24"/>
      <c r="EX55" s="24"/>
      <c r="EY55" s="24"/>
      <c r="EZ55" s="24"/>
      <c r="FA55" s="24"/>
      <c r="FB55" s="24"/>
      <c r="FC55" s="24"/>
      <c r="FD55" s="24"/>
      <c r="FE55" s="24"/>
      <c r="FF55" s="24"/>
      <c r="FG55" s="24"/>
      <c r="FH55" s="24"/>
      <c r="FI55" s="24"/>
      <c r="FJ55" s="24"/>
      <c r="FK55" s="24"/>
      <c r="FL55" s="24"/>
      <c r="FM55" s="24"/>
      <c r="FN55" s="24"/>
      <c r="FO55" s="24"/>
      <c r="FP55" s="24"/>
      <c r="FQ55" s="24"/>
      <c r="FR55" s="24"/>
      <c r="FS55" s="24"/>
      <c r="FT55" s="24"/>
      <c r="FU55" s="24"/>
      <c r="FV55" s="24"/>
      <c r="FW55" s="24"/>
      <c r="FX55" s="24"/>
      <c r="FY55" s="24"/>
      <c r="FZ55" s="24"/>
      <c r="GA55" s="24"/>
      <c r="GB55" s="24"/>
      <c r="GC55" s="24"/>
      <c r="GD55" s="24"/>
      <c r="GE55" s="24"/>
      <c r="GF55" s="24"/>
      <c r="GG55" s="24"/>
      <c r="GH55" s="24"/>
      <c r="GI55" s="24"/>
      <c r="GJ55" s="24"/>
      <c r="GK55" s="24"/>
      <c r="GL55" s="24"/>
      <c r="GM55" s="24"/>
      <c r="GN55" s="24"/>
      <c r="GO55" s="24"/>
      <c r="GP55" s="24"/>
      <c r="GQ55" s="24"/>
      <c r="GR55" s="24"/>
      <c r="GS55" s="24"/>
      <c r="GT55" s="24"/>
      <c r="GU55" s="24"/>
      <c r="GV55" s="24"/>
      <c r="GW55" s="24"/>
      <c r="GX55" s="24"/>
      <c r="GY55" s="24"/>
      <c r="GZ55" s="24"/>
      <c r="HA55" s="24"/>
      <c r="HB55" s="24"/>
      <c r="HC55" s="24"/>
      <c r="HD55" s="24"/>
      <c r="HE55" s="24"/>
      <c r="HF55" s="24"/>
      <c r="HG55" s="24"/>
      <c r="HH55" s="24"/>
      <c r="HI55" s="24"/>
      <c r="HJ55" s="24"/>
    </row>
    <row r="56" spans="1:218" ht="24.95" customHeight="1">
      <c r="A56" s="4705"/>
      <c r="B56" s="2101">
        <v>51</v>
      </c>
      <c r="C56" s="1733" t="s">
        <v>638</v>
      </c>
      <c r="D56" s="1707" t="s">
        <v>858</v>
      </c>
      <c r="E56" s="3087" t="s">
        <v>1193</v>
      </c>
      <c r="F56" s="1751">
        <v>288.52</v>
      </c>
      <c r="G56" s="1709"/>
      <c r="H56" s="1709"/>
      <c r="I56" s="1709">
        <f t="shared" si="0"/>
        <v>87.277299999999997</v>
      </c>
      <c r="J56" s="3291" t="s">
        <v>3567</v>
      </c>
      <c r="K56" s="1057"/>
      <c r="L56" s="1057"/>
      <c r="M56" s="1067">
        <f t="shared" si="17"/>
        <v>0</v>
      </c>
      <c r="N56" s="1067"/>
      <c r="O56" s="1067"/>
      <c r="P56" s="1067"/>
      <c r="Q56" s="1067">
        <v>102887</v>
      </c>
      <c r="R56" s="1067">
        <v>102887</v>
      </c>
      <c r="S56" s="1067">
        <f t="shared" si="13"/>
        <v>0</v>
      </c>
      <c r="T56" s="1057"/>
      <c r="U56" s="1057"/>
      <c r="V56" s="1057"/>
      <c r="W56" s="240">
        <v>1</v>
      </c>
      <c r="X56" s="391">
        <f t="shared" si="12"/>
        <v>0</v>
      </c>
      <c r="Y56" s="391"/>
      <c r="Z56" s="1123" t="s">
        <v>1516</v>
      </c>
      <c r="AA56" s="1124" t="s">
        <v>238</v>
      </c>
      <c r="AB56" s="1124" t="s">
        <v>235</v>
      </c>
      <c r="AC56" s="1125" t="s">
        <v>1612</v>
      </c>
      <c r="AD56" s="1126" t="s">
        <v>170</v>
      </c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  <c r="CO56" s="24"/>
      <c r="CP56" s="24"/>
      <c r="CQ56" s="24"/>
      <c r="CR56" s="24"/>
      <c r="CS56" s="24"/>
      <c r="CT56" s="24"/>
      <c r="CU56" s="24"/>
      <c r="CV56" s="24"/>
      <c r="CW56" s="24"/>
      <c r="CX56" s="24"/>
      <c r="CY56" s="24"/>
      <c r="CZ56" s="24"/>
      <c r="DA56" s="24"/>
      <c r="DB56" s="24"/>
      <c r="DC56" s="24"/>
      <c r="DD56" s="24"/>
      <c r="DE56" s="24"/>
      <c r="DF56" s="24"/>
      <c r="DG56" s="24"/>
      <c r="DH56" s="24"/>
      <c r="DI56" s="24"/>
      <c r="DJ56" s="24"/>
      <c r="DK56" s="24"/>
      <c r="DL56" s="24"/>
      <c r="DM56" s="24"/>
      <c r="DN56" s="24"/>
      <c r="DO56" s="24"/>
      <c r="DP56" s="24"/>
      <c r="DQ56" s="24"/>
      <c r="DR56" s="24"/>
      <c r="DS56" s="24"/>
      <c r="DT56" s="24"/>
      <c r="DU56" s="24"/>
      <c r="DV56" s="24"/>
      <c r="DW56" s="24"/>
      <c r="DX56" s="24"/>
      <c r="DY56" s="24"/>
      <c r="DZ56" s="24"/>
      <c r="EA56" s="24"/>
      <c r="EB56" s="24"/>
      <c r="EC56" s="24"/>
      <c r="ED56" s="24"/>
      <c r="EE56" s="24"/>
      <c r="EF56" s="24"/>
      <c r="EG56" s="24"/>
      <c r="EH56" s="24"/>
      <c r="EI56" s="24"/>
      <c r="EJ56" s="24"/>
      <c r="EK56" s="24"/>
      <c r="EL56" s="24"/>
      <c r="EM56" s="24"/>
      <c r="EN56" s="24"/>
      <c r="EO56" s="24"/>
      <c r="EP56" s="24"/>
      <c r="EQ56" s="24"/>
      <c r="ER56" s="24"/>
      <c r="ES56" s="24"/>
      <c r="ET56" s="24"/>
      <c r="EU56" s="24"/>
      <c r="EV56" s="24"/>
      <c r="EW56" s="24"/>
      <c r="EX56" s="24"/>
      <c r="EY56" s="24"/>
      <c r="EZ56" s="24"/>
      <c r="FA56" s="24"/>
      <c r="FB56" s="24"/>
      <c r="FC56" s="24"/>
      <c r="FD56" s="24"/>
      <c r="FE56" s="24"/>
      <c r="FF56" s="24"/>
      <c r="FG56" s="24"/>
      <c r="FH56" s="24"/>
      <c r="FI56" s="24"/>
      <c r="FJ56" s="24"/>
      <c r="FK56" s="24"/>
      <c r="FL56" s="24"/>
      <c r="FM56" s="24"/>
      <c r="FN56" s="24"/>
      <c r="FO56" s="24"/>
      <c r="FP56" s="24"/>
      <c r="FQ56" s="24"/>
      <c r="FR56" s="24"/>
      <c r="FS56" s="24"/>
      <c r="FT56" s="24"/>
      <c r="FU56" s="24"/>
      <c r="FV56" s="24"/>
      <c r="FW56" s="24"/>
      <c r="FX56" s="24"/>
      <c r="FY56" s="24"/>
      <c r="FZ56" s="24"/>
      <c r="GA56" s="24"/>
      <c r="GB56" s="24"/>
      <c r="GC56" s="24"/>
      <c r="GD56" s="24"/>
      <c r="GE56" s="24"/>
      <c r="GF56" s="24"/>
      <c r="GG56" s="24"/>
      <c r="GH56" s="24"/>
      <c r="GI56" s="24"/>
      <c r="GJ56" s="24"/>
      <c r="GK56" s="24"/>
      <c r="GL56" s="24"/>
      <c r="GM56" s="24"/>
      <c r="GN56" s="24"/>
      <c r="GO56" s="24"/>
      <c r="GP56" s="24"/>
      <c r="GQ56" s="24"/>
      <c r="GR56" s="24"/>
      <c r="GS56" s="24"/>
      <c r="GT56" s="24"/>
      <c r="GU56" s="24"/>
      <c r="GV56" s="24"/>
      <c r="GW56" s="24"/>
      <c r="GX56" s="24"/>
      <c r="GY56" s="24"/>
      <c r="GZ56" s="24"/>
      <c r="HA56" s="24"/>
      <c r="HB56" s="24"/>
      <c r="HC56" s="24"/>
      <c r="HD56" s="24"/>
      <c r="HE56" s="24"/>
      <c r="HF56" s="24"/>
      <c r="HG56" s="24"/>
      <c r="HH56" s="24"/>
      <c r="HI56" s="24"/>
      <c r="HJ56" s="24"/>
    </row>
    <row r="57" spans="1:218" ht="24.95" customHeight="1">
      <c r="A57" s="4705"/>
      <c r="B57" s="2101">
        <v>52</v>
      </c>
      <c r="C57" s="1733" t="s">
        <v>638</v>
      </c>
      <c r="D57" s="1707" t="s">
        <v>633</v>
      </c>
      <c r="E57" s="3090" t="s">
        <v>876</v>
      </c>
      <c r="F57" s="1751">
        <v>95.91</v>
      </c>
      <c r="G57" s="1709"/>
      <c r="H57" s="1709"/>
      <c r="I57" s="1709">
        <f t="shared" si="0"/>
        <v>29.012774999999998</v>
      </c>
      <c r="J57" s="1710" t="s">
        <v>3479</v>
      </c>
      <c r="K57" s="1057">
        <v>21</v>
      </c>
      <c r="L57" s="1057">
        <v>24</v>
      </c>
      <c r="M57" s="1057">
        <f t="shared" si="17"/>
        <v>3</v>
      </c>
      <c r="N57" s="1057">
        <v>67</v>
      </c>
      <c r="O57" s="1057">
        <v>88</v>
      </c>
      <c r="P57" s="1057">
        <f t="shared" si="6"/>
        <v>21</v>
      </c>
      <c r="Q57" s="1067">
        <v>14465</v>
      </c>
      <c r="R57" s="1067">
        <v>18095</v>
      </c>
      <c r="S57" s="1067">
        <f t="shared" ref="S57:S65" si="18">W57*X57</f>
        <v>3630</v>
      </c>
      <c r="T57" s="1057"/>
      <c r="U57" s="1057"/>
      <c r="V57" s="1057"/>
      <c r="W57" s="240">
        <v>1</v>
      </c>
      <c r="X57" s="391">
        <f t="shared" si="12"/>
        <v>3630</v>
      </c>
      <c r="Y57" s="391"/>
      <c r="Z57" s="1172" t="s">
        <v>1622</v>
      </c>
      <c r="AA57" s="1168">
        <v>107675</v>
      </c>
      <c r="AB57" s="1168">
        <v>110261</v>
      </c>
      <c r="AC57" s="1168">
        <v>1</v>
      </c>
      <c r="AD57" s="1169">
        <v>3116</v>
      </c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  <c r="CO57" s="24"/>
      <c r="CP57" s="24"/>
      <c r="CQ57" s="24"/>
      <c r="CR57" s="24"/>
      <c r="CS57" s="24"/>
      <c r="CT57" s="24"/>
      <c r="CU57" s="24"/>
      <c r="CV57" s="24"/>
      <c r="CW57" s="24"/>
      <c r="CX57" s="24"/>
      <c r="CY57" s="24"/>
      <c r="CZ57" s="24"/>
      <c r="DA57" s="24"/>
      <c r="DB57" s="24"/>
      <c r="DC57" s="24"/>
      <c r="DD57" s="24"/>
      <c r="DE57" s="24"/>
      <c r="DF57" s="24"/>
      <c r="DG57" s="24"/>
      <c r="DH57" s="24"/>
      <c r="DI57" s="24"/>
      <c r="DJ57" s="24"/>
      <c r="DK57" s="24"/>
      <c r="DL57" s="24"/>
      <c r="DM57" s="24"/>
      <c r="DN57" s="24"/>
      <c r="DO57" s="24"/>
      <c r="DP57" s="24"/>
      <c r="DQ57" s="24"/>
      <c r="DR57" s="24"/>
      <c r="DS57" s="24"/>
      <c r="DT57" s="24"/>
      <c r="DU57" s="24"/>
      <c r="DV57" s="24"/>
      <c r="DW57" s="24"/>
      <c r="DX57" s="24"/>
      <c r="DY57" s="24"/>
      <c r="DZ57" s="24"/>
      <c r="EA57" s="24"/>
      <c r="EB57" s="24"/>
      <c r="EC57" s="24"/>
      <c r="ED57" s="24"/>
      <c r="EE57" s="24"/>
      <c r="EF57" s="24"/>
      <c r="EG57" s="24"/>
      <c r="EH57" s="24"/>
      <c r="EI57" s="24"/>
      <c r="EJ57" s="24"/>
      <c r="EK57" s="24"/>
      <c r="EL57" s="24"/>
      <c r="EM57" s="24"/>
      <c r="EN57" s="24"/>
      <c r="EO57" s="24"/>
      <c r="EP57" s="24"/>
      <c r="EQ57" s="24"/>
      <c r="ER57" s="24"/>
      <c r="ES57" s="24"/>
      <c r="ET57" s="24"/>
      <c r="EU57" s="24"/>
      <c r="EV57" s="24"/>
      <c r="EW57" s="24"/>
      <c r="EX57" s="24"/>
      <c r="EY57" s="24"/>
      <c r="EZ57" s="24"/>
      <c r="FA57" s="24"/>
      <c r="FB57" s="24"/>
      <c r="FC57" s="24"/>
      <c r="FD57" s="24"/>
      <c r="FE57" s="24"/>
      <c r="FF57" s="24"/>
      <c r="FG57" s="24"/>
      <c r="FH57" s="24"/>
      <c r="FI57" s="24"/>
      <c r="FJ57" s="24"/>
      <c r="FK57" s="24"/>
      <c r="FL57" s="24"/>
      <c r="FM57" s="24"/>
      <c r="FN57" s="24"/>
      <c r="FO57" s="24"/>
      <c r="FP57" s="24"/>
      <c r="FQ57" s="24"/>
      <c r="FR57" s="24"/>
      <c r="FS57" s="24"/>
      <c r="FT57" s="24"/>
      <c r="FU57" s="24"/>
      <c r="FV57" s="24"/>
      <c r="FW57" s="24"/>
      <c r="FX57" s="24"/>
      <c r="FY57" s="24"/>
      <c r="FZ57" s="24"/>
      <c r="GA57" s="24"/>
      <c r="GB57" s="24"/>
      <c r="GC57" s="24"/>
      <c r="GD57" s="24"/>
      <c r="GE57" s="24"/>
      <c r="GF57" s="24"/>
      <c r="GG57" s="24"/>
      <c r="GH57" s="24"/>
      <c r="GI57" s="24"/>
      <c r="GJ57" s="24"/>
      <c r="GK57" s="24"/>
      <c r="GL57" s="24"/>
      <c r="GM57" s="24"/>
      <c r="GN57" s="24"/>
      <c r="GO57" s="24"/>
      <c r="GP57" s="24"/>
      <c r="GQ57" s="24"/>
      <c r="GR57" s="24"/>
      <c r="GS57" s="24"/>
      <c r="GT57" s="24"/>
      <c r="GU57" s="24"/>
      <c r="GV57" s="24"/>
      <c r="GW57" s="24"/>
      <c r="GX57" s="24"/>
      <c r="GY57" s="24"/>
      <c r="GZ57" s="24"/>
      <c r="HA57" s="24"/>
      <c r="HB57" s="24"/>
      <c r="HC57" s="24"/>
      <c r="HD57" s="24"/>
      <c r="HE57" s="24"/>
      <c r="HF57" s="24"/>
      <c r="HG57" s="24"/>
      <c r="HH57" s="24"/>
      <c r="HI57" s="24"/>
      <c r="HJ57" s="24"/>
    </row>
    <row r="58" spans="1:218" ht="24.95" customHeight="1">
      <c r="A58" s="4705"/>
      <c r="B58" s="2101">
        <v>53</v>
      </c>
      <c r="C58" s="1733" t="s">
        <v>638</v>
      </c>
      <c r="D58" s="1707" t="s">
        <v>633</v>
      </c>
      <c r="E58" s="3090" t="s">
        <v>887</v>
      </c>
      <c r="F58" s="1751">
        <v>65.91</v>
      </c>
      <c r="G58" s="1736"/>
      <c r="H58" s="1736"/>
      <c r="I58" s="1736">
        <v>19.940000000000001</v>
      </c>
      <c r="J58" s="1737" t="s">
        <v>3657</v>
      </c>
      <c r="K58" s="1057"/>
      <c r="L58" s="1057"/>
      <c r="M58" s="1057">
        <f t="shared" si="17"/>
        <v>0</v>
      </c>
      <c r="N58" s="1057"/>
      <c r="O58" s="1057"/>
      <c r="P58" s="1057"/>
      <c r="Q58" s="1067">
        <v>57938</v>
      </c>
      <c r="R58" s="1067">
        <v>59058</v>
      </c>
      <c r="S58" s="1067">
        <f t="shared" si="18"/>
        <v>1120</v>
      </c>
      <c r="T58" s="1057"/>
      <c r="U58" s="1057"/>
      <c r="V58" s="1057"/>
      <c r="W58" s="240">
        <v>1</v>
      </c>
      <c r="X58" s="391">
        <f t="shared" si="12"/>
        <v>1120</v>
      </c>
      <c r="Y58" s="391"/>
      <c r="Z58" s="1172" t="s">
        <v>3246</v>
      </c>
      <c r="AA58" s="1168">
        <v>22113.3</v>
      </c>
      <c r="AB58" s="1168">
        <v>22828.9</v>
      </c>
      <c r="AC58" s="1168">
        <v>1</v>
      </c>
      <c r="AD58" s="1169">
        <f>(AB58*AC58)-(AA58*AC58)</f>
        <v>715.60000000000218</v>
      </c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  <c r="CO58" s="24"/>
      <c r="CP58" s="24"/>
      <c r="CQ58" s="24"/>
      <c r="CR58" s="24"/>
      <c r="CS58" s="24"/>
      <c r="CT58" s="24"/>
      <c r="CU58" s="24"/>
      <c r="CV58" s="24"/>
      <c r="CW58" s="24"/>
      <c r="CX58" s="24"/>
      <c r="CY58" s="24"/>
      <c r="CZ58" s="24"/>
      <c r="DA58" s="24"/>
      <c r="DB58" s="24"/>
      <c r="DC58" s="24"/>
      <c r="DD58" s="24"/>
      <c r="DE58" s="24"/>
      <c r="DF58" s="24"/>
      <c r="DG58" s="24"/>
      <c r="DH58" s="24"/>
      <c r="DI58" s="24"/>
      <c r="DJ58" s="24"/>
      <c r="DK58" s="24"/>
      <c r="DL58" s="24"/>
      <c r="DM58" s="24"/>
      <c r="DN58" s="24"/>
      <c r="DO58" s="24"/>
      <c r="DP58" s="24"/>
      <c r="DQ58" s="24"/>
      <c r="DR58" s="24"/>
      <c r="DS58" s="24"/>
      <c r="DT58" s="24"/>
      <c r="DU58" s="24"/>
      <c r="DV58" s="24"/>
      <c r="DW58" s="24"/>
      <c r="DX58" s="24"/>
      <c r="DY58" s="24"/>
      <c r="DZ58" s="24"/>
      <c r="EA58" s="24"/>
      <c r="EB58" s="24"/>
      <c r="EC58" s="24"/>
      <c r="ED58" s="24"/>
      <c r="EE58" s="24"/>
      <c r="EF58" s="24"/>
      <c r="EG58" s="24"/>
      <c r="EH58" s="24"/>
      <c r="EI58" s="24"/>
      <c r="EJ58" s="24"/>
      <c r="EK58" s="24"/>
      <c r="EL58" s="24"/>
      <c r="EM58" s="24"/>
      <c r="EN58" s="24"/>
      <c r="EO58" s="24"/>
      <c r="EP58" s="24"/>
      <c r="EQ58" s="24"/>
      <c r="ER58" s="24"/>
      <c r="ES58" s="24"/>
      <c r="ET58" s="24"/>
      <c r="EU58" s="24"/>
      <c r="EV58" s="24"/>
      <c r="EW58" s="24"/>
      <c r="EX58" s="24"/>
      <c r="EY58" s="24"/>
      <c r="EZ58" s="24"/>
      <c r="FA58" s="24"/>
      <c r="FB58" s="24"/>
      <c r="FC58" s="24"/>
      <c r="FD58" s="24"/>
      <c r="FE58" s="24"/>
      <c r="FF58" s="24"/>
      <c r="FG58" s="24"/>
      <c r="FH58" s="24"/>
      <c r="FI58" s="24"/>
      <c r="FJ58" s="24"/>
      <c r="FK58" s="24"/>
      <c r="FL58" s="24"/>
      <c r="FM58" s="24"/>
      <c r="FN58" s="24"/>
      <c r="FO58" s="24"/>
      <c r="FP58" s="24"/>
      <c r="FQ58" s="24"/>
      <c r="FR58" s="24"/>
      <c r="FS58" s="24"/>
      <c r="FT58" s="24"/>
      <c r="FU58" s="24"/>
      <c r="FV58" s="24"/>
      <c r="FW58" s="24"/>
      <c r="FX58" s="24"/>
      <c r="FY58" s="24"/>
      <c r="FZ58" s="24"/>
      <c r="GA58" s="24"/>
      <c r="GB58" s="24"/>
      <c r="GC58" s="24"/>
      <c r="GD58" s="24"/>
      <c r="GE58" s="24"/>
      <c r="GF58" s="24"/>
      <c r="GG58" s="24"/>
      <c r="GH58" s="24"/>
      <c r="GI58" s="24"/>
      <c r="GJ58" s="24"/>
      <c r="GK58" s="24"/>
      <c r="GL58" s="24"/>
      <c r="GM58" s="24"/>
      <c r="GN58" s="24"/>
      <c r="GO58" s="24"/>
      <c r="GP58" s="24"/>
      <c r="GQ58" s="24"/>
      <c r="GR58" s="24"/>
      <c r="GS58" s="24"/>
      <c r="GT58" s="24"/>
      <c r="GU58" s="24"/>
      <c r="GV58" s="24"/>
      <c r="GW58" s="24"/>
      <c r="GX58" s="24"/>
      <c r="GY58" s="24"/>
      <c r="GZ58" s="24"/>
      <c r="HA58" s="24"/>
      <c r="HB58" s="24"/>
      <c r="HC58" s="24"/>
      <c r="HD58" s="24"/>
      <c r="HE58" s="24"/>
      <c r="HF58" s="24"/>
      <c r="HG58" s="24"/>
      <c r="HH58" s="24"/>
      <c r="HI58" s="24"/>
      <c r="HJ58" s="24"/>
    </row>
    <row r="59" spans="1:218" ht="24.95" customHeight="1" thickBot="1">
      <c r="A59" s="4705"/>
      <c r="B59" s="2101">
        <v>54</v>
      </c>
      <c r="C59" s="1733" t="s">
        <v>638</v>
      </c>
      <c r="D59" s="1707" t="s">
        <v>633</v>
      </c>
      <c r="E59" s="3090" t="s">
        <v>14</v>
      </c>
      <c r="F59" s="1751">
        <v>75.27</v>
      </c>
      <c r="G59" s="1709"/>
      <c r="H59" s="1709"/>
      <c r="I59" s="1709">
        <f t="shared" si="0"/>
        <v>22.769174999999997</v>
      </c>
      <c r="J59" s="1737" t="s">
        <v>154</v>
      </c>
      <c r="K59" s="1057">
        <v>7814</v>
      </c>
      <c r="L59" s="1057">
        <v>7852</v>
      </c>
      <c r="M59" s="1057">
        <f t="shared" si="17"/>
        <v>38</v>
      </c>
      <c r="N59" s="1057">
        <v>2546</v>
      </c>
      <c r="O59" s="1057">
        <v>2565</v>
      </c>
      <c r="P59" s="1057">
        <f t="shared" si="6"/>
        <v>19</v>
      </c>
      <c r="Q59" s="1067">
        <v>149852</v>
      </c>
      <c r="R59" s="1067">
        <v>152138</v>
      </c>
      <c r="S59" s="1067">
        <f t="shared" si="18"/>
        <v>2286</v>
      </c>
      <c r="T59" s="1057"/>
      <c r="U59" s="1057"/>
      <c r="V59" s="1057"/>
      <c r="W59" s="240">
        <v>1</v>
      </c>
      <c r="X59" s="391">
        <f t="shared" si="12"/>
        <v>2286</v>
      </c>
      <c r="Y59" s="391"/>
      <c r="Z59" s="1173" t="s">
        <v>3247</v>
      </c>
      <c r="AA59" s="1170">
        <f>AA58+AA57</f>
        <v>129788.3</v>
      </c>
      <c r="AB59" s="1170">
        <f>AB58+AB57</f>
        <v>133089.9</v>
      </c>
      <c r="AC59" s="1170">
        <v>1</v>
      </c>
      <c r="AD59" s="1171">
        <f>(AB59*AC59)-(AA59*AC59)</f>
        <v>3301.5999999999913</v>
      </c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4"/>
      <c r="DC59" s="24"/>
      <c r="DD59" s="24"/>
      <c r="DE59" s="24"/>
      <c r="DF59" s="24"/>
      <c r="DG59" s="24"/>
      <c r="DH59" s="24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  <c r="EA59" s="24"/>
      <c r="EB59" s="24"/>
      <c r="EC59" s="24"/>
      <c r="ED59" s="24"/>
      <c r="EE59" s="24"/>
      <c r="EF59" s="24"/>
      <c r="EG59" s="24"/>
      <c r="EH59" s="24"/>
      <c r="EI59" s="24"/>
      <c r="EJ59" s="24"/>
      <c r="EK59" s="24"/>
      <c r="EL59" s="24"/>
      <c r="EM59" s="24"/>
      <c r="EN59" s="24"/>
      <c r="EO59" s="24"/>
      <c r="EP59" s="24"/>
      <c r="EQ59" s="24"/>
      <c r="ER59" s="24"/>
      <c r="ES59" s="24"/>
      <c r="ET59" s="24"/>
      <c r="EU59" s="24"/>
      <c r="EV59" s="24"/>
      <c r="EW59" s="24"/>
      <c r="EX59" s="24"/>
      <c r="EY59" s="24"/>
      <c r="EZ59" s="24"/>
      <c r="FA59" s="24"/>
      <c r="FB59" s="24"/>
      <c r="FC59" s="24"/>
      <c r="FD59" s="24"/>
      <c r="FE59" s="24"/>
      <c r="FF59" s="24"/>
      <c r="FG59" s="24"/>
      <c r="FH59" s="24"/>
      <c r="FI59" s="24"/>
      <c r="FJ59" s="24"/>
      <c r="FK59" s="24"/>
      <c r="FL59" s="24"/>
      <c r="FM59" s="24"/>
      <c r="FN59" s="24"/>
      <c r="FO59" s="24"/>
      <c r="FP59" s="24"/>
      <c r="FQ59" s="24"/>
      <c r="FR59" s="24"/>
      <c r="FS59" s="24"/>
      <c r="FT59" s="24"/>
      <c r="FU59" s="24"/>
      <c r="FV59" s="24"/>
      <c r="FW59" s="24"/>
      <c r="FX59" s="24"/>
      <c r="FY59" s="24"/>
      <c r="FZ59" s="24"/>
      <c r="GA59" s="24"/>
      <c r="GB59" s="24"/>
      <c r="GC59" s="24"/>
      <c r="GD59" s="24"/>
      <c r="GE59" s="24"/>
      <c r="GF59" s="24"/>
      <c r="GG59" s="24"/>
      <c r="GH59" s="24"/>
      <c r="GI59" s="24"/>
      <c r="GJ59" s="24"/>
      <c r="GK59" s="24"/>
      <c r="GL59" s="24"/>
      <c r="GM59" s="24"/>
      <c r="GN59" s="24"/>
      <c r="GO59" s="24"/>
      <c r="GP59" s="24"/>
      <c r="GQ59" s="24"/>
      <c r="GR59" s="24"/>
      <c r="GS59" s="24"/>
      <c r="GT59" s="24"/>
      <c r="GU59" s="24"/>
      <c r="GV59" s="24"/>
      <c r="GW59" s="24"/>
      <c r="GX59" s="24"/>
      <c r="GY59" s="24"/>
      <c r="GZ59" s="24"/>
      <c r="HA59" s="24"/>
      <c r="HB59" s="24"/>
      <c r="HC59" s="24"/>
      <c r="HD59" s="24"/>
      <c r="HE59" s="24"/>
      <c r="HF59" s="24"/>
      <c r="HG59" s="24"/>
      <c r="HH59" s="24"/>
      <c r="HI59" s="24"/>
      <c r="HJ59" s="24"/>
    </row>
    <row r="60" spans="1:218" ht="24.95" customHeight="1">
      <c r="A60" s="4705"/>
      <c r="B60" s="2101">
        <v>55</v>
      </c>
      <c r="C60" s="1733" t="s">
        <v>638</v>
      </c>
      <c r="D60" s="1722" t="s">
        <v>633</v>
      </c>
      <c r="E60" s="3091" t="s">
        <v>4</v>
      </c>
      <c r="F60" s="1751">
        <v>74.2</v>
      </c>
      <c r="G60" s="1736"/>
      <c r="H60" s="1736"/>
      <c r="I60" s="1736">
        <f t="shared" si="0"/>
        <v>22.445499999999999</v>
      </c>
      <c r="J60" s="1737" t="s">
        <v>1847</v>
      </c>
      <c r="K60" s="1057">
        <v>235</v>
      </c>
      <c r="L60" s="1057">
        <v>235</v>
      </c>
      <c r="M60" s="1057">
        <f t="shared" si="17"/>
        <v>0</v>
      </c>
      <c r="N60" s="1057">
        <v>81</v>
      </c>
      <c r="O60" s="1057">
        <v>81</v>
      </c>
      <c r="P60" s="1057">
        <f t="shared" si="6"/>
        <v>0</v>
      </c>
      <c r="Q60" s="1067">
        <v>60602</v>
      </c>
      <c r="R60" s="1067">
        <v>62327</v>
      </c>
      <c r="S60" s="1067">
        <f t="shared" si="18"/>
        <v>1725</v>
      </c>
      <c r="T60" s="1057"/>
      <c r="U60" s="1057"/>
      <c r="V60" s="1057"/>
      <c r="W60" s="240">
        <v>1</v>
      </c>
      <c r="X60" s="391">
        <f t="shared" si="12"/>
        <v>1725</v>
      </c>
      <c r="Y60" s="391"/>
      <c r="AF60" s="1526"/>
      <c r="AG60" s="1526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  <c r="CS60" s="24"/>
      <c r="CT60" s="24"/>
      <c r="CU60" s="24"/>
      <c r="CV60" s="24"/>
      <c r="CW60" s="24"/>
      <c r="CX60" s="24"/>
      <c r="CY60" s="24"/>
      <c r="CZ60" s="24"/>
      <c r="DA60" s="24"/>
      <c r="DB60" s="24"/>
      <c r="DC60" s="24"/>
      <c r="DD60" s="24"/>
      <c r="DE60" s="24"/>
      <c r="DF60" s="24"/>
      <c r="DG60" s="24"/>
      <c r="DH60" s="24"/>
      <c r="DI60" s="24"/>
      <c r="DJ60" s="24"/>
      <c r="DK60" s="24"/>
      <c r="DL60" s="24"/>
      <c r="DM60" s="24"/>
      <c r="DN60" s="24"/>
      <c r="DO60" s="24"/>
      <c r="DP60" s="24"/>
      <c r="DQ60" s="24"/>
      <c r="DR60" s="24"/>
      <c r="DS60" s="24"/>
      <c r="DT60" s="24"/>
      <c r="DU60" s="24"/>
      <c r="DV60" s="24"/>
      <c r="DW60" s="24"/>
      <c r="DX60" s="24"/>
      <c r="DY60" s="24"/>
      <c r="DZ60" s="24"/>
      <c r="EA60" s="24"/>
      <c r="EB60" s="24"/>
      <c r="EC60" s="24"/>
      <c r="ED60" s="24"/>
      <c r="EE60" s="24"/>
      <c r="EF60" s="24"/>
      <c r="EG60" s="24"/>
      <c r="EH60" s="24"/>
      <c r="EI60" s="24"/>
      <c r="EJ60" s="24"/>
      <c r="EK60" s="24"/>
      <c r="EL60" s="24"/>
      <c r="EM60" s="24"/>
      <c r="EN60" s="24"/>
      <c r="EO60" s="24"/>
      <c r="EP60" s="24"/>
      <c r="EQ60" s="24"/>
      <c r="ER60" s="24"/>
      <c r="ES60" s="24"/>
      <c r="ET60" s="24"/>
      <c r="EU60" s="24"/>
      <c r="EV60" s="24"/>
      <c r="EW60" s="24"/>
      <c r="EX60" s="24"/>
      <c r="EY60" s="24"/>
      <c r="EZ60" s="24"/>
      <c r="FA60" s="24"/>
      <c r="FB60" s="24"/>
      <c r="FC60" s="24"/>
      <c r="FD60" s="24"/>
      <c r="FE60" s="24"/>
      <c r="FF60" s="24"/>
      <c r="FG60" s="24"/>
      <c r="FH60" s="24"/>
      <c r="FI60" s="24"/>
      <c r="FJ60" s="24"/>
      <c r="FK60" s="24"/>
      <c r="FL60" s="24"/>
      <c r="FM60" s="24"/>
      <c r="FN60" s="24"/>
      <c r="FO60" s="24"/>
      <c r="FP60" s="24"/>
      <c r="FQ60" s="24"/>
      <c r="FR60" s="24"/>
      <c r="FS60" s="24"/>
      <c r="FT60" s="24"/>
      <c r="FU60" s="24"/>
      <c r="FV60" s="24"/>
      <c r="FW60" s="24"/>
      <c r="FX60" s="24"/>
      <c r="FY60" s="24"/>
      <c r="FZ60" s="24"/>
      <c r="GA60" s="24"/>
      <c r="GB60" s="24"/>
      <c r="GC60" s="24"/>
      <c r="GD60" s="24"/>
      <c r="GE60" s="24"/>
      <c r="GF60" s="24"/>
      <c r="GG60" s="24"/>
      <c r="GH60" s="24"/>
      <c r="GI60" s="24"/>
      <c r="GJ60" s="24"/>
      <c r="GK60" s="24"/>
      <c r="GL60" s="24"/>
      <c r="GM60" s="24"/>
      <c r="GN60" s="24"/>
      <c r="GO60" s="24"/>
      <c r="GP60" s="24"/>
      <c r="GQ60" s="24"/>
      <c r="GR60" s="24"/>
      <c r="GS60" s="24"/>
      <c r="GT60" s="24"/>
      <c r="GU60" s="24"/>
      <c r="GV60" s="24"/>
      <c r="GW60" s="24"/>
      <c r="GX60" s="24"/>
      <c r="GY60" s="24"/>
      <c r="GZ60" s="24"/>
      <c r="HA60" s="24"/>
      <c r="HB60" s="24"/>
      <c r="HC60" s="24"/>
      <c r="HD60" s="24"/>
      <c r="HE60" s="24"/>
      <c r="HF60" s="24"/>
      <c r="HG60" s="24"/>
      <c r="HH60" s="24"/>
      <c r="HI60" s="24"/>
      <c r="HJ60" s="24"/>
    </row>
    <row r="61" spans="1:218" ht="24.95" customHeight="1" thickBot="1">
      <c r="A61" s="4705"/>
      <c r="B61" s="2101">
        <v>56</v>
      </c>
      <c r="C61" s="1733" t="s">
        <v>638</v>
      </c>
      <c r="D61" s="1707" t="s">
        <v>858</v>
      </c>
      <c r="E61" s="3090" t="s">
        <v>2060</v>
      </c>
      <c r="F61" s="1751">
        <v>363.2</v>
      </c>
      <c r="G61" s="1736"/>
      <c r="H61" s="1736"/>
      <c r="I61" s="1736">
        <f t="shared" si="0"/>
        <v>109.86799999999999</v>
      </c>
      <c r="J61" s="1737" t="s">
        <v>1710</v>
      </c>
      <c r="K61" s="1057">
        <v>5</v>
      </c>
      <c r="L61" s="1057">
        <v>5</v>
      </c>
      <c r="M61" s="1057">
        <f t="shared" si="17"/>
        <v>0</v>
      </c>
      <c r="N61" s="1057"/>
      <c r="O61" s="1057"/>
      <c r="P61" s="1057"/>
      <c r="Q61" s="1067">
        <v>122436</v>
      </c>
      <c r="R61" s="1067">
        <v>125276</v>
      </c>
      <c r="S61" s="1067">
        <f t="shared" si="18"/>
        <v>2840</v>
      </c>
      <c r="T61" s="1057"/>
      <c r="U61" s="1057"/>
      <c r="V61" s="1057"/>
      <c r="W61" s="240">
        <v>1</v>
      </c>
      <c r="X61" s="391">
        <f t="shared" si="12"/>
        <v>2840</v>
      </c>
      <c r="Y61" s="391"/>
      <c r="Z61" s="1878" t="s">
        <v>1624</v>
      </c>
      <c r="AA61" s="1878"/>
      <c r="AB61" s="24"/>
      <c r="AC61" s="24"/>
      <c r="AD61" s="489"/>
      <c r="AE61" s="488"/>
      <c r="AF61" s="684"/>
      <c r="AG61" s="68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  <c r="CO61" s="24"/>
      <c r="CP61" s="24"/>
      <c r="CQ61" s="24"/>
      <c r="CR61" s="24"/>
      <c r="CS61" s="24"/>
      <c r="CT61" s="24"/>
      <c r="CU61" s="24"/>
      <c r="CV61" s="24"/>
      <c r="CW61" s="24"/>
      <c r="CX61" s="24"/>
      <c r="CY61" s="24"/>
      <c r="CZ61" s="24"/>
      <c r="DA61" s="24"/>
      <c r="DB61" s="24"/>
      <c r="DC61" s="24"/>
      <c r="DD61" s="24"/>
      <c r="DE61" s="24"/>
      <c r="DF61" s="24"/>
      <c r="DG61" s="24"/>
      <c r="DH61" s="24"/>
      <c r="DI61" s="24"/>
      <c r="DJ61" s="24"/>
      <c r="DK61" s="24"/>
      <c r="DL61" s="24"/>
      <c r="DM61" s="24"/>
      <c r="DN61" s="24"/>
      <c r="DO61" s="24"/>
      <c r="DP61" s="24"/>
      <c r="DQ61" s="24"/>
      <c r="DR61" s="24"/>
      <c r="DS61" s="24"/>
      <c r="DT61" s="24"/>
      <c r="DU61" s="24"/>
      <c r="DV61" s="24"/>
      <c r="DW61" s="24"/>
      <c r="DX61" s="24"/>
      <c r="DY61" s="24"/>
      <c r="DZ61" s="24"/>
      <c r="EA61" s="24"/>
      <c r="EB61" s="24"/>
      <c r="EC61" s="24"/>
      <c r="ED61" s="24"/>
      <c r="EE61" s="24"/>
      <c r="EF61" s="24"/>
      <c r="EG61" s="24"/>
      <c r="EH61" s="24"/>
      <c r="EI61" s="24"/>
      <c r="EJ61" s="24"/>
      <c r="EK61" s="24"/>
      <c r="EL61" s="24"/>
      <c r="EM61" s="24"/>
      <c r="EN61" s="24"/>
      <c r="EO61" s="24"/>
      <c r="EP61" s="24"/>
      <c r="EQ61" s="24"/>
      <c r="ER61" s="24"/>
      <c r="ES61" s="24"/>
      <c r="ET61" s="24"/>
      <c r="EU61" s="24"/>
      <c r="EV61" s="24"/>
      <c r="EW61" s="24"/>
      <c r="EX61" s="24"/>
      <c r="EY61" s="24"/>
      <c r="EZ61" s="24"/>
      <c r="FA61" s="24"/>
      <c r="FB61" s="24"/>
      <c r="FC61" s="24"/>
      <c r="FD61" s="24"/>
      <c r="FE61" s="24"/>
      <c r="FF61" s="24"/>
      <c r="FG61" s="24"/>
      <c r="FH61" s="24"/>
      <c r="FI61" s="24"/>
      <c r="FJ61" s="24"/>
      <c r="FK61" s="24"/>
      <c r="FL61" s="24"/>
      <c r="FM61" s="24"/>
      <c r="FN61" s="24"/>
      <c r="FO61" s="24"/>
      <c r="FP61" s="24"/>
      <c r="FQ61" s="24"/>
      <c r="FR61" s="24"/>
      <c r="FS61" s="24"/>
      <c r="FT61" s="24"/>
      <c r="FU61" s="24"/>
      <c r="FV61" s="24"/>
      <c r="FW61" s="24"/>
      <c r="FX61" s="24"/>
      <c r="FY61" s="24"/>
      <c r="FZ61" s="24"/>
      <c r="GA61" s="24"/>
      <c r="GB61" s="24"/>
      <c r="GC61" s="24"/>
      <c r="GD61" s="24"/>
      <c r="GE61" s="24"/>
      <c r="GF61" s="24"/>
      <c r="GG61" s="24"/>
      <c r="GH61" s="24"/>
      <c r="GI61" s="24"/>
      <c r="GJ61" s="24"/>
      <c r="GK61" s="24"/>
      <c r="GL61" s="24"/>
      <c r="GM61" s="24"/>
      <c r="GN61" s="24"/>
      <c r="GO61" s="24"/>
      <c r="GP61" s="24"/>
      <c r="GQ61" s="24"/>
      <c r="GR61" s="24"/>
      <c r="GS61" s="24"/>
      <c r="GT61" s="24"/>
      <c r="GU61" s="24"/>
      <c r="GV61" s="24"/>
      <c r="GW61" s="24"/>
      <c r="GX61" s="24"/>
      <c r="GY61" s="24"/>
      <c r="GZ61" s="24"/>
      <c r="HA61" s="24"/>
      <c r="HB61" s="24"/>
      <c r="HC61" s="24"/>
      <c r="HD61" s="24"/>
      <c r="HE61" s="24"/>
      <c r="HF61" s="24"/>
      <c r="HG61" s="24"/>
      <c r="HH61" s="24"/>
      <c r="HI61" s="24"/>
      <c r="HJ61" s="24"/>
    </row>
    <row r="62" spans="1:218" ht="24.95" customHeight="1">
      <c r="A62" s="4705"/>
      <c r="B62" s="2101">
        <v>57</v>
      </c>
      <c r="C62" s="1733" t="s">
        <v>638</v>
      </c>
      <c r="D62" s="1707" t="s">
        <v>858</v>
      </c>
      <c r="E62" s="3090" t="s">
        <v>1198</v>
      </c>
      <c r="F62" s="1751">
        <v>249.6</v>
      </c>
      <c r="G62" s="1709"/>
      <c r="H62" s="1709"/>
      <c r="I62" s="1709">
        <f t="shared" si="0"/>
        <v>75.503999999999991</v>
      </c>
      <c r="J62" s="1737" t="s">
        <v>861</v>
      </c>
      <c r="K62" s="1057">
        <v>11076</v>
      </c>
      <c r="L62" s="1057">
        <v>11157</v>
      </c>
      <c r="M62" s="1057">
        <f t="shared" si="17"/>
        <v>81</v>
      </c>
      <c r="N62" s="1057">
        <v>3156</v>
      </c>
      <c r="O62" s="1057">
        <v>3199</v>
      </c>
      <c r="P62" s="1057">
        <f t="shared" si="6"/>
        <v>43</v>
      </c>
      <c r="Q62" s="1067">
        <v>6631</v>
      </c>
      <c r="R62" s="1067">
        <v>6754</v>
      </c>
      <c r="S62" s="1067">
        <f t="shared" si="18"/>
        <v>4920</v>
      </c>
      <c r="T62" s="1057"/>
      <c r="U62" s="1057"/>
      <c r="V62" s="1057"/>
      <c r="W62" s="240">
        <v>40</v>
      </c>
      <c r="X62" s="391">
        <f t="shared" si="12"/>
        <v>123</v>
      </c>
      <c r="Y62" s="391"/>
      <c r="Z62" s="1123" t="s">
        <v>1610</v>
      </c>
      <c r="AA62" s="1124" t="s">
        <v>238</v>
      </c>
      <c r="AB62" s="1124" t="s">
        <v>235</v>
      </c>
      <c r="AC62" s="1125" t="s">
        <v>1617</v>
      </c>
      <c r="AD62" s="1124" t="s">
        <v>170</v>
      </c>
      <c r="AE62" s="1126" t="s">
        <v>1611</v>
      </c>
      <c r="AF62" s="684"/>
      <c r="AG62" s="68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  <c r="CS62" s="24"/>
      <c r="CT62" s="24"/>
      <c r="CU62" s="24"/>
      <c r="CV62" s="24"/>
      <c r="CW62" s="24"/>
      <c r="CX62" s="24"/>
      <c r="CY62" s="24"/>
      <c r="CZ62" s="24"/>
      <c r="DA62" s="24"/>
      <c r="DB62" s="24"/>
      <c r="DC62" s="24"/>
      <c r="DD62" s="24"/>
      <c r="DE62" s="24"/>
      <c r="DF62" s="24"/>
      <c r="DG62" s="24"/>
      <c r="DH62" s="24"/>
      <c r="DI62" s="24"/>
      <c r="DJ62" s="24"/>
      <c r="DK62" s="24"/>
      <c r="DL62" s="24"/>
      <c r="DM62" s="24"/>
      <c r="DN62" s="24"/>
      <c r="DO62" s="24"/>
      <c r="DP62" s="24"/>
      <c r="DQ62" s="24"/>
      <c r="DR62" s="24"/>
      <c r="DS62" s="24"/>
      <c r="DT62" s="24"/>
      <c r="DU62" s="24"/>
      <c r="DV62" s="24"/>
      <c r="DW62" s="24"/>
      <c r="DX62" s="24"/>
      <c r="DY62" s="24"/>
      <c r="DZ62" s="24"/>
      <c r="EA62" s="24"/>
      <c r="EB62" s="24"/>
      <c r="EC62" s="24"/>
      <c r="ED62" s="24"/>
      <c r="EE62" s="24"/>
      <c r="EF62" s="24"/>
      <c r="EG62" s="24"/>
      <c r="EH62" s="24"/>
      <c r="EI62" s="24"/>
      <c r="EJ62" s="24"/>
      <c r="EK62" s="24"/>
      <c r="EL62" s="24"/>
      <c r="EM62" s="24"/>
      <c r="EN62" s="24"/>
      <c r="EO62" s="24"/>
      <c r="EP62" s="24"/>
      <c r="EQ62" s="24"/>
      <c r="ER62" s="24"/>
      <c r="ES62" s="24"/>
      <c r="ET62" s="24"/>
      <c r="EU62" s="24"/>
      <c r="EV62" s="24"/>
      <c r="EW62" s="24"/>
      <c r="EX62" s="24"/>
      <c r="EY62" s="24"/>
      <c r="EZ62" s="24"/>
      <c r="FA62" s="24"/>
      <c r="FB62" s="24"/>
      <c r="FC62" s="24"/>
      <c r="FD62" s="24"/>
      <c r="FE62" s="24"/>
      <c r="FF62" s="24"/>
      <c r="FG62" s="24"/>
      <c r="FH62" s="24"/>
      <c r="FI62" s="24"/>
      <c r="FJ62" s="24"/>
      <c r="FK62" s="24"/>
      <c r="FL62" s="24"/>
      <c r="FM62" s="24"/>
      <c r="FN62" s="24"/>
      <c r="FO62" s="24"/>
      <c r="FP62" s="24"/>
      <c r="FQ62" s="24"/>
      <c r="FR62" s="24"/>
      <c r="FS62" s="24"/>
      <c r="FT62" s="24"/>
      <c r="FU62" s="24"/>
      <c r="FV62" s="24"/>
      <c r="FW62" s="24"/>
      <c r="FX62" s="24"/>
      <c r="FY62" s="24"/>
      <c r="FZ62" s="24"/>
      <c r="GA62" s="24"/>
      <c r="GB62" s="24"/>
      <c r="GC62" s="24"/>
      <c r="GD62" s="24"/>
      <c r="GE62" s="24"/>
      <c r="GF62" s="24"/>
      <c r="GG62" s="24"/>
      <c r="GH62" s="24"/>
      <c r="GI62" s="24"/>
      <c r="GJ62" s="24"/>
      <c r="GK62" s="24"/>
      <c r="GL62" s="24"/>
      <c r="GM62" s="24"/>
      <c r="GN62" s="24"/>
      <c r="GO62" s="24"/>
      <c r="GP62" s="24"/>
      <c r="GQ62" s="24"/>
      <c r="GR62" s="24"/>
      <c r="GS62" s="24"/>
      <c r="GT62" s="24"/>
      <c r="GU62" s="24"/>
      <c r="GV62" s="24"/>
      <c r="GW62" s="24"/>
      <c r="GX62" s="24"/>
      <c r="GY62" s="24"/>
      <c r="GZ62" s="24"/>
      <c r="HA62" s="24"/>
      <c r="HB62" s="24"/>
      <c r="HC62" s="24"/>
      <c r="HD62" s="24"/>
      <c r="HE62" s="24"/>
      <c r="HF62" s="24"/>
      <c r="HG62" s="24"/>
      <c r="HH62" s="24"/>
      <c r="HI62" s="24"/>
      <c r="HJ62" s="24"/>
    </row>
    <row r="63" spans="1:218" ht="24.95" customHeight="1">
      <c r="A63" s="4705"/>
      <c r="B63" s="2101">
        <v>58</v>
      </c>
      <c r="C63" s="1733" t="s">
        <v>638</v>
      </c>
      <c r="D63" s="1707" t="s">
        <v>858</v>
      </c>
      <c r="E63" s="3090" t="s">
        <v>877</v>
      </c>
      <c r="F63" s="1751">
        <v>756.2</v>
      </c>
      <c r="G63" s="1709"/>
      <c r="H63" s="1709"/>
      <c r="I63" s="1709">
        <f t="shared" si="0"/>
        <v>228.75050000000002</v>
      </c>
      <c r="J63" s="1710" t="s">
        <v>345</v>
      </c>
      <c r="K63" s="1057"/>
      <c r="L63" s="1057"/>
      <c r="M63" s="1057">
        <f t="shared" si="17"/>
        <v>0</v>
      </c>
      <c r="N63" s="1057"/>
      <c r="O63" s="1057"/>
      <c r="P63" s="1057"/>
      <c r="Q63" s="1067">
        <v>13558</v>
      </c>
      <c r="R63" s="1067">
        <v>13789</v>
      </c>
      <c r="S63" s="1067">
        <f t="shared" si="18"/>
        <v>13860</v>
      </c>
      <c r="T63" s="1057"/>
      <c r="U63" s="1057"/>
      <c r="V63" s="1057"/>
      <c r="W63" s="240">
        <v>60</v>
      </c>
      <c r="X63" s="391">
        <f t="shared" si="12"/>
        <v>231</v>
      </c>
      <c r="Y63" s="391"/>
      <c r="Z63" s="1172" t="s">
        <v>1622</v>
      </c>
      <c r="AA63" s="1168">
        <v>185501</v>
      </c>
      <c r="AB63" s="1168">
        <v>188919</v>
      </c>
      <c r="AC63" s="1168">
        <v>1</v>
      </c>
      <c r="AD63" s="1168">
        <f>(AB63*AC63)-(AA63*AC63)</f>
        <v>3418</v>
      </c>
      <c r="AE63" s="1169"/>
      <c r="AF63" s="684"/>
      <c r="AG63" s="68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  <c r="CO63" s="24"/>
      <c r="CP63" s="24"/>
      <c r="CQ63" s="24"/>
      <c r="CR63" s="24"/>
      <c r="CS63" s="24"/>
      <c r="CT63" s="24"/>
      <c r="CU63" s="24"/>
      <c r="CV63" s="24"/>
      <c r="CW63" s="24"/>
      <c r="CX63" s="24"/>
      <c r="CY63" s="24"/>
      <c r="CZ63" s="24"/>
      <c r="DA63" s="24"/>
      <c r="DB63" s="24"/>
      <c r="DC63" s="24"/>
      <c r="DD63" s="24"/>
      <c r="DE63" s="24"/>
      <c r="DF63" s="24"/>
      <c r="DG63" s="24"/>
      <c r="DH63" s="24"/>
      <c r="DI63" s="24"/>
      <c r="DJ63" s="24"/>
      <c r="DK63" s="24"/>
      <c r="DL63" s="24"/>
      <c r="DM63" s="24"/>
      <c r="DN63" s="24"/>
      <c r="DO63" s="24"/>
      <c r="DP63" s="24"/>
      <c r="DQ63" s="24"/>
      <c r="DR63" s="24"/>
      <c r="DS63" s="24"/>
      <c r="DT63" s="24"/>
      <c r="DU63" s="24"/>
      <c r="DV63" s="24"/>
      <c r="DW63" s="24"/>
      <c r="DX63" s="24"/>
      <c r="DY63" s="24"/>
      <c r="DZ63" s="24"/>
      <c r="EA63" s="24"/>
      <c r="EB63" s="24"/>
      <c r="EC63" s="24"/>
      <c r="ED63" s="24"/>
      <c r="EE63" s="24"/>
      <c r="EF63" s="24"/>
      <c r="EG63" s="24"/>
      <c r="EH63" s="24"/>
      <c r="EI63" s="24"/>
      <c r="EJ63" s="24"/>
      <c r="EK63" s="24"/>
      <c r="EL63" s="24"/>
      <c r="EM63" s="24"/>
      <c r="EN63" s="24"/>
      <c r="EO63" s="24"/>
      <c r="EP63" s="24"/>
      <c r="EQ63" s="24"/>
      <c r="ER63" s="24"/>
      <c r="ES63" s="24"/>
      <c r="ET63" s="24"/>
      <c r="EU63" s="24"/>
      <c r="EV63" s="24"/>
      <c r="EW63" s="24"/>
      <c r="EX63" s="24"/>
      <c r="EY63" s="24"/>
      <c r="EZ63" s="24"/>
      <c r="FA63" s="24"/>
      <c r="FB63" s="24"/>
      <c r="FC63" s="24"/>
      <c r="FD63" s="24"/>
      <c r="FE63" s="24"/>
      <c r="FF63" s="24"/>
      <c r="FG63" s="24"/>
      <c r="FH63" s="24"/>
      <c r="FI63" s="24"/>
      <c r="FJ63" s="24"/>
      <c r="FK63" s="24"/>
      <c r="FL63" s="24"/>
      <c r="FM63" s="24"/>
      <c r="FN63" s="24"/>
      <c r="FO63" s="24"/>
      <c r="FP63" s="24"/>
      <c r="FQ63" s="24"/>
      <c r="FR63" s="24"/>
      <c r="FS63" s="24"/>
      <c r="FT63" s="24"/>
      <c r="FU63" s="24"/>
      <c r="FV63" s="24"/>
      <c r="FW63" s="24"/>
      <c r="FX63" s="24"/>
      <c r="FY63" s="24"/>
      <c r="FZ63" s="24"/>
      <c r="GA63" s="24"/>
      <c r="GB63" s="24"/>
      <c r="GC63" s="24"/>
      <c r="GD63" s="24"/>
      <c r="GE63" s="24"/>
      <c r="GF63" s="24"/>
      <c r="GG63" s="24"/>
      <c r="GH63" s="24"/>
      <c r="GI63" s="24"/>
      <c r="GJ63" s="24"/>
      <c r="GK63" s="24"/>
      <c r="GL63" s="24"/>
      <c r="GM63" s="24"/>
      <c r="GN63" s="24"/>
      <c r="GO63" s="24"/>
      <c r="GP63" s="24"/>
      <c r="GQ63" s="24"/>
      <c r="GR63" s="24"/>
      <c r="GS63" s="24"/>
      <c r="GT63" s="24"/>
      <c r="GU63" s="24"/>
      <c r="GV63" s="24"/>
      <c r="GW63" s="24"/>
      <c r="GX63" s="24"/>
      <c r="GY63" s="24"/>
      <c r="GZ63" s="24"/>
      <c r="HA63" s="24"/>
      <c r="HB63" s="24"/>
      <c r="HC63" s="24"/>
      <c r="HD63" s="24"/>
      <c r="HE63" s="24"/>
      <c r="HF63" s="24"/>
      <c r="HG63" s="24"/>
      <c r="HH63" s="24"/>
      <c r="HI63" s="24"/>
      <c r="HJ63" s="24"/>
    </row>
    <row r="64" spans="1:218" ht="24.95" customHeight="1">
      <c r="A64" s="4705"/>
      <c r="B64" s="2101">
        <v>59</v>
      </c>
      <c r="C64" s="1733" t="s">
        <v>638</v>
      </c>
      <c r="D64" s="1707" t="s">
        <v>858</v>
      </c>
      <c r="E64" s="3090" t="s">
        <v>871</v>
      </c>
      <c r="F64" s="1751">
        <v>502.95</v>
      </c>
      <c r="G64" s="1709"/>
      <c r="H64" s="1709"/>
      <c r="I64" s="1709">
        <f t="shared" si="0"/>
        <v>152.14237499999999</v>
      </c>
      <c r="J64" s="1737" t="s">
        <v>155</v>
      </c>
      <c r="K64" s="1057"/>
      <c r="L64" s="1057"/>
      <c r="M64" s="1057">
        <f t="shared" si="17"/>
        <v>0</v>
      </c>
      <c r="N64" s="1057"/>
      <c r="O64" s="1057"/>
      <c r="P64" s="1057"/>
      <c r="Q64" s="1067">
        <v>8246</v>
      </c>
      <c r="R64" s="1067">
        <v>8328</v>
      </c>
      <c r="S64" s="1067">
        <f t="shared" si="18"/>
        <v>3280</v>
      </c>
      <c r="T64" s="1057"/>
      <c r="U64" s="1057"/>
      <c r="V64" s="1057"/>
      <c r="W64" s="240">
        <v>40</v>
      </c>
      <c r="X64" s="391">
        <f t="shared" si="12"/>
        <v>82</v>
      </c>
      <c r="Y64" s="391"/>
      <c r="Z64" s="1172" t="s">
        <v>1623</v>
      </c>
      <c r="AA64" s="1168">
        <v>117168.7</v>
      </c>
      <c r="AB64" s="1168">
        <v>118732</v>
      </c>
      <c r="AC64" s="1168">
        <v>1</v>
      </c>
      <c r="AD64" s="1168">
        <f>(AB64*AC64)-(AA64*AC64)</f>
        <v>1563.3000000000029</v>
      </c>
      <c r="AE64" s="1169"/>
      <c r="AF64" s="684"/>
      <c r="AG64" s="68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  <c r="CO64" s="24"/>
      <c r="CP64" s="24"/>
      <c r="CQ64" s="24"/>
      <c r="CR64" s="24"/>
      <c r="CS64" s="24"/>
      <c r="CT64" s="24"/>
      <c r="CU64" s="24"/>
      <c r="CV64" s="24"/>
      <c r="CW64" s="24"/>
      <c r="CX64" s="24"/>
      <c r="CY64" s="24"/>
      <c r="CZ64" s="24"/>
      <c r="DA64" s="24"/>
      <c r="DB64" s="24"/>
      <c r="DC64" s="24"/>
      <c r="DD64" s="24"/>
      <c r="DE64" s="24"/>
      <c r="DF64" s="24"/>
      <c r="DG64" s="24"/>
      <c r="DH64" s="24"/>
      <c r="DI64" s="24"/>
      <c r="DJ64" s="24"/>
      <c r="DK64" s="24"/>
      <c r="DL64" s="24"/>
      <c r="DM64" s="24"/>
      <c r="DN64" s="24"/>
      <c r="DO64" s="24"/>
      <c r="DP64" s="24"/>
      <c r="DQ64" s="24"/>
      <c r="DR64" s="24"/>
      <c r="DS64" s="24"/>
      <c r="DT64" s="24"/>
      <c r="DU64" s="24"/>
      <c r="DV64" s="24"/>
      <c r="DW64" s="24"/>
      <c r="DX64" s="24"/>
      <c r="DY64" s="24"/>
      <c r="DZ64" s="24"/>
      <c r="EA64" s="24"/>
      <c r="EB64" s="24"/>
      <c r="EC64" s="24"/>
      <c r="ED64" s="24"/>
      <c r="EE64" s="24"/>
      <c r="EF64" s="24"/>
      <c r="EG64" s="24"/>
      <c r="EH64" s="24"/>
      <c r="EI64" s="24"/>
      <c r="EJ64" s="24"/>
      <c r="EK64" s="24"/>
      <c r="EL64" s="24"/>
      <c r="EM64" s="24"/>
      <c r="EN64" s="24"/>
      <c r="EO64" s="24"/>
      <c r="EP64" s="24"/>
      <c r="EQ64" s="24"/>
      <c r="ER64" s="24"/>
      <c r="ES64" s="24"/>
      <c r="ET64" s="24"/>
      <c r="EU64" s="24"/>
      <c r="EV64" s="24"/>
      <c r="EW64" s="24"/>
      <c r="EX64" s="24"/>
      <c r="EY64" s="24"/>
      <c r="EZ64" s="24"/>
      <c r="FA64" s="24"/>
      <c r="FB64" s="24"/>
      <c r="FC64" s="24"/>
      <c r="FD64" s="24"/>
      <c r="FE64" s="24"/>
      <c r="FF64" s="24"/>
      <c r="FG64" s="24"/>
      <c r="FH64" s="24"/>
      <c r="FI64" s="24"/>
      <c r="FJ64" s="24"/>
      <c r="FK64" s="24"/>
      <c r="FL64" s="24"/>
      <c r="FM64" s="24"/>
      <c r="FN64" s="24"/>
      <c r="FO64" s="24"/>
      <c r="FP64" s="24"/>
      <c r="FQ64" s="24"/>
      <c r="FR64" s="24"/>
      <c r="FS64" s="24"/>
      <c r="FT64" s="24"/>
      <c r="FU64" s="24"/>
      <c r="FV64" s="24"/>
      <c r="FW64" s="24"/>
      <c r="FX64" s="24"/>
      <c r="FY64" s="24"/>
      <c r="FZ64" s="24"/>
      <c r="GA64" s="24"/>
      <c r="GB64" s="24"/>
      <c r="GC64" s="24"/>
      <c r="GD64" s="24"/>
      <c r="GE64" s="24"/>
      <c r="GF64" s="24"/>
      <c r="GG64" s="24"/>
      <c r="GH64" s="24"/>
      <c r="GI64" s="24"/>
      <c r="GJ64" s="24"/>
      <c r="GK64" s="24"/>
      <c r="GL64" s="24"/>
      <c r="GM64" s="24"/>
      <c r="GN64" s="24"/>
      <c r="GO64" s="24"/>
      <c r="GP64" s="24"/>
      <c r="GQ64" s="24"/>
      <c r="GR64" s="24"/>
      <c r="GS64" s="24"/>
      <c r="GT64" s="24"/>
      <c r="GU64" s="24"/>
      <c r="GV64" s="24"/>
      <c r="GW64" s="24"/>
      <c r="GX64" s="24"/>
      <c r="GY64" s="24"/>
      <c r="GZ64" s="24"/>
      <c r="HA64" s="24"/>
      <c r="HB64" s="24"/>
      <c r="HC64" s="24"/>
      <c r="HD64" s="24"/>
      <c r="HE64" s="24"/>
      <c r="HF64" s="24"/>
      <c r="HG64" s="24"/>
      <c r="HH64" s="24"/>
      <c r="HI64" s="24"/>
      <c r="HJ64" s="24"/>
    </row>
    <row r="65" spans="1:218" ht="24.95" customHeight="1">
      <c r="A65" s="4705"/>
      <c r="B65" s="2101">
        <v>60</v>
      </c>
      <c r="C65" s="1733" t="s">
        <v>638</v>
      </c>
      <c r="D65" s="1707" t="s">
        <v>858</v>
      </c>
      <c r="E65" s="3090" t="s">
        <v>2061</v>
      </c>
      <c r="F65" s="1751">
        <v>498.11</v>
      </c>
      <c r="G65" s="1709"/>
      <c r="H65" s="1709"/>
      <c r="I65" s="1736">
        <f>F65*0.3025</f>
        <v>150.67827500000001</v>
      </c>
      <c r="J65" s="1737" t="s">
        <v>3468</v>
      </c>
      <c r="K65" s="1057"/>
      <c r="L65" s="1057"/>
      <c r="M65" s="1057">
        <f t="shared" si="17"/>
        <v>0</v>
      </c>
      <c r="N65" s="1057"/>
      <c r="O65" s="1057"/>
      <c r="P65" s="1057"/>
      <c r="Q65" s="1067">
        <v>162394</v>
      </c>
      <c r="R65" s="1067">
        <v>166143</v>
      </c>
      <c r="S65" s="1067">
        <f t="shared" si="18"/>
        <v>3749</v>
      </c>
      <c r="T65" s="1057"/>
      <c r="U65" s="1057"/>
      <c r="V65" s="1057"/>
      <c r="W65" s="240">
        <v>1</v>
      </c>
      <c r="X65" s="391">
        <f t="shared" si="12"/>
        <v>3749</v>
      </c>
      <c r="Y65" s="391"/>
      <c r="Z65" s="1172" t="s">
        <v>1623</v>
      </c>
      <c r="AA65" s="1168">
        <v>14417.7</v>
      </c>
      <c r="AB65" s="1168">
        <v>14743.8</v>
      </c>
      <c r="AC65" s="1168">
        <v>1</v>
      </c>
      <c r="AD65" s="1168">
        <f>(AB65*AC65)-(AA65*AC65)</f>
        <v>326.09999999999854</v>
      </c>
      <c r="AE65" s="1169"/>
      <c r="AF65" s="684"/>
      <c r="AG65" s="68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  <c r="CO65" s="24"/>
      <c r="CP65" s="24"/>
      <c r="CQ65" s="24"/>
      <c r="CR65" s="24"/>
      <c r="CS65" s="24"/>
      <c r="CT65" s="24"/>
      <c r="CU65" s="24"/>
      <c r="CV65" s="24"/>
      <c r="CW65" s="24"/>
      <c r="CX65" s="24"/>
      <c r="CY65" s="24"/>
      <c r="CZ65" s="24"/>
      <c r="DA65" s="24"/>
      <c r="DB65" s="24"/>
      <c r="DC65" s="24"/>
      <c r="DD65" s="24"/>
      <c r="DE65" s="24"/>
      <c r="DF65" s="24"/>
      <c r="DG65" s="24"/>
      <c r="DH65" s="24"/>
      <c r="DI65" s="24"/>
      <c r="DJ65" s="24"/>
      <c r="DK65" s="24"/>
      <c r="DL65" s="24"/>
      <c r="DM65" s="24"/>
      <c r="DN65" s="24"/>
      <c r="DO65" s="24"/>
      <c r="DP65" s="24"/>
      <c r="DQ65" s="24"/>
      <c r="DR65" s="24"/>
      <c r="DS65" s="24"/>
      <c r="DT65" s="24"/>
      <c r="DU65" s="24"/>
      <c r="DV65" s="24"/>
      <c r="DW65" s="24"/>
      <c r="DX65" s="24"/>
      <c r="DY65" s="24"/>
      <c r="DZ65" s="24"/>
      <c r="EA65" s="24"/>
      <c r="EB65" s="24"/>
      <c r="EC65" s="24"/>
      <c r="ED65" s="24"/>
      <c r="EE65" s="24"/>
      <c r="EF65" s="24"/>
      <c r="EG65" s="24"/>
      <c r="EH65" s="24"/>
      <c r="EI65" s="24"/>
      <c r="EJ65" s="24"/>
      <c r="EK65" s="24"/>
      <c r="EL65" s="24"/>
      <c r="EM65" s="24"/>
      <c r="EN65" s="24"/>
      <c r="EO65" s="24"/>
      <c r="EP65" s="24"/>
      <c r="EQ65" s="24"/>
      <c r="ER65" s="24"/>
      <c r="ES65" s="24"/>
      <c r="ET65" s="24"/>
      <c r="EU65" s="24"/>
      <c r="EV65" s="24"/>
      <c r="EW65" s="24"/>
      <c r="EX65" s="24"/>
      <c r="EY65" s="24"/>
      <c r="EZ65" s="24"/>
      <c r="FA65" s="24"/>
      <c r="FB65" s="24"/>
      <c r="FC65" s="24"/>
      <c r="FD65" s="24"/>
      <c r="FE65" s="24"/>
      <c r="FF65" s="24"/>
      <c r="FG65" s="24"/>
      <c r="FH65" s="24"/>
      <c r="FI65" s="24"/>
      <c r="FJ65" s="24"/>
      <c r="FK65" s="24"/>
      <c r="FL65" s="24"/>
      <c r="FM65" s="24"/>
      <c r="FN65" s="24"/>
      <c r="FO65" s="24"/>
      <c r="FP65" s="24"/>
      <c r="FQ65" s="24"/>
      <c r="FR65" s="24"/>
      <c r="FS65" s="24"/>
      <c r="FT65" s="24"/>
      <c r="FU65" s="24"/>
      <c r="FV65" s="24"/>
      <c r="FW65" s="24"/>
      <c r="FX65" s="24"/>
      <c r="FY65" s="24"/>
      <c r="FZ65" s="24"/>
      <c r="GA65" s="24"/>
      <c r="GB65" s="24"/>
      <c r="GC65" s="24"/>
      <c r="GD65" s="24"/>
      <c r="GE65" s="24"/>
      <c r="GF65" s="24"/>
      <c r="GG65" s="24"/>
      <c r="GH65" s="24"/>
      <c r="GI65" s="24"/>
      <c r="GJ65" s="24"/>
      <c r="GK65" s="24"/>
      <c r="GL65" s="24"/>
      <c r="GM65" s="24"/>
      <c r="GN65" s="24"/>
      <c r="GO65" s="24"/>
      <c r="GP65" s="24"/>
      <c r="GQ65" s="24"/>
      <c r="GR65" s="24"/>
      <c r="GS65" s="24"/>
      <c r="GT65" s="24"/>
      <c r="GU65" s="24"/>
      <c r="GV65" s="24"/>
      <c r="GW65" s="24"/>
      <c r="GX65" s="24"/>
      <c r="GY65" s="24"/>
      <c r="GZ65" s="24"/>
      <c r="HA65" s="24"/>
      <c r="HB65" s="24"/>
      <c r="HC65" s="24"/>
      <c r="HD65" s="24"/>
      <c r="HE65" s="24"/>
      <c r="HF65" s="24"/>
      <c r="HG65" s="24"/>
      <c r="HH65" s="24"/>
      <c r="HI65" s="24"/>
      <c r="HJ65" s="24"/>
    </row>
    <row r="66" spans="1:218" ht="24.95" customHeight="1" thickBot="1">
      <c r="A66" s="4705"/>
      <c r="B66" s="2101">
        <v>61</v>
      </c>
      <c r="C66" s="1733" t="s">
        <v>638</v>
      </c>
      <c r="D66" s="1707" t="s">
        <v>634</v>
      </c>
      <c r="E66" s="3090" t="s">
        <v>337</v>
      </c>
      <c r="F66" s="1751">
        <v>58.620000000000005</v>
      </c>
      <c r="G66" s="1709"/>
      <c r="H66" s="1709"/>
      <c r="I66" s="1709">
        <f>F66*0.3025</f>
        <v>17.73255</v>
      </c>
      <c r="J66" s="3291" t="s">
        <v>3000</v>
      </c>
      <c r="K66" s="1057"/>
      <c r="L66" s="1057"/>
      <c r="M66" s="1067">
        <f t="shared" si="17"/>
        <v>0</v>
      </c>
      <c r="N66" s="1067"/>
      <c r="O66" s="1067"/>
      <c r="P66" s="1067"/>
      <c r="Q66" s="1067">
        <v>456</v>
      </c>
      <c r="R66" s="1067">
        <v>460</v>
      </c>
      <c r="S66" s="1067">
        <f t="shared" si="13"/>
        <v>4</v>
      </c>
      <c r="T66" s="1057"/>
      <c r="U66" s="1057"/>
      <c r="V66" s="1057"/>
      <c r="W66" s="240">
        <v>1</v>
      </c>
      <c r="X66" s="391">
        <f t="shared" si="12"/>
        <v>4</v>
      </c>
      <c r="Y66" s="391"/>
      <c r="Z66" s="1173" t="s">
        <v>1374</v>
      </c>
      <c r="AA66" s="1170">
        <f>SUM(AA63:AA65)</f>
        <v>317087.40000000002</v>
      </c>
      <c r="AB66" s="1170">
        <f>SUM(AB63:AB65)</f>
        <v>322394.8</v>
      </c>
      <c r="AC66" s="1170"/>
      <c r="AD66" s="1170">
        <f>SUM(AD63:AD65)</f>
        <v>5307.4000000000015</v>
      </c>
      <c r="AE66" s="1171"/>
      <c r="AF66" s="684"/>
      <c r="AG66" s="68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4"/>
      <c r="DC66" s="24"/>
      <c r="DD66" s="24"/>
      <c r="DE66" s="24"/>
      <c r="DF66" s="24"/>
      <c r="DG66" s="24"/>
      <c r="DH66" s="24"/>
      <c r="DI66" s="24"/>
      <c r="DJ66" s="24"/>
      <c r="DK66" s="24"/>
      <c r="DL66" s="24"/>
      <c r="DM66" s="24"/>
      <c r="DN66" s="24"/>
      <c r="DO66" s="24"/>
      <c r="DP66" s="24"/>
      <c r="DQ66" s="24"/>
      <c r="DR66" s="24"/>
      <c r="DS66" s="24"/>
      <c r="DT66" s="24"/>
      <c r="DU66" s="24"/>
      <c r="DV66" s="24"/>
      <c r="DW66" s="24"/>
      <c r="DX66" s="24"/>
      <c r="DY66" s="24"/>
      <c r="DZ66" s="24"/>
      <c r="EA66" s="24"/>
      <c r="EB66" s="24"/>
      <c r="EC66" s="24"/>
      <c r="ED66" s="24"/>
      <c r="EE66" s="24"/>
      <c r="EF66" s="24"/>
      <c r="EG66" s="24"/>
      <c r="EH66" s="24"/>
      <c r="EI66" s="24"/>
      <c r="EJ66" s="24"/>
      <c r="EK66" s="24"/>
      <c r="EL66" s="24"/>
      <c r="EM66" s="24"/>
      <c r="EN66" s="24"/>
      <c r="EO66" s="24"/>
      <c r="EP66" s="24"/>
      <c r="EQ66" s="24"/>
      <c r="ER66" s="24"/>
      <c r="ES66" s="24"/>
      <c r="ET66" s="24"/>
      <c r="EU66" s="24"/>
      <c r="EV66" s="24"/>
      <c r="EW66" s="24"/>
      <c r="EX66" s="24"/>
      <c r="EY66" s="24"/>
      <c r="EZ66" s="24"/>
      <c r="FA66" s="24"/>
      <c r="FB66" s="24"/>
      <c r="FC66" s="24"/>
      <c r="FD66" s="24"/>
      <c r="FE66" s="24"/>
      <c r="FF66" s="24"/>
      <c r="FG66" s="24"/>
      <c r="FH66" s="24"/>
      <c r="FI66" s="24"/>
      <c r="FJ66" s="24"/>
      <c r="FK66" s="24"/>
      <c r="FL66" s="24"/>
      <c r="FM66" s="24"/>
      <c r="FN66" s="24"/>
      <c r="FO66" s="24"/>
      <c r="FP66" s="24"/>
      <c r="FQ66" s="24"/>
      <c r="FR66" s="24"/>
      <c r="FS66" s="24"/>
      <c r="FT66" s="24"/>
      <c r="FU66" s="24"/>
      <c r="FV66" s="24"/>
      <c r="FW66" s="24"/>
      <c r="FX66" s="24"/>
      <c r="FY66" s="24"/>
      <c r="FZ66" s="24"/>
      <c r="GA66" s="24"/>
      <c r="GB66" s="24"/>
      <c r="GC66" s="24"/>
      <c r="GD66" s="24"/>
      <c r="GE66" s="24"/>
      <c r="GF66" s="24"/>
      <c r="GG66" s="24"/>
      <c r="GH66" s="24"/>
      <c r="GI66" s="24"/>
      <c r="GJ66" s="24"/>
      <c r="GK66" s="24"/>
      <c r="GL66" s="24"/>
      <c r="GM66" s="24"/>
      <c r="GN66" s="24"/>
      <c r="GO66" s="24"/>
      <c r="GP66" s="24"/>
      <c r="GQ66" s="24"/>
      <c r="GR66" s="24"/>
      <c r="GS66" s="24"/>
      <c r="GT66" s="24"/>
      <c r="GU66" s="24"/>
      <c r="GV66" s="24"/>
      <c r="GW66" s="24"/>
      <c r="GX66" s="24"/>
      <c r="GY66" s="24"/>
      <c r="GZ66" s="24"/>
      <c r="HA66" s="24"/>
      <c r="HB66" s="24"/>
      <c r="HC66" s="24"/>
      <c r="HD66" s="24"/>
      <c r="HE66" s="24"/>
      <c r="HF66" s="24"/>
      <c r="HG66" s="24"/>
      <c r="HH66" s="24"/>
      <c r="HI66" s="24"/>
      <c r="HJ66" s="24"/>
    </row>
    <row r="67" spans="1:218" ht="24.95" customHeight="1">
      <c r="A67" s="4705"/>
      <c r="B67" s="2101">
        <v>62</v>
      </c>
      <c r="C67" s="1733" t="s">
        <v>638</v>
      </c>
      <c r="D67" s="1707" t="s">
        <v>858</v>
      </c>
      <c r="E67" s="3090" t="s">
        <v>881</v>
      </c>
      <c r="F67" s="1751">
        <v>598.67999999999995</v>
      </c>
      <c r="G67" s="1736"/>
      <c r="H67" s="1736"/>
      <c r="I67" s="1736">
        <f t="shared" ref="I67:I73" si="19">F67*0.3025</f>
        <v>181.10069999999999</v>
      </c>
      <c r="J67" s="1737" t="s">
        <v>846</v>
      </c>
      <c r="K67" s="1057">
        <v>16135</v>
      </c>
      <c r="L67" s="1057">
        <v>16252</v>
      </c>
      <c r="M67" s="1057">
        <f t="shared" si="17"/>
        <v>117</v>
      </c>
      <c r="N67" s="1057">
        <v>13897</v>
      </c>
      <c r="O67" s="1057">
        <v>14086</v>
      </c>
      <c r="P67" s="1057">
        <f t="shared" si="6"/>
        <v>189</v>
      </c>
      <c r="Q67" s="1067">
        <v>13310</v>
      </c>
      <c r="R67" s="1067">
        <v>13651</v>
      </c>
      <c r="S67" s="1067">
        <f>W67*X67</f>
        <v>13640</v>
      </c>
      <c r="T67" s="1057"/>
      <c r="U67" s="1057"/>
      <c r="V67" s="1057"/>
      <c r="W67" s="240">
        <v>40</v>
      </c>
      <c r="X67" s="391">
        <f t="shared" si="12"/>
        <v>341</v>
      </c>
      <c r="Y67" s="391"/>
      <c r="Z67" s="1610"/>
      <c r="AA67" s="1611"/>
      <c r="AB67" s="684"/>
      <c r="AC67" s="684"/>
      <c r="AD67" s="684"/>
      <c r="AE67" s="684"/>
      <c r="AF67" s="684"/>
      <c r="AG67" s="68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  <c r="CO67" s="24"/>
      <c r="CP67" s="24"/>
      <c r="CQ67" s="24"/>
      <c r="CR67" s="24"/>
      <c r="CS67" s="24"/>
      <c r="CT67" s="24"/>
      <c r="CU67" s="24"/>
      <c r="CV67" s="24"/>
      <c r="CW67" s="24"/>
      <c r="CX67" s="24"/>
      <c r="CY67" s="24"/>
      <c r="CZ67" s="24"/>
      <c r="DA67" s="24"/>
      <c r="DB67" s="24"/>
      <c r="DC67" s="24"/>
      <c r="DD67" s="24"/>
      <c r="DE67" s="24"/>
      <c r="DF67" s="24"/>
      <c r="DG67" s="24"/>
      <c r="DH67" s="24"/>
      <c r="DI67" s="24"/>
      <c r="DJ67" s="24"/>
      <c r="DK67" s="24"/>
      <c r="DL67" s="24"/>
      <c r="DM67" s="24"/>
      <c r="DN67" s="24"/>
      <c r="DO67" s="24"/>
      <c r="DP67" s="24"/>
      <c r="DQ67" s="24"/>
      <c r="DR67" s="24"/>
      <c r="DS67" s="24"/>
      <c r="DT67" s="24"/>
      <c r="DU67" s="24"/>
      <c r="DV67" s="24"/>
      <c r="DW67" s="24"/>
      <c r="DX67" s="24"/>
      <c r="DY67" s="24"/>
      <c r="DZ67" s="24"/>
      <c r="EA67" s="24"/>
      <c r="EB67" s="24"/>
      <c r="EC67" s="24"/>
      <c r="ED67" s="24"/>
      <c r="EE67" s="24"/>
      <c r="EF67" s="24"/>
      <c r="EG67" s="24"/>
      <c r="EH67" s="24"/>
      <c r="EI67" s="24"/>
      <c r="EJ67" s="24"/>
      <c r="EK67" s="24"/>
      <c r="EL67" s="24"/>
      <c r="EM67" s="24"/>
      <c r="EN67" s="24"/>
      <c r="EO67" s="24"/>
      <c r="EP67" s="24"/>
      <c r="EQ67" s="24"/>
      <c r="ER67" s="24"/>
      <c r="ES67" s="24"/>
      <c r="ET67" s="24"/>
      <c r="EU67" s="24"/>
      <c r="EV67" s="24"/>
      <c r="EW67" s="24"/>
      <c r="EX67" s="24"/>
      <c r="EY67" s="24"/>
      <c r="EZ67" s="24"/>
      <c r="FA67" s="24"/>
      <c r="FB67" s="24"/>
      <c r="FC67" s="24"/>
      <c r="FD67" s="24"/>
      <c r="FE67" s="24"/>
      <c r="FF67" s="24"/>
      <c r="FG67" s="24"/>
      <c r="FH67" s="24"/>
      <c r="FI67" s="24"/>
      <c r="FJ67" s="24"/>
      <c r="FK67" s="24"/>
      <c r="FL67" s="24"/>
      <c r="FM67" s="24"/>
      <c r="FN67" s="24"/>
      <c r="FO67" s="24"/>
      <c r="FP67" s="24"/>
      <c r="FQ67" s="24"/>
      <c r="FR67" s="24"/>
      <c r="FS67" s="24"/>
      <c r="FT67" s="24"/>
      <c r="FU67" s="24"/>
      <c r="FV67" s="24"/>
      <c r="FW67" s="24"/>
      <c r="FX67" s="24"/>
      <c r="FY67" s="24"/>
      <c r="FZ67" s="24"/>
      <c r="GA67" s="24"/>
      <c r="GB67" s="24"/>
      <c r="GC67" s="24"/>
      <c r="GD67" s="24"/>
      <c r="GE67" s="24"/>
      <c r="GF67" s="24"/>
      <c r="GG67" s="24"/>
      <c r="GH67" s="24"/>
      <c r="GI67" s="24"/>
      <c r="GJ67" s="24"/>
      <c r="GK67" s="24"/>
      <c r="GL67" s="24"/>
      <c r="GM67" s="24"/>
      <c r="GN67" s="24"/>
      <c r="GO67" s="24"/>
      <c r="GP67" s="24"/>
      <c r="GQ67" s="24"/>
      <c r="GR67" s="24"/>
      <c r="GS67" s="24"/>
      <c r="GT67" s="24"/>
      <c r="GU67" s="24"/>
      <c r="GV67" s="24"/>
      <c r="GW67" s="24"/>
      <c r="GX67" s="24"/>
      <c r="GY67" s="24"/>
      <c r="GZ67" s="24"/>
      <c r="HA67" s="24"/>
      <c r="HB67" s="24"/>
      <c r="HC67" s="24"/>
      <c r="HD67" s="24"/>
      <c r="HE67" s="24"/>
      <c r="HF67" s="24"/>
      <c r="HG67" s="24"/>
      <c r="HH67" s="24"/>
      <c r="HI67" s="24"/>
      <c r="HJ67" s="24"/>
    </row>
    <row r="68" spans="1:218" ht="24.95" customHeight="1" thickBot="1">
      <c r="A68" s="4705"/>
      <c r="B68" s="2101">
        <v>63</v>
      </c>
      <c r="C68" s="1733" t="s">
        <v>638</v>
      </c>
      <c r="D68" s="1707" t="s">
        <v>880</v>
      </c>
      <c r="E68" s="3090" t="s">
        <v>872</v>
      </c>
      <c r="F68" s="1751">
        <v>543.53</v>
      </c>
      <c r="G68" s="1709"/>
      <c r="H68" s="1709"/>
      <c r="I68" s="1709">
        <f t="shared" si="19"/>
        <v>164.41782499999999</v>
      </c>
      <c r="J68" s="1737" t="s">
        <v>3183</v>
      </c>
      <c r="K68" s="1057">
        <v>2038</v>
      </c>
      <c r="L68" s="1057">
        <v>2038</v>
      </c>
      <c r="M68" s="1057">
        <f t="shared" si="17"/>
        <v>0</v>
      </c>
      <c r="N68" s="1057">
        <v>1452</v>
      </c>
      <c r="O68" s="1057">
        <v>1459</v>
      </c>
      <c r="P68" s="1057">
        <f t="shared" si="6"/>
        <v>7</v>
      </c>
      <c r="Q68" s="1067">
        <v>8482</v>
      </c>
      <c r="R68" s="1067">
        <v>8486</v>
      </c>
      <c r="S68" s="1067">
        <f>W68*X68</f>
        <v>240</v>
      </c>
      <c r="T68" s="1057"/>
      <c r="U68" s="1057"/>
      <c r="V68" s="1057"/>
      <c r="W68" s="240">
        <v>60</v>
      </c>
      <c r="X68" s="391">
        <f t="shared" si="12"/>
        <v>4</v>
      </c>
      <c r="Y68" s="391"/>
      <c r="Z68" s="3278" t="s">
        <v>2600</v>
      </c>
      <c r="AA68" s="1611"/>
      <c r="AB68" s="684"/>
      <c r="AC68" s="684"/>
      <c r="AD68" s="684"/>
      <c r="AE68" s="684"/>
      <c r="AF68" s="684"/>
      <c r="AG68" s="68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  <c r="CO68" s="24"/>
      <c r="CP68" s="24"/>
      <c r="CQ68" s="24"/>
      <c r="CR68" s="24"/>
      <c r="CS68" s="24"/>
      <c r="CT68" s="24"/>
      <c r="CU68" s="24"/>
      <c r="CV68" s="24"/>
      <c r="CW68" s="24"/>
      <c r="CX68" s="24"/>
      <c r="CY68" s="24"/>
      <c r="CZ68" s="24"/>
      <c r="DA68" s="24"/>
      <c r="DB68" s="24"/>
      <c r="DC68" s="24"/>
      <c r="DD68" s="24"/>
      <c r="DE68" s="24"/>
      <c r="DF68" s="24"/>
      <c r="DG68" s="24"/>
      <c r="DH68" s="24"/>
      <c r="DI68" s="24"/>
      <c r="DJ68" s="24"/>
      <c r="DK68" s="24"/>
      <c r="DL68" s="24"/>
      <c r="DM68" s="24"/>
      <c r="DN68" s="24"/>
      <c r="DO68" s="24"/>
      <c r="DP68" s="24"/>
      <c r="DQ68" s="24"/>
      <c r="DR68" s="24"/>
      <c r="DS68" s="24"/>
      <c r="DT68" s="24"/>
      <c r="DU68" s="24"/>
      <c r="DV68" s="24"/>
      <c r="DW68" s="24"/>
      <c r="DX68" s="24"/>
      <c r="DY68" s="24"/>
      <c r="DZ68" s="24"/>
      <c r="EA68" s="24"/>
      <c r="EB68" s="24"/>
      <c r="EC68" s="24"/>
      <c r="ED68" s="24"/>
      <c r="EE68" s="24"/>
      <c r="EF68" s="24"/>
      <c r="EG68" s="24"/>
      <c r="EH68" s="24"/>
      <c r="EI68" s="24"/>
      <c r="EJ68" s="24"/>
      <c r="EK68" s="24"/>
      <c r="EL68" s="24"/>
      <c r="EM68" s="24"/>
      <c r="EN68" s="24"/>
      <c r="EO68" s="24"/>
      <c r="EP68" s="24"/>
      <c r="EQ68" s="24"/>
      <c r="ER68" s="24"/>
      <c r="ES68" s="24"/>
      <c r="ET68" s="24"/>
      <c r="EU68" s="24"/>
      <c r="EV68" s="24"/>
      <c r="EW68" s="24"/>
      <c r="EX68" s="24"/>
      <c r="EY68" s="24"/>
      <c r="EZ68" s="24"/>
      <c r="FA68" s="24"/>
      <c r="FB68" s="24"/>
      <c r="FC68" s="24"/>
      <c r="FD68" s="24"/>
      <c r="FE68" s="24"/>
      <c r="FF68" s="24"/>
      <c r="FG68" s="24"/>
      <c r="FH68" s="24"/>
      <c r="FI68" s="24"/>
      <c r="FJ68" s="24"/>
      <c r="FK68" s="24"/>
      <c r="FL68" s="24"/>
      <c r="FM68" s="24"/>
      <c r="FN68" s="24"/>
      <c r="FO68" s="24"/>
      <c r="FP68" s="24"/>
      <c r="FQ68" s="24"/>
      <c r="FR68" s="24"/>
      <c r="FS68" s="24"/>
      <c r="FT68" s="24"/>
      <c r="FU68" s="24"/>
      <c r="FV68" s="24"/>
      <c r="FW68" s="24"/>
      <c r="FX68" s="24"/>
      <c r="FY68" s="24"/>
      <c r="FZ68" s="24"/>
      <c r="GA68" s="24"/>
      <c r="GB68" s="24"/>
      <c r="GC68" s="24"/>
      <c r="GD68" s="24"/>
      <c r="GE68" s="24"/>
      <c r="GF68" s="24"/>
      <c r="GG68" s="24"/>
      <c r="GH68" s="24"/>
      <c r="GI68" s="24"/>
      <c r="GJ68" s="24"/>
      <c r="GK68" s="24"/>
      <c r="GL68" s="24"/>
      <c r="GM68" s="24"/>
      <c r="GN68" s="24"/>
      <c r="GO68" s="24"/>
      <c r="GP68" s="24"/>
      <c r="GQ68" s="24"/>
      <c r="GR68" s="24"/>
      <c r="GS68" s="24"/>
      <c r="GT68" s="24"/>
      <c r="GU68" s="24"/>
      <c r="GV68" s="24"/>
      <c r="GW68" s="24"/>
      <c r="GX68" s="24"/>
      <c r="GY68" s="24"/>
      <c r="GZ68" s="24"/>
      <c r="HA68" s="24"/>
      <c r="HB68" s="24"/>
      <c r="HC68" s="24"/>
      <c r="HD68" s="24"/>
      <c r="HE68" s="24"/>
      <c r="HF68" s="24"/>
      <c r="HG68" s="24"/>
      <c r="HH68" s="24"/>
      <c r="HI68" s="24"/>
      <c r="HJ68" s="24"/>
    </row>
    <row r="69" spans="1:218" ht="24.95" customHeight="1">
      <c r="A69" s="4705"/>
      <c r="B69" s="2101">
        <v>64</v>
      </c>
      <c r="C69" s="1733" t="s">
        <v>638</v>
      </c>
      <c r="D69" s="1707" t="s">
        <v>634</v>
      </c>
      <c r="E69" s="3090" t="s">
        <v>885</v>
      </c>
      <c r="F69" s="1736">
        <v>151.25</v>
      </c>
      <c r="G69" s="1736"/>
      <c r="H69" s="1736"/>
      <c r="I69" s="1736">
        <f t="shared" si="19"/>
        <v>45.753124999999997</v>
      </c>
      <c r="J69" s="1737" t="s">
        <v>2299</v>
      </c>
      <c r="K69" s="1057">
        <v>260</v>
      </c>
      <c r="L69" s="1057">
        <v>271</v>
      </c>
      <c r="M69" s="1057">
        <f t="shared" si="17"/>
        <v>11</v>
      </c>
      <c r="N69" s="1057">
        <v>1241</v>
      </c>
      <c r="O69" s="1057">
        <v>1302</v>
      </c>
      <c r="P69" s="1057">
        <f t="shared" si="6"/>
        <v>61</v>
      </c>
      <c r="Q69" s="1067">
        <v>256485</v>
      </c>
      <c r="R69" s="1067">
        <v>259837</v>
      </c>
      <c r="S69" s="1067">
        <f>W69*X69</f>
        <v>3352</v>
      </c>
      <c r="T69" s="1057"/>
      <c r="U69" s="1057"/>
      <c r="V69" s="1057"/>
      <c r="W69" s="240">
        <v>1</v>
      </c>
      <c r="X69" s="391">
        <f t="shared" ref="X69:X101" si="20">R69-Q69</f>
        <v>3352</v>
      </c>
      <c r="Y69" s="391"/>
      <c r="Z69" s="3501" t="s">
        <v>214</v>
      </c>
      <c r="AA69" s="3502"/>
      <c r="AB69" s="3503"/>
      <c r="AC69" s="3504" t="s">
        <v>218</v>
      </c>
      <c r="AD69" s="3502"/>
      <c r="AE69" s="3503"/>
      <c r="AF69" s="3504" t="s">
        <v>220</v>
      </c>
      <c r="AG69" s="3502"/>
      <c r="AH69" s="3505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  <c r="CO69" s="24"/>
      <c r="CP69" s="24"/>
      <c r="CQ69" s="24"/>
      <c r="CR69" s="24"/>
      <c r="CS69" s="24"/>
      <c r="CT69" s="24"/>
      <c r="CU69" s="24"/>
      <c r="CV69" s="24"/>
      <c r="CW69" s="24"/>
      <c r="CX69" s="24"/>
      <c r="CY69" s="24"/>
      <c r="CZ69" s="24"/>
      <c r="DA69" s="24"/>
      <c r="DB69" s="24"/>
      <c r="DC69" s="24"/>
      <c r="DD69" s="24"/>
      <c r="DE69" s="24"/>
      <c r="DF69" s="24"/>
      <c r="DG69" s="24"/>
      <c r="DH69" s="24"/>
      <c r="DI69" s="24"/>
      <c r="DJ69" s="24"/>
      <c r="DK69" s="24"/>
      <c r="DL69" s="24"/>
      <c r="DM69" s="24"/>
      <c r="DN69" s="24"/>
      <c r="DO69" s="24"/>
      <c r="DP69" s="24"/>
      <c r="DQ69" s="24"/>
      <c r="DR69" s="24"/>
      <c r="DS69" s="24"/>
      <c r="DT69" s="24"/>
      <c r="DU69" s="24"/>
      <c r="DV69" s="24"/>
      <c r="DW69" s="24"/>
      <c r="DX69" s="24"/>
      <c r="DY69" s="24"/>
      <c r="DZ69" s="24"/>
      <c r="EA69" s="24"/>
      <c r="EB69" s="24"/>
      <c r="EC69" s="24"/>
      <c r="ED69" s="24"/>
      <c r="EE69" s="24"/>
      <c r="EF69" s="24"/>
      <c r="EG69" s="24"/>
      <c r="EH69" s="24"/>
      <c r="EI69" s="24"/>
      <c r="EJ69" s="24"/>
      <c r="EK69" s="24"/>
      <c r="EL69" s="24"/>
      <c r="EM69" s="24"/>
      <c r="EN69" s="24"/>
      <c r="EO69" s="24"/>
      <c r="EP69" s="24"/>
      <c r="EQ69" s="24"/>
      <c r="ER69" s="24"/>
      <c r="ES69" s="24"/>
      <c r="ET69" s="24"/>
      <c r="EU69" s="24"/>
      <c r="EV69" s="24"/>
      <c r="EW69" s="24"/>
      <c r="EX69" s="24"/>
      <c r="EY69" s="24"/>
      <c r="EZ69" s="24"/>
      <c r="FA69" s="24"/>
      <c r="FB69" s="24"/>
      <c r="FC69" s="24"/>
      <c r="FD69" s="24"/>
      <c r="FE69" s="24"/>
      <c r="FF69" s="24"/>
      <c r="FG69" s="24"/>
      <c r="FH69" s="24"/>
      <c r="FI69" s="24"/>
      <c r="FJ69" s="24"/>
      <c r="FK69" s="24"/>
      <c r="FL69" s="24"/>
      <c r="FM69" s="24"/>
      <c r="FN69" s="24"/>
      <c r="FO69" s="24"/>
      <c r="FP69" s="24"/>
      <c r="FQ69" s="24"/>
      <c r="FR69" s="24"/>
      <c r="FS69" s="24"/>
      <c r="FT69" s="24"/>
      <c r="FU69" s="24"/>
      <c r="FV69" s="24"/>
      <c r="FW69" s="24"/>
      <c r="FX69" s="24"/>
      <c r="FY69" s="24"/>
      <c r="FZ69" s="24"/>
      <c r="GA69" s="24"/>
      <c r="GB69" s="24"/>
      <c r="GC69" s="24"/>
      <c r="GD69" s="24"/>
      <c r="GE69" s="24"/>
      <c r="GF69" s="24"/>
      <c r="GG69" s="24"/>
      <c r="GH69" s="24"/>
      <c r="GI69" s="24"/>
      <c r="GJ69" s="24"/>
      <c r="GK69" s="24"/>
      <c r="GL69" s="24"/>
      <c r="GM69" s="24"/>
      <c r="GN69" s="24"/>
      <c r="GO69" s="24"/>
      <c r="GP69" s="24"/>
      <c r="GQ69" s="24"/>
      <c r="GR69" s="24"/>
      <c r="GS69" s="24"/>
      <c r="GT69" s="24"/>
      <c r="GU69" s="24"/>
      <c r="GV69" s="24"/>
      <c r="GW69" s="24"/>
      <c r="GX69" s="24"/>
      <c r="GY69" s="24"/>
      <c r="GZ69" s="24"/>
      <c r="HA69" s="24"/>
      <c r="HB69" s="24"/>
      <c r="HC69" s="24"/>
      <c r="HD69" s="24"/>
      <c r="HE69" s="24"/>
      <c r="HF69" s="24"/>
      <c r="HG69" s="24"/>
      <c r="HH69" s="24"/>
      <c r="HI69" s="24"/>
      <c r="HJ69" s="24"/>
    </row>
    <row r="70" spans="1:218" ht="24.95" customHeight="1">
      <c r="A70" s="4705"/>
      <c r="B70" s="2101">
        <v>65</v>
      </c>
      <c r="C70" s="1733" t="s">
        <v>638</v>
      </c>
      <c r="D70" s="1707" t="s">
        <v>634</v>
      </c>
      <c r="E70" s="3091" t="s">
        <v>17</v>
      </c>
      <c r="F70" s="1751">
        <v>263.58999999999997</v>
      </c>
      <c r="G70" s="1709"/>
      <c r="H70" s="1709"/>
      <c r="I70" s="1709">
        <f t="shared" si="19"/>
        <v>79.735974999999996</v>
      </c>
      <c r="J70" s="3291" t="s">
        <v>3568</v>
      </c>
      <c r="K70" s="1057">
        <v>279</v>
      </c>
      <c r="L70" s="1057">
        <v>279</v>
      </c>
      <c r="M70" s="1067">
        <f>L70-K70</f>
        <v>0</v>
      </c>
      <c r="N70" s="1067">
        <v>325</v>
      </c>
      <c r="O70" s="1067">
        <v>325</v>
      </c>
      <c r="P70" s="1067">
        <f>O70-N70</f>
        <v>0</v>
      </c>
      <c r="Q70" s="1067">
        <v>118171</v>
      </c>
      <c r="R70" s="1067">
        <v>118295</v>
      </c>
      <c r="S70" s="1067">
        <f t="shared" ref="S70:S137" si="21">W70*X70</f>
        <v>124</v>
      </c>
      <c r="T70" s="1057"/>
      <c r="U70" s="1057"/>
      <c r="V70" s="1057"/>
      <c r="W70" s="240">
        <v>1</v>
      </c>
      <c r="X70" s="391">
        <f t="shared" si="20"/>
        <v>124</v>
      </c>
      <c r="Y70" s="391"/>
      <c r="Z70" s="3498" t="s">
        <v>807</v>
      </c>
      <c r="AA70" s="3496"/>
      <c r="AB70" s="3497"/>
      <c r="AC70" s="3495" t="s">
        <v>138</v>
      </c>
      <c r="AD70" s="3496"/>
      <c r="AE70" s="3497"/>
      <c r="AF70" s="3495" t="s">
        <v>714</v>
      </c>
      <c r="AG70" s="3496"/>
      <c r="AH70" s="3499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  <c r="CO70" s="24"/>
      <c r="CP70" s="24"/>
      <c r="CQ70" s="24"/>
      <c r="CR70" s="24"/>
      <c r="CS70" s="24"/>
      <c r="CT70" s="24"/>
      <c r="CU70" s="24"/>
      <c r="CV70" s="24"/>
      <c r="CW70" s="24"/>
      <c r="CX70" s="24"/>
      <c r="CY70" s="24"/>
      <c r="CZ70" s="24"/>
      <c r="DA70" s="24"/>
      <c r="DB70" s="24"/>
      <c r="DC70" s="24"/>
      <c r="DD70" s="24"/>
      <c r="DE70" s="24"/>
      <c r="DF70" s="24"/>
      <c r="DG70" s="24"/>
      <c r="DH70" s="24"/>
      <c r="DI70" s="24"/>
      <c r="DJ70" s="24"/>
      <c r="DK70" s="24"/>
      <c r="DL70" s="24"/>
      <c r="DM70" s="24"/>
      <c r="DN70" s="24"/>
      <c r="DO70" s="24"/>
      <c r="DP70" s="24"/>
      <c r="DQ70" s="24"/>
      <c r="DR70" s="24"/>
      <c r="DS70" s="24"/>
      <c r="DT70" s="24"/>
      <c r="DU70" s="24"/>
      <c r="DV70" s="24"/>
      <c r="DW70" s="24"/>
      <c r="DX70" s="24"/>
      <c r="DY70" s="24"/>
      <c r="DZ70" s="24"/>
      <c r="EA70" s="24"/>
      <c r="EB70" s="24"/>
      <c r="EC70" s="24"/>
      <c r="ED70" s="24"/>
      <c r="EE70" s="24"/>
      <c r="EF70" s="24"/>
      <c r="EG70" s="24"/>
      <c r="EH70" s="24"/>
      <c r="EI70" s="24"/>
      <c r="EJ70" s="24"/>
      <c r="EK70" s="24"/>
      <c r="EL70" s="24"/>
      <c r="EM70" s="24"/>
      <c r="EN70" s="24"/>
      <c r="EO70" s="24"/>
      <c r="EP70" s="24"/>
      <c r="EQ70" s="24"/>
      <c r="ER70" s="24"/>
      <c r="ES70" s="24"/>
      <c r="ET70" s="24"/>
      <c r="EU70" s="24"/>
      <c r="EV70" s="24"/>
      <c r="EW70" s="24"/>
      <c r="EX70" s="24"/>
      <c r="EY70" s="24"/>
      <c r="EZ70" s="24"/>
      <c r="FA70" s="24"/>
      <c r="FB70" s="24"/>
      <c r="FC70" s="24"/>
      <c r="FD70" s="24"/>
      <c r="FE70" s="24"/>
      <c r="FF70" s="24"/>
      <c r="FG70" s="24"/>
      <c r="FH70" s="24"/>
      <c r="FI70" s="24"/>
      <c r="FJ70" s="24"/>
      <c r="FK70" s="24"/>
      <c r="FL70" s="24"/>
      <c r="FM70" s="24"/>
      <c r="FN70" s="24"/>
      <c r="FO70" s="24"/>
      <c r="FP70" s="24"/>
      <c r="FQ70" s="24"/>
      <c r="FR70" s="24"/>
      <c r="FS70" s="24"/>
      <c r="FT70" s="24"/>
      <c r="FU70" s="24"/>
      <c r="FV70" s="24"/>
      <c r="FW70" s="24"/>
      <c r="FX70" s="24"/>
      <c r="FY70" s="24"/>
      <c r="FZ70" s="24"/>
      <c r="GA70" s="24"/>
      <c r="GB70" s="24"/>
      <c r="GC70" s="24"/>
      <c r="GD70" s="24"/>
      <c r="GE70" s="24"/>
      <c r="GF70" s="24"/>
      <c r="GG70" s="24"/>
      <c r="GH70" s="24"/>
      <c r="GI70" s="24"/>
      <c r="GJ70" s="24"/>
      <c r="GK70" s="24"/>
      <c r="GL70" s="24"/>
      <c r="GM70" s="24"/>
      <c r="GN70" s="24"/>
      <c r="GO70" s="24"/>
      <c r="GP70" s="24"/>
      <c r="GQ70" s="24"/>
      <c r="GR70" s="24"/>
      <c r="GS70" s="24"/>
      <c r="GT70" s="24"/>
      <c r="GU70" s="24"/>
      <c r="GV70" s="24"/>
      <c r="GW70" s="24"/>
      <c r="GX70" s="24"/>
      <c r="GY70" s="24"/>
      <c r="GZ70" s="24"/>
      <c r="HA70" s="24"/>
      <c r="HB70" s="24"/>
      <c r="HC70" s="24"/>
      <c r="HD70" s="24"/>
      <c r="HE70" s="24"/>
      <c r="HF70" s="24"/>
      <c r="HG70" s="24"/>
      <c r="HH70" s="24"/>
      <c r="HI70" s="24"/>
      <c r="HJ70" s="24"/>
    </row>
    <row r="71" spans="1:218" ht="24.95" customHeight="1">
      <c r="A71" s="4705"/>
      <c r="B71" s="2101">
        <v>66</v>
      </c>
      <c r="C71" s="1733" t="s">
        <v>638</v>
      </c>
      <c r="D71" s="1707" t="s">
        <v>634</v>
      </c>
      <c r="E71" s="3090" t="s">
        <v>1197</v>
      </c>
      <c r="F71" s="1751">
        <v>432.3</v>
      </c>
      <c r="G71" s="1709"/>
      <c r="H71" s="1709"/>
      <c r="I71" s="1709">
        <f t="shared" si="19"/>
        <v>130.77074999999999</v>
      </c>
      <c r="J71" s="3292" t="s">
        <v>3569</v>
      </c>
      <c r="K71" s="1057"/>
      <c r="L71" s="1057"/>
      <c r="M71" s="1067">
        <f t="shared" si="17"/>
        <v>0</v>
      </c>
      <c r="N71" s="1067"/>
      <c r="O71" s="1067"/>
      <c r="P71" s="1067">
        <f t="shared" ref="P71:P134" si="22">O71-N71</f>
        <v>0</v>
      </c>
      <c r="Q71" s="1067">
        <v>4551</v>
      </c>
      <c r="R71" s="1067">
        <v>4551</v>
      </c>
      <c r="S71" s="1067">
        <f t="shared" ref="S71:S79" si="23">W71*X71</f>
        <v>0</v>
      </c>
      <c r="T71" s="1057"/>
      <c r="U71" s="1057"/>
      <c r="V71" s="1057"/>
      <c r="W71" s="240">
        <v>50</v>
      </c>
      <c r="X71" s="391">
        <f>R71-Q71</f>
        <v>0</v>
      </c>
      <c r="Y71" s="391"/>
      <c r="Z71" s="3261" t="s">
        <v>2580</v>
      </c>
      <c r="AA71" s="3259" t="s">
        <v>1064</v>
      </c>
      <c r="AB71" s="3259" t="s">
        <v>1063</v>
      </c>
      <c r="AC71" s="3259" t="s">
        <v>1055</v>
      </c>
      <c r="AD71" s="3259" t="s">
        <v>1064</v>
      </c>
      <c r="AE71" s="3259" t="s">
        <v>1063</v>
      </c>
      <c r="AF71" s="3259" t="s">
        <v>1033</v>
      </c>
      <c r="AG71" s="3259" t="s">
        <v>1034</v>
      </c>
      <c r="AH71" s="3260" t="s">
        <v>942</v>
      </c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  <c r="CO71" s="24"/>
      <c r="CP71" s="24"/>
      <c r="CQ71" s="24"/>
      <c r="CR71" s="24"/>
      <c r="CS71" s="24"/>
      <c r="CT71" s="24"/>
      <c r="CU71" s="24"/>
      <c r="CV71" s="24"/>
      <c r="CW71" s="24"/>
      <c r="CX71" s="24"/>
      <c r="CY71" s="24"/>
      <c r="CZ71" s="24"/>
      <c r="DA71" s="24"/>
      <c r="DB71" s="24"/>
      <c r="DC71" s="24"/>
      <c r="DD71" s="24"/>
      <c r="DE71" s="24"/>
      <c r="DF71" s="24"/>
      <c r="DG71" s="24"/>
      <c r="DH71" s="24"/>
      <c r="DI71" s="24"/>
      <c r="DJ71" s="24"/>
      <c r="DK71" s="24"/>
      <c r="DL71" s="24"/>
      <c r="DM71" s="24"/>
      <c r="DN71" s="24"/>
      <c r="DO71" s="24"/>
      <c r="DP71" s="24"/>
      <c r="DQ71" s="24"/>
      <c r="DR71" s="24"/>
      <c r="DS71" s="24"/>
      <c r="DT71" s="24"/>
      <c r="DU71" s="24"/>
      <c r="DV71" s="24"/>
      <c r="DW71" s="24"/>
      <c r="DX71" s="24"/>
      <c r="DY71" s="24"/>
      <c r="DZ71" s="24"/>
      <c r="EA71" s="24"/>
      <c r="EB71" s="24"/>
      <c r="EC71" s="24"/>
      <c r="ED71" s="24"/>
      <c r="EE71" s="24"/>
      <c r="EF71" s="24"/>
      <c r="EG71" s="24"/>
      <c r="EH71" s="24"/>
      <c r="EI71" s="24"/>
      <c r="EJ71" s="24"/>
      <c r="EK71" s="24"/>
      <c r="EL71" s="24"/>
      <c r="EM71" s="24"/>
      <c r="EN71" s="24"/>
      <c r="EO71" s="24"/>
      <c r="EP71" s="24"/>
      <c r="EQ71" s="24"/>
      <c r="ER71" s="24"/>
      <c r="ES71" s="24"/>
      <c r="ET71" s="24"/>
      <c r="EU71" s="24"/>
      <c r="EV71" s="24"/>
      <c r="EW71" s="24"/>
      <c r="EX71" s="24"/>
      <c r="EY71" s="24"/>
      <c r="EZ71" s="24"/>
      <c r="FA71" s="24"/>
      <c r="FB71" s="24"/>
      <c r="FC71" s="24"/>
      <c r="FD71" s="24"/>
      <c r="FE71" s="24"/>
      <c r="FF71" s="24"/>
      <c r="FG71" s="24"/>
      <c r="FH71" s="24"/>
      <c r="FI71" s="24"/>
      <c r="FJ71" s="24"/>
      <c r="FK71" s="24"/>
      <c r="FL71" s="24"/>
      <c r="FM71" s="24"/>
      <c r="FN71" s="24"/>
      <c r="FO71" s="24"/>
      <c r="FP71" s="24"/>
      <c r="FQ71" s="24"/>
      <c r="FR71" s="24"/>
      <c r="FS71" s="24"/>
      <c r="FT71" s="24"/>
      <c r="FU71" s="24"/>
      <c r="FV71" s="24"/>
      <c r="FW71" s="24"/>
      <c r="FX71" s="24"/>
      <c r="FY71" s="24"/>
      <c r="FZ71" s="24"/>
      <c r="GA71" s="24"/>
      <c r="GB71" s="24"/>
      <c r="GC71" s="24"/>
      <c r="GD71" s="24"/>
      <c r="GE71" s="24"/>
      <c r="GF71" s="24"/>
      <c r="GG71" s="24"/>
      <c r="GH71" s="24"/>
      <c r="GI71" s="24"/>
      <c r="GJ71" s="24"/>
      <c r="GK71" s="24"/>
      <c r="GL71" s="24"/>
      <c r="GM71" s="24"/>
      <c r="GN71" s="24"/>
      <c r="GO71" s="24"/>
      <c r="GP71" s="24"/>
      <c r="GQ71" s="24"/>
      <c r="GR71" s="24"/>
      <c r="GS71" s="24"/>
      <c r="GT71" s="24"/>
      <c r="GU71" s="24"/>
      <c r="GV71" s="24"/>
      <c r="GW71" s="24"/>
      <c r="GX71" s="24"/>
      <c r="GY71" s="24"/>
      <c r="GZ71" s="24"/>
      <c r="HA71" s="24"/>
      <c r="HB71" s="24"/>
      <c r="HC71" s="24"/>
      <c r="HD71" s="24"/>
      <c r="HE71" s="24"/>
      <c r="HF71" s="24"/>
      <c r="HG71" s="24"/>
      <c r="HH71" s="24"/>
      <c r="HI71" s="24"/>
      <c r="HJ71" s="24"/>
    </row>
    <row r="72" spans="1:218" ht="24.95" customHeight="1">
      <c r="A72" s="4705"/>
      <c r="B72" s="2101">
        <v>67</v>
      </c>
      <c r="C72" s="1733" t="s">
        <v>638</v>
      </c>
      <c r="D72" s="1707" t="s">
        <v>634</v>
      </c>
      <c r="E72" s="3090" t="s">
        <v>874</v>
      </c>
      <c r="F72" s="1736">
        <v>306.66000000000003</v>
      </c>
      <c r="G72" s="1736"/>
      <c r="H72" s="1736"/>
      <c r="I72" s="1736">
        <v>92.76</v>
      </c>
      <c r="J72" s="1737" t="s">
        <v>3068</v>
      </c>
      <c r="K72" s="1057">
        <v>7544</v>
      </c>
      <c r="L72" s="1057">
        <v>7652</v>
      </c>
      <c r="M72" s="1057">
        <f t="shared" si="17"/>
        <v>108</v>
      </c>
      <c r="N72" s="1057">
        <v>3984</v>
      </c>
      <c r="O72" s="1057">
        <v>3985</v>
      </c>
      <c r="P72" s="1057">
        <f t="shared" si="22"/>
        <v>1</v>
      </c>
      <c r="Q72" s="1067">
        <v>8254</v>
      </c>
      <c r="R72" s="1067">
        <v>8528</v>
      </c>
      <c r="S72" s="1067">
        <f t="shared" si="23"/>
        <v>10960</v>
      </c>
      <c r="T72" s="1057"/>
      <c r="U72" s="1057"/>
      <c r="V72" s="1057"/>
      <c r="W72" s="240">
        <v>40</v>
      </c>
      <c r="X72" s="391">
        <f t="shared" si="20"/>
        <v>274</v>
      </c>
      <c r="Y72" s="391"/>
      <c r="Z72" s="3049">
        <v>1818</v>
      </c>
      <c r="AA72" s="3048">
        <v>1842</v>
      </c>
      <c r="AB72" s="3048">
        <f>AA72-Z72</f>
        <v>24</v>
      </c>
      <c r="AC72" s="3048">
        <v>172</v>
      </c>
      <c r="AD72" s="3048">
        <v>175</v>
      </c>
      <c r="AE72" s="3048">
        <f>SUM(AD72-AC72)</f>
        <v>3</v>
      </c>
      <c r="AF72" s="3048">
        <v>55010</v>
      </c>
      <c r="AG72" s="3048">
        <v>56120</v>
      </c>
      <c r="AH72" s="3050">
        <f>AG72-AF72</f>
        <v>1110</v>
      </c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  <c r="CO72" s="24"/>
      <c r="CP72" s="24"/>
      <c r="CQ72" s="24"/>
      <c r="CR72" s="24"/>
      <c r="CS72" s="24"/>
      <c r="CT72" s="24"/>
      <c r="CU72" s="24"/>
      <c r="CV72" s="24"/>
      <c r="CW72" s="24"/>
      <c r="CX72" s="24"/>
      <c r="CY72" s="24"/>
      <c r="CZ72" s="24"/>
      <c r="DA72" s="24"/>
      <c r="DB72" s="24"/>
      <c r="DC72" s="24"/>
      <c r="DD72" s="24"/>
      <c r="DE72" s="24"/>
      <c r="DF72" s="24"/>
      <c r="DG72" s="24"/>
      <c r="DH72" s="24"/>
      <c r="DI72" s="24"/>
      <c r="DJ72" s="24"/>
      <c r="DK72" s="24"/>
      <c r="DL72" s="24"/>
      <c r="DM72" s="24"/>
      <c r="DN72" s="24"/>
      <c r="DO72" s="24"/>
      <c r="DP72" s="24"/>
      <c r="DQ72" s="24"/>
      <c r="DR72" s="24"/>
      <c r="DS72" s="24"/>
      <c r="DT72" s="24"/>
      <c r="DU72" s="24"/>
      <c r="DV72" s="24"/>
      <c r="DW72" s="24"/>
      <c r="DX72" s="24"/>
      <c r="DY72" s="24"/>
      <c r="DZ72" s="24"/>
      <c r="EA72" s="24"/>
      <c r="EB72" s="24"/>
      <c r="EC72" s="24"/>
      <c r="ED72" s="24"/>
      <c r="EE72" s="24"/>
      <c r="EF72" s="24"/>
      <c r="EG72" s="24"/>
      <c r="EH72" s="24"/>
      <c r="EI72" s="24"/>
      <c r="EJ72" s="24"/>
      <c r="EK72" s="24"/>
      <c r="EL72" s="24"/>
      <c r="EM72" s="24"/>
      <c r="EN72" s="24"/>
      <c r="EO72" s="24"/>
      <c r="EP72" s="24"/>
      <c r="EQ72" s="24"/>
      <c r="ER72" s="24"/>
      <c r="ES72" s="24"/>
      <c r="ET72" s="24"/>
      <c r="EU72" s="24"/>
      <c r="EV72" s="24"/>
      <c r="EW72" s="24"/>
      <c r="EX72" s="24"/>
      <c r="EY72" s="24"/>
      <c r="EZ72" s="24"/>
      <c r="FA72" s="24"/>
      <c r="FB72" s="24"/>
      <c r="FC72" s="24"/>
      <c r="FD72" s="24"/>
      <c r="FE72" s="24"/>
      <c r="FF72" s="24"/>
      <c r="FG72" s="24"/>
      <c r="FH72" s="24"/>
      <c r="FI72" s="24"/>
      <c r="FJ72" s="24"/>
      <c r="FK72" s="24"/>
      <c r="FL72" s="24"/>
      <c r="FM72" s="24"/>
      <c r="FN72" s="24"/>
      <c r="FO72" s="24"/>
      <c r="FP72" s="24"/>
      <c r="FQ72" s="24"/>
      <c r="FR72" s="24"/>
      <c r="FS72" s="24"/>
      <c r="FT72" s="24"/>
      <c r="FU72" s="24"/>
      <c r="FV72" s="24"/>
      <c r="FW72" s="24"/>
      <c r="FX72" s="24"/>
      <c r="FY72" s="24"/>
      <c r="FZ72" s="24"/>
      <c r="GA72" s="24"/>
      <c r="GB72" s="24"/>
      <c r="GC72" s="24"/>
      <c r="GD72" s="24"/>
      <c r="GE72" s="24"/>
      <c r="GF72" s="24"/>
      <c r="GG72" s="24"/>
      <c r="GH72" s="24"/>
      <c r="GI72" s="24"/>
      <c r="GJ72" s="24"/>
      <c r="GK72" s="24"/>
      <c r="GL72" s="24"/>
      <c r="GM72" s="24"/>
      <c r="GN72" s="24"/>
      <c r="GO72" s="24"/>
      <c r="GP72" s="24"/>
      <c r="GQ72" s="24"/>
      <c r="GR72" s="24"/>
      <c r="GS72" s="24"/>
      <c r="GT72" s="24"/>
      <c r="GU72" s="24"/>
      <c r="GV72" s="24"/>
      <c r="GW72" s="24"/>
      <c r="GX72" s="24"/>
      <c r="GY72" s="24"/>
      <c r="GZ72" s="24"/>
      <c r="HA72" s="24"/>
      <c r="HB72" s="24"/>
      <c r="HC72" s="24"/>
      <c r="HD72" s="24"/>
      <c r="HE72" s="24"/>
      <c r="HF72" s="24"/>
      <c r="HG72" s="24"/>
      <c r="HH72" s="24"/>
      <c r="HI72" s="24"/>
      <c r="HJ72" s="24"/>
    </row>
    <row r="73" spans="1:218" ht="24.95" customHeight="1">
      <c r="A73" s="4705"/>
      <c r="B73" s="2101">
        <v>68</v>
      </c>
      <c r="C73" s="1733" t="s">
        <v>638</v>
      </c>
      <c r="D73" s="1707" t="s">
        <v>7</v>
      </c>
      <c r="E73" s="3090" t="s">
        <v>6</v>
      </c>
      <c r="F73" s="1751">
        <v>253.03</v>
      </c>
      <c r="G73" s="1736"/>
      <c r="H73" s="1736"/>
      <c r="I73" s="1736">
        <f t="shared" si="19"/>
        <v>76.541574999999995</v>
      </c>
      <c r="J73" s="1743" t="s">
        <v>2902</v>
      </c>
      <c r="K73" s="1057">
        <v>2037</v>
      </c>
      <c r="L73" s="1057">
        <v>2045</v>
      </c>
      <c r="M73" s="1057">
        <f t="shared" si="17"/>
        <v>8</v>
      </c>
      <c r="N73" s="1057">
        <v>992</v>
      </c>
      <c r="O73" s="1057">
        <v>993</v>
      </c>
      <c r="P73" s="1057">
        <f t="shared" si="22"/>
        <v>1</v>
      </c>
      <c r="Q73" s="1067">
        <v>139963</v>
      </c>
      <c r="R73" s="1067">
        <v>143323</v>
      </c>
      <c r="S73" s="1067">
        <f t="shared" si="23"/>
        <v>3360</v>
      </c>
      <c r="T73" s="1057"/>
      <c r="U73" s="1057"/>
      <c r="V73" s="1057"/>
      <c r="W73" s="240">
        <v>1</v>
      </c>
      <c r="X73" s="391">
        <f t="shared" si="20"/>
        <v>3360</v>
      </c>
      <c r="Y73" s="391"/>
      <c r="Z73" s="3049">
        <v>3733</v>
      </c>
      <c r="AA73" s="3048">
        <v>3778</v>
      </c>
      <c r="AB73" s="3048">
        <f>AA73-Z73</f>
        <v>45</v>
      </c>
      <c r="AC73" s="3048">
        <v>2161</v>
      </c>
      <c r="AD73" s="3048">
        <v>2250</v>
      </c>
      <c r="AE73" s="3048">
        <f>SUM(AD73-AC73)</f>
        <v>89</v>
      </c>
      <c r="AF73" s="3048">
        <v>124647</v>
      </c>
      <c r="AG73" s="3048">
        <v>127699</v>
      </c>
      <c r="AH73" s="3050">
        <f>AG73-AF73</f>
        <v>3052</v>
      </c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4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  <c r="CO73" s="24"/>
      <c r="CP73" s="24"/>
      <c r="CQ73" s="24"/>
      <c r="CR73" s="24"/>
      <c r="CS73" s="24"/>
      <c r="CT73" s="24"/>
      <c r="CU73" s="24"/>
      <c r="CV73" s="24"/>
      <c r="CW73" s="24"/>
      <c r="CX73" s="24"/>
      <c r="CY73" s="24"/>
      <c r="CZ73" s="24"/>
      <c r="DA73" s="24"/>
      <c r="DB73" s="24"/>
      <c r="DC73" s="24"/>
      <c r="DD73" s="24"/>
      <c r="DE73" s="24"/>
      <c r="DF73" s="24"/>
      <c r="DG73" s="24"/>
      <c r="DH73" s="24"/>
      <c r="DI73" s="24"/>
      <c r="DJ73" s="24"/>
      <c r="DK73" s="24"/>
      <c r="DL73" s="24"/>
      <c r="DM73" s="24"/>
      <c r="DN73" s="24"/>
      <c r="DO73" s="24"/>
      <c r="DP73" s="24"/>
      <c r="DQ73" s="24"/>
      <c r="DR73" s="24"/>
      <c r="DS73" s="24"/>
      <c r="DT73" s="24"/>
      <c r="DU73" s="24"/>
      <c r="DV73" s="24"/>
      <c r="DW73" s="24"/>
      <c r="DX73" s="24"/>
      <c r="DY73" s="24"/>
      <c r="DZ73" s="24"/>
      <c r="EA73" s="24"/>
      <c r="EB73" s="24"/>
      <c r="EC73" s="24"/>
      <c r="ED73" s="24"/>
      <c r="EE73" s="24"/>
      <c r="EF73" s="24"/>
      <c r="EG73" s="24"/>
      <c r="EH73" s="24"/>
      <c r="EI73" s="24"/>
      <c r="EJ73" s="24"/>
      <c r="EK73" s="24"/>
      <c r="EL73" s="24"/>
      <c r="EM73" s="24"/>
      <c r="EN73" s="24"/>
      <c r="EO73" s="24"/>
      <c r="EP73" s="24"/>
      <c r="EQ73" s="24"/>
      <c r="ER73" s="24"/>
      <c r="ES73" s="24"/>
      <c r="ET73" s="24"/>
      <c r="EU73" s="24"/>
      <c r="EV73" s="24"/>
      <c r="EW73" s="24"/>
      <c r="EX73" s="24"/>
      <c r="EY73" s="24"/>
      <c r="EZ73" s="24"/>
      <c r="FA73" s="24"/>
      <c r="FB73" s="24"/>
      <c r="FC73" s="24"/>
      <c r="FD73" s="24"/>
      <c r="FE73" s="24"/>
      <c r="FF73" s="24"/>
      <c r="FG73" s="24"/>
      <c r="FH73" s="24"/>
      <c r="FI73" s="24"/>
      <c r="FJ73" s="24"/>
      <c r="FK73" s="24"/>
      <c r="FL73" s="24"/>
      <c r="FM73" s="24"/>
      <c r="FN73" s="24"/>
      <c r="FO73" s="24"/>
      <c r="FP73" s="24"/>
      <c r="FQ73" s="24"/>
      <c r="FR73" s="24"/>
      <c r="FS73" s="24"/>
      <c r="FT73" s="24"/>
      <c r="FU73" s="24"/>
      <c r="FV73" s="24"/>
      <c r="FW73" s="24"/>
      <c r="FX73" s="24"/>
      <c r="FY73" s="24"/>
      <c r="FZ73" s="24"/>
      <c r="GA73" s="24"/>
      <c r="GB73" s="24"/>
      <c r="GC73" s="24"/>
      <c r="GD73" s="24"/>
      <c r="GE73" s="24"/>
      <c r="GF73" s="24"/>
      <c r="GG73" s="24"/>
      <c r="GH73" s="24"/>
      <c r="GI73" s="24"/>
      <c r="GJ73" s="24"/>
      <c r="GK73" s="24"/>
      <c r="GL73" s="24"/>
      <c r="GM73" s="24"/>
      <c r="GN73" s="24"/>
      <c r="GO73" s="24"/>
      <c r="GP73" s="24"/>
      <c r="GQ73" s="24"/>
      <c r="GR73" s="24"/>
      <c r="GS73" s="24"/>
      <c r="GT73" s="24"/>
      <c r="GU73" s="24"/>
      <c r="GV73" s="24"/>
      <c r="GW73" s="24"/>
      <c r="GX73" s="24"/>
      <c r="GY73" s="24"/>
      <c r="GZ73" s="24"/>
      <c r="HA73" s="24"/>
      <c r="HB73" s="24"/>
      <c r="HC73" s="24"/>
      <c r="HD73" s="24"/>
      <c r="HE73" s="24"/>
      <c r="HF73" s="24"/>
      <c r="HG73" s="24"/>
      <c r="HH73" s="24"/>
      <c r="HI73" s="24"/>
      <c r="HJ73" s="24"/>
    </row>
    <row r="74" spans="1:218" ht="24.95" customHeight="1" thickBot="1">
      <c r="A74" s="4705"/>
      <c r="B74" s="2101">
        <v>69</v>
      </c>
      <c r="C74" s="1733" t="s">
        <v>638</v>
      </c>
      <c r="D74" s="1707" t="s">
        <v>3</v>
      </c>
      <c r="E74" s="3090" t="s">
        <v>1343</v>
      </c>
      <c r="F74" s="1751">
        <v>191.34</v>
      </c>
      <c r="G74" s="1736"/>
      <c r="H74" s="1736"/>
      <c r="I74" s="1736">
        <v>57.88</v>
      </c>
      <c r="J74" s="1737" t="s">
        <v>1338</v>
      </c>
      <c r="K74" s="1057">
        <v>986</v>
      </c>
      <c r="L74" s="1057">
        <v>999</v>
      </c>
      <c r="M74" s="1057">
        <f t="shared" si="17"/>
        <v>13</v>
      </c>
      <c r="N74" s="1057">
        <v>253</v>
      </c>
      <c r="O74" s="1057">
        <v>257</v>
      </c>
      <c r="P74" s="1057">
        <f t="shared" si="22"/>
        <v>4</v>
      </c>
      <c r="Q74" s="1067">
        <v>197384</v>
      </c>
      <c r="R74" s="1067">
        <v>201393</v>
      </c>
      <c r="S74" s="1067">
        <f t="shared" si="23"/>
        <v>4009</v>
      </c>
      <c r="T74" s="1057"/>
      <c r="U74" s="1057"/>
      <c r="V74" s="1057"/>
      <c r="W74" s="240">
        <v>1</v>
      </c>
      <c r="X74" s="391">
        <f t="shared" si="20"/>
        <v>4009</v>
      </c>
      <c r="Y74" s="391"/>
      <c r="Z74" s="3419">
        <f>Z73+Z72</f>
        <v>5551</v>
      </c>
      <c r="AA74" s="3420">
        <f t="shared" ref="AA74:AH74" si="24">AA73+AA72</f>
        <v>5620</v>
      </c>
      <c r="AB74" s="3420">
        <f t="shared" si="24"/>
        <v>69</v>
      </c>
      <c r="AC74" s="3420">
        <f>SUM(AC72:AC73)</f>
        <v>2333</v>
      </c>
      <c r="AD74" s="3420">
        <f t="shared" si="24"/>
        <v>2425</v>
      </c>
      <c r="AE74" s="3420">
        <f t="shared" si="24"/>
        <v>92</v>
      </c>
      <c r="AF74" s="3420">
        <f t="shared" si="24"/>
        <v>179657</v>
      </c>
      <c r="AG74" s="3420">
        <f t="shared" si="24"/>
        <v>183819</v>
      </c>
      <c r="AH74" s="3420">
        <f t="shared" si="24"/>
        <v>4162</v>
      </c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  <c r="CO74" s="24"/>
      <c r="CP74" s="24"/>
      <c r="CQ74" s="24"/>
      <c r="CR74" s="24"/>
      <c r="CS74" s="24"/>
      <c r="CT74" s="24"/>
      <c r="CU74" s="24"/>
      <c r="CV74" s="24"/>
      <c r="CW74" s="24"/>
      <c r="CX74" s="24"/>
      <c r="CY74" s="24"/>
      <c r="CZ74" s="24"/>
      <c r="DA74" s="24"/>
      <c r="DB74" s="24"/>
      <c r="DC74" s="24"/>
      <c r="DD74" s="24"/>
      <c r="DE74" s="24"/>
      <c r="DF74" s="24"/>
      <c r="DG74" s="24"/>
      <c r="DH74" s="24"/>
      <c r="DI74" s="24"/>
      <c r="DJ74" s="24"/>
      <c r="DK74" s="24"/>
      <c r="DL74" s="24"/>
      <c r="DM74" s="24"/>
      <c r="DN74" s="24"/>
      <c r="DO74" s="24"/>
      <c r="DP74" s="24"/>
      <c r="DQ74" s="24"/>
      <c r="DR74" s="24"/>
      <c r="DS74" s="24"/>
      <c r="DT74" s="24"/>
      <c r="DU74" s="24"/>
      <c r="DV74" s="24"/>
      <c r="DW74" s="24"/>
      <c r="DX74" s="24"/>
      <c r="DY74" s="24"/>
      <c r="DZ74" s="24"/>
      <c r="EA74" s="24"/>
      <c r="EB74" s="24"/>
      <c r="EC74" s="24"/>
      <c r="ED74" s="24"/>
      <c r="EE74" s="24"/>
      <c r="EF74" s="24"/>
      <c r="EG74" s="24"/>
      <c r="EH74" s="24"/>
      <c r="EI74" s="24"/>
      <c r="EJ74" s="24"/>
      <c r="EK74" s="24"/>
      <c r="EL74" s="24"/>
      <c r="EM74" s="24"/>
      <c r="EN74" s="24"/>
      <c r="EO74" s="24"/>
      <c r="EP74" s="24"/>
      <c r="EQ74" s="24"/>
      <c r="ER74" s="24"/>
      <c r="ES74" s="24"/>
      <c r="ET74" s="24"/>
      <c r="EU74" s="24"/>
      <c r="EV74" s="24"/>
      <c r="EW74" s="24"/>
      <c r="EX74" s="24"/>
      <c r="EY74" s="24"/>
      <c r="EZ74" s="24"/>
      <c r="FA74" s="24"/>
      <c r="FB74" s="24"/>
      <c r="FC74" s="24"/>
      <c r="FD74" s="24"/>
      <c r="FE74" s="24"/>
      <c r="FF74" s="24"/>
      <c r="FG74" s="24"/>
      <c r="FH74" s="24"/>
      <c r="FI74" s="24"/>
      <c r="FJ74" s="24"/>
      <c r="FK74" s="24"/>
      <c r="FL74" s="24"/>
      <c r="FM74" s="24"/>
      <c r="FN74" s="24"/>
      <c r="FO74" s="24"/>
      <c r="FP74" s="24"/>
      <c r="FQ74" s="24"/>
      <c r="FR74" s="24"/>
      <c r="FS74" s="24"/>
      <c r="FT74" s="24"/>
      <c r="FU74" s="24"/>
      <c r="FV74" s="24"/>
      <c r="FW74" s="24"/>
      <c r="FX74" s="24"/>
      <c r="FY74" s="24"/>
      <c r="FZ74" s="24"/>
      <c r="GA74" s="24"/>
      <c r="GB74" s="24"/>
      <c r="GC74" s="24"/>
      <c r="GD74" s="24"/>
      <c r="GE74" s="24"/>
      <c r="GF74" s="24"/>
      <c r="GG74" s="24"/>
      <c r="GH74" s="24"/>
      <c r="GI74" s="24"/>
      <c r="GJ74" s="24"/>
      <c r="GK74" s="24"/>
      <c r="GL74" s="24"/>
      <c r="GM74" s="24"/>
      <c r="GN74" s="24"/>
      <c r="GO74" s="24"/>
      <c r="GP74" s="24"/>
      <c r="GQ74" s="24"/>
      <c r="GR74" s="24"/>
      <c r="GS74" s="24"/>
      <c r="GT74" s="24"/>
      <c r="GU74" s="24"/>
      <c r="GV74" s="24"/>
      <c r="GW74" s="24"/>
      <c r="GX74" s="24"/>
      <c r="GY74" s="24"/>
      <c r="GZ74" s="24"/>
      <c r="HA74" s="24"/>
      <c r="HB74" s="24"/>
      <c r="HC74" s="24"/>
      <c r="HD74" s="24"/>
      <c r="HE74" s="24"/>
      <c r="HF74" s="24"/>
      <c r="HG74" s="24"/>
      <c r="HH74" s="24"/>
      <c r="HI74" s="24"/>
      <c r="HJ74" s="24"/>
    </row>
    <row r="75" spans="1:218" ht="24.95" customHeight="1">
      <c r="A75" s="4706"/>
      <c r="B75" s="2222">
        <v>70</v>
      </c>
      <c r="C75" s="3415" t="s">
        <v>638</v>
      </c>
      <c r="D75" s="3416" t="s">
        <v>3</v>
      </c>
      <c r="E75" s="3507" t="s">
        <v>1342</v>
      </c>
      <c r="F75" s="3000">
        <v>206.6</v>
      </c>
      <c r="G75" s="2227"/>
      <c r="H75" s="2227"/>
      <c r="I75" s="2227">
        <v>62.5</v>
      </c>
      <c r="J75" s="3938" t="s">
        <v>3495</v>
      </c>
      <c r="K75" s="1058">
        <v>28</v>
      </c>
      <c r="L75" s="1058">
        <v>28</v>
      </c>
      <c r="M75" s="2905">
        <f t="shared" si="17"/>
        <v>0</v>
      </c>
      <c r="N75" s="2905"/>
      <c r="O75" s="2905"/>
      <c r="P75" s="2905"/>
      <c r="Q75" s="2905">
        <v>1704</v>
      </c>
      <c r="R75" s="2905">
        <v>1704</v>
      </c>
      <c r="S75" s="2905">
        <f t="shared" si="23"/>
        <v>0</v>
      </c>
      <c r="T75" s="1058"/>
      <c r="U75" s="1058"/>
      <c r="V75" s="1058"/>
      <c r="W75" s="769">
        <v>50</v>
      </c>
      <c r="X75" s="547">
        <f t="shared" si="20"/>
        <v>0</v>
      </c>
      <c r="Y75" s="547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  <c r="CO75" s="24"/>
      <c r="CP75" s="24"/>
      <c r="CQ75" s="24"/>
      <c r="CR75" s="24"/>
      <c r="CS75" s="24"/>
      <c r="CT75" s="24"/>
      <c r="CU75" s="24"/>
      <c r="CV75" s="24"/>
      <c r="CW75" s="24"/>
      <c r="CX75" s="24"/>
      <c r="CY75" s="24"/>
      <c r="CZ75" s="24"/>
      <c r="DA75" s="24"/>
      <c r="DB75" s="24"/>
      <c r="DC75" s="24"/>
      <c r="DD75" s="24"/>
      <c r="DE75" s="24"/>
      <c r="DF75" s="24"/>
      <c r="DG75" s="24"/>
      <c r="DH75" s="24"/>
      <c r="DI75" s="24"/>
      <c r="DJ75" s="24"/>
      <c r="DK75" s="24"/>
      <c r="DL75" s="24"/>
      <c r="DM75" s="24"/>
      <c r="DN75" s="24"/>
      <c r="DO75" s="24"/>
      <c r="DP75" s="24"/>
      <c r="DQ75" s="24"/>
      <c r="DR75" s="24"/>
      <c r="DS75" s="24"/>
      <c r="DT75" s="24"/>
      <c r="DU75" s="24"/>
      <c r="DV75" s="24"/>
      <c r="DW75" s="24"/>
      <c r="DX75" s="24"/>
      <c r="DY75" s="24"/>
      <c r="DZ75" s="24"/>
      <c r="EA75" s="24"/>
      <c r="EB75" s="24"/>
      <c r="EC75" s="24"/>
      <c r="ED75" s="24"/>
      <c r="EE75" s="24"/>
      <c r="EF75" s="24"/>
      <c r="EG75" s="24"/>
      <c r="EH75" s="24"/>
      <c r="EI75" s="24"/>
      <c r="EJ75" s="24"/>
      <c r="EK75" s="24"/>
      <c r="EL75" s="24"/>
      <c r="EM75" s="24"/>
      <c r="EN75" s="24"/>
      <c r="EO75" s="24"/>
      <c r="EP75" s="24"/>
      <c r="EQ75" s="24"/>
      <c r="ER75" s="24"/>
      <c r="ES75" s="24"/>
      <c r="ET75" s="24"/>
      <c r="EU75" s="24"/>
      <c r="EV75" s="24"/>
      <c r="EW75" s="24"/>
      <c r="EX75" s="24"/>
      <c r="EY75" s="24"/>
      <c r="EZ75" s="24"/>
      <c r="FA75" s="24"/>
      <c r="FB75" s="24"/>
      <c r="FC75" s="24"/>
      <c r="FD75" s="24"/>
      <c r="FE75" s="24"/>
      <c r="FF75" s="24"/>
      <c r="FG75" s="24"/>
      <c r="FH75" s="24"/>
      <c r="FI75" s="24"/>
      <c r="FJ75" s="24"/>
      <c r="FK75" s="24"/>
      <c r="FL75" s="24"/>
      <c r="FM75" s="24"/>
      <c r="FN75" s="24"/>
      <c r="FO75" s="24"/>
      <c r="FP75" s="24"/>
      <c r="FQ75" s="24"/>
      <c r="FR75" s="24"/>
      <c r="FS75" s="24"/>
      <c r="FT75" s="24"/>
      <c r="FU75" s="24"/>
      <c r="FV75" s="24"/>
      <c r="FW75" s="24"/>
      <c r="FX75" s="24"/>
      <c r="FY75" s="24"/>
      <c r="FZ75" s="24"/>
      <c r="GA75" s="24"/>
      <c r="GB75" s="24"/>
      <c r="GC75" s="24"/>
      <c r="GD75" s="24"/>
      <c r="GE75" s="24"/>
      <c r="GF75" s="24"/>
      <c r="GG75" s="24"/>
      <c r="GH75" s="24"/>
      <c r="GI75" s="24"/>
      <c r="GJ75" s="24"/>
      <c r="GK75" s="24"/>
      <c r="GL75" s="24"/>
      <c r="GM75" s="24"/>
      <c r="GN75" s="24"/>
      <c r="GO75" s="24"/>
      <c r="GP75" s="24"/>
      <c r="GQ75" s="24"/>
      <c r="GR75" s="24"/>
      <c r="GS75" s="24"/>
      <c r="GT75" s="24"/>
      <c r="GU75" s="24"/>
      <c r="GV75" s="24"/>
      <c r="GW75" s="24"/>
      <c r="GX75" s="24"/>
      <c r="GY75" s="24"/>
      <c r="GZ75" s="24"/>
      <c r="HA75" s="24"/>
      <c r="HB75" s="24"/>
      <c r="HC75" s="24"/>
      <c r="HD75" s="24"/>
      <c r="HE75" s="24"/>
      <c r="HF75" s="24"/>
      <c r="HG75" s="24"/>
      <c r="HH75" s="24"/>
      <c r="HI75" s="24"/>
      <c r="HJ75" s="24"/>
    </row>
    <row r="76" spans="1:218" ht="24.95" customHeight="1" thickBot="1">
      <c r="A76" s="4707" t="s">
        <v>699</v>
      </c>
      <c r="B76" s="2092">
        <v>71</v>
      </c>
      <c r="C76" s="3508" t="s">
        <v>164</v>
      </c>
      <c r="D76" s="3410" t="s">
        <v>856</v>
      </c>
      <c r="E76" s="3510" t="s">
        <v>687</v>
      </c>
      <c r="F76" s="2270">
        <v>295.11</v>
      </c>
      <c r="G76" s="2277"/>
      <c r="H76" s="2277"/>
      <c r="I76" s="2277">
        <f t="shared" ref="I76:I117" si="25">F76*0.3025</f>
        <v>89.270775</v>
      </c>
      <c r="J76" s="3921" t="s">
        <v>3434</v>
      </c>
      <c r="K76" s="1056">
        <v>15000</v>
      </c>
      <c r="L76" s="1056">
        <v>15422</v>
      </c>
      <c r="M76" s="3603">
        <f t="shared" si="17"/>
        <v>422</v>
      </c>
      <c r="N76" s="1056"/>
      <c r="O76" s="1056"/>
      <c r="P76" s="3603">
        <f t="shared" si="22"/>
        <v>0</v>
      </c>
      <c r="Q76" s="1613">
        <v>11550</v>
      </c>
      <c r="R76" s="1613">
        <v>11894</v>
      </c>
      <c r="S76" s="3603">
        <f t="shared" si="23"/>
        <v>10320</v>
      </c>
      <c r="T76" s="1056">
        <v>41</v>
      </c>
      <c r="U76" s="4138">
        <v>41</v>
      </c>
      <c r="V76" s="3262">
        <f>(U76-T76)</f>
        <v>0</v>
      </c>
      <c r="W76" s="241">
        <v>30</v>
      </c>
      <c r="X76" s="391">
        <f t="shared" si="20"/>
        <v>344</v>
      </c>
      <c r="Y76" s="391"/>
      <c r="Z76" s="3278" t="s">
        <v>3353</v>
      </c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  <c r="CO76" s="24"/>
      <c r="CP76" s="24"/>
      <c r="CQ76" s="24"/>
      <c r="CR76" s="24"/>
      <c r="CS76" s="24"/>
      <c r="CT76" s="24"/>
      <c r="CU76" s="24"/>
      <c r="CV76" s="24"/>
      <c r="CW76" s="24"/>
      <c r="CX76" s="24"/>
      <c r="CY76" s="24"/>
      <c r="CZ76" s="24"/>
      <c r="DA76" s="24"/>
      <c r="DB76" s="24"/>
      <c r="DC76" s="24"/>
      <c r="DD76" s="24"/>
      <c r="DE76" s="24"/>
      <c r="DF76" s="24"/>
      <c r="DG76" s="24"/>
      <c r="DH76" s="24"/>
      <c r="DI76" s="24"/>
      <c r="DJ76" s="24"/>
      <c r="DK76" s="24"/>
      <c r="DL76" s="24"/>
      <c r="DM76" s="24"/>
      <c r="DN76" s="24"/>
      <c r="DO76" s="24"/>
      <c r="DP76" s="24"/>
      <c r="DQ76" s="24"/>
      <c r="DR76" s="24"/>
      <c r="DS76" s="24"/>
      <c r="DT76" s="24"/>
      <c r="DU76" s="24"/>
      <c r="DV76" s="24"/>
      <c r="DW76" s="24"/>
      <c r="DX76" s="24"/>
      <c r="DY76" s="24"/>
      <c r="DZ76" s="24"/>
      <c r="EA76" s="24"/>
      <c r="EB76" s="24"/>
      <c r="EC76" s="24"/>
      <c r="ED76" s="24"/>
      <c r="EE76" s="24"/>
      <c r="EF76" s="24"/>
      <c r="EG76" s="24"/>
      <c r="EH76" s="24"/>
      <c r="EI76" s="24"/>
      <c r="EJ76" s="24"/>
      <c r="EK76" s="24"/>
      <c r="EL76" s="24"/>
      <c r="EM76" s="24"/>
      <c r="EN76" s="24"/>
      <c r="EO76" s="24"/>
      <c r="EP76" s="24"/>
      <c r="EQ76" s="24"/>
      <c r="ER76" s="24"/>
      <c r="ES76" s="24"/>
      <c r="ET76" s="24"/>
      <c r="EU76" s="24"/>
      <c r="EV76" s="24"/>
      <c r="EW76" s="24"/>
      <c r="EX76" s="24"/>
      <c r="EY76" s="24"/>
      <c r="EZ76" s="24"/>
      <c r="FA76" s="24"/>
      <c r="FB76" s="24"/>
      <c r="FC76" s="24"/>
      <c r="FD76" s="24"/>
      <c r="FE76" s="24"/>
      <c r="FF76" s="24"/>
      <c r="FG76" s="24"/>
      <c r="FH76" s="24"/>
      <c r="FI76" s="24"/>
      <c r="FJ76" s="24"/>
      <c r="FK76" s="24"/>
      <c r="FL76" s="24"/>
      <c r="FM76" s="24"/>
      <c r="FN76" s="24"/>
      <c r="FO76" s="24"/>
      <c r="FP76" s="24"/>
      <c r="FQ76" s="24"/>
      <c r="FR76" s="24"/>
      <c r="FS76" s="24"/>
      <c r="FT76" s="24"/>
      <c r="FU76" s="24"/>
      <c r="FV76" s="24"/>
      <c r="FW76" s="24"/>
      <c r="FX76" s="24"/>
      <c r="FY76" s="24"/>
      <c r="FZ76" s="24"/>
      <c r="GA76" s="24"/>
      <c r="GB76" s="24"/>
      <c r="GC76" s="24"/>
      <c r="GD76" s="24"/>
      <c r="GE76" s="24"/>
      <c r="GF76" s="24"/>
      <c r="GG76" s="24"/>
      <c r="GH76" s="24"/>
      <c r="GI76" s="24"/>
      <c r="GJ76" s="24"/>
      <c r="GK76" s="24"/>
      <c r="GL76" s="24"/>
      <c r="GM76" s="24"/>
      <c r="GN76" s="24"/>
      <c r="GO76" s="24"/>
      <c r="GP76" s="24"/>
      <c r="GQ76" s="24"/>
      <c r="GR76" s="24"/>
      <c r="GS76" s="24"/>
      <c r="GT76" s="24"/>
      <c r="GU76" s="24"/>
      <c r="GV76" s="24"/>
      <c r="GW76" s="24"/>
      <c r="GX76" s="24"/>
      <c r="GY76" s="24"/>
      <c r="GZ76" s="24"/>
      <c r="HA76" s="24"/>
      <c r="HB76" s="24"/>
      <c r="HC76" s="24"/>
      <c r="HD76" s="24"/>
      <c r="HE76" s="24"/>
      <c r="HF76" s="24"/>
      <c r="HG76" s="24"/>
      <c r="HH76" s="24"/>
      <c r="HI76" s="24"/>
      <c r="HJ76" s="24"/>
    </row>
    <row r="77" spans="1:218" ht="24.95" customHeight="1">
      <c r="A77" s="4708"/>
      <c r="B77" s="2101">
        <v>72</v>
      </c>
      <c r="C77" s="1758" t="s">
        <v>164</v>
      </c>
      <c r="D77" s="1707" t="s">
        <v>856</v>
      </c>
      <c r="E77" s="3087" t="s">
        <v>1191</v>
      </c>
      <c r="F77" s="1709">
        <v>284.08999999999997</v>
      </c>
      <c r="G77" s="1709"/>
      <c r="H77" s="1709"/>
      <c r="I77" s="1709">
        <f t="shared" si="25"/>
        <v>85.937224999999984</v>
      </c>
      <c r="J77" s="1739" t="s">
        <v>776</v>
      </c>
      <c r="K77" s="1057">
        <v>13985</v>
      </c>
      <c r="L77" s="1057">
        <v>14006</v>
      </c>
      <c r="M77" s="1057">
        <f t="shared" si="17"/>
        <v>21</v>
      </c>
      <c r="N77" s="1057">
        <v>7710</v>
      </c>
      <c r="O77" s="1057">
        <v>7756</v>
      </c>
      <c r="P77" s="1057">
        <f t="shared" si="22"/>
        <v>46</v>
      </c>
      <c r="Q77" s="1067">
        <v>160990</v>
      </c>
      <c r="R77" s="1067">
        <v>164270</v>
      </c>
      <c r="S77" s="1067">
        <f t="shared" si="23"/>
        <v>3280</v>
      </c>
      <c r="T77" s="1057">
        <v>24973</v>
      </c>
      <c r="U77" s="1057">
        <v>25192</v>
      </c>
      <c r="V77" s="3599">
        <f>(U77-T77)*0.4</f>
        <v>87.600000000000009</v>
      </c>
      <c r="W77" s="240">
        <v>1</v>
      </c>
      <c r="X77" s="391">
        <f t="shared" si="20"/>
        <v>3280</v>
      </c>
      <c r="Y77" s="391"/>
      <c r="Z77" s="3304" t="s">
        <v>3008</v>
      </c>
      <c r="AA77" s="3302" t="s">
        <v>3356</v>
      </c>
      <c r="AB77" s="3302" t="s">
        <v>3356</v>
      </c>
      <c r="AC77" s="3517"/>
      <c r="AD77" s="3305"/>
      <c r="AE77" s="4690" t="s">
        <v>3357</v>
      </c>
      <c r="AF77" s="24"/>
      <c r="AG77" s="24"/>
      <c r="AH77" s="24"/>
      <c r="AI77" s="24"/>
      <c r="AJ77" s="24"/>
      <c r="AK77" s="24"/>
      <c r="AL77" s="24"/>
      <c r="AM77" s="24"/>
      <c r="AN77" s="24"/>
      <c r="AO77" s="123"/>
      <c r="AP77" s="479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  <c r="CO77" s="24"/>
      <c r="CP77" s="24"/>
      <c r="CQ77" s="24"/>
      <c r="CR77" s="24"/>
      <c r="CS77" s="24"/>
      <c r="CT77" s="24"/>
      <c r="CU77" s="24"/>
      <c r="CV77" s="24"/>
      <c r="CW77" s="24"/>
      <c r="CX77" s="24"/>
      <c r="CY77" s="24"/>
      <c r="CZ77" s="24"/>
      <c r="DA77" s="24"/>
      <c r="DB77" s="24"/>
      <c r="DC77" s="24"/>
      <c r="DD77" s="24"/>
      <c r="DE77" s="24"/>
      <c r="DF77" s="24"/>
      <c r="DG77" s="24"/>
      <c r="DH77" s="24"/>
      <c r="DI77" s="24"/>
      <c r="DJ77" s="24"/>
      <c r="DK77" s="24"/>
      <c r="DL77" s="24"/>
      <c r="DM77" s="24"/>
      <c r="DN77" s="24"/>
      <c r="DO77" s="24"/>
      <c r="DP77" s="24"/>
      <c r="DQ77" s="24"/>
      <c r="DR77" s="24"/>
      <c r="DS77" s="24"/>
      <c r="DT77" s="24"/>
      <c r="DU77" s="24"/>
      <c r="DV77" s="24"/>
      <c r="DW77" s="24"/>
      <c r="DX77" s="24"/>
      <c r="DY77" s="24"/>
      <c r="DZ77" s="24"/>
      <c r="EA77" s="24"/>
      <c r="EB77" s="24"/>
      <c r="EC77" s="24"/>
      <c r="ED77" s="24"/>
      <c r="EE77" s="24"/>
      <c r="EF77" s="24"/>
      <c r="EG77" s="24"/>
      <c r="EH77" s="24"/>
      <c r="EI77" s="24"/>
      <c r="EJ77" s="24"/>
      <c r="EK77" s="24"/>
      <c r="EL77" s="24"/>
      <c r="EM77" s="24"/>
      <c r="EN77" s="24"/>
      <c r="EO77" s="24"/>
      <c r="EP77" s="24"/>
      <c r="EQ77" s="24"/>
      <c r="ER77" s="24"/>
      <c r="ES77" s="24"/>
      <c r="ET77" s="24"/>
      <c r="EU77" s="24"/>
      <c r="EV77" s="24"/>
      <c r="EW77" s="24"/>
      <c r="EX77" s="24"/>
      <c r="EY77" s="24"/>
      <c r="EZ77" s="24"/>
      <c r="FA77" s="24"/>
      <c r="FB77" s="24"/>
      <c r="FC77" s="24"/>
      <c r="FD77" s="24"/>
      <c r="FE77" s="24"/>
      <c r="FF77" s="24"/>
      <c r="FG77" s="24"/>
      <c r="FH77" s="24"/>
      <c r="FI77" s="24"/>
      <c r="FJ77" s="24"/>
      <c r="FK77" s="24"/>
      <c r="FL77" s="24"/>
      <c r="FM77" s="24"/>
      <c r="FN77" s="24"/>
      <c r="FO77" s="24"/>
      <c r="FP77" s="24"/>
      <c r="FQ77" s="24"/>
      <c r="FR77" s="24"/>
      <c r="FS77" s="24"/>
      <c r="FT77" s="24"/>
      <c r="FU77" s="24"/>
      <c r="FV77" s="24"/>
      <c r="FW77" s="24"/>
      <c r="FX77" s="24"/>
      <c r="FY77" s="24"/>
      <c r="FZ77" s="24"/>
      <c r="GA77" s="24"/>
      <c r="GB77" s="24"/>
      <c r="GC77" s="24"/>
      <c r="GD77" s="24"/>
      <c r="GE77" s="24"/>
      <c r="GF77" s="24"/>
      <c r="GG77" s="24"/>
      <c r="GH77" s="24"/>
      <c r="GI77" s="24"/>
      <c r="GJ77" s="24"/>
      <c r="GK77" s="24"/>
      <c r="GL77" s="24"/>
      <c r="GM77" s="24"/>
      <c r="GN77" s="24"/>
      <c r="GO77" s="24"/>
      <c r="GP77" s="24"/>
      <c r="GQ77" s="24"/>
      <c r="GR77" s="24"/>
      <c r="GS77" s="24"/>
      <c r="GT77" s="24"/>
      <c r="GU77" s="24"/>
      <c r="GV77" s="24"/>
      <c r="GW77" s="24"/>
      <c r="GX77" s="24"/>
      <c r="GY77" s="24"/>
      <c r="GZ77" s="24"/>
      <c r="HA77" s="24"/>
      <c r="HB77" s="24"/>
      <c r="HC77" s="24"/>
      <c r="HD77" s="24"/>
      <c r="HE77" s="24"/>
      <c r="HF77" s="24"/>
      <c r="HG77" s="24"/>
      <c r="HH77" s="24"/>
      <c r="HI77" s="24"/>
      <c r="HJ77" s="24"/>
    </row>
    <row r="78" spans="1:218" ht="24.95" customHeight="1">
      <c r="A78" s="4708"/>
      <c r="B78" s="2101">
        <v>73</v>
      </c>
      <c r="C78" s="1758" t="s">
        <v>164</v>
      </c>
      <c r="D78" s="1707" t="s">
        <v>635</v>
      </c>
      <c r="E78" s="3085" t="s">
        <v>888</v>
      </c>
      <c r="F78" s="1709">
        <v>175.1</v>
      </c>
      <c r="G78" s="1709"/>
      <c r="H78" s="1709"/>
      <c r="I78" s="1709">
        <f t="shared" si="25"/>
        <v>52.967749999999995</v>
      </c>
      <c r="J78" s="1710" t="s">
        <v>2109</v>
      </c>
      <c r="K78" s="1057">
        <v>4260</v>
      </c>
      <c r="L78" s="1057">
        <v>4289</v>
      </c>
      <c r="M78" s="1057">
        <f t="shared" si="17"/>
        <v>29</v>
      </c>
      <c r="N78" s="1057">
        <v>5521</v>
      </c>
      <c r="O78" s="1057">
        <v>5584</v>
      </c>
      <c r="P78" s="1057">
        <f t="shared" si="22"/>
        <v>63</v>
      </c>
      <c r="Q78" s="1067">
        <v>127917</v>
      </c>
      <c r="R78" s="1067">
        <v>130847</v>
      </c>
      <c r="S78" s="1067">
        <f t="shared" si="23"/>
        <v>2930</v>
      </c>
      <c r="T78" s="1057">
        <v>1058</v>
      </c>
      <c r="U78" s="1057">
        <v>1059</v>
      </c>
      <c r="V78" s="2087">
        <f>(U78-T78)</f>
        <v>1</v>
      </c>
      <c r="W78" s="240">
        <v>1</v>
      </c>
      <c r="X78" s="391">
        <f t="shared" si="20"/>
        <v>2930</v>
      </c>
      <c r="Y78" s="391"/>
      <c r="Z78" s="3306" t="s">
        <v>3009</v>
      </c>
      <c r="AA78" s="1551" t="s">
        <v>3354</v>
      </c>
      <c r="AB78" s="3307" t="s">
        <v>3355</v>
      </c>
      <c r="AC78" s="1551"/>
      <c r="AD78" s="3307"/>
      <c r="AE78" s="4691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  <c r="CO78" s="24"/>
      <c r="CP78" s="24"/>
      <c r="CQ78" s="24"/>
      <c r="CR78" s="24"/>
      <c r="CS78" s="24"/>
      <c r="CT78" s="24"/>
      <c r="CU78" s="24"/>
      <c r="CV78" s="24"/>
      <c r="CW78" s="24"/>
      <c r="CX78" s="24"/>
      <c r="CY78" s="24"/>
      <c r="CZ78" s="24"/>
      <c r="DA78" s="24"/>
      <c r="DB78" s="24"/>
      <c r="DC78" s="24"/>
      <c r="DD78" s="24"/>
      <c r="DE78" s="24"/>
      <c r="DF78" s="24"/>
      <c r="DG78" s="24"/>
      <c r="DH78" s="24"/>
      <c r="DI78" s="24"/>
      <c r="DJ78" s="24"/>
      <c r="DK78" s="24"/>
      <c r="DL78" s="24"/>
      <c r="DM78" s="24"/>
      <c r="DN78" s="24"/>
      <c r="DO78" s="24"/>
      <c r="DP78" s="24"/>
      <c r="DQ78" s="24"/>
      <c r="DR78" s="24"/>
      <c r="DS78" s="24"/>
      <c r="DT78" s="24"/>
      <c r="DU78" s="24"/>
      <c r="DV78" s="24"/>
      <c r="DW78" s="24"/>
      <c r="DX78" s="24"/>
      <c r="DY78" s="24"/>
      <c r="DZ78" s="24"/>
      <c r="EA78" s="24"/>
      <c r="EB78" s="24"/>
      <c r="EC78" s="24"/>
      <c r="ED78" s="24"/>
      <c r="EE78" s="24"/>
      <c r="EF78" s="24"/>
      <c r="EG78" s="24"/>
      <c r="EH78" s="24"/>
      <c r="EI78" s="24"/>
      <c r="EJ78" s="24"/>
      <c r="EK78" s="24"/>
      <c r="EL78" s="24"/>
      <c r="EM78" s="24"/>
      <c r="EN78" s="24"/>
      <c r="EO78" s="24"/>
      <c r="EP78" s="24"/>
      <c r="EQ78" s="24"/>
      <c r="ER78" s="24"/>
      <c r="ES78" s="24"/>
      <c r="ET78" s="24"/>
      <c r="EU78" s="24"/>
      <c r="EV78" s="24"/>
      <c r="EW78" s="24"/>
      <c r="EX78" s="24"/>
      <c r="EY78" s="24"/>
      <c r="EZ78" s="24"/>
      <c r="FA78" s="24"/>
      <c r="FB78" s="24"/>
      <c r="FC78" s="24"/>
      <c r="FD78" s="24"/>
      <c r="FE78" s="24"/>
      <c r="FF78" s="24"/>
      <c r="FG78" s="24"/>
      <c r="FH78" s="24"/>
      <c r="FI78" s="24"/>
      <c r="FJ78" s="24"/>
      <c r="FK78" s="24"/>
      <c r="FL78" s="24"/>
      <c r="FM78" s="24"/>
      <c r="FN78" s="24"/>
      <c r="FO78" s="24"/>
      <c r="FP78" s="24"/>
      <c r="FQ78" s="24"/>
      <c r="FR78" s="24"/>
      <c r="FS78" s="24"/>
      <c r="FT78" s="24"/>
      <c r="FU78" s="24"/>
      <c r="FV78" s="24"/>
      <c r="FW78" s="24"/>
      <c r="FX78" s="24"/>
      <c r="FY78" s="24"/>
      <c r="FZ78" s="24"/>
      <c r="GA78" s="24"/>
      <c r="GB78" s="24"/>
      <c r="GC78" s="24"/>
      <c r="GD78" s="24"/>
      <c r="GE78" s="24"/>
      <c r="GF78" s="24"/>
      <c r="GG78" s="24"/>
      <c r="GH78" s="24"/>
      <c r="GI78" s="24"/>
      <c r="GJ78" s="24"/>
      <c r="GK78" s="24"/>
      <c r="GL78" s="24"/>
      <c r="GM78" s="24"/>
      <c r="GN78" s="24"/>
      <c r="GO78" s="24"/>
      <c r="GP78" s="24"/>
      <c r="GQ78" s="24"/>
      <c r="GR78" s="24"/>
      <c r="GS78" s="24"/>
      <c r="GT78" s="24"/>
      <c r="GU78" s="24"/>
      <c r="GV78" s="24"/>
      <c r="GW78" s="24"/>
      <c r="GX78" s="24"/>
      <c r="GY78" s="24"/>
      <c r="GZ78" s="24"/>
      <c r="HA78" s="24"/>
      <c r="HB78" s="24"/>
      <c r="HC78" s="24"/>
      <c r="HD78" s="24"/>
      <c r="HE78" s="24"/>
      <c r="HF78" s="24"/>
      <c r="HG78" s="24"/>
      <c r="HH78" s="24"/>
      <c r="HI78" s="24"/>
      <c r="HJ78" s="24"/>
    </row>
    <row r="79" spans="1:218" ht="24.95" customHeight="1">
      <c r="A79" s="4708"/>
      <c r="B79" s="2101">
        <v>74</v>
      </c>
      <c r="C79" s="1758" t="s">
        <v>164</v>
      </c>
      <c r="D79" s="1707" t="s">
        <v>635</v>
      </c>
      <c r="E79" s="3085" t="s">
        <v>889</v>
      </c>
      <c r="F79" s="1709">
        <v>193.79</v>
      </c>
      <c r="G79" s="1709"/>
      <c r="H79" s="1709"/>
      <c r="I79" s="1709">
        <f t="shared" si="25"/>
        <v>58.621474999999997</v>
      </c>
      <c r="J79" s="1739" t="s">
        <v>2444</v>
      </c>
      <c r="K79" s="1057">
        <v>7221</v>
      </c>
      <c r="L79" s="1057">
        <v>7304</v>
      </c>
      <c r="M79" s="1057">
        <f t="shared" si="17"/>
        <v>83</v>
      </c>
      <c r="N79" s="1057">
        <v>8057</v>
      </c>
      <c r="O79" s="1057">
        <v>8251</v>
      </c>
      <c r="P79" s="1057">
        <f t="shared" si="22"/>
        <v>194</v>
      </c>
      <c r="Q79" s="1067">
        <v>156731</v>
      </c>
      <c r="R79" s="1067">
        <v>160698</v>
      </c>
      <c r="S79" s="1067">
        <f t="shared" si="23"/>
        <v>3967</v>
      </c>
      <c r="T79" s="1057">
        <v>131</v>
      </c>
      <c r="U79" s="1057">
        <v>174</v>
      </c>
      <c r="V79" s="3600">
        <v>42</v>
      </c>
      <c r="W79" s="240">
        <v>1</v>
      </c>
      <c r="X79" s="391">
        <f t="shared" si="20"/>
        <v>3967</v>
      </c>
      <c r="Y79" s="391"/>
      <c r="Z79" s="2589" t="s">
        <v>3047</v>
      </c>
      <c r="AA79" s="567">
        <v>144.69</v>
      </c>
      <c r="AB79" s="567"/>
      <c r="AC79" s="567"/>
      <c r="AD79" s="567"/>
      <c r="AE79" s="3418">
        <f>SUM(AA79:AD79)</f>
        <v>144.69</v>
      </c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  <c r="CO79" s="24"/>
      <c r="CP79" s="24"/>
      <c r="CQ79" s="24"/>
      <c r="CR79" s="24"/>
      <c r="CS79" s="24"/>
      <c r="CT79" s="24"/>
      <c r="CU79" s="24"/>
      <c r="CV79" s="24"/>
      <c r="CW79" s="24"/>
      <c r="CX79" s="24"/>
      <c r="CY79" s="24"/>
      <c r="CZ79" s="24"/>
      <c r="DA79" s="24"/>
      <c r="DB79" s="24"/>
      <c r="DC79" s="24"/>
      <c r="DD79" s="24"/>
      <c r="DE79" s="24"/>
      <c r="DF79" s="24"/>
      <c r="DG79" s="24"/>
      <c r="DH79" s="24"/>
      <c r="DI79" s="24"/>
      <c r="DJ79" s="24"/>
      <c r="DK79" s="24"/>
      <c r="DL79" s="24"/>
      <c r="DM79" s="24"/>
      <c r="DN79" s="24"/>
      <c r="DO79" s="24"/>
      <c r="DP79" s="24"/>
      <c r="DQ79" s="24"/>
      <c r="DR79" s="24"/>
      <c r="DS79" s="24"/>
      <c r="DT79" s="24"/>
      <c r="DU79" s="24"/>
      <c r="DV79" s="24"/>
      <c r="DW79" s="24"/>
      <c r="DX79" s="24"/>
      <c r="DY79" s="24"/>
      <c r="DZ79" s="24"/>
      <c r="EA79" s="24"/>
      <c r="EB79" s="24"/>
      <c r="EC79" s="24"/>
      <c r="ED79" s="24"/>
      <c r="EE79" s="24"/>
      <c r="EF79" s="24"/>
      <c r="EG79" s="24"/>
      <c r="EH79" s="24"/>
      <c r="EI79" s="24"/>
      <c r="EJ79" s="24"/>
      <c r="EK79" s="24"/>
      <c r="EL79" s="24"/>
      <c r="EM79" s="24"/>
      <c r="EN79" s="24"/>
      <c r="EO79" s="24"/>
      <c r="EP79" s="24"/>
      <c r="EQ79" s="24"/>
      <c r="ER79" s="24"/>
      <c r="ES79" s="24"/>
      <c r="ET79" s="24"/>
      <c r="EU79" s="24"/>
      <c r="EV79" s="24"/>
      <c r="EW79" s="24"/>
      <c r="EX79" s="24"/>
      <c r="EY79" s="24"/>
      <c r="EZ79" s="24"/>
      <c r="FA79" s="24"/>
      <c r="FB79" s="24"/>
      <c r="FC79" s="24"/>
      <c r="FD79" s="24"/>
      <c r="FE79" s="24"/>
      <c r="FF79" s="24"/>
      <c r="FG79" s="24"/>
      <c r="FH79" s="24"/>
      <c r="FI79" s="24"/>
      <c r="FJ79" s="24"/>
      <c r="FK79" s="24"/>
      <c r="FL79" s="24"/>
      <c r="FM79" s="24"/>
      <c r="FN79" s="24"/>
      <c r="FO79" s="24"/>
      <c r="FP79" s="24"/>
      <c r="FQ79" s="24"/>
      <c r="FR79" s="24"/>
      <c r="FS79" s="24"/>
      <c r="FT79" s="24"/>
      <c r="FU79" s="24"/>
      <c r="FV79" s="24"/>
      <c r="FW79" s="24"/>
      <c r="FX79" s="24"/>
      <c r="FY79" s="24"/>
      <c r="FZ79" s="24"/>
      <c r="GA79" s="24"/>
      <c r="GB79" s="24"/>
      <c r="GC79" s="24"/>
      <c r="GD79" s="24"/>
      <c r="GE79" s="24"/>
      <c r="GF79" s="24"/>
      <c r="GG79" s="24"/>
      <c r="GH79" s="24"/>
      <c r="GI79" s="24"/>
      <c r="GJ79" s="24"/>
      <c r="GK79" s="24"/>
      <c r="GL79" s="24"/>
      <c r="GM79" s="24"/>
      <c r="GN79" s="24"/>
      <c r="GO79" s="24"/>
      <c r="GP79" s="24"/>
      <c r="GQ79" s="24"/>
      <c r="GR79" s="24"/>
      <c r="GS79" s="24"/>
      <c r="GT79" s="24"/>
      <c r="GU79" s="24"/>
      <c r="GV79" s="24"/>
      <c r="GW79" s="24"/>
      <c r="GX79" s="24"/>
      <c r="GY79" s="24"/>
      <c r="GZ79" s="24"/>
      <c r="HA79" s="24"/>
      <c r="HB79" s="24"/>
      <c r="HC79" s="24"/>
      <c r="HD79" s="24"/>
      <c r="HE79" s="24"/>
      <c r="HF79" s="24"/>
      <c r="HG79" s="24"/>
      <c r="HH79" s="24"/>
      <c r="HI79" s="24"/>
      <c r="HJ79" s="24"/>
    </row>
    <row r="80" spans="1:218" ht="24.95" customHeight="1">
      <c r="A80" s="4708"/>
      <c r="B80" s="2101">
        <v>75</v>
      </c>
      <c r="C80" s="1758" t="s">
        <v>164</v>
      </c>
      <c r="D80" s="1707" t="s">
        <v>635</v>
      </c>
      <c r="E80" s="3085" t="s">
        <v>324</v>
      </c>
      <c r="F80" s="1709">
        <v>88.69</v>
      </c>
      <c r="G80" s="1709"/>
      <c r="H80" s="1709"/>
      <c r="I80" s="1709">
        <f t="shared" si="25"/>
        <v>26.828724999999999</v>
      </c>
      <c r="J80" s="1739" t="s">
        <v>913</v>
      </c>
      <c r="K80" s="1057">
        <v>5607</v>
      </c>
      <c r="L80" s="1057">
        <v>5627</v>
      </c>
      <c r="M80" s="1057">
        <f t="shared" si="17"/>
        <v>20</v>
      </c>
      <c r="N80" s="1057">
        <v>4900</v>
      </c>
      <c r="O80" s="1057">
        <v>4972</v>
      </c>
      <c r="P80" s="1057">
        <f t="shared" si="22"/>
        <v>72</v>
      </c>
      <c r="Q80" s="1067">
        <v>163898</v>
      </c>
      <c r="R80" s="1067">
        <v>167999</v>
      </c>
      <c r="S80" s="1067">
        <f t="shared" ref="S80" si="26">W80*X80*$Y$1</f>
        <v>4511.1000000000004</v>
      </c>
      <c r="T80" s="1059"/>
      <c r="U80" s="1059"/>
      <c r="V80" s="1059">
        <f>U80-T80</f>
        <v>0</v>
      </c>
      <c r="W80" s="240">
        <v>1</v>
      </c>
      <c r="X80" s="391">
        <f t="shared" si="20"/>
        <v>4101</v>
      </c>
      <c r="Y80" s="477" t="s">
        <v>388</v>
      </c>
      <c r="Z80" s="2589" t="s">
        <v>2276</v>
      </c>
      <c r="AA80" s="567">
        <v>166.18</v>
      </c>
      <c r="AB80" s="567"/>
      <c r="AC80" s="567"/>
      <c r="AD80" s="567"/>
      <c r="AE80" s="3418">
        <f t="shared" ref="AE80:AE81" si="27">SUM(AA80:AD80)</f>
        <v>166.18</v>
      </c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4"/>
      <c r="DA80" s="24"/>
      <c r="DB80" s="24"/>
      <c r="DC80" s="24"/>
      <c r="DD80" s="24"/>
      <c r="DE80" s="24"/>
      <c r="DF80" s="24"/>
      <c r="DG80" s="24"/>
      <c r="DH80" s="24"/>
      <c r="DI80" s="24"/>
      <c r="DJ80" s="24"/>
      <c r="DK80" s="24"/>
      <c r="DL80" s="24"/>
      <c r="DM80" s="24"/>
      <c r="DN80" s="24"/>
      <c r="DO80" s="24"/>
      <c r="DP80" s="24"/>
      <c r="DQ80" s="24"/>
      <c r="DR80" s="24"/>
      <c r="DS80" s="24"/>
      <c r="DT80" s="24"/>
      <c r="DU80" s="24"/>
      <c r="DV80" s="24"/>
      <c r="DW80" s="24"/>
      <c r="DX80" s="24"/>
      <c r="DY80" s="24"/>
      <c r="DZ80" s="24"/>
      <c r="EA80" s="24"/>
      <c r="EB80" s="24"/>
      <c r="EC80" s="24"/>
      <c r="ED80" s="24"/>
      <c r="EE80" s="24"/>
      <c r="EF80" s="24"/>
      <c r="EG80" s="24"/>
      <c r="EH80" s="24"/>
      <c r="EI80" s="24"/>
      <c r="EJ80" s="24"/>
      <c r="EK80" s="24"/>
      <c r="EL80" s="24"/>
      <c r="EM80" s="24"/>
      <c r="EN80" s="24"/>
      <c r="EO80" s="24"/>
      <c r="EP80" s="24"/>
      <c r="EQ80" s="24"/>
      <c r="ER80" s="24"/>
      <c r="ES80" s="24"/>
      <c r="ET80" s="24"/>
      <c r="EU80" s="24"/>
      <c r="EV80" s="24"/>
      <c r="EW80" s="24"/>
      <c r="EX80" s="24"/>
      <c r="EY80" s="24"/>
      <c r="EZ80" s="24"/>
      <c r="FA80" s="24"/>
      <c r="FB80" s="24"/>
      <c r="FC80" s="24"/>
      <c r="FD80" s="24"/>
      <c r="FE80" s="24"/>
      <c r="FF80" s="24"/>
      <c r="FG80" s="24"/>
      <c r="FH80" s="24"/>
      <c r="FI80" s="24"/>
      <c r="FJ80" s="24"/>
      <c r="FK80" s="24"/>
      <c r="FL80" s="24"/>
      <c r="FM80" s="24"/>
      <c r="FN80" s="24"/>
      <c r="FO80" s="24"/>
      <c r="FP80" s="24"/>
      <c r="FQ80" s="24"/>
      <c r="FR80" s="24"/>
      <c r="FS80" s="24"/>
      <c r="FT80" s="24"/>
      <c r="FU80" s="24"/>
      <c r="FV80" s="24"/>
      <c r="FW80" s="24"/>
      <c r="FX80" s="24"/>
      <c r="FY80" s="24"/>
      <c r="FZ80" s="24"/>
      <c r="GA80" s="24"/>
      <c r="GB80" s="24"/>
      <c r="GC80" s="24"/>
      <c r="GD80" s="24"/>
      <c r="GE80" s="24"/>
      <c r="GF80" s="24"/>
      <c r="GG80" s="24"/>
      <c r="GH80" s="24"/>
      <c r="GI80" s="24"/>
      <c r="GJ80" s="24"/>
      <c r="GK80" s="24"/>
      <c r="GL80" s="24"/>
      <c r="GM80" s="24"/>
      <c r="GN80" s="24"/>
      <c r="GO80" s="24"/>
      <c r="GP80" s="24"/>
      <c r="GQ80" s="24"/>
      <c r="GR80" s="24"/>
      <c r="GS80" s="24"/>
      <c r="GT80" s="24"/>
      <c r="GU80" s="24"/>
      <c r="GV80" s="24"/>
      <c r="GW80" s="24"/>
      <c r="GX80" s="24"/>
      <c r="GY80" s="24"/>
      <c r="GZ80" s="24"/>
      <c r="HA80" s="24"/>
      <c r="HB80" s="24"/>
      <c r="HC80" s="24"/>
      <c r="HD80" s="24"/>
      <c r="HE80" s="24"/>
      <c r="HF80" s="24"/>
      <c r="HG80" s="24"/>
      <c r="HH80" s="24"/>
      <c r="HI80" s="24"/>
      <c r="HJ80" s="24"/>
    </row>
    <row r="81" spans="1:218" ht="24.95" customHeight="1" thickBot="1">
      <c r="A81" s="4708"/>
      <c r="B81" s="2101">
        <v>76</v>
      </c>
      <c r="C81" s="1758" t="s">
        <v>164</v>
      </c>
      <c r="D81" s="1707" t="s">
        <v>635</v>
      </c>
      <c r="E81" s="3085" t="s">
        <v>325</v>
      </c>
      <c r="F81" s="1736">
        <v>88.69</v>
      </c>
      <c r="G81" s="1736"/>
      <c r="H81" s="1736"/>
      <c r="I81" s="1736">
        <f t="shared" si="25"/>
        <v>26.828724999999999</v>
      </c>
      <c r="J81" s="3291" t="s">
        <v>3663</v>
      </c>
      <c r="K81" s="1057">
        <v>570</v>
      </c>
      <c r="L81" s="1057">
        <v>587</v>
      </c>
      <c r="M81" s="1067">
        <f>L81-K81</f>
        <v>17</v>
      </c>
      <c r="N81" s="1067">
        <v>1399</v>
      </c>
      <c r="O81" s="1067">
        <v>1430</v>
      </c>
      <c r="P81" s="1067">
        <f>O81-N81</f>
        <v>31</v>
      </c>
      <c r="Q81" s="1067">
        <v>103887</v>
      </c>
      <c r="R81" s="1067">
        <v>105801</v>
      </c>
      <c r="S81" s="1067">
        <f t="shared" ref="S81:S94" si="28">W81*X81</f>
        <v>1914</v>
      </c>
      <c r="T81" s="1057">
        <v>0</v>
      </c>
      <c r="U81" s="1057">
        <v>2</v>
      </c>
      <c r="V81" s="1067">
        <f>(U81-T81)</f>
        <v>2</v>
      </c>
      <c r="W81" s="240">
        <v>1</v>
      </c>
      <c r="X81" s="391">
        <f t="shared" si="20"/>
        <v>1914</v>
      </c>
      <c r="Y81" s="24"/>
      <c r="Z81" s="2590" t="s">
        <v>3049</v>
      </c>
      <c r="AA81" s="3295">
        <f>AA80-AA79</f>
        <v>21.490000000000009</v>
      </c>
      <c r="AB81" s="3295">
        <f>AB80-AB79</f>
        <v>0</v>
      </c>
      <c r="AC81" s="3295"/>
      <c r="AD81" s="3295"/>
      <c r="AE81" s="3296">
        <f t="shared" si="27"/>
        <v>21.490000000000009</v>
      </c>
      <c r="AF81" s="24"/>
      <c r="AG81" s="24"/>
      <c r="AH81" s="24"/>
      <c r="AI81" s="24"/>
      <c r="AJ81" s="24"/>
      <c r="AK81" s="24"/>
      <c r="AL81" s="24"/>
      <c r="AM81" s="24"/>
      <c r="AN81" s="24"/>
      <c r="AO81" s="123"/>
      <c r="AP81" s="479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4"/>
      <c r="DA81" s="24"/>
      <c r="DB81" s="24"/>
      <c r="DC81" s="24"/>
      <c r="DD81" s="24"/>
      <c r="DE81" s="24"/>
      <c r="DF81" s="24"/>
      <c r="DG81" s="24"/>
      <c r="DH81" s="24"/>
      <c r="DI81" s="24"/>
      <c r="DJ81" s="24"/>
      <c r="DK81" s="24"/>
      <c r="DL81" s="24"/>
      <c r="DM81" s="24"/>
      <c r="DN81" s="24"/>
      <c r="DO81" s="24"/>
      <c r="DP81" s="24"/>
      <c r="DQ81" s="24"/>
      <c r="DR81" s="24"/>
      <c r="DS81" s="24"/>
      <c r="DT81" s="24"/>
      <c r="DU81" s="24"/>
      <c r="DV81" s="24"/>
      <c r="DW81" s="24"/>
      <c r="DX81" s="24"/>
      <c r="DY81" s="24"/>
      <c r="DZ81" s="24"/>
      <c r="EA81" s="24"/>
      <c r="EB81" s="24"/>
      <c r="EC81" s="24"/>
      <c r="ED81" s="24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  <c r="ES81" s="24"/>
      <c r="ET81" s="24"/>
      <c r="EU81" s="24"/>
      <c r="EV81" s="24"/>
      <c r="EW81" s="24"/>
      <c r="EX81" s="24"/>
      <c r="EY81" s="24"/>
      <c r="EZ81" s="24"/>
      <c r="FA81" s="24"/>
      <c r="FB81" s="24"/>
      <c r="FC81" s="24"/>
      <c r="FD81" s="24"/>
      <c r="FE81" s="24"/>
      <c r="FF81" s="24"/>
      <c r="FG81" s="24"/>
      <c r="FH81" s="24"/>
      <c r="FI81" s="24"/>
      <c r="FJ81" s="24"/>
      <c r="FK81" s="24"/>
      <c r="FL81" s="24"/>
      <c r="FM81" s="24"/>
      <c r="FN81" s="24"/>
      <c r="FO81" s="24"/>
      <c r="FP81" s="24"/>
      <c r="FQ81" s="24"/>
      <c r="FR81" s="24"/>
      <c r="FS81" s="24"/>
      <c r="FT81" s="24"/>
      <c r="FU81" s="24"/>
      <c r="FV81" s="24"/>
      <c r="FW81" s="24"/>
      <c r="FX81" s="24"/>
      <c r="FY81" s="24"/>
      <c r="FZ81" s="24"/>
      <c r="GA81" s="24"/>
      <c r="GB81" s="24"/>
      <c r="GC81" s="24"/>
      <c r="GD81" s="24"/>
      <c r="GE81" s="24"/>
      <c r="GF81" s="24"/>
      <c r="GG81" s="24"/>
      <c r="GH81" s="24"/>
      <c r="GI81" s="24"/>
      <c r="GJ81" s="24"/>
      <c r="GK81" s="24"/>
      <c r="GL81" s="24"/>
      <c r="GM81" s="24"/>
      <c r="GN81" s="24"/>
      <c r="GO81" s="24"/>
      <c r="GP81" s="24"/>
      <c r="GQ81" s="24"/>
      <c r="GR81" s="24"/>
      <c r="GS81" s="24"/>
      <c r="GT81" s="24"/>
      <c r="GU81" s="24"/>
      <c r="GV81" s="24"/>
      <c r="GW81" s="24"/>
      <c r="GX81" s="24"/>
      <c r="GY81" s="24"/>
      <c r="GZ81" s="24"/>
      <c r="HA81" s="24"/>
      <c r="HB81" s="24"/>
      <c r="HC81" s="24"/>
      <c r="HD81" s="24"/>
      <c r="HE81" s="24"/>
      <c r="HF81" s="24"/>
      <c r="HG81" s="24"/>
      <c r="HH81" s="24"/>
      <c r="HI81" s="24"/>
      <c r="HJ81" s="24"/>
    </row>
    <row r="82" spans="1:218" ht="24.95" customHeight="1">
      <c r="A82" s="4708"/>
      <c r="B82" s="2101">
        <v>77</v>
      </c>
      <c r="C82" s="1758" t="s">
        <v>164</v>
      </c>
      <c r="D82" s="1707" t="s">
        <v>635</v>
      </c>
      <c r="E82" s="3085" t="s">
        <v>894</v>
      </c>
      <c r="F82" s="1709">
        <v>88.69</v>
      </c>
      <c r="G82" s="1709"/>
      <c r="H82" s="1709"/>
      <c r="I82" s="1709">
        <f t="shared" si="25"/>
        <v>26.828724999999999</v>
      </c>
      <c r="J82" s="1739" t="s">
        <v>2331</v>
      </c>
      <c r="K82" s="1067">
        <v>2465</v>
      </c>
      <c r="L82" s="1067">
        <v>2533</v>
      </c>
      <c r="M82" s="1067">
        <f t="shared" si="17"/>
        <v>68</v>
      </c>
      <c r="N82" s="1057">
        <v>3885</v>
      </c>
      <c r="O82" s="1057">
        <v>3975</v>
      </c>
      <c r="P82" s="1057">
        <f t="shared" si="22"/>
        <v>90</v>
      </c>
      <c r="Q82" s="1067">
        <v>165898</v>
      </c>
      <c r="R82" s="1067">
        <v>171472</v>
      </c>
      <c r="S82" s="1067">
        <f t="shared" si="28"/>
        <v>5574</v>
      </c>
      <c r="T82" s="1059"/>
      <c r="U82" s="1059"/>
      <c r="V82" s="1059">
        <f>U82-T82</f>
        <v>0</v>
      </c>
      <c r="W82" s="240">
        <v>1</v>
      </c>
      <c r="X82" s="391">
        <f t="shared" si="20"/>
        <v>5574</v>
      </c>
      <c r="Y82" s="477" t="s">
        <v>388</v>
      </c>
      <c r="Z82" s="477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4"/>
      <c r="DC82" s="24"/>
      <c r="DD82" s="24"/>
      <c r="DE82" s="24"/>
      <c r="DF82" s="24"/>
      <c r="DG82" s="24"/>
      <c r="DH82" s="24"/>
      <c r="DI82" s="24"/>
      <c r="DJ82" s="24"/>
      <c r="DK82" s="24"/>
      <c r="DL82" s="24"/>
      <c r="DM82" s="24"/>
      <c r="DN82" s="24"/>
      <c r="DO82" s="24"/>
      <c r="DP82" s="24"/>
      <c r="DQ82" s="24"/>
      <c r="DR82" s="24"/>
      <c r="DS82" s="24"/>
      <c r="DT82" s="24"/>
      <c r="DU82" s="24"/>
      <c r="DV82" s="24"/>
      <c r="DW82" s="24"/>
      <c r="DX82" s="24"/>
      <c r="DY82" s="24"/>
      <c r="DZ82" s="24"/>
      <c r="EA82" s="24"/>
      <c r="EB82" s="24"/>
      <c r="EC82" s="24"/>
      <c r="ED82" s="24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24"/>
      <c r="EU82" s="24"/>
      <c r="EV82" s="24"/>
      <c r="EW82" s="24"/>
      <c r="EX82" s="24"/>
      <c r="EY82" s="24"/>
      <c r="EZ82" s="24"/>
      <c r="FA82" s="24"/>
      <c r="FB82" s="24"/>
      <c r="FC82" s="24"/>
      <c r="FD82" s="24"/>
      <c r="FE82" s="24"/>
      <c r="FF82" s="24"/>
      <c r="FG82" s="24"/>
      <c r="FH82" s="24"/>
      <c r="FI82" s="24"/>
      <c r="FJ82" s="24"/>
      <c r="FK82" s="24"/>
      <c r="FL82" s="24"/>
      <c r="FM82" s="24"/>
      <c r="FN82" s="24"/>
      <c r="FO82" s="24"/>
      <c r="FP82" s="24"/>
      <c r="FQ82" s="24"/>
      <c r="FR82" s="24"/>
      <c r="FS82" s="24"/>
      <c r="FT82" s="24"/>
      <c r="FU82" s="24"/>
      <c r="FV82" s="24"/>
      <c r="FW82" s="24"/>
      <c r="FX82" s="24"/>
      <c r="FY82" s="24"/>
      <c r="FZ82" s="24"/>
      <c r="GA82" s="24"/>
      <c r="GB82" s="24"/>
      <c r="GC82" s="24"/>
      <c r="GD82" s="24"/>
      <c r="GE82" s="24"/>
      <c r="GF82" s="24"/>
      <c r="GG82" s="24"/>
      <c r="GH82" s="24"/>
      <c r="GI82" s="24"/>
      <c r="GJ82" s="24"/>
      <c r="GK82" s="24"/>
      <c r="GL82" s="24"/>
      <c r="GM82" s="24"/>
      <c r="GN82" s="24"/>
      <c r="GO82" s="24"/>
      <c r="GP82" s="24"/>
      <c r="GQ82" s="24"/>
      <c r="GR82" s="24"/>
      <c r="GS82" s="24"/>
      <c r="GT82" s="24"/>
      <c r="GU82" s="24"/>
      <c r="GV82" s="24"/>
      <c r="GW82" s="24"/>
      <c r="GX82" s="24"/>
      <c r="GY82" s="24"/>
      <c r="GZ82" s="24"/>
      <c r="HA82" s="24"/>
      <c r="HB82" s="24"/>
      <c r="HC82" s="24"/>
      <c r="HD82" s="24"/>
      <c r="HE82" s="24"/>
      <c r="HF82" s="24"/>
      <c r="HG82" s="24"/>
      <c r="HH82" s="24"/>
      <c r="HI82" s="24"/>
      <c r="HJ82" s="24"/>
    </row>
    <row r="83" spans="1:218" ht="24.95" customHeight="1" thickBot="1">
      <c r="A83" s="4708"/>
      <c r="B83" s="2101">
        <v>78</v>
      </c>
      <c r="C83" s="1758" t="s">
        <v>164</v>
      </c>
      <c r="D83" s="1707" t="s">
        <v>635</v>
      </c>
      <c r="E83" s="3085" t="s">
        <v>905</v>
      </c>
      <c r="F83" s="1709">
        <v>61.6</v>
      </c>
      <c r="G83" s="1709"/>
      <c r="H83" s="1709"/>
      <c r="I83" s="1709">
        <f t="shared" si="25"/>
        <v>18.634</v>
      </c>
      <c r="J83" s="1737" t="s">
        <v>2855</v>
      </c>
      <c r="K83" s="1057">
        <v>2401</v>
      </c>
      <c r="L83" s="1057">
        <v>2409</v>
      </c>
      <c r="M83" s="1067">
        <f t="shared" si="17"/>
        <v>8</v>
      </c>
      <c r="N83" s="1057">
        <v>1809</v>
      </c>
      <c r="O83" s="1057">
        <v>1809</v>
      </c>
      <c r="P83" s="1057">
        <v>50</v>
      </c>
      <c r="Q83" s="1067">
        <v>106154</v>
      </c>
      <c r="R83" s="1067">
        <v>109007</v>
      </c>
      <c r="S83" s="1067">
        <f t="shared" si="28"/>
        <v>2853</v>
      </c>
      <c r="T83" s="1059"/>
      <c r="U83" s="1059"/>
      <c r="V83" s="1059">
        <f>U83-T83</f>
        <v>0</v>
      </c>
      <c r="W83" s="240">
        <v>1</v>
      </c>
      <c r="X83" s="391">
        <f t="shared" si="20"/>
        <v>2853</v>
      </c>
      <c r="Y83" s="477" t="s">
        <v>388</v>
      </c>
      <c r="Z83" s="1878" t="s">
        <v>3367</v>
      </c>
      <c r="AA83" s="1878"/>
      <c r="AB83" s="24"/>
      <c r="AC83" s="24"/>
      <c r="AD83" s="489"/>
      <c r="AE83" s="488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  <c r="CO83" s="24"/>
      <c r="CP83" s="24"/>
      <c r="CQ83" s="24"/>
      <c r="CR83" s="24"/>
      <c r="CS83" s="24"/>
      <c r="CT83" s="24"/>
      <c r="CU83" s="24"/>
      <c r="CV83" s="24"/>
      <c r="CW83" s="24"/>
      <c r="CX83" s="24"/>
      <c r="CY83" s="24"/>
      <c r="CZ83" s="24"/>
      <c r="DA83" s="24"/>
      <c r="DB83" s="24"/>
      <c r="DC83" s="24"/>
      <c r="DD83" s="24"/>
      <c r="DE83" s="24"/>
      <c r="DF83" s="24"/>
      <c r="DG83" s="24"/>
      <c r="DH83" s="24"/>
      <c r="DI83" s="24"/>
      <c r="DJ83" s="24"/>
      <c r="DK83" s="24"/>
      <c r="DL83" s="24"/>
      <c r="DM83" s="24"/>
      <c r="DN83" s="24"/>
      <c r="DO83" s="24"/>
      <c r="DP83" s="24"/>
      <c r="DQ83" s="24"/>
      <c r="DR83" s="24"/>
      <c r="DS83" s="24"/>
      <c r="DT83" s="24"/>
      <c r="DU83" s="24"/>
      <c r="DV83" s="24"/>
      <c r="DW83" s="24"/>
      <c r="DX83" s="24"/>
      <c r="DY83" s="24"/>
      <c r="DZ83" s="24"/>
      <c r="EA83" s="24"/>
      <c r="EB83" s="24"/>
      <c r="EC83" s="24"/>
      <c r="ED83" s="24"/>
      <c r="EE83" s="24"/>
      <c r="EF83" s="24"/>
      <c r="EG83" s="24"/>
      <c r="EH83" s="24"/>
      <c r="EI83" s="24"/>
      <c r="EJ83" s="24"/>
      <c r="EK83" s="24"/>
      <c r="EL83" s="24"/>
      <c r="EM83" s="24"/>
      <c r="EN83" s="24"/>
      <c r="EO83" s="24"/>
      <c r="EP83" s="24"/>
      <c r="EQ83" s="24"/>
      <c r="ER83" s="24"/>
      <c r="ES83" s="24"/>
      <c r="ET83" s="24"/>
      <c r="EU83" s="24"/>
      <c r="EV83" s="24"/>
      <c r="EW83" s="24"/>
      <c r="EX83" s="24"/>
      <c r="EY83" s="24"/>
      <c r="EZ83" s="24"/>
      <c r="FA83" s="24"/>
      <c r="FB83" s="24"/>
      <c r="FC83" s="24"/>
      <c r="FD83" s="24"/>
      <c r="FE83" s="24"/>
      <c r="FF83" s="24"/>
      <c r="FG83" s="24"/>
      <c r="FH83" s="24"/>
      <c r="FI83" s="24"/>
      <c r="FJ83" s="24"/>
      <c r="FK83" s="24"/>
      <c r="FL83" s="24"/>
      <c r="FM83" s="24"/>
      <c r="FN83" s="24"/>
      <c r="FO83" s="24"/>
      <c r="FP83" s="24"/>
      <c r="FQ83" s="24"/>
      <c r="FR83" s="24"/>
      <c r="FS83" s="24"/>
      <c r="FT83" s="24"/>
      <c r="FU83" s="24"/>
      <c r="FV83" s="24"/>
      <c r="FW83" s="24"/>
      <c r="FX83" s="24"/>
      <c r="FY83" s="24"/>
      <c r="FZ83" s="24"/>
      <c r="GA83" s="24"/>
      <c r="GB83" s="24"/>
      <c r="GC83" s="24"/>
      <c r="GD83" s="24"/>
      <c r="GE83" s="24"/>
      <c r="GF83" s="24"/>
      <c r="GG83" s="24"/>
      <c r="GH83" s="24"/>
      <c r="GI83" s="24"/>
      <c r="GJ83" s="24"/>
      <c r="GK83" s="24"/>
      <c r="GL83" s="24"/>
      <c r="GM83" s="24"/>
      <c r="GN83" s="24"/>
      <c r="GO83" s="24"/>
      <c r="GP83" s="24"/>
      <c r="GQ83" s="24"/>
      <c r="GR83" s="24"/>
      <c r="GS83" s="24"/>
      <c r="GT83" s="24"/>
      <c r="GU83" s="24"/>
      <c r="GV83" s="24"/>
      <c r="GW83" s="24"/>
      <c r="GX83" s="24"/>
      <c r="GY83" s="24"/>
      <c r="GZ83" s="24"/>
      <c r="HA83" s="24"/>
      <c r="HB83" s="24"/>
      <c r="HC83" s="24"/>
      <c r="HD83" s="24"/>
      <c r="HE83" s="24"/>
      <c r="HF83" s="24"/>
      <c r="HG83" s="24"/>
      <c r="HH83" s="24"/>
      <c r="HI83" s="24"/>
      <c r="HJ83" s="24"/>
    </row>
    <row r="84" spans="1:218" ht="24.95" customHeight="1">
      <c r="A84" s="4708"/>
      <c r="B84" s="2101">
        <v>79</v>
      </c>
      <c r="C84" s="1758" t="s">
        <v>164</v>
      </c>
      <c r="D84" s="1707" t="s">
        <v>635</v>
      </c>
      <c r="E84" s="3085" t="s">
        <v>908</v>
      </c>
      <c r="F84" s="1751">
        <v>114.22</v>
      </c>
      <c r="G84" s="1709"/>
      <c r="H84" s="1709"/>
      <c r="I84" s="1751">
        <f t="shared" si="25"/>
        <v>34.551549999999999</v>
      </c>
      <c r="J84" s="3359" t="s">
        <v>1815</v>
      </c>
      <c r="K84" s="1057">
        <v>3992</v>
      </c>
      <c r="L84" s="1057">
        <v>4013</v>
      </c>
      <c r="M84" s="1057">
        <f t="shared" si="17"/>
        <v>21</v>
      </c>
      <c r="N84" s="1057">
        <v>2157</v>
      </c>
      <c r="O84" s="1057">
        <v>2184</v>
      </c>
      <c r="P84" s="1057">
        <f t="shared" si="22"/>
        <v>27</v>
      </c>
      <c r="Q84" s="1067">
        <v>251838</v>
      </c>
      <c r="R84" s="1067">
        <v>254234</v>
      </c>
      <c r="S84" s="1067">
        <f t="shared" si="28"/>
        <v>2396</v>
      </c>
      <c r="T84" s="1057">
        <v>526</v>
      </c>
      <c r="U84" s="1057">
        <v>526</v>
      </c>
      <c r="V84" s="1057">
        <f>(U84-T84)</f>
        <v>0</v>
      </c>
      <c r="W84" s="240">
        <v>1</v>
      </c>
      <c r="X84" s="391">
        <f t="shared" si="20"/>
        <v>2396</v>
      </c>
      <c r="Y84" s="24"/>
      <c r="Z84" s="1123" t="s">
        <v>1516</v>
      </c>
      <c r="AA84" s="1124" t="s">
        <v>238</v>
      </c>
      <c r="AB84" s="1124" t="s">
        <v>235</v>
      </c>
      <c r="AC84" s="1125" t="s">
        <v>1612</v>
      </c>
      <c r="AD84" s="1124" t="s">
        <v>170</v>
      </c>
      <c r="AE84" s="1126" t="s">
        <v>1456</v>
      </c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  <c r="CO84" s="24"/>
      <c r="CP84" s="24"/>
      <c r="CQ84" s="24"/>
      <c r="CR84" s="24"/>
      <c r="CS84" s="24"/>
      <c r="CT84" s="24"/>
      <c r="CU84" s="24"/>
      <c r="CV84" s="24"/>
      <c r="CW84" s="24"/>
      <c r="CX84" s="24"/>
      <c r="CY84" s="24"/>
      <c r="CZ84" s="24"/>
      <c r="DA84" s="24"/>
      <c r="DB84" s="24"/>
      <c r="DC84" s="24"/>
      <c r="DD84" s="24"/>
      <c r="DE84" s="24"/>
      <c r="DF84" s="24"/>
      <c r="DG84" s="24"/>
      <c r="DH84" s="24"/>
      <c r="DI84" s="24"/>
      <c r="DJ84" s="24"/>
      <c r="DK84" s="24"/>
      <c r="DL84" s="24"/>
      <c r="DM84" s="24"/>
      <c r="DN84" s="24"/>
      <c r="DO84" s="24"/>
      <c r="DP84" s="24"/>
      <c r="DQ84" s="24"/>
      <c r="DR84" s="24"/>
      <c r="DS84" s="24"/>
      <c r="DT84" s="24"/>
      <c r="DU84" s="24"/>
      <c r="DV84" s="24"/>
      <c r="DW84" s="24"/>
      <c r="DX84" s="24"/>
      <c r="DY84" s="24"/>
      <c r="DZ84" s="24"/>
      <c r="EA84" s="24"/>
      <c r="EB84" s="24"/>
      <c r="EC84" s="24"/>
      <c r="ED84" s="24"/>
      <c r="EE84" s="24"/>
      <c r="EF84" s="24"/>
      <c r="EG84" s="24"/>
      <c r="EH84" s="24"/>
      <c r="EI84" s="24"/>
      <c r="EJ84" s="24"/>
      <c r="EK84" s="24"/>
      <c r="EL84" s="24"/>
      <c r="EM84" s="24"/>
      <c r="EN84" s="24"/>
      <c r="EO84" s="24"/>
      <c r="EP84" s="24"/>
      <c r="EQ84" s="24"/>
      <c r="ER84" s="24"/>
      <c r="ES84" s="24"/>
      <c r="ET84" s="24"/>
      <c r="EU84" s="24"/>
      <c r="EV84" s="24"/>
      <c r="EW84" s="24"/>
      <c r="EX84" s="24"/>
      <c r="EY84" s="24"/>
      <c r="EZ84" s="24"/>
      <c r="FA84" s="24"/>
      <c r="FB84" s="24"/>
      <c r="FC84" s="24"/>
      <c r="FD84" s="24"/>
      <c r="FE84" s="24"/>
      <c r="FF84" s="24"/>
      <c r="FG84" s="24"/>
      <c r="FH84" s="24"/>
      <c r="FI84" s="24"/>
      <c r="FJ84" s="24"/>
      <c r="FK84" s="24"/>
      <c r="FL84" s="24"/>
      <c r="FM84" s="24"/>
      <c r="FN84" s="24"/>
      <c r="FO84" s="24"/>
      <c r="FP84" s="24"/>
      <c r="FQ84" s="24"/>
      <c r="FR84" s="24"/>
      <c r="FS84" s="24"/>
      <c r="FT84" s="24"/>
      <c r="FU84" s="24"/>
      <c r="FV84" s="24"/>
      <c r="FW84" s="24"/>
      <c r="FX84" s="24"/>
      <c r="FY84" s="24"/>
      <c r="FZ84" s="24"/>
      <c r="GA84" s="24"/>
      <c r="GB84" s="24"/>
      <c r="GC84" s="24"/>
      <c r="GD84" s="24"/>
      <c r="GE84" s="24"/>
      <c r="GF84" s="24"/>
      <c r="GG84" s="24"/>
      <c r="GH84" s="24"/>
      <c r="GI84" s="24"/>
      <c r="GJ84" s="24"/>
      <c r="GK84" s="24"/>
      <c r="GL84" s="24"/>
      <c r="GM84" s="24"/>
      <c r="GN84" s="24"/>
      <c r="GO84" s="24"/>
      <c r="GP84" s="24"/>
      <c r="GQ84" s="24"/>
      <c r="GR84" s="24"/>
      <c r="GS84" s="24"/>
      <c r="GT84" s="24"/>
      <c r="GU84" s="24"/>
      <c r="GV84" s="24"/>
      <c r="GW84" s="24"/>
      <c r="GX84" s="24"/>
      <c r="GY84" s="24"/>
      <c r="GZ84" s="24"/>
      <c r="HA84" s="24"/>
      <c r="HB84" s="24"/>
      <c r="HC84" s="24"/>
      <c r="HD84" s="24"/>
      <c r="HE84" s="24"/>
      <c r="HF84" s="24"/>
      <c r="HG84" s="24"/>
      <c r="HH84" s="24"/>
      <c r="HI84" s="24"/>
      <c r="HJ84" s="24"/>
    </row>
    <row r="85" spans="1:218" ht="24.95" customHeight="1">
      <c r="A85" s="4708"/>
      <c r="B85" s="2101">
        <v>80</v>
      </c>
      <c r="C85" s="1758" t="s">
        <v>164</v>
      </c>
      <c r="D85" s="1707" t="s">
        <v>856</v>
      </c>
      <c r="E85" s="3087" t="s">
        <v>694</v>
      </c>
      <c r="F85" s="1736">
        <v>184.21</v>
      </c>
      <c r="G85" s="1736"/>
      <c r="H85" s="1736"/>
      <c r="I85" s="3683">
        <v>55.72</v>
      </c>
      <c r="J85" s="3465" t="s">
        <v>3688</v>
      </c>
      <c r="K85" s="1057">
        <v>3662</v>
      </c>
      <c r="L85" s="1057">
        <v>3703</v>
      </c>
      <c r="M85" s="1057">
        <f t="shared" ref="M85:M117" si="29">L85-K85</f>
        <v>41</v>
      </c>
      <c r="N85" s="1057">
        <v>6641</v>
      </c>
      <c r="O85" s="1057">
        <v>6737</v>
      </c>
      <c r="P85" s="1057">
        <f t="shared" si="22"/>
        <v>96</v>
      </c>
      <c r="Q85" s="1067">
        <v>203143</v>
      </c>
      <c r="R85" s="1067">
        <v>207506</v>
      </c>
      <c r="S85" s="1067">
        <f t="shared" si="28"/>
        <v>4363</v>
      </c>
      <c r="T85" s="1059"/>
      <c r="U85" s="1059"/>
      <c r="V85" s="1059"/>
      <c r="W85" s="240">
        <v>1</v>
      </c>
      <c r="X85" s="391">
        <f t="shared" si="20"/>
        <v>4363</v>
      </c>
      <c r="Y85" s="477" t="s">
        <v>388</v>
      </c>
      <c r="Z85" s="1172" t="s">
        <v>3368</v>
      </c>
      <c r="AA85" s="1168">
        <v>10004</v>
      </c>
      <c r="AB85" s="1168">
        <v>10263</v>
      </c>
      <c r="AC85" s="3679">
        <v>40</v>
      </c>
      <c r="AD85" s="1168">
        <f>(AB85*AC85)-(AA85*AC85)</f>
        <v>10360</v>
      </c>
      <c r="AE85" s="1169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  <c r="CO85" s="24"/>
      <c r="CP85" s="24"/>
      <c r="CQ85" s="24"/>
      <c r="CR85" s="24"/>
      <c r="CS85" s="24"/>
      <c r="CT85" s="24"/>
      <c r="CU85" s="24"/>
      <c r="CV85" s="24"/>
      <c r="CW85" s="24"/>
      <c r="CX85" s="24"/>
      <c r="CY85" s="24"/>
      <c r="CZ85" s="24"/>
      <c r="DA85" s="24"/>
      <c r="DB85" s="24"/>
      <c r="DC85" s="24"/>
      <c r="DD85" s="24"/>
      <c r="DE85" s="24"/>
      <c r="DF85" s="24"/>
      <c r="DG85" s="24"/>
      <c r="DH85" s="24"/>
      <c r="DI85" s="24"/>
      <c r="DJ85" s="24"/>
      <c r="DK85" s="24"/>
      <c r="DL85" s="24"/>
      <c r="DM85" s="24"/>
      <c r="DN85" s="24"/>
      <c r="DO85" s="24"/>
      <c r="DP85" s="24"/>
      <c r="DQ85" s="24"/>
      <c r="DR85" s="24"/>
      <c r="DS85" s="24"/>
      <c r="DT85" s="24"/>
      <c r="DU85" s="24"/>
      <c r="DV85" s="24"/>
      <c r="DW85" s="24"/>
      <c r="DX85" s="24"/>
      <c r="DY85" s="24"/>
      <c r="DZ85" s="24"/>
      <c r="EA85" s="24"/>
      <c r="EB85" s="24"/>
      <c r="EC85" s="24"/>
      <c r="ED85" s="24"/>
      <c r="EE85" s="24"/>
      <c r="EF85" s="24"/>
      <c r="EG85" s="24"/>
      <c r="EH85" s="24"/>
      <c r="EI85" s="24"/>
      <c r="EJ85" s="24"/>
      <c r="EK85" s="24"/>
      <c r="EL85" s="24"/>
      <c r="EM85" s="24"/>
      <c r="EN85" s="24"/>
      <c r="EO85" s="24"/>
      <c r="EP85" s="24"/>
      <c r="EQ85" s="24"/>
      <c r="ER85" s="24"/>
      <c r="ES85" s="24"/>
      <c r="ET85" s="24"/>
      <c r="EU85" s="24"/>
      <c r="EV85" s="24"/>
      <c r="EW85" s="24"/>
      <c r="EX85" s="24"/>
      <c r="EY85" s="24"/>
      <c r="EZ85" s="24"/>
      <c r="FA85" s="24"/>
      <c r="FB85" s="24"/>
      <c r="FC85" s="24"/>
      <c r="FD85" s="24"/>
      <c r="FE85" s="24"/>
      <c r="FF85" s="24"/>
      <c r="FG85" s="24"/>
      <c r="FH85" s="24"/>
      <c r="FI85" s="24"/>
      <c r="FJ85" s="24"/>
      <c r="FK85" s="24"/>
      <c r="FL85" s="24"/>
      <c r="FM85" s="24"/>
      <c r="FN85" s="24"/>
      <c r="FO85" s="24"/>
      <c r="FP85" s="24"/>
      <c r="FQ85" s="24"/>
      <c r="FR85" s="24"/>
      <c r="FS85" s="24"/>
      <c r="FT85" s="24"/>
      <c r="FU85" s="24"/>
      <c r="FV85" s="24"/>
      <c r="FW85" s="24"/>
      <c r="FX85" s="24"/>
      <c r="FY85" s="24"/>
      <c r="FZ85" s="24"/>
      <c r="GA85" s="24"/>
      <c r="GB85" s="24"/>
      <c r="GC85" s="24"/>
      <c r="GD85" s="24"/>
      <c r="GE85" s="24"/>
      <c r="GF85" s="24"/>
      <c r="GG85" s="24"/>
      <c r="GH85" s="24"/>
      <c r="GI85" s="24"/>
      <c r="GJ85" s="24"/>
      <c r="GK85" s="24"/>
      <c r="GL85" s="24"/>
      <c r="GM85" s="24"/>
      <c r="GN85" s="24"/>
      <c r="GO85" s="24"/>
      <c r="GP85" s="24"/>
      <c r="GQ85" s="24"/>
      <c r="GR85" s="24"/>
      <c r="GS85" s="24"/>
      <c r="GT85" s="24"/>
      <c r="GU85" s="24"/>
      <c r="GV85" s="24"/>
      <c r="GW85" s="24"/>
      <c r="GX85" s="24"/>
      <c r="GY85" s="24"/>
      <c r="GZ85" s="24"/>
      <c r="HA85" s="24"/>
      <c r="HB85" s="24"/>
      <c r="HC85" s="24"/>
      <c r="HD85" s="24"/>
      <c r="HE85" s="24"/>
      <c r="HF85" s="24"/>
      <c r="HG85" s="24"/>
      <c r="HH85" s="24"/>
      <c r="HI85" s="24"/>
      <c r="HJ85" s="24"/>
    </row>
    <row r="86" spans="1:218" ht="24.95" customHeight="1">
      <c r="A86" s="4708"/>
      <c r="B86" s="2101">
        <v>81</v>
      </c>
      <c r="C86" s="1758" t="s">
        <v>164</v>
      </c>
      <c r="D86" s="1707" t="s">
        <v>856</v>
      </c>
      <c r="E86" s="3092" t="s">
        <v>2000</v>
      </c>
      <c r="F86" s="1751">
        <v>82.69</v>
      </c>
      <c r="G86" s="1751"/>
      <c r="H86" s="1751"/>
      <c r="I86" s="1751">
        <v>25.02</v>
      </c>
      <c r="J86" s="3360" t="s">
        <v>2046</v>
      </c>
      <c r="K86" s="1057">
        <v>547</v>
      </c>
      <c r="L86" s="1057">
        <v>577</v>
      </c>
      <c r="M86" s="1057">
        <f t="shared" si="29"/>
        <v>30</v>
      </c>
      <c r="N86" s="1057">
        <v>316</v>
      </c>
      <c r="O86" s="1057">
        <v>355</v>
      </c>
      <c r="P86" s="1057">
        <f>O86-N86</f>
        <v>39</v>
      </c>
      <c r="Q86" s="1067">
        <v>125854</v>
      </c>
      <c r="R86" s="1067">
        <v>128376</v>
      </c>
      <c r="S86" s="1067">
        <f t="shared" si="28"/>
        <v>2522</v>
      </c>
      <c r="T86" s="1057">
        <v>4627</v>
      </c>
      <c r="U86" s="1057">
        <v>4627</v>
      </c>
      <c r="V86" s="1057">
        <f>(U86-T86)</f>
        <v>0</v>
      </c>
      <c r="W86" s="240">
        <v>1</v>
      </c>
      <c r="X86" s="391">
        <f t="shared" si="20"/>
        <v>2522</v>
      </c>
      <c r="Y86" s="24"/>
      <c r="Z86" s="1172" t="s">
        <v>3369</v>
      </c>
      <c r="AA86" s="1168">
        <v>4861</v>
      </c>
      <c r="AB86" s="1168">
        <v>5144</v>
      </c>
      <c r="AC86" s="3679">
        <v>40</v>
      </c>
      <c r="AD86" s="1168">
        <f>(AB86*AC86)-(AA86*AC86)</f>
        <v>11320</v>
      </c>
      <c r="AE86" s="1169"/>
      <c r="AF86" s="24"/>
      <c r="AG86" s="24"/>
      <c r="AH86" s="24"/>
      <c r="AI86" s="24"/>
      <c r="AJ86" s="24"/>
      <c r="AK86" s="24"/>
      <c r="AL86" s="24"/>
      <c r="AM86" s="24"/>
      <c r="AN86" s="24"/>
      <c r="AO86" s="123"/>
      <c r="AP86" s="479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  <c r="CO86" s="24"/>
      <c r="CP86" s="24"/>
      <c r="CQ86" s="24"/>
      <c r="CR86" s="24"/>
      <c r="CS86" s="24"/>
      <c r="CT86" s="24"/>
      <c r="CU86" s="24"/>
      <c r="CV86" s="24"/>
      <c r="CW86" s="24"/>
      <c r="CX86" s="24"/>
      <c r="CY86" s="24"/>
      <c r="CZ86" s="24"/>
      <c r="DA86" s="24"/>
      <c r="DB86" s="24"/>
      <c r="DC86" s="24"/>
      <c r="DD86" s="24"/>
      <c r="DE86" s="24"/>
      <c r="DF86" s="24"/>
      <c r="DG86" s="24"/>
      <c r="DH86" s="24"/>
      <c r="DI86" s="24"/>
      <c r="DJ86" s="24"/>
      <c r="DK86" s="24"/>
      <c r="DL86" s="24"/>
      <c r="DM86" s="24"/>
      <c r="DN86" s="24"/>
      <c r="DO86" s="24"/>
      <c r="DP86" s="24"/>
      <c r="DQ86" s="24"/>
      <c r="DR86" s="24"/>
      <c r="DS86" s="24"/>
      <c r="DT86" s="24"/>
      <c r="DU86" s="24"/>
      <c r="DV86" s="24"/>
      <c r="DW86" s="24"/>
      <c r="DX86" s="24"/>
      <c r="DY86" s="24"/>
      <c r="DZ86" s="24"/>
      <c r="EA86" s="24"/>
      <c r="EB86" s="24"/>
      <c r="EC86" s="24"/>
      <c r="ED86" s="24"/>
      <c r="EE86" s="24"/>
      <c r="EF86" s="24"/>
      <c r="EG86" s="24"/>
      <c r="EH86" s="24"/>
      <c r="EI86" s="24"/>
      <c r="EJ86" s="24"/>
      <c r="EK86" s="24"/>
      <c r="EL86" s="24"/>
      <c r="EM86" s="24"/>
      <c r="EN86" s="24"/>
      <c r="EO86" s="24"/>
      <c r="EP86" s="24"/>
      <c r="EQ86" s="24"/>
      <c r="ER86" s="24"/>
      <c r="ES86" s="24"/>
      <c r="ET86" s="24"/>
      <c r="EU86" s="24"/>
      <c r="EV86" s="24"/>
      <c r="EW86" s="24"/>
      <c r="EX86" s="24"/>
      <c r="EY86" s="24"/>
      <c r="EZ86" s="24"/>
      <c r="FA86" s="24"/>
      <c r="FB86" s="24"/>
      <c r="FC86" s="24"/>
      <c r="FD86" s="24"/>
      <c r="FE86" s="24"/>
      <c r="FF86" s="24"/>
      <c r="FG86" s="24"/>
      <c r="FH86" s="24"/>
      <c r="FI86" s="24"/>
      <c r="FJ86" s="24"/>
      <c r="FK86" s="24"/>
      <c r="FL86" s="24"/>
      <c r="FM86" s="24"/>
      <c r="FN86" s="24"/>
      <c r="FO86" s="24"/>
      <c r="FP86" s="24"/>
      <c r="FQ86" s="24"/>
      <c r="FR86" s="24"/>
      <c r="FS86" s="24"/>
      <c r="FT86" s="24"/>
      <c r="FU86" s="24"/>
      <c r="FV86" s="24"/>
      <c r="FW86" s="24"/>
      <c r="FX86" s="24"/>
      <c r="FY86" s="24"/>
      <c r="FZ86" s="24"/>
      <c r="GA86" s="24"/>
      <c r="GB86" s="24"/>
      <c r="GC86" s="24"/>
      <c r="GD86" s="24"/>
      <c r="GE86" s="24"/>
      <c r="GF86" s="24"/>
      <c r="GG86" s="24"/>
      <c r="GH86" s="24"/>
      <c r="GI86" s="24"/>
      <c r="GJ86" s="24"/>
      <c r="GK86" s="24"/>
      <c r="GL86" s="24"/>
      <c r="GM86" s="24"/>
      <c r="GN86" s="24"/>
      <c r="GO86" s="24"/>
      <c r="GP86" s="24"/>
      <c r="GQ86" s="24"/>
      <c r="GR86" s="24"/>
      <c r="GS86" s="24"/>
      <c r="GT86" s="24"/>
      <c r="GU86" s="24"/>
      <c r="GV86" s="24"/>
      <c r="GW86" s="24"/>
      <c r="GX86" s="24"/>
      <c r="GY86" s="24"/>
      <c r="GZ86" s="24"/>
      <c r="HA86" s="24"/>
      <c r="HB86" s="24"/>
      <c r="HC86" s="24"/>
      <c r="HD86" s="24"/>
      <c r="HE86" s="24"/>
      <c r="HF86" s="24"/>
      <c r="HG86" s="24"/>
      <c r="HH86" s="24"/>
      <c r="HI86" s="24"/>
      <c r="HJ86" s="24"/>
    </row>
    <row r="87" spans="1:218" ht="24.95" customHeight="1">
      <c r="A87" s="4708"/>
      <c r="B87" s="2101">
        <v>82</v>
      </c>
      <c r="C87" s="1758" t="s">
        <v>164</v>
      </c>
      <c r="D87" s="1707" t="s">
        <v>1668</v>
      </c>
      <c r="E87" s="3093" t="s">
        <v>2001</v>
      </c>
      <c r="F87" s="1751">
        <v>173.82</v>
      </c>
      <c r="G87" s="1751"/>
      <c r="H87" s="1751"/>
      <c r="I87" s="1751">
        <v>52.58</v>
      </c>
      <c r="J87" s="1752" t="s">
        <v>2066</v>
      </c>
      <c r="K87" s="1067">
        <v>3357</v>
      </c>
      <c r="L87" s="1067">
        <v>3395</v>
      </c>
      <c r="M87" s="1057">
        <f t="shared" si="29"/>
        <v>38</v>
      </c>
      <c r="N87" s="1057">
        <v>133</v>
      </c>
      <c r="O87" s="1057">
        <v>170</v>
      </c>
      <c r="P87" s="1057">
        <f>O87-N87</f>
        <v>37</v>
      </c>
      <c r="Q87" s="1067">
        <v>104327</v>
      </c>
      <c r="R87" s="1067">
        <v>106402</v>
      </c>
      <c r="S87" s="1067">
        <f t="shared" si="28"/>
        <v>2075</v>
      </c>
      <c r="T87" s="1057">
        <v>2159</v>
      </c>
      <c r="U87" s="1057">
        <v>2159</v>
      </c>
      <c r="V87" s="1057">
        <f t="shared" ref="V87:V90" si="30">(U87-T87)</f>
        <v>0</v>
      </c>
      <c r="W87" s="240">
        <v>1</v>
      </c>
      <c r="X87" s="391">
        <f t="shared" si="20"/>
        <v>2075</v>
      </c>
      <c r="Y87" s="24"/>
      <c r="Z87" s="1172"/>
      <c r="AA87" s="1168"/>
      <c r="AB87" s="1168"/>
      <c r="AC87" s="1168"/>
      <c r="AD87" s="1168"/>
      <c r="AE87" s="1169"/>
      <c r="AF87" s="24"/>
      <c r="AG87" s="24"/>
      <c r="AH87" s="24"/>
      <c r="AI87" s="24"/>
      <c r="AJ87" s="24"/>
      <c r="AK87" s="24"/>
      <c r="AL87" s="24"/>
      <c r="AM87" s="24"/>
      <c r="AN87" s="24"/>
      <c r="AO87" s="123"/>
      <c r="AP87" s="479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  <c r="CO87" s="24"/>
      <c r="CP87" s="24"/>
      <c r="CQ87" s="24"/>
      <c r="CR87" s="24"/>
      <c r="CS87" s="24"/>
      <c r="CT87" s="24"/>
      <c r="CU87" s="24"/>
      <c r="CV87" s="24"/>
      <c r="CW87" s="24"/>
      <c r="CX87" s="24"/>
      <c r="CY87" s="24"/>
      <c r="CZ87" s="24"/>
      <c r="DA87" s="24"/>
      <c r="DB87" s="24"/>
      <c r="DC87" s="24"/>
      <c r="DD87" s="24"/>
      <c r="DE87" s="24"/>
      <c r="DF87" s="24"/>
      <c r="DG87" s="24"/>
      <c r="DH87" s="24"/>
      <c r="DI87" s="24"/>
      <c r="DJ87" s="24"/>
      <c r="DK87" s="24"/>
      <c r="DL87" s="24"/>
      <c r="DM87" s="24"/>
      <c r="DN87" s="24"/>
      <c r="DO87" s="24"/>
      <c r="DP87" s="24"/>
      <c r="DQ87" s="24"/>
      <c r="DR87" s="24"/>
      <c r="DS87" s="24"/>
      <c r="DT87" s="24"/>
      <c r="DU87" s="24"/>
      <c r="DV87" s="24"/>
      <c r="DW87" s="24"/>
      <c r="DX87" s="24"/>
      <c r="DY87" s="24"/>
      <c r="DZ87" s="24"/>
      <c r="EA87" s="24"/>
      <c r="EB87" s="24"/>
      <c r="EC87" s="24"/>
      <c r="ED87" s="24"/>
      <c r="EE87" s="24"/>
      <c r="EF87" s="24"/>
      <c r="EG87" s="24"/>
      <c r="EH87" s="24"/>
      <c r="EI87" s="24"/>
      <c r="EJ87" s="24"/>
      <c r="EK87" s="24"/>
      <c r="EL87" s="24"/>
      <c r="EM87" s="24"/>
      <c r="EN87" s="24"/>
      <c r="EO87" s="24"/>
      <c r="EP87" s="24"/>
      <c r="EQ87" s="24"/>
      <c r="ER87" s="24"/>
      <c r="ES87" s="24"/>
      <c r="ET87" s="24"/>
      <c r="EU87" s="24"/>
      <c r="EV87" s="24"/>
      <c r="EW87" s="24"/>
      <c r="EX87" s="24"/>
      <c r="EY87" s="24"/>
      <c r="EZ87" s="24"/>
      <c r="FA87" s="24"/>
      <c r="FB87" s="24"/>
      <c r="FC87" s="24"/>
      <c r="FD87" s="24"/>
      <c r="FE87" s="24"/>
      <c r="FF87" s="24"/>
      <c r="FG87" s="24"/>
      <c r="FH87" s="24"/>
      <c r="FI87" s="24"/>
      <c r="FJ87" s="24"/>
      <c r="FK87" s="24"/>
      <c r="FL87" s="24"/>
      <c r="FM87" s="24"/>
      <c r="FN87" s="24"/>
      <c r="FO87" s="24"/>
      <c r="FP87" s="24"/>
      <c r="FQ87" s="24"/>
      <c r="FR87" s="24"/>
      <c r="FS87" s="24"/>
      <c r="FT87" s="24"/>
      <c r="FU87" s="24"/>
      <c r="FV87" s="24"/>
      <c r="FW87" s="24"/>
      <c r="FX87" s="24"/>
      <c r="FY87" s="24"/>
      <c r="FZ87" s="24"/>
      <c r="GA87" s="24"/>
      <c r="GB87" s="24"/>
      <c r="GC87" s="24"/>
      <c r="GD87" s="24"/>
      <c r="GE87" s="24"/>
      <c r="GF87" s="24"/>
      <c r="GG87" s="24"/>
      <c r="GH87" s="24"/>
      <c r="GI87" s="24"/>
      <c r="GJ87" s="24"/>
      <c r="GK87" s="24"/>
      <c r="GL87" s="24"/>
      <c r="GM87" s="24"/>
      <c r="GN87" s="24"/>
      <c r="GO87" s="24"/>
      <c r="GP87" s="24"/>
      <c r="GQ87" s="24"/>
      <c r="GR87" s="24"/>
      <c r="GS87" s="24"/>
      <c r="GT87" s="24"/>
      <c r="GU87" s="24"/>
      <c r="GV87" s="24"/>
      <c r="GW87" s="24"/>
      <c r="GX87" s="24"/>
      <c r="GY87" s="24"/>
      <c r="GZ87" s="24"/>
      <c r="HA87" s="24"/>
      <c r="HB87" s="24"/>
      <c r="HC87" s="24"/>
      <c r="HD87" s="24"/>
      <c r="HE87" s="24"/>
      <c r="HF87" s="24"/>
      <c r="HG87" s="24"/>
      <c r="HH87" s="24"/>
      <c r="HI87" s="24"/>
      <c r="HJ87" s="24"/>
    </row>
    <row r="88" spans="1:218" ht="24.95" customHeight="1" thickBot="1">
      <c r="A88" s="4708"/>
      <c r="B88" s="2101">
        <v>83</v>
      </c>
      <c r="C88" s="1758" t="s">
        <v>164</v>
      </c>
      <c r="D88" s="1707" t="s">
        <v>856</v>
      </c>
      <c r="E88" s="3087" t="s">
        <v>698</v>
      </c>
      <c r="F88" s="1751">
        <v>187.57</v>
      </c>
      <c r="G88" s="1751"/>
      <c r="H88" s="1751"/>
      <c r="I88" s="1751">
        <f t="shared" si="25"/>
        <v>56.739924999999999</v>
      </c>
      <c r="J88" s="1752" t="s">
        <v>126</v>
      </c>
      <c r="K88" s="1067">
        <v>1601</v>
      </c>
      <c r="L88" s="1067">
        <v>1617</v>
      </c>
      <c r="M88" s="1057">
        <f t="shared" si="29"/>
        <v>16</v>
      </c>
      <c r="N88" s="1057">
        <v>3484</v>
      </c>
      <c r="O88" s="1057">
        <v>3500</v>
      </c>
      <c r="P88" s="1057">
        <f t="shared" si="22"/>
        <v>16</v>
      </c>
      <c r="Q88" s="1067">
        <v>96718</v>
      </c>
      <c r="R88" s="1067">
        <v>99943</v>
      </c>
      <c r="S88" s="1067">
        <f t="shared" si="28"/>
        <v>3225</v>
      </c>
      <c r="T88" s="1057">
        <v>19578</v>
      </c>
      <c r="U88" s="1057">
        <v>19578</v>
      </c>
      <c r="V88" s="3599">
        <f>(U88-T88)</f>
        <v>0</v>
      </c>
      <c r="W88" s="240">
        <v>1</v>
      </c>
      <c r="X88" s="391">
        <f t="shared" si="20"/>
        <v>3225</v>
      </c>
      <c r="Y88" s="24"/>
      <c r="Z88" s="1173" t="s">
        <v>1374</v>
      </c>
      <c r="AA88" s="1170">
        <f>SUM(AA85:AA87)</f>
        <v>14865</v>
      </c>
      <c r="AB88" s="1170">
        <f>SUM(AB85:AB87)</f>
        <v>15407</v>
      </c>
      <c r="AC88" s="1170"/>
      <c r="AD88" s="1170">
        <f>SUM(AD85:AD87)</f>
        <v>21680</v>
      </c>
      <c r="AE88" s="1171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  <c r="CO88" s="24"/>
      <c r="CP88" s="24"/>
      <c r="CQ88" s="24"/>
      <c r="CR88" s="24"/>
      <c r="CS88" s="24"/>
      <c r="CT88" s="24"/>
      <c r="CU88" s="24"/>
      <c r="CV88" s="24"/>
      <c r="CW88" s="24"/>
      <c r="CX88" s="24"/>
      <c r="CY88" s="24"/>
      <c r="CZ88" s="24"/>
      <c r="DA88" s="24"/>
      <c r="DB88" s="24"/>
      <c r="DC88" s="24"/>
      <c r="DD88" s="24"/>
      <c r="DE88" s="24"/>
      <c r="DF88" s="24"/>
      <c r="DG88" s="24"/>
      <c r="DH88" s="24"/>
      <c r="DI88" s="24"/>
      <c r="DJ88" s="24"/>
      <c r="DK88" s="24"/>
      <c r="DL88" s="24"/>
      <c r="DM88" s="24"/>
      <c r="DN88" s="24"/>
      <c r="DO88" s="24"/>
      <c r="DP88" s="24"/>
      <c r="DQ88" s="24"/>
      <c r="DR88" s="24"/>
      <c r="DS88" s="24"/>
      <c r="DT88" s="24"/>
      <c r="DU88" s="24"/>
      <c r="DV88" s="24"/>
      <c r="DW88" s="24"/>
      <c r="DX88" s="24"/>
      <c r="DY88" s="24"/>
      <c r="DZ88" s="24"/>
      <c r="EA88" s="24"/>
      <c r="EB88" s="24"/>
      <c r="EC88" s="24"/>
      <c r="ED88" s="24"/>
      <c r="EE88" s="24"/>
      <c r="EF88" s="24"/>
      <c r="EG88" s="24"/>
      <c r="EH88" s="24"/>
      <c r="EI88" s="24"/>
      <c r="EJ88" s="24"/>
      <c r="EK88" s="24"/>
      <c r="EL88" s="24"/>
      <c r="EM88" s="24"/>
      <c r="EN88" s="24"/>
      <c r="EO88" s="24"/>
      <c r="EP88" s="24"/>
      <c r="EQ88" s="24"/>
      <c r="ER88" s="24"/>
      <c r="ES88" s="24"/>
      <c r="ET88" s="24"/>
      <c r="EU88" s="24"/>
      <c r="EV88" s="24"/>
      <c r="EW88" s="24"/>
      <c r="EX88" s="24"/>
      <c r="EY88" s="24"/>
      <c r="EZ88" s="24"/>
      <c r="FA88" s="24"/>
      <c r="FB88" s="24"/>
      <c r="FC88" s="24"/>
      <c r="FD88" s="24"/>
      <c r="FE88" s="24"/>
      <c r="FF88" s="24"/>
      <c r="FG88" s="24"/>
      <c r="FH88" s="24"/>
      <c r="FI88" s="24"/>
      <c r="FJ88" s="24"/>
      <c r="FK88" s="24"/>
      <c r="FL88" s="24"/>
      <c r="FM88" s="24"/>
      <c r="FN88" s="24"/>
      <c r="FO88" s="24"/>
      <c r="FP88" s="24"/>
      <c r="FQ88" s="24"/>
      <c r="FR88" s="24"/>
      <c r="FS88" s="24"/>
      <c r="FT88" s="24"/>
      <c r="FU88" s="24"/>
      <c r="FV88" s="24"/>
      <c r="FW88" s="24"/>
      <c r="FX88" s="24"/>
      <c r="FY88" s="24"/>
      <c r="FZ88" s="24"/>
      <c r="GA88" s="24"/>
      <c r="GB88" s="24"/>
      <c r="GC88" s="24"/>
      <c r="GD88" s="24"/>
      <c r="GE88" s="24"/>
      <c r="GF88" s="24"/>
      <c r="GG88" s="24"/>
      <c r="GH88" s="24"/>
      <c r="GI88" s="24"/>
      <c r="GJ88" s="24"/>
      <c r="GK88" s="24"/>
      <c r="GL88" s="24"/>
      <c r="GM88" s="24"/>
      <c r="GN88" s="24"/>
      <c r="GO88" s="24"/>
      <c r="GP88" s="24"/>
      <c r="GQ88" s="24"/>
      <c r="GR88" s="24"/>
      <c r="GS88" s="24"/>
      <c r="GT88" s="24"/>
      <c r="GU88" s="24"/>
      <c r="GV88" s="24"/>
      <c r="GW88" s="24"/>
      <c r="GX88" s="24"/>
      <c r="GY88" s="24"/>
      <c r="GZ88" s="24"/>
      <c r="HA88" s="24"/>
      <c r="HB88" s="24"/>
      <c r="HC88" s="24"/>
      <c r="HD88" s="24"/>
      <c r="HE88" s="24"/>
      <c r="HF88" s="24"/>
      <c r="HG88" s="24"/>
      <c r="HH88" s="24"/>
      <c r="HI88" s="24"/>
      <c r="HJ88" s="24"/>
    </row>
    <row r="89" spans="1:218" ht="24.95" customHeight="1">
      <c r="A89" s="4708"/>
      <c r="B89" s="2101">
        <v>84</v>
      </c>
      <c r="C89" s="1758" t="s">
        <v>164</v>
      </c>
      <c r="D89" s="1707" t="s">
        <v>856</v>
      </c>
      <c r="E89" s="3087" t="s">
        <v>695</v>
      </c>
      <c r="F89" s="1751">
        <v>246.21</v>
      </c>
      <c r="G89" s="1751"/>
      <c r="H89" s="1751"/>
      <c r="I89" s="1751">
        <f t="shared" si="25"/>
        <v>74.478525000000005</v>
      </c>
      <c r="J89" s="1743" t="s">
        <v>2616</v>
      </c>
      <c r="K89" s="1067">
        <v>955</v>
      </c>
      <c r="L89" s="1067">
        <v>972</v>
      </c>
      <c r="M89" s="1067">
        <f t="shared" si="29"/>
        <v>17</v>
      </c>
      <c r="N89" s="1067">
        <v>1852</v>
      </c>
      <c r="O89" s="1067">
        <v>1924</v>
      </c>
      <c r="P89" s="1067">
        <f t="shared" si="22"/>
        <v>72</v>
      </c>
      <c r="Q89" s="1067">
        <v>4767</v>
      </c>
      <c r="R89" s="1067">
        <v>4898</v>
      </c>
      <c r="S89" s="1067">
        <f t="shared" si="28"/>
        <v>3930</v>
      </c>
      <c r="T89" s="1057">
        <v>1469</v>
      </c>
      <c r="U89" s="1057">
        <v>1469</v>
      </c>
      <c r="V89" s="1057">
        <f t="shared" si="30"/>
        <v>0</v>
      </c>
      <c r="W89" s="240">
        <v>30</v>
      </c>
      <c r="X89" s="391">
        <f t="shared" si="20"/>
        <v>131</v>
      </c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4"/>
      <c r="CV89" s="24"/>
      <c r="CW89" s="24"/>
      <c r="CX89" s="24"/>
      <c r="CY89" s="24"/>
      <c r="CZ89" s="24"/>
      <c r="DA89" s="24"/>
      <c r="DB89" s="24"/>
      <c r="DC89" s="24"/>
      <c r="DD89" s="24"/>
      <c r="DE89" s="24"/>
      <c r="DF89" s="24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24"/>
      <c r="DY89" s="24"/>
      <c r="DZ89" s="24"/>
      <c r="EA89" s="24"/>
      <c r="EB89" s="24"/>
      <c r="EC89" s="24"/>
      <c r="ED89" s="24"/>
      <c r="EE89" s="24"/>
      <c r="EF89" s="24"/>
      <c r="EG89" s="24"/>
      <c r="EH89" s="24"/>
      <c r="EI89" s="24"/>
      <c r="EJ89" s="24"/>
      <c r="EK89" s="24"/>
      <c r="EL89" s="24"/>
      <c r="EM89" s="24"/>
      <c r="EN89" s="24"/>
      <c r="EO89" s="24"/>
      <c r="EP89" s="24"/>
      <c r="EQ89" s="24"/>
      <c r="ER89" s="24"/>
      <c r="ES89" s="24"/>
      <c r="ET89" s="24"/>
      <c r="EU89" s="24"/>
      <c r="EV89" s="24"/>
      <c r="EW89" s="24"/>
      <c r="EX89" s="24"/>
      <c r="EY89" s="24"/>
      <c r="EZ89" s="24"/>
      <c r="FA89" s="24"/>
      <c r="FB89" s="24"/>
      <c r="FC89" s="24"/>
      <c r="FD89" s="24"/>
      <c r="FE89" s="24"/>
      <c r="FF89" s="24"/>
      <c r="FG89" s="24"/>
      <c r="FH89" s="24"/>
      <c r="FI89" s="24"/>
      <c r="FJ89" s="24"/>
      <c r="FK89" s="24"/>
      <c r="FL89" s="24"/>
      <c r="FM89" s="24"/>
      <c r="FN89" s="24"/>
      <c r="FO89" s="24"/>
      <c r="FP89" s="24"/>
      <c r="FQ89" s="24"/>
      <c r="FR89" s="24"/>
      <c r="FS89" s="24"/>
      <c r="FT89" s="24"/>
      <c r="FU89" s="24"/>
      <c r="FV89" s="24"/>
      <c r="FW89" s="24"/>
      <c r="FX89" s="24"/>
      <c r="FY89" s="24"/>
      <c r="FZ89" s="24"/>
      <c r="GA89" s="24"/>
      <c r="GB89" s="24"/>
      <c r="GC89" s="24"/>
      <c r="GD89" s="24"/>
      <c r="GE89" s="24"/>
      <c r="GF89" s="24"/>
      <c r="GG89" s="24"/>
      <c r="GH89" s="24"/>
      <c r="GI89" s="24"/>
      <c r="GJ89" s="24"/>
      <c r="GK89" s="24"/>
      <c r="GL89" s="24"/>
      <c r="GM89" s="24"/>
      <c r="GN89" s="24"/>
      <c r="GO89" s="24"/>
      <c r="GP89" s="24"/>
      <c r="GQ89" s="24"/>
      <c r="GR89" s="24"/>
      <c r="GS89" s="24"/>
      <c r="GT89" s="24"/>
      <c r="GU89" s="24"/>
      <c r="GV89" s="24"/>
      <c r="GW89" s="24"/>
      <c r="GX89" s="24"/>
      <c r="GY89" s="24"/>
      <c r="GZ89" s="24"/>
      <c r="HA89" s="24"/>
      <c r="HB89" s="24"/>
      <c r="HC89" s="24"/>
      <c r="HD89" s="24"/>
      <c r="HE89" s="24"/>
      <c r="HF89" s="24"/>
      <c r="HG89" s="24"/>
      <c r="HH89" s="24"/>
      <c r="HI89" s="24"/>
      <c r="HJ89" s="24"/>
    </row>
    <row r="90" spans="1:218" ht="24.95" customHeight="1">
      <c r="A90" s="4708"/>
      <c r="B90" s="2101">
        <v>85</v>
      </c>
      <c r="C90" s="1758" t="s">
        <v>164</v>
      </c>
      <c r="D90" s="1707" t="s">
        <v>856</v>
      </c>
      <c r="E90" s="3087" t="s">
        <v>1200</v>
      </c>
      <c r="F90" s="1751">
        <v>220.35</v>
      </c>
      <c r="G90" s="1751"/>
      <c r="H90" s="1751"/>
      <c r="I90" s="1751">
        <f t="shared" si="25"/>
        <v>66.655874999999995</v>
      </c>
      <c r="J90" s="1743" t="s">
        <v>2242</v>
      </c>
      <c r="K90" s="1067">
        <v>4912</v>
      </c>
      <c r="L90" s="1067">
        <v>4939</v>
      </c>
      <c r="M90" s="1057">
        <f t="shared" si="29"/>
        <v>27</v>
      </c>
      <c r="N90" s="1057">
        <v>10163</v>
      </c>
      <c r="O90" s="1057">
        <v>10220</v>
      </c>
      <c r="P90" s="1057">
        <f t="shared" si="22"/>
        <v>57</v>
      </c>
      <c r="Q90" s="1067">
        <v>117789</v>
      </c>
      <c r="R90" s="1067">
        <v>121181</v>
      </c>
      <c r="S90" s="1067">
        <f t="shared" si="28"/>
        <v>3392</v>
      </c>
      <c r="T90" s="1057">
        <v>1554</v>
      </c>
      <c r="U90" s="1057">
        <v>1554</v>
      </c>
      <c r="V90" s="1057">
        <f t="shared" si="30"/>
        <v>0</v>
      </c>
      <c r="W90" s="240">
        <v>1</v>
      </c>
      <c r="X90" s="391">
        <f t="shared" si="20"/>
        <v>3392</v>
      </c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  <c r="CO90" s="24"/>
      <c r="CP90" s="24"/>
      <c r="CQ90" s="24"/>
      <c r="CR90" s="24"/>
      <c r="CS90" s="24"/>
      <c r="CT90" s="24"/>
      <c r="CU90" s="24"/>
      <c r="CV90" s="24"/>
      <c r="CW90" s="24"/>
      <c r="CX90" s="24"/>
      <c r="CY90" s="24"/>
      <c r="CZ90" s="24"/>
      <c r="DA90" s="24"/>
      <c r="DB90" s="24"/>
      <c r="DC90" s="24"/>
      <c r="DD90" s="24"/>
      <c r="DE90" s="24"/>
      <c r="DF90" s="24"/>
      <c r="DG90" s="24"/>
      <c r="DH90" s="24"/>
      <c r="DI90" s="24"/>
      <c r="DJ90" s="24"/>
      <c r="DK90" s="24"/>
      <c r="DL90" s="24"/>
      <c r="DM90" s="24"/>
      <c r="DN90" s="24"/>
      <c r="DO90" s="24"/>
      <c r="DP90" s="24"/>
      <c r="DQ90" s="24"/>
      <c r="DR90" s="24"/>
      <c r="DS90" s="24"/>
      <c r="DT90" s="24"/>
      <c r="DU90" s="24"/>
      <c r="DV90" s="24"/>
      <c r="DW90" s="24"/>
      <c r="DX90" s="24"/>
      <c r="DY90" s="24"/>
      <c r="DZ90" s="24"/>
      <c r="EA90" s="24"/>
      <c r="EB90" s="24"/>
      <c r="EC90" s="24"/>
      <c r="ED90" s="24"/>
      <c r="EE90" s="24"/>
      <c r="EF90" s="24"/>
      <c r="EG90" s="24"/>
      <c r="EH90" s="24"/>
      <c r="EI90" s="24"/>
      <c r="EJ90" s="24"/>
      <c r="EK90" s="24"/>
      <c r="EL90" s="24"/>
      <c r="EM90" s="24"/>
      <c r="EN90" s="24"/>
      <c r="EO90" s="24"/>
      <c r="EP90" s="24"/>
      <c r="EQ90" s="24"/>
      <c r="ER90" s="24"/>
      <c r="ES90" s="24"/>
      <c r="ET90" s="24"/>
      <c r="EU90" s="24"/>
      <c r="EV90" s="24"/>
      <c r="EW90" s="24"/>
      <c r="EX90" s="24"/>
      <c r="EY90" s="24"/>
      <c r="EZ90" s="24"/>
      <c r="FA90" s="24"/>
      <c r="FB90" s="24"/>
      <c r="FC90" s="24"/>
      <c r="FD90" s="24"/>
      <c r="FE90" s="24"/>
      <c r="FF90" s="24"/>
      <c r="FG90" s="24"/>
      <c r="FH90" s="24"/>
      <c r="FI90" s="24"/>
      <c r="FJ90" s="24"/>
      <c r="FK90" s="24"/>
      <c r="FL90" s="24"/>
      <c r="FM90" s="24"/>
      <c r="FN90" s="24"/>
      <c r="FO90" s="24"/>
      <c r="FP90" s="24"/>
      <c r="FQ90" s="24"/>
      <c r="FR90" s="24"/>
      <c r="FS90" s="24"/>
      <c r="FT90" s="24"/>
      <c r="FU90" s="24"/>
      <c r="FV90" s="24"/>
      <c r="FW90" s="24"/>
      <c r="FX90" s="24"/>
      <c r="FY90" s="24"/>
      <c r="FZ90" s="24"/>
      <c r="GA90" s="24"/>
      <c r="GB90" s="24"/>
      <c r="GC90" s="24"/>
      <c r="GD90" s="24"/>
      <c r="GE90" s="24"/>
      <c r="GF90" s="24"/>
      <c r="GG90" s="24"/>
      <c r="GH90" s="24"/>
      <c r="GI90" s="24"/>
      <c r="GJ90" s="24"/>
      <c r="GK90" s="24"/>
      <c r="GL90" s="24"/>
      <c r="GM90" s="24"/>
      <c r="GN90" s="24"/>
      <c r="GO90" s="24"/>
      <c r="GP90" s="24"/>
      <c r="GQ90" s="24"/>
      <c r="GR90" s="24"/>
      <c r="GS90" s="24"/>
      <c r="GT90" s="24"/>
      <c r="GU90" s="24"/>
      <c r="GV90" s="24"/>
      <c r="GW90" s="24"/>
      <c r="GX90" s="24"/>
      <c r="GY90" s="24"/>
      <c r="GZ90" s="24"/>
      <c r="HA90" s="24"/>
      <c r="HB90" s="24"/>
      <c r="HC90" s="24"/>
      <c r="HD90" s="24"/>
      <c r="HE90" s="24"/>
      <c r="HF90" s="24"/>
      <c r="HG90" s="24"/>
      <c r="HH90" s="24"/>
      <c r="HI90" s="24"/>
      <c r="HJ90" s="24"/>
    </row>
    <row r="91" spans="1:218" ht="24.95" customHeight="1">
      <c r="A91" s="4708"/>
      <c r="B91" s="2101">
        <v>86</v>
      </c>
      <c r="C91" s="1758" t="s">
        <v>164</v>
      </c>
      <c r="D91" s="1707" t="s">
        <v>856</v>
      </c>
      <c r="E91" s="3087" t="s">
        <v>1201</v>
      </c>
      <c r="F91" s="1751">
        <v>219.57</v>
      </c>
      <c r="G91" s="1751"/>
      <c r="H91" s="1751"/>
      <c r="I91" s="1751">
        <v>66.42</v>
      </c>
      <c r="J91" s="1710" t="s">
        <v>2179</v>
      </c>
      <c r="K91" s="1057">
        <v>548</v>
      </c>
      <c r="L91" s="1057">
        <v>591</v>
      </c>
      <c r="M91" s="1057">
        <f>L91-K91</f>
        <v>43</v>
      </c>
      <c r="N91" s="1057">
        <v>432</v>
      </c>
      <c r="O91" s="1057">
        <v>470</v>
      </c>
      <c r="P91" s="1057">
        <f>O91-N91</f>
        <v>38</v>
      </c>
      <c r="Q91" s="1067">
        <v>179550</v>
      </c>
      <c r="R91" s="1067">
        <v>182340</v>
      </c>
      <c r="S91" s="1067">
        <f t="shared" si="28"/>
        <v>2790</v>
      </c>
      <c r="T91" s="1057">
        <v>2064</v>
      </c>
      <c r="U91" s="1057">
        <v>2064</v>
      </c>
      <c r="V91" s="3599">
        <f>(U91-T91)</f>
        <v>0</v>
      </c>
      <c r="W91" s="240">
        <v>1</v>
      </c>
      <c r="X91" s="391">
        <f>R91-Q91</f>
        <v>2790</v>
      </c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  <c r="CO91" s="24"/>
      <c r="CP91" s="24"/>
      <c r="CQ91" s="24"/>
      <c r="CR91" s="24"/>
      <c r="CS91" s="24"/>
      <c r="CT91" s="24"/>
      <c r="CU91" s="24"/>
      <c r="CV91" s="24"/>
      <c r="CW91" s="24"/>
      <c r="CX91" s="24"/>
      <c r="CY91" s="24"/>
      <c r="CZ91" s="24"/>
      <c r="DA91" s="24"/>
      <c r="DB91" s="24"/>
      <c r="DC91" s="24"/>
      <c r="DD91" s="24"/>
      <c r="DE91" s="24"/>
      <c r="DF91" s="24"/>
      <c r="DG91" s="24"/>
      <c r="DH91" s="24"/>
      <c r="DI91" s="24"/>
      <c r="DJ91" s="24"/>
      <c r="DK91" s="24"/>
      <c r="DL91" s="24"/>
      <c r="DM91" s="24"/>
      <c r="DN91" s="24"/>
      <c r="DO91" s="24"/>
      <c r="DP91" s="24"/>
      <c r="DQ91" s="24"/>
      <c r="DR91" s="24"/>
      <c r="DS91" s="24"/>
      <c r="DT91" s="24"/>
      <c r="DU91" s="24"/>
      <c r="DV91" s="24"/>
      <c r="DW91" s="24"/>
      <c r="DX91" s="24"/>
      <c r="DY91" s="24"/>
      <c r="DZ91" s="24"/>
      <c r="EA91" s="24"/>
      <c r="EB91" s="24"/>
      <c r="EC91" s="24"/>
      <c r="ED91" s="24"/>
      <c r="EE91" s="24"/>
      <c r="EF91" s="24"/>
      <c r="EG91" s="24"/>
      <c r="EH91" s="24"/>
      <c r="EI91" s="24"/>
      <c r="EJ91" s="24"/>
      <c r="EK91" s="24"/>
      <c r="EL91" s="24"/>
      <c r="EM91" s="24"/>
      <c r="EN91" s="24"/>
      <c r="EO91" s="24"/>
      <c r="EP91" s="24"/>
      <c r="EQ91" s="24"/>
      <c r="ER91" s="24"/>
      <c r="ES91" s="24"/>
      <c r="ET91" s="24"/>
      <c r="EU91" s="24"/>
      <c r="EV91" s="24"/>
      <c r="EW91" s="24"/>
      <c r="EX91" s="24"/>
      <c r="EY91" s="24"/>
      <c r="EZ91" s="24"/>
      <c r="FA91" s="24"/>
      <c r="FB91" s="24"/>
      <c r="FC91" s="24"/>
      <c r="FD91" s="24"/>
      <c r="FE91" s="24"/>
      <c r="FF91" s="24"/>
      <c r="FG91" s="24"/>
      <c r="FH91" s="24"/>
      <c r="FI91" s="24"/>
      <c r="FJ91" s="24"/>
      <c r="FK91" s="24"/>
      <c r="FL91" s="24"/>
      <c r="FM91" s="24"/>
      <c r="FN91" s="24"/>
      <c r="FO91" s="24"/>
      <c r="FP91" s="24"/>
      <c r="FQ91" s="24"/>
      <c r="FR91" s="24"/>
      <c r="FS91" s="24"/>
      <c r="FT91" s="24"/>
      <c r="FU91" s="24"/>
      <c r="FV91" s="24"/>
      <c r="FW91" s="24"/>
      <c r="FX91" s="24"/>
      <c r="FY91" s="24"/>
      <c r="FZ91" s="24"/>
      <c r="GA91" s="24"/>
      <c r="GB91" s="24"/>
      <c r="GC91" s="24"/>
      <c r="GD91" s="24"/>
      <c r="GE91" s="24"/>
      <c r="GF91" s="24"/>
      <c r="GG91" s="24"/>
      <c r="GH91" s="24"/>
      <c r="GI91" s="24"/>
      <c r="GJ91" s="24"/>
      <c r="GK91" s="24"/>
      <c r="GL91" s="24"/>
      <c r="GM91" s="24"/>
      <c r="GN91" s="24"/>
      <c r="GO91" s="24"/>
      <c r="GP91" s="24"/>
      <c r="GQ91" s="24"/>
      <c r="GR91" s="24"/>
      <c r="GS91" s="24"/>
      <c r="GT91" s="24"/>
      <c r="GU91" s="24"/>
      <c r="GV91" s="24"/>
      <c r="GW91" s="24"/>
      <c r="GX91" s="24"/>
      <c r="GY91" s="24"/>
      <c r="GZ91" s="24"/>
      <c r="HA91" s="24"/>
      <c r="HB91" s="24"/>
      <c r="HC91" s="24"/>
      <c r="HD91" s="24"/>
      <c r="HE91" s="24"/>
      <c r="HF91" s="24"/>
      <c r="HG91" s="24"/>
      <c r="HH91" s="24"/>
      <c r="HI91" s="24"/>
      <c r="HJ91" s="24"/>
    </row>
    <row r="92" spans="1:218" ht="24.95" customHeight="1">
      <c r="A92" s="4708"/>
      <c r="B92" s="2101">
        <v>87</v>
      </c>
      <c r="C92" s="1758" t="s">
        <v>164</v>
      </c>
      <c r="D92" s="1707" t="s">
        <v>635</v>
      </c>
      <c r="E92" s="3087" t="s">
        <v>334</v>
      </c>
      <c r="F92" s="1751">
        <v>113.5</v>
      </c>
      <c r="G92" s="1709"/>
      <c r="H92" s="1709"/>
      <c r="I92" s="1751">
        <f t="shared" si="25"/>
        <v>34.333750000000002</v>
      </c>
      <c r="J92" s="1752" t="s">
        <v>1579</v>
      </c>
      <c r="K92" s="1057">
        <v>10887</v>
      </c>
      <c r="L92" s="1057">
        <v>10940</v>
      </c>
      <c r="M92" s="1057">
        <f t="shared" si="29"/>
        <v>53</v>
      </c>
      <c r="N92" s="1057">
        <v>8321</v>
      </c>
      <c r="O92" s="1057">
        <v>8462</v>
      </c>
      <c r="P92" s="1057">
        <f t="shared" si="22"/>
        <v>141</v>
      </c>
      <c r="Q92" s="1067">
        <v>450964</v>
      </c>
      <c r="R92" s="1067">
        <v>457443</v>
      </c>
      <c r="S92" s="1067">
        <f t="shared" si="28"/>
        <v>6479</v>
      </c>
      <c r="T92" s="1057">
        <v>2042</v>
      </c>
      <c r="U92" s="1057">
        <v>2042</v>
      </c>
      <c r="V92" s="3600">
        <f>(U92-T92)</f>
        <v>0</v>
      </c>
      <c r="W92" s="240">
        <v>1</v>
      </c>
      <c r="X92" s="391">
        <f t="shared" si="20"/>
        <v>6479</v>
      </c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  <c r="CO92" s="24"/>
      <c r="CP92" s="24"/>
      <c r="CQ92" s="24"/>
      <c r="CR92" s="24"/>
      <c r="CS92" s="24"/>
      <c r="CT92" s="24"/>
      <c r="CU92" s="24"/>
      <c r="CV92" s="24"/>
      <c r="CW92" s="24"/>
      <c r="CX92" s="24"/>
      <c r="CY92" s="24"/>
      <c r="CZ92" s="24"/>
      <c r="DA92" s="24"/>
      <c r="DB92" s="24"/>
      <c r="DC92" s="24"/>
      <c r="DD92" s="24"/>
      <c r="DE92" s="24"/>
      <c r="DF92" s="24"/>
      <c r="DG92" s="24"/>
      <c r="DH92" s="24"/>
      <c r="DI92" s="24"/>
      <c r="DJ92" s="24"/>
      <c r="DK92" s="24"/>
      <c r="DL92" s="24"/>
      <c r="DM92" s="24"/>
      <c r="DN92" s="24"/>
      <c r="DO92" s="24"/>
      <c r="DP92" s="24"/>
      <c r="DQ92" s="24"/>
      <c r="DR92" s="24"/>
      <c r="DS92" s="24"/>
      <c r="DT92" s="24"/>
      <c r="DU92" s="24"/>
      <c r="DV92" s="24"/>
      <c r="DW92" s="24"/>
      <c r="DX92" s="24"/>
      <c r="DY92" s="24"/>
      <c r="DZ92" s="24"/>
      <c r="EA92" s="24"/>
      <c r="EB92" s="24"/>
      <c r="EC92" s="24"/>
      <c r="ED92" s="24"/>
      <c r="EE92" s="24"/>
      <c r="EF92" s="24"/>
      <c r="EG92" s="24"/>
      <c r="EH92" s="24"/>
      <c r="EI92" s="24"/>
      <c r="EJ92" s="24"/>
      <c r="EK92" s="24"/>
      <c r="EL92" s="24"/>
      <c r="EM92" s="24"/>
      <c r="EN92" s="24"/>
      <c r="EO92" s="24"/>
      <c r="EP92" s="24"/>
      <c r="EQ92" s="24"/>
      <c r="ER92" s="24"/>
      <c r="ES92" s="24"/>
      <c r="ET92" s="24"/>
      <c r="EU92" s="24"/>
      <c r="EV92" s="24"/>
      <c r="EW92" s="24"/>
      <c r="EX92" s="24"/>
      <c r="EY92" s="24"/>
      <c r="EZ92" s="24"/>
      <c r="FA92" s="24"/>
      <c r="FB92" s="24"/>
      <c r="FC92" s="24"/>
      <c r="FD92" s="24"/>
      <c r="FE92" s="24"/>
      <c r="FF92" s="24"/>
      <c r="FG92" s="24"/>
      <c r="FH92" s="24"/>
      <c r="FI92" s="24"/>
      <c r="FJ92" s="24"/>
      <c r="FK92" s="24"/>
      <c r="FL92" s="24"/>
      <c r="FM92" s="24"/>
      <c r="FN92" s="24"/>
      <c r="FO92" s="24"/>
      <c r="FP92" s="24"/>
      <c r="FQ92" s="24"/>
      <c r="FR92" s="24"/>
      <c r="FS92" s="24"/>
      <c r="FT92" s="24"/>
      <c r="FU92" s="24"/>
      <c r="FV92" s="24"/>
      <c r="FW92" s="24"/>
      <c r="FX92" s="24"/>
      <c r="FY92" s="24"/>
      <c r="FZ92" s="24"/>
      <c r="GA92" s="24"/>
      <c r="GB92" s="24"/>
      <c r="GC92" s="24"/>
      <c r="GD92" s="24"/>
      <c r="GE92" s="24"/>
      <c r="GF92" s="24"/>
      <c r="GG92" s="24"/>
      <c r="GH92" s="24"/>
      <c r="GI92" s="24"/>
      <c r="GJ92" s="24"/>
      <c r="GK92" s="24"/>
      <c r="GL92" s="24"/>
      <c r="GM92" s="24"/>
      <c r="GN92" s="24"/>
      <c r="GO92" s="24"/>
      <c r="GP92" s="24"/>
      <c r="GQ92" s="24"/>
      <c r="GR92" s="24"/>
      <c r="GS92" s="24"/>
      <c r="GT92" s="24"/>
      <c r="GU92" s="24"/>
      <c r="GV92" s="24"/>
      <c r="GW92" s="24"/>
      <c r="GX92" s="24"/>
      <c r="GY92" s="24"/>
      <c r="GZ92" s="24"/>
      <c r="HA92" s="24"/>
      <c r="HB92" s="24"/>
      <c r="HC92" s="24"/>
      <c r="HD92" s="24"/>
      <c r="HE92" s="24"/>
      <c r="HF92" s="24"/>
      <c r="HG92" s="24"/>
      <c r="HH92" s="24"/>
      <c r="HI92" s="24"/>
      <c r="HJ92" s="24"/>
    </row>
    <row r="93" spans="1:218" ht="24.95" customHeight="1">
      <c r="A93" s="4708"/>
      <c r="B93" s="2101">
        <v>88</v>
      </c>
      <c r="C93" s="1758" t="s">
        <v>164</v>
      </c>
      <c r="D93" s="1707" t="s">
        <v>635</v>
      </c>
      <c r="E93" s="3087" t="s">
        <v>2256</v>
      </c>
      <c r="F93" s="3832">
        <v>47.24</v>
      </c>
      <c r="G93" s="3832"/>
      <c r="H93" s="3832"/>
      <c r="I93" s="3832">
        <f t="shared" si="25"/>
        <v>14.290100000000001</v>
      </c>
      <c r="J93" s="1752" t="s">
        <v>10</v>
      </c>
      <c r="K93" s="1057">
        <v>1198</v>
      </c>
      <c r="L93" s="1057">
        <v>1214</v>
      </c>
      <c r="M93" s="1057">
        <f t="shared" si="29"/>
        <v>16</v>
      </c>
      <c r="N93" s="1057">
        <v>424</v>
      </c>
      <c r="O93" s="1057">
        <v>435</v>
      </c>
      <c r="P93" s="1057">
        <f t="shared" si="22"/>
        <v>11</v>
      </c>
      <c r="Q93" s="1067">
        <v>107582.3</v>
      </c>
      <c r="R93" s="1067">
        <v>109405.5</v>
      </c>
      <c r="S93" s="1067">
        <f t="shared" si="28"/>
        <v>1823.1999999999971</v>
      </c>
      <c r="T93" s="1068"/>
      <c r="U93" s="1068">
        <f t="shared" ref="U93:U94" si="31">I93*2</f>
        <v>28.580200000000001</v>
      </c>
      <c r="V93" s="1068">
        <f>(U93-T93)</f>
        <v>28.580200000000001</v>
      </c>
      <c r="W93" s="240">
        <v>1</v>
      </c>
      <c r="X93" s="391">
        <f t="shared" si="20"/>
        <v>1823.1999999999971</v>
      </c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4"/>
      <c r="CZ93" s="24"/>
      <c r="DA93" s="24"/>
      <c r="DB93" s="24"/>
      <c r="DC93" s="24"/>
      <c r="DD93" s="24"/>
      <c r="DE93" s="24"/>
      <c r="DF93" s="24"/>
      <c r="DG93" s="24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4"/>
      <c r="EZ93" s="24"/>
      <c r="FA93" s="24"/>
      <c r="FB93" s="24"/>
      <c r="FC93" s="24"/>
      <c r="FD93" s="24"/>
      <c r="FE93" s="24"/>
      <c r="FF93" s="24"/>
      <c r="FG93" s="24"/>
      <c r="FH93" s="24"/>
      <c r="FI93" s="24"/>
      <c r="FJ93" s="24"/>
      <c r="FK93" s="24"/>
      <c r="FL93" s="24"/>
      <c r="FM93" s="24"/>
      <c r="FN93" s="24"/>
      <c r="FO93" s="24"/>
      <c r="FP93" s="24"/>
      <c r="FQ93" s="24"/>
      <c r="FR93" s="24"/>
      <c r="FS93" s="24"/>
      <c r="FT93" s="24"/>
      <c r="FU93" s="24"/>
      <c r="FV93" s="24"/>
      <c r="FW93" s="24"/>
      <c r="FX93" s="24"/>
      <c r="FY93" s="24"/>
      <c r="FZ93" s="24"/>
      <c r="GA93" s="24"/>
      <c r="GB93" s="24"/>
      <c r="GC93" s="24"/>
      <c r="GD93" s="24"/>
      <c r="GE93" s="24"/>
      <c r="GF93" s="24"/>
      <c r="GG93" s="24"/>
      <c r="GH93" s="24"/>
      <c r="GI93" s="24"/>
      <c r="GJ93" s="24"/>
      <c r="GK93" s="24"/>
      <c r="GL93" s="24"/>
      <c r="GM93" s="24"/>
      <c r="GN93" s="24"/>
      <c r="GO93" s="24"/>
      <c r="GP93" s="24"/>
      <c r="GQ93" s="24"/>
      <c r="GR93" s="24"/>
      <c r="GS93" s="24"/>
      <c r="GT93" s="24"/>
      <c r="GU93" s="24"/>
      <c r="GV93" s="24"/>
      <c r="GW93" s="24"/>
      <c r="GX93" s="24"/>
      <c r="GY93" s="24"/>
      <c r="GZ93" s="24"/>
      <c r="HA93" s="24"/>
      <c r="HB93" s="24"/>
      <c r="HC93" s="24"/>
      <c r="HD93" s="24"/>
      <c r="HE93" s="24"/>
      <c r="HF93" s="24"/>
      <c r="HG93" s="24"/>
      <c r="HH93" s="24"/>
      <c r="HI93" s="24"/>
      <c r="HJ93" s="24"/>
    </row>
    <row r="94" spans="1:218" ht="24.95" customHeight="1">
      <c r="A94" s="4708"/>
      <c r="B94" s="2101">
        <v>89</v>
      </c>
      <c r="C94" s="1758" t="s">
        <v>164</v>
      </c>
      <c r="D94" s="1707" t="s">
        <v>635</v>
      </c>
      <c r="E94" s="3087" t="s">
        <v>2255</v>
      </c>
      <c r="F94" s="1751">
        <v>47.34</v>
      </c>
      <c r="G94" s="1709"/>
      <c r="H94" s="1709"/>
      <c r="I94" s="1751">
        <f t="shared" si="25"/>
        <v>14.320350000000001</v>
      </c>
      <c r="J94" s="1752" t="s">
        <v>225</v>
      </c>
      <c r="K94" s="1057">
        <v>700</v>
      </c>
      <c r="L94" s="1057">
        <v>710</v>
      </c>
      <c r="M94" s="1057">
        <f t="shared" si="29"/>
        <v>10</v>
      </c>
      <c r="N94" s="1057">
        <v>77</v>
      </c>
      <c r="O94" s="1057">
        <v>100</v>
      </c>
      <c r="P94" s="1057">
        <f>O94-N94</f>
        <v>23</v>
      </c>
      <c r="Q94" s="1067">
        <v>142070.29999999999</v>
      </c>
      <c r="R94" s="1067">
        <v>143377.5</v>
      </c>
      <c r="S94" s="1067">
        <f t="shared" si="28"/>
        <v>1307.2000000000116</v>
      </c>
      <c r="T94" s="1068"/>
      <c r="U94" s="1068">
        <f t="shared" si="31"/>
        <v>28.640700000000002</v>
      </c>
      <c r="V94" s="1068">
        <f>(U94-T94)</f>
        <v>28.640700000000002</v>
      </c>
      <c r="W94" s="240">
        <v>1</v>
      </c>
      <c r="X94" s="391">
        <f t="shared" si="20"/>
        <v>1307.2000000000116</v>
      </c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4"/>
      <c r="BB94" s="24"/>
      <c r="BC94" s="24"/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  <c r="CO94" s="24"/>
      <c r="CP94" s="24"/>
      <c r="CQ94" s="24"/>
      <c r="CR94" s="24"/>
      <c r="CS94" s="24"/>
      <c r="CT94" s="24"/>
      <c r="CU94" s="24"/>
      <c r="CV94" s="24"/>
      <c r="CW94" s="24"/>
      <c r="CX94" s="24"/>
      <c r="CY94" s="24"/>
      <c r="CZ94" s="24"/>
      <c r="DA94" s="24"/>
      <c r="DB94" s="24"/>
      <c r="DC94" s="24"/>
      <c r="DD94" s="24"/>
      <c r="DE94" s="24"/>
      <c r="DF94" s="24"/>
      <c r="DG94" s="24"/>
      <c r="DH94" s="24"/>
      <c r="DI94" s="24"/>
      <c r="DJ94" s="24"/>
      <c r="DK94" s="24"/>
      <c r="DL94" s="24"/>
      <c r="DM94" s="24"/>
      <c r="DN94" s="24"/>
      <c r="DO94" s="24"/>
      <c r="DP94" s="24"/>
      <c r="DQ94" s="24"/>
      <c r="DR94" s="24"/>
      <c r="DS94" s="24"/>
      <c r="DT94" s="24"/>
      <c r="DU94" s="24"/>
      <c r="DV94" s="24"/>
      <c r="DW94" s="24"/>
      <c r="DX94" s="24"/>
      <c r="DY94" s="24"/>
      <c r="DZ94" s="24"/>
      <c r="EA94" s="24"/>
      <c r="EB94" s="24"/>
      <c r="EC94" s="24"/>
      <c r="ED94" s="24"/>
      <c r="EE94" s="24"/>
      <c r="EF94" s="24"/>
      <c r="EG94" s="24"/>
      <c r="EH94" s="24"/>
      <c r="EI94" s="24"/>
      <c r="EJ94" s="24"/>
      <c r="EK94" s="24"/>
      <c r="EL94" s="24"/>
      <c r="EM94" s="24"/>
      <c r="EN94" s="24"/>
      <c r="EO94" s="24"/>
      <c r="EP94" s="24"/>
      <c r="EQ94" s="24"/>
      <c r="ER94" s="24"/>
      <c r="ES94" s="24"/>
      <c r="ET94" s="24"/>
      <c r="EU94" s="24"/>
      <c r="EV94" s="24"/>
      <c r="EW94" s="24"/>
      <c r="EX94" s="24"/>
      <c r="EY94" s="24"/>
      <c r="EZ94" s="24"/>
      <c r="FA94" s="24"/>
      <c r="FB94" s="24"/>
      <c r="FC94" s="24"/>
      <c r="FD94" s="24"/>
      <c r="FE94" s="24"/>
      <c r="FF94" s="24"/>
      <c r="FG94" s="24"/>
      <c r="FH94" s="24"/>
      <c r="FI94" s="24"/>
      <c r="FJ94" s="24"/>
      <c r="FK94" s="24"/>
      <c r="FL94" s="24"/>
      <c r="FM94" s="24"/>
      <c r="FN94" s="24"/>
      <c r="FO94" s="24"/>
      <c r="FP94" s="24"/>
      <c r="FQ94" s="24"/>
      <c r="FR94" s="24"/>
      <c r="FS94" s="24"/>
      <c r="FT94" s="24"/>
      <c r="FU94" s="24"/>
      <c r="FV94" s="24"/>
      <c r="FW94" s="24"/>
      <c r="FX94" s="24"/>
      <c r="FY94" s="24"/>
      <c r="FZ94" s="24"/>
      <c r="GA94" s="24"/>
      <c r="GB94" s="24"/>
      <c r="GC94" s="24"/>
      <c r="GD94" s="24"/>
      <c r="GE94" s="24"/>
      <c r="GF94" s="24"/>
      <c r="GG94" s="24"/>
      <c r="GH94" s="24"/>
      <c r="GI94" s="24"/>
      <c r="GJ94" s="24"/>
      <c r="GK94" s="24"/>
      <c r="GL94" s="24"/>
      <c r="GM94" s="24"/>
      <c r="GN94" s="24"/>
      <c r="GO94" s="24"/>
      <c r="GP94" s="24"/>
      <c r="GQ94" s="24"/>
      <c r="GR94" s="24"/>
      <c r="GS94" s="24"/>
      <c r="GT94" s="24"/>
      <c r="GU94" s="24"/>
      <c r="GV94" s="24"/>
      <c r="GW94" s="24"/>
      <c r="GX94" s="24"/>
      <c r="GY94" s="24"/>
      <c r="GZ94" s="24"/>
      <c r="HA94" s="24"/>
      <c r="HB94" s="24"/>
      <c r="HC94" s="24"/>
      <c r="HD94" s="24"/>
      <c r="HE94" s="24"/>
      <c r="HF94" s="24"/>
      <c r="HG94" s="24"/>
      <c r="HH94" s="24"/>
      <c r="HI94" s="24"/>
      <c r="HJ94" s="24"/>
    </row>
    <row r="95" spans="1:218" ht="24.95" customHeight="1">
      <c r="A95" s="4708"/>
      <c r="B95" s="2101">
        <v>90</v>
      </c>
      <c r="C95" s="1758" t="s">
        <v>164</v>
      </c>
      <c r="D95" s="1707" t="s">
        <v>635</v>
      </c>
      <c r="E95" s="3087" t="s">
        <v>912</v>
      </c>
      <c r="F95" s="1736">
        <v>338.56</v>
      </c>
      <c r="G95" s="1736"/>
      <c r="H95" s="1736"/>
      <c r="I95" s="1736">
        <f>F95*0.3025</f>
        <v>102.4144</v>
      </c>
      <c r="J95" s="1737" t="s">
        <v>2297</v>
      </c>
      <c r="K95" s="1067">
        <v>6253</v>
      </c>
      <c r="L95" s="1057">
        <v>6296</v>
      </c>
      <c r="M95" s="1067">
        <f t="shared" si="29"/>
        <v>43</v>
      </c>
      <c r="N95" s="1067">
        <v>1636</v>
      </c>
      <c r="O95" s="1067">
        <v>1652</v>
      </c>
      <c r="P95" s="1067">
        <f t="shared" si="22"/>
        <v>16</v>
      </c>
      <c r="Q95" s="3062">
        <v>336815.1</v>
      </c>
      <c r="R95" s="3062">
        <f>AB102</f>
        <v>409224</v>
      </c>
      <c r="S95" s="3062">
        <f>AD102</f>
        <v>6844.8000000000347</v>
      </c>
      <c r="T95" s="1067"/>
      <c r="U95" s="1067"/>
      <c r="V95" s="1067"/>
      <c r="W95" s="242">
        <v>1</v>
      </c>
      <c r="X95" s="391">
        <f t="shared" si="20"/>
        <v>72408.900000000023</v>
      </c>
      <c r="Y95" s="477" t="s">
        <v>388</v>
      </c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4"/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  <c r="CO95" s="24"/>
      <c r="CP95" s="24"/>
      <c r="CQ95" s="24"/>
      <c r="CR95" s="24"/>
      <c r="CS95" s="24"/>
      <c r="CT95" s="24"/>
      <c r="CU95" s="24"/>
      <c r="CV95" s="24"/>
      <c r="CW95" s="24"/>
      <c r="CX95" s="24"/>
      <c r="CY95" s="24"/>
      <c r="CZ95" s="24"/>
      <c r="DA95" s="24"/>
      <c r="DB95" s="24"/>
      <c r="DC95" s="24"/>
      <c r="DD95" s="24"/>
      <c r="DE95" s="24"/>
      <c r="DF95" s="24"/>
      <c r="DG95" s="24"/>
      <c r="DH95" s="24"/>
      <c r="DI95" s="24"/>
      <c r="DJ95" s="24"/>
      <c r="DK95" s="24"/>
      <c r="DL95" s="24"/>
      <c r="DM95" s="24"/>
      <c r="DN95" s="24"/>
      <c r="DO95" s="24"/>
      <c r="DP95" s="24"/>
      <c r="DQ95" s="24"/>
      <c r="DR95" s="24"/>
      <c r="DS95" s="24"/>
      <c r="DT95" s="24"/>
      <c r="DU95" s="24"/>
      <c r="DV95" s="24"/>
      <c r="DW95" s="24"/>
      <c r="DX95" s="24"/>
      <c r="DY95" s="24"/>
      <c r="DZ95" s="24"/>
      <c r="EA95" s="24"/>
      <c r="EB95" s="24"/>
      <c r="EC95" s="24"/>
      <c r="ED95" s="24"/>
      <c r="EE95" s="24"/>
      <c r="EF95" s="24"/>
      <c r="EG95" s="24"/>
      <c r="EH95" s="24"/>
      <c r="EI95" s="24"/>
      <c r="EJ95" s="24"/>
      <c r="EK95" s="24"/>
      <c r="EL95" s="24"/>
      <c r="EM95" s="24"/>
      <c r="EN95" s="24"/>
      <c r="EO95" s="24"/>
      <c r="EP95" s="24"/>
      <c r="EQ95" s="24"/>
      <c r="ER95" s="24"/>
      <c r="ES95" s="24"/>
      <c r="ET95" s="24"/>
      <c r="EU95" s="24"/>
      <c r="EV95" s="24"/>
      <c r="EW95" s="24"/>
      <c r="EX95" s="24"/>
      <c r="EY95" s="24"/>
      <c r="EZ95" s="24"/>
      <c r="FA95" s="24"/>
      <c r="FB95" s="24"/>
      <c r="FC95" s="24"/>
      <c r="FD95" s="24"/>
      <c r="FE95" s="24"/>
      <c r="FF95" s="24"/>
      <c r="FG95" s="24"/>
      <c r="FH95" s="24"/>
      <c r="FI95" s="24"/>
      <c r="FJ95" s="24"/>
      <c r="FK95" s="24"/>
      <c r="FL95" s="24"/>
      <c r="FM95" s="24"/>
      <c r="FN95" s="24"/>
      <c r="FO95" s="24"/>
      <c r="FP95" s="24"/>
      <c r="FQ95" s="24"/>
      <c r="FR95" s="24"/>
      <c r="FS95" s="24"/>
      <c r="FT95" s="24"/>
      <c r="FU95" s="24"/>
      <c r="FV95" s="24"/>
      <c r="FW95" s="24"/>
      <c r="FX95" s="24"/>
      <c r="FY95" s="24"/>
      <c r="FZ95" s="24"/>
      <c r="GA95" s="24"/>
      <c r="GB95" s="24"/>
      <c r="GC95" s="24"/>
      <c r="GD95" s="24"/>
      <c r="GE95" s="24"/>
      <c r="GF95" s="24"/>
      <c r="GG95" s="24"/>
      <c r="GH95" s="24"/>
      <c r="GI95" s="24"/>
      <c r="GJ95" s="24"/>
      <c r="GK95" s="24"/>
      <c r="GL95" s="24"/>
      <c r="GM95" s="24"/>
      <c r="GN95" s="24"/>
      <c r="GO95" s="24"/>
      <c r="GP95" s="24"/>
      <c r="GQ95" s="24"/>
      <c r="GR95" s="24"/>
      <c r="GS95" s="24"/>
      <c r="GT95" s="24"/>
      <c r="GU95" s="24"/>
      <c r="GV95" s="24"/>
      <c r="GW95" s="24"/>
      <c r="GX95" s="24"/>
      <c r="GY95" s="24"/>
      <c r="GZ95" s="24"/>
      <c r="HA95" s="24"/>
      <c r="HB95" s="24"/>
      <c r="HC95" s="24"/>
      <c r="HD95" s="24"/>
      <c r="HE95" s="24"/>
      <c r="HF95" s="24"/>
      <c r="HG95" s="24"/>
      <c r="HH95" s="24"/>
      <c r="HI95" s="24"/>
      <c r="HJ95" s="24"/>
    </row>
    <row r="96" spans="1:218" ht="24.95" customHeight="1">
      <c r="A96" s="4708"/>
      <c r="B96" s="2101">
        <v>91</v>
      </c>
      <c r="C96" s="1758" t="s">
        <v>164</v>
      </c>
      <c r="D96" s="1707" t="s">
        <v>635</v>
      </c>
      <c r="E96" s="3087" t="s">
        <v>2660</v>
      </c>
      <c r="F96" s="1736">
        <v>64.5</v>
      </c>
      <c r="G96" s="1736"/>
      <c r="H96" s="1736"/>
      <c r="I96" s="1736">
        <f>F96*0.3025</f>
        <v>19.51125</v>
      </c>
      <c r="J96" s="1710" t="s">
        <v>3658</v>
      </c>
      <c r="K96" s="1067">
        <v>87</v>
      </c>
      <c r="L96" s="1057">
        <v>92</v>
      </c>
      <c r="M96" s="1067">
        <f>L96-K96</f>
        <v>5</v>
      </c>
      <c r="N96" s="1067">
        <v>68</v>
      </c>
      <c r="O96" s="1067">
        <v>95</v>
      </c>
      <c r="P96" s="1067">
        <f>O96-N96</f>
        <v>27</v>
      </c>
      <c r="Q96" s="1067">
        <v>82600</v>
      </c>
      <c r="R96" s="1067">
        <v>84917</v>
      </c>
      <c r="S96" s="1067">
        <f t="shared" ref="S96:S110" si="32">W96*X96</f>
        <v>2317</v>
      </c>
      <c r="T96" s="1067"/>
      <c r="U96" s="1067"/>
      <c r="V96" s="1067"/>
      <c r="W96" s="242">
        <v>1</v>
      </c>
      <c r="X96" s="391">
        <f t="shared" si="20"/>
        <v>2317</v>
      </c>
      <c r="Y96" s="477"/>
      <c r="Z96" s="24"/>
      <c r="AA96" s="24"/>
      <c r="AB96" s="1065"/>
      <c r="AC96" s="1065"/>
      <c r="AD96" s="1066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  <c r="AX96" s="24"/>
      <c r="AY96" s="24"/>
      <c r="AZ96" s="24"/>
      <c r="BA96" s="24"/>
      <c r="BB96" s="24"/>
      <c r="BC96" s="24"/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  <c r="CO96" s="24"/>
      <c r="CP96" s="24"/>
      <c r="CQ96" s="24"/>
      <c r="CR96" s="24"/>
      <c r="CS96" s="24"/>
      <c r="CT96" s="24"/>
      <c r="CU96" s="24"/>
      <c r="CV96" s="24"/>
      <c r="CW96" s="24"/>
      <c r="CX96" s="24"/>
      <c r="CY96" s="24"/>
      <c r="CZ96" s="24"/>
      <c r="DA96" s="24"/>
      <c r="DB96" s="24"/>
      <c r="DC96" s="24"/>
      <c r="DD96" s="24"/>
      <c r="DE96" s="24"/>
      <c r="DF96" s="24"/>
      <c r="DG96" s="24"/>
      <c r="DH96" s="24"/>
      <c r="DI96" s="24"/>
      <c r="DJ96" s="24"/>
      <c r="DK96" s="24"/>
      <c r="DL96" s="24"/>
      <c r="DM96" s="24"/>
      <c r="DN96" s="24"/>
      <c r="DO96" s="24"/>
      <c r="DP96" s="24"/>
      <c r="DQ96" s="24"/>
      <c r="DR96" s="24"/>
      <c r="DS96" s="24"/>
      <c r="DT96" s="24"/>
      <c r="DU96" s="24"/>
      <c r="DV96" s="24"/>
      <c r="DW96" s="24"/>
      <c r="DX96" s="24"/>
      <c r="DY96" s="24"/>
      <c r="DZ96" s="24"/>
      <c r="EA96" s="24"/>
      <c r="EB96" s="24"/>
      <c r="EC96" s="24"/>
      <c r="ED96" s="24"/>
      <c r="EE96" s="24"/>
      <c r="EF96" s="24"/>
      <c r="EG96" s="24"/>
      <c r="EH96" s="24"/>
      <c r="EI96" s="24"/>
      <c r="EJ96" s="24"/>
      <c r="EK96" s="24"/>
      <c r="EL96" s="24"/>
      <c r="EM96" s="24"/>
      <c r="EN96" s="24"/>
      <c r="EO96" s="24"/>
      <c r="EP96" s="24"/>
      <c r="EQ96" s="24"/>
      <c r="ER96" s="24"/>
      <c r="ES96" s="24"/>
      <c r="ET96" s="24"/>
      <c r="EU96" s="24"/>
      <c r="EV96" s="24"/>
      <c r="EW96" s="24"/>
      <c r="EX96" s="24"/>
      <c r="EY96" s="24"/>
      <c r="EZ96" s="24"/>
      <c r="FA96" s="24"/>
      <c r="FB96" s="24"/>
      <c r="FC96" s="24"/>
      <c r="FD96" s="24"/>
      <c r="FE96" s="24"/>
      <c r="FF96" s="24"/>
      <c r="FG96" s="24"/>
      <c r="FH96" s="24"/>
      <c r="FI96" s="24"/>
      <c r="FJ96" s="24"/>
      <c r="FK96" s="24"/>
      <c r="FL96" s="24"/>
      <c r="FM96" s="24"/>
      <c r="FN96" s="24"/>
      <c r="FO96" s="24"/>
      <c r="FP96" s="24"/>
      <c r="FQ96" s="24"/>
      <c r="FR96" s="24"/>
      <c r="FS96" s="24"/>
      <c r="FT96" s="24"/>
      <c r="FU96" s="24"/>
      <c r="FV96" s="24"/>
      <c r="FW96" s="24"/>
      <c r="FX96" s="24"/>
      <c r="FY96" s="24"/>
      <c r="FZ96" s="24"/>
      <c r="GA96" s="24"/>
      <c r="GB96" s="24"/>
      <c r="GC96" s="24"/>
      <c r="GD96" s="24"/>
      <c r="GE96" s="24"/>
      <c r="GF96" s="24"/>
      <c r="GG96" s="24"/>
      <c r="GH96" s="24"/>
      <c r="GI96" s="24"/>
      <c r="GJ96" s="24"/>
      <c r="GK96" s="24"/>
      <c r="GL96" s="24"/>
      <c r="GM96" s="24"/>
      <c r="GN96" s="24"/>
      <c r="GO96" s="24"/>
      <c r="GP96" s="24"/>
      <c r="GQ96" s="24"/>
      <c r="GR96" s="24"/>
      <c r="GS96" s="24"/>
      <c r="GT96" s="24"/>
      <c r="GU96" s="24"/>
      <c r="GV96" s="24"/>
      <c r="GW96" s="24"/>
      <c r="GX96" s="24"/>
      <c r="GY96" s="24"/>
      <c r="GZ96" s="24"/>
      <c r="HA96" s="24"/>
      <c r="HB96" s="24"/>
      <c r="HC96" s="24"/>
      <c r="HD96" s="24"/>
      <c r="HE96" s="24"/>
      <c r="HF96" s="24"/>
      <c r="HG96" s="24"/>
      <c r="HH96" s="24"/>
      <c r="HI96" s="24"/>
      <c r="HJ96" s="24"/>
    </row>
    <row r="97" spans="1:218" ht="24.95" customHeight="1">
      <c r="A97" s="4708"/>
      <c r="B97" s="2101">
        <v>92</v>
      </c>
      <c r="C97" s="1758" t="s">
        <v>164</v>
      </c>
      <c r="D97" s="1722" t="s">
        <v>633</v>
      </c>
      <c r="E97" s="3084">
        <v>101</v>
      </c>
      <c r="F97" s="1736">
        <v>168.5</v>
      </c>
      <c r="G97" s="1736"/>
      <c r="H97" s="1736"/>
      <c r="I97" s="1736">
        <f t="shared" si="25"/>
        <v>50.971249999999998</v>
      </c>
      <c r="J97" s="1737" t="s">
        <v>1284</v>
      </c>
      <c r="K97" s="1057">
        <v>4331</v>
      </c>
      <c r="L97" s="1057">
        <v>4396</v>
      </c>
      <c r="M97" s="1057">
        <f t="shared" si="29"/>
        <v>65</v>
      </c>
      <c r="N97" s="1057">
        <v>9367</v>
      </c>
      <c r="O97" s="1057">
        <v>9542</v>
      </c>
      <c r="P97" s="1057">
        <f t="shared" si="22"/>
        <v>175</v>
      </c>
      <c r="Q97" s="1067">
        <v>399635</v>
      </c>
      <c r="R97" s="1067">
        <v>404193</v>
      </c>
      <c r="S97" s="1067">
        <f t="shared" si="32"/>
        <v>4558</v>
      </c>
      <c r="T97" s="1057"/>
      <c r="U97" s="1057"/>
      <c r="V97" s="1057"/>
      <c r="W97" s="240">
        <v>1</v>
      </c>
      <c r="X97" s="391">
        <f t="shared" si="20"/>
        <v>4558</v>
      </c>
      <c r="Y97" s="391"/>
      <c r="Z97" s="4687" t="s">
        <v>2303</v>
      </c>
      <c r="AA97" s="4687"/>
      <c r="AB97" s="24"/>
      <c r="AC97" s="24"/>
      <c r="AD97" s="489"/>
      <c r="AE97" s="488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  <c r="CO97" s="24"/>
      <c r="CP97" s="24"/>
      <c r="CQ97" s="24"/>
      <c r="CR97" s="24"/>
      <c r="CS97" s="24"/>
      <c r="CT97" s="24"/>
      <c r="CU97" s="24"/>
      <c r="CV97" s="24"/>
      <c r="CW97" s="24"/>
      <c r="CX97" s="24"/>
      <c r="CY97" s="24"/>
      <c r="CZ97" s="24"/>
      <c r="DA97" s="24"/>
      <c r="DB97" s="24"/>
      <c r="DC97" s="24"/>
      <c r="DD97" s="24"/>
      <c r="DE97" s="24"/>
      <c r="DF97" s="24"/>
      <c r="DG97" s="24"/>
      <c r="DH97" s="24"/>
      <c r="DI97" s="24"/>
      <c r="DJ97" s="24"/>
      <c r="DK97" s="24"/>
      <c r="DL97" s="24"/>
      <c r="DM97" s="24"/>
      <c r="DN97" s="24"/>
      <c r="DO97" s="24"/>
      <c r="DP97" s="24"/>
      <c r="DQ97" s="24"/>
      <c r="DR97" s="24"/>
      <c r="DS97" s="24"/>
      <c r="DT97" s="24"/>
      <c r="DU97" s="24"/>
      <c r="DV97" s="24"/>
      <c r="DW97" s="24"/>
      <c r="DX97" s="24"/>
      <c r="DY97" s="24"/>
      <c r="DZ97" s="24"/>
      <c r="EA97" s="24"/>
      <c r="EB97" s="24"/>
      <c r="EC97" s="24"/>
      <c r="ED97" s="24"/>
      <c r="EE97" s="24"/>
      <c r="EF97" s="24"/>
      <c r="EG97" s="24"/>
      <c r="EH97" s="24"/>
      <c r="EI97" s="24"/>
      <c r="EJ97" s="24"/>
      <c r="EK97" s="24"/>
      <c r="EL97" s="24"/>
      <c r="EM97" s="24"/>
      <c r="EN97" s="24"/>
      <c r="EO97" s="24"/>
      <c r="EP97" s="24"/>
      <c r="EQ97" s="24"/>
      <c r="ER97" s="24"/>
      <c r="ES97" s="24"/>
      <c r="ET97" s="24"/>
      <c r="EU97" s="24"/>
      <c r="EV97" s="24"/>
      <c r="EW97" s="24"/>
      <c r="EX97" s="24"/>
      <c r="EY97" s="24"/>
      <c r="EZ97" s="24"/>
      <c r="FA97" s="24"/>
      <c r="FB97" s="24"/>
      <c r="FC97" s="24"/>
      <c r="FD97" s="24"/>
      <c r="FE97" s="24"/>
      <c r="FF97" s="24"/>
      <c r="FG97" s="24"/>
      <c r="FH97" s="24"/>
      <c r="FI97" s="24"/>
      <c r="FJ97" s="24"/>
      <c r="FK97" s="24"/>
      <c r="FL97" s="24"/>
      <c r="FM97" s="24"/>
      <c r="FN97" s="24"/>
      <c r="FO97" s="24"/>
      <c r="FP97" s="24"/>
      <c r="FQ97" s="24"/>
      <c r="FR97" s="24"/>
      <c r="FS97" s="24"/>
      <c r="FT97" s="24"/>
      <c r="FU97" s="24"/>
      <c r="FV97" s="24"/>
      <c r="FW97" s="24"/>
      <c r="FX97" s="24"/>
      <c r="FY97" s="24"/>
      <c r="FZ97" s="24"/>
      <c r="GA97" s="24"/>
      <c r="GB97" s="24"/>
      <c r="GC97" s="24"/>
      <c r="GD97" s="24"/>
      <c r="GE97" s="24"/>
      <c r="GF97" s="24"/>
      <c r="GG97" s="24"/>
      <c r="GH97" s="24"/>
      <c r="GI97" s="24"/>
      <c r="GJ97" s="24"/>
      <c r="GK97" s="24"/>
      <c r="GL97" s="24"/>
      <c r="GM97" s="24"/>
      <c r="GN97" s="24"/>
      <c r="GO97" s="24"/>
      <c r="GP97" s="24"/>
      <c r="GQ97" s="24"/>
      <c r="GR97" s="24"/>
      <c r="GS97" s="24"/>
      <c r="GT97" s="24"/>
      <c r="GU97" s="24"/>
      <c r="GV97" s="24"/>
      <c r="GW97" s="24"/>
      <c r="GX97" s="24"/>
      <c r="GY97" s="24"/>
      <c r="GZ97" s="24"/>
      <c r="HA97" s="24"/>
      <c r="HB97" s="24"/>
      <c r="HC97" s="24"/>
      <c r="HD97" s="24"/>
      <c r="HE97" s="24"/>
      <c r="HF97" s="24"/>
      <c r="HG97" s="24"/>
      <c r="HH97" s="24"/>
      <c r="HI97" s="24"/>
      <c r="HJ97" s="24"/>
    </row>
    <row r="98" spans="1:218" ht="24.95" customHeight="1" thickBot="1">
      <c r="A98" s="4708"/>
      <c r="B98" s="2101">
        <v>93</v>
      </c>
      <c r="C98" s="1758" t="s">
        <v>164</v>
      </c>
      <c r="D98" s="1722" t="s">
        <v>633</v>
      </c>
      <c r="E98" s="3084">
        <v>102</v>
      </c>
      <c r="F98" s="1736">
        <v>134.91</v>
      </c>
      <c r="G98" s="1736"/>
      <c r="H98" s="1736"/>
      <c r="I98" s="1736">
        <f t="shared" si="25"/>
        <v>40.810274999999997</v>
      </c>
      <c r="J98" s="1743" t="s">
        <v>3019</v>
      </c>
      <c r="K98" s="1057">
        <v>1000</v>
      </c>
      <c r="L98" s="1057">
        <v>1045</v>
      </c>
      <c r="M98" s="1057">
        <f t="shared" si="29"/>
        <v>45</v>
      </c>
      <c r="N98" s="1067">
        <v>2421</v>
      </c>
      <c r="O98" s="1067">
        <v>2534</v>
      </c>
      <c r="P98" s="1067">
        <f t="shared" si="22"/>
        <v>113</v>
      </c>
      <c r="Q98" s="1067">
        <v>357604</v>
      </c>
      <c r="R98" s="1067">
        <v>362927</v>
      </c>
      <c r="S98" s="1067">
        <f t="shared" si="32"/>
        <v>5323</v>
      </c>
      <c r="T98" s="1057"/>
      <c r="U98" s="1057"/>
      <c r="V98" s="1057"/>
      <c r="W98" s="240">
        <v>1</v>
      </c>
      <c r="X98" s="391">
        <f t="shared" si="20"/>
        <v>5323</v>
      </c>
      <c r="Y98" s="391"/>
      <c r="Z98" s="1878"/>
      <c r="AA98" s="1878"/>
      <c r="AB98" s="24"/>
      <c r="AC98" s="24"/>
      <c r="AD98" s="489"/>
      <c r="AE98" s="488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  <c r="AU98" s="24"/>
      <c r="AV98" s="24"/>
      <c r="AW98" s="24"/>
      <c r="AX98" s="24"/>
      <c r="AY98" s="24"/>
      <c r="AZ98" s="24"/>
      <c r="BA98" s="24"/>
      <c r="BB98" s="24"/>
      <c r="BC98" s="24"/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  <c r="CO98" s="24"/>
      <c r="CP98" s="24"/>
      <c r="CQ98" s="24"/>
      <c r="CR98" s="24"/>
      <c r="CS98" s="24"/>
      <c r="CT98" s="24"/>
      <c r="CU98" s="24"/>
      <c r="CV98" s="24"/>
      <c r="CW98" s="24"/>
      <c r="CX98" s="24"/>
      <c r="CY98" s="24"/>
      <c r="CZ98" s="24"/>
      <c r="DA98" s="24"/>
      <c r="DB98" s="24"/>
      <c r="DC98" s="24"/>
      <c r="DD98" s="24"/>
      <c r="DE98" s="24"/>
      <c r="DF98" s="24"/>
      <c r="DG98" s="24"/>
      <c r="DH98" s="24"/>
      <c r="DI98" s="24"/>
      <c r="DJ98" s="24"/>
      <c r="DK98" s="24"/>
      <c r="DL98" s="24"/>
      <c r="DM98" s="24"/>
      <c r="DN98" s="24"/>
      <c r="DO98" s="24"/>
      <c r="DP98" s="24"/>
      <c r="DQ98" s="24"/>
      <c r="DR98" s="24"/>
      <c r="DS98" s="24"/>
      <c r="DT98" s="24"/>
      <c r="DU98" s="24"/>
      <c r="DV98" s="24"/>
      <c r="DW98" s="24"/>
      <c r="DX98" s="24"/>
      <c r="DY98" s="24"/>
      <c r="DZ98" s="24"/>
      <c r="EA98" s="24"/>
      <c r="EB98" s="24"/>
      <c r="EC98" s="24"/>
      <c r="ED98" s="24"/>
      <c r="EE98" s="24"/>
      <c r="EF98" s="24"/>
      <c r="EG98" s="24"/>
      <c r="EH98" s="24"/>
      <c r="EI98" s="24"/>
      <c r="EJ98" s="24"/>
      <c r="EK98" s="24"/>
      <c r="EL98" s="24"/>
      <c r="EM98" s="24"/>
      <c r="EN98" s="24"/>
      <c r="EO98" s="24"/>
      <c r="EP98" s="24"/>
      <c r="EQ98" s="24"/>
      <c r="ER98" s="24"/>
      <c r="ES98" s="24"/>
      <c r="ET98" s="24"/>
      <c r="EU98" s="24"/>
      <c r="EV98" s="24"/>
      <c r="EW98" s="24"/>
      <c r="EX98" s="24"/>
      <c r="EY98" s="24"/>
      <c r="EZ98" s="24"/>
      <c r="FA98" s="24"/>
      <c r="FB98" s="24"/>
      <c r="FC98" s="24"/>
      <c r="FD98" s="24"/>
      <c r="FE98" s="24"/>
      <c r="FF98" s="24"/>
      <c r="FG98" s="24"/>
      <c r="FH98" s="24"/>
      <c r="FI98" s="24"/>
      <c r="FJ98" s="24"/>
      <c r="FK98" s="24"/>
      <c r="FL98" s="24"/>
      <c r="FM98" s="24"/>
      <c r="FN98" s="24"/>
      <c r="FO98" s="24"/>
      <c r="FP98" s="24"/>
      <c r="FQ98" s="24"/>
      <c r="FR98" s="24"/>
      <c r="FS98" s="24"/>
      <c r="FT98" s="24"/>
      <c r="FU98" s="24"/>
      <c r="FV98" s="24"/>
      <c r="FW98" s="24"/>
      <c r="FX98" s="24"/>
      <c r="FY98" s="24"/>
      <c r="FZ98" s="24"/>
      <c r="GA98" s="24"/>
      <c r="GB98" s="24"/>
      <c r="GC98" s="24"/>
      <c r="GD98" s="24"/>
      <c r="GE98" s="24"/>
      <c r="GF98" s="24"/>
      <c r="GG98" s="24"/>
      <c r="GH98" s="24"/>
      <c r="GI98" s="24"/>
      <c r="GJ98" s="24"/>
      <c r="GK98" s="24"/>
      <c r="GL98" s="24"/>
      <c r="GM98" s="24"/>
      <c r="GN98" s="24"/>
      <c r="GO98" s="24"/>
      <c r="GP98" s="24"/>
      <c r="GQ98" s="24"/>
      <c r="GR98" s="24"/>
      <c r="GS98" s="24"/>
      <c r="GT98" s="24"/>
      <c r="GU98" s="24"/>
      <c r="GV98" s="24"/>
      <c r="GW98" s="24"/>
      <c r="GX98" s="24"/>
      <c r="GY98" s="24"/>
      <c r="GZ98" s="24"/>
      <c r="HA98" s="24"/>
      <c r="HB98" s="24"/>
      <c r="HC98" s="24"/>
      <c r="HD98" s="24"/>
      <c r="HE98" s="24"/>
      <c r="HF98" s="24"/>
      <c r="HG98" s="24"/>
      <c r="HH98" s="24"/>
      <c r="HI98" s="24"/>
      <c r="HJ98" s="24"/>
    </row>
    <row r="99" spans="1:218" ht="24.95" customHeight="1">
      <c r="A99" s="4708"/>
      <c r="B99" s="2101">
        <v>94</v>
      </c>
      <c r="C99" s="1758" t="s">
        <v>164</v>
      </c>
      <c r="D99" s="1722" t="s">
        <v>1287</v>
      </c>
      <c r="E99" s="3084">
        <v>103</v>
      </c>
      <c r="F99" s="3126">
        <v>82.02</v>
      </c>
      <c r="G99" s="3126"/>
      <c r="H99" s="3126"/>
      <c r="I99" s="3126">
        <v>24.81</v>
      </c>
      <c r="J99" s="1743" t="s">
        <v>1336</v>
      </c>
      <c r="K99" s="1057">
        <v>13784</v>
      </c>
      <c r="L99" s="1057">
        <v>14046</v>
      </c>
      <c r="M99" s="1057">
        <f t="shared" si="29"/>
        <v>262</v>
      </c>
      <c r="N99" s="1057">
        <v>6917</v>
      </c>
      <c r="O99" s="1057">
        <v>7009</v>
      </c>
      <c r="P99" s="1057">
        <f t="shared" si="22"/>
        <v>92</v>
      </c>
      <c r="Q99" s="1067">
        <v>296192</v>
      </c>
      <c r="R99" s="1067">
        <v>302539</v>
      </c>
      <c r="S99" s="1067">
        <f t="shared" si="32"/>
        <v>6347</v>
      </c>
      <c r="T99" s="1057"/>
      <c r="U99" s="1057"/>
      <c r="V99" s="1057"/>
      <c r="W99" s="240">
        <v>1</v>
      </c>
      <c r="X99" s="391">
        <f t="shared" si="20"/>
        <v>6347</v>
      </c>
      <c r="Y99" s="391"/>
      <c r="Z99" s="1123" t="s">
        <v>1610</v>
      </c>
      <c r="AA99" s="1124" t="s">
        <v>238</v>
      </c>
      <c r="AB99" s="1124" t="s">
        <v>235</v>
      </c>
      <c r="AC99" s="1125" t="s">
        <v>1617</v>
      </c>
      <c r="AD99" s="1124" t="s">
        <v>170</v>
      </c>
      <c r="AE99" s="1126" t="s">
        <v>1611</v>
      </c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  <c r="CO99" s="24"/>
      <c r="CP99" s="24"/>
      <c r="CQ99" s="24"/>
      <c r="CR99" s="24"/>
      <c r="CS99" s="24"/>
      <c r="CT99" s="24"/>
      <c r="CU99" s="24"/>
      <c r="CV99" s="24"/>
      <c r="CW99" s="24"/>
      <c r="CX99" s="24"/>
      <c r="CY99" s="24"/>
      <c r="CZ99" s="24"/>
      <c r="DA99" s="24"/>
      <c r="DB99" s="24"/>
      <c r="DC99" s="24"/>
      <c r="DD99" s="24"/>
      <c r="DE99" s="24"/>
      <c r="DF99" s="24"/>
      <c r="DG99" s="24"/>
      <c r="DH99" s="24"/>
      <c r="DI99" s="24"/>
      <c r="DJ99" s="24"/>
      <c r="DK99" s="24"/>
      <c r="DL99" s="24"/>
      <c r="DM99" s="24"/>
      <c r="DN99" s="24"/>
      <c r="DO99" s="24"/>
      <c r="DP99" s="24"/>
      <c r="DQ99" s="24"/>
      <c r="DR99" s="24"/>
      <c r="DS99" s="24"/>
      <c r="DT99" s="24"/>
      <c r="DU99" s="24"/>
      <c r="DV99" s="24"/>
      <c r="DW99" s="24"/>
      <c r="DX99" s="24"/>
      <c r="DY99" s="24"/>
      <c r="DZ99" s="24"/>
      <c r="EA99" s="24"/>
      <c r="EB99" s="24"/>
      <c r="EC99" s="24"/>
      <c r="ED99" s="24"/>
      <c r="EE99" s="24"/>
      <c r="EF99" s="24"/>
      <c r="EG99" s="24"/>
      <c r="EH99" s="24"/>
      <c r="EI99" s="24"/>
      <c r="EJ99" s="24"/>
      <c r="EK99" s="24"/>
      <c r="EL99" s="24"/>
      <c r="EM99" s="24"/>
      <c r="EN99" s="24"/>
      <c r="EO99" s="24"/>
      <c r="EP99" s="24"/>
      <c r="EQ99" s="24"/>
      <c r="ER99" s="24"/>
      <c r="ES99" s="24"/>
      <c r="ET99" s="24"/>
      <c r="EU99" s="24"/>
      <c r="EV99" s="24"/>
      <c r="EW99" s="24"/>
      <c r="EX99" s="24"/>
      <c r="EY99" s="24"/>
      <c r="EZ99" s="24"/>
      <c r="FA99" s="24"/>
      <c r="FB99" s="24"/>
      <c r="FC99" s="24"/>
      <c r="FD99" s="24"/>
      <c r="FE99" s="24"/>
      <c r="FF99" s="24"/>
      <c r="FG99" s="24"/>
      <c r="FH99" s="24"/>
      <c r="FI99" s="24"/>
      <c r="FJ99" s="24"/>
      <c r="FK99" s="24"/>
      <c r="FL99" s="24"/>
      <c r="FM99" s="24"/>
      <c r="FN99" s="24"/>
      <c r="FO99" s="24"/>
      <c r="FP99" s="24"/>
      <c r="FQ99" s="24"/>
      <c r="FR99" s="24"/>
      <c r="FS99" s="24"/>
      <c r="FT99" s="24"/>
      <c r="FU99" s="24"/>
      <c r="FV99" s="24"/>
      <c r="FW99" s="24"/>
      <c r="FX99" s="24"/>
      <c r="FY99" s="24"/>
      <c r="FZ99" s="24"/>
      <c r="GA99" s="24"/>
      <c r="GB99" s="24"/>
      <c r="GC99" s="24"/>
      <c r="GD99" s="24"/>
      <c r="GE99" s="24"/>
      <c r="GF99" s="24"/>
      <c r="GG99" s="24"/>
      <c r="GH99" s="24"/>
      <c r="GI99" s="24"/>
      <c r="GJ99" s="24"/>
      <c r="GK99" s="24"/>
      <c r="GL99" s="24"/>
      <c r="GM99" s="24"/>
      <c r="GN99" s="24"/>
      <c r="GO99" s="24"/>
      <c r="GP99" s="24"/>
      <c r="GQ99" s="24"/>
      <c r="GR99" s="24"/>
      <c r="GS99" s="24"/>
      <c r="GT99" s="24"/>
      <c r="GU99" s="24"/>
      <c r="GV99" s="24"/>
      <c r="GW99" s="24"/>
      <c r="GX99" s="24"/>
      <c r="GY99" s="24"/>
      <c r="GZ99" s="24"/>
      <c r="HA99" s="24"/>
      <c r="HB99" s="24"/>
      <c r="HC99" s="24"/>
      <c r="HD99" s="24"/>
      <c r="HE99" s="24"/>
      <c r="HF99" s="24"/>
      <c r="HG99" s="24"/>
      <c r="HH99" s="24"/>
      <c r="HI99" s="24"/>
      <c r="HJ99" s="24"/>
    </row>
    <row r="100" spans="1:218" ht="24.95" customHeight="1">
      <c r="A100" s="4708"/>
      <c r="B100" s="2101">
        <v>95</v>
      </c>
      <c r="C100" s="1758" t="s">
        <v>164</v>
      </c>
      <c r="D100" s="1722" t="s">
        <v>633</v>
      </c>
      <c r="E100" s="3084">
        <v>104</v>
      </c>
      <c r="F100" s="3127">
        <v>127.6</v>
      </c>
      <c r="G100" s="3127"/>
      <c r="H100" s="3127"/>
      <c r="I100" s="3127">
        <f t="shared" si="25"/>
        <v>38.598999999999997</v>
      </c>
      <c r="J100" s="1737" t="s">
        <v>312</v>
      </c>
      <c r="K100" s="1057">
        <v>2428</v>
      </c>
      <c r="L100" s="1057">
        <v>2445</v>
      </c>
      <c r="M100" s="1057">
        <f t="shared" si="29"/>
        <v>17</v>
      </c>
      <c r="N100" s="1057">
        <v>6815</v>
      </c>
      <c r="O100" s="1057">
        <v>6910</v>
      </c>
      <c r="P100" s="1057">
        <f t="shared" si="22"/>
        <v>95</v>
      </c>
      <c r="Q100" s="1067">
        <v>348006</v>
      </c>
      <c r="R100" s="1067">
        <v>353134</v>
      </c>
      <c r="S100" s="1067">
        <f t="shared" si="32"/>
        <v>5128</v>
      </c>
      <c r="T100" s="1057"/>
      <c r="U100" s="1057"/>
      <c r="V100" s="1057"/>
      <c r="W100" s="240">
        <v>1</v>
      </c>
      <c r="X100" s="391">
        <f t="shared" si="20"/>
        <v>5128</v>
      </c>
      <c r="Y100" s="391"/>
      <c r="Z100" s="1167" t="s">
        <v>1657</v>
      </c>
      <c r="AA100" s="1149">
        <v>400802.8</v>
      </c>
      <c r="AB100" s="1149">
        <v>407644.4</v>
      </c>
      <c r="AC100" s="1149">
        <v>1</v>
      </c>
      <c r="AD100" s="1163">
        <f>(AB100*AC100)-(AA100*AC100)</f>
        <v>6841.6000000000349</v>
      </c>
      <c r="AE100" s="116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  <c r="CO100" s="24"/>
      <c r="CP100" s="24"/>
      <c r="CQ100" s="24"/>
      <c r="CR100" s="24"/>
      <c r="CS100" s="24"/>
      <c r="CT100" s="24"/>
      <c r="CU100" s="24"/>
      <c r="CV100" s="24"/>
      <c r="CW100" s="24"/>
      <c r="CX100" s="24"/>
      <c r="CY100" s="24"/>
      <c r="CZ100" s="24"/>
      <c r="DA100" s="24"/>
      <c r="DB100" s="24"/>
      <c r="DC100" s="24"/>
      <c r="DD100" s="24"/>
      <c r="DE100" s="24"/>
      <c r="DF100" s="24"/>
      <c r="DG100" s="24"/>
      <c r="DH100" s="24"/>
      <c r="DI100" s="24"/>
      <c r="DJ100" s="24"/>
      <c r="DK100" s="24"/>
      <c r="DL100" s="24"/>
      <c r="DM100" s="24"/>
      <c r="DN100" s="24"/>
      <c r="DO100" s="24"/>
      <c r="DP100" s="24"/>
      <c r="DQ100" s="24"/>
      <c r="DR100" s="24"/>
      <c r="DS100" s="24"/>
      <c r="DT100" s="24"/>
      <c r="DU100" s="24"/>
      <c r="DV100" s="24"/>
      <c r="DW100" s="24"/>
      <c r="DX100" s="24"/>
      <c r="DY100" s="24"/>
      <c r="DZ100" s="24"/>
      <c r="EA100" s="24"/>
      <c r="EB100" s="24"/>
      <c r="EC100" s="24"/>
      <c r="ED100" s="24"/>
      <c r="EE100" s="24"/>
      <c r="EF100" s="24"/>
      <c r="EG100" s="24"/>
      <c r="EH100" s="24"/>
      <c r="EI100" s="24"/>
      <c r="EJ100" s="24"/>
      <c r="EK100" s="24"/>
      <c r="EL100" s="24"/>
      <c r="EM100" s="24"/>
      <c r="EN100" s="24"/>
      <c r="EO100" s="24"/>
      <c r="EP100" s="24"/>
      <c r="EQ100" s="24"/>
      <c r="ER100" s="24"/>
      <c r="ES100" s="24"/>
      <c r="ET100" s="24"/>
      <c r="EU100" s="24"/>
      <c r="EV100" s="24"/>
      <c r="EW100" s="24"/>
      <c r="EX100" s="24"/>
      <c r="EY100" s="24"/>
      <c r="EZ100" s="24"/>
      <c r="FA100" s="24"/>
      <c r="FB100" s="24"/>
      <c r="FC100" s="24"/>
      <c r="FD100" s="24"/>
      <c r="FE100" s="24"/>
      <c r="FF100" s="24"/>
      <c r="FG100" s="24"/>
      <c r="FH100" s="24"/>
      <c r="FI100" s="24"/>
      <c r="FJ100" s="24"/>
      <c r="FK100" s="24"/>
      <c r="FL100" s="24"/>
      <c r="FM100" s="24"/>
      <c r="FN100" s="24"/>
      <c r="FO100" s="24"/>
      <c r="FP100" s="24"/>
      <c r="FQ100" s="24"/>
      <c r="FR100" s="24"/>
      <c r="FS100" s="24"/>
      <c r="FT100" s="24"/>
      <c r="FU100" s="24"/>
      <c r="FV100" s="24"/>
      <c r="FW100" s="24"/>
      <c r="FX100" s="24"/>
      <c r="FY100" s="24"/>
      <c r="FZ100" s="24"/>
      <c r="GA100" s="24"/>
      <c r="GB100" s="24"/>
      <c r="GC100" s="24"/>
      <c r="GD100" s="24"/>
      <c r="GE100" s="24"/>
      <c r="GF100" s="24"/>
      <c r="GG100" s="24"/>
      <c r="GH100" s="24"/>
      <c r="GI100" s="24"/>
      <c r="GJ100" s="24"/>
      <c r="GK100" s="24"/>
      <c r="GL100" s="24"/>
      <c r="GM100" s="24"/>
      <c r="GN100" s="24"/>
      <c r="GO100" s="24"/>
      <c r="GP100" s="24"/>
      <c r="GQ100" s="24"/>
      <c r="GR100" s="24"/>
      <c r="GS100" s="24"/>
      <c r="GT100" s="24"/>
      <c r="GU100" s="24"/>
      <c r="GV100" s="24"/>
      <c r="GW100" s="24"/>
      <c r="GX100" s="24"/>
      <c r="GY100" s="24"/>
      <c r="GZ100" s="24"/>
      <c r="HA100" s="24"/>
      <c r="HB100" s="24"/>
      <c r="HC100" s="24"/>
      <c r="HD100" s="24"/>
      <c r="HE100" s="24"/>
      <c r="HF100" s="24"/>
      <c r="HG100" s="24"/>
      <c r="HH100" s="24"/>
      <c r="HI100" s="24"/>
      <c r="HJ100" s="24"/>
    </row>
    <row r="101" spans="1:218" ht="24.95" customHeight="1">
      <c r="A101" s="4708"/>
      <c r="B101" s="2101">
        <v>96</v>
      </c>
      <c r="C101" s="1758" t="s">
        <v>164</v>
      </c>
      <c r="D101" s="1722" t="s">
        <v>633</v>
      </c>
      <c r="E101" s="3093" t="s">
        <v>956</v>
      </c>
      <c r="F101" s="3126">
        <v>128.80000000000001</v>
      </c>
      <c r="G101" s="3126"/>
      <c r="H101" s="3126"/>
      <c r="I101" s="3126">
        <f t="shared" si="25"/>
        <v>38.962000000000003</v>
      </c>
      <c r="J101" s="1743" t="s">
        <v>1346</v>
      </c>
      <c r="K101" s="1057">
        <v>4395</v>
      </c>
      <c r="L101" s="1057">
        <v>4434</v>
      </c>
      <c r="M101" s="1057">
        <f t="shared" si="29"/>
        <v>39</v>
      </c>
      <c r="N101" s="1057">
        <v>6568</v>
      </c>
      <c r="O101" s="1057">
        <v>6651</v>
      </c>
      <c r="P101" s="1057">
        <f t="shared" si="22"/>
        <v>83</v>
      </c>
      <c r="Q101" s="1067">
        <v>107569</v>
      </c>
      <c r="R101" s="1067">
        <v>109530</v>
      </c>
      <c r="S101" s="1067">
        <f t="shared" si="32"/>
        <v>1961</v>
      </c>
      <c r="T101" s="1057"/>
      <c r="U101" s="1057"/>
      <c r="V101" s="1057"/>
      <c r="W101" s="240">
        <v>1</v>
      </c>
      <c r="X101" s="391">
        <f t="shared" si="20"/>
        <v>1961</v>
      </c>
      <c r="Y101" s="391"/>
      <c r="Z101" s="1167" t="s">
        <v>1621</v>
      </c>
      <c r="AA101" s="1149">
        <v>1576.4</v>
      </c>
      <c r="AB101" s="1149">
        <v>1579.6</v>
      </c>
      <c r="AC101" s="1149">
        <v>1</v>
      </c>
      <c r="AD101" s="1163">
        <f>(AB101*AC101)-(AA101*AC101)</f>
        <v>3.1999999999998181</v>
      </c>
      <c r="AE101" s="1162" t="s">
        <v>1625</v>
      </c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  <c r="CO101" s="24"/>
      <c r="CP101" s="24"/>
      <c r="CQ101" s="24"/>
      <c r="CR101" s="24"/>
      <c r="CS101" s="24"/>
      <c r="CT101" s="24"/>
      <c r="CU101" s="24"/>
      <c r="CV101" s="24"/>
      <c r="CW101" s="24"/>
      <c r="CX101" s="24"/>
      <c r="CY101" s="24"/>
      <c r="CZ101" s="24"/>
      <c r="DA101" s="24"/>
      <c r="DB101" s="24"/>
      <c r="DC101" s="24"/>
      <c r="DD101" s="24"/>
      <c r="DE101" s="24"/>
      <c r="DF101" s="24"/>
      <c r="DG101" s="24"/>
      <c r="DH101" s="24"/>
      <c r="DI101" s="24"/>
      <c r="DJ101" s="24"/>
      <c r="DK101" s="24"/>
      <c r="DL101" s="24"/>
      <c r="DM101" s="24"/>
      <c r="DN101" s="24"/>
      <c r="DO101" s="24"/>
      <c r="DP101" s="24"/>
      <c r="DQ101" s="24"/>
      <c r="DR101" s="24"/>
      <c r="DS101" s="24"/>
      <c r="DT101" s="24"/>
      <c r="DU101" s="24"/>
      <c r="DV101" s="24"/>
      <c r="DW101" s="24"/>
      <c r="DX101" s="24"/>
      <c r="DY101" s="24"/>
      <c r="DZ101" s="24"/>
      <c r="EA101" s="24"/>
      <c r="EB101" s="24"/>
      <c r="EC101" s="24"/>
      <c r="ED101" s="24"/>
      <c r="EE101" s="24"/>
      <c r="EF101" s="24"/>
      <c r="EG101" s="24"/>
      <c r="EH101" s="24"/>
      <c r="EI101" s="24"/>
      <c r="EJ101" s="24"/>
      <c r="EK101" s="24"/>
      <c r="EL101" s="24"/>
      <c r="EM101" s="24"/>
      <c r="EN101" s="24"/>
      <c r="EO101" s="24"/>
      <c r="EP101" s="24"/>
      <c r="EQ101" s="24"/>
      <c r="ER101" s="24"/>
      <c r="ES101" s="24"/>
      <c r="ET101" s="24"/>
      <c r="EU101" s="24"/>
      <c r="EV101" s="24"/>
      <c r="EW101" s="24"/>
      <c r="EX101" s="24"/>
      <c r="EY101" s="24"/>
      <c r="EZ101" s="24"/>
      <c r="FA101" s="24"/>
      <c r="FB101" s="24"/>
      <c r="FC101" s="24"/>
      <c r="FD101" s="24"/>
      <c r="FE101" s="24"/>
      <c r="FF101" s="24"/>
      <c r="FG101" s="24"/>
      <c r="FH101" s="24"/>
      <c r="FI101" s="24"/>
      <c r="FJ101" s="24"/>
      <c r="FK101" s="24"/>
      <c r="FL101" s="24"/>
      <c r="FM101" s="24"/>
      <c r="FN101" s="24"/>
      <c r="FO101" s="24"/>
      <c r="FP101" s="24"/>
      <c r="FQ101" s="24"/>
      <c r="FR101" s="24"/>
      <c r="FS101" s="24"/>
      <c r="FT101" s="24"/>
      <c r="FU101" s="24"/>
      <c r="FV101" s="24"/>
      <c r="FW101" s="24"/>
      <c r="FX101" s="24"/>
      <c r="FY101" s="24"/>
      <c r="FZ101" s="24"/>
      <c r="GA101" s="24"/>
      <c r="GB101" s="24"/>
      <c r="GC101" s="24"/>
      <c r="GD101" s="24"/>
      <c r="GE101" s="24"/>
      <c r="GF101" s="24"/>
      <c r="GG101" s="24"/>
      <c r="GH101" s="24"/>
      <c r="GI101" s="24"/>
      <c r="GJ101" s="24"/>
      <c r="GK101" s="24"/>
      <c r="GL101" s="24"/>
      <c r="GM101" s="24"/>
      <c r="GN101" s="24"/>
      <c r="GO101" s="24"/>
      <c r="GP101" s="24"/>
      <c r="GQ101" s="24"/>
      <c r="GR101" s="24"/>
      <c r="GS101" s="24"/>
      <c r="GT101" s="24"/>
      <c r="GU101" s="24"/>
      <c r="GV101" s="24"/>
      <c r="GW101" s="24"/>
      <c r="GX101" s="24"/>
      <c r="GY101" s="24"/>
      <c r="GZ101" s="24"/>
      <c r="HA101" s="24"/>
      <c r="HB101" s="24"/>
      <c r="HC101" s="24"/>
      <c r="HD101" s="24"/>
      <c r="HE101" s="24"/>
      <c r="HF101" s="24"/>
      <c r="HG101" s="24"/>
      <c r="HH101" s="24"/>
      <c r="HI101" s="24"/>
      <c r="HJ101" s="24"/>
    </row>
    <row r="102" spans="1:218" ht="24.95" customHeight="1" thickBot="1">
      <c r="A102" s="4708"/>
      <c r="B102" s="2101">
        <v>97</v>
      </c>
      <c r="C102" s="1758" t="s">
        <v>164</v>
      </c>
      <c r="D102" s="1722" t="s">
        <v>633</v>
      </c>
      <c r="E102" s="3084">
        <v>107</v>
      </c>
      <c r="F102" s="1736">
        <v>117.33</v>
      </c>
      <c r="G102" s="1736"/>
      <c r="H102" s="1736"/>
      <c r="I102" s="1736">
        <f t="shared" si="25"/>
        <v>35.492325000000001</v>
      </c>
      <c r="J102" s="1743" t="s">
        <v>3293</v>
      </c>
      <c r="K102" s="1067">
        <v>1146</v>
      </c>
      <c r="L102" s="1067">
        <v>1178</v>
      </c>
      <c r="M102" s="1067">
        <f t="shared" si="29"/>
        <v>32</v>
      </c>
      <c r="N102" s="1067">
        <v>1050</v>
      </c>
      <c r="O102" s="1067">
        <v>1089</v>
      </c>
      <c r="P102" s="1067">
        <f t="shared" si="22"/>
        <v>39</v>
      </c>
      <c r="Q102" s="1067">
        <v>153288</v>
      </c>
      <c r="R102" s="1067">
        <v>156899</v>
      </c>
      <c r="S102" s="1067">
        <f t="shared" si="32"/>
        <v>3611</v>
      </c>
      <c r="T102" s="1057"/>
      <c r="U102" s="1057"/>
      <c r="V102" s="1057"/>
      <c r="W102" s="240">
        <v>1</v>
      </c>
      <c r="X102" s="391">
        <f t="shared" ref="X102:X132" si="33">R102-Q102</f>
        <v>3611</v>
      </c>
      <c r="Y102" s="391"/>
      <c r="Z102" s="1174" t="s">
        <v>1616</v>
      </c>
      <c r="AA102" s="1165">
        <f>+AA100+AA101</f>
        <v>402379.2</v>
      </c>
      <c r="AB102" s="1165">
        <f>+AB100+AB101</f>
        <v>409224</v>
      </c>
      <c r="AC102" s="1165">
        <f>+AC100+AC101</f>
        <v>2</v>
      </c>
      <c r="AD102" s="1165">
        <f>AD101+AD100</f>
        <v>6844.8000000000347</v>
      </c>
      <c r="AE102" s="1166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  <c r="CO102" s="24"/>
      <c r="CP102" s="24"/>
      <c r="CQ102" s="24"/>
      <c r="CR102" s="24"/>
      <c r="CS102" s="24"/>
      <c r="CT102" s="24"/>
      <c r="CU102" s="24"/>
      <c r="CV102" s="24"/>
      <c r="CW102" s="24"/>
      <c r="CX102" s="24"/>
      <c r="CY102" s="24"/>
      <c r="CZ102" s="24"/>
      <c r="DA102" s="24"/>
      <c r="DB102" s="24"/>
      <c r="DC102" s="24"/>
      <c r="DD102" s="24"/>
      <c r="DE102" s="24"/>
      <c r="DF102" s="24"/>
      <c r="DG102" s="24"/>
      <c r="DH102" s="24"/>
      <c r="DI102" s="24"/>
      <c r="DJ102" s="24"/>
      <c r="DK102" s="24"/>
      <c r="DL102" s="24"/>
      <c r="DM102" s="24"/>
      <c r="DN102" s="24"/>
      <c r="DO102" s="24"/>
      <c r="DP102" s="24"/>
      <c r="DQ102" s="24"/>
      <c r="DR102" s="24"/>
      <c r="DS102" s="24"/>
      <c r="DT102" s="24"/>
      <c r="DU102" s="24"/>
      <c r="DV102" s="24"/>
      <c r="DW102" s="24"/>
      <c r="DX102" s="24"/>
      <c r="DY102" s="24"/>
      <c r="DZ102" s="24"/>
      <c r="EA102" s="24"/>
      <c r="EB102" s="24"/>
      <c r="EC102" s="24"/>
      <c r="ED102" s="24"/>
      <c r="EE102" s="24"/>
      <c r="EF102" s="24"/>
      <c r="EG102" s="24"/>
      <c r="EH102" s="24"/>
      <c r="EI102" s="24"/>
      <c r="EJ102" s="24"/>
      <c r="EK102" s="24"/>
      <c r="EL102" s="24"/>
      <c r="EM102" s="24"/>
      <c r="EN102" s="24"/>
      <c r="EO102" s="24"/>
      <c r="EP102" s="24"/>
      <c r="EQ102" s="24"/>
      <c r="ER102" s="24"/>
      <c r="ES102" s="24"/>
      <c r="ET102" s="24"/>
      <c r="EU102" s="24"/>
      <c r="EV102" s="24"/>
      <c r="EW102" s="24"/>
      <c r="EX102" s="24"/>
      <c r="EY102" s="24"/>
      <c r="EZ102" s="24"/>
      <c r="FA102" s="24"/>
      <c r="FB102" s="24"/>
      <c r="FC102" s="24"/>
      <c r="FD102" s="24"/>
      <c r="FE102" s="24"/>
      <c r="FF102" s="24"/>
      <c r="FG102" s="24"/>
      <c r="FH102" s="24"/>
      <c r="FI102" s="24"/>
      <c r="FJ102" s="24"/>
      <c r="FK102" s="24"/>
      <c r="FL102" s="24"/>
      <c r="FM102" s="24"/>
      <c r="FN102" s="24"/>
      <c r="FO102" s="24"/>
      <c r="FP102" s="24"/>
      <c r="FQ102" s="24"/>
      <c r="FR102" s="24"/>
      <c r="FS102" s="24"/>
      <c r="FT102" s="24"/>
      <c r="FU102" s="24"/>
      <c r="FV102" s="24"/>
      <c r="FW102" s="24"/>
      <c r="FX102" s="24"/>
      <c r="FY102" s="24"/>
      <c r="FZ102" s="24"/>
      <c r="GA102" s="24"/>
      <c r="GB102" s="24"/>
      <c r="GC102" s="24"/>
      <c r="GD102" s="24"/>
      <c r="GE102" s="24"/>
      <c r="GF102" s="24"/>
      <c r="GG102" s="24"/>
      <c r="GH102" s="24"/>
      <c r="GI102" s="24"/>
      <c r="GJ102" s="24"/>
      <c r="GK102" s="24"/>
      <c r="GL102" s="24"/>
      <c r="GM102" s="24"/>
      <c r="GN102" s="24"/>
      <c r="GO102" s="24"/>
      <c r="GP102" s="24"/>
      <c r="GQ102" s="24"/>
      <c r="GR102" s="24"/>
      <c r="GS102" s="24"/>
      <c r="GT102" s="24"/>
      <c r="GU102" s="24"/>
      <c r="GV102" s="24"/>
      <c r="GW102" s="24"/>
      <c r="GX102" s="24"/>
      <c r="GY102" s="24"/>
      <c r="GZ102" s="24"/>
      <c r="HA102" s="24"/>
      <c r="HB102" s="24"/>
      <c r="HC102" s="24"/>
      <c r="HD102" s="24"/>
      <c r="HE102" s="24"/>
      <c r="HF102" s="24"/>
      <c r="HG102" s="24"/>
      <c r="HH102" s="24"/>
      <c r="HI102" s="24"/>
      <c r="HJ102" s="24"/>
    </row>
    <row r="103" spans="1:218" ht="24.95" customHeight="1">
      <c r="A103" s="4708"/>
      <c r="B103" s="2101">
        <v>98</v>
      </c>
      <c r="C103" s="1758" t="s">
        <v>164</v>
      </c>
      <c r="D103" s="1722" t="s">
        <v>633</v>
      </c>
      <c r="E103" s="3084">
        <v>108</v>
      </c>
      <c r="F103" s="1736">
        <v>102</v>
      </c>
      <c r="G103" s="1736"/>
      <c r="H103" s="1736"/>
      <c r="I103" s="1736">
        <f t="shared" si="25"/>
        <v>30.855</v>
      </c>
      <c r="J103" s="1743" t="s">
        <v>1285</v>
      </c>
      <c r="K103" s="1057">
        <v>3279</v>
      </c>
      <c r="L103" s="1057">
        <v>3298</v>
      </c>
      <c r="M103" s="1057">
        <f t="shared" si="29"/>
        <v>19</v>
      </c>
      <c r="N103" s="1057">
        <v>2053</v>
      </c>
      <c r="O103" s="1057">
        <v>2088</v>
      </c>
      <c r="P103" s="1057">
        <f t="shared" si="22"/>
        <v>35</v>
      </c>
      <c r="Q103" s="1067">
        <v>346728</v>
      </c>
      <c r="R103" s="1067">
        <v>351346</v>
      </c>
      <c r="S103" s="1067">
        <f t="shared" si="32"/>
        <v>4618</v>
      </c>
      <c r="T103" s="1057"/>
      <c r="U103" s="1057"/>
      <c r="V103" s="1057"/>
      <c r="W103" s="240">
        <v>1</v>
      </c>
      <c r="X103" s="391">
        <f t="shared" si="33"/>
        <v>4618</v>
      </c>
      <c r="Y103" s="391"/>
      <c r="Z103" s="1102"/>
      <c r="AA103" s="1161"/>
      <c r="AB103" s="1161"/>
      <c r="AC103" s="1161"/>
      <c r="AD103" s="1161"/>
      <c r="AE103" s="1102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  <c r="CO103" s="24"/>
      <c r="CP103" s="24"/>
      <c r="CQ103" s="24"/>
      <c r="CR103" s="24"/>
      <c r="CS103" s="24"/>
      <c r="CT103" s="24"/>
      <c r="CU103" s="24"/>
      <c r="CV103" s="24"/>
      <c r="CW103" s="24"/>
      <c r="CX103" s="24"/>
      <c r="CY103" s="24"/>
      <c r="CZ103" s="24"/>
      <c r="DA103" s="24"/>
      <c r="DB103" s="24"/>
      <c r="DC103" s="24"/>
      <c r="DD103" s="24"/>
      <c r="DE103" s="24"/>
      <c r="DF103" s="24"/>
      <c r="DG103" s="24"/>
      <c r="DH103" s="24"/>
      <c r="DI103" s="24"/>
      <c r="DJ103" s="24"/>
      <c r="DK103" s="24"/>
      <c r="DL103" s="24"/>
      <c r="DM103" s="24"/>
      <c r="DN103" s="24"/>
      <c r="DO103" s="24"/>
      <c r="DP103" s="24"/>
      <c r="DQ103" s="24"/>
      <c r="DR103" s="24"/>
      <c r="DS103" s="24"/>
      <c r="DT103" s="24"/>
      <c r="DU103" s="24"/>
      <c r="DV103" s="24"/>
      <c r="DW103" s="24"/>
      <c r="DX103" s="24"/>
      <c r="DY103" s="24"/>
      <c r="DZ103" s="24"/>
      <c r="EA103" s="24"/>
      <c r="EB103" s="24"/>
      <c r="EC103" s="24"/>
      <c r="ED103" s="24"/>
      <c r="EE103" s="24"/>
      <c r="EF103" s="24"/>
      <c r="EG103" s="24"/>
      <c r="EH103" s="24"/>
      <c r="EI103" s="24"/>
      <c r="EJ103" s="24"/>
      <c r="EK103" s="24"/>
      <c r="EL103" s="24"/>
      <c r="EM103" s="24"/>
      <c r="EN103" s="24"/>
      <c r="EO103" s="24"/>
      <c r="EP103" s="24"/>
      <c r="EQ103" s="24"/>
      <c r="ER103" s="24"/>
      <c r="ES103" s="24"/>
      <c r="ET103" s="24"/>
      <c r="EU103" s="24"/>
      <c r="EV103" s="24"/>
      <c r="EW103" s="24"/>
      <c r="EX103" s="24"/>
      <c r="EY103" s="24"/>
      <c r="EZ103" s="24"/>
      <c r="FA103" s="24"/>
      <c r="FB103" s="24"/>
      <c r="FC103" s="24"/>
      <c r="FD103" s="24"/>
      <c r="FE103" s="24"/>
      <c r="FF103" s="24"/>
      <c r="FG103" s="24"/>
      <c r="FH103" s="24"/>
      <c r="FI103" s="24"/>
      <c r="FJ103" s="24"/>
      <c r="FK103" s="24"/>
      <c r="FL103" s="24"/>
      <c r="FM103" s="24"/>
      <c r="FN103" s="24"/>
      <c r="FO103" s="24"/>
      <c r="FP103" s="24"/>
      <c r="FQ103" s="24"/>
      <c r="FR103" s="24"/>
      <c r="FS103" s="24"/>
      <c r="FT103" s="24"/>
      <c r="FU103" s="24"/>
      <c r="FV103" s="24"/>
      <c r="FW103" s="24"/>
      <c r="FX103" s="24"/>
      <c r="FY103" s="24"/>
      <c r="FZ103" s="24"/>
      <c r="GA103" s="24"/>
      <c r="GB103" s="24"/>
      <c r="GC103" s="24"/>
      <c r="GD103" s="24"/>
      <c r="GE103" s="24"/>
      <c r="GF103" s="24"/>
      <c r="GG103" s="24"/>
      <c r="GH103" s="24"/>
      <c r="GI103" s="24"/>
      <c r="GJ103" s="24"/>
      <c r="GK103" s="24"/>
      <c r="GL103" s="24"/>
      <c r="GM103" s="24"/>
      <c r="GN103" s="24"/>
      <c r="GO103" s="24"/>
      <c r="GP103" s="24"/>
      <c r="GQ103" s="24"/>
      <c r="GR103" s="24"/>
      <c r="GS103" s="24"/>
      <c r="GT103" s="24"/>
      <c r="GU103" s="24"/>
      <c r="GV103" s="24"/>
      <c r="GW103" s="24"/>
      <c r="GX103" s="24"/>
      <c r="GY103" s="24"/>
      <c r="GZ103" s="24"/>
      <c r="HA103" s="24"/>
      <c r="HB103" s="24"/>
      <c r="HC103" s="24"/>
      <c r="HD103" s="24"/>
      <c r="HE103" s="24"/>
      <c r="HF103" s="24"/>
      <c r="HG103" s="24"/>
      <c r="HH103" s="24"/>
      <c r="HI103" s="24"/>
      <c r="HJ103" s="24"/>
    </row>
    <row r="104" spans="1:218" s="3124" customFormat="1" ht="24.95" customHeight="1">
      <c r="A104" s="4708"/>
      <c r="B104" s="2101">
        <v>99</v>
      </c>
      <c r="C104" s="1758" t="s">
        <v>164</v>
      </c>
      <c r="D104" s="1778" t="s">
        <v>633</v>
      </c>
      <c r="E104" s="3094">
        <v>109</v>
      </c>
      <c r="F104" s="1709">
        <v>108.6</v>
      </c>
      <c r="G104" s="1709"/>
      <c r="H104" s="1709"/>
      <c r="I104" s="1709">
        <f>F104*0.3025</f>
        <v>32.851499999999994</v>
      </c>
      <c r="J104" s="1737" t="s">
        <v>2630</v>
      </c>
      <c r="K104" s="1067">
        <v>65</v>
      </c>
      <c r="L104" s="1067">
        <v>90</v>
      </c>
      <c r="M104" s="1057">
        <f t="shared" si="29"/>
        <v>25</v>
      </c>
      <c r="N104" s="1067">
        <v>353</v>
      </c>
      <c r="O104" s="1067">
        <v>402</v>
      </c>
      <c r="P104" s="1067">
        <f>O104-N104</f>
        <v>49</v>
      </c>
      <c r="Q104" s="1067">
        <v>148421</v>
      </c>
      <c r="R104" s="1067">
        <v>153634</v>
      </c>
      <c r="S104" s="1067">
        <f t="shared" si="32"/>
        <v>5213</v>
      </c>
      <c r="T104" s="1067"/>
      <c r="U104" s="1067"/>
      <c r="V104" s="1067"/>
      <c r="W104" s="1061">
        <v>1</v>
      </c>
      <c r="X104" s="3669">
        <f t="shared" si="33"/>
        <v>5213</v>
      </c>
      <c r="Y104" s="3669"/>
      <c r="Z104" s="24"/>
      <c r="AA104" s="24"/>
      <c r="AB104" s="24"/>
      <c r="AC104" s="24"/>
      <c r="AD104" s="24"/>
      <c r="AE104" s="24"/>
      <c r="AF104" s="24"/>
      <c r="AG104" s="24"/>
      <c r="AH104" s="24"/>
    </row>
    <row r="105" spans="1:218" ht="24.95" customHeight="1">
      <c r="A105" s="4708"/>
      <c r="B105" s="2101">
        <v>100</v>
      </c>
      <c r="C105" s="1758" t="s">
        <v>164</v>
      </c>
      <c r="D105" s="1707" t="s">
        <v>633</v>
      </c>
      <c r="E105" s="3094">
        <v>110</v>
      </c>
      <c r="F105" s="1709">
        <v>153.21</v>
      </c>
      <c r="G105" s="1709"/>
      <c r="H105" s="1709"/>
      <c r="I105" s="1709">
        <f t="shared" si="25"/>
        <v>46.346025000000004</v>
      </c>
      <c r="J105" s="4118" t="s">
        <v>3557</v>
      </c>
      <c r="K105" s="1057">
        <v>148</v>
      </c>
      <c r="L105" s="1057">
        <v>310</v>
      </c>
      <c r="M105" s="1057">
        <f t="shared" si="29"/>
        <v>162</v>
      </c>
      <c r="N105" s="1057"/>
      <c r="O105" s="1057"/>
      <c r="P105" s="1057">
        <f t="shared" si="22"/>
        <v>0</v>
      </c>
      <c r="Q105" s="1067">
        <v>117221</v>
      </c>
      <c r="R105" s="1067">
        <v>126644</v>
      </c>
      <c r="S105" s="1067">
        <f t="shared" si="32"/>
        <v>9423</v>
      </c>
      <c r="T105" s="1057"/>
      <c r="U105" s="1057"/>
      <c r="V105" s="1057"/>
      <c r="W105" s="240">
        <v>1</v>
      </c>
      <c r="X105" s="391">
        <f t="shared" si="33"/>
        <v>9423</v>
      </c>
      <c r="Y105" s="391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  <c r="CO105" s="24"/>
      <c r="CP105" s="24"/>
      <c r="CQ105" s="24"/>
      <c r="CR105" s="24"/>
      <c r="CS105" s="24"/>
      <c r="CT105" s="24"/>
      <c r="CU105" s="24"/>
      <c r="CV105" s="24"/>
      <c r="CW105" s="24"/>
      <c r="CX105" s="24"/>
      <c r="CY105" s="24"/>
      <c r="CZ105" s="24"/>
      <c r="DA105" s="24"/>
      <c r="DB105" s="24"/>
      <c r="DC105" s="24"/>
      <c r="DD105" s="24"/>
      <c r="DE105" s="24"/>
      <c r="DF105" s="24"/>
      <c r="DG105" s="24"/>
      <c r="DH105" s="24"/>
      <c r="DI105" s="24"/>
      <c r="DJ105" s="24"/>
      <c r="DK105" s="24"/>
      <c r="DL105" s="24"/>
      <c r="DM105" s="24"/>
      <c r="DN105" s="24"/>
      <c r="DO105" s="24"/>
      <c r="DP105" s="24"/>
      <c r="DQ105" s="24"/>
      <c r="DR105" s="24"/>
      <c r="DS105" s="24"/>
      <c r="DT105" s="24"/>
      <c r="DU105" s="24"/>
      <c r="DV105" s="24"/>
      <c r="DW105" s="24"/>
      <c r="DX105" s="24"/>
      <c r="DY105" s="24"/>
      <c r="DZ105" s="24"/>
      <c r="EA105" s="24"/>
      <c r="EB105" s="24"/>
      <c r="EC105" s="24"/>
      <c r="ED105" s="24"/>
      <c r="EE105" s="24"/>
      <c r="EF105" s="24"/>
      <c r="EG105" s="24"/>
      <c r="EH105" s="24"/>
      <c r="EI105" s="24"/>
      <c r="EJ105" s="24"/>
      <c r="EK105" s="24"/>
      <c r="EL105" s="24"/>
      <c r="EM105" s="24"/>
      <c r="EN105" s="24"/>
      <c r="EO105" s="24"/>
      <c r="EP105" s="24"/>
      <c r="EQ105" s="24"/>
      <c r="ER105" s="24"/>
      <c r="ES105" s="24"/>
      <c r="ET105" s="24"/>
      <c r="EU105" s="24"/>
      <c r="EV105" s="24"/>
      <c r="EW105" s="24"/>
      <c r="EX105" s="24"/>
      <c r="EY105" s="24"/>
      <c r="EZ105" s="24"/>
      <c r="FA105" s="24"/>
      <c r="FB105" s="24"/>
      <c r="FC105" s="24"/>
      <c r="FD105" s="24"/>
      <c r="FE105" s="24"/>
      <c r="FF105" s="24"/>
      <c r="FG105" s="24"/>
      <c r="FH105" s="24"/>
      <c r="FI105" s="24"/>
      <c r="FJ105" s="24"/>
      <c r="FK105" s="24"/>
      <c r="FL105" s="24"/>
      <c r="FM105" s="24"/>
      <c r="FN105" s="24"/>
      <c r="FO105" s="24"/>
      <c r="FP105" s="24"/>
      <c r="FQ105" s="24"/>
      <c r="FR105" s="24"/>
      <c r="FS105" s="24"/>
      <c r="FT105" s="24"/>
      <c r="FU105" s="24"/>
      <c r="FV105" s="24"/>
      <c r="FW105" s="24"/>
      <c r="FX105" s="24"/>
      <c r="FY105" s="24"/>
      <c r="FZ105" s="24"/>
      <c r="GA105" s="24"/>
      <c r="GB105" s="24"/>
      <c r="GC105" s="24"/>
      <c r="GD105" s="24"/>
      <c r="GE105" s="24"/>
      <c r="GF105" s="24"/>
      <c r="GG105" s="24"/>
      <c r="GH105" s="24"/>
      <c r="GI105" s="24"/>
      <c r="GJ105" s="24"/>
      <c r="GK105" s="24"/>
      <c r="GL105" s="24"/>
      <c r="GM105" s="24"/>
      <c r="GN105" s="24"/>
      <c r="GO105" s="24"/>
      <c r="GP105" s="24"/>
      <c r="GQ105" s="24"/>
      <c r="GR105" s="24"/>
      <c r="GS105" s="24"/>
      <c r="GT105" s="24"/>
      <c r="GU105" s="24"/>
      <c r="GV105" s="24"/>
      <c r="GW105" s="24"/>
      <c r="GX105" s="24"/>
      <c r="GY105" s="24"/>
      <c r="GZ105" s="24"/>
      <c r="HA105" s="24"/>
      <c r="HB105" s="24"/>
      <c r="HC105" s="24"/>
      <c r="HD105" s="24"/>
      <c r="HE105" s="24"/>
      <c r="HF105" s="24"/>
      <c r="HG105" s="24"/>
      <c r="HH105" s="24"/>
      <c r="HI105" s="24"/>
      <c r="HJ105" s="24"/>
    </row>
    <row r="106" spans="1:218" ht="24.95" customHeight="1">
      <c r="A106" s="4708"/>
      <c r="B106" s="2101">
        <v>101</v>
      </c>
      <c r="C106" s="1758" t="s">
        <v>164</v>
      </c>
      <c r="D106" s="1707" t="s">
        <v>633</v>
      </c>
      <c r="E106" s="3094">
        <v>111</v>
      </c>
      <c r="F106" s="1736">
        <v>164.58</v>
      </c>
      <c r="G106" s="1736"/>
      <c r="H106" s="1736"/>
      <c r="I106" s="1736">
        <f t="shared" si="25"/>
        <v>49.785450000000004</v>
      </c>
      <c r="J106" s="1710" t="s">
        <v>3570</v>
      </c>
      <c r="K106" s="1057">
        <v>2123</v>
      </c>
      <c r="L106" s="1057">
        <v>2172</v>
      </c>
      <c r="M106" s="1057">
        <f t="shared" si="29"/>
        <v>49</v>
      </c>
      <c r="N106" s="1057">
        <v>4472</v>
      </c>
      <c r="O106" s="1057">
        <v>4573</v>
      </c>
      <c r="P106" s="1057">
        <f t="shared" si="22"/>
        <v>101</v>
      </c>
      <c r="Q106" s="1067">
        <v>166623</v>
      </c>
      <c r="R106" s="1067">
        <v>171104</v>
      </c>
      <c r="S106" s="1067">
        <f t="shared" si="32"/>
        <v>4481</v>
      </c>
      <c r="T106" s="1057"/>
      <c r="U106" s="1057"/>
      <c r="V106" s="1057"/>
      <c r="W106" s="240">
        <v>1</v>
      </c>
      <c r="X106" s="391">
        <f t="shared" si="33"/>
        <v>4481</v>
      </c>
      <c r="Y106" s="391"/>
      <c r="Z106" s="3124"/>
      <c r="AA106" s="3124"/>
      <c r="AB106" s="3124"/>
      <c r="AC106" s="3124"/>
      <c r="AD106" s="3124"/>
      <c r="AE106" s="3124"/>
      <c r="AF106" s="3124"/>
      <c r="AG106" s="3124"/>
      <c r="AH106" s="31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  <c r="CO106" s="24"/>
      <c r="CP106" s="24"/>
      <c r="CQ106" s="24"/>
      <c r="CR106" s="24"/>
      <c r="CS106" s="24"/>
      <c r="CT106" s="24"/>
      <c r="CU106" s="24"/>
      <c r="CV106" s="24"/>
      <c r="CW106" s="24"/>
      <c r="CX106" s="24"/>
      <c r="CY106" s="24"/>
      <c r="CZ106" s="24"/>
      <c r="DA106" s="24"/>
      <c r="DB106" s="24"/>
      <c r="DC106" s="24"/>
      <c r="DD106" s="24"/>
      <c r="DE106" s="24"/>
      <c r="DF106" s="24"/>
      <c r="DG106" s="24"/>
      <c r="DH106" s="24"/>
      <c r="DI106" s="24"/>
      <c r="DJ106" s="24"/>
      <c r="DK106" s="24"/>
      <c r="DL106" s="24"/>
      <c r="DM106" s="24"/>
      <c r="DN106" s="24"/>
      <c r="DO106" s="24"/>
      <c r="DP106" s="24"/>
      <c r="DQ106" s="24"/>
      <c r="DR106" s="24"/>
      <c r="DS106" s="24"/>
      <c r="DT106" s="24"/>
      <c r="DU106" s="24"/>
      <c r="DV106" s="24"/>
      <c r="DW106" s="24"/>
      <c r="DX106" s="24"/>
      <c r="DY106" s="24"/>
      <c r="DZ106" s="24"/>
      <c r="EA106" s="24"/>
      <c r="EB106" s="24"/>
      <c r="EC106" s="24"/>
      <c r="ED106" s="24"/>
      <c r="EE106" s="24"/>
      <c r="EF106" s="24"/>
      <c r="EG106" s="24"/>
      <c r="EH106" s="24"/>
      <c r="EI106" s="24"/>
      <c r="EJ106" s="24"/>
      <c r="EK106" s="24"/>
      <c r="EL106" s="24"/>
      <c r="EM106" s="24"/>
      <c r="EN106" s="24"/>
      <c r="EO106" s="24"/>
      <c r="EP106" s="24"/>
      <c r="EQ106" s="24"/>
      <c r="ER106" s="24"/>
      <c r="ES106" s="24"/>
      <c r="ET106" s="24"/>
      <c r="EU106" s="24"/>
      <c r="EV106" s="24"/>
      <c r="EW106" s="24"/>
      <c r="EX106" s="24"/>
      <c r="EY106" s="24"/>
      <c r="EZ106" s="24"/>
      <c r="FA106" s="24"/>
      <c r="FB106" s="24"/>
      <c r="FC106" s="24"/>
      <c r="FD106" s="24"/>
      <c r="FE106" s="24"/>
      <c r="FF106" s="24"/>
      <c r="FG106" s="24"/>
      <c r="FH106" s="24"/>
      <c r="FI106" s="24"/>
      <c r="FJ106" s="24"/>
      <c r="FK106" s="24"/>
      <c r="FL106" s="24"/>
      <c r="FM106" s="24"/>
      <c r="FN106" s="24"/>
      <c r="FO106" s="24"/>
      <c r="FP106" s="24"/>
      <c r="FQ106" s="24"/>
      <c r="FR106" s="24"/>
      <c r="FS106" s="24"/>
      <c r="FT106" s="24"/>
      <c r="FU106" s="24"/>
      <c r="FV106" s="24"/>
      <c r="FW106" s="24"/>
      <c r="FX106" s="24"/>
      <c r="FY106" s="24"/>
      <c r="FZ106" s="24"/>
      <c r="GA106" s="24"/>
      <c r="GB106" s="24"/>
      <c r="GC106" s="24"/>
      <c r="GD106" s="24"/>
      <c r="GE106" s="24"/>
      <c r="GF106" s="24"/>
      <c r="GG106" s="24"/>
      <c r="GH106" s="24"/>
      <c r="GI106" s="24"/>
      <c r="GJ106" s="24"/>
      <c r="GK106" s="24"/>
      <c r="GL106" s="24"/>
      <c r="GM106" s="24"/>
      <c r="GN106" s="24"/>
      <c r="GO106" s="24"/>
      <c r="GP106" s="24"/>
      <c r="GQ106" s="24"/>
      <c r="GR106" s="24"/>
      <c r="GS106" s="24"/>
      <c r="GT106" s="24"/>
      <c r="GU106" s="24"/>
      <c r="GV106" s="24"/>
      <c r="GW106" s="24"/>
      <c r="GX106" s="24"/>
      <c r="GY106" s="24"/>
      <c r="GZ106" s="24"/>
      <c r="HA106" s="24"/>
      <c r="HB106" s="24"/>
      <c r="HC106" s="24"/>
      <c r="HD106" s="24"/>
      <c r="HE106" s="24"/>
      <c r="HF106" s="24"/>
      <c r="HG106" s="24"/>
      <c r="HH106" s="24"/>
      <c r="HI106" s="24"/>
      <c r="HJ106" s="24"/>
    </row>
    <row r="107" spans="1:218" ht="24.95" customHeight="1">
      <c r="A107" s="4708"/>
      <c r="B107" s="2101">
        <v>102</v>
      </c>
      <c r="C107" s="1758" t="s">
        <v>164</v>
      </c>
      <c r="D107" s="1707" t="s">
        <v>858</v>
      </c>
      <c r="E107" s="3094" t="s">
        <v>899</v>
      </c>
      <c r="F107" s="1736">
        <v>394.51</v>
      </c>
      <c r="G107" s="1736"/>
      <c r="H107" s="1736"/>
      <c r="I107" s="1736">
        <v>119.33</v>
      </c>
      <c r="J107" s="1737" t="s">
        <v>1840</v>
      </c>
      <c r="K107" s="1057">
        <v>2521</v>
      </c>
      <c r="L107" s="1057">
        <v>2610</v>
      </c>
      <c r="M107" s="1057">
        <f t="shared" si="29"/>
        <v>89</v>
      </c>
      <c r="N107" s="1057">
        <v>709</v>
      </c>
      <c r="O107" s="1057">
        <v>758</v>
      </c>
      <c r="P107" s="1057">
        <f t="shared" si="22"/>
        <v>49</v>
      </c>
      <c r="Q107" s="1067">
        <v>401372</v>
      </c>
      <c r="R107" s="1067">
        <v>408323</v>
      </c>
      <c r="S107" s="1067">
        <f t="shared" si="32"/>
        <v>6951</v>
      </c>
      <c r="T107" s="1057"/>
      <c r="U107" s="1057"/>
      <c r="V107" s="1057"/>
      <c r="W107" s="240">
        <v>1</v>
      </c>
      <c r="X107" s="391">
        <f t="shared" si="33"/>
        <v>6951</v>
      </c>
      <c r="Y107" s="391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  <c r="CO107" s="24"/>
      <c r="CP107" s="24"/>
      <c r="CQ107" s="24"/>
      <c r="CR107" s="24"/>
      <c r="CS107" s="24"/>
      <c r="CT107" s="24"/>
      <c r="CU107" s="24"/>
      <c r="CV107" s="24"/>
      <c r="CW107" s="24"/>
      <c r="CX107" s="24"/>
      <c r="CY107" s="24"/>
      <c r="CZ107" s="24"/>
      <c r="DA107" s="24"/>
      <c r="DB107" s="24"/>
      <c r="DC107" s="24"/>
      <c r="DD107" s="24"/>
      <c r="DE107" s="24"/>
      <c r="DF107" s="24"/>
      <c r="DG107" s="24"/>
      <c r="DH107" s="24"/>
      <c r="DI107" s="24"/>
      <c r="DJ107" s="24"/>
      <c r="DK107" s="24"/>
      <c r="DL107" s="24"/>
      <c r="DM107" s="24"/>
      <c r="DN107" s="24"/>
      <c r="DO107" s="24"/>
      <c r="DP107" s="24"/>
      <c r="DQ107" s="24"/>
      <c r="DR107" s="24"/>
      <c r="DS107" s="24"/>
      <c r="DT107" s="24"/>
      <c r="DU107" s="24"/>
      <c r="DV107" s="24"/>
      <c r="DW107" s="24"/>
      <c r="DX107" s="24"/>
      <c r="DY107" s="24"/>
      <c r="DZ107" s="24"/>
      <c r="EA107" s="24"/>
      <c r="EB107" s="24"/>
      <c r="EC107" s="24"/>
      <c r="ED107" s="24"/>
      <c r="EE107" s="24"/>
      <c r="EF107" s="24"/>
      <c r="EG107" s="24"/>
      <c r="EH107" s="24"/>
      <c r="EI107" s="24"/>
      <c r="EJ107" s="24"/>
      <c r="EK107" s="24"/>
      <c r="EL107" s="24"/>
      <c r="EM107" s="24"/>
      <c r="EN107" s="24"/>
      <c r="EO107" s="24"/>
      <c r="EP107" s="24"/>
      <c r="EQ107" s="24"/>
      <c r="ER107" s="24"/>
      <c r="ES107" s="24"/>
      <c r="ET107" s="24"/>
      <c r="EU107" s="24"/>
      <c r="EV107" s="24"/>
      <c r="EW107" s="24"/>
      <c r="EX107" s="24"/>
      <c r="EY107" s="24"/>
      <c r="EZ107" s="24"/>
      <c r="FA107" s="24"/>
      <c r="FB107" s="24"/>
      <c r="FC107" s="24"/>
      <c r="FD107" s="24"/>
      <c r="FE107" s="24"/>
      <c r="FF107" s="24"/>
      <c r="FG107" s="24"/>
      <c r="FH107" s="24"/>
      <c r="FI107" s="24"/>
      <c r="FJ107" s="24"/>
      <c r="FK107" s="24"/>
      <c r="FL107" s="24"/>
      <c r="FM107" s="24"/>
      <c r="FN107" s="24"/>
      <c r="FO107" s="24"/>
      <c r="FP107" s="24"/>
      <c r="FQ107" s="24"/>
      <c r="FR107" s="24"/>
      <c r="FS107" s="24"/>
      <c r="FT107" s="24"/>
      <c r="FU107" s="24"/>
      <c r="FV107" s="24"/>
      <c r="FW107" s="24"/>
      <c r="FX107" s="24"/>
      <c r="FY107" s="24"/>
      <c r="FZ107" s="24"/>
      <c r="GA107" s="24"/>
      <c r="GB107" s="24"/>
      <c r="GC107" s="24"/>
      <c r="GD107" s="24"/>
      <c r="GE107" s="24"/>
      <c r="GF107" s="24"/>
      <c r="GG107" s="24"/>
      <c r="GH107" s="24"/>
      <c r="GI107" s="24"/>
      <c r="GJ107" s="24"/>
      <c r="GK107" s="24"/>
      <c r="GL107" s="24"/>
      <c r="GM107" s="24"/>
      <c r="GN107" s="24"/>
      <c r="GO107" s="24"/>
      <c r="GP107" s="24"/>
      <c r="GQ107" s="24"/>
      <c r="GR107" s="24"/>
      <c r="GS107" s="24"/>
      <c r="GT107" s="24"/>
      <c r="GU107" s="24"/>
      <c r="GV107" s="24"/>
      <c r="GW107" s="24"/>
      <c r="GX107" s="24"/>
      <c r="GY107" s="24"/>
      <c r="GZ107" s="24"/>
      <c r="HA107" s="24"/>
      <c r="HB107" s="24"/>
      <c r="HC107" s="24"/>
      <c r="HD107" s="24"/>
      <c r="HE107" s="24"/>
      <c r="HF107" s="24"/>
      <c r="HG107" s="24"/>
      <c r="HH107" s="24"/>
      <c r="HI107" s="24"/>
      <c r="HJ107" s="24"/>
    </row>
    <row r="108" spans="1:218" ht="24.95" customHeight="1">
      <c r="A108" s="4708"/>
      <c r="B108" s="2101">
        <v>103</v>
      </c>
      <c r="C108" s="1758" t="s">
        <v>164</v>
      </c>
      <c r="D108" s="1707" t="s">
        <v>633</v>
      </c>
      <c r="E108" s="3094" t="s">
        <v>2073</v>
      </c>
      <c r="F108" s="1736">
        <v>160.99</v>
      </c>
      <c r="G108" s="1736"/>
      <c r="H108" s="1736"/>
      <c r="I108" s="3126">
        <v>48.7</v>
      </c>
      <c r="J108" s="1710" t="s">
        <v>2997</v>
      </c>
      <c r="K108" s="1057">
        <v>294</v>
      </c>
      <c r="L108" s="1057">
        <v>331</v>
      </c>
      <c r="M108" s="1057">
        <f>L108-K108+45.25</f>
        <v>82.25</v>
      </c>
      <c r="N108" s="1057">
        <v>1177</v>
      </c>
      <c r="O108" s="1057">
        <v>1240</v>
      </c>
      <c r="P108" s="1057">
        <f>O108-N108+83.75</f>
        <v>146.75</v>
      </c>
      <c r="Q108" s="1067">
        <v>223315</v>
      </c>
      <c r="R108" s="1067">
        <v>227907</v>
      </c>
      <c r="S108" s="1067">
        <f t="shared" si="32"/>
        <v>4592</v>
      </c>
      <c r="T108" s="1057"/>
      <c r="U108" s="1057"/>
      <c r="V108" s="1057"/>
      <c r="W108" s="240">
        <v>1</v>
      </c>
      <c r="X108" s="391">
        <f t="shared" si="33"/>
        <v>4592</v>
      </c>
      <c r="Y108" s="391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  <c r="CO108" s="24"/>
      <c r="CP108" s="24"/>
      <c r="CQ108" s="24"/>
      <c r="CR108" s="24"/>
      <c r="CS108" s="24"/>
      <c r="CT108" s="24"/>
      <c r="CU108" s="24"/>
      <c r="CV108" s="24"/>
      <c r="CW108" s="24"/>
      <c r="CX108" s="24"/>
      <c r="CY108" s="24"/>
      <c r="CZ108" s="24"/>
      <c r="DA108" s="24"/>
      <c r="DB108" s="24"/>
      <c r="DC108" s="24"/>
      <c r="DD108" s="24"/>
      <c r="DE108" s="24"/>
      <c r="DF108" s="24"/>
      <c r="DG108" s="24"/>
      <c r="DH108" s="24"/>
      <c r="DI108" s="24"/>
      <c r="DJ108" s="24"/>
      <c r="DK108" s="24"/>
      <c r="DL108" s="24"/>
      <c r="DM108" s="24"/>
      <c r="DN108" s="24"/>
      <c r="DO108" s="24"/>
      <c r="DP108" s="24"/>
      <c r="DQ108" s="24"/>
      <c r="DR108" s="24"/>
      <c r="DS108" s="24"/>
      <c r="DT108" s="24"/>
      <c r="DU108" s="24"/>
      <c r="DV108" s="24"/>
      <c r="DW108" s="24"/>
      <c r="DX108" s="24"/>
      <c r="DY108" s="24"/>
      <c r="DZ108" s="24"/>
      <c r="EA108" s="24"/>
      <c r="EB108" s="24"/>
      <c r="EC108" s="24"/>
      <c r="ED108" s="24"/>
      <c r="EE108" s="24"/>
      <c r="EF108" s="24"/>
      <c r="EG108" s="24"/>
      <c r="EH108" s="24"/>
      <c r="EI108" s="24"/>
      <c r="EJ108" s="24"/>
      <c r="EK108" s="24"/>
      <c r="EL108" s="24"/>
      <c r="EM108" s="24"/>
      <c r="EN108" s="24"/>
      <c r="EO108" s="24"/>
      <c r="EP108" s="24"/>
      <c r="EQ108" s="24"/>
      <c r="ER108" s="24"/>
      <c r="ES108" s="24"/>
      <c r="ET108" s="24"/>
      <c r="EU108" s="24"/>
      <c r="EV108" s="24"/>
      <c r="EW108" s="24"/>
      <c r="EX108" s="24"/>
      <c r="EY108" s="24"/>
      <c r="EZ108" s="24"/>
      <c r="FA108" s="24"/>
      <c r="FB108" s="24"/>
      <c r="FC108" s="24"/>
      <c r="FD108" s="24"/>
      <c r="FE108" s="24"/>
      <c r="FF108" s="24"/>
      <c r="FG108" s="24"/>
      <c r="FH108" s="24"/>
      <c r="FI108" s="24"/>
      <c r="FJ108" s="24"/>
      <c r="FK108" s="24"/>
      <c r="FL108" s="24"/>
      <c r="FM108" s="24"/>
      <c r="FN108" s="24"/>
      <c r="FO108" s="24"/>
      <c r="FP108" s="24"/>
      <c r="FQ108" s="24"/>
      <c r="FR108" s="24"/>
      <c r="FS108" s="24"/>
      <c r="FT108" s="24"/>
      <c r="FU108" s="24"/>
      <c r="FV108" s="24"/>
      <c r="FW108" s="24"/>
      <c r="FX108" s="24"/>
      <c r="FY108" s="24"/>
      <c r="FZ108" s="24"/>
      <c r="GA108" s="24"/>
      <c r="GB108" s="24"/>
      <c r="GC108" s="24"/>
      <c r="GD108" s="24"/>
      <c r="GE108" s="24"/>
      <c r="GF108" s="24"/>
      <c r="GG108" s="24"/>
      <c r="GH108" s="24"/>
      <c r="GI108" s="24"/>
      <c r="GJ108" s="24"/>
      <c r="GK108" s="24"/>
      <c r="GL108" s="24"/>
      <c r="GM108" s="24"/>
      <c r="GN108" s="24"/>
      <c r="GO108" s="24"/>
      <c r="GP108" s="24"/>
      <c r="GQ108" s="24"/>
      <c r="GR108" s="24"/>
      <c r="GS108" s="24"/>
      <c r="GT108" s="24"/>
      <c r="GU108" s="24"/>
      <c r="GV108" s="24"/>
      <c r="GW108" s="24"/>
      <c r="GX108" s="24"/>
      <c r="GY108" s="24"/>
      <c r="GZ108" s="24"/>
      <c r="HA108" s="24"/>
      <c r="HB108" s="24"/>
      <c r="HC108" s="24"/>
      <c r="HD108" s="24"/>
      <c r="HE108" s="24"/>
      <c r="HF108" s="24"/>
      <c r="HG108" s="24"/>
      <c r="HH108" s="24"/>
      <c r="HI108" s="24"/>
      <c r="HJ108" s="24"/>
    </row>
    <row r="109" spans="1:218" ht="24.95" customHeight="1">
      <c r="A109" s="4708"/>
      <c r="B109" s="2101">
        <v>104</v>
      </c>
      <c r="C109" s="1758" t="s">
        <v>164</v>
      </c>
      <c r="D109" s="1707" t="s">
        <v>633</v>
      </c>
      <c r="E109" s="3094" t="s">
        <v>2074</v>
      </c>
      <c r="F109" s="1736">
        <v>127.16</v>
      </c>
      <c r="G109" s="1736"/>
      <c r="H109" s="1736"/>
      <c r="I109" s="3126">
        <v>38.47</v>
      </c>
      <c r="J109" s="1737" t="s">
        <v>2903</v>
      </c>
      <c r="K109" s="1057">
        <v>1357</v>
      </c>
      <c r="L109" s="1057">
        <v>1372</v>
      </c>
      <c r="M109" s="1057">
        <f t="shared" si="29"/>
        <v>15</v>
      </c>
      <c r="N109" s="1057">
        <v>2280</v>
      </c>
      <c r="O109" s="1057">
        <v>2328</v>
      </c>
      <c r="P109" s="1057">
        <f t="shared" si="22"/>
        <v>48</v>
      </c>
      <c r="Q109" s="1067">
        <v>132194</v>
      </c>
      <c r="R109" s="1067">
        <v>136218</v>
      </c>
      <c r="S109" s="1067">
        <f t="shared" si="32"/>
        <v>4024</v>
      </c>
      <c r="T109" s="1057"/>
      <c r="U109" s="1057"/>
      <c r="V109" s="1057"/>
      <c r="W109" s="242">
        <v>1</v>
      </c>
      <c r="X109" s="391">
        <f t="shared" si="33"/>
        <v>4024</v>
      </c>
      <c r="Y109" s="391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  <c r="CO109" s="24"/>
      <c r="CP109" s="24"/>
      <c r="CQ109" s="24"/>
      <c r="CR109" s="24"/>
      <c r="CS109" s="24"/>
      <c r="CT109" s="24"/>
      <c r="CU109" s="24"/>
      <c r="CV109" s="24"/>
      <c r="CW109" s="24"/>
      <c r="CX109" s="24"/>
      <c r="CY109" s="24"/>
      <c r="CZ109" s="24"/>
      <c r="DA109" s="24"/>
      <c r="DB109" s="24"/>
      <c r="DC109" s="24"/>
      <c r="DD109" s="24"/>
      <c r="DE109" s="24"/>
      <c r="DF109" s="24"/>
      <c r="DG109" s="24"/>
      <c r="DH109" s="24"/>
      <c r="DI109" s="24"/>
      <c r="DJ109" s="24"/>
      <c r="DK109" s="24"/>
      <c r="DL109" s="24"/>
      <c r="DM109" s="24"/>
      <c r="DN109" s="24"/>
      <c r="DO109" s="24"/>
      <c r="DP109" s="24"/>
      <c r="DQ109" s="24"/>
      <c r="DR109" s="24"/>
      <c r="DS109" s="24"/>
      <c r="DT109" s="24"/>
      <c r="DU109" s="24"/>
      <c r="DV109" s="24"/>
      <c r="DW109" s="24"/>
      <c r="DX109" s="24"/>
      <c r="DY109" s="24"/>
      <c r="DZ109" s="24"/>
      <c r="EA109" s="24"/>
      <c r="EB109" s="24"/>
      <c r="EC109" s="24"/>
      <c r="ED109" s="24"/>
      <c r="EE109" s="24"/>
      <c r="EF109" s="24"/>
      <c r="EG109" s="24"/>
      <c r="EH109" s="24"/>
      <c r="EI109" s="24"/>
      <c r="EJ109" s="24"/>
      <c r="EK109" s="24"/>
      <c r="EL109" s="24"/>
      <c r="EM109" s="24"/>
      <c r="EN109" s="24"/>
      <c r="EO109" s="24"/>
      <c r="EP109" s="24"/>
      <c r="EQ109" s="24"/>
      <c r="ER109" s="24"/>
      <c r="ES109" s="24"/>
      <c r="ET109" s="24"/>
      <c r="EU109" s="24"/>
      <c r="EV109" s="24"/>
      <c r="EW109" s="24"/>
      <c r="EX109" s="24"/>
      <c r="EY109" s="24"/>
      <c r="EZ109" s="24"/>
      <c r="FA109" s="24"/>
      <c r="FB109" s="24"/>
      <c r="FC109" s="24"/>
      <c r="FD109" s="24"/>
      <c r="FE109" s="24"/>
      <c r="FF109" s="24"/>
      <c r="FG109" s="24"/>
      <c r="FH109" s="24"/>
      <c r="FI109" s="24"/>
      <c r="FJ109" s="24"/>
      <c r="FK109" s="24"/>
      <c r="FL109" s="24"/>
      <c r="FM109" s="24"/>
      <c r="FN109" s="24"/>
      <c r="FO109" s="24"/>
      <c r="FP109" s="24"/>
      <c r="FQ109" s="24"/>
      <c r="FR109" s="24"/>
      <c r="FS109" s="24"/>
      <c r="FT109" s="24"/>
      <c r="FU109" s="24"/>
      <c r="FV109" s="24"/>
      <c r="FW109" s="24"/>
      <c r="FX109" s="24"/>
      <c r="FY109" s="24"/>
      <c r="FZ109" s="24"/>
      <c r="GA109" s="24"/>
      <c r="GB109" s="24"/>
      <c r="GC109" s="24"/>
      <c r="GD109" s="24"/>
      <c r="GE109" s="24"/>
      <c r="GF109" s="24"/>
      <c r="GG109" s="24"/>
      <c r="GH109" s="24"/>
      <c r="GI109" s="24"/>
      <c r="GJ109" s="24"/>
      <c r="GK109" s="24"/>
      <c r="GL109" s="24"/>
      <c r="GM109" s="24"/>
      <c r="GN109" s="24"/>
      <c r="GO109" s="24"/>
      <c r="GP109" s="24"/>
      <c r="GQ109" s="24"/>
      <c r="GR109" s="24"/>
      <c r="GS109" s="24"/>
      <c r="GT109" s="24"/>
      <c r="GU109" s="24"/>
      <c r="GV109" s="24"/>
      <c r="GW109" s="24"/>
      <c r="GX109" s="24"/>
      <c r="GY109" s="24"/>
      <c r="GZ109" s="24"/>
      <c r="HA109" s="24"/>
      <c r="HB109" s="24"/>
      <c r="HC109" s="24"/>
      <c r="HD109" s="24"/>
      <c r="HE109" s="24"/>
      <c r="HF109" s="24"/>
      <c r="HG109" s="24"/>
      <c r="HH109" s="24"/>
      <c r="HI109" s="24"/>
      <c r="HJ109" s="24"/>
    </row>
    <row r="110" spans="1:218" ht="24.95" customHeight="1" thickBot="1">
      <c r="A110" s="4708"/>
      <c r="B110" s="2101">
        <v>105</v>
      </c>
      <c r="C110" s="1758" t="s">
        <v>164</v>
      </c>
      <c r="D110" s="1707" t="s">
        <v>633</v>
      </c>
      <c r="E110" s="3095">
        <v>114</v>
      </c>
      <c r="F110" s="1709">
        <v>114.63</v>
      </c>
      <c r="G110" s="1709"/>
      <c r="H110" s="1709"/>
      <c r="I110" s="3127">
        <v>34.68</v>
      </c>
      <c r="J110" s="1710" t="s">
        <v>2158</v>
      </c>
      <c r="K110" s="1057">
        <v>2085</v>
      </c>
      <c r="L110" s="1057">
        <v>2110</v>
      </c>
      <c r="M110" s="1057">
        <f t="shared" si="29"/>
        <v>25</v>
      </c>
      <c r="N110" s="1057">
        <v>2055</v>
      </c>
      <c r="O110" s="1057">
        <v>2081</v>
      </c>
      <c r="P110" s="1057">
        <f t="shared" si="22"/>
        <v>26</v>
      </c>
      <c r="Q110" s="1067">
        <v>39090</v>
      </c>
      <c r="R110" s="1067">
        <v>41974</v>
      </c>
      <c r="S110" s="1067">
        <f t="shared" si="32"/>
        <v>2884</v>
      </c>
      <c r="T110" s="1057"/>
      <c r="U110" s="1057"/>
      <c r="V110" s="1057"/>
      <c r="W110" s="242">
        <v>1</v>
      </c>
      <c r="X110" s="391">
        <f t="shared" si="33"/>
        <v>2884</v>
      </c>
      <c r="Y110" s="391"/>
      <c r="Z110" s="1320" t="s">
        <v>3629</v>
      </c>
      <c r="AA110" s="1320"/>
      <c r="AB110" s="24"/>
      <c r="AC110" s="24"/>
      <c r="AD110" s="489"/>
      <c r="AE110" s="488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  <c r="CO110" s="24"/>
      <c r="CP110" s="24"/>
      <c r="CQ110" s="24"/>
      <c r="CR110" s="24"/>
      <c r="CS110" s="24"/>
      <c r="CT110" s="24"/>
      <c r="CU110" s="24"/>
      <c r="CV110" s="24"/>
      <c r="CW110" s="24"/>
      <c r="CX110" s="24"/>
      <c r="CY110" s="24"/>
      <c r="CZ110" s="24"/>
      <c r="DA110" s="24"/>
      <c r="DB110" s="24"/>
      <c r="DC110" s="24"/>
      <c r="DD110" s="24"/>
      <c r="DE110" s="24"/>
      <c r="DF110" s="24"/>
      <c r="DG110" s="24"/>
      <c r="DH110" s="24"/>
      <c r="DI110" s="24"/>
      <c r="DJ110" s="24"/>
      <c r="DK110" s="24"/>
      <c r="DL110" s="24"/>
      <c r="DM110" s="24"/>
      <c r="DN110" s="24"/>
      <c r="DO110" s="24"/>
      <c r="DP110" s="24"/>
      <c r="DQ110" s="24"/>
      <c r="DR110" s="24"/>
      <c r="DS110" s="24"/>
      <c r="DT110" s="24"/>
      <c r="DU110" s="24"/>
      <c r="DV110" s="24"/>
      <c r="DW110" s="24"/>
      <c r="DX110" s="24"/>
      <c r="DY110" s="24"/>
      <c r="DZ110" s="24"/>
      <c r="EA110" s="24"/>
      <c r="EB110" s="24"/>
      <c r="EC110" s="24"/>
      <c r="ED110" s="24"/>
      <c r="EE110" s="24"/>
      <c r="EF110" s="24"/>
      <c r="EG110" s="24"/>
      <c r="EH110" s="24"/>
      <c r="EI110" s="24"/>
      <c r="EJ110" s="24"/>
      <c r="EK110" s="24"/>
      <c r="EL110" s="24"/>
      <c r="EM110" s="24"/>
      <c r="EN110" s="24"/>
      <c r="EO110" s="24"/>
      <c r="EP110" s="24"/>
      <c r="EQ110" s="24"/>
      <c r="ER110" s="24"/>
      <c r="ES110" s="24"/>
      <c r="ET110" s="24"/>
      <c r="EU110" s="24"/>
      <c r="EV110" s="24"/>
      <c r="EW110" s="24"/>
      <c r="EX110" s="24"/>
      <c r="EY110" s="24"/>
      <c r="EZ110" s="24"/>
      <c r="FA110" s="24"/>
      <c r="FB110" s="24"/>
      <c r="FC110" s="24"/>
      <c r="FD110" s="24"/>
      <c r="FE110" s="24"/>
      <c r="FF110" s="24"/>
      <c r="FG110" s="24"/>
      <c r="FH110" s="24"/>
      <c r="FI110" s="24"/>
      <c r="FJ110" s="24"/>
      <c r="FK110" s="24"/>
      <c r="FL110" s="24"/>
      <c r="FM110" s="24"/>
      <c r="FN110" s="24"/>
      <c r="FO110" s="24"/>
      <c r="FP110" s="24"/>
      <c r="FQ110" s="24"/>
      <c r="FR110" s="24"/>
      <c r="FS110" s="24"/>
      <c r="FT110" s="24"/>
      <c r="FU110" s="24"/>
      <c r="FV110" s="24"/>
      <c r="FW110" s="24"/>
      <c r="FX110" s="24"/>
      <c r="FY110" s="24"/>
      <c r="FZ110" s="24"/>
      <c r="GA110" s="24"/>
      <c r="GB110" s="24"/>
      <c r="GC110" s="24"/>
      <c r="GD110" s="24"/>
      <c r="GE110" s="24"/>
      <c r="GF110" s="24"/>
      <c r="GG110" s="24"/>
      <c r="GH110" s="24"/>
      <c r="GI110" s="24"/>
      <c r="GJ110" s="24"/>
      <c r="GK110" s="24"/>
      <c r="GL110" s="24"/>
      <c r="GM110" s="24"/>
      <c r="GN110" s="24"/>
      <c r="GO110" s="24"/>
      <c r="GP110" s="24"/>
      <c r="GQ110" s="24"/>
      <c r="GR110" s="24"/>
      <c r="GS110" s="24"/>
      <c r="GT110" s="24"/>
      <c r="GU110" s="24"/>
      <c r="GV110" s="24"/>
      <c r="GW110" s="24"/>
      <c r="GX110" s="24"/>
      <c r="GY110" s="24"/>
      <c r="GZ110" s="24"/>
      <c r="HA110" s="24"/>
      <c r="HB110" s="24"/>
      <c r="HC110" s="24"/>
      <c r="HD110" s="24"/>
      <c r="HE110" s="24"/>
      <c r="HF110" s="24"/>
      <c r="HG110" s="24"/>
      <c r="HH110" s="24"/>
      <c r="HI110" s="24"/>
      <c r="HJ110" s="24"/>
    </row>
    <row r="111" spans="1:218" ht="24.95" customHeight="1">
      <c r="A111" s="4708"/>
      <c r="B111" s="2101">
        <v>106</v>
      </c>
      <c r="C111" s="1758" t="s">
        <v>164</v>
      </c>
      <c r="D111" s="1707" t="s">
        <v>633</v>
      </c>
      <c r="E111" s="3096" t="s">
        <v>1754</v>
      </c>
      <c r="F111" s="1709">
        <v>204.1</v>
      </c>
      <c r="G111" s="1709"/>
      <c r="H111" s="1709"/>
      <c r="I111" s="3127">
        <v>61.74</v>
      </c>
      <c r="J111" s="3292" t="s">
        <v>3298</v>
      </c>
      <c r="K111" s="1057">
        <v>2134</v>
      </c>
      <c r="L111" s="1057">
        <v>2134</v>
      </c>
      <c r="M111" s="1067">
        <f t="shared" si="29"/>
        <v>0</v>
      </c>
      <c r="N111" s="1067">
        <v>1139</v>
      </c>
      <c r="O111" s="1067">
        <v>1139</v>
      </c>
      <c r="P111" s="1067">
        <f t="shared" si="22"/>
        <v>0</v>
      </c>
      <c r="Q111" s="1674">
        <v>168172</v>
      </c>
      <c r="R111" s="1674">
        <v>168400</v>
      </c>
      <c r="S111" s="1674">
        <f t="shared" si="21"/>
        <v>228</v>
      </c>
      <c r="T111" s="1057"/>
      <c r="U111" s="1057"/>
      <c r="V111" s="1057"/>
      <c r="W111" s="242">
        <v>1</v>
      </c>
      <c r="X111" s="391">
        <f t="shared" si="33"/>
        <v>228</v>
      </c>
      <c r="Y111" s="391"/>
      <c r="Z111" s="1123" t="s">
        <v>1516</v>
      </c>
      <c r="AA111" s="1124" t="s">
        <v>238</v>
      </c>
      <c r="AB111" s="1124" t="s">
        <v>235</v>
      </c>
      <c r="AC111" s="1125" t="s">
        <v>1612</v>
      </c>
      <c r="AD111" s="1124" t="s">
        <v>170</v>
      </c>
      <c r="AE111" s="1126" t="s">
        <v>1456</v>
      </c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  <c r="CO111" s="24"/>
      <c r="CP111" s="24"/>
      <c r="CQ111" s="24"/>
      <c r="CR111" s="24"/>
      <c r="CS111" s="24"/>
      <c r="CT111" s="24"/>
      <c r="CU111" s="24"/>
      <c r="CV111" s="24"/>
      <c r="CW111" s="24"/>
      <c r="CX111" s="24"/>
      <c r="CY111" s="24"/>
      <c r="CZ111" s="24"/>
      <c r="DA111" s="24"/>
      <c r="DB111" s="24"/>
      <c r="DC111" s="24"/>
      <c r="DD111" s="24"/>
      <c r="DE111" s="24"/>
      <c r="DF111" s="24"/>
      <c r="DG111" s="24"/>
      <c r="DH111" s="24"/>
      <c r="DI111" s="24"/>
      <c r="DJ111" s="24"/>
      <c r="DK111" s="24"/>
      <c r="DL111" s="24"/>
      <c r="DM111" s="24"/>
      <c r="DN111" s="24"/>
      <c r="DO111" s="24"/>
      <c r="DP111" s="24"/>
      <c r="DQ111" s="24"/>
      <c r="DR111" s="24"/>
      <c r="DS111" s="24"/>
      <c r="DT111" s="24"/>
      <c r="DU111" s="24"/>
      <c r="DV111" s="24"/>
      <c r="DW111" s="24"/>
      <c r="DX111" s="24"/>
      <c r="DY111" s="24"/>
      <c r="DZ111" s="24"/>
      <c r="EA111" s="24"/>
      <c r="EB111" s="24"/>
      <c r="EC111" s="24"/>
      <c r="ED111" s="24"/>
      <c r="EE111" s="24"/>
      <c r="EF111" s="24"/>
      <c r="EG111" s="24"/>
      <c r="EH111" s="24"/>
      <c r="EI111" s="24"/>
      <c r="EJ111" s="24"/>
      <c r="EK111" s="24"/>
      <c r="EL111" s="24"/>
      <c r="EM111" s="24"/>
      <c r="EN111" s="24"/>
      <c r="EO111" s="24"/>
      <c r="EP111" s="24"/>
      <c r="EQ111" s="24"/>
      <c r="ER111" s="24"/>
      <c r="ES111" s="24"/>
      <c r="ET111" s="24"/>
      <c r="EU111" s="24"/>
      <c r="EV111" s="24"/>
      <c r="EW111" s="24"/>
      <c r="EX111" s="24"/>
      <c r="EY111" s="24"/>
      <c r="EZ111" s="24"/>
      <c r="FA111" s="24"/>
      <c r="FB111" s="24"/>
      <c r="FC111" s="24"/>
      <c r="FD111" s="24"/>
      <c r="FE111" s="24"/>
      <c r="FF111" s="24"/>
      <c r="FG111" s="24"/>
      <c r="FH111" s="24"/>
      <c r="FI111" s="24"/>
      <c r="FJ111" s="24"/>
      <c r="FK111" s="24"/>
      <c r="FL111" s="24"/>
      <c r="FM111" s="24"/>
      <c r="FN111" s="24"/>
      <c r="FO111" s="24"/>
      <c r="FP111" s="24"/>
      <c r="FQ111" s="24"/>
      <c r="FR111" s="24"/>
      <c r="FS111" s="24"/>
      <c r="FT111" s="24"/>
      <c r="FU111" s="24"/>
      <c r="FV111" s="24"/>
      <c r="FW111" s="24"/>
      <c r="FX111" s="24"/>
      <c r="FY111" s="24"/>
      <c r="FZ111" s="24"/>
      <c r="GA111" s="24"/>
      <c r="GB111" s="24"/>
      <c r="GC111" s="24"/>
      <c r="GD111" s="24"/>
      <c r="GE111" s="24"/>
      <c r="GF111" s="24"/>
      <c r="GG111" s="24"/>
      <c r="GH111" s="24"/>
      <c r="GI111" s="24"/>
      <c r="GJ111" s="24"/>
      <c r="GK111" s="24"/>
      <c r="GL111" s="24"/>
      <c r="GM111" s="24"/>
      <c r="GN111" s="24"/>
      <c r="GO111" s="24"/>
      <c r="GP111" s="24"/>
      <c r="GQ111" s="24"/>
      <c r="GR111" s="24"/>
      <c r="GS111" s="24"/>
      <c r="GT111" s="24"/>
      <c r="GU111" s="24"/>
      <c r="GV111" s="24"/>
      <c r="GW111" s="24"/>
      <c r="GX111" s="24"/>
      <c r="GY111" s="24"/>
      <c r="GZ111" s="24"/>
      <c r="HA111" s="24"/>
      <c r="HB111" s="24"/>
      <c r="HC111" s="24"/>
      <c r="HD111" s="24"/>
      <c r="HE111" s="24"/>
      <c r="HF111" s="24"/>
      <c r="HG111" s="24"/>
      <c r="HH111" s="24"/>
      <c r="HI111" s="24"/>
      <c r="HJ111" s="24"/>
    </row>
    <row r="112" spans="1:218" ht="24.95" customHeight="1">
      <c r="A112" s="4708"/>
      <c r="B112" s="2101">
        <v>107</v>
      </c>
      <c r="C112" s="1758" t="s">
        <v>164</v>
      </c>
      <c r="D112" s="1707" t="s">
        <v>633</v>
      </c>
      <c r="E112" s="3096" t="s">
        <v>1753</v>
      </c>
      <c r="F112" s="1736">
        <v>298.61</v>
      </c>
      <c r="G112" s="1736"/>
      <c r="H112" s="1736"/>
      <c r="I112" s="3126">
        <v>90.33</v>
      </c>
      <c r="J112" s="3292" t="s">
        <v>3515</v>
      </c>
      <c r="K112" s="1067"/>
      <c r="L112" s="1067"/>
      <c r="M112" s="1067"/>
      <c r="N112" s="1067"/>
      <c r="O112" s="1067"/>
      <c r="P112" s="1067"/>
      <c r="Q112" s="1067">
        <v>358060</v>
      </c>
      <c r="R112" s="1067">
        <v>358075</v>
      </c>
      <c r="S112" s="1067">
        <f t="shared" si="21"/>
        <v>15</v>
      </c>
      <c r="T112" s="1057"/>
      <c r="U112" s="1057"/>
      <c r="V112" s="1057"/>
      <c r="W112" s="242">
        <v>1</v>
      </c>
      <c r="X112" s="391">
        <f t="shared" si="33"/>
        <v>15</v>
      </c>
      <c r="Y112" s="391"/>
      <c r="Z112" s="1142" t="s">
        <v>3562</v>
      </c>
      <c r="AA112" s="1112">
        <v>209605</v>
      </c>
      <c r="AB112" s="1112">
        <v>212011</v>
      </c>
      <c r="AC112" s="1119">
        <v>1</v>
      </c>
      <c r="AD112" s="1116">
        <f>(AB112*AC112)-(AA112*AC112)</f>
        <v>2406</v>
      </c>
      <c r="AE112" s="1111" t="s">
        <v>1691</v>
      </c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  <c r="CO112" s="24"/>
      <c r="CP112" s="24"/>
      <c r="CQ112" s="24"/>
      <c r="CR112" s="24"/>
      <c r="CS112" s="24"/>
      <c r="CT112" s="24"/>
      <c r="CU112" s="24"/>
      <c r="CV112" s="24"/>
      <c r="CW112" s="24"/>
      <c r="CX112" s="24"/>
      <c r="CY112" s="24"/>
      <c r="CZ112" s="24"/>
      <c r="DA112" s="24"/>
      <c r="DB112" s="24"/>
      <c r="DC112" s="24"/>
      <c r="DD112" s="24"/>
      <c r="DE112" s="24"/>
      <c r="DF112" s="24"/>
      <c r="DG112" s="24"/>
      <c r="DH112" s="24"/>
      <c r="DI112" s="24"/>
      <c r="DJ112" s="24"/>
      <c r="DK112" s="24"/>
      <c r="DL112" s="24"/>
      <c r="DM112" s="24"/>
      <c r="DN112" s="24"/>
      <c r="DO112" s="24"/>
      <c r="DP112" s="24"/>
      <c r="DQ112" s="24"/>
      <c r="DR112" s="24"/>
      <c r="DS112" s="24"/>
      <c r="DT112" s="24"/>
      <c r="DU112" s="24"/>
      <c r="DV112" s="24"/>
      <c r="DW112" s="24"/>
      <c r="DX112" s="24"/>
      <c r="DY112" s="24"/>
      <c r="DZ112" s="24"/>
      <c r="EA112" s="24"/>
      <c r="EB112" s="24"/>
      <c r="EC112" s="24"/>
      <c r="ED112" s="24"/>
      <c r="EE112" s="24"/>
      <c r="EF112" s="24"/>
      <c r="EG112" s="24"/>
      <c r="EH112" s="24"/>
      <c r="EI112" s="24"/>
      <c r="EJ112" s="24"/>
      <c r="EK112" s="24"/>
      <c r="EL112" s="24"/>
      <c r="EM112" s="24"/>
      <c r="EN112" s="24"/>
      <c r="EO112" s="24"/>
      <c r="EP112" s="24"/>
      <c r="EQ112" s="24"/>
      <c r="ER112" s="24"/>
      <c r="ES112" s="24"/>
      <c r="ET112" s="24"/>
      <c r="EU112" s="24"/>
      <c r="EV112" s="24"/>
      <c r="EW112" s="24"/>
      <c r="EX112" s="24"/>
      <c r="EY112" s="24"/>
      <c r="EZ112" s="24"/>
      <c r="FA112" s="24"/>
      <c r="FB112" s="24"/>
      <c r="FC112" s="24"/>
      <c r="FD112" s="24"/>
      <c r="FE112" s="24"/>
      <c r="FF112" s="24"/>
      <c r="FG112" s="24"/>
      <c r="FH112" s="24"/>
      <c r="FI112" s="24"/>
      <c r="FJ112" s="24"/>
      <c r="FK112" s="24"/>
      <c r="FL112" s="24"/>
      <c r="FM112" s="24"/>
      <c r="FN112" s="24"/>
      <c r="FO112" s="24"/>
      <c r="FP112" s="24"/>
      <c r="FQ112" s="24"/>
      <c r="FR112" s="24"/>
      <c r="FS112" s="24"/>
      <c r="FT112" s="24"/>
      <c r="FU112" s="24"/>
      <c r="FV112" s="24"/>
      <c r="FW112" s="24"/>
      <c r="FX112" s="24"/>
      <c r="FY112" s="24"/>
      <c r="FZ112" s="24"/>
      <c r="GA112" s="24"/>
      <c r="GB112" s="24"/>
      <c r="GC112" s="24"/>
      <c r="GD112" s="24"/>
      <c r="GE112" s="24"/>
      <c r="GF112" s="24"/>
      <c r="GG112" s="24"/>
      <c r="GH112" s="24"/>
      <c r="GI112" s="24"/>
      <c r="GJ112" s="24"/>
      <c r="GK112" s="24"/>
      <c r="GL112" s="24"/>
      <c r="GM112" s="24"/>
      <c r="GN112" s="24"/>
      <c r="GO112" s="24"/>
      <c r="GP112" s="24"/>
      <c r="GQ112" s="24"/>
      <c r="GR112" s="24"/>
      <c r="GS112" s="24"/>
      <c r="GT112" s="24"/>
      <c r="GU112" s="24"/>
      <c r="GV112" s="24"/>
      <c r="GW112" s="24"/>
      <c r="GX112" s="24"/>
      <c r="GY112" s="24"/>
      <c r="GZ112" s="24"/>
      <c r="HA112" s="24"/>
      <c r="HB112" s="24"/>
      <c r="HC112" s="24"/>
      <c r="HD112" s="24"/>
      <c r="HE112" s="24"/>
      <c r="HF112" s="24"/>
      <c r="HG112" s="24"/>
      <c r="HH112" s="24"/>
      <c r="HI112" s="24"/>
      <c r="HJ112" s="24"/>
    </row>
    <row r="113" spans="1:218" ht="24.95" customHeight="1">
      <c r="A113" s="4708"/>
      <c r="B113" s="2101">
        <v>108</v>
      </c>
      <c r="C113" s="1758" t="s">
        <v>164</v>
      </c>
      <c r="D113" s="1707" t="s">
        <v>633</v>
      </c>
      <c r="E113" s="3095">
        <v>115</v>
      </c>
      <c r="F113" s="1709">
        <v>127.52</v>
      </c>
      <c r="G113" s="1709"/>
      <c r="H113" s="1709"/>
      <c r="I113" s="3127">
        <v>38.57</v>
      </c>
      <c r="J113" s="3291" t="s">
        <v>3664</v>
      </c>
      <c r="K113" s="1067">
        <v>0</v>
      </c>
      <c r="L113" s="1057">
        <v>41</v>
      </c>
      <c r="M113" s="1067">
        <f t="shared" si="29"/>
        <v>41</v>
      </c>
      <c r="N113" s="1067"/>
      <c r="O113" s="1067"/>
      <c r="P113" s="1067"/>
      <c r="Q113" s="1067">
        <v>0</v>
      </c>
      <c r="R113" s="1067">
        <f>4498+47</f>
        <v>4545</v>
      </c>
      <c r="S113" s="1067">
        <f t="shared" ref="S113:S125" si="34">W113*X113</f>
        <v>4545</v>
      </c>
      <c r="T113" s="1057"/>
      <c r="U113" s="1057"/>
      <c r="V113" s="1057"/>
      <c r="W113" s="242">
        <v>1</v>
      </c>
      <c r="X113" s="391">
        <f t="shared" si="33"/>
        <v>4545</v>
      </c>
      <c r="Y113" s="391"/>
      <c r="Z113" s="1142" t="s">
        <v>3563</v>
      </c>
      <c r="AA113" s="1112">
        <v>1228</v>
      </c>
      <c r="AB113" s="1112">
        <v>7245</v>
      </c>
      <c r="AC113" s="1119">
        <v>1</v>
      </c>
      <c r="AD113" s="1116">
        <f>(AB113*AC113)-(AA113*AC113)</f>
        <v>6017</v>
      </c>
      <c r="AE113" s="1111" t="s">
        <v>1692</v>
      </c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  <c r="CO113" s="24"/>
      <c r="CP113" s="24"/>
      <c r="CQ113" s="24"/>
      <c r="CR113" s="24"/>
      <c r="CS113" s="24"/>
      <c r="CT113" s="24"/>
      <c r="CU113" s="24"/>
      <c r="CV113" s="24"/>
      <c r="CW113" s="24"/>
      <c r="CX113" s="24"/>
      <c r="CY113" s="24"/>
      <c r="CZ113" s="24"/>
      <c r="DA113" s="24"/>
      <c r="DB113" s="24"/>
      <c r="DC113" s="24"/>
      <c r="DD113" s="24"/>
      <c r="DE113" s="24"/>
      <c r="DF113" s="24"/>
      <c r="DG113" s="24"/>
      <c r="DH113" s="24"/>
      <c r="DI113" s="24"/>
      <c r="DJ113" s="24"/>
      <c r="DK113" s="24"/>
      <c r="DL113" s="24"/>
      <c r="DM113" s="24"/>
      <c r="DN113" s="24"/>
      <c r="DO113" s="24"/>
      <c r="DP113" s="24"/>
      <c r="DQ113" s="24"/>
      <c r="DR113" s="24"/>
      <c r="DS113" s="24"/>
      <c r="DT113" s="24"/>
      <c r="DU113" s="24"/>
      <c r="DV113" s="24"/>
      <c r="DW113" s="24"/>
      <c r="DX113" s="24"/>
      <c r="DY113" s="24"/>
      <c r="DZ113" s="24"/>
      <c r="EA113" s="24"/>
      <c r="EB113" s="24"/>
      <c r="EC113" s="24"/>
      <c r="ED113" s="24"/>
      <c r="EE113" s="24"/>
      <c r="EF113" s="24"/>
      <c r="EG113" s="24"/>
      <c r="EH113" s="24"/>
      <c r="EI113" s="24"/>
      <c r="EJ113" s="24"/>
      <c r="EK113" s="24"/>
      <c r="EL113" s="24"/>
      <c r="EM113" s="24"/>
      <c r="EN113" s="24"/>
      <c r="EO113" s="24"/>
      <c r="EP113" s="24"/>
      <c r="EQ113" s="24"/>
      <c r="ER113" s="24"/>
      <c r="ES113" s="24"/>
      <c r="ET113" s="24"/>
      <c r="EU113" s="24"/>
      <c r="EV113" s="24"/>
      <c r="EW113" s="24"/>
      <c r="EX113" s="24"/>
      <c r="EY113" s="24"/>
      <c r="EZ113" s="24"/>
      <c r="FA113" s="24"/>
      <c r="FB113" s="24"/>
      <c r="FC113" s="24"/>
      <c r="FD113" s="24"/>
      <c r="FE113" s="24"/>
      <c r="FF113" s="24"/>
      <c r="FG113" s="24"/>
      <c r="FH113" s="24"/>
      <c r="FI113" s="24"/>
      <c r="FJ113" s="24"/>
      <c r="FK113" s="24"/>
      <c r="FL113" s="24"/>
      <c r="FM113" s="24"/>
      <c r="FN113" s="24"/>
      <c r="FO113" s="24"/>
      <c r="FP113" s="24"/>
      <c r="FQ113" s="24"/>
      <c r="FR113" s="24"/>
      <c r="FS113" s="24"/>
      <c r="FT113" s="24"/>
      <c r="FU113" s="24"/>
      <c r="FV113" s="24"/>
      <c r="FW113" s="24"/>
      <c r="FX113" s="24"/>
      <c r="FY113" s="24"/>
      <c r="FZ113" s="24"/>
      <c r="GA113" s="24"/>
      <c r="GB113" s="24"/>
      <c r="GC113" s="24"/>
      <c r="GD113" s="24"/>
      <c r="GE113" s="24"/>
      <c r="GF113" s="24"/>
      <c r="GG113" s="24"/>
      <c r="GH113" s="24"/>
      <c r="GI113" s="24"/>
      <c r="GJ113" s="24"/>
      <c r="GK113" s="24"/>
      <c r="GL113" s="24"/>
      <c r="GM113" s="24"/>
      <c r="GN113" s="24"/>
      <c r="GO113" s="24"/>
      <c r="GP113" s="24"/>
      <c r="GQ113" s="24"/>
      <c r="GR113" s="24"/>
      <c r="GS113" s="24"/>
      <c r="GT113" s="24"/>
      <c r="GU113" s="24"/>
      <c r="GV113" s="24"/>
      <c r="GW113" s="24"/>
      <c r="GX113" s="24"/>
      <c r="GY113" s="24"/>
      <c r="GZ113" s="24"/>
      <c r="HA113" s="24"/>
      <c r="HB113" s="24"/>
      <c r="HC113" s="24"/>
      <c r="HD113" s="24"/>
      <c r="HE113" s="24"/>
      <c r="HF113" s="24"/>
      <c r="HG113" s="24"/>
      <c r="HH113" s="24"/>
      <c r="HI113" s="24"/>
      <c r="HJ113" s="24"/>
    </row>
    <row r="114" spans="1:218" ht="24.95" customHeight="1" thickBot="1">
      <c r="A114" s="4708"/>
      <c r="B114" s="2101">
        <v>109</v>
      </c>
      <c r="C114" s="1758" t="s">
        <v>164</v>
      </c>
      <c r="D114" s="1707" t="s">
        <v>633</v>
      </c>
      <c r="E114" s="3095">
        <v>116</v>
      </c>
      <c r="F114" s="1709">
        <v>66.2</v>
      </c>
      <c r="G114" s="1709"/>
      <c r="H114" s="1709"/>
      <c r="I114" s="3127">
        <f t="shared" si="25"/>
        <v>20.025500000000001</v>
      </c>
      <c r="J114" s="1710" t="s">
        <v>3317</v>
      </c>
      <c r="K114" s="1057">
        <v>142</v>
      </c>
      <c r="L114" s="1057">
        <v>151</v>
      </c>
      <c r="M114" s="1068">
        <f t="shared" si="29"/>
        <v>9</v>
      </c>
      <c r="N114" s="1057">
        <v>270</v>
      </c>
      <c r="O114" s="1057">
        <v>298</v>
      </c>
      <c r="P114" s="1068">
        <f t="shared" si="22"/>
        <v>28</v>
      </c>
      <c r="Q114" s="1067">
        <v>427975</v>
      </c>
      <c r="R114" s="1067">
        <v>433173</v>
      </c>
      <c r="S114" s="1068">
        <f t="shared" si="34"/>
        <v>5198</v>
      </c>
      <c r="T114" s="1057"/>
      <c r="U114" s="1057"/>
      <c r="V114" s="1057"/>
      <c r="W114" s="242">
        <v>1</v>
      </c>
      <c r="X114" s="391">
        <f t="shared" si="33"/>
        <v>5198</v>
      </c>
      <c r="Y114" s="391"/>
      <c r="Z114" s="1145" t="s">
        <v>168</v>
      </c>
      <c r="AA114" s="1121">
        <f>SUM(AA112:AA113)</f>
        <v>210833</v>
      </c>
      <c r="AB114" s="1175">
        <f>SUM(AB112:AB113)</f>
        <v>219256</v>
      </c>
      <c r="AC114" s="1176"/>
      <c r="AD114" s="1177">
        <f>SUM(AD112:AD113)</f>
        <v>8423</v>
      </c>
      <c r="AE114" s="1147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  <c r="CO114" s="24"/>
      <c r="CP114" s="24"/>
      <c r="CQ114" s="24"/>
      <c r="CR114" s="24"/>
      <c r="CS114" s="24"/>
      <c r="CT114" s="24"/>
      <c r="CU114" s="24"/>
      <c r="CV114" s="24"/>
      <c r="CW114" s="24"/>
      <c r="CX114" s="24"/>
      <c r="CY114" s="24"/>
      <c r="CZ114" s="24"/>
      <c r="DA114" s="24"/>
      <c r="DB114" s="24"/>
      <c r="DC114" s="24"/>
      <c r="DD114" s="24"/>
      <c r="DE114" s="24"/>
      <c r="DF114" s="24"/>
      <c r="DG114" s="24"/>
      <c r="DH114" s="24"/>
      <c r="DI114" s="24"/>
      <c r="DJ114" s="24"/>
      <c r="DK114" s="24"/>
      <c r="DL114" s="24"/>
      <c r="DM114" s="24"/>
      <c r="DN114" s="24"/>
      <c r="DO114" s="24"/>
      <c r="DP114" s="24"/>
      <c r="DQ114" s="24"/>
      <c r="DR114" s="24"/>
      <c r="DS114" s="24"/>
      <c r="DT114" s="24"/>
      <c r="DU114" s="24"/>
      <c r="DV114" s="24"/>
      <c r="DW114" s="24"/>
      <c r="DX114" s="24"/>
      <c r="DY114" s="24"/>
      <c r="DZ114" s="24"/>
      <c r="EA114" s="24"/>
      <c r="EB114" s="24"/>
      <c r="EC114" s="24"/>
      <c r="ED114" s="24"/>
      <c r="EE114" s="24"/>
      <c r="EF114" s="24"/>
      <c r="EG114" s="24"/>
      <c r="EH114" s="24"/>
      <c r="EI114" s="24"/>
      <c r="EJ114" s="24"/>
      <c r="EK114" s="24"/>
      <c r="EL114" s="24"/>
      <c r="EM114" s="24"/>
      <c r="EN114" s="24"/>
      <c r="EO114" s="24"/>
      <c r="EP114" s="24"/>
      <c r="EQ114" s="24"/>
      <c r="ER114" s="24"/>
      <c r="ES114" s="24"/>
      <c r="ET114" s="24"/>
      <c r="EU114" s="24"/>
      <c r="EV114" s="24"/>
      <c r="EW114" s="24"/>
      <c r="EX114" s="24"/>
      <c r="EY114" s="24"/>
      <c r="EZ114" s="24"/>
      <c r="FA114" s="24"/>
      <c r="FB114" s="24"/>
      <c r="FC114" s="24"/>
      <c r="FD114" s="24"/>
      <c r="FE114" s="24"/>
      <c r="FF114" s="24"/>
      <c r="FG114" s="24"/>
      <c r="FH114" s="24"/>
      <c r="FI114" s="24"/>
      <c r="FJ114" s="24"/>
      <c r="FK114" s="24"/>
      <c r="FL114" s="24"/>
      <c r="FM114" s="24"/>
      <c r="FN114" s="24"/>
      <c r="FO114" s="24"/>
      <c r="FP114" s="24"/>
      <c r="FQ114" s="24"/>
      <c r="FR114" s="24"/>
      <c r="FS114" s="24"/>
      <c r="FT114" s="24"/>
      <c r="FU114" s="24"/>
      <c r="FV114" s="24"/>
      <c r="FW114" s="24"/>
      <c r="FX114" s="24"/>
      <c r="FY114" s="24"/>
      <c r="FZ114" s="24"/>
      <c r="GA114" s="24"/>
      <c r="GB114" s="24"/>
      <c r="GC114" s="24"/>
      <c r="GD114" s="24"/>
      <c r="GE114" s="24"/>
      <c r="GF114" s="24"/>
      <c r="GG114" s="24"/>
      <c r="GH114" s="24"/>
      <c r="GI114" s="24"/>
      <c r="GJ114" s="24"/>
      <c r="GK114" s="24"/>
      <c r="GL114" s="24"/>
      <c r="GM114" s="24"/>
      <c r="GN114" s="24"/>
      <c r="GO114" s="24"/>
      <c r="GP114" s="24"/>
      <c r="GQ114" s="24"/>
      <c r="GR114" s="24"/>
      <c r="GS114" s="24"/>
      <c r="GT114" s="24"/>
      <c r="GU114" s="24"/>
      <c r="GV114" s="24"/>
      <c r="GW114" s="24"/>
      <c r="GX114" s="24"/>
      <c r="GY114" s="24"/>
      <c r="GZ114" s="24"/>
      <c r="HA114" s="24"/>
      <c r="HB114" s="24"/>
      <c r="HC114" s="24"/>
      <c r="HD114" s="24"/>
      <c r="HE114" s="24"/>
      <c r="HF114" s="24"/>
      <c r="HG114" s="24"/>
      <c r="HH114" s="24"/>
      <c r="HI114" s="24"/>
      <c r="HJ114" s="24"/>
    </row>
    <row r="115" spans="1:218" ht="24.95" customHeight="1">
      <c r="A115" s="4708"/>
      <c r="B115" s="2101">
        <v>110</v>
      </c>
      <c r="C115" s="1758" t="s">
        <v>164</v>
      </c>
      <c r="D115" s="1707" t="s">
        <v>633</v>
      </c>
      <c r="E115" s="3095">
        <v>117</v>
      </c>
      <c r="F115" s="1709">
        <v>84.73</v>
      </c>
      <c r="G115" s="1709"/>
      <c r="H115" s="1709"/>
      <c r="I115" s="1709">
        <f t="shared" si="25"/>
        <v>25.630825000000002</v>
      </c>
      <c r="J115" s="1737" t="s">
        <v>3556</v>
      </c>
      <c r="K115" s="1057">
        <v>861</v>
      </c>
      <c r="L115" s="1057">
        <v>872</v>
      </c>
      <c r="M115" s="1057">
        <f t="shared" si="29"/>
        <v>11</v>
      </c>
      <c r="N115" s="1057">
        <v>1226</v>
      </c>
      <c r="O115" s="1057">
        <v>1253</v>
      </c>
      <c r="P115" s="1057">
        <f t="shared" si="22"/>
        <v>27</v>
      </c>
      <c r="Q115" s="1067">
        <v>72473</v>
      </c>
      <c r="R115" s="1067">
        <v>74438</v>
      </c>
      <c r="S115" s="1067">
        <f t="shared" si="34"/>
        <v>1965</v>
      </c>
      <c r="T115" s="1057"/>
      <c r="U115" s="1057"/>
      <c r="V115" s="1057"/>
      <c r="W115" s="242">
        <v>1</v>
      </c>
      <c r="X115" s="391">
        <f t="shared" si="33"/>
        <v>1965</v>
      </c>
      <c r="Y115" s="391"/>
      <c r="Z115" s="24"/>
      <c r="AA115" s="294"/>
      <c r="AB115" s="1063"/>
      <c r="AC115" s="1063"/>
      <c r="AD115" s="106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  <c r="CO115" s="24"/>
      <c r="CP115" s="24"/>
      <c r="CQ115" s="24"/>
      <c r="CR115" s="24"/>
      <c r="CS115" s="24"/>
      <c r="CT115" s="24"/>
      <c r="CU115" s="24"/>
      <c r="CV115" s="24"/>
      <c r="CW115" s="24"/>
      <c r="CX115" s="24"/>
      <c r="CY115" s="24"/>
      <c r="CZ115" s="24"/>
      <c r="DA115" s="24"/>
      <c r="DB115" s="24"/>
      <c r="DC115" s="24"/>
      <c r="DD115" s="24"/>
      <c r="DE115" s="24"/>
      <c r="DF115" s="24"/>
      <c r="DG115" s="24"/>
      <c r="DH115" s="24"/>
      <c r="DI115" s="24"/>
      <c r="DJ115" s="24"/>
      <c r="DK115" s="24"/>
      <c r="DL115" s="24"/>
      <c r="DM115" s="24"/>
      <c r="DN115" s="24"/>
      <c r="DO115" s="24"/>
      <c r="DP115" s="24"/>
      <c r="DQ115" s="24"/>
      <c r="DR115" s="24"/>
      <c r="DS115" s="24"/>
      <c r="DT115" s="24"/>
      <c r="DU115" s="24"/>
      <c r="DV115" s="24"/>
      <c r="DW115" s="24"/>
      <c r="DX115" s="24"/>
      <c r="DY115" s="24"/>
      <c r="DZ115" s="24"/>
      <c r="EA115" s="24"/>
      <c r="EB115" s="24"/>
      <c r="EC115" s="24"/>
      <c r="ED115" s="24"/>
      <c r="EE115" s="24"/>
      <c r="EF115" s="24"/>
      <c r="EG115" s="24"/>
      <c r="EH115" s="24"/>
      <c r="EI115" s="24"/>
      <c r="EJ115" s="24"/>
      <c r="EK115" s="24"/>
      <c r="EL115" s="24"/>
      <c r="EM115" s="24"/>
      <c r="EN115" s="24"/>
      <c r="EO115" s="24"/>
      <c r="EP115" s="24"/>
      <c r="EQ115" s="24"/>
      <c r="ER115" s="24"/>
      <c r="ES115" s="24"/>
      <c r="ET115" s="24"/>
      <c r="EU115" s="24"/>
      <c r="EV115" s="24"/>
      <c r="EW115" s="24"/>
      <c r="EX115" s="24"/>
      <c r="EY115" s="24"/>
      <c r="EZ115" s="24"/>
      <c r="FA115" s="24"/>
      <c r="FB115" s="24"/>
      <c r="FC115" s="24"/>
      <c r="FD115" s="24"/>
      <c r="FE115" s="24"/>
      <c r="FF115" s="24"/>
      <c r="FG115" s="24"/>
      <c r="FH115" s="24"/>
      <c r="FI115" s="24"/>
      <c r="FJ115" s="24"/>
      <c r="FK115" s="24"/>
      <c r="FL115" s="24"/>
      <c r="FM115" s="24"/>
      <c r="FN115" s="24"/>
      <c r="FO115" s="24"/>
      <c r="FP115" s="24"/>
      <c r="FQ115" s="24"/>
      <c r="FR115" s="24"/>
      <c r="FS115" s="24"/>
      <c r="FT115" s="24"/>
      <c r="FU115" s="24"/>
      <c r="FV115" s="24"/>
      <c r="FW115" s="24"/>
      <c r="FX115" s="24"/>
      <c r="FY115" s="24"/>
      <c r="FZ115" s="24"/>
      <c r="GA115" s="24"/>
      <c r="GB115" s="24"/>
      <c r="GC115" s="24"/>
      <c r="GD115" s="24"/>
      <c r="GE115" s="24"/>
      <c r="GF115" s="24"/>
      <c r="GG115" s="24"/>
      <c r="GH115" s="24"/>
      <c r="GI115" s="24"/>
      <c r="GJ115" s="24"/>
      <c r="GK115" s="24"/>
      <c r="GL115" s="24"/>
      <c r="GM115" s="24"/>
      <c r="GN115" s="24"/>
      <c r="GO115" s="24"/>
      <c r="GP115" s="24"/>
      <c r="GQ115" s="24"/>
      <c r="GR115" s="24"/>
      <c r="GS115" s="24"/>
      <c r="GT115" s="24"/>
      <c r="GU115" s="24"/>
      <c r="GV115" s="24"/>
      <c r="GW115" s="24"/>
      <c r="GX115" s="24"/>
      <c r="GY115" s="24"/>
      <c r="GZ115" s="24"/>
      <c r="HA115" s="24"/>
      <c r="HB115" s="24"/>
      <c r="HC115" s="24"/>
      <c r="HD115" s="24"/>
      <c r="HE115" s="24"/>
      <c r="HF115" s="24"/>
      <c r="HG115" s="24"/>
      <c r="HH115" s="24"/>
      <c r="HI115" s="24"/>
      <c r="HJ115" s="24"/>
    </row>
    <row r="116" spans="1:218" ht="24.95" customHeight="1" thickBot="1">
      <c r="A116" s="4708"/>
      <c r="B116" s="2101">
        <v>111</v>
      </c>
      <c r="C116" s="1758" t="s">
        <v>164</v>
      </c>
      <c r="D116" s="1707" t="s">
        <v>633</v>
      </c>
      <c r="E116" s="3095">
        <v>118</v>
      </c>
      <c r="F116" s="1709">
        <v>89.33</v>
      </c>
      <c r="G116" s="1709"/>
      <c r="H116" s="1709"/>
      <c r="I116" s="1709">
        <f t="shared" si="25"/>
        <v>27.022324999999999</v>
      </c>
      <c r="J116" s="1737" t="s">
        <v>915</v>
      </c>
      <c r="K116" s="1057">
        <v>0</v>
      </c>
      <c r="L116" s="1057">
        <v>113</v>
      </c>
      <c r="M116" s="1057">
        <f t="shared" si="29"/>
        <v>113</v>
      </c>
      <c r="N116" s="1057">
        <v>1398</v>
      </c>
      <c r="O116" s="1057">
        <v>1416</v>
      </c>
      <c r="P116" s="1057">
        <f t="shared" si="22"/>
        <v>18</v>
      </c>
      <c r="Q116" s="1067">
        <v>429130</v>
      </c>
      <c r="R116" s="1067">
        <v>432996</v>
      </c>
      <c r="S116" s="1067">
        <f t="shared" si="34"/>
        <v>3866</v>
      </c>
      <c r="T116" s="1057"/>
      <c r="U116" s="1057"/>
      <c r="V116" s="1057"/>
      <c r="W116" s="240">
        <v>1</v>
      </c>
      <c r="X116" s="391">
        <f t="shared" si="33"/>
        <v>3866</v>
      </c>
      <c r="Y116" s="391"/>
      <c r="Z116" s="1320" t="s">
        <v>3042</v>
      </c>
      <c r="AA116" s="1320"/>
      <c r="AB116" s="24"/>
      <c r="AC116" s="24"/>
      <c r="AD116" s="489"/>
      <c r="AE116" s="488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  <c r="CO116" s="24"/>
      <c r="CP116" s="24"/>
      <c r="CQ116" s="24"/>
      <c r="CR116" s="24"/>
      <c r="CS116" s="24"/>
      <c r="CT116" s="24"/>
      <c r="CU116" s="24"/>
      <c r="CV116" s="24"/>
      <c r="CW116" s="24"/>
      <c r="CX116" s="24"/>
      <c r="CY116" s="24"/>
      <c r="CZ116" s="24"/>
      <c r="DA116" s="24"/>
      <c r="DB116" s="24"/>
      <c r="DC116" s="24"/>
      <c r="DD116" s="24"/>
      <c r="DE116" s="24"/>
      <c r="DF116" s="24"/>
      <c r="DG116" s="24"/>
      <c r="DH116" s="24"/>
      <c r="DI116" s="24"/>
      <c r="DJ116" s="24"/>
      <c r="DK116" s="24"/>
      <c r="DL116" s="24"/>
      <c r="DM116" s="24"/>
      <c r="DN116" s="24"/>
      <c r="DO116" s="24"/>
      <c r="DP116" s="24"/>
      <c r="DQ116" s="24"/>
      <c r="DR116" s="24"/>
      <c r="DS116" s="24"/>
      <c r="DT116" s="24"/>
      <c r="DU116" s="24"/>
      <c r="DV116" s="24"/>
      <c r="DW116" s="24"/>
      <c r="DX116" s="24"/>
      <c r="DY116" s="24"/>
      <c r="DZ116" s="24"/>
      <c r="EA116" s="24"/>
      <c r="EB116" s="24"/>
      <c r="EC116" s="24"/>
      <c r="ED116" s="24"/>
      <c r="EE116" s="24"/>
      <c r="EF116" s="24"/>
      <c r="EG116" s="24"/>
      <c r="EH116" s="24"/>
      <c r="EI116" s="24"/>
      <c r="EJ116" s="24"/>
      <c r="EK116" s="24"/>
      <c r="EL116" s="24"/>
      <c r="EM116" s="24"/>
      <c r="EN116" s="24"/>
      <c r="EO116" s="24"/>
      <c r="EP116" s="24"/>
      <c r="EQ116" s="24"/>
      <c r="ER116" s="24"/>
      <c r="ES116" s="24"/>
      <c r="ET116" s="24"/>
      <c r="EU116" s="24"/>
      <c r="EV116" s="24"/>
      <c r="EW116" s="24"/>
      <c r="EX116" s="24"/>
      <c r="EY116" s="24"/>
      <c r="EZ116" s="24"/>
      <c r="FA116" s="24"/>
      <c r="FB116" s="24"/>
      <c r="FC116" s="24"/>
      <c r="FD116" s="24"/>
      <c r="FE116" s="24"/>
      <c r="FF116" s="24"/>
      <c r="FG116" s="24"/>
      <c r="FH116" s="24"/>
      <c r="FI116" s="24"/>
      <c r="FJ116" s="24"/>
      <c r="FK116" s="24"/>
      <c r="FL116" s="24"/>
      <c r="FM116" s="24"/>
      <c r="FN116" s="24"/>
      <c r="FO116" s="24"/>
      <c r="FP116" s="24"/>
      <c r="FQ116" s="24"/>
      <c r="FR116" s="24"/>
      <c r="FS116" s="24"/>
      <c r="FT116" s="24"/>
      <c r="FU116" s="24"/>
      <c r="FV116" s="24"/>
      <c r="FW116" s="24"/>
      <c r="FX116" s="24"/>
      <c r="FY116" s="24"/>
      <c r="FZ116" s="24"/>
      <c r="GA116" s="24"/>
      <c r="GB116" s="24"/>
      <c r="GC116" s="24"/>
      <c r="GD116" s="24"/>
      <c r="GE116" s="24"/>
      <c r="GF116" s="24"/>
      <c r="GG116" s="24"/>
      <c r="GH116" s="24"/>
      <c r="GI116" s="24"/>
      <c r="GJ116" s="24"/>
      <c r="GK116" s="24"/>
      <c r="GL116" s="24"/>
      <c r="GM116" s="24"/>
      <c r="GN116" s="24"/>
      <c r="GO116" s="24"/>
      <c r="GP116" s="24"/>
      <c r="GQ116" s="24"/>
      <c r="GR116" s="24"/>
      <c r="GS116" s="24"/>
      <c r="GT116" s="24"/>
      <c r="GU116" s="24"/>
      <c r="GV116" s="24"/>
      <c r="GW116" s="24"/>
      <c r="GX116" s="24"/>
      <c r="GY116" s="24"/>
      <c r="GZ116" s="24"/>
      <c r="HA116" s="24"/>
      <c r="HB116" s="24"/>
      <c r="HC116" s="24"/>
      <c r="HD116" s="24"/>
      <c r="HE116" s="24"/>
      <c r="HF116" s="24"/>
      <c r="HG116" s="24"/>
      <c r="HH116" s="24"/>
      <c r="HI116" s="24"/>
      <c r="HJ116" s="24"/>
    </row>
    <row r="117" spans="1:218" ht="24.95" customHeight="1">
      <c r="A117" s="4708"/>
      <c r="B117" s="2101">
        <v>112</v>
      </c>
      <c r="C117" s="1758" t="s">
        <v>164</v>
      </c>
      <c r="D117" s="1707" t="s">
        <v>858</v>
      </c>
      <c r="E117" s="3095" t="s">
        <v>901</v>
      </c>
      <c r="F117" s="1709">
        <v>737.62</v>
      </c>
      <c r="G117" s="1709"/>
      <c r="H117" s="1709"/>
      <c r="I117" s="1709">
        <f t="shared" si="25"/>
        <v>223.13004999999998</v>
      </c>
      <c r="J117" s="1718" t="s">
        <v>864</v>
      </c>
      <c r="K117" s="1057"/>
      <c r="L117" s="1057"/>
      <c r="M117" s="1057">
        <f t="shared" si="29"/>
        <v>0</v>
      </c>
      <c r="N117" s="1057"/>
      <c r="O117" s="1057"/>
      <c r="P117" s="1057">
        <f t="shared" si="22"/>
        <v>0</v>
      </c>
      <c r="Q117" s="1067">
        <v>270001</v>
      </c>
      <c r="R117" s="1067">
        <v>270069</v>
      </c>
      <c r="S117" s="1067">
        <f t="shared" si="34"/>
        <v>68</v>
      </c>
      <c r="T117" s="1057"/>
      <c r="U117" s="1057"/>
      <c r="V117" s="1057"/>
      <c r="W117" s="240">
        <v>1</v>
      </c>
      <c r="X117" s="391">
        <f t="shared" si="33"/>
        <v>68</v>
      </c>
      <c r="Y117" s="391"/>
      <c r="Z117" s="1123" t="s">
        <v>1516</v>
      </c>
      <c r="AA117" s="1124" t="s">
        <v>238</v>
      </c>
      <c r="AB117" s="1124" t="s">
        <v>235</v>
      </c>
      <c r="AC117" s="1125" t="s">
        <v>1612</v>
      </c>
      <c r="AD117" s="1124" t="s">
        <v>170</v>
      </c>
      <c r="AE117" s="1126" t="s">
        <v>1456</v>
      </c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  <c r="CO117" s="24"/>
      <c r="CP117" s="24"/>
      <c r="CQ117" s="24"/>
      <c r="CR117" s="24"/>
      <c r="CS117" s="24"/>
      <c r="CT117" s="24"/>
      <c r="CU117" s="24"/>
      <c r="CV117" s="24"/>
      <c r="CW117" s="24"/>
      <c r="CX117" s="24"/>
      <c r="CY117" s="24"/>
      <c r="CZ117" s="24"/>
      <c r="DA117" s="24"/>
      <c r="DB117" s="24"/>
      <c r="DC117" s="24"/>
      <c r="DD117" s="24"/>
      <c r="DE117" s="24"/>
      <c r="DF117" s="24"/>
      <c r="DG117" s="24"/>
      <c r="DH117" s="24"/>
      <c r="DI117" s="24"/>
      <c r="DJ117" s="24"/>
      <c r="DK117" s="24"/>
      <c r="DL117" s="24"/>
      <c r="DM117" s="24"/>
      <c r="DN117" s="24"/>
      <c r="DO117" s="24"/>
      <c r="DP117" s="24"/>
      <c r="DQ117" s="24"/>
      <c r="DR117" s="24"/>
      <c r="DS117" s="24"/>
      <c r="DT117" s="24"/>
      <c r="DU117" s="24"/>
      <c r="DV117" s="24"/>
      <c r="DW117" s="24"/>
      <c r="DX117" s="24"/>
      <c r="DY117" s="24"/>
      <c r="DZ117" s="24"/>
      <c r="EA117" s="24"/>
      <c r="EB117" s="24"/>
      <c r="EC117" s="24"/>
      <c r="ED117" s="24"/>
      <c r="EE117" s="24"/>
      <c r="EF117" s="24"/>
      <c r="EG117" s="24"/>
      <c r="EH117" s="24"/>
      <c r="EI117" s="24"/>
      <c r="EJ117" s="24"/>
      <c r="EK117" s="24"/>
      <c r="EL117" s="24"/>
      <c r="EM117" s="24"/>
      <c r="EN117" s="24"/>
      <c r="EO117" s="24"/>
      <c r="EP117" s="24"/>
      <c r="EQ117" s="24"/>
      <c r="ER117" s="24"/>
      <c r="ES117" s="24"/>
      <c r="ET117" s="24"/>
      <c r="EU117" s="24"/>
      <c r="EV117" s="24"/>
      <c r="EW117" s="24"/>
      <c r="EX117" s="24"/>
      <c r="EY117" s="24"/>
      <c r="EZ117" s="24"/>
      <c r="FA117" s="24"/>
      <c r="FB117" s="24"/>
      <c r="FC117" s="24"/>
      <c r="FD117" s="24"/>
      <c r="FE117" s="24"/>
      <c r="FF117" s="24"/>
      <c r="FG117" s="24"/>
      <c r="FH117" s="24"/>
      <c r="FI117" s="24"/>
      <c r="FJ117" s="24"/>
      <c r="FK117" s="24"/>
      <c r="FL117" s="24"/>
      <c r="FM117" s="24"/>
      <c r="FN117" s="24"/>
      <c r="FO117" s="24"/>
      <c r="FP117" s="24"/>
      <c r="FQ117" s="24"/>
      <c r="FR117" s="24"/>
      <c r="FS117" s="24"/>
      <c r="FT117" s="24"/>
      <c r="FU117" s="24"/>
      <c r="FV117" s="24"/>
      <c r="FW117" s="24"/>
      <c r="FX117" s="24"/>
      <c r="FY117" s="24"/>
      <c r="FZ117" s="24"/>
      <c r="GA117" s="24"/>
      <c r="GB117" s="24"/>
      <c r="GC117" s="24"/>
      <c r="GD117" s="24"/>
      <c r="GE117" s="24"/>
      <c r="GF117" s="24"/>
      <c r="GG117" s="24"/>
      <c r="GH117" s="24"/>
      <c r="GI117" s="24"/>
      <c r="GJ117" s="24"/>
      <c r="GK117" s="24"/>
      <c r="GL117" s="24"/>
      <c r="GM117" s="24"/>
      <c r="GN117" s="24"/>
      <c r="GO117" s="24"/>
      <c r="GP117" s="24"/>
      <c r="GQ117" s="24"/>
      <c r="GR117" s="24"/>
      <c r="GS117" s="24"/>
      <c r="GT117" s="24"/>
      <c r="GU117" s="24"/>
      <c r="GV117" s="24"/>
      <c r="GW117" s="24"/>
      <c r="GX117" s="24"/>
      <c r="GY117" s="24"/>
      <c r="GZ117" s="24"/>
      <c r="HA117" s="24"/>
      <c r="HB117" s="24"/>
      <c r="HC117" s="24"/>
      <c r="HD117" s="24"/>
      <c r="HE117" s="24"/>
      <c r="HF117" s="24"/>
      <c r="HG117" s="24"/>
      <c r="HH117" s="24"/>
      <c r="HI117" s="24"/>
      <c r="HJ117" s="24"/>
    </row>
    <row r="118" spans="1:218" ht="24.95" customHeight="1">
      <c r="A118" s="4708"/>
      <c r="B118" s="2101">
        <v>113</v>
      </c>
      <c r="C118" s="1763" t="s">
        <v>164</v>
      </c>
      <c r="D118" s="1764" t="s">
        <v>1287</v>
      </c>
      <c r="E118" s="3097" t="s">
        <v>1793</v>
      </c>
      <c r="F118" s="1766">
        <v>177.68</v>
      </c>
      <c r="G118" s="1766"/>
      <c r="H118" s="1766"/>
      <c r="I118" s="1766">
        <v>53.75</v>
      </c>
      <c r="J118" s="1767" t="s">
        <v>2323</v>
      </c>
      <c r="K118" s="1057">
        <v>1649</v>
      </c>
      <c r="L118" s="1057">
        <v>1665</v>
      </c>
      <c r="M118" s="1057">
        <f t="shared" ref="M118:M151" si="35">L118-K118</f>
        <v>16</v>
      </c>
      <c r="N118" s="1057">
        <v>3952</v>
      </c>
      <c r="O118" s="1057">
        <v>4013</v>
      </c>
      <c r="P118" s="1057">
        <f t="shared" si="22"/>
        <v>61</v>
      </c>
      <c r="Q118" s="1067">
        <v>246547</v>
      </c>
      <c r="R118" s="1067">
        <v>252556</v>
      </c>
      <c r="S118" s="1067">
        <f t="shared" si="34"/>
        <v>6009</v>
      </c>
      <c r="T118" s="1057"/>
      <c r="U118" s="1057"/>
      <c r="V118" s="1057"/>
      <c r="W118" s="240">
        <v>1</v>
      </c>
      <c r="X118" s="391">
        <f t="shared" si="33"/>
        <v>6009</v>
      </c>
      <c r="Y118" s="391"/>
      <c r="Z118" s="1142" t="s">
        <v>2028</v>
      </c>
      <c r="AA118" s="1112">
        <v>227580</v>
      </c>
      <c r="AB118" s="1112">
        <v>232777</v>
      </c>
      <c r="AC118" s="1119">
        <v>1</v>
      </c>
      <c r="AD118" s="1116">
        <f>(AB118*AC118)-(AA118*AC118)</f>
        <v>5197</v>
      </c>
      <c r="AE118" s="1111" t="s">
        <v>1697</v>
      </c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  <c r="CO118" s="24"/>
      <c r="CP118" s="24"/>
      <c r="CQ118" s="24"/>
      <c r="CR118" s="24"/>
      <c r="CS118" s="24"/>
      <c r="CT118" s="24"/>
      <c r="CU118" s="24"/>
      <c r="CV118" s="24"/>
      <c r="CW118" s="24"/>
      <c r="CX118" s="24"/>
      <c r="CY118" s="24"/>
      <c r="CZ118" s="24"/>
      <c r="DA118" s="24"/>
      <c r="DB118" s="24"/>
      <c r="DC118" s="24"/>
      <c r="DD118" s="24"/>
      <c r="DE118" s="24"/>
      <c r="DF118" s="24"/>
      <c r="DG118" s="24"/>
      <c r="DH118" s="24"/>
      <c r="DI118" s="24"/>
      <c r="DJ118" s="24"/>
      <c r="DK118" s="24"/>
      <c r="DL118" s="24"/>
      <c r="DM118" s="24"/>
      <c r="DN118" s="24"/>
      <c r="DO118" s="24"/>
      <c r="DP118" s="24"/>
      <c r="DQ118" s="24"/>
      <c r="DR118" s="24"/>
      <c r="DS118" s="24"/>
      <c r="DT118" s="24"/>
      <c r="DU118" s="24"/>
      <c r="DV118" s="24"/>
      <c r="DW118" s="24"/>
      <c r="DX118" s="24"/>
      <c r="DY118" s="24"/>
      <c r="DZ118" s="24"/>
      <c r="EA118" s="24"/>
      <c r="EB118" s="24"/>
      <c r="EC118" s="24"/>
      <c r="ED118" s="24"/>
      <c r="EE118" s="24"/>
      <c r="EF118" s="24"/>
      <c r="EG118" s="24"/>
      <c r="EH118" s="24"/>
      <c r="EI118" s="24"/>
      <c r="EJ118" s="24"/>
      <c r="EK118" s="24"/>
      <c r="EL118" s="24"/>
      <c r="EM118" s="24"/>
      <c r="EN118" s="24"/>
      <c r="EO118" s="24"/>
      <c r="EP118" s="24"/>
      <c r="EQ118" s="24"/>
      <c r="ER118" s="24"/>
      <c r="ES118" s="24"/>
      <c r="ET118" s="24"/>
      <c r="EU118" s="24"/>
      <c r="EV118" s="24"/>
      <c r="EW118" s="24"/>
      <c r="EX118" s="24"/>
      <c r="EY118" s="24"/>
      <c r="EZ118" s="24"/>
      <c r="FA118" s="24"/>
      <c r="FB118" s="24"/>
      <c r="FC118" s="24"/>
      <c r="FD118" s="24"/>
      <c r="FE118" s="24"/>
      <c r="FF118" s="24"/>
      <c r="FG118" s="24"/>
      <c r="FH118" s="24"/>
      <c r="FI118" s="24"/>
      <c r="FJ118" s="24"/>
      <c r="FK118" s="24"/>
      <c r="FL118" s="24"/>
      <c r="FM118" s="24"/>
      <c r="FN118" s="24"/>
      <c r="FO118" s="24"/>
      <c r="FP118" s="24"/>
      <c r="FQ118" s="24"/>
      <c r="FR118" s="24"/>
      <c r="FS118" s="24"/>
      <c r="FT118" s="24"/>
      <c r="FU118" s="24"/>
      <c r="FV118" s="24"/>
      <c r="FW118" s="24"/>
      <c r="FX118" s="24"/>
      <c r="FY118" s="24"/>
      <c r="FZ118" s="24"/>
      <c r="GA118" s="24"/>
      <c r="GB118" s="24"/>
      <c r="GC118" s="24"/>
      <c r="GD118" s="24"/>
      <c r="GE118" s="24"/>
      <c r="GF118" s="24"/>
      <c r="GG118" s="24"/>
      <c r="GH118" s="24"/>
      <c r="GI118" s="24"/>
      <c r="GJ118" s="24"/>
      <c r="GK118" s="24"/>
      <c r="GL118" s="24"/>
      <c r="GM118" s="24"/>
      <c r="GN118" s="24"/>
      <c r="GO118" s="24"/>
      <c r="GP118" s="24"/>
      <c r="GQ118" s="24"/>
      <c r="GR118" s="24"/>
      <c r="GS118" s="24"/>
      <c r="GT118" s="24"/>
      <c r="GU118" s="24"/>
      <c r="GV118" s="24"/>
      <c r="GW118" s="24"/>
      <c r="GX118" s="24"/>
      <c r="GY118" s="24"/>
      <c r="GZ118" s="24"/>
      <c r="HA118" s="24"/>
      <c r="HB118" s="24"/>
      <c r="HC118" s="24"/>
      <c r="HD118" s="24"/>
      <c r="HE118" s="24"/>
      <c r="HF118" s="24"/>
      <c r="HG118" s="24"/>
      <c r="HH118" s="24"/>
      <c r="HI118" s="24"/>
      <c r="HJ118" s="24"/>
    </row>
    <row r="119" spans="1:218" ht="24.95" customHeight="1">
      <c r="A119" s="4708"/>
      <c r="B119" s="2101">
        <v>114</v>
      </c>
      <c r="C119" s="1763" t="s">
        <v>164</v>
      </c>
      <c r="D119" s="1764" t="s">
        <v>1791</v>
      </c>
      <c r="E119" s="3097" t="s">
        <v>2078</v>
      </c>
      <c r="F119" s="1768">
        <v>245.56</v>
      </c>
      <c r="G119" s="1768"/>
      <c r="H119" s="1768"/>
      <c r="I119" s="1768">
        <f>10.23+64.06</f>
        <v>74.290000000000006</v>
      </c>
      <c r="J119" s="1767" t="s">
        <v>1848</v>
      </c>
      <c r="K119" s="1057">
        <v>2899</v>
      </c>
      <c r="L119" s="1057">
        <v>3054</v>
      </c>
      <c r="M119" s="1057">
        <f t="shared" si="35"/>
        <v>155</v>
      </c>
      <c r="N119" s="1057">
        <v>1689</v>
      </c>
      <c r="O119" s="1057">
        <v>1730</v>
      </c>
      <c r="P119" s="1057">
        <f t="shared" si="22"/>
        <v>41</v>
      </c>
      <c r="Q119" s="1067">
        <v>433798</v>
      </c>
      <c r="R119" s="1067">
        <v>441577</v>
      </c>
      <c r="S119" s="1067">
        <f t="shared" si="34"/>
        <v>7779</v>
      </c>
      <c r="T119" s="1057"/>
      <c r="U119" s="1057"/>
      <c r="V119" s="1057"/>
      <c r="W119" s="240">
        <v>1</v>
      </c>
      <c r="X119" s="391">
        <f t="shared" si="33"/>
        <v>7779</v>
      </c>
      <c r="Y119" s="391"/>
      <c r="Z119" s="1142" t="s">
        <v>2027</v>
      </c>
      <c r="AA119" s="1112">
        <v>41577</v>
      </c>
      <c r="AB119" s="1112">
        <v>41577</v>
      </c>
      <c r="AC119" s="1119">
        <v>1</v>
      </c>
      <c r="AD119" s="1116">
        <f>(AB119*AC119)-(AA119*AC119)</f>
        <v>0</v>
      </c>
      <c r="AE119" s="1111" t="s">
        <v>1698</v>
      </c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  <c r="CO119" s="24"/>
      <c r="CP119" s="24"/>
      <c r="CQ119" s="24"/>
      <c r="CR119" s="24"/>
      <c r="CS119" s="24"/>
      <c r="CT119" s="24"/>
      <c r="CU119" s="24"/>
      <c r="CV119" s="24"/>
      <c r="CW119" s="24"/>
      <c r="CX119" s="24"/>
      <c r="CY119" s="24"/>
      <c r="CZ119" s="24"/>
      <c r="DA119" s="24"/>
      <c r="DB119" s="24"/>
      <c r="DC119" s="24"/>
      <c r="DD119" s="24"/>
      <c r="DE119" s="24"/>
      <c r="DF119" s="24"/>
      <c r="DG119" s="24"/>
      <c r="DH119" s="24"/>
      <c r="DI119" s="24"/>
      <c r="DJ119" s="24"/>
      <c r="DK119" s="24"/>
      <c r="DL119" s="24"/>
      <c r="DM119" s="24"/>
      <c r="DN119" s="24"/>
      <c r="DO119" s="24"/>
      <c r="DP119" s="24"/>
      <c r="DQ119" s="24"/>
      <c r="DR119" s="24"/>
      <c r="DS119" s="24"/>
      <c r="DT119" s="24"/>
      <c r="DU119" s="24"/>
      <c r="DV119" s="24"/>
      <c r="DW119" s="24"/>
      <c r="DX119" s="24"/>
      <c r="DY119" s="24"/>
      <c r="DZ119" s="24"/>
      <c r="EA119" s="24"/>
      <c r="EB119" s="24"/>
      <c r="EC119" s="24"/>
      <c r="ED119" s="24"/>
      <c r="EE119" s="24"/>
      <c r="EF119" s="24"/>
      <c r="EG119" s="24"/>
      <c r="EH119" s="24"/>
      <c r="EI119" s="24"/>
      <c r="EJ119" s="24"/>
      <c r="EK119" s="24"/>
      <c r="EL119" s="24"/>
      <c r="EM119" s="24"/>
      <c r="EN119" s="24"/>
      <c r="EO119" s="24"/>
      <c r="EP119" s="24"/>
      <c r="EQ119" s="24"/>
      <c r="ER119" s="24"/>
      <c r="ES119" s="24"/>
      <c r="ET119" s="24"/>
      <c r="EU119" s="24"/>
      <c r="EV119" s="24"/>
      <c r="EW119" s="24"/>
      <c r="EX119" s="24"/>
      <c r="EY119" s="24"/>
      <c r="EZ119" s="24"/>
      <c r="FA119" s="24"/>
      <c r="FB119" s="24"/>
      <c r="FC119" s="24"/>
      <c r="FD119" s="24"/>
      <c r="FE119" s="24"/>
      <c r="FF119" s="24"/>
      <c r="FG119" s="24"/>
      <c r="FH119" s="24"/>
      <c r="FI119" s="24"/>
      <c r="FJ119" s="24"/>
      <c r="FK119" s="24"/>
      <c r="FL119" s="24"/>
      <c r="FM119" s="24"/>
      <c r="FN119" s="24"/>
      <c r="FO119" s="24"/>
      <c r="FP119" s="24"/>
      <c r="FQ119" s="24"/>
      <c r="FR119" s="24"/>
      <c r="FS119" s="24"/>
      <c r="FT119" s="24"/>
      <c r="FU119" s="24"/>
      <c r="FV119" s="24"/>
      <c r="FW119" s="24"/>
      <c r="FX119" s="24"/>
      <c r="FY119" s="24"/>
      <c r="FZ119" s="24"/>
      <c r="GA119" s="24"/>
      <c r="GB119" s="24"/>
      <c r="GC119" s="24"/>
      <c r="GD119" s="24"/>
      <c r="GE119" s="24"/>
      <c r="GF119" s="24"/>
      <c r="GG119" s="24"/>
      <c r="GH119" s="24"/>
      <c r="GI119" s="24"/>
      <c r="GJ119" s="24"/>
      <c r="GK119" s="24"/>
      <c r="GL119" s="24"/>
      <c r="GM119" s="24"/>
      <c r="GN119" s="24"/>
      <c r="GO119" s="24"/>
      <c r="GP119" s="24"/>
      <c r="GQ119" s="24"/>
      <c r="GR119" s="24"/>
      <c r="GS119" s="24"/>
      <c r="GT119" s="24"/>
      <c r="GU119" s="24"/>
      <c r="GV119" s="24"/>
      <c r="GW119" s="24"/>
      <c r="GX119" s="24"/>
      <c r="GY119" s="24"/>
      <c r="GZ119" s="24"/>
      <c r="HA119" s="24"/>
      <c r="HB119" s="24"/>
      <c r="HC119" s="24"/>
      <c r="HD119" s="24"/>
      <c r="HE119" s="24"/>
      <c r="HF119" s="24"/>
      <c r="HG119" s="24"/>
      <c r="HH119" s="24"/>
      <c r="HI119" s="24"/>
      <c r="HJ119" s="24"/>
    </row>
    <row r="120" spans="1:218" ht="24.95" customHeight="1" thickBot="1">
      <c r="A120" s="4708"/>
      <c r="B120" s="2101">
        <v>115</v>
      </c>
      <c r="C120" s="1758" t="s">
        <v>164</v>
      </c>
      <c r="D120" s="1707" t="s">
        <v>633</v>
      </c>
      <c r="E120" s="3096" t="s">
        <v>1559</v>
      </c>
      <c r="F120" s="1736">
        <v>109.2</v>
      </c>
      <c r="G120" s="1736"/>
      <c r="H120" s="1736"/>
      <c r="I120" s="1736">
        <v>33.04</v>
      </c>
      <c r="J120" s="1737" t="s">
        <v>1597</v>
      </c>
      <c r="K120" s="1057">
        <v>128</v>
      </c>
      <c r="L120" s="1057">
        <v>144</v>
      </c>
      <c r="M120" s="1057">
        <f t="shared" si="35"/>
        <v>16</v>
      </c>
      <c r="N120" s="1057">
        <v>1092</v>
      </c>
      <c r="O120" s="1057">
        <v>1153</v>
      </c>
      <c r="P120" s="1057">
        <f t="shared" si="22"/>
        <v>61</v>
      </c>
      <c r="Q120" s="1067">
        <v>296530</v>
      </c>
      <c r="R120" s="1067">
        <v>300808</v>
      </c>
      <c r="S120" s="1067">
        <f t="shared" si="34"/>
        <v>4278</v>
      </c>
      <c r="T120" s="1057"/>
      <c r="U120" s="1057"/>
      <c r="V120" s="1057"/>
      <c r="W120" s="240">
        <v>1</v>
      </c>
      <c r="X120" s="391">
        <f t="shared" si="33"/>
        <v>4278</v>
      </c>
      <c r="Y120" s="391"/>
      <c r="Z120" s="1145" t="s">
        <v>168</v>
      </c>
      <c r="AA120" s="1121">
        <f>SUM(AA118:AA119)</f>
        <v>269157</v>
      </c>
      <c r="AB120" s="1175">
        <f>SUM(AB118:AB119)</f>
        <v>274354</v>
      </c>
      <c r="AC120" s="1176"/>
      <c r="AD120" s="1177">
        <f>SUM(AD118:AD119)</f>
        <v>5197</v>
      </c>
      <c r="AE120" s="1147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  <c r="CO120" s="24"/>
      <c r="CP120" s="24"/>
      <c r="CQ120" s="24"/>
      <c r="CR120" s="24"/>
      <c r="CS120" s="24"/>
      <c r="CT120" s="24"/>
      <c r="CU120" s="24"/>
      <c r="CV120" s="24"/>
      <c r="CW120" s="24"/>
      <c r="CX120" s="24"/>
      <c r="CY120" s="24"/>
      <c r="CZ120" s="24"/>
      <c r="DA120" s="24"/>
      <c r="DB120" s="24"/>
      <c r="DC120" s="24"/>
      <c r="DD120" s="24"/>
      <c r="DE120" s="24"/>
      <c r="DF120" s="24"/>
      <c r="DG120" s="24"/>
      <c r="DH120" s="24"/>
      <c r="DI120" s="24"/>
      <c r="DJ120" s="24"/>
      <c r="DK120" s="24"/>
      <c r="DL120" s="24"/>
      <c r="DM120" s="24"/>
      <c r="DN120" s="24"/>
      <c r="DO120" s="24"/>
      <c r="DP120" s="24"/>
      <c r="DQ120" s="24"/>
      <c r="DR120" s="24"/>
      <c r="DS120" s="24"/>
      <c r="DT120" s="24"/>
      <c r="DU120" s="24"/>
      <c r="DV120" s="24"/>
      <c r="DW120" s="24"/>
      <c r="DX120" s="24"/>
      <c r="DY120" s="24"/>
      <c r="DZ120" s="24"/>
      <c r="EA120" s="24"/>
      <c r="EB120" s="24"/>
      <c r="EC120" s="24"/>
      <c r="ED120" s="24"/>
      <c r="EE120" s="24"/>
      <c r="EF120" s="24"/>
      <c r="EG120" s="24"/>
      <c r="EH120" s="24"/>
      <c r="EI120" s="24"/>
      <c r="EJ120" s="24"/>
      <c r="EK120" s="24"/>
      <c r="EL120" s="24"/>
      <c r="EM120" s="24"/>
      <c r="EN120" s="24"/>
      <c r="EO120" s="24"/>
      <c r="EP120" s="24"/>
      <c r="EQ120" s="24"/>
      <c r="ER120" s="24"/>
      <c r="ES120" s="24"/>
      <c r="ET120" s="24"/>
      <c r="EU120" s="24"/>
      <c r="EV120" s="24"/>
      <c r="EW120" s="24"/>
      <c r="EX120" s="24"/>
      <c r="EY120" s="24"/>
      <c r="EZ120" s="24"/>
      <c r="FA120" s="24"/>
      <c r="FB120" s="24"/>
      <c r="FC120" s="24"/>
      <c r="FD120" s="24"/>
      <c r="FE120" s="24"/>
      <c r="FF120" s="24"/>
      <c r="FG120" s="24"/>
      <c r="FH120" s="24"/>
      <c r="FI120" s="24"/>
      <c r="FJ120" s="24"/>
      <c r="FK120" s="24"/>
      <c r="FL120" s="24"/>
      <c r="FM120" s="24"/>
      <c r="FN120" s="24"/>
      <c r="FO120" s="24"/>
      <c r="FP120" s="24"/>
      <c r="FQ120" s="24"/>
      <c r="FR120" s="24"/>
      <c r="FS120" s="24"/>
      <c r="FT120" s="24"/>
      <c r="FU120" s="24"/>
      <c r="FV120" s="24"/>
      <c r="FW120" s="24"/>
      <c r="FX120" s="24"/>
      <c r="FY120" s="24"/>
      <c r="FZ120" s="24"/>
      <c r="GA120" s="24"/>
      <c r="GB120" s="24"/>
      <c r="GC120" s="24"/>
      <c r="GD120" s="24"/>
      <c r="GE120" s="24"/>
      <c r="GF120" s="24"/>
      <c r="GG120" s="24"/>
      <c r="GH120" s="24"/>
      <c r="GI120" s="24"/>
      <c r="GJ120" s="24"/>
      <c r="GK120" s="24"/>
      <c r="GL120" s="24"/>
      <c r="GM120" s="24"/>
      <c r="GN120" s="24"/>
      <c r="GO120" s="24"/>
      <c r="GP120" s="24"/>
      <c r="GQ120" s="24"/>
      <c r="GR120" s="24"/>
      <c r="GS120" s="24"/>
      <c r="GT120" s="24"/>
      <c r="GU120" s="24"/>
      <c r="GV120" s="24"/>
      <c r="GW120" s="24"/>
      <c r="GX120" s="24"/>
      <c r="GY120" s="24"/>
      <c r="GZ120" s="24"/>
      <c r="HA120" s="24"/>
      <c r="HB120" s="24"/>
      <c r="HC120" s="24"/>
      <c r="HD120" s="24"/>
      <c r="HE120" s="24"/>
      <c r="HF120" s="24"/>
      <c r="HG120" s="24"/>
      <c r="HH120" s="24"/>
      <c r="HI120" s="24"/>
      <c r="HJ120" s="24"/>
    </row>
    <row r="121" spans="1:218" ht="24.95" customHeight="1">
      <c r="A121" s="4708"/>
      <c r="B121" s="2101">
        <v>116</v>
      </c>
      <c r="C121" s="1758" t="s">
        <v>164</v>
      </c>
      <c r="D121" s="1707" t="s">
        <v>633</v>
      </c>
      <c r="E121" s="3096" t="s">
        <v>1560</v>
      </c>
      <c r="F121" s="1736">
        <v>80.790000000000006</v>
      </c>
      <c r="G121" s="1736"/>
      <c r="H121" s="1736"/>
      <c r="I121" s="1736">
        <v>24.44</v>
      </c>
      <c r="J121" s="1710" t="s">
        <v>3318</v>
      </c>
      <c r="K121" s="1057">
        <v>4014</v>
      </c>
      <c r="L121" s="1057">
        <v>4072</v>
      </c>
      <c r="M121" s="1057">
        <f t="shared" si="35"/>
        <v>58</v>
      </c>
      <c r="N121" s="1057">
        <v>707</v>
      </c>
      <c r="O121" s="1057">
        <v>794</v>
      </c>
      <c r="P121" s="1057">
        <f t="shared" si="22"/>
        <v>87</v>
      </c>
      <c r="Q121" s="1067">
        <v>250502</v>
      </c>
      <c r="R121" s="1067">
        <v>257882</v>
      </c>
      <c r="S121" s="1067">
        <f t="shared" si="34"/>
        <v>7380</v>
      </c>
      <c r="T121" s="1057"/>
      <c r="U121" s="1057"/>
      <c r="V121" s="1057"/>
      <c r="W121" s="240">
        <v>1</v>
      </c>
      <c r="X121" s="391">
        <f t="shared" si="33"/>
        <v>7380</v>
      </c>
      <c r="Y121" s="391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  <c r="CO121" s="24"/>
      <c r="CP121" s="24"/>
      <c r="CQ121" s="24"/>
      <c r="CR121" s="24"/>
      <c r="CS121" s="24"/>
      <c r="CT121" s="24"/>
      <c r="CU121" s="24"/>
      <c r="CV121" s="24"/>
      <c r="CW121" s="24"/>
      <c r="CX121" s="24"/>
      <c r="CY121" s="24"/>
      <c r="CZ121" s="24"/>
      <c r="DA121" s="24"/>
      <c r="DB121" s="24"/>
      <c r="DC121" s="24"/>
      <c r="DD121" s="24"/>
      <c r="DE121" s="24"/>
      <c r="DF121" s="24"/>
      <c r="DG121" s="24"/>
      <c r="DH121" s="24"/>
      <c r="DI121" s="24"/>
      <c r="DJ121" s="24"/>
      <c r="DK121" s="24"/>
      <c r="DL121" s="24"/>
      <c r="DM121" s="24"/>
      <c r="DN121" s="24"/>
      <c r="DO121" s="24"/>
      <c r="DP121" s="24"/>
      <c r="DQ121" s="24"/>
      <c r="DR121" s="24"/>
      <c r="DS121" s="24"/>
      <c r="DT121" s="24"/>
      <c r="DU121" s="24"/>
      <c r="DV121" s="24"/>
      <c r="DW121" s="24"/>
      <c r="DX121" s="24"/>
      <c r="DY121" s="24"/>
      <c r="DZ121" s="24"/>
      <c r="EA121" s="24"/>
      <c r="EB121" s="24"/>
      <c r="EC121" s="24"/>
      <c r="ED121" s="24"/>
      <c r="EE121" s="24"/>
      <c r="EF121" s="24"/>
      <c r="EG121" s="24"/>
      <c r="EH121" s="24"/>
      <c r="EI121" s="24"/>
      <c r="EJ121" s="24"/>
      <c r="EK121" s="24"/>
      <c r="EL121" s="24"/>
      <c r="EM121" s="24"/>
      <c r="EN121" s="24"/>
      <c r="EO121" s="24"/>
      <c r="EP121" s="24"/>
      <c r="EQ121" s="24"/>
      <c r="ER121" s="24"/>
      <c r="ES121" s="24"/>
      <c r="ET121" s="24"/>
      <c r="EU121" s="24"/>
      <c r="EV121" s="24"/>
      <c r="EW121" s="24"/>
      <c r="EX121" s="24"/>
      <c r="EY121" s="24"/>
      <c r="EZ121" s="24"/>
      <c r="FA121" s="24"/>
      <c r="FB121" s="24"/>
      <c r="FC121" s="24"/>
      <c r="FD121" s="24"/>
      <c r="FE121" s="24"/>
      <c r="FF121" s="24"/>
      <c r="FG121" s="24"/>
      <c r="FH121" s="24"/>
      <c r="FI121" s="24"/>
      <c r="FJ121" s="24"/>
      <c r="FK121" s="24"/>
      <c r="FL121" s="24"/>
      <c r="FM121" s="24"/>
      <c r="FN121" s="24"/>
      <c r="FO121" s="24"/>
      <c r="FP121" s="24"/>
      <c r="FQ121" s="24"/>
      <c r="FR121" s="24"/>
      <c r="FS121" s="24"/>
      <c r="FT121" s="24"/>
      <c r="FU121" s="24"/>
      <c r="FV121" s="24"/>
      <c r="FW121" s="24"/>
      <c r="FX121" s="24"/>
      <c r="FY121" s="24"/>
      <c r="FZ121" s="24"/>
      <c r="GA121" s="24"/>
      <c r="GB121" s="24"/>
      <c r="GC121" s="24"/>
      <c r="GD121" s="24"/>
      <c r="GE121" s="24"/>
      <c r="GF121" s="24"/>
      <c r="GG121" s="24"/>
      <c r="GH121" s="24"/>
      <c r="GI121" s="24"/>
      <c r="GJ121" s="24"/>
      <c r="GK121" s="24"/>
      <c r="GL121" s="24"/>
      <c r="GM121" s="24"/>
      <c r="GN121" s="24"/>
      <c r="GO121" s="24"/>
      <c r="GP121" s="24"/>
      <c r="GQ121" s="24"/>
      <c r="GR121" s="24"/>
      <c r="GS121" s="24"/>
      <c r="GT121" s="24"/>
      <c r="GU121" s="24"/>
      <c r="GV121" s="24"/>
      <c r="GW121" s="24"/>
      <c r="GX121" s="24"/>
      <c r="GY121" s="24"/>
      <c r="GZ121" s="24"/>
      <c r="HA121" s="24"/>
      <c r="HB121" s="24"/>
      <c r="HC121" s="24"/>
      <c r="HD121" s="24"/>
      <c r="HE121" s="24"/>
      <c r="HF121" s="24"/>
      <c r="HG121" s="24"/>
      <c r="HH121" s="24"/>
      <c r="HI121" s="24"/>
      <c r="HJ121" s="24"/>
    </row>
    <row r="122" spans="1:218" ht="24.95" customHeight="1">
      <c r="A122" s="4708"/>
      <c r="B122" s="2101">
        <v>117</v>
      </c>
      <c r="C122" s="1758" t="s">
        <v>164</v>
      </c>
      <c r="D122" s="1707" t="s">
        <v>633</v>
      </c>
      <c r="E122" s="3937" t="s">
        <v>3473</v>
      </c>
      <c r="F122" s="1751">
        <v>65.739999999999995</v>
      </c>
      <c r="G122" s="1751"/>
      <c r="H122" s="1751"/>
      <c r="I122" s="1751">
        <f>F122*0.3025</f>
        <v>19.886349999999997</v>
      </c>
      <c r="J122" s="1724" t="s">
        <v>3475</v>
      </c>
      <c r="K122" s="1067">
        <v>57</v>
      </c>
      <c r="L122" s="1067">
        <v>80</v>
      </c>
      <c r="M122" s="1067">
        <f t="shared" si="35"/>
        <v>23</v>
      </c>
      <c r="N122" s="1067">
        <v>83</v>
      </c>
      <c r="O122" s="1067">
        <v>131</v>
      </c>
      <c r="P122" s="1057">
        <f t="shared" si="22"/>
        <v>48</v>
      </c>
      <c r="Q122" s="1067">
        <v>6740</v>
      </c>
      <c r="R122" s="1067">
        <v>9509</v>
      </c>
      <c r="S122" s="1067">
        <f t="shared" si="34"/>
        <v>2769</v>
      </c>
      <c r="T122" s="1067"/>
      <c r="U122" s="1067"/>
      <c r="V122" s="1067"/>
      <c r="W122" s="1061">
        <v>1</v>
      </c>
      <c r="X122" s="391">
        <f t="shared" si="33"/>
        <v>2769</v>
      </c>
      <c r="Y122" s="391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  <c r="CO122" s="24"/>
      <c r="CP122" s="24"/>
      <c r="CQ122" s="24"/>
      <c r="CR122" s="24"/>
      <c r="CS122" s="24"/>
      <c r="CT122" s="24"/>
      <c r="CU122" s="24"/>
      <c r="CV122" s="24"/>
      <c r="CW122" s="24"/>
      <c r="CX122" s="24"/>
      <c r="CY122" s="24"/>
      <c r="CZ122" s="24"/>
      <c r="DA122" s="24"/>
      <c r="DB122" s="24"/>
      <c r="DC122" s="24"/>
      <c r="DD122" s="24"/>
      <c r="DE122" s="24"/>
      <c r="DF122" s="24"/>
      <c r="DG122" s="24"/>
      <c r="DH122" s="24"/>
      <c r="DI122" s="24"/>
      <c r="DJ122" s="24"/>
      <c r="DK122" s="24"/>
      <c r="DL122" s="24"/>
      <c r="DM122" s="24"/>
      <c r="DN122" s="24"/>
      <c r="DO122" s="24"/>
      <c r="DP122" s="24"/>
      <c r="DQ122" s="24"/>
      <c r="DR122" s="24"/>
      <c r="DS122" s="24"/>
      <c r="DT122" s="24"/>
      <c r="DU122" s="24"/>
      <c r="DV122" s="24"/>
      <c r="DW122" s="24"/>
      <c r="DX122" s="24"/>
      <c r="DY122" s="24"/>
      <c r="DZ122" s="24"/>
      <c r="EA122" s="24"/>
      <c r="EB122" s="24"/>
      <c r="EC122" s="24"/>
      <c r="ED122" s="24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24"/>
      <c r="EU122" s="24"/>
      <c r="EV122" s="24"/>
      <c r="EW122" s="24"/>
      <c r="EX122" s="24"/>
      <c r="EY122" s="24"/>
      <c r="EZ122" s="24"/>
      <c r="FA122" s="24"/>
      <c r="FB122" s="24"/>
      <c r="FC122" s="24"/>
      <c r="FD122" s="24"/>
      <c r="FE122" s="24"/>
      <c r="FF122" s="24"/>
      <c r="FG122" s="24"/>
      <c r="FH122" s="24"/>
      <c r="FI122" s="24"/>
      <c r="FJ122" s="24"/>
      <c r="FK122" s="24"/>
      <c r="FL122" s="24"/>
      <c r="FM122" s="24"/>
      <c r="FN122" s="24"/>
      <c r="FO122" s="24"/>
      <c r="FP122" s="24"/>
      <c r="FQ122" s="24"/>
      <c r="FR122" s="24"/>
      <c r="FS122" s="24"/>
      <c r="FT122" s="24"/>
      <c r="FU122" s="24"/>
      <c r="FV122" s="24"/>
      <c r="FW122" s="24"/>
      <c r="FX122" s="24"/>
      <c r="FY122" s="24"/>
      <c r="FZ122" s="24"/>
      <c r="GA122" s="24"/>
      <c r="GB122" s="24"/>
      <c r="GC122" s="24"/>
      <c r="GD122" s="24"/>
      <c r="GE122" s="24"/>
      <c r="GF122" s="24"/>
      <c r="GG122" s="24"/>
      <c r="GH122" s="24"/>
      <c r="GI122" s="24"/>
      <c r="GJ122" s="24"/>
      <c r="GK122" s="24"/>
      <c r="GL122" s="24"/>
      <c r="GM122" s="24"/>
      <c r="GN122" s="24"/>
      <c r="GO122" s="24"/>
      <c r="GP122" s="24"/>
      <c r="GQ122" s="24"/>
      <c r="GR122" s="24"/>
      <c r="GS122" s="24"/>
      <c r="GT122" s="24"/>
      <c r="GU122" s="24"/>
      <c r="GV122" s="24"/>
      <c r="GW122" s="24"/>
      <c r="GX122" s="24"/>
      <c r="GY122" s="24"/>
      <c r="GZ122" s="24"/>
      <c r="HA122" s="24"/>
      <c r="HB122" s="24"/>
      <c r="HC122" s="24"/>
      <c r="HD122" s="24"/>
      <c r="HE122" s="24"/>
      <c r="HF122" s="24"/>
      <c r="HG122" s="24"/>
      <c r="HH122" s="24"/>
      <c r="HI122" s="24"/>
      <c r="HJ122" s="24"/>
    </row>
    <row r="123" spans="1:218" ht="24.95" customHeight="1">
      <c r="A123" s="4708"/>
      <c r="B123" s="2101">
        <v>118</v>
      </c>
      <c r="C123" s="1758" t="s">
        <v>164</v>
      </c>
      <c r="D123" s="1707" t="s">
        <v>633</v>
      </c>
      <c r="E123" s="3937" t="s">
        <v>3474</v>
      </c>
      <c r="F123" s="1751">
        <v>138.75</v>
      </c>
      <c r="G123" s="1751"/>
      <c r="H123" s="1751"/>
      <c r="I123" s="1751">
        <f>F123*0.3025</f>
        <v>41.971874999999997</v>
      </c>
      <c r="J123" s="1710" t="s">
        <v>3476</v>
      </c>
      <c r="K123" s="1067">
        <v>2246</v>
      </c>
      <c r="L123" s="1067">
        <v>2281</v>
      </c>
      <c r="M123" s="1067">
        <f t="shared" si="35"/>
        <v>35</v>
      </c>
      <c r="N123" s="1067">
        <v>2757</v>
      </c>
      <c r="O123" s="1067">
        <v>2812</v>
      </c>
      <c r="P123" s="1067">
        <f t="shared" si="22"/>
        <v>55</v>
      </c>
      <c r="Q123" s="1067">
        <v>692</v>
      </c>
      <c r="R123" s="1067">
        <v>894</v>
      </c>
      <c r="S123" s="1067">
        <f t="shared" si="34"/>
        <v>8080</v>
      </c>
      <c r="T123" s="1067"/>
      <c r="U123" s="1067"/>
      <c r="V123" s="1067"/>
      <c r="W123" s="1061">
        <v>40</v>
      </c>
      <c r="X123" s="391">
        <f t="shared" si="33"/>
        <v>202</v>
      </c>
      <c r="Y123" s="391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  <c r="CO123" s="24"/>
      <c r="CP123" s="24"/>
      <c r="CQ123" s="24"/>
      <c r="CR123" s="24"/>
      <c r="CS123" s="24"/>
      <c r="CT123" s="24"/>
      <c r="CU123" s="24"/>
      <c r="CV123" s="24"/>
      <c r="CW123" s="24"/>
      <c r="CX123" s="24"/>
      <c r="CY123" s="24"/>
      <c r="CZ123" s="24"/>
      <c r="DA123" s="24"/>
      <c r="DB123" s="24"/>
      <c r="DC123" s="24"/>
      <c r="DD123" s="24"/>
      <c r="DE123" s="24"/>
      <c r="DF123" s="24"/>
      <c r="DG123" s="24"/>
      <c r="DH123" s="24"/>
      <c r="DI123" s="24"/>
      <c r="DJ123" s="24"/>
      <c r="DK123" s="24"/>
      <c r="DL123" s="24"/>
      <c r="DM123" s="24"/>
      <c r="DN123" s="24"/>
      <c r="DO123" s="24"/>
      <c r="DP123" s="24"/>
      <c r="DQ123" s="24"/>
      <c r="DR123" s="24"/>
      <c r="DS123" s="24"/>
      <c r="DT123" s="24"/>
      <c r="DU123" s="24"/>
      <c r="DV123" s="24"/>
      <c r="DW123" s="24"/>
      <c r="DX123" s="24"/>
      <c r="DY123" s="24"/>
      <c r="DZ123" s="24"/>
      <c r="EA123" s="24"/>
      <c r="EB123" s="24"/>
      <c r="EC123" s="24"/>
      <c r="ED123" s="24"/>
      <c r="EE123" s="24"/>
      <c r="EF123" s="24"/>
      <c r="EG123" s="24"/>
      <c r="EH123" s="24"/>
      <c r="EI123" s="24"/>
      <c r="EJ123" s="24"/>
      <c r="EK123" s="24"/>
      <c r="EL123" s="24"/>
      <c r="EM123" s="24"/>
      <c r="EN123" s="24"/>
      <c r="EO123" s="24"/>
      <c r="EP123" s="24"/>
      <c r="EQ123" s="24"/>
      <c r="ER123" s="24"/>
      <c r="ES123" s="24"/>
      <c r="ET123" s="24"/>
      <c r="EU123" s="24"/>
      <c r="EV123" s="24"/>
      <c r="EW123" s="24"/>
      <c r="EX123" s="24"/>
      <c r="EY123" s="24"/>
      <c r="EZ123" s="24"/>
      <c r="FA123" s="24"/>
      <c r="FB123" s="24"/>
      <c r="FC123" s="24"/>
      <c r="FD123" s="24"/>
      <c r="FE123" s="24"/>
      <c r="FF123" s="24"/>
      <c r="FG123" s="24"/>
      <c r="FH123" s="24"/>
      <c r="FI123" s="24"/>
      <c r="FJ123" s="24"/>
      <c r="FK123" s="24"/>
      <c r="FL123" s="24"/>
      <c r="FM123" s="24"/>
      <c r="FN123" s="24"/>
      <c r="FO123" s="24"/>
      <c r="FP123" s="24"/>
      <c r="FQ123" s="24"/>
      <c r="FR123" s="24"/>
      <c r="FS123" s="24"/>
      <c r="FT123" s="24"/>
      <c r="FU123" s="24"/>
      <c r="FV123" s="24"/>
      <c r="FW123" s="24"/>
      <c r="FX123" s="24"/>
      <c r="FY123" s="24"/>
      <c r="FZ123" s="24"/>
      <c r="GA123" s="24"/>
      <c r="GB123" s="24"/>
      <c r="GC123" s="24"/>
      <c r="GD123" s="24"/>
      <c r="GE123" s="24"/>
      <c r="GF123" s="24"/>
      <c r="GG123" s="24"/>
      <c r="GH123" s="24"/>
      <c r="GI123" s="24"/>
      <c r="GJ123" s="24"/>
      <c r="GK123" s="24"/>
      <c r="GL123" s="24"/>
      <c r="GM123" s="24"/>
      <c r="GN123" s="24"/>
      <c r="GO123" s="24"/>
      <c r="GP123" s="24"/>
      <c r="GQ123" s="24"/>
      <c r="GR123" s="24"/>
      <c r="GS123" s="24"/>
      <c r="GT123" s="24"/>
      <c r="GU123" s="24"/>
      <c r="GV123" s="24"/>
      <c r="GW123" s="24"/>
      <c r="GX123" s="24"/>
      <c r="GY123" s="24"/>
      <c r="GZ123" s="24"/>
      <c r="HA123" s="24"/>
      <c r="HB123" s="24"/>
      <c r="HC123" s="24"/>
      <c r="HD123" s="24"/>
      <c r="HE123" s="24"/>
      <c r="HF123" s="24"/>
      <c r="HG123" s="24"/>
      <c r="HH123" s="24"/>
      <c r="HI123" s="24"/>
      <c r="HJ123" s="24"/>
    </row>
    <row r="124" spans="1:218" ht="24.95" customHeight="1" thickBot="1">
      <c r="A124" s="4708"/>
      <c r="B124" s="2101">
        <v>119</v>
      </c>
      <c r="C124" s="1758" t="s">
        <v>164</v>
      </c>
      <c r="D124" s="1707" t="s">
        <v>633</v>
      </c>
      <c r="E124" s="3096" t="s">
        <v>331</v>
      </c>
      <c r="F124" s="1736">
        <v>139.33000000000001</v>
      </c>
      <c r="G124" s="1736"/>
      <c r="H124" s="1736"/>
      <c r="I124" s="1736">
        <v>42.15</v>
      </c>
      <c r="J124" s="1710" t="s">
        <v>2957</v>
      </c>
      <c r="K124" s="1057">
        <v>2758</v>
      </c>
      <c r="L124" s="1057">
        <v>2769</v>
      </c>
      <c r="M124" s="1057">
        <f t="shared" si="35"/>
        <v>11</v>
      </c>
      <c r="N124" s="1057">
        <v>2331</v>
      </c>
      <c r="O124" s="1057">
        <v>2376</v>
      </c>
      <c r="P124" s="1057">
        <f t="shared" si="22"/>
        <v>45</v>
      </c>
      <c r="Q124" s="1067">
        <v>94761</v>
      </c>
      <c r="R124" s="1067">
        <v>97235</v>
      </c>
      <c r="S124" s="1067">
        <f t="shared" si="34"/>
        <v>2474</v>
      </c>
      <c r="T124" s="1057"/>
      <c r="U124" s="1057"/>
      <c r="V124" s="1057"/>
      <c r="W124" s="240">
        <v>1</v>
      </c>
      <c r="X124" s="391">
        <f t="shared" si="33"/>
        <v>2474</v>
      </c>
      <c r="Y124" s="391"/>
      <c r="Z124" s="1320" t="s">
        <v>2089</v>
      </c>
      <c r="AA124" s="1320"/>
      <c r="AB124" s="24"/>
      <c r="AC124" s="24"/>
      <c r="AD124" s="489"/>
      <c r="AE124" s="488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  <c r="AR124" s="24"/>
      <c r="AS124" s="24"/>
      <c r="AT124" s="24"/>
      <c r="AU124" s="24"/>
      <c r="AV124" s="24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  <c r="CO124" s="24"/>
      <c r="CP124" s="24"/>
      <c r="CQ124" s="24"/>
      <c r="CR124" s="24"/>
      <c r="CS124" s="24"/>
      <c r="CT124" s="24"/>
      <c r="CU124" s="24"/>
      <c r="CV124" s="24"/>
      <c r="CW124" s="24"/>
      <c r="CX124" s="24"/>
      <c r="CY124" s="24"/>
      <c r="CZ124" s="24"/>
      <c r="DA124" s="24"/>
      <c r="DB124" s="24"/>
      <c r="DC124" s="24"/>
      <c r="DD124" s="24"/>
      <c r="DE124" s="24"/>
      <c r="DF124" s="24"/>
      <c r="DG124" s="24"/>
      <c r="DH124" s="24"/>
      <c r="DI124" s="24"/>
      <c r="DJ124" s="24"/>
      <c r="DK124" s="24"/>
      <c r="DL124" s="24"/>
      <c r="DM124" s="24"/>
      <c r="DN124" s="24"/>
      <c r="DO124" s="24"/>
      <c r="DP124" s="24"/>
      <c r="DQ124" s="24"/>
      <c r="DR124" s="24"/>
      <c r="DS124" s="24"/>
      <c r="DT124" s="24"/>
      <c r="DU124" s="24"/>
      <c r="DV124" s="24"/>
      <c r="DW124" s="24"/>
      <c r="DX124" s="24"/>
      <c r="DY124" s="24"/>
      <c r="DZ124" s="24"/>
      <c r="EA124" s="24"/>
      <c r="EB124" s="24"/>
      <c r="EC124" s="24"/>
      <c r="ED124" s="24"/>
      <c r="EE124" s="24"/>
      <c r="EF124" s="24"/>
      <c r="EG124" s="24"/>
      <c r="EH124" s="24"/>
      <c r="EI124" s="24"/>
      <c r="EJ124" s="24"/>
      <c r="EK124" s="24"/>
      <c r="EL124" s="24"/>
      <c r="EM124" s="24"/>
      <c r="EN124" s="24"/>
      <c r="EO124" s="24"/>
      <c r="EP124" s="24"/>
      <c r="EQ124" s="24"/>
      <c r="ER124" s="24"/>
      <c r="ES124" s="24"/>
      <c r="ET124" s="24"/>
      <c r="EU124" s="24"/>
      <c r="EV124" s="24"/>
      <c r="EW124" s="24"/>
      <c r="EX124" s="24"/>
      <c r="EY124" s="24"/>
      <c r="EZ124" s="24"/>
      <c r="FA124" s="24"/>
      <c r="FB124" s="24"/>
      <c r="FC124" s="24"/>
      <c r="FD124" s="24"/>
      <c r="FE124" s="24"/>
      <c r="FF124" s="24"/>
      <c r="FG124" s="24"/>
      <c r="FH124" s="24"/>
      <c r="FI124" s="24"/>
      <c r="FJ124" s="24"/>
      <c r="FK124" s="24"/>
      <c r="FL124" s="24"/>
      <c r="FM124" s="24"/>
      <c r="FN124" s="24"/>
      <c r="FO124" s="24"/>
      <c r="FP124" s="24"/>
      <c r="FQ124" s="24"/>
      <c r="FR124" s="24"/>
      <c r="FS124" s="24"/>
      <c r="FT124" s="24"/>
      <c r="FU124" s="24"/>
      <c r="FV124" s="24"/>
      <c r="FW124" s="24"/>
      <c r="FX124" s="24"/>
      <c r="FY124" s="24"/>
      <c r="FZ124" s="24"/>
      <c r="GA124" s="24"/>
      <c r="GB124" s="24"/>
      <c r="GC124" s="24"/>
      <c r="GD124" s="24"/>
      <c r="GE124" s="24"/>
      <c r="GF124" s="24"/>
      <c r="GG124" s="24"/>
      <c r="GH124" s="24"/>
      <c r="GI124" s="24"/>
      <c r="GJ124" s="24"/>
      <c r="GK124" s="24"/>
      <c r="GL124" s="24"/>
      <c r="GM124" s="24"/>
      <c r="GN124" s="24"/>
      <c r="GO124" s="24"/>
      <c r="GP124" s="24"/>
      <c r="GQ124" s="24"/>
      <c r="GR124" s="24"/>
      <c r="GS124" s="24"/>
      <c r="GT124" s="24"/>
      <c r="GU124" s="24"/>
      <c r="GV124" s="24"/>
      <c r="GW124" s="24"/>
      <c r="GX124" s="24"/>
      <c r="GY124" s="24"/>
      <c r="GZ124" s="24"/>
      <c r="HA124" s="24"/>
      <c r="HB124" s="24"/>
      <c r="HC124" s="24"/>
      <c r="HD124" s="24"/>
      <c r="HE124" s="24"/>
      <c r="HF124" s="24"/>
      <c r="HG124" s="24"/>
      <c r="HH124" s="24"/>
      <c r="HI124" s="24"/>
      <c r="HJ124" s="24"/>
    </row>
    <row r="125" spans="1:218" ht="24.95" customHeight="1">
      <c r="A125" s="4708"/>
      <c r="B125" s="2101">
        <v>120</v>
      </c>
      <c r="C125" s="1758" t="s">
        <v>164</v>
      </c>
      <c r="D125" s="1707" t="s">
        <v>858</v>
      </c>
      <c r="E125" s="3096" t="s">
        <v>1203</v>
      </c>
      <c r="F125" s="1709">
        <v>315.2</v>
      </c>
      <c r="G125" s="1709"/>
      <c r="H125" s="1709"/>
      <c r="I125" s="1709">
        <f t="shared" ref="I125:I133" si="36">F125*0.3025</f>
        <v>95.347999999999999</v>
      </c>
      <c r="J125" s="1737" t="s">
        <v>1463</v>
      </c>
      <c r="K125" s="1057">
        <v>7532</v>
      </c>
      <c r="L125" s="1057">
        <v>7577</v>
      </c>
      <c r="M125" s="1057">
        <f t="shared" si="35"/>
        <v>45</v>
      </c>
      <c r="N125" s="1057">
        <v>6831</v>
      </c>
      <c r="O125" s="1057">
        <v>6906</v>
      </c>
      <c r="P125" s="1057">
        <f t="shared" si="22"/>
        <v>75</v>
      </c>
      <c r="Q125" s="1067">
        <v>236003</v>
      </c>
      <c r="R125" s="1067">
        <v>243242</v>
      </c>
      <c r="S125" s="1067">
        <f t="shared" si="34"/>
        <v>7239</v>
      </c>
      <c r="T125" s="1057"/>
      <c r="U125" s="1057"/>
      <c r="V125" s="1057"/>
      <c r="W125" s="240">
        <v>1</v>
      </c>
      <c r="X125" s="391">
        <f t="shared" si="33"/>
        <v>7239</v>
      </c>
      <c r="Y125" s="391"/>
      <c r="Z125" s="1123" t="s">
        <v>1516</v>
      </c>
      <c r="AA125" s="1124" t="s">
        <v>238</v>
      </c>
      <c r="AB125" s="1124" t="s">
        <v>235</v>
      </c>
      <c r="AC125" s="1125" t="s">
        <v>1612</v>
      </c>
      <c r="AD125" s="1124" t="s">
        <v>170</v>
      </c>
      <c r="AE125" s="1126" t="s">
        <v>1456</v>
      </c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  <c r="AR125" s="24"/>
      <c r="AS125" s="24"/>
      <c r="AT125" s="24"/>
      <c r="AU125" s="24"/>
      <c r="AV125" s="24"/>
      <c r="AW125" s="24"/>
      <c r="AX125" s="24"/>
      <c r="AY125" s="24"/>
      <c r="AZ125" s="24"/>
      <c r="BA125" s="24"/>
      <c r="BB125" s="24"/>
      <c r="BC125" s="24"/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  <c r="CO125" s="24"/>
      <c r="CP125" s="24"/>
      <c r="CQ125" s="24"/>
      <c r="CR125" s="24"/>
      <c r="CS125" s="24"/>
      <c r="CT125" s="24"/>
      <c r="CU125" s="24"/>
      <c r="CV125" s="24"/>
      <c r="CW125" s="24"/>
      <c r="CX125" s="24"/>
      <c r="CY125" s="24"/>
      <c r="CZ125" s="24"/>
      <c r="DA125" s="24"/>
      <c r="DB125" s="24"/>
      <c r="DC125" s="24"/>
      <c r="DD125" s="24"/>
      <c r="DE125" s="24"/>
      <c r="DF125" s="24"/>
      <c r="DG125" s="24"/>
      <c r="DH125" s="24"/>
      <c r="DI125" s="24"/>
      <c r="DJ125" s="24"/>
      <c r="DK125" s="24"/>
      <c r="DL125" s="24"/>
      <c r="DM125" s="24"/>
      <c r="DN125" s="24"/>
      <c r="DO125" s="24"/>
      <c r="DP125" s="24"/>
      <c r="DQ125" s="24"/>
      <c r="DR125" s="24"/>
      <c r="DS125" s="24"/>
      <c r="DT125" s="24"/>
      <c r="DU125" s="24"/>
      <c r="DV125" s="24"/>
      <c r="DW125" s="24"/>
      <c r="DX125" s="24"/>
      <c r="DY125" s="24"/>
      <c r="DZ125" s="24"/>
      <c r="EA125" s="24"/>
      <c r="EB125" s="24"/>
      <c r="EC125" s="24"/>
      <c r="ED125" s="24"/>
      <c r="EE125" s="24"/>
      <c r="EF125" s="24"/>
      <c r="EG125" s="24"/>
      <c r="EH125" s="24"/>
      <c r="EI125" s="24"/>
      <c r="EJ125" s="24"/>
      <c r="EK125" s="24"/>
      <c r="EL125" s="24"/>
      <c r="EM125" s="24"/>
      <c r="EN125" s="24"/>
      <c r="EO125" s="24"/>
      <c r="EP125" s="24"/>
      <c r="EQ125" s="24"/>
      <c r="ER125" s="24"/>
      <c r="ES125" s="24"/>
      <c r="ET125" s="24"/>
      <c r="EU125" s="24"/>
      <c r="EV125" s="24"/>
      <c r="EW125" s="24"/>
      <c r="EX125" s="24"/>
      <c r="EY125" s="24"/>
      <c r="EZ125" s="24"/>
      <c r="FA125" s="24"/>
      <c r="FB125" s="24"/>
      <c r="FC125" s="24"/>
      <c r="FD125" s="24"/>
      <c r="FE125" s="24"/>
      <c r="FF125" s="24"/>
      <c r="FG125" s="24"/>
      <c r="FH125" s="24"/>
      <c r="FI125" s="24"/>
      <c r="FJ125" s="24"/>
      <c r="FK125" s="24"/>
      <c r="FL125" s="24"/>
      <c r="FM125" s="24"/>
      <c r="FN125" s="24"/>
      <c r="FO125" s="24"/>
      <c r="FP125" s="24"/>
      <c r="FQ125" s="24"/>
      <c r="FR125" s="24"/>
      <c r="FS125" s="24"/>
      <c r="FT125" s="24"/>
      <c r="FU125" s="24"/>
      <c r="FV125" s="24"/>
      <c r="FW125" s="24"/>
      <c r="FX125" s="24"/>
      <c r="FY125" s="24"/>
      <c r="FZ125" s="24"/>
      <c r="GA125" s="24"/>
      <c r="GB125" s="24"/>
      <c r="GC125" s="24"/>
      <c r="GD125" s="24"/>
      <c r="GE125" s="24"/>
      <c r="GF125" s="24"/>
      <c r="GG125" s="24"/>
      <c r="GH125" s="24"/>
      <c r="GI125" s="24"/>
      <c r="GJ125" s="24"/>
      <c r="GK125" s="24"/>
      <c r="GL125" s="24"/>
      <c r="GM125" s="24"/>
      <c r="GN125" s="24"/>
      <c r="GO125" s="24"/>
      <c r="GP125" s="24"/>
      <c r="GQ125" s="24"/>
      <c r="GR125" s="24"/>
      <c r="GS125" s="24"/>
      <c r="GT125" s="24"/>
      <c r="GU125" s="24"/>
      <c r="GV125" s="24"/>
      <c r="GW125" s="24"/>
      <c r="GX125" s="24"/>
      <c r="GY125" s="24"/>
      <c r="GZ125" s="24"/>
      <c r="HA125" s="24"/>
      <c r="HB125" s="24"/>
      <c r="HC125" s="24"/>
      <c r="HD125" s="24"/>
      <c r="HE125" s="24"/>
      <c r="HF125" s="24"/>
      <c r="HG125" s="24"/>
      <c r="HH125" s="24"/>
      <c r="HI125" s="24"/>
      <c r="HJ125" s="24"/>
    </row>
    <row r="126" spans="1:218" ht="24.95" customHeight="1">
      <c r="A126" s="4708"/>
      <c r="B126" s="2101">
        <v>121</v>
      </c>
      <c r="C126" s="1758" t="s">
        <v>164</v>
      </c>
      <c r="D126" s="1707" t="s">
        <v>634</v>
      </c>
      <c r="E126" s="3096" t="s">
        <v>547</v>
      </c>
      <c r="F126" s="1709">
        <v>298.38</v>
      </c>
      <c r="G126" s="1709"/>
      <c r="H126" s="1709"/>
      <c r="I126" s="1709">
        <f t="shared" si="36"/>
        <v>90.259949999999989</v>
      </c>
      <c r="J126" s="4118" t="s">
        <v>3558</v>
      </c>
      <c r="K126" s="1057">
        <v>10</v>
      </c>
      <c r="L126" s="1057">
        <v>41</v>
      </c>
      <c r="M126" s="1057">
        <f t="shared" si="35"/>
        <v>31</v>
      </c>
      <c r="N126" s="1057">
        <v>5</v>
      </c>
      <c r="O126" s="1057">
        <v>73</v>
      </c>
      <c r="P126" s="1057">
        <f t="shared" si="22"/>
        <v>68</v>
      </c>
      <c r="Q126" s="3062">
        <f>AA114</f>
        <v>210833</v>
      </c>
      <c r="R126" s="3062">
        <f>AB114</f>
        <v>219256</v>
      </c>
      <c r="S126" s="3062">
        <f>AD114</f>
        <v>8423</v>
      </c>
      <c r="T126" s="1067"/>
      <c r="U126" s="1057"/>
      <c r="V126" s="1057"/>
      <c r="W126" s="240">
        <v>1</v>
      </c>
      <c r="X126" s="391">
        <f t="shared" si="33"/>
        <v>8423</v>
      </c>
      <c r="Y126" s="391"/>
      <c r="Z126" s="1136" t="s">
        <v>2090</v>
      </c>
      <c r="AA126" s="1151">
        <v>152162</v>
      </c>
      <c r="AB126" s="1151">
        <v>154626</v>
      </c>
      <c r="AC126" s="1152">
        <v>1</v>
      </c>
      <c r="AD126" s="1116">
        <f>(AB126*AC126)-(AA126*AC126)</f>
        <v>2464</v>
      </c>
      <c r="AE126" s="1138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  <c r="AR126" s="24"/>
      <c r="AS126" s="24"/>
      <c r="AT126" s="24"/>
      <c r="AU126" s="24"/>
      <c r="AV126" s="24"/>
      <c r="AW126" s="24"/>
      <c r="AX126" s="24"/>
      <c r="AY126" s="24"/>
      <c r="AZ126" s="24"/>
      <c r="BA126" s="24"/>
      <c r="BB126" s="24"/>
      <c r="BC126" s="24"/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  <c r="CO126" s="24"/>
      <c r="CP126" s="24"/>
      <c r="CQ126" s="24"/>
      <c r="CR126" s="24"/>
      <c r="CS126" s="24"/>
      <c r="CT126" s="24"/>
      <c r="CU126" s="24"/>
      <c r="CV126" s="24"/>
      <c r="CW126" s="24"/>
      <c r="CX126" s="24"/>
      <c r="CY126" s="24"/>
      <c r="CZ126" s="24"/>
      <c r="DA126" s="24"/>
      <c r="DB126" s="24"/>
      <c r="DC126" s="24"/>
      <c r="DD126" s="24"/>
      <c r="DE126" s="24"/>
      <c r="DF126" s="24"/>
      <c r="DG126" s="24"/>
      <c r="DH126" s="24"/>
      <c r="DI126" s="24"/>
      <c r="DJ126" s="24"/>
      <c r="DK126" s="24"/>
      <c r="DL126" s="24"/>
      <c r="DM126" s="24"/>
      <c r="DN126" s="24"/>
      <c r="DO126" s="24"/>
      <c r="DP126" s="24"/>
      <c r="DQ126" s="24"/>
      <c r="DR126" s="24"/>
      <c r="DS126" s="24"/>
      <c r="DT126" s="24"/>
      <c r="DU126" s="24"/>
      <c r="DV126" s="24"/>
      <c r="DW126" s="24"/>
      <c r="DX126" s="24"/>
      <c r="DY126" s="24"/>
      <c r="DZ126" s="24"/>
      <c r="EA126" s="24"/>
      <c r="EB126" s="24"/>
      <c r="EC126" s="24"/>
      <c r="ED126" s="24"/>
      <c r="EE126" s="24"/>
      <c r="EF126" s="24"/>
      <c r="EG126" s="24"/>
      <c r="EH126" s="24"/>
      <c r="EI126" s="24"/>
      <c r="EJ126" s="24"/>
      <c r="EK126" s="24"/>
      <c r="EL126" s="24"/>
      <c r="EM126" s="24"/>
      <c r="EN126" s="24"/>
      <c r="EO126" s="24"/>
      <c r="EP126" s="24"/>
      <c r="EQ126" s="24"/>
      <c r="ER126" s="24"/>
      <c r="ES126" s="24"/>
      <c r="ET126" s="24"/>
      <c r="EU126" s="24"/>
      <c r="EV126" s="24"/>
      <c r="EW126" s="24"/>
      <c r="EX126" s="24"/>
      <c r="EY126" s="24"/>
      <c r="EZ126" s="24"/>
      <c r="FA126" s="24"/>
      <c r="FB126" s="24"/>
      <c r="FC126" s="24"/>
      <c r="FD126" s="24"/>
      <c r="FE126" s="24"/>
      <c r="FF126" s="24"/>
      <c r="FG126" s="24"/>
      <c r="FH126" s="24"/>
      <c r="FI126" s="24"/>
      <c r="FJ126" s="24"/>
      <c r="FK126" s="24"/>
      <c r="FL126" s="24"/>
      <c r="FM126" s="24"/>
      <c r="FN126" s="24"/>
      <c r="FO126" s="24"/>
      <c r="FP126" s="24"/>
      <c r="FQ126" s="24"/>
      <c r="FR126" s="24"/>
      <c r="FS126" s="24"/>
      <c r="FT126" s="24"/>
      <c r="FU126" s="24"/>
      <c r="FV126" s="24"/>
      <c r="FW126" s="24"/>
      <c r="FX126" s="24"/>
      <c r="FY126" s="24"/>
      <c r="FZ126" s="24"/>
      <c r="GA126" s="24"/>
      <c r="GB126" s="24"/>
      <c r="GC126" s="24"/>
      <c r="GD126" s="24"/>
      <c r="GE126" s="24"/>
      <c r="GF126" s="24"/>
      <c r="GG126" s="24"/>
      <c r="GH126" s="24"/>
      <c r="GI126" s="24"/>
      <c r="GJ126" s="24"/>
      <c r="GK126" s="24"/>
      <c r="GL126" s="24"/>
      <c r="GM126" s="24"/>
      <c r="GN126" s="24"/>
      <c r="GO126" s="24"/>
      <c r="GP126" s="24"/>
      <c r="GQ126" s="24"/>
      <c r="GR126" s="24"/>
      <c r="GS126" s="24"/>
      <c r="GT126" s="24"/>
      <c r="GU126" s="24"/>
      <c r="GV126" s="24"/>
      <c r="GW126" s="24"/>
      <c r="GX126" s="24"/>
      <c r="GY126" s="24"/>
      <c r="GZ126" s="24"/>
      <c r="HA126" s="24"/>
      <c r="HB126" s="24"/>
      <c r="HC126" s="24"/>
      <c r="HD126" s="24"/>
      <c r="HE126" s="24"/>
      <c r="HF126" s="24"/>
      <c r="HG126" s="24"/>
      <c r="HH126" s="24"/>
      <c r="HI126" s="24"/>
      <c r="HJ126" s="24"/>
    </row>
    <row r="127" spans="1:218" ht="24.95" customHeight="1">
      <c r="A127" s="4708"/>
      <c r="B127" s="2101">
        <v>122</v>
      </c>
      <c r="C127" s="1758" t="s">
        <v>164</v>
      </c>
      <c r="D127" s="1734" t="s">
        <v>634</v>
      </c>
      <c r="E127" s="3096" t="s">
        <v>2287</v>
      </c>
      <c r="F127" s="3126">
        <v>249.93</v>
      </c>
      <c r="G127" s="3126"/>
      <c r="H127" s="3126"/>
      <c r="I127" s="3126">
        <v>75.599999999999994</v>
      </c>
      <c r="J127" s="1737" t="s">
        <v>2278</v>
      </c>
      <c r="K127" s="1057">
        <v>392</v>
      </c>
      <c r="L127" s="1057">
        <v>420</v>
      </c>
      <c r="M127" s="1057">
        <f t="shared" si="35"/>
        <v>28</v>
      </c>
      <c r="N127" s="1057">
        <v>52</v>
      </c>
      <c r="O127" s="1057">
        <v>56</v>
      </c>
      <c r="P127" s="1067">
        <f t="shared" si="22"/>
        <v>4</v>
      </c>
      <c r="Q127" s="1067">
        <v>311515</v>
      </c>
      <c r="R127" s="1067">
        <v>315851</v>
      </c>
      <c r="S127" s="1067">
        <f>W127*X127</f>
        <v>4336</v>
      </c>
      <c r="T127" s="1067"/>
      <c r="U127" s="1057"/>
      <c r="V127" s="1057"/>
      <c r="W127" s="240">
        <v>1</v>
      </c>
      <c r="X127" s="391">
        <f t="shared" si="33"/>
        <v>4336</v>
      </c>
      <c r="Y127" s="391"/>
      <c r="Z127" s="1136" t="s">
        <v>2091</v>
      </c>
      <c r="AA127" s="1151">
        <v>185089</v>
      </c>
      <c r="AB127" s="1151">
        <v>191781</v>
      </c>
      <c r="AC127" s="1152">
        <v>1</v>
      </c>
      <c r="AD127" s="1116">
        <f>(AB127*AC127)-(AA127*AC127)</f>
        <v>6692</v>
      </c>
      <c r="AE127" s="1138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  <c r="AR127" s="24"/>
      <c r="AS127" s="24"/>
      <c r="AT127" s="24"/>
      <c r="AU127" s="24"/>
      <c r="AV127" s="24"/>
      <c r="AW127" s="24"/>
      <c r="AX127" s="24"/>
      <c r="AY127" s="24"/>
      <c r="AZ127" s="24"/>
      <c r="BA127" s="24"/>
      <c r="BB127" s="24"/>
      <c r="BC127" s="24"/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  <c r="CO127" s="24"/>
      <c r="CP127" s="24"/>
      <c r="CQ127" s="24"/>
      <c r="CR127" s="24"/>
      <c r="CS127" s="24"/>
      <c r="CT127" s="24"/>
      <c r="CU127" s="24"/>
      <c r="CV127" s="24"/>
      <c r="CW127" s="24"/>
      <c r="CX127" s="24"/>
      <c r="CY127" s="24"/>
      <c r="CZ127" s="24"/>
      <c r="DA127" s="24"/>
      <c r="DB127" s="24"/>
      <c r="DC127" s="24"/>
      <c r="DD127" s="24"/>
      <c r="DE127" s="24"/>
      <c r="DF127" s="24"/>
      <c r="DG127" s="24"/>
      <c r="DH127" s="24"/>
      <c r="DI127" s="24"/>
      <c r="DJ127" s="24"/>
      <c r="DK127" s="24"/>
      <c r="DL127" s="24"/>
      <c r="DM127" s="24"/>
      <c r="DN127" s="24"/>
      <c r="DO127" s="24"/>
      <c r="DP127" s="24"/>
      <c r="DQ127" s="24"/>
      <c r="DR127" s="24"/>
      <c r="DS127" s="24"/>
      <c r="DT127" s="24"/>
      <c r="DU127" s="24"/>
      <c r="DV127" s="24"/>
      <c r="DW127" s="24"/>
      <c r="DX127" s="24"/>
      <c r="DY127" s="24"/>
      <c r="DZ127" s="24"/>
      <c r="EA127" s="24"/>
      <c r="EB127" s="24"/>
      <c r="EC127" s="24"/>
      <c r="ED127" s="24"/>
      <c r="EE127" s="24"/>
      <c r="EF127" s="24"/>
      <c r="EG127" s="24"/>
      <c r="EH127" s="24"/>
      <c r="EI127" s="24"/>
      <c r="EJ127" s="24"/>
      <c r="EK127" s="24"/>
      <c r="EL127" s="24"/>
      <c r="EM127" s="24"/>
      <c r="EN127" s="24"/>
      <c r="EO127" s="24"/>
      <c r="EP127" s="24"/>
      <c r="EQ127" s="24"/>
      <c r="ER127" s="24"/>
      <c r="ES127" s="24"/>
      <c r="ET127" s="24"/>
      <c r="EU127" s="24"/>
      <c r="EV127" s="24"/>
      <c r="EW127" s="24"/>
      <c r="EX127" s="24"/>
      <c r="EY127" s="24"/>
      <c r="EZ127" s="24"/>
      <c r="FA127" s="24"/>
      <c r="FB127" s="24"/>
      <c r="FC127" s="24"/>
      <c r="FD127" s="24"/>
      <c r="FE127" s="24"/>
      <c r="FF127" s="24"/>
      <c r="FG127" s="24"/>
      <c r="FH127" s="24"/>
      <c r="FI127" s="24"/>
      <c r="FJ127" s="24"/>
      <c r="FK127" s="24"/>
      <c r="FL127" s="24"/>
      <c r="FM127" s="24"/>
      <c r="FN127" s="24"/>
      <c r="FO127" s="24"/>
      <c r="FP127" s="24"/>
      <c r="FQ127" s="24"/>
      <c r="FR127" s="24"/>
      <c r="FS127" s="24"/>
      <c r="FT127" s="24"/>
      <c r="FU127" s="24"/>
      <c r="FV127" s="24"/>
      <c r="FW127" s="24"/>
      <c r="FX127" s="24"/>
      <c r="FY127" s="24"/>
      <c r="FZ127" s="24"/>
      <c r="GA127" s="24"/>
      <c r="GB127" s="24"/>
      <c r="GC127" s="24"/>
      <c r="GD127" s="24"/>
      <c r="GE127" s="24"/>
      <c r="GF127" s="24"/>
      <c r="GG127" s="24"/>
      <c r="GH127" s="24"/>
      <c r="GI127" s="24"/>
      <c r="GJ127" s="24"/>
      <c r="GK127" s="24"/>
      <c r="GL127" s="24"/>
      <c r="GM127" s="24"/>
      <c r="GN127" s="24"/>
      <c r="GO127" s="24"/>
      <c r="GP127" s="24"/>
      <c r="GQ127" s="24"/>
      <c r="GR127" s="24"/>
      <c r="GS127" s="24"/>
      <c r="GT127" s="24"/>
      <c r="GU127" s="24"/>
      <c r="GV127" s="24"/>
      <c r="GW127" s="24"/>
      <c r="GX127" s="24"/>
      <c r="GY127" s="24"/>
      <c r="GZ127" s="24"/>
      <c r="HA127" s="24"/>
      <c r="HB127" s="24"/>
      <c r="HC127" s="24"/>
      <c r="HD127" s="24"/>
      <c r="HE127" s="24"/>
      <c r="HF127" s="24"/>
      <c r="HG127" s="24"/>
      <c r="HH127" s="24"/>
      <c r="HI127" s="24"/>
      <c r="HJ127" s="24"/>
    </row>
    <row r="128" spans="1:218" ht="24.95" customHeight="1" thickBot="1">
      <c r="A128" s="4708"/>
      <c r="B128" s="2101">
        <v>123</v>
      </c>
      <c r="C128" s="1758" t="s">
        <v>164</v>
      </c>
      <c r="D128" s="1734" t="s">
        <v>634</v>
      </c>
      <c r="E128" s="3096" t="s">
        <v>2288</v>
      </c>
      <c r="F128" s="3127">
        <v>167.54</v>
      </c>
      <c r="G128" s="3127"/>
      <c r="H128" s="3127"/>
      <c r="I128" s="3127">
        <f t="shared" si="36"/>
        <v>50.68085</v>
      </c>
      <c r="J128" s="1710" t="s">
        <v>2998</v>
      </c>
      <c r="K128" s="1057">
        <v>1934</v>
      </c>
      <c r="L128" s="1057">
        <v>1980</v>
      </c>
      <c r="M128" s="1057">
        <f t="shared" si="35"/>
        <v>46</v>
      </c>
      <c r="N128" s="1057">
        <v>2145</v>
      </c>
      <c r="O128" s="1057">
        <v>2204</v>
      </c>
      <c r="P128" s="1067">
        <f t="shared" si="22"/>
        <v>59</v>
      </c>
      <c r="Q128" s="3062">
        <f>AA120</f>
        <v>269157</v>
      </c>
      <c r="R128" s="3062">
        <f>AB120</f>
        <v>274354</v>
      </c>
      <c r="S128" s="3062">
        <f>W128*X128</f>
        <v>5197</v>
      </c>
      <c r="T128" s="1067"/>
      <c r="U128" s="1057"/>
      <c r="V128" s="1057"/>
      <c r="W128" s="240">
        <v>1</v>
      </c>
      <c r="X128" s="391">
        <f t="shared" si="33"/>
        <v>5197</v>
      </c>
      <c r="Y128" s="391"/>
      <c r="Z128" s="1139" t="s">
        <v>168</v>
      </c>
      <c r="AA128" s="1127">
        <f>SUM(AA126:AA127)</f>
        <v>337251</v>
      </c>
      <c r="AB128" s="1127">
        <f>SUM(AB126:AB127)</f>
        <v>346407</v>
      </c>
      <c r="AC128" s="1127"/>
      <c r="AD128" s="1153">
        <f>SUM(AD126:AD127)</f>
        <v>9156</v>
      </c>
      <c r="AE128" s="1141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  <c r="AR128" s="24"/>
      <c r="AS128" s="24"/>
      <c r="AT128" s="24"/>
      <c r="AU128" s="24"/>
      <c r="AV128" s="24"/>
      <c r="AW128" s="24"/>
      <c r="AX128" s="24"/>
      <c r="AY128" s="24"/>
      <c r="AZ128" s="24"/>
      <c r="BA128" s="24"/>
      <c r="BB128" s="24"/>
      <c r="BC128" s="24"/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  <c r="CO128" s="24"/>
      <c r="CP128" s="24"/>
      <c r="CQ128" s="24"/>
      <c r="CR128" s="24"/>
      <c r="CS128" s="24"/>
      <c r="CT128" s="24"/>
      <c r="CU128" s="24"/>
      <c r="CV128" s="24"/>
      <c r="CW128" s="24"/>
      <c r="CX128" s="24"/>
      <c r="CY128" s="24"/>
      <c r="CZ128" s="24"/>
      <c r="DA128" s="24"/>
      <c r="DB128" s="24"/>
      <c r="DC128" s="24"/>
      <c r="DD128" s="24"/>
      <c r="DE128" s="24"/>
      <c r="DF128" s="24"/>
      <c r="DG128" s="24"/>
      <c r="DH128" s="24"/>
      <c r="DI128" s="24"/>
      <c r="DJ128" s="24"/>
      <c r="DK128" s="24"/>
      <c r="DL128" s="24"/>
      <c r="DM128" s="24"/>
      <c r="DN128" s="24"/>
      <c r="DO128" s="24"/>
      <c r="DP128" s="24"/>
      <c r="DQ128" s="24"/>
      <c r="DR128" s="24"/>
      <c r="DS128" s="24"/>
      <c r="DT128" s="24"/>
      <c r="DU128" s="24"/>
      <c r="DV128" s="24"/>
      <c r="DW128" s="24"/>
      <c r="DX128" s="24"/>
      <c r="DY128" s="24"/>
      <c r="DZ128" s="24"/>
      <c r="EA128" s="24"/>
      <c r="EB128" s="24"/>
      <c r="EC128" s="24"/>
      <c r="ED128" s="24"/>
      <c r="EE128" s="24"/>
      <c r="EF128" s="24"/>
      <c r="EG128" s="24"/>
      <c r="EH128" s="24"/>
      <c r="EI128" s="24"/>
      <c r="EJ128" s="24"/>
      <c r="EK128" s="24"/>
      <c r="EL128" s="24"/>
      <c r="EM128" s="24"/>
      <c r="EN128" s="24"/>
      <c r="EO128" s="24"/>
      <c r="EP128" s="24"/>
      <c r="EQ128" s="24"/>
      <c r="ER128" s="24"/>
      <c r="ES128" s="24"/>
      <c r="ET128" s="24"/>
      <c r="EU128" s="24"/>
      <c r="EV128" s="24"/>
      <c r="EW128" s="24"/>
      <c r="EX128" s="24"/>
      <c r="EY128" s="24"/>
      <c r="EZ128" s="24"/>
      <c r="FA128" s="24"/>
      <c r="FB128" s="24"/>
      <c r="FC128" s="24"/>
      <c r="FD128" s="24"/>
      <c r="FE128" s="24"/>
      <c r="FF128" s="24"/>
      <c r="FG128" s="24"/>
      <c r="FH128" s="24"/>
      <c r="FI128" s="24"/>
      <c r="FJ128" s="24"/>
      <c r="FK128" s="24"/>
      <c r="FL128" s="24"/>
      <c r="FM128" s="24"/>
      <c r="FN128" s="24"/>
      <c r="FO128" s="24"/>
      <c r="FP128" s="24"/>
      <c r="FQ128" s="24"/>
      <c r="FR128" s="24"/>
      <c r="FS128" s="24"/>
      <c r="FT128" s="24"/>
      <c r="FU128" s="24"/>
      <c r="FV128" s="24"/>
      <c r="FW128" s="24"/>
      <c r="FX128" s="24"/>
      <c r="FY128" s="24"/>
      <c r="FZ128" s="24"/>
      <c r="GA128" s="24"/>
      <c r="GB128" s="24"/>
      <c r="GC128" s="24"/>
      <c r="GD128" s="24"/>
      <c r="GE128" s="24"/>
      <c r="GF128" s="24"/>
      <c r="GG128" s="24"/>
      <c r="GH128" s="24"/>
      <c r="GI128" s="24"/>
      <c r="GJ128" s="24"/>
      <c r="GK128" s="24"/>
      <c r="GL128" s="24"/>
      <c r="GM128" s="24"/>
      <c r="GN128" s="24"/>
      <c r="GO128" s="24"/>
      <c r="GP128" s="24"/>
      <c r="GQ128" s="24"/>
      <c r="GR128" s="24"/>
      <c r="GS128" s="24"/>
      <c r="GT128" s="24"/>
      <c r="GU128" s="24"/>
      <c r="GV128" s="24"/>
      <c r="GW128" s="24"/>
      <c r="GX128" s="24"/>
      <c r="GY128" s="24"/>
      <c r="GZ128" s="24"/>
      <c r="HA128" s="24"/>
      <c r="HB128" s="24"/>
      <c r="HC128" s="24"/>
      <c r="HD128" s="24"/>
      <c r="HE128" s="24"/>
      <c r="HF128" s="24"/>
      <c r="HG128" s="24"/>
      <c r="HH128" s="24"/>
      <c r="HI128" s="24"/>
      <c r="HJ128" s="24"/>
    </row>
    <row r="129" spans="1:218" ht="24.95" customHeight="1">
      <c r="A129" s="4708"/>
      <c r="B129" s="2101">
        <v>124</v>
      </c>
      <c r="C129" s="1758" t="s">
        <v>164</v>
      </c>
      <c r="D129" s="1734" t="s">
        <v>634</v>
      </c>
      <c r="E129" s="3086">
        <v>205</v>
      </c>
      <c r="F129" s="3127">
        <v>225.98</v>
      </c>
      <c r="G129" s="3127"/>
      <c r="H129" s="3127"/>
      <c r="I129" s="3127">
        <f t="shared" si="36"/>
        <v>68.358949999999993</v>
      </c>
      <c r="J129" s="1737" t="s">
        <v>1674</v>
      </c>
      <c r="K129" s="1057">
        <v>106</v>
      </c>
      <c r="L129" s="1057">
        <v>106</v>
      </c>
      <c r="M129" s="1057">
        <f t="shared" si="35"/>
        <v>0</v>
      </c>
      <c r="N129" s="1057">
        <v>282</v>
      </c>
      <c r="O129" s="1057">
        <v>283</v>
      </c>
      <c r="P129" s="1067">
        <f t="shared" si="22"/>
        <v>1</v>
      </c>
      <c r="Q129" s="3062">
        <f>AA134</f>
        <v>144147</v>
      </c>
      <c r="R129" s="3062">
        <f>AB134</f>
        <v>146154</v>
      </c>
      <c r="S129" s="3062">
        <f>AD134</f>
        <v>2007</v>
      </c>
      <c r="T129" s="1067"/>
      <c r="U129" s="1057"/>
      <c r="V129" s="1057"/>
      <c r="W129" s="242">
        <v>1</v>
      </c>
      <c r="X129" s="391">
        <f t="shared" si="33"/>
        <v>2007</v>
      </c>
      <c r="Y129" s="391"/>
      <c r="Z129" s="1321"/>
      <c r="AA129" s="1322"/>
      <c r="AB129" s="1322"/>
      <c r="AC129" s="1323"/>
      <c r="AD129" s="1324"/>
      <c r="AE129" s="1325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  <c r="AR129" s="24"/>
      <c r="AS129" s="24"/>
      <c r="AT129" s="24"/>
      <c r="AU129" s="24"/>
      <c r="AV129" s="24"/>
      <c r="AW129" s="24"/>
      <c r="AX129" s="24"/>
      <c r="AY129" s="24"/>
      <c r="AZ129" s="24"/>
      <c r="BA129" s="24"/>
      <c r="BB129" s="24"/>
      <c r="BC129" s="24"/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  <c r="CO129" s="24"/>
      <c r="CP129" s="24"/>
      <c r="CQ129" s="24"/>
      <c r="CR129" s="24"/>
      <c r="CS129" s="24"/>
      <c r="CT129" s="24"/>
      <c r="CU129" s="24"/>
      <c r="CV129" s="24"/>
      <c r="CW129" s="24"/>
      <c r="CX129" s="24"/>
      <c r="CY129" s="24"/>
      <c r="CZ129" s="24"/>
      <c r="DA129" s="24"/>
      <c r="DB129" s="24"/>
      <c r="DC129" s="24"/>
      <c r="DD129" s="24"/>
      <c r="DE129" s="24"/>
      <c r="DF129" s="24"/>
      <c r="DG129" s="24"/>
      <c r="DH129" s="24"/>
      <c r="DI129" s="24"/>
      <c r="DJ129" s="24"/>
      <c r="DK129" s="24"/>
      <c r="DL129" s="24"/>
      <c r="DM129" s="24"/>
      <c r="DN129" s="24"/>
      <c r="DO129" s="24"/>
      <c r="DP129" s="24"/>
      <c r="DQ129" s="24"/>
      <c r="DR129" s="24"/>
      <c r="DS129" s="24"/>
      <c r="DT129" s="24"/>
      <c r="DU129" s="24"/>
      <c r="DV129" s="24"/>
      <c r="DW129" s="24"/>
      <c r="DX129" s="24"/>
      <c r="DY129" s="24"/>
      <c r="DZ129" s="24"/>
      <c r="EA129" s="24"/>
      <c r="EB129" s="24"/>
      <c r="EC129" s="24"/>
      <c r="ED129" s="24"/>
      <c r="EE129" s="24"/>
      <c r="EF129" s="24"/>
      <c r="EG129" s="24"/>
      <c r="EH129" s="24"/>
      <c r="EI129" s="24"/>
      <c r="EJ129" s="24"/>
      <c r="EK129" s="24"/>
      <c r="EL129" s="24"/>
      <c r="EM129" s="24"/>
      <c r="EN129" s="24"/>
      <c r="EO129" s="24"/>
      <c r="EP129" s="24"/>
      <c r="EQ129" s="24"/>
      <c r="ER129" s="24"/>
      <c r="ES129" s="24"/>
      <c r="ET129" s="24"/>
      <c r="EU129" s="24"/>
      <c r="EV129" s="24"/>
      <c r="EW129" s="24"/>
      <c r="EX129" s="24"/>
      <c r="EY129" s="24"/>
      <c r="EZ129" s="24"/>
      <c r="FA129" s="24"/>
      <c r="FB129" s="24"/>
      <c r="FC129" s="24"/>
      <c r="FD129" s="24"/>
      <c r="FE129" s="24"/>
      <c r="FF129" s="24"/>
      <c r="FG129" s="24"/>
      <c r="FH129" s="24"/>
      <c r="FI129" s="24"/>
      <c r="FJ129" s="24"/>
      <c r="FK129" s="24"/>
      <c r="FL129" s="24"/>
      <c r="FM129" s="24"/>
      <c r="FN129" s="24"/>
      <c r="FO129" s="24"/>
      <c r="FP129" s="24"/>
      <c r="FQ129" s="24"/>
      <c r="FR129" s="24"/>
      <c r="FS129" s="24"/>
      <c r="FT129" s="24"/>
      <c r="FU129" s="24"/>
      <c r="FV129" s="24"/>
      <c r="FW129" s="24"/>
      <c r="FX129" s="24"/>
      <c r="FY129" s="24"/>
      <c r="FZ129" s="24"/>
      <c r="GA129" s="24"/>
      <c r="GB129" s="24"/>
      <c r="GC129" s="24"/>
      <c r="GD129" s="24"/>
      <c r="GE129" s="24"/>
      <c r="GF129" s="24"/>
      <c r="GG129" s="24"/>
      <c r="GH129" s="24"/>
      <c r="GI129" s="24"/>
      <c r="GJ129" s="24"/>
      <c r="GK129" s="24"/>
      <c r="GL129" s="24"/>
      <c r="GM129" s="24"/>
      <c r="GN129" s="24"/>
      <c r="GO129" s="24"/>
      <c r="GP129" s="24"/>
      <c r="GQ129" s="24"/>
      <c r="GR129" s="24"/>
      <c r="GS129" s="24"/>
      <c r="GT129" s="24"/>
      <c r="GU129" s="24"/>
      <c r="GV129" s="24"/>
      <c r="GW129" s="24"/>
      <c r="GX129" s="24"/>
      <c r="GY129" s="24"/>
      <c r="GZ129" s="24"/>
      <c r="HA129" s="24"/>
      <c r="HB129" s="24"/>
      <c r="HC129" s="24"/>
      <c r="HD129" s="24"/>
      <c r="HE129" s="24"/>
      <c r="HF129" s="24"/>
      <c r="HG129" s="24"/>
      <c r="HH129" s="24"/>
      <c r="HI129" s="24"/>
      <c r="HJ129" s="24"/>
    </row>
    <row r="130" spans="1:218" ht="24.95" customHeight="1" thickBot="1">
      <c r="A130" s="4708"/>
      <c r="B130" s="2101">
        <v>125</v>
      </c>
      <c r="C130" s="1758" t="s">
        <v>164</v>
      </c>
      <c r="D130" s="1734" t="s">
        <v>1384</v>
      </c>
      <c r="E130" s="3086">
        <v>207</v>
      </c>
      <c r="F130" s="3126">
        <v>212.78</v>
      </c>
      <c r="G130" s="3126"/>
      <c r="H130" s="3126"/>
      <c r="I130" s="3126">
        <v>64.36</v>
      </c>
      <c r="J130" s="1996" t="s">
        <v>3571</v>
      </c>
      <c r="K130" s="1057">
        <v>394</v>
      </c>
      <c r="L130" s="1057">
        <v>399</v>
      </c>
      <c r="M130" s="1057">
        <f t="shared" si="35"/>
        <v>5</v>
      </c>
      <c r="N130" s="1057">
        <v>509</v>
      </c>
      <c r="O130" s="1057">
        <v>518</v>
      </c>
      <c r="P130" s="1067">
        <f t="shared" si="22"/>
        <v>9</v>
      </c>
      <c r="Q130" s="1067">
        <v>210456</v>
      </c>
      <c r="R130" s="1067">
        <v>215920</v>
      </c>
      <c r="S130" s="1067">
        <f>W130*X130</f>
        <v>5464</v>
      </c>
      <c r="T130" s="1057"/>
      <c r="U130" s="1057"/>
      <c r="V130" s="1057"/>
      <c r="W130" s="242">
        <v>1</v>
      </c>
      <c r="X130" s="391">
        <f t="shared" si="33"/>
        <v>5464</v>
      </c>
      <c r="Y130" s="391"/>
      <c r="Z130" s="4686" t="s">
        <v>1690</v>
      </c>
      <c r="AA130" s="4686"/>
      <c r="AB130" s="4711"/>
      <c r="AC130" s="4711"/>
      <c r="AD130" s="4712"/>
      <c r="AE130" s="4712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  <c r="AR130" s="24"/>
      <c r="AS130" s="24"/>
      <c r="AT130" s="24"/>
      <c r="AU130" s="24"/>
      <c r="AV130" s="24"/>
      <c r="AW130" s="24"/>
      <c r="AX130" s="24"/>
      <c r="AY130" s="24"/>
      <c r="AZ130" s="24"/>
      <c r="BA130" s="24"/>
      <c r="BB130" s="24"/>
      <c r="BC130" s="24"/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  <c r="CO130" s="24"/>
      <c r="CP130" s="24"/>
      <c r="CQ130" s="24"/>
      <c r="CR130" s="24"/>
      <c r="CS130" s="24"/>
      <c r="CT130" s="24"/>
      <c r="CU130" s="24"/>
      <c r="CV130" s="24"/>
      <c r="CW130" s="24"/>
      <c r="CX130" s="24"/>
      <c r="CY130" s="24"/>
      <c r="CZ130" s="24"/>
      <c r="DA130" s="24"/>
      <c r="DB130" s="24"/>
      <c r="DC130" s="24"/>
      <c r="DD130" s="24"/>
      <c r="DE130" s="24"/>
      <c r="DF130" s="24"/>
      <c r="DG130" s="24"/>
      <c r="DH130" s="24"/>
      <c r="DI130" s="24"/>
      <c r="DJ130" s="24"/>
      <c r="DK130" s="24"/>
      <c r="DL130" s="24"/>
      <c r="DM130" s="24"/>
      <c r="DN130" s="24"/>
      <c r="DO130" s="24"/>
      <c r="DP130" s="24"/>
      <c r="DQ130" s="24"/>
      <c r="DR130" s="24"/>
      <c r="DS130" s="24"/>
      <c r="DT130" s="24"/>
      <c r="DU130" s="24"/>
      <c r="DV130" s="24"/>
      <c r="DW130" s="24"/>
      <c r="DX130" s="24"/>
      <c r="DY130" s="24"/>
      <c r="DZ130" s="24"/>
      <c r="EA130" s="24"/>
      <c r="EB130" s="24"/>
      <c r="EC130" s="24"/>
      <c r="ED130" s="24"/>
      <c r="EE130" s="24"/>
      <c r="EF130" s="24"/>
      <c r="EG130" s="24"/>
      <c r="EH130" s="24"/>
      <c r="EI130" s="24"/>
      <c r="EJ130" s="24"/>
      <c r="EK130" s="24"/>
      <c r="EL130" s="24"/>
      <c r="EM130" s="24"/>
      <c r="EN130" s="24"/>
      <c r="EO130" s="24"/>
      <c r="EP130" s="24"/>
      <c r="EQ130" s="24"/>
      <c r="ER130" s="24"/>
      <c r="ES130" s="24"/>
      <c r="ET130" s="24"/>
      <c r="EU130" s="24"/>
      <c r="EV130" s="24"/>
      <c r="EW130" s="24"/>
      <c r="EX130" s="24"/>
      <c r="EY130" s="24"/>
      <c r="EZ130" s="24"/>
      <c r="FA130" s="24"/>
      <c r="FB130" s="24"/>
      <c r="FC130" s="24"/>
      <c r="FD130" s="24"/>
      <c r="FE130" s="24"/>
      <c r="FF130" s="24"/>
      <c r="FG130" s="24"/>
      <c r="FH130" s="24"/>
      <c r="FI130" s="24"/>
      <c r="FJ130" s="24"/>
      <c r="FK130" s="24"/>
      <c r="FL130" s="24"/>
      <c r="FM130" s="24"/>
      <c r="FN130" s="24"/>
      <c r="FO130" s="24"/>
      <c r="FP130" s="24"/>
      <c r="FQ130" s="24"/>
      <c r="FR130" s="24"/>
      <c r="FS130" s="24"/>
      <c r="FT130" s="24"/>
      <c r="FU130" s="24"/>
      <c r="FV130" s="24"/>
      <c r="FW130" s="24"/>
      <c r="FX130" s="24"/>
      <c r="FY130" s="24"/>
      <c r="FZ130" s="24"/>
      <c r="GA130" s="24"/>
      <c r="GB130" s="24"/>
      <c r="GC130" s="24"/>
      <c r="GD130" s="24"/>
      <c r="GE130" s="24"/>
      <c r="GF130" s="24"/>
      <c r="GG130" s="24"/>
      <c r="GH130" s="24"/>
      <c r="GI130" s="24"/>
      <c r="GJ130" s="24"/>
      <c r="GK130" s="24"/>
      <c r="GL130" s="24"/>
      <c r="GM130" s="24"/>
      <c r="GN130" s="24"/>
      <c r="GO130" s="24"/>
      <c r="GP130" s="24"/>
      <c r="GQ130" s="24"/>
      <c r="GR130" s="24"/>
      <c r="GS130" s="24"/>
      <c r="GT130" s="24"/>
      <c r="GU130" s="24"/>
      <c r="GV130" s="24"/>
      <c r="GW130" s="24"/>
      <c r="GX130" s="24"/>
      <c r="GY130" s="24"/>
      <c r="GZ130" s="24"/>
      <c r="HA130" s="24"/>
      <c r="HB130" s="24"/>
      <c r="HC130" s="24"/>
      <c r="HD130" s="24"/>
      <c r="HE130" s="24"/>
      <c r="HF130" s="24"/>
      <c r="HG130" s="24"/>
      <c r="HH130" s="24"/>
      <c r="HI130" s="24"/>
      <c r="HJ130" s="24"/>
    </row>
    <row r="131" spans="1:218" ht="24.95" customHeight="1">
      <c r="A131" s="4708"/>
      <c r="B131" s="2101">
        <v>126</v>
      </c>
      <c r="C131" s="1758" t="s">
        <v>164</v>
      </c>
      <c r="D131" s="1734" t="s">
        <v>634</v>
      </c>
      <c r="E131" s="3094">
        <v>208</v>
      </c>
      <c r="F131" s="1751">
        <v>199.45</v>
      </c>
      <c r="G131" s="1751"/>
      <c r="H131" s="1751"/>
      <c r="I131" s="1751">
        <v>60.34</v>
      </c>
      <c r="J131" s="3593" t="s">
        <v>3297</v>
      </c>
      <c r="K131" s="1057">
        <v>7554</v>
      </c>
      <c r="L131" s="1057">
        <v>7554</v>
      </c>
      <c r="M131" s="1067">
        <f t="shared" si="35"/>
        <v>0</v>
      </c>
      <c r="N131" s="1067">
        <v>2422</v>
      </c>
      <c r="O131" s="1067">
        <v>2422</v>
      </c>
      <c r="P131" s="1067">
        <f t="shared" si="22"/>
        <v>0</v>
      </c>
      <c r="Q131" s="1067">
        <v>135870</v>
      </c>
      <c r="R131" s="1067">
        <v>135870</v>
      </c>
      <c r="S131" s="1067">
        <f t="shared" si="21"/>
        <v>0</v>
      </c>
      <c r="T131" s="1067"/>
      <c r="U131" s="1057"/>
      <c r="V131" s="1057"/>
      <c r="W131" s="242">
        <v>1</v>
      </c>
      <c r="X131" s="391">
        <f t="shared" si="33"/>
        <v>0</v>
      </c>
      <c r="Y131" s="391"/>
      <c r="Z131" s="1123" t="s">
        <v>1516</v>
      </c>
      <c r="AA131" s="1124" t="s">
        <v>238</v>
      </c>
      <c r="AB131" s="1124" t="s">
        <v>235</v>
      </c>
      <c r="AC131" s="1125" t="s">
        <v>1612</v>
      </c>
      <c r="AD131" s="1124" t="s">
        <v>170</v>
      </c>
      <c r="AE131" s="1126" t="s">
        <v>1456</v>
      </c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  <c r="CO131" s="24"/>
      <c r="CP131" s="24"/>
      <c r="CQ131" s="24"/>
      <c r="CR131" s="24"/>
      <c r="CS131" s="24"/>
      <c r="CT131" s="24"/>
      <c r="CU131" s="24"/>
      <c r="CV131" s="24"/>
      <c r="CW131" s="24"/>
      <c r="CX131" s="24"/>
      <c r="CY131" s="24"/>
      <c r="CZ131" s="24"/>
      <c r="DA131" s="24"/>
      <c r="DB131" s="24"/>
      <c r="DC131" s="24"/>
      <c r="DD131" s="24"/>
      <c r="DE131" s="24"/>
      <c r="DF131" s="24"/>
      <c r="DG131" s="24"/>
      <c r="DH131" s="24"/>
      <c r="DI131" s="24"/>
      <c r="DJ131" s="24"/>
      <c r="DK131" s="24"/>
      <c r="DL131" s="24"/>
      <c r="DM131" s="24"/>
      <c r="DN131" s="24"/>
      <c r="DO131" s="24"/>
      <c r="DP131" s="24"/>
      <c r="DQ131" s="24"/>
      <c r="DR131" s="24"/>
      <c r="DS131" s="24"/>
      <c r="DT131" s="24"/>
      <c r="DU131" s="24"/>
      <c r="DV131" s="24"/>
      <c r="DW131" s="24"/>
      <c r="DX131" s="24"/>
      <c r="DY131" s="24"/>
      <c r="DZ131" s="24"/>
      <c r="EA131" s="24"/>
      <c r="EB131" s="24"/>
      <c r="EC131" s="24"/>
      <c r="ED131" s="24"/>
      <c r="EE131" s="24"/>
      <c r="EF131" s="24"/>
      <c r="EG131" s="24"/>
      <c r="EH131" s="24"/>
      <c r="EI131" s="24"/>
      <c r="EJ131" s="24"/>
      <c r="EK131" s="24"/>
      <c r="EL131" s="24"/>
      <c r="EM131" s="24"/>
      <c r="EN131" s="24"/>
      <c r="EO131" s="24"/>
      <c r="EP131" s="24"/>
      <c r="EQ131" s="24"/>
      <c r="ER131" s="24"/>
      <c r="ES131" s="24"/>
      <c r="ET131" s="24"/>
      <c r="EU131" s="24"/>
      <c r="EV131" s="24"/>
      <c r="EW131" s="24"/>
      <c r="EX131" s="24"/>
      <c r="EY131" s="24"/>
      <c r="EZ131" s="24"/>
      <c r="FA131" s="24"/>
      <c r="FB131" s="24"/>
      <c r="FC131" s="24"/>
      <c r="FD131" s="24"/>
      <c r="FE131" s="24"/>
      <c r="FF131" s="24"/>
      <c r="FG131" s="24"/>
      <c r="FH131" s="24"/>
      <c r="FI131" s="24"/>
      <c r="FJ131" s="24"/>
      <c r="FK131" s="24"/>
      <c r="FL131" s="24"/>
      <c r="FM131" s="24"/>
      <c r="FN131" s="24"/>
      <c r="FO131" s="24"/>
      <c r="FP131" s="24"/>
      <c r="FQ131" s="24"/>
      <c r="FR131" s="24"/>
      <c r="FS131" s="24"/>
      <c r="FT131" s="24"/>
      <c r="FU131" s="24"/>
      <c r="FV131" s="24"/>
      <c r="FW131" s="24"/>
      <c r="FX131" s="24"/>
      <c r="FY131" s="24"/>
      <c r="FZ131" s="24"/>
      <c r="GA131" s="24"/>
      <c r="GB131" s="24"/>
      <c r="GC131" s="24"/>
      <c r="GD131" s="24"/>
      <c r="GE131" s="24"/>
      <c r="GF131" s="24"/>
      <c r="GG131" s="24"/>
      <c r="GH131" s="24"/>
      <c r="GI131" s="24"/>
      <c r="GJ131" s="24"/>
      <c r="GK131" s="24"/>
      <c r="GL131" s="24"/>
      <c r="GM131" s="24"/>
      <c r="GN131" s="24"/>
      <c r="GO131" s="24"/>
      <c r="GP131" s="24"/>
      <c r="GQ131" s="24"/>
      <c r="GR131" s="24"/>
      <c r="GS131" s="24"/>
      <c r="GT131" s="24"/>
      <c r="GU131" s="24"/>
      <c r="GV131" s="24"/>
      <c r="GW131" s="24"/>
      <c r="GX131" s="24"/>
      <c r="GY131" s="24"/>
      <c r="GZ131" s="24"/>
      <c r="HA131" s="24"/>
      <c r="HB131" s="24"/>
      <c r="HC131" s="24"/>
      <c r="HD131" s="24"/>
      <c r="HE131" s="24"/>
      <c r="HF131" s="24"/>
      <c r="HG131" s="24"/>
      <c r="HH131" s="24"/>
      <c r="HI131" s="24"/>
      <c r="HJ131" s="24"/>
    </row>
    <row r="132" spans="1:218" ht="24.95" customHeight="1">
      <c r="A132" s="4708"/>
      <c r="B132" s="2101">
        <v>127</v>
      </c>
      <c r="C132" s="1758" t="s">
        <v>164</v>
      </c>
      <c r="D132" s="1734" t="s">
        <v>634</v>
      </c>
      <c r="E132" s="3094">
        <v>209</v>
      </c>
      <c r="F132" s="1709">
        <v>191.55</v>
      </c>
      <c r="G132" s="1709"/>
      <c r="H132" s="1709"/>
      <c r="I132" s="1709">
        <v>57.94</v>
      </c>
      <c r="J132" s="1710" t="s">
        <v>2958</v>
      </c>
      <c r="K132" s="1057">
        <v>1215</v>
      </c>
      <c r="L132" s="1057">
        <v>1249</v>
      </c>
      <c r="M132" s="1067">
        <f t="shared" si="35"/>
        <v>34</v>
      </c>
      <c r="N132" s="1057">
        <v>1428</v>
      </c>
      <c r="O132" s="1057">
        <v>1545</v>
      </c>
      <c r="P132" s="1067">
        <f t="shared" si="22"/>
        <v>117</v>
      </c>
      <c r="Q132" s="3062">
        <f>AA142</f>
        <v>419719</v>
      </c>
      <c r="R132" s="3062">
        <f>AB142</f>
        <v>427423</v>
      </c>
      <c r="S132" s="3062">
        <f>AD142</f>
        <v>7704</v>
      </c>
      <c r="T132" s="1067"/>
      <c r="U132" s="1057"/>
      <c r="V132" s="1057"/>
      <c r="W132" s="242">
        <v>1</v>
      </c>
      <c r="X132" s="391">
        <f t="shared" si="33"/>
        <v>7704</v>
      </c>
      <c r="Y132" s="391"/>
      <c r="Z132" s="1154" t="s">
        <v>1051</v>
      </c>
      <c r="AA132" s="1149">
        <v>89569</v>
      </c>
      <c r="AB132" s="1149">
        <v>90801</v>
      </c>
      <c r="AC132" s="1149">
        <v>1</v>
      </c>
      <c r="AD132" s="1327">
        <f>(AB132*AC132)-(AA132*AC132)</f>
        <v>1232</v>
      </c>
      <c r="AE132" s="1156" t="s">
        <v>1620</v>
      </c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  <c r="CO132" s="24"/>
      <c r="CP132" s="24"/>
      <c r="CQ132" s="24"/>
      <c r="CR132" s="24"/>
      <c r="CS132" s="24"/>
      <c r="CT132" s="24"/>
      <c r="CU132" s="24"/>
      <c r="CV132" s="24"/>
      <c r="CW132" s="24"/>
      <c r="CX132" s="24"/>
      <c r="CY132" s="24"/>
      <c r="CZ132" s="24"/>
      <c r="DA132" s="24"/>
      <c r="DB132" s="24"/>
      <c r="DC132" s="24"/>
      <c r="DD132" s="24"/>
      <c r="DE132" s="24"/>
      <c r="DF132" s="24"/>
      <c r="DG132" s="24"/>
      <c r="DH132" s="24"/>
      <c r="DI132" s="24"/>
      <c r="DJ132" s="24"/>
      <c r="DK132" s="24"/>
      <c r="DL132" s="24"/>
      <c r="DM132" s="24"/>
      <c r="DN132" s="24"/>
      <c r="DO132" s="24"/>
      <c r="DP132" s="24"/>
      <c r="DQ132" s="24"/>
      <c r="DR132" s="24"/>
      <c r="DS132" s="24"/>
      <c r="DT132" s="24"/>
      <c r="DU132" s="24"/>
      <c r="DV132" s="24"/>
      <c r="DW132" s="24"/>
      <c r="DX132" s="24"/>
      <c r="DY132" s="24"/>
      <c r="DZ132" s="24"/>
      <c r="EA132" s="24"/>
      <c r="EB132" s="24"/>
      <c r="EC132" s="24"/>
      <c r="ED132" s="24"/>
      <c r="EE132" s="24"/>
      <c r="EF132" s="24"/>
      <c r="EG132" s="24"/>
      <c r="EH132" s="24"/>
      <c r="EI132" s="24"/>
      <c r="EJ132" s="24"/>
      <c r="EK132" s="24"/>
      <c r="EL132" s="24"/>
      <c r="EM132" s="24"/>
      <c r="EN132" s="24"/>
      <c r="EO132" s="24"/>
      <c r="EP132" s="24"/>
      <c r="EQ132" s="24"/>
      <c r="ER132" s="24"/>
      <c r="ES132" s="24"/>
      <c r="ET132" s="24"/>
      <c r="EU132" s="24"/>
      <c r="EV132" s="24"/>
      <c r="EW132" s="24"/>
      <c r="EX132" s="24"/>
      <c r="EY132" s="24"/>
      <c r="EZ132" s="24"/>
      <c r="FA132" s="24"/>
      <c r="FB132" s="24"/>
      <c r="FC132" s="24"/>
      <c r="FD132" s="24"/>
      <c r="FE132" s="24"/>
      <c r="FF132" s="24"/>
      <c r="FG132" s="24"/>
      <c r="FH132" s="24"/>
      <c r="FI132" s="24"/>
      <c r="FJ132" s="24"/>
      <c r="FK132" s="24"/>
      <c r="FL132" s="24"/>
      <c r="FM132" s="24"/>
      <c r="FN132" s="24"/>
      <c r="FO132" s="24"/>
      <c r="FP132" s="24"/>
      <c r="FQ132" s="24"/>
      <c r="FR132" s="24"/>
      <c r="FS132" s="24"/>
      <c r="FT132" s="24"/>
      <c r="FU132" s="24"/>
      <c r="FV132" s="24"/>
      <c r="FW132" s="24"/>
      <c r="FX132" s="24"/>
      <c r="FY132" s="24"/>
      <c r="FZ132" s="24"/>
      <c r="GA132" s="24"/>
      <c r="GB132" s="24"/>
      <c r="GC132" s="24"/>
      <c r="GD132" s="24"/>
      <c r="GE132" s="24"/>
      <c r="GF132" s="24"/>
      <c r="GG132" s="24"/>
      <c r="GH132" s="24"/>
      <c r="GI132" s="24"/>
      <c r="GJ132" s="24"/>
      <c r="GK132" s="24"/>
      <c r="GL132" s="24"/>
      <c r="GM132" s="24"/>
      <c r="GN132" s="24"/>
      <c r="GO132" s="24"/>
      <c r="GP132" s="24"/>
      <c r="GQ132" s="24"/>
      <c r="GR132" s="24"/>
      <c r="GS132" s="24"/>
      <c r="GT132" s="24"/>
      <c r="GU132" s="24"/>
      <c r="GV132" s="24"/>
      <c r="GW132" s="24"/>
      <c r="GX132" s="24"/>
      <c r="GY132" s="24"/>
      <c r="GZ132" s="24"/>
      <c r="HA132" s="24"/>
      <c r="HB132" s="24"/>
      <c r="HC132" s="24"/>
      <c r="HD132" s="24"/>
      <c r="HE132" s="24"/>
      <c r="HF132" s="24"/>
      <c r="HG132" s="24"/>
      <c r="HH132" s="24"/>
      <c r="HI132" s="24"/>
      <c r="HJ132" s="24"/>
    </row>
    <row r="133" spans="1:218" ht="24.95" customHeight="1">
      <c r="A133" s="4708"/>
      <c r="B133" s="2101">
        <v>128</v>
      </c>
      <c r="C133" s="1758" t="s">
        <v>164</v>
      </c>
      <c r="D133" s="1734" t="s">
        <v>634</v>
      </c>
      <c r="E133" s="3094">
        <v>210</v>
      </c>
      <c r="F133" s="1709">
        <v>197.13</v>
      </c>
      <c r="G133" s="1709"/>
      <c r="H133" s="1709"/>
      <c r="I133" s="1709">
        <f t="shared" si="36"/>
        <v>59.631824999999999</v>
      </c>
      <c r="J133" s="1737" t="s">
        <v>2872</v>
      </c>
      <c r="K133" s="1057">
        <v>2948</v>
      </c>
      <c r="L133" s="1057">
        <v>2966</v>
      </c>
      <c r="M133" s="1057">
        <f t="shared" si="35"/>
        <v>18</v>
      </c>
      <c r="N133" s="1057">
        <v>0</v>
      </c>
      <c r="O133" s="1057">
        <f>19+13</f>
        <v>32</v>
      </c>
      <c r="P133" s="1067">
        <f t="shared" si="22"/>
        <v>32</v>
      </c>
      <c r="Q133" s="1067">
        <v>438749</v>
      </c>
      <c r="R133" s="1067">
        <v>444535</v>
      </c>
      <c r="S133" s="1067">
        <f>W133*X133</f>
        <v>5786</v>
      </c>
      <c r="T133" s="1067"/>
      <c r="U133" s="1057"/>
      <c r="V133" s="1057"/>
      <c r="W133" s="242">
        <v>1</v>
      </c>
      <c r="X133" s="391">
        <f>R133-Q133</f>
        <v>5786</v>
      </c>
      <c r="Y133" s="391"/>
      <c r="Z133" s="1154" t="s">
        <v>535</v>
      </c>
      <c r="AA133" s="1149">
        <v>54578</v>
      </c>
      <c r="AB133" s="1149">
        <v>55353</v>
      </c>
      <c r="AC133" s="1149">
        <v>1</v>
      </c>
      <c r="AD133" s="1327">
        <f>(AB133*AC133)-(AA133*AC133)</f>
        <v>775</v>
      </c>
      <c r="AE133" s="1156" t="s">
        <v>1620</v>
      </c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  <c r="CO133" s="24"/>
      <c r="CP133" s="24"/>
      <c r="CQ133" s="24"/>
      <c r="CR133" s="24"/>
      <c r="CS133" s="24"/>
      <c r="CT133" s="24"/>
      <c r="CU133" s="24"/>
      <c r="CV133" s="24"/>
      <c r="CW133" s="24"/>
      <c r="CX133" s="24"/>
      <c r="CY133" s="24"/>
      <c r="CZ133" s="24"/>
      <c r="DA133" s="24"/>
      <c r="DB133" s="24"/>
      <c r="DC133" s="24"/>
      <c r="DD133" s="24"/>
      <c r="DE133" s="24"/>
      <c r="DF133" s="24"/>
      <c r="DG133" s="24"/>
      <c r="DH133" s="24"/>
      <c r="DI133" s="24"/>
      <c r="DJ133" s="24"/>
      <c r="DK133" s="24"/>
      <c r="DL133" s="24"/>
      <c r="DM133" s="24"/>
      <c r="DN133" s="24"/>
      <c r="DO133" s="24"/>
      <c r="DP133" s="24"/>
      <c r="DQ133" s="24"/>
      <c r="DR133" s="24"/>
      <c r="DS133" s="24"/>
      <c r="DT133" s="24"/>
      <c r="DU133" s="24"/>
      <c r="DV133" s="24"/>
      <c r="DW133" s="24"/>
      <c r="DX133" s="24"/>
      <c r="DY133" s="24"/>
      <c r="DZ133" s="24"/>
      <c r="EA133" s="24"/>
      <c r="EB133" s="24"/>
      <c r="EC133" s="24"/>
      <c r="ED133" s="24"/>
      <c r="EE133" s="24"/>
      <c r="EF133" s="24"/>
      <c r="EG133" s="24"/>
      <c r="EH133" s="24"/>
      <c r="EI133" s="24"/>
      <c r="EJ133" s="24"/>
      <c r="EK133" s="24"/>
      <c r="EL133" s="24"/>
      <c r="EM133" s="24"/>
      <c r="EN133" s="24"/>
      <c r="EO133" s="24"/>
      <c r="EP133" s="24"/>
      <c r="EQ133" s="24"/>
      <c r="ER133" s="24"/>
      <c r="ES133" s="24"/>
      <c r="ET133" s="24"/>
      <c r="EU133" s="24"/>
      <c r="EV133" s="24"/>
      <c r="EW133" s="24"/>
      <c r="EX133" s="24"/>
      <c r="EY133" s="24"/>
      <c r="EZ133" s="24"/>
      <c r="FA133" s="24"/>
      <c r="FB133" s="24"/>
      <c r="FC133" s="24"/>
      <c r="FD133" s="24"/>
      <c r="FE133" s="24"/>
      <c r="FF133" s="24"/>
      <c r="FG133" s="24"/>
      <c r="FH133" s="24"/>
      <c r="FI133" s="24"/>
      <c r="FJ133" s="24"/>
      <c r="FK133" s="24"/>
      <c r="FL133" s="24"/>
      <c r="FM133" s="24"/>
      <c r="FN133" s="24"/>
      <c r="FO133" s="24"/>
      <c r="FP133" s="24"/>
      <c r="FQ133" s="24"/>
      <c r="FR133" s="24"/>
      <c r="FS133" s="24"/>
      <c r="FT133" s="24"/>
      <c r="FU133" s="24"/>
      <c r="FV133" s="24"/>
      <c r="FW133" s="24"/>
      <c r="FX133" s="24"/>
      <c r="FY133" s="24"/>
      <c r="FZ133" s="24"/>
      <c r="GA133" s="24"/>
      <c r="GB133" s="24"/>
      <c r="GC133" s="24"/>
      <c r="GD133" s="24"/>
      <c r="GE133" s="24"/>
      <c r="GF133" s="24"/>
      <c r="GG133" s="24"/>
      <c r="GH133" s="24"/>
      <c r="GI133" s="24"/>
      <c r="GJ133" s="24"/>
      <c r="GK133" s="24"/>
      <c r="GL133" s="24"/>
      <c r="GM133" s="24"/>
      <c r="GN133" s="24"/>
      <c r="GO133" s="24"/>
      <c r="GP133" s="24"/>
      <c r="GQ133" s="24"/>
      <c r="GR133" s="24"/>
      <c r="GS133" s="24"/>
      <c r="GT133" s="24"/>
      <c r="GU133" s="24"/>
      <c r="GV133" s="24"/>
      <c r="GW133" s="24"/>
      <c r="GX133" s="24"/>
      <c r="GY133" s="24"/>
      <c r="GZ133" s="24"/>
      <c r="HA133" s="24"/>
      <c r="HB133" s="24"/>
      <c r="HC133" s="24"/>
      <c r="HD133" s="24"/>
      <c r="HE133" s="24"/>
      <c r="HF133" s="24"/>
      <c r="HG133" s="24"/>
      <c r="HH133" s="24"/>
      <c r="HI133" s="24"/>
      <c r="HJ133" s="24"/>
    </row>
    <row r="134" spans="1:218" ht="24.95" customHeight="1" thickBot="1">
      <c r="A134" s="4708"/>
      <c r="B134" s="2101">
        <v>129</v>
      </c>
      <c r="C134" s="1758" t="s">
        <v>164</v>
      </c>
      <c r="D134" s="1734" t="s">
        <v>634</v>
      </c>
      <c r="E134" s="3094">
        <v>214</v>
      </c>
      <c r="F134" s="1709">
        <v>180</v>
      </c>
      <c r="G134" s="1709"/>
      <c r="H134" s="1709"/>
      <c r="I134" s="1709">
        <v>54.45</v>
      </c>
      <c r="J134" s="1724" t="s">
        <v>2999</v>
      </c>
      <c r="K134" s="1057">
        <v>3127</v>
      </c>
      <c r="L134" s="1057">
        <v>3171</v>
      </c>
      <c r="M134" s="1057">
        <f t="shared" si="35"/>
        <v>44</v>
      </c>
      <c r="N134" s="1057">
        <v>5130</v>
      </c>
      <c r="O134" s="1057">
        <v>5260</v>
      </c>
      <c r="P134" s="1067">
        <f t="shared" si="22"/>
        <v>130</v>
      </c>
      <c r="Q134" s="3062">
        <f>AA128</f>
        <v>337251</v>
      </c>
      <c r="R134" s="3062">
        <f>AB128</f>
        <v>346407</v>
      </c>
      <c r="S134" s="3062">
        <f>AD128</f>
        <v>9156</v>
      </c>
      <c r="T134" s="1057"/>
      <c r="U134" s="1057"/>
      <c r="V134" s="1057"/>
      <c r="W134" s="242">
        <v>1</v>
      </c>
      <c r="X134" s="391">
        <f t="shared" ref="X134:X154" si="37">R134-Q134</f>
        <v>9156</v>
      </c>
      <c r="Y134" s="391"/>
      <c r="Z134" s="1155" t="s">
        <v>162</v>
      </c>
      <c r="AA134" s="1150">
        <f>SUM(AA132:AA133)</f>
        <v>144147</v>
      </c>
      <c r="AB134" s="1150">
        <f>SUM(AB132:AB133)</f>
        <v>146154</v>
      </c>
      <c r="AC134" s="1150"/>
      <c r="AD134" s="1326">
        <f>SUM(AD132:AD133)</f>
        <v>2007</v>
      </c>
      <c r="AE134" s="1346">
        <f>SUM(AE131:AE133)</f>
        <v>0</v>
      </c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  <c r="CO134" s="24"/>
      <c r="CP134" s="24"/>
      <c r="CQ134" s="24"/>
      <c r="CR134" s="24"/>
      <c r="CS134" s="24"/>
      <c r="CT134" s="24"/>
      <c r="CU134" s="24"/>
      <c r="CV134" s="24"/>
      <c r="CW134" s="24"/>
      <c r="CX134" s="24"/>
      <c r="CY134" s="24"/>
      <c r="CZ134" s="24"/>
      <c r="DA134" s="24"/>
      <c r="DB134" s="24"/>
      <c r="DC134" s="24"/>
      <c r="DD134" s="24"/>
      <c r="DE134" s="24"/>
      <c r="DF134" s="24"/>
      <c r="DG134" s="24"/>
      <c r="DH134" s="24"/>
      <c r="DI134" s="24"/>
      <c r="DJ134" s="24"/>
      <c r="DK134" s="24"/>
      <c r="DL134" s="24"/>
      <c r="DM134" s="24"/>
      <c r="DN134" s="24"/>
      <c r="DO134" s="24"/>
      <c r="DP134" s="24"/>
      <c r="DQ134" s="24"/>
      <c r="DR134" s="24"/>
      <c r="DS134" s="24"/>
      <c r="DT134" s="24"/>
      <c r="DU134" s="24"/>
      <c r="DV134" s="24"/>
      <c r="DW134" s="24"/>
      <c r="DX134" s="24"/>
      <c r="DY134" s="24"/>
      <c r="DZ134" s="24"/>
      <c r="EA134" s="24"/>
      <c r="EB134" s="24"/>
      <c r="EC134" s="24"/>
      <c r="ED134" s="24"/>
      <c r="EE134" s="24"/>
      <c r="EF134" s="24"/>
      <c r="EG134" s="24"/>
      <c r="EH134" s="24"/>
      <c r="EI134" s="24"/>
      <c r="EJ134" s="24"/>
      <c r="EK134" s="24"/>
      <c r="EL134" s="24"/>
      <c r="EM134" s="24"/>
      <c r="EN134" s="24"/>
      <c r="EO134" s="24"/>
      <c r="EP134" s="24"/>
      <c r="EQ134" s="24"/>
      <c r="ER134" s="24"/>
      <c r="ES134" s="24"/>
      <c r="ET134" s="24"/>
      <c r="EU134" s="24"/>
      <c r="EV134" s="24"/>
      <c r="EW134" s="24"/>
      <c r="EX134" s="24"/>
      <c r="EY134" s="24"/>
      <c r="EZ134" s="24"/>
      <c r="FA134" s="24"/>
      <c r="FB134" s="24"/>
      <c r="FC134" s="24"/>
      <c r="FD134" s="24"/>
      <c r="FE134" s="24"/>
      <c r="FF134" s="24"/>
      <c r="FG134" s="24"/>
      <c r="FH134" s="24"/>
      <c r="FI134" s="24"/>
      <c r="FJ134" s="24"/>
      <c r="FK134" s="24"/>
      <c r="FL134" s="24"/>
      <c r="FM134" s="24"/>
      <c r="FN134" s="24"/>
      <c r="FO134" s="24"/>
      <c r="FP134" s="24"/>
      <c r="FQ134" s="24"/>
      <c r="FR134" s="24"/>
      <c r="FS134" s="24"/>
      <c r="FT134" s="24"/>
      <c r="FU134" s="24"/>
      <c r="FV134" s="24"/>
      <c r="FW134" s="24"/>
      <c r="FX134" s="24"/>
      <c r="FY134" s="24"/>
      <c r="FZ134" s="24"/>
      <c r="GA134" s="24"/>
      <c r="GB134" s="24"/>
      <c r="GC134" s="24"/>
      <c r="GD134" s="24"/>
      <c r="GE134" s="24"/>
      <c r="GF134" s="24"/>
      <c r="GG134" s="24"/>
      <c r="GH134" s="24"/>
      <c r="GI134" s="24"/>
      <c r="GJ134" s="24"/>
      <c r="GK134" s="24"/>
      <c r="GL134" s="24"/>
      <c r="GM134" s="24"/>
      <c r="GN134" s="24"/>
      <c r="GO134" s="24"/>
      <c r="GP134" s="24"/>
      <c r="GQ134" s="24"/>
      <c r="GR134" s="24"/>
      <c r="GS134" s="24"/>
      <c r="GT134" s="24"/>
      <c r="GU134" s="24"/>
      <c r="GV134" s="24"/>
      <c r="GW134" s="24"/>
      <c r="GX134" s="24"/>
      <c r="GY134" s="24"/>
      <c r="GZ134" s="24"/>
      <c r="HA134" s="24"/>
      <c r="HB134" s="24"/>
      <c r="HC134" s="24"/>
      <c r="HD134" s="24"/>
      <c r="HE134" s="24"/>
      <c r="HF134" s="24"/>
      <c r="HG134" s="24"/>
      <c r="HH134" s="24"/>
      <c r="HI134" s="24"/>
      <c r="HJ134" s="24"/>
    </row>
    <row r="135" spans="1:218" ht="24.95" customHeight="1">
      <c r="A135" s="4708"/>
      <c r="B135" s="2101">
        <v>130</v>
      </c>
      <c r="C135" s="1758" t="s">
        <v>164</v>
      </c>
      <c r="D135" s="1734" t="s">
        <v>634</v>
      </c>
      <c r="E135" s="3094" t="s">
        <v>2989</v>
      </c>
      <c r="F135" s="1751">
        <v>163.96</v>
      </c>
      <c r="G135" s="1751"/>
      <c r="H135" s="1751"/>
      <c r="I135" s="1751">
        <v>49.6</v>
      </c>
      <c r="J135" s="1710" t="s">
        <v>3016</v>
      </c>
      <c r="K135" s="1057">
        <v>44</v>
      </c>
      <c r="L135" s="1057">
        <v>46</v>
      </c>
      <c r="M135" s="1057">
        <f t="shared" si="35"/>
        <v>2</v>
      </c>
      <c r="N135" s="1057">
        <v>37</v>
      </c>
      <c r="O135" s="1057">
        <v>39</v>
      </c>
      <c r="P135" s="1067">
        <f t="shared" ref="P135:P155" si="38">O135-N135</f>
        <v>2</v>
      </c>
      <c r="Q135" s="1067">
        <v>195676</v>
      </c>
      <c r="R135" s="1067">
        <v>199131</v>
      </c>
      <c r="S135" s="1067">
        <f>W135*X135</f>
        <v>3455</v>
      </c>
      <c r="T135" s="1057"/>
      <c r="U135" s="1057"/>
      <c r="V135" s="1057"/>
      <c r="W135" s="242">
        <v>1</v>
      </c>
      <c r="X135" s="391">
        <f t="shared" si="37"/>
        <v>3455</v>
      </c>
      <c r="Y135" s="391"/>
      <c r="Z135" s="3151"/>
      <c r="AA135" s="3151"/>
      <c r="AB135" s="3151"/>
      <c r="AC135" s="3151"/>
      <c r="AD135" s="3151"/>
      <c r="AE135" s="3151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  <c r="CO135" s="24"/>
      <c r="CP135" s="24"/>
      <c r="CQ135" s="24"/>
      <c r="CR135" s="24"/>
      <c r="CS135" s="24"/>
      <c r="CT135" s="24"/>
      <c r="CU135" s="24"/>
      <c r="CV135" s="24"/>
      <c r="CW135" s="24"/>
      <c r="CX135" s="24"/>
      <c r="CY135" s="24"/>
      <c r="CZ135" s="24"/>
      <c r="DA135" s="24"/>
      <c r="DB135" s="24"/>
      <c r="DC135" s="24"/>
      <c r="DD135" s="24"/>
      <c r="DE135" s="24"/>
      <c r="DF135" s="24"/>
      <c r="DG135" s="24"/>
      <c r="DH135" s="24"/>
      <c r="DI135" s="24"/>
      <c r="DJ135" s="24"/>
      <c r="DK135" s="24"/>
      <c r="DL135" s="24"/>
      <c r="DM135" s="24"/>
      <c r="DN135" s="24"/>
      <c r="DO135" s="24"/>
      <c r="DP135" s="24"/>
      <c r="DQ135" s="24"/>
      <c r="DR135" s="24"/>
      <c r="DS135" s="24"/>
      <c r="DT135" s="24"/>
      <c r="DU135" s="24"/>
      <c r="DV135" s="24"/>
      <c r="DW135" s="24"/>
      <c r="DX135" s="24"/>
      <c r="DY135" s="24"/>
      <c r="DZ135" s="24"/>
      <c r="EA135" s="24"/>
      <c r="EB135" s="24"/>
      <c r="EC135" s="24"/>
      <c r="ED135" s="24"/>
      <c r="EE135" s="24"/>
      <c r="EF135" s="24"/>
      <c r="EG135" s="24"/>
      <c r="EH135" s="24"/>
      <c r="EI135" s="24"/>
      <c r="EJ135" s="24"/>
      <c r="EK135" s="24"/>
      <c r="EL135" s="24"/>
      <c r="EM135" s="24"/>
      <c r="EN135" s="24"/>
      <c r="EO135" s="24"/>
      <c r="EP135" s="24"/>
      <c r="EQ135" s="24"/>
      <c r="ER135" s="24"/>
      <c r="ES135" s="24"/>
      <c r="ET135" s="24"/>
      <c r="EU135" s="24"/>
      <c r="EV135" s="24"/>
      <c r="EW135" s="24"/>
      <c r="EX135" s="24"/>
      <c r="EY135" s="24"/>
      <c r="EZ135" s="24"/>
      <c r="FA135" s="24"/>
      <c r="FB135" s="24"/>
      <c r="FC135" s="24"/>
      <c r="FD135" s="24"/>
      <c r="FE135" s="24"/>
      <c r="FF135" s="24"/>
      <c r="FG135" s="24"/>
      <c r="FH135" s="24"/>
      <c r="FI135" s="24"/>
      <c r="FJ135" s="24"/>
      <c r="FK135" s="24"/>
      <c r="FL135" s="24"/>
      <c r="FM135" s="24"/>
      <c r="FN135" s="24"/>
      <c r="FO135" s="24"/>
      <c r="FP135" s="24"/>
      <c r="FQ135" s="24"/>
      <c r="FR135" s="24"/>
      <c r="FS135" s="24"/>
      <c r="FT135" s="24"/>
      <c r="FU135" s="24"/>
      <c r="FV135" s="24"/>
      <c r="FW135" s="24"/>
      <c r="FX135" s="24"/>
      <c r="FY135" s="24"/>
      <c r="FZ135" s="24"/>
      <c r="GA135" s="24"/>
      <c r="GB135" s="24"/>
      <c r="GC135" s="24"/>
      <c r="GD135" s="24"/>
      <c r="GE135" s="24"/>
      <c r="GF135" s="24"/>
      <c r="GG135" s="24"/>
      <c r="GH135" s="24"/>
      <c r="GI135" s="24"/>
      <c r="GJ135" s="24"/>
      <c r="GK135" s="24"/>
      <c r="GL135" s="24"/>
      <c r="GM135" s="24"/>
      <c r="GN135" s="24"/>
      <c r="GO135" s="24"/>
      <c r="GP135" s="24"/>
      <c r="GQ135" s="24"/>
      <c r="GR135" s="24"/>
      <c r="GS135" s="24"/>
      <c r="GT135" s="24"/>
      <c r="GU135" s="24"/>
      <c r="GV135" s="24"/>
      <c r="GW135" s="24"/>
      <c r="GX135" s="24"/>
      <c r="GY135" s="24"/>
      <c r="GZ135" s="24"/>
      <c r="HA135" s="24"/>
      <c r="HB135" s="24"/>
      <c r="HC135" s="24"/>
      <c r="HD135" s="24"/>
      <c r="HE135" s="24"/>
      <c r="HF135" s="24"/>
      <c r="HG135" s="24"/>
      <c r="HH135" s="24"/>
      <c r="HI135" s="24"/>
      <c r="HJ135" s="24"/>
    </row>
    <row r="136" spans="1:218" ht="24.95" customHeight="1">
      <c r="A136" s="4708"/>
      <c r="B136" s="2101">
        <v>131</v>
      </c>
      <c r="C136" s="1758" t="s">
        <v>164</v>
      </c>
      <c r="D136" s="1734" t="s">
        <v>634</v>
      </c>
      <c r="E136" s="3094" t="s">
        <v>2990</v>
      </c>
      <c r="F136" s="1751">
        <v>25.69</v>
      </c>
      <c r="G136" s="1751"/>
      <c r="H136" s="1751"/>
      <c r="I136" s="1751">
        <v>7.77</v>
      </c>
      <c r="J136" s="1710" t="s">
        <v>2991</v>
      </c>
      <c r="K136" s="1057"/>
      <c r="L136" s="1057"/>
      <c r="M136" s="1057"/>
      <c r="N136" s="1057"/>
      <c r="O136" s="1057"/>
      <c r="P136" s="1067"/>
      <c r="Q136" s="1067"/>
      <c r="R136" s="1067"/>
      <c r="S136" s="1067"/>
      <c r="T136" s="1057"/>
      <c r="U136" s="1057"/>
      <c r="V136" s="1057"/>
      <c r="W136" s="242"/>
      <c r="X136" s="391"/>
      <c r="Y136" s="391"/>
      <c r="Z136" s="1320"/>
      <c r="AA136" s="1966"/>
      <c r="AB136" s="1966"/>
      <c r="AC136" s="1966"/>
      <c r="AD136" s="1966"/>
      <c r="AE136" s="1926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  <c r="CO136" s="24"/>
      <c r="CP136" s="24"/>
      <c r="CQ136" s="24"/>
      <c r="CR136" s="24"/>
      <c r="CS136" s="24"/>
      <c r="CT136" s="24"/>
      <c r="CU136" s="24"/>
      <c r="CV136" s="24"/>
      <c r="CW136" s="24"/>
      <c r="CX136" s="24"/>
      <c r="CY136" s="24"/>
      <c r="CZ136" s="24"/>
      <c r="DA136" s="24"/>
      <c r="DB136" s="24"/>
      <c r="DC136" s="24"/>
      <c r="DD136" s="24"/>
      <c r="DE136" s="24"/>
      <c r="DF136" s="24"/>
      <c r="DG136" s="24"/>
      <c r="DH136" s="24"/>
      <c r="DI136" s="24"/>
      <c r="DJ136" s="24"/>
      <c r="DK136" s="24"/>
      <c r="DL136" s="24"/>
      <c r="DM136" s="24"/>
      <c r="DN136" s="24"/>
      <c r="DO136" s="24"/>
      <c r="DP136" s="24"/>
      <c r="DQ136" s="24"/>
      <c r="DR136" s="24"/>
      <c r="DS136" s="24"/>
      <c r="DT136" s="24"/>
      <c r="DU136" s="24"/>
      <c r="DV136" s="24"/>
      <c r="DW136" s="24"/>
      <c r="DX136" s="24"/>
      <c r="DY136" s="24"/>
      <c r="DZ136" s="24"/>
      <c r="EA136" s="24"/>
      <c r="EB136" s="24"/>
      <c r="EC136" s="24"/>
      <c r="ED136" s="24"/>
      <c r="EE136" s="24"/>
      <c r="EF136" s="24"/>
      <c r="EG136" s="24"/>
      <c r="EH136" s="24"/>
      <c r="EI136" s="24"/>
      <c r="EJ136" s="24"/>
      <c r="EK136" s="24"/>
      <c r="EL136" s="24"/>
      <c r="EM136" s="24"/>
      <c r="EN136" s="24"/>
      <c r="EO136" s="24"/>
      <c r="EP136" s="24"/>
      <c r="EQ136" s="24"/>
      <c r="ER136" s="24"/>
      <c r="ES136" s="24"/>
      <c r="ET136" s="24"/>
      <c r="EU136" s="24"/>
      <c r="EV136" s="24"/>
      <c r="EW136" s="24"/>
      <c r="EX136" s="24"/>
      <c r="EY136" s="24"/>
      <c r="EZ136" s="24"/>
      <c r="FA136" s="24"/>
      <c r="FB136" s="24"/>
      <c r="FC136" s="24"/>
      <c r="FD136" s="24"/>
      <c r="FE136" s="24"/>
      <c r="FF136" s="24"/>
      <c r="FG136" s="24"/>
      <c r="FH136" s="24"/>
      <c r="FI136" s="24"/>
      <c r="FJ136" s="24"/>
      <c r="FK136" s="24"/>
      <c r="FL136" s="24"/>
      <c r="FM136" s="24"/>
      <c r="FN136" s="24"/>
      <c r="FO136" s="24"/>
      <c r="FP136" s="24"/>
      <c r="FQ136" s="24"/>
      <c r="FR136" s="24"/>
      <c r="FS136" s="24"/>
      <c r="FT136" s="24"/>
      <c r="FU136" s="24"/>
      <c r="FV136" s="24"/>
      <c r="FW136" s="24"/>
      <c r="FX136" s="24"/>
      <c r="FY136" s="24"/>
      <c r="FZ136" s="24"/>
      <c r="GA136" s="24"/>
      <c r="GB136" s="24"/>
      <c r="GC136" s="24"/>
      <c r="GD136" s="24"/>
      <c r="GE136" s="24"/>
      <c r="GF136" s="24"/>
      <c r="GG136" s="24"/>
      <c r="GH136" s="24"/>
      <c r="GI136" s="24"/>
      <c r="GJ136" s="24"/>
      <c r="GK136" s="24"/>
      <c r="GL136" s="24"/>
      <c r="GM136" s="24"/>
      <c r="GN136" s="24"/>
      <c r="GO136" s="24"/>
      <c r="GP136" s="24"/>
      <c r="GQ136" s="24"/>
      <c r="GR136" s="24"/>
      <c r="GS136" s="24"/>
      <c r="GT136" s="24"/>
      <c r="GU136" s="24"/>
      <c r="GV136" s="24"/>
      <c r="GW136" s="24"/>
      <c r="GX136" s="24"/>
      <c r="GY136" s="24"/>
      <c r="GZ136" s="24"/>
      <c r="HA136" s="24"/>
      <c r="HB136" s="24"/>
      <c r="HC136" s="24"/>
      <c r="HD136" s="24"/>
      <c r="HE136" s="24"/>
      <c r="HF136" s="24"/>
      <c r="HG136" s="24"/>
      <c r="HH136" s="24"/>
      <c r="HI136" s="24"/>
      <c r="HJ136" s="24"/>
    </row>
    <row r="137" spans="1:218" ht="24.95" customHeight="1">
      <c r="A137" s="4708"/>
      <c r="B137" s="2101">
        <v>132</v>
      </c>
      <c r="C137" s="1758" t="s">
        <v>164</v>
      </c>
      <c r="D137" s="1711" t="s">
        <v>634</v>
      </c>
      <c r="E137" s="3095" t="s">
        <v>1461</v>
      </c>
      <c r="F137" s="1751">
        <v>225.03</v>
      </c>
      <c r="G137" s="1751"/>
      <c r="H137" s="1751"/>
      <c r="I137" s="1751">
        <v>68.069999999999993</v>
      </c>
      <c r="J137" s="3292" t="s">
        <v>3574</v>
      </c>
      <c r="K137" s="1057">
        <v>1183</v>
      </c>
      <c r="L137" s="1057">
        <v>1183</v>
      </c>
      <c r="M137" s="1067">
        <f t="shared" si="35"/>
        <v>0</v>
      </c>
      <c r="N137" s="1067">
        <v>1983</v>
      </c>
      <c r="O137" s="1067">
        <v>1983</v>
      </c>
      <c r="P137" s="1067">
        <f t="shared" si="38"/>
        <v>0</v>
      </c>
      <c r="Q137" s="1067">
        <v>238939</v>
      </c>
      <c r="R137" s="1067">
        <v>238993</v>
      </c>
      <c r="S137" s="1067">
        <f t="shared" si="21"/>
        <v>54</v>
      </c>
      <c r="T137" s="1057"/>
      <c r="U137" s="1057"/>
      <c r="V137" s="1057"/>
      <c r="W137" s="242">
        <v>1</v>
      </c>
      <c r="X137" s="391">
        <f t="shared" si="37"/>
        <v>54</v>
      </c>
      <c r="Y137" s="391"/>
      <c r="Z137" s="4687" t="s">
        <v>2987</v>
      </c>
      <c r="AA137" s="4687"/>
      <c r="AB137" s="24"/>
      <c r="AC137" s="24"/>
      <c r="AD137" s="489"/>
      <c r="AE137" s="488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  <c r="CO137" s="24"/>
      <c r="CP137" s="24"/>
      <c r="CQ137" s="24"/>
      <c r="CR137" s="24"/>
      <c r="CS137" s="24"/>
      <c r="CT137" s="24"/>
      <c r="CU137" s="24"/>
      <c r="CV137" s="24"/>
      <c r="CW137" s="24"/>
      <c r="CX137" s="24"/>
      <c r="CY137" s="24"/>
      <c r="CZ137" s="24"/>
      <c r="DA137" s="24"/>
      <c r="DB137" s="24"/>
      <c r="DC137" s="24"/>
      <c r="DD137" s="24"/>
      <c r="DE137" s="24"/>
      <c r="DF137" s="24"/>
      <c r="DG137" s="24"/>
      <c r="DH137" s="24"/>
      <c r="DI137" s="24"/>
      <c r="DJ137" s="24"/>
      <c r="DK137" s="24"/>
      <c r="DL137" s="24"/>
      <c r="DM137" s="24"/>
      <c r="DN137" s="24"/>
      <c r="DO137" s="24"/>
      <c r="DP137" s="24"/>
      <c r="DQ137" s="24"/>
      <c r="DR137" s="24"/>
      <c r="DS137" s="24"/>
      <c r="DT137" s="24"/>
      <c r="DU137" s="24"/>
      <c r="DV137" s="24"/>
      <c r="DW137" s="24"/>
      <c r="DX137" s="24"/>
      <c r="DY137" s="24"/>
      <c r="DZ137" s="24"/>
      <c r="EA137" s="24"/>
      <c r="EB137" s="24"/>
      <c r="EC137" s="24"/>
      <c r="ED137" s="24"/>
      <c r="EE137" s="24"/>
      <c r="EF137" s="24"/>
      <c r="EG137" s="24"/>
      <c r="EH137" s="24"/>
      <c r="EI137" s="24"/>
      <c r="EJ137" s="24"/>
      <c r="EK137" s="24"/>
      <c r="EL137" s="24"/>
      <c r="EM137" s="24"/>
      <c r="EN137" s="24"/>
      <c r="EO137" s="24"/>
      <c r="EP137" s="24"/>
      <c r="EQ137" s="24"/>
      <c r="ER137" s="24"/>
      <c r="ES137" s="24"/>
      <c r="ET137" s="24"/>
      <c r="EU137" s="24"/>
      <c r="EV137" s="24"/>
      <c r="EW137" s="24"/>
      <c r="EX137" s="24"/>
      <c r="EY137" s="24"/>
      <c r="EZ137" s="24"/>
      <c r="FA137" s="24"/>
      <c r="FB137" s="24"/>
      <c r="FC137" s="24"/>
      <c r="FD137" s="24"/>
      <c r="FE137" s="24"/>
      <c r="FF137" s="24"/>
      <c r="FG137" s="24"/>
      <c r="FH137" s="24"/>
      <c r="FI137" s="24"/>
      <c r="FJ137" s="24"/>
      <c r="FK137" s="24"/>
      <c r="FL137" s="24"/>
      <c r="FM137" s="24"/>
      <c r="FN137" s="24"/>
      <c r="FO137" s="24"/>
      <c r="FP137" s="24"/>
      <c r="FQ137" s="24"/>
      <c r="FR137" s="24"/>
      <c r="FS137" s="24"/>
      <c r="FT137" s="24"/>
      <c r="FU137" s="24"/>
      <c r="FV137" s="24"/>
      <c r="FW137" s="24"/>
      <c r="FX137" s="24"/>
      <c r="FY137" s="24"/>
      <c r="FZ137" s="24"/>
      <c r="GA137" s="24"/>
      <c r="GB137" s="24"/>
      <c r="GC137" s="24"/>
      <c r="GD137" s="24"/>
      <c r="GE137" s="24"/>
      <c r="GF137" s="24"/>
      <c r="GG137" s="24"/>
      <c r="GH137" s="24"/>
      <c r="GI137" s="24"/>
      <c r="GJ137" s="24"/>
      <c r="GK137" s="24"/>
      <c r="GL137" s="24"/>
      <c r="GM137" s="24"/>
      <c r="GN137" s="24"/>
      <c r="GO137" s="24"/>
      <c r="GP137" s="24"/>
      <c r="GQ137" s="24"/>
      <c r="GR137" s="24"/>
      <c r="GS137" s="24"/>
      <c r="GT137" s="24"/>
      <c r="GU137" s="24"/>
      <c r="GV137" s="24"/>
      <c r="GW137" s="24"/>
      <c r="GX137" s="24"/>
      <c r="GY137" s="24"/>
      <c r="GZ137" s="24"/>
      <c r="HA137" s="24"/>
      <c r="HB137" s="24"/>
      <c r="HC137" s="24"/>
      <c r="HD137" s="24"/>
      <c r="HE137" s="24"/>
      <c r="HF137" s="24"/>
      <c r="HG137" s="24"/>
      <c r="HH137" s="24"/>
      <c r="HI137" s="24"/>
      <c r="HJ137" s="24"/>
    </row>
    <row r="138" spans="1:218" ht="24.95" customHeight="1" thickBot="1">
      <c r="A138" s="4710"/>
      <c r="B138" s="2101">
        <v>133</v>
      </c>
      <c r="C138" s="3511" t="s">
        <v>164</v>
      </c>
      <c r="D138" s="3285" t="s">
        <v>634</v>
      </c>
      <c r="E138" s="3512">
        <v>219</v>
      </c>
      <c r="F138" s="2226">
        <v>347.71</v>
      </c>
      <c r="G138" s="2227"/>
      <c r="H138" s="2227"/>
      <c r="I138" s="2227">
        <v>105.18</v>
      </c>
      <c r="J138" s="2229" t="s">
        <v>2137</v>
      </c>
      <c r="K138" s="1058">
        <v>854</v>
      </c>
      <c r="L138" s="1058">
        <v>885</v>
      </c>
      <c r="M138" s="1058">
        <f t="shared" si="35"/>
        <v>31</v>
      </c>
      <c r="N138" s="1058">
        <v>508</v>
      </c>
      <c r="O138" s="1058">
        <v>524</v>
      </c>
      <c r="P138" s="1058">
        <f t="shared" si="38"/>
        <v>16</v>
      </c>
      <c r="Q138" s="2905">
        <v>326055</v>
      </c>
      <c r="R138" s="2905">
        <v>330026</v>
      </c>
      <c r="S138" s="2905">
        <f t="shared" ref="S138:S147" si="39">W138*X138</f>
        <v>3971</v>
      </c>
      <c r="T138" s="1058"/>
      <c r="U138" s="1058"/>
      <c r="V138" s="1058"/>
      <c r="W138" s="2031">
        <v>1</v>
      </c>
      <c r="X138" s="391">
        <f t="shared" si="37"/>
        <v>3971</v>
      </c>
      <c r="Y138" s="391"/>
      <c r="Z138" s="1878"/>
      <c r="AA138" s="1878"/>
      <c r="AB138" s="24"/>
      <c r="AC138" s="24"/>
      <c r="AD138" s="489"/>
      <c r="AE138" s="488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  <c r="CO138" s="24"/>
      <c r="CP138" s="24"/>
      <c r="CQ138" s="24"/>
      <c r="CR138" s="24"/>
      <c r="CS138" s="24"/>
      <c r="CT138" s="24"/>
      <c r="CU138" s="24"/>
      <c r="CV138" s="24"/>
      <c r="CW138" s="24"/>
      <c r="CX138" s="24"/>
      <c r="CY138" s="24"/>
      <c r="CZ138" s="24"/>
      <c r="DA138" s="24"/>
      <c r="DB138" s="24"/>
      <c r="DC138" s="24"/>
      <c r="DD138" s="24"/>
      <c r="DE138" s="24"/>
      <c r="DF138" s="24"/>
      <c r="DG138" s="24"/>
      <c r="DH138" s="24"/>
      <c r="DI138" s="24"/>
      <c r="DJ138" s="24"/>
      <c r="DK138" s="24"/>
      <c r="DL138" s="24"/>
      <c r="DM138" s="24"/>
      <c r="DN138" s="24"/>
      <c r="DO138" s="24"/>
      <c r="DP138" s="24"/>
      <c r="DQ138" s="24"/>
      <c r="DR138" s="24"/>
      <c r="DS138" s="24"/>
      <c r="DT138" s="24"/>
      <c r="DU138" s="24"/>
      <c r="DV138" s="24"/>
      <c r="DW138" s="24"/>
      <c r="DX138" s="24"/>
      <c r="DY138" s="24"/>
      <c r="DZ138" s="24"/>
      <c r="EA138" s="24"/>
      <c r="EB138" s="24"/>
      <c r="EC138" s="24"/>
      <c r="ED138" s="24"/>
      <c r="EE138" s="24"/>
      <c r="EF138" s="24"/>
      <c r="EG138" s="24"/>
      <c r="EH138" s="24"/>
      <c r="EI138" s="24"/>
      <c r="EJ138" s="24"/>
      <c r="EK138" s="24"/>
      <c r="EL138" s="24"/>
      <c r="EM138" s="24"/>
      <c r="EN138" s="24"/>
      <c r="EO138" s="24"/>
      <c r="EP138" s="24"/>
      <c r="EQ138" s="24"/>
      <c r="ER138" s="24"/>
      <c r="ES138" s="24"/>
      <c r="ET138" s="24"/>
      <c r="EU138" s="24"/>
      <c r="EV138" s="24"/>
      <c r="EW138" s="24"/>
      <c r="EX138" s="24"/>
      <c r="EY138" s="24"/>
      <c r="EZ138" s="24"/>
      <c r="FA138" s="24"/>
      <c r="FB138" s="24"/>
      <c r="FC138" s="24"/>
      <c r="FD138" s="24"/>
      <c r="FE138" s="24"/>
      <c r="FF138" s="24"/>
      <c r="FG138" s="24"/>
      <c r="FH138" s="24"/>
      <c r="FI138" s="24"/>
      <c r="FJ138" s="24"/>
      <c r="FK138" s="24"/>
      <c r="FL138" s="24"/>
      <c r="FM138" s="24"/>
      <c r="FN138" s="24"/>
      <c r="FO138" s="24"/>
      <c r="FP138" s="24"/>
      <c r="FQ138" s="24"/>
      <c r="FR138" s="24"/>
      <c r="FS138" s="24"/>
      <c r="FT138" s="24"/>
      <c r="FU138" s="24"/>
      <c r="FV138" s="24"/>
      <c r="FW138" s="24"/>
      <c r="FX138" s="24"/>
      <c r="FY138" s="24"/>
      <c r="FZ138" s="24"/>
      <c r="GA138" s="24"/>
      <c r="GB138" s="24"/>
      <c r="GC138" s="24"/>
      <c r="GD138" s="24"/>
      <c r="GE138" s="24"/>
      <c r="GF138" s="24"/>
      <c r="GG138" s="24"/>
      <c r="GH138" s="24"/>
      <c r="GI138" s="24"/>
      <c r="GJ138" s="24"/>
      <c r="GK138" s="24"/>
      <c r="GL138" s="24"/>
      <c r="GM138" s="24"/>
      <c r="GN138" s="24"/>
      <c r="GO138" s="24"/>
      <c r="GP138" s="24"/>
      <c r="GQ138" s="24"/>
      <c r="GR138" s="24"/>
      <c r="GS138" s="24"/>
      <c r="GT138" s="24"/>
      <c r="GU138" s="24"/>
      <c r="GV138" s="24"/>
      <c r="GW138" s="24"/>
      <c r="GX138" s="24"/>
      <c r="GY138" s="24"/>
      <c r="GZ138" s="24"/>
      <c r="HA138" s="24"/>
      <c r="HB138" s="24"/>
      <c r="HC138" s="24"/>
      <c r="HD138" s="24"/>
      <c r="HE138" s="24"/>
      <c r="HF138" s="24"/>
      <c r="HG138" s="24"/>
      <c r="HH138" s="24"/>
      <c r="HI138" s="24"/>
      <c r="HJ138" s="24"/>
    </row>
    <row r="139" spans="1:218" ht="24.95" customHeight="1">
      <c r="A139" s="4707" t="s">
        <v>700</v>
      </c>
      <c r="B139" s="2092">
        <v>134</v>
      </c>
      <c r="C139" s="2040" t="s">
        <v>1333</v>
      </c>
      <c r="D139" s="2228" t="s">
        <v>2563</v>
      </c>
      <c r="E139" s="3383" t="s">
        <v>2228</v>
      </c>
      <c r="F139" s="2274">
        <v>135.16</v>
      </c>
      <c r="G139" s="2274"/>
      <c r="H139" s="2274"/>
      <c r="I139" s="2274">
        <v>40.89</v>
      </c>
      <c r="J139" s="2217" t="s">
        <v>2566</v>
      </c>
      <c r="K139" s="1056">
        <v>377</v>
      </c>
      <c r="L139" s="1056">
        <v>388</v>
      </c>
      <c r="M139" s="1056">
        <f t="shared" si="35"/>
        <v>11</v>
      </c>
      <c r="N139" s="1056">
        <v>54</v>
      </c>
      <c r="O139" s="1056">
        <v>56</v>
      </c>
      <c r="P139" s="1056">
        <f t="shared" si="38"/>
        <v>2</v>
      </c>
      <c r="Q139" s="1613">
        <v>116976</v>
      </c>
      <c r="R139" s="1613">
        <v>121452</v>
      </c>
      <c r="S139" s="1613">
        <f t="shared" si="39"/>
        <v>4476</v>
      </c>
      <c r="T139" s="1056"/>
      <c r="U139" s="1056"/>
      <c r="V139" s="1056"/>
      <c r="W139" s="923">
        <v>1</v>
      </c>
      <c r="X139" s="391">
        <f t="shared" si="37"/>
        <v>4476</v>
      </c>
      <c r="Y139" s="391"/>
      <c r="Z139" s="1123" t="s">
        <v>640</v>
      </c>
      <c r="AA139" s="1124" t="s">
        <v>238</v>
      </c>
      <c r="AB139" s="1124" t="s">
        <v>235</v>
      </c>
      <c r="AC139" s="1125" t="s">
        <v>1652</v>
      </c>
      <c r="AD139" s="1124" t="s">
        <v>170</v>
      </c>
      <c r="AE139" s="1126" t="s">
        <v>183</v>
      </c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  <c r="CO139" s="24"/>
      <c r="CP139" s="24"/>
      <c r="CQ139" s="24"/>
      <c r="CR139" s="24"/>
      <c r="CS139" s="24"/>
      <c r="CT139" s="24"/>
      <c r="CU139" s="24"/>
      <c r="CV139" s="24"/>
      <c r="CW139" s="24"/>
      <c r="CX139" s="24"/>
      <c r="CY139" s="24"/>
      <c r="CZ139" s="24"/>
      <c r="DA139" s="24"/>
      <c r="DB139" s="24"/>
      <c r="DC139" s="24"/>
      <c r="DD139" s="24"/>
      <c r="DE139" s="24"/>
      <c r="DF139" s="24"/>
      <c r="DG139" s="24"/>
      <c r="DH139" s="24"/>
      <c r="DI139" s="24"/>
      <c r="DJ139" s="24"/>
      <c r="DK139" s="24"/>
      <c r="DL139" s="24"/>
      <c r="DM139" s="24"/>
      <c r="DN139" s="24"/>
      <c r="DO139" s="24"/>
      <c r="DP139" s="24"/>
      <c r="DQ139" s="24"/>
      <c r="DR139" s="24"/>
      <c r="DS139" s="24"/>
      <c r="DT139" s="24"/>
      <c r="DU139" s="24"/>
      <c r="DV139" s="24"/>
      <c r="DW139" s="24"/>
      <c r="DX139" s="24"/>
      <c r="DY139" s="24"/>
      <c r="DZ139" s="24"/>
      <c r="EA139" s="24"/>
      <c r="EB139" s="24"/>
      <c r="EC139" s="24"/>
      <c r="ED139" s="24"/>
      <c r="EE139" s="24"/>
      <c r="EF139" s="24"/>
      <c r="EG139" s="24"/>
      <c r="EH139" s="24"/>
      <c r="EI139" s="24"/>
      <c r="EJ139" s="24"/>
      <c r="EK139" s="24"/>
      <c r="EL139" s="24"/>
      <c r="EM139" s="24"/>
      <c r="EN139" s="24"/>
      <c r="EO139" s="24"/>
      <c r="EP139" s="24"/>
      <c r="EQ139" s="24"/>
      <c r="ER139" s="24"/>
      <c r="ES139" s="24"/>
      <c r="ET139" s="24"/>
      <c r="EU139" s="24"/>
      <c r="EV139" s="24"/>
      <c r="EW139" s="24"/>
      <c r="EX139" s="24"/>
      <c r="EY139" s="24"/>
      <c r="EZ139" s="24"/>
      <c r="FA139" s="24"/>
      <c r="FB139" s="24"/>
      <c r="FC139" s="24"/>
      <c r="FD139" s="24"/>
      <c r="FE139" s="24"/>
      <c r="FF139" s="24"/>
      <c r="FG139" s="24"/>
      <c r="FH139" s="24"/>
      <c r="FI139" s="24"/>
      <c r="FJ139" s="24"/>
      <c r="FK139" s="24"/>
      <c r="FL139" s="24"/>
      <c r="FM139" s="24"/>
      <c r="FN139" s="24"/>
      <c r="FO139" s="24"/>
      <c r="FP139" s="24"/>
      <c r="FQ139" s="24"/>
      <c r="FR139" s="24"/>
      <c r="FS139" s="24"/>
      <c r="FT139" s="24"/>
      <c r="FU139" s="24"/>
      <c r="FV139" s="24"/>
      <c r="FW139" s="24"/>
      <c r="FX139" s="24"/>
      <c r="FY139" s="24"/>
      <c r="FZ139" s="24"/>
      <c r="GA139" s="24"/>
      <c r="GB139" s="24"/>
      <c r="GC139" s="24"/>
      <c r="GD139" s="24"/>
      <c r="GE139" s="24"/>
      <c r="GF139" s="24"/>
      <c r="GG139" s="24"/>
      <c r="GH139" s="24"/>
      <c r="GI139" s="24"/>
      <c r="GJ139" s="24"/>
      <c r="GK139" s="24"/>
      <c r="GL139" s="24"/>
      <c r="GM139" s="24"/>
      <c r="GN139" s="24"/>
      <c r="GO139" s="24"/>
      <c r="GP139" s="24"/>
      <c r="GQ139" s="24"/>
      <c r="GR139" s="24"/>
      <c r="GS139" s="24"/>
      <c r="GT139" s="24"/>
      <c r="GU139" s="24"/>
      <c r="GV139" s="24"/>
      <c r="GW139" s="24"/>
      <c r="GX139" s="24"/>
      <c r="GY139" s="24"/>
      <c r="GZ139" s="24"/>
      <c r="HA139" s="24"/>
      <c r="HB139" s="24"/>
      <c r="HC139" s="24"/>
      <c r="HD139" s="24"/>
      <c r="HE139" s="24"/>
      <c r="HF139" s="24"/>
      <c r="HG139" s="24"/>
      <c r="HH139" s="24"/>
      <c r="HI139" s="24"/>
      <c r="HJ139" s="24"/>
    </row>
    <row r="140" spans="1:218" ht="24.95" customHeight="1">
      <c r="A140" s="4708"/>
      <c r="B140" s="2101">
        <v>135</v>
      </c>
      <c r="C140" s="1774" t="s">
        <v>165</v>
      </c>
      <c r="D140" s="1734" t="s">
        <v>149</v>
      </c>
      <c r="E140" s="3094" t="s">
        <v>898</v>
      </c>
      <c r="F140" s="1709">
        <v>142.47999999999999</v>
      </c>
      <c r="G140" s="1709"/>
      <c r="H140" s="1709"/>
      <c r="I140" s="1709">
        <f t="shared" ref="I140:I189" si="40">F140*0.3025</f>
        <v>43.100199999999994</v>
      </c>
      <c r="J140" s="1739" t="s">
        <v>916</v>
      </c>
      <c r="K140" s="1057">
        <v>1371</v>
      </c>
      <c r="L140" s="1057">
        <v>1380</v>
      </c>
      <c r="M140" s="1057">
        <f t="shared" si="35"/>
        <v>9</v>
      </c>
      <c r="N140" s="1057">
        <v>1681</v>
      </c>
      <c r="O140" s="1057">
        <v>1695</v>
      </c>
      <c r="P140" s="1057">
        <f t="shared" si="38"/>
        <v>14</v>
      </c>
      <c r="Q140" s="1067">
        <v>567356</v>
      </c>
      <c r="R140" s="1067">
        <v>572647</v>
      </c>
      <c r="S140" s="1067">
        <f t="shared" si="39"/>
        <v>5291</v>
      </c>
      <c r="T140" s="1057">
        <v>1306</v>
      </c>
      <c r="U140" s="1057">
        <v>1306</v>
      </c>
      <c r="V140" s="1057">
        <f t="shared" ref="V140:V146" si="41">U140-T140</f>
        <v>0</v>
      </c>
      <c r="W140" s="242">
        <v>1</v>
      </c>
      <c r="X140" s="391">
        <f t="shared" si="37"/>
        <v>5291</v>
      </c>
      <c r="Y140" s="1553" t="s">
        <v>3034</v>
      </c>
      <c r="Z140" s="1118" t="s">
        <v>1653</v>
      </c>
      <c r="AA140" s="1119">
        <v>104839</v>
      </c>
      <c r="AB140" s="1119">
        <v>107103</v>
      </c>
      <c r="AC140" s="1119">
        <v>1</v>
      </c>
      <c r="AD140" s="1119">
        <f>(AB140*AC140)-(AA140*AC140)</f>
        <v>2264</v>
      </c>
      <c r="AE140" s="483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  <c r="CO140" s="24"/>
      <c r="CP140" s="24"/>
      <c r="CQ140" s="24"/>
      <c r="CR140" s="24"/>
      <c r="CS140" s="24"/>
      <c r="CT140" s="24"/>
      <c r="CU140" s="24"/>
      <c r="CV140" s="24"/>
      <c r="CW140" s="24"/>
      <c r="CX140" s="24"/>
      <c r="CY140" s="24"/>
      <c r="CZ140" s="24"/>
      <c r="DA140" s="24"/>
      <c r="DB140" s="24"/>
      <c r="DC140" s="24"/>
      <c r="DD140" s="24"/>
      <c r="DE140" s="24"/>
      <c r="DF140" s="24"/>
      <c r="DG140" s="24"/>
      <c r="DH140" s="24"/>
      <c r="DI140" s="24"/>
      <c r="DJ140" s="24"/>
      <c r="DK140" s="24"/>
      <c r="DL140" s="24"/>
      <c r="DM140" s="24"/>
      <c r="DN140" s="24"/>
      <c r="DO140" s="24"/>
      <c r="DP140" s="24"/>
      <c r="DQ140" s="24"/>
      <c r="DR140" s="24"/>
      <c r="DS140" s="24"/>
      <c r="DT140" s="24"/>
      <c r="DU140" s="24"/>
      <c r="DV140" s="24"/>
      <c r="DW140" s="24"/>
      <c r="DX140" s="24"/>
      <c r="DY140" s="24"/>
      <c r="DZ140" s="24"/>
      <c r="EA140" s="24"/>
      <c r="EB140" s="24"/>
      <c r="EC140" s="24"/>
      <c r="ED140" s="24"/>
      <c r="EE140" s="24"/>
      <c r="EF140" s="24"/>
      <c r="EG140" s="24"/>
      <c r="EH140" s="24"/>
      <c r="EI140" s="24"/>
      <c r="EJ140" s="24"/>
      <c r="EK140" s="24"/>
      <c r="EL140" s="24"/>
      <c r="EM140" s="24"/>
      <c r="EN140" s="24"/>
      <c r="EO140" s="24"/>
      <c r="EP140" s="24"/>
      <c r="EQ140" s="24"/>
      <c r="ER140" s="24"/>
      <c r="ES140" s="24"/>
      <c r="ET140" s="24"/>
      <c r="EU140" s="24"/>
      <c r="EV140" s="24"/>
      <c r="EW140" s="24"/>
      <c r="EX140" s="24"/>
      <c r="EY140" s="24"/>
      <c r="EZ140" s="24"/>
      <c r="FA140" s="24"/>
      <c r="FB140" s="24"/>
      <c r="FC140" s="24"/>
      <c r="FD140" s="24"/>
      <c r="FE140" s="24"/>
      <c r="FF140" s="24"/>
      <c r="FG140" s="24"/>
      <c r="FH140" s="24"/>
      <c r="FI140" s="24"/>
      <c r="FJ140" s="24"/>
      <c r="FK140" s="24"/>
      <c r="FL140" s="24"/>
      <c r="FM140" s="24"/>
      <c r="FN140" s="24"/>
      <c r="FO140" s="24"/>
      <c r="FP140" s="24"/>
      <c r="FQ140" s="24"/>
      <c r="FR140" s="24"/>
      <c r="FS140" s="24"/>
      <c r="FT140" s="24"/>
      <c r="FU140" s="24"/>
      <c r="FV140" s="24"/>
      <c r="FW140" s="24"/>
      <c r="FX140" s="24"/>
      <c r="FY140" s="24"/>
      <c r="FZ140" s="24"/>
      <c r="GA140" s="24"/>
      <c r="GB140" s="24"/>
      <c r="GC140" s="24"/>
      <c r="GD140" s="24"/>
      <c r="GE140" s="24"/>
      <c r="GF140" s="24"/>
      <c r="GG140" s="24"/>
      <c r="GH140" s="24"/>
      <c r="GI140" s="24"/>
      <c r="GJ140" s="24"/>
      <c r="GK140" s="24"/>
      <c r="GL140" s="24"/>
      <c r="GM140" s="24"/>
      <c r="GN140" s="24"/>
      <c r="GO140" s="24"/>
      <c r="GP140" s="24"/>
      <c r="GQ140" s="24"/>
      <c r="GR140" s="24"/>
      <c r="GS140" s="24"/>
      <c r="GT140" s="24"/>
      <c r="GU140" s="24"/>
      <c r="GV140" s="24"/>
      <c r="GW140" s="24"/>
      <c r="GX140" s="24"/>
      <c r="GY140" s="24"/>
      <c r="GZ140" s="24"/>
      <c r="HA140" s="24"/>
      <c r="HB140" s="24"/>
      <c r="HC140" s="24"/>
      <c r="HD140" s="24"/>
      <c r="HE140" s="24"/>
      <c r="HF140" s="24"/>
      <c r="HG140" s="24"/>
      <c r="HH140" s="24"/>
      <c r="HI140" s="24"/>
      <c r="HJ140" s="24"/>
    </row>
    <row r="141" spans="1:218" ht="24.95" customHeight="1">
      <c r="A141" s="4708"/>
      <c r="B141" s="2101">
        <v>136</v>
      </c>
      <c r="C141" s="1774" t="s">
        <v>165</v>
      </c>
      <c r="D141" s="1734" t="s">
        <v>149</v>
      </c>
      <c r="E141" s="3094" t="s">
        <v>2257</v>
      </c>
      <c r="F141" s="1709">
        <v>138.18</v>
      </c>
      <c r="G141" s="1709"/>
      <c r="H141" s="1709"/>
      <c r="I141" s="1709">
        <f t="shared" si="40"/>
        <v>41.79945</v>
      </c>
      <c r="J141" s="1739" t="s">
        <v>2236</v>
      </c>
      <c r="K141" s="1057"/>
      <c r="L141" s="1057"/>
      <c r="M141" s="1057">
        <f t="shared" si="35"/>
        <v>0</v>
      </c>
      <c r="N141" s="1057"/>
      <c r="O141" s="1057"/>
      <c r="P141" s="1057">
        <f t="shared" si="38"/>
        <v>0</v>
      </c>
      <c r="Q141" s="1067">
        <v>131780</v>
      </c>
      <c r="R141" s="1067">
        <v>133180</v>
      </c>
      <c r="S141" s="1067">
        <f t="shared" si="39"/>
        <v>1400</v>
      </c>
      <c r="T141" s="3607">
        <v>253</v>
      </c>
      <c r="U141" s="3607">
        <v>253</v>
      </c>
      <c r="V141" s="3670">
        <f>(U141-T141)</f>
        <v>0</v>
      </c>
      <c r="W141" s="242">
        <v>1</v>
      </c>
      <c r="X141" s="391">
        <f t="shared" si="37"/>
        <v>1400</v>
      </c>
      <c r="Y141" s="391"/>
      <c r="Z141" s="1118" t="s">
        <v>1654</v>
      </c>
      <c r="AA141" s="1119">
        <v>7872</v>
      </c>
      <c r="AB141" s="1119">
        <v>8008</v>
      </c>
      <c r="AC141" s="1119">
        <v>40</v>
      </c>
      <c r="AD141" s="1119">
        <f>(AB141*AC141)-(AA141*AC141)</f>
        <v>5440</v>
      </c>
      <c r="AE141" s="483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  <c r="CO141" s="24"/>
      <c r="CP141" s="24"/>
      <c r="CQ141" s="24"/>
      <c r="CR141" s="24"/>
      <c r="CS141" s="24"/>
      <c r="CT141" s="24"/>
      <c r="CU141" s="24"/>
      <c r="CV141" s="24"/>
      <c r="CW141" s="24"/>
      <c r="CX141" s="24"/>
      <c r="CY141" s="24"/>
      <c r="CZ141" s="24"/>
      <c r="DA141" s="24"/>
      <c r="DB141" s="24"/>
      <c r="DC141" s="24"/>
      <c r="DD141" s="24"/>
      <c r="DE141" s="24"/>
      <c r="DF141" s="24"/>
      <c r="DG141" s="24"/>
      <c r="DH141" s="24"/>
      <c r="DI141" s="24"/>
      <c r="DJ141" s="24"/>
      <c r="DK141" s="24"/>
      <c r="DL141" s="24"/>
      <c r="DM141" s="24"/>
      <c r="DN141" s="24"/>
      <c r="DO141" s="24"/>
      <c r="DP141" s="24"/>
      <c r="DQ141" s="24"/>
      <c r="DR141" s="24"/>
      <c r="DS141" s="24"/>
      <c r="DT141" s="24"/>
      <c r="DU141" s="24"/>
      <c r="DV141" s="24"/>
      <c r="DW141" s="24"/>
      <c r="DX141" s="24"/>
      <c r="DY141" s="24"/>
      <c r="DZ141" s="24"/>
      <c r="EA141" s="24"/>
      <c r="EB141" s="24"/>
      <c r="EC141" s="24"/>
      <c r="ED141" s="24"/>
      <c r="EE141" s="24"/>
      <c r="EF141" s="24"/>
      <c r="EG141" s="24"/>
      <c r="EH141" s="24"/>
      <c r="EI141" s="24"/>
      <c r="EJ141" s="24"/>
      <c r="EK141" s="24"/>
      <c r="EL141" s="24"/>
      <c r="EM141" s="24"/>
      <c r="EN141" s="24"/>
      <c r="EO141" s="24"/>
      <c r="EP141" s="24"/>
      <c r="EQ141" s="24"/>
      <c r="ER141" s="24"/>
      <c r="ES141" s="24"/>
      <c r="ET141" s="24"/>
      <c r="EU141" s="24"/>
      <c r="EV141" s="24"/>
      <c r="EW141" s="24"/>
      <c r="EX141" s="24"/>
      <c r="EY141" s="24"/>
      <c r="EZ141" s="24"/>
      <c r="FA141" s="24"/>
      <c r="FB141" s="24"/>
      <c r="FC141" s="24"/>
      <c r="FD141" s="24"/>
      <c r="FE141" s="24"/>
      <c r="FF141" s="24"/>
      <c r="FG141" s="24"/>
      <c r="FH141" s="24"/>
      <c r="FI141" s="24"/>
      <c r="FJ141" s="24"/>
      <c r="FK141" s="24"/>
      <c r="FL141" s="24"/>
      <c r="FM141" s="24"/>
      <c r="FN141" s="24"/>
      <c r="FO141" s="24"/>
      <c r="FP141" s="24"/>
      <c r="FQ141" s="24"/>
      <c r="FR141" s="24"/>
      <c r="FS141" s="24"/>
      <c r="FT141" s="24"/>
      <c r="FU141" s="24"/>
      <c r="FV141" s="24"/>
      <c r="FW141" s="24"/>
      <c r="FX141" s="24"/>
      <c r="FY141" s="24"/>
      <c r="FZ141" s="24"/>
      <c r="GA141" s="24"/>
      <c r="GB141" s="24"/>
      <c r="GC141" s="24"/>
      <c r="GD141" s="24"/>
      <c r="GE141" s="24"/>
      <c r="GF141" s="24"/>
      <c r="GG141" s="24"/>
      <c r="GH141" s="24"/>
      <c r="GI141" s="24"/>
      <c r="GJ141" s="24"/>
      <c r="GK141" s="24"/>
      <c r="GL141" s="24"/>
      <c r="GM141" s="24"/>
      <c r="GN141" s="24"/>
      <c r="GO141" s="24"/>
      <c r="GP141" s="24"/>
      <c r="GQ141" s="24"/>
      <c r="GR141" s="24"/>
      <c r="GS141" s="24"/>
      <c r="GT141" s="24"/>
      <c r="GU141" s="24"/>
      <c r="GV141" s="24"/>
      <c r="GW141" s="24"/>
      <c r="GX141" s="24"/>
      <c r="GY141" s="24"/>
      <c r="GZ141" s="24"/>
      <c r="HA141" s="24"/>
      <c r="HB141" s="24"/>
      <c r="HC141" s="24"/>
      <c r="HD141" s="24"/>
      <c r="HE141" s="24"/>
      <c r="HF141" s="24"/>
      <c r="HG141" s="24"/>
      <c r="HH141" s="24"/>
      <c r="HI141" s="24"/>
      <c r="HJ141" s="24"/>
    </row>
    <row r="142" spans="1:218" ht="24.95" customHeight="1" thickBot="1">
      <c r="A142" s="4708"/>
      <c r="B142" s="2101">
        <v>137</v>
      </c>
      <c r="C142" s="1774" t="s">
        <v>165</v>
      </c>
      <c r="D142" s="1734" t="s">
        <v>149</v>
      </c>
      <c r="E142" s="3094" t="s">
        <v>893</v>
      </c>
      <c r="F142" s="1709">
        <v>113.5</v>
      </c>
      <c r="G142" s="1709"/>
      <c r="H142" s="1709"/>
      <c r="I142" s="1709">
        <f t="shared" si="40"/>
        <v>34.333750000000002</v>
      </c>
      <c r="J142" s="1739" t="s">
        <v>896</v>
      </c>
      <c r="K142" s="1057"/>
      <c r="L142" s="1057"/>
      <c r="M142" s="1057">
        <f t="shared" si="35"/>
        <v>0</v>
      </c>
      <c r="N142" s="1057"/>
      <c r="O142" s="1057"/>
      <c r="P142" s="1057">
        <f t="shared" si="38"/>
        <v>0</v>
      </c>
      <c r="Q142" s="1067">
        <v>228660</v>
      </c>
      <c r="R142" s="1067">
        <v>230446</v>
      </c>
      <c r="S142" s="1067">
        <f t="shared" si="39"/>
        <v>1786</v>
      </c>
      <c r="T142" s="1057">
        <v>13484</v>
      </c>
      <c r="U142" s="1057">
        <v>13626</v>
      </c>
      <c r="V142" s="3608">
        <f>(U142-T142)*0.35</f>
        <v>49.699999999999996</v>
      </c>
      <c r="W142" s="242">
        <v>1</v>
      </c>
      <c r="X142" s="391">
        <f t="shared" si="37"/>
        <v>1786</v>
      </c>
      <c r="Y142" s="391"/>
      <c r="Z142" s="1120" t="s">
        <v>168</v>
      </c>
      <c r="AA142" s="1121">
        <f>AA140*AC140+AA141*AC141</f>
        <v>419719</v>
      </c>
      <c r="AB142" s="1121">
        <f>AB140*AC140+AB141*AC141</f>
        <v>427423</v>
      </c>
      <c r="AC142" s="1121"/>
      <c r="AD142" s="1219">
        <f>SUM(AD140:AD141)</f>
        <v>7704</v>
      </c>
      <c r="AE142" s="485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  <c r="CO142" s="24"/>
      <c r="CP142" s="24"/>
      <c r="CQ142" s="24"/>
      <c r="CR142" s="24"/>
      <c r="CS142" s="24"/>
      <c r="CT142" s="24"/>
      <c r="CU142" s="24"/>
      <c r="CV142" s="24"/>
      <c r="CW142" s="24"/>
      <c r="CX142" s="24"/>
      <c r="CY142" s="24"/>
      <c r="CZ142" s="24"/>
      <c r="DA142" s="24"/>
      <c r="DB142" s="24"/>
      <c r="DC142" s="24"/>
      <c r="DD142" s="24"/>
      <c r="DE142" s="24"/>
      <c r="DF142" s="24"/>
      <c r="DG142" s="24"/>
      <c r="DH142" s="24"/>
      <c r="DI142" s="24"/>
      <c r="DJ142" s="24"/>
      <c r="DK142" s="24"/>
      <c r="DL142" s="24"/>
      <c r="DM142" s="24"/>
      <c r="DN142" s="24"/>
      <c r="DO142" s="24"/>
      <c r="DP142" s="24"/>
      <c r="DQ142" s="24"/>
      <c r="DR142" s="24"/>
      <c r="DS142" s="24"/>
      <c r="DT142" s="24"/>
      <c r="DU142" s="24"/>
      <c r="DV142" s="24"/>
      <c r="DW142" s="24"/>
      <c r="DX142" s="24"/>
      <c r="DY142" s="24"/>
      <c r="DZ142" s="24"/>
      <c r="EA142" s="24"/>
      <c r="EB142" s="24"/>
      <c r="EC142" s="24"/>
      <c r="ED142" s="24"/>
      <c r="EE142" s="24"/>
      <c r="EF142" s="24"/>
      <c r="EG142" s="24"/>
      <c r="EH142" s="24"/>
      <c r="EI142" s="24"/>
      <c r="EJ142" s="24"/>
      <c r="EK142" s="24"/>
      <c r="EL142" s="24"/>
      <c r="EM142" s="24"/>
      <c r="EN142" s="24"/>
      <c r="EO142" s="24"/>
      <c r="EP142" s="24"/>
      <c r="EQ142" s="24"/>
      <c r="ER142" s="24"/>
      <c r="ES142" s="24"/>
      <c r="ET142" s="24"/>
      <c r="EU142" s="24"/>
      <c r="EV142" s="24"/>
      <c r="EW142" s="24"/>
      <c r="EX142" s="24"/>
      <c r="EY142" s="24"/>
      <c r="EZ142" s="24"/>
      <c r="FA142" s="24"/>
      <c r="FB142" s="24"/>
      <c r="FC142" s="24"/>
      <c r="FD142" s="24"/>
      <c r="FE142" s="24"/>
      <c r="FF142" s="24"/>
      <c r="FG142" s="24"/>
      <c r="FH142" s="24"/>
      <c r="FI142" s="24"/>
      <c r="FJ142" s="24"/>
      <c r="FK142" s="24"/>
      <c r="FL142" s="24"/>
      <c r="FM142" s="24"/>
      <c r="FN142" s="24"/>
      <c r="FO142" s="24"/>
      <c r="FP142" s="24"/>
      <c r="FQ142" s="24"/>
      <c r="FR142" s="24"/>
      <c r="FS142" s="24"/>
      <c r="FT142" s="24"/>
      <c r="FU142" s="24"/>
      <c r="FV142" s="24"/>
      <c r="FW142" s="24"/>
      <c r="FX142" s="24"/>
      <c r="FY142" s="24"/>
      <c r="FZ142" s="24"/>
      <c r="GA142" s="24"/>
      <c r="GB142" s="24"/>
      <c r="GC142" s="24"/>
      <c r="GD142" s="24"/>
      <c r="GE142" s="24"/>
      <c r="GF142" s="24"/>
      <c r="GG142" s="24"/>
      <c r="GH142" s="24"/>
      <c r="GI142" s="24"/>
      <c r="GJ142" s="24"/>
      <c r="GK142" s="24"/>
      <c r="GL142" s="24"/>
      <c r="GM142" s="24"/>
      <c r="GN142" s="24"/>
      <c r="GO142" s="24"/>
      <c r="GP142" s="24"/>
      <c r="GQ142" s="24"/>
      <c r="GR142" s="24"/>
      <c r="GS142" s="24"/>
      <c r="GT142" s="24"/>
      <c r="GU142" s="24"/>
      <c r="GV142" s="24"/>
      <c r="GW142" s="24"/>
      <c r="GX142" s="24"/>
      <c r="GY142" s="24"/>
      <c r="GZ142" s="24"/>
      <c r="HA142" s="24"/>
      <c r="HB142" s="24"/>
      <c r="HC142" s="24"/>
      <c r="HD142" s="24"/>
      <c r="HE142" s="24"/>
      <c r="HF142" s="24"/>
      <c r="HG142" s="24"/>
      <c r="HH142" s="24"/>
      <c r="HI142" s="24"/>
      <c r="HJ142" s="24"/>
    </row>
    <row r="143" spans="1:218" ht="24.95" customHeight="1">
      <c r="A143" s="4708"/>
      <c r="B143" s="2101">
        <v>138</v>
      </c>
      <c r="C143" s="1774" t="s">
        <v>165</v>
      </c>
      <c r="D143" s="1734" t="s">
        <v>149</v>
      </c>
      <c r="E143" s="3094" t="s">
        <v>326</v>
      </c>
      <c r="F143" s="1709">
        <v>69.260000000000005</v>
      </c>
      <c r="G143" s="1709"/>
      <c r="H143" s="1709"/>
      <c r="I143" s="1709">
        <f t="shared" si="40"/>
        <v>20.951150000000002</v>
      </c>
      <c r="J143" s="3258" t="s">
        <v>3301</v>
      </c>
      <c r="K143" s="1057"/>
      <c r="L143" s="1057"/>
      <c r="M143" s="1057">
        <f t="shared" si="35"/>
        <v>0</v>
      </c>
      <c r="N143" s="1057"/>
      <c r="O143" s="1057"/>
      <c r="P143" s="1057">
        <f t="shared" si="38"/>
        <v>0</v>
      </c>
      <c r="Q143" s="1067">
        <v>86163</v>
      </c>
      <c r="R143" s="1067">
        <v>86911</v>
      </c>
      <c r="S143" s="1067">
        <f t="shared" si="39"/>
        <v>748</v>
      </c>
      <c r="T143" s="1057">
        <v>170</v>
      </c>
      <c r="U143" s="1057">
        <v>170</v>
      </c>
      <c r="V143" s="3608">
        <f>(U143-T143)</f>
        <v>0</v>
      </c>
      <c r="W143" s="242">
        <v>1</v>
      </c>
      <c r="X143" s="391">
        <f t="shared" si="37"/>
        <v>748</v>
      </c>
      <c r="Y143" s="391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  <c r="CO143" s="24"/>
      <c r="CP143" s="24"/>
      <c r="CQ143" s="24"/>
      <c r="CR143" s="24"/>
      <c r="CS143" s="24"/>
      <c r="CT143" s="24"/>
      <c r="CU143" s="24"/>
      <c r="CV143" s="24"/>
      <c r="CW143" s="24"/>
      <c r="CX143" s="24"/>
      <c r="CY143" s="24"/>
      <c r="CZ143" s="24"/>
      <c r="DA143" s="24"/>
      <c r="DB143" s="24"/>
      <c r="DC143" s="24"/>
      <c r="DD143" s="24"/>
      <c r="DE143" s="24"/>
      <c r="DF143" s="24"/>
      <c r="DG143" s="24"/>
      <c r="DH143" s="24"/>
      <c r="DI143" s="24"/>
      <c r="DJ143" s="24"/>
      <c r="DK143" s="24"/>
      <c r="DL143" s="24"/>
      <c r="DM143" s="24"/>
      <c r="DN143" s="24"/>
      <c r="DO143" s="24"/>
      <c r="DP143" s="24"/>
      <c r="DQ143" s="24"/>
      <c r="DR143" s="24"/>
      <c r="DS143" s="24"/>
      <c r="DT143" s="24"/>
      <c r="DU143" s="24"/>
      <c r="DV143" s="24"/>
      <c r="DW143" s="24"/>
      <c r="DX143" s="24"/>
      <c r="DY143" s="24"/>
      <c r="DZ143" s="24"/>
      <c r="EA143" s="24"/>
      <c r="EB143" s="24"/>
      <c r="EC143" s="24"/>
      <c r="ED143" s="24"/>
      <c r="EE143" s="24"/>
      <c r="EF143" s="24"/>
      <c r="EG143" s="24"/>
      <c r="EH143" s="24"/>
      <c r="EI143" s="24"/>
      <c r="EJ143" s="24"/>
      <c r="EK143" s="24"/>
      <c r="EL143" s="24"/>
      <c r="EM143" s="24"/>
      <c r="EN143" s="24"/>
      <c r="EO143" s="24"/>
      <c r="EP143" s="24"/>
      <c r="EQ143" s="24"/>
      <c r="ER143" s="24"/>
      <c r="ES143" s="24"/>
      <c r="ET143" s="24"/>
      <c r="EU143" s="24"/>
      <c r="EV143" s="24"/>
      <c r="EW143" s="24"/>
      <c r="EX143" s="24"/>
      <c r="EY143" s="24"/>
      <c r="EZ143" s="24"/>
      <c r="FA143" s="24"/>
      <c r="FB143" s="24"/>
      <c r="FC143" s="24"/>
      <c r="FD143" s="24"/>
      <c r="FE143" s="24"/>
      <c r="FF143" s="24"/>
      <c r="FG143" s="24"/>
      <c r="FH143" s="24"/>
      <c r="FI143" s="24"/>
      <c r="FJ143" s="24"/>
      <c r="FK143" s="24"/>
      <c r="FL143" s="24"/>
      <c r="FM143" s="24"/>
      <c r="FN143" s="24"/>
      <c r="FO143" s="24"/>
      <c r="FP143" s="24"/>
      <c r="FQ143" s="24"/>
      <c r="FR143" s="24"/>
      <c r="FS143" s="24"/>
      <c r="FT143" s="24"/>
      <c r="FU143" s="24"/>
      <c r="FV143" s="24"/>
      <c r="FW143" s="24"/>
      <c r="FX143" s="24"/>
      <c r="FY143" s="24"/>
      <c r="FZ143" s="24"/>
      <c r="GA143" s="24"/>
      <c r="GB143" s="24"/>
      <c r="GC143" s="24"/>
      <c r="GD143" s="24"/>
      <c r="GE143" s="24"/>
      <c r="GF143" s="24"/>
      <c r="GG143" s="24"/>
      <c r="GH143" s="24"/>
      <c r="GI143" s="24"/>
      <c r="GJ143" s="24"/>
      <c r="GK143" s="24"/>
      <c r="GL143" s="24"/>
      <c r="GM143" s="24"/>
      <c r="GN143" s="24"/>
      <c r="GO143" s="24"/>
      <c r="GP143" s="24"/>
      <c r="GQ143" s="24"/>
      <c r="GR143" s="24"/>
      <c r="GS143" s="24"/>
      <c r="GT143" s="24"/>
      <c r="GU143" s="24"/>
      <c r="GV143" s="24"/>
      <c r="GW143" s="24"/>
      <c r="GX143" s="24"/>
      <c r="GY143" s="24"/>
      <c r="GZ143" s="24"/>
      <c r="HA143" s="24"/>
      <c r="HB143" s="24"/>
      <c r="HC143" s="24"/>
      <c r="HD143" s="24"/>
      <c r="HE143" s="24"/>
      <c r="HF143" s="24"/>
      <c r="HG143" s="24"/>
      <c r="HH143" s="24"/>
      <c r="HI143" s="24"/>
      <c r="HJ143" s="24"/>
    </row>
    <row r="144" spans="1:218" ht="24.95" customHeight="1">
      <c r="A144" s="4708"/>
      <c r="B144" s="2101">
        <v>139</v>
      </c>
      <c r="C144" s="1774" t="s">
        <v>165</v>
      </c>
      <c r="D144" s="1734" t="s">
        <v>149</v>
      </c>
      <c r="E144" s="3094" t="s">
        <v>329</v>
      </c>
      <c r="F144" s="1709">
        <v>69.25</v>
      </c>
      <c r="G144" s="1709"/>
      <c r="H144" s="1709"/>
      <c r="I144" s="1709">
        <f t="shared" si="40"/>
        <v>20.948125000000001</v>
      </c>
      <c r="J144" s="3291" t="s">
        <v>3513</v>
      </c>
      <c r="K144" s="1057"/>
      <c r="L144" s="1057"/>
      <c r="M144" s="1067">
        <f t="shared" si="35"/>
        <v>0</v>
      </c>
      <c r="N144" s="1067"/>
      <c r="O144" s="1067"/>
      <c r="P144" s="1067">
        <f t="shared" si="38"/>
        <v>0</v>
      </c>
      <c r="Q144" s="1067">
        <v>64563</v>
      </c>
      <c r="R144" s="1067">
        <v>64563</v>
      </c>
      <c r="S144" s="1067">
        <f t="shared" si="39"/>
        <v>0</v>
      </c>
      <c r="T144" s="1057">
        <v>79928</v>
      </c>
      <c r="U144" s="1057">
        <v>79928</v>
      </c>
      <c r="V144" s="1057">
        <f>(U144-T144)*0.5</f>
        <v>0</v>
      </c>
      <c r="W144" s="240">
        <v>1</v>
      </c>
      <c r="X144" s="391">
        <f t="shared" si="37"/>
        <v>0</v>
      </c>
      <c r="Y144" s="391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  <c r="CO144" s="24"/>
      <c r="CP144" s="24"/>
      <c r="CQ144" s="24"/>
      <c r="CR144" s="24"/>
      <c r="CS144" s="24"/>
      <c r="CT144" s="24"/>
      <c r="CU144" s="24"/>
      <c r="CV144" s="24"/>
      <c r="CW144" s="24"/>
      <c r="CX144" s="24"/>
      <c r="CY144" s="24"/>
      <c r="CZ144" s="24"/>
      <c r="DA144" s="24"/>
      <c r="DB144" s="24"/>
      <c r="DC144" s="24"/>
      <c r="DD144" s="24"/>
      <c r="DE144" s="24"/>
      <c r="DF144" s="24"/>
      <c r="DG144" s="24"/>
      <c r="DH144" s="24"/>
      <c r="DI144" s="24"/>
      <c r="DJ144" s="24"/>
      <c r="DK144" s="24"/>
      <c r="DL144" s="24"/>
      <c r="DM144" s="24"/>
      <c r="DN144" s="24"/>
      <c r="DO144" s="24"/>
      <c r="DP144" s="24"/>
      <c r="DQ144" s="24"/>
      <c r="DR144" s="24"/>
      <c r="DS144" s="24"/>
      <c r="DT144" s="24"/>
      <c r="DU144" s="24"/>
      <c r="DV144" s="24"/>
      <c r="DW144" s="24"/>
      <c r="DX144" s="24"/>
      <c r="DY144" s="24"/>
      <c r="DZ144" s="24"/>
      <c r="EA144" s="24"/>
      <c r="EB144" s="24"/>
      <c r="EC144" s="24"/>
      <c r="ED144" s="24"/>
      <c r="EE144" s="24"/>
      <c r="EF144" s="24"/>
      <c r="EG144" s="24"/>
      <c r="EH144" s="24"/>
      <c r="EI144" s="24"/>
      <c r="EJ144" s="24"/>
      <c r="EK144" s="24"/>
      <c r="EL144" s="24"/>
      <c r="EM144" s="24"/>
      <c r="EN144" s="24"/>
      <c r="EO144" s="24"/>
      <c r="EP144" s="24"/>
      <c r="EQ144" s="24"/>
      <c r="ER144" s="24"/>
      <c r="ES144" s="24"/>
      <c r="ET144" s="24"/>
      <c r="EU144" s="24"/>
      <c r="EV144" s="24"/>
      <c r="EW144" s="24"/>
      <c r="EX144" s="24"/>
      <c r="EY144" s="24"/>
      <c r="EZ144" s="24"/>
      <c r="FA144" s="24"/>
      <c r="FB144" s="24"/>
      <c r="FC144" s="24"/>
      <c r="FD144" s="24"/>
      <c r="FE144" s="24"/>
      <c r="FF144" s="24"/>
      <c r="FG144" s="24"/>
      <c r="FH144" s="24"/>
      <c r="FI144" s="24"/>
      <c r="FJ144" s="24"/>
      <c r="FK144" s="24"/>
      <c r="FL144" s="24"/>
      <c r="FM144" s="24"/>
      <c r="FN144" s="24"/>
      <c r="FO144" s="24"/>
      <c r="FP144" s="24"/>
      <c r="FQ144" s="24"/>
      <c r="FR144" s="24"/>
      <c r="FS144" s="24"/>
      <c r="FT144" s="24"/>
      <c r="FU144" s="24"/>
      <c r="FV144" s="24"/>
      <c r="FW144" s="24"/>
      <c r="FX144" s="24"/>
      <c r="FY144" s="24"/>
      <c r="FZ144" s="24"/>
      <c r="GA144" s="24"/>
      <c r="GB144" s="24"/>
      <c r="GC144" s="24"/>
      <c r="GD144" s="24"/>
      <c r="GE144" s="24"/>
      <c r="GF144" s="24"/>
      <c r="GG144" s="24"/>
      <c r="GH144" s="24"/>
      <c r="GI144" s="24"/>
      <c r="GJ144" s="24"/>
      <c r="GK144" s="24"/>
      <c r="GL144" s="24"/>
      <c r="GM144" s="24"/>
      <c r="GN144" s="24"/>
      <c r="GO144" s="24"/>
      <c r="GP144" s="24"/>
      <c r="GQ144" s="24"/>
      <c r="GR144" s="24"/>
      <c r="GS144" s="24"/>
      <c r="GT144" s="24"/>
      <c r="GU144" s="24"/>
      <c r="GV144" s="24"/>
      <c r="GW144" s="24"/>
      <c r="GX144" s="24"/>
      <c r="GY144" s="24"/>
      <c r="GZ144" s="24"/>
      <c r="HA144" s="24"/>
      <c r="HB144" s="24"/>
      <c r="HC144" s="24"/>
      <c r="HD144" s="24"/>
      <c r="HE144" s="24"/>
      <c r="HF144" s="24"/>
      <c r="HG144" s="24"/>
      <c r="HH144" s="24"/>
      <c r="HI144" s="24"/>
      <c r="HJ144" s="24"/>
    </row>
    <row r="145" spans="1:218" ht="24.95" customHeight="1">
      <c r="A145" s="4708"/>
      <c r="B145" s="2101">
        <v>140</v>
      </c>
      <c r="C145" s="1774" t="s">
        <v>165</v>
      </c>
      <c r="D145" s="1734" t="s">
        <v>149</v>
      </c>
      <c r="E145" s="3094" t="s">
        <v>332</v>
      </c>
      <c r="F145" s="1709">
        <v>140.43</v>
      </c>
      <c r="G145" s="1709"/>
      <c r="H145" s="1709"/>
      <c r="I145" s="1709">
        <f t="shared" si="40"/>
        <v>42.480074999999999</v>
      </c>
      <c r="J145" s="1739" t="s">
        <v>1408</v>
      </c>
      <c r="K145" s="1057">
        <v>387</v>
      </c>
      <c r="L145" s="1057">
        <v>390</v>
      </c>
      <c r="M145" s="1057">
        <f t="shared" si="35"/>
        <v>3</v>
      </c>
      <c r="N145" s="1057"/>
      <c r="O145" s="1057"/>
      <c r="P145" s="1057">
        <f t="shared" si="38"/>
        <v>0</v>
      </c>
      <c r="Q145" s="1067">
        <v>182181</v>
      </c>
      <c r="R145" s="1067">
        <v>183821</v>
      </c>
      <c r="S145" s="1067">
        <f t="shared" si="39"/>
        <v>1640</v>
      </c>
      <c r="T145" s="1057">
        <v>2351</v>
      </c>
      <c r="U145" s="1057">
        <v>2355</v>
      </c>
      <c r="V145" s="1057">
        <f>(U145-T145)</f>
        <v>4</v>
      </c>
      <c r="W145" s="240">
        <v>1</v>
      </c>
      <c r="X145" s="391">
        <f t="shared" si="37"/>
        <v>1640</v>
      </c>
      <c r="Y145" s="391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24"/>
      <c r="BA145" s="24"/>
      <c r="BB145" s="24"/>
      <c r="BC145" s="24"/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  <c r="CC145" s="24"/>
      <c r="CD145" s="24"/>
      <c r="CE145" s="24"/>
      <c r="CF145" s="24"/>
      <c r="CG145" s="24"/>
      <c r="CH145" s="24"/>
      <c r="CI145" s="24"/>
      <c r="CJ145" s="24"/>
      <c r="CK145" s="24"/>
      <c r="CL145" s="24"/>
      <c r="CM145" s="24"/>
      <c r="CN145" s="24"/>
      <c r="CO145" s="24"/>
      <c r="CP145" s="24"/>
      <c r="CQ145" s="24"/>
      <c r="CR145" s="24"/>
      <c r="CS145" s="24"/>
      <c r="CT145" s="24"/>
      <c r="CU145" s="24"/>
      <c r="CV145" s="24"/>
      <c r="CW145" s="24"/>
      <c r="CX145" s="24"/>
      <c r="CY145" s="24"/>
      <c r="CZ145" s="24"/>
      <c r="DA145" s="24"/>
      <c r="DB145" s="24"/>
      <c r="DC145" s="24"/>
      <c r="DD145" s="24"/>
      <c r="DE145" s="24"/>
      <c r="DF145" s="24"/>
      <c r="DG145" s="24"/>
      <c r="DH145" s="24"/>
      <c r="DI145" s="24"/>
      <c r="DJ145" s="24"/>
      <c r="DK145" s="24"/>
      <c r="DL145" s="24"/>
      <c r="DM145" s="24"/>
      <c r="DN145" s="24"/>
      <c r="DO145" s="24"/>
      <c r="DP145" s="24"/>
      <c r="DQ145" s="24"/>
      <c r="DR145" s="24"/>
      <c r="DS145" s="24"/>
      <c r="DT145" s="24"/>
      <c r="DU145" s="24"/>
      <c r="DV145" s="24"/>
      <c r="DW145" s="24"/>
      <c r="DX145" s="24"/>
      <c r="DY145" s="24"/>
      <c r="DZ145" s="24"/>
      <c r="EA145" s="24"/>
      <c r="EB145" s="24"/>
      <c r="EC145" s="24"/>
      <c r="ED145" s="24"/>
      <c r="EE145" s="24"/>
      <c r="EF145" s="24"/>
      <c r="EG145" s="24"/>
      <c r="EH145" s="24"/>
      <c r="EI145" s="24"/>
      <c r="EJ145" s="24"/>
      <c r="EK145" s="24"/>
      <c r="EL145" s="24"/>
      <c r="EM145" s="24"/>
      <c r="EN145" s="24"/>
      <c r="EO145" s="24"/>
      <c r="EP145" s="24"/>
      <c r="EQ145" s="24"/>
      <c r="ER145" s="24"/>
      <c r="ES145" s="24"/>
      <c r="ET145" s="24"/>
      <c r="EU145" s="24"/>
      <c r="EV145" s="24"/>
      <c r="EW145" s="24"/>
      <c r="EX145" s="24"/>
      <c r="EY145" s="24"/>
      <c r="EZ145" s="24"/>
      <c r="FA145" s="24"/>
      <c r="FB145" s="24"/>
      <c r="FC145" s="24"/>
      <c r="FD145" s="24"/>
      <c r="FE145" s="24"/>
      <c r="FF145" s="24"/>
      <c r="FG145" s="24"/>
      <c r="FH145" s="24"/>
      <c r="FI145" s="24"/>
      <c r="FJ145" s="24"/>
      <c r="FK145" s="24"/>
      <c r="FL145" s="24"/>
      <c r="FM145" s="24"/>
      <c r="FN145" s="24"/>
      <c r="FO145" s="24"/>
      <c r="FP145" s="24"/>
      <c r="FQ145" s="24"/>
      <c r="FR145" s="24"/>
      <c r="FS145" s="24"/>
      <c r="FT145" s="24"/>
      <c r="FU145" s="24"/>
      <c r="FV145" s="24"/>
      <c r="FW145" s="24"/>
      <c r="FX145" s="24"/>
      <c r="FY145" s="24"/>
      <c r="FZ145" s="24"/>
      <c r="GA145" s="24"/>
      <c r="GB145" s="24"/>
      <c r="GC145" s="24"/>
      <c r="GD145" s="24"/>
      <c r="GE145" s="24"/>
      <c r="GF145" s="24"/>
      <c r="GG145" s="24"/>
      <c r="GH145" s="24"/>
      <c r="GI145" s="24"/>
      <c r="GJ145" s="24"/>
      <c r="GK145" s="24"/>
      <c r="GL145" s="24"/>
      <c r="GM145" s="24"/>
      <c r="GN145" s="24"/>
      <c r="GO145" s="24"/>
      <c r="GP145" s="24"/>
      <c r="GQ145" s="24"/>
      <c r="GR145" s="24"/>
      <c r="GS145" s="24"/>
      <c r="GT145" s="24"/>
      <c r="GU145" s="24"/>
      <c r="GV145" s="24"/>
      <c r="GW145" s="24"/>
      <c r="GX145" s="24"/>
      <c r="GY145" s="24"/>
      <c r="GZ145" s="24"/>
      <c r="HA145" s="24"/>
      <c r="HB145" s="24"/>
      <c r="HC145" s="24"/>
      <c r="HD145" s="24"/>
      <c r="HE145" s="24"/>
      <c r="HF145" s="24"/>
      <c r="HG145" s="24"/>
      <c r="HH145" s="24"/>
      <c r="HI145" s="24"/>
      <c r="HJ145" s="24"/>
    </row>
    <row r="146" spans="1:218" ht="24.95" customHeight="1" thickBot="1">
      <c r="A146" s="4708"/>
      <c r="B146" s="2101">
        <v>141</v>
      </c>
      <c r="C146" s="1774" t="s">
        <v>165</v>
      </c>
      <c r="D146" s="1734" t="s">
        <v>149</v>
      </c>
      <c r="E146" s="3100" t="s">
        <v>2280</v>
      </c>
      <c r="F146" s="1736">
        <v>389.69</v>
      </c>
      <c r="G146" s="1736"/>
      <c r="H146" s="1736"/>
      <c r="I146" s="1736">
        <v>117.88</v>
      </c>
      <c r="J146" s="1737" t="s">
        <v>2281</v>
      </c>
      <c r="K146" s="1057">
        <v>2090</v>
      </c>
      <c r="L146" s="1057">
        <v>2127</v>
      </c>
      <c r="M146" s="1057">
        <f t="shared" si="35"/>
        <v>37</v>
      </c>
      <c r="N146" s="1057">
        <v>2835</v>
      </c>
      <c r="O146" s="1057">
        <v>2903</v>
      </c>
      <c r="P146" s="1057">
        <f t="shared" si="38"/>
        <v>68</v>
      </c>
      <c r="Q146" s="1067">
        <v>206819</v>
      </c>
      <c r="R146" s="1067">
        <v>211109</v>
      </c>
      <c r="S146" s="1067">
        <f t="shared" si="39"/>
        <v>4290</v>
      </c>
      <c r="T146" s="1057">
        <v>16664</v>
      </c>
      <c r="U146" s="1057">
        <v>16664</v>
      </c>
      <c r="V146" s="1057">
        <f t="shared" si="41"/>
        <v>0</v>
      </c>
      <c r="W146" s="240">
        <v>1</v>
      </c>
      <c r="X146" s="391">
        <f t="shared" si="37"/>
        <v>4290</v>
      </c>
      <c r="Y146" s="1553" t="s">
        <v>3034</v>
      </c>
      <c r="AF146" s="24"/>
      <c r="AG146" s="24"/>
      <c r="AH146" s="24"/>
      <c r="AI146" s="24"/>
      <c r="AJ146" s="24"/>
      <c r="AK146" s="24"/>
      <c r="AL146" s="24"/>
      <c r="AM146" s="24"/>
      <c r="AN146" s="24"/>
      <c r="AO146" s="123">
        <f>AP146*$AP$1</f>
        <v>0</v>
      </c>
      <c r="AP146" s="479">
        <f>U146-T146</f>
        <v>0</v>
      </c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  <c r="CO146" s="24"/>
      <c r="CP146" s="24"/>
      <c r="CQ146" s="24"/>
      <c r="CR146" s="24"/>
      <c r="CS146" s="24"/>
      <c r="CT146" s="24"/>
      <c r="CU146" s="24"/>
      <c r="CV146" s="24"/>
      <c r="CW146" s="24"/>
      <c r="CX146" s="24"/>
      <c r="CY146" s="24"/>
      <c r="CZ146" s="24"/>
      <c r="DA146" s="24"/>
      <c r="DB146" s="24"/>
      <c r="DC146" s="24"/>
      <c r="DD146" s="24"/>
      <c r="DE146" s="24"/>
      <c r="DF146" s="24"/>
      <c r="DG146" s="24"/>
      <c r="DH146" s="24"/>
      <c r="DI146" s="24"/>
      <c r="DJ146" s="24"/>
      <c r="DK146" s="24"/>
      <c r="DL146" s="24"/>
      <c r="DM146" s="24"/>
      <c r="DN146" s="24"/>
      <c r="DO146" s="24"/>
      <c r="DP146" s="24"/>
      <c r="DQ146" s="24"/>
      <c r="DR146" s="24"/>
      <c r="DS146" s="24"/>
      <c r="DT146" s="24"/>
      <c r="DU146" s="24"/>
      <c r="DV146" s="24"/>
      <c r="DW146" s="24"/>
      <c r="DX146" s="24"/>
      <c r="DY146" s="24"/>
      <c r="DZ146" s="24"/>
      <c r="EA146" s="24"/>
      <c r="EB146" s="24"/>
      <c r="EC146" s="24"/>
      <c r="ED146" s="24"/>
      <c r="EE146" s="24"/>
      <c r="EF146" s="24"/>
      <c r="EG146" s="24"/>
      <c r="EH146" s="24"/>
      <c r="EI146" s="24"/>
      <c r="EJ146" s="24"/>
      <c r="EK146" s="24"/>
      <c r="EL146" s="24"/>
      <c r="EM146" s="24"/>
      <c r="EN146" s="24"/>
      <c r="EO146" s="24"/>
      <c r="EP146" s="24"/>
      <c r="EQ146" s="24"/>
      <c r="ER146" s="24"/>
      <c r="ES146" s="24"/>
      <c r="ET146" s="24"/>
      <c r="EU146" s="24"/>
      <c r="EV146" s="24"/>
      <c r="EW146" s="24"/>
      <c r="EX146" s="24"/>
      <c r="EY146" s="24"/>
      <c r="EZ146" s="24"/>
      <c r="FA146" s="24"/>
      <c r="FB146" s="24"/>
      <c r="FC146" s="24"/>
      <c r="FD146" s="24"/>
      <c r="FE146" s="24"/>
      <c r="FF146" s="24"/>
      <c r="FG146" s="24"/>
      <c r="FH146" s="24"/>
      <c r="FI146" s="24"/>
      <c r="FJ146" s="24"/>
      <c r="FK146" s="24"/>
      <c r="FL146" s="24"/>
      <c r="FM146" s="24"/>
      <c r="FN146" s="24"/>
      <c r="FO146" s="24"/>
      <c r="FP146" s="24"/>
      <c r="FQ146" s="24"/>
      <c r="FR146" s="24"/>
      <c r="FS146" s="24"/>
      <c r="FT146" s="24"/>
      <c r="FU146" s="24"/>
      <c r="FV146" s="24"/>
      <c r="FW146" s="24"/>
      <c r="FX146" s="24"/>
      <c r="FY146" s="24"/>
      <c r="FZ146" s="24"/>
      <c r="GA146" s="24"/>
      <c r="GB146" s="24"/>
      <c r="GC146" s="24"/>
      <c r="GD146" s="24"/>
      <c r="GE146" s="24"/>
      <c r="GF146" s="24"/>
      <c r="GG146" s="24"/>
      <c r="GH146" s="24"/>
      <c r="GI146" s="24"/>
      <c r="GJ146" s="24"/>
      <c r="GK146" s="24"/>
      <c r="GL146" s="24"/>
      <c r="GM146" s="24"/>
      <c r="GN146" s="24"/>
      <c r="GO146" s="24"/>
      <c r="GP146" s="24"/>
      <c r="GQ146" s="24"/>
      <c r="GR146" s="24"/>
      <c r="GS146" s="24"/>
      <c r="GT146" s="24"/>
      <c r="GU146" s="24"/>
      <c r="GV146" s="24"/>
      <c r="GW146" s="24"/>
      <c r="GX146" s="24"/>
      <c r="GY146" s="24"/>
      <c r="GZ146" s="24"/>
      <c r="HA146" s="24"/>
      <c r="HB146" s="24"/>
      <c r="HC146" s="24"/>
      <c r="HD146" s="24"/>
      <c r="HE146" s="24"/>
      <c r="HF146" s="24"/>
      <c r="HG146" s="24"/>
      <c r="HH146" s="24"/>
      <c r="HI146" s="24"/>
      <c r="HJ146" s="24"/>
    </row>
    <row r="147" spans="1:218" ht="24.95" customHeight="1">
      <c r="A147" s="4708"/>
      <c r="B147" s="2101">
        <v>142</v>
      </c>
      <c r="C147" s="1774" t="s">
        <v>165</v>
      </c>
      <c r="D147" s="1734" t="s">
        <v>149</v>
      </c>
      <c r="E147" s="3100" t="s">
        <v>2279</v>
      </c>
      <c r="F147" s="1709">
        <v>135.33000000000001</v>
      </c>
      <c r="G147" s="1709"/>
      <c r="H147" s="1709"/>
      <c r="I147" s="1709">
        <f t="shared" si="40"/>
        <v>40.937325000000001</v>
      </c>
      <c r="J147" s="1737" t="s">
        <v>2631</v>
      </c>
      <c r="K147" s="1057"/>
      <c r="L147" s="1057"/>
      <c r="M147" s="1057">
        <f t="shared" si="35"/>
        <v>0</v>
      </c>
      <c r="N147" s="1057"/>
      <c r="O147" s="1057"/>
      <c r="P147" s="1057"/>
      <c r="Q147" s="1067">
        <v>58236</v>
      </c>
      <c r="R147" s="1067">
        <v>58772</v>
      </c>
      <c r="S147" s="1067">
        <f t="shared" si="39"/>
        <v>536</v>
      </c>
      <c r="T147" s="3262">
        <v>42.9</v>
      </c>
      <c r="U147" s="3262">
        <v>42.9</v>
      </c>
      <c r="V147" s="3607">
        <f>(U147-T147)</f>
        <v>0</v>
      </c>
      <c r="W147" s="240">
        <v>1</v>
      </c>
      <c r="X147" s="391">
        <f t="shared" si="37"/>
        <v>536</v>
      </c>
      <c r="Y147" s="391"/>
      <c r="Z147" s="1123" t="s">
        <v>1516</v>
      </c>
      <c r="AA147" s="1124" t="s">
        <v>238</v>
      </c>
      <c r="AB147" s="1124" t="s">
        <v>235</v>
      </c>
      <c r="AC147" s="1125" t="s">
        <v>1612</v>
      </c>
      <c r="AD147" s="1124" t="s">
        <v>170</v>
      </c>
      <c r="AE147" s="1126" t="s">
        <v>1456</v>
      </c>
      <c r="AF147" s="24"/>
      <c r="AG147" s="24"/>
      <c r="AH147" s="24"/>
      <c r="AI147" s="24"/>
      <c r="AJ147" s="24"/>
      <c r="AK147" s="24"/>
      <c r="AL147" s="24"/>
      <c r="AM147" s="24"/>
      <c r="AN147" s="24"/>
      <c r="AO147" s="123"/>
      <c r="AP147" s="479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  <c r="CO147" s="24"/>
      <c r="CP147" s="24"/>
      <c r="CQ147" s="24"/>
      <c r="CR147" s="24"/>
      <c r="CS147" s="24"/>
      <c r="CT147" s="24"/>
      <c r="CU147" s="24"/>
      <c r="CV147" s="24"/>
      <c r="CW147" s="24"/>
      <c r="CX147" s="24"/>
      <c r="CY147" s="24"/>
      <c r="CZ147" s="24"/>
      <c r="DA147" s="24"/>
      <c r="DB147" s="24"/>
      <c r="DC147" s="24"/>
      <c r="DD147" s="24"/>
      <c r="DE147" s="24"/>
      <c r="DF147" s="24"/>
      <c r="DG147" s="24"/>
      <c r="DH147" s="24"/>
      <c r="DI147" s="24"/>
      <c r="DJ147" s="24"/>
      <c r="DK147" s="24"/>
      <c r="DL147" s="24"/>
      <c r="DM147" s="24"/>
      <c r="DN147" s="24"/>
      <c r="DO147" s="24"/>
      <c r="DP147" s="24"/>
      <c r="DQ147" s="24"/>
      <c r="DR147" s="24"/>
      <c r="DS147" s="24"/>
      <c r="DT147" s="24"/>
      <c r="DU147" s="24"/>
      <c r="DV147" s="24"/>
      <c r="DW147" s="24"/>
      <c r="DX147" s="24"/>
      <c r="DY147" s="24"/>
      <c r="DZ147" s="24"/>
      <c r="EA147" s="24"/>
      <c r="EB147" s="24"/>
      <c r="EC147" s="24"/>
      <c r="ED147" s="24"/>
      <c r="EE147" s="24"/>
      <c r="EF147" s="24"/>
      <c r="EG147" s="24"/>
      <c r="EH147" s="24"/>
      <c r="EI147" s="24"/>
      <c r="EJ147" s="24"/>
      <c r="EK147" s="24"/>
      <c r="EL147" s="24"/>
      <c r="EM147" s="24"/>
      <c r="EN147" s="24"/>
      <c r="EO147" s="24"/>
      <c r="EP147" s="24"/>
      <c r="EQ147" s="24"/>
      <c r="ER147" s="24"/>
      <c r="ES147" s="24"/>
      <c r="ET147" s="24"/>
      <c r="EU147" s="24"/>
      <c r="EV147" s="24"/>
      <c r="EW147" s="24"/>
      <c r="EX147" s="24"/>
      <c r="EY147" s="24"/>
      <c r="EZ147" s="24"/>
      <c r="FA147" s="24"/>
      <c r="FB147" s="24"/>
      <c r="FC147" s="24"/>
      <c r="FD147" s="24"/>
      <c r="FE147" s="24"/>
      <c r="FF147" s="24"/>
      <c r="FG147" s="24"/>
      <c r="FH147" s="24"/>
      <c r="FI147" s="24"/>
      <c r="FJ147" s="24"/>
      <c r="FK147" s="24"/>
      <c r="FL147" s="24"/>
      <c r="FM147" s="24"/>
      <c r="FN147" s="24"/>
      <c r="FO147" s="24"/>
      <c r="FP147" s="24"/>
      <c r="FQ147" s="24"/>
      <c r="FR147" s="24"/>
      <c r="FS147" s="24"/>
      <c r="FT147" s="24"/>
      <c r="FU147" s="24"/>
      <c r="FV147" s="24"/>
      <c r="FW147" s="24"/>
      <c r="FX147" s="24"/>
      <c r="FY147" s="24"/>
      <c r="FZ147" s="24"/>
      <c r="GA147" s="24"/>
      <c r="GB147" s="24"/>
      <c r="GC147" s="24"/>
      <c r="GD147" s="24"/>
      <c r="GE147" s="24"/>
      <c r="GF147" s="24"/>
      <c r="GG147" s="24"/>
      <c r="GH147" s="24"/>
      <c r="GI147" s="24"/>
      <c r="GJ147" s="24"/>
      <c r="GK147" s="24"/>
      <c r="GL147" s="24"/>
      <c r="GM147" s="24"/>
      <c r="GN147" s="24"/>
      <c r="GO147" s="24"/>
      <c r="GP147" s="24"/>
      <c r="GQ147" s="24"/>
      <c r="GR147" s="24"/>
      <c r="GS147" s="24"/>
      <c r="GT147" s="24"/>
      <c r="GU147" s="24"/>
      <c r="GV147" s="24"/>
      <c r="GW147" s="24"/>
      <c r="GX147" s="24"/>
      <c r="GY147" s="24"/>
      <c r="GZ147" s="24"/>
      <c r="HA147" s="24"/>
      <c r="HB147" s="24"/>
      <c r="HC147" s="24"/>
      <c r="HD147" s="24"/>
      <c r="HE147" s="24"/>
      <c r="HF147" s="24"/>
      <c r="HG147" s="24"/>
      <c r="HH147" s="24"/>
      <c r="HI147" s="24"/>
      <c r="HJ147" s="24"/>
    </row>
    <row r="148" spans="1:218" ht="24.95" customHeight="1">
      <c r="A148" s="4708"/>
      <c r="B148" s="2101">
        <v>143</v>
      </c>
      <c r="C148" s="1774" t="s">
        <v>165</v>
      </c>
      <c r="D148" s="1734" t="s">
        <v>149</v>
      </c>
      <c r="E148" s="3094" t="s">
        <v>907</v>
      </c>
      <c r="F148" s="1709">
        <v>1709.64</v>
      </c>
      <c r="G148" s="1709"/>
      <c r="H148" s="1709"/>
      <c r="I148" s="1709">
        <f t="shared" si="40"/>
        <v>517.16610000000003</v>
      </c>
      <c r="J148" s="3952" t="s">
        <v>15</v>
      </c>
      <c r="K148" s="1057"/>
      <c r="L148" s="1057"/>
      <c r="M148" s="1057">
        <f t="shared" si="35"/>
        <v>0</v>
      </c>
      <c r="N148" s="1057"/>
      <c r="O148" s="1057"/>
      <c r="P148" s="1067">
        <f t="shared" si="38"/>
        <v>0</v>
      </c>
      <c r="Q148" s="3062">
        <f>AA155</f>
        <v>784781.6</v>
      </c>
      <c r="R148" s="3062">
        <f>AB155</f>
        <v>802842.1</v>
      </c>
      <c r="S148" s="3062">
        <f>AD155</f>
        <v>18060.5</v>
      </c>
      <c r="T148" s="1524">
        <f>N232</f>
        <v>73187</v>
      </c>
      <c r="U148" s="1524">
        <f>O232</f>
        <v>73285</v>
      </c>
      <c r="V148" s="1674">
        <f>(U148-T148)*0.9</f>
        <v>88.2</v>
      </c>
      <c r="W148" s="239">
        <v>40</v>
      </c>
      <c r="X148" s="391">
        <v>0</v>
      </c>
      <c r="Y148" s="391"/>
      <c r="Z148" s="1142" t="s">
        <v>3628</v>
      </c>
      <c r="AA148" s="1116">
        <v>3383.8</v>
      </c>
      <c r="AB148" s="1116">
        <v>3938.8</v>
      </c>
      <c r="AC148" s="1158">
        <v>1</v>
      </c>
      <c r="AD148" s="1119">
        <f>SUM(AB148-AA148)</f>
        <v>555</v>
      </c>
      <c r="AE148" s="1144"/>
      <c r="AF148" s="24"/>
      <c r="AG148" s="24"/>
      <c r="AH148" s="24"/>
      <c r="AI148" s="24"/>
      <c r="AJ148" s="24"/>
      <c r="AK148" s="24"/>
      <c r="AL148" s="24"/>
      <c r="AM148" s="24"/>
      <c r="AN148" s="24"/>
      <c r="AO148" s="123"/>
      <c r="AP148" s="479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  <c r="CO148" s="24"/>
      <c r="CP148" s="24"/>
      <c r="CQ148" s="24"/>
      <c r="CR148" s="24"/>
      <c r="CS148" s="24"/>
      <c r="CT148" s="24"/>
      <c r="CU148" s="24"/>
      <c r="CV148" s="24"/>
      <c r="CW148" s="24"/>
      <c r="CX148" s="24"/>
      <c r="CY148" s="24"/>
      <c r="CZ148" s="24"/>
      <c r="DA148" s="24"/>
      <c r="DB148" s="24"/>
      <c r="DC148" s="24"/>
      <c r="DD148" s="24"/>
      <c r="DE148" s="24"/>
      <c r="DF148" s="24"/>
      <c r="DG148" s="24"/>
      <c r="DH148" s="24"/>
      <c r="DI148" s="24"/>
      <c r="DJ148" s="24"/>
      <c r="DK148" s="24"/>
      <c r="DL148" s="24"/>
      <c r="DM148" s="24"/>
      <c r="DN148" s="24"/>
      <c r="DO148" s="24"/>
      <c r="DP148" s="24"/>
      <c r="DQ148" s="24"/>
      <c r="DR148" s="24"/>
      <c r="DS148" s="24"/>
      <c r="DT148" s="24"/>
      <c r="DU148" s="24"/>
      <c r="DV148" s="24"/>
      <c r="DW148" s="24"/>
      <c r="DX148" s="24"/>
      <c r="DY148" s="24"/>
      <c r="DZ148" s="24"/>
      <c r="EA148" s="24"/>
      <c r="EB148" s="24"/>
      <c r="EC148" s="24"/>
      <c r="ED148" s="24"/>
      <c r="EE148" s="24"/>
      <c r="EF148" s="24"/>
      <c r="EG148" s="24"/>
      <c r="EH148" s="24"/>
      <c r="EI148" s="24"/>
      <c r="EJ148" s="24"/>
      <c r="EK148" s="24"/>
      <c r="EL148" s="24"/>
      <c r="EM148" s="24"/>
      <c r="EN148" s="24"/>
      <c r="EO148" s="24"/>
      <c r="EP148" s="24"/>
      <c r="EQ148" s="24"/>
      <c r="ER148" s="24"/>
      <c r="ES148" s="24"/>
      <c r="ET148" s="24"/>
      <c r="EU148" s="24"/>
      <c r="EV148" s="24"/>
      <c r="EW148" s="24"/>
      <c r="EX148" s="24"/>
      <c r="EY148" s="24"/>
      <c r="EZ148" s="24"/>
      <c r="FA148" s="24"/>
      <c r="FB148" s="24"/>
      <c r="FC148" s="24"/>
      <c r="FD148" s="24"/>
      <c r="FE148" s="24"/>
      <c r="FF148" s="24"/>
      <c r="FG148" s="24"/>
      <c r="FH148" s="24"/>
      <c r="FI148" s="24"/>
      <c r="FJ148" s="24"/>
      <c r="FK148" s="24"/>
      <c r="FL148" s="24"/>
      <c r="FM148" s="24"/>
      <c r="FN148" s="24"/>
      <c r="FO148" s="24"/>
      <c r="FP148" s="24"/>
      <c r="FQ148" s="24"/>
      <c r="FR148" s="24"/>
      <c r="FS148" s="24"/>
      <c r="FT148" s="24"/>
      <c r="FU148" s="24"/>
      <c r="FV148" s="24"/>
      <c r="FW148" s="24"/>
      <c r="FX148" s="24"/>
      <c r="FY148" s="24"/>
      <c r="FZ148" s="24"/>
      <c r="GA148" s="24"/>
      <c r="GB148" s="24"/>
      <c r="GC148" s="24"/>
      <c r="GD148" s="24"/>
      <c r="GE148" s="24"/>
      <c r="GF148" s="24"/>
      <c r="GG148" s="24"/>
      <c r="GH148" s="24"/>
      <c r="GI148" s="24"/>
      <c r="GJ148" s="24"/>
      <c r="GK148" s="24"/>
      <c r="GL148" s="24"/>
      <c r="GM148" s="24"/>
      <c r="GN148" s="24"/>
      <c r="GO148" s="24"/>
      <c r="GP148" s="24"/>
      <c r="GQ148" s="24"/>
      <c r="GR148" s="24"/>
      <c r="GS148" s="24"/>
      <c r="GT148" s="24"/>
      <c r="GU148" s="24"/>
      <c r="GV148" s="24"/>
      <c r="GW148" s="24"/>
      <c r="GX148" s="24"/>
      <c r="GY148" s="24"/>
      <c r="GZ148" s="24"/>
      <c r="HA148" s="24"/>
      <c r="HB148" s="24"/>
      <c r="HC148" s="24"/>
      <c r="HD148" s="24"/>
      <c r="HE148" s="24"/>
      <c r="HF148" s="24"/>
      <c r="HG148" s="24"/>
      <c r="HH148" s="24"/>
      <c r="HI148" s="24"/>
      <c r="HJ148" s="24"/>
    </row>
    <row r="149" spans="1:218" ht="24.95" customHeight="1">
      <c r="A149" s="4708"/>
      <c r="B149" s="2101">
        <v>144</v>
      </c>
      <c r="C149" s="1774" t="s">
        <v>165</v>
      </c>
      <c r="D149" s="1762" t="s">
        <v>149</v>
      </c>
      <c r="E149" s="3101" t="s">
        <v>3535</v>
      </c>
      <c r="F149" s="1736">
        <v>65.14</v>
      </c>
      <c r="G149" s="1736"/>
      <c r="H149" s="1736"/>
      <c r="I149" s="1736">
        <v>19.70485</v>
      </c>
      <c r="J149" s="4029" t="s">
        <v>3255</v>
      </c>
      <c r="K149" s="1057"/>
      <c r="L149" s="1057"/>
      <c r="M149" s="1057">
        <f t="shared" si="35"/>
        <v>0</v>
      </c>
      <c r="N149" s="1057"/>
      <c r="O149" s="1057"/>
      <c r="P149" s="1067">
        <f t="shared" si="38"/>
        <v>0</v>
      </c>
      <c r="Q149" s="1067">
        <v>36651.4</v>
      </c>
      <c r="R149" s="1067">
        <v>37132.800000000003</v>
      </c>
      <c r="S149" s="1067">
        <f>W149*X149</f>
        <v>481.40000000000146</v>
      </c>
      <c r="T149" s="1068"/>
      <c r="U149" s="1068">
        <f t="shared" ref="U149:U156" si="42">I149*2</f>
        <v>39.409700000000001</v>
      </c>
      <c r="V149" s="1068">
        <f t="shared" ref="V149:V156" si="43">(U149-T149)</f>
        <v>39.409700000000001</v>
      </c>
      <c r="W149" s="240">
        <v>1</v>
      </c>
      <c r="X149" s="391">
        <f t="shared" si="37"/>
        <v>481.40000000000146</v>
      </c>
      <c r="Y149" s="391"/>
      <c r="Z149" s="1142" t="s">
        <v>3489</v>
      </c>
      <c r="AA149" s="1116">
        <v>2075.6</v>
      </c>
      <c r="AB149" s="1116">
        <v>2394.8000000000002</v>
      </c>
      <c r="AC149" s="1158">
        <v>1</v>
      </c>
      <c r="AD149" s="1119">
        <f>SUM(AB149-AA149)</f>
        <v>319.20000000000027</v>
      </c>
      <c r="AE149" s="114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24"/>
      <c r="BA149" s="24"/>
      <c r="BB149" s="24"/>
      <c r="BC149" s="24"/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24"/>
      <c r="BZ149" s="24"/>
      <c r="CA149" s="24"/>
      <c r="CB149" s="24"/>
      <c r="CC149" s="24"/>
      <c r="CD149" s="24"/>
      <c r="CE149" s="24"/>
      <c r="CF149" s="24"/>
      <c r="CG149" s="24"/>
      <c r="CH149" s="24"/>
      <c r="CI149" s="24"/>
      <c r="CJ149" s="24"/>
      <c r="CK149" s="24"/>
      <c r="CL149" s="24"/>
      <c r="CM149" s="24"/>
      <c r="CN149" s="24"/>
      <c r="CO149" s="24"/>
      <c r="CP149" s="24"/>
      <c r="CQ149" s="24"/>
      <c r="CR149" s="24"/>
      <c r="CS149" s="24"/>
      <c r="CT149" s="24"/>
      <c r="CU149" s="24"/>
      <c r="CV149" s="24"/>
      <c r="CW149" s="24"/>
      <c r="CX149" s="24"/>
      <c r="CY149" s="24"/>
      <c r="CZ149" s="24"/>
      <c r="DA149" s="24"/>
      <c r="DB149" s="24"/>
      <c r="DC149" s="24"/>
      <c r="DD149" s="24"/>
      <c r="DE149" s="24"/>
      <c r="DF149" s="24"/>
      <c r="DG149" s="24"/>
      <c r="DH149" s="24"/>
      <c r="DI149" s="24"/>
      <c r="DJ149" s="24"/>
      <c r="DK149" s="24"/>
      <c r="DL149" s="24"/>
      <c r="DM149" s="24"/>
      <c r="DN149" s="24"/>
      <c r="DO149" s="24"/>
      <c r="DP149" s="24"/>
      <c r="DQ149" s="24"/>
      <c r="DR149" s="24"/>
      <c r="DS149" s="24"/>
      <c r="DT149" s="24"/>
      <c r="DU149" s="24"/>
      <c r="DV149" s="24"/>
      <c r="DW149" s="24"/>
      <c r="DX149" s="24"/>
      <c r="DY149" s="24"/>
      <c r="DZ149" s="24"/>
      <c r="EA149" s="24"/>
      <c r="EB149" s="24"/>
      <c r="EC149" s="24"/>
      <c r="ED149" s="24"/>
      <c r="EE149" s="24"/>
      <c r="EF149" s="24"/>
      <c r="EG149" s="24"/>
      <c r="EH149" s="24"/>
      <c r="EI149" s="24"/>
      <c r="EJ149" s="24"/>
      <c r="EK149" s="24"/>
      <c r="EL149" s="24"/>
      <c r="EM149" s="24"/>
      <c r="EN149" s="24"/>
      <c r="EO149" s="24"/>
      <c r="EP149" s="24"/>
      <c r="EQ149" s="24"/>
      <c r="ER149" s="24"/>
      <c r="ES149" s="24"/>
      <c r="ET149" s="24"/>
      <c r="EU149" s="24"/>
      <c r="EV149" s="24"/>
      <c r="EW149" s="24"/>
      <c r="EX149" s="24"/>
      <c r="EY149" s="24"/>
      <c r="EZ149" s="24"/>
      <c r="FA149" s="24"/>
      <c r="FB149" s="24"/>
      <c r="FC149" s="24"/>
      <c r="FD149" s="24"/>
      <c r="FE149" s="24"/>
      <c r="FF149" s="24"/>
      <c r="FG149" s="24"/>
      <c r="FH149" s="24"/>
      <c r="FI149" s="24"/>
      <c r="FJ149" s="24"/>
      <c r="FK149" s="24"/>
      <c r="FL149" s="24"/>
      <c r="FM149" s="24"/>
      <c r="FN149" s="24"/>
      <c r="FO149" s="24"/>
      <c r="FP149" s="24"/>
      <c r="FQ149" s="24"/>
      <c r="FR149" s="24"/>
      <c r="FS149" s="24"/>
      <c r="FT149" s="24"/>
      <c r="FU149" s="24"/>
      <c r="FV149" s="24"/>
      <c r="FW149" s="24"/>
      <c r="FX149" s="24"/>
      <c r="FY149" s="24"/>
      <c r="FZ149" s="24"/>
      <c r="GA149" s="24"/>
      <c r="GB149" s="24"/>
      <c r="GC149" s="24"/>
      <c r="GD149" s="24"/>
      <c r="GE149" s="24"/>
      <c r="GF149" s="24"/>
      <c r="GG149" s="24"/>
      <c r="GH149" s="24"/>
      <c r="GI149" s="24"/>
      <c r="GJ149" s="24"/>
      <c r="GK149" s="24"/>
      <c r="GL149" s="24"/>
      <c r="GM149" s="24"/>
      <c r="GN149" s="24"/>
      <c r="GO149" s="24"/>
      <c r="GP149" s="24"/>
      <c r="GQ149" s="24"/>
      <c r="GR149" s="24"/>
      <c r="GS149" s="24"/>
      <c r="GT149" s="24"/>
      <c r="GU149" s="24"/>
      <c r="GV149" s="24"/>
      <c r="GW149" s="24"/>
      <c r="GX149" s="24"/>
      <c r="GY149" s="24"/>
      <c r="GZ149" s="24"/>
      <c r="HA149" s="24"/>
      <c r="HB149" s="24"/>
      <c r="HC149" s="24"/>
      <c r="HD149" s="24"/>
      <c r="HE149" s="24"/>
      <c r="HF149" s="24"/>
      <c r="HG149" s="24"/>
      <c r="HH149" s="24"/>
      <c r="HI149" s="24"/>
      <c r="HJ149" s="24"/>
    </row>
    <row r="150" spans="1:218" ht="24.95" customHeight="1">
      <c r="A150" s="4708"/>
      <c r="B150" s="2101">
        <v>145</v>
      </c>
      <c r="C150" s="1774" t="s">
        <v>165</v>
      </c>
      <c r="D150" s="1734" t="s">
        <v>149</v>
      </c>
      <c r="E150" s="3094" t="s">
        <v>909</v>
      </c>
      <c r="F150" s="1736">
        <v>64.89</v>
      </c>
      <c r="G150" s="1736"/>
      <c r="H150" s="1736"/>
      <c r="I150" s="1736">
        <v>19.629224999999998</v>
      </c>
      <c r="J150" s="4036" t="s">
        <v>2898</v>
      </c>
      <c r="K150" s="1057"/>
      <c r="L150" s="1057"/>
      <c r="M150" s="1057">
        <f t="shared" si="35"/>
        <v>0</v>
      </c>
      <c r="N150" s="1057"/>
      <c r="O150" s="1057"/>
      <c r="P150" s="1057">
        <f t="shared" si="38"/>
        <v>0</v>
      </c>
      <c r="Q150" s="1621">
        <v>74608.100000000006</v>
      </c>
      <c r="R150" s="1621">
        <v>77494.600000000006</v>
      </c>
      <c r="S150" s="1621">
        <f>W150*X150-AD150</f>
        <v>1138.0999999999995</v>
      </c>
      <c r="T150" s="1068"/>
      <c r="U150" s="1068">
        <f t="shared" si="42"/>
        <v>39.258449999999996</v>
      </c>
      <c r="V150" s="1068">
        <f t="shared" si="43"/>
        <v>39.258449999999996</v>
      </c>
      <c r="W150" s="240">
        <v>1</v>
      </c>
      <c r="X150" s="391">
        <f>(R150-Q150)-AD150</f>
        <v>2012.2999999999997</v>
      </c>
      <c r="Y150" s="391"/>
      <c r="Z150" s="1142" t="s">
        <v>3490</v>
      </c>
      <c r="AA150" s="1116">
        <f>AA148*AC148+AA149*AC149</f>
        <v>5459.4</v>
      </c>
      <c r="AB150" s="1116">
        <f>AB148*AC148+AB149*AC149</f>
        <v>6333.6</v>
      </c>
      <c r="AC150" s="1158"/>
      <c r="AD150" s="1119">
        <f>SUM(AD148:AD149)</f>
        <v>874.20000000000027</v>
      </c>
      <c r="AE150" s="114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24"/>
      <c r="BA150" s="24"/>
      <c r="BB150" s="24"/>
      <c r="BC150" s="24"/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  <c r="CO150" s="24"/>
      <c r="CP150" s="24"/>
      <c r="CQ150" s="24"/>
      <c r="CR150" s="24"/>
      <c r="CS150" s="24"/>
      <c r="CT150" s="24"/>
      <c r="CU150" s="24"/>
      <c r="CV150" s="24"/>
      <c r="CW150" s="24"/>
      <c r="CX150" s="24"/>
      <c r="CY150" s="24"/>
      <c r="CZ150" s="24"/>
      <c r="DA150" s="24"/>
      <c r="DB150" s="24"/>
      <c r="DC150" s="24"/>
      <c r="DD150" s="24"/>
      <c r="DE150" s="24"/>
      <c r="DF150" s="24"/>
      <c r="DG150" s="24"/>
      <c r="DH150" s="24"/>
      <c r="DI150" s="24"/>
      <c r="DJ150" s="24"/>
      <c r="DK150" s="24"/>
      <c r="DL150" s="24"/>
      <c r="DM150" s="24"/>
      <c r="DN150" s="24"/>
      <c r="DO150" s="24"/>
      <c r="DP150" s="24"/>
      <c r="DQ150" s="24"/>
      <c r="DR150" s="24"/>
      <c r="DS150" s="24"/>
      <c r="DT150" s="24"/>
      <c r="DU150" s="24"/>
      <c r="DV150" s="24"/>
      <c r="DW150" s="24"/>
      <c r="DX150" s="24"/>
      <c r="DY150" s="24"/>
      <c r="DZ150" s="24"/>
      <c r="EA150" s="24"/>
      <c r="EB150" s="24"/>
      <c r="EC150" s="24"/>
      <c r="ED150" s="24"/>
      <c r="EE150" s="24"/>
      <c r="EF150" s="24"/>
      <c r="EG150" s="24"/>
      <c r="EH150" s="24"/>
      <c r="EI150" s="24"/>
      <c r="EJ150" s="24"/>
      <c r="EK150" s="24"/>
      <c r="EL150" s="24"/>
      <c r="EM150" s="24"/>
      <c r="EN150" s="24"/>
      <c r="EO150" s="24"/>
      <c r="EP150" s="24"/>
      <c r="EQ150" s="24"/>
      <c r="ER150" s="24"/>
      <c r="ES150" s="24"/>
      <c r="ET150" s="24"/>
      <c r="EU150" s="24"/>
      <c r="EV150" s="24"/>
      <c r="EW150" s="24"/>
      <c r="EX150" s="24"/>
      <c r="EY150" s="24"/>
      <c r="EZ150" s="24"/>
      <c r="FA150" s="24"/>
      <c r="FB150" s="24"/>
      <c r="FC150" s="24"/>
      <c r="FD150" s="24"/>
      <c r="FE150" s="24"/>
      <c r="FF150" s="24"/>
      <c r="FG150" s="24"/>
      <c r="FH150" s="24"/>
      <c r="FI150" s="24"/>
      <c r="FJ150" s="24"/>
      <c r="FK150" s="24"/>
      <c r="FL150" s="24"/>
      <c r="FM150" s="24"/>
      <c r="FN150" s="24"/>
      <c r="FO150" s="24"/>
      <c r="FP150" s="24"/>
      <c r="FQ150" s="24"/>
      <c r="FR150" s="24"/>
      <c r="FS150" s="24"/>
      <c r="FT150" s="24"/>
      <c r="FU150" s="24"/>
      <c r="FV150" s="24"/>
      <c r="FW150" s="24"/>
      <c r="FX150" s="24"/>
      <c r="FY150" s="24"/>
      <c r="FZ150" s="24"/>
      <c r="GA150" s="24"/>
      <c r="GB150" s="24"/>
      <c r="GC150" s="24"/>
      <c r="GD150" s="24"/>
      <c r="GE150" s="24"/>
      <c r="GF150" s="24"/>
      <c r="GG150" s="24"/>
      <c r="GH150" s="24"/>
      <c r="GI150" s="24"/>
      <c r="GJ150" s="24"/>
      <c r="GK150" s="24"/>
      <c r="GL150" s="24"/>
      <c r="GM150" s="24"/>
      <c r="GN150" s="24"/>
      <c r="GO150" s="24"/>
      <c r="GP150" s="24"/>
      <c r="GQ150" s="24"/>
      <c r="GR150" s="24"/>
      <c r="GS150" s="24"/>
      <c r="GT150" s="24"/>
      <c r="GU150" s="24"/>
      <c r="GV150" s="24"/>
      <c r="GW150" s="24"/>
      <c r="GX150" s="24"/>
      <c r="GY150" s="24"/>
      <c r="GZ150" s="24"/>
      <c r="HA150" s="24"/>
      <c r="HB150" s="24"/>
      <c r="HC150" s="24"/>
      <c r="HD150" s="24"/>
      <c r="HE150" s="24"/>
      <c r="HF150" s="24"/>
      <c r="HG150" s="24"/>
      <c r="HH150" s="24"/>
      <c r="HI150" s="24"/>
      <c r="HJ150" s="24"/>
    </row>
    <row r="151" spans="1:218" ht="24.95" customHeight="1" thickBot="1">
      <c r="A151" s="4708"/>
      <c r="B151" s="2101">
        <v>146</v>
      </c>
      <c r="C151" s="1774" t="s">
        <v>165</v>
      </c>
      <c r="D151" s="1711" t="s">
        <v>149</v>
      </c>
      <c r="E151" s="3094" t="s">
        <v>3525</v>
      </c>
      <c r="F151" s="1736">
        <v>64.89</v>
      </c>
      <c r="G151" s="1736"/>
      <c r="H151" s="1736"/>
      <c r="I151" s="1736">
        <v>19.629224999999998</v>
      </c>
      <c r="J151" s="4029" t="s">
        <v>2899</v>
      </c>
      <c r="K151" s="1057"/>
      <c r="L151" s="1057"/>
      <c r="M151" s="1057">
        <f t="shared" si="35"/>
        <v>0</v>
      </c>
      <c r="N151" s="1057"/>
      <c r="O151" s="1057"/>
      <c r="P151" s="1057">
        <f t="shared" si="38"/>
        <v>0</v>
      </c>
      <c r="Q151" s="1067">
        <v>60238.400000000001</v>
      </c>
      <c r="R151" s="1067">
        <v>60891.5</v>
      </c>
      <c r="S151" s="1067">
        <f t="shared" ref="S151:S157" si="44">W151*X151</f>
        <v>653.09999999999854</v>
      </c>
      <c r="T151" s="1068"/>
      <c r="U151" s="1068">
        <f t="shared" si="42"/>
        <v>39.258449999999996</v>
      </c>
      <c r="V151" s="1068">
        <f t="shared" si="43"/>
        <v>39.258449999999996</v>
      </c>
      <c r="W151" s="240">
        <v>1</v>
      </c>
      <c r="X151" s="391">
        <f t="shared" si="37"/>
        <v>653.09999999999854</v>
      </c>
      <c r="Y151" s="391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24"/>
      <c r="BA151" s="24"/>
      <c r="BB151" s="24"/>
      <c r="BC151" s="24"/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  <c r="CO151" s="24"/>
      <c r="CP151" s="24"/>
      <c r="CQ151" s="24"/>
      <c r="CR151" s="24"/>
      <c r="CS151" s="24"/>
      <c r="CT151" s="24"/>
      <c r="CU151" s="24"/>
      <c r="CV151" s="24"/>
      <c r="CW151" s="24"/>
      <c r="CX151" s="24"/>
      <c r="CY151" s="24"/>
      <c r="CZ151" s="24"/>
      <c r="DA151" s="24"/>
      <c r="DB151" s="24"/>
      <c r="DC151" s="24"/>
      <c r="DD151" s="24"/>
      <c r="DE151" s="24"/>
      <c r="DF151" s="24"/>
      <c r="DG151" s="24"/>
      <c r="DH151" s="24"/>
      <c r="DI151" s="24"/>
      <c r="DJ151" s="24"/>
      <c r="DK151" s="24"/>
      <c r="DL151" s="24"/>
      <c r="DM151" s="24"/>
      <c r="DN151" s="24"/>
      <c r="DO151" s="24"/>
      <c r="DP151" s="24"/>
      <c r="DQ151" s="24"/>
      <c r="DR151" s="24"/>
      <c r="DS151" s="24"/>
      <c r="DT151" s="24"/>
      <c r="DU151" s="24"/>
      <c r="DV151" s="24"/>
      <c r="DW151" s="24"/>
      <c r="DX151" s="24"/>
      <c r="DY151" s="24"/>
      <c r="DZ151" s="24"/>
      <c r="EA151" s="24"/>
      <c r="EB151" s="24"/>
      <c r="EC151" s="24"/>
      <c r="ED151" s="24"/>
      <c r="EE151" s="24"/>
      <c r="EF151" s="24"/>
      <c r="EG151" s="24"/>
      <c r="EH151" s="24"/>
      <c r="EI151" s="24"/>
      <c r="EJ151" s="24"/>
      <c r="EK151" s="24"/>
      <c r="EL151" s="24"/>
      <c r="EM151" s="24"/>
      <c r="EN151" s="24"/>
      <c r="EO151" s="24"/>
      <c r="EP151" s="24"/>
      <c r="EQ151" s="24"/>
      <c r="ER151" s="24"/>
      <c r="ES151" s="24"/>
      <c r="ET151" s="24"/>
      <c r="EU151" s="24"/>
      <c r="EV151" s="24"/>
      <c r="EW151" s="24"/>
      <c r="EX151" s="24"/>
      <c r="EY151" s="24"/>
      <c r="EZ151" s="24"/>
      <c r="FA151" s="24"/>
      <c r="FB151" s="24"/>
      <c r="FC151" s="24"/>
      <c r="FD151" s="24"/>
      <c r="FE151" s="24"/>
      <c r="FF151" s="24"/>
      <c r="FG151" s="24"/>
      <c r="FH151" s="24"/>
      <c r="FI151" s="24"/>
      <c r="FJ151" s="24"/>
      <c r="FK151" s="24"/>
      <c r="FL151" s="24"/>
      <c r="FM151" s="24"/>
      <c r="FN151" s="24"/>
      <c r="FO151" s="24"/>
      <c r="FP151" s="24"/>
      <c r="FQ151" s="24"/>
      <c r="FR151" s="24"/>
      <c r="FS151" s="24"/>
      <c r="FT151" s="24"/>
      <c r="FU151" s="24"/>
      <c r="FV151" s="24"/>
      <c r="FW151" s="24"/>
      <c r="FX151" s="24"/>
      <c r="FY151" s="24"/>
      <c r="FZ151" s="24"/>
      <c r="GA151" s="24"/>
      <c r="GB151" s="24"/>
      <c r="GC151" s="24"/>
      <c r="GD151" s="24"/>
      <c r="GE151" s="24"/>
      <c r="GF151" s="24"/>
      <c r="GG151" s="24"/>
      <c r="GH151" s="24"/>
      <c r="GI151" s="24"/>
      <c r="GJ151" s="24"/>
      <c r="GK151" s="24"/>
      <c r="GL151" s="24"/>
      <c r="GM151" s="24"/>
      <c r="GN151" s="24"/>
      <c r="GO151" s="24"/>
      <c r="GP151" s="24"/>
      <c r="GQ151" s="24"/>
      <c r="GR151" s="24"/>
      <c r="GS151" s="24"/>
      <c r="GT151" s="24"/>
      <c r="GU151" s="24"/>
      <c r="GV151" s="24"/>
      <c r="GW151" s="24"/>
      <c r="GX151" s="24"/>
      <c r="GY151" s="24"/>
      <c r="GZ151" s="24"/>
      <c r="HA151" s="24"/>
      <c r="HB151" s="24"/>
      <c r="HC151" s="24"/>
      <c r="HD151" s="24"/>
      <c r="HE151" s="24"/>
      <c r="HF151" s="24"/>
      <c r="HG151" s="24"/>
      <c r="HH151" s="24"/>
      <c r="HI151" s="24"/>
      <c r="HJ151" s="24"/>
    </row>
    <row r="152" spans="1:218" ht="24.95" customHeight="1">
      <c r="A152" s="4708"/>
      <c r="B152" s="2101">
        <v>147</v>
      </c>
      <c r="C152" s="1774" t="s">
        <v>165</v>
      </c>
      <c r="D152" s="1734" t="s">
        <v>149</v>
      </c>
      <c r="E152" s="3101" t="s">
        <v>910</v>
      </c>
      <c r="F152" s="1736">
        <v>64.89</v>
      </c>
      <c r="G152" s="1736"/>
      <c r="H152" s="1736"/>
      <c r="I152" s="1736">
        <v>19.629224999999998</v>
      </c>
      <c r="J152" s="4030" t="s">
        <v>3518</v>
      </c>
      <c r="K152" s="1057"/>
      <c r="L152" s="1057"/>
      <c r="M152" s="1057">
        <f t="shared" ref="M152:M163" si="45">L152-K152</f>
        <v>0</v>
      </c>
      <c r="N152" s="1057"/>
      <c r="O152" s="1057"/>
      <c r="P152" s="1057">
        <f t="shared" si="38"/>
        <v>0</v>
      </c>
      <c r="Q152" s="1067">
        <v>74170.899999999994</v>
      </c>
      <c r="R152" s="1067">
        <v>74977.7</v>
      </c>
      <c r="S152" s="1067">
        <f t="shared" si="44"/>
        <v>806.80000000000291</v>
      </c>
      <c r="T152" s="1068"/>
      <c r="U152" s="1068">
        <f t="shared" si="42"/>
        <v>39.258449999999996</v>
      </c>
      <c r="V152" s="1068">
        <f t="shared" si="43"/>
        <v>39.258449999999996</v>
      </c>
      <c r="W152" s="240">
        <v>1</v>
      </c>
      <c r="X152" s="391">
        <f t="shared" si="37"/>
        <v>806.80000000000291</v>
      </c>
      <c r="Y152" s="391"/>
      <c r="Z152" s="1123" t="s">
        <v>1610</v>
      </c>
      <c r="AA152" s="1124" t="s">
        <v>238</v>
      </c>
      <c r="AB152" s="1124" t="s">
        <v>235</v>
      </c>
      <c r="AC152" s="1125" t="s">
        <v>1617</v>
      </c>
      <c r="AD152" s="1124" t="s">
        <v>170</v>
      </c>
      <c r="AE152" s="1126" t="s">
        <v>1611</v>
      </c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24"/>
      <c r="AZ152" s="24"/>
      <c r="BA152" s="24"/>
      <c r="BB152" s="24"/>
      <c r="BC152" s="24"/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  <c r="CC152" s="24"/>
      <c r="CD152" s="24"/>
      <c r="CE152" s="24"/>
      <c r="CF152" s="24"/>
      <c r="CG152" s="24"/>
      <c r="CH152" s="24"/>
      <c r="CI152" s="24"/>
      <c r="CJ152" s="24"/>
      <c r="CK152" s="24"/>
      <c r="CL152" s="24"/>
      <c r="CM152" s="24"/>
      <c r="CN152" s="24"/>
      <c r="CO152" s="24"/>
      <c r="CP152" s="24"/>
      <c r="CQ152" s="24"/>
      <c r="CR152" s="24"/>
      <c r="CS152" s="24"/>
      <c r="CT152" s="24"/>
      <c r="CU152" s="24"/>
      <c r="CV152" s="24"/>
      <c r="CW152" s="24"/>
      <c r="CX152" s="24"/>
      <c r="CY152" s="24"/>
      <c r="CZ152" s="24"/>
      <c r="DA152" s="24"/>
      <c r="DB152" s="24"/>
      <c r="DC152" s="24"/>
      <c r="DD152" s="24"/>
      <c r="DE152" s="24"/>
      <c r="DF152" s="24"/>
      <c r="DG152" s="24"/>
      <c r="DH152" s="24"/>
      <c r="DI152" s="24"/>
      <c r="DJ152" s="24"/>
      <c r="DK152" s="24"/>
      <c r="DL152" s="24"/>
      <c r="DM152" s="24"/>
      <c r="DN152" s="24"/>
      <c r="DO152" s="24"/>
      <c r="DP152" s="24"/>
      <c r="DQ152" s="24"/>
      <c r="DR152" s="24"/>
      <c r="DS152" s="24"/>
      <c r="DT152" s="24"/>
      <c r="DU152" s="24"/>
      <c r="DV152" s="24"/>
      <c r="DW152" s="24"/>
      <c r="DX152" s="24"/>
      <c r="DY152" s="24"/>
      <c r="DZ152" s="24"/>
      <c r="EA152" s="24"/>
      <c r="EB152" s="24"/>
      <c r="EC152" s="24"/>
      <c r="ED152" s="24"/>
      <c r="EE152" s="24"/>
      <c r="EF152" s="24"/>
      <c r="EG152" s="24"/>
      <c r="EH152" s="24"/>
      <c r="EI152" s="24"/>
      <c r="EJ152" s="24"/>
      <c r="EK152" s="24"/>
      <c r="EL152" s="24"/>
      <c r="EM152" s="24"/>
      <c r="EN152" s="24"/>
      <c r="EO152" s="24"/>
      <c r="EP152" s="24"/>
      <c r="EQ152" s="24"/>
      <c r="ER152" s="24"/>
      <c r="ES152" s="24"/>
      <c r="ET152" s="24"/>
      <c r="EU152" s="24"/>
      <c r="EV152" s="24"/>
      <c r="EW152" s="24"/>
      <c r="EX152" s="24"/>
      <c r="EY152" s="24"/>
      <c r="EZ152" s="24"/>
      <c r="FA152" s="24"/>
      <c r="FB152" s="24"/>
      <c r="FC152" s="24"/>
      <c r="FD152" s="24"/>
      <c r="FE152" s="24"/>
      <c r="FF152" s="24"/>
      <c r="FG152" s="24"/>
      <c r="FH152" s="24"/>
      <c r="FI152" s="24"/>
      <c r="FJ152" s="24"/>
      <c r="FK152" s="24"/>
      <c r="FL152" s="24"/>
      <c r="FM152" s="24"/>
      <c r="FN152" s="24"/>
      <c r="FO152" s="24"/>
      <c r="FP152" s="24"/>
      <c r="FQ152" s="24"/>
      <c r="FR152" s="24"/>
      <c r="FS152" s="24"/>
      <c r="FT152" s="24"/>
      <c r="FU152" s="24"/>
      <c r="FV152" s="24"/>
      <c r="FW152" s="24"/>
      <c r="FX152" s="24"/>
      <c r="FY152" s="24"/>
      <c r="FZ152" s="24"/>
      <c r="GA152" s="24"/>
      <c r="GB152" s="24"/>
      <c r="GC152" s="24"/>
      <c r="GD152" s="24"/>
      <c r="GE152" s="24"/>
      <c r="GF152" s="24"/>
      <c r="GG152" s="24"/>
      <c r="GH152" s="24"/>
      <c r="GI152" s="24"/>
      <c r="GJ152" s="24"/>
      <c r="GK152" s="24"/>
      <c r="GL152" s="24"/>
      <c r="GM152" s="24"/>
      <c r="GN152" s="24"/>
      <c r="GO152" s="24"/>
      <c r="GP152" s="24"/>
      <c r="GQ152" s="24"/>
      <c r="GR152" s="24"/>
      <c r="GS152" s="24"/>
      <c r="GT152" s="24"/>
      <c r="GU152" s="24"/>
      <c r="GV152" s="24"/>
      <c r="GW152" s="24"/>
      <c r="GX152" s="24"/>
      <c r="GY152" s="24"/>
      <c r="GZ152" s="24"/>
      <c r="HA152" s="24"/>
      <c r="HB152" s="24"/>
      <c r="HC152" s="24"/>
      <c r="HD152" s="24"/>
      <c r="HE152" s="24"/>
      <c r="HF152" s="24"/>
      <c r="HG152" s="24"/>
      <c r="HH152" s="24"/>
      <c r="HI152" s="24"/>
      <c r="HJ152" s="24"/>
    </row>
    <row r="153" spans="1:218" ht="24.95" customHeight="1">
      <c r="A153" s="4708"/>
      <c r="B153" s="2101">
        <v>148</v>
      </c>
      <c r="C153" s="1774" t="s">
        <v>165</v>
      </c>
      <c r="D153" s="1734" t="s">
        <v>149</v>
      </c>
      <c r="E153" s="3101" t="s">
        <v>3527</v>
      </c>
      <c r="F153" s="1736">
        <v>135.26</v>
      </c>
      <c r="G153" s="1736"/>
      <c r="H153" s="1736"/>
      <c r="I153" s="1736">
        <v>40.916149999999995</v>
      </c>
      <c r="J153" s="4029" t="s">
        <v>2195</v>
      </c>
      <c r="K153" s="1057">
        <v>3954</v>
      </c>
      <c r="L153" s="1057">
        <v>4019</v>
      </c>
      <c r="M153" s="1057">
        <f t="shared" si="45"/>
        <v>65</v>
      </c>
      <c r="N153" s="1057">
        <v>1046</v>
      </c>
      <c r="O153" s="1057">
        <v>1055</v>
      </c>
      <c r="P153" s="1057">
        <f t="shared" si="38"/>
        <v>9</v>
      </c>
      <c r="Q153" s="1067">
        <v>202863</v>
      </c>
      <c r="R153" s="1067">
        <v>206290</v>
      </c>
      <c r="S153" s="1067">
        <f t="shared" si="44"/>
        <v>3427</v>
      </c>
      <c r="T153" s="1068"/>
      <c r="U153" s="1068">
        <f t="shared" si="42"/>
        <v>81.832299999999989</v>
      </c>
      <c r="V153" s="1068">
        <f t="shared" si="43"/>
        <v>81.832299999999989</v>
      </c>
      <c r="W153" s="240">
        <v>1</v>
      </c>
      <c r="X153" s="391">
        <f t="shared" si="37"/>
        <v>3427</v>
      </c>
      <c r="Y153" s="391"/>
      <c r="Z153" s="1142" t="s">
        <v>248</v>
      </c>
      <c r="AA153" s="1116">
        <v>19310</v>
      </c>
      <c r="AB153" s="1116">
        <v>19757</v>
      </c>
      <c r="AC153" s="1158">
        <v>40</v>
      </c>
      <c r="AD153" s="1119">
        <f>(AB153*AC153)-(AA153*AC153)</f>
        <v>17880</v>
      </c>
      <c r="AE153" s="114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24"/>
      <c r="BA153" s="24"/>
      <c r="BB153" s="24"/>
      <c r="BC153" s="24"/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  <c r="CO153" s="24"/>
      <c r="CP153" s="24"/>
      <c r="CQ153" s="24"/>
      <c r="CR153" s="24"/>
      <c r="CS153" s="24"/>
      <c r="CT153" s="24"/>
      <c r="CU153" s="24"/>
      <c r="CV153" s="24"/>
      <c r="CW153" s="24"/>
      <c r="CX153" s="24"/>
      <c r="CY153" s="24"/>
      <c r="CZ153" s="24"/>
      <c r="DA153" s="24"/>
      <c r="DB153" s="24"/>
      <c r="DC153" s="24"/>
      <c r="DD153" s="24"/>
      <c r="DE153" s="24"/>
      <c r="DF153" s="24"/>
      <c r="DG153" s="24"/>
      <c r="DH153" s="24"/>
      <c r="DI153" s="24"/>
      <c r="DJ153" s="24"/>
      <c r="DK153" s="24"/>
      <c r="DL153" s="24"/>
      <c r="DM153" s="24"/>
      <c r="DN153" s="24"/>
      <c r="DO153" s="24"/>
      <c r="DP153" s="24"/>
      <c r="DQ153" s="24"/>
      <c r="DR153" s="24"/>
      <c r="DS153" s="24"/>
      <c r="DT153" s="24"/>
      <c r="DU153" s="24"/>
      <c r="DV153" s="24"/>
      <c r="DW153" s="24"/>
      <c r="DX153" s="24"/>
      <c r="DY153" s="24"/>
      <c r="DZ153" s="24"/>
      <c r="EA153" s="24"/>
      <c r="EB153" s="24"/>
      <c r="EC153" s="24"/>
      <c r="ED153" s="24"/>
      <c r="EE153" s="24"/>
      <c r="EF153" s="24"/>
      <c r="EG153" s="24"/>
      <c r="EH153" s="24"/>
      <c r="EI153" s="24"/>
      <c r="EJ153" s="24"/>
      <c r="EK153" s="24"/>
      <c r="EL153" s="24"/>
      <c r="EM153" s="24"/>
      <c r="EN153" s="24"/>
      <c r="EO153" s="24"/>
      <c r="EP153" s="24"/>
      <c r="EQ153" s="24"/>
      <c r="ER153" s="24"/>
      <c r="ES153" s="24"/>
      <c r="ET153" s="24"/>
      <c r="EU153" s="24"/>
      <c r="EV153" s="24"/>
      <c r="EW153" s="24"/>
      <c r="EX153" s="24"/>
      <c r="EY153" s="24"/>
      <c r="EZ153" s="24"/>
      <c r="FA153" s="24"/>
      <c r="FB153" s="24"/>
      <c r="FC153" s="24"/>
      <c r="FD153" s="24"/>
      <c r="FE153" s="24"/>
      <c r="FF153" s="24"/>
      <c r="FG153" s="24"/>
      <c r="FH153" s="24"/>
      <c r="FI153" s="24"/>
      <c r="FJ153" s="24"/>
      <c r="FK153" s="24"/>
      <c r="FL153" s="24"/>
      <c r="FM153" s="24"/>
      <c r="FN153" s="24"/>
      <c r="FO153" s="24"/>
      <c r="FP153" s="24"/>
      <c r="FQ153" s="24"/>
      <c r="FR153" s="24"/>
      <c r="FS153" s="24"/>
      <c r="FT153" s="24"/>
      <c r="FU153" s="24"/>
      <c r="FV153" s="24"/>
      <c r="FW153" s="24"/>
      <c r="FX153" s="24"/>
      <c r="FY153" s="24"/>
      <c r="FZ153" s="24"/>
      <c r="GA153" s="24"/>
      <c r="GB153" s="24"/>
      <c r="GC153" s="24"/>
      <c r="GD153" s="24"/>
      <c r="GE153" s="24"/>
      <c r="GF153" s="24"/>
      <c r="GG153" s="24"/>
      <c r="GH153" s="24"/>
      <c r="GI153" s="24"/>
      <c r="GJ153" s="24"/>
      <c r="GK153" s="24"/>
      <c r="GL153" s="24"/>
      <c r="GM153" s="24"/>
      <c r="GN153" s="24"/>
      <c r="GO153" s="24"/>
      <c r="GP153" s="24"/>
      <c r="GQ153" s="24"/>
      <c r="GR153" s="24"/>
      <c r="GS153" s="24"/>
      <c r="GT153" s="24"/>
      <c r="GU153" s="24"/>
      <c r="GV153" s="24"/>
      <c r="GW153" s="24"/>
      <c r="GX153" s="24"/>
      <c r="GY153" s="24"/>
      <c r="GZ153" s="24"/>
      <c r="HA153" s="24"/>
      <c r="HB153" s="24"/>
      <c r="HC153" s="24"/>
      <c r="HD153" s="24"/>
      <c r="HE153" s="24"/>
      <c r="HF153" s="24"/>
      <c r="HG153" s="24"/>
      <c r="HH153" s="24"/>
      <c r="HI153" s="24"/>
      <c r="HJ153" s="24"/>
    </row>
    <row r="154" spans="1:218" ht="24.95" customHeight="1">
      <c r="A154" s="4708"/>
      <c r="B154" s="2101">
        <v>149</v>
      </c>
      <c r="C154" s="1774" t="s">
        <v>165</v>
      </c>
      <c r="D154" s="1775" t="s">
        <v>149</v>
      </c>
      <c r="E154" s="3101" t="s">
        <v>3529</v>
      </c>
      <c r="F154" s="1751">
        <v>74.36</v>
      </c>
      <c r="G154" s="1751"/>
      <c r="H154" s="1751"/>
      <c r="I154" s="1751">
        <v>22.4939</v>
      </c>
      <c r="J154" s="3465" t="s">
        <v>3532</v>
      </c>
      <c r="K154" s="1057"/>
      <c r="L154" s="1057"/>
      <c r="M154" s="1068">
        <f t="shared" si="45"/>
        <v>0</v>
      </c>
      <c r="N154" s="1057"/>
      <c r="O154" s="1057"/>
      <c r="P154" s="1068">
        <f t="shared" si="38"/>
        <v>0</v>
      </c>
      <c r="Q154" s="1067">
        <v>22778.5</v>
      </c>
      <c r="R154" s="1067">
        <v>23509.1</v>
      </c>
      <c r="S154" s="1067">
        <f t="shared" si="44"/>
        <v>730.59999999999854</v>
      </c>
      <c r="T154" s="1068"/>
      <c r="U154" s="1068">
        <f t="shared" si="42"/>
        <v>44.9878</v>
      </c>
      <c r="V154" s="1068">
        <f t="shared" si="43"/>
        <v>44.9878</v>
      </c>
      <c r="W154" s="240">
        <v>1</v>
      </c>
      <c r="X154" s="391">
        <f t="shared" si="37"/>
        <v>730.59999999999854</v>
      </c>
      <c r="Y154" s="391"/>
      <c r="Z154" s="1142" t="s">
        <v>380</v>
      </c>
      <c r="AA154" s="1116">
        <v>12381.6</v>
      </c>
      <c r="AB154" s="1116">
        <v>12562.1</v>
      </c>
      <c r="AC154" s="1116">
        <v>1</v>
      </c>
      <c r="AD154" s="1119">
        <f>(AB154*AC154)-(AA154*AC154)</f>
        <v>180.5</v>
      </c>
      <c r="AE154" s="114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24"/>
      <c r="AZ154" s="24"/>
      <c r="BA154" s="24"/>
      <c r="BB154" s="24"/>
      <c r="BC154" s="24"/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  <c r="CC154" s="24"/>
      <c r="CD154" s="24"/>
      <c r="CE154" s="24"/>
      <c r="CF154" s="24"/>
      <c r="CG154" s="24"/>
      <c r="CH154" s="24"/>
      <c r="CI154" s="24"/>
      <c r="CJ154" s="24"/>
      <c r="CK154" s="24"/>
      <c r="CL154" s="24"/>
      <c r="CM154" s="24"/>
      <c r="CN154" s="24"/>
      <c r="CO154" s="24"/>
      <c r="CP154" s="24"/>
      <c r="CQ154" s="24"/>
      <c r="CR154" s="24"/>
      <c r="CS154" s="24"/>
      <c r="CT154" s="24"/>
      <c r="CU154" s="24"/>
      <c r="CV154" s="24"/>
      <c r="CW154" s="24"/>
      <c r="CX154" s="24"/>
      <c r="CY154" s="24"/>
      <c r="CZ154" s="24"/>
      <c r="DA154" s="24"/>
      <c r="DB154" s="24"/>
      <c r="DC154" s="24"/>
      <c r="DD154" s="24"/>
      <c r="DE154" s="24"/>
      <c r="DF154" s="24"/>
      <c r="DG154" s="24"/>
      <c r="DH154" s="24"/>
      <c r="DI154" s="24"/>
      <c r="DJ154" s="24"/>
      <c r="DK154" s="24"/>
      <c r="DL154" s="24"/>
      <c r="DM154" s="24"/>
      <c r="DN154" s="24"/>
      <c r="DO154" s="24"/>
      <c r="DP154" s="24"/>
      <c r="DQ154" s="24"/>
      <c r="DR154" s="24"/>
      <c r="DS154" s="24"/>
      <c r="DT154" s="24"/>
      <c r="DU154" s="24"/>
      <c r="DV154" s="24"/>
      <c r="DW154" s="24"/>
      <c r="DX154" s="24"/>
      <c r="DY154" s="24"/>
      <c r="DZ154" s="24"/>
      <c r="EA154" s="24"/>
      <c r="EB154" s="24"/>
      <c r="EC154" s="24"/>
      <c r="ED154" s="24"/>
      <c r="EE154" s="24"/>
      <c r="EF154" s="24"/>
      <c r="EG154" s="24"/>
      <c r="EH154" s="24"/>
      <c r="EI154" s="24"/>
      <c r="EJ154" s="24"/>
      <c r="EK154" s="24"/>
      <c r="EL154" s="24"/>
      <c r="EM154" s="24"/>
      <c r="EN154" s="24"/>
      <c r="EO154" s="24"/>
      <c r="EP154" s="24"/>
      <c r="EQ154" s="24"/>
      <c r="ER154" s="24"/>
      <c r="ES154" s="24"/>
      <c r="ET154" s="24"/>
      <c r="EU154" s="24"/>
      <c r="EV154" s="24"/>
      <c r="EW154" s="24"/>
      <c r="EX154" s="24"/>
      <c r="EY154" s="24"/>
      <c r="EZ154" s="24"/>
      <c r="FA154" s="24"/>
      <c r="FB154" s="24"/>
      <c r="FC154" s="24"/>
      <c r="FD154" s="24"/>
      <c r="FE154" s="24"/>
      <c r="FF154" s="24"/>
      <c r="FG154" s="24"/>
      <c r="FH154" s="24"/>
      <c r="FI154" s="24"/>
      <c r="FJ154" s="24"/>
      <c r="FK154" s="24"/>
      <c r="FL154" s="24"/>
      <c r="FM154" s="24"/>
      <c r="FN154" s="24"/>
      <c r="FO154" s="24"/>
      <c r="FP154" s="24"/>
      <c r="FQ154" s="24"/>
      <c r="FR154" s="24"/>
      <c r="FS154" s="24"/>
      <c r="FT154" s="24"/>
      <c r="FU154" s="24"/>
      <c r="FV154" s="24"/>
      <c r="FW154" s="24"/>
      <c r="FX154" s="24"/>
      <c r="FY154" s="24"/>
      <c r="FZ154" s="24"/>
      <c r="GA154" s="24"/>
      <c r="GB154" s="24"/>
      <c r="GC154" s="24"/>
      <c r="GD154" s="24"/>
      <c r="GE154" s="24"/>
      <c r="GF154" s="24"/>
      <c r="GG154" s="24"/>
      <c r="GH154" s="24"/>
      <c r="GI154" s="24"/>
      <c r="GJ154" s="24"/>
      <c r="GK154" s="24"/>
      <c r="GL154" s="24"/>
      <c r="GM154" s="24"/>
      <c r="GN154" s="24"/>
      <c r="GO154" s="24"/>
      <c r="GP154" s="24"/>
      <c r="GQ154" s="24"/>
      <c r="GR154" s="24"/>
      <c r="GS154" s="24"/>
      <c r="GT154" s="24"/>
      <c r="GU154" s="24"/>
      <c r="GV154" s="24"/>
      <c r="GW154" s="24"/>
      <c r="GX154" s="24"/>
      <c r="GY154" s="24"/>
      <c r="GZ154" s="24"/>
      <c r="HA154" s="24"/>
      <c r="HB154" s="24"/>
      <c r="HC154" s="24"/>
      <c r="HD154" s="24"/>
      <c r="HE154" s="24"/>
      <c r="HF154" s="24"/>
      <c r="HG154" s="24"/>
      <c r="HH154" s="24"/>
      <c r="HI154" s="24"/>
      <c r="HJ154" s="24"/>
    </row>
    <row r="155" spans="1:218" ht="24.95" customHeight="1" thickBot="1">
      <c r="A155" s="4708"/>
      <c r="B155" s="2101">
        <v>150</v>
      </c>
      <c r="C155" s="1774" t="s">
        <v>165</v>
      </c>
      <c r="D155" s="1711" t="s">
        <v>149</v>
      </c>
      <c r="E155" s="3101" t="s">
        <v>835</v>
      </c>
      <c r="F155" s="1751">
        <v>50.1</v>
      </c>
      <c r="G155" s="1751"/>
      <c r="H155" s="1751"/>
      <c r="I155" s="1751">
        <v>15.155250000000001</v>
      </c>
      <c r="J155" s="4033" t="s">
        <v>3413</v>
      </c>
      <c r="K155" s="1057"/>
      <c r="L155" s="1057"/>
      <c r="M155" s="1068">
        <f t="shared" si="45"/>
        <v>0</v>
      </c>
      <c r="N155" s="1057"/>
      <c r="O155" s="1057"/>
      <c r="P155" s="1068">
        <f t="shared" si="38"/>
        <v>0</v>
      </c>
      <c r="Q155" s="1067">
        <v>37070.300000000003</v>
      </c>
      <c r="R155" s="1067">
        <v>37598</v>
      </c>
      <c r="S155" s="1068">
        <f t="shared" si="44"/>
        <v>527.69999999999709</v>
      </c>
      <c r="T155" s="1068"/>
      <c r="U155" s="1068">
        <f t="shared" si="42"/>
        <v>30.310500000000001</v>
      </c>
      <c r="V155" s="1068">
        <f t="shared" si="43"/>
        <v>30.310500000000001</v>
      </c>
      <c r="W155" s="240">
        <v>1</v>
      </c>
      <c r="X155" s="391">
        <f t="shared" ref="X155:X183" si="46">R155-Q155</f>
        <v>527.69999999999709</v>
      </c>
      <c r="Y155" s="391"/>
      <c r="Z155" s="484" t="s">
        <v>168</v>
      </c>
      <c r="AA155" s="1159">
        <f>AA153*AC153+AA154*AC154</f>
        <v>784781.6</v>
      </c>
      <c r="AB155" s="1159">
        <f>AB153*AC153+AB154*AC154</f>
        <v>802842.1</v>
      </c>
      <c r="AC155" s="766"/>
      <c r="AD155" s="1160">
        <f>AD154+AD153</f>
        <v>18060.5</v>
      </c>
      <c r="AE155" s="485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24"/>
      <c r="BA155" s="24"/>
      <c r="BB155" s="24"/>
      <c r="BC155" s="24"/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  <c r="CO155" s="24"/>
      <c r="CP155" s="24"/>
      <c r="CQ155" s="24"/>
      <c r="CR155" s="24"/>
      <c r="CS155" s="24"/>
      <c r="CT155" s="24"/>
      <c r="CU155" s="24"/>
      <c r="CV155" s="24"/>
      <c r="CW155" s="24"/>
      <c r="CX155" s="24"/>
      <c r="CY155" s="24"/>
      <c r="CZ155" s="24"/>
      <c r="DA155" s="24"/>
      <c r="DB155" s="24"/>
      <c r="DC155" s="24"/>
      <c r="DD155" s="24"/>
      <c r="DE155" s="24"/>
      <c r="DF155" s="24"/>
      <c r="DG155" s="24"/>
      <c r="DH155" s="24"/>
      <c r="DI155" s="24"/>
      <c r="DJ155" s="24"/>
      <c r="DK155" s="24"/>
      <c r="DL155" s="24"/>
      <c r="DM155" s="24"/>
      <c r="DN155" s="24"/>
      <c r="DO155" s="24"/>
      <c r="DP155" s="24"/>
      <c r="DQ155" s="24"/>
      <c r="DR155" s="24"/>
      <c r="DS155" s="24"/>
      <c r="DT155" s="24"/>
      <c r="DU155" s="24"/>
      <c r="DV155" s="24"/>
      <c r="DW155" s="24"/>
      <c r="DX155" s="24"/>
      <c r="DY155" s="24"/>
      <c r="DZ155" s="24"/>
      <c r="EA155" s="24"/>
      <c r="EB155" s="24"/>
      <c r="EC155" s="24"/>
      <c r="ED155" s="24"/>
      <c r="EE155" s="24"/>
      <c r="EF155" s="24"/>
      <c r="EG155" s="24"/>
      <c r="EH155" s="24"/>
      <c r="EI155" s="24"/>
      <c r="EJ155" s="24"/>
      <c r="EK155" s="24"/>
      <c r="EL155" s="24"/>
      <c r="EM155" s="24"/>
      <c r="EN155" s="24"/>
      <c r="EO155" s="24"/>
      <c r="EP155" s="24"/>
      <c r="EQ155" s="24"/>
      <c r="ER155" s="24"/>
      <c r="ES155" s="24"/>
      <c r="ET155" s="24"/>
      <c r="EU155" s="24"/>
      <c r="EV155" s="24"/>
      <c r="EW155" s="24"/>
      <c r="EX155" s="24"/>
      <c r="EY155" s="24"/>
      <c r="EZ155" s="24"/>
      <c r="FA155" s="24"/>
      <c r="FB155" s="24"/>
      <c r="FC155" s="24"/>
      <c r="FD155" s="24"/>
      <c r="FE155" s="24"/>
      <c r="FF155" s="24"/>
      <c r="FG155" s="24"/>
      <c r="FH155" s="24"/>
      <c r="FI155" s="24"/>
      <c r="FJ155" s="24"/>
      <c r="FK155" s="24"/>
      <c r="FL155" s="24"/>
      <c r="FM155" s="24"/>
      <c r="FN155" s="24"/>
      <c r="FO155" s="24"/>
      <c r="FP155" s="24"/>
      <c r="FQ155" s="24"/>
      <c r="FR155" s="24"/>
      <c r="FS155" s="24"/>
      <c r="FT155" s="24"/>
      <c r="FU155" s="24"/>
      <c r="FV155" s="24"/>
      <c r="FW155" s="24"/>
      <c r="FX155" s="24"/>
      <c r="FY155" s="24"/>
      <c r="FZ155" s="24"/>
      <c r="GA155" s="24"/>
      <c r="GB155" s="24"/>
      <c r="GC155" s="24"/>
      <c r="GD155" s="24"/>
      <c r="GE155" s="24"/>
      <c r="GF155" s="24"/>
      <c r="GG155" s="24"/>
      <c r="GH155" s="24"/>
      <c r="GI155" s="24"/>
      <c r="GJ155" s="24"/>
      <c r="GK155" s="24"/>
      <c r="GL155" s="24"/>
      <c r="GM155" s="24"/>
      <c r="GN155" s="24"/>
      <c r="GO155" s="24"/>
      <c r="GP155" s="24"/>
      <c r="GQ155" s="24"/>
      <c r="GR155" s="24"/>
      <c r="GS155" s="24"/>
      <c r="GT155" s="24"/>
      <c r="GU155" s="24"/>
      <c r="GV155" s="24"/>
      <c r="GW155" s="24"/>
      <c r="GX155" s="24"/>
      <c r="GY155" s="24"/>
      <c r="GZ155" s="24"/>
      <c r="HA155" s="24"/>
      <c r="HB155" s="24"/>
      <c r="HC155" s="24"/>
      <c r="HD155" s="24"/>
      <c r="HE155" s="24"/>
      <c r="HF155" s="24"/>
      <c r="HG155" s="24"/>
      <c r="HH155" s="24"/>
      <c r="HI155" s="24"/>
      <c r="HJ155" s="24"/>
    </row>
    <row r="156" spans="1:218" ht="24.95" customHeight="1" thickBot="1">
      <c r="A156" s="4708"/>
      <c r="B156" s="2101">
        <v>151</v>
      </c>
      <c r="C156" s="1774" t="s">
        <v>165</v>
      </c>
      <c r="D156" s="1711" t="s">
        <v>1465</v>
      </c>
      <c r="E156" s="3094" t="s">
        <v>1464</v>
      </c>
      <c r="F156" s="1751">
        <v>64.89</v>
      </c>
      <c r="G156" s="1751"/>
      <c r="H156" s="1751"/>
      <c r="I156" s="1751">
        <v>19.629224999999998</v>
      </c>
      <c r="J156" s="4030" t="s">
        <v>3517</v>
      </c>
      <c r="K156" s="1057"/>
      <c r="L156" s="1057"/>
      <c r="M156" s="1057">
        <f t="shared" si="45"/>
        <v>0</v>
      </c>
      <c r="N156" s="1057"/>
      <c r="O156" s="1057"/>
      <c r="P156" s="1057"/>
      <c r="Q156" s="1067">
        <v>41238</v>
      </c>
      <c r="R156" s="1067">
        <v>41964</v>
      </c>
      <c r="S156" s="1067">
        <f t="shared" si="44"/>
        <v>726</v>
      </c>
      <c r="T156" s="1068"/>
      <c r="U156" s="1068">
        <f t="shared" si="42"/>
        <v>39.258449999999996</v>
      </c>
      <c r="V156" s="1068">
        <f t="shared" si="43"/>
        <v>39.258449999999996</v>
      </c>
      <c r="W156" s="240">
        <v>1</v>
      </c>
      <c r="X156" s="391">
        <f t="shared" si="46"/>
        <v>726</v>
      </c>
      <c r="Y156" s="391"/>
      <c r="Z156" s="4687" t="s">
        <v>1658</v>
      </c>
      <c r="AA156" s="4687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AX156" s="24"/>
      <c r="AY156" s="24"/>
      <c r="AZ156" s="24"/>
      <c r="BA156" s="24"/>
      <c r="BB156" s="24"/>
      <c r="BC156" s="24"/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  <c r="CC156" s="24"/>
      <c r="CD156" s="24"/>
      <c r="CE156" s="24"/>
      <c r="CF156" s="24"/>
      <c r="CG156" s="24"/>
      <c r="CH156" s="24"/>
      <c r="CI156" s="24"/>
      <c r="CJ156" s="24"/>
      <c r="CK156" s="24"/>
      <c r="CL156" s="24"/>
      <c r="CM156" s="24"/>
      <c r="CN156" s="24"/>
      <c r="CO156" s="24"/>
      <c r="CP156" s="24"/>
      <c r="CQ156" s="24"/>
      <c r="CR156" s="24"/>
      <c r="CS156" s="24"/>
      <c r="CT156" s="24"/>
      <c r="CU156" s="24"/>
      <c r="CV156" s="24"/>
      <c r="CW156" s="24"/>
      <c r="CX156" s="24"/>
      <c r="CY156" s="24"/>
      <c r="CZ156" s="24"/>
      <c r="DA156" s="24"/>
      <c r="DB156" s="24"/>
      <c r="DC156" s="24"/>
      <c r="DD156" s="24"/>
      <c r="DE156" s="24"/>
      <c r="DF156" s="24"/>
      <c r="DG156" s="24"/>
      <c r="DH156" s="24"/>
      <c r="DI156" s="24"/>
      <c r="DJ156" s="24"/>
      <c r="DK156" s="24"/>
      <c r="DL156" s="24"/>
      <c r="DM156" s="24"/>
      <c r="DN156" s="24"/>
      <c r="DO156" s="24"/>
      <c r="DP156" s="24"/>
      <c r="DQ156" s="24"/>
      <c r="DR156" s="24"/>
      <c r="DS156" s="24"/>
      <c r="DT156" s="24"/>
      <c r="DU156" s="24"/>
      <c r="DV156" s="24"/>
      <c r="DW156" s="24"/>
      <c r="DX156" s="24"/>
      <c r="DY156" s="24"/>
      <c r="DZ156" s="24"/>
      <c r="EA156" s="24"/>
      <c r="EB156" s="24"/>
      <c r="EC156" s="24"/>
      <c r="ED156" s="24"/>
      <c r="EE156" s="24"/>
      <c r="EF156" s="24"/>
      <c r="EG156" s="24"/>
      <c r="EH156" s="24"/>
      <c r="EI156" s="24"/>
      <c r="EJ156" s="24"/>
      <c r="EK156" s="24"/>
      <c r="EL156" s="24"/>
      <c r="EM156" s="24"/>
      <c r="EN156" s="24"/>
      <c r="EO156" s="24"/>
      <c r="EP156" s="24"/>
      <c r="EQ156" s="24"/>
      <c r="ER156" s="24"/>
      <c r="ES156" s="24"/>
      <c r="ET156" s="24"/>
      <c r="EU156" s="24"/>
      <c r="EV156" s="24"/>
      <c r="EW156" s="24"/>
      <c r="EX156" s="24"/>
      <c r="EY156" s="24"/>
      <c r="EZ156" s="24"/>
      <c r="FA156" s="24"/>
      <c r="FB156" s="24"/>
      <c r="FC156" s="24"/>
      <c r="FD156" s="24"/>
      <c r="FE156" s="24"/>
      <c r="FF156" s="24"/>
      <c r="FG156" s="24"/>
      <c r="FH156" s="24"/>
      <c r="FI156" s="24"/>
      <c r="FJ156" s="24"/>
      <c r="FK156" s="24"/>
      <c r="FL156" s="24"/>
      <c r="FM156" s="24"/>
      <c r="FN156" s="24"/>
      <c r="FO156" s="24"/>
      <c r="FP156" s="24"/>
      <c r="FQ156" s="24"/>
      <c r="FR156" s="24"/>
      <c r="FS156" s="24"/>
      <c r="FT156" s="24"/>
      <c r="FU156" s="24"/>
      <c r="FV156" s="24"/>
      <c r="FW156" s="24"/>
      <c r="FX156" s="24"/>
      <c r="FY156" s="24"/>
      <c r="FZ156" s="24"/>
      <c r="GA156" s="24"/>
      <c r="GB156" s="24"/>
      <c r="GC156" s="24"/>
      <c r="GD156" s="24"/>
      <c r="GE156" s="24"/>
      <c r="GF156" s="24"/>
      <c r="GG156" s="24"/>
      <c r="GH156" s="24"/>
      <c r="GI156" s="24"/>
      <c r="GJ156" s="24"/>
      <c r="GK156" s="24"/>
      <c r="GL156" s="24"/>
      <c r="GM156" s="24"/>
      <c r="GN156" s="24"/>
      <c r="GO156" s="24"/>
      <c r="GP156" s="24"/>
      <c r="GQ156" s="24"/>
      <c r="GR156" s="24"/>
      <c r="GS156" s="24"/>
      <c r="GT156" s="24"/>
      <c r="GU156" s="24"/>
      <c r="GV156" s="24"/>
      <c r="GW156" s="24"/>
      <c r="GX156" s="24"/>
      <c r="GY156" s="24"/>
      <c r="GZ156" s="24"/>
      <c r="HA156" s="24"/>
      <c r="HB156" s="24"/>
      <c r="HC156" s="24"/>
      <c r="HD156" s="24"/>
      <c r="HE156" s="24"/>
      <c r="HF156" s="24"/>
      <c r="HG156" s="24"/>
      <c r="HH156" s="24"/>
      <c r="HI156" s="24"/>
      <c r="HJ156" s="24"/>
    </row>
    <row r="157" spans="1:218" ht="24.95" customHeight="1" thickBot="1">
      <c r="A157" s="4708"/>
      <c r="B157" s="2101">
        <v>152</v>
      </c>
      <c r="C157" s="1774" t="s">
        <v>165</v>
      </c>
      <c r="D157" s="1734" t="s">
        <v>149</v>
      </c>
      <c r="E157" s="3094" t="s">
        <v>911</v>
      </c>
      <c r="F157" s="1751">
        <v>263.08</v>
      </c>
      <c r="G157" s="1751"/>
      <c r="H157" s="1751"/>
      <c r="I157" s="1751">
        <v>79.58</v>
      </c>
      <c r="J157" s="3954" t="s">
        <v>2253</v>
      </c>
      <c r="K157" s="1057">
        <v>93</v>
      </c>
      <c r="L157" s="1057">
        <v>95</v>
      </c>
      <c r="M157" s="1057">
        <f t="shared" si="45"/>
        <v>2</v>
      </c>
      <c r="N157" s="1057">
        <v>7</v>
      </c>
      <c r="O157" s="1057">
        <v>7</v>
      </c>
      <c r="P157" s="1057">
        <f t="shared" ref="P157:P212" si="47">O157-N157</f>
        <v>0</v>
      </c>
      <c r="Q157" s="1067">
        <v>338685</v>
      </c>
      <c r="R157" s="1067">
        <v>340761</v>
      </c>
      <c r="S157" s="1067">
        <f t="shared" si="44"/>
        <v>2076</v>
      </c>
      <c r="T157" s="1057">
        <v>54844</v>
      </c>
      <c r="U157" s="1057">
        <v>54844</v>
      </c>
      <c r="V157" s="3599">
        <f>(U157-T157)*0.2</f>
        <v>0</v>
      </c>
      <c r="W157" s="240">
        <v>1</v>
      </c>
      <c r="X157" s="391">
        <f t="shared" si="46"/>
        <v>2076</v>
      </c>
      <c r="Y157" s="391"/>
      <c r="Z157" s="1220" t="s">
        <v>1516</v>
      </c>
      <c r="AA157" s="1221" t="s">
        <v>238</v>
      </c>
      <c r="AB157" s="1221" t="s">
        <v>235</v>
      </c>
      <c r="AC157" s="1222" t="s">
        <v>1612</v>
      </c>
      <c r="AD157" s="1221" t="s">
        <v>170</v>
      </c>
      <c r="AE157" s="1223" t="s">
        <v>1456</v>
      </c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  <c r="AR157" s="24"/>
      <c r="AS157" s="24"/>
      <c r="AT157" s="24"/>
      <c r="AU157" s="24"/>
      <c r="AV157" s="24"/>
      <c r="AW157" s="24"/>
      <c r="AX157" s="24"/>
      <c r="AY157" s="24"/>
      <c r="AZ157" s="24"/>
      <c r="BA157" s="24"/>
      <c r="BB157" s="24"/>
      <c r="BC157" s="24"/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  <c r="CO157" s="24"/>
      <c r="CP157" s="24"/>
      <c r="CQ157" s="24"/>
      <c r="CR157" s="24"/>
      <c r="CS157" s="24"/>
      <c r="CT157" s="24"/>
      <c r="CU157" s="24"/>
      <c r="CV157" s="24"/>
      <c r="CW157" s="24"/>
      <c r="CX157" s="24"/>
      <c r="CY157" s="24"/>
      <c r="CZ157" s="24"/>
      <c r="DA157" s="24"/>
      <c r="DB157" s="24"/>
      <c r="DC157" s="24"/>
      <c r="DD157" s="24"/>
      <c r="DE157" s="24"/>
      <c r="DF157" s="24"/>
      <c r="DG157" s="24"/>
      <c r="DH157" s="24"/>
      <c r="DI157" s="24"/>
      <c r="DJ157" s="24"/>
      <c r="DK157" s="24"/>
      <c r="DL157" s="24"/>
      <c r="DM157" s="24"/>
      <c r="DN157" s="24"/>
      <c r="DO157" s="24"/>
      <c r="DP157" s="24"/>
      <c r="DQ157" s="24"/>
      <c r="DR157" s="24"/>
      <c r="DS157" s="24"/>
      <c r="DT157" s="24"/>
      <c r="DU157" s="24"/>
      <c r="DV157" s="24"/>
      <c r="DW157" s="24"/>
      <c r="DX157" s="24"/>
      <c r="DY157" s="24"/>
      <c r="DZ157" s="24"/>
      <c r="EA157" s="24"/>
      <c r="EB157" s="24"/>
      <c r="EC157" s="24"/>
      <c r="ED157" s="24"/>
      <c r="EE157" s="24"/>
      <c r="EF157" s="24"/>
      <c r="EG157" s="24"/>
      <c r="EH157" s="24"/>
      <c r="EI157" s="24"/>
      <c r="EJ157" s="24"/>
      <c r="EK157" s="24"/>
      <c r="EL157" s="24"/>
      <c r="EM157" s="24"/>
      <c r="EN157" s="24"/>
      <c r="EO157" s="24"/>
      <c r="EP157" s="24"/>
      <c r="EQ157" s="24"/>
      <c r="ER157" s="24"/>
      <c r="ES157" s="24"/>
      <c r="ET157" s="24"/>
      <c r="EU157" s="24"/>
      <c r="EV157" s="24"/>
      <c r="EW157" s="24"/>
      <c r="EX157" s="24"/>
      <c r="EY157" s="24"/>
      <c r="EZ157" s="24"/>
      <c r="FA157" s="24"/>
      <c r="FB157" s="24"/>
      <c r="FC157" s="24"/>
      <c r="FD157" s="24"/>
      <c r="FE157" s="24"/>
      <c r="FF157" s="24"/>
      <c r="FG157" s="24"/>
      <c r="FH157" s="24"/>
      <c r="FI157" s="24"/>
      <c r="FJ157" s="24"/>
      <c r="FK157" s="24"/>
      <c r="FL157" s="24"/>
      <c r="FM157" s="24"/>
      <c r="FN157" s="24"/>
      <c r="FO157" s="24"/>
      <c r="FP157" s="24"/>
      <c r="FQ157" s="24"/>
      <c r="FR157" s="24"/>
      <c r="FS157" s="24"/>
      <c r="FT157" s="24"/>
      <c r="FU157" s="24"/>
      <c r="FV157" s="24"/>
      <c r="FW157" s="24"/>
      <c r="FX157" s="24"/>
      <c r="FY157" s="24"/>
      <c r="FZ157" s="24"/>
      <c r="GA157" s="24"/>
      <c r="GB157" s="24"/>
      <c r="GC157" s="24"/>
      <c r="GD157" s="24"/>
      <c r="GE157" s="24"/>
      <c r="GF157" s="24"/>
      <c r="GG157" s="24"/>
      <c r="GH157" s="24"/>
      <c r="GI157" s="24"/>
      <c r="GJ157" s="24"/>
      <c r="GK157" s="24"/>
      <c r="GL157" s="24"/>
      <c r="GM157" s="24"/>
      <c r="GN157" s="24"/>
      <c r="GO157" s="24"/>
      <c r="GP157" s="24"/>
      <c r="GQ157" s="24"/>
      <c r="GR157" s="24"/>
      <c r="GS157" s="24"/>
      <c r="GT157" s="24"/>
      <c r="GU157" s="24"/>
      <c r="GV157" s="24"/>
      <c r="GW157" s="24"/>
      <c r="GX157" s="24"/>
      <c r="GY157" s="24"/>
      <c r="GZ157" s="24"/>
      <c r="HA157" s="24"/>
      <c r="HB157" s="24"/>
      <c r="HC157" s="24"/>
      <c r="HD157" s="24"/>
      <c r="HE157" s="24"/>
      <c r="HF157" s="24"/>
      <c r="HG157" s="24"/>
      <c r="HH157" s="24"/>
      <c r="HI157" s="24"/>
      <c r="HJ157" s="24"/>
    </row>
    <row r="158" spans="1:218" ht="24.95" customHeight="1">
      <c r="A158" s="4708"/>
      <c r="B158" s="2101">
        <v>153</v>
      </c>
      <c r="C158" s="1774" t="s">
        <v>165</v>
      </c>
      <c r="D158" s="1734" t="s">
        <v>149</v>
      </c>
      <c r="E158" s="3094" t="s">
        <v>927</v>
      </c>
      <c r="F158" s="1751">
        <v>403.89</v>
      </c>
      <c r="G158" s="1751"/>
      <c r="H158" s="1751"/>
      <c r="I158" s="1751">
        <f t="shared" si="40"/>
        <v>122.17672499999999</v>
      </c>
      <c r="J158" s="1710" t="s">
        <v>928</v>
      </c>
      <c r="K158" s="1057">
        <v>58</v>
      </c>
      <c r="L158" s="1057">
        <v>58</v>
      </c>
      <c r="M158" s="1057">
        <f t="shared" si="45"/>
        <v>0</v>
      </c>
      <c r="N158" s="1057">
        <v>35</v>
      </c>
      <c r="O158" s="1057">
        <v>36</v>
      </c>
      <c r="P158" s="1057">
        <f t="shared" si="47"/>
        <v>1</v>
      </c>
      <c r="Q158" s="1067">
        <v>138687</v>
      </c>
      <c r="R158" s="1067">
        <v>141542</v>
      </c>
      <c r="S158" s="1067">
        <f t="shared" ref="S158:S203" si="48">W158*X158</f>
        <v>2855</v>
      </c>
      <c r="T158" s="1057">
        <v>7374</v>
      </c>
      <c r="U158" s="1057">
        <v>7374</v>
      </c>
      <c r="V158" s="3599">
        <f>(U158-T158)*0.8</f>
        <v>0</v>
      </c>
      <c r="W158" s="240">
        <v>1</v>
      </c>
      <c r="X158" s="391">
        <f t="shared" si="46"/>
        <v>2855</v>
      </c>
      <c r="Y158" s="391"/>
      <c r="Z158" s="1224" t="s">
        <v>1693</v>
      </c>
      <c r="AA158" s="1332">
        <v>139094</v>
      </c>
      <c r="AB158" s="1332">
        <v>141839</v>
      </c>
      <c r="AC158" s="1226">
        <v>1</v>
      </c>
      <c r="AD158" s="1225">
        <f>(AB158*AC158)-(AA158*AC158)</f>
        <v>2745</v>
      </c>
      <c r="AE158" s="1328" t="s">
        <v>1691</v>
      </c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  <c r="AR158" s="24"/>
      <c r="AS158" s="24"/>
      <c r="AT158" s="24"/>
      <c r="AU158" s="24"/>
      <c r="AV158" s="24"/>
      <c r="AW158" s="24"/>
      <c r="AX158" s="24"/>
      <c r="AY158" s="24"/>
      <c r="AZ158" s="24"/>
      <c r="BA158" s="24"/>
      <c r="BB158" s="24"/>
      <c r="BC158" s="24"/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  <c r="CC158" s="24"/>
      <c r="CD158" s="24"/>
      <c r="CE158" s="24"/>
      <c r="CF158" s="24"/>
      <c r="CG158" s="24"/>
      <c r="CH158" s="24"/>
      <c r="CI158" s="24"/>
      <c r="CJ158" s="24"/>
      <c r="CK158" s="24"/>
      <c r="CL158" s="24"/>
      <c r="CM158" s="24"/>
      <c r="CN158" s="24"/>
      <c r="CO158" s="24"/>
      <c r="CP158" s="24"/>
      <c r="CQ158" s="24"/>
      <c r="CR158" s="24"/>
      <c r="CS158" s="24"/>
      <c r="CT158" s="24"/>
      <c r="CU158" s="24"/>
      <c r="CV158" s="24"/>
      <c r="CW158" s="24"/>
      <c r="CX158" s="24"/>
      <c r="CY158" s="24"/>
      <c r="CZ158" s="24"/>
      <c r="DA158" s="24"/>
      <c r="DB158" s="24"/>
      <c r="DC158" s="24"/>
      <c r="DD158" s="24"/>
      <c r="DE158" s="24"/>
      <c r="DF158" s="24"/>
      <c r="DG158" s="24"/>
      <c r="DH158" s="24"/>
      <c r="DI158" s="24"/>
      <c r="DJ158" s="24"/>
      <c r="DK158" s="24"/>
      <c r="DL158" s="24"/>
      <c r="DM158" s="24"/>
      <c r="DN158" s="24"/>
      <c r="DO158" s="24"/>
      <c r="DP158" s="24"/>
      <c r="DQ158" s="24"/>
      <c r="DR158" s="24"/>
      <c r="DS158" s="24"/>
      <c r="DT158" s="24"/>
      <c r="DU158" s="24"/>
      <c r="DV158" s="24"/>
      <c r="DW158" s="24"/>
      <c r="DX158" s="24"/>
      <c r="DY158" s="24"/>
      <c r="DZ158" s="24"/>
      <c r="EA158" s="24"/>
      <c r="EB158" s="24"/>
      <c r="EC158" s="24"/>
      <c r="ED158" s="24"/>
      <c r="EE158" s="24"/>
      <c r="EF158" s="24"/>
      <c r="EG158" s="24"/>
      <c r="EH158" s="24"/>
      <c r="EI158" s="24"/>
      <c r="EJ158" s="24"/>
      <c r="EK158" s="24"/>
      <c r="EL158" s="24"/>
      <c r="EM158" s="24"/>
      <c r="EN158" s="24"/>
      <c r="EO158" s="24"/>
      <c r="EP158" s="24"/>
      <c r="EQ158" s="24"/>
      <c r="ER158" s="24"/>
      <c r="ES158" s="24"/>
      <c r="ET158" s="24"/>
      <c r="EU158" s="24"/>
      <c r="EV158" s="24"/>
      <c r="EW158" s="24"/>
      <c r="EX158" s="24"/>
      <c r="EY158" s="24"/>
      <c r="EZ158" s="24"/>
      <c r="FA158" s="24"/>
      <c r="FB158" s="24"/>
      <c r="FC158" s="24"/>
      <c r="FD158" s="24"/>
      <c r="FE158" s="24"/>
      <c r="FF158" s="24"/>
      <c r="FG158" s="24"/>
      <c r="FH158" s="24"/>
      <c r="FI158" s="24"/>
      <c r="FJ158" s="24"/>
      <c r="FK158" s="24"/>
      <c r="FL158" s="24"/>
      <c r="FM158" s="24"/>
      <c r="FN158" s="24"/>
      <c r="FO158" s="24"/>
      <c r="FP158" s="24"/>
      <c r="FQ158" s="24"/>
      <c r="FR158" s="24"/>
      <c r="FS158" s="24"/>
      <c r="FT158" s="24"/>
      <c r="FU158" s="24"/>
      <c r="FV158" s="24"/>
      <c r="FW158" s="24"/>
      <c r="FX158" s="24"/>
      <c r="FY158" s="24"/>
      <c r="FZ158" s="24"/>
      <c r="GA158" s="24"/>
      <c r="GB158" s="24"/>
      <c r="GC158" s="24"/>
      <c r="GD158" s="24"/>
      <c r="GE158" s="24"/>
      <c r="GF158" s="24"/>
      <c r="GG158" s="24"/>
      <c r="GH158" s="24"/>
      <c r="GI158" s="24"/>
      <c r="GJ158" s="24"/>
      <c r="GK158" s="24"/>
      <c r="GL158" s="24"/>
      <c r="GM158" s="24"/>
      <c r="GN158" s="24"/>
      <c r="GO158" s="24"/>
      <c r="GP158" s="24"/>
      <c r="GQ158" s="24"/>
      <c r="GR158" s="24"/>
      <c r="GS158" s="24"/>
      <c r="GT158" s="24"/>
      <c r="GU158" s="24"/>
      <c r="GV158" s="24"/>
      <c r="GW158" s="24"/>
      <c r="GX158" s="24"/>
      <c r="GY158" s="24"/>
      <c r="GZ158" s="24"/>
      <c r="HA158" s="24"/>
      <c r="HB158" s="24"/>
      <c r="HC158" s="24"/>
      <c r="HD158" s="24"/>
      <c r="HE158" s="24"/>
      <c r="HF158" s="24"/>
      <c r="HG158" s="24"/>
      <c r="HH158" s="24"/>
      <c r="HI158" s="24"/>
      <c r="HJ158" s="24"/>
    </row>
    <row r="159" spans="1:218" ht="24.95" customHeight="1">
      <c r="A159" s="4708"/>
      <c r="B159" s="2101">
        <v>154</v>
      </c>
      <c r="C159" s="1774" t="s">
        <v>165</v>
      </c>
      <c r="D159" s="1734" t="s">
        <v>149</v>
      </c>
      <c r="E159" s="3094" t="s">
        <v>934</v>
      </c>
      <c r="F159" s="1751">
        <v>403.89</v>
      </c>
      <c r="G159" s="1751"/>
      <c r="H159" s="1751"/>
      <c r="I159" s="1751">
        <f t="shared" si="40"/>
        <v>122.17672499999999</v>
      </c>
      <c r="J159" s="3292" t="s">
        <v>3011</v>
      </c>
      <c r="K159" s="1057">
        <v>63</v>
      </c>
      <c r="L159" s="1057">
        <v>63</v>
      </c>
      <c r="M159" s="1067">
        <f t="shared" si="45"/>
        <v>0</v>
      </c>
      <c r="N159" s="1067">
        <v>111</v>
      </c>
      <c r="O159" s="1067">
        <v>111</v>
      </c>
      <c r="P159" s="1067">
        <f t="shared" si="47"/>
        <v>0</v>
      </c>
      <c r="Q159" s="1067">
        <v>2902</v>
      </c>
      <c r="R159" s="1067">
        <v>4577</v>
      </c>
      <c r="S159" s="1067">
        <f t="shared" si="48"/>
        <v>1675</v>
      </c>
      <c r="T159" s="1057">
        <v>5640</v>
      </c>
      <c r="U159" s="1057">
        <v>5640</v>
      </c>
      <c r="V159" s="1068">
        <f>U159-T159</f>
        <v>0</v>
      </c>
      <c r="W159" s="240">
        <v>1</v>
      </c>
      <c r="X159" s="391">
        <f t="shared" si="46"/>
        <v>1675</v>
      </c>
      <c r="Y159" s="391"/>
      <c r="Z159" s="1130" t="s">
        <v>1694</v>
      </c>
      <c r="AA159" s="1333">
        <v>29651.5</v>
      </c>
      <c r="AB159" s="1333">
        <v>29815.9</v>
      </c>
      <c r="AC159" s="1131">
        <v>1</v>
      </c>
      <c r="AD159" s="1333">
        <f>(AB159*AC159)-(AA159*AC159)</f>
        <v>164.40000000000146</v>
      </c>
      <c r="AE159" s="1329" t="s">
        <v>1692</v>
      </c>
      <c r="AF159" s="24"/>
      <c r="AG159" s="24"/>
      <c r="AH159" s="24"/>
      <c r="AI159" s="24"/>
      <c r="AJ159" s="24"/>
      <c r="AK159" s="24"/>
      <c r="AL159" s="24"/>
      <c r="AM159" s="24"/>
      <c r="AN159" s="24"/>
      <c r="AO159" s="123">
        <f>AP159*$AP$1</f>
        <v>0</v>
      </c>
      <c r="AP159" s="479">
        <f>U159-T159</f>
        <v>0</v>
      </c>
      <c r="AQ159" s="24"/>
      <c r="AR159" s="24"/>
      <c r="AS159" s="24"/>
      <c r="AT159" s="24"/>
      <c r="AU159" s="24"/>
      <c r="AV159" s="24"/>
      <c r="AW159" s="24"/>
      <c r="AX159" s="24"/>
      <c r="AY159" s="24"/>
      <c r="AZ159" s="24"/>
      <c r="BA159" s="24"/>
      <c r="BB159" s="24"/>
      <c r="BC159" s="24"/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  <c r="CO159" s="24"/>
      <c r="CP159" s="24"/>
      <c r="CQ159" s="24"/>
      <c r="CR159" s="24"/>
      <c r="CS159" s="24"/>
      <c r="CT159" s="24"/>
      <c r="CU159" s="24"/>
      <c r="CV159" s="24"/>
      <c r="CW159" s="24"/>
      <c r="CX159" s="24"/>
      <c r="CY159" s="24"/>
      <c r="CZ159" s="24"/>
      <c r="DA159" s="24"/>
      <c r="DB159" s="24"/>
      <c r="DC159" s="24"/>
      <c r="DD159" s="24"/>
      <c r="DE159" s="24"/>
      <c r="DF159" s="24"/>
      <c r="DG159" s="24"/>
      <c r="DH159" s="24"/>
      <c r="DI159" s="24"/>
      <c r="DJ159" s="24"/>
      <c r="DK159" s="24"/>
      <c r="DL159" s="24"/>
      <c r="DM159" s="24"/>
      <c r="DN159" s="24"/>
      <c r="DO159" s="24"/>
      <c r="DP159" s="24"/>
      <c r="DQ159" s="24"/>
      <c r="DR159" s="24"/>
      <c r="DS159" s="24"/>
      <c r="DT159" s="24"/>
      <c r="DU159" s="24"/>
      <c r="DV159" s="24"/>
      <c r="DW159" s="24"/>
      <c r="DX159" s="24"/>
      <c r="DY159" s="24"/>
      <c r="DZ159" s="24"/>
      <c r="EA159" s="24"/>
      <c r="EB159" s="24"/>
      <c r="EC159" s="24"/>
      <c r="ED159" s="24"/>
      <c r="EE159" s="24"/>
      <c r="EF159" s="24"/>
      <c r="EG159" s="24"/>
      <c r="EH159" s="24"/>
      <c r="EI159" s="24"/>
      <c r="EJ159" s="24"/>
      <c r="EK159" s="24"/>
      <c r="EL159" s="24"/>
      <c r="EM159" s="24"/>
      <c r="EN159" s="24"/>
      <c r="EO159" s="24"/>
      <c r="EP159" s="24"/>
      <c r="EQ159" s="24"/>
      <c r="ER159" s="24"/>
      <c r="ES159" s="24"/>
      <c r="ET159" s="24"/>
      <c r="EU159" s="24"/>
      <c r="EV159" s="24"/>
      <c r="EW159" s="24"/>
      <c r="EX159" s="24"/>
      <c r="EY159" s="24"/>
      <c r="EZ159" s="24"/>
      <c r="FA159" s="24"/>
      <c r="FB159" s="24"/>
      <c r="FC159" s="24"/>
      <c r="FD159" s="24"/>
      <c r="FE159" s="24"/>
      <c r="FF159" s="24"/>
      <c r="FG159" s="24"/>
      <c r="FH159" s="24"/>
      <c r="FI159" s="24"/>
      <c r="FJ159" s="24"/>
      <c r="FK159" s="24"/>
      <c r="FL159" s="24"/>
      <c r="FM159" s="24"/>
      <c r="FN159" s="24"/>
      <c r="FO159" s="24"/>
      <c r="FP159" s="24"/>
      <c r="FQ159" s="24"/>
      <c r="FR159" s="24"/>
      <c r="FS159" s="24"/>
      <c r="FT159" s="24"/>
      <c r="FU159" s="24"/>
      <c r="FV159" s="24"/>
      <c r="FW159" s="24"/>
      <c r="FX159" s="24"/>
      <c r="FY159" s="24"/>
      <c r="FZ159" s="24"/>
      <c r="GA159" s="24"/>
      <c r="GB159" s="24"/>
      <c r="GC159" s="24"/>
      <c r="GD159" s="24"/>
      <c r="GE159" s="24"/>
      <c r="GF159" s="24"/>
      <c r="GG159" s="24"/>
      <c r="GH159" s="24"/>
      <c r="GI159" s="24"/>
      <c r="GJ159" s="24"/>
      <c r="GK159" s="24"/>
      <c r="GL159" s="24"/>
      <c r="GM159" s="24"/>
      <c r="GN159" s="24"/>
      <c r="GO159" s="24"/>
      <c r="GP159" s="24"/>
      <c r="GQ159" s="24"/>
      <c r="GR159" s="24"/>
      <c r="GS159" s="24"/>
      <c r="GT159" s="24"/>
      <c r="GU159" s="24"/>
      <c r="GV159" s="24"/>
      <c r="GW159" s="24"/>
      <c r="GX159" s="24"/>
      <c r="GY159" s="24"/>
      <c r="GZ159" s="24"/>
      <c r="HA159" s="24"/>
      <c r="HB159" s="24"/>
      <c r="HC159" s="24"/>
      <c r="HD159" s="24"/>
      <c r="HE159" s="24"/>
      <c r="HF159" s="24"/>
      <c r="HG159" s="24"/>
      <c r="HH159" s="24"/>
      <c r="HI159" s="24"/>
      <c r="HJ159" s="24"/>
    </row>
    <row r="160" spans="1:218" ht="24.95" customHeight="1">
      <c r="A160" s="4708"/>
      <c r="B160" s="2101">
        <v>155</v>
      </c>
      <c r="C160" s="1774" t="s">
        <v>165</v>
      </c>
      <c r="D160" s="1734" t="s">
        <v>149</v>
      </c>
      <c r="E160" s="3094" t="s">
        <v>930</v>
      </c>
      <c r="F160" s="1736">
        <v>511.85</v>
      </c>
      <c r="G160" s="1736"/>
      <c r="H160" s="1736"/>
      <c r="I160" s="1736">
        <f t="shared" si="40"/>
        <v>154.83462499999999</v>
      </c>
      <c r="J160" s="1743" t="s">
        <v>2657</v>
      </c>
      <c r="K160" s="1057">
        <v>473</v>
      </c>
      <c r="L160" s="1057">
        <v>491</v>
      </c>
      <c r="M160" s="1057">
        <f t="shared" si="45"/>
        <v>18</v>
      </c>
      <c r="N160" s="1057">
        <v>1142</v>
      </c>
      <c r="O160" s="1057">
        <v>1153</v>
      </c>
      <c r="P160" s="1057">
        <f t="shared" si="47"/>
        <v>11</v>
      </c>
      <c r="Q160" s="1067">
        <v>329074</v>
      </c>
      <c r="R160" s="1067">
        <v>333422</v>
      </c>
      <c r="S160" s="1067">
        <f t="shared" ref="S160:S166" si="49">W160*X160</f>
        <v>4348</v>
      </c>
      <c r="T160" s="1057">
        <v>2530</v>
      </c>
      <c r="U160" s="1057">
        <v>2558</v>
      </c>
      <c r="V160" s="3680">
        <f>(U160-T160)*1</f>
        <v>28</v>
      </c>
      <c r="W160" s="240">
        <v>1</v>
      </c>
      <c r="X160" s="391">
        <f>R160-Q160</f>
        <v>4348</v>
      </c>
      <c r="Y160" s="391"/>
      <c r="Z160" s="1130" t="s">
        <v>1695</v>
      </c>
      <c r="AA160" s="1334">
        <v>22364</v>
      </c>
      <c r="AB160" s="1334">
        <v>22595</v>
      </c>
      <c r="AC160" s="1335">
        <v>1</v>
      </c>
      <c r="AD160" s="1334">
        <f>(AB160*AC160)-(AA160*AC160)</f>
        <v>231</v>
      </c>
      <c r="AE160" s="1330" t="s">
        <v>1692</v>
      </c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  <c r="AR160" s="24"/>
      <c r="AS160" s="24"/>
      <c r="AT160" s="24"/>
      <c r="AU160" s="24"/>
      <c r="AV160" s="24"/>
      <c r="AW160" s="24"/>
      <c r="AX160" s="24"/>
      <c r="AY160" s="24"/>
      <c r="AZ160" s="24"/>
      <c r="BA160" s="24"/>
      <c r="BB160" s="24"/>
      <c r="BC160" s="24"/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  <c r="CO160" s="24"/>
      <c r="CP160" s="24"/>
      <c r="CQ160" s="24"/>
      <c r="CR160" s="24"/>
      <c r="CS160" s="24"/>
      <c r="CT160" s="24"/>
      <c r="CU160" s="24"/>
      <c r="CV160" s="24"/>
      <c r="CW160" s="24"/>
      <c r="CX160" s="24"/>
      <c r="CY160" s="24"/>
      <c r="CZ160" s="24"/>
      <c r="DA160" s="24"/>
      <c r="DB160" s="24"/>
      <c r="DC160" s="24"/>
      <c r="DD160" s="24"/>
      <c r="DE160" s="24"/>
      <c r="DF160" s="24"/>
      <c r="DG160" s="24"/>
      <c r="DH160" s="24"/>
      <c r="DI160" s="24"/>
      <c r="DJ160" s="24"/>
      <c r="DK160" s="24"/>
      <c r="DL160" s="24"/>
      <c r="DM160" s="24"/>
      <c r="DN160" s="24"/>
      <c r="DO160" s="24"/>
      <c r="DP160" s="24"/>
      <c r="DQ160" s="24"/>
      <c r="DR160" s="24"/>
      <c r="DS160" s="24"/>
      <c r="DT160" s="24"/>
      <c r="DU160" s="24"/>
      <c r="DV160" s="24"/>
      <c r="DW160" s="24"/>
      <c r="DX160" s="24"/>
      <c r="DY160" s="24"/>
      <c r="DZ160" s="24"/>
      <c r="EA160" s="24"/>
      <c r="EB160" s="24"/>
      <c r="EC160" s="24"/>
      <c r="ED160" s="24"/>
      <c r="EE160" s="24"/>
      <c r="EF160" s="24"/>
      <c r="EG160" s="24"/>
      <c r="EH160" s="24"/>
      <c r="EI160" s="24"/>
      <c r="EJ160" s="24"/>
      <c r="EK160" s="24"/>
      <c r="EL160" s="24"/>
      <c r="EM160" s="24"/>
      <c r="EN160" s="24"/>
      <c r="EO160" s="24"/>
      <c r="EP160" s="24"/>
      <c r="EQ160" s="24"/>
      <c r="ER160" s="24"/>
      <c r="ES160" s="24"/>
      <c r="ET160" s="24"/>
      <c r="EU160" s="24"/>
      <c r="EV160" s="24"/>
      <c r="EW160" s="24"/>
      <c r="EX160" s="24"/>
      <c r="EY160" s="24"/>
      <c r="EZ160" s="24"/>
      <c r="FA160" s="24"/>
      <c r="FB160" s="24"/>
      <c r="FC160" s="24"/>
      <c r="FD160" s="24"/>
      <c r="FE160" s="24"/>
      <c r="FF160" s="24"/>
      <c r="FG160" s="24"/>
      <c r="FH160" s="24"/>
      <c r="FI160" s="24"/>
      <c r="FJ160" s="24"/>
      <c r="FK160" s="24"/>
      <c r="FL160" s="24"/>
      <c r="FM160" s="24"/>
      <c r="FN160" s="24"/>
      <c r="FO160" s="24"/>
      <c r="FP160" s="24"/>
      <c r="FQ160" s="24"/>
      <c r="FR160" s="24"/>
      <c r="FS160" s="24"/>
      <c r="FT160" s="24"/>
      <c r="FU160" s="24"/>
      <c r="FV160" s="24"/>
      <c r="FW160" s="24"/>
      <c r="FX160" s="24"/>
      <c r="FY160" s="24"/>
      <c r="FZ160" s="24"/>
      <c r="GA160" s="24"/>
      <c r="GB160" s="24"/>
      <c r="GC160" s="24"/>
      <c r="GD160" s="24"/>
      <c r="GE160" s="24"/>
      <c r="GF160" s="24"/>
      <c r="GG160" s="24"/>
      <c r="GH160" s="24"/>
      <c r="GI160" s="24"/>
      <c r="GJ160" s="24"/>
      <c r="GK160" s="24"/>
      <c r="GL160" s="24"/>
      <c r="GM160" s="24"/>
      <c r="GN160" s="24"/>
      <c r="GO160" s="24"/>
      <c r="GP160" s="24"/>
      <c r="GQ160" s="24"/>
      <c r="GR160" s="24"/>
      <c r="GS160" s="24"/>
      <c r="GT160" s="24"/>
      <c r="GU160" s="24"/>
      <c r="GV160" s="24"/>
      <c r="GW160" s="24"/>
      <c r="GX160" s="24"/>
      <c r="GY160" s="24"/>
      <c r="GZ160" s="24"/>
      <c r="HA160" s="24"/>
      <c r="HB160" s="24"/>
      <c r="HC160" s="24"/>
      <c r="HD160" s="24"/>
      <c r="HE160" s="24"/>
      <c r="HF160" s="24"/>
      <c r="HG160" s="24"/>
      <c r="HH160" s="24"/>
      <c r="HI160" s="24"/>
      <c r="HJ160" s="24"/>
    </row>
    <row r="161" spans="1:218" ht="24.95" customHeight="1">
      <c r="A161" s="4708"/>
      <c r="B161" s="2101">
        <v>156</v>
      </c>
      <c r="C161" s="1774" t="s">
        <v>165</v>
      </c>
      <c r="D161" s="1734"/>
      <c r="E161" s="3831" t="s">
        <v>3429</v>
      </c>
      <c r="F161" s="1751">
        <v>72.77</v>
      </c>
      <c r="G161" s="1751"/>
      <c r="H161" s="1751"/>
      <c r="I161" s="1751">
        <f t="shared" si="40"/>
        <v>22.012924999999999</v>
      </c>
      <c r="J161" s="1752" t="s">
        <v>3549</v>
      </c>
      <c r="K161" s="1057">
        <v>74</v>
      </c>
      <c r="L161" s="1057">
        <v>88</v>
      </c>
      <c r="M161" s="1057">
        <f t="shared" si="45"/>
        <v>14</v>
      </c>
      <c r="N161" s="1057">
        <v>162</v>
      </c>
      <c r="O161" s="1057">
        <v>222</v>
      </c>
      <c r="P161" s="1057">
        <f t="shared" si="47"/>
        <v>60</v>
      </c>
      <c r="Q161" s="1067">
        <v>117072</v>
      </c>
      <c r="R161" s="1067">
        <v>120975</v>
      </c>
      <c r="S161" s="1067">
        <f t="shared" si="49"/>
        <v>3903</v>
      </c>
      <c r="T161" s="1057">
        <v>15</v>
      </c>
      <c r="U161" s="1057">
        <v>15.04</v>
      </c>
      <c r="V161" s="3680">
        <f>U161-T161</f>
        <v>3.9999999999999147E-2</v>
      </c>
      <c r="W161" s="240">
        <v>1</v>
      </c>
      <c r="X161" s="391">
        <f>R161-Q161</f>
        <v>3903</v>
      </c>
      <c r="Y161" s="391"/>
      <c r="Z161" s="1130"/>
      <c r="AA161" s="1334"/>
      <c r="AB161" s="1334"/>
      <c r="AC161" s="1335"/>
      <c r="AD161" s="1334"/>
      <c r="AE161" s="1330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  <c r="AR161" s="24"/>
      <c r="AS161" s="24"/>
      <c r="AT161" s="24"/>
      <c r="AU161" s="24"/>
      <c r="AV161" s="24"/>
      <c r="AW161" s="24"/>
      <c r="AX161" s="24"/>
      <c r="AY161" s="24"/>
      <c r="AZ161" s="24"/>
      <c r="BA161" s="24"/>
      <c r="BB161" s="24"/>
      <c r="BC161" s="24"/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  <c r="CO161" s="24"/>
      <c r="CP161" s="24"/>
      <c r="CQ161" s="24"/>
      <c r="CR161" s="24"/>
      <c r="CS161" s="24"/>
      <c r="CT161" s="24"/>
      <c r="CU161" s="24"/>
      <c r="CV161" s="24"/>
      <c r="CW161" s="24"/>
      <c r="CX161" s="24"/>
      <c r="CY161" s="24"/>
      <c r="CZ161" s="24"/>
      <c r="DA161" s="24"/>
      <c r="DB161" s="24"/>
      <c r="DC161" s="24"/>
      <c r="DD161" s="24"/>
      <c r="DE161" s="24"/>
      <c r="DF161" s="24"/>
      <c r="DG161" s="24"/>
      <c r="DH161" s="24"/>
      <c r="DI161" s="24"/>
      <c r="DJ161" s="24"/>
      <c r="DK161" s="24"/>
      <c r="DL161" s="24"/>
      <c r="DM161" s="24"/>
      <c r="DN161" s="24"/>
      <c r="DO161" s="24"/>
      <c r="DP161" s="24"/>
      <c r="DQ161" s="24"/>
      <c r="DR161" s="24"/>
      <c r="DS161" s="24"/>
      <c r="DT161" s="24"/>
      <c r="DU161" s="24"/>
      <c r="DV161" s="24"/>
      <c r="DW161" s="24"/>
      <c r="DX161" s="24"/>
      <c r="DY161" s="24"/>
      <c r="DZ161" s="24"/>
      <c r="EA161" s="24"/>
      <c r="EB161" s="24"/>
      <c r="EC161" s="24"/>
      <c r="ED161" s="24"/>
      <c r="EE161" s="24"/>
      <c r="EF161" s="24"/>
      <c r="EG161" s="24"/>
      <c r="EH161" s="24"/>
      <c r="EI161" s="24"/>
      <c r="EJ161" s="24"/>
      <c r="EK161" s="24"/>
      <c r="EL161" s="24"/>
      <c r="EM161" s="24"/>
      <c r="EN161" s="24"/>
      <c r="EO161" s="24"/>
      <c r="EP161" s="24"/>
      <c r="EQ161" s="24"/>
      <c r="ER161" s="24"/>
      <c r="ES161" s="24"/>
      <c r="ET161" s="24"/>
      <c r="EU161" s="24"/>
      <c r="EV161" s="24"/>
      <c r="EW161" s="24"/>
      <c r="EX161" s="24"/>
      <c r="EY161" s="24"/>
      <c r="EZ161" s="24"/>
      <c r="FA161" s="24"/>
      <c r="FB161" s="24"/>
      <c r="FC161" s="24"/>
      <c r="FD161" s="24"/>
      <c r="FE161" s="24"/>
      <c r="FF161" s="24"/>
      <c r="FG161" s="24"/>
      <c r="FH161" s="24"/>
      <c r="FI161" s="24"/>
      <c r="FJ161" s="24"/>
      <c r="FK161" s="24"/>
      <c r="FL161" s="24"/>
      <c r="FM161" s="24"/>
      <c r="FN161" s="24"/>
      <c r="FO161" s="24"/>
      <c r="FP161" s="24"/>
      <c r="FQ161" s="24"/>
      <c r="FR161" s="24"/>
      <c r="FS161" s="24"/>
      <c r="FT161" s="24"/>
      <c r="FU161" s="24"/>
      <c r="FV161" s="24"/>
      <c r="FW161" s="24"/>
      <c r="FX161" s="24"/>
      <c r="FY161" s="24"/>
      <c r="FZ161" s="24"/>
      <c r="GA161" s="24"/>
      <c r="GB161" s="24"/>
      <c r="GC161" s="24"/>
      <c r="GD161" s="24"/>
      <c r="GE161" s="24"/>
      <c r="GF161" s="24"/>
      <c r="GG161" s="24"/>
      <c r="GH161" s="24"/>
      <c r="GI161" s="24"/>
      <c r="GJ161" s="24"/>
      <c r="GK161" s="24"/>
      <c r="GL161" s="24"/>
      <c r="GM161" s="24"/>
      <c r="GN161" s="24"/>
      <c r="GO161" s="24"/>
      <c r="GP161" s="24"/>
      <c r="GQ161" s="24"/>
      <c r="GR161" s="24"/>
      <c r="GS161" s="24"/>
      <c r="GT161" s="24"/>
      <c r="GU161" s="24"/>
      <c r="GV161" s="24"/>
      <c r="GW161" s="24"/>
      <c r="GX161" s="24"/>
      <c r="GY161" s="24"/>
      <c r="GZ161" s="24"/>
      <c r="HA161" s="24"/>
      <c r="HB161" s="24"/>
      <c r="HC161" s="24"/>
      <c r="HD161" s="24"/>
      <c r="HE161" s="24"/>
      <c r="HF161" s="24"/>
      <c r="HG161" s="24"/>
      <c r="HH161" s="24"/>
      <c r="HI161" s="24"/>
      <c r="HJ161" s="24"/>
    </row>
    <row r="162" spans="1:218" ht="24.95" customHeight="1">
      <c r="A162" s="4708"/>
      <c r="B162" s="2101">
        <v>157</v>
      </c>
      <c r="C162" s="1774" t="s">
        <v>165</v>
      </c>
      <c r="D162" s="1734" t="s">
        <v>149</v>
      </c>
      <c r="E162" s="3831" t="s">
        <v>3430</v>
      </c>
      <c r="F162" s="1751">
        <v>71.72</v>
      </c>
      <c r="G162" s="1751"/>
      <c r="H162" s="1751"/>
      <c r="I162" s="1751">
        <f t="shared" si="40"/>
        <v>21.6953</v>
      </c>
      <c r="J162" s="1752" t="s">
        <v>3431</v>
      </c>
      <c r="K162" s="1057">
        <v>62</v>
      </c>
      <c r="L162" s="1057">
        <v>63</v>
      </c>
      <c r="M162" s="3689">
        <f t="shared" si="45"/>
        <v>1</v>
      </c>
      <c r="N162" s="1057">
        <v>74</v>
      </c>
      <c r="O162" s="1057">
        <v>74</v>
      </c>
      <c r="P162" s="3689">
        <f t="shared" si="47"/>
        <v>0</v>
      </c>
      <c r="Q162" s="1067">
        <v>4605</v>
      </c>
      <c r="R162" s="1067">
        <v>5362</v>
      </c>
      <c r="S162" s="1068">
        <f t="shared" si="49"/>
        <v>757</v>
      </c>
      <c r="T162" s="1057">
        <v>1</v>
      </c>
      <c r="U162" s="1057">
        <v>1</v>
      </c>
      <c r="V162" s="3680">
        <f>U162-T162</f>
        <v>0</v>
      </c>
      <c r="W162" s="240">
        <v>1</v>
      </c>
      <c r="X162" s="391">
        <f t="shared" si="46"/>
        <v>757</v>
      </c>
      <c r="Y162" s="391"/>
      <c r="Z162" s="1130" t="s">
        <v>1696</v>
      </c>
      <c r="AA162" s="1336">
        <v>38832.400000000001</v>
      </c>
      <c r="AB162" s="1336">
        <v>39105.9</v>
      </c>
      <c r="AC162" s="1337">
        <v>1</v>
      </c>
      <c r="AD162" s="1336">
        <f>(AB162*AC162)-(AA162*AC162)</f>
        <v>273.5</v>
      </c>
      <c r="AE162" s="1331" t="s">
        <v>1692</v>
      </c>
      <c r="AF162" s="24"/>
      <c r="AG162" s="24"/>
      <c r="AH162" s="24"/>
      <c r="AI162" s="24"/>
      <c r="AJ162" s="24"/>
      <c r="AK162" s="24"/>
      <c r="AL162" s="24"/>
      <c r="AM162" s="24"/>
      <c r="AN162" s="24"/>
      <c r="AO162" s="123">
        <f>AP162*$AP$1</f>
        <v>0</v>
      </c>
      <c r="AP162" s="479">
        <f>U162-T162</f>
        <v>0</v>
      </c>
      <c r="AQ162" s="24"/>
      <c r="AR162" s="24"/>
      <c r="AS162" s="24"/>
      <c r="AT162" s="24"/>
      <c r="AU162" s="24"/>
      <c r="AV162" s="24"/>
      <c r="AW162" s="24"/>
      <c r="AX162" s="24"/>
      <c r="AY162" s="24"/>
      <c r="AZ162" s="24"/>
      <c r="BA162" s="24"/>
      <c r="BB162" s="24"/>
      <c r="BC162" s="24"/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  <c r="CO162" s="24"/>
      <c r="CP162" s="24"/>
      <c r="CQ162" s="24"/>
      <c r="CR162" s="24"/>
      <c r="CS162" s="24"/>
      <c r="CT162" s="24"/>
      <c r="CU162" s="24"/>
      <c r="CV162" s="24"/>
      <c r="CW162" s="24"/>
      <c r="CX162" s="24"/>
      <c r="CY162" s="24"/>
      <c r="CZ162" s="24"/>
      <c r="DA162" s="24"/>
      <c r="DB162" s="24"/>
      <c r="DC162" s="24"/>
      <c r="DD162" s="24"/>
      <c r="DE162" s="24"/>
      <c r="DF162" s="24"/>
      <c r="DG162" s="24"/>
      <c r="DH162" s="24"/>
      <c r="DI162" s="24"/>
      <c r="DJ162" s="24"/>
      <c r="DK162" s="24"/>
      <c r="DL162" s="24"/>
      <c r="DM162" s="24"/>
      <c r="DN162" s="24"/>
      <c r="DO162" s="24"/>
      <c r="DP162" s="24"/>
      <c r="DQ162" s="24"/>
      <c r="DR162" s="24"/>
      <c r="DS162" s="24"/>
      <c r="DT162" s="24"/>
      <c r="DU162" s="24"/>
      <c r="DV162" s="24"/>
      <c r="DW162" s="24"/>
      <c r="DX162" s="24"/>
      <c r="DY162" s="24"/>
      <c r="DZ162" s="24"/>
      <c r="EA162" s="24"/>
      <c r="EB162" s="24"/>
      <c r="EC162" s="24"/>
      <c r="ED162" s="24"/>
      <c r="EE162" s="24"/>
      <c r="EF162" s="24"/>
      <c r="EG162" s="24"/>
      <c r="EH162" s="24"/>
      <c r="EI162" s="24"/>
      <c r="EJ162" s="24"/>
      <c r="EK162" s="24"/>
      <c r="EL162" s="24"/>
      <c r="EM162" s="24"/>
      <c r="EN162" s="24"/>
      <c r="EO162" s="24"/>
      <c r="EP162" s="24"/>
      <c r="EQ162" s="24"/>
      <c r="ER162" s="24"/>
      <c r="ES162" s="24"/>
      <c r="ET162" s="24"/>
      <c r="EU162" s="24"/>
      <c r="EV162" s="24"/>
      <c r="EW162" s="24"/>
      <c r="EX162" s="24"/>
      <c r="EY162" s="24"/>
      <c r="EZ162" s="24"/>
      <c r="FA162" s="24"/>
      <c r="FB162" s="24"/>
      <c r="FC162" s="24"/>
      <c r="FD162" s="24"/>
      <c r="FE162" s="24"/>
      <c r="FF162" s="24"/>
      <c r="FG162" s="24"/>
      <c r="FH162" s="24"/>
      <c r="FI162" s="24"/>
      <c r="FJ162" s="24"/>
      <c r="FK162" s="24"/>
      <c r="FL162" s="24"/>
      <c r="FM162" s="24"/>
      <c r="FN162" s="24"/>
      <c r="FO162" s="24"/>
      <c r="FP162" s="24"/>
      <c r="FQ162" s="24"/>
      <c r="FR162" s="24"/>
      <c r="FS162" s="24"/>
      <c r="FT162" s="24"/>
      <c r="FU162" s="24"/>
      <c r="FV162" s="24"/>
      <c r="FW162" s="24"/>
      <c r="FX162" s="24"/>
      <c r="FY162" s="24"/>
      <c r="FZ162" s="24"/>
      <c r="GA162" s="24"/>
      <c r="GB162" s="24"/>
      <c r="GC162" s="24"/>
      <c r="GD162" s="24"/>
      <c r="GE162" s="24"/>
      <c r="GF162" s="24"/>
      <c r="GG162" s="24"/>
      <c r="GH162" s="24"/>
      <c r="GI162" s="24"/>
      <c r="GJ162" s="24"/>
      <c r="GK162" s="24"/>
      <c r="GL162" s="24"/>
      <c r="GM162" s="24"/>
      <c r="GN162" s="24"/>
      <c r="GO162" s="24"/>
      <c r="GP162" s="24"/>
      <c r="GQ162" s="24"/>
      <c r="GR162" s="24"/>
      <c r="GS162" s="24"/>
      <c r="GT162" s="24"/>
      <c r="GU162" s="24"/>
      <c r="GV162" s="24"/>
      <c r="GW162" s="24"/>
      <c r="GX162" s="24"/>
      <c r="GY162" s="24"/>
      <c r="GZ162" s="24"/>
      <c r="HA162" s="24"/>
      <c r="HB162" s="24"/>
      <c r="HC162" s="24"/>
      <c r="HD162" s="24"/>
      <c r="HE162" s="24"/>
      <c r="HF162" s="24"/>
      <c r="HG162" s="24"/>
      <c r="HH162" s="24"/>
      <c r="HI162" s="24"/>
      <c r="HJ162" s="24"/>
    </row>
    <row r="163" spans="1:218" ht="24.95" customHeight="1" thickBot="1">
      <c r="A163" s="4708"/>
      <c r="B163" s="2101">
        <v>158</v>
      </c>
      <c r="C163" s="1774" t="s">
        <v>165</v>
      </c>
      <c r="D163" s="1734" t="s">
        <v>149</v>
      </c>
      <c r="E163" s="3094" t="s">
        <v>926</v>
      </c>
      <c r="F163" s="1736">
        <v>70.66</v>
      </c>
      <c r="G163" s="1736"/>
      <c r="H163" s="1736"/>
      <c r="I163" s="1736">
        <f t="shared" si="40"/>
        <v>21.374649999999999</v>
      </c>
      <c r="J163" s="1737" t="s">
        <v>2301</v>
      </c>
      <c r="K163" s="1057">
        <v>777</v>
      </c>
      <c r="L163" s="1057">
        <v>791</v>
      </c>
      <c r="M163" s="1057">
        <f t="shared" si="45"/>
        <v>14</v>
      </c>
      <c r="N163" s="1057">
        <v>2546</v>
      </c>
      <c r="O163" s="1057">
        <v>2607</v>
      </c>
      <c r="P163" s="1057">
        <f t="shared" si="47"/>
        <v>61</v>
      </c>
      <c r="Q163" s="1067">
        <v>193025</v>
      </c>
      <c r="R163" s="1067">
        <v>194988</v>
      </c>
      <c r="S163" s="1067">
        <f t="shared" si="49"/>
        <v>1963</v>
      </c>
      <c r="T163" s="1057"/>
      <c r="U163" s="1057"/>
      <c r="V163" s="1057"/>
      <c r="W163" s="240">
        <v>1</v>
      </c>
      <c r="X163" s="391">
        <f t="shared" si="46"/>
        <v>1963</v>
      </c>
      <c r="Y163" s="391"/>
      <c r="Z163" s="1133" t="s">
        <v>168</v>
      </c>
      <c r="AA163" s="1121">
        <f>AA158*AC158+AA159*AC159+AA160*AC160+AA162*AC162</f>
        <v>229941.9</v>
      </c>
      <c r="AB163" s="1121">
        <f>AB158*AC158+AB159*AC159+AB160*AC160+AB162*AC162</f>
        <v>233355.8</v>
      </c>
      <c r="AC163" s="1134"/>
      <c r="AD163" s="1121">
        <f>SUM(AD158:AD162)</f>
        <v>3413.9000000000015</v>
      </c>
      <c r="AE163" s="1135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  <c r="CO163" s="24"/>
      <c r="CP163" s="24"/>
      <c r="CQ163" s="24"/>
      <c r="CR163" s="24"/>
      <c r="CS163" s="24"/>
      <c r="CT163" s="24"/>
      <c r="CU163" s="24"/>
      <c r="CV163" s="24"/>
      <c r="CW163" s="24"/>
      <c r="CX163" s="24"/>
      <c r="CY163" s="24"/>
      <c r="CZ163" s="24"/>
      <c r="DA163" s="24"/>
      <c r="DB163" s="24"/>
      <c r="DC163" s="24"/>
      <c r="DD163" s="24"/>
      <c r="DE163" s="24"/>
      <c r="DF163" s="24"/>
      <c r="DG163" s="24"/>
      <c r="DH163" s="24"/>
      <c r="DI163" s="24"/>
      <c r="DJ163" s="24"/>
      <c r="DK163" s="24"/>
      <c r="DL163" s="24"/>
      <c r="DM163" s="24"/>
      <c r="DN163" s="24"/>
      <c r="DO163" s="24"/>
      <c r="DP163" s="24"/>
      <c r="DQ163" s="24"/>
      <c r="DR163" s="24"/>
      <c r="DS163" s="24"/>
      <c r="DT163" s="24"/>
      <c r="DU163" s="24"/>
      <c r="DV163" s="24"/>
      <c r="DW163" s="24"/>
      <c r="DX163" s="24"/>
      <c r="DY163" s="24"/>
      <c r="DZ163" s="24"/>
      <c r="EA163" s="24"/>
      <c r="EB163" s="24"/>
      <c r="EC163" s="24"/>
      <c r="ED163" s="24"/>
      <c r="EE163" s="24"/>
      <c r="EF163" s="24"/>
      <c r="EG163" s="24"/>
      <c r="EH163" s="24"/>
      <c r="EI163" s="24"/>
      <c r="EJ163" s="24"/>
      <c r="EK163" s="24"/>
      <c r="EL163" s="24"/>
      <c r="EM163" s="24"/>
      <c r="EN163" s="24"/>
      <c r="EO163" s="24"/>
      <c r="EP163" s="24"/>
      <c r="EQ163" s="24"/>
      <c r="ER163" s="24"/>
      <c r="ES163" s="24"/>
      <c r="ET163" s="24"/>
      <c r="EU163" s="24"/>
      <c r="EV163" s="24"/>
      <c r="EW163" s="24"/>
      <c r="EX163" s="24"/>
      <c r="EY163" s="24"/>
      <c r="EZ163" s="24"/>
      <c r="FA163" s="24"/>
      <c r="FB163" s="24"/>
      <c r="FC163" s="24"/>
      <c r="FD163" s="24"/>
      <c r="FE163" s="24"/>
      <c r="FF163" s="24"/>
      <c r="FG163" s="24"/>
      <c r="FH163" s="24"/>
      <c r="FI163" s="24"/>
      <c r="FJ163" s="24"/>
      <c r="FK163" s="24"/>
      <c r="FL163" s="24"/>
      <c r="FM163" s="24"/>
      <c r="FN163" s="24"/>
      <c r="FO163" s="24"/>
      <c r="FP163" s="24"/>
      <c r="FQ163" s="24"/>
      <c r="FR163" s="24"/>
      <c r="FS163" s="24"/>
      <c r="FT163" s="24"/>
      <c r="FU163" s="24"/>
      <c r="FV163" s="24"/>
      <c r="FW163" s="24"/>
      <c r="FX163" s="24"/>
      <c r="FY163" s="24"/>
      <c r="FZ163" s="24"/>
      <c r="GA163" s="24"/>
      <c r="GB163" s="24"/>
      <c r="GC163" s="24"/>
      <c r="GD163" s="24"/>
      <c r="GE163" s="24"/>
      <c r="GF163" s="24"/>
      <c r="GG163" s="24"/>
      <c r="GH163" s="24"/>
      <c r="GI163" s="24"/>
      <c r="GJ163" s="24"/>
      <c r="GK163" s="24"/>
      <c r="GL163" s="24"/>
      <c r="GM163" s="24"/>
      <c r="GN163" s="24"/>
      <c r="GO163" s="24"/>
      <c r="GP163" s="24"/>
      <c r="GQ163" s="24"/>
      <c r="GR163" s="24"/>
      <c r="GS163" s="24"/>
      <c r="GT163" s="24"/>
      <c r="GU163" s="24"/>
      <c r="GV163" s="24"/>
      <c r="GW163" s="24"/>
      <c r="GX163" s="24"/>
      <c r="GY163" s="24"/>
      <c r="GZ163" s="24"/>
      <c r="HA163" s="24"/>
      <c r="HB163" s="24"/>
      <c r="HC163" s="24"/>
      <c r="HD163" s="24"/>
      <c r="HE163" s="24"/>
      <c r="HF163" s="24"/>
      <c r="HG163" s="24"/>
      <c r="HH163" s="24"/>
      <c r="HI163" s="24"/>
      <c r="HJ163" s="24"/>
    </row>
    <row r="164" spans="1:218" ht="24.95" customHeight="1">
      <c r="A164" s="4708"/>
      <c r="B164" s="2101">
        <v>159</v>
      </c>
      <c r="C164" s="1774" t="s">
        <v>165</v>
      </c>
      <c r="D164" s="1734" t="s">
        <v>149</v>
      </c>
      <c r="E164" s="3094" t="s">
        <v>855</v>
      </c>
      <c r="F164" s="1751">
        <v>68.3</v>
      </c>
      <c r="G164" s="1751"/>
      <c r="H164" s="1751"/>
      <c r="I164" s="1751">
        <f t="shared" si="40"/>
        <v>20.66075</v>
      </c>
      <c r="J164" s="1737" t="s">
        <v>1713</v>
      </c>
      <c r="K164" s="1057">
        <v>3456</v>
      </c>
      <c r="L164" s="1057">
        <v>3481</v>
      </c>
      <c r="M164" s="1057">
        <f t="shared" ref="M164:M204" si="50">L164-K164</f>
        <v>25</v>
      </c>
      <c r="N164" s="1057">
        <v>6302</v>
      </c>
      <c r="O164" s="1057">
        <v>6377</v>
      </c>
      <c r="P164" s="1057">
        <f t="shared" si="47"/>
        <v>75</v>
      </c>
      <c r="Q164" s="1067">
        <v>218996</v>
      </c>
      <c r="R164" s="1067">
        <v>221062</v>
      </c>
      <c r="S164" s="1067">
        <f t="shared" si="49"/>
        <v>2066</v>
      </c>
      <c r="T164" s="1057">
        <v>297</v>
      </c>
      <c r="U164" s="1057">
        <v>301.10000000000002</v>
      </c>
      <c r="V164" s="1067">
        <f t="shared" ref="V164" si="51">(U164-T164)</f>
        <v>4.1000000000000227</v>
      </c>
      <c r="W164" s="240">
        <v>1</v>
      </c>
      <c r="X164" s="391">
        <f t="shared" si="46"/>
        <v>2066</v>
      </c>
      <c r="Y164" s="391"/>
      <c r="AD164" s="487"/>
      <c r="AE164" s="488"/>
      <c r="AF164" s="479"/>
      <c r="AG164" s="24"/>
      <c r="AH164" s="24"/>
      <c r="AI164" s="475"/>
      <c r="AJ164" s="24"/>
      <c r="AK164" s="24"/>
      <c r="AL164" s="24"/>
      <c r="AM164" s="24"/>
      <c r="AN164" s="24"/>
      <c r="AO164" s="123">
        <f>AP164*$AP$1</f>
        <v>0</v>
      </c>
      <c r="AP164" s="479">
        <f>U164-T164</f>
        <v>4.1000000000000227</v>
      </c>
      <c r="AQ164" s="24"/>
      <c r="AR164" s="24"/>
      <c r="AS164" s="24"/>
      <c r="AT164" s="24"/>
      <c r="AU164" s="24"/>
      <c r="AV164" s="24"/>
      <c r="AW164" s="24"/>
      <c r="AX164" s="24"/>
      <c r="AY164" s="24"/>
      <c r="AZ164" s="24"/>
      <c r="BA164" s="24"/>
      <c r="BB164" s="24"/>
      <c r="BC164" s="24"/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  <c r="CC164" s="24"/>
      <c r="CD164" s="24"/>
      <c r="CE164" s="24"/>
      <c r="CF164" s="24"/>
      <c r="CG164" s="24"/>
      <c r="CH164" s="24"/>
      <c r="CI164" s="24"/>
      <c r="CJ164" s="24"/>
      <c r="CK164" s="24"/>
      <c r="CL164" s="24"/>
      <c r="CM164" s="24"/>
      <c r="CN164" s="24"/>
      <c r="CO164" s="24"/>
      <c r="CP164" s="24"/>
      <c r="CQ164" s="24"/>
      <c r="CR164" s="24"/>
      <c r="CS164" s="24"/>
      <c r="CT164" s="24"/>
      <c r="CU164" s="24"/>
      <c r="CV164" s="24"/>
      <c r="CW164" s="24"/>
      <c r="CX164" s="24"/>
      <c r="CY164" s="24"/>
      <c r="CZ164" s="24"/>
      <c r="DA164" s="24"/>
      <c r="DB164" s="24"/>
      <c r="DC164" s="24"/>
      <c r="DD164" s="24"/>
      <c r="DE164" s="24"/>
      <c r="DF164" s="24"/>
      <c r="DG164" s="24"/>
      <c r="DH164" s="24"/>
      <c r="DI164" s="24"/>
      <c r="DJ164" s="24"/>
      <c r="DK164" s="24"/>
      <c r="DL164" s="24"/>
      <c r="DM164" s="24"/>
      <c r="DN164" s="24"/>
      <c r="DO164" s="24"/>
      <c r="DP164" s="24"/>
      <c r="DQ164" s="24"/>
      <c r="DR164" s="24"/>
      <c r="DS164" s="24"/>
      <c r="DT164" s="24"/>
      <c r="DU164" s="24"/>
      <c r="DV164" s="24"/>
      <c r="DW164" s="24"/>
      <c r="DX164" s="24"/>
      <c r="DY164" s="24"/>
      <c r="DZ164" s="24"/>
      <c r="EA164" s="24"/>
      <c r="EB164" s="24"/>
      <c r="EC164" s="24"/>
      <c r="ED164" s="24"/>
      <c r="EE164" s="24"/>
      <c r="EF164" s="24"/>
      <c r="EG164" s="24"/>
      <c r="EH164" s="24"/>
      <c r="EI164" s="24"/>
      <c r="EJ164" s="24"/>
      <c r="EK164" s="24"/>
      <c r="EL164" s="24"/>
      <c r="EM164" s="24"/>
      <c r="EN164" s="24"/>
      <c r="EO164" s="24"/>
      <c r="EP164" s="24"/>
      <c r="EQ164" s="24"/>
      <c r="ER164" s="24"/>
      <c r="ES164" s="24"/>
      <c r="ET164" s="24"/>
      <c r="EU164" s="24"/>
      <c r="EV164" s="24"/>
      <c r="EW164" s="24"/>
      <c r="EX164" s="24"/>
      <c r="EY164" s="24"/>
      <c r="EZ164" s="24"/>
      <c r="FA164" s="24"/>
      <c r="FB164" s="24"/>
      <c r="FC164" s="24"/>
      <c r="FD164" s="24"/>
      <c r="FE164" s="24"/>
      <c r="FF164" s="24"/>
      <c r="FG164" s="24"/>
      <c r="FH164" s="24"/>
      <c r="FI164" s="24"/>
      <c r="FJ164" s="24"/>
      <c r="FK164" s="24"/>
      <c r="FL164" s="24"/>
      <c r="FM164" s="24"/>
      <c r="FN164" s="24"/>
      <c r="FO164" s="24"/>
      <c r="FP164" s="24"/>
      <c r="FQ164" s="24"/>
      <c r="FR164" s="24"/>
      <c r="FS164" s="24"/>
      <c r="FT164" s="24"/>
      <c r="FU164" s="24"/>
      <c r="FV164" s="24"/>
      <c r="FW164" s="24"/>
      <c r="FX164" s="24"/>
      <c r="FY164" s="24"/>
      <c r="FZ164" s="24"/>
      <c r="GA164" s="24"/>
      <c r="GB164" s="24"/>
      <c r="GC164" s="24"/>
      <c r="GD164" s="24"/>
      <c r="GE164" s="24"/>
      <c r="GF164" s="24"/>
      <c r="GG164" s="24"/>
      <c r="GH164" s="24"/>
      <c r="GI164" s="24"/>
      <c r="GJ164" s="24"/>
      <c r="GK164" s="24"/>
      <c r="GL164" s="24"/>
      <c r="GM164" s="24"/>
      <c r="GN164" s="24"/>
      <c r="GO164" s="24"/>
      <c r="GP164" s="24"/>
      <c r="GQ164" s="24"/>
      <c r="GR164" s="24"/>
      <c r="GS164" s="24"/>
      <c r="GT164" s="24"/>
      <c r="GU164" s="24"/>
      <c r="GV164" s="24"/>
      <c r="GW164" s="24"/>
      <c r="GX164" s="24"/>
      <c r="GY164" s="24"/>
      <c r="GZ164" s="24"/>
      <c r="HA164" s="24"/>
      <c r="HB164" s="24"/>
      <c r="HC164" s="24"/>
      <c r="HD164" s="24"/>
      <c r="HE164" s="24"/>
      <c r="HF164" s="24"/>
      <c r="HG164" s="24"/>
      <c r="HH164" s="24"/>
      <c r="HI164" s="24"/>
      <c r="HJ164" s="24"/>
    </row>
    <row r="165" spans="1:218" ht="24.95" customHeight="1">
      <c r="A165" s="4708"/>
      <c r="B165" s="2101">
        <v>160</v>
      </c>
      <c r="C165" s="1774" t="s">
        <v>165</v>
      </c>
      <c r="D165" s="1734" t="s">
        <v>149</v>
      </c>
      <c r="E165" s="3094" t="s">
        <v>845</v>
      </c>
      <c r="F165" s="1736">
        <v>68.34</v>
      </c>
      <c r="G165" s="1736"/>
      <c r="H165" s="1736"/>
      <c r="I165" s="1736">
        <v>20.68</v>
      </c>
      <c r="J165" s="1737" t="s">
        <v>1592</v>
      </c>
      <c r="K165" s="1057">
        <v>2543</v>
      </c>
      <c r="L165" s="1057">
        <v>2576</v>
      </c>
      <c r="M165" s="1057">
        <f t="shared" si="50"/>
        <v>33</v>
      </c>
      <c r="N165" s="1057">
        <v>5102</v>
      </c>
      <c r="O165" s="1057">
        <v>5194</v>
      </c>
      <c r="P165" s="1057">
        <f t="shared" si="47"/>
        <v>92</v>
      </c>
      <c r="Q165" s="1067">
        <v>271078</v>
      </c>
      <c r="R165" s="1067">
        <v>274133</v>
      </c>
      <c r="S165" s="1067">
        <f t="shared" si="49"/>
        <v>3055</v>
      </c>
      <c r="T165" s="1057">
        <v>2267</v>
      </c>
      <c r="U165" s="1057">
        <v>2267</v>
      </c>
      <c r="V165" s="1057">
        <f>(U165-T165)</f>
        <v>0</v>
      </c>
      <c r="W165" s="240">
        <v>1</v>
      </c>
      <c r="X165" s="391">
        <f t="shared" si="46"/>
        <v>3055</v>
      </c>
      <c r="Y165" s="391"/>
      <c r="AD165" s="487"/>
      <c r="AE165" s="488"/>
      <c r="AF165" s="486"/>
      <c r="AG165" s="482"/>
      <c r="AH165" s="24"/>
      <c r="AI165" s="24"/>
      <c r="AJ165" s="24"/>
      <c r="AK165" s="24"/>
      <c r="AL165" s="24"/>
      <c r="AM165" s="24"/>
      <c r="AN165" s="24"/>
      <c r="AO165" s="123">
        <f>AP165*$AP$1</f>
        <v>0</v>
      </c>
      <c r="AP165" s="479">
        <f>U165-T165</f>
        <v>0</v>
      </c>
      <c r="AQ165" s="24"/>
      <c r="AR165" s="24"/>
      <c r="AS165" s="24"/>
      <c r="AT165" s="24"/>
      <c r="AU165" s="24"/>
      <c r="AV165" s="24"/>
      <c r="AW165" s="24"/>
      <c r="AX165" s="24"/>
      <c r="AY165" s="24"/>
      <c r="AZ165" s="24"/>
      <c r="BA165" s="24"/>
      <c r="BB165" s="24"/>
      <c r="BC165" s="24"/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  <c r="CC165" s="24"/>
      <c r="CD165" s="24"/>
      <c r="CE165" s="24"/>
      <c r="CF165" s="24"/>
      <c r="CG165" s="24"/>
      <c r="CH165" s="24"/>
      <c r="CI165" s="24"/>
      <c r="CJ165" s="24"/>
      <c r="CK165" s="24"/>
      <c r="CL165" s="24"/>
      <c r="CM165" s="24"/>
      <c r="CN165" s="24"/>
      <c r="CO165" s="24"/>
      <c r="CP165" s="24"/>
      <c r="CQ165" s="24"/>
      <c r="CR165" s="24"/>
      <c r="CS165" s="24"/>
      <c r="CT165" s="24"/>
      <c r="CU165" s="24"/>
      <c r="CV165" s="24"/>
      <c r="CW165" s="24"/>
      <c r="CX165" s="24"/>
      <c r="CY165" s="24"/>
      <c r="CZ165" s="24"/>
      <c r="DA165" s="24"/>
      <c r="DB165" s="24"/>
      <c r="DC165" s="24"/>
      <c r="DD165" s="24"/>
      <c r="DE165" s="24"/>
      <c r="DF165" s="24"/>
      <c r="DG165" s="24"/>
      <c r="DH165" s="24"/>
      <c r="DI165" s="24"/>
      <c r="DJ165" s="24"/>
      <c r="DK165" s="24"/>
      <c r="DL165" s="24"/>
      <c r="DM165" s="24"/>
      <c r="DN165" s="24"/>
      <c r="DO165" s="24"/>
      <c r="DP165" s="24"/>
      <c r="DQ165" s="24"/>
      <c r="DR165" s="24"/>
      <c r="DS165" s="24"/>
      <c r="DT165" s="24"/>
      <c r="DU165" s="24"/>
      <c r="DV165" s="24"/>
      <c r="DW165" s="24"/>
      <c r="DX165" s="24"/>
      <c r="DY165" s="24"/>
      <c r="DZ165" s="24"/>
      <c r="EA165" s="24"/>
      <c r="EB165" s="24"/>
      <c r="EC165" s="24"/>
      <c r="ED165" s="24"/>
      <c r="EE165" s="24"/>
      <c r="EF165" s="24"/>
      <c r="EG165" s="24"/>
      <c r="EH165" s="24"/>
      <c r="EI165" s="24"/>
      <c r="EJ165" s="24"/>
      <c r="EK165" s="24"/>
      <c r="EL165" s="24"/>
      <c r="EM165" s="24"/>
      <c r="EN165" s="24"/>
      <c r="EO165" s="24"/>
      <c r="EP165" s="24"/>
      <c r="EQ165" s="24"/>
      <c r="ER165" s="24"/>
      <c r="ES165" s="24"/>
      <c r="ET165" s="24"/>
      <c r="EU165" s="24"/>
      <c r="EV165" s="24"/>
      <c r="EW165" s="24"/>
      <c r="EX165" s="24"/>
      <c r="EY165" s="24"/>
      <c r="EZ165" s="24"/>
      <c r="FA165" s="24"/>
      <c r="FB165" s="24"/>
      <c r="FC165" s="24"/>
      <c r="FD165" s="24"/>
      <c r="FE165" s="24"/>
      <c r="FF165" s="24"/>
      <c r="FG165" s="24"/>
      <c r="FH165" s="24"/>
      <c r="FI165" s="24"/>
      <c r="FJ165" s="24"/>
      <c r="FK165" s="24"/>
      <c r="FL165" s="24"/>
      <c r="FM165" s="24"/>
      <c r="FN165" s="24"/>
      <c r="FO165" s="24"/>
      <c r="FP165" s="24"/>
      <c r="FQ165" s="24"/>
      <c r="FR165" s="24"/>
      <c r="FS165" s="24"/>
      <c r="FT165" s="24"/>
      <c r="FU165" s="24"/>
      <c r="FV165" s="24"/>
      <c r="FW165" s="24"/>
      <c r="FX165" s="24"/>
      <c r="FY165" s="24"/>
      <c r="FZ165" s="24"/>
      <c r="GA165" s="24"/>
      <c r="GB165" s="24"/>
      <c r="GC165" s="24"/>
      <c r="GD165" s="24"/>
      <c r="GE165" s="24"/>
      <c r="GF165" s="24"/>
      <c r="GG165" s="24"/>
      <c r="GH165" s="24"/>
      <c r="GI165" s="24"/>
      <c r="GJ165" s="24"/>
      <c r="GK165" s="24"/>
      <c r="GL165" s="24"/>
      <c r="GM165" s="24"/>
      <c r="GN165" s="24"/>
      <c r="GO165" s="24"/>
      <c r="GP165" s="24"/>
      <c r="GQ165" s="24"/>
      <c r="GR165" s="24"/>
      <c r="GS165" s="24"/>
      <c r="GT165" s="24"/>
      <c r="GU165" s="24"/>
      <c r="GV165" s="24"/>
      <c r="GW165" s="24"/>
      <c r="GX165" s="24"/>
      <c r="GY165" s="24"/>
      <c r="GZ165" s="24"/>
      <c r="HA165" s="24"/>
      <c r="HB165" s="24"/>
      <c r="HC165" s="24"/>
      <c r="HD165" s="24"/>
      <c r="HE165" s="24"/>
      <c r="HF165" s="24"/>
      <c r="HG165" s="24"/>
      <c r="HH165" s="24"/>
      <c r="HI165" s="24"/>
      <c r="HJ165" s="24"/>
    </row>
    <row r="166" spans="1:218" ht="24.95" customHeight="1">
      <c r="A166" s="4708"/>
      <c r="B166" s="2101">
        <v>161</v>
      </c>
      <c r="C166" s="1774" t="s">
        <v>165</v>
      </c>
      <c r="D166" s="1734" t="s">
        <v>633</v>
      </c>
      <c r="E166" s="3094">
        <v>105</v>
      </c>
      <c r="F166" s="3126">
        <v>190.54</v>
      </c>
      <c r="G166" s="3127"/>
      <c r="H166" s="3127"/>
      <c r="I166" s="3127">
        <f t="shared" si="40"/>
        <v>57.638349999999996</v>
      </c>
      <c r="J166" s="4117" t="s">
        <v>3665</v>
      </c>
      <c r="K166" s="1057">
        <v>7</v>
      </c>
      <c r="L166" s="1057">
        <v>17</v>
      </c>
      <c r="M166" s="1067">
        <f t="shared" si="50"/>
        <v>10</v>
      </c>
      <c r="N166" s="1057">
        <v>11</v>
      </c>
      <c r="O166" s="1057">
        <v>37</v>
      </c>
      <c r="P166" s="1067">
        <f t="shared" si="47"/>
        <v>26</v>
      </c>
      <c r="Q166" s="1067">
        <v>48670</v>
      </c>
      <c r="R166" s="1067">
        <v>51935</v>
      </c>
      <c r="S166" s="1067">
        <f t="shared" si="49"/>
        <v>3265</v>
      </c>
      <c r="T166" s="1057"/>
      <c r="U166" s="1057"/>
      <c r="V166" s="1057"/>
      <c r="W166" s="240">
        <v>1</v>
      </c>
      <c r="X166" s="391">
        <f t="shared" si="46"/>
        <v>3265</v>
      </c>
      <c r="Y166" s="391"/>
      <c r="AD166" s="487"/>
      <c r="AE166" s="488"/>
      <c r="AF166" s="31"/>
      <c r="AG166" s="475"/>
      <c r="AH166" s="475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24"/>
      <c r="BA166" s="24"/>
      <c r="BB166" s="24"/>
      <c r="BC166" s="24"/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  <c r="CO166" s="24"/>
      <c r="CP166" s="24"/>
      <c r="CQ166" s="24"/>
      <c r="CR166" s="24"/>
      <c r="CS166" s="24"/>
      <c r="CT166" s="24"/>
      <c r="CU166" s="24"/>
      <c r="CV166" s="24"/>
      <c r="CW166" s="24"/>
      <c r="CX166" s="24"/>
      <c r="CY166" s="24"/>
      <c r="CZ166" s="24"/>
      <c r="DA166" s="24"/>
      <c r="DB166" s="24"/>
      <c r="DC166" s="24"/>
      <c r="DD166" s="24"/>
      <c r="DE166" s="24"/>
      <c r="DF166" s="24"/>
      <c r="DG166" s="24"/>
      <c r="DH166" s="24"/>
      <c r="DI166" s="24"/>
      <c r="DJ166" s="24"/>
      <c r="DK166" s="24"/>
      <c r="DL166" s="24"/>
      <c r="DM166" s="24"/>
      <c r="DN166" s="24"/>
      <c r="DO166" s="24"/>
      <c r="DP166" s="24"/>
      <c r="DQ166" s="24"/>
      <c r="DR166" s="24"/>
      <c r="DS166" s="24"/>
      <c r="DT166" s="24"/>
      <c r="DU166" s="24"/>
      <c r="DV166" s="24"/>
      <c r="DW166" s="24"/>
      <c r="DX166" s="24"/>
      <c r="DY166" s="24"/>
      <c r="DZ166" s="24"/>
      <c r="EA166" s="24"/>
      <c r="EB166" s="24"/>
      <c r="EC166" s="24"/>
      <c r="ED166" s="24"/>
      <c r="EE166" s="24"/>
      <c r="EF166" s="24"/>
      <c r="EG166" s="24"/>
      <c r="EH166" s="24"/>
      <c r="EI166" s="24"/>
      <c r="EJ166" s="24"/>
      <c r="EK166" s="24"/>
      <c r="EL166" s="24"/>
      <c r="EM166" s="24"/>
      <c r="EN166" s="24"/>
      <c r="EO166" s="24"/>
      <c r="EP166" s="24"/>
      <c r="EQ166" s="24"/>
      <c r="ER166" s="24"/>
      <c r="ES166" s="24"/>
      <c r="ET166" s="24"/>
      <c r="EU166" s="24"/>
      <c r="EV166" s="24"/>
      <c r="EW166" s="24"/>
      <c r="EX166" s="24"/>
      <c r="EY166" s="24"/>
      <c r="EZ166" s="24"/>
      <c r="FA166" s="24"/>
      <c r="FB166" s="24"/>
      <c r="FC166" s="24"/>
      <c r="FD166" s="24"/>
      <c r="FE166" s="24"/>
      <c r="FF166" s="24"/>
      <c r="FG166" s="24"/>
      <c r="FH166" s="24"/>
      <c r="FI166" s="24"/>
      <c r="FJ166" s="24"/>
      <c r="FK166" s="24"/>
      <c r="FL166" s="24"/>
      <c r="FM166" s="24"/>
      <c r="FN166" s="24"/>
      <c r="FO166" s="24"/>
      <c r="FP166" s="24"/>
      <c r="FQ166" s="24"/>
      <c r="FR166" s="24"/>
      <c r="FS166" s="24"/>
      <c r="FT166" s="24"/>
      <c r="FU166" s="24"/>
      <c r="FV166" s="24"/>
      <c r="FW166" s="24"/>
      <c r="FX166" s="24"/>
      <c r="FY166" s="24"/>
      <c r="FZ166" s="24"/>
      <c r="GA166" s="24"/>
      <c r="GB166" s="24"/>
      <c r="GC166" s="24"/>
      <c r="GD166" s="24"/>
      <c r="GE166" s="24"/>
      <c r="GF166" s="24"/>
      <c r="GG166" s="24"/>
      <c r="GH166" s="24"/>
      <c r="GI166" s="24"/>
      <c r="GJ166" s="24"/>
      <c r="GK166" s="24"/>
      <c r="GL166" s="24"/>
      <c r="GM166" s="24"/>
      <c r="GN166" s="24"/>
      <c r="GO166" s="24"/>
      <c r="GP166" s="24"/>
      <c r="GQ166" s="24"/>
      <c r="GR166" s="24"/>
      <c r="GS166" s="24"/>
      <c r="GT166" s="24"/>
      <c r="GU166" s="24"/>
      <c r="GV166" s="24"/>
      <c r="GW166" s="24"/>
      <c r="GX166" s="24"/>
      <c r="GY166" s="24"/>
      <c r="GZ166" s="24"/>
      <c r="HA166" s="24"/>
      <c r="HB166" s="24"/>
      <c r="HC166" s="24"/>
      <c r="HD166" s="24"/>
      <c r="HE166" s="24"/>
      <c r="HF166" s="24"/>
      <c r="HG166" s="24"/>
      <c r="HH166" s="24"/>
      <c r="HI166" s="24"/>
      <c r="HJ166" s="24"/>
    </row>
    <row r="167" spans="1:218" ht="24.95" customHeight="1">
      <c r="A167" s="4708"/>
      <c r="B167" s="2101">
        <v>162</v>
      </c>
      <c r="C167" s="1774" t="s">
        <v>165</v>
      </c>
      <c r="D167" s="1734" t="s">
        <v>633</v>
      </c>
      <c r="E167" s="3094" t="s">
        <v>320</v>
      </c>
      <c r="F167" s="1736">
        <v>698.25</v>
      </c>
      <c r="G167" s="1736"/>
      <c r="H167" s="1736"/>
      <c r="I167" s="1709">
        <v>211.22</v>
      </c>
      <c r="J167" s="1752" t="s">
        <v>3290</v>
      </c>
      <c r="K167" s="1067">
        <v>8435</v>
      </c>
      <c r="L167" s="1057">
        <v>8574</v>
      </c>
      <c r="M167" s="1067">
        <f t="shared" si="50"/>
        <v>139</v>
      </c>
      <c r="N167" s="1057"/>
      <c r="O167" s="1057"/>
      <c r="P167" s="1067">
        <f t="shared" si="47"/>
        <v>0</v>
      </c>
      <c r="Q167" s="3062">
        <f>AA172</f>
        <v>672697</v>
      </c>
      <c r="R167" s="3062">
        <f>AB172</f>
        <v>684189</v>
      </c>
      <c r="S167" s="3062">
        <f>AD172</f>
        <v>11492</v>
      </c>
      <c r="T167" s="1057"/>
      <c r="U167" s="1057"/>
      <c r="V167" s="1057"/>
      <c r="W167" s="240">
        <v>1</v>
      </c>
      <c r="X167" s="391">
        <f t="shared" si="46"/>
        <v>11492</v>
      </c>
      <c r="Y167" s="391"/>
      <c r="AD167" s="487"/>
      <c r="AE167" s="488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4"/>
      <c r="AS167" s="24"/>
      <c r="AT167" s="24"/>
      <c r="AU167" s="24"/>
      <c r="AV167" s="24"/>
      <c r="AW167" s="24"/>
      <c r="AX167" s="24"/>
      <c r="AY167" s="24"/>
      <c r="AZ167" s="24"/>
      <c r="BA167" s="24"/>
      <c r="BB167" s="24"/>
      <c r="BC167" s="24"/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  <c r="CC167" s="24"/>
      <c r="CD167" s="24"/>
      <c r="CE167" s="24"/>
      <c r="CF167" s="24"/>
      <c r="CG167" s="24"/>
      <c r="CH167" s="24"/>
      <c r="CI167" s="24"/>
      <c r="CJ167" s="24"/>
      <c r="CK167" s="24"/>
      <c r="CL167" s="24"/>
      <c r="CM167" s="24"/>
      <c r="CN167" s="24"/>
      <c r="CO167" s="24"/>
      <c r="CP167" s="24"/>
      <c r="CQ167" s="24"/>
      <c r="CR167" s="24"/>
      <c r="CS167" s="24"/>
      <c r="CT167" s="24"/>
      <c r="CU167" s="24"/>
      <c r="CV167" s="24"/>
      <c r="CW167" s="24"/>
      <c r="CX167" s="24"/>
      <c r="CY167" s="24"/>
      <c r="CZ167" s="24"/>
      <c r="DA167" s="24"/>
      <c r="DB167" s="24"/>
      <c r="DC167" s="24"/>
      <c r="DD167" s="24"/>
      <c r="DE167" s="24"/>
      <c r="DF167" s="24"/>
      <c r="DG167" s="24"/>
      <c r="DH167" s="24"/>
      <c r="DI167" s="24"/>
      <c r="DJ167" s="24"/>
      <c r="DK167" s="24"/>
      <c r="DL167" s="24"/>
      <c r="DM167" s="24"/>
      <c r="DN167" s="24"/>
      <c r="DO167" s="24"/>
      <c r="DP167" s="24"/>
      <c r="DQ167" s="24"/>
      <c r="DR167" s="24"/>
      <c r="DS167" s="24"/>
      <c r="DT167" s="24"/>
      <c r="DU167" s="24"/>
      <c r="DV167" s="24"/>
      <c r="DW167" s="24"/>
      <c r="DX167" s="24"/>
      <c r="DY167" s="24"/>
      <c r="DZ167" s="24"/>
      <c r="EA167" s="24"/>
      <c r="EB167" s="24"/>
      <c r="EC167" s="24"/>
      <c r="ED167" s="24"/>
      <c r="EE167" s="24"/>
      <c r="EF167" s="24"/>
      <c r="EG167" s="24"/>
      <c r="EH167" s="24"/>
      <c r="EI167" s="24"/>
      <c r="EJ167" s="24"/>
      <c r="EK167" s="24"/>
      <c r="EL167" s="24"/>
      <c r="EM167" s="24"/>
      <c r="EN167" s="24"/>
      <c r="EO167" s="24"/>
      <c r="EP167" s="24"/>
      <c r="EQ167" s="24"/>
      <c r="ER167" s="24"/>
      <c r="ES167" s="24"/>
      <c r="ET167" s="24"/>
      <c r="EU167" s="24"/>
      <c r="EV167" s="24"/>
      <c r="EW167" s="24"/>
      <c r="EX167" s="24"/>
      <c r="EY167" s="24"/>
      <c r="EZ167" s="24"/>
      <c r="FA167" s="24"/>
      <c r="FB167" s="24"/>
      <c r="FC167" s="24"/>
      <c r="FD167" s="24"/>
      <c r="FE167" s="24"/>
      <c r="FF167" s="24"/>
      <c r="FG167" s="24"/>
      <c r="FH167" s="24"/>
      <c r="FI167" s="24"/>
      <c r="FJ167" s="24"/>
      <c r="FK167" s="24"/>
      <c r="FL167" s="24"/>
      <c r="FM167" s="24"/>
      <c r="FN167" s="24"/>
      <c r="FO167" s="24"/>
      <c r="FP167" s="24"/>
      <c r="FQ167" s="24"/>
      <c r="FR167" s="24"/>
      <c r="FS167" s="24"/>
      <c r="FT167" s="24"/>
      <c r="FU167" s="24"/>
      <c r="FV167" s="24"/>
      <c r="FW167" s="24"/>
      <c r="FX167" s="24"/>
      <c r="FY167" s="24"/>
      <c r="FZ167" s="24"/>
      <c r="GA167" s="24"/>
      <c r="GB167" s="24"/>
      <c r="GC167" s="24"/>
      <c r="GD167" s="24"/>
      <c r="GE167" s="24"/>
      <c r="GF167" s="24"/>
      <c r="GG167" s="24"/>
      <c r="GH167" s="24"/>
      <c r="GI167" s="24"/>
      <c r="GJ167" s="24"/>
      <c r="GK167" s="24"/>
      <c r="GL167" s="24"/>
      <c r="GM167" s="24"/>
      <c r="GN167" s="24"/>
      <c r="GO167" s="24"/>
      <c r="GP167" s="24"/>
      <c r="GQ167" s="24"/>
      <c r="GR167" s="24"/>
      <c r="GS167" s="24"/>
      <c r="GT167" s="24"/>
      <c r="GU167" s="24"/>
      <c r="GV167" s="24"/>
      <c r="GW167" s="24"/>
      <c r="GX167" s="24"/>
      <c r="GY167" s="24"/>
      <c r="GZ167" s="24"/>
      <c r="HA167" s="24"/>
      <c r="HB167" s="24"/>
      <c r="HC167" s="24"/>
      <c r="HD167" s="24"/>
      <c r="HE167" s="24"/>
      <c r="HF167" s="24"/>
      <c r="HG167" s="24"/>
      <c r="HH167" s="24"/>
      <c r="HI167" s="24"/>
      <c r="HJ167" s="24"/>
    </row>
    <row r="168" spans="1:218" ht="24.95" customHeight="1" thickBot="1">
      <c r="A168" s="4708"/>
      <c r="B168" s="2101">
        <v>163</v>
      </c>
      <c r="C168" s="1774" t="s">
        <v>165</v>
      </c>
      <c r="D168" s="1734" t="s">
        <v>633</v>
      </c>
      <c r="E168" s="3094">
        <v>110</v>
      </c>
      <c r="F168" s="1736">
        <v>29.68</v>
      </c>
      <c r="G168" s="1736"/>
      <c r="H168" s="1736"/>
      <c r="I168" s="1736">
        <f t="shared" si="40"/>
        <v>8.9781999999999993</v>
      </c>
      <c r="J168" s="2550" t="s">
        <v>2650</v>
      </c>
      <c r="K168" s="1057">
        <v>710</v>
      </c>
      <c r="L168" s="1057">
        <v>716</v>
      </c>
      <c r="M168" s="1067">
        <f t="shared" si="50"/>
        <v>6</v>
      </c>
      <c r="N168" s="1057">
        <v>531</v>
      </c>
      <c r="O168" s="1057">
        <v>535</v>
      </c>
      <c r="P168" s="1067">
        <f t="shared" si="47"/>
        <v>4</v>
      </c>
      <c r="Q168" s="1067">
        <v>55368</v>
      </c>
      <c r="R168" s="1067">
        <v>57131</v>
      </c>
      <c r="S168" s="1067">
        <f>W168*X168</f>
        <v>1763</v>
      </c>
      <c r="T168" s="1057"/>
      <c r="U168" s="1057"/>
      <c r="V168" s="1057"/>
      <c r="W168" s="240">
        <v>1</v>
      </c>
      <c r="X168" s="391">
        <f t="shared" si="46"/>
        <v>1763</v>
      </c>
      <c r="Y168" s="391"/>
      <c r="Z168" s="4686" t="s">
        <v>1749</v>
      </c>
      <c r="AA168" s="4686"/>
      <c r="AB168" s="24"/>
      <c r="AC168" s="24"/>
      <c r="AD168" s="489"/>
      <c r="AE168" s="488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  <c r="CO168" s="24"/>
      <c r="CP168" s="24"/>
      <c r="CQ168" s="24"/>
      <c r="CR168" s="24"/>
      <c r="CS168" s="24"/>
      <c r="CT168" s="24"/>
      <c r="CU168" s="24"/>
      <c r="CV168" s="24"/>
      <c r="CW168" s="24"/>
      <c r="CX168" s="24"/>
      <c r="CY168" s="24"/>
      <c r="CZ168" s="24"/>
      <c r="DA168" s="24"/>
      <c r="DB168" s="24"/>
      <c r="DC168" s="24"/>
      <c r="DD168" s="24"/>
      <c r="DE168" s="24"/>
      <c r="DF168" s="24"/>
      <c r="DG168" s="24"/>
      <c r="DH168" s="24"/>
      <c r="DI168" s="24"/>
      <c r="DJ168" s="24"/>
      <c r="DK168" s="24"/>
      <c r="DL168" s="24"/>
      <c r="DM168" s="24"/>
      <c r="DN168" s="24"/>
      <c r="DO168" s="24"/>
      <c r="DP168" s="24"/>
      <c r="DQ168" s="24"/>
      <c r="DR168" s="24"/>
      <c r="DS168" s="24"/>
      <c r="DT168" s="24"/>
      <c r="DU168" s="24"/>
      <c r="DV168" s="24"/>
      <c r="DW168" s="24"/>
      <c r="DX168" s="24"/>
      <c r="DY168" s="24"/>
      <c r="DZ168" s="24"/>
      <c r="EA168" s="24"/>
      <c r="EB168" s="24"/>
      <c r="EC168" s="24"/>
      <c r="ED168" s="24"/>
      <c r="EE168" s="24"/>
      <c r="EF168" s="24"/>
      <c r="EG168" s="24"/>
      <c r="EH168" s="24"/>
      <c r="EI168" s="24"/>
      <c r="EJ168" s="24"/>
      <c r="EK168" s="24"/>
      <c r="EL168" s="24"/>
      <c r="EM168" s="24"/>
      <c r="EN168" s="24"/>
      <c r="EO168" s="24"/>
      <c r="EP168" s="24"/>
      <c r="EQ168" s="24"/>
      <c r="ER168" s="24"/>
      <c r="ES168" s="24"/>
      <c r="ET168" s="24"/>
      <c r="EU168" s="24"/>
      <c r="EV168" s="24"/>
      <c r="EW168" s="24"/>
      <c r="EX168" s="24"/>
      <c r="EY168" s="24"/>
      <c r="EZ168" s="24"/>
      <c r="FA168" s="24"/>
      <c r="FB168" s="24"/>
      <c r="FC168" s="24"/>
      <c r="FD168" s="24"/>
      <c r="FE168" s="24"/>
      <c r="FF168" s="24"/>
      <c r="FG168" s="24"/>
      <c r="FH168" s="24"/>
      <c r="FI168" s="24"/>
      <c r="FJ168" s="24"/>
      <c r="FK168" s="24"/>
      <c r="FL168" s="24"/>
      <c r="FM168" s="24"/>
      <c r="FN168" s="24"/>
      <c r="FO168" s="24"/>
      <c r="FP168" s="24"/>
      <c r="FQ168" s="24"/>
      <c r="FR168" s="24"/>
      <c r="FS168" s="24"/>
      <c r="FT168" s="24"/>
      <c r="FU168" s="24"/>
      <c r="FV168" s="24"/>
      <c r="FW168" s="24"/>
      <c r="FX168" s="24"/>
      <c r="FY168" s="24"/>
      <c r="FZ168" s="24"/>
      <c r="GA168" s="24"/>
      <c r="GB168" s="24"/>
      <c r="GC168" s="24"/>
      <c r="GD168" s="24"/>
      <c r="GE168" s="24"/>
      <c r="GF168" s="24"/>
      <c r="GG168" s="24"/>
      <c r="GH168" s="24"/>
      <c r="GI168" s="24"/>
      <c r="GJ168" s="24"/>
      <c r="GK168" s="24"/>
      <c r="GL168" s="24"/>
      <c r="GM168" s="24"/>
      <c r="GN168" s="24"/>
      <c r="GO168" s="24"/>
      <c r="GP168" s="24"/>
      <c r="GQ168" s="24"/>
      <c r="GR168" s="24"/>
      <c r="GS168" s="24"/>
      <c r="GT168" s="24"/>
      <c r="GU168" s="24"/>
      <c r="GV168" s="24"/>
      <c r="GW168" s="24"/>
      <c r="GX168" s="24"/>
      <c r="GY168" s="24"/>
      <c r="GZ168" s="24"/>
      <c r="HA168" s="24"/>
      <c r="HB168" s="24"/>
      <c r="HC168" s="24"/>
      <c r="HD168" s="24"/>
      <c r="HE168" s="24"/>
      <c r="HF168" s="24"/>
      <c r="HG168" s="24"/>
      <c r="HH168" s="24"/>
      <c r="HI168" s="24"/>
      <c r="HJ168" s="24"/>
    </row>
    <row r="169" spans="1:218" ht="24.95" customHeight="1">
      <c r="A169" s="4708"/>
      <c r="B169" s="2101">
        <v>164</v>
      </c>
      <c r="C169" s="1774" t="s">
        <v>165</v>
      </c>
      <c r="D169" s="1734" t="s">
        <v>633</v>
      </c>
      <c r="E169" s="3094">
        <v>111</v>
      </c>
      <c r="F169" s="1709">
        <v>37.26</v>
      </c>
      <c r="G169" s="1709"/>
      <c r="H169" s="1709"/>
      <c r="I169" s="1709">
        <f t="shared" si="40"/>
        <v>11.271149999999999</v>
      </c>
      <c r="J169" s="1737" t="s">
        <v>1339</v>
      </c>
      <c r="K169" s="1057">
        <v>2549</v>
      </c>
      <c r="L169" s="1057">
        <v>2558</v>
      </c>
      <c r="M169" s="1067">
        <f t="shared" si="50"/>
        <v>9</v>
      </c>
      <c r="N169" s="1057">
        <v>1235</v>
      </c>
      <c r="O169" s="1057">
        <v>1243</v>
      </c>
      <c r="P169" s="1067">
        <f t="shared" si="47"/>
        <v>8</v>
      </c>
      <c r="Q169" s="1067">
        <v>46258</v>
      </c>
      <c r="R169" s="1067">
        <v>47640</v>
      </c>
      <c r="S169" s="1067">
        <f>W169*X169</f>
        <v>1382</v>
      </c>
      <c r="T169" s="1057"/>
      <c r="U169" s="1057"/>
      <c r="V169" s="1057"/>
      <c r="W169" s="240">
        <v>1</v>
      </c>
      <c r="X169" s="391">
        <f t="shared" si="46"/>
        <v>1382</v>
      </c>
      <c r="Y169" s="391"/>
      <c r="Z169" s="1123" t="s">
        <v>1610</v>
      </c>
      <c r="AA169" s="1124" t="s">
        <v>238</v>
      </c>
      <c r="AB169" s="1124" t="s">
        <v>235</v>
      </c>
      <c r="AC169" s="1125" t="s">
        <v>1617</v>
      </c>
      <c r="AD169" s="1124" t="s">
        <v>170</v>
      </c>
      <c r="AE169" s="1126" t="s">
        <v>1611</v>
      </c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  <c r="AR169" s="24"/>
      <c r="AS169" s="24"/>
      <c r="AT169" s="24"/>
      <c r="AU169" s="24"/>
      <c r="AV169" s="24"/>
      <c r="AW169" s="24"/>
      <c r="AX169" s="24"/>
      <c r="AY169" s="24"/>
      <c r="AZ169" s="24"/>
      <c r="BA169" s="24"/>
      <c r="BB169" s="24"/>
      <c r="BC169" s="24"/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  <c r="CC169" s="24"/>
      <c r="CD169" s="24"/>
      <c r="CE169" s="24"/>
      <c r="CF169" s="24"/>
      <c r="CG169" s="24"/>
      <c r="CH169" s="24"/>
      <c r="CI169" s="24"/>
      <c r="CJ169" s="24"/>
      <c r="CK169" s="24"/>
      <c r="CL169" s="24"/>
      <c r="CM169" s="24"/>
      <c r="CN169" s="24"/>
      <c r="CO169" s="24"/>
      <c r="CP169" s="24"/>
      <c r="CQ169" s="24"/>
      <c r="CR169" s="24"/>
      <c r="CS169" s="24"/>
      <c r="CT169" s="24"/>
      <c r="CU169" s="24"/>
      <c r="CV169" s="24"/>
      <c r="CW169" s="24"/>
      <c r="CX169" s="24"/>
      <c r="CY169" s="24"/>
      <c r="CZ169" s="24"/>
      <c r="DA169" s="24"/>
      <c r="DB169" s="24"/>
      <c r="DC169" s="24"/>
      <c r="DD169" s="24"/>
      <c r="DE169" s="24"/>
      <c r="DF169" s="24"/>
      <c r="DG169" s="24"/>
      <c r="DH169" s="24"/>
      <c r="DI169" s="24"/>
      <c r="DJ169" s="24"/>
      <c r="DK169" s="24"/>
      <c r="DL169" s="24"/>
      <c r="DM169" s="24"/>
      <c r="DN169" s="24"/>
      <c r="DO169" s="24"/>
      <c r="DP169" s="24"/>
      <c r="DQ169" s="24"/>
      <c r="DR169" s="24"/>
      <c r="DS169" s="24"/>
      <c r="DT169" s="24"/>
      <c r="DU169" s="24"/>
      <c r="DV169" s="24"/>
      <c r="DW169" s="24"/>
      <c r="DX169" s="24"/>
      <c r="DY169" s="24"/>
      <c r="DZ169" s="24"/>
      <c r="EA169" s="24"/>
      <c r="EB169" s="24"/>
      <c r="EC169" s="24"/>
      <c r="ED169" s="24"/>
      <c r="EE169" s="24"/>
      <c r="EF169" s="24"/>
      <c r="EG169" s="24"/>
      <c r="EH169" s="24"/>
      <c r="EI169" s="24"/>
      <c r="EJ169" s="24"/>
      <c r="EK169" s="24"/>
      <c r="EL169" s="24"/>
      <c r="EM169" s="24"/>
      <c r="EN169" s="24"/>
      <c r="EO169" s="24"/>
      <c r="EP169" s="24"/>
      <c r="EQ169" s="24"/>
      <c r="ER169" s="24"/>
      <c r="ES169" s="24"/>
      <c r="ET169" s="24"/>
      <c r="EU169" s="24"/>
      <c r="EV169" s="24"/>
      <c r="EW169" s="24"/>
      <c r="EX169" s="24"/>
      <c r="EY169" s="24"/>
      <c r="EZ169" s="24"/>
      <c r="FA169" s="24"/>
      <c r="FB169" s="24"/>
      <c r="FC169" s="24"/>
      <c r="FD169" s="24"/>
      <c r="FE169" s="24"/>
      <c r="FF169" s="24"/>
      <c r="FG169" s="24"/>
      <c r="FH169" s="24"/>
      <c r="FI169" s="24"/>
      <c r="FJ169" s="24"/>
      <c r="FK169" s="24"/>
      <c r="FL169" s="24"/>
      <c r="FM169" s="24"/>
      <c r="FN169" s="24"/>
      <c r="FO169" s="24"/>
      <c r="FP169" s="24"/>
      <c r="FQ169" s="24"/>
      <c r="FR169" s="24"/>
      <c r="FS169" s="24"/>
      <c r="FT169" s="24"/>
      <c r="FU169" s="24"/>
      <c r="FV169" s="24"/>
      <c r="FW169" s="24"/>
      <c r="FX169" s="24"/>
      <c r="FY169" s="24"/>
      <c r="FZ169" s="24"/>
      <c r="GA169" s="24"/>
      <c r="GB169" s="24"/>
      <c r="GC169" s="24"/>
      <c r="GD169" s="24"/>
      <c r="GE169" s="24"/>
      <c r="GF169" s="24"/>
      <c r="GG169" s="24"/>
      <c r="GH169" s="24"/>
      <c r="GI169" s="24"/>
      <c r="GJ169" s="24"/>
      <c r="GK169" s="24"/>
      <c r="GL169" s="24"/>
      <c r="GM169" s="24"/>
      <c r="GN169" s="24"/>
      <c r="GO169" s="24"/>
      <c r="GP169" s="24"/>
      <c r="GQ169" s="24"/>
      <c r="GR169" s="24"/>
      <c r="GS169" s="24"/>
      <c r="GT169" s="24"/>
      <c r="GU169" s="24"/>
      <c r="GV169" s="24"/>
      <c r="GW169" s="24"/>
      <c r="GX169" s="24"/>
      <c r="GY169" s="24"/>
      <c r="GZ169" s="24"/>
      <c r="HA169" s="24"/>
      <c r="HB169" s="24"/>
      <c r="HC169" s="24"/>
      <c r="HD169" s="24"/>
      <c r="HE169" s="24"/>
      <c r="HF169" s="24"/>
      <c r="HG169" s="24"/>
      <c r="HH169" s="24"/>
      <c r="HI169" s="24"/>
      <c r="HJ169" s="24"/>
    </row>
    <row r="170" spans="1:218" ht="24.95" customHeight="1">
      <c r="A170" s="4708"/>
      <c r="B170" s="2101">
        <v>165</v>
      </c>
      <c r="C170" s="1774" t="s">
        <v>165</v>
      </c>
      <c r="D170" s="1707" t="s">
        <v>633</v>
      </c>
      <c r="E170" s="3094">
        <v>112</v>
      </c>
      <c r="F170" s="1709">
        <v>37.26</v>
      </c>
      <c r="G170" s="1709"/>
      <c r="H170" s="1709"/>
      <c r="I170" s="1709">
        <f t="shared" si="40"/>
        <v>11.271149999999999</v>
      </c>
      <c r="J170" s="1737" t="s">
        <v>3291</v>
      </c>
      <c r="K170" s="1057">
        <v>1189</v>
      </c>
      <c r="L170" s="1057">
        <v>1189</v>
      </c>
      <c r="M170" s="1057">
        <f t="shared" si="50"/>
        <v>0</v>
      </c>
      <c r="N170" s="1057">
        <v>180</v>
      </c>
      <c r="O170" s="1057">
        <v>180</v>
      </c>
      <c r="P170" s="1067">
        <f t="shared" si="47"/>
        <v>0</v>
      </c>
      <c r="Q170" s="1067">
        <v>131589</v>
      </c>
      <c r="R170" s="1067">
        <v>132641</v>
      </c>
      <c r="S170" s="1067">
        <f>W170*X170</f>
        <v>1052</v>
      </c>
      <c r="T170" s="1057" t="s">
        <v>274</v>
      </c>
      <c r="U170" s="1057" t="s">
        <v>1558</v>
      </c>
      <c r="V170" s="1057"/>
      <c r="W170" s="240">
        <v>1</v>
      </c>
      <c r="X170" s="391">
        <f t="shared" si="46"/>
        <v>1052</v>
      </c>
      <c r="Y170" s="391"/>
      <c r="Z170" s="1130" t="s">
        <v>1618</v>
      </c>
      <c r="AA170" s="1119">
        <v>512400</v>
      </c>
      <c r="AB170" s="1119">
        <v>517016</v>
      </c>
      <c r="AC170" s="1131">
        <v>1</v>
      </c>
      <c r="AD170" s="1119">
        <f>(AB170*AC170)-(AA170*AC170)</f>
        <v>4616</v>
      </c>
      <c r="AE170" s="1132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  <c r="CO170" s="24"/>
      <c r="CP170" s="24"/>
      <c r="CQ170" s="24"/>
      <c r="CR170" s="24"/>
      <c r="CS170" s="24"/>
      <c r="CT170" s="24"/>
      <c r="CU170" s="24"/>
      <c r="CV170" s="24"/>
      <c r="CW170" s="24"/>
      <c r="CX170" s="24"/>
      <c r="CY170" s="24"/>
      <c r="CZ170" s="24"/>
      <c r="DA170" s="24"/>
      <c r="DB170" s="24"/>
      <c r="DC170" s="24"/>
      <c r="DD170" s="24"/>
      <c r="DE170" s="24"/>
      <c r="DF170" s="24"/>
      <c r="DG170" s="24"/>
      <c r="DH170" s="24"/>
      <c r="DI170" s="24"/>
      <c r="DJ170" s="24"/>
      <c r="DK170" s="24"/>
      <c r="DL170" s="24"/>
      <c r="DM170" s="24"/>
      <c r="DN170" s="24"/>
      <c r="DO170" s="24"/>
      <c r="DP170" s="24"/>
      <c r="DQ170" s="24"/>
      <c r="DR170" s="24"/>
      <c r="DS170" s="24"/>
      <c r="DT170" s="24"/>
      <c r="DU170" s="24"/>
      <c r="DV170" s="24"/>
      <c r="DW170" s="24"/>
      <c r="DX170" s="24"/>
      <c r="DY170" s="24"/>
      <c r="DZ170" s="24"/>
      <c r="EA170" s="24"/>
      <c r="EB170" s="24"/>
      <c r="EC170" s="24"/>
      <c r="ED170" s="24"/>
      <c r="EE170" s="24"/>
      <c r="EF170" s="24"/>
      <c r="EG170" s="24"/>
      <c r="EH170" s="24"/>
      <c r="EI170" s="24"/>
      <c r="EJ170" s="24"/>
      <c r="EK170" s="24"/>
      <c r="EL170" s="24"/>
      <c r="EM170" s="24"/>
      <c r="EN170" s="24"/>
      <c r="EO170" s="24"/>
      <c r="EP170" s="24"/>
      <c r="EQ170" s="24"/>
      <c r="ER170" s="24"/>
      <c r="ES170" s="24"/>
      <c r="ET170" s="24"/>
      <c r="EU170" s="24"/>
      <c r="EV170" s="24"/>
      <c r="EW170" s="24"/>
      <c r="EX170" s="24"/>
      <c r="EY170" s="24"/>
      <c r="EZ170" s="24"/>
      <c r="FA170" s="24"/>
      <c r="FB170" s="24"/>
      <c r="FC170" s="24"/>
      <c r="FD170" s="24"/>
      <c r="FE170" s="24"/>
      <c r="FF170" s="24"/>
      <c r="FG170" s="24"/>
      <c r="FH170" s="24"/>
      <c r="FI170" s="24"/>
      <c r="FJ170" s="24"/>
      <c r="FK170" s="24"/>
      <c r="FL170" s="24"/>
      <c r="FM170" s="24"/>
      <c r="FN170" s="24"/>
      <c r="FO170" s="24"/>
      <c r="FP170" s="24"/>
      <c r="FQ170" s="24"/>
      <c r="FR170" s="24"/>
      <c r="FS170" s="24"/>
      <c r="FT170" s="24"/>
      <c r="FU170" s="24"/>
      <c r="FV170" s="24"/>
      <c r="FW170" s="24"/>
      <c r="FX170" s="24"/>
      <c r="FY170" s="24"/>
      <c r="FZ170" s="24"/>
      <c r="GA170" s="24"/>
      <c r="GB170" s="24"/>
      <c r="GC170" s="24"/>
      <c r="GD170" s="24"/>
      <c r="GE170" s="24"/>
      <c r="GF170" s="24"/>
      <c r="GG170" s="24"/>
      <c r="GH170" s="24"/>
      <c r="GI170" s="24"/>
      <c r="GJ170" s="24"/>
      <c r="GK170" s="24"/>
      <c r="GL170" s="24"/>
      <c r="GM170" s="24"/>
      <c r="GN170" s="24"/>
      <c r="GO170" s="24"/>
      <c r="GP170" s="24"/>
      <c r="GQ170" s="24"/>
      <c r="GR170" s="24"/>
      <c r="GS170" s="24"/>
      <c r="GT170" s="24"/>
      <c r="GU170" s="24"/>
      <c r="GV170" s="24"/>
      <c r="GW170" s="24"/>
      <c r="GX170" s="24"/>
      <c r="GY170" s="24"/>
      <c r="GZ170" s="24"/>
      <c r="HA170" s="24"/>
      <c r="HB170" s="24"/>
      <c r="HC170" s="24"/>
      <c r="HD170" s="24"/>
      <c r="HE170" s="24"/>
      <c r="HF170" s="24"/>
      <c r="HG170" s="24"/>
      <c r="HH170" s="24"/>
      <c r="HI170" s="24"/>
      <c r="HJ170" s="24"/>
    </row>
    <row r="171" spans="1:218" ht="24.95" customHeight="1">
      <c r="A171" s="4708"/>
      <c r="B171" s="2101">
        <v>166</v>
      </c>
      <c r="C171" s="1774" t="s">
        <v>165</v>
      </c>
      <c r="D171" s="1707" t="s">
        <v>633</v>
      </c>
      <c r="E171" s="3085">
        <v>113</v>
      </c>
      <c r="F171" s="1736">
        <v>38.18</v>
      </c>
      <c r="G171" s="1736"/>
      <c r="H171" s="1736"/>
      <c r="I171" s="1736">
        <f t="shared" si="40"/>
        <v>11.54945</v>
      </c>
      <c r="J171" s="1737" t="s">
        <v>1857</v>
      </c>
      <c r="K171" s="1057">
        <v>70</v>
      </c>
      <c r="L171" s="1057">
        <v>70</v>
      </c>
      <c r="M171" s="1057">
        <f t="shared" si="50"/>
        <v>0</v>
      </c>
      <c r="N171" s="1057">
        <v>123</v>
      </c>
      <c r="O171" s="1057">
        <v>123</v>
      </c>
      <c r="P171" s="1067">
        <f t="shared" si="47"/>
        <v>0</v>
      </c>
      <c r="Q171" s="1067">
        <v>24256</v>
      </c>
      <c r="R171" s="1067">
        <v>25017</v>
      </c>
      <c r="S171" s="1067">
        <f>W171*X171</f>
        <v>761</v>
      </c>
      <c r="T171" s="1057"/>
      <c r="U171" s="1057"/>
      <c r="V171" s="1057"/>
      <c r="W171" s="242">
        <v>1</v>
      </c>
      <c r="X171" s="391">
        <f t="shared" si="46"/>
        <v>761</v>
      </c>
      <c r="Y171" s="391"/>
      <c r="Z171" s="1130" t="s">
        <v>1619</v>
      </c>
      <c r="AA171" s="1119">
        <v>160297</v>
      </c>
      <c r="AB171" s="1119">
        <v>167173</v>
      </c>
      <c r="AC171" s="1131">
        <v>1</v>
      </c>
      <c r="AD171" s="1119">
        <f>(AB171*AC171)-(AA171*AC171)</f>
        <v>6876</v>
      </c>
      <c r="AE171" s="1132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4"/>
      <c r="AS171" s="24"/>
      <c r="AT171" s="24"/>
      <c r="AU171" s="24"/>
      <c r="AV171" s="24"/>
      <c r="AW171" s="24"/>
      <c r="AX171" s="24"/>
      <c r="AY171" s="24"/>
      <c r="AZ171" s="24"/>
      <c r="BA171" s="24"/>
      <c r="BB171" s="24"/>
      <c r="BC171" s="2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  <c r="CO171" s="24"/>
      <c r="CP171" s="24"/>
      <c r="CQ171" s="24"/>
      <c r="CR171" s="24"/>
      <c r="CS171" s="24"/>
      <c r="CT171" s="24"/>
      <c r="CU171" s="24"/>
      <c r="CV171" s="24"/>
      <c r="CW171" s="24"/>
      <c r="CX171" s="24"/>
      <c r="CY171" s="24"/>
      <c r="CZ171" s="24"/>
      <c r="DA171" s="24"/>
      <c r="DB171" s="24"/>
      <c r="DC171" s="24"/>
      <c r="DD171" s="24"/>
      <c r="DE171" s="24"/>
      <c r="DF171" s="24"/>
      <c r="DG171" s="24"/>
      <c r="DH171" s="24"/>
      <c r="DI171" s="24"/>
      <c r="DJ171" s="24"/>
      <c r="DK171" s="24"/>
      <c r="DL171" s="24"/>
      <c r="DM171" s="24"/>
      <c r="DN171" s="24"/>
      <c r="DO171" s="24"/>
      <c r="DP171" s="24"/>
      <c r="DQ171" s="24"/>
      <c r="DR171" s="24"/>
      <c r="DS171" s="24"/>
      <c r="DT171" s="24"/>
      <c r="DU171" s="24"/>
      <c r="DV171" s="24"/>
      <c r="DW171" s="24"/>
      <c r="DX171" s="24"/>
      <c r="DY171" s="24"/>
      <c r="DZ171" s="24"/>
      <c r="EA171" s="24"/>
      <c r="EB171" s="24"/>
      <c r="EC171" s="24"/>
      <c r="ED171" s="24"/>
      <c r="EE171" s="24"/>
      <c r="EF171" s="24"/>
      <c r="EG171" s="24"/>
      <c r="EH171" s="24"/>
      <c r="EI171" s="24"/>
      <c r="EJ171" s="24"/>
      <c r="EK171" s="24"/>
      <c r="EL171" s="24"/>
      <c r="EM171" s="24"/>
      <c r="EN171" s="24"/>
      <c r="EO171" s="24"/>
      <c r="EP171" s="24"/>
      <c r="EQ171" s="24"/>
      <c r="ER171" s="24"/>
      <c r="ES171" s="24"/>
      <c r="ET171" s="24"/>
      <c r="EU171" s="24"/>
      <c r="EV171" s="24"/>
      <c r="EW171" s="24"/>
      <c r="EX171" s="24"/>
      <c r="EY171" s="24"/>
      <c r="EZ171" s="24"/>
      <c r="FA171" s="24"/>
      <c r="FB171" s="24"/>
      <c r="FC171" s="24"/>
      <c r="FD171" s="24"/>
      <c r="FE171" s="24"/>
      <c r="FF171" s="24"/>
      <c r="FG171" s="24"/>
      <c r="FH171" s="24"/>
      <c r="FI171" s="24"/>
      <c r="FJ171" s="24"/>
      <c r="FK171" s="24"/>
      <c r="FL171" s="24"/>
      <c r="FM171" s="24"/>
      <c r="FN171" s="24"/>
      <c r="FO171" s="24"/>
      <c r="FP171" s="24"/>
      <c r="FQ171" s="24"/>
      <c r="FR171" s="24"/>
      <c r="FS171" s="24"/>
      <c r="FT171" s="24"/>
      <c r="FU171" s="24"/>
      <c r="FV171" s="24"/>
      <c r="FW171" s="24"/>
      <c r="FX171" s="24"/>
      <c r="FY171" s="24"/>
      <c r="FZ171" s="24"/>
      <c r="GA171" s="24"/>
      <c r="GB171" s="24"/>
      <c r="GC171" s="24"/>
      <c r="GD171" s="24"/>
      <c r="GE171" s="24"/>
      <c r="GF171" s="24"/>
      <c r="GG171" s="24"/>
      <c r="GH171" s="24"/>
      <c r="GI171" s="24"/>
      <c r="GJ171" s="24"/>
      <c r="GK171" s="24"/>
      <c r="GL171" s="24"/>
      <c r="GM171" s="24"/>
      <c r="GN171" s="24"/>
      <c r="GO171" s="24"/>
      <c r="GP171" s="24"/>
      <c r="GQ171" s="24"/>
      <c r="GR171" s="24"/>
      <c r="GS171" s="24"/>
      <c r="GT171" s="24"/>
      <c r="GU171" s="24"/>
      <c r="GV171" s="24"/>
      <c r="GW171" s="24"/>
      <c r="GX171" s="24"/>
      <c r="GY171" s="24"/>
      <c r="GZ171" s="24"/>
      <c r="HA171" s="24"/>
      <c r="HB171" s="24"/>
      <c r="HC171" s="24"/>
      <c r="HD171" s="24"/>
      <c r="HE171" s="24"/>
      <c r="HF171" s="24"/>
      <c r="HG171" s="24"/>
      <c r="HH171" s="24"/>
      <c r="HI171" s="24"/>
      <c r="HJ171" s="24"/>
    </row>
    <row r="172" spans="1:218" ht="24.95" customHeight="1" thickBot="1">
      <c r="A172" s="4708"/>
      <c r="B172" s="2101">
        <v>167</v>
      </c>
      <c r="C172" s="1774" t="s">
        <v>165</v>
      </c>
      <c r="D172" s="1707" t="s">
        <v>633</v>
      </c>
      <c r="E172" s="3085" t="s">
        <v>947</v>
      </c>
      <c r="F172" s="1736">
        <v>74.52</v>
      </c>
      <c r="G172" s="1736"/>
      <c r="H172" s="1736"/>
      <c r="I172" s="1736">
        <f t="shared" si="40"/>
        <v>22.542299999999997</v>
      </c>
      <c r="J172" s="1743" t="s">
        <v>2267</v>
      </c>
      <c r="K172" s="1057">
        <v>1572</v>
      </c>
      <c r="L172" s="1057">
        <v>1580</v>
      </c>
      <c r="M172" s="1057">
        <f t="shared" si="50"/>
        <v>8</v>
      </c>
      <c r="N172" s="1067">
        <v>615</v>
      </c>
      <c r="O172" s="1067">
        <v>634</v>
      </c>
      <c r="P172" s="1067">
        <f t="shared" si="47"/>
        <v>19</v>
      </c>
      <c r="Q172" s="3062">
        <f>AA178</f>
        <v>189384</v>
      </c>
      <c r="R172" s="3062">
        <f>AB178</f>
        <v>191437</v>
      </c>
      <c r="S172" s="3062">
        <f>AD178</f>
        <v>2053</v>
      </c>
      <c r="T172" s="1057"/>
      <c r="U172" s="1057"/>
      <c r="V172" s="1057"/>
      <c r="W172" s="242">
        <v>1</v>
      </c>
      <c r="X172" s="391">
        <f t="shared" si="46"/>
        <v>2053</v>
      </c>
      <c r="Y172" s="391"/>
      <c r="Z172" s="1133" t="s">
        <v>168</v>
      </c>
      <c r="AA172" s="1121">
        <f>AA170+AA171</f>
        <v>672697</v>
      </c>
      <c r="AB172" s="1121">
        <f>AB170+AB171</f>
        <v>684189</v>
      </c>
      <c r="AC172" s="1134"/>
      <c r="AD172" s="1121">
        <f>AD170+AD171</f>
        <v>11492</v>
      </c>
      <c r="AE172" s="1135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4"/>
      <c r="AS172" s="24"/>
      <c r="AT172" s="24"/>
      <c r="AU172" s="24"/>
      <c r="AV172" s="24"/>
      <c r="AW172" s="24"/>
      <c r="AX172" s="24"/>
      <c r="AY172" s="24"/>
      <c r="AZ172" s="24"/>
      <c r="BA172" s="24"/>
      <c r="BB172" s="24"/>
      <c r="BC172" s="2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  <c r="CO172" s="24"/>
      <c r="CP172" s="24"/>
      <c r="CQ172" s="24"/>
      <c r="CR172" s="24"/>
      <c r="CS172" s="24"/>
      <c r="CT172" s="24"/>
      <c r="CU172" s="24"/>
      <c r="CV172" s="24"/>
      <c r="CW172" s="24"/>
      <c r="CX172" s="24"/>
      <c r="CY172" s="24"/>
      <c r="CZ172" s="24"/>
      <c r="DA172" s="24"/>
      <c r="DB172" s="24"/>
      <c r="DC172" s="24"/>
      <c r="DD172" s="24"/>
      <c r="DE172" s="24"/>
      <c r="DF172" s="24"/>
      <c r="DG172" s="24"/>
      <c r="DH172" s="24"/>
      <c r="DI172" s="24"/>
      <c r="DJ172" s="24"/>
      <c r="DK172" s="24"/>
      <c r="DL172" s="24"/>
      <c r="DM172" s="24"/>
      <c r="DN172" s="24"/>
      <c r="DO172" s="24"/>
      <c r="DP172" s="24"/>
      <c r="DQ172" s="24"/>
      <c r="DR172" s="24"/>
      <c r="DS172" s="24"/>
      <c r="DT172" s="24"/>
      <c r="DU172" s="24"/>
      <c r="DV172" s="24"/>
      <c r="DW172" s="24"/>
      <c r="DX172" s="24"/>
      <c r="DY172" s="24"/>
      <c r="DZ172" s="24"/>
      <c r="EA172" s="24"/>
      <c r="EB172" s="24"/>
      <c r="EC172" s="24"/>
      <c r="ED172" s="24"/>
      <c r="EE172" s="24"/>
      <c r="EF172" s="24"/>
      <c r="EG172" s="24"/>
      <c r="EH172" s="24"/>
      <c r="EI172" s="24"/>
      <c r="EJ172" s="24"/>
      <c r="EK172" s="24"/>
      <c r="EL172" s="24"/>
      <c r="EM172" s="24"/>
      <c r="EN172" s="24"/>
      <c r="EO172" s="24"/>
      <c r="EP172" s="24"/>
      <c r="EQ172" s="24"/>
      <c r="ER172" s="24"/>
      <c r="ES172" s="24"/>
      <c r="ET172" s="24"/>
      <c r="EU172" s="24"/>
      <c r="EV172" s="24"/>
      <c r="EW172" s="24"/>
      <c r="EX172" s="24"/>
      <c r="EY172" s="24"/>
      <c r="EZ172" s="24"/>
      <c r="FA172" s="24"/>
      <c r="FB172" s="24"/>
      <c r="FC172" s="24"/>
      <c r="FD172" s="24"/>
      <c r="FE172" s="24"/>
      <c r="FF172" s="24"/>
      <c r="FG172" s="24"/>
      <c r="FH172" s="24"/>
      <c r="FI172" s="24"/>
      <c r="FJ172" s="24"/>
      <c r="FK172" s="24"/>
      <c r="FL172" s="24"/>
      <c r="FM172" s="24"/>
      <c r="FN172" s="24"/>
      <c r="FO172" s="24"/>
      <c r="FP172" s="24"/>
      <c r="FQ172" s="24"/>
      <c r="FR172" s="24"/>
      <c r="FS172" s="24"/>
      <c r="FT172" s="24"/>
      <c r="FU172" s="24"/>
      <c r="FV172" s="24"/>
      <c r="FW172" s="24"/>
      <c r="FX172" s="24"/>
      <c r="FY172" s="24"/>
      <c r="FZ172" s="24"/>
      <c r="GA172" s="24"/>
      <c r="GB172" s="24"/>
      <c r="GC172" s="24"/>
      <c r="GD172" s="24"/>
      <c r="GE172" s="24"/>
      <c r="GF172" s="24"/>
      <c r="GG172" s="24"/>
      <c r="GH172" s="24"/>
      <c r="GI172" s="24"/>
      <c r="GJ172" s="24"/>
      <c r="GK172" s="24"/>
      <c r="GL172" s="24"/>
      <c r="GM172" s="24"/>
      <c r="GN172" s="24"/>
      <c r="GO172" s="24"/>
      <c r="GP172" s="24"/>
      <c r="GQ172" s="24"/>
      <c r="GR172" s="24"/>
      <c r="GS172" s="24"/>
      <c r="GT172" s="24"/>
      <c r="GU172" s="24"/>
      <c r="GV172" s="24"/>
      <c r="GW172" s="24"/>
      <c r="GX172" s="24"/>
      <c r="GY172" s="24"/>
      <c r="GZ172" s="24"/>
      <c r="HA172" s="24"/>
      <c r="HB172" s="24"/>
      <c r="HC172" s="24"/>
      <c r="HD172" s="24"/>
      <c r="HE172" s="24"/>
      <c r="HF172" s="24"/>
      <c r="HG172" s="24"/>
      <c r="HH172" s="24"/>
      <c r="HI172" s="24"/>
      <c r="HJ172" s="24"/>
    </row>
    <row r="173" spans="1:218" ht="24.95" customHeight="1">
      <c r="A173" s="4708"/>
      <c r="B173" s="2101">
        <v>168</v>
      </c>
      <c r="C173" s="1774" t="s">
        <v>165</v>
      </c>
      <c r="D173" s="1707" t="s">
        <v>633</v>
      </c>
      <c r="E173" s="3085">
        <v>116</v>
      </c>
      <c r="F173" s="1709">
        <v>37.26</v>
      </c>
      <c r="G173" s="1709"/>
      <c r="H173" s="1709"/>
      <c r="I173" s="1709">
        <f t="shared" si="40"/>
        <v>11.271149999999999</v>
      </c>
      <c r="J173" s="1739" t="s">
        <v>18</v>
      </c>
      <c r="K173" s="1057">
        <v>1960</v>
      </c>
      <c r="L173" s="1057">
        <v>1975</v>
      </c>
      <c r="M173" s="1057">
        <f t="shared" si="50"/>
        <v>15</v>
      </c>
      <c r="N173" s="1057">
        <v>7</v>
      </c>
      <c r="O173" s="1057">
        <v>7</v>
      </c>
      <c r="P173" s="1067">
        <f t="shared" si="47"/>
        <v>0</v>
      </c>
      <c r="Q173" s="1057">
        <v>45902</v>
      </c>
      <c r="R173" s="1057">
        <v>47534</v>
      </c>
      <c r="S173" s="1057">
        <f t="shared" ref="S173:S189" si="52">W173*X173</f>
        <v>1632</v>
      </c>
      <c r="T173" s="1057"/>
      <c r="U173" s="1057"/>
      <c r="V173" s="1057"/>
      <c r="W173" s="242">
        <v>1</v>
      </c>
      <c r="X173" s="391">
        <f t="shared" si="46"/>
        <v>1632</v>
      </c>
      <c r="Y173" s="391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  <c r="CO173" s="24"/>
      <c r="CP173" s="24"/>
      <c r="CQ173" s="24"/>
      <c r="CR173" s="24"/>
      <c r="CS173" s="24"/>
      <c r="CT173" s="24"/>
      <c r="CU173" s="24"/>
      <c r="CV173" s="24"/>
      <c r="CW173" s="24"/>
      <c r="CX173" s="24"/>
      <c r="CY173" s="24"/>
      <c r="CZ173" s="24"/>
      <c r="DA173" s="24"/>
      <c r="DB173" s="24"/>
      <c r="DC173" s="24"/>
      <c r="DD173" s="24"/>
      <c r="DE173" s="24"/>
      <c r="DF173" s="24"/>
      <c r="DG173" s="24"/>
      <c r="DH173" s="24"/>
      <c r="DI173" s="24"/>
      <c r="DJ173" s="24"/>
      <c r="DK173" s="24"/>
      <c r="DL173" s="24"/>
      <c r="DM173" s="24"/>
      <c r="DN173" s="24"/>
      <c r="DO173" s="24"/>
      <c r="DP173" s="24"/>
      <c r="DQ173" s="24"/>
      <c r="DR173" s="24"/>
      <c r="DS173" s="24"/>
      <c r="DT173" s="24"/>
      <c r="DU173" s="24"/>
      <c r="DV173" s="24"/>
      <c r="DW173" s="24"/>
      <c r="DX173" s="24"/>
      <c r="DY173" s="24"/>
      <c r="DZ173" s="24"/>
      <c r="EA173" s="24"/>
      <c r="EB173" s="24"/>
      <c r="EC173" s="24"/>
      <c r="ED173" s="24"/>
      <c r="EE173" s="24"/>
      <c r="EF173" s="24"/>
      <c r="EG173" s="24"/>
      <c r="EH173" s="24"/>
      <c r="EI173" s="24"/>
      <c r="EJ173" s="24"/>
      <c r="EK173" s="24"/>
      <c r="EL173" s="24"/>
      <c r="EM173" s="24"/>
      <c r="EN173" s="24"/>
      <c r="EO173" s="24"/>
      <c r="EP173" s="24"/>
      <c r="EQ173" s="24"/>
      <c r="ER173" s="24"/>
      <c r="ES173" s="24"/>
      <c r="ET173" s="24"/>
      <c r="EU173" s="24"/>
      <c r="EV173" s="24"/>
      <c r="EW173" s="24"/>
      <c r="EX173" s="24"/>
      <c r="EY173" s="24"/>
      <c r="EZ173" s="24"/>
      <c r="FA173" s="24"/>
      <c r="FB173" s="24"/>
      <c r="FC173" s="24"/>
      <c r="FD173" s="24"/>
      <c r="FE173" s="24"/>
      <c r="FF173" s="24"/>
      <c r="FG173" s="24"/>
      <c r="FH173" s="24"/>
      <c r="FI173" s="24"/>
      <c r="FJ173" s="24"/>
      <c r="FK173" s="24"/>
      <c r="FL173" s="24"/>
      <c r="FM173" s="24"/>
      <c r="FN173" s="24"/>
      <c r="FO173" s="24"/>
      <c r="FP173" s="24"/>
      <c r="FQ173" s="24"/>
      <c r="FR173" s="24"/>
      <c r="FS173" s="24"/>
      <c r="FT173" s="24"/>
      <c r="FU173" s="24"/>
      <c r="FV173" s="24"/>
      <c r="FW173" s="24"/>
      <c r="FX173" s="24"/>
      <c r="FY173" s="24"/>
      <c r="FZ173" s="24"/>
      <c r="GA173" s="24"/>
      <c r="GB173" s="24"/>
      <c r="GC173" s="24"/>
      <c r="GD173" s="24"/>
      <c r="GE173" s="24"/>
      <c r="GF173" s="24"/>
      <c r="GG173" s="24"/>
      <c r="GH173" s="24"/>
      <c r="GI173" s="24"/>
      <c r="GJ173" s="24"/>
      <c r="GK173" s="24"/>
      <c r="GL173" s="24"/>
      <c r="GM173" s="24"/>
      <c r="GN173" s="24"/>
      <c r="GO173" s="24"/>
      <c r="GP173" s="24"/>
      <c r="GQ173" s="24"/>
      <c r="GR173" s="24"/>
      <c r="GS173" s="24"/>
      <c r="GT173" s="24"/>
      <c r="GU173" s="24"/>
      <c r="GV173" s="24"/>
      <c r="GW173" s="24"/>
      <c r="GX173" s="24"/>
      <c r="GY173" s="24"/>
      <c r="GZ173" s="24"/>
      <c r="HA173" s="24"/>
      <c r="HB173" s="24"/>
      <c r="HC173" s="24"/>
      <c r="HD173" s="24"/>
      <c r="HE173" s="24"/>
      <c r="HF173" s="24"/>
      <c r="HG173" s="24"/>
      <c r="HH173" s="24"/>
      <c r="HI173" s="24"/>
      <c r="HJ173" s="24"/>
    </row>
    <row r="174" spans="1:218" ht="24.95" customHeight="1" thickBot="1">
      <c r="A174" s="4708"/>
      <c r="B174" s="2101">
        <v>169</v>
      </c>
      <c r="C174" s="1774" t="s">
        <v>165</v>
      </c>
      <c r="D174" s="1707" t="s">
        <v>633</v>
      </c>
      <c r="E174" s="3085">
        <v>117</v>
      </c>
      <c r="F174" s="1709">
        <v>55.9</v>
      </c>
      <c r="G174" s="1709"/>
      <c r="H174" s="1709"/>
      <c r="I174" s="1709">
        <f t="shared" si="40"/>
        <v>16.909749999999999</v>
      </c>
      <c r="J174" s="1739" t="s">
        <v>920</v>
      </c>
      <c r="K174" s="1057">
        <v>295</v>
      </c>
      <c r="L174" s="1057">
        <v>298</v>
      </c>
      <c r="M174" s="1057">
        <f t="shared" si="50"/>
        <v>3</v>
      </c>
      <c r="N174" s="1057"/>
      <c r="O174" s="1057"/>
      <c r="P174" s="1067">
        <f t="shared" si="47"/>
        <v>0</v>
      </c>
      <c r="Q174" s="1057">
        <v>235116</v>
      </c>
      <c r="R174" s="1057">
        <v>240640</v>
      </c>
      <c r="S174" s="1057">
        <f t="shared" si="52"/>
        <v>5524</v>
      </c>
      <c r="T174" s="1057"/>
      <c r="U174" s="1057"/>
      <c r="V174" s="1057"/>
      <c r="W174" s="242">
        <v>1</v>
      </c>
      <c r="X174" s="391">
        <f t="shared" si="46"/>
        <v>5524</v>
      </c>
      <c r="Y174" s="391"/>
      <c r="Z174" s="1122" t="s">
        <v>2267</v>
      </c>
      <c r="AA174" s="1122"/>
      <c r="AB174" s="1122"/>
      <c r="AD174" s="1122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  <c r="CO174" s="24"/>
      <c r="CP174" s="24"/>
      <c r="CQ174" s="24"/>
      <c r="CR174" s="24"/>
      <c r="CS174" s="24"/>
      <c r="CT174" s="24"/>
      <c r="CU174" s="24"/>
      <c r="CV174" s="24"/>
      <c r="CW174" s="24"/>
      <c r="CX174" s="24"/>
      <c r="CY174" s="24"/>
      <c r="CZ174" s="24"/>
      <c r="DA174" s="24"/>
      <c r="DB174" s="24"/>
      <c r="DC174" s="24"/>
      <c r="DD174" s="24"/>
      <c r="DE174" s="24"/>
      <c r="DF174" s="24"/>
      <c r="DG174" s="24"/>
      <c r="DH174" s="24"/>
      <c r="DI174" s="24"/>
      <c r="DJ174" s="24"/>
      <c r="DK174" s="24"/>
      <c r="DL174" s="24"/>
      <c r="DM174" s="24"/>
      <c r="DN174" s="24"/>
      <c r="DO174" s="24"/>
      <c r="DP174" s="24"/>
      <c r="DQ174" s="24"/>
      <c r="DR174" s="24"/>
      <c r="DS174" s="24"/>
      <c r="DT174" s="24"/>
      <c r="DU174" s="24"/>
      <c r="DV174" s="24"/>
      <c r="DW174" s="24"/>
      <c r="DX174" s="24"/>
      <c r="DY174" s="24"/>
      <c r="DZ174" s="24"/>
      <c r="EA174" s="24"/>
      <c r="EB174" s="24"/>
      <c r="EC174" s="24"/>
      <c r="ED174" s="24"/>
      <c r="EE174" s="24"/>
      <c r="EF174" s="24"/>
      <c r="EG174" s="24"/>
      <c r="EH174" s="24"/>
      <c r="EI174" s="24"/>
      <c r="EJ174" s="24"/>
      <c r="EK174" s="24"/>
      <c r="EL174" s="24"/>
      <c r="EM174" s="24"/>
      <c r="EN174" s="24"/>
      <c r="EO174" s="24"/>
      <c r="EP174" s="24"/>
      <c r="EQ174" s="24"/>
      <c r="ER174" s="24"/>
      <c r="ES174" s="24"/>
      <c r="ET174" s="24"/>
      <c r="EU174" s="24"/>
      <c r="EV174" s="24"/>
      <c r="EW174" s="24"/>
      <c r="EX174" s="24"/>
      <c r="EY174" s="24"/>
      <c r="EZ174" s="24"/>
      <c r="FA174" s="24"/>
      <c r="FB174" s="24"/>
      <c r="FC174" s="24"/>
      <c r="FD174" s="24"/>
      <c r="FE174" s="24"/>
      <c r="FF174" s="24"/>
      <c r="FG174" s="24"/>
      <c r="FH174" s="24"/>
      <c r="FI174" s="24"/>
      <c r="FJ174" s="24"/>
      <c r="FK174" s="24"/>
      <c r="FL174" s="24"/>
      <c r="FM174" s="24"/>
      <c r="FN174" s="24"/>
      <c r="FO174" s="24"/>
      <c r="FP174" s="24"/>
      <c r="FQ174" s="24"/>
      <c r="FR174" s="24"/>
      <c r="FS174" s="24"/>
      <c r="FT174" s="24"/>
      <c r="FU174" s="24"/>
      <c r="FV174" s="24"/>
      <c r="FW174" s="24"/>
      <c r="FX174" s="24"/>
      <c r="FY174" s="24"/>
      <c r="FZ174" s="24"/>
      <c r="GA174" s="24"/>
      <c r="GB174" s="24"/>
      <c r="GC174" s="24"/>
      <c r="GD174" s="24"/>
      <c r="GE174" s="24"/>
      <c r="GF174" s="24"/>
      <c r="GG174" s="24"/>
      <c r="GH174" s="24"/>
      <c r="GI174" s="24"/>
      <c r="GJ174" s="24"/>
      <c r="GK174" s="24"/>
      <c r="GL174" s="24"/>
      <c r="GM174" s="24"/>
      <c r="GN174" s="24"/>
      <c r="GO174" s="24"/>
      <c r="GP174" s="24"/>
      <c r="GQ174" s="24"/>
      <c r="GR174" s="24"/>
      <c r="GS174" s="24"/>
      <c r="GT174" s="24"/>
      <c r="GU174" s="24"/>
      <c r="GV174" s="24"/>
      <c r="GW174" s="24"/>
      <c r="GX174" s="24"/>
      <c r="GY174" s="24"/>
      <c r="GZ174" s="24"/>
      <c r="HA174" s="24"/>
      <c r="HB174" s="24"/>
      <c r="HC174" s="24"/>
      <c r="HD174" s="24"/>
      <c r="HE174" s="24"/>
      <c r="HF174" s="24"/>
      <c r="HG174" s="24"/>
      <c r="HH174" s="24"/>
      <c r="HI174" s="24"/>
      <c r="HJ174" s="24"/>
    </row>
    <row r="175" spans="1:218" ht="24.95" customHeight="1">
      <c r="A175" s="4708"/>
      <c r="B175" s="2101">
        <v>170</v>
      </c>
      <c r="C175" s="1774" t="s">
        <v>165</v>
      </c>
      <c r="D175" s="1707" t="s">
        <v>633</v>
      </c>
      <c r="E175" s="3085">
        <v>118</v>
      </c>
      <c r="F175" s="1709">
        <v>54.86</v>
      </c>
      <c r="G175" s="1709"/>
      <c r="H175" s="1709"/>
      <c r="I175" s="1709">
        <f t="shared" si="40"/>
        <v>16.59515</v>
      </c>
      <c r="J175" s="1739" t="s">
        <v>3520</v>
      </c>
      <c r="K175" s="1057">
        <v>6971</v>
      </c>
      <c r="L175" s="1057">
        <v>7020</v>
      </c>
      <c r="M175" s="1057">
        <f t="shared" si="50"/>
        <v>49</v>
      </c>
      <c r="N175" s="1057">
        <v>1064</v>
      </c>
      <c r="O175" s="1057">
        <v>1093</v>
      </c>
      <c r="P175" s="1067">
        <f t="shared" si="47"/>
        <v>29</v>
      </c>
      <c r="Q175" s="1067">
        <v>139737</v>
      </c>
      <c r="R175" s="1067">
        <v>142667</v>
      </c>
      <c r="S175" s="1057">
        <f t="shared" si="52"/>
        <v>2930</v>
      </c>
      <c r="T175" s="1057"/>
      <c r="U175" s="1057"/>
      <c r="V175" s="1057"/>
      <c r="W175" s="242">
        <v>1</v>
      </c>
      <c r="X175" s="391">
        <f t="shared" si="46"/>
        <v>2930</v>
      </c>
      <c r="Y175" s="391"/>
      <c r="Z175" s="1123" t="s">
        <v>1610</v>
      </c>
      <c r="AA175" s="1124" t="s">
        <v>238</v>
      </c>
      <c r="AB175" s="1124" t="s">
        <v>235</v>
      </c>
      <c r="AC175" s="1125" t="s">
        <v>1617</v>
      </c>
      <c r="AD175" s="1124" t="s">
        <v>170</v>
      </c>
      <c r="AE175" s="1126" t="s">
        <v>1611</v>
      </c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  <c r="CO175" s="24"/>
      <c r="CP175" s="24"/>
      <c r="CQ175" s="24"/>
      <c r="CR175" s="24"/>
      <c r="CS175" s="24"/>
      <c r="CT175" s="24"/>
      <c r="CU175" s="24"/>
      <c r="CV175" s="24"/>
      <c r="CW175" s="24"/>
      <c r="CX175" s="24"/>
      <c r="CY175" s="24"/>
      <c r="CZ175" s="24"/>
      <c r="DA175" s="24"/>
      <c r="DB175" s="24"/>
      <c r="DC175" s="24"/>
      <c r="DD175" s="24"/>
      <c r="DE175" s="24"/>
      <c r="DF175" s="24"/>
      <c r="DG175" s="24"/>
      <c r="DH175" s="24"/>
      <c r="DI175" s="24"/>
      <c r="DJ175" s="24"/>
      <c r="DK175" s="24"/>
      <c r="DL175" s="24"/>
      <c r="DM175" s="24"/>
      <c r="DN175" s="24"/>
      <c r="DO175" s="24"/>
      <c r="DP175" s="24"/>
      <c r="DQ175" s="24"/>
      <c r="DR175" s="24"/>
      <c r="DS175" s="24"/>
      <c r="DT175" s="24"/>
      <c r="DU175" s="24"/>
      <c r="DV175" s="24"/>
      <c r="DW175" s="24"/>
      <c r="DX175" s="24"/>
      <c r="DY175" s="24"/>
      <c r="DZ175" s="24"/>
      <c r="EA175" s="24"/>
      <c r="EB175" s="24"/>
      <c r="EC175" s="24"/>
      <c r="ED175" s="24"/>
      <c r="EE175" s="24"/>
      <c r="EF175" s="24"/>
      <c r="EG175" s="24"/>
      <c r="EH175" s="24"/>
      <c r="EI175" s="24"/>
      <c r="EJ175" s="24"/>
      <c r="EK175" s="24"/>
      <c r="EL175" s="24"/>
      <c r="EM175" s="24"/>
      <c r="EN175" s="24"/>
      <c r="EO175" s="24"/>
      <c r="EP175" s="24"/>
      <c r="EQ175" s="24"/>
      <c r="ER175" s="24"/>
      <c r="ES175" s="24"/>
      <c r="ET175" s="24"/>
      <c r="EU175" s="24"/>
      <c r="EV175" s="24"/>
      <c r="EW175" s="24"/>
      <c r="EX175" s="24"/>
      <c r="EY175" s="24"/>
      <c r="EZ175" s="24"/>
      <c r="FA175" s="24"/>
      <c r="FB175" s="24"/>
      <c r="FC175" s="24"/>
      <c r="FD175" s="24"/>
      <c r="FE175" s="24"/>
      <c r="FF175" s="24"/>
      <c r="FG175" s="24"/>
      <c r="FH175" s="24"/>
      <c r="FI175" s="24"/>
      <c r="FJ175" s="24"/>
      <c r="FK175" s="24"/>
      <c r="FL175" s="24"/>
      <c r="FM175" s="24"/>
      <c r="FN175" s="24"/>
      <c r="FO175" s="24"/>
      <c r="FP175" s="24"/>
      <c r="FQ175" s="24"/>
      <c r="FR175" s="24"/>
      <c r="FS175" s="24"/>
      <c r="FT175" s="24"/>
      <c r="FU175" s="24"/>
      <c r="FV175" s="24"/>
      <c r="FW175" s="24"/>
      <c r="FX175" s="24"/>
      <c r="FY175" s="24"/>
      <c r="FZ175" s="24"/>
      <c r="GA175" s="24"/>
      <c r="GB175" s="24"/>
      <c r="GC175" s="24"/>
      <c r="GD175" s="24"/>
      <c r="GE175" s="24"/>
      <c r="GF175" s="24"/>
      <c r="GG175" s="24"/>
      <c r="GH175" s="24"/>
      <c r="GI175" s="24"/>
      <c r="GJ175" s="24"/>
      <c r="GK175" s="24"/>
      <c r="GL175" s="24"/>
      <c r="GM175" s="24"/>
      <c r="GN175" s="24"/>
      <c r="GO175" s="24"/>
      <c r="GP175" s="24"/>
      <c r="GQ175" s="24"/>
      <c r="GR175" s="24"/>
      <c r="GS175" s="24"/>
      <c r="GT175" s="24"/>
      <c r="GU175" s="24"/>
      <c r="GV175" s="24"/>
      <c r="GW175" s="24"/>
      <c r="GX175" s="24"/>
      <c r="GY175" s="24"/>
      <c r="GZ175" s="24"/>
      <c r="HA175" s="24"/>
      <c r="HB175" s="24"/>
      <c r="HC175" s="24"/>
      <c r="HD175" s="24"/>
      <c r="HE175" s="24"/>
      <c r="HF175" s="24"/>
      <c r="HG175" s="24"/>
      <c r="HH175" s="24"/>
      <c r="HI175" s="24"/>
      <c r="HJ175" s="24"/>
    </row>
    <row r="176" spans="1:218" ht="24.95" customHeight="1">
      <c r="A176" s="4708"/>
      <c r="B176" s="2101">
        <v>171</v>
      </c>
      <c r="C176" s="1774" t="s">
        <v>165</v>
      </c>
      <c r="D176" s="1707" t="s">
        <v>858</v>
      </c>
      <c r="E176" s="3093" t="s">
        <v>918</v>
      </c>
      <c r="F176" s="1736">
        <v>578.37</v>
      </c>
      <c r="G176" s="1736"/>
      <c r="H176" s="1736"/>
      <c r="I176" s="1736">
        <f t="shared" si="40"/>
        <v>174.95692499999998</v>
      </c>
      <c r="J176" s="1737" t="s">
        <v>20</v>
      </c>
      <c r="K176" s="1057">
        <v>10885</v>
      </c>
      <c r="L176" s="1057">
        <v>11004</v>
      </c>
      <c r="M176" s="1057">
        <f t="shared" si="50"/>
        <v>119</v>
      </c>
      <c r="N176" s="1057">
        <v>4325</v>
      </c>
      <c r="O176" s="1057">
        <v>4372</v>
      </c>
      <c r="P176" s="1067">
        <f t="shared" si="47"/>
        <v>47</v>
      </c>
      <c r="Q176" s="1067">
        <v>222568</v>
      </c>
      <c r="R176" s="1067">
        <v>230552</v>
      </c>
      <c r="S176" s="1057">
        <f t="shared" si="52"/>
        <v>7984</v>
      </c>
      <c r="T176" s="1057"/>
      <c r="U176" s="1057"/>
      <c r="V176" s="1057"/>
      <c r="W176" s="242">
        <v>1</v>
      </c>
      <c r="X176" s="391">
        <f t="shared" si="46"/>
        <v>7984</v>
      </c>
      <c r="Y176" s="391"/>
      <c r="Z176" s="1142" t="s">
        <v>2365</v>
      </c>
      <c r="AA176" s="1338">
        <v>101533</v>
      </c>
      <c r="AB176" s="1338">
        <v>102902</v>
      </c>
      <c r="AC176" s="1143">
        <v>1</v>
      </c>
      <c r="AD176" s="1137">
        <f>(AB176*AC176)-(AA176*AC176)</f>
        <v>1369</v>
      </c>
      <c r="AE176" s="114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  <c r="CO176" s="24"/>
      <c r="CP176" s="24"/>
      <c r="CQ176" s="24"/>
      <c r="CR176" s="24"/>
      <c r="CS176" s="24"/>
      <c r="CT176" s="24"/>
      <c r="CU176" s="24"/>
      <c r="CV176" s="24"/>
      <c r="CW176" s="24"/>
      <c r="CX176" s="24"/>
      <c r="CY176" s="24"/>
      <c r="CZ176" s="24"/>
      <c r="DA176" s="24"/>
      <c r="DB176" s="24"/>
      <c r="DC176" s="24"/>
      <c r="DD176" s="24"/>
      <c r="DE176" s="24"/>
      <c r="DF176" s="24"/>
      <c r="DG176" s="24"/>
      <c r="DH176" s="24"/>
      <c r="DI176" s="24"/>
      <c r="DJ176" s="24"/>
      <c r="DK176" s="24"/>
      <c r="DL176" s="24"/>
      <c r="DM176" s="24"/>
      <c r="DN176" s="24"/>
      <c r="DO176" s="24"/>
      <c r="DP176" s="24"/>
      <c r="DQ176" s="24"/>
      <c r="DR176" s="24"/>
      <c r="DS176" s="24"/>
      <c r="DT176" s="24"/>
      <c r="DU176" s="24"/>
      <c r="DV176" s="24"/>
      <c r="DW176" s="24"/>
      <c r="DX176" s="24"/>
      <c r="DY176" s="24"/>
      <c r="DZ176" s="24"/>
      <c r="EA176" s="24"/>
      <c r="EB176" s="24"/>
      <c r="EC176" s="24"/>
      <c r="ED176" s="24"/>
      <c r="EE176" s="24"/>
      <c r="EF176" s="24"/>
      <c r="EG176" s="24"/>
      <c r="EH176" s="24"/>
      <c r="EI176" s="24"/>
      <c r="EJ176" s="24"/>
      <c r="EK176" s="24"/>
      <c r="EL176" s="24"/>
      <c r="EM176" s="24"/>
      <c r="EN176" s="24"/>
      <c r="EO176" s="24"/>
      <c r="EP176" s="24"/>
      <c r="EQ176" s="24"/>
      <c r="ER176" s="24"/>
      <c r="ES176" s="24"/>
      <c r="ET176" s="24"/>
      <c r="EU176" s="24"/>
      <c r="EV176" s="24"/>
      <c r="EW176" s="24"/>
      <c r="EX176" s="24"/>
      <c r="EY176" s="24"/>
      <c r="EZ176" s="24"/>
      <c r="FA176" s="24"/>
      <c r="FB176" s="24"/>
      <c r="FC176" s="24"/>
      <c r="FD176" s="24"/>
      <c r="FE176" s="24"/>
      <c r="FF176" s="24"/>
      <c r="FG176" s="24"/>
      <c r="FH176" s="24"/>
      <c r="FI176" s="24"/>
      <c r="FJ176" s="24"/>
      <c r="FK176" s="24"/>
      <c r="FL176" s="24"/>
      <c r="FM176" s="24"/>
      <c r="FN176" s="24"/>
      <c r="FO176" s="24"/>
      <c r="FP176" s="24"/>
      <c r="FQ176" s="24"/>
      <c r="FR176" s="24"/>
      <c r="FS176" s="24"/>
      <c r="FT176" s="24"/>
      <c r="FU176" s="24"/>
      <c r="FV176" s="24"/>
      <c r="FW176" s="24"/>
      <c r="FX176" s="24"/>
      <c r="FY176" s="24"/>
      <c r="FZ176" s="24"/>
      <c r="GA176" s="24"/>
      <c r="GB176" s="24"/>
      <c r="GC176" s="24"/>
      <c r="GD176" s="24"/>
      <c r="GE176" s="24"/>
      <c r="GF176" s="24"/>
      <c r="GG176" s="24"/>
      <c r="GH176" s="24"/>
      <c r="GI176" s="24"/>
      <c r="GJ176" s="24"/>
      <c r="GK176" s="24"/>
      <c r="GL176" s="24"/>
      <c r="GM176" s="24"/>
      <c r="GN176" s="24"/>
      <c r="GO176" s="24"/>
      <c r="GP176" s="24"/>
      <c r="GQ176" s="24"/>
      <c r="GR176" s="24"/>
      <c r="GS176" s="24"/>
      <c r="GT176" s="24"/>
      <c r="GU176" s="24"/>
      <c r="GV176" s="24"/>
      <c r="GW176" s="24"/>
      <c r="GX176" s="24"/>
      <c r="GY176" s="24"/>
      <c r="GZ176" s="24"/>
      <c r="HA176" s="24"/>
      <c r="HB176" s="24"/>
      <c r="HC176" s="24"/>
      <c r="HD176" s="24"/>
      <c r="HE176" s="24"/>
      <c r="HF176" s="24"/>
      <c r="HG176" s="24"/>
      <c r="HH176" s="24"/>
      <c r="HI176" s="24"/>
      <c r="HJ176" s="24"/>
    </row>
    <row r="177" spans="1:218" ht="24.95" customHeight="1">
      <c r="A177" s="4708"/>
      <c r="B177" s="2101">
        <v>172</v>
      </c>
      <c r="C177" s="1774" t="s">
        <v>165</v>
      </c>
      <c r="D177" s="1707" t="s">
        <v>1287</v>
      </c>
      <c r="E177" s="3104" t="s">
        <v>2678</v>
      </c>
      <c r="F177" s="1736">
        <v>157.38999999999999</v>
      </c>
      <c r="G177" s="1736"/>
      <c r="H177" s="1736"/>
      <c r="I177" s="1736">
        <v>47.61</v>
      </c>
      <c r="J177" s="1743" t="s">
        <v>2696</v>
      </c>
      <c r="K177" s="1057">
        <v>1479</v>
      </c>
      <c r="L177" s="1057">
        <v>1515</v>
      </c>
      <c r="M177" s="1057">
        <f>L177-K177</f>
        <v>36</v>
      </c>
      <c r="N177" s="1057">
        <v>1269</v>
      </c>
      <c r="O177" s="1057">
        <v>1348</v>
      </c>
      <c r="P177" s="1067">
        <f>O177-N177</f>
        <v>79</v>
      </c>
      <c r="Q177" s="1067">
        <v>174206</v>
      </c>
      <c r="R177" s="1067">
        <v>178857</v>
      </c>
      <c r="S177" s="1057">
        <f t="shared" si="52"/>
        <v>4651</v>
      </c>
      <c r="T177" s="1067"/>
      <c r="U177" s="1057"/>
      <c r="V177" s="1057"/>
      <c r="W177" s="242">
        <v>1</v>
      </c>
      <c r="X177" s="391">
        <f t="shared" si="46"/>
        <v>4651</v>
      </c>
      <c r="Y177" s="391"/>
      <c r="Z177" s="1142" t="s">
        <v>1654</v>
      </c>
      <c r="AA177" s="1338">
        <v>87851</v>
      </c>
      <c r="AB177" s="1338">
        <v>88535</v>
      </c>
      <c r="AC177" s="1143">
        <v>1</v>
      </c>
      <c r="AD177" s="1137">
        <f>(AB177*AC177)-(AA177*AC177)</f>
        <v>684</v>
      </c>
      <c r="AE177" s="114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  <c r="CO177" s="24"/>
      <c r="CP177" s="24"/>
      <c r="CQ177" s="24"/>
      <c r="CR177" s="24"/>
      <c r="CS177" s="24"/>
      <c r="CT177" s="24"/>
      <c r="CU177" s="24"/>
      <c r="CV177" s="24"/>
      <c r="CW177" s="24"/>
      <c r="CX177" s="24"/>
      <c r="CY177" s="24"/>
      <c r="CZ177" s="24"/>
      <c r="DA177" s="24"/>
      <c r="DB177" s="24"/>
      <c r="DC177" s="24"/>
      <c r="DD177" s="24"/>
      <c r="DE177" s="24"/>
      <c r="DF177" s="24"/>
      <c r="DG177" s="24"/>
      <c r="DH177" s="24"/>
      <c r="DI177" s="24"/>
      <c r="DJ177" s="24"/>
      <c r="DK177" s="24"/>
      <c r="DL177" s="24"/>
      <c r="DM177" s="24"/>
      <c r="DN177" s="24"/>
      <c r="DO177" s="24"/>
      <c r="DP177" s="24"/>
      <c r="DQ177" s="24"/>
      <c r="DR177" s="24"/>
      <c r="DS177" s="24"/>
      <c r="DT177" s="24"/>
      <c r="DU177" s="24"/>
      <c r="DV177" s="24"/>
      <c r="DW177" s="24"/>
      <c r="DX177" s="24"/>
      <c r="DY177" s="24"/>
      <c r="DZ177" s="24"/>
      <c r="EA177" s="24"/>
      <c r="EB177" s="24"/>
      <c r="EC177" s="24"/>
      <c r="ED177" s="24"/>
      <c r="EE177" s="24"/>
      <c r="EF177" s="24"/>
      <c r="EG177" s="24"/>
      <c r="EH177" s="24"/>
      <c r="EI177" s="24"/>
      <c r="EJ177" s="24"/>
      <c r="EK177" s="24"/>
      <c r="EL177" s="24"/>
      <c r="EM177" s="24"/>
      <c r="EN177" s="24"/>
      <c r="EO177" s="24"/>
      <c r="EP177" s="24"/>
      <c r="EQ177" s="24"/>
      <c r="ER177" s="24"/>
      <c r="ES177" s="24"/>
      <c r="ET177" s="24"/>
      <c r="EU177" s="24"/>
      <c r="EV177" s="24"/>
      <c r="EW177" s="24"/>
      <c r="EX177" s="24"/>
      <c r="EY177" s="24"/>
      <c r="EZ177" s="24"/>
      <c r="FA177" s="24"/>
      <c r="FB177" s="24"/>
      <c r="FC177" s="24"/>
      <c r="FD177" s="24"/>
      <c r="FE177" s="24"/>
      <c r="FF177" s="24"/>
      <c r="FG177" s="24"/>
      <c r="FH177" s="24"/>
      <c r="FI177" s="24"/>
      <c r="FJ177" s="24"/>
      <c r="FK177" s="24"/>
      <c r="FL177" s="24"/>
      <c r="FM177" s="24"/>
      <c r="FN177" s="24"/>
      <c r="FO177" s="24"/>
      <c r="FP177" s="24"/>
      <c r="FQ177" s="24"/>
      <c r="FR177" s="24"/>
      <c r="FS177" s="24"/>
      <c r="FT177" s="24"/>
      <c r="FU177" s="24"/>
      <c r="FV177" s="24"/>
      <c r="FW177" s="24"/>
      <c r="FX177" s="24"/>
      <c r="FY177" s="24"/>
      <c r="FZ177" s="24"/>
      <c r="GA177" s="24"/>
      <c r="GB177" s="24"/>
      <c r="GC177" s="24"/>
      <c r="GD177" s="24"/>
      <c r="GE177" s="24"/>
      <c r="GF177" s="24"/>
      <c r="GG177" s="24"/>
      <c r="GH177" s="24"/>
      <c r="GI177" s="24"/>
      <c r="GJ177" s="24"/>
      <c r="GK177" s="24"/>
      <c r="GL177" s="24"/>
      <c r="GM177" s="24"/>
      <c r="GN177" s="24"/>
      <c r="GO177" s="24"/>
      <c r="GP177" s="24"/>
      <c r="GQ177" s="24"/>
      <c r="GR177" s="24"/>
      <c r="GS177" s="24"/>
      <c r="GT177" s="24"/>
      <c r="GU177" s="24"/>
      <c r="GV177" s="24"/>
      <c r="GW177" s="24"/>
      <c r="GX177" s="24"/>
      <c r="GY177" s="24"/>
      <c r="GZ177" s="24"/>
      <c r="HA177" s="24"/>
      <c r="HB177" s="24"/>
      <c r="HC177" s="24"/>
      <c r="HD177" s="24"/>
      <c r="HE177" s="24"/>
      <c r="HF177" s="24"/>
      <c r="HG177" s="24"/>
      <c r="HH177" s="24"/>
      <c r="HI177" s="24"/>
      <c r="HJ177" s="24"/>
    </row>
    <row r="178" spans="1:218" ht="24.95" customHeight="1" thickBot="1">
      <c r="A178" s="4708"/>
      <c r="B178" s="2101">
        <v>173</v>
      </c>
      <c r="C178" s="1774" t="s">
        <v>165</v>
      </c>
      <c r="D178" s="1707" t="s">
        <v>1287</v>
      </c>
      <c r="E178" s="3104" t="s">
        <v>2684</v>
      </c>
      <c r="F178" s="1736">
        <v>116.46</v>
      </c>
      <c r="G178" s="1736"/>
      <c r="H178" s="1736"/>
      <c r="I178" s="1736">
        <v>35.229999999999997</v>
      </c>
      <c r="J178" s="3946" t="s">
        <v>3524</v>
      </c>
      <c r="K178" s="1057">
        <v>968</v>
      </c>
      <c r="L178" s="1057">
        <v>1000</v>
      </c>
      <c r="M178" s="1057">
        <f>L178-K178</f>
        <v>32</v>
      </c>
      <c r="N178" s="1057">
        <v>1004</v>
      </c>
      <c r="O178" s="1057">
        <v>1036</v>
      </c>
      <c r="P178" s="1067">
        <f>O178-N178</f>
        <v>32</v>
      </c>
      <c r="Q178" s="1067">
        <v>118933</v>
      </c>
      <c r="R178" s="1067">
        <v>123957</v>
      </c>
      <c r="S178" s="1057">
        <f t="shared" si="52"/>
        <v>5024</v>
      </c>
      <c r="T178" s="1067"/>
      <c r="U178" s="1057"/>
      <c r="V178" s="1057"/>
      <c r="W178" s="242">
        <v>1</v>
      </c>
      <c r="X178" s="391">
        <f t="shared" si="46"/>
        <v>5024</v>
      </c>
      <c r="Y178" s="391"/>
      <c r="Z178" s="1145" t="s">
        <v>168</v>
      </c>
      <c r="AA178" s="1339">
        <f>SUM(AA176:AA177)</f>
        <v>189384</v>
      </c>
      <c r="AB178" s="1339">
        <f>SUM(AB176:AB177)</f>
        <v>191437</v>
      </c>
      <c r="AC178" s="1146"/>
      <c r="AD178" s="1140">
        <f>SUM(AD176:AD177)</f>
        <v>2053</v>
      </c>
      <c r="AE178" s="1147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  <c r="CO178" s="24"/>
      <c r="CP178" s="24"/>
      <c r="CQ178" s="24"/>
      <c r="CR178" s="24"/>
      <c r="CS178" s="24"/>
      <c r="CT178" s="24"/>
      <c r="CU178" s="24"/>
      <c r="CV178" s="24"/>
      <c r="CW178" s="24"/>
      <c r="CX178" s="24"/>
      <c r="CY178" s="24"/>
      <c r="CZ178" s="24"/>
      <c r="DA178" s="24"/>
      <c r="DB178" s="24"/>
      <c r="DC178" s="24"/>
      <c r="DD178" s="24"/>
      <c r="DE178" s="24"/>
      <c r="DF178" s="24"/>
      <c r="DG178" s="24"/>
      <c r="DH178" s="24"/>
      <c r="DI178" s="24"/>
      <c r="DJ178" s="24"/>
      <c r="DK178" s="24"/>
      <c r="DL178" s="24"/>
      <c r="DM178" s="24"/>
      <c r="DN178" s="24"/>
      <c r="DO178" s="24"/>
      <c r="DP178" s="24"/>
      <c r="DQ178" s="24"/>
      <c r="DR178" s="24"/>
      <c r="DS178" s="24"/>
      <c r="DT178" s="24"/>
      <c r="DU178" s="24"/>
      <c r="DV178" s="24"/>
      <c r="DW178" s="24"/>
      <c r="DX178" s="24"/>
      <c r="DY178" s="24"/>
      <c r="DZ178" s="24"/>
      <c r="EA178" s="24"/>
      <c r="EB178" s="24"/>
      <c r="EC178" s="24"/>
      <c r="ED178" s="24"/>
      <c r="EE178" s="24"/>
      <c r="EF178" s="24"/>
      <c r="EG178" s="24"/>
      <c r="EH178" s="24"/>
      <c r="EI178" s="24"/>
      <c r="EJ178" s="24"/>
      <c r="EK178" s="24"/>
      <c r="EL178" s="24"/>
      <c r="EM178" s="24"/>
      <c r="EN178" s="24"/>
      <c r="EO178" s="24"/>
      <c r="EP178" s="24"/>
      <c r="EQ178" s="24"/>
      <c r="ER178" s="24"/>
      <c r="ES178" s="24"/>
      <c r="ET178" s="24"/>
      <c r="EU178" s="24"/>
      <c r="EV178" s="24"/>
      <c r="EW178" s="24"/>
      <c r="EX178" s="24"/>
      <c r="EY178" s="24"/>
      <c r="EZ178" s="24"/>
      <c r="FA178" s="24"/>
      <c r="FB178" s="24"/>
      <c r="FC178" s="24"/>
      <c r="FD178" s="24"/>
      <c r="FE178" s="24"/>
      <c r="FF178" s="24"/>
      <c r="FG178" s="24"/>
      <c r="FH178" s="24"/>
      <c r="FI178" s="24"/>
      <c r="FJ178" s="24"/>
      <c r="FK178" s="24"/>
      <c r="FL178" s="24"/>
      <c r="FM178" s="24"/>
      <c r="FN178" s="24"/>
      <c r="FO178" s="24"/>
      <c r="FP178" s="24"/>
      <c r="FQ178" s="24"/>
      <c r="FR178" s="24"/>
      <c r="FS178" s="24"/>
      <c r="FT178" s="24"/>
      <c r="FU178" s="24"/>
      <c r="FV178" s="24"/>
      <c r="FW178" s="24"/>
      <c r="FX178" s="24"/>
      <c r="FY178" s="24"/>
      <c r="FZ178" s="24"/>
      <c r="GA178" s="24"/>
      <c r="GB178" s="24"/>
      <c r="GC178" s="24"/>
      <c r="GD178" s="24"/>
      <c r="GE178" s="24"/>
      <c r="GF178" s="24"/>
      <c r="GG178" s="24"/>
      <c r="GH178" s="24"/>
      <c r="GI178" s="24"/>
      <c r="GJ178" s="24"/>
      <c r="GK178" s="24"/>
      <c r="GL178" s="24"/>
      <c r="GM178" s="24"/>
      <c r="GN178" s="24"/>
      <c r="GO178" s="24"/>
      <c r="GP178" s="24"/>
      <c r="GQ178" s="24"/>
      <c r="GR178" s="24"/>
      <c r="GS178" s="24"/>
      <c r="GT178" s="24"/>
      <c r="GU178" s="24"/>
      <c r="GV178" s="24"/>
      <c r="GW178" s="24"/>
      <c r="GX178" s="24"/>
      <c r="GY178" s="24"/>
      <c r="GZ178" s="24"/>
      <c r="HA178" s="24"/>
      <c r="HB178" s="24"/>
      <c r="HC178" s="24"/>
      <c r="HD178" s="24"/>
      <c r="HE178" s="24"/>
      <c r="HF178" s="24"/>
      <c r="HG178" s="24"/>
      <c r="HH178" s="24"/>
      <c r="HI178" s="24"/>
      <c r="HJ178" s="24"/>
    </row>
    <row r="179" spans="1:218" ht="24.95" customHeight="1">
      <c r="A179" s="4708"/>
      <c r="B179" s="2101">
        <v>174</v>
      </c>
      <c r="C179" s="1774" t="s">
        <v>165</v>
      </c>
      <c r="D179" s="1707" t="s">
        <v>1287</v>
      </c>
      <c r="E179" s="3104" t="s">
        <v>2686</v>
      </c>
      <c r="F179" s="1736">
        <v>132.69</v>
      </c>
      <c r="G179" s="1736"/>
      <c r="H179" s="1736"/>
      <c r="I179" s="1736">
        <v>40.14</v>
      </c>
      <c r="J179" s="1743" t="s">
        <v>3523</v>
      </c>
      <c r="K179" s="1057">
        <v>551</v>
      </c>
      <c r="L179" s="1057">
        <v>592</v>
      </c>
      <c r="M179" s="1057">
        <f>L179-K179</f>
        <v>41</v>
      </c>
      <c r="N179" s="1057">
        <v>1220</v>
      </c>
      <c r="O179" s="1057">
        <v>1295</v>
      </c>
      <c r="P179" s="1067">
        <f>O179-N179</f>
        <v>75</v>
      </c>
      <c r="Q179" s="1067">
        <v>114809</v>
      </c>
      <c r="R179" s="1067">
        <v>122590</v>
      </c>
      <c r="S179" s="1057">
        <f t="shared" si="52"/>
        <v>7781</v>
      </c>
      <c r="T179" s="1067"/>
      <c r="U179" s="1057"/>
      <c r="V179" s="1057"/>
      <c r="W179" s="242">
        <v>1</v>
      </c>
      <c r="X179" s="391">
        <f t="shared" si="46"/>
        <v>7781</v>
      </c>
      <c r="Y179" s="391"/>
      <c r="Z179" s="1129"/>
      <c r="AA179" s="1128"/>
      <c r="AB179" s="1128"/>
      <c r="AC179" s="817"/>
      <c r="AD179" s="1128"/>
      <c r="AE179" s="1128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  <c r="CO179" s="24"/>
      <c r="CP179" s="24"/>
      <c r="CQ179" s="24"/>
      <c r="CR179" s="24"/>
      <c r="CS179" s="24"/>
      <c r="CT179" s="24"/>
      <c r="CU179" s="24"/>
      <c r="CV179" s="24"/>
      <c r="CW179" s="24"/>
      <c r="CX179" s="24"/>
      <c r="CY179" s="24"/>
      <c r="CZ179" s="24"/>
      <c r="DA179" s="24"/>
      <c r="DB179" s="24"/>
      <c r="DC179" s="24"/>
      <c r="DD179" s="24"/>
      <c r="DE179" s="24"/>
      <c r="DF179" s="24"/>
      <c r="DG179" s="24"/>
      <c r="DH179" s="24"/>
      <c r="DI179" s="24"/>
      <c r="DJ179" s="24"/>
      <c r="DK179" s="24"/>
      <c r="DL179" s="24"/>
      <c r="DM179" s="24"/>
      <c r="DN179" s="24"/>
      <c r="DO179" s="24"/>
      <c r="DP179" s="24"/>
      <c r="DQ179" s="24"/>
      <c r="DR179" s="24"/>
      <c r="DS179" s="24"/>
      <c r="DT179" s="24"/>
      <c r="DU179" s="24"/>
      <c r="DV179" s="24"/>
      <c r="DW179" s="24"/>
      <c r="DX179" s="24"/>
      <c r="DY179" s="24"/>
      <c r="DZ179" s="24"/>
      <c r="EA179" s="24"/>
      <c r="EB179" s="24"/>
      <c r="EC179" s="24"/>
      <c r="ED179" s="24"/>
      <c r="EE179" s="24"/>
      <c r="EF179" s="24"/>
      <c r="EG179" s="24"/>
      <c r="EH179" s="24"/>
      <c r="EI179" s="24"/>
      <c r="EJ179" s="24"/>
      <c r="EK179" s="24"/>
      <c r="EL179" s="24"/>
      <c r="EM179" s="24"/>
      <c r="EN179" s="24"/>
      <c r="EO179" s="24"/>
      <c r="EP179" s="24"/>
      <c r="EQ179" s="24"/>
      <c r="ER179" s="24"/>
      <c r="ES179" s="24"/>
      <c r="ET179" s="24"/>
      <c r="EU179" s="24"/>
      <c r="EV179" s="24"/>
      <c r="EW179" s="24"/>
      <c r="EX179" s="24"/>
      <c r="EY179" s="24"/>
      <c r="EZ179" s="24"/>
      <c r="FA179" s="24"/>
      <c r="FB179" s="24"/>
      <c r="FC179" s="24"/>
      <c r="FD179" s="24"/>
      <c r="FE179" s="24"/>
      <c r="FF179" s="24"/>
      <c r="FG179" s="24"/>
      <c r="FH179" s="24"/>
      <c r="FI179" s="24"/>
      <c r="FJ179" s="24"/>
      <c r="FK179" s="24"/>
      <c r="FL179" s="24"/>
      <c r="FM179" s="24"/>
      <c r="FN179" s="24"/>
      <c r="FO179" s="24"/>
      <c r="FP179" s="24"/>
      <c r="FQ179" s="24"/>
      <c r="FR179" s="24"/>
      <c r="FS179" s="24"/>
      <c r="FT179" s="24"/>
      <c r="FU179" s="24"/>
      <c r="FV179" s="24"/>
      <c r="FW179" s="24"/>
      <c r="FX179" s="24"/>
      <c r="FY179" s="24"/>
      <c r="FZ179" s="24"/>
      <c r="GA179" s="24"/>
      <c r="GB179" s="24"/>
      <c r="GC179" s="24"/>
      <c r="GD179" s="24"/>
      <c r="GE179" s="24"/>
      <c r="GF179" s="24"/>
      <c r="GG179" s="24"/>
      <c r="GH179" s="24"/>
      <c r="GI179" s="24"/>
      <c r="GJ179" s="24"/>
      <c r="GK179" s="24"/>
      <c r="GL179" s="24"/>
      <c r="GM179" s="24"/>
      <c r="GN179" s="24"/>
      <c r="GO179" s="24"/>
      <c r="GP179" s="24"/>
      <c r="GQ179" s="24"/>
      <c r="GR179" s="24"/>
      <c r="GS179" s="24"/>
      <c r="GT179" s="24"/>
      <c r="GU179" s="24"/>
      <c r="GV179" s="24"/>
      <c r="GW179" s="24"/>
      <c r="GX179" s="24"/>
      <c r="GY179" s="24"/>
      <c r="GZ179" s="24"/>
      <c r="HA179" s="24"/>
      <c r="HB179" s="24"/>
      <c r="HC179" s="24"/>
      <c r="HD179" s="24"/>
      <c r="HE179" s="24"/>
      <c r="HF179" s="24"/>
      <c r="HG179" s="24"/>
      <c r="HH179" s="24"/>
      <c r="HI179" s="24"/>
      <c r="HJ179" s="24"/>
    </row>
    <row r="180" spans="1:218" ht="24.95" customHeight="1">
      <c r="A180" s="4708"/>
      <c r="B180" s="2101">
        <v>175</v>
      </c>
      <c r="C180" s="1774" t="s">
        <v>165</v>
      </c>
      <c r="D180" s="1707" t="s">
        <v>1384</v>
      </c>
      <c r="E180" s="3104" t="s">
        <v>2688</v>
      </c>
      <c r="F180" s="1736">
        <v>287.58999999999997</v>
      </c>
      <c r="G180" s="1736"/>
      <c r="H180" s="1736"/>
      <c r="I180" s="1736">
        <v>87</v>
      </c>
      <c r="J180" s="1743" t="s">
        <v>3498</v>
      </c>
      <c r="K180" s="1057">
        <v>374</v>
      </c>
      <c r="L180" s="1057">
        <v>391</v>
      </c>
      <c r="M180" s="1057">
        <f>L180-K180</f>
        <v>17</v>
      </c>
      <c r="N180" s="1057">
        <v>700</v>
      </c>
      <c r="O180" s="1057">
        <v>739</v>
      </c>
      <c r="P180" s="1067">
        <f>O180-N180</f>
        <v>39</v>
      </c>
      <c r="Q180" s="1067">
        <v>67712</v>
      </c>
      <c r="R180" s="1067">
        <v>70682</v>
      </c>
      <c r="S180" s="1057">
        <f t="shared" si="52"/>
        <v>2970</v>
      </c>
      <c r="T180" s="1067"/>
      <c r="U180" s="1057"/>
      <c r="V180" s="1057"/>
      <c r="W180" s="242">
        <v>1</v>
      </c>
      <c r="X180" s="391">
        <f t="shared" si="46"/>
        <v>2970</v>
      </c>
      <c r="Y180" s="391"/>
      <c r="Z180" s="1129"/>
      <c r="AA180" s="1128"/>
      <c r="AB180" s="1128"/>
      <c r="AC180" s="817"/>
      <c r="AD180" s="1128"/>
      <c r="AE180" s="1128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  <c r="CO180" s="24"/>
      <c r="CP180" s="24"/>
      <c r="CQ180" s="24"/>
      <c r="CR180" s="24"/>
      <c r="CS180" s="24"/>
      <c r="CT180" s="24"/>
      <c r="CU180" s="24"/>
      <c r="CV180" s="24"/>
      <c r="CW180" s="24"/>
      <c r="CX180" s="24"/>
      <c r="CY180" s="24"/>
      <c r="CZ180" s="24"/>
      <c r="DA180" s="24"/>
      <c r="DB180" s="24"/>
      <c r="DC180" s="24"/>
      <c r="DD180" s="24"/>
      <c r="DE180" s="24"/>
      <c r="DF180" s="24"/>
      <c r="DG180" s="24"/>
      <c r="DH180" s="24"/>
      <c r="DI180" s="24"/>
      <c r="DJ180" s="24"/>
      <c r="DK180" s="24"/>
      <c r="DL180" s="24"/>
      <c r="DM180" s="24"/>
      <c r="DN180" s="24"/>
      <c r="DO180" s="24"/>
      <c r="DP180" s="24"/>
      <c r="DQ180" s="24"/>
      <c r="DR180" s="24"/>
      <c r="DS180" s="24"/>
      <c r="DT180" s="24"/>
      <c r="DU180" s="24"/>
      <c r="DV180" s="24"/>
      <c r="DW180" s="24"/>
      <c r="DX180" s="24"/>
      <c r="DY180" s="24"/>
      <c r="DZ180" s="24"/>
      <c r="EA180" s="24"/>
      <c r="EB180" s="24"/>
      <c r="EC180" s="24"/>
      <c r="ED180" s="24"/>
      <c r="EE180" s="24"/>
      <c r="EF180" s="24"/>
      <c r="EG180" s="24"/>
      <c r="EH180" s="24"/>
      <c r="EI180" s="24"/>
      <c r="EJ180" s="24"/>
      <c r="EK180" s="24"/>
      <c r="EL180" s="24"/>
      <c r="EM180" s="24"/>
      <c r="EN180" s="24"/>
      <c r="EO180" s="24"/>
      <c r="EP180" s="24"/>
      <c r="EQ180" s="24"/>
      <c r="ER180" s="24"/>
      <c r="ES180" s="24"/>
      <c r="ET180" s="24"/>
      <c r="EU180" s="24"/>
      <c r="EV180" s="24"/>
      <c r="EW180" s="24"/>
      <c r="EX180" s="24"/>
      <c r="EY180" s="24"/>
      <c r="EZ180" s="24"/>
      <c r="FA180" s="24"/>
      <c r="FB180" s="24"/>
      <c r="FC180" s="24"/>
      <c r="FD180" s="24"/>
      <c r="FE180" s="24"/>
      <c r="FF180" s="24"/>
      <c r="FG180" s="24"/>
      <c r="FH180" s="24"/>
      <c r="FI180" s="24"/>
      <c r="FJ180" s="24"/>
      <c r="FK180" s="24"/>
      <c r="FL180" s="24"/>
      <c r="FM180" s="24"/>
      <c r="FN180" s="24"/>
      <c r="FO180" s="24"/>
      <c r="FP180" s="24"/>
      <c r="FQ180" s="24"/>
      <c r="FR180" s="24"/>
      <c r="FS180" s="24"/>
      <c r="FT180" s="24"/>
      <c r="FU180" s="24"/>
      <c r="FV180" s="24"/>
      <c r="FW180" s="24"/>
      <c r="FX180" s="24"/>
      <c r="FY180" s="24"/>
      <c r="FZ180" s="24"/>
      <c r="GA180" s="24"/>
      <c r="GB180" s="24"/>
      <c r="GC180" s="24"/>
      <c r="GD180" s="24"/>
      <c r="GE180" s="24"/>
      <c r="GF180" s="24"/>
      <c r="GG180" s="24"/>
      <c r="GH180" s="24"/>
      <c r="GI180" s="24"/>
      <c r="GJ180" s="24"/>
      <c r="GK180" s="24"/>
      <c r="GL180" s="24"/>
      <c r="GM180" s="24"/>
      <c r="GN180" s="24"/>
      <c r="GO180" s="24"/>
      <c r="GP180" s="24"/>
      <c r="GQ180" s="24"/>
      <c r="GR180" s="24"/>
      <c r="GS180" s="24"/>
      <c r="GT180" s="24"/>
      <c r="GU180" s="24"/>
      <c r="GV180" s="24"/>
      <c r="GW180" s="24"/>
      <c r="GX180" s="24"/>
      <c r="GY180" s="24"/>
      <c r="GZ180" s="24"/>
      <c r="HA180" s="24"/>
      <c r="HB180" s="24"/>
      <c r="HC180" s="24"/>
      <c r="HD180" s="24"/>
      <c r="HE180" s="24"/>
      <c r="HF180" s="24"/>
      <c r="HG180" s="24"/>
      <c r="HH180" s="24"/>
      <c r="HI180" s="24"/>
      <c r="HJ180" s="24"/>
    </row>
    <row r="181" spans="1:218" ht="24.95" customHeight="1">
      <c r="A181" s="4708"/>
      <c r="B181" s="2101">
        <v>176</v>
      </c>
      <c r="C181" s="1774" t="s">
        <v>165</v>
      </c>
      <c r="D181" s="1707" t="s">
        <v>1384</v>
      </c>
      <c r="E181" s="3104" t="s">
        <v>2690</v>
      </c>
      <c r="F181" s="1736">
        <v>281.44</v>
      </c>
      <c r="G181" s="1736"/>
      <c r="H181" s="1736"/>
      <c r="I181" s="1736">
        <v>85.14</v>
      </c>
      <c r="J181" s="1743" t="s">
        <v>2901</v>
      </c>
      <c r="K181" s="1057"/>
      <c r="L181" s="1057"/>
      <c r="M181" s="1057">
        <f>L181-K181</f>
        <v>0</v>
      </c>
      <c r="N181" s="1057"/>
      <c r="O181" s="1057"/>
      <c r="P181" s="1067">
        <f>O181-N181</f>
        <v>0</v>
      </c>
      <c r="Q181" s="1067">
        <v>144025</v>
      </c>
      <c r="R181" s="1067">
        <v>149758</v>
      </c>
      <c r="S181" s="1057">
        <f t="shared" si="52"/>
        <v>5733</v>
      </c>
      <c r="T181" s="1067"/>
      <c r="U181" s="1057"/>
      <c r="V181" s="1057"/>
      <c r="W181" s="242">
        <v>1</v>
      </c>
      <c r="X181" s="391">
        <f t="shared" si="46"/>
        <v>5733</v>
      </c>
      <c r="Y181" s="391"/>
      <c r="Z181" s="1129"/>
      <c r="AA181" s="1128"/>
      <c r="AB181" s="1128"/>
      <c r="AC181" s="817"/>
      <c r="AD181" s="1128"/>
      <c r="AE181" s="1128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  <c r="CO181" s="24"/>
      <c r="CP181" s="24"/>
      <c r="CQ181" s="24"/>
      <c r="CR181" s="24"/>
      <c r="CS181" s="24"/>
      <c r="CT181" s="24"/>
      <c r="CU181" s="24"/>
      <c r="CV181" s="24"/>
      <c r="CW181" s="24"/>
      <c r="CX181" s="24"/>
      <c r="CY181" s="24"/>
      <c r="CZ181" s="24"/>
      <c r="DA181" s="24"/>
      <c r="DB181" s="24"/>
      <c r="DC181" s="24"/>
      <c r="DD181" s="24"/>
      <c r="DE181" s="24"/>
      <c r="DF181" s="24"/>
      <c r="DG181" s="24"/>
      <c r="DH181" s="24"/>
      <c r="DI181" s="24"/>
      <c r="DJ181" s="24"/>
      <c r="DK181" s="24"/>
      <c r="DL181" s="24"/>
      <c r="DM181" s="24"/>
      <c r="DN181" s="24"/>
      <c r="DO181" s="24"/>
      <c r="DP181" s="24"/>
      <c r="DQ181" s="24"/>
      <c r="DR181" s="24"/>
      <c r="DS181" s="24"/>
      <c r="DT181" s="24"/>
      <c r="DU181" s="24"/>
      <c r="DV181" s="24"/>
      <c r="DW181" s="24"/>
      <c r="DX181" s="24"/>
      <c r="DY181" s="24"/>
      <c r="DZ181" s="24"/>
      <c r="EA181" s="24"/>
      <c r="EB181" s="24"/>
      <c r="EC181" s="24"/>
      <c r="ED181" s="24"/>
      <c r="EE181" s="24"/>
      <c r="EF181" s="24"/>
      <c r="EG181" s="24"/>
      <c r="EH181" s="24"/>
      <c r="EI181" s="24"/>
      <c r="EJ181" s="24"/>
      <c r="EK181" s="24"/>
      <c r="EL181" s="24"/>
      <c r="EM181" s="24"/>
      <c r="EN181" s="24"/>
      <c r="EO181" s="24"/>
      <c r="EP181" s="24"/>
      <c r="EQ181" s="24"/>
      <c r="ER181" s="24"/>
      <c r="ES181" s="24"/>
      <c r="ET181" s="24"/>
      <c r="EU181" s="24"/>
      <c r="EV181" s="24"/>
      <c r="EW181" s="24"/>
      <c r="EX181" s="24"/>
      <c r="EY181" s="24"/>
      <c r="EZ181" s="24"/>
      <c r="FA181" s="24"/>
      <c r="FB181" s="24"/>
      <c r="FC181" s="24"/>
      <c r="FD181" s="24"/>
      <c r="FE181" s="24"/>
      <c r="FF181" s="24"/>
      <c r="FG181" s="24"/>
      <c r="FH181" s="24"/>
      <c r="FI181" s="24"/>
      <c r="FJ181" s="24"/>
      <c r="FK181" s="24"/>
      <c r="FL181" s="24"/>
      <c r="FM181" s="24"/>
      <c r="FN181" s="24"/>
      <c r="FO181" s="24"/>
      <c r="FP181" s="24"/>
      <c r="FQ181" s="24"/>
      <c r="FR181" s="24"/>
      <c r="FS181" s="24"/>
      <c r="FT181" s="24"/>
      <c r="FU181" s="24"/>
      <c r="FV181" s="24"/>
      <c r="FW181" s="24"/>
      <c r="FX181" s="24"/>
      <c r="FY181" s="24"/>
      <c r="FZ181" s="24"/>
      <c r="GA181" s="24"/>
      <c r="GB181" s="24"/>
      <c r="GC181" s="24"/>
      <c r="GD181" s="24"/>
      <c r="GE181" s="24"/>
      <c r="GF181" s="24"/>
      <c r="GG181" s="24"/>
      <c r="GH181" s="24"/>
      <c r="GI181" s="24"/>
      <c r="GJ181" s="24"/>
      <c r="GK181" s="24"/>
      <c r="GL181" s="24"/>
      <c r="GM181" s="24"/>
      <c r="GN181" s="24"/>
      <c r="GO181" s="24"/>
      <c r="GP181" s="24"/>
      <c r="GQ181" s="24"/>
      <c r="GR181" s="24"/>
      <c r="GS181" s="24"/>
      <c r="GT181" s="24"/>
      <c r="GU181" s="24"/>
      <c r="GV181" s="24"/>
      <c r="GW181" s="24"/>
      <c r="GX181" s="24"/>
      <c r="GY181" s="24"/>
      <c r="GZ181" s="24"/>
      <c r="HA181" s="24"/>
      <c r="HB181" s="24"/>
      <c r="HC181" s="24"/>
      <c r="HD181" s="24"/>
      <c r="HE181" s="24"/>
      <c r="HF181" s="24"/>
      <c r="HG181" s="24"/>
      <c r="HH181" s="24"/>
      <c r="HI181" s="24"/>
      <c r="HJ181" s="24"/>
    </row>
    <row r="182" spans="1:218" ht="24.95" customHeight="1">
      <c r="A182" s="4708"/>
      <c r="B182" s="2101">
        <v>177</v>
      </c>
      <c r="C182" s="1774" t="s">
        <v>165</v>
      </c>
      <c r="D182" s="1778" t="s">
        <v>633</v>
      </c>
      <c r="E182" s="3084" t="s">
        <v>2115</v>
      </c>
      <c r="F182" s="1736">
        <v>174.88</v>
      </c>
      <c r="G182" s="1736"/>
      <c r="H182" s="1736"/>
      <c r="I182" s="1736">
        <v>52.9</v>
      </c>
      <c r="J182" s="1743" t="s">
        <v>2117</v>
      </c>
      <c r="K182" s="1057">
        <v>714</v>
      </c>
      <c r="L182" s="1057">
        <v>735</v>
      </c>
      <c r="M182" s="1057">
        <f t="shared" si="50"/>
        <v>21</v>
      </c>
      <c r="N182" s="1057">
        <v>1280</v>
      </c>
      <c r="O182" s="1057">
        <v>1306</v>
      </c>
      <c r="P182" s="1057">
        <f t="shared" si="47"/>
        <v>26</v>
      </c>
      <c r="Q182" s="1067">
        <v>216827</v>
      </c>
      <c r="R182" s="1067">
        <v>220429</v>
      </c>
      <c r="S182" s="1057">
        <f t="shared" si="52"/>
        <v>3602</v>
      </c>
      <c r="T182" s="1067"/>
      <c r="U182" s="1067"/>
      <c r="V182" s="1067"/>
      <c r="W182" s="1061">
        <v>1</v>
      </c>
      <c r="X182" s="391">
        <f t="shared" si="46"/>
        <v>3602</v>
      </c>
      <c r="Y182" s="391"/>
      <c r="Z182" s="1129"/>
      <c r="AA182" s="1128"/>
      <c r="AB182" s="1128"/>
      <c r="AC182" s="817"/>
      <c r="AD182" s="1128"/>
      <c r="AE182" s="1128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  <c r="CO182" s="24"/>
      <c r="CP182" s="24"/>
      <c r="CQ182" s="24"/>
      <c r="CR182" s="24"/>
      <c r="CS182" s="24"/>
      <c r="CT182" s="24"/>
      <c r="CU182" s="24"/>
      <c r="CV182" s="24"/>
      <c r="CW182" s="24"/>
      <c r="CX182" s="24"/>
      <c r="CY182" s="24"/>
      <c r="CZ182" s="24"/>
      <c r="DA182" s="24"/>
      <c r="DB182" s="24"/>
      <c r="DC182" s="24"/>
      <c r="DD182" s="24"/>
      <c r="DE182" s="24"/>
      <c r="DF182" s="24"/>
      <c r="DG182" s="24"/>
      <c r="DH182" s="24"/>
      <c r="DI182" s="24"/>
      <c r="DJ182" s="24"/>
      <c r="DK182" s="24"/>
      <c r="DL182" s="24"/>
      <c r="DM182" s="24"/>
      <c r="DN182" s="24"/>
      <c r="DO182" s="24"/>
      <c r="DP182" s="24"/>
      <c r="DQ182" s="24"/>
      <c r="DR182" s="24"/>
      <c r="DS182" s="24"/>
      <c r="DT182" s="24"/>
      <c r="DU182" s="24"/>
      <c r="DV182" s="24"/>
      <c r="DW182" s="24"/>
      <c r="DX182" s="24"/>
      <c r="DY182" s="24"/>
      <c r="DZ182" s="24"/>
      <c r="EA182" s="24"/>
      <c r="EB182" s="24"/>
      <c r="EC182" s="24"/>
      <c r="ED182" s="24"/>
      <c r="EE182" s="24"/>
      <c r="EF182" s="24"/>
      <c r="EG182" s="24"/>
      <c r="EH182" s="24"/>
      <c r="EI182" s="24"/>
      <c r="EJ182" s="24"/>
      <c r="EK182" s="24"/>
      <c r="EL182" s="24"/>
      <c r="EM182" s="24"/>
      <c r="EN182" s="24"/>
      <c r="EO182" s="24"/>
      <c r="EP182" s="24"/>
      <c r="EQ182" s="24"/>
      <c r="ER182" s="24"/>
      <c r="ES182" s="24"/>
      <c r="ET182" s="24"/>
      <c r="EU182" s="24"/>
      <c r="EV182" s="24"/>
      <c r="EW182" s="24"/>
      <c r="EX182" s="24"/>
      <c r="EY182" s="24"/>
      <c r="EZ182" s="24"/>
      <c r="FA182" s="24"/>
      <c r="FB182" s="24"/>
      <c r="FC182" s="24"/>
      <c r="FD182" s="24"/>
      <c r="FE182" s="24"/>
      <c r="FF182" s="24"/>
      <c r="FG182" s="24"/>
      <c r="FH182" s="24"/>
      <c r="FI182" s="24"/>
      <c r="FJ182" s="24"/>
      <c r="FK182" s="24"/>
      <c r="FL182" s="24"/>
      <c r="FM182" s="24"/>
      <c r="FN182" s="24"/>
      <c r="FO182" s="24"/>
      <c r="FP182" s="24"/>
      <c r="FQ182" s="24"/>
      <c r="FR182" s="24"/>
      <c r="FS182" s="24"/>
      <c r="FT182" s="24"/>
      <c r="FU182" s="24"/>
      <c r="FV182" s="24"/>
      <c r="FW182" s="24"/>
      <c r="FX182" s="24"/>
      <c r="FY182" s="24"/>
      <c r="FZ182" s="24"/>
      <c r="GA182" s="24"/>
      <c r="GB182" s="24"/>
      <c r="GC182" s="24"/>
      <c r="GD182" s="24"/>
      <c r="GE182" s="24"/>
      <c r="GF182" s="24"/>
      <c r="GG182" s="24"/>
      <c r="GH182" s="24"/>
      <c r="GI182" s="24"/>
      <c r="GJ182" s="24"/>
      <c r="GK182" s="24"/>
      <c r="GL182" s="24"/>
      <c r="GM182" s="24"/>
      <c r="GN182" s="24"/>
      <c r="GO182" s="24"/>
      <c r="GP182" s="24"/>
      <c r="GQ182" s="24"/>
      <c r="GR182" s="24"/>
      <c r="GS182" s="24"/>
      <c r="GT182" s="24"/>
      <c r="GU182" s="24"/>
      <c r="GV182" s="24"/>
      <c r="GW182" s="24"/>
      <c r="GX182" s="24"/>
      <c r="GY182" s="24"/>
      <c r="GZ182" s="24"/>
      <c r="HA182" s="24"/>
      <c r="HB182" s="24"/>
      <c r="HC182" s="24"/>
      <c r="HD182" s="24"/>
      <c r="HE182" s="24"/>
      <c r="HF182" s="24"/>
      <c r="HG182" s="24"/>
      <c r="HH182" s="24"/>
      <c r="HI182" s="24"/>
      <c r="HJ182" s="24"/>
    </row>
    <row r="183" spans="1:218" ht="24.95" customHeight="1">
      <c r="A183" s="4708"/>
      <c r="B183" s="2101">
        <v>178</v>
      </c>
      <c r="C183" s="1774" t="s">
        <v>165</v>
      </c>
      <c r="D183" s="1778" t="s">
        <v>633</v>
      </c>
      <c r="E183" s="3084" t="s">
        <v>2116</v>
      </c>
      <c r="F183" s="1736">
        <v>162.93</v>
      </c>
      <c r="G183" s="1736"/>
      <c r="H183" s="1736"/>
      <c r="I183" s="1736">
        <v>49.29</v>
      </c>
      <c r="J183" s="1752" t="s">
        <v>3499</v>
      </c>
      <c r="K183" s="1057">
        <v>1481</v>
      </c>
      <c r="L183" s="1057">
        <v>1502</v>
      </c>
      <c r="M183" s="1057">
        <f t="shared" si="50"/>
        <v>21</v>
      </c>
      <c r="N183" s="1057">
        <v>2976</v>
      </c>
      <c r="O183" s="1057">
        <v>3030</v>
      </c>
      <c r="P183" s="1057">
        <f t="shared" si="47"/>
        <v>54</v>
      </c>
      <c r="Q183" s="1067">
        <v>177674</v>
      </c>
      <c r="R183" s="1067">
        <v>183793</v>
      </c>
      <c r="S183" s="1057">
        <f t="shared" si="52"/>
        <v>6119</v>
      </c>
      <c r="T183" s="1067"/>
      <c r="U183" s="1067"/>
      <c r="V183" s="1067"/>
      <c r="W183" s="1061">
        <v>1</v>
      </c>
      <c r="X183" s="391">
        <f t="shared" si="46"/>
        <v>6119</v>
      </c>
      <c r="Y183" s="391"/>
      <c r="Z183" s="1129"/>
      <c r="AA183" s="1128"/>
      <c r="AB183" s="1128"/>
      <c r="AC183" s="817"/>
      <c r="AD183" s="1128"/>
      <c r="AE183" s="1128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  <c r="CO183" s="24"/>
      <c r="CP183" s="24"/>
      <c r="CQ183" s="24"/>
      <c r="CR183" s="24"/>
      <c r="CS183" s="24"/>
      <c r="CT183" s="24"/>
      <c r="CU183" s="24"/>
      <c r="CV183" s="24"/>
      <c r="CW183" s="24"/>
      <c r="CX183" s="24"/>
      <c r="CY183" s="24"/>
      <c r="CZ183" s="24"/>
      <c r="DA183" s="24"/>
      <c r="DB183" s="24"/>
      <c r="DC183" s="24"/>
      <c r="DD183" s="24"/>
      <c r="DE183" s="24"/>
      <c r="DF183" s="24"/>
      <c r="DG183" s="24"/>
      <c r="DH183" s="24"/>
      <c r="DI183" s="24"/>
      <c r="DJ183" s="24"/>
      <c r="DK183" s="24"/>
      <c r="DL183" s="24"/>
      <c r="DM183" s="24"/>
      <c r="DN183" s="24"/>
      <c r="DO183" s="24"/>
      <c r="DP183" s="24"/>
      <c r="DQ183" s="24"/>
      <c r="DR183" s="24"/>
      <c r="DS183" s="24"/>
      <c r="DT183" s="24"/>
      <c r="DU183" s="24"/>
      <c r="DV183" s="24"/>
      <c r="DW183" s="24"/>
      <c r="DX183" s="24"/>
      <c r="DY183" s="24"/>
      <c r="DZ183" s="24"/>
      <c r="EA183" s="24"/>
      <c r="EB183" s="24"/>
      <c r="EC183" s="24"/>
      <c r="ED183" s="24"/>
      <c r="EE183" s="24"/>
      <c r="EF183" s="24"/>
      <c r="EG183" s="24"/>
      <c r="EH183" s="24"/>
      <c r="EI183" s="24"/>
      <c r="EJ183" s="24"/>
      <c r="EK183" s="24"/>
      <c r="EL183" s="24"/>
      <c r="EM183" s="24"/>
      <c r="EN183" s="24"/>
      <c r="EO183" s="24"/>
      <c r="EP183" s="24"/>
      <c r="EQ183" s="24"/>
      <c r="ER183" s="24"/>
      <c r="ES183" s="24"/>
      <c r="ET183" s="24"/>
      <c r="EU183" s="24"/>
      <c r="EV183" s="24"/>
      <c r="EW183" s="24"/>
      <c r="EX183" s="24"/>
      <c r="EY183" s="24"/>
      <c r="EZ183" s="24"/>
      <c r="FA183" s="24"/>
      <c r="FB183" s="24"/>
      <c r="FC183" s="24"/>
      <c r="FD183" s="24"/>
      <c r="FE183" s="24"/>
      <c r="FF183" s="24"/>
      <c r="FG183" s="24"/>
      <c r="FH183" s="24"/>
      <c r="FI183" s="24"/>
      <c r="FJ183" s="24"/>
      <c r="FK183" s="24"/>
      <c r="FL183" s="24"/>
      <c r="FM183" s="24"/>
      <c r="FN183" s="24"/>
      <c r="FO183" s="24"/>
      <c r="FP183" s="24"/>
      <c r="FQ183" s="24"/>
      <c r="FR183" s="24"/>
      <c r="FS183" s="24"/>
      <c r="FT183" s="24"/>
      <c r="FU183" s="24"/>
      <c r="FV183" s="24"/>
      <c r="FW183" s="24"/>
      <c r="FX183" s="24"/>
      <c r="FY183" s="24"/>
      <c r="FZ183" s="24"/>
      <c r="GA183" s="24"/>
      <c r="GB183" s="24"/>
      <c r="GC183" s="24"/>
      <c r="GD183" s="24"/>
      <c r="GE183" s="24"/>
      <c r="GF183" s="24"/>
      <c r="GG183" s="24"/>
      <c r="GH183" s="24"/>
      <c r="GI183" s="24"/>
      <c r="GJ183" s="24"/>
      <c r="GK183" s="24"/>
      <c r="GL183" s="24"/>
      <c r="GM183" s="24"/>
      <c r="GN183" s="24"/>
      <c r="GO183" s="24"/>
      <c r="GP183" s="24"/>
      <c r="GQ183" s="24"/>
      <c r="GR183" s="24"/>
      <c r="GS183" s="24"/>
      <c r="GT183" s="24"/>
      <c r="GU183" s="24"/>
      <c r="GV183" s="24"/>
      <c r="GW183" s="24"/>
      <c r="GX183" s="24"/>
      <c r="GY183" s="24"/>
      <c r="GZ183" s="24"/>
      <c r="HA183" s="24"/>
      <c r="HB183" s="24"/>
      <c r="HC183" s="24"/>
      <c r="HD183" s="24"/>
      <c r="HE183" s="24"/>
      <c r="HF183" s="24"/>
      <c r="HG183" s="24"/>
      <c r="HH183" s="24"/>
      <c r="HI183" s="24"/>
      <c r="HJ183" s="24"/>
    </row>
    <row r="184" spans="1:218" ht="24.95" customHeight="1">
      <c r="A184" s="4708"/>
      <c r="B184" s="2101">
        <v>179</v>
      </c>
      <c r="C184" s="1774" t="s">
        <v>165</v>
      </c>
      <c r="D184" s="1722" t="s">
        <v>634</v>
      </c>
      <c r="E184" s="3103">
        <v>210</v>
      </c>
      <c r="F184" s="1736">
        <v>366.34</v>
      </c>
      <c r="G184" s="1736"/>
      <c r="H184" s="1736"/>
      <c r="I184" s="1736">
        <f>110.82</f>
        <v>110.82</v>
      </c>
      <c r="J184" s="1743" t="s">
        <v>3519</v>
      </c>
      <c r="K184" s="1057">
        <v>2511</v>
      </c>
      <c r="L184" s="1057">
        <v>2592</v>
      </c>
      <c r="M184" s="1057">
        <f t="shared" si="50"/>
        <v>81</v>
      </c>
      <c r="N184" s="1057">
        <v>595</v>
      </c>
      <c r="O184" s="1057">
        <v>619</v>
      </c>
      <c r="P184" s="1057">
        <f t="shared" si="47"/>
        <v>24</v>
      </c>
      <c r="Q184" s="1067">
        <v>9865</v>
      </c>
      <c r="R184" s="1067">
        <v>10388</v>
      </c>
      <c r="S184" s="1057">
        <f t="shared" si="52"/>
        <v>20920</v>
      </c>
      <c r="T184" s="1057"/>
      <c r="U184" s="1057"/>
      <c r="V184" s="1057"/>
      <c r="W184" s="1061">
        <v>40</v>
      </c>
      <c r="X184" s="391">
        <f>R184-Q184</f>
        <v>523</v>
      </c>
      <c r="Y184" s="391"/>
      <c r="Z184" s="1934"/>
      <c r="AA184" s="1935"/>
      <c r="AB184" s="1935"/>
      <c r="AC184" s="817"/>
      <c r="AD184" s="1935"/>
      <c r="AE184" s="1128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  <c r="CO184" s="24"/>
      <c r="CP184" s="24"/>
      <c r="CQ184" s="24"/>
      <c r="CR184" s="24"/>
      <c r="CS184" s="24"/>
      <c r="CT184" s="24"/>
      <c r="CU184" s="24"/>
      <c r="CV184" s="24"/>
      <c r="CW184" s="24"/>
      <c r="CX184" s="24"/>
      <c r="CY184" s="24"/>
      <c r="CZ184" s="24"/>
      <c r="DA184" s="24"/>
      <c r="DB184" s="24"/>
      <c r="DC184" s="24"/>
      <c r="DD184" s="24"/>
      <c r="DE184" s="24"/>
      <c r="DF184" s="24"/>
      <c r="DG184" s="24"/>
      <c r="DH184" s="24"/>
      <c r="DI184" s="24"/>
      <c r="DJ184" s="24"/>
      <c r="DK184" s="24"/>
      <c r="DL184" s="24"/>
      <c r="DM184" s="24"/>
      <c r="DN184" s="24"/>
      <c r="DO184" s="24"/>
      <c r="DP184" s="24"/>
      <c r="DQ184" s="24"/>
      <c r="DR184" s="24"/>
      <c r="DS184" s="24"/>
      <c r="DT184" s="24"/>
      <c r="DU184" s="24"/>
      <c r="DV184" s="24"/>
      <c r="DW184" s="24"/>
      <c r="DX184" s="24"/>
      <c r="DY184" s="24"/>
      <c r="DZ184" s="24"/>
      <c r="EA184" s="24"/>
      <c r="EB184" s="24"/>
      <c r="EC184" s="24"/>
      <c r="ED184" s="24"/>
      <c r="EE184" s="24"/>
      <c r="EF184" s="24"/>
      <c r="EG184" s="24"/>
      <c r="EH184" s="24"/>
      <c r="EI184" s="24"/>
      <c r="EJ184" s="24"/>
      <c r="EK184" s="24"/>
      <c r="EL184" s="24"/>
      <c r="EM184" s="24"/>
      <c r="EN184" s="24"/>
      <c r="EO184" s="24"/>
      <c r="EP184" s="24"/>
      <c r="EQ184" s="24"/>
      <c r="ER184" s="24"/>
      <c r="ES184" s="24"/>
      <c r="ET184" s="24"/>
      <c r="EU184" s="24"/>
      <c r="EV184" s="24"/>
      <c r="EW184" s="24"/>
      <c r="EX184" s="24"/>
      <c r="EY184" s="24"/>
      <c r="EZ184" s="24"/>
      <c r="FA184" s="24"/>
      <c r="FB184" s="24"/>
      <c r="FC184" s="24"/>
      <c r="FD184" s="24"/>
      <c r="FE184" s="24"/>
      <c r="FF184" s="24"/>
      <c r="FG184" s="24"/>
      <c r="FH184" s="24"/>
      <c r="FI184" s="24"/>
      <c r="FJ184" s="24"/>
      <c r="FK184" s="24"/>
      <c r="FL184" s="24"/>
      <c r="FM184" s="24"/>
      <c r="FN184" s="24"/>
      <c r="FO184" s="24"/>
      <c r="FP184" s="24"/>
      <c r="FQ184" s="24"/>
      <c r="FR184" s="24"/>
      <c r="FS184" s="24"/>
      <c r="FT184" s="24"/>
      <c r="FU184" s="24"/>
      <c r="FV184" s="24"/>
      <c r="FW184" s="24"/>
      <c r="FX184" s="24"/>
      <c r="FY184" s="24"/>
      <c r="FZ184" s="24"/>
      <c r="GA184" s="24"/>
      <c r="GB184" s="24"/>
      <c r="GC184" s="24"/>
      <c r="GD184" s="24"/>
      <c r="GE184" s="24"/>
      <c r="GF184" s="24"/>
      <c r="GG184" s="24"/>
      <c r="GH184" s="24"/>
      <c r="GI184" s="24"/>
      <c r="GJ184" s="24"/>
      <c r="GK184" s="24"/>
      <c r="GL184" s="24"/>
      <c r="GM184" s="24"/>
      <c r="GN184" s="24"/>
      <c r="GO184" s="24"/>
      <c r="GP184" s="24"/>
      <c r="GQ184" s="24"/>
      <c r="GR184" s="24"/>
      <c r="GS184" s="24"/>
      <c r="GT184" s="24"/>
      <c r="GU184" s="24"/>
      <c r="GV184" s="24"/>
      <c r="GW184" s="24"/>
      <c r="GX184" s="24"/>
      <c r="GY184" s="24"/>
      <c r="GZ184" s="24"/>
      <c r="HA184" s="24"/>
      <c r="HB184" s="24"/>
      <c r="HC184" s="24"/>
      <c r="HD184" s="24"/>
      <c r="HE184" s="24"/>
      <c r="HF184" s="24"/>
      <c r="HG184" s="24"/>
      <c r="HH184" s="24"/>
      <c r="HI184" s="24"/>
      <c r="HJ184" s="24"/>
    </row>
    <row r="185" spans="1:218" ht="24.95" customHeight="1" thickBot="1">
      <c r="A185" s="4708"/>
      <c r="B185" s="2101">
        <v>180</v>
      </c>
      <c r="C185" s="1774" t="s">
        <v>165</v>
      </c>
      <c r="D185" s="1707" t="s">
        <v>1287</v>
      </c>
      <c r="E185" s="3093" t="s">
        <v>1817</v>
      </c>
      <c r="F185" s="1751">
        <v>149.88</v>
      </c>
      <c r="G185" s="1751"/>
      <c r="H185" s="1751"/>
      <c r="I185" s="1751">
        <v>45.34</v>
      </c>
      <c r="J185" s="1752" t="s">
        <v>3660</v>
      </c>
      <c r="K185" s="1057">
        <v>1263</v>
      </c>
      <c r="L185" s="1057">
        <v>1288</v>
      </c>
      <c r="M185" s="1057">
        <f t="shared" si="50"/>
        <v>25</v>
      </c>
      <c r="N185" s="1057">
        <v>2511</v>
      </c>
      <c r="O185" s="1057">
        <v>2558</v>
      </c>
      <c r="P185" s="1057">
        <f t="shared" si="47"/>
        <v>47</v>
      </c>
      <c r="Q185" s="1067">
        <v>190252</v>
      </c>
      <c r="R185" s="1067">
        <v>196716</v>
      </c>
      <c r="S185" s="1057">
        <f t="shared" si="52"/>
        <v>6464</v>
      </c>
      <c r="T185" s="1057"/>
      <c r="U185" s="1057"/>
      <c r="V185" s="1057"/>
      <c r="W185" s="242">
        <v>1</v>
      </c>
      <c r="X185" s="391">
        <f t="shared" ref="X185:X212" si="53">R185-Q185</f>
        <v>6464</v>
      </c>
      <c r="Y185" s="1216"/>
      <c r="Z185" s="1103" t="s">
        <v>1705</v>
      </c>
      <c r="AA185" s="1340"/>
      <c r="AB185" s="1340"/>
      <c r="AC185" s="1340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  <c r="CO185" s="24"/>
      <c r="CP185" s="24"/>
      <c r="CQ185" s="24"/>
      <c r="CR185" s="24"/>
      <c r="CS185" s="24"/>
      <c r="CT185" s="24"/>
      <c r="CU185" s="24"/>
      <c r="CV185" s="24"/>
      <c r="CW185" s="24"/>
      <c r="CX185" s="24"/>
      <c r="CY185" s="24"/>
      <c r="CZ185" s="24"/>
      <c r="DA185" s="24"/>
      <c r="DB185" s="24"/>
      <c r="DC185" s="24"/>
      <c r="DD185" s="24"/>
      <c r="DE185" s="24"/>
      <c r="DF185" s="24"/>
      <c r="DG185" s="24"/>
      <c r="DH185" s="24"/>
      <c r="DI185" s="24"/>
      <c r="DJ185" s="24"/>
      <c r="DK185" s="24"/>
      <c r="DL185" s="24"/>
      <c r="DM185" s="24"/>
      <c r="DN185" s="24"/>
      <c r="DO185" s="24"/>
      <c r="DP185" s="24"/>
      <c r="DQ185" s="24"/>
      <c r="DR185" s="24"/>
      <c r="DS185" s="24"/>
      <c r="DT185" s="24"/>
      <c r="DU185" s="24"/>
      <c r="DV185" s="24"/>
      <c r="DW185" s="24"/>
      <c r="DX185" s="24"/>
      <c r="DY185" s="24"/>
      <c r="DZ185" s="24"/>
      <c r="EA185" s="24"/>
      <c r="EB185" s="24"/>
      <c r="EC185" s="24"/>
      <c r="ED185" s="24"/>
      <c r="EE185" s="24"/>
      <c r="EF185" s="24"/>
      <c r="EG185" s="24"/>
      <c r="EH185" s="24"/>
      <c r="EI185" s="24"/>
      <c r="EJ185" s="24"/>
      <c r="EK185" s="24"/>
      <c r="EL185" s="24"/>
      <c r="EM185" s="24"/>
      <c r="EN185" s="24"/>
      <c r="EO185" s="24"/>
      <c r="EP185" s="24"/>
      <c r="EQ185" s="24"/>
      <c r="ER185" s="24"/>
      <c r="ES185" s="24"/>
      <c r="ET185" s="24"/>
      <c r="EU185" s="24"/>
      <c r="EV185" s="24"/>
      <c r="EW185" s="24"/>
      <c r="EX185" s="24"/>
      <c r="EY185" s="24"/>
      <c r="EZ185" s="24"/>
      <c r="FA185" s="24"/>
      <c r="FB185" s="24"/>
      <c r="FC185" s="24"/>
      <c r="FD185" s="24"/>
      <c r="FE185" s="24"/>
      <c r="FF185" s="24"/>
      <c r="FG185" s="24"/>
      <c r="FH185" s="24"/>
      <c r="FI185" s="24"/>
      <c r="FJ185" s="24"/>
      <c r="FK185" s="24"/>
      <c r="FL185" s="24"/>
      <c r="FM185" s="24"/>
      <c r="FN185" s="24"/>
      <c r="FO185" s="24"/>
      <c r="FP185" s="24"/>
      <c r="FQ185" s="24"/>
      <c r="FR185" s="24"/>
      <c r="FS185" s="24"/>
      <c r="FT185" s="24"/>
      <c r="FU185" s="24"/>
      <c r="FV185" s="24"/>
      <c r="FW185" s="24"/>
      <c r="FX185" s="24"/>
      <c r="FY185" s="24"/>
      <c r="FZ185" s="24"/>
      <c r="GA185" s="24"/>
      <c r="GB185" s="24"/>
      <c r="GC185" s="24"/>
      <c r="GD185" s="24"/>
      <c r="GE185" s="24"/>
      <c r="GF185" s="24"/>
      <c r="GG185" s="24"/>
      <c r="GH185" s="24"/>
      <c r="GI185" s="24"/>
      <c r="GJ185" s="24"/>
      <c r="GK185" s="24"/>
      <c r="GL185" s="24"/>
      <c r="GM185" s="24"/>
      <c r="GN185" s="24"/>
      <c r="GO185" s="24"/>
      <c r="GP185" s="24"/>
      <c r="GQ185" s="24"/>
      <c r="GR185" s="24"/>
      <c r="GS185" s="24"/>
      <c r="GT185" s="24"/>
      <c r="GU185" s="24"/>
      <c r="GV185" s="24"/>
      <c r="GW185" s="24"/>
      <c r="GX185" s="24"/>
      <c r="GY185" s="24"/>
      <c r="GZ185" s="24"/>
      <c r="HA185" s="24"/>
      <c r="HB185" s="24"/>
      <c r="HC185" s="24"/>
      <c r="HD185" s="24"/>
      <c r="HE185" s="24"/>
      <c r="HF185" s="24"/>
      <c r="HG185" s="24"/>
      <c r="HH185" s="24"/>
      <c r="HI185" s="24"/>
      <c r="HJ185" s="24"/>
    </row>
    <row r="186" spans="1:218" ht="24.95" customHeight="1" thickBot="1">
      <c r="A186" s="4708"/>
      <c r="B186" s="2101">
        <v>181</v>
      </c>
      <c r="C186" s="1774" t="s">
        <v>165</v>
      </c>
      <c r="D186" s="1707" t="s">
        <v>1287</v>
      </c>
      <c r="E186" s="3093" t="s">
        <v>2121</v>
      </c>
      <c r="F186" s="1736">
        <v>142.15</v>
      </c>
      <c r="G186" s="1736"/>
      <c r="H186" s="1736"/>
      <c r="I186" s="1736">
        <v>43.01</v>
      </c>
      <c r="J186" s="1737" t="s">
        <v>2140</v>
      </c>
      <c r="K186" s="1057">
        <v>3523</v>
      </c>
      <c r="L186" s="1057">
        <v>3568</v>
      </c>
      <c r="M186" s="1057">
        <f t="shared" si="50"/>
        <v>45</v>
      </c>
      <c r="N186" s="1057">
        <v>5767</v>
      </c>
      <c r="O186" s="1057">
        <v>5902</v>
      </c>
      <c r="P186" s="1057">
        <f t="shared" si="47"/>
        <v>135</v>
      </c>
      <c r="Q186" s="1067">
        <v>467959</v>
      </c>
      <c r="R186" s="1067">
        <v>474047</v>
      </c>
      <c r="S186" s="1057">
        <f t="shared" si="52"/>
        <v>6088</v>
      </c>
      <c r="T186" s="1057"/>
      <c r="U186" s="1057"/>
      <c r="V186" s="1057"/>
      <c r="W186" s="242">
        <v>1</v>
      </c>
      <c r="X186" s="391">
        <f t="shared" si="53"/>
        <v>6088</v>
      </c>
      <c r="Y186" s="1216"/>
      <c r="Z186" s="1347" t="s">
        <v>1516</v>
      </c>
      <c r="AA186" s="1348" t="s">
        <v>238</v>
      </c>
      <c r="AB186" s="1348" t="s">
        <v>235</v>
      </c>
      <c r="AC186" s="1349" t="s">
        <v>1612</v>
      </c>
      <c r="AD186" s="1350" t="s">
        <v>170</v>
      </c>
      <c r="AE186" s="1351" t="s">
        <v>1456</v>
      </c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  <c r="CO186" s="24"/>
      <c r="CP186" s="24"/>
      <c r="CQ186" s="24"/>
      <c r="CR186" s="24"/>
      <c r="CS186" s="24"/>
      <c r="CT186" s="24"/>
      <c r="CU186" s="24"/>
      <c r="CV186" s="24"/>
      <c r="CW186" s="24"/>
      <c r="CX186" s="24"/>
      <c r="CY186" s="24"/>
      <c r="CZ186" s="24"/>
      <c r="DA186" s="24"/>
      <c r="DB186" s="24"/>
      <c r="DC186" s="24"/>
      <c r="DD186" s="24"/>
      <c r="DE186" s="24"/>
      <c r="DF186" s="24"/>
      <c r="DG186" s="24"/>
      <c r="DH186" s="24"/>
      <c r="DI186" s="24"/>
      <c r="DJ186" s="24"/>
      <c r="DK186" s="24"/>
      <c r="DL186" s="24"/>
      <c r="DM186" s="24"/>
      <c r="DN186" s="24"/>
      <c r="DO186" s="24"/>
      <c r="DP186" s="24"/>
      <c r="DQ186" s="24"/>
      <c r="DR186" s="24"/>
      <c r="DS186" s="24"/>
      <c r="DT186" s="24"/>
      <c r="DU186" s="24"/>
      <c r="DV186" s="24"/>
      <c r="DW186" s="24"/>
      <c r="DX186" s="24"/>
      <c r="DY186" s="24"/>
      <c r="DZ186" s="24"/>
      <c r="EA186" s="24"/>
      <c r="EB186" s="24"/>
      <c r="EC186" s="24"/>
      <c r="ED186" s="24"/>
      <c r="EE186" s="24"/>
      <c r="EF186" s="24"/>
      <c r="EG186" s="24"/>
      <c r="EH186" s="24"/>
      <c r="EI186" s="24"/>
      <c r="EJ186" s="24"/>
      <c r="EK186" s="24"/>
      <c r="EL186" s="24"/>
      <c r="EM186" s="24"/>
      <c r="EN186" s="24"/>
      <c r="EO186" s="24"/>
      <c r="EP186" s="24"/>
      <c r="EQ186" s="24"/>
      <c r="ER186" s="24"/>
      <c r="ES186" s="24"/>
      <c r="ET186" s="24"/>
      <c r="EU186" s="24"/>
      <c r="EV186" s="24"/>
      <c r="EW186" s="24"/>
      <c r="EX186" s="24"/>
      <c r="EY186" s="24"/>
      <c r="EZ186" s="24"/>
      <c r="FA186" s="24"/>
      <c r="FB186" s="24"/>
      <c r="FC186" s="24"/>
      <c r="FD186" s="24"/>
      <c r="FE186" s="24"/>
      <c r="FF186" s="24"/>
      <c r="FG186" s="24"/>
      <c r="FH186" s="24"/>
      <c r="FI186" s="24"/>
      <c r="FJ186" s="24"/>
      <c r="FK186" s="24"/>
      <c r="FL186" s="24"/>
      <c r="FM186" s="24"/>
      <c r="FN186" s="24"/>
      <c r="FO186" s="24"/>
      <c r="FP186" s="24"/>
      <c r="FQ186" s="24"/>
      <c r="FR186" s="24"/>
      <c r="FS186" s="24"/>
      <c r="FT186" s="24"/>
      <c r="FU186" s="24"/>
      <c r="FV186" s="24"/>
      <c r="FW186" s="24"/>
      <c r="FX186" s="24"/>
      <c r="FY186" s="24"/>
      <c r="FZ186" s="24"/>
      <c r="GA186" s="24"/>
      <c r="GB186" s="24"/>
      <c r="GC186" s="24"/>
      <c r="GD186" s="24"/>
      <c r="GE186" s="24"/>
      <c r="GF186" s="24"/>
      <c r="GG186" s="24"/>
      <c r="GH186" s="24"/>
      <c r="GI186" s="24"/>
      <c r="GJ186" s="24"/>
      <c r="GK186" s="24"/>
      <c r="GL186" s="24"/>
      <c r="GM186" s="24"/>
      <c r="GN186" s="24"/>
      <c r="GO186" s="24"/>
      <c r="GP186" s="24"/>
      <c r="GQ186" s="24"/>
      <c r="GR186" s="24"/>
      <c r="GS186" s="24"/>
      <c r="GT186" s="24"/>
      <c r="GU186" s="24"/>
      <c r="GV186" s="24"/>
      <c r="GW186" s="24"/>
      <c r="GX186" s="24"/>
      <c r="GY186" s="24"/>
      <c r="GZ186" s="24"/>
      <c r="HA186" s="24"/>
      <c r="HB186" s="24"/>
      <c r="HC186" s="24"/>
      <c r="HD186" s="24"/>
      <c r="HE186" s="24"/>
      <c r="HF186" s="24"/>
      <c r="HG186" s="24"/>
      <c r="HH186" s="24"/>
      <c r="HI186" s="24"/>
      <c r="HJ186" s="24"/>
    </row>
    <row r="187" spans="1:218" ht="24.95" customHeight="1" thickBot="1">
      <c r="A187" s="4708"/>
      <c r="B187" s="2101">
        <v>182</v>
      </c>
      <c r="C187" s="1774" t="s">
        <v>165</v>
      </c>
      <c r="D187" s="1707" t="s">
        <v>1287</v>
      </c>
      <c r="E187" s="3093" t="s">
        <v>2120</v>
      </c>
      <c r="F187" s="1736">
        <v>202.53</v>
      </c>
      <c r="G187" s="1736"/>
      <c r="H187" s="1736"/>
      <c r="I187" s="1736">
        <v>61.27</v>
      </c>
      <c r="J187" s="1737" t="s">
        <v>2313</v>
      </c>
      <c r="K187" s="1057">
        <v>1438</v>
      </c>
      <c r="L187" s="1057">
        <v>1476</v>
      </c>
      <c r="M187" s="1057">
        <f t="shared" si="50"/>
        <v>38</v>
      </c>
      <c r="N187" s="1057">
        <v>2002</v>
      </c>
      <c r="O187" s="1057">
        <v>2084</v>
      </c>
      <c r="P187" s="1057">
        <f t="shared" si="47"/>
        <v>82</v>
      </c>
      <c r="Q187" s="1067">
        <v>285189</v>
      </c>
      <c r="R187" s="1067">
        <v>296572</v>
      </c>
      <c r="S187" s="1057">
        <f t="shared" si="52"/>
        <v>11383</v>
      </c>
      <c r="T187" s="1067"/>
      <c r="U187" s="1067"/>
      <c r="V187" s="1067"/>
      <c r="W187" s="242">
        <v>1</v>
      </c>
      <c r="X187" s="391">
        <f t="shared" si="53"/>
        <v>11383</v>
      </c>
      <c r="Y187" s="1217" t="s">
        <v>1643</v>
      </c>
      <c r="Z187" s="1355" t="s">
        <v>1708</v>
      </c>
      <c r="AA187" s="1332">
        <v>139094</v>
      </c>
      <c r="AB187" s="1357">
        <v>141839</v>
      </c>
      <c r="AC187" s="1352">
        <v>1</v>
      </c>
      <c r="AD187" s="1353">
        <f>(AB187*AC187)-(AA187*AC187)</f>
        <v>2745</v>
      </c>
      <c r="AE187" s="135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  <c r="BC187" s="2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  <c r="CO187" s="24"/>
      <c r="CP187" s="24"/>
      <c r="CQ187" s="24"/>
      <c r="CR187" s="24"/>
      <c r="CS187" s="24"/>
      <c r="CT187" s="24"/>
      <c r="CU187" s="24"/>
      <c r="CV187" s="24"/>
      <c r="CW187" s="24"/>
      <c r="CX187" s="24"/>
      <c r="CY187" s="24"/>
      <c r="CZ187" s="24"/>
      <c r="DA187" s="24"/>
      <c r="DB187" s="24"/>
      <c r="DC187" s="24"/>
      <c r="DD187" s="24"/>
      <c r="DE187" s="24"/>
      <c r="DF187" s="24"/>
      <c r="DG187" s="24"/>
      <c r="DH187" s="24"/>
      <c r="DI187" s="24"/>
      <c r="DJ187" s="24"/>
      <c r="DK187" s="24"/>
      <c r="DL187" s="24"/>
      <c r="DM187" s="24"/>
      <c r="DN187" s="24"/>
      <c r="DO187" s="24"/>
      <c r="DP187" s="24"/>
      <c r="DQ187" s="24"/>
      <c r="DR187" s="24"/>
      <c r="DS187" s="24"/>
      <c r="DT187" s="24"/>
      <c r="DU187" s="24"/>
      <c r="DV187" s="24"/>
      <c r="DW187" s="24"/>
      <c r="DX187" s="24"/>
      <c r="DY187" s="24"/>
      <c r="DZ187" s="24"/>
      <c r="EA187" s="24"/>
      <c r="EB187" s="24"/>
      <c r="EC187" s="24"/>
      <c r="ED187" s="24"/>
      <c r="EE187" s="24"/>
      <c r="EF187" s="24"/>
      <c r="EG187" s="24"/>
      <c r="EH187" s="24"/>
      <c r="EI187" s="24"/>
      <c r="EJ187" s="24"/>
      <c r="EK187" s="24"/>
      <c r="EL187" s="24"/>
      <c r="EM187" s="24"/>
      <c r="EN187" s="24"/>
      <c r="EO187" s="24"/>
      <c r="EP187" s="24"/>
      <c r="EQ187" s="24"/>
      <c r="ER187" s="24"/>
      <c r="ES187" s="24"/>
      <c r="ET187" s="24"/>
      <c r="EU187" s="24"/>
      <c r="EV187" s="24"/>
      <c r="EW187" s="24"/>
      <c r="EX187" s="24"/>
      <c r="EY187" s="24"/>
      <c r="EZ187" s="24"/>
      <c r="FA187" s="24"/>
      <c r="FB187" s="24"/>
      <c r="FC187" s="24"/>
      <c r="FD187" s="24"/>
      <c r="FE187" s="24"/>
      <c r="FF187" s="24"/>
      <c r="FG187" s="24"/>
      <c r="FH187" s="24"/>
      <c r="FI187" s="24"/>
      <c r="FJ187" s="24"/>
      <c r="FK187" s="24"/>
      <c r="FL187" s="24"/>
      <c r="FM187" s="24"/>
      <c r="FN187" s="24"/>
      <c r="FO187" s="24"/>
      <c r="FP187" s="24"/>
      <c r="FQ187" s="24"/>
      <c r="FR187" s="24"/>
      <c r="FS187" s="24"/>
      <c r="FT187" s="24"/>
      <c r="FU187" s="24"/>
      <c r="FV187" s="24"/>
      <c r="FW187" s="24"/>
      <c r="FX187" s="24"/>
      <c r="FY187" s="24"/>
      <c r="FZ187" s="24"/>
      <c r="GA187" s="24"/>
      <c r="GB187" s="24"/>
      <c r="GC187" s="24"/>
      <c r="GD187" s="24"/>
      <c r="GE187" s="24"/>
      <c r="GF187" s="24"/>
      <c r="GG187" s="24"/>
      <c r="GH187" s="24"/>
      <c r="GI187" s="24"/>
      <c r="GJ187" s="24"/>
      <c r="GK187" s="24"/>
      <c r="GL187" s="24"/>
      <c r="GM187" s="24"/>
      <c r="GN187" s="24"/>
      <c r="GO187" s="24"/>
      <c r="GP187" s="24"/>
      <c r="GQ187" s="24"/>
      <c r="GR187" s="24"/>
      <c r="GS187" s="24"/>
      <c r="GT187" s="24"/>
      <c r="GU187" s="24"/>
      <c r="GV187" s="24"/>
      <c r="GW187" s="24"/>
      <c r="GX187" s="24"/>
      <c r="GY187" s="24"/>
      <c r="GZ187" s="24"/>
      <c r="HA187" s="24"/>
      <c r="HB187" s="24"/>
      <c r="HC187" s="24"/>
      <c r="HD187" s="24"/>
      <c r="HE187" s="24"/>
      <c r="HF187" s="24"/>
      <c r="HG187" s="24"/>
      <c r="HH187" s="24"/>
      <c r="HI187" s="24"/>
      <c r="HJ187" s="24"/>
    </row>
    <row r="188" spans="1:218" ht="24.95" customHeight="1">
      <c r="A188" s="4708"/>
      <c r="B188" s="2101">
        <v>183</v>
      </c>
      <c r="C188" s="1774" t="s">
        <v>165</v>
      </c>
      <c r="D188" s="1707" t="s">
        <v>1791</v>
      </c>
      <c r="E188" s="3104" t="s">
        <v>2139</v>
      </c>
      <c r="F188" s="1736">
        <v>498.88</v>
      </c>
      <c r="G188" s="1736"/>
      <c r="H188" s="1736"/>
      <c r="I188" s="1736">
        <v>150.91999999999999</v>
      </c>
      <c r="J188" s="1737" t="s">
        <v>2157</v>
      </c>
      <c r="K188" s="1057">
        <v>201</v>
      </c>
      <c r="L188" s="1057">
        <v>204</v>
      </c>
      <c r="M188" s="1057">
        <f t="shared" si="50"/>
        <v>3</v>
      </c>
      <c r="N188" s="1057">
        <v>116</v>
      </c>
      <c r="O188" s="1057">
        <v>118</v>
      </c>
      <c r="P188" s="1057">
        <f t="shared" si="47"/>
        <v>2</v>
      </c>
      <c r="Q188" s="1067">
        <v>77673</v>
      </c>
      <c r="R188" s="1067">
        <v>79123</v>
      </c>
      <c r="S188" s="1057">
        <f t="shared" si="52"/>
        <v>1450</v>
      </c>
      <c r="T188" s="1067"/>
      <c r="U188" s="1067"/>
      <c r="V188" s="1067"/>
      <c r="W188" s="242">
        <v>1</v>
      </c>
      <c r="X188" s="391">
        <f t="shared" si="53"/>
        <v>1450</v>
      </c>
      <c r="Y188" s="1217"/>
      <c r="Z188" s="1356" t="s">
        <v>2666</v>
      </c>
      <c r="AA188" s="1333">
        <v>29651.5</v>
      </c>
      <c r="AB188" s="1333">
        <v>29815.9</v>
      </c>
      <c r="AC188" s="1143">
        <v>1</v>
      </c>
      <c r="AD188" s="1353">
        <f>(AB188*AC188)-(AA188*AC188)</f>
        <v>164.40000000000146</v>
      </c>
      <c r="AE188" s="960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  <c r="AR188" s="24"/>
      <c r="AS188" s="24"/>
      <c r="AT188" s="24"/>
      <c r="AU188" s="24"/>
      <c r="AV188" s="24"/>
      <c r="AW188" s="24"/>
      <c r="AX188" s="24"/>
      <c r="AY188" s="24"/>
      <c r="AZ188" s="24"/>
      <c r="BA188" s="24"/>
      <c r="BB188" s="24"/>
      <c r="BC188" s="2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  <c r="CO188" s="24"/>
      <c r="CP188" s="24"/>
      <c r="CQ188" s="24"/>
      <c r="CR188" s="24"/>
      <c r="CS188" s="24"/>
      <c r="CT188" s="24"/>
      <c r="CU188" s="24"/>
      <c r="CV188" s="24"/>
      <c r="CW188" s="24"/>
      <c r="CX188" s="24"/>
      <c r="CY188" s="24"/>
      <c r="CZ188" s="24"/>
      <c r="DA188" s="24"/>
      <c r="DB188" s="24"/>
      <c r="DC188" s="24"/>
      <c r="DD188" s="24"/>
      <c r="DE188" s="24"/>
      <c r="DF188" s="24"/>
      <c r="DG188" s="24"/>
      <c r="DH188" s="24"/>
      <c r="DI188" s="24"/>
      <c r="DJ188" s="24"/>
      <c r="DK188" s="24"/>
      <c r="DL188" s="24"/>
      <c r="DM188" s="24"/>
      <c r="DN188" s="24"/>
      <c r="DO188" s="24"/>
      <c r="DP188" s="24"/>
      <c r="DQ188" s="24"/>
      <c r="DR188" s="24"/>
      <c r="DS188" s="24"/>
      <c r="DT188" s="24"/>
      <c r="DU188" s="24"/>
      <c r="DV188" s="24"/>
      <c r="DW188" s="24"/>
      <c r="DX188" s="24"/>
      <c r="DY188" s="24"/>
      <c r="DZ188" s="24"/>
      <c r="EA188" s="24"/>
      <c r="EB188" s="24"/>
      <c r="EC188" s="24"/>
      <c r="ED188" s="24"/>
      <c r="EE188" s="24"/>
      <c r="EF188" s="24"/>
      <c r="EG188" s="24"/>
      <c r="EH188" s="24"/>
      <c r="EI188" s="24"/>
      <c r="EJ188" s="24"/>
      <c r="EK188" s="24"/>
      <c r="EL188" s="24"/>
      <c r="EM188" s="24"/>
      <c r="EN188" s="24"/>
      <c r="EO188" s="24"/>
      <c r="EP188" s="24"/>
      <c r="EQ188" s="24"/>
      <c r="ER188" s="24"/>
      <c r="ES188" s="24"/>
      <c r="ET188" s="24"/>
      <c r="EU188" s="24"/>
      <c r="EV188" s="24"/>
      <c r="EW188" s="24"/>
      <c r="EX188" s="24"/>
      <c r="EY188" s="24"/>
      <c r="EZ188" s="24"/>
      <c r="FA188" s="24"/>
      <c r="FB188" s="24"/>
      <c r="FC188" s="24"/>
      <c r="FD188" s="24"/>
      <c r="FE188" s="24"/>
      <c r="FF188" s="24"/>
      <c r="FG188" s="24"/>
      <c r="FH188" s="24"/>
      <c r="FI188" s="24"/>
      <c r="FJ188" s="24"/>
      <c r="FK188" s="24"/>
      <c r="FL188" s="24"/>
      <c r="FM188" s="24"/>
      <c r="FN188" s="24"/>
      <c r="FO188" s="24"/>
      <c r="FP188" s="24"/>
      <c r="FQ188" s="24"/>
      <c r="FR188" s="24"/>
      <c r="FS188" s="24"/>
      <c r="FT188" s="24"/>
      <c r="FU188" s="24"/>
      <c r="FV188" s="24"/>
      <c r="FW188" s="24"/>
      <c r="FX188" s="24"/>
      <c r="FY188" s="24"/>
      <c r="FZ188" s="24"/>
      <c r="GA188" s="24"/>
      <c r="GB188" s="24"/>
      <c r="GC188" s="24"/>
      <c r="GD188" s="24"/>
      <c r="GE188" s="24"/>
      <c r="GF188" s="24"/>
      <c r="GG188" s="24"/>
      <c r="GH188" s="24"/>
      <c r="GI188" s="24"/>
      <c r="GJ188" s="24"/>
      <c r="GK188" s="24"/>
      <c r="GL188" s="24"/>
      <c r="GM188" s="24"/>
      <c r="GN188" s="24"/>
      <c r="GO188" s="24"/>
      <c r="GP188" s="24"/>
      <c r="GQ188" s="24"/>
      <c r="GR188" s="24"/>
      <c r="GS188" s="24"/>
      <c r="GT188" s="24"/>
      <c r="GU188" s="24"/>
      <c r="GV188" s="24"/>
      <c r="GW188" s="24"/>
      <c r="GX188" s="24"/>
      <c r="GY188" s="24"/>
      <c r="GZ188" s="24"/>
      <c r="HA188" s="24"/>
      <c r="HB188" s="24"/>
      <c r="HC188" s="24"/>
      <c r="HD188" s="24"/>
      <c r="HE188" s="24"/>
      <c r="HF188" s="24"/>
      <c r="HG188" s="24"/>
      <c r="HH188" s="24"/>
      <c r="HI188" s="24"/>
      <c r="HJ188" s="24"/>
    </row>
    <row r="189" spans="1:218" ht="24.95" customHeight="1">
      <c r="A189" s="4708"/>
      <c r="B189" s="2101">
        <v>184</v>
      </c>
      <c r="C189" s="1774" t="s">
        <v>165</v>
      </c>
      <c r="D189" s="1722" t="s">
        <v>633</v>
      </c>
      <c r="E189" s="3104" t="s">
        <v>1640</v>
      </c>
      <c r="F189" s="1736">
        <v>1845.84</v>
      </c>
      <c r="G189" s="1736"/>
      <c r="H189" s="1736"/>
      <c r="I189" s="1736">
        <f t="shared" si="40"/>
        <v>558.36659999999995</v>
      </c>
      <c r="J189" s="1718" t="s">
        <v>1650</v>
      </c>
      <c r="K189" s="1057">
        <v>980</v>
      </c>
      <c r="L189" s="1057">
        <v>994</v>
      </c>
      <c r="M189" s="1057">
        <f t="shared" si="50"/>
        <v>14</v>
      </c>
      <c r="N189" s="1057">
        <v>208</v>
      </c>
      <c r="O189" s="1057">
        <v>213</v>
      </c>
      <c r="P189" s="1057">
        <f t="shared" si="47"/>
        <v>5</v>
      </c>
      <c r="Q189" s="1398">
        <v>13494</v>
      </c>
      <c r="R189" s="1398">
        <v>13824</v>
      </c>
      <c r="S189" s="1057">
        <f t="shared" si="52"/>
        <v>16500</v>
      </c>
      <c r="T189" s="1067"/>
      <c r="U189" s="1068">
        <f t="shared" ref="U189:U195" si="54">I189*2</f>
        <v>1116.7331999999999</v>
      </c>
      <c r="V189" s="3599">
        <f>U189*0.5</f>
        <v>558.36659999999995</v>
      </c>
      <c r="W189" s="240">
        <v>50</v>
      </c>
      <c r="X189" s="391">
        <f t="shared" si="53"/>
        <v>330</v>
      </c>
      <c r="Y189" s="1218">
        <v>1287.78</v>
      </c>
      <c r="Z189" s="1356" t="s">
        <v>1706</v>
      </c>
      <c r="AA189" s="1334">
        <v>22364</v>
      </c>
      <c r="AB189" s="1358">
        <v>22595</v>
      </c>
      <c r="AC189" s="1360">
        <v>1</v>
      </c>
      <c r="AD189" s="1327">
        <f>(AB189*AC189)-(AA189*AC189)</f>
        <v>231</v>
      </c>
      <c r="AE189" s="960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  <c r="AR189" s="24"/>
      <c r="AS189" s="24"/>
      <c r="AT189" s="24"/>
      <c r="AU189" s="24"/>
      <c r="AV189" s="24"/>
      <c r="AW189" s="24"/>
      <c r="AX189" s="24"/>
      <c r="AY189" s="24"/>
      <c r="AZ189" s="24"/>
      <c r="BA189" s="24"/>
      <c r="BB189" s="24"/>
      <c r="BC189" s="2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  <c r="CO189" s="24"/>
      <c r="CP189" s="24"/>
      <c r="CQ189" s="24"/>
      <c r="CR189" s="24"/>
      <c r="CS189" s="24"/>
      <c r="CT189" s="24"/>
      <c r="CU189" s="24"/>
      <c r="CV189" s="24"/>
      <c r="CW189" s="24"/>
      <c r="CX189" s="24"/>
      <c r="CY189" s="24"/>
      <c r="CZ189" s="24"/>
      <c r="DA189" s="24"/>
      <c r="DB189" s="24"/>
      <c r="DC189" s="24"/>
      <c r="DD189" s="24"/>
      <c r="DE189" s="24"/>
      <c r="DF189" s="24"/>
      <c r="DG189" s="24"/>
      <c r="DH189" s="24"/>
      <c r="DI189" s="24"/>
      <c r="DJ189" s="24"/>
      <c r="DK189" s="24"/>
      <c r="DL189" s="24"/>
      <c r="DM189" s="24"/>
      <c r="DN189" s="24"/>
      <c r="DO189" s="24"/>
      <c r="DP189" s="24"/>
      <c r="DQ189" s="24"/>
      <c r="DR189" s="24"/>
      <c r="DS189" s="24"/>
      <c r="DT189" s="24"/>
      <c r="DU189" s="24"/>
      <c r="DV189" s="24"/>
      <c r="DW189" s="24"/>
      <c r="DX189" s="24"/>
      <c r="DY189" s="24"/>
      <c r="DZ189" s="24"/>
      <c r="EA189" s="24"/>
      <c r="EB189" s="24"/>
      <c r="EC189" s="24"/>
      <c r="ED189" s="24"/>
      <c r="EE189" s="24"/>
      <c r="EF189" s="24"/>
      <c r="EG189" s="24"/>
      <c r="EH189" s="24"/>
      <c r="EI189" s="24"/>
      <c r="EJ189" s="24"/>
      <c r="EK189" s="24"/>
      <c r="EL189" s="24"/>
      <c r="EM189" s="24"/>
      <c r="EN189" s="24"/>
      <c r="EO189" s="24"/>
      <c r="EP189" s="24"/>
      <c r="EQ189" s="24"/>
      <c r="ER189" s="24"/>
      <c r="ES189" s="24"/>
      <c r="ET189" s="24"/>
      <c r="EU189" s="24"/>
      <c r="EV189" s="24"/>
      <c r="EW189" s="24"/>
      <c r="EX189" s="24"/>
      <c r="EY189" s="24"/>
      <c r="EZ189" s="24"/>
      <c r="FA189" s="24"/>
      <c r="FB189" s="24"/>
      <c r="FC189" s="24"/>
      <c r="FD189" s="24"/>
      <c r="FE189" s="24"/>
      <c r="FF189" s="24"/>
      <c r="FG189" s="24"/>
      <c r="FH189" s="24"/>
      <c r="FI189" s="24"/>
      <c r="FJ189" s="24"/>
      <c r="FK189" s="24"/>
      <c r="FL189" s="24"/>
      <c r="FM189" s="24"/>
      <c r="FN189" s="24"/>
      <c r="FO189" s="24"/>
      <c r="FP189" s="24"/>
      <c r="FQ189" s="24"/>
      <c r="FR189" s="24"/>
      <c r="FS189" s="24"/>
      <c r="FT189" s="24"/>
      <c r="FU189" s="24"/>
      <c r="FV189" s="24"/>
      <c r="FW189" s="24"/>
      <c r="FX189" s="24"/>
      <c r="FY189" s="24"/>
      <c r="FZ189" s="24"/>
      <c r="GA189" s="24"/>
      <c r="GB189" s="24"/>
      <c r="GC189" s="24"/>
      <c r="GD189" s="24"/>
      <c r="GE189" s="24"/>
      <c r="GF189" s="24"/>
      <c r="GG189" s="24"/>
      <c r="GH189" s="24"/>
      <c r="GI189" s="24"/>
      <c r="GJ189" s="24"/>
      <c r="GK189" s="24"/>
      <c r="GL189" s="24"/>
      <c r="GM189" s="24"/>
      <c r="GN189" s="24"/>
      <c r="GO189" s="24"/>
      <c r="GP189" s="24"/>
      <c r="GQ189" s="24"/>
      <c r="GR189" s="24"/>
      <c r="GS189" s="24"/>
      <c r="GT189" s="24"/>
      <c r="GU189" s="24"/>
      <c r="GV189" s="24"/>
      <c r="GW189" s="24"/>
      <c r="GX189" s="24"/>
      <c r="GY189" s="24"/>
      <c r="GZ189" s="24"/>
      <c r="HA189" s="24"/>
      <c r="HB189" s="24"/>
      <c r="HC189" s="24"/>
      <c r="HD189" s="24"/>
      <c r="HE189" s="24"/>
      <c r="HF189" s="24"/>
      <c r="HG189" s="24"/>
      <c r="HH189" s="24"/>
      <c r="HI189" s="24"/>
      <c r="HJ189" s="24"/>
    </row>
    <row r="190" spans="1:218" ht="24.95" customHeight="1">
      <c r="A190" s="4708"/>
      <c r="B190" s="2101">
        <v>185</v>
      </c>
      <c r="C190" s="1774" t="s">
        <v>165</v>
      </c>
      <c r="D190" s="1707" t="s">
        <v>633</v>
      </c>
      <c r="E190" s="3102" t="s">
        <v>1704</v>
      </c>
      <c r="F190" s="1736">
        <v>747.94</v>
      </c>
      <c r="G190" s="1736"/>
      <c r="H190" s="1736"/>
      <c r="I190" s="1736">
        <v>226.25</v>
      </c>
      <c r="J190" s="1777" t="s">
        <v>1712</v>
      </c>
      <c r="K190" s="1057">
        <v>396</v>
      </c>
      <c r="L190" s="1057">
        <v>401</v>
      </c>
      <c r="M190" s="1057">
        <f t="shared" si="50"/>
        <v>5</v>
      </c>
      <c r="N190" s="1057">
        <v>69</v>
      </c>
      <c r="O190" s="1057">
        <v>69</v>
      </c>
      <c r="P190" s="1057">
        <f t="shared" si="47"/>
        <v>0</v>
      </c>
      <c r="Q190" s="3062">
        <f>AA191</f>
        <v>229941.9</v>
      </c>
      <c r="R190" s="3062">
        <f>AB191</f>
        <v>233355.8</v>
      </c>
      <c r="S190" s="3062">
        <f>AD191</f>
        <v>3413.9000000000015</v>
      </c>
      <c r="T190" s="1621"/>
      <c r="U190" s="1621">
        <f t="shared" si="54"/>
        <v>452.5</v>
      </c>
      <c r="V190" s="1621"/>
      <c r="W190" s="240">
        <v>1</v>
      </c>
      <c r="X190" s="391">
        <f t="shared" si="53"/>
        <v>3413.8999999999942</v>
      </c>
      <c r="Y190" s="391"/>
      <c r="Z190" s="1356" t="s">
        <v>1707</v>
      </c>
      <c r="AA190" s="1336">
        <v>38832.400000000001</v>
      </c>
      <c r="AB190" s="1358">
        <v>39105.9</v>
      </c>
      <c r="AC190" s="1360">
        <v>1</v>
      </c>
      <c r="AD190" s="1327">
        <f>(AB190*AC190)-(AA190*AC190)</f>
        <v>273.5</v>
      </c>
      <c r="AE190" s="960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  <c r="AR190" s="24"/>
      <c r="AS190" s="24"/>
      <c r="AT190" s="24"/>
      <c r="AU190" s="24"/>
      <c r="AV190" s="24"/>
      <c r="AW190" s="24"/>
      <c r="AX190" s="24"/>
      <c r="AY190" s="24"/>
      <c r="AZ190" s="24"/>
      <c r="BA190" s="24"/>
      <c r="BB190" s="24"/>
      <c r="BC190" s="2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  <c r="CO190" s="24"/>
      <c r="CP190" s="24"/>
      <c r="CQ190" s="24"/>
      <c r="CR190" s="24"/>
      <c r="CS190" s="24"/>
      <c r="CT190" s="24"/>
      <c r="CU190" s="24"/>
      <c r="CV190" s="24"/>
      <c r="CW190" s="24"/>
      <c r="CX190" s="24"/>
      <c r="CY190" s="24"/>
      <c r="CZ190" s="24"/>
      <c r="DA190" s="24"/>
      <c r="DB190" s="24"/>
      <c r="DC190" s="24"/>
      <c r="DD190" s="24"/>
      <c r="DE190" s="24"/>
      <c r="DF190" s="24"/>
      <c r="DG190" s="24"/>
      <c r="DH190" s="24"/>
      <c r="DI190" s="24"/>
      <c r="DJ190" s="24"/>
      <c r="DK190" s="24"/>
      <c r="DL190" s="24"/>
      <c r="DM190" s="24"/>
      <c r="DN190" s="24"/>
      <c r="DO190" s="24"/>
      <c r="DP190" s="24"/>
      <c r="DQ190" s="24"/>
      <c r="DR190" s="24"/>
      <c r="DS190" s="24"/>
      <c r="DT190" s="24"/>
      <c r="DU190" s="24"/>
      <c r="DV190" s="24"/>
      <c r="DW190" s="24"/>
      <c r="DX190" s="24"/>
      <c r="DY190" s="24"/>
      <c r="DZ190" s="24"/>
      <c r="EA190" s="24"/>
      <c r="EB190" s="24"/>
      <c r="EC190" s="24"/>
      <c r="ED190" s="24"/>
      <c r="EE190" s="24"/>
      <c r="EF190" s="24"/>
      <c r="EG190" s="24"/>
      <c r="EH190" s="24"/>
      <c r="EI190" s="24"/>
      <c r="EJ190" s="24"/>
      <c r="EK190" s="24"/>
      <c r="EL190" s="24"/>
      <c r="EM190" s="24"/>
      <c r="EN190" s="24"/>
      <c r="EO190" s="24"/>
      <c r="EP190" s="24"/>
      <c r="EQ190" s="24"/>
      <c r="ER190" s="24"/>
      <c r="ES190" s="24"/>
      <c r="ET190" s="24"/>
      <c r="EU190" s="24"/>
      <c r="EV190" s="24"/>
      <c r="EW190" s="24"/>
      <c r="EX190" s="24"/>
      <c r="EY190" s="24"/>
      <c r="EZ190" s="24"/>
      <c r="FA190" s="24"/>
      <c r="FB190" s="24"/>
      <c r="FC190" s="24"/>
      <c r="FD190" s="24"/>
      <c r="FE190" s="24"/>
      <c r="FF190" s="24"/>
      <c r="FG190" s="24"/>
      <c r="FH190" s="24"/>
      <c r="FI190" s="24"/>
      <c r="FJ190" s="24"/>
      <c r="FK190" s="24"/>
      <c r="FL190" s="24"/>
      <c r="FM190" s="24"/>
      <c r="FN190" s="24"/>
      <c r="FO190" s="24"/>
      <c r="FP190" s="24"/>
      <c r="FQ190" s="24"/>
      <c r="FR190" s="24"/>
      <c r="FS190" s="24"/>
      <c r="FT190" s="24"/>
      <c r="FU190" s="24"/>
      <c r="FV190" s="24"/>
      <c r="FW190" s="24"/>
      <c r="FX190" s="24"/>
      <c r="FY190" s="24"/>
      <c r="FZ190" s="24"/>
      <c r="GA190" s="24"/>
      <c r="GB190" s="24"/>
      <c r="GC190" s="24"/>
      <c r="GD190" s="24"/>
      <c r="GE190" s="24"/>
      <c r="GF190" s="24"/>
      <c r="GG190" s="24"/>
      <c r="GH190" s="24"/>
      <c r="GI190" s="24"/>
      <c r="GJ190" s="24"/>
      <c r="GK190" s="24"/>
      <c r="GL190" s="24"/>
      <c r="GM190" s="24"/>
      <c r="GN190" s="24"/>
      <c r="GO190" s="24"/>
      <c r="GP190" s="24"/>
      <c r="GQ190" s="24"/>
      <c r="GR190" s="24"/>
      <c r="GS190" s="24"/>
      <c r="GT190" s="24"/>
      <c r="GU190" s="24"/>
      <c r="GV190" s="24"/>
      <c r="GW190" s="24"/>
      <c r="GX190" s="24"/>
      <c r="GY190" s="24"/>
      <c r="GZ190" s="24"/>
      <c r="HA190" s="24"/>
      <c r="HB190" s="24"/>
      <c r="HC190" s="24"/>
      <c r="HD190" s="24"/>
      <c r="HE190" s="24"/>
      <c r="HF190" s="24"/>
      <c r="HG190" s="24"/>
      <c r="HH190" s="24"/>
      <c r="HI190" s="24"/>
      <c r="HJ190" s="24"/>
    </row>
    <row r="191" spans="1:218" ht="24.95" customHeight="1" thickBot="1">
      <c r="A191" s="4708"/>
      <c r="B191" s="2101">
        <v>186</v>
      </c>
      <c r="C191" s="1774" t="s">
        <v>165</v>
      </c>
      <c r="D191" s="1707" t="s">
        <v>633</v>
      </c>
      <c r="E191" s="3087" t="s">
        <v>1702</v>
      </c>
      <c r="F191" s="1709">
        <v>193.05</v>
      </c>
      <c r="G191" s="1709"/>
      <c r="H191" s="1709"/>
      <c r="I191" s="1709">
        <f t="shared" ref="I191:I205" si="55">F191*0.3025</f>
        <v>58.397625000000005</v>
      </c>
      <c r="J191" s="1737" t="s">
        <v>865</v>
      </c>
      <c r="K191" s="1057"/>
      <c r="L191" s="1057"/>
      <c r="M191" s="1057">
        <f t="shared" si="50"/>
        <v>0</v>
      </c>
      <c r="N191" s="1057"/>
      <c r="O191" s="1057"/>
      <c r="P191" s="1057">
        <f t="shared" si="47"/>
        <v>0</v>
      </c>
      <c r="Q191" s="1067">
        <v>196318.2</v>
      </c>
      <c r="R191" s="1067">
        <v>199958.9</v>
      </c>
      <c r="S191" s="1067">
        <f>W191*X191</f>
        <v>3640.6999999999825</v>
      </c>
      <c r="T191" s="1068">
        <v>0</v>
      </c>
      <c r="U191" s="1068">
        <f t="shared" si="54"/>
        <v>116.79525000000001</v>
      </c>
      <c r="V191" s="1068">
        <f>(U191-T191)</f>
        <v>116.79525000000001</v>
      </c>
      <c r="W191" s="240">
        <v>1</v>
      </c>
      <c r="X191" s="391">
        <f t="shared" si="53"/>
        <v>3640.6999999999825</v>
      </c>
      <c r="Y191" s="391"/>
      <c r="Z191" s="1174" t="s">
        <v>168</v>
      </c>
      <c r="AA191" s="1359">
        <f>SUM(AA187:AA190)</f>
        <v>229941.9</v>
      </c>
      <c r="AB191" s="1359">
        <f>SUM(AB187:AB190)</f>
        <v>233355.8</v>
      </c>
      <c r="AC191" s="1344"/>
      <c r="AD191" s="1345">
        <f>SUM(AD187:AD190)</f>
        <v>3413.9000000000015</v>
      </c>
      <c r="AE191" s="1346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  <c r="AR191" s="24"/>
      <c r="AS191" s="24"/>
      <c r="AT191" s="24"/>
      <c r="AU191" s="24"/>
      <c r="AV191" s="24"/>
      <c r="AW191" s="24"/>
      <c r="AX191" s="24"/>
      <c r="AY191" s="24"/>
      <c r="AZ191" s="24"/>
      <c r="BA191" s="24"/>
      <c r="BB191" s="24"/>
      <c r="BC191" s="2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  <c r="CO191" s="24"/>
      <c r="CP191" s="24"/>
      <c r="CQ191" s="24"/>
      <c r="CR191" s="24"/>
      <c r="CS191" s="24"/>
      <c r="CT191" s="24"/>
      <c r="CU191" s="24"/>
      <c r="CV191" s="24"/>
      <c r="CW191" s="24"/>
      <c r="CX191" s="24"/>
      <c r="CY191" s="24"/>
      <c r="CZ191" s="24"/>
      <c r="DA191" s="24"/>
      <c r="DB191" s="24"/>
      <c r="DC191" s="24"/>
      <c r="DD191" s="24"/>
      <c r="DE191" s="24"/>
      <c r="DF191" s="24"/>
      <c r="DG191" s="24"/>
      <c r="DH191" s="24"/>
      <c r="DI191" s="24"/>
      <c r="DJ191" s="24"/>
      <c r="DK191" s="24"/>
      <c r="DL191" s="24"/>
      <c r="DM191" s="24"/>
      <c r="DN191" s="24"/>
      <c r="DO191" s="24"/>
      <c r="DP191" s="24"/>
      <c r="DQ191" s="24"/>
      <c r="DR191" s="24"/>
      <c r="DS191" s="24"/>
      <c r="DT191" s="24"/>
      <c r="DU191" s="24"/>
      <c r="DV191" s="24"/>
      <c r="DW191" s="24"/>
      <c r="DX191" s="24"/>
      <c r="DY191" s="24"/>
      <c r="DZ191" s="24"/>
      <c r="EA191" s="24"/>
      <c r="EB191" s="24"/>
      <c r="EC191" s="24"/>
      <c r="ED191" s="24"/>
      <c r="EE191" s="24"/>
      <c r="EF191" s="24"/>
      <c r="EG191" s="24"/>
      <c r="EH191" s="24"/>
      <c r="EI191" s="24"/>
      <c r="EJ191" s="24"/>
      <c r="EK191" s="24"/>
      <c r="EL191" s="24"/>
      <c r="EM191" s="24"/>
      <c r="EN191" s="24"/>
      <c r="EO191" s="24"/>
      <c r="EP191" s="24"/>
      <c r="EQ191" s="24"/>
      <c r="ER191" s="24"/>
      <c r="ES191" s="24"/>
      <c r="ET191" s="24"/>
      <c r="EU191" s="24"/>
      <c r="EV191" s="24"/>
      <c r="EW191" s="24"/>
      <c r="EX191" s="24"/>
      <c r="EY191" s="24"/>
      <c r="EZ191" s="24"/>
      <c r="FA191" s="24"/>
      <c r="FB191" s="24"/>
      <c r="FC191" s="24"/>
      <c r="FD191" s="24"/>
      <c r="FE191" s="24"/>
      <c r="FF191" s="24"/>
      <c r="FG191" s="24"/>
      <c r="FH191" s="24"/>
      <c r="FI191" s="24"/>
      <c r="FJ191" s="24"/>
      <c r="FK191" s="24"/>
      <c r="FL191" s="24"/>
      <c r="FM191" s="24"/>
      <c r="FN191" s="24"/>
      <c r="FO191" s="24"/>
      <c r="FP191" s="24"/>
      <c r="FQ191" s="24"/>
      <c r="FR191" s="24"/>
      <c r="FS191" s="24"/>
      <c r="FT191" s="24"/>
      <c r="FU191" s="24"/>
      <c r="FV191" s="24"/>
      <c r="FW191" s="24"/>
      <c r="FX191" s="24"/>
      <c r="FY191" s="24"/>
      <c r="FZ191" s="24"/>
      <c r="GA191" s="24"/>
      <c r="GB191" s="24"/>
      <c r="GC191" s="24"/>
      <c r="GD191" s="24"/>
      <c r="GE191" s="24"/>
      <c r="GF191" s="24"/>
      <c r="GG191" s="24"/>
      <c r="GH191" s="24"/>
      <c r="GI191" s="24"/>
      <c r="GJ191" s="24"/>
      <c r="GK191" s="24"/>
      <c r="GL191" s="24"/>
      <c r="GM191" s="24"/>
      <c r="GN191" s="24"/>
      <c r="GO191" s="24"/>
      <c r="GP191" s="24"/>
      <c r="GQ191" s="24"/>
      <c r="GR191" s="24"/>
      <c r="GS191" s="24"/>
      <c r="GT191" s="24"/>
      <c r="GU191" s="24"/>
      <c r="GV191" s="24"/>
      <c r="GW191" s="24"/>
      <c r="GX191" s="24"/>
      <c r="GY191" s="24"/>
      <c r="GZ191" s="24"/>
      <c r="HA191" s="24"/>
      <c r="HB191" s="24"/>
      <c r="HC191" s="24"/>
      <c r="HD191" s="24"/>
      <c r="HE191" s="24"/>
      <c r="HF191" s="24"/>
      <c r="HG191" s="24"/>
      <c r="HH191" s="24"/>
      <c r="HI191" s="24"/>
      <c r="HJ191" s="24"/>
    </row>
    <row r="192" spans="1:218" ht="24.95" customHeight="1">
      <c r="A192" s="4708"/>
      <c r="B192" s="2101">
        <v>187</v>
      </c>
      <c r="C192" s="1774" t="s">
        <v>165</v>
      </c>
      <c r="D192" s="1707" t="s">
        <v>633</v>
      </c>
      <c r="E192" s="3093" t="s">
        <v>2314</v>
      </c>
      <c r="F192" s="1751">
        <f>48.2+48.19</f>
        <v>96.39</v>
      </c>
      <c r="G192" s="1751"/>
      <c r="H192" s="1751"/>
      <c r="I192" s="1751">
        <f t="shared" si="55"/>
        <v>29.157975</v>
      </c>
      <c r="J192" s="3291" t="s">
        <v>3512</v>
      </c>
      <c r="K192" s="1057"/>
      <c r="L192" s="1057"/>
      <c r="M192" s="1067">
        <f t="shared" si="50"/>
        <v>0</v>
      </c>
      <c r="N192" s="1067"/>
      <c r="O192" s="1067"/>
      <c r="P192" s="1067">
        <f t="shared" si="47"/>
        <v>0</v>
      </c>
      <c r="Q192" s="1067">
        <v>62278.2</v>
      </c>
      <c r="R192" s="1067">
        <v>62278.2</v>
      </c>
      <c r="S192" s="1067">
        <f t="shared" si="48"/>
        <v>0</v>
      </c>
      <c r="T192" s="1068">
        <v>0</v>
      </c>
      <c r="U192" s="1068">
        <f t="shared" si="54"/>
        <v>58.315950000000001</v>
      </c>
      <c r="V192" s="1068">
        <f>(U192-T192)</f>
        <v>58.315950000000001</v>
      </c>
      <c r="W192" s="240">
        <v>1</v>
      </c>
      <c r="X192" s="391">
        <f t="shared" si="53"/>
        <v>0</v>
      </c>
      <c r="Y192" s="391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  <c r="AR192" s="24"/>
      <c r="AS192" s="24"/>
      <c r="AT192" s="24"/>
      <c r="AU192" s="24"/>
      <c r="AV192" s="24"/>
      <c r="AW192" s="24"/>
      <c r="AX192" s="24"/>
      <c r="AY192" s="24"/>
      <c r="AZ192" s="24"/>
      <c r="BA192" s="24"/>
      <c r="BB192" s="24"/>
      <c r="BC192" s="2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  <c r="CO192" s="24"/>
      <c r="CP192" s="24"/>
      <c r="CQ192" s="24"/>
      <c r="CR192" s="24"/>
      <c r="CS192" s="24"/>
      <c r="CT192" s="24"/>
      <c r="CU192" s="24"/>
      <c r="CV192" s="24"/>
      <c r="CW192" s="24"/>
      <c r="CX192" s="24"/>
      <c r="CY192" s="24"/>
      <c r="CZ192" s="24"/>
      <c r="DA192" s="24"/>
      <c r="DB192" s="24"/>
      <c r="DC192" s="24"/>
      <c r="DD192" s="24"/>
      <c r="DE192" s="24"/>
      <c r="DF192" s="24"/>
      <c r="DG192" s="24"/>
      <c r="DH192" s="24"/>
      <c r="DI192" s="24"/>
      <c r="DJ192" s="24"/>
      <c r="DK192" s="24"/>
      <c r="DL192" s="24"/>
      <c r="DM192" s="24"/>
      <c r="DN192" s="24"/>
      <c r="DO192" s="24"/>
      <c r="DP192" s="24"/>
      <c r="DQ192" s="24"/>
      <c r="DR192" s="24"/>
      <c r="DS192" s="24"/>
      <c r="DT192" s="24"/>
      <c r="DU192" s="24"/>
      <c r="DV192" s="24"/>
      <c r="DW192" s="24"/>
      <c r="DX192" s="24"/>
      <c r="DY192" s="24"/>
      <c r="DZ192" s="24"/>
      <c r="EA192" s="24"/>
      <c r="EB192" s="24"/>
      <c r="EC192" s="24"/>
      <c r="ED192" s="24"/>
      <c r="EE192" s="24"/>
      <c r="EF192" s="24"/>
      <c r="EG192" s="24"/>
      <c r="EH192" s="24"/>
      <c r="EI192" s="24"/>
      <c r="EJ192" s="24"/>
      <c r="EK192" s="24"/>
      <c r="EL192" s="24"/>
      <c r="EM192" s="24"/>
      <c r="EN192" s="24"/>
      <c r="EO192" s="24"/>
      <c r="EP192" s="24"/>
      <c r="EQ192" s="24"/>
      <c r="ER192" s="24"/>
      <c r="ES192" s="24"/>
      <c r="ET192" s="24"/>
      <c r="EU192" s="24"/>
      <c r="EV192" s="24"/>
      <c r="EW192" s="24"/>
      <c r="EX192" s="24"/>
      <c r="EY192" s="24"/>
      <c r="EZ192" s="24"/>
      <c r="FA192" s="24"/>
      <c r="FB192" s="24"/>
      <c r="FC192" s="24"/>
      <c r="FD192" s="24"/>
      <c r="FE192" s="24"/>
      <c r="FF192" s="24"/>
      <c r="FG192" s="24"/>
      <c r="FH192" s="24"/>
      <c r="FI192" s="24"/>
      <c r="FJ192" s="24"/>
      <c r="FK192" s="24"/>
      <c r="FL192" s="24"/>
      <c r="FM192" s="24"/>
      <c r="FN192" s="24"/>
      <c r="FO192" s="24"/>
      <c r="FP192" s="24"/>
      <c r="FQ192" s="24"/>
      <c r="FR192" s="24"/>
      <c r="FS192" s="24"/>
      <c r="FT192" s="24"/>
      <c r="FU192" s="24"/>
      <c r="FV192" s="24"/>
      <c r="FW192" s="24"/>
      <c r="FX192" s="24"/>
      <c r="FY192" s="24"/>
      <c r="FZ192" s="24"/>
      <c r="GA192" s="24"/>
      <c r="GB192" s="24"/>
      <c r="GC192" s="24"/>
      <c r="GD192" s="24"/>
      <c r="GE192" s="24"/>
      <c r="GF192" s="24"/>
      <c r="GG192" s="24"/>
      <c r="GH192" s="24"/>
      <c r="GI192" s="24"/>
      <c r="GJ192" s="24"/>
      <c r="GK192" s="24"/>
      <c r="GL192" s="24"/>
      <c r="GM192" s="24"/>
      <c r="GN192" s="24"/>
      <c r="GO192" s="24"/>
      <c r="GP192" s="24"/>
      <c r="GQ192" s="24"/>
      <c r="GR192" s="24"/>
      <c r="GS192" s="24"/>
      <c r="GT192" s="24"/>
      <c r="GU192" s="24"/>
      <c r="GV192" s="24"/>
      <c r="GW192" s="24"/>
      <c r="GX192" s="24"/>
      <c r="GY192" s="24"/>
      <c r="GZ192" s="24"/>
      <c r="HA192" s="24"/>
      <c r="HB192" s="24"/>
      <c r="HC192" s="24"/>
      <c r="HD192" s="24"/>
      <c r="HE192" s="24"/>
      <c r="HF192" s="24"/>
      <c r="HG192" s="24"/>
      <c r="HH192" s="24"/>
      <c r="HI192" s="24"/>
      <c r="HJ192" s="24"/>
    </row>
    <row r="193" spans="1:218" ht="24.95" customHeight="1" thickBot="1">
      <c r="A193" s="4708"/>
      <c r="B193" s="2101">
        <v>188</v>
      </c>
      <c r="C193" s="1774" t="s">
        <v>165</v>
      </c>
      <c r="D193" s="1722" t="s">
        <v>633</v>
      </c>
      <c r="E193" s="3093" t="s">
        <v>696</v>
      </c>
      <c r="F193" s="1751">
        <v>96.39</v>
      </c>
      <c r="G193" s="1751"/>
      <c r="H193" s="1751"/>
      <c r="I193" s="1751">
        <f t="shared" si="55"/>
        <v>29.157975</v>
      </c>
      <c r="J193" s="1737" t="s">
        <v>2320</v>
      </c>
      <c r="K193" s="1057">
        <v>2385</v>
      </c>
      <c r="L193" s="1057">
        <v>2415</v>
      </c>
      <c r="M193" s="1057">
        <f t="shared" si="50"/>
        <v>30</v>
      </c>
      <c r="N193" s="1057">
        <v>717</v>
      </c>
      <c r="O193" s="1057">
        <v>743</v>
      </c>
      <c r="P193" s="1057">
        <f t="shared" si="47"/>
        <v>26</v>
      </c>
      <c r="Q193" s="3062">
        <f>AA197</f>
        <v>95892.700000000012</v>
      </c>
      <c r="R193" s="3062">
        <f>AB197</f>
        <v>97824.7</v>
      </c>
      <c r="S193" s="3062">
        <f>AD197</f>
        <v>1931.9999999999927</v>
      </c>
      <c r="T193" s="1068">
        <v>0</v>
      </c>
      <c r="U193" s="1068">
        <f t="shared" si="54"/>
        <v>58.315950000000001</v>
      </c>
      <c r="V193" s="1068">
        <f>(U193-T193)</f>
        <v>58.315950000000001</v>
      </c>
      <c r="W193" s="240">
        <v>1</v>
      </c>
      <c r="X193" s="391">
        <f t="shared" si="53"/>
        <v>1931.9999999999854</v>
      </c>
      <c r="Y193" s="391"/>
      <c r="Z193" s="1103" t="s">
        <v>2320</v>
      </c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  <c r="AR193" s="24"/>
      <c r="AS193" s="24"/>
      <c r="AT193" s="24"/>
      <c r="AU193" s="24"/>
      <c r="AV193" s="24"/>
      <c r="AW193" s="24"/>
      <c r="AX193" s="24"/>
      <c r="AY193" s="24"/>
      <c r="AZ193" s="24"/>
      <c r="BA193" s="24"/>
      <c r="BB193" s="24"/>
      <c r="BC193" s="2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  <c r="CO193" s="24"/>
      <c r="CP193" s="24"/>
      <c r="CQ193" s="24"/>
      <c r="CR193" s="24"/>
      <c r="CS193" s="24"/>
      <c r="CT193" s="24"/>
      <c r="CU193" s="24"/>
      <c r="CV193" s="24"/>
      <c r="CW193" s="24"/>
      <c r="CX193" s="24"/>
      <c r="CY193" s="24"/>
      <c r="CZ193" s="24"/>
      <c r="DA193" s="24"/>
      <c r="DB193" s="24"/>
      <c r="DC193" s="24"/>
      <c r="DD193" s="24"/>
      <c r="DE193" s="24"/>
      <c r="DF193" s="24"/>
      <c r="DG193" s="24"/>
      <c r="DH193" s="24"/>
      <c r="DI193" s="24"/>
      <c r="DJ193" s="24"/>
      <c r="DK193" s="24"/>
      <c r="DL193" s="24"/>
      <c r="DM193" s="24"/>
      <c r="DN193" s="24"/>
      <c r="DO193" s="24"/>
      <c r="DP193" s="24"/>
      <c r="DQ193" s="24"/>
      <c r="DR193" s="24"/>
      <c r="DS193" s="24"/>
      <c r="DT193" s="24"/>
      <c r="DU193" s="24"/>
      <c r="DV193" s="24"/>
      <c r="DW193" s="24"/>
      <c r="DX193" s="24"/>
      <c r="DY193" s="24"/>
      <c r="DZ193" s="24"/>
      <c r="EA193" s="24"/>
      <c r="EB193" s="24"/>
      <c r="EC193" s="24"/>
      <c r="ED193" s="24"/>
      <c r="EE193" s="24"/>
      <c r="EF193" s="24"/>
      <c r="EG193" s="24"/>
      <c r="EH193" s="24"/>
      <c r="EI193" s="24"/>
      <c r="EJ193" s="24"/>
      <c r="EK193" s="24"/>
      <c r="EL193" s="24"/>
      <c r="EM193" s="24"/>
      <c r="EN193" s="24"/>
      <c r="EO193" s="24"/>
      <c r="EP193" s="24"/>
      <c r="EQ193" s="24"/>
      <c r="ER193" s="24"/>
      <c r="ES193" s="24"/>
      <c r="ET193" s="24"/>
      <c r="EU193" s="24"/>
      <c r="EV193" s="24"/>
      <c r="EW193" s="24"/>
      <c r="EX193" s="24"/>
      <c r="EY193" s="24"/>
      <c r="EZ193" s="24"/>
      <c r="FA193" s="24"/>
      <c r="FB193" s="24"/>
      <c r="FC193" s="24"/>
      <c r="FD193" s="24"/>
      <c r="FE193" s="24"/>
      <c r="FF193" s="24"/>
      <c r="FG193" s="24"/>
      <c r="FH193" s="24"/>
      <c r="FI193" s="24"/>
      <c r="FJ193" s="24"/>
      <c r="FK193" s="24"/>
      <c r="FL193" s="24"/>
      <c r="FM193" s="24"/>
      <c r="FN193" s="24"/>
      <c r="FO193" s="24"/>
      <c r="FP193" s="24"/>
      <c r="FQ193" s="24"/>
      <c r="FR193" s="24"/>
      <c r="FS193" s="24"/>
      <c r="FT193" s="24"/>
      <c r="FU193" s="24"/>
      <c r="FV193" s="24"/>
      <c r="FW193" s="24"/>
      <c r="FX193" s="24"/>
      <c r="FY193" s="24"/>
      <c r="FZ193" s="24"/>
      <c r="GA193" s="24"/>
      <c r="GB193" s="24"/>
      <c r="GC193" s="24"/>
      <c r="GD193" s="24"/>
      <c r="GE193" s="24"/>
      <c r="GF193" s="24"/>
      <c r="GG193" s="24"/>
      <c r="GH193" s="24"/>
      <c r="GI193" s="24"/>
      <c r="GJ193" s="24"/>
      <c r="GK193" s="24"/>
      <c r="GL193" s="24"/>
      <c r="GM193" s="24"/>
      <c r="GN193" s="24"/>
      <c r="GO193" s="24"/>
      <c r="GP193" s="24"/>
      <c r="GQ193" s="24"/>
      <c r="GR193" s="24"/>
      <c r="GS193" s="24"/>
      <c r="GT193" s="24"/>
      <c r="GU193" s="24"/>
      <c r="GV193" s="24"/>
      <c r="GW193" s="24"/>
      <c r="GX193" s="24"/>
      <c r="GY193" s="24"/>
      <c r="GZ193" s="24"/>
      <c r="HA193" s="24"/>
      <c r="HB193" s="24"/>
      <c r="HC193" s="24"/>
      <c r="HD193" s="24"/>
      <c r="HE193" s="24"/>
      <c r="HF193" s="24"/>
      <c r="HG193" s="24"/>
      <c r="HH193" s="24"/>
      <c r="HI193" s="24"/>
      <c r="HJ193" s="24"/>
    </row>
    <row r="194" spans="1:218" ht="24.95" customHeight="1" thickBot="1">
      <c r="A194" s="4708"/>
      <c r="B194" s="2101">
        <v>189</v>
      </c>
      <c r="C194" s="1774" t="s">
        <v>165</v>
      </c>
      <c r="D194" s="1722" t="s">
        <v>633</v>
      </c>
      <c r="E194" s="3093" t="s">
        <v>2632</v>
      </c>
      <c r="F194" s="1751">
        <v>32.15</v>
      </c>
      <c r="G194" s="1751"/>
      <c r="H194" s="1751"/>
      <c r="I194" s="1751">
        <v>9.73</v>
      </c>
      <c r="J194" s="1710" t="s">
        <v>2635</v>
      </c>
      <c r="K194" s="1057">
        <v>51</v>
      </c>
      <c r="L194" s="1057">
        <v>51</v>
      </c>
      <c r="M194" s="1057">
        <f>L194-K194</f>
        <v>0</v>
      </c>
      <c r="N194" s="1057">
        <v>117</v>
      </c>
      <c r="O194" s="1057">
        <v>120</v>
      </c>
      <c r="P194" s="1057">
        <f>O194-N194</f>
        <v>3</v>
      </c>
      <c r="Q194" s="1067">
        <v>35649</v>
      </c>
      <c r="R194" s="1067">
        <v>36840</v>
      </c>
      <c r="S194" s="1067">
        <f t="shared" si="48"/>
        <v>1191</v>
      </c>
      <c r="T194" s="1068">
        <v>0</v>
      </c>
      <c r="U194" s="1068">
        <f t="shared" si="54"/>
        <v>19.46</v>
      </c>
      <c r="V194" s="1068">
        <f>(U194-T194)</f>
        <v>19.46</v>
      </c>
      <c r="W194" s="240">
        <v>1</v>
      </c>
      <c r="X194" s="391">
        <f t="shared" si="53"/>
        <v>1191</v>
      </c>
      <c r="Y194" s="391"/>
      <c r="Z194" s="1347" t="s">
        <v>1516</v>
      </c>
      <c r="AA194" s="1348" t="s">
        <v>238</v>
      </c>
      <c r="AB194" s="1348" t="s">
        <v>235</v>
      </c>
      <c r="AC194" s="1349" t="s">
        <v>1612</v>
      </c>
      <c r="AD194" s="1350" t="s">
        <v>170</v>
      </c>
      <c r="AE194" s="1351" t="s">
        <v>1456</v>
      </c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</row>
    <row r="195" spans="1:218" ht="24.95" customHeight="1">
      <c r="A195" s="4708"/>
      <c r="B195" s="2101">
        <v>190</v>
      </c>
      <c r="C195" s="1774" t="s">
        <v>165</v>
      </c>
      <c r="D195" s="1722" t="s">
        <v>633</v>
      </c>
      <c r="E195" s="3093" t="s">
        <v>2633</v>
      </c>
      <c r="F195" s="1751">
        <v>32.15</v>
      </c>
      <c r="G195" s="1751"/>
      <c r="H195" s="1751"/>
      <c r="I195" s="1751">
        <v>9.73</v>
      </c>
      <c r="J195" s="1710" t="s">
        <v>2636</v>
      </c>
      <c r="K195" s="1057">
        <v>54</v>
      </c>
      <c r="L195" s="1057">
        <v>55</v>
      </c>
      <c r="M195" s="1057">
        <f>L195-K195</f>
        <v>1</v>
      </c>
      <c r="N195" s="1057">
        <v>141</v>
      </c>
      <c r="O195" s="1057">
        <v>144</v>
      </c>
      <c r="P195" s="1057">
        <f>O195-N195</f>
        <v>3</v>
      </c>
      <c r="Q195" s="1067">
        <v>47121</v>
      </c>
      <c r="R195" s="1067">
        <v>48561</v>
      </c>
      <c r="S195" s="1067">
        <f>W195*X195</f>
        <v>1440</v>
      </c>
      <c r="T195" s="1068">
        <v>0</v>
      </c>
      <c r="U195" s="1068">
        <f t="shared" si="54"/>
        <v>19.46</v>
      </c>
      <c r="V195" s="1068">
        <f>(U195-T195)</f>
        <v>19.46</v>
      </c>
      <c r="W195" s="240">
        <v>1</v>
      </c>
      <c r="X195" s="391">
        <f t="shared" si="53"/>
        <v>1440</v>
      </c>
      <c r="Y195" s="391"/>
      <c r="Z195" s="1355" t="s">
        <v>2363</v>
      </c>
      <c r="AA195" s="1357">
        <v>48761.9</v>
      </c>
      <c r="AB195" s="1357">
        <v>49662.7</v>
      </c>
      <c r="AC195" s="1352">
        <v>1</v>
      </c>
      <c r="AD195" s="1353">
        <f>(AB195*AC195)-(AA195*AC195)</f>
        <v>900.79999999999563</v>
      </c>
      <c r="AE195" s="135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  <c r="CO195" s="24"/>
      <c r="CP195" s="24"/>
      <c r="CQ195" s="24"/>
      <c r="CR195" s="24"/>
      <c r="CS195" s="24"/>
      <c r="CT195" s="24"/>
      <c r="CU195" s="24"/>
      <c r="CV195" s="24"/>
      <c r="CW195" s="24"/>
      <c r="CX195" s="24"/>
      <c r="CY195" s="24"/>
      <c r="CZ195" s="24"/>
      <c r="DA195" s="24"/>
      <c r="DB195" s="24"/>
      <c r="DC195" s="24"/>
      <c r="DD195" s="24"/>
      <c r="DE195" s="24"/>
      <c r="DF195" s="24"/>
      <c r="DG195" s="24"/>
      <c r="DH195" s="24"/>
      <c r="DI195" s="24"/>
      <c r="DJ195" s="24"/>
      <c r="DK195" s="24"/>
      <c r="DL195" s="24"/>
      <c r="DM195" s="24"/>
      <c r="DN195" s="24"/>
      <c r="DO195" s="24"/>
      <c r="DP195" s="24"/>
      <c r="DQ195" s="24"/>
      <c r="DR195" s="24"/>
      <c r="DS195" s="24"/>
      <c r="DT195" s="24"/>
      <c r="DU195" s="24"/>
      <c r="DV195" s="24"/>
      <c r="DW195" s="24"/>
      <c r="DX195" s="24"/>
      <c r="DY195" s="24"/>
      <c r="DZ195" s="24"/>
      <c r="EA195" s="24"/>
      <c r="EB195" s="24"/>
      <c r="EC195" s="24"/>
      <c r="ED195" s="24"/>
      <c r="EE195" s="24"/>
      <c r="EF195" s="24"/>
      <c r="EG195" s="24"/>
      <c r="EH195" s="24"/>
      <c r="EI195" s="24"/>
      <c r="EJ195" s="24"/>
      <c r="EK195" s="24"/>
      <c r="EL195" s="24"/>
      <c r="EM195" s="24"/>
      <c r="EN195" s="24"/>
      <c r="EO195" s="24"/>
      <c r="EP195" s="24"/>
      <c r="EQ195" s="24"/>
      <c r="ER195" s="24"/>
      <c r="ES195" s="24"/>
      <c r="ET195" s="24"/>
      <c r="EU195" s="24"/>
      <c r="EV195" s="24"/>
      <c r="EW195" s="24"/>
      <c r="EX195" s="24"/>
      <c r="EY195" s="24"/>
      <c r="EZ195" s="24"/>
      <c r="FA195" s="24"/>
      <c r="FB195" s="24"/>
      <c r="FC195" s="24"/>
      <c r="FD195" s="24"/>
      <c r="FE195" s="24"/>
      <c r="FF195" s="24"/>
      <c r="FG195" s="24"/>
      <c r="FH195" s="24"/>
      <c r="FI195" s="24"/>
      <c r="FJ195" s="24"/>
      <c r="FK195" s="24"/>
      <c r="FL195" s="24"/>
      <c r="FM195" s="24"/>
      <c r="FN195" s="24"/>
      <c r="FO195" s="24"/>
      <c r="FP195" s="24"/>
      <c r="FQ195" s="24"/>
      <c r="FR195" s="24"/>
      <c r="FS195" s="24"/>
      <c r="FT195" s="24"/>
      <c r="FU195" s="24"/>
      <c r="FV195" s="24"/>
      <c r="FW195" s="24"/>
      <c r="FX195" s="24"/>
      <c r="FY195" s="24"/>
      <c r="FZ195" s="24"/>
      <c r="GA195" s="24"/>
      <c r="GB195" s="24"/>
      <c r="GC195" s="24"/>
      <c r="GD195" s="24"/>
      <c r="GE195" s="24"/>
      <c r="GF195" s="24"/>
      <c r="GG195" s="24"/>
      <c r="GH195" s="24"/>
      <c r="GI195" s="24"/>
      <c r="GJ195" s="24"/>
      <c r="GK195" s="24"/>
      <c r="GL195" s="24"/>
      <c r="GM195" s="24"/>
      <c r="GN195" s="24"/>
      <c r="GO195" s="24"/>
      <c r="GP195" s="24"/>
      <c r="GQ195" s="24"/>
      <c r="GR195" s="24"/>
      <c r="GS195" s="24"/>
      <c r="GT195" s="24"/>
      <c r="GU195" s="24"/>
      <c r="GV195" s="24"/>
      <c r="GW195" s="24"/>
      <c r="GX195" s="24"/>
      <c r="GY195" s="24"/>
      <c r="GZ195" s="24"/>
      <c r="HA195" s="24"/>
      <c r="HB195" s="24"/>
      <c r="HC195" s="24"/>
      <c r="HD195" s="24"/>
      <c r="HE195" s="24"/>
      <c r="HF195" s="24"/>
      <c r="HG195" s="24"/>
      <c r="HH195" s="24"/>
      <c r="HI195" s="24"/>
      <c r="HJ195" s="24"/>
    </row>
    <row r="196" spans="1:218" ht="24.95" customHeight="1">
      <c r="A196" s="4708"/>
      <c r="B196" s="2101">
        <v>191</v>
      </c>
      <c r="C196" s="1774" t="s">
        <v>165</v>
      </c>
      <c r="D196" s="1778" t="s">
        <v>634</v>
      </c>
      <c r="E196" s="3105" t="s">
        <v>933</v>
      </c>
      <c r="F196" s="1751">
        <v>746.97</v>
      </c>
      <c r="G196" s="1751"/>
      <c r="H196" s="1751"/>
      <c r="I196" s="1751">
        <f>F196*0.3025</f>
        <v>225.95842500000001</v>
      </c>
      <c r="J196" s="1752" t="s">
        <v>3478</v>
      </c>
      <c r="K196" s="1057">
        <v>821</v>
      </c>
      <c r="L196" s="1057">
        <v>1223</v>
      </c>
      <c r="M196" s="1068">
        <f t="shared" si="50"/>
        <v>402</v>
      </c>
      <c r="N196" s="1057"/>
      <c r="O196" s="1057"/>
      <c r="P196" s="1068">
        <f t="shared" si="47"/>
        <v>0</v>
      </c>
      <c r="Q196" s="3063">
        <f>AA206</f>
        <v>265418</v>
      </c>
      <c r="R196" s="3063">
        <f>AB206</f>
        <v>282077</v>
      </c>
      <c r="S196" s="1068">
        <f>AD206</f>
        <v>16659</v>
      </c>
      <c r="T196" s="1067"/>
      <c r="U196" s="1067"/>
      <c r="V196" s="1067"/>
      <c r="W196" s="242">
        <v>1</v>
      </c>
      <c r="X196" s="391">
        <f t="shared" si="53"/>
        <v>16659</v>
      </c>
      <c r="Y196" s="391"/>
      <c r="Z196" s="1356" t="s">
        <v>2364</v>
      </c>
      <c r="AA196" s="1358">
        <v>47130.8</v>
      </c>
      <c r="AB196" s="1358">
        <v>48162</v>
      </c>
      <c r="AC196" s="1360">
        <v>1</v>
      </c>
      <c r="AD196" s="1327">
        <f>(AB196*AC196)-(AA196*AC196)</f>
        <v>1031.1999999999971</v>
      </c>
      <c r="AE196" s="960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  <c r="CO196" s="24"/>
      <c r="CP196" s="24"/>
      <c r="CQ196" s="24"/>
      <c r="CR196" s="24"/>
      <c r="CS196" s="24"/>
      <c r="CT196" s="24"/>
      <c r="CU196" s="24"/>
      <c r="CV196" s="24"/>
      <c r="CW196" s="24"/>
      <c r="CX196" s="24"/>
      <c r="CY196" s="24"/>
      <c r="CZ196" s="24"/>
      <c r="DA196" s="24"/>
      <c r="DB196" s="24"/>
      <c r="DC196" s="24"/>
      <c r="DD196" s="24"/>
      <c r="DE196" s="24"/>
      <c r="DF196" s="24"/>
      <c r="DG196" s="24"/>
      <c r="DH196" s="24"/>
      <c r="DI196" s="24"/>
      <c r="DJ196" s="24"/>
      <c r="DK196" s="24"/>
      <c r="DL196" s="24"/>
      <c r="DM196" s="24"/>
      <c r="DN196" s="24"/>
      <c r="DO196" s="24"/>
      <c r="DP196" s="24"/>
      <c r="DQ196" s="24"/>
      <c r="DR196" s="24"/>
      <c r="DS196" s="24"/>
      <c r="DT196" s="24"/>
      <c r="DU196" s="24"/>
      <c r="DV196" s="24"/>
      <c r="DW196" s="24"/>
      <c r="DX196" s="24"/>
      <c r="DY196" s="24"/>
      <c r="DZ196" s="24"/>
      <c r="EA196" s="24"/>
      <c r="EB196" s="24"/>
      <c r="EC196" s="24"/>
      <c r="ED196" s="24"/>
      <c r="EE196" s="24"/>
      <c r="EF196" s="24"/>
      <c r="EG196" s="24"/>
      <c r="EH196" s="24"/>
      <c r="EI196" s="24"/>
      <c r="EJ196" s="24"/>
      <c r="EK196" s="24"/>
      <c r="EL196" s="24"/>
      <c r="EM196" s="24"/>
      <c r="EN196" s="24"/>
      <c r="EO196" s="24"/>
      <c r="EP196" s="24"/>
      <c r="EQ196" s="24"/>
      <c r="ER196" s="24"/>
      <c r="ES196" s="24"/>
      <c r="ET196" s="24"/>
      <c r="EU196" s="24"/>
      <c r="EV196" s="24"/>
      <c r="EW196" s="24"/>
      <c r="EX196" s="24"/>
      <c r="EY196" s="24"/>
      <c r="EZ196" s="24"/>
      <c r="FA196" s="24"/>
      <c r="FB196" s="24"/>
      <c r="FC196" s="24"/>
      <c r="FD196" s="24"/>
      <c r="FE196" s="24"/>
      <c r="FF196" s="24"/>
      <c r="FG196" s="24"/>
      <c r="FH196" s="24"/>
      <c r="FI196" s="24"/>
      <c r="FJ196" s="24"/>
      <c r="FK196" s="24"/>
      <c r="FL196" s="24"/>
      <c r="FM196" s="24"/>
      <c r="FN196" s="24"/>
      <c r="FO196" s="24"/>
      <c r="FP196" s="24"/>
      <c r="FQ196" s="24"/>
      <c r="FR196" s="24"/>
      <c r="FS196" s="24"/>
      <c r="FT196" s="24"/>
      <c r="FU196" s="24"/>
      <c r="FV196" s="24"/>
      <c r="FW196" s="24"/>
      <c r="FX196" s="24"/>
      <c r="FY196" s="24"/>
      <c r="FZ196" s="24"/>
      <c r="GA196" s="24"/>
      <c r="GB196" s="24"/>
      <c r="GC196" s="24"/>
      <c r="GD196" s="24"/>
      <c r="GE196" s="24"/>
      <c r="GF196" s="24"/>
      <c r="GG196" s="24"/>
      <c r="GH196" s="24"/>
      <c r="GI196" s="24"/>
      <c r="GJ196" s="24"/>
      <c r="GK196" s="24"/>
      <c r="GL196" s="24"/>
      <c r="GM196" s="24"/>
      <c r="GN196" s="24"/>
      <c r="GO196" s="24"/>
      <c r="GP196" s="24"/>
      <c r="GQ196" s="24"/>
      <c r="GR196" s="24"/>
      <c r="GS196" s="24"/>
      <c r="GT196" s="24"/>
      <c r="GU196" s="24"/>
      <c r="GV196" s="24"/>
      <c r="GW196" s="24"/>
      <c r="GX196" s="24"/>
      <c r="GY196" s="24"/>
      <c r="GZ196" s="24"/>
      <c r="HA196" s="24"/>
      <c r="HB196" s="24"/>
      <c r="HC196" s="24"/>
      <c r="HD196" s="24"/>
      <c r="HE196" s="24"/>
      <c r="HF196" s="24"/>
      <c r="HG196" s="24"/>
      <c r="HH196" s="24"/>
      <c r="HI196" s="24"/>
      <c r="HJ196" s="24"/>
    </row>
    <row r="197" spans="1:218" ht="24.95" customHeight="1" thickBot="1">
      <c r="A197" s="4708"/>
      <c r="B197" s="2101">
        <v>192</v>
      </c>
      <c r="C197" s="1774" t="s">
        <v>165</v>
      </c>
      <c r="D197" s="1707" t="s">
        <v>634</v>
      </c>
      <c r="E197" s="3601" t="s">
        <v>3358</v>
      </c>
      <c r="F197" s="1751">
        <v>232.72</v>
      </c>
      <c r="G197" s="3598"/>
      <c r="H197" s="3598"/>
      <c r="I197" s="1751">
        <v>70.400000000000006</v>
      </c>
      <c r="J197" s="3464" t="s">
        <v>3359</v>
      </c>
      <c r="K197" s="1057"/>
      <c r="L197" s="1057"/>
      <c r="M197" s="1068">
        <f t="shared" ref="M197" si="56">L197-K197</f>
        <v>0</v>
      </c>
      <c r="N197" s="1057"/>
      <c r="O197" s="1057"/>
      <c r="P197" s="1068">
        <f t="shared" ref="P197" si="57">O197-N197</f>
        <v>0</v>
      </c>
      <c r="Q197" s="1067">
        <v>12912</v>
      </c>
      <c r="R197" s="1067">
        <v>14224</v>
      </c>
      <c r="S197" s="1068">
        <f>W197*X197</f>
        <v>1312</v>
      </c>
      <c r="T197" s="1067"/>
      <c r="U197" s="1067"/>
      <c r="V197" s="1067"/>
      <c r="W197" s="242">
        <v>1</v>
      </c>
      <c r="X197" s="391">
        <f t="shared" si="53"/>
        <v>1312</v>
      </c>
      <c r="Y197" s="391"/>
      <c r="Z197" s="2876" t="s">
        <v>1374</v>
      </c>
      <c r="AA197" s="2877">
        <f>AA196+AA195</f>
        <v>95892.700000000012</v>
      </c>
      <c r="AB197" s="2877">
        <f>AB196+AB195</f>
        <v>97824.7</v>
      </c>
      <c r="AC197" s="2877"/>
      <c r="AD197" s="2878">
        <f>SUM(AD195:AD196)</f>
        <v>1931.9999999999927</v>
      </c>
      <c r="AE197" s="962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  <c r="CO197" s="24"/>
      <c r="CP197" s="24"/>
      <c r="CQ197" s="24"/>
      <c r="CR197" s="24"/>
      <c r="CS197" s="24"/>
      <c r="CT197" s="24"/>
      <c r="CU197" s="24"/>
      <c r="CV197" s="24"/>
      <c r="CW197" s="24"/>
      <c r="CX197" s="24"/>
      <c r="CY197" s="24"/>
      <c r="CZ197" s="24"/>
      <c r="DA197" s="24"/>
      <c r="DB197" s="24"/>
      <c r="DC197" s="24"/>
      <c r="DD197" s="24"/>
      <c r="DE197" s="24"/>
      <c r="DF197" s="24"/>
      <c r="DG197" s="24"/>
      <c r="DH197" s="24"/>
      <c r="DI197" s="24"/>
      <c r="DJ197" s="24"/>
      <c r="DK197" s="24"/>
      <c r="DL197" s="24"/>
      <c r="DM197" s="24"/>
      <c r="DN197" s="24"/>
      <c r="DO197" s="24"/>
      <c r="DP197" s="24"/>
      <c r="DQ197" s="24"/>
      <c r="DR197" s="24"/>
      <c r="DS197" s="24"/>
      <c r="DT197" s="24"/>
      <c r="DU197" s="24"/>
      <c r="DV197" s="24"/>
      <c r="DW197" s="24"/>
      <c r="DX197" s="24"/>
      <c r="DY197" s="24"/>
      <c r="DZ197" s="24"/>
      <c r="EA197" s="24"/>
      <c r="EB197" s="24"/>
      <c r="EC197" s="24"/>
      <c r="ED197" s="24"/>
      <c r="EE197" s="24"/>
      <c r="EF197" s="24"/>
      <c r="EG197" s="24"/>
      <c r="EH197" s="24"/>
      <c r="EI197" s="24"/>
      <c r="EJ197" s="24"/>
      <c r="EK197" s="24"/>
      <c r="EL197" s="24"/>
      <c r="EM197" s="24"/>
      <c r="EN197" s="24"/>
      <c r="EO197" s="24"/>
      <c r="EP197" s="24"/>
      <c r="EQ197" s="24"/>
      <c r="ER197" s="24"/>
      <c r="ES197" s="24"/>
      <c r="ET197" s="24"/>
      <c r="EU197" s="24"/>
      <c r="EV197" s="24"/>
      <c r="EW197" s="24"/>
      <c r="EX197" s="24"/>
      <c r="EY197" s="24"/>
      <c r="EZ197" s="24"/>
      <c r="FA197" s="24"/>
      <c r="FB197" s="24"/>
      <c r="FC197" s="24"/>
      <c r="FD197" s="24"/>
      <c r="FE197" s="24"/>
      <c r="FF197" s="24"/>
      <c r="FG197" s="24"/>
      <c r="FH197" s="24"/>
      <c r="FI197" s="24"/>
      <c r="FJ197" s="24"/>
      <c r="FK197" s="24"/>
      <c r="FL197" s="24"/>
      <c r="FM197" s="24"/>
      <c r="FN197" s="24"/>
      <c r="FO197" s="24"/>
      <c r="FP197" s="24"/>
      <c r="FQ197" s="24"/>
      <c r="FR197" s="24"/>
      <c r="FS197" s="24"/>
      <c r="FT197" s="24"/>
      <c r="FU197" s="24"/>
      <c r="FV197" s="24"/>
      <c r="FW197" s="24"/>
      <c r="FX197" s="24"/>
      <c r="FY197" s="24"/>
      <c r="FZ197" s="24"/>
      <c r="GA197" s="24"/>
      <c r="GB197" s="24"/>
      <c r="GC197" s="24"/>
      <c r="GD197" s="24"/>
      <c r="GE197" s="24"/>
      <c r="GF197" s="24"/>
      <c r="GG197" s="24"/>
      <c r="GH197" s="24"/>
      <c r="GI197" s="24"/>
      <c r="GJ197" s="24"/>
      <c r="GK197" s="24"/>
      <c r="GL197" s="24"/>
      <c r="GM197" s="24"/>
      <c r="GN197" s="24"/>
      <c r="GO197" s="24"/>
      <c r="GP197" s="24"/>
      <c r="GQ197" s="24"/>
      <c r="GR197" s="24"/>
      <c r="GS197" s="24"/>
      <c r="GT197" s="24"/>
      <c r="GU197" s="24"/>
      <c r="GV197" s="24"/>
      <c r="GW197" s="24"/>
      <c r="GX197" s="24"/>
      <c r="GY197" s="24"/>
      <c r="GZ197" s="24"/>
      <c r="HA197" s="24"/>
      <c r="HB197" s="24"/>
      <c r="HC197" s="24"/>
      <c r="HD197" s="24"/>
      <c r="HE197" s="24"/>
      <c r="HF197" s="24"/>
      <c r="HG197" s="24"/>
      <c r="HH197" s="24"/>
      <c r="HI197" s="24"/>
      <c r="HJ197" s="24"/>
    </row>
    <row r="198" spans="1:218" ht="24.95" customHeight="1">
      <c r="A198" s="4708"/>
      <c r="B198" s="2101">
        <v>193</v>
      </c>
      <c r="C198" s="1774" t="s">
        <v>165</v>
      </c>
      <c r="D198" s="1707" t="s">
        <v>634</v>
      </c>
      <c r="E198" s="3106">
        <v>206</v>
      </c>
      <c r="F198" s="1751">
        <v>173.82</v>
      </c>
      <c r="G198" s="1751"/>
      <c r="H198" s="1751"/>
      <c r="I198" s="1751">
        <f t="shared" si="55"/>
        <v>52.580549999999995</v>
      </c>
      <c r="J198" s="1737" t="s">
        <v>1159</v>
      </c>
      <c r="K198" s="1057"/>
      <c r="L198" s="1057"/>
      <c r="M198" s="1057">
        <f t="shared" si="50"/>
        <v>0</v>
      </c>
      <c r="N198" s="1057"/>
      <c r="O198" s="1057"/>
      <c r="P198" s="1057">
        <f t="shared" si="47"/>
        <v>0</v>
      </c>
      <c r="Q198" s="1067">
        <v>347425</v>
      </c>
      <c r="R198" s="1067">
        <v>352958</v>
      </c>
      <c r="S198" s="1067">
        <f>W198*X198</f>
        <v>5533</v>
      </c>
      <c r="T198" s="1067"/>
      <c r="U198" s="1067"/>
      <c r="V198" s="1067"/>
      <c r="W198" s="242">
        <v>1</v>
      </c>
      <c r="X198" s="391">
        <f t="shared" si="53"/>
        <v>5533</v>
      </c>
      <c r="Y198" s="391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  <c r="CO198" s="24"/>
      <c r="CP198" s="24"/>
      <c r="CQ198" s="24"/>
      <c r="CR198" s="24"/>
      <c r="CS198" s="24"/>
      <c r="CT198" s="24"/>
      <c r="CU198" s="24"/>
      <c r="CV198" s="24"/>
      <c r="CW198" s="24"/>
      <c r="CX198" s="24"/>
      <c r="CY198" s="24"/>
      <c r="CZ198" s="24"/>
      <c r="DA198" s="24"/>
      <c r="DB198" s="24"/>
      <c r="DC198" s="24"/>
      <c r="DD198" s="24"/>
      <c r="DE198" s="24"/>
      <c r="DF198" s="24"/>
      <c r="DG198" s="24"/>
      <c r="DH198" s="24"/>
      <c r="DI198" s="24"/>
      <c r="DJ198" s="24"/>
      <c r="DK198" s="24"/>
      <c r="DL198" s="24"/>
      <c r="DM198" s="24"/>
      <c r="DN198" s="24"/>
      <c r="DO198" s="24"/>
      <c r="DP198" s="24"/>
      <c r="DQ198" s="24"/>
      <c r="DR198" s="24"/>
      <c r="DS198" s="24"/>
      <c r="DT198" s="24"/>
      <c r="DU198" s="24"/>
      <c r="DV198" s="24"/>
      <c r="DW198" s="24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  <c r="EW198" s="24"/>
      <c r="EX198" s="24"/>
      <c r="EY198" s="24"/>
      <c r="EZ198" s="24"/>
      <c r="FA198" s="24"/>
      <c r="FB198" s="24"/>
      <c r="FC198" s="24"/>
      <c r="FD198" s="24"/>
      <c r="FE198" s="24"/>
      <c r="FF198" s="24"/>
      <c r="FG198" s="24"/>
      <c r="FH198" s="24"/>
      <c r="FI198" s="24"/>
      <c r="FJ198" s="24"/>
      <c r="FK198" s="24"/>
      <c r="FL198" s="24"/>
      <c r="FM198" s="24"/>
      <c r="FN198" s="24"/>
      <c r="FO198" s="24"/>
      <c r="FP198" s="24"/>
      <c r="FQ198" s="24"/>
      <c r="FR198" s="24"/>
      <c r="FS198" s="24"/>
      <c r="FT198" s="24"/>
      <c r="FU198" s="24"/>
      <c r="FV198" s="24"/>
      <c r="FW198" s="24"/>
      <c r="FX198" s="24"/>
      <c r="FY198" s="24"/>
      <c r="FZ198" s="24"/>
      <c r="GA198" s="24"/>
      <c r="GB198" s="24"/>
      <c r="GC198" s="24"/>
      <c r="GD198" s="24"/>
      <c r="GE198" s="24"/>
      <c r="GF198" s="24"/>
      <c r="GG198" s="24"/>
      <c r="GH198" s="24"/>
      <c r="GI198" s="24"/>
      <c r="GJ198" s="24"/>
      <c r="GK198" s="24"/>
      <c r="GL198" s="24"/>
      <c r="GM198" s="24"/>
      <c r="GN198" s="24"/>
      <c r="GO198" s="24"/>
      <c r="GP198" s="24"/>
      <c r="GQ198" s="24"/>
      <c r="GR198" s="24"/>
      <c r="GS198" s="24"/>
      <c r="GT198" s="24"/>
      <c r="GU198" s="24"/>
      <c r="GV198" s="24"/>
      <c r="GW198" s="24"/>
      <c r="GX198" s="24"/>
      <c r="GY198" s="24"/>
      <c r="GZ198" s="24"/>
      <c r="HA198" s="24"/>
      <c r="HB198" s="24"/>
      <c r="HC198" s="24"/>
      <c r="HD198" s="24"/>
      <c r="HE198" s="24"/>
      <c r="HF198" s="24"/>
      <c r="HG198" s="24"/>
      <c r="HH198" s="24"/>
      <c r="HI198" s="24"/>
      <c r="HJ198" s="24"/>
    </row>
    <row r="199" spans="1:218" ht="24.95" customHeight="1">
      <c r="A199" s="4708"/>
      <c r="B199" s="2101">
        <v>194</v>
      </c>
      <c r="C199" s="1774" t="s">
        <v>165</v>
      </c>
      <c r="D199" s="1707" t="s">
        <v>634</v>
      </c>
      <c r="E199" s="3106">
        <v>213</v>
      </c>
      <c r="F199" s="1751">
        <v>138.47999999999999</v>
      </c>
      <c r="G199" s="1751"/>
      <c r="H199" s="1751"/>
      <c r="I199" s="1751">
        <f t="shared" si="55"/>
        <v>41.890199999999993</v>
      </c>
      <c r="J199" s="1739" t="s">
        <v>356</v>
      </c>
      <c r="K199" s="1057"/>
      <c r="L199" s="1057"/>
      <c r="M199" s="1057">
        <f t="shared" si="50"/>
        <v>0</v>
      </c>
      <c r="N199" s="1057"/>
      <c r="O199" s="1057"/>
      <c r="P199" s="1057">
        <f t="shared" si="47"/>
        <v>0</v>
      </c>
      <c r="Q199" s="1067">
        <v>77905</v>
      </c>
      <c r="R199" s="1067">
        <v>79921</v>
      </c>
      <c r="S199" s="1067">
        <f>W199*X199</f>
        <v>2016</v>
      </c>
      <c r="T199" s="1057"/>
      <c r="U199" s="1057"/>
      <c r="V199" s="1057"/>
      <c r="W199" s="242">
        <v>1</v>
      </c>
      <c r="X199" s="391">
        <f t="shared" si="53"/>
        <v>2016</v>
      </c>
      <c r="Y199" s="391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  <c r="CO199" s="24"/>
      <c r="CP199" s="24"/>
      <c r="CQ199" s="24"/>
      <c r="CR199" s="24"/>
      <c r="CS199" s="24"/>
      <c r="CT199" s="24"/>
      <c r="CU199" s="24"/>
      <c r="CV199" s="24"/>
      <c r="CW199" s="24"/>
      <c r="CX199" s="24"/>
      <c r="CY199" s="24"/>
      <c r="CZ199" s="24"/>
      <c r="DA199" s="24"/>
      <c r="DB199" s="24"/>
      <c r="DC199" s="24"/>
      <c r="DD199" s="24"/>
      <c r="DE199" s="24"/>
      <c r="DF199" s="24"/>
      <c r="DG199" s="24"/>
      <c r="DH199" s="24"/>
      <c r="DI199" s="24"/>
      <c r="DJ199" s="24"/>
      <c r="DK199" s="24"/>
      <c r="DL199" s="24"/>
      <c r="DM199" s="24"/>
      <c r="DN199" s="24"/>
      <c r="DO199" s="24"/>
      <c r="DP199" s="24"/>
      <c r="DQ199" s="24"/>
      <c r="DR199" s="24"/>
      <c r="DS199" s="24"/>
      <c r="DT199" s="24"/>
      <c r="DU199" s="24"/>
      <c r="DV199" s="24"/>
      <c r="DW199" s="24"/>
      <c r="DX199" s="24"/>
      <c r="DY199" s="24"/>
      <c r="DZ199" s="24"/>
      <c r="EA199" s="24"/>
      <c r="EB199" s="24"/>
      <c r="EC199" s="24"/>
      <c r="ED199" s="24"/>
      <c r="EE199" s="24"/>
      <c r="EF199" s="24"/>
      <c r="EG199" s="24"/>
      <c r="EH199" s="24"/>
      <c r="EI199" s="24"/>
      <c r="EJ199" s="24"/>
      <c r="EK199" s="24"/>
      <c r="EL199" s="24"/>
      <c r="EM199" s="24"/>
      <c r="EN199" s="24"/>
      <c r="EO199" s="24"/>
      <c r="EP199" s="24"/>
      <c r="EQ199" s="24"/>
      <c r="ER199" s="24"/>
      <c r="ES199" s="24"/>
      <c r="ET199" s="24"/>
      <c r="EU199" s="24"/>
      <c r="EV199" s="24"/>
      <c r="EW199" s="24"/>
      <c r="EX199" s="24"/>
      <c r="EY199" s="24"/>
      <c r="EZ199" s="24"/>
      <c r="FA199" s="24"/>
      <c r="FB199" s="24"/>
      <c r="FC199" s="24"/>
      <c r="FD199" s="24"/>
      <c r="FE199" s="24"/>
      <c r="FF199" s="24"/>
      <c r="FG199" s="24"/>
      <c r="FH199" s="24"/>
      <c r="FI199" s="24"/>
      <c r="FJ199" s="24"/>
      <c r="FK199" s="24"/>
      <c r="FL199" s="24"/>
      <c r="FM199" s="24"/>
      <c r="FN199" s="24"/>
      <c r="FO199" s="24"/>
      <c r="FP199" s="24"/>
      <c r="FQ199" s="24"/>
      <c r="FR199" s="24"/>
      <c r="FS199" s="24"/>
      <c r="FT199" s="24"/>
      <c r="FU199" s="24"/>
      <c r="FV199" s="24"/>
      <c r="FW199" s="24"/>
      <c r="FX199" s="24"/>
      <c r="FY199" s="24"/>
      <c r="FZ199" s="24"/>
      <c r="GA199" s="24"/>
      <c r="GB199" s="24"/>
      <c r="GC199" s="24"/>
      <c r="GD199" s="24"/>
      <c r="GE199" s="24"/>
      <c r="GF199" s="24"/>
      <c r="GG199" s="24"/>
      <c r="GH199" s="24"/>
      <c r="GI199" s="24"/>
      <c r="GJ199" s="24"/>
      <c r="GK199" s="24"/>
      <c r="GL199" s="24"/>
      <c r="GM199" s="24"/>
      <c r="GN199" s="24"/>
      <c r="GO199" s="24"/>
      <c r="GP199" s="24"/>
      <c r="GQ199" s="24"/>
      <c r="GR199" s="24"/>
      <c r="GS199" s="24"/>
      <c r="GT199" s="24"/>
      <c r="GU199" s="24"/>
      <c r="GV199" s="24"/>
      <c r="GW199" s="24"/>
      <c r="GX199" s="24"/>
      <c r="GY199" s="24"/>
      <c r="GZ199" s="24"/>
      <c r="HA199" s="24"/>
      <c r="HB199" s="24"/>
      <c r="HC199" s="24"/>
      <c r="HD199" s="24"/>
      <c r="HE199" s="24"/>
      <c r="HF199" s="24"/>
      <c r="HG199" s="24"/>
      <c r="HH199" s="24"/>
      <c r="HI199" s="24"/>
      <c r="HJ199" s="24"/>
    </row>
    <row r="200" spans="1:218" ht="24.95" customHeight="1">
      <c r="A200" s="4708"/>
      <c r="B200" s="2101">
        <v>195</v>
      </c>
      <c r="C200" s="1774" t="s">
        <v>165</v>
      </c>
      <c r="D200" s="1707" t="s">
        <v>634</v>
      </c>
      <c r="E200" s="3106">
        <v>214</v>
      </c>
      <c r="F200" s="1709">
        <v>124.13</v>
      </c>
      <c r="G200" s="1709"/>
      <c r="H200" s="1709"/>
      <c r="I200" s="1709">
        <v>37.549999999999997</v>
      </c>
      <c r="J200" s="1779" t="s">
        <v>347</v>
      </c>
      <c r="K200" s="1057"/>
      <c r="L200" s="1057"/>
      <c r="M200" s="1057">
        <f t="shared" si="50"/>
        <v>0</v>
      </c>
      <c r="N200" s="1057"/>
      <c r="O200" s="1057"/>
      <c r="P200" s="1057">
        <f t="shared" si="47"/>
        <v>0</v>
      </c>
      <c r="Q200" s="1067">
        <v>91926.6</v>
      </c>
      <c r="R200" s="1067">
        <v>95628.5</v>
      </c>
      <c r="S200" s="1067">
        <f>W200*X200</f>
        <v>3701.8999999999942</v>
      </c>
      <c r="T200" s="1057"/>
      <c r="U200" s="1057"/>
      <c r="V200" s="1057"/>
      <c r="W200" s="242">
        <v>1</v>
      </c>
      <c r="X200" s="391">
        <f t="shared" si="53"/>
        <v>3701.8999999999942</v>
      </c>
      <c r="Y200" s="391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  <c r="CO200" s="24"/>
      <c r="CP200" s="24"/>
      <c r="CQ200" s="24"/>
      <c r="CR200" s="24"/>
      <c r="CS200" s="24"/>
      <c r="CT200" s="24"/>
      <c r="CU200" s="24"/>
      <c r="CV200" s="24"/>
      <c r="CW200" s="24"/>
      <c r="CX200" s="24"/>
      <c r="CY200" s="24"/>
      <c r="CZ200" s="24"/>
      <c r="DA200" s="24"/>
      <c r="DB200" s="24"/>
      <c r="DC200" s="24"/>
      <c r="DD200" s="24"/>
      <c r="DE200" s="24"/>
      <c r="DF200" s="24"/>
      <c r="DG200" s="24"/>
      <c r="DH200" s="24"/>
      <c r="DI200" s="24"/>
      <c r="DJ200" s="24"/>
      <c r="DK200" s="24"/>
      <c r="DL200" s="24"/>
      <c r="DM200" s="24"/>
      <c r="DN200" s="24"/>
      <c r="DO200" s="24"/>
      <c r="DP200" s="24"/>
      <c r="DQ200" s="24"/>
      <c r="DR200" s="24"/>
      <c r="DS200" s="24"/>
      <c r="DT200" s="24"/>
      <c r="DU200" s="24"/>
      <c r="DV200" s="24"/>
      <c r="DW200" s="24"/>
      <c r="DX200" s="24"/>
      <c r="DY200" s="24"/>
      <c r="DZ200" s="24"/>
      <c r="EA200" s="24"/>
      <c r="EB200" s="24"/>
      <c r="EC200" s="24"/>
      <c r="ED200" s="24"/>
      <c r="EE200" s="24"/>
      <c r="EF200" s="24"/>
      <c r="EG200" s="24"/>
      <c r="EH200" s="24"/>
      <c r="EI200" s="24"/>
      <c r="EJ200" s="24"/>
      <c r="EK200" s="24"/>
      <c r="EL200" s="24"/>
      <c r="EM200" s="24"/>
      <c r="EN200" s="24"/>
      <c r="EO200" s="24"/>
      <c r="EP200" s="24"/>
      <c r="EQ200" s="24"/>
      <c r="ER200" s="24"/>
      <c r="ES200" s="24"/>
      <c r="ET200" s="24"/>
      <c r="EU200" s="24"/>
      <c r="EV200" s="24"/>
      <c r="EW200" s="24"/>
      <c r="EX200" s="24"/>
      <c r="EY200" s="24"/>
      <c r="EZ200" s="24"/>
      <c r="FA200" s="24"/>
      <c r="FB200" s="24"/>
      <c r="FC200" s="24"/>
      <c r="FD200" s="24"/>
      <c r="FE200" s="24"/>
      <c r="FF200" s="24"/>
      <c r="FG200" s="24"/>
      <c r="FH200" s="24"/>
      <c r="FI200" s="24"/>
      <c r="FJ200" s="24"/>
      <c r="FK200" s="24"/>
      <c r="FL200" s="24"/>
      <c r="FM200" s="24"/>
      <c r="FN200" s="24"/>
      <c r="FO200" s="24"/>
      <c r="FP200" s="24"/>
      <c r="FQ200" s="24"/>
      <c r="FR200" s="24"/>
      <c r="FS200" s="24"/>
      <c r="FT200" s="24"/>
      <c r="FU200" s="24"/>
      <c r="FV200" s="24"/>
      <c r="FW200" s="24"/>
      <c r="FX200" s="24"/>
      <c r="FY200" s="24"/>
      <c r="FZ200" s="24"/>
      <c r="GA200" s="24"/>
      <c r="GB200" s="24"/>
      <c r="GC200" s="24"/>
      <c r="GD200" s="24"/>
      <c r="GE200" s="24"/>
      <c r="GF200" s="24"/>
      <c r="GG200" s="24"/>
      <c r="GH200" s="24"/>
      <c r="GI200" s="24"/>
      <c r="GJ200" s="24"/>
      <c r="GK200" s="24"/>
      <c r="GL200" s="24"/>
      <c r="GM200" s="24"/>
      <c r="GN200" s="24"/>
      <c r="GO200" s="24"/>
      <c r="GP200" s="24"/>
      <c r="GQ200" s="24"/>
      <c r="GR200" s="24"/>
      <c r="GS200" s="24"/>
      <c r="GT200" s="24"/>
      <c r="GU200" s="24"/>
      <c r="GV200" s="24"/>
      <c r="GW200" s="24"/>
      <c r="GX200" s="24"/>
      <c r="GY200" s="24"/>
      <c r="GZ200" s="24"/>
      <c r="HA200" s="24"/>
      <c r="HB200" s="24"/>
      <c r="HC200" s="24"/>
      <c r="HD200" s="24"/>
      <c r="HE200" s="24"/>
      <c r="HF200" s="24"/>
      <c r="HG200" s="24"/>
      <c r="HH200" s="24"/>
      <c r="HI200" s="24"/>
      <c r="HJ200" s="24"/>
    </row>
    <row r="201" spans="1:218" ht="24.95" customHeight="1" thickBot="1">
      <c r="A201" s="4708"/>
      <c r="B201" s="2101">
        <v>196</v>
      </c>
      <c r="C201" s="1774" t="s">
        <v>165</v>
      </c>
      <c r="D201" s="3041" t="s">
        <v>634</v>
      </c>
      <c r="E201" s="3107">
        <v>215</v>
      </c>
      <c r="F201" s="1736">
        <v>65.849999999999994</v>
      </c>
      <c r="G201" s="1736"/>
      <c r="H201" s="1736"/>
      <c r="I201" s="1736">
        <f t="shared" si="55"/>
        <v>19.919624999999996</v>
      </c>
      <c r="J201" s="3292" t="s">
        <v>2333</v>
      </c>
      <c r="K201" s="1057"/>
      <c r="L201" s="1057"/>
      <c r="M201" s="1067">
        <f t="shared" si="50"/>
        <v>0</v>
      </c>
      <c r="N201" s="1067"/>
      <c r="O201" s="1067"/>
      <c r="P201" s="1067">
        <f t="shared" si="47"/>
        <v>0</v>
      </c>
      <c r="Q201" s="1067">
        <v>79586</v>
      </c>
      <c r="R201" s="1067">
        <v>81282</v>
      </c>
      <c r="S201" s="1067">
        <f t="shared" si="48"/>
        <v>1696</v>
      </c>
      <c r="T201" s="1057"/>
      <c r="U201" s="1057"/>
      <c r="V201" s="1057"/>
      <c r="W201" s="242">
        <v>1</v>
      </c>
      <c r="X201" s="391">
        <f t="shared" si="53"/>
        <v>1696</v>
      </c>
      <c r="Y201" s="391"/>
      <c r="Z201" s="812" t="s">
        <v>3627</v>
      </c>
      <c r="AB201" s="4692" t="s">
        <v>3626</v>
      </c>
      <c r="AC201" s="4693"/>
      <c r="AD201" s="4693"/>
      <c r="AE201" s="4693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  <c r="CO201" s="24"/>
      <c r="CP201" s="24"/>
      <c r="CQ201" s="24"/>
      <c r="CR201" s="24"/>
      <c r="CS201" s="24"/>
      <c r="CT201" s="24"/>
      <c r="CU201" s="24"/>
      <c r="CV201" s="24"/>
      <c r="CW201" s="24"/>
      <c r="CX201" s="24"/>
      <c r="CY201" s="24"/>
      <c r="CZ201" s="24"/>
      <c r="DA201" s="24"/>
      <c r="DB201" s="24"/>
      <c r="DC201" s="24"/>
      <c r="DD201" s="24"/>
      <c r="DE201" s="24"/>
      <c r="DF201" s="24"/>
      <c r="DG201" s="24"/>
      <c r="DH201" s="24"/>
      <c r="DI201" s="24"/>
      <c r="DJ201" s="24"/>
      <c r="DK201" s="24"/>
      <c r="DL201" s="24"/>
      <c r="DM201" s="24"/>
      <c r="DN201" s="24"/>
      <c r="DO201" s="24"/>
      <c r="DP201" s="24"/>
      <c r="DQ201" s="24"/>
      <c r="DR201" s="24"/>
      <c r="DS201" s="24"/>
      <c r="DT201" s="24"/>
      <c r="DU201" s="24"/>
      <c r="DV201" s="24"/>
      <c r="DW201" s="24"/>
      <c r="DX201" s="24"/>
      <c r="DY201" s="24"/>
      <c r="DZ201" s="24"/>
      <c r="EA201" s="24"/>
      <c r="EB201" s="24"/>
      <c r="EC201" s="24"/>
      <c r="ED201" s="24"/>
      <c r="EE201" s="24"/>
      <c r="EF201" s="24"/>
      <c r="EG201" s="24"/>
      <c r="EH201" s="24"/>
      <c r="EI201" s="24"/>
      <c r="EJ201" s="24"/>
      <c r="EK201" s="24"/>
      <c r="EL201" s="24"/>
      <c r="EM201" s="24"/>
      <c r="EN201" s="24"/>
      <c r="EO201" s="24"/>
      <c r="EP201" s="24"/>
      <c r="EQ201" s="24"/>
      <c r="ER201" s="24"/>
      <c r="ES201" s="24"/>
      <c r="ET201" s="24"/>
      <c r="EU201" s="24"/>
      <c r="EV201" s="24"/>
      <c r="EW201" s="24"/>
      <c r="EX201" s="24"/>
      <c r="EY201" s="24"/>
      <c r="EZ201" s="24"/>
      <c r="FA201" s="24"/>
      <c r="FB201" s="24"/>
      <c r="FC201" s="24"/>
      <c r="FD201" s="24"/>
      <c r="FE201" s="24"/>
      <c r="FF201" s="24"/>
      <c r="FG201" s="24"/>
      <c r="FH201" s="24"/>
      <c r="FI201" s="24"/>
      <c r="FJ201" s="24"/>
      <c r="FK201" s="24"/>
      <c r="FL201" s="24"/>
      <c r="FM201" s="24"/>
      <c r="FN201" s="24"/>
      <c r="FO201" s="24"/>
      <c r="FP201" s="24"/>
      <c r="FQ201" s="24"/>
      <c r="FR201" s="24"/>
      <c r="FS201" s="24"/>
      <c r="FT201" s="24"/>
      <c r="FU201" s="24"/>
      <c r="FV201" s="24"/>
      <c r="FW201" s="24"/>
      <c r="FX201" s="24"/>
      <c r="FY201" s="24"/>
      <c r="FZ201" s="24"/>
      <c r="GA201" s="24"/>
      <c r="GB201" s="24"/>
      <c r="GC201" s="24"/>
      <c r="GD201" s="24"/>
      <c r="GE201" s="24"/>
      <c r="GF201" s="24"/>
      <c r="GG201" s="24"/>
      <c r="GH201" s="24"/>
      <c r="GI201" s="24"/>
      <c r="GJ201" s="24"/>
      <c r="GK201" s="24"/>
      <c r="GL201" s="24"/>
      <c r="GM201" s="24"/>
      <c r="GN201" s="24"/>
      <c r="GO201" s="24"/>
      <c r="GP201" s="24"/>
      <c r="GQ201" s="24"/>
      <c r="GR201" s="24"/>
      <c r="GS201" s="24"/>
      <c r="GT201" s="24"/>
      <c r="GU201" s="24"/>
      <c r="GV201" s="24"/>
      <c r="GW201" s="24"/>
      <c r="GX201" s="24"/>
      <c r="GY201" s="24"/>
      <c r="GZ201" s="24"/>
      <c r="HA201" s="24"/>
      <c r="HB201" s="24"/>
      <c r="HC201" s="24"/>
      <c r="HD201" s="24"/>
      <c r="HE201" s="24"/>
      <c r="HF201" s="24"/>
      <c r="HG201" s="24"/>
      <c r="HH201" s="24"/>
      <c r="HI201" s="24"/>
      <c r="HJ201" s="24"/>
    </row>
    <row r="202" spans="1:218" ht="24.95" customHeight="1">
      <c r="A202" s="4708"/>
      <c r="B202" s="2101">
        <v>197</v>
      </c>
      <c r="C202" s="1774" t="s">
        <v>165</v>
      </c>
      <c r="D202" s="1707" t="s">
        <v>19</v>
      </c>
      <c r="E202" s="3091" t="s">
        <v>2138</v>
      </c>
      <c r="F202" s="1736">
        <v>365.76</v>
      </c>
      <c r="G202" s="1736"/>
      <c r="H202" s="1736"/>
      <c r="I202" s="1736">
        <v>110.64</v>
      </c>
      <c r="J202" s="1737" t="s">
        <v>2136</v>
      </c>
      <c r="K202" s="1057">
        <v>3336</v>
      </c>
      <c r="L202" s="1057">
        <v>3341</v>
      </c>
      <c r="M202" s="1057">
        <f t="shared" si="50"/>
        <v>5</v>
      </c>
      <c r="N202" s="1057">
        <v>1773</v>
      </c>
      <c r="O202" s="1057">
        <v>1775</v>
      </c>
      <c r="P202" s="1057">
        <f t="shared" si="47"/>
        <v>2</v>
      </c>
      <c r="Q202" s="1067"/>
      <c r="R202" s="1067"/>
      <c r="S202" s="1067">
        <f t="shared" si="48"/>
        <v>0</v>
      </c>
      <c r="T202" s="1057"/>
      <c r="U202" s="1057"/>
      <c r="V202" s="1057"/>
      <c r="W202" s="242">
        <v>1</v>
      </c>
      <c r="X202" s="391">
        <f t="shared" si="53"/>
        <v>0</v>
      </c>
      <c r="Y202" s="391"/>
      <c r="Z202" s="2280"/>
      <c r="AA202" s="1099" t="s">
        <v>238</v>
      </c>
      <c r="AB202" s="1099" t="s">
        <v>235</v>
      </c>
      <c r="AC202" s="1108" t="s">
        <v>1612</v>
      </c>
      <c r="AD202" s="1114" t="s">
        <v>170</v>
      </c>
      <c r="AE202" s="1100" t="s">
        <v>1613</v>
      </c>
      <c r="AF202" s="24"/>
      <c r="AG202" s="24"/>
      <c r="AH202" s="24"/>
      <c r="AI202" s="24"/>
      <c r="AJ202" s="24"/>
      <c r="AK202" s="24"/>
      <c r="AL202" s="110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  <c r="CO202" s="24"/>
      <c r="CP202" s="24"/>
      <c r="CQ202" s="24"/>
      <c r="CR202" s="24"/>
      <c r="CS202" s="24"/>
      <c r="CT202" s="24"/>
      <c r="CU202" s="24"/>
      <c r="CV202" s="24"/>
      <c r="CW202" s="24"/>
      <c r="CX202" s="24"/>
      <c r="CY202" s="24"/>
      <c r="CZ202" s="24"/>
      <c r="DA202" s="24"/>
      <c r="DB202" s="24"/>
      <c r="DC202" s="24"/>
      <c r="DD202" s="24"/>
      <c r="DE202" s="24"/>
      <c r="DF202" s="24"/>
      <c r="DG202" s="24"/>
      <c r="DH202" s="24"/>
      <c r="DI202" s="24"/>
      <c r="DJ202" s="24"/>
      <c r="DK202" s="24"/>
      <c r="DL202" s="24"/>
      <c r="DM202" s="24"/>
      <c r="DN202" s="24"/>
      <c r="DO202" s="24"/>
      <c r="DP202" s="24"/>
      <c r="DQ202" s="24"/>
      <c r="DR202" s="24"/>
      <c r="DS202" s="24"/>
      <c r="DT202" s="24"/>
      <c r="DU202" s="24"/>
      <c r="DV202" s="24"/>
      <c r="DW202" s="24"/>
      <c r="DX202" s="24"/>
      <c r="DY202" s="24"/>
      <c r="DZ202" s="24"/>
      <c r="EA202" s="24"/>
      <c r="EB202" s="24"/>
      <c r="EC202" s="24"/>
      <c r="ED202" s="24"/>
      <c r="EE202" s="24"/>
      <c r="EF202" s="24"/>
      <c r="EG202" s="24"/>
      <c r="EH202" s="24"/>
      <c r="EI202" s="24"/>
      <c r="EJ202" s="24"/>
      <c r="EK202" s="24"/>
      <c r="EL202" s="24"/>
      <c r="EM202" s="24"/>
      <c r="EN202" s="24"/>
      <c r="EO202" s="24"/>
      <c r="EP202" s="24"/>
      <c r="EQ202" s="24"/>
      <c r="ER202" s="24"/>
      <c r="ES202" s="24"/>
      <c r="ET202" s="24"/>
      <c r="EU202" s="24"/>
      <c r="EV202" s="24"/>
      <c r="EW202" s="24"/>
      <c r="EX202" s="24"/>
      <c r="EY202" s="24"/>
      <c r="EZ202" s="24"/>
      <c r="FA202" s="24"/>
      <c r="FB202" s="24"/>
      <c r="FC202" s="24"/>
      <c r="FD202" s="24"/>
      <c r="FE202" s="24"/>
      <c r="FF202" s="24"/>
      <c r="FG202" s="24"/>
      <c r="FH202" s="24"/>
      <c r="FI202" s="24"/>
      <c r="FJ202" s="24"/>
      <c r="FK202" s="24"/>
      <c r="FL202" s="24"/>
      <c r="FM202" s="24"/>
      <c r="FN202" s="24"/>
      <c r="FO202" s="24"/>
      <c r="FP202" s="24"/>
      <c r="FQ202" s="24"/>
      <c r="FR202" s="24"/>
      <c r="FS202" s="24"/>
      <c r="FT202" s="24"/>
      <c r="FU202" s="24"/>
      <c r="FV202" s="24"/>
      <c r="FW202" s="24"/>
      <c r="FX202" s="24"/>
      <c r="FY202" s="24"/>
      <c r="FZ202" s="24"/>
      <c r="GA202" s="24"/>
      <c r="GB202" s="24"/>
      <c r="GC202" s="24"/>
      <c r="GD202" s="24"/>
      <c r="GE202" s="24"/>
      <c r="GF202" s="24"/>
      <c r="GG202" s="24"/>
      <c r="GH202" s="24"/>
      <c r="GI202" s="24"/>
      <c r="GJ202" s="24"/>
      <c r="GK202" s="24"/>
      <c r="GL202" s="24"/>
      <c r="GM202" s="24"/>
      <c r="GN202" s="24"/>
      <c r="GO202" s="24"/>
      <c r="GP202" s="24"/>
      <c r="GQ202" s="24"/>
      <c r="GR202" s="24"/>
      <c r="GS202" s="24"/>
      <c r="GT202" s="24"/>
      <c r="GU202" s="24"/>
      <c r="GV202" s="24"/>
      <c r="GW202" s="24"/>
      <c r="GX202" s="24"/>
      <c r="GY202" s="24"/>
      <c r="GZ202" s="24"/>
      <c r="HA202" s="24"/>
      <c r="HB202" s="24"/>
      <c r="HC202" s="24"/>
      <c r="HD202" s="24"/>
      <c r="HE202" s="24"/>
      <c r="HF202" s="24"/>
      <c r="HG202" s="24"/>
      <c r="HH202" s="24"/>
      <c r="HI202" s="24"/>
      <c r="HJ202" s="24"/>
    </row>
    <row r="203" spans="1:218" ht="24.95" customHeight="1">
      <c r="A203" s="4708"/>
      <c r="B203" s="2101">
        <v>198</v>
      </c>
      <c r="C203" s="1774" t="s">
        <v>165</v>
      </c>
      <c r="D203" s="1707" t="s">
        <v>2081</v>
      </c>
      <c r="E203" s="3107" t="s">
        <v>2167</v>
      </c>
      <c r="F203" s="1709">
        <v>92.65</v>
      </c>
      <c r="G203" s="1709"/>
      <c r="H203" s="1709"/>
      <c r="I203" s="1709">
        <v>28.03</v>
      </c>
      <c r="J203" s="3291" t="s">
        <v>1207</v>
      </c>
      <c r="K203" s="1057"/>
      <c r="L203" s="1057"/>
      <c r="M203" s="1067">
        <f t="shared" si="50"/>
        <v>0</v>
      </c>
      <c r="N203" s="1067"/>
      <c r="O203" s="1067"/>
      <c r="P203" s="1067">
        <f>O203-N203</f>
        <v>0</v>
      </c>
      <c r="Q203" s="1067">
        <v>197732</v>
      </c>
      <c r="R203" s="1067">
        <v>200010</v>
      </c>
      <c r="S203" s="1067">
        <f t="shared" si="48"/>
        <v>2278</v>
      </c>
      <c r="T203" s="1057"/>
      <c r="U203" s="1057"/>
      <c r="V203" s="1057"/>
      <c r="W203" s="242">
        <v>1</v>
      </c>
      <c r="X203" s="391">
        <f>R203-Q203</f>
        <v>2278</v>
      </c>
      <c r="Y203" s="391"/>
      <c r="Z203" s="1142" t="s">
        <v>1656</v>
      </c>
      <c r="AA203" s="1083">
        <v>234565</v>
      </c>
      <c r="AB203" s="1083">
        <v>241696</v>
      </c>
      <c r="AC203" s="1143">
        <v>1</v>
      </c>
      <c r="AD203" s="1327">
        <f>(AB203*AC203)-(AA203*AC203)</f>
        <v>7131</v>
      </c>
      <c r="AE203" s="1144"/>
      <c r="AF203" s="24"/>
      <c r="AG203" s="24"/>
      <c r="AH203" s="24"/>
      <c r="AI203" s="24"/>
      <c r="AJ203" s="24"/>
      <c r="AK203" s="24"/>
      <c r="AL203" s="110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  <c r="CO203" s="24"/>
      <c r="CP203" s="24"/>
      <c r="CQ203" s="24"/>
      <c r="CR203" s="24"/>
      <c r="CS203" s="24"/>
      <c r="CT203" s="24"/>
      <c r="CU203" s="24"/>
      <c r="CV203" s="24"/>
      <c r="CW203" s="24"/>
      <c r="CX203" s="24"/>
      <c r="CY203" s="24"/>
      <c r="CZ203" s="24"/>
      <c r="DA203" s="24"/>
      <c r="DB203" s="24"/>
      <c r="DC203" s="24"/>
      <c r="DD203" s="24"/>
      <c r="DE203" s="24"/>
      <c r="DF203" s="24"/>
      <c r="DG203" s="24"/>
      <c r="DH203" s="24"/>
      <c r="DI203" s="24"/>
      <c r="DJ203" s="24"/>
      <c r="DK203" s="24"/>
      <c r="DL203" s="24"/>
      <c r="DM203" s="24"/>
      <c r="DN203" s="24"/>
      <c r="DO203" s="24"/>
      <c r="DP203" s="24"/>
      <c r="DQ203" s="24"/>
      <c r="DR203" s="24"/>
      <c r="DS203" s="24"/>
      <c r="DT203" s="24"/>
      <c r="DU203" s="24"/>
      <c r="DV203" s="24"/>
      <c r="DW203" s="24"/>
      <c r="DX203" s="24"/>
      <c r="DY203" s="24"/>
      <c r="DZ203" s="24"/>
      <c r="EA203" s="24"/>
      <c r="EB203" s="24"/>
      <c r="EC203" s="24"/>
      <c r="ED203" s="24"/>
      <c r="EE203" s="24"/>
      <c r="EF203" s="24"/>
      <c r="EG203" s="24"/>
      <c r="EH203" s="24"/>
      <c r="EI203" s="24"/>
      <c r="EJ203" s="24"/>
      <c r="EK203" s="24"/>
      <c r="EL203" s="24"/>
      <c r="EM203" s="24"/>
      <c r="EN203" s="24"/>
      <c r="EO203" s="24"/>
      <c r="EP203" s="24"/>
      <c r="EQ203" s="24"/>
      <c r="ER203" s="24"/>
      <c r="ES203" s="24"/>
      <c r="ET203" s="24"/>
      <c r="EU203" s="24"/>
      <c r="EV203" s="24"/>
      <c r="EW203" s="24"/>
      <c r="EX203" s="24"/>
      <c r="EY203" s="24"/>
      <c r="EZ203" s="24"/>
      <c r="FA203" s="24"/>
      <c r="FB203" s="24"/>
      <c r="FC203" s="24"/>
      <c r="FD203" s="24"/>
      <c r="FE203" s="24"/>
      <c r="FF203" s="24"/>
      <c r="FG203" s="24"/>
      <c r="FH203" s="24"/>
      <c r="FI203" s="24"/>
      <c r="FJ203" s="24"/>
      <c r="FK203" s="24"/>
      <c r="FL203" s="24"/>
      <c r="FM203" s="24"/>
      <c r="FN203" s="24"/>
      <c r="FO203" s="24"/>
      <c r="FP203" s="24"/>
      <c r="FQ203" s="24"/>
      <c r="FR203" s="24"/>
      <c r="FS203" s="24"/>
      <c r="FT203" s="24"/>
      <c r="FU203" s="24"/>
      <c r="FV203" s="24"/>
      <c r="FW203" s="24"/>
      <c r="FX203" s="24"/>
      <c r="FY203" s="24"/>
      <c r="FZ203" s="24"/>
      <c r="GA203" s="24"/>
      <c r="GB203" s="24"/>
      <c r="GC203" s="24"/>
      <c r="GD203" s="24"/>
      <c r="GE203" s="24"/>
      <c r="GF203" s="24"/>
      <c r="GG203" s="24"/>
      <c r="GH203" s="24"/>
      <c r="GI203" s="24"/>
      <c r="GJ203" s="24"/>
      <c r="GK203" s="24"/>
      <c r="GL203" s="24"/>
      <c r="GM203" s="24"/>
      <c r="GN203" s="24"/>
      <c r="GO203" s="24"/>
      <c r="GP203" s="24"/>
      <c r="GQ203" s="24"/>
      <c r="GR203" s="24"/>
      <c r="GS203" s="24"/>
      <c r="GT203" s="24"/>
      <c r="GU203" s="24"/>
      <c r="GV203" s="24"/>
      <c r="GW203" s="24"/>
      <c r="GX203" s="24"/>
      <c r="GY203" s="24"/>
      <c r="GZ203" s="24"/>
      <c r="HA203" s="24"/>
      <c r="HB203" s="24"/>
      <c r="HC203" s="24"/>
      <c r="HD203" s="24"/>
      <c r="HE203" s="24"/>
      <c r="HF203" s="24"/>
      <c r="HG203" s="24"/>
      <c r="HH203" s="24"/>
      <c r="HI203" s="24"/>
      <c r="HJ203" s="24"/>
    </row>
    <row r="204" spans="1:218" ht="24.95" customHeight="1">
      <c r="A204" s="4708"/>
      <c r="B204" s="2101">
        <v>199</v>
      </c>
      <c r="C204" s="1774" t="s">
        <v>165</v>
      </c>
      <c r="D204" s="1707" t="s">
        <v>1</v>
      </c>
      <c r="E204" s="3090" t="s">
        <v>2110</v>
      </c>
      <c r="F204" s="1709">
        <v>1973.31</v>
      </c>
      <c r="G204" s="1709"/>
      <c r="H204" s="1709"/>
      <c r="I204" s="1709">
        <v>596.92999999999995</v>
      </c>
      <c r="J204" s="3228" t="s">
        <v>2243</v>
      </c>
      <c r="K204" s="1057">
        <v>260</v>
      </c>
      <c r="L204" s="1057">
        <v>265</v>
      </c>
      <c r="M204" s="1057">
        <f t="shared" si="50"/>
        <v>5</v>
      </c>
      <c r="N204" s="1057">
        <v>306</v>
      </c>
      <c r="O204" s="1057">
        <v>309</v>
      </c>
      <c r="P204" s="1057">
        <f t="shared" si="47"/>
        <v>3</v>
      </c>
      <c r="Q204" s="3063">
        <f>AA218</f>
        <v>67347.3</v>
      </c>
      <c r="R204" s="3063">
        <f>AB218</f>
        <v>68447.199999999997</v>
      </c>
      <c r="S204" s="3063">
        <f>AD218</f>
        <v>14880.9</v>
      </c>
      <c r="T204" s="1621"/>
      <c r="U204" s="1621"/>
      <c r="V204" s="1621"/>
      <c r="W204" s="242">
        <v>1</v>
      </c>
      <c r="X204" s="391">
        <f t="shared" si="53"/>
        <v>1099.8999999999942</v>
      </c>
      <c r="Y204" s="391"/>
      <c r="Z204" s="1142" t="s">
        <v>1656</v>
      </c>
      <c r="AA204" s="1083">
        <v>20419</v>
      </c>
      <c r="AB204" s="1083">
        <v>24645</v>
      </c>
      <c r="AC204" s="1143">
        <v>1</v>
      </c>
      <c r="AD204" s="1327">
        <f>(AB204*AC204)-(AA204*AC204)</f>
        <v>4226</v>
      </c>
      <c r="AE204" s="1144"/>
      <c r="AF204" s="24"/>
      <c r="AG204" s="24"/>
      <c r="AH204" s="24"/>
      <c r="AI204" s="1105"/>
      <c r="AJ204" s="24"/>
      <c r="AK204" s="24"/>
      <c r="AL204" s="110"/>
      <c r="AM204" s="24"/>
      <c r="AN204" s="24"/>
      <c r="AO204" s="123"/>
      <c r="AP204" s="479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  <c r="CO204" s="24"/>
      <c r="CP204" s="24"/>
      <c r="CQ204" s="24"/>
      <c r="CR204" s="24"/>
      <c r="CS204" s="24"/>
      <c r="CT204" s="24"/>
      <c r="CU204" s="24"/>
      <c r="CV204" s="24"/>
      <c r="CW204" s="24"/>
      <c r="CX204" s="24"/>
      <c r="CY204" s="24"/>
      <c r="CZ204" s="24"/>
      <c r="DA204" s="24"/>
      <c r="DB204" s="24"/>
      <c r="DC204" s="24"/>
      <c r="DD204" s="24"/>
      <c r="DE204" s="24"/>
      <c r="DF204" s="24"/>
      <c r="DG204" s="24"/>
      <c r="DH204" s="24"/>
      <c r="DI204" s="24"/>
      <c r="DJ204" s="24"/>
      <c r="DK204" s="24"/>
      <c r="DL204" s="24"/>
      <c r="DM204" s="24"/>
      <c r="DN204" s="24"/>
      <c r="DO204" s="24"/>
      <c r="DP204" s="24"/>
      <c r="DQ204" s="24"/>
      <c r="DR204" s="24"/>
      <c r="DS204" s="24"/>
      <c r="DT204" s="24"/>
      <c r="DU204" s="24"/>
      <c r="DV204" s="24"/>
      <c r="DW204" s="24"/>
      <c r="DX204" s="24"/>
      <c r="DY204" s="24"/>
      <c r="DZ204" s="24"/>
      <c r="EA204" s="24"/>
      <c r="EB204" s="24"/>
      <c r="EC204" s="24"/>
      <c r="ED204" s="24"/>
      <c r="EE204" s="24"/>
      <c r="EF204" s="24"/>
      <c r="EG204" s="24"/>
      <c r="EH204" s="24"/>
      <c r="EI204" s="24"/>
      <c r="EJ204" s="24"/>
      <c r="EK204" s="24"/>
      <c r="EL204" s="24"/>
      <c r="EM204" s="24"/>
      <c r="EN204" s="24"/>
      <c r="EO204" s="24"/>
      <c r="EP204" s="24"/>
      <c r="EQ204" s="24"/>
      <c r="ER204" s="24"/>
      <c r="ES204" s="24"/>
      <c r="ET204" s="24"/>
      <c r="EU204" s="24"/>
      <c r="EV204" s="24"/>
      <c r="EW204" s="24"/>
      <c r="EX204" s="24"/>
      <c r="EY204" s="24"/>
      <c r="EZ204" s="24"/>
      <c r="FA204" s="24"/>
      <c r="FB204" s="24"/>
      <c r="FC204" s="24"/>
      <c r="FD204" s="24"/>
      <c r="FE204" s="24"/>
      <c r="FF204" s="24"/>
      <c r="FG204" s="24"/>
      <c r="FH204" s="24"/>
      <c r="FI204" s="24"/>
      <c r="FJ204" s="24"/>
      <c r="FK204" s="24"/>
      <c r="FL204" s="24"/>
      <c r="FM204" s="24"/>
      <c r="FN204" s="24"/>
      <c r="FO204" s="24"/>
      <c r="FP204" s="24"/>
      <c r="FQ204" s="24"/>
      <c r="FR204" s="24"/>
      <c r="FS204" s="24"/>
      <c r="FT204" s="24"/>
      <c r="FU204" s="24"/>
      <c r="FV204" s="24"/>
      <c r="FW204" s="24"/>
      <c r="FX204" s="24"/>
      <c r="FY204" s="24"/>
      <c r="FZ204" s="24"/>
      <c r="GA204" s="24"/>
      <c r="GB204" s="24"/>
      <c r="GC204" s="24"/>
      <c r="GD204" s="24"/>
      <c r="GE204" s="24"/>
      <c r="GF204" s="24"/>
      <c r="GG204" s="24"/>
      <c r="GH204" s="24"/>
      <c r="GI204" s="24"/>
      <c r="GJ204" s="24"/>
      <c r="GK204" s="24"/>
      <c r="GL204" s="24"/>
      <c r="GM204" s="24"/>
      <c r="GN204" s="24"/>
      <c r="GO204" s="24"/>
      <c r="GP204" s="24"/>
      <c r="GQ204" s="24"/>
      <c r="GR204" s="24"/>
      <c r="GS204" s="24"/>
      <c r="GT204" s="24"/>
      <c r="GU204" s="24"/>
      <c r="GV204" s="24"/>
      <c r="GW204" s="24"/>
      <c r="GX204" s="24"/>
      <c r="GY204" s="24"/>
      <c r="GZ204" s="24"/>
      <c r="HA204" s="24"/>
      <c r="HB204" s="24"/>
      <c r="HC204" s="24"/>
      <c r="HD204" s="24"/>
      <c r="HE204" s="24"/>
      <c r="HF204" s="24"/>
      <c r="HG204" s="24"/>
      <c r="HH204" s="24"/>
      <c r="HI204" s="24"/>
      <c r="HJ204" s="24"/>
    </row>
    <row r="205" spans="1:218" ht="24.95" customHeight="1">
      <c r="A205" s="4709"/>
      <c r="B205" s="2222">
        <v>200</v>
      </c>
      <c r="C205" s="3119" t="s">
        <v>165</v>
      </c>
      <c r="D205" s="2556" t="s">
        <v>960</v>
      </c>
      <c r="E205" s="3120"/>
      <c r="F205" s="4116">
        <f>7278.28-11</f>
        <v>7267.28</v>
      </c>
      <c r="G205" s="2271"/>
      <c r="H205" s="2271"/>
      <c r="I205" s="2271">
        <f t="shared" si="55"/>
        <v>2198.3521999999998</v>
      </c>
      <c r="J205" s="3229" t="s">
        <v>940</v>
      </c>
      <c r="K205" s="3150">
        <f>SUM(T228)</f>
        <v>65399</v>
      </c>
      <c r="L205" s="3150">
        <f>SUM(U228)</f>
        <v>66249</v>
      </c>
      <c r="M205" s="3150">
        <f>L205-K205</f>
        <v>850</v>
      </c>
      <c r="N205" s="1058"/>
      <c r="O205" s="1058"/>
      <c r="P205" s="1058">
        <f t="shared" si="47"/>
        <v>0</v>
      </c>
      <c r="Q205" s="2905">
        <f>'공용부 정산용 메인 시트'!I310</f>
        <v>6432124.7000000002</v>
      </c>
      <c r="R205" s="2905">
        <f>'공용부 정산용 메인 시트'!J310</f>
        <v>6494329.7000000002</v>
      </c>
      <c r="S205" s="1936">
        <f>'공용부 정산용 메인 시트'!M310</f>
        <v>63888</v>
      </c>
      <c r="T205" s="1058"/>
      <c r="U205" s="1058"/>
      <c r="V205" s="1058"/>
      <c r="W205" s="1930">
        <v>1</v>
      </c>
      <c r="X205" s="391">
        <f>'공용부 정산용 메인 시트'!M310</f>
        <v>63888</v>
      </c>
      <c r="Y205" s="391"/>
      <c r="Z205" s="1142" t="s">
        <v>3624</v>
      </c>
      <c r="AA205" s="1083">
        <v>10434</v>
      </c>
      <c r="AB205" s="1083">
        <v>15736</v>
      </c>
      <c r="AC205" s="1143">
        <v>1</v>
      </c>
      <c r="AD205" s="1327">
        <f>(AB205*AC205)-(AA205*AC205)</f>
        <v>5302</v>
      </c>
      <c r="AE205" s="1144" t="s">
        <v>3625</v>
      </c>
      <c r="AF205" s="24"/>
      <c r="AG205" s="24"/>
      <c r="AH205" s="24"/>
      <c r="AI205" s="684"/>
      <c r="AJ205" s="24"/>
      <c r="AK205" s="24"/>
      <c r="AL205" s="110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  <c r="CO205" s="24"/>
      <c r="CP205" s="24"/>
      <c r="CQ205" s="24"/>
      <c r="CR205" s="24"/>
      <c r="CS205" s="24"/>
      <c r="CT205" s="24"/>
      <c r="CU205" s="24"/>
      <c r="CV205" s="24"/>
      <c r="CW205" s="24"/>
      <c r="CX205" s="24"/>
      <c r="CY205" s="24"/>
      <c r="CZ205" s="24"/>
      <c r="DA205" s="24"/>
      <c r="DB205" s="24"/>
      <c r="DC205" s="24"/>
      <c r="DD205" s="24"/>
      <c r="DE205" s="24"/>
      <c r="DF205" s="24"/>
      <c r="DG205" s="24"/>
      <c r="DH205" s="24"/>
      <c r="DI205" s="24"/>
      <c r="DJ205" s="24"/>
      <c r="DK205" s="24"/>
      <c r="DL205" s="24"/>
      <c r="DM205" s="24"/>
      <c r="DN205" s="24"/>
      <c r="DO205" s="24"/>
      <c r="DP205" s="24"/>
      <c r="DQ205" s="24"/>
      <c r="DR205" s="24"/>
      <c r="DS205" s="24"/>
      <c r="DT205" s="24"/>
      <c r="DU205" s="24"/>
      <c r="DV205" s="24"/>
      <c r="DW205" s="24"/>
      <c r="DX205" s="24"/>
      <c r="DY205" s="24"/>
      <c r="DZ205" s="24"/>
      <c r="EA205" s="24"/>
      <c r="EB205" s="24"/>
      <c r="EC205" s="24"/>
      <c r="ED205" s="24"/>
      <c r="EE205" s="24"/>
      <c r="EF205" s="24"/>
      <c r="EG205" s="24"/>
      <c r="EH205" s="24"/>
      <c r="EI205" s="24"/>
      <c r="EJ205" s="24"/>
      <c r="EK205" s="24"/>
      <c r="EL205" s="24"/>
      <c r="EM205" s="24"/>
      <c r="EN205" s="24"/>
      <c r="EO205" s="24"/>
      <c r="EP205" s="24"/>
      <c r="EQ205" s="24"/>
      <c r="ER205" s="24"/>
      <c r="ES205" s="24"/>
      <c r="ET205" s="24"/>
      <c r="EU205" s="24"/>
      <c r="EV205" s="24"/>
      <c r="EW205" s="24"/>
      <c r="EX205" s="24"/>
      <c r="EY205" s="24"/>
      <c r="EZ205" s="24"/>
      <c r="FA205" s="24"/>
      <c r="FB205" s="24"/>
      <c r="FC205" s="24"/>
      <c r="FD205" s="24"/>
      <c r="FE205" s="24"/>
      <c r="FF205" s="24"/>
      <c r="FG205" s="24"/>
      <c r="FH205" s="24"/>
      <c r="FI205" s="24"/>
      <c r="FJ205" s="24"/>
      <c r="FK205" s="24"/>
      <c r="FL205" s="24"/>
      <c r="FM205" s="24"/>
      <c r="FN205" s="24"/>
      <c r="FO205" s="24"/>
      <c r="FP205" s="24"/>
      <c r="FQ205" s="24"/>
      <c r="FR205" s="24"/>
      <c r="FS205" s="24"/>
      <c r="FT205" s="24"/>
      <c r="FU205" s="24"/>
      <c r="FV205" s="24"/>
      <c r="FW205" s="24"/>
      <c r="FX205" s="24"/>
      <c r="FY205" s="24"/>
      <c r="FZ205" s="24"/>
      <c r="GA205" s="24"/>
      <c r="GB205" s="24"/>
      <c r="GC205" s="24"/>
      <c r="GD205" s="24"/>
      <c r="GE205" s="24"/>
      <c r="GF205" s="24"/>
      <c r="GG205" s="24"/>
      <c r="GH205" s="24"/>
      <c r="GI205" s="24"/>
      <c r="GJ205" s="24"/>
      <c r="GK205" s="24"/>
      <c r="GL205" s="24"/>
      <c r="GM205" s="24"/>
      <c r="GN205" s="24"/>
      <c r="GO205" s="24"/>
      <c r="GP205" s="24"/>
      <c r="GQ205" s="24"/>
      <c r="GR205" s="24"/>
      <c r="GS205" s="24"/>
      <c r="GT205" s="24"/>
      <c r="GU205" s="24"/>
      <c r="GV205" s="24"/>
      <c r="GW205" s="24"/>
      <c r="GX205" s="24"/>
      <c r="GY205" s="24"/>
      <c r="GZ205" s="24"/>
      <c r="HA205" s="24"/>
      <c r="HB205" s="24"/>
      <c r="HC205" s="24"/>
      <c r="HD205" s="24"/>
      <c r="HE205" s="24"/>
      <c r="HF205" s="24"/>
      <c r="HG205" s="24"/>
      <c r="HH205" s="24"/>
      <c r="HI205" s="24"/>
      <c r="HJ205" s="24"/>
    </row>
    <row r="206" spans="1:218" ht="24.95" customHeight="1" thickBot="1">
      <c r="A206" s="4707" t="s">
        <v>602</v>
      </c>
      <c r="B206" s="2278">
        <v>201</v>
      </c>
      <c r="C206" s="3286" t="s">
        <v>639</v>
      </c>
      <c r="D206" s="3287" t="s">
        <v>633</v>
      </c>
      <c r="E206" s="3108" t="s">
        <v>3316</v>
      </c>
      <c r="F206" s="3494">
        <v>2430.54</v>
      </c>
      <c r="G206" s="3494"/>
      <c r="H206" s="3494"/>
      <c r="I206" s="3494">
        <v>735.24</v>
      </c>
      <c r="J206" s="3040" t="s">
        <v>3182</v>
      </c>
      <c r="K206" s="2028">
        <v>155</v>
      </c>
      <c r="L206" s="2028">
        <f>N228</f>
        <v>4206</v>
      </c>
      <c r="M206" s="2028">
        <f>O228</f>
        <v>418</v>
      </c>
      <c r="N206" s="3692">
        <f>M229</f>
        <v>129</v>
      </c>
      <c r="O206" s="3692">
        <f>N229</f>
        <v>137</v>
      </c>
      <c r="P206" s="3692">
        <f>O229</f>
        <v>8</v>
      </c>
      <c r="Q206" s="1613"/>
      <c r="R206" s="1613">
        <f>'A동 더비앙 계량기'!H78+'A동 더비앙 계량기'!G88</f>
        <v>24880.899999999925</v>
      </c>
      <c r="S206" s="1613">
        <f t="shared" ref="S206:S214" si="58">R206</f>
        <v>24880.899999999925</v>
      </c>
      <c r="T206" s="1056"/>
      <c r="U206" s="1056"/>
      <c r="V206" s="1056">
        <f>AC225</f>
        <v>21.490000000000009</v>
      </c>
      <c r="W206" s="2029">
        <v>1</v>
      </c>
      <c r="X206" s="391">
        <f t="shared" si="53"/>
        <v>24880.899999999925</v>
      </c>
      <c r="Y206" s="391"/>
      <c r="Z206" s="1174" t="s">
        <v>168</v>
      </c>
      <c r="AA206" s="1157">
        <f>SUM(AA203:AA205)</f>
        <v>265418</v>
      </c>
      <c r="AB206" s="1157">
        <f>SUM(AB203:AB205)</f>
        <v>282077</v>
      </c>
      <c r="AC206" s="1344">
        <v>2</v>
      </c>
      <c r="AD206" s="1345">
        <f>SUM(AD203:AD205)</f>
        <v>16659</v>
      </c>
      <c r="AE206" s="1346"/>
      <c r="AF206" s="24"/>
      <c r="AG206" s="1104"/>
      <c r="AH206" s="1071"/>
      <c r="AI206" s="31"/>
      <c r="AJ206" s="24"/>
      <c r="AK206" s="24"/>
      <c r="AL206" s="110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  <c r="CO206" s="24"/>
      <c r="CP206" s="24"/>
      <c r="CQ206" s="24"/>
      <c r="CR206" s="24"/>
      <c r="CS206" s="24"/>
      <c r="CT206" s="24"/>
      <c r="CU206" s="24"/>
      <c r="CV206" s="24"/>
      <c r="CW206" s="24"/>
      <c r="CX206" s="24"/>
      <c r="CY206" s="24"/>
      <c r="CZ206" s="24"/>
      <c r="DA206" s="24"/>
      <c r="DB206" s="24"/>
      <c r="DC206" s="24"/>
      <c r="DD206" s="24"/>
      <c r="DE206" s="24"/>
      <c r="DF206" s="24"/>
      <c r="DG206" s="24"/>
      <c r="DH206" s="24"/>
      <c r="DI206" s="24"/>
      <c r="DJ206" s="24"/>
      <c r="DK206" s="24"/>
      <c r="DL206" s="24"/>
      <c r="DM206" s="24"/>
      <c r="DN206" s="24"/>
      <c r="DO206" s="24"/>
      <c r="DP206" s="24"/>
      <c r="DQ206" s="24"/>
      <c r="DR206" s="24"/>
      <c r="DS206" s="24"/>
      <c r="DT206" s="24"/>
      <c r="DU206" s="24"/>
      <c r="DV206" s="24"/>
      <c r="DW206" s="24"/>
      <c r="DX206" s="24"/>
      <c r="DY206" s="24"/>
      <c r="DZ206" s="24"/>
      <c r="EA206" s="24"/>
      <c r="EB206" s="24"/>
      <c r="EC206" s="24"/>
      <c r="ED206" s="24"/>
      <c r="EE206" s="24"/>
      <c r="EF206" s="24"/>
      <c r="EG206" s="24"/>
      <c r="EH206" s="24"/>
      <c r="EI206" s="24"/>
      <c r="EJ206" s="24"/>
      <c r="EK206" s="24"/>
      <c r="EL206" s="24"/>
      <c r="EM206" s="24"/>
      <c r="EN206" s="24"/>
      <c r="EO206" s="24"/>
      <c r="EP206" s="24"/>
      <c r="EQ206" s="24"/>
      <c r="ER206" s="24"/>
      <c r="ES206" s="24"/>
      <c r="ET206" s="24"/>
      <c r="EU206" s="24"/>
      <c r="EV206" s="24"/>
      <c r="EW206" s="24"/>
      <c r="EX206" s="24"/>
      <c r="EY206" s="24"/>
      <c r="EZ206" s="24"/>
      <c r="FA206" s="24"/>
      <c r="FB206" s="24"/>
      <c r="FC206" s="24"/>
      <c r="FD206" s="24"/>
      <c r="FE206" s="24"/>
      <c r="FF206" s="24"/>
      <c r="FG206" s="24"/>
      <c r="FH206" s="24"/>
      <c r="FI206" s="24"/>
      <c r="FJ206" s="24"/>
      <c r="FK206" s="24"/>
      <c r="FL206" s="24"/>
      <c r="FM206" s="24"/>
      <c r="FN206" s="24"/>
      <c r="FO206" s="24"/>
      <c r="FP206" s="24"/>
      <c r="FQ206" s="24"/>
      <c r="FR206" s="24"/>
      <c r="FS206" s="24"/>
      <c r="FT206" s="24"/>
      <c r="FU206" s="24"/>
      <c r="FV206" s="24"/>
      <c r="FW206" s="24"/>
      <c r="FX206" s="24"/>
      <c r="FY206" s="24"/>
      <c r="FZ206" s="24"/>
      <c r="GA206" s="24"/>
      <c r="GB206" s="24"/>
      <c r="GC206" s="24"/>
      <c r="GD206" s="24"/>
      <c r="GE206" s="24"/>
      <c r="GF206" s="24"/>
      <c r="GG206" s="24"/>
      <c r="GH206" s="24"/>
      <c r="GI206" s="24"/>
      <c r="GJ206" s="24"/>
      <c r="GK206" s="24"/>
      <c r="GL206" s="24"/>
      <c r="GM206" s="24"/>
      <c r="GN206" s="24"/>
      <c r="GO206" s="24"/>
      <c r="GP206" s="24"/>
      <c r="GQ206" s="24"/>
      <c r="GR206" s="24"/>
      <c r="GS206" s="24"/>
      <c r="GT206" s="24"/>
      <c r="GU206" s="24"/>
      <c r="GV206" s="24"/>
      <c r="GW206" s="24"/>
      <c r="GX206" s="24"/>
      <c r="GY206" s="24"/>
      <c r="GZ206" s="24"/>
      <c r="HA206" s="24"/>
      <c r="HB206" s="24"/>
      <c r="HC206" s="24"/>
      <c r="HD206" s="24"/>
      <c r="HE206" s="24"/>
      <c r="HF206" s="24"/>
      <c r="HG206" s="24"/>
      <c r="HH206" s="24"/>
      <c r="HI206" s="24"/>
      <c r="HJ206" s="24"/>
    </row>
    <row r="207" spans="1:218" ht="24.95" customHeight="1">
      <c r="A207" s="4708"/>
      <c r="B207" s="2101">
        <v>202</v>
      </c>
      <c r="C207" s="1783" t="s">
        <v>639</v>
      </c>
      <c r="D207" s="1784" t="s">
        <v>1384</v>
      </c>
      <c r="E207" s="1779" t="s">
        <v>1477</v>
      </c>
      <c r="F207" s="1751">
        <v>906.11</v>
      </c>
      <c r="G207" s="1736"/>
      <c r="H207" s="1736"/>
      <c r="I207" s="1736">
        <f>F207*0.3025</f>
        <v>274.098275</v>
      </c>
      <c r="J207" s="1743" t="s">
        <v>1476</v>
      </c>
      <c r="K207" s="1057">
        <v>41183</v>
      </c>
      <c r="L207" s="1057">
        <v>41884</v>
      </c>
      <c r="M207" s="1057">
        <f t="shared" ref="M207:M212" si="59">L207-K207</f>
        <v>701</v>
      </c>
      <c r="N207" s="1621">
        <v>44319</v>
      </c>
      <c r="O207" s="1621">
        <v>45053</v>
      </c>
      <c r="P207" s="1621">
        <f>O207-N207</f>
        <v>734</v>
      </c>
      <c r="Q207" s="1067"/>
      <c r="R207" s="1067">
        <f>'A동 더비앙 계량기'!J82</f>
        <v>47038.740024146857</v>
      </c>
      <c r="S207" s="1067">
        <f>R207</f>
        <v>47038.740024146857</v>
      </c>
      <c r="T207" s="1057"/>
      <c r="U207" s="1057"/>
      <c r="V207" s="1057">
        <f>U207-T207</f>
        <v>0</v>
      </c>
      <c r="W207" s="761">
        <v>1</v>
      </c>
      <c r="X207" s="391">
        <f t="shared" si="53"/>
        <v>47038.740024146857</v>
      </c>
      <c r="Y207" s="391"/>
      <c r="AF207" s="24"/>
      <c r="AG207" s="1071"/>
      <c r="AH207" s="31"/>
      <c r="AI207" s="24"/>
      <c r="AJ207" s="24"/>
      <c r="AK207" s="24"/>
      <c r="AL207" s="110"/>
      <c r="AM207" s="24"/>
      <c r="AN207" s="24"/>
      <c r="AO207" s="24"/>
      <c r="AP207" s="24"/>
      <c r="AQ207" s="24"/>
      <c r="AR207" s="24"/>
      <c r="AS207" s="24"/>
      <c r="AT207" s="24"/>
      <c r="AU207" s="24"/>
      <c r="AV207" s="24"/>
      <c r="AW207" s="24"/>
      <c r="AX207" s="24"/>
      <c r="AY207" s="24"/>
      <c r="AZ207" s="24"/>
      <c r="BA207" s="24"/>
      <c r="BB207" s="24"/>
      <c r="BC207" s="2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  <c r="CO207" s="24"/>
      <c r="CP207" s="24"/>
      <c r="CQ207" s="24"/>
      <c r="CR207" s="24"/>
      <c r="CS207" s="24"/>
      <c r="CT207" s="24"/>
      <c r="CU207" s="24"/>
      <c r="CV207" s="24"/>
      <c r="CW207" s="24"/>
      <c r="CX207" s="24"/>
      <c r="CY207" s="24"/>
      <c r="CZ207" s="24"/>
      <c r="DA207" s="24"/>
      <c r="DB207" s="24"/>
      <c r="DC207" s="24"/>
      <c r="DD207" s="24"/>
      <c r="DE207" s="24"/>
      <c r="DF207" s="24"/>
      <c r="DG207" s="24"/>
      <c r="DH207" s="24"/>
      <c r="DI207" s="24"/>
      <c r="DJ207" s="24"/>
      <c r="DK207" s="24"/>
      <c r="DL207" s="24"/>
      <c r="DM207" s="24"/>
      <c r="DN207" s="24"/>
      <c r="DO207" s="24"/>
      <c r="DP207" s="24"/>
      <c r="DQ207" s="24"/>
      <c r="DR207" s="24"/>
      <c r="DS207" s="24"/>
      <c r="DT207" s="24"/>
      <c r="DU207" s="24"/>
      <c r="DV207" s="24"/>
      <c r="DW207" s="24"/>
      <c r="DX207" s="24"/>
      <c r="DY207" s="24"/>
      <c r="DZ207" s="24"/>
      <c r="EA207" s="24"/>
      <c r="EB207" s="24"/>
      <c r="EC207" s="24"/>
      <c r="ED207" s="24"/>
      <c r="EE207" s="24"/>
      <c r="EF207" s="24"/>
      <c r="EG207" s="24"/>
      <c r="EH207" s="24"/>
      <c r="EI207" s="24"/>
      <c r="EJ207" s="24"/>
      <c r="EK207" s="24"/>
      <c r="EL207" s="24"/>
      <c r="EM207" s="24"/>
      <c r="EN207" s="24"/>
      <c r="EO207" s="24"/>
      <c r="EP207" s="24"/>
      <c r="EQ207" s="24"/>
      <c r="ER207" s="24"/>
      <c r="ES207" s="24"/>
      <c r="ET207" s="24"/>
      <c r="EU207" s="24"/>
      <c r="EV207" s="24"/>
      <c r="EW207" s="24"/>
      <c r="EX207" s="24"/>
      <c r="EY207" s="24"/>
      <c r="EZ207" s="24"/>
      <c r="FA207" s="24"/>
      <c r="FB207" s="24"/>
      <c r="FC207" s="24"/>
      <c r="FD207" s="24"/>
      <c r="FE207" s="24"/>
      <c r="FF207" s="24"/>
      <c r="FG207" s="24"/>
      <c r="FH207" s="24"/>
      <c r="FI207" s="24"/>
      <c r="FJ207" s="24"/>
      <c r="FK207" s="24"/>
      <c r="FL207" s="24"/>
      <c r="FM207" s="24"/>
      <c r="FN207" s="24"/>
      <c r="FO207" s="24"/>
      <c r="FP207" s="24"/>
      <c r="FQ207" s="24"/>
      <c r="FR207" s="24"/>
      <c r="FS207" s="24"/>
      <c r="FT207" s="24"/>
      <c r="FU207" s="24"/>
      <c r="FV207" s="24"/>
      <c r="FW207" s="24"/>
      <c r="FX207" s="24"/>
      <c r="FY207" s="24"/>
      <c r="FZ207" s="24"/>
      <c r="GA207" s="24"/>
      <c r="GB207" s="24"/>
      <c r="GC207" s="24"/>
      <c r="GD207" s="24"/>
      <c r="GE207" s="24"/>
      <c r="GF207" s="24"/>
      <c r="GG207" s="24"/>
      <c r="GH207" s="24"/>
      <c r="GI207" s="24"/>
      <c r="GJ207" s="24"/>
      <c r="GK207" s="24"/>
      <c r="GL207" s="24"/>
      <c r="GM207" s="24"/>
      <c r="GN207" s="24"/>
      <c r="GO207" s="24"/>
      <c r="GP207" s="24"/>
      <c r="GQ207" s="24"/>
      <c r="GR207" s="24"/>
      <c r="GS207" s="24"/>
      <c r="GT207" s="24"/>
      <c r="GU207" s="24"/>
      <c r="GV207" s="24"/>
      <c r="GW207" s="24"/>
      <c r="GX207" s="24"/>
      <c r="GY207" s="24"/>
      <c r="GZ207" s="24"/>
      <c r="HA207" s="24"/>
      <c r="HB207" s="24"/>
      <c r="HC207" s="24"/>
      <c r="HD207" s="24"/>
      <c r="HE207" s="24"/>
      <c r="HF207" s="24"/>
      <c r="HG207" s="24"/>
      <c r="HH207" s="24"/>
      <c r="HI207" s="24"/>
      <c r="HJ207" s="24"/>
    </row>
    <row r="208" spans="1:218" ht="24.95" customHeight="1">
      <c r="A208" s="4708"/>
      <c r="B208" s="2101">
        <v>203</v>
      </c>
      <c r="C208" s="1783" t="s">
        <v>639</v>
      </c>
      <c r="D208" s="1784" t="s">
        <v>1384</v>
      </c>
      <c r="E208" s="1779" t="s">
        <v>1483</v>
      </c>
      <c r="F208" s="1751">
        <v>98.71</v>
      </c>
      <c r="G208" s="1751"/>
      <c r="H208" s="1751"/>
      <c r="I208" s="1751">
        <v>29.86</v>
      </c>
      <c r="J208" s="1752" t="s">
        <v>2023</v>
      </c>
      <c r="K208" s="1057">
        <v>1853</v>
      </c>
      <c r="L208" s="1057">
        <v>1872</v>
      </c>
      <c r="M208" s="1057">
        <f t="shared" si="59"/>
        <v>19</v>
      </c>
      <c r="N208" s="1057">
        <v>2263</v>
      </c>
      <c r="O208" s="1057">
        <v>2284</v>
      </c>
      <c r="P208" s="1057">
        <f t="shared" si="47"/>
        <v>21</v>
      </c>
      <c r="Q208" s="1067"/>
      <c r="R208" s="1067">
        <f>'A동 더비앙 계량기'!J83</f>
        <v>3091.5098479031644</v>
      </c>
      <c r="S208" s="1067">
        <f t="shared" si="58"/>
        <v>3091.5098479031644</v>
      </c>
      <c r="T208" s="1057"/>
      <c r="U208" s="1057"/>
      <c r="V208" s="1057">
        <f t="shared" ref="V208:V213" si="60">U208-T208</f>
        <v>0</v>
      </c>
      <c r="W208" s="761">
        <v>1</v>
      </c>
      <c r="X208" s="391">
        <f t="shared" si="53"/>
        <v>3091.5098479031644</v>
      </c>
      <c r="Y208" s="391"/>
      <c r="AF208" s="1106"/>
      <c r="AG208" s="31"/>
      <c r="AH208" s="31"/>
      <c r="AI208" s="24"/>
      <c r="AJ208" s="24"/>
      <c r="AK208" s="24"/>
      <c r="AL208" s="110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  <c r="CO208" s="24"/>
      <c r="CP208" s="24"/>
      <c r="CQ208" s="24"/>
      <c r="CR208" s="24"/>
      <c r="CS208" s="24"/>
      <c r="CT208" s="24"/>
      <c r="CU208" s="24"/>
      <c r="CV208" s="24"/>
      <c r="CW208" s="24"/>
      <c r="CX208" s="24"/>
      <c r="CY208" s="24"/>
      <c r="CZ208" s="24"/>
      <c r="DA208" s="24"/>
      <c r="DB208" s="24"/>
      <c r="DC208" s="24"/>
      <c r="DD208" s="24"/>
      <c r="DE208" s="24"/>
      <c r="DF208" s="24"/>
      <c r="DG208" s="24"/>
      <c r="DH208" s="24"/>
      <c r="DI208" s="24"/>
      <c r="DJ208" s="24"/>
      <c r="DK208" s="24"/>
      <c r="DL208" s="24"/>
      <c r="DM208" s="24"/>
      <c r="DN208" s="24"/>
      <c r="DO208" s="24"/>
      <c r="DP208" s="24"/>
      <c r="DQ208" s="24"/>
      <c r="DR208" s="24"/>
      <c r="DS208" s="24"/>
      <c r="DT208" s="24"/>
      <c r="DU208" s="24"/>
      <c r="DV208" s="24"/>
      <c r="DW208" s="24"/>
      <c r="DX208" s="24"/>
      <c r="DY208" s="24"/>
      <c r="DZ208" s="24"/>
      <c r="EA208" s="24"/>
      <c r="EB208" s="24"/>
      <c r="EC208" s="24"/>
      <c r="ED208" s="24"/>
      <c r="EE208" s="24"/>
      <c r="EF208" s="24"/>
      <c r="EG208" s="24"/>
      <c r="EH208" s="24"/>
      <c r="EI208" s="24"/>
      <c r="EJ208" s="24"/>
      <c r="EK208" s="24"/>
      <c r="EL208" s="24"/>
      <c r="EM208" s="24"/>
      <c r="EN208" s="24"/>
      <c r="EO208" s="24"/>
      <c r="EP208" s="24"/>
      <c r="EQ208" s="24"/>
      <c r="ER208" s="24"/>
      <c r="ES208" s="24"/>
      <c r="ET208" s="24"/>
      <c r="EU208" s="24"/>
      <c r="EV208" s="24"/>
      <c r="EW208" s="24"/>
      <c r="EX208" s="24"/>
      <c r="EY208" s="24"/>
      <c r="EZ208" s="24"/>
      <c r="FA208" s="24"/>
      <c r="FB208" s="24"/>
      <c r="FC208" s="24"/>
      <c r="FD208" s="24"/>
      <c r="FE208" s="24"/>
      <c r="FF208" s="24"/>
      <c r="FG208" s="24"/>
      <c r="FH208" s="24"/>
      <c r="FI208" s="24"/>
      <c r="FJ208" s="24"/>
      <c r="FK208" s="24"/>
      <c r="FL208" s="24"/>
      <c r="FM208" s="24"/>
      <c r="FN208" s="24"/>
      <c r="FO208" s="24"/>
      <c r="FP208" s="24"/>
      <c r="FQ208" s="24"/>
      <c r="FR208" s="24"/>
      <c r="FS208" s="24"/>
      <c r="FT208" s="24"/>
      <c r="FU208" s="24"/>
      <c r="FV208" s="24"/>
      <c r="FW208" s="24"/>
      <c r="FX208" s="24"/>
      <c r="FY208" s="24"/>
      <c r="FZ208" s="24"/>
      <c r="GA208" s="24"/>
      <c r="GB208" s="24"/>
      <c r="GC208" s="24"/>
      <c r="GD208" s="24"/>
      <c r="GE208" s="24"/>
      <c r="GF208" s="24"/>
      <c r="GG208" s="24"/>
      <c r="GH208" s="24"/>
      <c r="GI208" s="24"/>
      <c r="GJ208" s="24"/>
      <c r="GK208" s="24"/>
      <c r="GL208" s="24"/>
      <c r="GM208" s="24"/>
      <c r="GN208" s="24"/>
      <c r="GO208" s="24"/>
      <c r="GP208" s="24"/>
      <c r="GQ208" s="24"/>
      <c r="GR208" s="24"/>
      <c r="GS208" s="24"/>
      <c r="GT208" s="24"/>
      <c r="GU208" s="24"/>
      <c r="GV208" s="24"/>
      <c r="GW208" s="24"/>
      <c r="GX208" s="24"/>
      <c r="GY208" s="24"/>
      <c r="GZ208" s="24"/>
      <c r="HA208" s="24"/>
      <c r="HB208" s="24"/>
      <c r="HC208" s="24"/>
      <c r="HD208" s="24"/>
      <c r="HE208" s="24"/>
      <c r="HF208" s="24"/>
      <c r="HG208" s="24"/>
      <c r="HH208" s="24"/>
      <c r="HI208" s="24"/>
      <c r="HJ208" s="24"/>
    </row>
    <row r="209" spans="1:218" ht="24.95" customHeight="1">
      <c r="A209" s="4708"/>
      <c r="B209" s="2101">
        <v>204</v>
      </c>
      <c r="C209" s="1783" t="s">
        <v>639</v>
      </c>
      <c r="D209" s="1784" t="s">
        <v>1384</v>
      </c>
      <c r="E209" s="1779" t="s">
        <v>1550</v>
      </c>
      <c r="F209" s="1751">
        <v>88.45</v>
      </c>
      <c r="G209" s="1751"/>
      <c r="H209" s="1751"/>
      <c r="I209" s="1751">
        <v>26.76</v>
      </c>
      <c r="J209" s="1752" t="s">
        <v>1675</v>
      </c>
      <c r="K209" s="1057">
        <v>2469</v>
      </c>
      <c r="L209" s="1057">
        <v>2511</v>
      </c>
      <c r="M209" s="1057">
        <f t="shared" si="59"/>
        <v>42</v>
      </c>
      <c r="N209" s="1057">
        <v>2750</v>
      </c>
      <c r="O209" s="1057">
        <v>2789</v>
      </c>
      <c r="P209" s="1057">
        <f t="shared" si="47"/>
        <v>39</v>
      </c>
      <c r="Q209" s="1067"/>
      <c r="R209" s="1067">
        <f>'A동 더비앙 계량기'!J84</f>
        <v>2699.2087027356383</v>
      </c>
      <c r="S209" s="1067">
        <f t="shared" si="58"/>
        <v>2699.2087027356383</v>
      </c>
      <c r="T209" s="1057"/>
      <c r="U209" s="1057"/>
      <c r="V209" s="1057">
        <f t="shared" si="60"/>
        <v>0</v>
      </c>
      <c r="W209" s="761">
        <v>1</v>
      </c>
      <c r="X209" s="391">
        <f t="shared" si="53"/>
        <v>2699.2087027356383</v>
      </c>
      <c r="Y209" s="391"/>
      <c r="AF209" s="1107"/>
      <c r="AG209" s="24"/>
      <c r="AH209" s="24"/>
      <c r="AI209" s="24"/>
      <c r="AJ209" s="24"/>
      <c r="AK209" s="24"/>
      <c r="AL209" s="110"/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/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  <c r="CO209" s="24"/>
      <c r="CP209" s="24"/>
      <c r="CQ209" s="24"/>
      <c r="CR209" s="24"/>
      <c r="CS209" s="24"/>
      <c r="CT209" s="24"/>
      <c r="CU209" s="24"/>
      <c r="CV209" s="24"/>
      <c r="CW209" s="24"/>
      <c r="CX209" s="24"/>
      <c r="CY209" s="24"/>
      <c r="CZ209" s="24"/>
      <c r="DA209" s="24"/>
      <c r="DB209" s="24"/>
      <c r="DC209" s="24"/>
      <c r="DD209" s="24"/>
      <c r="DE209" s="24"/>
      <c r="DF209" s="24"/>
      <c r="DG209" s="24"/>
      <c r="DH209" s="24"/>
      <c r="DI209" s="24"/>
      <c r="DJ209" s="24"/>
      <c r="DK209" s="24"/>
      <c r="DL209" s="24"/>
      <c r="DM209" s="24"/>
      <c r="DN209" s="24"/>
      <c r="DO209" s="24"/>
      <c r="DP209" s="24"/>
      <c r="DQ209" s="24"/>
      <c r="DR209" s="24"/>
      <c r="DS209" s="24"/>
      <c r="DT209" s="24"/>
      <c r="DU209" s="24"/>
      <c r="DV209" s="24"/>
      <c r="DW209" s="24"/>
      <c r="DX209" s="24"/>
      <c r="DY209" s="24"/>
      <c r="DZ209" s="24"/>
      <c r="EA209" s="24"/>
      <c r="EB209" s="24"/>
      <c r="EC209" s="24"/>
      <c r="ED209" s="24"/>
      <c r="EE209" s="24"/>
      <c r="EF209" s="24"/>
      <c r="EG209" s="24"/>
      <c r="EH209" s="24"/>
      <c r="EI209" s="24"/>
      <c r="EJ209" s="24"/>
      <c r="EK209" s="24"/>
      <c r="EL209" s="24"/>
      <c r="EM209" s="24"/>
      <c r="EN209" s="24"/>
      <c r="EO209" s="24"/>
      <c r="EP209" s="24"/>
      <c r="EQ209" s="24"/>
      <c r="ER209" s="24"/>
      <c r="ES209" s="24"/>
      <c r="ET209" s="24"/>
      <c r="EU209" s="24"/>
      <c r="EV209" s="24"/>
      <c r="EW209" s="24"/>
      <c r="EX209" s="24"/>
      <c r="EY209" s="24"/>
      <c r="EZ209" s="24"/>
      <c r="FA209" s="24"/>
      <c r="FB209" s="24"/>
      <c r="FC209" s="24"/>
      <c r="FD209" s="24"/>
      <c r="FE209" s="24"/>
      <c r="FF209" s="24"/>
      <c r="FG209" s="24"/>
      <c r="FH209" s="24"/>
      <c r="FI209" s="24"/>
      <c r="FJ209" s="24"/>
      <c r="FK209" s="24"/>
      <c r="FL209" s="24"/>
      <c r="FM209" s="24"/>
      <c r="FN209" s="24"/>
      <c r="FO209" s="24"/>
      <c r="FP209" s="24"/>
      <c r="FQ209" s="24"/>
      <c r="FR209" s="24"/>
      <c r="FS209" s="24"/>
      <c r="FT209" s="24"/>
      <c r="FU209" s="24"/>
      <c r="FV209" s="24"/>
      <c r="FW209" s="24"/>
      <c r="FX209" s="24"/>
      <c r="FY209" s="24"/>
      <c r="FZ209" s="24"/>
      <c r="GA209" s="24"/>
      <c r="GB209" s="24"/>
      <c r="GC209" s="24"/>
      <c r="GD209" s="24"/>
      <c r="GE209" s="24"/>
      <c r="GF209" s="24"/>
      <c r="GG209" s="24"/>
      <c r="GH209" s="24"/>
      <c r="GI209" s="24"/>
      <c r="GJ209" s="24"/>
      <c r="GK209" s="24"/>
      <c r="GL209" s="24"/>
      <c r="GM209" s="24"/>
      <c r="GN209" s="24"/>
      <c r="GO209" s="24"/>
      <c r="GP209" s="24"/>
      <c r="GQ209" s="24"/>
      <c r="GR209" s="24"/>
      <c r="GS209" s="24"/>
      <c r="GT209" s="24"/>
      <c r="GU209" s="24"/>
      <c r="GV209" s="24"/>
      <c r="GW209" s="24"/>
      <c r="GX209" s="24"/>
      <c r="GY209" s="24"/>
      <c r="GZ209" s="24"/>
      <c r="HA209" s="24"/>
      <c r="HB209" s="24"/>
      <c r="HC209" s="24"/>
      <c r="HD209" s="24"/>
      <c r="HE209" s="24"/>
      <c r="HF209" s="24"/>
      <c r="HG209" s="24"/>
      <c r="HH209" s="24"/>
      <c r="HI209" s="24"/>
      <c r="HJ209" s="24"/>
    </row>
    <row r="210" spans="1:218" ht="24.95" customHeight="1">
      <c r="A210" s="4708"/>
      <c r="B210" s="2101">
        <v>205</v>
      </c>
      <c r="C210" s="1783" t="s">
        <v>639</v>
      </c>
      <c r="D210" s="1784" t="s">
        <v>1384</v>
      </c>
      <c r="E210" s="1779" t="s">
        <v>1551</v>
      </c>
      <c r="F210" s="1751">
        <v>96.43</v>
      </c>
      <c r="G210" s="1736"/>
      <c r="H210" s="1736"/>
      <c r="I210" s="1736">
        <v>29.17</v>
      </c>
      <c r="J210" s="1743" t="s">
        <v>1676</v>
      </c>
      <c r="K210" s="1057">
        <v>1908</v>
      </c>
      <c r="L210" s="1057">
        <v>1918</v>
      </c>
      <c r="M210" s="1057">
        <f t="shared" si="59"/>
        <v>10</v>
      </c>
      <c r="N210" s="1057">
        <v>2354</v>
      </c>
      <c r="O210" s="1057">
        <v>2370</v>
      </c>
      <c r="P210" s="1057">
        <f t="shared" si="47"/>
        <v>16</v>
      </c>
      <c r="Q210" s="1067"/>
      <c r="R210" s="1067">
        <f>'A동 더비앙 계량기'!J85</f>
        <v>2782.7762600881583</v>
      </c>
      <c r="S210" s="1067">
        <f t="shared" si="58"/>
        <v>2782.7762600881583</v>
      </c>
      <c r="T210" s="1057"/>
      <c r="U210" s="1057"/>
      <c r="V210" s="1057">
        <f t="shared" si="60"/>
        <v>0</v>
      </c>
      <c r="W210" s="761">
        <v>1</v>
      </c>
      <c r="X210" s="391">
        <f t="shared" si="53"/>
        <v>2782.7762600881583</v>
      </c>
      <c r="Y210" s="391"/>
      <c r="AF210" s="1107"/>
      <c r="AG210" s="24"/>
      <c r="AH210" s="24"/>
      <c r="AI210" s="24"/>
      <c r="AJ210" s="24"/>
      <c r="AK210" s="24"/>
      <c r="AL210" s="110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  <c r="CO210" s="24"/>
      <c r="CP210" s="24"/>
      <c r="CQ210" s="24"/>
      <c r="CR210" s="24"/>
      <c r="CS210" s="24"/>
      <c r="CT210" s="24"/>
      <c r="CU210" s="24"/>
      <c r="CV210" s="24"/>
      <c r="CW210" s="24"/>
      <c r="CX210" s="24"/>
      <c r="CY210" s="24"/>
      <c r="CZ210" s="24"/>
      <c r="DA210" s="24"/>
      <c r="DB210" s="24"/>
      <c r="DC210" s="24"/>
      <c r="DD210" s="24"/>
      <c r="DE210" s="24"/>
      <c r="DF210" s="24"/>
      <c r="DG210" s="24"/>
      <c r="DH210" s="24"/>
      <c r="DI210" s="24"/>
      <c r="DJ210" s="24"/>
      <c r="DK210" s="24"/>
      <c r="DL210" s="24"/>
      <c r="DM210" s="24"/>
      <c r="DN210" s="24"/>
      <c r="DO210" s="24"/>
      <c r="DP210" s="24"/>
      <c r="DQ210" s="24"/>
      <c r="DR210" s="24"/>
      <c r="DS210" s="24"/>
      <c r="DT210" s="24"/>
      <c r="DU210" s="24"/>
      <c r="DV210" s="24"/>
      <c r="DW210" s="24"/>
      <c r="DX210" s="24"/>
      <c r="DY210" s="24"/>
      <c r="DZ210" s="24"/>
      <c r="EA210" s="24"/>
      <c r="EB210" s="24"/>
      <c r="EC210" s="24"/>
      <c r="ED210" s="24"/>
      <c r="EE210" s="24"/>
      <c r="EF210" s="24"/>
      <c r="EG210" s="24"/>
      <c r="EH210" s="24"/>
      <c r="EI210" s="24"/>
      <c r="EJ210" s="24"/>
      <c r="EK210" s="24"/>
      <c r="EL210" s="24"/>
      <c r="EM210" s="24"/>
      <c r="EN210" s="24"/>
      <c r="EO210" s="24"/>
      <c r="EP210" s="24"/>
      <c r="EQ210" s="24"/>
      <c r="ER210" s="24"/>
      <c r="ES210" s="24"/>
      <c r="ET210" s="24"/>
      <c r="EU210" s="24"/>
      <c r="EV210" s="24"/>
      <c r="EW210" s="24"/>
      <c r="EX210" s="24"/>
      <c r="EY210" s="24"/>
      <c r="EZ210" s="24"/>
      <c r="FA210" s="24"/>
      <c r="FB210" s="24"/>
      <c r="FC210" s="24"/>
      <c r="FD210" s="24"/>
      <c r="FE210" s="24"/>
      <c r="FF210" s="24"/>
      <c r="FG210" s="24"/>
      <c r="FH210" s="24"/>
      <c r="FI210" s="24"/>
      <c r="FJ210" s="24"/>
      <c r="FK210" s="24"/>
      <c r="FL210" s="24"/>
      <c r="FM210" s="24"/>
      <c r="FN210" s="24"/>
      <c r="FO210" s="24"/>
      <c r="FP210" s="24"/>
      <c r="FQ210" s="24"/>
      <c r="FR210" s="24"/>
      <c r="FS210" s="24"/>
      <c r="FT210" s="24"/>
      <c r="FU210" s="24"/>
      <c r="FV210" s="24"/>
      <c r="FW210" s="24"/>
      <c r="FX210" s="24"/>
      <c r="FY210" s="24"/>
      <c r="FZ210" s="24"/>
      <c r="GA210" s="24"/>
      <c r="GB210" s="24"/>
      <c r="GC210" s="24"/>
      <c r="GD210" s="24"/>
      <c r="GE210" s="24"/>
      <c r="GF210" s="24"/>
      <c r="GG210" s="24"/>
      <c r="GH210" s="24"/>
      <c r="GI210" s="24"/>
      <c r="GJ210" s="24"/>
      <c r="GK210" s="24"/>
      <c r="GL210" s="24"/>
      <c r="GM210" s="24"/>
      <c r="GN210" s="24"/>
      <c r="GO210" s="24"/>
      <c r="GP210" s="24"/>
      <c r="GQ210" s="24"/>
      <c r="GR210" s="24"/>
      <c r="GS210" s="24"/>
      <c r="GT210" s="24"/>
      <c r="GU210" s="24"/>
      <c r="GV210" s="24"/>
      <c r="GW210" s="24"/>
      <c r="GX210" s="24"/>
      <c r="GY210" s="24"/>
      <c r="GZ210" s="24"/>
      <c r="HA210" s="24"/>
      <c r="HB210" s="24"/>
      <c r="HC210" s="24"/>
      <c r="HD210" s="24"/>
      <c r="HE210" s="24"/>
      <c r="HF210" s="24"/>
      <c r="HG210" s="24"/>
      <c r="HH210" s="24"/>
      <c r="HI210" s="24"/>
      <c r="HJ210" s="24"/>
    </row>
    <row r="211" spans="1:218" ht="24.95" customHeight="1">
      <c r="A211" s="4708"/>
      <c r="B211" s="2101">
        <v>206</v>
      </c>
      <c r="C211" s="1783" t="s">
        <v>639</v>
      </c>
      <c r="D211" s="1784" t="s">
        <v>1384</v>
      </c>
      <c r="E211" s="1779" t="s">
        <v>1552</v>
      </c>
      <c r="F211" s="1751">
        <v>95.64</v>
      </c>
      <c r="G211" s="1736"/>
      <c r="H211" s="1736"/>
      <c r="I211" s="1736">
        <v>28.93</v>
      </c>
      <c r="J211" s="1743" t="s">
        <v>1677</v>
      </c>
      <c r="K211" s="1057">
        <v>4022</v>
      </c>
      <c r="L211" s="1057">
        <v>4131</v>
      </c>
      <c r="M211" s="1057">
        <f t="shared" si="59"/>
        <v>109</v>
      </c>
      <c r="N211" s="1057">
        <v>1678</v>
      </c>
      <c r="O211" s="1057">
        <v>1705</v>
      </c>
      <c r="P211" s="1057">
        <f t="shared" si="47"/>
        <v>27</v>
      </c>
      <c r="Q211" s="1067"/>
      <c r="R211" s="1067">
        <f>'A동 더비앙 계량기'!J86</f>
        <v>2785.5220783452401</v>
      </c>
      <c r="S211" s="1067">
        <f t="shared" si="58"/>
        <v>2785.5220783452401</v>
      </c>
      <c r="T211" s="1057"/>
      <c r="U211" s="1057"/>
      <c r="V211" s="1057">
        <f t="shared" si="60"/>
        <v>0</v>
      </c>
      <c r="W211" s="761">
        <v>1</v>
      </c>
      <c r="X211" s="391">
        <f t="shared" si="53"/>
        <v>2785.5220783452401</v>
      </c>
      <c r="Y211" s="391"/>
      <c r="AF211" s="24"/>
      <c r="AG211" s="24"/>
      <c r="AH211" s="24"/>
      <c r="AI211" s="24"/>
      <c r="AJ211" s="24"/>
      <c r="AK211" s="24"/>
      <c r="AL211" s="110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  <c r="CO211" s="24"/>
      <c r="CP211" s="24"/>
      <c r="CQ211" s="24"/>
      <c r="CR211" s="24"/>
      <c r="CS211" s="24"/>
      <c r="CT211" s="24"/>
      <c r="CU211" s="24"/>
      <c r="CV211" s="24"/>
      <c r="CW211" s="24"/>
      <c r="CX211" s="24"/>
      <c r="CY211" s="24"/>
      <c r="CZ211" s="24"/>
      <c r="DA211" s="24"/>
      <c r="DB211" s="24"/>
      <c r="DC211" s="24"/>
      <c r="DD211" s="24"/>
      <c r="DE211" s="24"/>
      <c r="DF211" s="24"/>
      <c r="DG211" s="24"/>
      <c r="DH211" s="24"/>
      <c r="DI211" s="24"/>
      <c r="DJ211" s="24"/>
      <c r="DK211" s="24"/>
      <c r="DL211" s="24"/>
      <c r="DM211" s="24"/>
      <c r="DN211" s="24"/>
      <c r="DO211" s="24"/>
      <c r="DP211" s="24"/>
      <c r="DQ211" s="24"/>
      <c r="DR211" s="24"/>
      <c r="DS211" s="24"/>
      <c r="DT211" s="24"/>
      <c r="DU211" s="24"/>
      <c r="DV211" s="24"/>
      <c r="DW211" s="24"/>
      <c r="DX211" s="24"/>
      <c r="DY211" s="24"/>
      <c r="DZ211" s="24"/>
      <c r="EA211" s="24"/>
      <c r="EB211" s="24"/>
      <c r="EC211" s="24"/>
      <c r="ED211" s="24"/>
      <c r="EE211" s="24"/>
      <c r="EF211" s="24"/>
      <c r="EG211" s="24"/>
      <c r="EH211" s="24"/>
      <c r="EI211" s="24"/>
      <c r="EJ211" s="24"/>
      <c r="EK211" s="24"/>
      <c r="EL211" s="24"/>
      <c r="EM211" s="24"/>
      <c r="EN211" s="24"/>
      <c r="EO211" s="24"/>
      <c r="EP211" s="24"/>
      <c r="EQ211" s="24"/>
      <c r="ER211" s="24"/>
      <c r="ES211" s="24"/>
      <c r="ET211" s="24"/>
      <c r="EU211" s="24"/>
      <c r="EV211" s="24"/>
      <c r="EW211" s="24"/>
      <c r="EX211" s="24"/>
      <c r="EY211" s="24"/>
      <c r="EZ211" s="24"/>
      <c r="FA211" s="24"/>
      <c r="FB211" s="24"/>
      <c r="FC211" s="24"/>
      <c r="FD211" s="24"/>
      <c r="FE211" s="24"/>
      <c r="FF211" s="24"/>
      <c r="FG211" s="24"/>
      <c r="FH211" s="24"/>
      <c r="FI211" s="24"/>
      <c r="FJ211" s="24"/>
      <c r="FK211" s="24"/>
      <c r="FL211" s="24"/>
      <c r="FM211" s="24"/>
      <c r="FN211" s="24"/>
      <c r="FO211" s="24"/>
      <c r="FP211" s="24"/>
      <c r="FQ211" s="24"/>
      <c r="FR211" s="24"/>
      <c r="FS211" s="24"/>
      <c r="FT211" s="24"/>
      <c r="FU211" s="24"/>
      <c r="FV211" s="24"/>
      <c r="FW211" s="24"/>
      <c r="FX211" s="24"/>
      <c r="FY211" s="24"/>
      <c r="FZ211" s="24"/>
      <c r="GA211" s="24"/>
      <c r="GB211" s="24"/>
      <c r="GC211" s="24"/>
      <c r="GD211" s="24"/>
      <c r="GE211" s="24"/>
      <c r="GF211" s="24"/>
      <c r="GG211" s="24"/>
      <c r="GH211" s="24"/>
      <c r="GI211" s="24"/>
      <c r="GJ211" s="24"/>
      <c r="GK211" s="24"/>
      <c r="GL211" s="24"/>
      <c r="GM211" s="24"/>
      <c r="GN211" s="24"/>
      <c r="GO211" s="24"/>
      <c r="GP211" s="24"/>
      <c r="GQ211" s="24"/>
      <c r="GR211" s="24"/>
      <c r="GS211" s="24"/>
      <c r="GT211" s="24"/>
      <c r="GU211" s="24"/>
      <c r="GV211" s="24"/>
      <c r="GW211" s="24"/>
      <c r="GX211" s="24"/>
      <c r="GY211" s="24"/>
      <c r="GZ211" s="24"/>
      <c r="HA211" s="24"/>
      <c r="HB211" s="24"/>
      <c r="HC211" s="24"/>
      <c r="HD211" s="24"/>
      <c r="HE211" s="24"/>
      <c r="HF211" s="24"/>
      <c r="HG211" s="24"/>
      <c r="HH211" s="24"/>
      <c r="HI211" s="24"/>
      <c r="HJ211" s="24"/>
    </row>
    <row r="212" spans="1:218" ht="24.95" customHeight="1" thickBot="1">
      <c r="A212" s="4708"/>
      <c r="B212" s="2101">
        <v>207</v>
      </c>
      <c r="C212" s="1783" t="s">
        <v>639</v>
      </c>
      <c r="D212" s="1784" t="s">
        <v>1384</v>
      </c>
      <c r="E212" s="1779" t="s">
        <v>1478</v>
      </c>
      <c r="F212" s="1751">
        <v>39.71</v>
      </c>
      <c r="G212" s="1736"/>
      <c r="H212" s="1736"/>
      <c r="I212" s="1736">
        <f>F212*0.3025</f>
        <v>12.012275000000001</v>
      </c>
      <c r="J212" s="3292" t="s">
        <v>3493</v>
      </c>
      <c r="K212" s="1057">
        <v>1647</v>
      </c>
      <c r="L212" s="1057">
        <v>1647</v>
      </c>
      <c r="M212" s="1067">
        <f t="shared" si="59"/>
        <v>0</v>
      </c>
      <c r="N212" s="1067">
        <v>364</v>
      </c>
      <c r="O212" s="1067">
        <v>364</v>
      </c>
      <c r="P212" s="1067">
        <f t="shared" si="47"/>
        <v>0</v>
      </c>
      <c r="Q212" s="1067"/>
      <c r="R212" s="1067"/>
      <c r="S212" s="1067">
        <f t="shared" si="58"/>
        <v>0</v>
      </c>
      <c r="T212" s="1057"/>
      <c r="U212" s="1057"/>
      <c r="V212" s="1057">
        <f t="shared" si="60"/>
        <v>0</v>
      </c>
      <c r="W212" s="761">
        <v>1</v>
      </c>
      <c r="X212" s="391">
        <f t="shared" si="53"/>
        <v>0</v>
      </c>
      <c r="Y212" s="391"/>
      <c r="Z212" s="1904" t="s">
        <v>2177</v>
      </c>
      <c r="AA212" s="24"/>
      <c r="AB212" s="24"/>
      <c r="AC212" s="24"/>
      <c r="AD212" s="24"/>
      <c r="AE212" s="964"/>
      <c r="AF212" s="964"/>
      <c r="AG212" s="24"/>
      <c r="AH212" s="24"/>
      <c r="AI212" s="24"/>
      <c r="AJ212" s="24"/>
      <c r="AK212" s="24"/>
      <c r="AL212" s="110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  <c r="CO212" s="24"/>
      <c r="CP212" s="24"/>
      <c r="CQ212" s="24"/>
      <c r="CR212" s="24"/>
      <c r="CS212" s="24"/>
      <c r="CT212" s="24"/>
      <c r="CU212" s="24"/>
      <c r="CV212" s="24"/>
      <c r="CW212" s="24"/>
      <c r="CX212" s="24"/>
      <c r="CY212" s="24"/>
      <c r="CZ212" s="24"/>
      <c r="DA212" s="24"/>
      <c r="DB212" s="24"/>
      <c r="DC212" s="24"/>
      <c r="DD212" s="24"/>
      <c r="DE212" s="24"/>
      <c r="DF212" s="24"/>
      <c r="DG212" s="24"/>
      <c r="DH212" s="24"/>
      <c r="DI212" s="24"/>
      <c r="DJ212" s="24"/>
      <c r="DK212" s="24"/>
      <c r="DL212" s="24"/>
      <c r="DM212" s="24"/>
      <c r="DN212" s="24"/>
      <c r="DO212" s="24"/>
      <c r="DP212" s="24"/>
      <c r="DQ212" s="24"/>
      <c r="DR212" s="24"/>
      <c r="DS212" s="24"/>
      <c r="DT212" s="24"/>
      <c r="DU212" s="24"/>
      <c r="DV212" s="24"/>
      <c r="DW212" s="24"/>
      <c r="DX212" s="24"/>
      <c r="DY212" s="24"/>
      <c r="DZ212" s="24"/>
      <c r="EA212" s="24"/>
      <c r="EB212" s="24"/>
      <c r="EC212" s="24"/>
      <c r="ED212" s="24"/>
      <c r="EE212" s="24"/>
      <c r="EF212" s="24"/>
      <c r="EG212" s="24"/>
      <c r="EH212" s="24"/>
      <c r="EI212" s="24"/>
      <c r="EJ212" s="24"/>
      <c r="EK212" s="24"/>
      <c r="EL212" s="24"/>
      <c r="EM212" s="24"/>
      <c r="EN212" s="24"/>
      <c r="EO212" s="24"/>
      <c r="EP212" s="24"/>
      <c r="EQ212" s="24"/>
      <c r="ER212" s="24"/>
      <c r="ES212" s="24"/>
      <c r="ET212" s="24"/>
      <c r="EU212" s="24"/>
      <c r="EV212" s="24"/>
      <c r="EW212" s="24"/>
      <c r="EX212" s="24"/>
      <c r="EY212" s="24"/>
      <c r="EZ212" s="24"/>
      <c r="FA212" s="24"/>
      <c r="FB212" s="24"/>
      <c r="FC212" s="24"/>
      <c r="FD212" s="24"/>
      <c r="FE212" s="24"/>
      <c r="FF212" s="24"/>
      <c r="FG212" s="24"/>
      <c r="FH212" s="24"/>
      <c r="FI212" s="24"/>
      <c r="FJ212" s="24"/>
      <c r="FK212" s="24"/>
      <c r="FL212" s="24"/>
      <c r="FM212" s="24"/>
      <c r="FN212" s="24"/>
      <c r="FO212" s="24"/>
      <c r="FP212" s="24"/>
      <c r="FQ212" s="24"/>
      <c r="FR212" s="24"/>
      <c r="FS212" s="24"/>
      <c r="FT212" s="24"/>
      <c r="FU212" s="24"/>
      <c r="FV212" s="24"/>
      <c r="FW212" s="24"/>
      <c r="FX212" s="24"/>
      <c r="FY212" s="24"/>
      <c r="FZ212" s="24"/>
      <c r="GA212" s="24"/>
      <c r="GB212" s="24"/>
      <c r="GC212" s="24"/>
      <c r="GD212" s="24"/>
      <c r="GE212" s="24"/>
      <c r="GF212" s="24"/>
      <c r="GG212" s="24"/>
      <c r="GH212" s="24"/>
      <c r="GI212" s="24"/>
      <c r="GJ212" s="24"/>
      <c r="GK212" s="24"/>
      <c r="GL212" s="24"/>
      <c r="GM212" s="24"/>
      <c r="GN212" s="24"/>
      <c r="GO212" s="24"/>
      <c r="GP212" s="24"/>
      <c r="GQ212" s="24"/>
      <c r="GR212" s="24"/>
      <c r="GS212" s="24"/>
      <c r="GT212" s="24"/>
      <c r="GU212" s="24"/>
      <c r="GV212" s="24"/>
      <c r="GW212" s="24"/>
      <c r="GX212" s="24"/>
      <c r="GY212" s="24"/>
      <c r="GZ212" s="24"/>
      <c r="HA212" s="24"/>
      <c r="HB212" s="24"/>
      <c r="HC212" s="24"/>
      <c r="HD212" s="24"/>
      <c r="HE212" s="24"/>
      <c r="HF212" s="24"/>
      <c r="HG212" s="24"/>
      <c r="HH212" s="24"/>
      <c r="HI212" s="24"/>
      <c r="HJ212" s="24"/>
    </row>
    <row r="213" spans="1:218" ht="24.95" customHeight="1">
      <c r="A213" s="4708"/>
      <c r="B213" s="2101">
        <v>208</v>
      </c>
      <c r="C213" s="1783" t="s">
        <v>639</v>
      </c>
      <c r="D213" s="1784" t="s">
        <v>1384</v>
      </c>
      <c r="E213" s="1779" t="s">
        <v>1837</v>
      </c>
      <c r="F213" s="3474">
        <v>923.69</v>
      </c>
      <c r="G213" s="3474"/>
      <c r="H213" s="3474"/>
      <c r="I213" s="3474">
        <f>296.21-16.79</f>
        <v>279.41999999999996</v>
      </c>
      <c r="J213" s="3292" t="s">
        <v>1995</v>
      </c>
      <c r="K213" s="1057"/>
      <c r="L213" s="1057"/>
      <c r="M213" s="1067"/>
      <c r="N213" s="1067"/>
      <c r="O213" s="1067"/>
      <c r="P213" s="1067"/>
      <c r="Q213" s="1067"/>
      <c r="R213" s="1067">
        <f>'A동 더비앙 계량기'!J89</f>
        <v>10430.996429998095</v>
      </c>
      <c r="S213" s="1067">
        <f t="shared" si="58"/>
        <v>10430.996429998095</v>
      </c>
      <c r="T213" s="1057"/>
      <c r="U213" s="1057"/>
      <c r="V213" s="1057">
        <f t="shared" si="60"/>
        <v>0</v>
      </c>
      <c r="W213" s="761">
        <v>1</v>
      </c>
      <c r="X213" s="391"/>
      <c r="Y213" s="391"/>
      <c r="Z213" s="1098" t="s">
        <v>1610</v>
      </c>
      <c r="AA213" s="1099" t="s">
        <v>238</v>
      </c>
      <c r="AB213" s="1099" t="s">
        <v>235</v>
      </c>
      <c r="AC213" s="1108" t="s">
        <v>1612</v>
      </c>
      <c r="AD213" s="1114" t="s">
        <v>170</v>
      </c>
      <c r="AE213" s="1100" t="s">
        <v>1613</v>
      </c>
      <c r="AF213" s="830"/>
      <c r="AG213" s="24"/>
      <c r="AH213" s="24"/>
      <c r="AI213" s="24"/>
      <c r="AJ213" s="24"/>
      <c r="AK213" s="24"/>
      <c r="AL213" s="110"/>
      <c r="AM213" s="24"/>
      <c r="AN213" s="24"/>
      <c r="AO213" s="24"/>
      <c r="AP213" s="24"/>
      <c r="AQ213" s="24"/>
      <c r="AR213" s="24"/>
      <c r="AS213" s="24"/>
      <c r="AT213" s="24"/>
      <c r="AU213" s="24"/>
      <c r="AV213" s="24"/>
      <c r="AW213" s="24"/>
      <c r="AX213" s="24"/>
      <c r="AY213" s="24"/>
      <c r="AZ213" s="24"/>
      <c r="BA213" s="24"/>
      <c r="BB213" s="24"/>
      <c r="BC213" s="2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  <c r="CO213" s="24"/>
      <c r="CP213" s="24"/>
      <c r="CQ213" s="24"/>
      <c r="CR213" s="24"/>
      <c r="CS213" s="24"/>
      <c r="CT213" s="24"/>
      <c r="CU213" s="24"/>
      <c r="CV213" s="24"/>
      <c r="CW213" s="24"/>
      <c r="CX213" s="24"/>
      <c r="CY213" s="24"/>
      <c r="CZ213" s="24"/>
      <c r="DA213" s="24"/>
      <c r="DB213" s="24"/>
      <c r="DC213" s="24"/>
      <c r="DD213" s="24"/>
      <c r="DE213" s="24"/>
      <c r="DF213" s="24"/>
      <c r="DG213" s="24"/>
      <c r="DH213" s="24"/>
      <c r="DI213" s="24"/>
      <c r="DJ213" s="24"/>
      <c r="DK213" s="24"/>
      <c r="DL213" s="24"/>
      <c r="DM213" s="24"/>
      <c r="DN213" s="24"/>
      <c r="DO213" s="24"/>
      <c r="DP213" s="24"/>
      <c r="DQ213" s="24"/>
      <c r="DR213" s="24"/>
      <c r="DS213" s="24"/>
      <c r="DT213" s="24"/>
      <c r="DU213" s="24"/>
      <c r="DV213" s="24"/>
      <c r="DW213" s="24"/>
      <c r="DX213" s="24"/>
      <c r="DY213" s="24"/>
      <c r="DZ213" s="24"/>
      <c r="EA213" s="24"/>
      <c r="EB213" s="24"/>
      <c r="EC213" s="24"/>
      <c r="ED213" s="24"/>
      <c r="EE213" s="24"/>
      <c r="EF213" s="24"/>
      <c r="EG213" s="24"/>
      <c r="EH213" s="24"/>
      <c r="EI213" s="24"/>
      <c r="EJ213" s="24"/>
      <c r="EK213" s="24"/>
      <c r="EL213" s="24"/>
      <c r="EM213" s="24"/>
      <c r="EN213" s="24"/>
      <c r="EO213" s="24"/>
      <c r="EP213" s="24"/>
      <c r="EQ213" s="24"/>
      <c r="ER213" s="24"/>
      <c r="ES213" s="24"/>
      <c r="ET213" s="24"/>
      <c r="EU213" s="24"/>
      <c r="EV213" s="24"/>
      <c r="EW213" s="24"/>
      <c r="EX213" s="24"/>
      <c r="EY213" s="24"/>
      <c r="EZ213" s="24"/>
      <c r="FA213" s="24"/>
      <c r="FB213" s="24"/>
      <c r="FC213" s="24"/>
      <c r="FD213" s="24"/>
      <c r="FE213" s="24"/>
      <c r="FF213" s="24"/>
      <c r="FG213" s="24"/>
      <c r="FH213" s="24"/>
      <c r="FI213" s="24"/>
      <c r="FJ213" s="24"/>
      <c r="FK213" s="24"/>
      <c r="FL213" s="24"/>
      <c r="FM213" s="24"/>
      <c r="FN213" s="24"/>
      <c r="FO213" s="24"/>
      <c r="FP213" s="24"/>
      <c r="FQ213" s="24"/>
      <c r="FR213" s="24"/>
      <c r="FS213" s="24"/>
      <c r="FT213" s="24"/>
      <c r="FU213" s="24"/>
      <c r="FV213" s="24"/>
      <c r="FW213" s="24"/>
      <c r="FX213" s="24"/>
      <c r="FY213" s="24"/>
      <c r="FZ213" s="24"/>
      <c r="GA213" s="24"/>
      <c r="GB213" s="24"/>
      <c r="GC213" s="24"/>
      <c r="GD213" s="24"/>
      <c r="GE213" s="24"/>
      <c r="GF213" s="24"/>
      <c r="GG213" s="24"/>
      <c r="GH213" s="24"/>
      <c r="GI213" s="24"/>
      <c r="GJ213" s="24"/>
      <c r="GK213" s="24"/>
      <c r="GL213" s="24"/>
      <c r="GM213" s="24"/>
      <c r="GN213" s="24"/>
      <c r="GO213" s="24"/>
      <c r="GP213" s="24"/>
      <c r="GQ213" s="24"/>
      <c r="GR213" s="24"/>
      <c r="GS213" s="24"/>
      <c r="GT213" s="24"/>
      <c r="GU213" s="24"/>
      <c r="GV213" s="24"/>
      <c r="GW213" s="24"/>
      <c r="GX213" s="24"/>
      <c r="GY213" s="24"/>
      <c r="GZ213" s="24"/>
      <c r="HA213" s="24"/>
      <c r="HB213" s="24"/>
      <c r="HC213" s="24"/>
      <c r="HD213" s="24"/>
      <c r="HE213" s="24"/>
      <c r="HF213" s="24"/>
      <c r="HG213" s="24"/>
      <c r="HH213" s="24"/>
      <c r="HI213" s="24"/>
      <c r="HJ213" s="24"/>
    </row>
    <row r="214" spans="1:218" ht="24.95" customHeight="1">
      <c r="A214" s="4709"/>
      <c r="B214" s="2222">
        <v>209</v>
      </c>
      <c r="C214" s="2223" t="s">
        <v>639</v>
      </c>
      <c r="D214" s="2224" t="s">
        <v>633</v>
      </c>
      <c r="E214" s="3109"/>
      <c r="F214" s="1931">
        <v>7169.96</v>
      </c>
      <c r="G214" s="2271"/>
      <c r="H214" s="2271"/>
      <c r="I214" s="2271">
        <f>F214*0.3025</f>
        <v>2168.9128999999998</v>
      </c>
      <c r="J214" s="3230" t="s">
        <v>1164</v>
      </c>
      <c r="K214" s="1936">
        <f>N256</f>
        <v>66923</v>
      </c>
      <c r="L214" s="1936">
        <f>O256</f>
        <v>68003</v>
      </c>
      <c r="M214" s="1936">
        <f>P251</f>
        <v>1080</v>
      </c>
      <c r="N214" s="1058"/>
      <c r="O214" s="1058"/>
      <c r="P214" s="1058">
        <f>O214-N214</f>
        <v>0</v>
      </c>
      <c r="Q214" s="2905"/>
      <c r="R214" s="2905">
        <f>'A동 메리빌리아 계량기'!M29</f>
        <v>37770.300000000025</v>
      </c>
      <c r="S214" s="2905">
        <f t="shared" si="58"/>
        <v>37770.300000000025</v>
      </c>
      <c r="T214" s="1058"/>
      <c r="U214" s="1058"/>
      <c r="V214" s="1058">
        <f>U214-T214</f>
        <v>0</v>
      </c>
      <c r="W214" s="2030">
        <v>1</v>
      </c>
      <c r="X214" s="391"/>
      <c r="Y214" s="391"/>
      <c r="Z214" s="1025" t="s">
        <v>2105</v>
      </c>
      <c r="AA214" s="1909">
        <v>11135</v>
      </c>
      <c r="AB214" s="1909">
        <v>11430</v>
      </c>
      <c r="AC214" s="1113">
        <v>30</v>
      </c>
      <c r="AD214" s="1927">
        <f>(AB214*AC214)-(AA214*AC214)</f>
        <v>8850</v>
      </c>
      <c r="AE214" s="1111" t="s">
        <v>1614</v>
      </c>
      <c r="AF214" s="1071"/>
      <c r="AI214" s="24"/>
      <c r="AJ214" s="24"/>
      <c r="AK214" s="24"/>
      <c r="AL214" s="110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  <c r="CO214" s="24"/>
      <c r="CP214" s="24"/>
      <c r="CQ214" s="24"/>
      <c r="CR214" s="24"/>
      <c r="CS214" s="24"/>
      <c r="CT214" s="24"/>
      <c r="CU214" s="24"/>
      <c r="CV214" s="24"/>
      <c r="CW214" s="24"/>
      <c r="CX214" s="24"/>
      <c r="CY214" s="24"/>
      <c r="CZ214" s="24"/>
      <c r="DA214" s="24"/>
      <c r="DB214" s="24"/>
      <c r="DC214" s="24"/>
      <c r="DD214" s="24"/>
      <c r="DE214" s="24"/>
      <c r="DF214" s="24"/>
      <c r="DG214" s="24"/>
      <c r="DH214" s="24"/>
      <c r="DI214" s="24"/>
      <c r="DJ214" s="24"/>
      <c r="DK214" s="24"/>
      <c r="DL214" s="24"/>
      <c r="DM214" s="24"/>
      <c r="DN214" s="24"/>
      <c r="DO214" s="24"/>
      <c r="DP214" s="24"/>
      <c r="DQ214" s="24"/>
      <c r="DR214" s="24"/>
      <c r="DS214" s="24"/>
      <c r="DT214" s="24"/>
      <c r="DU214" s="24"/>
      <c r="DV214" s="24"/>
      <c r="DW214" s="24"/>
      <c r="DX214" s="24"/>
      <c r="DY214" s="24"/>
      <c r="DZ214" s="24"/>
      <c r="EA214" s="24"/>
      <c r="EB214" s="24"/>
      <c r="EC214" s="24"/>
      <c r="ED214" s="24"/>
      <c r="EE214" s="24"/>
      <c r="EF214" s="24"/>
      <c r="EG214" s="24"/>
      <c r="EH214" s="24"/>
      <c r="EI214" s="24"/>
      <c r="EJ214" s="24"/>
      <c r="EK214" s="24"/>
      <c r="EL214" s="24"/>
      <c r="EM214" s="24"/>
      <c r="EN214" s="24"/>
      <c r="EO214" s="24"/>
      <c r="EP214" s="24"/>
      <c r="EQ214" s="24"/>
      <c r="ER214" s="24"/>
      <c r="ES214" s="24"/>
      <c r="ET214" s="24"/>
      <c r="EU214" s="24"/>
      <c r="EV214" s="24"/>
      <c r="EW214" s="24"/>
      <c r="EX214" s="24"/>
      <c r="EY214" s="24"/>
      <c r="EZ214" s="24"/>
      <c r="FA214" s="24"/>
      <c r="FB214" s="24"/>
      <c r="FC214" s="24"/>
      <c r="FD214" s="24"/>
      <c r="FE214" s="24"/>
      <c r="FF214" s="24"/>
      <c r="FG214" s="24"/>
      <c r="FH214" s="24"/>
      <c r="FI214" s="24"/>
      <c r="FJ214" s="24"/>
      <c r="FK214" s="24"/>
      <c r="FL214" s="24"/>
      <c r="FM214" s="24"/>
      <c r="FN214" s="24"/>
      <c r="FO214" s="24"/>
      <c r="FP214" s="24"/>
      <c r="FQ214" s="24"/>
      <c r="FR214" s="24"/>
      <c r="FS214" s="24"/>
      <c r="FT214" s="24"/>
      <c r="FU214" s="24"/>
      <c r="FV214" s="24"/>
      <c r="FW214" s="24"/>
      <c r="FX214" s="24"/>
      <c r="FY214" s="24"/>
      <c r="FZ214" s="24"/>
      <c r="GA214" s="24"/>
      <c r="GB214" s="24"/>
      <c r="GC214" s="24"/>
      <c r="GD214" s="24"/>
      <c r="GE214" s="24"/>
      <c r="GF214" s="24"/>
      <c r="GG214" s="24"/>
      <c r="GH214" s="24"/>
      <c r="GI214" s="24"/>
      <c r="GJ214" s="24"/>
      <c r="GK214" s="24"/>
      <c r="GL214" s="24"/>
      <c r="GM214" s="24"/>
      <c r="GN214" s="24"/>
      <c r="GO214" s="24"/>
      <c r="GP214" s="24"/>
      <c r="GQ214" s="24"/>
      <c r="GR214" s="24"/>
      <c r="GS214" s="24"/>
      <c r="GT214" s="24"/>
      <c r="GU214" s="24"/>
      <c r="GV214" s="24"/>
      <c r="GW214" s="24"/>
      <c r="GX214" s="24"/>
      <c r="GY214" s="24"/>
      <c r="GZ214" s="24"/>
      <c r="HA214" s="24"/>
      <c r="HB214" s="24"/>
      <c r="HC214" s="24"/>
      <c r="HD214" s="24"/>
      <c r="HE214" s="24"/>
      <c r="HF214" s="24"/>
      <c r="HG214" s="24"/>
      <c r="HH214" s="24"/>
      <c r="HI214" s="24"/>
      <c r="HJ214" s="24"/>
    </row>
    <row r="215" spans="1:218" ht="24.95" customHeight="1">
      <c r="A215" s="4308" t="s">
        <v>152</v>
      </c>
      <c r="B215" s="4308"/>
      <c r="C215" s="4308"/>
      <c r="D215" s="4308"/>
      <c r="E215" s="1555"/>
      <c r="F215" s="2047">
        <f>SUM(F6:F28)</f>
        <v>13324.019999999999</v>
      </c>
      <c r="G215" s="2047"/>
      <c r="H215" s="2047"/>
      <c r="I215" s="2047">
        <f t="shared" ref="I215:V215" si="61">SUM(I6:I28)</f>
        <v>4030.5149749999996</v>
      </c>
      <c r="J215" s="2047">
        <f t="shared" si="61"/>
        <v>0</v>
      </c>
      <c r="K215" s="685">
        <f t="shared" si="61"/>
        <v>52483</v>
      </c>
      <c r="L215" s="685">
        <f t="shared" si="61"/>
        <v>53229</v>
      </c>
      <c r="M215" s="685">
        <f t="shared" si="61"/>
        <v>746</v>
      </c>
      <c r="N215" s="685">
        <f t="shared" si="61"/>
        <v>33418</v>
      </c>
      <c r="O215" s="685">
        <f t="shared" si="61"/>
        <v>34315</v>
      </c>
      <c r="P215" s="685">
        <f t="shared" si="61"/>
        <v>897</v>
      </c>
      <c r="Q215" s="685">
        <f t="shared" si="61"/>
        <v>7489550.2999999998</v>
      </c>
      <c r="R215" s="685">
        <f t="shared" si="61"/>
        <v>7647408.4000000004</v>
      </c>
      <c r="S215" s="685">
        <f t="shared" si="61"/>
        <v>254671.1</v>
      </c>
      <c r="T215" s="685">
        <f t="shared" si="61"/>
        <v>106021</v>
      </c>
      <c r="U215" s="685">
        <f t="shared" si="61"/>
        <v>106149.55850000001</v>
      </c>
      <c r="V215" s="685">
        <f t="shared" si="61"/>
        <v>131.55849999999995</v>
      </c>
      <c r="W215" s="243"/>
      <c r="X215" s="4"/>
      <c r="Y215" s="4"/>
      <c r="Z215" s="1025" t="s">
        <v>2106</v>
      </c>
      <c r="AA215" s="1910">
        <v>10168</v>
      </c>
      <c r="AB215" s="1910">
        <v>10302</v>
      </c>
      <c r="AC215" s="1113">
        <v>40</v>
      </c>
      <c r="AD215" s="1927">
        <f>(AB215*AC215)-(AA215*AC215)</f>
        <v>5360</v>
      </c>
      <c r="AE215" s="1111" t="s">
        <v>1615</v>
      </c>
      <c r="AI215" s="24"/>
      <c r="AJ215" s="24"/>
      <c r="AK215" s="294"/>
      <c r="AL215" s="110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AY215" s="24"/>
      <c r="AZ215" s="24"/>
      <c r="BA215" s="24"/>
      <c r="BB215" s="24"/>
      <c r="BC215" s="2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  <c r="CO215" s="24"/>
      <c r="CP215" s="24"/>
      <c r="CQ215" s="24"/>
      <c r="CR215" s="24"/>
      <c r="CS215" s="24"/>
      <c r="CT215" s="24"/>
      <c r="CU215" s="24"/>
      <c r="CV215" s="24"/>
      <c r="CW215" s="24"/>
      <c r="CX215" s="24"/>
      <c r="CY215" s="24"/>
      <c r="CZ215" s="24"/>
      <c r="DA215" s="24"/>
      <c r="DB215" s="24"/>
      <c r="DC215" s="24"/>
      <c r="DD215" s="24"/>
      <c r="DE215" s="24"/>
      <c r="DF215" s="24"/>
      <c r="DG215" s="24"/>
      <c r="DH215" s="24"/>
      <c r="DI215" s="24"/>
      <c r="DJ215" s="24"/>
      <c r="DK215" s="24"/>
      <c r="DL215" s="24"/>
      <c r="DM215" s="24"/>
      <c r="DN215" s="24"/>
      <c r="DO215" s="24"/>
      <c r="DP215" s="24"/>
      <c r="DQ215" s="24"/>
      <c r="DR215" s="24"/>
      <c r="DS215" s="24"/>
      <c r="DT215" s="24"/>
      <c r="DU215" s="24"/>
      <c r="DV215" s="24"/>
      <c r="DW215" s="24"/>
      <c r="DX215" s="24"/>
      <c r="DY215" s="24"/>
      <c r="DZ215" s="24"/>
      <c r="EA215" s="24"/>
      <c r="EB215" s="24"/>
      <c r="EC215" s="24"/>
      <c r="ED215" s="24"/>
      <c r="EE215" s="24"/>
      <c r="EF215" s="24"/>
      <c r="EG215" s="24"/>
      <c r="EH215" s="24"/>
      <c r="EI215" s="24"/>
      <c r="EJ215" s="24"/>
      <c r="EK215" s="24"/>
      <c r="EL215" s="24"/>
      <c r="EM215" s="24"/>
      <c r="EN215" s="24"/>
      <c r="EO215" s="24"/>
      <c r="EP215" s="24"/>
      <c r="EQ215" s="24"/>
      <c r="ER215" s="24"/>
      <c r="ES215" s="24"/>
      <c r="ET215" s="24"/>
      <c r="EU215" s="24"/>
      <c r="EV215" s="24"/>
      <c r="EW215" s="24"/>
      <c r="EX215" s="24"/>
      <c r="EY215" s="24"/>
      <c r="EZ215" s="24"/>
      <c r="FA215" s="24"/>
      <c r="FB215" s="24"/>
      <c r="FC215" s="24"/>
      <c r="FD215" s="24"/>
      <c r="FE215" s="24"/>
      <c r="FF215" s="24"/>
      <c r="FG215" s="24"/>
      <c r="FH215" s="24"/>
      <c r="FI215" s="24"/>
      <c r="FJ215" s="24"/>
      <c r="FK215" s="24"/>
      <c r="FL215" s="24"/>
      <c r="FM215" s="24"/>
      <c r="FN215" s="24"/>
      <c r="FO215" s="24"/>
      <c r="FP215" s="24"/>
      <c r="FQ215" s="24"/>
      <c r="FR215" s="24"/>
      <c r="FS215" s="24"/>
      <c r="FT215" s="24"/>
      <c r="FU215" s="24"/>
      <c r="FV215" s="24"/>
      <c r="FW215" s="24"/>
      <c r="FX215" s="24"/>
      <c r="FY215" s="24"/>
      <c r="FZ215" s="24"/>
      <c r="GA215" s="24"/>
      <c r="GB215" s="24"/>
      <c r="GC215" s="24"/>
      <c r="GD215" s="24"/>
      <c r="GE215" s="24"/>
      <c r="GF215" s="24"/>
      <c r="GG215" s="24"/>
      <c r="GH215" s="24"/>
      <c r="GI215" s="24"/>
      <c r="GJ215" s="24"/>
      <c r="GK215" s="24"/>
      <c r="GL215" s="24"/>
      <c r="GM215" s="24"/>
      <c r="GN215" s="24"/>
      <c r="GO215" s="24"/>
      <c r="GP215" s="24"/>
      <c r="GQ215" s="24"/>
      <c r="GR215" s="24"/>
      <c r="GS215" s="24"/>
      <c r="GT215" s="24"/>
      <c r="GU215" s="24"/>
      <c r="GV215" s="24"/>
      <c r="GW215" s="24"/>
      <c r="GX215" s="24"/>
      <c r="GY215" s="24"/>
      <c r="GZ215" s="24"/>
      <c r="HA215" s="24"/>
      <c r="HB215" s="24"/>
      <c r="HC215" s="24"/>
      <c r="HD215" s="24"/>
      <c r="HE215" s="24"/>
      <c r="HF215" s="24"/>
      <c r="HG215" s="24"/>
      <c r="HH215" s="24"/>
      <c r="HI215" s="24"/>
      <c r="HJ215" s="24"/>
    </row>
    <row r="216" spans="1:218" ht="24.95" customHeight="1">
      <c r="A216" s="4308" t="s">
        <v>160</v>
      </c>
      <c r="B216" s="4308"/>
      <c r="C216" s="4308"/>
      <c r="D216" s="4308"/>
      <c r="E216" s="1556"/>
      <c r="F216" s="1557">
        <f t="shared" ref="F216:V216" si="62">SUM(F29:F75)</f>
        <v>9950.18</v>
      </c>
      <c r="G216" s="1557">
        <f t="shared" si="62"/>
        <v>0</v>
      </c>
      <c r="H216" s="1557">
        <f t="shared" si="62"/>
        <v>0</v>
      </c>
      <c r="I216" s="1557">
        <f t="shared" si="62"/>
        <v>3009.944300000001</v>
      </c>
      <c r="J216" s="1557">
        <f t="shared" si="62"/>
        <v>0</v>
      </c>
      <c r="K216" s="685">
        <f t="shared" si="62"/>
        <v>170476</v>
      </c>
      <c r="L216" s="685">
        <f t="shared" si="62"/>
        <v>171931</v>
      </c>
      <c r="M216" s="685">
        <f t="shared" si="62"/>
        <v>1455</v>
      </c>
      <c r="N216" s="685">
        <f t="shared" si="62"/>
        <v>143128</v>
      </c>
      <c r="O216" s="685">
        <f t="shared" si="62"/>
        <v>145407</v>
      </c>
      <c r="P216" s="685">
        <f t="shared" si="62"/>
        <v>2279</v>
      </c>
      <c r="Q216" s="685">
        <f t="shared" si="62"/>
        <v>7823548.5</v>
      </c>
      <c r="R216" s="685">
        <f t="shared" si="62"/>
        <v>8029909.7000000002</v>
      </c>
      <c r="S216" s="685">
        <f t="shared" si="62"/>
        <v>171413</v>
      </c>
      <c r="T216" s="685">
        <f t="shared" si="62"/>
        <v>46192</v>
      </c>
      <c r="U216" s="685">
        <f t="shared" si="62"/>
        <v>47312</v>
      </c>
      <c r="V216" s="685">
        <f t="shared" si="62"/>
        <v>328.04999999999995</v>
      </c>
      <c r="W216" s="393"/>
      <c r="X216" s="4"/>
      <c r="Y216" s="4"/>
      <c r="Z216" s="1908" t="s">
        <v>2107</v>
      </c>
      <c r="AA216" s="1910">
        <v>38624.300000000003</v>
      </c>
      <c r="AB216" s="1910">
        <v>39125.800000000003</v>
      </c>
      <c r="AC216" s="1113">
        <v>1</v>
      </c>
      <c r="AD216" s="1927">
        <f>(AB216*AC216)-(AA216*AC216)</f>
        <v>501.5</v>
      </c>
      <c r="AE216" s="1111" t="s">
        <v>2150</v>
      </c>
      <c r="AF216" s="1071"/>
      <c r="AG216" s="24"/>
      <c r="AH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  <c r="CO216" s="24"/>
      <c r="CP216" s="24"/>
      <c r="CQ216" s="24"/>
      <c r="CR216" s="24"/>
      <c r="CS216" s="24"/>
      <c r="CT216" s="24"/>
      <c r="CU216" s="24"/>
      <c r="CV216" s="24"/>
      <c r="CW216" s="24"/>
      <c r="CX216" s="24"/>
      <c r="CY216" s="24"/>
      <c r="CZ216" s="24"/>
      <c r="DA216" s="24"/>
      <c r="DB216" s="24"/>
      <c r="DC216" s="24"/>
      <c r="DD216" s="24"/>
      <c r="DE216" s="24"/>
      <c r="DF216" s="24"/>
      <c r="DG216" s="24"/>
      <c r="DH216" s="24"/>
      <c r="DI216" s="24"/>
      <c r="DJ216" s="24"/>
      <c r="DK216" s="24"/>
      <c r="DL216" s="24"/>
      <c r="DM216" s="24"/>
      <c r="DN216" s="24"/>
      <c r="DO216" s="24"/>
      <c r="DP216" s="24"/>
      <c r="DQ216" s="24"/>
      <c r="DR216" s="24"/>
      <c r="DS216" s="24"/>
      <c r="DT216" s="24"/>
      <c r="DU216" s="24"/>
      <c r="DV216" s="24"/>
      <c r="DW216" s="24"/>
      <c r="DX216" s="24"/>
      <c r="DY216" s="24"/>
      <c r="DZ216" s="24"/>
      <c r="EA216" s="24"/>
      <c r="EB216" s="24"/>
      <c r="EC216" s="24"/>
      <c r="ED216" s="24"/>
      <c r="EE216" s="24"/>
      <c r="EF216" s="24"/>
      <c r="EG216" s="24"/>
      <c r="EH216" s="24"/>
      <c r="EI216" s="24"/>
      <c r="EJ216" s="24"/>
      <c r="EK216" s="24"/>
      <c r="EL216" s="24"/>
      <c r="EM216" s="24"/>
      <c r="EN216" s="24"/>
      <c r="EO216" s="24"/>
      <c r="EP216" s="24"/>
      <c r="EQ216" s="24"/>
      <c r="ER216" s="24"/>
      <c r="ES216" s="24"/>
      <c r="ET216" s="24"/>
      <c r="EU216" s="24"/>
      <c r="EV216" s="24"/>
      <c r="EW216" s="24"/>
      <c r="EX216" s="24"/>
      <c r="EY216" s="24"/>
      <c r="EZ216" s="24"/>
      <c r="FA216" s="24"/>
      <c r="FB216" s="24"/>
      <c r="FC216" s="24"/>
      <c r="FD216" s="24"/>
      <c r="FE216" s="24"/>
      <c r="FF216" s="24"/>
      <c r="FG216" s="24"/>
      <c r="FH216" s="24"/>
      <c r="FI216" s="24"/>
      <c r="FJ216" s="24"/>
      <c r="FK216" s="24"/>
      <c r="FL216" s="24"/>
      <c r="FM216" s="24"/>
      <c r="FN216" s="24"/>
      <c r="FO216" s="24"/>
      <c r="FP216" s="24"/>
      <c r="FQ216" s="24"/>
      <c r="FR216" s="24"/>
      <c r="FS216" s="24"/>
      <c r="FT216" s="24"/>
      <c r="FU216" s="24"/>
      <c r="FV216" s="24"/>
      <c r="FW216" s="24"/>
      <c r="FX216" s="24"/>
      <c r="FY216" s="24"/>
      <c r="FZ216" s="24"/>
      <c r="GA216" s="24"/>
      <c r="GB216" s="24"/>
      <c r="GC216" s="24"/>
      <c r="GD216" s="24"/>
      <c r="GE216" s="24"/>
      <c r="GF216" s="24"/>
      <c r="GG216" s="24"/>
      <c r="GH216" s="24"/>
      <c r="GI216" s="24"/>
      <c r="GJ216" s="24"/>
      <c r="GK216" s="24"/>
      <c r="GL216" s="24"/>
      <c r="GM216" s="24"/>
      <c r="GN216" s="24"/>
      <c r="GO216" s="24"/>
      <c r="GP216" s="24"/>
      <c r="GQ216" s="24"/>
      <c r="GR216" s="24"/>
      <c r="GS216" s="24"/>
      <c r="GT216" s="24"/>
      <c r="GU216" s="24"/>
      <c r="GV216" s="24"/>
      <c r="GW216" s="24"/>
      <c r="GX216" s="24"/>
      <c r="GY216" s="24"/>
      <c r="GZ216" s="24"/>
      <c r="HA216" s="24"/>
      <c r="HB216" s="24"/>
      <c r="HC216" s="24"/>
      <c r="HD216" s="24"/>
      <c r="HE216" s="24"/>
      <c r="HF216" s="24"/>
      <c r="HG216" s="24"/>
      <c r="HH216" s="24"/>
      <c r="HI216" s="24"/>
      <c r="HJ216" s="24"/>
    </row>
    <row r="217" spans="1:218" ht="24.95" customHeight="1">
      <c r="A217" s="4308" t="s">
        <v>153</v>
      </c>
      <c r="B217" s="4308"/>
      <c r="C217" s="4308"/>
      <c r="D217" s="4308"/>
      <c r="E217" s="1556"/>
      <c r="F217" s="1557">
        <f>SUM(F76:H138)</f>
        <v>10965.869999999999</v>
      </c>
      <c r="G217" s="1557">
        <f>SUM(G75:G134)</f>
        <v>0</v>
      </c>
      <c r="H217" s="1557">
        <f>SUM(H75:H134)</f>
        <v>0</v>
      </c>
      <c r="I217" s="1557">
        <f>SUM(I76:I138)</f>
        <v>3317.1824500000002</v>
      </c>
      <c r="J217" s="1557">
        <f>SUM(J75:J134)</f>
        <v>0</v>
      </c>
      <c r="K217" s="685">
        <f t="shared" ref="K217:V217" si="63">SUM(K76:K138)</f>
        <v>173345</v>
      </c>
      <c r="L217" s="685">
        <f t="shared" si="63"/>
        <v>176026</v>
      </c>
      <c r="M217" s="685">
        <f t="shared" si="63"/>
        <v>2726.25</v>
      </c>
      <c r="N217" s="685">
        <f t="shared" si="63"/>
        <v>153198</v>
      </c>
      <c r="O217" s="685">
        <f t="shared" si="63"/>
        <v>156246</v>
      </c>
      <c r="P217" s="685">
        <f t="shared" si="63"/>
        <v>3181.75</v>
      </c>
      <c r="Q217" s="685">
        <f t="shared" si="63"/>
        <v>12968051.699999999</v>
      </c>
      <c r="R217" s="685">
        <f t="shared" si="63"/>
        <v>13276926</v>
      </c>
      <c r="S217" s="685">
        <f t="shared" si="63"/>
        <v>265373.30000000005</v>
      </c>
      <c r="T217" s="685">
        <f t="shared" si="63"/>
        <v>60222</v>
      </c>
      <c r="U217" s="685">
        <f t="shared" si="63"/>
        <v>60544.2209</v>
      </c>
      <c r="V217" s="685">
        <f t="shared" si="63"/>
        <v>189.82090000000002</v>
      </c>
      <c r="W217" s="243"/>
      <c r="X217" s="4"/>
      <c r="Y217" s="4"/>
      <c r="Z217" s="1908" t="s">
        <v>2108</v>
      </c>
      <c r="AA217" s="1910">
        <v>7420</v>
      </c>
      <c r="AB217" s="1910">
        <v>7589.4</v>
      </c>
      <c r="AC217" s="1113">
        <v>1</v>
      </c>
      <c r="AD217" s="1927">
        <f>(AB217*AC217)-(AA217*AC217)</f>
        <v>169.39999999999964</v>
      </c>
      <c r="AE217" s="1111" t="s">
        <v>2149</v>
      </c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  <c r="CO217" s="24"/>
      <c r="CP217" s="24"/>
      <c r="CQ217" s="24"/>
      <c r="CR217" s="24"/>
      <c r="CS217" s="24"/>
      <c r="CT217" s="24"/>
      <c r="CU217" s="24"/>
      <c r="CV217" s="24"/>
      <c r="CW217" s="24"/>
      <c r="CX217" s="24"/>
      <c r="CY217" s="24"/>
      <c r="CZ217" s="24"/>
      <c r="DA217" s="24"/>
      <c r="DB217" s="24"/>
      <c r="DC217" s="24"/>
      <c r="DD217" s="24"/>
      <c r="DE217" s="24"/>
      <c r="DF217" s="24"/>
      <c r="DG217" s="24"/>
      <c r="DH217" s="24"/>
      <c r="DI217" s="24"/>
      <c r="DJ217" s="24"/>
      <c r="DK217" s="24"/>
      <c r="DL217" s="24"/>
      <c r="DM217" s="24"/>
      <c r="DN217" s="24"/>
      <c r="DO217" s="24"/>
      <c r="DP217" s="24"/>
      <c r="DQ217" s="24"/>
      <c r="DR217" s="24"/>
      <c r="DS217" s="24"/>
      <c r="DT217" s="24"/>
      <c r="DU217" s="24"/>
      <c r="DV217" s="24"/>
      <c r="DW217" s="24"/>
      <c r="DX217" s="24"/>
      <c r="DY217" s="24"/>
      <c r="DZ217" s="24"/>
      <c r="EA217" s="24"/>
      <c r="EB217" s="24"/>
      <c r="EC217" s="24"/>
      <c r="ED217" s="24"/>
      <c r="EE217" s="24"/>
      <c r="EF217" s="24"/>
      <c r="EG217" s="24"/>
      <c r="EH217" s="24"/>
      <c r="EI217" s="24"/>
      <c r="EJ217" s="24"/>
      <c r="EK217" s="24"/>
      <c r="EL217" s="24"/>
      <c r="EM217" s="24"/>
      <c r="EN217" s="24"/>
      <c r="EO217" s="24"/>
      <c r="EP217" s="24"/>
      <c r="EQ217" s="24"/>
      <c r="ER217" s="24"/>
      <c r="ES217" s="24"/>
      <c r="ET217" s="24"/>
      <c r="EU217" s="24"/>
      <c r="EV217" s="24"/>
      <c r="EW217" s="24"/>
      <c r="EX217" s="24"/>
      <c r="EY217" s="24"/>
      <c r="EZ217" s="24"/>
      <c r="FA217" s="24"/>
      <c r="FB217" s="24"/>
      <c r="FC217" s="24"/>
      <c r="FD217" s="24"/>
      <c r="FE217" s="24"/>
      <c r="FF217" s="24"/>
      <c r="FG217" s="24"/>
      <c r="FH217" s="24"/>
      <c r="FI217" s="24"/>
      <c r="FJ217" s="24"/>
      <c r="FK217" s="24"/>
      <c r="FL217" s="24"/>
      <c r="FM217" s="24"/>
      <c r="FN217" s="24"/>
      <c r="FO217" s="24"/>
      <c r="FP217" s="24"/>
      <c r="FQ217" s="24"/>
      <c r="FR217" s="24"/>
      <c r="FS217" s="24"/>
      <c r="FT217" s="24"/>
      <c r="FU217" s="24"/>
      <c r="FV217" s="24"/>
      <c r="FW217" s="24"/>
      <c r="FX217" s="24"/>
      <c r="FY217" s="24"/>
      <c r="FZ217" s="24"/>
      <c r="GA217" s="24"/>
      <c r="GB217" s="24"/>
      <c r="GC217" s="24"/>
      <c r="GD217" s="24"/>
      <c r="GE217" s="24"/>
      <c r="GF217" s="24"/>
      <c r="GG217" s="24"/>
      <c r="GH217" s="24"/>
      <c r="GI217" s="24"/>
      <c r="GJ217" s="24"/>
      <c r="GK217" s="24"/>
      <c r="GL217" s="24"/>
      <c r="GM217" s="24"/>
      <c r="GN217" s="24"/>
      <c r="GO217" s="24"/>
      <c r="GP217" s="24"/>
      <c r="GQ217" s="24"/>
      <c r="GR217" s="24"/>
      <c r="GS217" s="24"/>
      <c r="GT217" s="24"/>
      <c r="GU217" s="24"/>
      <c r="GV217" s="24"/>
      <c r="GW217" s="24"/>
      <c r="GX217" s="24"/>
      <c r="GY217" s="24"/>
      <c r="GZ217" s="24"/>
      <c r="HA217" s="24"/>
      <c r="HB217" s="24"/>
      <c r="HC217" s="24"/>
      <c r="HD217" s="24"/>
      <c r="HE217" s="24"/>
      <c r="HF217" s="24"/>
      <c r="HG217" s="24"/>
      <c r="HH217" s="24"/>
      <c r="HI217" s="24"/>
      <c r="HJ217" s="24"/>
    </row>
    <row r="218" spans="1:218" ht="24.95" customHeight="1" thickBot="1">
      <c r="A218" s="4308" t="s">
        <v>158</v>
      </c>
      <c r="B218" s="4308"/>
      <c r="C218" s="4308"/>
      <c r="D218" s="4308"/>
      <c r="E218" s="1558"/>
      <c r="F218" s="1557">
        <f>SUM(F139:F205)</f>
        <v>24291.959999999995</v>
      </c>
      <c r="G218" s="1557">
        <f>SUM(G140:G205)</f>
        <v>0</v>
      </c>
      <c r="H218" s="1557">
        <f>SUM(H140:H205)</f>
        <v>0</v>
      </c>
      <c r="I218" s="1557">
        <f>SUM(I139:I205)</f>
        <v>7348.3796750000001</v>
      </c>
      <c r="J218" s="1557">
        <f>SUM(J140:J205)</f>
        <v>0</v>
      </c>
      <c r="K218" s="685">
        <f t="shared" ref="K218:V218" si="64">SUM(K139:K205)</f>
        <v>138606</v>
      </c>
      <c r="L218" s="685">
        <f t="shared" si="64"/>
        <v>140868</v>
      </c>
      <c r="M218" s="685">
        <f t="shared" si="64"/>
        <v>2262</v>
      </c>
      <c r="N218" s="685">
        <f t="shared" si="64"/>
        <v>51959</v>
      </c>
      <c r="O218" s="685">
        <f t="shared" si="64"/>
        <v>53122</v>
      </c>
      <c r="P218" s="685">
        <f t="shared" si="64"/>
        <v>1163</v>
      </c>
      <c r="Q218" s="685">
        <f t="shared" si="64"/>
        <v>16700998.799999997</v>
      </c>
      <c r="R218" s="685">
        <f t="shared" si="64"/>
        <v>16982237.800000001</v>
      </c>
      <c r="S218" s="685">
        <f t="shared" si="64"/>
        <v>331521.59999999998</v>
      </c>
      <c r="T218" s="685">
        <f t="shared" si="64"/>
        <v>260353.9</v>
      </c>
      <c r="U218" s="685">
        <f t="shared" si="64"/>
        <v>262825.19445000007</v>
      </c>
      <c r="V218" s="685">
        <f t="shared" si="64"/>
        <v>1358.3278499999997</v>
      </c>
      <c r="W218" s="244"/>
      <c r="X218" s="4"/>
      <c r="Y218" s="4"/>
      <c r="Z218" s="1109" t="s">
        <v>168</v>
      </c>
      <c r="AA218" s="1117">
        <f>SUM(AA214:AA217)</f>
        <v>67347.3</v>
      </c>
      <c r="AB218" s="1117">
        <f>SUM(AB214:AB217)</f>
        <v>68447.199999999997</v>
      </c>
      <c r="AC218" s="1117"/>
      <c r="AD218" s="1117">
        <f>SUM(AD214:AD217)</f>
        <v>14880.9</v>
      </c>
      <c r="AE218" s="1115"/>
      <c r="AF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4"/>
      <c r="AS218" s="24"/>
      <c r="AT218" s="24"/>
      <c r="AU218" s="24"/>
      <c r="AV218" s="24"/>
      <c r="AW218" s="24"/>
      <c r="AX218" s="24"/>
      <c r="AY218" s="24"/>
      <c r="AZ218" s="24"/>
      <c r="BA218" s="24"/>
      <c r="BB218" s="24"/>
      <c r="BC218" s="2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  <c r="CO218" s="24"/>
      <c r="CP218" s="24"/>
      <c r="CQ218" s="24"/>
      <c r="CR218" s="24"/>
      <c r="CS218" s="24"/>
      <c r="CT218" s="24"/>
      <c r="CU218" s="24"/>
      <c r="CV218" s="24"/>
      <c r="CW218" s="24"/>
      <c r="CX218" s="24"/>
      <c r="CY218" s="24"/>
      <c r="CZ218" s="24"/>
      <c r="DA218" s="24"/>
      <c r="DB218" s="24"/>
      <c r="DC218" s="24"/>
      <c r="DD218" s="24"/>
      <c r="DE218" s="24"/>
      <c r="DF218" s="24"/>
      <c r="DG218" s="24"/>
      <c r="DH218" s="24"/>
      <c r="DI218" s="24"/>
      <c r="DJ218" s="24"/>
      <c r="DK218" s="24"/>
      <c r="DL218" s="24"/>
      <c r="DM218" s="24"/>
      <c r="DN218" s="24"/>
      <c r="DO218" s="24"/>
      <c r="DP218" s="24"/>
      <c r="DQ218" s="24"/>
      <c r="DR218" s="24"/>
      <c r="DS218" s="24"/>
      <c r="DT218" s="24"/>
      <c r="DU218" s="24"/>
      <c r="DV218" s="24"/>
      <c r="DW218" s="24"/>
      <c r="DX218" s="24"/>
      <c r="DY218" s="24"/>
      <c r="DZ218" s="24"/>
      <c r="EA218" s="24"/>
      <c r="EB218" s="24"/>
      <c r="EC218" s="24"/>
      <c r="ED218" s="24"/>
      <c r="EE218" s="24"/>
      <c r="EF218" s="24"/>
      <c r="EG218" s="24"/>
      <c r="EH218" s="24"/>
      <c r="EI218" s="24"/>
      <c r="EJ218" s="24"/>
      <c r="EK218" s="24"/>
      <c r="EL218" s="24"/>
      <c r="EM218" s="24"/>
      <c r="EN218" s="24"/>
      <c r="EO218" s="24"/>
      <c r="EP218" s="24"/>
      <c r="EQ218" s="24"/>
      <c r="ER218" s="24"/>
      <c r="ES218" s="24"/>
      <c r="ET218" s="24"/>
      <c r="EU218" s="24"/>
      <c r="EV218" s="24"/>
      <c r="EW218" s="24"/>
      <c r="EX218" s="24"/>
      <c r="EY218" s="24"/>
      <c r="EZ218" s="24"/>
      <c r="FA218" s="24"/>
      <c r="FB218" s="24"/>
      <c r="FC218" s="24"/>
      <c r="FD218" s="24"/>
      <c r="FE218" s="24"/>
      <c r="FF218" s="24"/>
      <c r="FG218" s="24"/>
      <c r="FH218" s="24"/>
      <c r="FI218" s="24"/>
      <c r="FJ218" s="24"/>
      <c r="FK218" s="24"/>
      <c r="FL218" s="24"/>
      <c r="FM218" s="24"/>
      <c r="FN218" s="24"/>
      <c r="FO218" s="24"/>
      <c r="FP218" s="24"/>
      <c r="FQ218" s="24"/>
      <c r="FR218" s="24"/>
      <c r="FS218" s="24"/>
      <c r="FT218" s="24"/>
      <c r="FU218" s="24"/>
      <c r="FV218" s="24"/>
      <c r="FW218" s="24"/>
      <c r="FX218" s="24"/>
      <c r="FY218" s="24"/>
      <c r="FZ218" s="24"/>
      <c r="GA218" s="24"/>
      <c r="GB218" s="24"/>
      <c r="GC218" s="24"/>
      <c r="GD218" s="24"/>
      <c r="GE218" s="24"/>
      <c r="GF218" s="24"/>
      <c r="GG218" s="24"/>
      <c r="GH218" s="24"/>
      <c r="GI218" s="24"/>
      <c r="GJ218" s="24"/>
      <c r="GK218" s="24"/>
      <c r="GL218" s="24"/>
      <c r="GM218" s="24"/>
      <c r="GN218" s="24"/>
      <c r="GO218" s="24"/>
      <c r="GP218" s="24"/>
      <c r="GQ218" s="24"/>
      <c r="GR218" s="24"/>
      <c r="GS218" s="24"/>
      <c r="GT218" s="24"/>
      <c r="GU218" s="24"/>
      <c r="GV218" s="24"/>
      <c r="GW218" s="24"/>
      <c r="GX218" s="24"/>
      <c r="GY218" s="24"/>
      <c r="GZ218" s="24"/>
      <c r="HA218" s="24"/>
      <c r="HB218" s="24"/>
      <c r="HC218" s="24"/>
      <c r="HD218" s="24"/>
      <c r="HE218" s="24"/>
      <c r="HF218" s="24"/>
      <c r="HG218" s="24"/>
      <c r="HH218" s="24"/>
      <c r="HI218" s="24"/>
      <c r="HJ218" s="24"/>
    </row>
    <row r="219" spans="1:218" ht="24.95" customHeight="1">
      <c r="A219" s="4308" t="s">
        <v>602</v>
      </c>
      <c r="B219" s="4308"/>
      <c r="C219" s="4308"/>
      <c r="D219" s="4308"/>
      <c r="E219" s="1558"/>
      <c r="F219" s="1557">
        <f t="shared" ref="F219:L219" si="65">SUM(F206:F214)</f>
        <v>11849.24</v>
      </c>
      <c r="G219" s="1557">
        <f t="shared" si="65"/>
        <v>0</v>
      </c>
      <c r="H219" s="1557">
        <f t="shared" si="65"/>
        <v>0</v>
      </c>
      <c r="I219" s="1557">
        <f t="shared" si="65"/>
        <v>3584.4034499999998</v>
      </c>
      <c r="J219" s="1557">
        <f t="shared" si="65"/>
        <v>0</v>
      </c>
      <c r="K219" s="685">
        <f t="shared" si="65"/>
        <v>120160</v>
      </c>
      <c r="L219" s="685">
        <f t="shared" si="65"/>
        <v>126172</v>
      </c>
      <c r="M219" s="685">
        <f t="shared" ref="M219:S219" si="66">SUM(M206:M214)</f>
        <v>2379</v>
      </c>
      <c r="N219" s="685">
        <f>SUM(N206:N214)</f>
        <v>53857</v>
      </c>
      <c r="O219" s="685">
        <f>SUM(O206:O214)</f>
        <v>54702</v>
      </c>
      <c r="P219" s="685">
        <f t="shared" si="66"/>
        <v>845</v>
      </c>
      <c r="Q219" s="685">
        <f>SUM(Q206:Q214)</f>
        <v>0</v>
      </c>
      <c r="R219" s="685">
        <f>SUM(R206:R214)</f>
        <v>131479.95334321709</v>
      </c>
      <c r="S219" s="685">
        <f t="shared" si="66"/>
        <v>131479.95334321709</v>
      </c>
      <c r="T219" s="685">
        <f>SUM(T206:T214)</f>
        <v>0</v>
      </c>
      <c r="U219" s="685">
        <f>SUM(U206:U214)</f>
        <v>0</v>
      </c>
      <c r="V219" s="685">
        <f>SUM(V206:V214)</f>
        <v>21.490000000000009</v>
      </c>
      <c r="W219" s="244"/>
      <c r="X219" s="4"/>
      <c r="Y219" s="4"/>
      <c r="Z219" s="1905"/>
      <c r="AA219" s="1906"/>
      <c r="AB219" s="1906"/>
      <c r="AC219" s="1906"/>
      <c r="AD219" s="1324"/>
      <c r="AE219" s="1907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  <c r="CO219" s="24"/>
      <c r="CP219" s="24"/>
      <c r="CQ219" s="24"/>
      <c r="CR219" s="24"/>
      <c r="CS219" s="24"/>
      <c r="CT219" s="24"/>
      <c r="CU219" s="24"/>
      <c r="CV219" s="24"/>
      <c r="CW219" s="24"/>
      <c r="CX219" s="24"/>
      <c r="CY219" s="24"/>
      <c r="CZ219" s="24"/>
      <c r="DA219" s="24"/>
      <c r="DB219" s="24"/>
      <c r="DC219" s="24"/>
      <c r="DD219" s="24"/>
      <c r="DE219" s="24"/>
      <c r="DF219" s="24"/>
      <c r="DG219" s="24"/>
      <c r="DH219" s="24"/>
      <c r="DI219" s="24"/>
      <c r="DJ219" s="24"/>
      <c r="DK219" s="24"/>
      <c r="DL219" s="24"/>
      <c r="DM219" s="24"/>
      <c r="DN219" s="24"/>
      <c r="DO219" s="24"/>
      <c r="DP219" s="24"/>
      <c r="DQ219" s="24"/>
      <c r="DR219" s="24"/>
      <c r="DS219" s="24"/>
      <c r="DT219" s="24"/>
      <c r="DU219" s="24"/>
      <c r="DV219" s="24"/>
      <c r="DW219" s="24"/>
      <c r="DX219" s="24"/>
      <c r="DY219" s="24"/>
      <c r="DZ219" s="24"/>
      <c r="EA219" s="24"/>
      <c r="EB219" s="24"/>
      <c r="EC219" s="24"/>
      <c r="ED219" s="24"/>
      <c r="EE219" s="24"/>
      <c r="EF219" s="24"/>
      <c r="EG219" s="24"/>
      <c r="EH219" s="24"/>
      <c r="EI219" s="24"/>
      <c r="EJ219" s="24"/>
      <c r="EK219" s="24"/>
      <c r="EL219" s="24"/>
      <c r="EM219" s="24"/>
      <c r="EN219" s="24"/>
      <c r="EO219" s="24"/>
      <c r="EP219" s="24"/>
      <c r="EQ219" s="24"/>
      <c r="ER219" s="24"/>
      <c r="ES219" s="24"/>
      <c r="ET219" s="24"/>
      <c r="EU219" s="24"/>
      <c r="EV219" s="24"/>
      <c r="EW219" s="24"/>
      <c r="EX219" s="24"/>
      <c r="EY219" s="24"/>
      <c r="EZ219" s="24"/>
      <c r="FA219" s="24"/>
      <c r="FB219" s="24"/>
      <c r="FC219" s="24"/>
      <c r="FD219" s="24"/>
      <c r="FE219" s="24"/>
      <c r="FF219" s="24"/>
      <c r="FG219" s="24"/>
      <c r="FH219" s="24"/>
      <c r="FI219" s="24"/>
      <c r="FJ219" s="24"/>
      <c r="FK219" s="24"/>
      <c r="FL219" s="24"/>
      <c r="FM219" s="24"/>
      <c r="FN219" s="24"/>
      <c r="FO219" s="24"/>
      <c r="FP219" s="24"/>
      <c r="FQ219" s="24"/>
      <c r="FR219" s="24"/>
      <c r="FS219" s="24"/>
      <c r="FT219" s="24"/>
      <c r="FU219" s="24"/>
      <c r="FV219" s="24"/>
      <c r="FW219" s="24"/>
      <c r="FX219" s="24"/>
      <c r="FY219" s="24"/>
      <c r="FZ219" s="24"/>
      <c r="GA219" s="24"/>
      <c r="GB219" s="24"/>
      <c r="GC219" s="24"/>
      <c r="GD219" s="24"/>
      <c r="GE219" s="24"/>
      <c r="GF219" s="24"/>
      <c r="GG219" s="24"/>
      <c r="GH219" s="24"/>
      <c r="GI219" s="24"/>
      <c r="GJ219" s="24"/>
      <c r="GK219" s="24"/>
      <c r="GL219" s="24"/>
      <c r="GM219" s="24"/>
      <c r="GN219" s="24"/>
      <c r="GO219" s="24"/>
      <c r="GP219" s="24"/>
      <c r="GQ219" s="24"/>
      <c r="GR219" s="24"/>
      <c r="GS219" s="24"/>
      <c r="GT219" s="24"/>
      <c r="GU219" s="24"/>
      <c r="GV219" s="24"/>
      <c r="GW219" s="24"/>
      <c r="GX219" s="24"/>
      <c r="GY219" s="24"/>
      <c r="GZ219" s="24"/>
      <c r="HA219" s="24"/>
      <c r="HB219" s="24"/>
      <c r="HC219" s="24"/>
      <c r="HD219" s="24"/>
      <c r="HE219" s="24"/>
      <c r="HF219" s="24"/>
      <c r="HG219" s="24"/>
      <c r="HH219" s="24"/>
      <c r="HI219" s="24"/>
      <c r="HJ219" s="24"/>
    </row>
    <row r="220" spans="1:218" ht="24.95" customHeight="1">
      <c r="A220" s="4308" t="s">
        <v>162</v>
      </c>
      <c r="B220" s="4308"/>
      <c r="C220" s="4308"/>
      <c r="D220" s="4308"/>
      <c r="E220" s="1555"/>
      <c r="F220" s="1555">
        <f>SUM(F215:F219)</f>
        <v>70381.26999999999</v>
      </c>
      <c r="G220" s="1555">
        <f>SUM(G215:G218)</f>
        <v>0</v>
      </c>
      <c r="H220" s="1555">
        <f>SUM(H215:H218)</f>
        <v>0</v>
      </c>
      <c r="I220" s="1559">
        <f>SUM(I215:I219)</f>
        <v>21290.424850000003</v>
      </c>
      <c r="J220" s="1555">
        <f>SUM(J215:J218)</f>
        <v>0</v>
      </c>
      <c r="K220" s="685">
        <f>SUM(K215:K219)</f>
        <v>655070</v>
      </c>
      <c r="L220" s="685">
        <f>SUM(L215:L219)</f>
        <v>668226</v>
      </c>
      <c r="M220" s="685">
        <f>SUM(M215:M219)</f>
        <v>9568.25</v>
      </c>
      <c r="N220" s="685">
        <f t="shared" ref="N220:S220" si="67">SUM(N215:N219)</f>
        <v>435560</v>
      </c>
      <c r="O220" s="685">
        <f t="shared" si="67"/>
        <v>443792</v>
      </c>
      <c r="P220" s="685">
        <f t="shared" si="67"/>
        <v>8365.75</v>
      </c>
      <c r="Q220" s="685">
        <f t="shared" si="67"/>
        <v>44982149.299999997</v>
      </c>
      <c r="R220" s="685">
        <f t="shared" si="67"/>
        <v>46067961.853343226</v>
      </c>
      <c r="S220" s="685">
        <f t="shared" si="67"/>
        <v>1154458.953343217</v>
      </c>
      <c r="T220" s="685">
        <f>SUM(T215:T219)</f>
        <v>472788.9</v>
      </c>
      <c r="U220" s="685">
        <f>SUM(U215:U219)</f>
        <v>476830.97385000007</v>
      </c>
      <c r="V220" s="685">
        <f>SUM(V215:V219)</f>
        <v>2029.2472499999997</v>
      </c>
      <c r="W220" s="244"/>
      <c r="X220" s="4"/>
      <c r="Y220" s="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  <c r="AR220" s="24"/>
      <c r="AS220" s="24"/>
      <c r="AT220" s="24"/>
      <c r="AU220" s="24"/>
      <c r="AV220" s="24"/>
      <c r="AW220" s="24"/>
      <c r="AX220" s="24"/>
      <c r="AY220" s="24"/>
      <c r="AZ220" s="24"/>
      <c r="BA220" s="24"/>
      <c r="BB220" s="24"/>
      <c r="BC220" s="2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  <c r="CO220" s="24"/>
      <c r="CP220" s="24"/>
      <c r="CQ220" s="24"/>
      <c r="CR220" s="24"/>
      <c r="CS220" s="24"/>
      <c r="CT220" s="24"/>
      <c r="CU220" s="24"/>
      <c r="CV220" s="24"/>
      <c r="CW220" s="24"/>
      <c r="CX220" s="24"/>
      <c r="CY220" s="24"/>
      <c r="CZ220" s="24"/>
      <c r="DA220" s="24"/>
      <c r="DB220" s="24"/>
      <c r="DC220" s="24"/>
      <c r="DD220" s="24"/>
      <c r="DE220" s="24"/>
      <c r="DF220" s="24"/>
      <c r="DG220" s="24"/>
      <c r="DH220" s="24"/>
      <c r="DI220" s="24"/>
      <c r="DJ220" s="24"/>
      <c r="DK220" s="24"/>
      <c r="DL220" s="24"/>
      <c r="DM220" s="24"/>
      <c r="DN220" s="24"/>
      <c r="DO220" s="24"/>
      <c r="DP220" s="24"/>
      <c r="DQ220" s="24"/>
      <c r="DR220" s="24"/>
      <c r="DS220" s="24"/>
      <c r="DT220" s="24"/>
      <c r="DU220" s="24"/>
      <c r="DV220" s="24"/>
      <c r="DW220" s="24"/>
      <c r="DX220" s="24"/>
      <c r="DY220" s="24"/>
      <c r="DZ220" s="24"/>
      <c r="EA220" s="24"/>
      <c r="EB220" s="24"/>
      <c r="EC220" s="24"/>
      <c r="ED220" s="24"/>
      <c r="EE220" s="24"/>
      <c r="EF220" s="24"/>
      <c r="EG220" s="24"/>
      <c r="EH220" s="24"/>
      <c r="EI220" s="24"/>
      <c r="EJ220" s="24"/>
      <c r="EK220" s="24"/>
      <c r="EL220" s="24"/>
      <c r="EM220" s="24"/>
      <c r="EN220" s="24"/>
      <c r="EO220" s="24"/>
      <c r="EP220" s="24"/>
      <c r="EQ220" s="24"/>
      <c r="ER220" s="24"/>
      <c r="ES220" s="24"/>
      <c r="ET220" s="24"/>
      <c r="EU220" s="24"/>
      <c r="EV220" s="24"/>
      <c r="EW220" s="24"/>
      <c r="EX220" s="24"/>
      <c r="EY220" s="24"/>
      <c r="EZ220" s="24"/>
      <c r="FA220" s="24"/>
      <c r="FB220" s="24"/>
      <c r="FC220" s="24"/>
      <c r="FD220" s="24"/>
      <c r="FE220" s="24"/>
      <c r="FF220" s="24"/>
      <c r="FG220" s="24"/>
      <c r="FH220" s="24"/>
      <c r="FI220" s="24"/>
      <c r="FJ220" s="24"/>
      <c r="FK220" s="24"/>
      <c r="FL220" s="24"/>
      <c r="FM220" s="24"/>
      <c r="FN220" s="24"/>
      <c r="FO220" s="24"/>
      <c r="FP220" s="24"/>
      <c r="FQ220" s="24"/>
      <c r="FR220" s="24"/>
      <c r="FS220" s="24"/>
      <c r="FT220" s="24"/>
      <c r="FU220" s="24"/>
      <c r="FV220" s="24"/>
      <c r="FW220" s="24"/>
      <c r="FX220" s="24"/>
      <c r="FY220" s="24"/>
      <c r="FZ220" s="24"/>
      <c r="GA220" s="24"/>
      <c r="GB220" s="24"/>
      <c r="GC220" s="24"/>
      <c r="GD220" s="24"/>
      <c r="GE220" s="24"/>
      <c r="GF220" s="24"/>
      <c r="GG220" s="24"/>
      <c r="GH220" s="24"/>
      <c r="GI220" s="24"/>
      <c r="GJ220" s="24"/>
      <c r="GK220" s="24"/>
      <c r="GL220" s="24"/>
      <c r="GM220" s="24"/>
      <c r="GN220" s="24"/>
      <c r="GO220" s="24"/>
      <c r="GP220" s="24"/>
      <c r="GQ220" s="24"/>
      <c r="GR220" s="24"/>
      <c r="GS220" s="24"/>
      <c r="GT220" s="24"/>
      <c r="GU220" s="24"/>
      <c r="GV220" s="24"/>
      <c r="GW220" s="24"/>
      <c r="GX220" s="24"/>
      <c r="GY220" s="24"/>
      <c r="GZ220" s="24"/>
      <c r="HA220" s="24"/>
      <c r="HB220" s="24"/>
      <c r="HC220" s="24"/>
      <c r="HD220" s="24"/>
      <c r="HE220" s="24"/>
      <c r="HF220" s="24"/>
      <c r="HG220" s="24"/>
      <c r="HH220" s="24"/>
      <c r="HI220" s="24"/>
      <c r="HJ220" s="24"/>
    </row>
    <row r="221" spans="1:218" ht="24.95" customHeight="1" thickBot="1">
      <c r="E221" s="74"/>
      <c r="F221" s="38"/>
      <c r="G221" s="38"/>
      <c r="H221" s="38"/>
      <c r="I221" s="38"/>
      <c r="J221" s="38"/>
      <c r="K221" s="299"/>
      <c r="L221" s="299"/>
      <c r="M221" s="299"/>
      <c r="N221" s="299"/>
      <c r="O221" s="299"/>
      <c r="P221" s="299"/>
      <c r="Q221" s="299"/>
      <c r="R221" s="299"/>
      <c r="S221" s="299"/>
      <c r="T221" s="299"/>
      <c r="U221" s="299"/>
      <c r="V221" s="299"/>
      <c r="X221" s="4"/>
      <c r="Y221" s="4"/>
      <c r="Z221" s="1904" t="s">
        <v>3372</v>
      </c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  <c r="AR221" s="24"/>
      <c r="AS221" s="24"/>
      <c r="AT221" s="24"/>
      <c r="AU221" s="24"/>
      <c r="AV221" s="24"/>
      <c r="AW221" s="24"/>
      <c r="AX221" s="24"/>
      <c r="AY221" s="24"/>
      <c r="AZ221" s="24"/>
      <c r="BA221" s="24"/>
      <c r="BB221" s="24"/>
      <c r="BC221" s="2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  <c r="CO221" s="24"/>
      <c r="CP221" s="24"/>
      <c r="CQ221" s="24"/>
      <c r="CR221" s="24"/>
      <c r="CS221" s="24"/>
      <c r="CT221" s="24"/>
      <c r="CU221" s="24"/>
      <c r="CV221" s="24"/>
      <c r="CW221" s="24"/>
      <c r="CX221" s="24"/>
      <c r="CY221" s="24"/>
      <c r="CZ221" s="24"/>
      <c r="DA221" s="24"/>
      <c r="DB221" s="24"/>
      <c r="DC221" s="24"/>
      <c r="DD221" s="24"/>
      <c r="DE221" s="24"/>
      <c r="DF221" s="24"/>
      <c r="DG221" s="24"/>
      <c r="DH221" s="24"/>
      <c r="DI221" s="24"/>
      <c r="DJ221" s="24"/>
      <c r="DK221" s="24"/>
      <c r="DL221" s="24"/>
      <c r="DM221" s="24"/>
      <c r="DN221" s="24"/>
      <c r="DO221" s="24"/>
      <c r="DP221" s="24"/>
      <c r="DQ221" s="24"/>
      <c r="DR221" s="24"/>
      <c r="DS221" s="24"/>
      <c r="DT221" s="24"/>
      <c r="DU221" s="24"/>
      <c r="DV221" s="24"/>
      <c r="DW221" s="24"/>
      <c r="DX221" s="24"/>
      <c r="DY221" s="24"/>
      <c r="DZ221" s="24"/>
      <c r="EA221" s="24"/>
      <c r="EB221" s="24"/>
      <c r="EC221" s="24"/>
      <c r="ED221" s="24"/>
      <c r="EE221" s="24"/>
      <c r="EF221" s="24"/>
      <c r="EG221" s="24"/>
      <c r="EH221" s="24"/>
      <c r="EI221" s="24"/>
      <c r="EJ221" s="24"/>
      <c r="EK221" s="24"/>
      <c r="EL221" s="24"/>
      <c r="EM221" s="24"/>
      <c r="EN221" s="24"/>
      <c r="EO221" s="24"/>
      <c r="EP221" s="24"/>
      <c r="EQ221" s="24"/>
      <c r="ER221" s="24"/>
      <c r="ES221" s="24"/>
      <c r="ET221" s="24"/>
      <c r="EU221" s="24"/>
      <c r="EV221" s="24"/>
      <c r="EW221" s="24"/>
      <c r="EX221" s="24"/>
      <c r="EY221" s="24"/>
      <c r="EZ221" s="24"/>
      <c r="FA221" s="24"/>
      <c r="FB221" s="24"/>
      <c r="FC221" s="24"/>
      <c r="FD221" s="24"/>
      <c r="FE221" s="24"/>
      <c r="FF221" s="24"/>
      <c r="FG221" s="24"/>
      <c r="FH221" s="24"/>
      <c r="FI221" s="24"/>
      <c r="FJ221" s="24"/>
      <c r="FK221" s="24"/>
      <c r="FL221" s="24"/>
      <c r="FM221" s="24"/>
      <c r="FN221" s="24"/>
      <c r="FO221" s="24"/>
      <c r="FP221" s="24"/>
      <c r="FQ221" s="24"/>
      <c r="FR221" s="24"/>
      <c r="FS221" s="24"/>
      <c r="FT221" s="24"/>
      <c r="FU221" s="24"/>
      <c r="FV221" s="24"/>
      <c r="FW221" s="24"/>
      <c r="FX221" s="24"/>
      <c r="FY221" s="24"/>
      <c r="FZ221" s="24"/>
      <c r="GA221" s="24"/>
      <c r="GB221" s="24"/>
      <c r="GC221" s="24"/>
      <c r="GD221" s="24"/>
      <c r="GE221" s="24"/>
      <c r="GF221" s="24"/>
      <c r="GG221" s="24"/>
      <c r="GH221" s="24"/>
      <c r="GI221" s="24"/>
      <c r="GJ221" s="24"/>
      <c r="GK221" s="24"/>
      <c r="GL221" s="24"/>
      <c r="GM221" s="24"/>
      <c r="GN221" s="24"/>
      <c r="GO221" s="24"/>
      <c r="GP221" s="24"/>
      <c r="GQ221" s="24"/>
      <c r="GR221" s="24"/>
      <c r="GS221" s="24"/>
      <c r="GT221" s="24"/>
      <c r="GU221" s="24"/>
      <c r="GV221" s="24"/>
      <c r="GW221" s="24"/>
      <c r="GX221" s="24"/>
      <c r="GY221" s="24"/>
      <c r="GZ221" s="24"/>
      <c r="HA221" s="24"/>
      <c r="HB221" s="24"/>
      <c r="HC221" s="24"/>
      <c r="HD221" s="24"/>
      <c r="HE221" s="24"/>
      <c r="HF221" s="24"/>
      <c r="HG221" s="24"/>
      <c r="HH221" s="24"/>
      <c r="HI221" s="24"/>
      <c r="HJ221" s="24"/>
    </row>
    <row r="222" spans="1:218" ht="24.95" customHeight="1" thickBot="1">
      <c r="K222" s="4688" t="s">
        <v>3201</v>
      </c>
      <c r="L222" s="4689"/>
      <c r="M222" s="3532" t="s">
        <v>1599</v>
      </c>
      <c r="N222" s="3532" t="s">
        <v>1600</v>
      </c>
      <c r="O222" s="3532" t="s">
        <v>1286</v>
      </c>
      <c r="P222" s="3533" t="s">
        <v>3264</v>
      </c>
      <c r="Q222" s="1069"/>
      <c r="R222" s="10"/>
      <c r="S222" s="677" t="s">
        <v>1032</v>
      </c>
      <c r="T222" s="678" t="s">
        <v>238</v>
      </c>
      <c r="U222" s="678" t="s">
        <v>235</v>
      </c>
      <c r="V222" s="678" t="s">
        <v>170</v>
      </c>
      <c r="W222" s="924" t="s">
        <v>1459</v>
      </c>
      <c r="X222" s="4"/>
      <c r="Y222" s="4"/>
      <c r="Z222" s="1601" t="s">
        <v>1516</v>
      </c>
      <c r="AA222" s="1598" t="s">
        <v>1599</v>
      </c>
      <c r="AB222" s="1598" t="s">
        <v>1600</v>
      </c>
      <c r="AC222" s="1598" t="s">
        <v>1286</v>
      </c>
      <c r="AD222" s="1602" t="s">
        <v>1456</v>
      </c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  <c r="AR222" s="24"/>
      <c r="AS222" s="24"/>
      <c r="AT222" s="24"/>
      <c r="AU222" s="24"/>
      <c r="AV222" s="24"/>
      <c r="AW222" s="24"/>
      <c r="AX222" s="24"/>
      <c r="AY222" s="24"/>
      <c r="AZ222" s="24"/>
      <c r="BA222" s="24"/>
      <c r="BB222" s="24"/>
      <c r="BC222" s="2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  <c r="CO222" s="24"/>
      <c r="CP222" s="24"/>
      <c r="CQ222" s="24"/>
      <c r="CR222" s="24"/>
      <c r="CS222" s="24"/>
      <c r="CT222" s="24"/>
      <c r="CU222" s="24"/>
      <c r="CV222" s="24"/>
      <c r="CW222" s="24"/>
      <c r="CX222" s="24"/>
      <c r="CY222" s="24"/>
      <c r="CZ222" s="24"/>
      <c r="DA222" s="24"/>
      <c r="DB222" s="24"/>
      <c r="DC222" s="24"/>
      <c r="DD222" s="24"/>
      <c r="DE222" s="24"/>
      <c r="DF222" s="24"/>
      <c r="DG222" s="24"/>
      <c r="DH222" s="24"/>
      <c r="DI222" s="24"/>
      <c r="DJ222" s="24"/>
      <c r="DK222" s="24"/>
      <c r="DL222" s="24"/>
      <c r="DM222" s="24"/>
      <c r="DN222" s="24"/>
      <c r="DO222" s="24"/>
      <c r="DP222" s="24"/>
      <c r="DQ222" s="24"/>
      <c r="DR222" s="24"/>
      <c r="DS222" s="24"/>
      <c r="DT222" s="24"/>
      <c r="DU222" s="24"/>
      <c r="DV222" s="24"/>
      <c r="DW222" s="24"/>
      <c r="DX222" s="24"/>
      <c r="DY222" s="24"/>
      <c r="DZ222" s="24"/>
      <c r="EA222" s="24"/>
      <c r="EB222" s="24"/>
      <c r="EC222" s="24"/>
      <c r="ED222" s="24"/>
      <c r="EE222" s="24"/>
      <c r="EF222" s="24"/>
      <c r="EG222" s="24"/>
      <c r="EH222" s="24"/>
      <c r="EI222" s="24"/>
      <c r="EJ222" s="24"/>
      <c r="EK222" s="24"/>
      <c r="EL222" s="24"/>
      <c r="EM222" s="24"/>
      <c r="EN222" s="24"/>
      <c r="EO222" s="24"/>
      <c r="EP222" s="24"/>
      <c r="EQ222" s="24"/>
      <c r="ER222" s="24"/>
      <c r="ES222" s="24"/>
      <c r="ET222" s="24"/>
      <c r="EU222" s="24"/>
      <c r="EV222" s="24"/>
      <c r="EW222" s="24"/>
      <c r="EX222" s="24"/>
      <c r="EY222" s="24"/>
      <c r="EZ222" s="24"/>
      <c r="FA222" s="24"/>
      <c r="FB222" s="24"/>
      <c r="FC222" s="24"/>
      <c r="FD222" s="24"/>
      <c r="FE222" s="24"/>
      <c r="FF222" s="24"/>
      <c r="FG222" s="24"/>
      <c r="FH222" s="24"/>
      <c r="FI222" s="24"/>
      <c r="FJ222" s="24"/>
      <c r="FK222" s="24"/>
      <c r="FL222" s="24"/>
      <c r="FM222" s="24"/>
      <c r="FN222" s="24"/>
      <c r="FO222" s="24"/>
      <c r="FP222" s="24"/>
      <c r="FQ222" s="24"/>
      <c r="FR222" s="24"/>
      <c r="FS222" s="24"/>
      <c r="FT222" s="24"/>
      <c r="FU222" s="24"/>
      <c r="FV222" s="24"/>
      <c r="FW222" s="24"/>
      <c r="FX222" s="24"/>
      <c r="FY222" s="24"/>
      <c r="FZ222" s="24"/>
      <c r="GA222" s="24"/>
      <c r="GB222" s="24"/>
      <c r="GC222" s="24"/>
      <c r="GD222" s="24"/>
      <c r="GE222" s="24"/>
      <c r="GF222" s="24"/>
      <c r="GG222" s="24"/>
      <c r="GH222" s="24"/>
      <c r="GI222" s="24"/>
      <c r="GJ222" s="24"/>
      <c r="GK222" s="24"/>
      <c r="GL222" s="24"/>
      <c r="GM222" s="24"/>
      <c r="GN222" s="24"/>
      <c r="GO222" s="24"/>
      <c r="GP222" s="24"/>
      <c r="GQ222" s="24"/>
      <c r="GR222" s="24"/>
      <c r="GS222" s="24"/>
      <c r="GT222" s="24"/>
      <c r="GU222" s="24"/>
      <c r="GV222" s="24"/>
      <c r="GW222" s="24"/>
      <c r="GX222" s="24"/>
      <c r="GY222" s="24"/>
      <c r="GZ222" s="24"/>
      <c r="HA222" s="24"/>
      <c r="HB222" s="24"/>
      <c r="HC222" s="24"/>
      <c r="HD222" s="24"/>
      <c r="HE222" s="24"/>
      <c r="HF222" s="24"/>
      <c r="HG222" s="24"/>
      <c r="HH222" s="24"/>
      <c r="HI222" s="24"/>
      <c r="HJ222" s="24"/>
    </row>
    <row r="223" spans="1:218" ht="24.95" customHeight="1">
      <c r="K223" s="4678" t="s">
        <v>3202</v>
      </c>
      <c r="L223" s="3531" t="s">
        <v>3204</v>
      </c>
      <c r="M223" s="3540">
        <v>513</v>
      </c>
      <c r="N223" s="3540">
        <v>560</v>
      </c>
      <c r="O223" s="3540">
        <f t="shared" ref="O223:O228" si="68">N223-M223</f>
        <v>47</v>
      </c>
      <c r="P223" s="3535"/>
      <c r="Q223" s="1069"/>
      <c r="R223" s="10"/>
      <c r="S223" s="4133" t="s">
        <v>166</v>
      </c>
      <c r="T223" s="1193">
        <v>7816</v>
      </c>
      <c r="U223" s="1193">
        <v>7900</v>
      </c>
      <c r="V223" s="1193">
        <f>U223-T223</f>
        <v>84</v>
      </c>
      <c r="W223" s="4134" t="s">
        <v>190</v>
      </c>
      <c r="X223" s="4"/>
      <c r="Y223" s="4"/>
      <c r="Z223" s="3513" t="s">
        <v>3373</v>
      </c>
      <c r="AA223" s="2888">
        <v>144.69</v>
      </c>
      <c r="AB223" s="2888">
        <v>166.18</v>
      </c>
      <c r="AC223" s="2888">
        <f>SUM(AB223-AA223)</f>
        <v>21.490000000000009</v>
      </c>
      <c r="AD223" s="3023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  <c r="AR223" s="24"/>
      <c r="AS223" s="24"/>
      <c r="AT223" s="24"/>
      <c r="AU223" s="24"/>
      <c r="AV223" s="24"/>
      <c r="AW223" s="24"/>
      <c r="AX223" s="24"/>
      <c r="AY223" s="24"/>
      <c r="AZ223" s="24"/>
      <c r="BA223" s="24"/>
      <c r="BB223" s="24"/>
      <c r="BC223" s="2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  <c r="CO223" s="24"/>
      <c r="CP223" s="24"/>
      <c r="CQ223" s="24"/>
      <c r="CR223" s="24"/>
      <c r="CS223" s="24"/>
      <c r="CT223" s="24"/>
      <c r="CU223" s="24"/>
      <c r="CV223" s="24"/>
      <c r="CW223" s="24"/>
      <c r="CX223" s="24"/>
      <c r="CY223" s="24"/>
      <c r="CZ223" s="24"/>
      <c r="DA223" s="24"/>
      <c r="DB223" s="24"/>
      <c r="DC223" s="24"/>
      <c r="DD223" s="24"/>
      <c r="DE223" s="24"/>
      <c r="DF223" s="24"/>
      <c r="DG223" s="24"/>
      <c r="DH223" s="24"/>
      <c r="DI223" s="24"/>
      <c r="DJ223" s="24"/>
      <c r="DK223" s="24"/>
      <c r="DL223" s="24"/>
      <c r="DM223" s="24"/>
      <c r="DN223" s="24"/>
      <c r="DO223" s="24"/>
      <c r="DP223" s="24"/>
      <c r="DQ223" s="24"/>
      <c r="DR223" s="24"/>
      <c r="DS223" s="24"/>
      <c r="DT223" s="24"/>
      <c r="DU223" s="24"/>
      <c r="DV223" s="24"/>
      <c r="DW223" s="24"/>
      <c r="DX223" s="24"/>
      <c r="DY223" s="24"/>
      <c r="DZ223" s="24"/>
      <c r="EA223" s="24"/>
      <c r="EB223" s="24"/>
      <c r="EC223" s="24"/>
      <c r="ED223" s="24"/>
      <c r="EE223" s="24"/>
      <c r="EF223" s="24"/>
      <c r="EG223" s="24"/>
      <c r="EH223" s="24"/>
      <c r="EI223" s="24"/>
      <c r="EJ223" s="24"/>
      <c r="EK223" s="24"/>
      <c r="EL223" s="24"/>
      <c r="EM223" s="24"/>
      <c r="EN223" s="24"/>
      <c r="EO223" s="24"/>
      <c r="EP223" s="24"/>
      <c r="EQ223" s="24"/>
      <c r="ER223" s="24"/>
      <c r="ES223" s="24"/>
      <c r="ET223" s="24"/>
      <c r="EU223" s="24"/>
      <c r="EV223" s="24"/>
      <c r="EW223" s="24"/>
      <c r="EX223" s="24"/>
      <c r="EY223" s="24"/>
      <c r="EZ223" s="24"/>
      <c r="FA223" s="24"/>
      <c r="FB223" s="24"/>
      <c r="FC223" s="24"/>
      <c r="FD223" s="24"/>
      <c r="FE223" s="24"/>
      <c r="FF223" s="24"/>
      <c r="FG223" s="24"/>
      <c r="FH223" s="24"/>
      <c r="FI223" s="24"/>
      <c r="FJ223" s="24"/>
      <c r="FK223" s="24"/>
      <c r="FL223" s="24"/>
      <c r="FM223" s="24"/>
      <c r="FN223" s="24"/>
      <c r="FO223" s="24"/>
      <c r="FP223" s="24"/>
      <c r="FQ223" s="24"/>
      <c r="FR223" s="24"/>
      <c r="FS223" s="24"/>
      <c r="FT223" s="24"/>
      <c r="FU223" s="24"/>
      <c r="FV223" s="24"/>
      <c r="FW223" s="24"/>
      <c r="FX223" s="24"/>
      <c r="FY223" s="24"/>
      <c r="FZ223" s="24"/>
      <c r="GA223" s="24"/>
      <c r="GB223" s="24"/>
      <c r="GC223" s="24"/>
      <c r="GD223" s="24"/>
      <c r="GE223" s="24"/>
      <c r="GF223" s="24"/>
      <c r="GG223" s="24"/>
      <c r="GH223" s="24"/>
      <c r="GI223" s="24"/>
      <c r="GJ223" s="24"/>
      <c r="GK223" s="24"/>
      <c r="GL223" s="24"/>
      <c r="GM223" s="24"/>
      <c r="GN223" s="24"/>
      <c r="GO223" s="24"/>
      <c r="GP223" s="24"/>
      <c r="GQ223" s="24"/>
      <c r="GR223" s="24"/>
      <c r="GS223" s="24"/>
      <c r="GT223" s="24"/>
      <c r="GU223" s="24"/>
      <c r="GV223" s="24"/>
      <c r="GW223" s="24"/>
      <c r="GX223" s="24"/>
      <c r="GY223" s="24"/>
      <c r="GZ223" s="24"/>
      <c r="HA223" s="24"/>
      <c r="HB223" s="24"/>
      <c r="HC223" s="24"/>
      <c r="HD223" s="24"/>
      <c r="HE223" s="24"/>
      <c r="HF223" s="24"/>
      <c r="HG223" s="24"/>
      <c r="HH223" s="24"/>
      <c r="HI223" s="24"/>
      <c r="HJ223" s="24"/>
    </row>
    <row r="224" spans="1:218" ht="24.95" customHeight="1">
      <c r="K224" s="4679"/>
      <c r="L224" s="3573" t="s">
        <v>2540</v>
      </c>
      <c r="M224" s="3574">
        <v>126</v>
      </c>
      <c r="N224" s="3574">
        <v>134</v>
      </c>
      <c r="O224" s="3574">
        <f>N224-M224</f>
        <v>8</v>
      </c>
      <c r="P224" s="3575"/>
      <c r="Q224" s="1069"/>
      <c r="R224" s="10"/>
      <c r="S224" s="4133" t="s">
        <v>1457</v>
      </c>
      <c r="T224" s="1193">
        <v>37434</v>
      </c>
      <c r="U224" s="1193">
        <v>38045</v>
      </c>
      <c r="V224" s="1193">
        <f>U224-T224</f>
        <v>611</v>
      </c>
      <c r="W224" s="4134" t="s">
        <v>190</v>
      </c>
      <c r="X224" s="4"/>
      <c r="Y224" s="4"/>
      <c r="Z224" s="3513" t="s">
        <v>3374</v>
      </c>
      <c r="AA224" s="2888"/>
      <c r="AB224" s="2888"/>
      <c r="AC224" s="2888">
        <f>SUM(AB224-AA224)</f>
        <v>0</v>
      </c>
      <c r="AD224" s="3023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  <c r="AR224" s="24"/>
      <c r="AS224" s="24"/>
      <c r="AT224" s="24"/>
      <c r="AU224" s="24"/>
      <c r="AV224" s="24"/>
      <c r="AW224" s="24"/>
      <c r="AX224" s="24"/>
      <c r="AY224" s="24"/>
      <c r="AZ224" s="24"/>
      <c r="BA224" s="24"/>
      <c r="BB224" s="24"/>
      <c r="BC224" s="2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  <c r="CO224" s="24"/>
      <c r="CP224" s="24"/>
      <c r="CQ224" s="24"/>
      <c r="CR224" s="24"/>
      <c r="CS224" s="24"/>
      <c r="CT224" s="24"/>
      <c r="CU224" s="24"/>
      <c r="CV224" s="24"/>
      <c r="CW224" s="24"/>
      <c r="CX224" s="24"/>
      <c r="CY224" s="24"/>
      <c r="CZ224" s="24"/>
      <c r="DA224" s="24"/>
      <c r="DB224" s="24"/>
      <c r="DC224" s="24"/>
      <c r="DD224" s="24"/>
      <c r="DE224" s="24"/>
      <c r="DF224" s="24"/>
      <c r="DG224" s="24"/>
      <c r="DH224" s="24"/>
      <c r="DI224" s="24"/>
      <c r="DJ224" s="24"/>
      <c r="DK224" s="24"/>
      <c r="DL224" s="24"/>
      <c r="DM224" s="24"/>
      <c r="DN224" s="24"/>
      <c r="DO224" s="24"/>
      <c r="DP224" s="24"/>
      <c r="DQ224" s="24"/>
      <c r="DR224" s="24"/>
      <c r="DS224" s="24"/>
      <c r="DT224" s="24"/>
      <c r="DU224" s="24"/>
      <c r="DV224" s="24"/>
      <c r="DW224" s="24"/>
      <c r="DX224" s="24"/>
      <c r="DY224" s="24"/>
      <c r="DZ224" s="24"/>
      <c r="EA224" s="24"/>
      <c r="EB224" s="24"/>
      <c r="EC224" s="24"/>
      <c r="ED224" s="24"/>
      <c r="EE224" s="24"/>
      <c r="EF224" s="24"/>
      <c r="EG224" s="24"/>
      <c r="EH224" s="24"/>
      <c r="EI224" s="24"/>
      <c r="EJ224" s="24"/>
      <c r="EK224" s="24"/>
      <c r="EL224" s="24"/>
      <c r="EM224" s="24"/>
      <c r="EN224" s="24"/>
      <c r="EO224" s="24"/>
      <c r="EP224" s="24"/>
      <c r="EQ224" s="24"/>
      <c r="ER224" s="24"/>
      <c r="ES224" s="24"/>
      <c r="ET224" s="24"/>
      <c r="EU224" s="24"/>
      <c r="EV224" s="24"/>
      <c r="EW224" s="24"/>
      <c r="EX224" s="24"/>
      <c r="EY224" s="24"/>
      <c r="EZ224" s="24"/>
      <c r="FA224" s="24"/>
      <c r="FB224" s="24"/>
      <c r="FC224" s="24"/>
      <c r="FD224" s="24"/>
      <c r="FE224" s="24"/>
      <c r="FF224" s="24"/>
      <c r="FG224" s="24"/>
      <c r="FH224" s="24"/>
      <c r="FI224" s="24"/>
      <c r="FJ224" s="24"/>
      <c r="FK224" s="24"/>
      <c r="FL224" s="24"/>
      <c r="FM224" s="24"/>
      <c r="FN224" s="24"/>
      <c r="FO224" s="24"/>
      <c r="FP224" s="24"/>
      <c r="FQ224" s="24"/>
      <c r="FR224" s="24"/>
      <c r="FS224" s="24"/>
      <c r="FT224" s="24"/>
      <c r="FU224" s="24"/>
      <c r="FV224" s="24"/>
      <c r="FW224" s="24"/>
      <c r="FX224" s="24"/>
      <c r="FY224" s="24"/>
      <c r="FZ224" s="24"/>
      <c r="GA224" s="24"/>
      <c r="GB224" s="24"/>
      <c r="GC224" s="24"/>
      <c r="GD224" s="24"/>
      <c r="GE224" s="24"/>
      <c r="GF224" s="24"/>
      <c r="GG224" s="24"/>
      <c r="GH224" s="24"/>
      <c r="GI224" s="24"/>
      <c r="GJ224" s="24"/>
      <c r="GK224" s="24"/>
      <c r="GL224" s="24"/>
      <c r="GM224" s="24"/>
      <c r="GN224" s="24"/>
      <c r="GO224" s="24"/>
      <c r="GP224" s="24"/>
      <c r="GQ224" s="24"/>
      <c r="GR224" s="24"/>
      <c r="GS224" s="24"/>
      <c r="GT224" s="24"/>
      <c r="GU224" s="24"/>
      <c r="GV224" s="24"/>
      <c r="GW224" s="24"/>
      <c r="GX224" s="24"/>
      <c r="GY224" s="24"/>
      <c r="GZ224" s="24"/>
      <c r="HA224" s="24"/>
      <c r="HB224" s="24"/>
      <c r="HC224" s="24"/>
      <c r="HD224" s="24"/>
      <c r="HE224" s="24"/>
      <c r="HF224" s="24"/>
      <c r="HG224" s="24"/>
      <c r="HH224" s="24"/>
      <c r="HI224" s="24"/>
      <c r="HJ224" s="24"/>
    </row>
    <row r="225" spans="11:218" ht="24.95" customHeight="1" thickBot="1">
      <c r="K225" s="4680"/>
      <c r="L225" s="3570" t="s">
        <v>3287</v>
      </c>
      <c r="M225" s="3571">
        <v>7</v>
      </c>
      <c r="N225" s="3571">
        <v>7</v>
      </c>
      <c r="O225" s="3571">
        <f t="shared" si="68"/>
        <v>0</v>
      </c>
      <c r="P225" s="3572"/>
      <c r="Q225" s="1069"/>
      <c r="R225" s="10"/>
      <c r="S225" s="4135" t="s">
        <v>1460</v>
      </c>
      <c r="T225" s="1193">
        <v>2820</v>
      </c>
      <c r="U225" s="1193">
        <v>2960</v>
      </c>
      <c r="V225" s="1193">
        <f>U225-T225</f>
        <v>140</v>
      </c>
      <c r="W225" s="4134" t="s">
        <v>166</v>
      </c>
      <c r="X225" s="4"/>
      <c r="Y225" s="4"/>
      <c r="Z225" s="3055" t="s">
        <v>1374</v>
      </c>
      <c r="AA225" s="2415"/>
      <c r="AB225" s="2415">
        <f>SUM(AB223:AB224)</f>
        <v>166.18</v>
      </c>
      <c r="AC225" s="2415">
        <f>SUM(AC223:AC224)</f>
        <v>21.490000000000009</v>
      </c>
      <c r="AD225" s="3025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  <c r="AR225" s="24"/>
      <c r="AS225" s="24"/>
      <c r="AT225" s="24"/>
      <c r="AU225" s="24"/>
      <c r="AV225" s="24"/>
      <c r="AW225" s="24"/>
      <c r="AX225" s="24"/>
      <c r="AY225" s="24"/>
      <c r="AZ225" s="24"/>
      <c r="BA225" s="24"/>
      <c r="BB225" s="24"/>
      <c r="BC225" s="2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  <c r="CO225" s="24"/>
      <c r="CP225" s="24"/>
      <c r="CQ225" s="24"/>
      <c r="CR225" s="24"/>
      <c r="CS225" s="24"/>
      <c r="CT225" s="24"/>
      <c r="CU225" s="24"/>
      <c r="CV225" s="24"/>
      <c r="CW225" s="24"/>
      <c r="CX225" s="24"/>
      <c r="CY225" s="24"/>
      <c r="CZ225" s="24"/>
      <c r="DA225" s="24"/>
      <c r="DB225" s="24"/>
      <c r="DC225" s="24"/>
      <c r="DD225" s="24"/>
      <c r="DE225" s="24"/>
      <c r="DF225" s="24"/>
      <c r="DG225" s="24"/>
      <c r="DH225" s="24"/>
      <c r="DI225" s="24"/>
      <c r="DJ225" s="24"/>
      <c r="DK225" s="24"/>
      <c r="DL225" s="24"/>
      <c r="DM225" s="24"/>
      <c r="DN225" s="24"/>
      <c r="DO225" s="24"/>
      <c r="DP225" s="24"/>
      <c r="DQ225" s="24"/>
      <c r="DR225" s="24"/>
      <c r="DS225" s="24"/>
      <c r="DT225" s="24"/>
      <c r="DU225" s="24"/>
      <c r="DV225" s="24"/>
      <c r="DW225" s="24"/>
      <c r="DX225" s="24"/>
      <c r="DY225" s="24"/>
      <c r="DZ225" s="24"/>
      <c r="EA225" s="24"/>
      <c r="EB225" s="24"/>
      <c r="EC225" s="24"/>
      <c r="ED225" s="24"/>
      <c r="EE225" s="24"/>
      <c r="EF225" s="24"/>
      <c r="EG225" s="24"/>
      <c r="EH225" s="24"/>
      <c r="EI225" s="24"/>
      <c r="EJ225" s="24"/>
      <c r="EK225" s="24"/>
      <c r="EL225" s="24"/>
      <c r="EM225" s="24"/>
      <c r="EN225" s="24"/>
      <c r="EO225" s="24"/>
      <c r="EP225" s="24"/>
      <c r="EQ225" s="24"/>
      <c r="ER225" s="24"/>
      <c r="ES225" s="24"/>
      <c r="ET225" s="24"/>
      <c r="EU225" s="24"/>
      <c r="EV225" s="24"/>
      <c r="EW225" s="24"/>
      <c r="EX225" s="24"/>
      <c r="EY225" s="24"/>
      <c r="EZ225" s="24"/>
      <c r="FA225" s="24"/>
      <c r="FB225" s="24"/>
      <c r="FC225" s="24"/>
      <c r="FD225" s="24"/>
      <c r="FE225" s="24"/>
      <c r="FF225" s="24"/>
      <c r="FG225" s="24"/>
      <c r="FH225" s="24"/>
      <c r="FI225" s="24"/>
      <c r="FJ225" s="24"/>
      <c r="FK225" s="24"/>
      <c r="FL225" s="24"/>
      <c r="FM225" s="24"/>
      <c r="FN225" s="24"/>
      <c r="FO225" s="24"/>
      <c r="FP225" s="24"/>
      <c r="FQ225" s="24"/>
      <c r="FR225" s="24"/>
      <c r="FS225" s="24"/>
      <c r="FT225" s="24"/>
      <c r="FU225" s="24"/>
      <c r="FV225" s="24"/>
      <c r="FW225" s="24"/>
      <c r="FX225" s="24"/>
      <c r="FY225" s="24"/>
      <c r="FZ225" s="24"/>
      <c r="GA225" s="24"/>
      <c r="GB225" s="24"/>
      <c r="GC225" s="24"/>
      <c r="GD225" s="24"/>
      <c r="GE225" s="24"/>
      <c r="GF225" s="24"/>
      <c r="GG225" s="24"/>
      <c r="GH225" s="24"/>
      <c r="GI225" s="24"/>
      <c r="GJ225" s="24"/>
      <c r="GK225" s="24"/>
      <c r="GL225" s="24"/>
      <c r="GM225" s="24"/>
      <c r="GN225" s="24"/>
      <c r="GO225" s="24"/>
      <c r="GP225" s="24"/>
      <c r="GQ225" s="24"/>
      <c r="GR225" s="24"/>
      <c r="GS225" s="24"/>
      <c r="GT225" s="24"/>
      <c r="GU225" s="24"/>
      <c r="GV225" s="24"/>
      <c r="GW225" s="24"/>
      <c r="GX225" s="24"/>
      <c r="GY225" s="24"/>
      <c r="GZ225" s="24"/>
      <c r="HA225" s="24"/>
      <c r="HB225" s="24"/>
      <c r="HC225" s="24"/>
      <c r="HD225" s="24"/>
      <c r="HE225" s="24"/>
      <c r="HF225" s="24"/>
      <c r="HG225" s="24"/>
      <c r="HH225" s="24"/>
      <c r="HI225" s="24"/>
      <c r="HJ225" s="24"/>
    </row>
    <row r="226" spans="11:218" ht="24.95" customHeight="1">
      <c r="K226" s="4713" t="s">
        <v>3203</v>
      </c>
      <c r="L226" s="2993" t="s">
        <v>3204</v>
      </c>
      <c r="M226" s="3541">
        <v>3275</v>
      </c>
      <c r="N226" s="3541">
        <v>3646</v>
      </c>
      <c r="O226" s="3541">
        <f t="shared" si="68"/>
        <v>371</v>
      </c>
      <c r="P226" s="3536"/>
      <c r="Q226" s="1069"/>
      <c r="R226" s="10"/>
      <c r="S226" s="4133"/>
      <c r="T226" s="1193">
        <v>151</v>
      </c>
      <c r="U226" s="1193">
        <v>166</v>
      </c>
      <c r="V226" s="1193">
        <f>U226-T226</f>
        <v>15</v>
      </c>
      <c r="W226" s="4134" t="s">
        <v>218</v>
      </c>
      <c r="X226" s="4"/>
      <c r="Y226" s="4"/>
      <c r="Z226" s="16"/>
      <c r="AA226" s="1110"/>
      <c r="AB226" s="1110"/>
      <c r="AC226" s="1110"/>
      <c r="AH226" s="24"/>
      <c r="AJ226" s="24"/>
      <c r="AK226" s="24"/>
      <c r="AL226" s="24"/>
      <c r="AM226" s="24"/>
      <c r="AN226" s="24"/>
      <c r="AO226" s="24"/>
      <c r="AP226" s="24"/>
      <c r="AQ226" s="24"/>
      <c r="AR226" s="24"/>
      <c r="AS226" s="24"/>
      <c r="AT226" s="24"/>
      <c r="AU226" s="24"/>
      <c r="AV226" s="24"/>
      <c r="AW226" s="24"/>
      <c r="AX226" s="24"/>
      <c r="AY226" s="24"/>
      <c r="AZ226" s="24"/>
      <c r="BA226" s="24"/>
      <c r="BB226" s="24"/>
      <c r="BC226" s="2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4"/>
      <c r="DK226" s="24"/>
      <c r="DL226" s="24"/>
      <c r="DM226" s="24"/>
      <c r="DN226" s="24"/>
      <c r="DO226" s="24"/>
      <c r="DP226" s="24"/>
      <c r="DQ226" s="24"/>
      <c r="DR226" s="24"/>
      <c r="DS226" s="24"/>
      <c r="DT226" s="24"/>
      <c r="DU226" s="24"/>
      <c r="DV226" s="24"/>
      <c r="DW226" s="24"/>
      <c r="DX226" s="24"/>
      <c r="DY226" s="24"/>
      <c r="DZ226" s="24"/>
      <c r="EA226" s="24"/>
      <c r="EB226" s="24"/>
      <c r="EC226" s="24"/>
      <c r="ED226" s="24"/>
      <c r="EE226" s="24"/>
      <c r="EF226" s="24"/>
      <c r="EG226" s="24"/>
      <c r="EH226" s="24"/>
      <c r="EI226" s="24"/>
      <c r="EJ226" s="24"/>
      <c r="EK226" s="24"/>
      <c r="EL226" s="24"/>
      <c r="EM226" s="24"/>
      <c r="EN226" s="24"/>
      <c r="EO226" s="24"/>
      <c r="EP226" s="24"/>
      <c r="EQ226" s="24"/>
      <c r="ER226" s="24"/>
      <c r="ES226" s="24"/>
      <c r="ET226" s="24"/>
      <c r="EU226" s="24"/>
      <c r="EV226" s="24"/>
      <c r="EW226" s="24"/>
      <c r="EX226" s="24"/>
      <c r="EY226" s="24"/>
      <c r="EZ226" s="24"/>
      <c r="FA226" s="24"/>
      <c r="FB226" s="24"/>
      <c r="FC226" s="24"/>
      <c r="FD226" s="24"/>
      <c r="FE226" s="24"/>
      <c r="FF226" s="24"/>
      <c r="FG226" s="24"/>
      <c r="FH226" s="24"/>
      <c r="FI226" s="24"/>
      <c r="FJ226" s="24"/>
      <c r="FK226" s="24"/>
      <c r="FL226" s="24"/>
      <c r="FM226" s="24"/>
      <c r="FN226" s="24"/>
      <c r="FO226" s="24"/>
      <c r="FP226" s="24"/>
      <c r="FQ226" s="24"/>
      <c r="FR226" s="24"/>
      <c r="FS226" s="24"/>
      <c r="FT226" s="24"/>
      <c r="FU226" s="24"/>
      <c r="FV226" s="24"/>
      <c r="FW226" s="24"/>
      <c r="FX226" s="24"/>
      <c r="FY226" s="24"/>
      <c r="FZ226" s="24"/>
      <c r="GA226" s="24"/>
      <c r="GB226" s="24"/>
      <c r="GC226" s="24"/>
      <c r="GD226" s="24"/>
      <c r="GE226" s="24"/>
      <c r="GF226" s="24"/>
      <c r="GG226" s="24"/>
      <c r="GH226" s="24"/>
      <c r="GI226" s="24"/>
      <c r="GJ226" s="24"/>
      <c r="GK226" s="24"/>
      <c r="GL226" s="24"/>
      <c r="GM226" s="24"/>
      <c r="GN226" s="24"/>
      <c r="GO226" s="24"/>
      <c r="GP226" s="24"/>
      <c r="GQ226" s="24"/>
      <c r="GR226" s="24"/>
      <c r="GS226" s="24"/>
      <c r="GT226" s="24"/>
      <c r="GU226" s="24"/>
      <c r="GV226" s="24"/>
      <c r="GW226" s="24"/>
      <c r="GX226" s="24"/>
      <c r="GY226" s="24"/>
      <c r="GZ226" s="24"/>
      <c r="HA226" s="24"/>
      <c r="HB226" s="24"/>
      <c r="HC226" s="24"/>
      <c r="HD226" s="24"/>
      <c r="HE226" s="24"/>
      <c r="HF226" s="24"/>
      <c r="HG226" s="24"/>
      <c r="HH226" s="24"/>
      <c r="HI226" s="24"/>
      <c r="HJ226" s="24"/>
    </row>
    <row r="227" spans="11:218" ht="24.95" customHeight="1" thickBot="1">
      <c r="K227" s="4714"/>
      <c r="L227" s="1897" t="s">
        <v>3205</v>
      </c>
      <c r="M227" s="3539">
        <v>3</v>
      </c>
      <c r="N227" s="3539">
        <v>3</v>
      </c>
      <c r="O227" s="3539">
        <f t="shared" si="68"/>
        <v>0</v>
      </c>
      <c r="P227" s="3534"/>
      <c r="Q227" s="1069"/>
      <c r="R227" s="10"/>
      <c r="S227" s="4133" t="s">
        <v>1458</v>
      </c>
      <c r="T227" s="1193">
        <v>17178</v>
      </c>
      <c r="U227" s="1193">
        <v>17178</v>
      </c>
      <c r="V227" s="1193">
        <f>U227-T227</f>
        <v>0</v>
      </c>
      <c r="W227" s="4134" t="s">
        <v>1849</v>
      </c>
      <c r="X227" s="4"/>
      <c r="Y227" s="4"/>
      <c r="Z227" s="1904" t="s">
        <v>3432</v>
      </c>
      <c r="AH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  <c r="CO227" s="24"/>
      <c r="CP227" s="24"/>
      <c r="CQ227" s="24"/>
      <c r="CR227" s="24"/>
      <c r="CS227" s="24"/>
      <c r="CT227" s="24"/>
      <c r="CU227" s="24"/>
      <c r="CV227" s="24"/>
      <c r="CW227" s="24"/>
      <c r="CX227" s="24"/>
      <c r="CY227" s="24"/>
      <c r="CZ227" s="24"/>
      <c r="DA227" s="24"/>
      <c r="DB227" s="24"/>
      <c r="DC227" s="24"/>
      <c r="DD227" s="24"/>
      <c r="DE227" s="24"/>
      <c r="DF227" s="24"/>
      <c r="DG227" s="24"/>
      <c r="DH227" s="24"/>
      <c r="DI227" s="24"/>
      <c r="DJ227" s="24"/>
      <c r="DK227" s="24"/>
      <c r="DL227" s="24"/>
      <c r="DM227" s="24"/>
      <c r="DN227" s="24"/>
      <c r="DO227" s="24"/>
      <c r="DP227" s="24"/>
      <c r="DQ227" s="24"/>
      <c r="DR227" s="24"/>
      <c r="DS227" s="24"/>
      <c r="DT227" s="24"/>
      <c r="DU227" s="24"/>
      <c r="DV227" s="24"/>
      <c r="DW227" s="24"/>
      <c r="DX227" s="24"/>
      <c r="DY227" s="24"/>
      <c r="DZ227" s="24"/>
      <c r="EA227" s="24"/>
      <c r="EB227" s="24"/>
      <c r="EC227" s="24"/>
      <c r="ED227" s="24"/>
      <c r="EE227" s="24"/>
      <c r="EF227" s="24"/>
      <c r="EG227" s="24"/>
      <c r="EH227" s="24"/>
      <c r="EI227" s="24"/>
      <c r="EJ227" s="24"/>
      <c r="EK227" s="24"/>
      <c r="EL227" s="24"/>
      <c r="EM227" s="24"/>
      <c r="EN227" s="24"/>
      <c r="EO227" s="24"/>
      <c r="EP227" s="24"/>
      <c r="EQ227" s="24"/>
      <c r="ER227" s="24"/>
      <c r="ES227" s="24"/>
      <c r="ET227" s="24"/>
      <c r="EU227" s="24"/>
      <c r="EV227" s="24"/>
      <c r="EW227" s="24"/>
      <c r="EX227" s="24"/>
      <c r="EY227" s="24"/>
      <c r="EZ227" s="24"/>
      <c r="FA227" s="24"/>
      <c r="FB227" s="24"/>
      <c r="FC227" s="24"/>
      <c r="FD227" s="24"/>
      <c r="FE227" s="24"/>
      <c r="FF227" s="24"/>
      <c r="FG227" s="24"/>
      <c r="FH227" s="24"/>
      <c r="FI227" s="24"/>
      <c r="FJ227" s="24"/>
      <c r="FK227" s="24"/>
      <c r="FL227" s="24"/>
      <c r="FM227" s="24"/>
      <c r="FN227" s="24"/>
      <c r="FO227" s="24"/>
      <c r="FP227" s="24"/>
      <c r="FQ227" s="24"/>
      <c r="FR227" s="24"/>
      <c r="FS227" s="24"/>
      <c r="FT227" s="24"/>
      <c r="FU227" s="24"/>
      <c r="FV227" s="24"/>
      <c r="FW227" s="24"/>
      <c r="FX227" s="24"/>
      <c r="FY227" s="24"/>
      <c r="FZ227" s="24"/>
      <c r="GA227" s="24"/>
      <c r="GB227" s="24"/>
      <c r="GC227" s="24"/>
      <c r="GD227" s="24"/>
      <c r="GE227" s="24"/>
      <c r="GF227" s="24"/>
      <c r="GG227" s="24"/>
      <c r="GH227" s="24"/>
      <c r="GI227" s="24"/>
      <c r="GJ227" s="24"/>
      <c r="GK227" s="24"/>
      <c r="GL227" s="24"/>
      <c r="GM227" s="24"/>
      <c r="GN227" s="24"/>
      <c r="GO227" s="24"/>
      <c r="GP227" s="24"/>
      <c r="GQ227" s="24"/>
      <c r="GR227" s="24"/>
      <c r="GS227" s="24"/>
      <c r="GT227" s="24"/>
      <c r="GU227" s="24"/>
      <c r="GV227" s="24"/>
      <c r="GW227" s="24"/>
      <c r="GX227" s="24"/>
      <c r="GY227" s="24"/>
      <c r="GZ227" s="24"/>
      <c r="HA227" s="24"/>
      <c r="HB227" s="24"/>
      <c r="HC227" s="24"/>
      <c r="HD227" s="24"/>
      <c r="HE227" s="24"/>
      <c r="HF227" s="24"/>
      <c r="HG227" s="24"/>
      <c r="HH227" s="24"/>
      <c r="HI227" s="24"/>
      <c r="HJ227" s="24"/>
    </row>
    <row r="228" spans="11:218" ht="24.95" customHeight="1" thickBot="1">
      <c r="K228" s="4715" t="s">
        <v>3206</v>
      </c>
      <c r="L228" s="3531" t="s">
        <v>3204</v>
      </c>
      <c r="M228" s="3538">
        <f>M223+M226</f>
        <v>3788</v>
      </c>
      <c r="N228" s="3538">
        <f>N223+N226</f>
        <v>4206</v>
      </c>
      <c r="O228" s="3538">
        <f t="shared" si="68"/>
        <v>418</v>
      </c>
      <c r="P228" s="3537"/>
      <c r="Q228" s="1069"/>
      <c r="R228" s="10"/>
      <c r="S228" s="4136" t="s">
        <v>168</v>
      </c>
      <c r="T228" s="1195">
        <f>SUM(T223:T227)</f>
        <v>65399</v>
      </c>
      <c r="U228" s="1195">
        <f>SUM(U223:U227)</f>
        <v>66249</v>
      </c>
      <c r="V228" s="1195">
        <f>SUM(V223:V227)</f>
        <v>850</v>
      </c>
      <c r="W228" s="4137"/>
      <c r="X228" s="4"/>
      <c r="Y228" s="4"/>
      <c r="Z228" s="1601" t="s">
        <v>1516</v>
      </c>
      <c r="AA228" s="1598" t="s">
        <v>1599</v>
      </c>
      <c r="AB228" s="1598" t="s">
        <v>1600</v>
      </c>
      <c r="AC228" s="1598" t="s">
        <v>1286</v>
      </c>
      <c r="AD228" s="1602" t="s">
        <v>1456</v>
      </c>
      <c r="AJ228" s="24"/>
      <c r="AK228" s="24"/>
      <c r="AL228" s="24"/>
      <c r="AM228" s="24"/>
      <c r="AN228" s="24"/>
      <c r="AO228" s="24"/>
      <c r="AP228" s="24"/>
      <c r="AQ228" s="24"/>
      <c r="AR228" s="24"/>
      <c r="AS228" s="24"/>
      <c r="AT228" s="24"/>
      <c r="AU228" s="24"/>
      <c r="AV228" s="24"/>
      <c r="AW228" s="24"/>
      <c r="AX228" s="24"/>
      <c r="AY228" s="24"/>
      <c r="AZ228" s="24"/>
      <c r="BA228" s="24"/>
      <c r="BB228" s="24"/>
      <c r="BC228" s="2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  <c r="CO228" s="24"/>
      <c r="CP228" s="24"/>
      <c r="CQ228" s="24"/>
      <c r="CR228" s="24"/>
      <c r="CS228" s="24"/>
      <c r="CT228" s="24"/>
      <c r="CU228" s="24"/>
      <c r="CV228" s="24"/>
      <c r="CW228" s="24"/>
      <c r="CX228" s="24"/>
      <c r="CY228" s="24"/>
      <c r="CZ228" s="24"/>
      <c r="DA228" s="24"/>
      <c r="DB228" s="24"/>
      <c r="DC228" s="24"/>
      <c r="DD228" s="24"/>
      <c r="DE228" s="24"/>
      <c r="DF228" s="24"/>
      <c r="DG228" s="24"/>
      <c r="DH228" s="24"/>
      <c r="DI228" s="24"/>
      <c r="DJ228" s="24"/>
      <c r="DK228" s="24"/>
      <c r="DL228" s="24"/>
      <c r="DM228" s="24"/>
      <c r="DN228" s="24"/>
      <c r="DO228" s="24"/>
      <c r="DP228" s="24"/>
      <c r="DQ228" s="24"/>
      <c r="DR228" s="24"/>
      <c r="DS228" s="24"/>
      <c r="DT228" s="24"/>
      <c r="DU228" s="24"/>
      <c r="DV228" s="24"/>
      <c r="DW228" s="24"/>
      <c r="DX228" s="24"/>
      <c r="DY228" s="24"/>
      <c r="DZ228" s="24"/>
      <c r="EA228" s="24"/>
      <c r="EB228" s="24"/>
      <c r="EC228" s="24"/>
      <c r="ED228" s="24"/>
      <c r="EE228" s="24"/>
      <c r="EF228" s="24"/>
      <c r="EG228" s="24"/>
      <c r="EH228" s="24"/>
      <c r="EI228" s="24"/>
      <c r="EJ228" s="24"/>
      <c r="EK228" s="24"/>
      <c r="EL228" s="24"/>
      <c r="EM228" s="24"/>
      <c r="EN228" s="24"/>
      <c r="EO228" s="24"/>
      <c r="EP228" s="24"/>
      <c r="EQ228" s="24"/>
      <c r="ER228" s="24"/>
      <c r="ES228" s="24"/>
      <c r="ET228" s="24"/>
      <c r="EU228" s="24"/>
      <c r="EV228" s="24"/>
      <c r="EW228" s="24"/>
      <c r="EX228" s="24"/>
      <c r="EY228" s="24"/>
      <c r="EZ228" s="24"/>
      <c r="FA228" s="24"/>
      <c r="FB228" s="24"/>
      <c r="FC228" s="24"/>
      <c r="FD228" s="24"/>
      <c r="FE228" s="24"/>
      <c r="FF228" s="24"/>
      <c r="FG228" s="24"/>
      <c r="FH228" s="24"/>
      <c r="FI228" s="24"/>
      <c r="FJ228" s="24"/>
      <c r="FK228" s="24"/>
      <c r="FL228" s="24"/>
      <c r="FM228" s="24"/>
      <c r="FN228" s="24"/>
      <c r="FO228" s="24"/>
      <c r="FP228" s="24"/>
      <c r="FQ228" s="24"/>
      <c r="FR228" s="24"/>
      <c r="FS228" s="24"/>
      <c r="FT228" s="24"/>
      <c r="FU228" s="24"/>
      <c r="FV228" s="24"/>
      <c r="FW228" s="24"/>
      <c r="FX228" s="24"/>
      <c r="FY228" s="24"/>
      <c r="FZ228" s="24"/>
      <c r="GA228" s="24"/>
      <c r="GB228" s="24"/>
      <c r="GC228" s="24"/>
      <c r="GD228" s="24"/>
      <c r="GE228" s="24"/>
      <c r="GF228" s="24"/>
      <c r="GG228" s="24"/>
      <c r="GH228" s="24"/>
      <c r="GI228" s="24"/>
      <c r="GJ228" s="24"/>
      <c r="GK228" s="24"/>
      <c r="GL228" s="24"/>
      <c r="GM228" s="24"/>
      <c r="GN228" s="24"/>
      <c r="GO228" s="24"/>
      <c r="GP228" s="24"/>
      <c r="GQ228" s="24"/>
      <c r="GR228" s="24"/>
      <c r="GS228" s="24"/>
      <c r="GT228" s="24"/>
      <c r="GU228" s="24"/>
      <c r="GV228" s="24"/>
      <c r="GW228" s="24"/>
      <c r="GX228" s="24"/>
      <c r="GY228" s="24"/>
      <c r="GZ228" s="24"/>
      <c r="HA228" s="24"/>
      <c r="HB228" s="24"/>
      <c r="HC228" s="24"/>
      <c r="HD228" s="24"/>
      <c r="HE228" s="24"/>
      <c r="HF228" s="24"/>
      <c r="HG228" s="24"/>
      <c r="HH228" s="24"/>
      <c r="HI228" s="24"/>
      <c r="HJ228" s="24"/>
    </row>
    <row r="229" spans="11:218" ht="24.95" customHeight="1" thickBot="1">
      <c r="K229" s="4714"/>
      <c r="L229" s="1897" t="s">
        <v>3205</v>
      </c>
      <c r="M229" s="3539">
        <f>M224+M227</f>
        <v>129</v>
      </c>
      <c r="N229" s="3539">
        <f>N224+N227</f>
        <v>137</v>
      </c>
      <c r="O229" s="3539">
        <f>N229-M229</f>
        <v>8</v>
      </c>
      <c r="P229" s="3534"/>
      <c r="Q229" s="1069"/>
      <c r="R229" s="10"/>
      <c r="T229" s="88"/>
      <c r="W229" s="793"/>
      <c r="X229" s="4"/>
      <c r="Y229" s="4"/>
      <c r="Z229" s="3055" t="s">
        <v>3433</v>
      </c>
      <c r="AA229" s="2415">
        <v>1</v>
      </c>
      <c r="AB229" s="2415">
        <v>1</v>
      </c>
      <c r="AC229" s="2415">
        <f>SUM(AB229-AA229)</f>
        <v>0</v>
      </c>
      <c r="AD229" s="3025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  <c r="CO229" s="24"/>
      <c r="CP229" s="24"/>
      <c r="CQ229" s="24"/>
      <c r="CR229" s="24"/>
      <c r="CS229" s="24"/>
      <c r="CT229" s="24"/>
      <c r="CU229" s="24"/>
      <c r="CV229" s="24"/>
      <c r="CW229" s="24"/>
      <c r="CX229" s="24"/>
      <c r="CY229" s="24"/>
      <c r="CZ229" s="24"/>
      <c r="DA229" s="24"/>
      <c r="DB229" s="24"/>
      <c r="DC229" s="24"/>
      <c r="DD229" s="24"/>
      <c r="DE229" s="24"/>
      <c r="DF229" s="24"/>
      <c r="DG229" s="24"/>
      <c r="DH229" s="24"/>
      <c r="DI229" s="24"/>
      <c r="DJ229" s="24"/>
      <c r="DK229" s="24"/>
      <c r="DL229" s="24"/>
      <c r="DM229" s="24"/>
      <c r="DN229" s="24"/>
      <c r="DO229" s="24"/>
      <c r="DP229" s="24"/>
      <c r="DQ229" s="24"/>
      <c r="DR229" s="24"/>
      <c r="DS229" s="24"/>
      <c r="DT229" s="24"/>
      <c r="DU229" s="24"/>
      <c r="DV229" s="24"/>
      <c r="DW229" s="24"/>
      <c r="DX229" s="24"/>
      <c r="DY229" s="24"/>
      <c r="DZ229" s="24"/>
      <c r="EA229" s="24"/>
      <c r="EB229" s="24"/>
      <c r="EC229" s="24"/>
      <c r="ED229" s="24"/>
      <c r="EE229" s="24"/>
      <c r="EF229" s="24"/>
      <c r="EG229" s="24"/>
      <c r="EH229" s="24"/>
      <c r="EI229" s="24"/>
      <c r="EJ229" s="24"/>
      <c r="EK229" s="24"/>
      <c r="EL229" s="24"/>
      <c r="EM229" s="24"/>
      <c r="EN229" s="24"/>
      <c r="EO229" s="24"/>
      <c r="EP229" s="24"/>
      <c r="EQ229" s="24"/>
      <c r="ER229" s="24"/>
      <c r="ES229" s="24"/>
      <c r="ET229" s="24"/>
      <c r="EU229" s="24"/>
      <c r="EV229" s="24"/>
      <c r="EW229" s="24"/>
      <c r="EX229" s="24"/>
      <c r="EY229" s="24"/>
      <c r="EZ229" s="24"/>
      <c r="FA229" s="24"/>
      <c r="FB229" s="24"/>
      <c r="FC229" s="24"/>
      <c r="FD229" s="24"/>
      <c r="FE229" s="24"/>
      <c r="FF229" s="24"/>
      <c r="FG229" s="24"/>
      <c r="FH229" s="24"/>
      <c r="FI229" s="24"/>
      <c r="FJ229" s="24"/>
      <c r="FK229" s="24"/>
      <c r="FL229" s="24"/>
      <c r="FM229" s="24"/>
      <c r="FN229" s="24"/>
      <c r="FO229" s="24"/>
      <c r="FP229" s="24"/>
      <c r="FQ229" s="24"/>
      <c r="FR229" s="24"/>
      <c r="FS229" s="24"/>
      <c r="FT229" s="24"/>
      <c r="FU229" s="24"/>
      <c r="FV229" s="24"/>
      <c r="FW229" s="24"/>
      <c r="FX229" s="24"/>
      <c r="FY229" s="24"/>
      <c r="FZ229" s="24"/>
      <c r="GA229" s="24"/>
      <c r="GB229" s="24"/>
      <c r="GC229" s="24"/>
      <c r="GD229" s="24"/>
      <c r="GE229" s="24"/>
      <c r="GF229" s="24"/>
      <c r="GG229" s="24"/>
      <c r="GH229" s="24"/>
      <c r="GI229" s="24"/>
      <c r="GJ229" s="24"/>
      <c r="GK229" s="24"/>
      <c r="GL229" s="24"/>
      <c r="GM229" s="24"/>
      <c r="GN229" s="24"/>
      <c r="GO229" s="24"/>
      <c r="GP229" s="24"/>
      <c r="GQ229" s="24"/>
      <c r="GR229" s="24"/>
      <c r="GS229" s="24"/>
      <c r="GT229" s="24"/>
      <c r="GU229" s="24"/>
      <c r="GV229" s="24"/>
      <c r="GW229" s="24"/>
      <c r="GX229" s="24"/>
      <c r="GY229" s="24"/>
      <c r="GZ229" s="24"/>
      <c r="HA229" s="24"/>
      <c r="HB229" s="24"/>
      <c r="HC229" s="24"/>
      <c r="HD229" s="24"/>
      <c r="HE229" s="24"/>
      <c r="HF229" s="24"/>
      <c r="HG229" s="24"/>
      <c r="HH229" s="24"/>
      <c r="HI229" s="24"/>
      <c r="HJ229" s="24"/>
    </row>
    <row r="230" spans="11:218" ht="24.95" customHeight="1">
      <c r="K230" s="4719" t="s">
        <v>15</v>
      </c>
      <c r="L230" s="1198" t="s">
        <v>257</v>
      </c>
      <c r="M230" s="1198" t="s">
        <v>224</v>
      </c>
      <c r="N230" s="1199">
        <v>44703</v>
      </c>
      <c r="O230" s="1199">
        <v>44801</v>
      </c>
      <c r="P230" s="1199">
        <f>O230-N230</f>
        <v>98</v>
      </c>
      <c r="Q230" s="1200"/>
      <c r="R230" s="10"/>
      <c r="Y230" s="4"/>
      <c r="AJ230" s="24"/>
      <c r="AK230" s="24"/>
      <c r="AL230" s="24"/>
      <c r="AM230" s="24"/>
      <c r="AN230" s="24"/>
      <c r="AO230" s="24"/>
      <c r="AP230" s="24"/>
      <c r="AQ230" s="24"/>
      <c r="AR230" s="24"/>
      <c r="AS230" s="24"/>
      <c r="AT230" s="24"/>
      <c r="AU230" s="24"/>
      <c r="AV230" s="24"/>
      <c r="AW230" s="24"/>
      <c r="AX230" s="24"/>
      <c r="AY230" s="24"/>
      <c r="AZ230" s="24"/>
      <c r="BA230" s="24"/>
      <c r="BB230" s="24"/>
      <c r="BC230" s="2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  <c r="CO230" s="24"/>
      <c r="CP230" s="24"/>
      <c r="CQ230" s="24"/>
      <c r="CR230" s="24"/>
      <c r="CS230" s="24"/>
      <c r="CT230" s="24"/>
      <c r="CU230" s="24"/>
      <c r="CV230" s="24"/>
      <c r="CW230" s="24"/>
      <c r="CX230" s="24"/>
      <c r="CY230" s="24"/>
      <c r="CZ230" s="24"/>
      <c r="DA230" s="24"/>
      <c r="DB230" s="24"/>
      <c r="DC230" s="24"/>
      <c r="DD230" s="24"/>
      <c r="DE230" s="24"/>
      <c r="DF230" s="24"/>
      <c r="DG230" s="24"/>
      <c r="DH230" s="24"/>
      <c r="DI230" s="24"/>
      <c r="DJ230" s="24"/>
      <c r="DK230" s="24"/>
      <c r="DL230" s="24"/>
      <c r="DM230" s="24"/>
      <c r="DN230" s="24"/>
      <c r="DO230" s="24"/>
      <c r="DP230" s="24"/>
      <c r="DQ230" s="24"/>
      <c r="DR230" s="24"/>
      <c r="DS230" s="24"/>
      <c r="DT230" s="24"/>
      <c r="DU230" s="24"/>
      <c r="DV230" s="24"/>
      <c r="DW230" s="24"/>
      <c r="DX230" s="24"/>
      <c r="DY230" s="24"/>
      <c r="DZ230" s="24"/>
      <c r="EA230" s="24"/>
      <c r="EB230" s="24"/>
      <c r="EC230" s="24"/>
      <c r="ED230" s="24"/>
      <c r="EE230" s="24"/>
      <c r="EF230" s="24"/>
      <c r="EG230" s="24"/>
      <c r="EH230" s="24"/>
      <c r="EI230" s="24"/>
      <c r="EJ230" s="24"/>
      <c r="EK230" s="24"/>
      <c r="EL230" s="24"/>
      <c r="EM230" s="24"/>
      <c r="EN230" s="24"/>
      <c r="EO230" s="24"/>
      <c r="EP230" s="24"/>
      <c r="EQ230" s="24"/>
      <c r="ER230" s="24"/>
      <c r="ES230" s="24"/>
      <c r="ET230" s="24"/>
      <c r="EU230" s="24"/>
      <c r="EV230" s="24"/>
      <c r="EW230" s="24"/>
      <c r="EX230" s="24"/>
      <c r="EY230" s="24"/>
      <c r="EZ230" s="24"/>
      <c r="FA230" s="24"/>
      <c r="FB230" s="24"/>
      <c r="FC230" s="24"/>
      <c r="FD230" s="24"/>
      <c r="FE230" s="24"/>
      <c r="FF230" s="24"/>
      <c r="FG230" s="24"/>
      <c r="FH230" s="24"/>
      <c r="FI230" s="24"/>
      <c r="FJ230" s="24"/>
      <c r="FK230" s="24"/>
      <c r="FL230" s="24"/>
      <c r="FM230" s="24"/>
      <c r="FN230" s="24"/>
      <c r="FO230" s="24"/>
      <c r="FP230" s="24"/>
      <c r="FQ230" s="24"/>
      <c r="FR230" s="24"/>
      <c r="FS230" s="24"/>
      <c r="FT230" s="24"/>
      <c r="FU230" s="24"/>
      <c r="FV230" s="24"/>
      <c r="FW230" s="24"/>
      <c r="FX230" s="24"/>
      <c r="FY230" s="24"/>
      <c r="FZ230" s="24"/>
      <c r="GA230" s="24"/>
      <c r="GB230" s="24"/>
      <c r="GC230" s="24"/>
      <c r="GD230" s="24"/>
      <c r="GE230" s="24"/>
      <c r="GF230" s="24"/>
      <c r="GG230" s="24"/>
      <c r="GH230" s="24"/>
      <c r="GI230" s="24"/>
      <c r="GJ230" s="24"/>
      <c r="GK230" s="24"/>
      <c r="GL230" s="24"/>
      <c r="GM230" s="24"/>
      <c r="GN230" s="24"/>
      <c r="GO230" s="24"/>
      <c r="GP230" s="24"/>
      <c r="GQ230" s="24"/>
      <c r="GR230" s="24"/>
      <c r="GS230" s="24"/>
      <c r="GT230" s="24"/>
      <c r="GU230" s="24"/>
      <c r="GV230" s="24"/>
      <c r="GW230" s="24"/>
      <c r="GX230" s="24"/>
      <c r="GY230" s="24"/>
      <c r="GZ230" s="24"/>
      <c r="HA230" s="24"/>
      <c r="HB230" s="24"/>
      <c r="HC230" s="24"/>
      <c r="HD230" s="24"/>
      <c r="HE230" s="24"/>
      <c r="HF230" s="24"/>
      <c r="HG230" s="24"/>
      <c r="HH230" s="24"/>
      <c r="HI230" s="24"/>
      <c r="HJ230" s="24"/>
    </row>
    <row r="231" spans="11:218" ht="24.95" customHeight="1">
      <c r="K231" s="4720"/>
      <c r="L231" s="1201" t="s">
        <v>249</v>
      </c>
      <c r="M231" s="1201" t="s">
        <v>224</v>
      </c>
      <c r="N231" s="1168">
        <v>28484</v>
      </c>
      <c r="O231" s="1168">
        <v>28484</v>
      </c>
      <c r="P231" s="1168">
        <f>O231-N231</f>
        <v>0</v>
      </c>
      <c r="Q231" s="1169"/>
      <c r="R231" s="1070"/>
      <c r="Y231" s="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/>
      <c r="AY231" s="24"/>
      <c r="AZ231" s="24"/>
      <c r="BA231" s="24"/>
      <c r="BB231" s="24"/>
      <c r="BC231" s="2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  <c r="CO231" s="24"/>
      <c r="CP231" s="24"/>
      <c r="CQ231" s="24"/>
      <c r="CR231" s="24"/>
      <c r="CS231" s="24"/>
      <c r="CT231" s="24"/>
      <c r="CU231" s="24"/>
      <c r="CV231" s="24"/>
      <c r="CW231" s="24"/>
      <c r="CX231" s="24"/>
      <c r="CY231" s="24"/>
      <c r="CZ231" s="24"/>
      <c r="DA231" s="24"/>
      <c r="DB231" s="24"/>
      <c r="DC231" s="24"/>
      <c r="DD231" s="24"/>
      <c r="DE231" s="24"/>
      <c r="DF231" s="24"/>
      <c r="DG231" s="24"/>
      <c r="DH231" s="24"/>
      <c r="DI231" s="24"/>
      <c r="DJ231" s="24"/>
      <c r="DK231" s="24"/>
      <c r="DL231" s="24"/>
      <c r="DM231" s="24"/>
      <c r="DN231" s="24"/>
      <c r="DO231" s="24"/>
      <c r="DP231" s="24"/>
      <c r="DQ231" s="24"/>
      <c r="DR231" s="24"/>
      <c r="DS231" s="24"/>
      <c r="DT231" s="24"/>
      <c r="DU231" s="24"/>
      <c r="DV231" s="24"/>
      <c r="DW231" s="24"/>
      <c r="DX231" s="24"/>
      <c r="DY231" s="24"/>
      <c r="DZ231" s="24"/>
      <c r="EA231" s="24"/>
      <c r="EB231" s="24"/>
      <c r="EC231" s="24"/>
      <c r="ED231" s="24"/>
      <c r="EE231" s="24"/>
      <c r="EF231" s="24"/>
      <c r="EG231" s="24"/>
      <c r="EH231" s="24"/>
      <c r="EI231" s="24"/>
      <c r="EJ231" s="24"/>
      <c r="EK231" s="24"/>
      <c r="EL231" s="24"/>
      <c r="EM231" s="24"/>
      <c r="EN231" s="24"/>
      <c r="EO231" s="24"/>
      <c r="EP231" s="24"/>
      <c r="EQ231" s="24"/>
      <c r="ER231" s="24"/>
      <c r="ES231" s="24"/>
      <c r="ET231" s="24"/>
      <c r="EU231" s="24"/>
      <c r="EV231" s="24"/>
      <c r="EW231" s="24"/>
      <c r="EX231" s="24"/>
      <c r="EY231" s="24"/>
      <c r="EZ231" s="24"/>
      <c r="FA231" s="24"/>
      <c r="FB231" s="24"/>
      <c r="FC231" s="24"/>
      <c r="FD231" s="24"/>
      <c r="FE231" s="24"/>
      <c r="FF231" s="24"/>
      <c r="FG231" s="24"/>
      <c r="FH231" s="24"/>
      <c r="FI231" s="24"/>
      <c r="FJ231" s="24"/>
      <c r="FK231" s="24"/>
      <c r="FL231" s="24"/>
      <c r="FM231" s="24"/>
      <c r="FN231" s="24"/>
      <c r="FO231" s="24"/>
      <c r="FP231" s="24"/>
      <c r="FQ231" s="24"/>
      <c r="FR231" s="24"/>
      <c r="FS231" s="24"/>
      <c r="FT231" s="24"/>
      <c r="FU231" s="24"/>
      <c r="FV231" s="24"/>
      <c r="FW231" s="24"/>
      <c r="FX231" s="24"/>
      <c r="FY231" s="24"/>
      <c r="FZ231" s="24"/>
      <c r="GA231" s="24"/>
      <c r="GB231" s="24"/>
      <c r="GC231" s="24"/>
      <c r="GD231" s="24"/>
      <c r="GE231" s="24"/>
      <c r="GF231" s="24"/>
      <c r="GG231" s="24"/>
      <c r="GH231" s="24"/>
      <c r="GI231" s="24"/>
      <c r="GJ231" s="24"/>
      <c r="GK231" s="24"/>
      <c r="GL231" s="24"/>
      <c r="GM231" s="24"/>
      <c r="GN231" s="24"/>
      <c r="GO231" s="24"/>
      <c r="GP231" s="24"/>
      <c r="GQ231" s="24"/>
      <c r="GR231" s="24"/>
      <c r="GS231" s="24"/>
      <c r="GT231" s="24"/>
      <c r="GU231" s="24"/>
      <c r="GV231" s="24"/>
      <c r="GW231" s="24"/>
      <c r="GX231" s="24"/>
      <c r="GY231" s="24"/>
      <c r="GZ231" s="24"/>
      <c r="HA231" s="24"/>
      <c r="HB231" s="24"/>
      <c r="HC231" s="24"/>
      <c r="HD231" s="24"/>
      <c r="HE231" s="24"/>
      <c r="HF231" s="24"/>
      <c r="HG231" s="24"/>
      <c r="HH231" s="24"/>
      <c r="HI231" s="24"/>
      <c r="HJ231" s="24"/>
    </row>
    <row r="232" spans="11:218" ht="24.95" customHeight="1" thickBot="1">
      <c r="K232" s="4721"/>
      <c r="L232" s="1202"/>
      <c r="M232" s="1202"/>
      <c r="N232" s="1170">
        <f>N230+N231</f>
        <v>73187</v>
      </c>
      <c r="O232" s="1170">
        <f>SUM(O230:O231)</f>
        <v>73285</v>
      </c>
      <c r="P232" s="1170">
        <f>P231+P230</f>
        <v>98</v>
      </c>
      <c r="Q232" s="1171"/>
      <c r="R232" s="10"/>
      <c r="Y232" s="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  <c r="CO232" s="24"/>
      <c r="CP232" s="24"/>
      <c r="CQ232" s="24"/>
      <c r="CR232" s="24"/>
      <c r="CS232" s="24"/>
      <c r="CT232" s="24"/>
      <c r="CU232" s="24"/>
      <c r="CV232" s="24"/>
      <c r="CW232" s="24"/>
      <c r="CX232" s="24"/>
      <c r="CY232" s="24"/>
      <c r="CZ232" s="24"/>
      <c r="DA232" s="24"/>
      <c r="DB232" s="24"/>
      <c r="DC232" s="24"/>
      <c r="DD232" s="24"/>
      <c r="DE232" s="24"/>
      <c r="DF232" s="24"/>
      <c r="DG232" s="24"/>
      <c r="DH232" s="24"/>
      <c r="DI232" s="24"/>
      <c r="DJ232" s="24"/>
      <c r="DK232" s="24"/>
      <c r="DL232" s="24"/>
      <c r="DM232" s="24"/>
      <c r="DN232" s="24"/>
      <c r="DO232" s="24"/>
      <c r="DP232" s="24"/>
      <c r="DQ232" s="24"/>
      <c r="DR232" s="24"/>
      <c r="DS232" s="24"/>
      <c r="DT232" s="24"/>
      <c r="DU232" s="24"/>
      <c r="DV232" s="24"/>
      <c r="DW232" s="24"/>
      <c r="DX232" s="24"/>
      <c r="DY232" s="24"/>
      <c r="DZ232" s="24"/>
      <c r="EA232" s="24"/>
      <c r="EB232" s="24"/>
      <c r="EC232" s="24"/>
      <c r="ED232" s="24"/>
      <c r="EE232" s="24"/>
      <c r="EF232" s="24"/>
      <c r="EG232" s="24"/>
      <c r="EH232" s="24"/>
      <c r="EI232" s="24"/>
      <c r="EJ232" s="24"/>
      <c r="EK232" s="24"/>
      <c r="EL232" s="24"/>
      <c r="EM232" s="24"/>
      <c r="EN232" s="24"/>
      <c r="EO232" s="24"/>
      <c r="EP232" s="24"/>
      <c r="EQ232" s="24"/>
      <c r="ER232" s="24"/>
      <c r="ES232" s="24"/>
      <c r="ET232" s="24"/>
      <c r="EU232" s="24"/>
      <c r="EV232" s="24"/>
      <c r="EW232" s="24"/>
      <c r="EX232" s="24"/>
      <c r="EY232" s="24"/>
      <c r="EZ232" s="24"/>
      <c r="FA232" s="24"/>
      <c r="FB232" s="24"/>
      <c r="FC232" s="24"/>
      <c r="FD232" s="24"/>
      <c r="FE232" s="24"/>
      <c r="FF232" s="24"/>
      <c r="FG232" s="24"/>
      <c r="FH232" s="24"/>
      <c r="FI232" s="24"/>
      <c r="FJ232" s="24"/>
      <c r="FK232" s="24"/>
      <c r="FL232" s="24"/>
      <c r="FM232" s="24"/>
      <c r="FN232" s="24"/>
      <c r="FO232" s="24"/>
      <c r="FP232" s="24"/>
      <c r="FQ232" s="24"/>
      <c r="FR232" s="24"/>
      <c r="FS232" s="24"/>
      <c r="FT232" s="24"/>
      <c r="FU232" s="24"/>
      <c r="FV232" s="24"/>
      <c r="FW232" s="24"/>
      <c r="FX232" s="24"/>
      <c r="FY232" s="24"/>
      <c r="FZ232" s="24"/>
      <c r="GA232" s="24"/>
      <c r="GB232" s="24"/>
      <c r="GC232" s="24"/>
      <c r="GD232" s="24"/>
      <c r="GE232" s="24"/>
      <c r="GF232" s="24"/>
      <c r="GG232" s="24"/>
      <c r="GH232" s="24"/>
      <c r="GI232" s="24"/>
      <c r="GJ232" s="24"/>
      <c r="GK232" s="24"/>
      <c r="GL232" s="24"/>
      <c r="GM232" s="24"/>
      <c r="GN232" s="24"/>
      <c r="GO232" s="24"/>
      <c r="GP232" s="24"/>
      <c r="GQ232" s="24"/>
      <c r="GR232" s="24"/>
      <c r="GS232" s="24"/>
      <c r="GT232" s="24"/>
      <c r="GU232" s="24"/>
      <c r="GV232" s="24"/>
      <c r="GW232" s="24"/>
      <c r="GX232" s="24"/>
      <c r="GY232" s="24"/>
      <c r="GZ232" s="24"/>
      <c r="HA232" s="24"/>
      <c r="HB232" s="24"/>
      <c r="HC232" s="24"/>
      <c r="HD232" s="24"/>
      <c r="HE232" s="24"/>
      <c r="HF232" s="24"/>
      <c r="HG232" s="24"/>
      <c r="HH232" s="24"/>
      <c r="HI232" s="24"/>
      <c r="HJ232" s="24"/>
    </row>
    <row r="233" spans="11:218" ht="24.95" customHeight="1">
      <c r="K233" s="17"/>
      <c r="L233" s="821"/>
      <c r="M233" s="17"/>
      <c r="N233" s="1069"/>
      <c r="O233" s="1069"/>
      <c r="P233" s="1069"/>
      <c r="Q233" s="1069"/>
      <c r="R233" s="10"/>
      <c r="Y233" s="4"/>
      <c r="AJ233" s="24"/>
      <c r="AK233" s="24"/>
      <c r="AL233" s="24"/>
      <c r="AM233" s="24"/>
      <c r="AN233" s="24"/>
      <c r="AO233" s="24"/>
      <c r="AP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  <c r="CO233" s="24"/>
      <c r="CP233" s="24"/>
      <c r="CQ233" s="24"/>
      <c r="CR233" s="24"/>
      <c r="CS233" s="24"/>
      <c r="CT233" s="24"/>
      <c r="CU233" s="24"/>
      <c r="CV233" s="24"/>
      <c r="CW233" s="24"/>
      <c r="CX233" s="24"/>
      <c r="CY233" s="24"/>
      <c r="CZ233" s="24"/>
      <c r="DA233" s="24"/>
      <c r="DB233" s="24"/>
      <c r="DC233" s="24"/>
      <c r="DD233" s="24"/>
      <c r="DE233" s="24"/>
      <c r="DF233" s="24"/>
      <c r="DG233" s="24"/>
      <c r="DH233" s="24"/>
      <c r="DI233" s="24"/>
      <c r="DJ233" s="24"/>
      <c r="DK233" s="24"/>
      <c r="DL233" s="24"/>
      <c r="DM233" s="24"/>
      <c r="DN233" s="24"/>
      <c r="DO233" s="24"/>
      <c r="DP233" s="24"/>
      <c r="DQ233" s="24"/>
      <c r="DR233" s="24"/>
      <c r="DS233" s="24"/>
      <c r="DT233" s="24"/>
      <c r="DU233" s="24"/>
      <c r="DV233" s="24"/>
      <c r="DW233" s="24"/>
      <c r="DX233" s="24"/>
      <c r="DY233" s="24"/>
      <c r="DZ233" s="24"/>
      <c r="EA233" s="24"/>
      <c r="EB233" s="24"/>
      <c r="EC233" s="24"/>
      <c r="ED233" s="24"/>
      <c r="EE233" s="24"/>
      <c r="EF233" s="24"/>
      <c r="EG233" s="24"/>
      <c r="EH233" s="24"/>
      <c r="EI233" s="24"/>
      <c r="EJ233" s="24"/>
      <c r="EK233" s="24"/>
      <c r="EL233" s="24"/>
      <c r="EM233" s="24"/>
      <c r="EN233" s="24"/>
      <c r="EO233" s="24"/>
      <c r="EP233" s="24"/>
      <c r="EQ233" s="24"/>
      <c r="ER233" s="24"/>
      <c r="ES233" s="24"/>
      <c r="ET233" s="24"/>
      <c r="EU233" s="24"/>
      <c r="EV233" s="24"/>
      <c r="EW233" s="24"/>
      <c r="EX233" s="24"/>
      <c r="EY233" s="24"/>
      <c r="EZ233" s="24"/>
      <c r="FA233" s="24"/>
      <c r="FB233" s="24"/>
      <c r="FC233" s="24"/>
      <c r="FD233" s="24"/>
      <c r="FE233" s="24"/>
      <c r="FF233" s="24"/>
      <c r="FG233" s="24"/>
      <c r="FH233" s="24"/>
      <c r="FI233" s="24"/>
      <c r="FJ233" s="24"/>
      <c r="FK233" s="24"/>
      <c r="FL233" s="24"/>
      <c r="FM233" s="24"/>
      <c r="FN233" s="24"/>
      <c r="FO233" s="24"/>
      <c r="FP233" s="24"/>
      <c r="FQ233" s="24"/>
      <c r="FR233" s="24"/>
      <c r="FS233" s="24"/>
      <c r="FT233" s="24"/>
      <c r="FU233" s="24"/>
      <c r="FV233" s="24"/>
      <c r="FW233" s="24"/>
      <c r="FX233" s="24"/>
      <c r="FY233" s="24"/>
      <c r="FZ233" s="24"/>
      <c r="GA233" s="24"/>
      <c r="GB233" s="24"/>
      <c r="GC233" s="24"/>
      <c r="GD233" s="24"/>
      <c r="GE233" s="24"/>
      <c r="GF233" s="24"/>
      <c r="GG233" s="24"/>
      <c r="GH233" s="24"/>
      <c r="GI233" s="24"/>
      <c r="GJ233" s="24"/>
      <c r="GK233" s="24"/>
      <c r="GL233" s="24"/>
      <c r="GM233" s="24"/>
      <c r="GN233" s="24"/>
      <c r="GO233" s="24"/>
      <c r="GP233" s="24"/>
      <c r="GQ233" s="24"/>
      <c r="GR233" s="24"/>
      <c r="GS233" s="24"/>
      <c r="GT233" s="24"/>
      <c r="GU233" s="24"/>
      <c r="GV233" s="24"/>
      <c r="GW233" s="24"/>
      <c r="GX233" s="24"/>
      <c r="GY233" s="24"/>
      <c r="GZ233" s="24"/>
      <c r="HA233" s="24"/>
      <c r="HB233" s="24"/>
      <c r="HC233" s="24"/>
      <c r="HD233" s="24"/>
      <c r="HE233" s="24"/>
      <c r="HF233" s="24"/>
      <c r="HG233" s="24"/>
      <c r="HH233" s="24"/>
      <c r="HI233" s="24"/>
      <c r="HJ233" s="24"/>
    </row>
    <row r="234" spans="11:218" ht="24.95" customHeight="1" thickBot="1">
      <c r="K234" s="17"/>
      <c r="L234" s="821"/>
      <c r="M234" s="17"/>
      <c r="N234" s="1069"/>
      <c r="O234" s="1069"/>
      <c r="P234" s="1069"/>
      <c r="Q234" s="1069"/>
      <c r="R234" s="10"/>
    </row>
    <row r="235" spans="11:218" ht="24.95" customHeight="1" thickBot="1">
      <c r="K235" s="4717" t="s">
        <v>2959</v>
      </c>
      <c r="L235" s="4718"/>
      <c r="M235" s="3263"/>
      <c r="N235" s="3263" t="s">
        <v>1599</v>
      </c>
      <c r="O235" s="3263" t="s">
        <v>1600</v>
      </c>
      <c r="P235" s="3263" t="s">
        <v>1601</v>
      </c>
      <c r="Q235" s="3264" t="s">
        <v>1604</v>
      </c>
      <c r="R235" s="10"/>
    </row>
    <row r="236" spans="11:218" ht="24.95" customHeight="1">
      <c r="K236" s="4731" t="s">
        <v>1598</v>
      </c>
      <c r="L236" s="4732"/>
      <c r="M236" s="3266" t="s">
        <v>1603</v>
      </c>
      <c r="N236" s="3489">
        <v>88797</v>
      </c>
      <c r="O236" s="3489">
        <v>90362</v>
      </c>
      <c r="P236" s="3489">
        <f>O236-N236</f>
        <v>1565</v>
      </c>
      <c r="Q236" s="3488"/>
      <c r="R236" s="10"/>
    </row>
    <row r="237" spans="11:218" ht="24.95" customHeight="1">
      <c r="K237" s="4726" t="s">
        <v>3268</v>
      </c>
      <c r="L237" s="3566" t="s">
        <v>3265</v>
      </c>
      <c r="M237" s="1235" t="s">
        <v>3266</v>
      </c>
      <c r="N237" s="1168">
        <f>M223</f>
        <v>513</v>
      </c>
      <c r="O237" s="1168">
        <f>N223</f>
        <v>560</v>
      </c>
      <c r="P237" s="1168">
        <f>O237-N237</f>
        <v>47</v>
      </c>
      <c r="Q237" s="1236"/>
      <c r="R237" s="10"/>
    </row>
    <row r="238" spans="11:218" ht="24.95" customHeight="1" thickBot="1">
      <c r="K238" s="4727"/>
      <c r="L238" s="3567" t="s">
        <v>3265</v>
      </c>
      <c r="M238" s="1237" t="s">
        <v>3267</v>
      </c>
      <c r="N238" s="1170">
        <f>M226</f>
        <v>3275</v>
      </c>
      <c r="O238" s="1170">
        <f>N226</f>
        <v>3646</v>
      </c>
      <c r="P238" s="1170">
        <f>O238-N238</f>
        <v>371</v>
      </c>
      <c r="Q238" s="1239"/>
      <c r="R238" s="1070"/>
    </row>
    <row r="239" spans="11:218" ht="24.95" customHeight="1">
      <c r="K239" s="4727"/>
      <c r="L239" s="3562" t="s">
        <v>2960</v>
      </c>
      <c r="M239" s="3564" t="s">
        <v>1543</v>
      </c>
      <c r="N239" s="3565">
        <f t="shared" ref="N239:O244" si="69">K207</f>
        <v>41183</v>
      </c>
      <c r="O239" s="3565">
        <f t="shared" si="69"/>
        <v>41884</v>
      </c>
      <c r="P239" s="3562">
        <f>O239-N239</f>
        <v>701</v>
      </c>
      <c r="Q239" s="3563"/>
      <c r="R239" s="1070"/>
    </row>
    <row r="240" spans="11:218" ht="24.95" customHeight="1">
      <c r="K240" s="4727"/>
      <c r="L240" s="1235" t="s">
        <v>2960</v>
      </c>
      <c r="M240" s="1680" t="s">
        <v>2961</v>
      </c>
      <c r="N240" s="2218">
        <f t="shared" si="69"/>
        <v>1853</v>
      </c>
      <c r="O240" s="2218">
        <f t="shared" si="69"/>
        <v>1872</v>
      </c>
      <c r="P240" s="3269">
        <f t="shared" ref="P240:P246" si="70">O240-N240</f>
        <v>19</v>
      </c>
      <c r="Q240" s="1236"/>
      <c r="R240" s="1070"/>
    </row>
    <row r="241" spans="11:18" ht="24.95" customHeight="1">
      <c r="K241" s="4727"/>
      <c r="L241" s="1235" t="s">
        <v>2960</v>
      </c>
      <c r="M241" s="1680" t="s">
        <v>1810</v>
      </c>
      <c r="N241" s="2218">
        <f t="shared" si="69"/>
        <v>2469</v>
      </c>
      <c r="O241" s="2218">
        <f t="shared" si="69"/>
        <v>2511</v>
      </c>
      <c r="P241" s="3269">
        <f t="shared" si="70"/>
        <v>42</v>
      </c>
      <c r="Q241" s="1236"/>
      <c r="R241" s="1070"/>
    </row>
    <row r="242" spans="11:18" ht="24.95" customHeight="1">
      <c r="K242" s="4727"/>
      <c r="L242" s="1235" t="s">
        <v>2960</v>
      </c>
      <c r="M242" s="1680" t="s">
        <v>1811</v>
      </c>
      <c r="N242" s="2218">
        <f t="shared" si="69"/>
        <v>1908</v>
      </c>
      <c r="O242" s="2218">
        <f t="shared" si="69"/>
        <v>1918</v>
      </c>
      <c r="P242" s="3269">
        <f t="shared" si="70"/>
        <v>10</v>
      </c>
      <c r="Q242" s="1236"/>
      <c r="R242" s="1070"/>
    </row>
    <row r="243" spans="11:18" ht="24.95" customHeight="1">
      <c r="K243" s="4727"/>
      <c r="L243" s="1235" t="s">
        <v>2960</v>
      </c>
      <c r="M243" s="1680" t="s">
        <v>1812</v>
      </c>
      <c r="N243" s="2218">
        <f t="shared" si="69"/>
        <v>4022</v>
      </c>
      <c r="O243" s="2218">
        <f t="shared" si="69"/>
        <v>4131</v>
      </c>
      <c r="P243" s="3269">
        <f t="shared" si="70"/>
        <v>109</v>
      </c>
      <c r="Q243" s="1236"/>
      <c r="R243" s="1070"/>
    </row>
    <row r="244" spans="11:18" ht="24.95" customHeight="1">
      <c r="K244" s="4727"/>
      <c r="L244" s="1235" t="s">
        <v>2960</v>
      </c>
      <c r="M244" s="1680" t="s">
        <v>1494</v>
      </c>
      <c r="N244" s="2218">
        <f t="shared" si="69"/>
        <v>1647</v>
      </c>
      <c r="O244" s="2218">
        <f t="shared" si="69"/>
        <v>1647</v>
      </c>
      <c r="P244" s="3269">
        <f t="shared" si="70"/>
        <v>0</v>
      </c>
      <c r="Q244" s="1236"/>
      <c r="R244" s="10"/>
    </row>
    <row r="245" spans="11:18" ht="24.95" customHeight="1">
      <c r="K245" s="4727"/>
      <c r="L245" s="1235" t="s">
        <v>1602</v>
      </c>
      <c r="M245" s="1680" t="s">
        <v>1832</v>
      </c>
      <c r="N245" s="2218">
        <v>9480</v>
      </c>
      <c r="O245" s="2218">
        <v>9480</v>
      </c>
      <c r="P245" s="3269">
        <f t="shared" si="70"/>
        <v>0</v>
      </c>
      <c r="Q245" s="1236" t="s">
        <v>2042</v>
      </c>
      <c r="R245" s="10"/>
    </row>
    <row r="246" spans="11:18" ht="24.95" customHeight="1">
      <c r="K246" s="4727"/>
      <c r="L246" s="1235" t="s">
        <v>2040</v>
      </c>
      <c r="M246" s="1680" t="s">
        <v>2043</v>
      </c>
      <c r="N246" s="1235"/>
      <c r="O246" s="1235"/>
      <c r="P246" s="3269">
        <f t="shared" si="70"/>
        <v>0</v>
      </c>
      <c r="Q246" s="1236" t="s">
        <v>2042</v>
      </c>
      <c r="R246" s="10"/>
    </row>
    <row r="247" spans="11:18" ht="24.95" customHeight="1" thickBot="1">
      <c r="K247" s="4728"/>
      <c r="L247" s="1237" t="s">
        <v>1426</v>
      </c>
      <c r="M247" s="1237"/>
      <c r="N247" s="1237"/>
      <c r="O247" s="1237"/>
      <c r="P247" s="1237">
        <f>P236-P237-P238-P245-P239-P240-P241-P242-P243-P244</f>
        <v>266</v>
      </c>
      <c r="Q247" s="1239"/>
      <c r="R247" s="10"/>
    </row>
    <row r="248" spans="11:18" ht="24.95" customHeight="1" thickBot="1">
      <c r="K248" s="3265"/>
      <c r="L248" s="3267" t="s">
        <v>2962</v>
      </c>
      <c r="M248" s="3267"/>
      <c r="N248" s="3268"/>
      <c r="O248" s="3268"/>
      <c r="P248" s="3268">
        <f>P236-P247</f>
        <v>1299</v>
      </c>
      <c r="Q248" s="3268"/>
      <c r="R248" s="10"/>
    </row>
    <row r="249" spans="11:18" ht="24.95" customHeight="1" thickBot="1">
      <c r="K249" s="17"/>
      <c r="L249" s="17"/>
      <c r="M249" s="17"/>
      <c r="N249" s="1069"/>
      <c r="O249" s="1069"/>
      <c r="P249" s="1069"/>
      <c r="Q249" s="1069"/>
      <c r="R249" s="10"/>
    </row>
    <row r="250" spans="11:18" ht="24.95" customHeight="1">
      <c r="K250" s="4729"/>
      <c r="L250" s="4730"/>
      <c r="M250" s="1203"/>
      <c r="N250" s="1203" t="s">
        <v>1599</v>
      </c>
      <c r="O250" s="1203" t="s">
        <v>1600</v>
      </c>
      <c r="P250" s="1203" t="s">
        <v>1286</v>
      </c>
      <c r="Q250" s="1204" t="s">
        <v>1456</v>
      </c>
      <c r="R250" s="10"/>
    </row>
    <row r="251" spans="11:18" ht="24.95" customHeight="1">
      <c r="K251" s="4722" t="s">
        <v>2039</v>
      </c>
      <c r="L251" s="1235" t="s">
        <v>1598</v>
      </c>
      <c r="M251" s="1235" t="s">
        <v>1603</v>
      </c>
      <c r="N251" s="1235">
        <v>70406</v>
      </c>
      <c r="O251" s="1235">
        <v>71486</v>
      </c>
      <c r="P251" s="1235">
        <f>O251-N251</f>
        <v>1080</v>
      </c>
      <c r="Q251" s="1236"/>
      <c r="R251" s="10"/>
    </row>
    <row r="252" spans="11:18" ht="24.95" customHeight="1">
      <c r="K252" s="4723"/>
      <c r="L252" s="1235" t="s">
        <v>1432</v>
      </c>
      <c r="M252" s="1680" t="s">
        <v>2044</v>
      </c>
      <c r="N252" s="1235"/>
      <c r="O252" s="1235"/>
      <c r="P252" s="1235"/>
      <c r="Q252" s="1236"/>
      <c r="R252" s="10"/>
    </row>
    <row r="253" spans="11:18" ht="24.95" customHeight="1">
      <c r="K253" s="4723"/>
      <c r="L253" s="1235" t="s">
        <v>1602</v>
      </c>
      <c r="M253" s="1680" t="s">
        <v>1832</v>
      </c>
      <c r="N253" s="1235">
        <v>3462</v>
      </c>
      <c r="O253" s="1235">
        <v>3462</v>
      </c>
      <c r="P253" s="1235">
        <f>O253-N253</f>
        <v>0</v>
      </c>
      <c r="Q253" s="1236" t="s">
        <v>2042</v>
      </c>
      <c r="R253" s="10"/>
    </row>
    <row r="254" spans="11:18" ht="24.95" customHeight="1">
      <c r="K254" s="4723"/>
      <c r="L254" s="1235" t="s">
        <v>2040</v>
      </c>
      <c r="M254" s="1680" t="s">
        <v>2041</v>
      </c>
      <c r="N254" s="1235">
        <v>21</v>
      </c>
      <c r="O254" s="1235">
        <v>21</v>
      </c>
      <c r="P254" s="1235">
        <f>O254-N254</f>
        <v>0</v>
      </c>
      <c r="Q254" s="1236"/>
      <c r="R254" s="10"/>
    </row>
    <row r="255" spans="11:18" ht="24.95" customHeight="1">
      <c r="K255" s="4724"/>
      <c r="L255" s="1671" t="s">
        <v>2045</v>
      </c>
      <c r="M255" s="1672"/>
      <c r="N255" s="1671"/>
      <c r="O255" s="1671"/>
      <c r="P255" s="1671"/>
      <c r="Q255" s="1673"/>
      <c r="R255" s="10"/>
    </row>
    <row r="256" spans="11:18" ht="24.95" customHeight="1" thickBot="1">
      <c r="K256" s="4725"/>
      <c r="L256" s="1237" t="s">
        <v>2050</v>
      </c>
      <c r="M256" s="1238"/>
      <c r="N256" s="1237">
        <f>N251-N253-N254</f>
        <v>66923</v>
      </c>
      <c r="O256" s="1237">
        <f>O251-O253-O254</f>
        <v>68003</v>
      </c>
      <c r="P256" s="1237">
        <f>O256-N256</f>
        <v>1080</v>
      </c>
      <c r="Q256" s="1239"/>
      <c r="R256" s="10"/>
    </row>
    <row r="257" spans="11:20" ht="24.95" customHeight="1" thickBot="1">
      <c r="K257" s="17"/>
      <c r="L257" s="17"/>
      <c r="M257" s="1069"/>
      <c r="N257" s="1069"/>
      <c r="O257" s="1069"/>
      <c r="P257" s="1069"/>
      <c r="Q257" s="1069"/>
      <c r="R257" s="10"/>
      <c r="T257" s="88"/>
    </row>
    <row r="258" spans="11:20" ht="24.95" customHeight="1">
      <c r="K258" s="1196" t="s">
        <v>640</v>
      </c>
      <c r="L258" s="1242" t="s">
        <v>1659</v>
      </c>
      <c r="M258" s="1243" t="s">
        <v>257</v>
      </c>
      <c r="N258" s="1243" t="s">
        <v>1660</v>
      </c>
      <c r="O258" s="1243" t="s">
        <v>1664</v>
      </c>
      <c r="P258" s="1254" t="s">
        <v>1665</v>
      </c>
      <c r="Q258" s="515"/>
      <c r="R258" s="10"/>
      <c r="T258" s="88"/>
    </row>
    <row r="259" spans="11:20" ht="24.95" customHeight="1">
      <c r="K259" s="1250"/>
      <c r="L259" s="1075">
        <v>207</v>
      </c>
      <c r="M259" s="1244" t="s">
        <v>1661</v>
      </c>
      <c r="N259" s="1989">
        <v>2898.16</v>
      </c>
      <c r="O259" s="1253">
        <f t="shared" ref="O259:O266" si="71">N259/$N$267</f>
        <v>0.55162700044158175</v>
      </c>
      <c r="P259" s="1205">
        <f t="shared" ref="P259:P266" si="72">$P$247*O259</f>
        <v>146.73278211746074</v>
      </c>
      <c r="Q259" s="1194"/>
      <c r="R259" s="10"/>
      <c r="T259" s="88"/>
    </row>
    <row r="260" spans="11:20" ht="24.95" customHeight="1">
      <c r="K260" s="4716" t="s">
        <v>1541</v>
      </c>
      <c r="L260" s="1075" t="s">
        <v>1542</v>
      </c>
      <c r="M260" s="1244" t="s">
        <v>1543</v>
      </c>
      <c r="N260" s="1990">
        <v>906.11</v>
      </c>
      <c r="O260" s="1253">
        <f t="shared" si="71"/>
        <v>0.17246623422106497</v>
      </c>
      <c r="P260" s="1205">
        <f t="shared" si="72"/>
        <v>45.876018302803281</v>
      </c>
      <c r="Q260" s="1194"/>
      <c r="R260" s="10"/>
      <c r="T260" s="88"/>
    </row>
    <row r="261" spans="11:20" ht="24.95" customHeight="1">
      <c r="K261" s="4716"/>
      <c r="L261" s="1075" t="s">
        <v>1845</v>
      </c>
      <c r="M261" s="1244" t="s">
        <v>1493</v>
      </c>
      <c r="N261" s="1990">
        <v>98.71</v>
      </c>
      <c r="O261" s="1253">
        <f t="shared" si="71"/>
        <v>1.8788162563001535E-2</v>
      </c>
      <c r="P261" s="1205">
        <f t="shared" si="72"/>
        <v>4.9976512417584082</v>
      </c>
      <c r="Q261" s="1194"/>
      <c r="R261" s="10"/>
      <c r="T261" s="88"/>
    </row>
    <row r="262" spans="11:20" ht="24.95" customHeight="1">
      <c r="K262" s="4716"/>
      <c r="L262" s="1075" t="s">
        <v>1484</v>
      </c>
      <c r="M262" s="1244" t="s">
        <v>1493</v>
      </c>
      <c r="N262" s="1990">
        <v>88.45</v>
      </c>
      <c r="O262" s="1253">
        <f t="shared" si="71"/>
        <v>1.6835305224369223E-2</v>
      </c>
      <c r="P262" s="1205">
        <f t="shared" si="72"/>
        <v>4.4781911896822129</v>
      </c>
      <c r="Q262" s="1194"/>
      <c r="R262" s="10"/>
      <c r="T262" s="88"/>
    </row>
    <row r="263" spans="11:20" ht="24.95" customHeight="1">
      <c r="K263" s="4716"/>
      <c r="L263" s="1075" t="s">
        <v>1485</v>
      </c>
      <c r="M263" s="1244" t="s">
        <v>1493</v>
      </c>
      <c r="N263" s="1990">
        <v>96.43</v>
      </c>
      <c r="O263" s="1253">
        <f t="shared" si="71"/>
        <v>1.8354194265527691E-2</v>
      </c>
      <c r="P263" s="1205">
        <f t="shared" si="72"/>
        <v>4.8822156746303662</v>
      </c>
      <c r="Q263" s="1240"/>
      <c r="R263" s="10"/>
      <c r="T263" s="88"/>
    </row>
    <row r="264" spans="11:20" ht="24.95" customHeight="1">
      <c r="K264" s="4716"/>
      <c r="L264" s="1075" t="s">
        <v>1486</v>
      </c>
      <c r="M264" s="1244" t="s">
        <v>1493</v>
      </c>
      <c r="N264" s="1990">
        <v>95.64</v>
      </c>
      <c r="O264" s="1253">
        <f t="shared" si="71"/>
        <v>1.8203828057192454E-2</v>
      </c>
      <c r="P264" s="1205">
        <f t="shared" si="72"/>
        <v>4.8422182632131925</v>
      </c>
      <c r="Q264" s="1240"/>
      <c r="R264" s="10"/>
      <c r="T264" s="88"/>
    </row>
    <row r="265" spans="11:20" ht="24.95" customHeight="1">
      <c r="K265" s="4716"/>
      <c r="L265" s="1075" t="s">
        <v>1482</v>
      </c>
      <c r="M265" s="1244" t="s">
        <v>1494</v>
      </c>
      <c r="N265" s="1990">
        <v>39.71</v>
      </c>
      <c r="O265" s="1253">
        <f t="shared" si="71"/>
        <v>7.5582811810028473E-3</v>
      </c>
      <c r="P265" s="1205">
        <f t="shared" si="72"/>
        <v>2.0105027941467575</v>
      </c>
      <c r="Q265" s="1240"/>
      <c r="R265" s="10"/>
      <c r="T265" s="88"/>
    </row>
    <row r="266" spans="11:20" ht="24.95" customHeight="1" thickBot="1">
      <c r="K266" s="1197" t="s">
        <v>1662</v>
      </c>
      <c r="L266" s="1245" t="s">
        <v>1544</v>
      </c>
      <c r="M266" s="1246"/>
      <c r="N266" s="1991">
        <v>1030.6300000000001</v>
      </c>
      <c r="O266" s="1253">
        <f t="shared" si="71"/>
        <v>0.19616699404625951</v>
      </c>
      <c r="P266" s="1205">
        <f t="shared" si="72"/>
        <v>52.180420416305026</v>
      </c>
      <c r="Q266" s="1241"/>
      <c r="R266" s="10"/>
      <c r="T266" s="88"/>
    </row>
    <row r="267" spans="11:20" ht="24.95" customHeight="1" thickBot="1">
      <c r="K267" s="1252" t="s">
        <v>1663</v>
      </c>
      <c r="L267" s="1247"/>
      <c r="M267" s="1248"/>
      <c r="N267" s="1992">
        <f>SUM(N259:N266)</f>
        <v>5253.84</v>
      </c>
      <c r="O267" s="1251">
        <f>SUM(O259:O266)</f>
        <v>1</v>
      </c>
      <c r="P267" s="1255">
        <f>SUM(P259:P266)</f>
        <v>266</v>
      </c>
      <c r="Q267" s="1249"/>
      <c r="R267" s="10"/>
      <c r="T267" s="88"/>
    </row>
    <row r="268" spans="11:20" ht="24.95" customHeight="1">
      <c r="K268" s="2"/>
      <c r="L268" s="2"/>
      <c r="R268" s="10"/>
      <c r="T268" s="88"/>
    </row>
    <row r="269" spans="11:20" ht="24.95" customHeight="1">
      <c r="K269" s="2"/>
      <c r="L269" s="2"/>
      <c r="R269" s="10"/>
      <c r="T269" s="88"/>
    </row>
    <row r="270" spans="11:20" ht="24.95" customHeight="1">
      <c r="K270" s="1670"/>
      <c r="L270" s="821" t="s">
        <v>2095</v>
      </c>
      <c r="M270" s="2"/>
      <c r="R270" s="10"/>
      <c r="T270" s="88"/>
    </row>
    <row r="271" spans="11:20" ht="24.95" customHeight="1">
      <c r="K271" s="1881" t="s">
        <v>2035</v>
      </c>
      <c r="L271" s="1882" t="s">
        <v>2030</v>
      </c>
      <c r="M271" s="1882" t="s">
        <v>2036</v>
      </c>
      <c r="N271" s="1883" t="s">
        <v>2037</v>
      </c>
      <c r="O271" s="1993" t="s">
        <v>2094</v>
      </c>
      <c r="R271" s="10"/>
      <c r="T271" s="88"/>
    </row>
    <row r="272" spans="11:20" ht="24.95" customHeight="1">
      <c r="K272" s="209" t="s">
        <v>2031</v>
      </c>
      <c r="L272" s="398">
        <f>M215+P215+M219+P219</f>
        <v>4867</v>
      </c>
      <c r="M272" s="685">
        <f>'수도요금 고지 및 기준'!D5-'검침 내역'!L272</f>
        <v>672</v>
      </c>
      <c r="N272" s="1884">
        <f>L272/(M272+L272)</f>
        <v>0.87867846181621234</v>
      </c>
      <c r="O272" s="1011">
        <f>M272+L272</f>
        <v>5539</v>
      </c>
      <c r="R272" s="10"/>
      <c r="T272" s="88"/>
    </row>
    <row r="273" spans="11:20" ht="24.95" customHeight="1">
      <c r="K273" s="209" t="s">
        <v>2032</v>
      </c>
      <c r="L273" s="398">
        <f>M216+P216</f>
        <v>3734</v>
      </c>
      <c r="M273" s="685">
        <f>'수도요금 고지 및 기준'!D14-L273</f>
        <v>585</v>
      </c>
      <c r="N273" s="1884">
        <f>L273/(M273+L273)</f>
        <v>0.86455197962491315</v>
      </c>
      <c r="O273" s="1011">
        <f>M273+L273</f>
        <v>4319</v>
      </c>
      <c r="R273" s="10"/>
      <c r="T273" s="88"/>
    </row>
    <row r="274" spans="11:20" ht="24.95" customHeight="1">
      <c r="K274" s="209" t="s">
        <v>2033</v>
      </c>
      <c r="L274" s="398">
        <f>M217+P217</f>
        <v>5908</v>
      </c>
      <c r="M274" s="685">
        <f>'수도요금 고지 및 기준'!D23-L274</f>
        <v>1048</v>
      </c>
      <c r="N274" s="1884">
        <f>L274/(M274+L274)</f>
        <v>0.84933870040253023</v>
      </c>
      <c r="O274" s="1011">
        <f>M274+L274</f>
        <v>6956</v>
      </c>
      <c r="R274" s="10"/>
      <c r="T274" s="88"/>
    </row>
    <row r="275" spans="11:20" ht="24.95" customHeight="1">
      <c r="K275" s="209" t="s">
        <v>2034</v>
      </c>
      <c r="L275" s="398">
        <f>M218+P218</f>
        <v>3425</v>
      </c>
      <c r="M275" s="685">
        <f>'수도요금 고지 및 기준'!D32-L275</f>
        <v>1524</v>
      </c>
      <c r="N275" s="1884">
        <f>L275/(M275+L275)</f>
        <v>0.69205900181854918</v>
      </c>
      <c r="O275" s="1011">
        <f>M275+L275</f>
        <v>4949</v>
      </c>
      <c r="R275" s="10"/>
      <c r="T275" s="88"/>
    </row>
    <row r="276" spans="11:20" ht="24.95" customHeight="1" thickBot="1">
      <c r="K276" s="210" t="s">
        <v>2038</v>
      </c>
      <c r="L276" s="447">
        <f>M219+P219</f>
        <v>3224</v>
      </c>
      <c r="M276" s="1885"/>
      <c r="N276" s="1885"/>
      <c r="O276" s="1886">
        <f>M276+L276</f>
        <v>3224</v>
      </c>
      <c r="R276" s="10"/>
      <c r="T276" s="88"/>
    </row>
    <row r="277" spans="11:20" ht="24.95" customHeight="1">
      <c r="K277" s="2"/>
      <c r="L277" s="2"/>
      <c r="R277" s="10"/>
      <c r="T277" s="88"/>
    </row>
    <row r="278" spans="11:20" ht="24.95" customHeight="1">
      <c r="K278" s="2"/>
      <c r="L278" s="2"/>
      <c r="R278" s="10"/>
      <c r="T278" s="88"/>
    </row>
    <row r="279" spans="11:20" ht="24.95" customHeight="1">
      <c r="K279" s="2"/>
      <c r="L279" s="2"/>
      <c r="R279" s="10"/>
      <c r="T279" s="88"/>
    </row>
    <row r="280" spans="11:20" ht="24.95" customHeight="1">
      <c r="K280" s="2"/>
      <c r="L280" s="2"/>
      <c r="R280" s="10"/>
      <c r="T280" s="88"/>
    </row>
    <row r="281" spans="11:20" ht="24.95" customHeight="1">
      <c r="K281" s="2"/>
      <c r="L281" s="2"/>
      <c r="R281" s="10"/>
      <c r="T281" s="88"/>
    </row>
    <row r="282" spans="11:20" ht="24.95" customHeight="1">
      <c r="K282" s="2"/>
      <c r="L282" s="2"/>
      <c r="R282" s="10"/>
      <c r="T282" s="88"/>
    </row>
    <row r="283" spans="11:20" ht="24.95" customHeight="1">
      <c r="K283" s="2"/>
      <c r="L283" s="2"/>
      <c r="R283" s="10"/>
      <c r="T283" s="88"/>
    </row>
    <row r="284" spans="11:20" ht="24.95" customHeight="1">
      <c r="K284" s="1889"/>
      <c r="L284" s="3568"/>
      <c r="M284" s="3568"/>
      <c r="N284" s="3569"/>
      <c r="O284" s="1070"/>
      <c r="R284" s="10"/>
      <c r="T284" s="88"/>
    </row>
    <row r="285" spans="11:20" ht="24.95" customHeight="1">
      <c r="K285" s="1889"/>
      <c r="L285" s="1889"/>
      <c r="M285" s="1889"/>
      <c r="N285" s="3569"/>
      <c r="O285" s="1070"/>
      <c r="R285" s="10"/>
      <c r="T285" s="88"/>
    </row>
    <row r="286" spans="11:20" ht="24.95" customHeight="1">
      <c r="K286" s="76"/>
      <c r="L286" s="605"/>
      <c r="M286" s="1890"/>
      <c r="N286" s="1891"/>
      <c r="O286" s="684"/>
      <c r="R286" s="10"/>
      <c r="T286" s="88"/>
    </row>
    <row r="287" spans="11:20" ht="24.95" customHeight="1">
      <c r="K287" s="76"/>
      <c r="L287" s="605"/>
      <c r="M287" s="1890"/>
      <c r="N287" s="1891"/>
      <c r="O287" s="684"/>
      <c r="R287" s="10"/>
      <c r="T287" s="88"/>
    </row>
    <row r="288" spans="11:20" ht="24.95" customHeight="1">
      <c r="K288" s="76"/>
      <c r="L288" s="605"/>
      <c r="M288" s="1890"/>
      <c r="N288" s="1891"/>
      <c r="O288" s="684"/>
      <c r="R288" s="10"/>
      <c r="T288" s="88"/>
    </row>
    <row r="289" spans="10:15" ht="24.95" customHeight="1">
      <c r="J289" s="76"/>
      <c r="K289" s="76"/>
      <c r="L289" s="605"/>
      <c r="M289" s="1890"/>
      <c r="N289" s="1891"/>
      <c r="O289" s="684"/>
    </row>
    <row r="290" spans="10:15" ht="24.95" customHeight="1">
      <c r="K290" s="79"/>
      <c r="L290" s="79"/>
      <c r="M290" s="79"/>
    </row>
  </sheetData>
  <autoFilter ref="A5:HJ232" xr:uid="{00000000-0001-0000-1100-000000000000}"/>
  <mergeCells count="52">
    <mergeCell ref="K226:K227"/>
    <mergeCell ref="K228:K229"/>
    <mergeCell ref="K260:K265"/>
    <mergeCell ref="K235:L235"/>
    <mergeCell ref="K230:K232"/>
    <mergeCell ref="K251:K256"/>
    <mergeCell ref="K237:K247"/>
    <mergeCell ref="K250:L250"/>
    <mergeCell ref="K236:L236"/>
    <mergeCell ref="BC16:BF16"/>
    <mergeCell ref="BB22:BB24"/>
    <mergeCell ref="Z97:AA97"/>
    <mergeCell ref="AB130:AC130"/>
    <mergeCell ref="AD130:AE130"/>
    <mergeCell ref="Z130:AA130"/>
    <mergeCell ref="A220:D220"/>
    <mergeCell ref="A215:D215"/>
    <mergeCell ref="A216:D216"/>
    <mergeCell ref="A217:D217"/>
    <mergeCell ref="A219:D219"/>
    <mergeCell ref="J4:J5"/>
    <mergeCell ref="A29:A75"/>
    <mergeCell ref="A218:D218"/>
    <mergeCell ref="A206:A214"/>
    <mergeCell ref="A76:A138"/>
    <mergeCell ref="A3:A5"/>
    <mergeCell ref="A6:A28"/>
    <mergeCell ref="B3:I3"/>
    <mergeCell ref="B4:B5"/>
    <mergeCell ref="C4:C5"/>
    <mergeCell ref="D4:D5"/>
    <mergeCell ref="E4:E5"/>
    <mergeCell ref="A139:A205"/>
    <mergeCell ref="K3:M3"/>
    <mergeCell ref="W3:W5"/>
    <mergeCell ref="N3:P3"/>
    <mergeCell ref="Q3:S3"/>
    <mergeCell ref="Q4:S4"/>
    <mergeCell ref="N4:P4"/>
    <mergeCell ref="T3:V3"/>
    <mergeCell ref="T4:V4"/>
    <mergeCell ref="K223:K225"/>
    <mergeCell ref="AH9:AJ9"/>
    <mergeCell ref="AK9:AM9"/>
    <mergeCell ref="AG9:AG10"/>
    <mergeCell ref="K4:M4"/>
    <mergeCell ref="Z168:AA168"/>
    <mergeCell ref="Z156:AA156"/>
    <mergeCell ref="Z137:AA137"/>
    <mergeCell ref="K222:L222"/>
    <mergeCell ref="AE77:AE78"/>
    <mergeCell ref="AB201:AE201"/>
  </mergeCells>
  <phoneticPr fontId="161" type="noConversion"/>
  <printOptions horizontalCentered="1"/>
  <pageMargins left="0.23622047244094491" right="0.23622047244094491" top="0.35433070866141736" bottom="0.15748031496062992" header="0" footer="0"/>
  <pageSetup paperSize="9" scale="31" fitToHeight="0" orientation="portrait" r:id="rId1"/>
  <rowBreaks count="2" manualBreakCount="2">
    <brk id="66" min="25" max="33" man="1"/>
    <brk id="205" min="25" max="30" man="1"/>
  </rowBreaks>
  <ignoredErrors>
    <ignoredError sqref="M45" formula="1"/>
  </ignoredError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>
    <tabColor rgb="FFCC99FF"/>
    <pageSetUpPr fitToPage="1"/>
  </sheetPr>
  <dimension ref="A1:DH266"/>
  <sheetViews>
    <sheetView view="pageBreakPreview" zoomScaleNormal="100" zoomScaleSheetLayoutView="100" workbookViewId="0">
      <pane xSplit="8" ySplit="2" topLeftCell="DA171" activePane="bottomRight" state="frozen"/>
      <selection activeCell="CO31" sqref="CO31"/>
      <selection pane="topRight" activeCell="CO31" sqref="CO31"/>
      <selection pane="bottomLeft" activeCell="CO31" sqref="CO31"/>
      <selection pane="bottomRight" activeCell="DE185" sqref="DE185"/>
    </sheetView>
  </sheetViews>
  <sheetFormatPr defaultColWidth="9" defaultRowHeight="13.5" outlineLevelCol="1"/>
  <cols>
    <col min="1" max="1" width="9" style="78"/>
    <col min="2" max="2" width="16.25" style="76" customWidth="1" outlineLevel="1"/>
    <col min="3" max="3" width="18.625" style="76" customWidth="1" outlineLevel="1"/>
    <col min="4" max="4" width="12.625" style="76" customWidth="1" outlineLevel="1"/>
    <col min="5" max="5" width="37.875" style="78" customWidth="1"/>
    <col min="6" max="6" width="12.625" style="93" customWidth="1" outlineLevel="1"/>
    <col min="7" max="7" width="17.375" style="1987" customWidth="1" outlineLevel="1"/>
    <col min="8" max="8" width="12.625" style="272" customWidth="1" outlineLevel="1"/>
    <col min="9" max="9" width="12.625" style="231" customWidth="1" outlineLevel="1"/>
    <col min="10" max="10" width="13.75" style="231" customWidth="1" outlineLevel="1"/>
    <col min="11" max="11" width="15.75" style="229" customWidth="1" outlineLevel="1"/>
    <col min="12" max="12" width="4.25" style="76" customWidth="1"/>
    <col min="13" max="13" width="12.625" style="79" customWidth="1"/>
    <col min="14" max="14" width="12.625" style="78" hidden="1" customWidth="1" outlineLevel="1"/>
    <col min="15" max="15" width="12.625" style="93" hidden="1" customWidth="1" outlineLevel="1"/>
    <col min="16" max="16" width="12.625" style="78" hidden="1" customWidth="1" outlineLevel="1"/>
    <col min="17" max="17" width="12.625" style="533" hidden="1" customWidth="1" outlineLevel="1"/>
    <col min="18" max="24" width="12.625" style="78" hidden="1" customWidth="1" outlineLevel="1"/>
    <col min="25" max="25" width="12.625" style="78" hidden="1" customWidth="1" collapsed="1"/>
    <col min="26" max="36" width="12.625" style="78" hidden="1" customWidth="1" outlineLevel="1"/>
    <col min="37" max="37" width="12.625" style="78" hidden="1" customWidth="1" collapsed="1"/>
    <col min="38" max="43" width="12.625" style="78" hidden="1" customWidth="1" outlineLevel="1"/>
    <col min="44" max="48" width="14.625" style="78" hidden="1" customWidth="1" outlineLevel="1"/>
    <col min="49" max="49" width="14.625" style="78" hidden="1" customWidth="1" collapsed="1"/>
    <col min="50" max="53" width="14.625" style="78" hidden="1" customWidth="1" outlineLevel="1"/>
    <col min="54" max="54" width="15.25" style="78" hidden="1" customWidth="1" outlineLevel="1"/>
    <col min="55" max="55" width="14.625" style="78" hidden="1" customWidth="1" outlineLevel="1"/>
    <col min="56" max="56" width="15.125" style="78" hidden="1" customWidth="1" outlineLevel="1"/>
    <col min="57" max="57" width="17.25" style="78" hidden="1" customWidth="1" outlineLevel="1"/>
    <col min="58" max="60" width="14.625" style="78" hidden="1" customWidth="1" outlineLevel="1"/>
    <col min="61" max="61" width="14.625" style="78" hidden="1" customWidth="1" collapsed="1"/>
    <col min="62" max="72" width="14.625" style="78" hidden="1" customWidth="1" outlineLevel="1"/>
    <col min="73" max="73" width="14.625" style="78" hidden="1" customWidth="1" collapsed="1"/>
    <col min="74" max="84" width="14.625" style="78" hidden="1" customWidth="1" outlineLevel="1"/>
    <col min="85" max="85" width="14.625" style="78" hidden="1" customWidth="1" collapsed="1"/>
    <col min="86" max="97" width="14.625" style="78" hidden="1" customWidth="1"/>
    <col min="98" max="109" width="14.625" style="78" customWidth="1"/>
    <col min="110" max="110" width="14.625" style="76" customWidth="1"/>
    <col min="111" max="16384" width="9" style="78"/>
  </cols>
  <sheetData>
    <row r="1" spans="1:110" ht="47.25" customHeight="1" thickBot="1">
      <c r="A1" s="815" t="s">
        <v>1978</v>
      </c>
      <c r="B1" s="164"/>
      <c r="C1" s="164"/>
      <c r="D1" s="164"/>
      <c r="E1" s="100"/>
      <c r="F1" s="100"/>
      <c r="G1" s="1976"/>
      <c r="H1" s="249">
        <v>0.16129032258064499</v>
      </c>
      <c r="I1" s="100"/>
      <c r="J1" s="100"/>
      <c r="K1" s="188"/>
      <c r="L1" s="165"/>
      <c r="M1" s="224" t="s">
        <v>1122</v>
      </c>
      <c r="N1" s="100"/>
      <c r="V1" s="392"/>
      <c r="W1" s="392"/>
      <c r="X1" s="448"/>
      <c r="Y1" s="448">
        <f>120*Y3</f>
        <v>121212</v>
      </c>
      <c r="Z1" s="448">
        <f>120*Z3</f>
        <v>130128.00000000001</v>
      </c>
      <c r="AA1" s="448">
        <f>120*AA3</f>
        <v>136560</v>
      </c>
      <c r="AB1" s="448">
        <f>120*AB3</f>
        <v>138156</v>
      </c>
      <c r="AC1" s="448">
        <f>120*AC3</f>
        <v>139812</v>
      </c>
      <c r="AD1" s="448">
        <f t="shared" ref="AD1:AO1" si="0">120*AD3</f>
        <v>144888</v>
      </c>
      <c r="AE1" s="78">
        <f t="shared" si="0"/>
        <v>153024</v>
      </c>
      <c r="AF1" s="78">
        <f t="shared" si="0"/>
        <v>165012</v>
      </c>
      <c r="AG1" s="78">
        <f t="shared" si="0"/>
        <v>178068</v>
      </c>
      <c r="AH1" s="78">
        <f t="shared" si="0"/>
        <v>189060</v>
      </c>
      <c r="AI1" s="78">
        <f t="shared" si="0"/>
        <v>195372</v>
      </c>
      <c r="AJ1" s="78">
        <f t="shared" si="0"/>
        <v>198744</v>
      </c>
      <c r="AK1" s="78">
        <f t="shared" si="0"/>
        <v>209928</v>
      </c>
      <c r="AL1" s="78">
        <f t="shared" si="0"/>
        <v>222060</v>
      </c>
      <c r="AM1" s="78">
        <f t="shared" si="0"/>
        <v>229536</v>
      </c>
      <c r="AN1" s="78">
        <f t="shared" si="0"/>
        <v>234900</v>
      </c>
      <c r="AO1" s="78">
        <f t="shared" si="0"/>
        <v>236136</v>
      </c>
    </row>
    <row r="2" spans="1:110" ht="30" customHeight="1" thickBot="1">
      <c r="A2" s="1298" t="s">
        <v>640</v>
      </c>
      <c r="B2" s="1299" t="s">
        <v>203</v>
      </c>
      <c r="C2" s="1299" t="s">
        <v>382</v>
      </c>
      <c r="D2" s="1299" t="s">
        <v>260</v>
      </c>
      <c r="E2" s="1299" t="s">
        <v>250</v>
      </c>
      <c r="F2" s="1299" t="s">
        <v>384</v>
      </c>
      <c r="G2" s="1300" t="s">
        <v>1234</v>
      </c>
      <c r="H2" s="1301" t="s">
        <v>1238</v>
      </c>
      <c r="I2" s="1302" t="s">
        <v>361</v>
      </c>
      <c r="J2" s="1302" t="s">
        <v>378</v>
      </c>
      <c r="K2" s="1303" t="s">
        <v>183</v>
      </c>
      <c r="L2" s="1297"/>
      <c r="M2" s="1304" t="s">
        <v>384</v>
      </c>
      <c r="N2" s="1305" t="s">
        <v>383</v>
      </c>
      <c r="O2" s="1305" t="s">
        <v>411</v>
      </c>
      <c r="P2" s="1305" t="s">
        <v>370</v>
      </c>
      <c r="Q2" s="1306" t="s">
        <v>355</v>
      </c>
      <c r="R2" s="1305" t="s">
        <v>372</v>
      </c>
      <c r="S2" s="1305" t="s">
        <v>369</v>
      </c>
      <c r="T2" s="1305" t="s">
        <v>377</v>
      </c>
      <c r="U2" s="1305" t="s">
        <v>364</v>
      </c>
      <c r="V2" s="1305" t="s">
        <v>365</v>
      </c>
      <c r="W2" s="1305" t="s">
        <v>367</v>
      </c>
      <c r="X2" s="1305" t="s">
        <v>368</v>
      </c>
      <c r="Y2" s="1305" t="s">
        <v>373</v>
      </c>
      <c r="Z2" s="1305" t="s">
        <v>1176</v>
      </c>
      <c r="AA2" s="1305" t="s">
        <v>411</v>
      </c>
      <c r="AB2" s="1305" t="s">
        <v>370</v>
      </c>
      <c r="AC2" s="1305" t="s">
        <v>355</v>
      </c>
      <c r="AD2" s="1305" t="s">
        <v>372</v>
      </c>
      <c r="AE2" s="1305" t="s">
        <v>369</v>
      </c>
      <c r="AF2" s="1305" t="s">
        <v>377</v>
      </c>
      <c r="AG2" s="1305" t="s">
        <v>364</v>
      </c>
      <c r="AH2" s="1305" t="s">
        <v>365</v>
      </c>
      <c r="AI2" s="1305" t="s">
        <v>367</v>
      </c>
      <c r="AJ2" s="1305" t="s">
        <v>368</v>
      </c>
      <c r="AK2" s="1305" t="s">
        <v>373</v>
      </c>
      <c r="AL2" s="1305" t="s">
        <v>1181</v>
      </c>
      <c r="AM2" s="1305" t="s">
        <v>1298</v>
      </c>
      <c r="AN2" s="1305" t="s">
        <v>370</v>
      </c>
      <c r="AO2" s="1305" t="s">
        <v>355</v>
      </c>
      <c r="AP2" s="1305" t="s">
        <v>372</v>
      </c>
      <c r="AQ2" s="1305" t="s">
        <v>369</v>
      </c>
      <c r="AR2" s="1305" t="s">
        <v>377</v>
      </c>
      <c r="AS2" s="1305" t="s">
        <v>364</v>
      </c>
      <c r="AT2" s="1305" t="s">
        <v>365</v>
      </c>
      <c r="AU2" s="1305" t="s">
        <v>367</v>
      </c>
      <c r="AV2" s="1305" t="s">
        <v>368</v>
      </c>
      <c r="AW2" s="1305" t="s">
        <v>373</v>
      </c>
      <c r="AX2" s="1307" t="s">
        <v>1635</v>
      </c>
      <c r="AY2" s="1307" t="s">
        <v>1634</v>
      </c>
      <c r="AZ2" s="1307" t="s">
        <v>370</v>
      </c>
      <c r="BA2" s="1307" t="s">
        <v>355</v>
      </c>
      <c r="BB2" s="1307" t="s">
        <v>372</v>
      </c>
      <c r="BC2" s="1307" t="s">
        <v>369</v>
      </c>
      <c r="BD2" s="1307" t="s">
        <v>377</v>
      </c>
      <c r="BE2" s="1307" t="s">
        <v>364</v>
      </c>
      <c r="BF2" s="1307" t="s">
        <v>365</v>
      </c>
      <c r="BG2" s="1307" t="s">
        <v>367</v>
      </c>
      <c r="BH2" s="1307" t="s">
        <v>368</v>
      </c>
      <c r="BI2" s="1307" t="s">
        <v>373</v>
      </c>
      <c r="BJ2" s="2014" t="s">
        <v>2162</v>
      </c>
      <c r="BK2" s="2015" t="s">
        <v>2163</v>
      </c>
      <c r="BL2" s="2015" t="s">
        <v>239</v>
      </c>
      <c r="BM2" s="2015" t="s">
        <v>262</v>
      </c>
      <c r="BN2" s="2015" t="s">
        <v>254</v>
      </c>
      <c r="BO2" s="2015" t="s">
        <v>255</v>
      </c>
      <c r="BP2" s="2015" t="s">
        <v>259</v>
      </c>
      <c r="BQ2" s="2015" t="s">
        <v>256</v>
      </c>
      <c r="BR2" s="2015" t="s">
        <v>251</v>
      </c>
      <c r="BS2" s="2015" t="s">
        <v>261</v>
      </c>
      <c r="BT2" s="2015" t="s">
        <v>252</v>
      </c>
      <c r="BU2" s="2015" t="s">
        <v>234</v>
      </c>
      <c r="BV2" s="1995" t="s">
        <v>2164</v>
      </c>
      <c r="BW2" s="1995" t="s">
        <v>1950</v>
      </c>
      <c r="BX2" s="1995" t="s">
        <v>2193</v>
      </c>
      <c r="BY2" s="1995" t="s">
        <v>262</v>
      </c>
      <c r="BZ2" s="1995" t="s">
        <v>254</v>
      </c>
      <c r="CA2" s="1995" t="s">
        <v>255</v>
      </c>
      <c r="CB2" s="1995" t="s">
        <v>259</v>
      </c>
      <c r="CC2" s="1995" t="s">
        <v>256</v>
      </c>
      <c r="CD2" s="1995" t="s">
        <v>251</v>
      </c>
      <c r="CE2" s="1995" t="s">
        <v>261</v>
      </c>
      <c r="CF2" s="1995" t="s">
        <v>252</v>
      </c>
      <c r="CG2" s="1995" t="s">
        <v>234</v>
      </c>
      <c r="CH2" s="3207" t="s">
        <v>2375</v>
      </c>
      <c r="CI2" s="3207" t="s">
        <v>2858</v>
      </c>
      <c r="CJ2" s="3207" t="s">
        <v>2859</v>
      </c>
      <c r="CK2" s="3207" t="s">
        <v>2860</v>
      </c>
      <c r="CL2" s="3207" t="s">
        <v>2861</v>
      </c>
      <c r="CM2" s="3207" t="s">
        <v>2862</v>
      </c>
      <c r="CN2" s="3207" t="s">
        <v>2863</v>
      </c>
      <c r="CO2" s="3207" t="s">
        <v>2864</v>
      </c>
      <c r="CP2" s="3207" t="s">
        <v>2865</v>
      </c>
      <c r="CQ2" s="3207" t="s">
        <v>2866</v>
      </c>
      <c r="CR2" s="3207" t="s">
        <v>2867</v>
      </c>
      <c r="CS2" s="3207" t="s">
        <v>2868</v>
      </c>
      <c r="CT2" s="3606" t="s">
        <v>3325</v>
      </c>
      <c r="CU2" s="3606" t="s">
        <v>3376</v>
      </c>
      <c r="CV2" s="3606" t="s">
        <v>3380</v>
      </c>
      <c r="CW2" s="3606" t="s">
        <v>3408</v>
      </c>
      <c r="CX2" s="3606" t="s">
        <v>3423</v>
      </c>
      <c r="CY2" s="3606" t="s">
        <v>3446</v>
      </c>
      <c r="CZ2" s="3606" t="s">
        <v>3487</v>
      </c>
      <c r="DA2" s="3606" t="s">
        <v>3503</v>
      </c>
      <c r="DB2" s="3606" t="s">
        <v>3560</v>
      </c>
      <c r="DC2" s="3606" t="s">
        <v>3630</v>
      </c>
      <c r="DD2" s="3606" t="s">
        <v>3647</v>
      </c>
      <c r="DE2" s="3606" t="s">
        <v>3683</v>
      </c>
      <c r="DF2" s="1308" t="s">
        <v>415</v>
      </c>
    </row>
    <row r="3" spans="1:110" s="110" customFormat="1" ht="30" customHeight="1">
      <c r="A3" s="4761" t="s">
        <v>210</v>
      </c>
      <c r="B3" s="182" t="s">
        <v>1111</v>
      </c>
      <c r="C3" s="183" t="s">
        <v>417</v>
      </c>
      <c r="D3" s="184"/>
      <c r="E3" s="357" t="s">
        <v>1214</v>
      </c>
      <c r="F3" s="753">
        <f>M3*120</f>
        <v>11940</v>
      </c>
      <c r="G3" s="1977">
        <f>H3</f>
        <v>1</v>
      </c>
      <c r="H3" s="864">
        <v>1</v>
      </c>
      <c r="I3" s="864"/>
      <c r="J3" s="865"/>
      <c r="K3" s="198" t="s">
        <v>403</v>
      </c>
      <c r="L3" s="294"/>
      <c r="M3" s="1232">
        <f>DE3-DD3</f>
        <v>99.5</v>
      </c>
      <c r="N3" s="236">
        <v>379.4</v>
      </c>
      <c r="O3" s="236">
        <v>474.6</v>
      </c>
      <c r="P3" s="236">
        <v>495.2</v>
      </c>
      <c r="Q3" s="610">
        <v>504.9</v>
      </c>
      <c r="R3" s="236">
        <v>532.9</v>
      </c>
      <c r="S3" s="236">
        <v>603.29999999999995</v>
      </c>
      <c r="T3" s="236">
        <v>725.6</v>
      </c>
      <c r="U3" s="236">
        <v>856.5</v>
      </c>
      <c r="V3" s="236">
        <v>931.33</v>
      </c>
      <c r="W3" s="236">
        <v>955.2</v>
      </c>
      <c r="X3" s="236">
        <v>965.6</v>
      </c>
      <c r="Y3" s="236">
        <v>1010.1</v>
      </c>
      <c r="Z3" s="236">
        <v>1084.4000000000001</v>
      </c>
      <c r="AA3" s="236">
        <v>1138</v>
      </c>
      <c r="AB3" s="236">
        <v>1151.3</v>
      </c>
      <c r="AC3" s="236">
        <v>1165.0999999999999</v>
      </c>
      <c r="AD3" s="350">
        <v>1207.4000000000001</v>
      </c>
      <c r="AE3" s="697">
        <v>1275.2</v>
      </c>
      <c r="AF3" s="697">
        <v>1375.1</v>
      </c>
      <c r="AG3" s="697">
        <v>1483.9</v>
      </c>
      <c r="AH3" s="697">
        <v>1575.5</v>
      </c>
      <c r="AI3" s="697">
        <v>1628.1</v>
      </c>
      <c r="AJ3" s="697">
        <v>1656.2</v>
      </c>
      <c r="AK3" s="697">
        <v>1749.4</v>
      </c>
      <c r="AL3" s="697">
        <v>1850.5</v>
      </c>
      <c r="AM3" s="697">
        <v>1912.8</v>
      </c>
      <c r="AN3" s="697">
        <v>1957.5</v>
      </c>
      <c r="AO3" s="697">
        <v>1967.8</v>
      </c>
      <c r="AP3" s="697">
        <v>1994.9</v>
      </c>
      <c r="AQ3" s="697">
        <v>2073.8000000000002</v>
      </c>
      <c r="AR3" s="697">
        <v>2154.3000000000002</v>
      </c>
      <c r="AS3" s="697">
        <v>2240.8000000000002</v>
      </c>
      <c r="AT3" s="697">
        <v>2306.5</v>
      </c>
      <c r="AU3" s="697">
        <v>2338.6</v>
      </c>
      <c r="AV3" s="697">
        <v>2352.4</v>
      </c>
      <c r="AW3" s="697">
        <v>2429.1</v>
      </c>
      <c r="AX3" s="1206">
        <v>2575.6999999999998</v>
      </c>
      <c r="AY3" s="1206">
        <v>2692.2</v>
      </c>
      <c r="AZ3" s="1206">
        <v>2731.3</v>
      </c>
      <c r="BA3" s="1206">
        <v>2747.4</v>
      </c>
      <c r="BB3" s="1206">
        <v>2775.9</v>
      </c>
      <c r="BC3" s="1206">
        <v>2839.8</v>
      </c>
      <c r="BD3" s="1206">
        <v>2944.2</v>
      </c>
      <c r="BE3" s="1206">
        <v>3044.7</v>
      </c>
      <c r="BF3" s="1206">
        <v>3124.5</v>
      </c>
      <c r="BG3" s="1206">
        <v>3169.2</v>
      </c>
      <c r="BH3" s="1206">
        <v>3184.2</v>
      </c>
      <c r="BI3" s="1206">
        <v>3275.5</v>
      </c>
      <c r="BJ3" s="1206">
        <v>3432.3</v>
      </c>
      <c r="BK3" s="1206">
        <v>3554.2</v>
      </c>
      <c r="BL3" s="1206">
        <v>3600.2</v>
      </c>
      <c r="BM3" s="1206">
        <v>3622.7</v>
      </c>
      <c r="BN3" s="1206">
        <v>3669.9</v>
      </c>
      <c r="BO3" s="1206">
        <v>3750.5</v>
      </c>
      <c r="BP3" s="1206">
        <v>3856.9</v>
      </c>
      <c r="BQ3" s="1206">
        <v>3976.3</v>
      </c>
      <c r="BR3" s="1206">
        <v>4037.8</v>
      </c>
      <c r="BS3" s="1206">
        <v>4064.9</v>
      </c>
      <c r="BT3" s="1206">
        <v>4079.9</v>
      </c>
      <c r="BU3" s="1206">
        <v>4197.2</v>
      </c>
      <c r="BV3" s="1206">
        <v>4325.7</v>
      </c>
      <c r="BW3" s="1206">
        <v>4401.5</v>
      </c>
      <c r="BX3" s="1206">
        <v>4430.7</v>
      </c>
      <c r="BY3" s="1206">
        <v>4440.3</v>
      </c>
      <c r="BZ3" s="1206">
        <v>4485.6000000000004</v>
      </c>
      <c r="CA3" s="1206">
        <v>4552.8999999999996</v>
      </c>
      <c r="CB3" s="1206">
        <v>4674.5</v>
      </c>
      <c r="CC3" s="1206">
        <v>4799.1000000000004</v>
      </c>
      <c r="CD3" s="1206">
        <v>4857.5</v>
      </c>
      <c r="CE3" s="1206">
        <v>4893.2</v>
      </c>
      <c r="CF3" s="1206">
        <v>4995.2</v>
      </c>
      <c r="CG3" s="1206">
        <v>4999.8999999999996</v>
      </c>
      <c r="CH3" s="1206">
        <v>5022.2</v>
      </c>
      <c r="CI3" s="1206">
        <v>5119.7</v>
      </c>
      <c r="CJ3" s="1206">
        <v>5143.8999999999996</v>
      </c>
      <c r="CK3" s="1206">
        <v>5152.2</v>
      </c>
      <c r="CL3" s="1206">
        <v>5194.3999999999996</v>
      </c>
      <c r="CM3" s="1206">
        <v>5251.1</v>
      </c>
      <c r="CN3" s="1206">
        <v>5354.7</v>
      </c>
      <c r="CO3" s="1206">
        <v>5499.1</v>
      </c>
      <c r="CP3" s="1206">
        <v>5525.2</v>
      </c>
      <c r="CQ3" s="1206">
        <v>5619.5</v>
      </c>
      <c r="CR3" s="1206">
        <v>5625.2</v>
      </c>
      <c r="CS3" s="1206">
        <v>5715.4</v>
      </c>
      <c r="CT3" s="1206">
        <v>5815.9</v>
      </c>
      <c r="CU3" s="1206">
        <v>5921.9</v>
      </c>
      <c r="CV3" s="1206">
        <v>5945.5</v>
      </c>
      <c r="CW3" s="1206">
        <v>5959.4</v>
      </c>
      <c r="CX3" s="1206">
        <v>5999.5</v>
      </c>
      <c r="CY3" s="1206">
        <v>6092.4</v>
      </c>
      <c r="CZ3" s="1206">
        <v>6239.1</v>
      </c>
      <c r="DA3" s="1206">
        <v>6333.4</v>
      </c>
      <c r="DB3" s="1206">
        <v>6420.5</v>
      </c>
      <c r="DC3" s="1206">
        <v>6495.9</v>
      </c>
      <c r="DD3" s="1206">
        <v>6599.9</v>
      </c>
      <c r="DE3" s="1206">
        <v>6699.4</v>
      </c>
      <c r="DF3" s="800">
        <v>69104098</v>
      </c>
    </row>
    <row r="4" spans="1:110" s="110" customFormat="1" ht="30" customHeight="1">
      <c r="A4" s="4762"/>
      <c r="B4" s="4633" t="s">
        <v>1123</v>
      </c>
      <c r="C4" s="543" t="s">
        <v>75</v>
      </c>
      <c r="D4" s="171" t="s">
        <v>406</v>
      </c>
      <c r="E4" s="668" t="s">
        <v>3363</v>
      </c>
      <c r="F4" s="3671">
        <f>M4</f>
        <v>1345</v>
      </c>
      <c r="G4" s="1973"/>
      <c r="H4" s="3673">
        <v>0</v>
      </c>
      <c r="I4" s="544"/>
      <c r="J4" s="544"/>
      <c r="K4" s="189"/>
      <c r="L4" s="294"/>
      <c r="M4" s="1232">
        <f t="shared" ref="M4:M6" si="1">DE4-DD4</f>
        <v>1345</v>
      </c>
      <c r="N4" s="679">
        <v>27111</v>
      </c>
      <c r="O4" s="671">
        <v>27955</v>
      </c>
      <c r="P4" s="671">
        <v>28578</v>
      </c>
      <c r="Q4" s="215">
        <v>28871</v>
      </c>
      <c r="R4" s="671">
        <v>30212</v>
      </c>
      <c r="S4" s="671">
        <v>32923</v>
      </c>
      <c r="T4" s="671">
        <v>37242</v>
      </c>
      <c r="U4" s="679">
        <v>43375</v>
      </c>
      <c r="V4" s="671">
        <v>46021</v>
      </c>
      <c r="W4" s="671">
        <v>47233</v>
      </c>
      <c r="X4" s="671">
        <v>47644</v>
      </c>
      <c r="Y4" s="671">
        <v>48774</v>
      </c>
      <c r="Z4" s="671">
        <v>49850</v>
      </c>
      <c r="AA4" s="671">
        <v>50699</v>
      </c>
      <c r="AB4" s="671">
        <v>51561</v>
      </c>
      <c r="AC4" s="671">
        <v>52344</v>
      </c>
      <c r="AD4" s="679">
        <v>53869</v>
      </c>
      <c r="AE4" s="671">
        <v>55997</v>
      </c>
      <c r="AF4" s="671">
        <v>59801</v>
      </c>
      <c r="AG4" s="671">
        <v>64320</v>
      </c>
      <c r="AH4" s="671">
        <v>66889</v>
      </c>
      <c r="AI4" s="671">
        <v>68879</v>
      </c>
      <c r="AJ4" s="671">
        <v>69519</v>
      </c>
      <c r="AK4" s="671">
        <v>70341</v>
      </c>
      <c r="AL4" s="671">
        <v>71241</v>
      </c>
      <c r="AM4" s="671">
        <v>71872</v>
      </c>
      <c r="AN4" s="671">
        <v>72671</v>
      </c>
      <c r="AO4" s="671">
        <v>73028</v>
      </c>
      <c r="AP4" s="671">
        <v>74025</v>
      </c>
      <c r="AQ4" s="671">
        <v>76605</v>
      </c>
      <c r="AR4" s="671">
        <v>79158</v>
      </c>
      <c r="AS4" s="671">
        <v>82537</v>
      </c>
      <c r="AT4" s="671">
        <v>84272</v>
      </c>
      <c r="AU4" s="671">
        <v>84523</v>
      </c>
      <c r="AV4" s="671">
        <v>84744</v>
      </c>
      <c r="AW4" s="671">
        <v>86063</v>
      </c>
      <c r="AX4" s="1207">
        <v>87330</v>
      </c>
      <c r="AY4" s="1207">
        <v>88097</v>
      </c>
      <c r="AZ4" s="1207">
        <v>88683</v>
      </c>
      <c r="BA4" s="1207">
        <v>88892</v>
      </c>
      <c r="BB4" s="1207">
        <v>89091</v>
      </c>
      <c r="BC4" s="1207">
        <v>89467</v>
      </c>
      <c r="BD4" s="1207">
        <v>91132</v>
      </c>
      <c r="BE4" s="1207">
        <v>91902</v>
      </c>
      <c r="BF4" s="1207">
        <v>92338</v>
      </c>
      <c r="BG4" s="1207">
        <v>92770</v>
      </c>
      <c r="BH4" s="1207">
        <v>93429</v>
      </c>
      <c r="BI4" s="1207">
        <v>93429</v>
      </c>
      <c r="BJ4" s="1207">
        <v>93429</v>
      </c>
      <c r="BK4" s="1207">
        <v>93429</v>
      </c>
      <c r="BL4" s="1207">
        <v>93429</v>
      </c>
      <c r="BM4" s="1207">
        <v>93782</v>
      </c>
      <c r="BN4" s="1207">
        <v>94528</v>
      </c>
      <c r="BO4" s="1207">
        <v>95156</v>
      </c>
      <c r="BP4" s="1207">
        <v>95782</v>
      </c>
      <c r="BQ4" s="1207">
        <v>99083</v>
      </c>
      <c r="BR4" s="1207">
        <v>100575</v>
      </c>
      <c r="BS4" s="1207">
        <v>101265</v>
      </c>
      <c r="BT4" s="1207">
        <v>101265</v>
      </c>
      <c r="BU4" s="1207">
        <v>104868</v>
      </c>
      <c r="BV4" s="1207">
        <v>108353</v>
      </c>
      <c r="BW4" s="1207">
        <v>108894</v>
      </c>
      <c r="BX4" s="1207">
        <v>109193</v>
      </c>
      <c r="BY4" s="1207">
        <v>109603</v>
      </c>
      <c r="BZ4" s="1207">
        <v>111452</v>
      </c>
      <c r="CA4" s="1207">
        <v>114206</v>
      </c>
      <c r="CB4" s="1207">
        <v>119173</v>
      </c>
      <c r="CC4" s="1207">
        <v>124554</v>
      </c>
      <c r="CD4" s="1207">
        <v>126331</v>
      </c>
      <c r="CE4" s="1207">
        <v>127565</v>
      </c>
      <c r="CF4" s="1207">
        <v>128192</v>
      </c>
      <c r="CG4" s="1207">
        <v>128905</v>
      </c>
      <c r="CH4" s="1207">
        <v>131209</v>
      </c>
      <c r="CI4" s="1207">
        <v>131616</v>
      </c>
      <c r="CJ4" s="1207">
        <v>131952</v>
      </c>
      <c r="CK4" s="1207">
        <v>132329</v>
      </c>
      <c r="CL4" s="1207">
        <v>133147</v>
      </c>
      <c r="CM4" s="1207">
        <v>134292</v>
      </c>
      <c r="CN4" s="1207">
        <v>136919</v>
      </c>
      <c r="CO4" s="3682">
        <v>142566</v>
      </c>
      <c r="CP4" s="1207">
        <v>142566</v>
      </c>
      <c r="CQ4" s="1207">
        <v>142566</v>
      </c>
      <c r="CR4" s="1207">
        <v>142566</v>
      </c>
      <c r="CS4" s="1207">
        <v>142566</v>
      </c>
      <c r="CT4" s="1207">
        <v>142566</v>
      </c>
      <c r="CU4" s="1207">
        <v>147124</v>
      </c>
      <c r="CV4" s="1207">
        <v>147305</v>
      </c>
      <c r="CW4" s="1207">
        <v>147866</v>
      </c>
      <c r="CX4" s="1207">
        <v>150634</v>
      </c>
      <c r="CY4" s="1207">
        <v>154974</v>
      </c>
      <c r="CZ4" s="1207">
        <v>161775</v>
      </c>
      <c r="DA4" s="1207">
        <v>167919</v>
      </c>
      <c r="DB4" s="1207">
        <v>173753</v>
      </c>
      <c r="DC4" s="1207">
        <v>176657</v>
      </c>
      <c r="DD4" s="1207">
        <v>178206</v>
      </c>
      <c r="DE4" s="1207">
        <v>179551</v>
      </c>
      <c r="DF4" s="208" t="s">
        <v>410</v>
      </c>
    </row>
    <row r="5" spans="1:110" s="110" customFormat="1" ht="30" customHeight="1">
      <c r="A5" s="4762"/>
      <c r="B5" s="4634"/>
      <c r="C5" s="545" t="s">
        <v>76</v>
      </c>
      <c r="D5" s="166" t="s">
        <v>407</v>
      </c>
      <c r="E5" s="668" t="s">
        <v>3365</v>
      </c>
      <c r="F5" s="3672">
        <f>M5</f>
        <v>606</v>
      </c>
      <c r="G5" s="1978"/>
      <c r="H5" s="546">
        <v>0</v>
      </c>
      <c r="I5" s="546"/>
      <c r="J5" s="546"/>
      <c r="K5" s="190"/>
      <c r="L5" s="294"/>
      <c r="M5" s="1232">
        <f t="shared" si="1"/>
        <v>606</v>
      </c>
      <c r="N5" s="679">
        <v>27683</v>
      </c>
      <c r="O5" s="671">
        <v>33412</v>
      </c>
      <c r="P5" s="671">
        <v>34113</v>
      </c>
      <c r="Q5" s="215">
        <v>35288</v>
      </c>
      <c r="R5" s="671">
        <v>36096</v>
      </c>
      <c r="S5" s="671">
        <v>37295</v>
      </c>
      <c r="T5" s="671">
        <v>39885</v>
      </c>
      <c r="U5" s="679">
        <v>43002</v>
      </c>
      <c r="V5" s="671">
        <v>44907</v>
      </c>
      <c r="W5" s="671">
        <v>45663</v>
      </c>
      <c r="X5" s="671">
        <v>46109</v>
      </c>
      <c r="Y5" s="671">
        <v>48735</v>
      </c>
      <c r="Z5" s="671">
        <v>55018</v>
      </c>
      <c r="AA5" s="671">
        <v>59573</v>
      </c>
      <c r="AB5" s="671">
        <v>60339</v>
      </c>
      <c r="AC5" s="671">
        <v>60622</v>
      </c>
      <c r="AD5" s="679">
        <v>61460</v>
      </c>
      <c r="AE5" s="671">
        <v>62884</v>
      </c>
      <c r="AF5" s="671">
        <v>65433</v>
      </c>
      <c r="AG5" s="671">
        <v>68540</v>
      </c>
      <c r="AH5" s="671">
        <v>70552</v>
      </c>
      <c r="AI5" s="671">
        <v>71868</v>
      </c>
      <c r="AJ5" s="671">
        <v>72942</v>
      </c>
      <c r="AK5" s="671">
        <v>76496</v>
      </c>
      <c r="AL5" s="671">
        <v>81705</v>
      </c>
      <c r="AM5" s="671">
        <v>85350</v>
      </c>
      <c r="AN5" s="671">
        <v>87711</v>
      </c>
      <c r="AO5" s="671">
        <v>88501</v>
      </c>
      <c r="AP5" s="671">
        <v>89114</v>
      </c>
      <c r="AQ5" s="671">
        <v>90962</v>
      </c>
      <c r="AR5" s="671">
        <v>93010</v>
      </c>
      <c r="AS5" s="671">
        <v>95598</v>
      </c>
      <c r="AT5" s="671">
        <v>97696</v>
      </c>
      <c r="AU5" s="671">
        <v>98586</v>
      </c>
      <c r="AV5" s="671">
        <v>98801</v>
      </c>
      <c r="AW5" s="671">
        <v>101444</v>
      </c>
      <c r="AX5" s="1207">
        <v>105733</v>
      </c>
      <c r="AY5" s="1207">
        <v>108414</v>
      </c>
      <c r="AZ5" s="1207">
        <v>110455</v>
      </c>
      <c r="BA5" s="1207">
        <v>110920</v>
      </c>
      <c r="BB5" s="1207">
        <v>111729</v>
      </c>
      <c r="BC5" s="1207">
        <v>113514</v>
      </c>
      <c r="BD5" s="1207">
        <v>116791</v>
      </c>
      <c r="BE5" s="1207">
        <v>119516</v>
      </c>
      <c r="BF5" s="1207">
        <v>121513</v>
      </c>
      <c r="BG5" s="1207">
        <v>122685</v>
      </c>
      <c r="BH5" s="1207">
        <v>123692</v>
      </c>
      <c r="BI5" s="1207">
        <v>125618</v>
      </c>
      <c r="BJ5" s="1207">
        <v>125807</v>
      </c>
      <c r="BK5" s="1207">
        <v>125807</v>
      </c>
      <c r="BL5" s="1207">
        <v>126556</v>
      </c>
      <c r="BM5" s="1207">
        <v>128950</v>
      </c>
      <c r="BN5" s="1207">
        <v>131030</v>
      </c>
      <c r="BO5" s="1207">
        <v>134094</v>
      </c>
      <c r="BP5" s="1207">
        <v>138694</v>
      </c>
      <c r="BQ5" s="1207">
        <v>142966</v>
      </c>
      <c r="BR5" s="1207">
        <v>145072</v>
      </c>
      <c r="BS5" s="1207">
        <v>146257</v>
      </c>
      <c r="BT5" s="1207">
        <v>146257</v>
      </c>
      <c r="BU5" s="1207">
        <v>151977</v>
      </c>
      <c r="BV5" s="1207">
        <v>158085</v>
      </c>
      <c r="BW5" s="1207">
        <v>162620</v>
      </c>
      <c r="BX5" s="1207">
        <v>164799</v>
      </c>
      <c r="BY5" s="1207">
        <v>165722</v>
      </c>
      <c r="BZ5" s="1207">
        <v>167493</v>
      </c>
      <c r="CA5" s="1207">
        <v>169667</v>
      </c>
      <c r="CB5" s="1207">
        <v>173687</v>
      </c>
      <c r="CC5" s="1207">
        <v>177039</v>
      </c>
      <c r="CD5" s="1207">
        <v>179111</v>
      </c>
      <c r="CE5" s="1207">
        <v>180927</v>
      </c>
      <c r="CF5" s="1207">
        <v>184945</v>
      </c>
      <c r="CG5" s="1207">
        <v>190547</v>
      </c>
      <c r="CH5" s="1207">
        <v>196081</v>
      </c>
      <c r="CI5" s="1207">
        <v>198893</v>
      </c>
      <c r="CJ5" s="1207">
        <v>200638</v>
      </c>
      <c r="CK5" s="1207">
        <v>201682</v>
      </c>
      <c r="CL5" s="1207">
        <v>202944</v>
      </c>
      <c r="CM5" s="1207">
        <v>206043</v>
      </c>
      <c r="CN5" s="1207">
        <v>210853</v>
      </c>
      <c r="CO5" s="3682">
        <v>214544</v>
      </c>
      <c r="CP5" s="1207">
        <v>214544</v>
      </c>
      <c r="CQ5" s="1207">
        <v>214544</v>
      </c>
      <c r="CR5" s="1207">
        <v>214544</v>
      </c>
      <c r="CS5" s="1207">
        <v>214544</v>
      </c>
      <c r="CT5" s="1207">
        <v>214544</v>
      </c>
      <c r="CU5" s="1207">
        <v>215150</v>
      </c>
      <c r="CV5" s="1207">
        <v>215336</v>
      </c>
      <c r="CW5" s="1207">
        <v>216104</v>
      </c>
      <c r="CX5" s="1207">
        <v>218044</v>
      </c>
      <c r="CY5" s="1207">
        <v>220525</v>
      </c>
      <c r="CZ5" s="1207">
        <v>223875</v>
      </c>
      <c r="DA5" s="1207">
        <v>226998</v>
      </c>
      <c r="DB5" s="1207">
        <v>229647</v>
      </c>
      <c r="DC5" s="1207">
        <v>231133</v>
      </c>
      <c r="DD5" s="1207">
        <v>231549</v>
      </c>
      <c r="DE5" s="1207">
        <v>232155</v>
      </c>
      <c r="DF5" s="208" t="s">
        <v>408</v>
      </c>
    </row>
    <row r="6" spans="1:110" s="110" customFormat="1" ht="30" customHeight="1">
      <c r="A6" s="4762"/>
      <c r="B6" s="4634"/>
      <c r="C6" s="4778" t="s">
        <v>65</v>
      </c>
      <c r="D6" s="4640" t="s">
        <v>375</v>
      </c>
      <c r="E6" s="166" t="s">
        <v>3314</v>
      </c>
      <c r="F6" s="199">
        <f>$M$6*H6/$G$6</f>
        <v>1193</v>
      </c>
      <c r="G6" s="4734">
        <f>SUM(H6:H7)</f>
        <v>2</v>
      </c>
      <c r="H6" s="767">
        <v>1</v>
      </c>
      <c r="I6" s="767"/>
      <c r="J6" s="767"/>
      <c r="K6" s="190"/>
      <c r="L6" s="294"/>
      <c r="M6" s="1232">
        <f t="shared" si="1"/>
        <v>2386</v>
      </c>
      <c r="N6" s="679">
        <v>20124</v>
      </c>
      <c r="O6" s="671">
        <v>24771</v>
      </c>
      <c r="P6" s="671">
        <v>25876</v>
      </c>
      <c r="Q6" s="215">
        <v>26453</v>
      </c>
      <c r="R6" s="671">
        <v>27579</v>
      </c>
      <c r="S6" s="671">
        <v>29654</v>
      </c>
      <c r="T6" s="671">
        <v>32808</v>
      </c>
      <c r="U6" s="679">
        <v>36902</v>
      </c>
      <c r="V6" s="671">
        <v>38524</v>
      </c>
      <c r="W6" s="671">
        <v>39295</v>
      </c>
      <c r="X6" s="671">
        <v>39649</v>
      </c>
      <c r="Y6" s="671">
        <v>42500</v>
      </c>
      <c r="Z6" s="671">
        <v>47506</v>
      </c>
      <c r="AA6" s="671">
        <v>50633</v>
      </c>
      <c r="AB6" s="671">
        <v>51719</v>
      </c>
      <c r="AC6" s="671">
        <v>52321</v>
      </c>
      <c r="AD6" s="679">
        <v>53514</v>
      </c>
      <c r="AE6" s="671">
        <v>55336</v>
      </c>
      <c r="AF6" s="671">
        <v>58570</v>
      </c>
      <c r="AG6" s="671">
        <v>62160</v>
      </c>
      <c r="AH6" s="671">
        <v>64187</v>
      </c>
      <c r="AI6" s="671">
        <v>65392</v>
      </c>
      <c r="AJ6" s="671">
        <v>66505</v>
      </c>
      <c r="AK6" s="671">
        <v>69937</v>
      </c>
      <c r="AL6" s="671">
        <v>73736</v>
      </c>
      <c r="AM6" s="671">
        <v>77007</v>
      </c>
      <c r="AN6" s="671">
        <v>78781</v>
      </c>
      <c r="AO6" s="671">
        <v>79341</v>
      </c>
      <c r="AP6" s="671">
        <v>80215</v>
      </c>
      <c r="AQ6" s="671">
        <v>82557</v>
      </c>
      <c r="AR6" s="671">
        <v>84976</v>
      </c>
      <c r="AS6" s="671">
        <v>87949</v>
      </c>
      <c r="AT6" s="671">
        <v>90024</v>
      </c>
      <c r="AU6" s="671">
        <v>90975</v>
      </c>
      <c r="AV6" s="671">
        <v>91441</v>
      </c>
      <c r="AW6" s="671">
        <v>95020</v>
      </c>
      <c r="AX6" s="1207">
        <v>98668</v>
      </c>
      <c r="AY6" s="1207">
        <v>101050</v>
      </c>
      <c r="AZ6" s="1207">
        <v>101896</v>
      </c>
      <c r="BA6" s="1207">
        <v>102176</v>
      </c>
      <c r="BB6" s="1207">
        <v>102743</v>
      </c>
      <c r="BC6" s="1207">
        <v>104017</v>
      </c>
      <c r="BD6" s="1207">
        <v>105990</v>
      </c>
      <c r="BE6" s="1207">
        <v>107881</v>
      </c>
      <c r="BF6" s="1207">
        <v>109480</v>
      </c>
      <c r="BG6" s="1207">
        <v>110481</v>
      </c>
      <c r="BH6" s="1207">
        <v>110982</v>
      </c>
      <c r="BI6" s="1207">
        <v>113855</v>
      </c>
      <c r="BJ6" s="1207">
        <v>118063</v>
      </c>
      <c r="BK6" s="1207">
        <v>120992</v>
      </c>
      <c r="BL6" s="1207">
        <v>122300</v>
      </c>
      <c r="BM6" s="1207">
        <v>122628</v>
      </c>
      <c r="BN6" s="1207">
        <v>123632</v>
      </c>
      <c r="BO6" s="1207">
        <v>125291</v>
      </c>
      <c r="BP6" s="1207">
        <v>127768</v>
      </c>
      <c r="BQ6" s="1207">
        <v>130406</v>
      </c>
      <c r="BR6" s="1207">
        <v>132137</v>
      </c>
      <c r="BS6" s="1207">
        <v>132937</v>
      </c>
      <c r="BT6" s="1207">
        <v>133306</v>
      </c>
      <c r="BU6" s="1207">
        <v>141289</v>
      </c>
      <c r="BV6" s="1207">
        <v>147651</v>
      </c>
      <c r="BW6" s="1207">
        <v>152008</v>
      </c>
      <c r="BX6" s="1207">
        <v>154212</v>
      </c>
      <c r="BY6" s="1207">
        <v>154546</v>
      </c>
      <c r="BZ6" s="1207">
        <v>155685</v>
      </c>
      <c r="CA6" s="1207">
        <v>157717</v>
      </c>
      <c r="CB6" s="1207">
        <v>162325</v>
      </c>
      <c r="CC6" s="1207">
        <v>166487</v>
      </c>
      <c r="CD6" s="1207">
        <v>169234</v>
      </c>
      <c r="CE6" s="1207">
        <v>170403</v>
      </c>
      <c r="CF6" s="1207">
        <v>172337</v>
      </c>
      <c r="CG6" s="1207">
        <v>176462</v>
      </c>
      <c r="CH6" s="1207">
        <v>181861</v>
      </c>
      <c r="CI6" s="1207">
        <v>184900</v>
      </c>
      <c r="CJ6" s="1207">
        <v>186286</v>
      </c>
      <c r="CK6" s="1207">
        <v>186724</v>
      </c>
      <c r="CL6" s="1207">
        <v>187398</v>
      </c>
      <c r="CM6" s="1207">
        <v>189562</v>
      </c>
      <c r="CN6" s="1207">
        <v>192075</v>
      </c>
      <c r="CO6" s="1207">
        <v>196491</v>
      </c>
      <c r="CP6" s="1207">
        <v>198325</v>
      </c>
      <c r="CQ6" s="1207">
        <v>198806</v>
      </c>
      <c r="CR6" s="1207">
        <v>199371</v>
      </c>
      <c r="CS6" s="1207">
        <v>202742</v>
      </c>
      <c r="CT6" s="1207">
        <v>208698</v>
      </c>
      <c r="CU6" s="1207">
        <v>212140</v>
      </c>
      <c r="CV6" s="1207">
        <v>213736</v>
      </c>
      <c r="CW6" s="1207">
        <v>214201</v>
      </c>
      <c r="CX6" s="1207">
        <v>214461</v>
      </c>
      <c r="CY6" s="1207">
        <v>215314</v>
      </c>
      <c r="CZ6" s="1207">
        <v>217346</v>
      </c>
      <c r="DA6" s="1207">
        <v>219045</v>
      </c>
      <c r="DB6" s="1207">
        <v>220713</v>
      </c>
      <c r="DC6" s="1207">
        <v>221209</v>
      </c>
      <c r="DD6" s="1207">
        <v>221497</v>
      </c>
      <c r="DE6" s="1207">
        <v>223883</v>
      </c>
      <c r="DF6" s="208" t="s">
        <v>409</v>
      </c>
    </row>
    <row r="7" spans="1:110" ht="30" customHeight="1">
      <c r="A7" s="4762"/>
      <c r="B7" s="4634"/>
      <c r="C7" s="4779"/>
      <c r="D7" s="4641"/>
      <c r="E7" s="166" t="s">
        <v>232</v>
      </c>
      <c r="F7" s="199">
        <f>$M$6*H7/$G$6</f>
        <v>1193</v>
      </c>
      <c r="G7" s="4734"/>
      <c r="H7" s="767">
        <v>1</v>
      </c>
      <c r="I7" s="767"/>
      <c r="J7" s="767"/>
      <c r="K7" s="190"/>
      <c r="L7" s="294"/>
      <c r="M7" s="1232"/>
      <c r="N7" s="345"/>
      <c r="O7" s="346"/>
      <c r="P7" s="346"/>
      <c r="Q7" s="346"/>
      <c r="R7" s="698"/>
      <c r="S7" s="698"/>
      <c r="T7" s="698"/>
      <c r="U7" s="695"/>
      <c r="V7" s="698"/>
      <c r="W7" s="698"/>
      <c r="X7" s="698"/>
      <c r="Y7" s="698"/>
      <c r="Z7" s="698"/>
      <c r="AA7" s="698"/>
      <c r="AB7" s="698"/>
      <c r="AC7" s="698"/>
      <c r="AD7" s="695"/>
      <c r="AE7" s="698"/>
      <c r="AF7" s="698"/>
      <c r="AG7" s="698"/>
      <c r="AH7" s="698"/>
      <c r="AI7" s="698"/>
      <c r="AJ7" s="698"/>
      <c r="AK7" s="698"/>
      <c r="AL7" s="698"/>
      <c r="AM7" s="698"/>
      <c r="AN7" s="698"/>
      <c r="AO7" s="698"/>
      <c r="AP7" s="698"/>
      <c r="AQ7" s="698"/>
      <c r="AR7" s="698"/>
      <c r="AS7" s="698"/>
      <c r="AT7" s="698"/>
      <c r="AU7" s="698"/>
      <c r="AV7" s="698"/>
      <c r="AW7" s="698"/>
      <c r="AX7" s="1208"/>
      <c r="AY7" s="1208"/>
      <c r="AZ7" s="1208"/>
      <c r="BA7" s="1208"/>
      <c r="BB7" s="1208"/>
      <c r="BC7" s="1208"/>
      <c r="BD7" s="1208"/>
      <c r="BE7" s="1208"/>
      <c r="BF7" s="1208"/>
      <c r="BG7" s="1208"/>
      <c r="BH7" s="1208"/>
      <c r="BI7" s="1208"/>
      <c r="BJ7" s="1208"/>
      <c r="BK7" s="1208"/>
      <c r="BL7" s="1208"/>
      <c r="BM7" s="1208"/>
      <c r="BN7" s="1208"/>
      <c r="BO7" s="1208"/>
      <c r="BP7" s="1208"/>
      <c r="BQ7" s="1208"/>
      <c r="BR7" s="1208"/>
      <c r="BS7" s="1208"/>
      <c r="BT7" s="1208"/>
      <c r="BU7" s="1208"/>
      <c r="BV7" s="1208"/>
      <c r="BW7" s="1208"/>
      <c r="BX7" s="1208"/>
      <c r="BY7" s="1208"/>
      <c r="BZ7" s="1208"/>
      <c r="CA7" s="1208"/>
      <c r="CB7" s="1208"/>
      <c r="CC7" s="1208"/>
      <c r="CD7" s="1208"/>
      <c r="CE7" s="1208"/>
      <c r="CF7" s="1208"/>
      <c r="CG7" s="1208"/>
      <c r="CH7" s="1208"/>
      <c r="CI7" s="1208"/>
      <c r="CJ7" s="1208"/>
      <c r="CK7" s="1208"/>
      <c r="CL7" s="1208"/>
      <c r="CM7" s="1208"/>
      <c r="CN7" s="1208"/>
      <c r="CO7" s="1208"/>
      <c r="CP7" s="1208"/>
      <c r="CQ7" s="1208"/>
      <c r="CR7" s="1208"/>
      <c r="CS7" s="1208"/>
      <c r="CT7" s="1208"/>
      <c r="CU7" s="1208"/>
      <c r="CV7" s="1208"/>
      <c r="CW7" s="1208"/>
      <c r="CX7" s="1208"/>
      <c r="CY7" s="1208"/>
      <c r="CZ7" s="1208"/>
      <c r="DA7" s="1208"/>
      <c r="DB7" s="1208"/>
      <c r="DC7" s="1208"/>
      <c r="DD7" s="1208"/>
      <c r="DE7" s="1208"/>
      <c r="DF7" s="918"/>
    </row>
    <row r="8" spans="1:110" s="110" customFormat="1" ht="30" customHeight="1">
      <c r="A8" s="4762"/>
      <c r="B8" s="4635"/>
      <c r="C8" s="525" t="s">
        <v>374</v>
      </c>
      <c r="D8" s="168" t="s">
        <v>375</v>
      </c>
      <c r="E8" s="2026" t="s">
        <v>3362</v>
      </c>
      <c r="F8" s="1622">
        <f t="shared" ref="F8:F16" si="2">M8</f>
        <v>590</v>
      </c>
      <c r="G8" s="1974"/>
      <c r="H8" s="1232">
        <v>0</v>
      </c>
      <c r="I8" s="768"/>
      <c r="J8" s="768"/>
      <c r="K8" s="191"/>
      <c r="L8" s="294"/>
      <c r="M8" s="1232">
        <f t="shared" ref="M8:M11" si="3">DE8-DD8</f>
        <v>590</v>
      </c>
      <c r="N8" s="679">
        <v>5234</v>
      </c>
      <c r="O8" s="671">
        <v>6381</v>
      </c>
      <c r="P8" s="671">
        <v>6894</v>
      </c>
      <c r="Q8" s="215">
        <v>7059</v>
      </c>
      <c r="R8" s="671">
        <v>7124</v>
      </c>
      <c r="S8" s="671">
        <v>7345</v>
      </c>
      <c r="T8" s="671">
        <v>7922</v>
      </c>
      <c r="U8" s="679">
        <v>8739</v>
      </c>
      <c r="V8" s="671">
        <v>9047</v>
      </c>
      <c r="W8" s="671">
        <v>9167</v>
      </c>
      <c r="X8" s="671">
        <v>9633</v>
      </c>
      <c r="Y8" s="671">
        <v>10490</v>
      </c>
      <c r="Z8" s="671">
        <v>11931</v>
      </c>
      <c r="AA8" s="671">
        <v>12832</v>
      </c>
      <c r="AB8" s="671">
        <v>13271</v>
      </c>
      <c r="AC8" s="671">
        <v>13542</v>
      </c>
      <c r="AD8" s="679">
        <v>13646</v>
      </c>
      <c r="AE8" s="671">
        <v>13832</v>
      </c>
      <c r="AF8" s="671">
        <v>14252</v>
      </c>
      <c r="AG8" s="671">
        <v>14797</v>
      </c>
      <c r="AH8" s="671">
        <v>14910</v>
      </c>
      <c r="AI8" s="671">
        <v>14959</v>
      </c>
      <c r="AJ8" s="671">
        <v>15005</v>
      </c>
      <c r="AK8" s="671">
        <v>15107</v>
      </c>
      <c r="AL8" s="671">
        <v>15107</v>
      </c>
      <c r="AM8" s="671">
        <v>15107</v>
      </c>
      <c r="AN8" s="671">
        <v>15107</v>
      </c>
      <c r="AO8" s="671">
        <v>15107</v>
      </c>
      <c r="AP8" s="671">
        <v>15107</v>
      </c>
      <c r="AQ8" s="671">
        <v>15107</v>
      </c>
      <c r="AR8" s="671">
        <v>15107</v>
      </c>
      <c r="AS8" s="671">
        <v>15107</v>
      </c>
      <c r="AT8" s="671">
        <v>15107</v>
      </c>
      <c r="AU8" s="671">
        <v>15107</v>
      </c>
      <c r="AV8" s="671">
        <v>15107</v>
      </c>
      <c r="AW8" s="671">
        <v>15107</v>
      </c>
      <c r="AX8" s="1207">
        <v>15107</v>
      </c>
      <c r="AY8" s="1207">
        <v>15107</v>
      </c>
      <c r="AZ8" s="1207">
        <v>15107</v>
      </c>
      <c r="BA8" s="1207">
        <v>15107</v>
      </c>
      <c r="BB8" s="1207">
        <v>15107</v>
      </c>
      <c r="BC8" s="1207">
        <v>15107</v>
      </c>
      <c r="BD8" s="1207">
        <v>15107</v>
      </c>
      <c r="BE8" s="1207">
        <v>15107</v>
      </c>
      <c r="BF8" s="1207">
        <v>15107</v>
      </c>
      <c r="BG8" s="1207">
        <v>15107</v>
      </c>
      <c r="BH8" s="1207">
        <v>15134</v>
      </c>
      <c r="BI8" s="1207">
        <v>15184</v>
      </c>
      <c r="BJ8" s="1207">
        <v>15229</v>
      </c>
      <c r="BK8" s="1207">
        <v>15229</v>
      </c>
      <c r="BL8" s="1207">
        <v>15229</v>
      </c>
      <c r="BM8" s="1207">
        <v>15229</v>
      </c>
      <c r="BN8" s="1207">
        <v>15229</v>
      </c>
      <c r="BO8" s="1207">
        <v>15229</v>
      </c>
      <c r="BP8" s="1207">
        <v>15229</v>
      </c>
      <c r="BQ8" s="1207">
        <v>15229</v>
      </c>
      <c r="BR8" s="1207">
        <v>15229</v>
      </c>
      <c r="BS8" s="1207">
        <v>15229</v>
      </c>
      <c r="BT8" s="1207">
        <v>15229</v>
      </c>
      <c r="BU8" s="1207">
        <v>15229</v>
      </c>
      <c r="BV8" s="1207">
        <v>17282</v>
      </c>
      <c r="BW8" s="1207">
        <v>18670</v>
      </c>
      <c r="BX8" s="1207">
        <v>19630</v>
      </c>
      <c r="BY8" s="1207">
        <v>19848</v>
      </c>
      <c r="BZ8" s="1207">
        <v>20008</v>
      </c>
      <c r="CA8" s="1207">
        <v>20145</v>
      </c>
      <c r="CB8" s="1207">
        <v>20674</v>
      </c>
      <c r="CC8" s="1207">
        <v>21380</v>
      </c>
      <c r="CD8" s="1207">
        <v>21783</v>
      </c>
      <c r="CE8" s="1207">
        <v>21891</v>
      </c>
      <c r="CF8" s="1207">
        <v>22221</v>
      </c>
      <c r="CG8" s="1207">
        <v>23332</v>
      </c>
      <c r="CH8" s="1207">
        <v>23795</v>
      </c>
      <c r="CI8" s="1207">
        <v>23842</v>
      </c>
      <c r="CJ8" s="1207">
        <v>23895</v>
      </c>
      <c r="CK8" s="1207">
        <v>23895</v>
      </c>
      <c r="CL8" s="1207">
        <v>23895</v>
      </c>
      <c r="CM8" s="1207">
        <v>23895</v>
      </c>
      <c r="CN8" s="1207">
        <v>23895</v>
      </c>
      <c r="CO8" s="3682">
        <v>25369</v>
      </c>
      <c r="CP8" s="1207">
        <v>25369</v>
      </c>
      <c r="CQ8" s="1207">
        <v>25369</v>
      </c>
      <c r="CR8" s="1207">
        <v>25369</v>
      </c>
      <c r="CS8" s="1207">
        <v>25369</v>
      </c>
      <c r="CT8" s="1207">
        <v>25369</v>
      </c>
      <c r="CU8" s="1207">
        <v>26968</v>
      </c>
      <c r="CV8" s="1207">
        <v>27042</v>
      </c>
      <c r="CW8" s="1207">
        <v>27310</v>
      </c>
      <c r="CX8" s="1207">
        <v>27599</v>
      </c>
      <c r="CY8" s="1207">
        <v>28223</v>
      </c>
      <c r="CZ8" s="1207">
        <v>29235</v>
      </c>
      <c r="DA8" s="1207">
        <v>30181</v>
      </c>
      <c r="DB8" s="1207">
        <v>31027</v>
      </c>
      <c r="DC8" s="1207">
        <v>31501</v>
      </c>
      <c r="DD8" s="1207">
        <v>31698</v>
      </c>
      <c r="DE8" s="1207">
        <v>32288</v>
      </c>
      <c r="DF8" s="208" t="s">
        <v>401</v>
      </c>
    </row>
    <row r="9" spans="1:110" ht="35.25" customHeight="1">
      <c r="A9" s="4762"/>
      <c r="B9" s="758" t="s">
        <v>2047</v>
      </c>
      <c r="C9" s="169" t="s">
        <v>416</v>
      </c>
      <c r="D9" s="170" t="s">
        <v>412</v>
      </c>
      <c r="E9" s="3695" t="s">
        <v>3417</v>
      </c>
      <c r="F9" s="626">
        <f>M9</f>
        <v>1676</v>
      </c>
      <c r="G9" s="1984"/>
      <c r="H9" s="829">
        <v>803.07</v>
      </c>
      <c r="I9" s="829"/>
      <c r="J9" s="829"/>
      <c r="K9" s="208"/>
      <c r="L9" s="294"/>
      <c r="M9" s="1232">
        <f t="shared" si="3"/>
        <v>1676</v>
      </c>
      <c r="N9" s="679">
        <v>26263</v>
      </c>
      <c r="O9" s="671">
        <v>30019</v>
      </c>
      <c r="P9" s="671">
        <v>30694</v>
      </c>
      <c r="Q9" s="220">
        <v>31273</v>
      </c>
      <c r="R9" s="671">
        <v>33150</v>
      </c>
      <c r="S9" s="671">
        <v>36713</v>
      </c>
      <c r="T9" s="671">
        <v>42278</v>
      </c>
      <c r="U9" s="679">
        <v>49633</v>
      </c>
      <c r="V9" s="671">
        <v>53215</v>
      </c>
      <c r="W9" s="671">
        <v>54687</v>
      </c>
      <c r="X9" s="671">
        <v>55300</v>
      </c>
      <c r="Y9" s="671">
        <v>57851</v>
      </c>
      <c r="Z9" s="671">
        <v>62483</v>
      </c>
      <c r="AA9" s="671">
        <v>65237</v>
      </c>
      <c r="AB9" s="671">
        <v>65822</v>
      </c>
      <c r="AC9" s="671">
        <v>66406</v>
      </c>
      <c r="AD9" s="679">
        <v>68861</v>
      </c>
      <c r="AE9" s="671">
        <v>72221</v>
      </c>
      <c r="AF9" s="671">
        <v>77595</v>
      </c>
      <c r="AG9" s="671">
        <v>83638</v>
      </c>
      <c r="AH9" s="671">
        <v>87398</v>
      </c>
      <c r="AI9" s="671">
        <v>89840</v>
      </c>
      <c r="AJ9" s="671">
        <v>90440</v>
      </c>
      <c r="AK9" s="671">
        <v>92435</v>
      </c>
      <c r="AL9" s="671">
        <v>95230</v>
      </c>
      <c r="AM9" s="671">
        <v>97181</v>
      </c>
      <c r="AN9" s="671">
        <v>97833</v>
      </c>
      <c r="AO9" s="671">
        <v>97986</v>
      </c>
      <c r="AP9" s="671">
        <v>99565</v>
      </c>
      <c r="AQ9" s="671">
        <v>103446</v>
      </c>
      <c r="AR9" s="671">
        <v>105695</v>
      </c>
      <c r="AS9" s="671">
        <v>105695</v>
      </c>
      <c r="AT9" s="671">
        <v>105695</v>
      </c>
      <c r="AU9" s="671">
        <v>105695</v>
      </c>
      <c r="AV9" s="671">
        <v>105695</v>
      </c>
      <c r="AW9" s="671">
        <v>105695</v>
      </c>
      <c r="AX9" s="1207">
        <v>105695</v>
      </c>
      <c r="AY9" s="1207">
        <v>105695</v>
      </c>
      <c r="AZ9" s="1207">
        <v>105695</v>
      </c>
      <c r="BA9" s="1207">
        <v>105695</v>
      </c>
      <c r="BB9" s="1207">
        <v>105695</v>
      </c>
      <c r="BC9" s="1207">
        <v>105695</v>
      </c>
      <c r="BD9" s="1207">
        <v>105695</v>
      </c>
      <c r="BE9" s="1207">
        <v>105695</v>
      </c>
      <c r="BF9" s="1207">
        <v>105695</v>
      </c>
      <c r="BG9" s="1207">
        <v>105695</v>
      </c>
      <c r="BH9" s="1207">
        <v>106409</v>
      </c>
      <c r="BI9" s="1207">
        <v>109083</v>
      </c>
      <c r="BJ9" s="1207">
        <v>113565</v>
      </c>
      <c r="BK9" s="1207">
        <v>116955</v>
      </c>
      <c r="BL9" s="1207">
        <v>118757</v>
      </c>
      <c r="BM9" s="1207">
        <v>119460</v>
      </c>
      <c r="BN9" s="1207">
        <v>120220</v>
      </c>
      <c r="BO9" s="1207">
        <v>121852</v>
      </c>
      <c r="BP9" s="1207">
        <v>125006</v>
      </c>
      <c r="BQ9" s="1207">
        <v>127891</v>
      </c>
      <c r="BR9" s="1207">
        <v>129608</v>
      </c>
      <c r="BS9" s="1207">
        <v>130457</v>
      </c>
      <c r="BT9" s="1207">
        <v>131021</v>
      </c>
      <c r="BU9" s="1207">
        <v>134958</v>
      </c>
      <c r="BV9" s="1207">
        <v>139525</v>
      </c>
      <c r="BW9" s="1207">
        <v>142890</v>
      </c>
      <c r="BX9" s="1207">
        <v>144595</v>
      </c>
      <c r="BY9" s="1207">
        <v>144789</v>
      </c>
      <c r="BZ9" s="1207">
        <v>146009</v>
      </c>
      <c r="CA9" s="1207">
        <v>147909</v>
      </c>
      <c r="CB9" s="1207">
        <v>150886</v>
      </c>
      <c r="CC9" s="1207">
        <v>154541</v>
      </c>
      <c r="CD9" s="1207">
        <v>157001</v>
      </c>
      <c r="CE9" s="1207">
        <v>157888</v>
      </c>
      <c r="CF9" s="1207">
        <v>159294</v>
      </c>
      <c r="CG9" s="1207">
        <v>162648</v>
      </c>
      <c r="CH9" s="1207">
        <v>167690</v>
      </c>
      <c r="CI9" s="1207">
        <v>169820</v>
      </c>
      <c r="CJ9" s="1213">
        <v>169928</v>
      </c>
      <c r="CK9" s="1207">
        <v>169928</v>
      </c>
      <c r="CL9" s="1207">
        <v>169928</v>
      </c>
      <c r="CM9" s="1207">
        <v>169928</v>
      </c>
      <c r="CN9" s="1207">
        <v>169928</v>
      </c>
      <c r="CO9" s="3591">
        <v>172230</v>
      </c>
      <c r="CP9" s="1207">
        <v>172230</v>
      </c>
      <c r="CQ9" s="1207">
        <v>172230</v>
      </c>
      <c r="CR9" s="1207">
        <v>172230</v>
      </c>
      <c r="CS9" s="1207">
        <v>172230</v>
      </c>
      <c r="CT9" s="1207">
        <v>172230</v>
      </c>
      <c r="CU9" s="1207">
        <v>172230</v>
      </c>
      <c r="CV9" s="1207">
        <v>172230</v>
      </c>
      <c r="CW9" s="1207">
        <v>172230</v>
      </c>
      <c r="CX9" s="1207">
        <v>173511</v>
      </c>
      <c r="CY9" s="1207">
        <v>176372</v>
      </c>
      <c r="CZ9" s="1207">
        <v>181296</v>
      </c>
      <c r="DA9" s="1207">
        <v>185903</v>
      </c>
      <c r="DB9" s="1207">
        <v>189652</v>
      </c>
      <c r="DC9" s="1207">
        <v>191451</v>
      </c>
      <c r="DD9" s="1207">
        <v>192242</v>
      </c>
      <c r="DE9" s="1207">
        <v>193918</v>
      </c>
      <c r="DF9" s="208" t="s">
        <v>404</v>
      </c>
    </row>
    <row r="10" spans="1:110" ht="30" customHeight="1">
      <c r="A10" s="4762"/>
      <c r="B10" s="758" t="s">
        <v>2047</v>
      </c>
      <c r="C10" s="866" t="s">
        <v>79</v>
      </c>
      <c r="D10" s="170" t="s">
        <v>407</v>
      </c>
      <c r="E10" s="170" t="s">
        <v>2368</v>
      </c>
      <c r="F10" s="626">
        <f t="shared" si="2"/>
        <v>1955</v>
      </c>
      <c r="G10" s="1984"/>
      <c r="H10" s="829">
        <v>766.82</v>
      </c>
      <c r="I10" s="829"/>
      <c r="J10" s="829"/>
      <c r="K10" s="208"/>
      <c r="L10" s="294"/>
      <c r="M10" s="1232">
        <f t="shared" si="3"/>
        <v>1955</v>
      </c>
      <c r="N10" s="679">
        <v>36372</v>
      </c>
      <c r="O10" s="671">
        <v>39720</v>
      </c>
      <c r="P10" s="671">
        <v>40695</v>
      </c>
      <c r="Q10" s="220">
        <v>41388</v>
      </c>
      <c r="R10" s="671">
        <v>42919</v>
      </c>
      <c r="S10" s="671">
        <v>45429</v>
      </c>
      <c r="T10" s="671">
        <v>50832</v>
      </c>
      <c r="U10" s="679">
        <v>58250</v>
      </c>
      <c r="V10" s="671">
        <v>61292</v>
      </c>
      <c r="W10" s="671">
        <v>62096</v>
      </c>
      <c r="X10" s="671">
        <v>62821</v>
      </c>
      <c r="Y10" s="671">
        <v>66880</v>
      </c>
      <c r="Z10" s="671">
        <v>73045</v>
      </c>
      <c r="AA10" s="671">
        <v>77434</v>
      </c>
      <c r="AB10" s="671">
        <v>76540</v>
      </c>
      <c r="AC10" s="671">
        <v>80874</v>
      </c>
      <c r="AD10" s="679">
        <v>82217</v>
      </c>
      <c r="AE10" s="671">
        <v>84656</v>
      </c>
      <c r="AF10" s="671">
        <v>90081</v>
      </c>
      <c r="AG10" s="671">
        <v>97068</v>
      </c>
      <c r="AH10" s="671">
        <v>100909</v>
      </c>
      <c r="AI10" s="671">
        <v>102709</v>
      </c>
      <c r="AJ10" s="671">
        <v>103663</v>
      </c>
      <c r="AK10" s="671">
        <v>106892</v>
      </c>
      <c r="AL10" s="671">
        <v>110958</v>
      </c>
      <c r="AM10" s="671">
        <v>113860</v>
      </c>
      <c r="AN10" s="671">
        <v>116352</v>
      </c>
      <c r="AO10" s="671">
        <v>116553</v>
      </c>
      <c r="AP10" s="671">
        <v>116814</v>
      </c>
      <c r="AQ10" s="671">
        <v>120037</v>
      </c>
      <c r="AR10" s="671">
        <v>124992</v>
      </c>
      <c r="AS10" s="671">
        <v>133431</v>
      </c>
      <c r="AT10" s="671">
        <v>137516</v>
      </c>
      <c r="AU10" s="671">
        <v>138457</v>
      </c>
      <c r="AV10" s="671">
        <v>140812</v>
      </c>
      <c r="AW10" s="671">
        <v>147762</v>
      </c>
      <c r="AX10" s="1207">
        <v>148644</v>
      </c>
      <c r="AY10" s="1207">
        <v>148644</v>
      </c>
      <c r="AZ10" s="1207">
        <v>148644</v>
      </c>
      <c r="BA10" s="1207">
        <v>148644</v>
      </c>
      <c r="BB10" s="1207">
        <v>148644</v>
      </c>
      <c r="BC10" s="1207">
        <v>148644</v>
      </c>
      <c r="BD10" s="1207">
        <v>148644</v>
      </c>
      <c r="BE10" s="1207">
        <v>148644</v>
      </c>
      <c r="BF10" s="1207">
        <v>148644</v>
      </c>
      <c r="BG10" s="1207">
        <v>148644</v>
      </c>
      <c r="BH10" s="1207">
        <v>148711</v>
      </c>
      <c r="BI10" s="1207">
        <v>148915</v>
      </c>
      <c r="BJ10" s="1207">
        <v>149099</v>
      </c>
      <c r="BK10" s="1207">
        <v>149099</v>
      </c>
      <c r="BL10" s="1207">
        <v>149099</v>
      </c>
      <c r="BM10" s="1207">
        <v>149099</v>
      </c>
      <c r="BN10" s="1207">
        <v>149099</v>
      </c>
      <c r="BO10" s="1207">
        <v>149099</v>
      </c>
      <c r="BP10" s="1207">
        <v>149099</v>
      </c>
      <c r="BQ10" s="1207">
        <v>149099</v>
      </c>
      <c r="BR10" s="1207">
        <v>149099</v>
      </c>
      <c r="BS10" s="1207">
        <v>149099</v>
      </c>
      <c r="BT10" s="1207">
        <v>149099</v>
      </c>
      <c r="BU10" s="1207">
        <v>153454</v>
      </c>
      <c r="BV10" s="1207">
        <v>159821</v>
      </c>
      <c r="BW10" s="1207">
        <v>164283</v>
      </c>
      <c r="BX10" s="1207">
        <v>165359</v>
      </c>
      <c r="BY10" s="1207">
        <v>165655</v>
      </c>
      <c r="BZ10" s="1207">
        <v>166944</v>
      </c>
      <c r="CA10" s="1207">
        <v>170147</v>
      </c>
      <c r="CB10" s="1207">
        <v>177278</v>
      </c>
      <c r="CC10" s="1207">
        <v>184480</v>
      </c>
      <c r="CD10" s="1207">
        <v>188939</v>
      </c>
      <c r="CE10" s="1207">
        <v>191027</v>
      </c>
      <c r="CF10" s="1207">
        <v>193068</v>
      </c>
      <c r="CG10" s="1207">
        <v>197653</v>
      </c>
      <c r="CH10" s="1207">
        <v>204144</v>
      </c>
      <c r="CI10" s="1207">
        <v>207637</v>
      </c>
      <c r="CJ10" s="1207">
        <v>209452</v>
      </c>
      <c r="CK10" s="1207">
        <v>210336</v>
      </c>
      <c r="CL10" s="1207">
        <v>212143</v>
      </c>
      <c r="CM10" s="1207">
        <v>215272</v>
      </c>
      <c r="CN10" s="1207">
        <v>221746</v>
      </c>
      <c r="CO10" s="1207">
        <v>230411</v>
      </c>
      <c r="CP10" s="1207">
        <v>237057</v>
      </c>
      <c r="CQ10" s="1207">
        <v>238684</v>
      </c>
      <c r="CR10" s="1207">
        <v>239335</v>
      </c>
      <c r="CS10" s="1207">
        <v>242889</v>
      </c>
      <c r="CT10" s="1207">
        <v>246963</v>
      </c>
      <c r="CU10" s="1207">
        <v>251367</v>
      </c>
      <c r="CV10" s="1207">
        <v>253117</v>
      </c>
      <c r="CW10" s="1207">
        <v>253667</v>
      </c>
      <c r="CX10" s="1207">
        <v>254708</v>
      </c>
      <c r="CY10" s="1207">
        <v>257580</v>
      </c>
      <c r="CZ10" s="1207">
        <v>265129</v>
      </c>
      <c r="DA10" s="1207">
        <v>272518</v>
      </c>
      <c r="DB10" s="1207">
        <v>278796</v>
      </c>
      <c r="DC10" s="1207">
        <v>280141</v>
      </c>
      <c r="DD10" s="1207">
        <v>280391</v>
      </c>
      <c r="DE10" s="1207">
        <v>282346</v>
      </c>
      <c r="DF10" s="208" t="s">
        <v>402</v>
      </c>
    </row>
    <row r="11" spans="1:110" ht="30" customHeight="1">
      <c r="A11" s="4762"/>
      <c r="B11" s="4633" t="s">
        <v>1112</v>
      </c>
      <c r="C11" s="4742" t="s">
        <v>392</v>
      </c>
      <c r="D11" s="4735" t="s">
        <v>399</v>
      </c>
      <c r="E11" s="3694" t="s">
        <v>3414</v>
      </c>
      <c r="F11" s="550">
        <f>$M$11*H11/$G$11</f>
        <v>409.99451117138062</v>
      </c>
      <c r="G11" s="4739">
        <f>SUM(H11:H13)</f>
        <v>309.71999999999997</v>
      </c>
      <c r="H11" s="264">
        <v>178.85</v>
      </c>
      <c r="I11" s="264"/>
      <c r="J11" s="264"/>
      <c r="K11" s="189"/>
      <c r="L11" s="294"/>
      <c r="M11" s="1232">
        <f t="shared" si="3"/>
        <v>710</v>
      </c>
      <c r="N11" s="679">
        <v>18182</v>
      </c>
      <c r="O11" s="671">
        <v>19843</v>
      </c>
      <c r="P11" s="671">
        <v>20611</v>
      </c>
      <c r="Q11" s="220">
        <v>21049</v>
      </c>
      <c r="R11" s="671">
        <v>22202</v>
      </c>
      <c r="S11" s="671">
        <v>24182</v>
      </c>
      <c r="T11" s="671">
        <v>26846</v>
      </c>
      <c r="U11" s="679">
        <v>30255</v>
      </c>
      <c r="V11" s="671">
        <v>32420</v>
      </c>
      <c r="W11" s="671">
        <v>33903</v>
      </c>
      <c r="X11" s="671">
        <v>34801</v>
      </c>
      <c r="Y11" s="671">
        <v>36136</v>
      </c>
      <c r="Z11" s="671">
        <v>38173</v>
      </c>
      <c r="AA11" s="671">
        <v>39530</v>
      </c>
      <c r="AB11" s="671">
        <v>40166</v>
      </c>
      <c r="AC11" s="671">
        <v>40496</v>
      </c>
      <c r="AD11" s="679">
        <v>41490</v>
      </c>
      <c r="AE11" s="671">
        <v>43387</v>
      </c>
      <c r="AF11" s="671">
        <v>45958</v>
      </c>
      <c r="AG11" s="671">
        <v>48649</v>
      </c>
      <c r="AH11" s="671">
        <v>50687</v>
      </c>
      <c r="AI11" s="671">
        <v>52147</v>
      </c>
      <c r="AJ11" s="671">
        <v>52798</v>
      </c>
      <c r="AK11" s="671">
        <v>54049</v>
      </c>
      <c r="AL11" s="671">
        <v>55371</v>
      </c>
      <c r="AM11" s="671">
        <v>56539</v>
      </c>
      <c r="AN11" s="671">
        <v>57088</v>
      </c>
      <c r="AO11" s="671">
        <v>57201</v>
      </c>
      <c r="AP11" s="671">
        <v>57801</v>
      </c>
      <c r="AQ11" s="671">
        <v>59763</v>
      </c>
      <c r="AR11" s="671">
        <v>61544</v>
      </c>
      <c r="AS11" s="671">
        <v>63852</v>
      </c>
      <c r="AT11" s="671">
        <v>65931</v>
      </c>
      <c r="AU11" s="671">
        <v>67230</v>
      </c>
      <c r="AV11" s="671">
        <v>67811</v>
      </c>
      <c r="AW11" s="671">
        <v>69262</v>
      </c>
      <c r="AX11" s="1207">
        <v>71233</v>
      </c>
      <c r="AY11" s="1207">
        <v>72849</v>
      </c>
      <c r="AZ11" s="1207">
        <v>73232</v>
      </c>
      <c r="BA11" s="1207">
        <v>73349</v>
      </c>
      <c r="BB11" s="1207">
        <v>74205</v>
      </c>
      <c r="BC11" s="1207">
        <v>76094</v>
      </c>
      <c r="BD11" s="1207">
        <v>78857</v>
      </c>
      <c r="BE11" s="1207">
        <v>81539</v>
      </c>
      <c r="BF11" s="1207">
        <v>83737</v>
      </c>
      <c r="BG11" s="1207">
        <v>85226</v>
      </c>
      <c r="BH11" s="1207">
        <v>85850</v>
      </c>
      <c r="BI11" s="1207">
        <v>87523</v>
      </c>
      <c r="BJ11" s="1207">
        <v>89791</v>
      </c>
      <c r="BK11" s="1207">
        <v>91475</v>
      </c>
      <c r="BL11" s="1207">
        <v>92182</v>
      </c>
      <c r="BM11" s="1207">
        <v>92422</v>
      </c>
      <c r="BN11" s="1207">
        <v>93731</v>
      </c>
      <c r="BO11" s="1207">
        <v>96025</v>
      </c>
      <c r="BP11" s="1207">
        <v>98548</v>
      </c>
      <c r="BQ11" s="1207">
        <v>101385</v>
      </c>
      <c r="BR11" s="1207">
        <v>103326</v>
      </c>
      <c r="BS11" s="1207">
        <v>104229</v>
      </c>
      <c r="BT11" s="1207">
        <v>104471</v>
      </c>
      <c r="BU11" s="1207">
        <v>106251</v>
      </c>
      <c r="BV11" s="1207">
        <v>107825</v>
      </c>
      <c r="BW11" s="1207">
        <v>108932</v>
      </c>
      <c r="BX11" s="1207">
        <v>109489</v>
      </c>
      <c r="BY11" s="1207">
        <v>109786</v>
      </c>
      <c r="BZ11" s="1207">
        <v>111041</v>
      </c>
      <c r="CA11" s="1207">
        <v>112866</v>
      </c>
      <c r="CB11" s="1207">
        <v>115626</v>
      </c>
      <c r="CC11" s="1207">
        <v>118068</v>
      </c>
      <c r="CD11" s="1207">
        <v>120033</v>
      </c>
      <c r="CE11" s="1207">
        <v>120919</v>
      </c>
      <c r="CF11" s="1207">
        <v>121528</v>
      </c>
      <c r="CG11" s="1207">
        <v>123568</v>
      </c>
      <c r="CH11" s="1207">
        <v>128381</v>
      </c>
      <c r="CI11" s="1207">
        <v>130950</v>
      </c>
      <c r="CJ11" s="1207">
        <v>131731</v>
      </c>
      <c r="CK11" s="1207">
        <v>133072</v>
      </c>
      <c r="CL11" s="1207">
        <v>134829</v>
      </c>
      <c r="CM11" s="1207">
        <v>137387</v>
      </c>
      <c r="CN11" s="1207">
        <v>140921</v>
      </c>
      <c r="CO11" s="1207">
        <v>144406</v>
      </c>
      <c r="CP11" s="1207">
        <v>147289</v>
      </c>
      <c r="CQ11" s="1207">
        <v>149049</v>
      </c>
      <c r="CR11" s="1207">
        <v>150228</v>
      </c>
      <c r="CS11" s="1207">
        <v>152496</v>
      </c>
      <c r="CT11" s="1207">
        <v>155459</v>
      </c>
      <c r="CU11" s="1207">
        <v>158010</v>
      </c>
      <c r="CV11" s="1207">
        <v>158881</v>
      </c>
      <c r="CW11" s="1207">
        <v>159003</v>
      </c>
      <c r="CX11" s="1207">
        <v>159657</v>
      </c>
      <c r="CY11" s="1207">
        <v>160782</v>
      </c>
      <c r="CZ11" s="1207">
        <v>163046</v>
      </c>
      <c r="DA11" s="1207">
        <v>164971</v>
      </c>
      <c r="DB11" s="1207">
        <v>166818</v>
      </c>
      <c r="DC11" s="1207">
        <v>167854</v>
      </c>
      <c r="DD11" s="1207">
        <v>168496</v>
      </c>
      <c r="DE11" s="1207">
        <v>169206</v>
      </c>
      <c r="DF11" s="208" t="s">
        <v>400</v>
      </c>
    </row>
    <row r="12" spans="1:110" ht="30" customHeight="1">
      <c r="A12" s="4762"/>
      <c r="B12" s="4634"/>
      <c r="C12" s="4744"/>
      <c r="D12" s="4603"/>
      <c r="E12" s="166" t="s">
        <v>3428</v>
      </c>
      <c r="F12" s="199">
        <f>$M$11*H12/$G$11</f>
        <v>164.98353351414181</v>
      </c>
      <c r="G12" s="4734"/>
      <c r="H12" s="265">
        <v>71.97</v>
      </c>
      <c r="I12" s="265"/>
      <c r="J12" s="265"/>
      <c r="K12" s="190"/>
      <c r="L12" s="294"/>
      <c r="M12" s="1232"/>
      <c r="N12" s="345"/>
      <c r="O12" s="346"/>
      <c r="P12" s="346"/>
      <c r="Q12" s="346"/>
      <c r="R12" s="698"/>
      <c r="S12" s="698"/>
      <c r="T12" s="698"/>
      <c r="U12" s="695"/>
      <c r="V12" s="698"/>
      <c r="W12" s="698"/>
      <c r="X12" s="698"/>
      <c r="Y12" s="698"/>
      <c r="Z12" s="698"/>
      <c r="AA12" s="698"/>
      <c r="AB12" s="698"/>
      <c r="AC12" s="698"/>
      <c r="AD12" s="695"/>
      <c r="AE12" s="698"/>
      <c r="AF12" s="698"/>
      <c r="AG12" s="698"/>
      <c r="AH12" s="698"/>
      <c r="AI12" s="698"/>
      <c r="AJ12" s="698"/>
      <c r="AK12" s="698"/>
      <c r="AL12" s="698"/>
      <c r="AM12" s="698"/>
      <c r="AN12" s="698"/>
      <c r="AO12" s="698"/>
      <c r="AP12" s="698"/>
      <c r="AQ12" s="698"/>
      <c r="AR12" s="698"/>
      <c r="AS12" s="698"/>
      <c r="AT12" s="698"/>
      <c r="AU12" s="698"/>
      <c r="AV12" s="698"/>
      <c r="AW12" s="698"/>
      <c r="AX12" s="1208"/>
      <c r="AY12" s="1208"/>
      <c r="AZ12" s="1208"/>
      <c r="BA12" s="1208"/>
      <c r="BB12" s="1208"/>
      <c r="BC12" s="1208"/>
      <c r="BD12" s="1208"/>
      <c r="BE12" s="1208"/>
      <c r="BF12" s="1208"/>
      <c r="BG12" s="1208"/>
      <c r="BH12" s="1208"/>
      <c r="BI12" s="1208"/>
      <c r="BJ12" s="1208"/>
      <c r="BK12" s="1208"/>
      <c r="BL12" s="1208"/>
      <c r="BM12" s="1208"/>
      <c r="BN12" s="1208"/>
      <c r="BO12" s="1208"/>
      <c r="BP12" s="1208"/>
      <c r="BQ12" s="1208"/>
      <c r="BR12" s="1208"/>
      <c r="BS12" s="1208"/>
      <c r="BT12" s="1208"/>
      <c r="BU12" s="1208"/>
      <c r="BV12" s="1208"/>
      <c r="BW12" s="1208"/>
      <c r="BX12" s="1208"/>
      <c r="BY12" s="1208"/>
      <c r="BZ12" s="1208"/>
      <c r="CA12" s="1208"/>
      <c r="CB12" s="1208"/>
      <c r="CC12" s="1208"/>
      <c r="CD12" s="1208"/>
      <c r="CE12" s="1208"/>
      <c r="CF12" s="1208"/>
      <c r="CG12" s="1208"/>
      <c r="CH12" s="1208"/>
      <c r="CI12" s="1208"/>
      <c r="CJ12" s="1208"/>
      <c r="CK12" s="1208"/>
      <c r="CL12" s="1208"/>
      <c r="CM12" s="1208"/>
      <c r="CN12" s="1208"/>
      <c r="CO12" s="1208"/>
      <c r="CP12" s="1208"/>
      <c r="CQ12" s="1208"/>
      <c r="CR12" s="1208"/>
      <c r="CS12" s="1208"/>
      <c r="CT12" s="1208"/>
      <c r="CU12" s="1208"/>
      <c r="CV12" s="1208"/>
      <c r="CW12" s="1208"/>
      <c r="CX12" s="1208"/>
      <c r="CY12" s="1208"/>
      <c r="CZ12" s="1208"/>
      <c r="DA12" s="1208"/>
      <c r="DB12" s="1208"/>
      <c r="DC12" s="1208"/>
      <c r="DD12" s="1208"/>
      <c r="DE12" s="1208"/>
      <c r="DF12" s="918"/>
    </row>
    <row r="13" spans="1:110" ht="30" customHeight="1">
      <c r="A13" s="4762"/>
      <c r="B13" s="4634"/>
      <c r="C13" s="4779"/>
      <c r="D13" s="4641"/>
      <c r="E13" s="166" t="s">
        <v>3069</v>
      </c>
      <c r="F13" s="199">
        <f>$M$11*H13/$G$11</f>
        <v>135.02195531447759</v>
      </c>
      <c r="G13" s="4734"/>
      <c r="H13" s="265">
        <v>58.9</v>
      </c>
      <c r="I13" s="265"/>
      <c r="J13" s="265"/>
      <c r="K13" s="190"/>
      <c r="L13" s="294"/>
      <c r="M13" s="1232"/>
      <c r="N13" s="345"/>
      <c r="O13" s="346"/>
      <c r="P13" s="346"/>
      <c r="Q13" s="346"/>
      <c r="R13" s="698"/>
      <c r="S13" s="698"/>
      <c r="T13" s="698"/>
      <c r="U13" s="695"/>
      <c r="V13" s="698"/>
      <c r="W13" s="698"/>
      <c r="X13" s="698"/>
      <c r="Y13" s="698"/>
      <c r="Z13" s="698"/>
      <c r="AA13" s="698"/>
      <c r="AB13" s="698"/>
      <c r="AC13" s="698"/>
      <c r="AD13" s="695"/>
      <c r="AE13" s="698"/>
      <c r="AF13" s="698"/>
      <c r="AG13" s="698"/>
      <c r="AH13" s="698"/>
      <c r="AI13" s="698"/>
      <c r="AJ13" s="698"/>
      <c r="AK13" s="698"/>
      <c r="AL13" s="698"/>
      <c r="AM13" s="698"/>
      <c r="AN13" s="698"/>
      <c r="AO13" s="698"/>
      <c r="AP13" s="698"/>
      <c r="AQ13" s="698"/>
      <c r="AR13" s="698"/>
      <c r="AS13" s="698"/>
      <c r="AT13" s="698"/>
      <c r="AU13" s="698"/>
      <c r="AV13" s="698"/>
      <c r="AW13" s="698"/>
      <c r="AX13" s="1208"/>
      <c r="AY13" s="1208"/>
      <c r="AZ13" s="1208"/>
      <c r="BA13" s="1208"/>
      <c r="BB13" s="1208"/>
      <c r="BC13" s="1208"/>
      <c r="BD13" s="1208"/>
      <c r="BE13" s="1208"/>
      <c r="BF13" s="1208"/>
      <c r="BG13" s="1208"/>
      <c r="BH13" s="1208"/>
      <c r="BI13" s="1208"/>
      <c r="BJ13" s="1208"/>
      <c r="BK13" s="1208"/>
      <c r="BL13" s="1208"/>
      <c r="BM13" s="1208"/>
      <c r="BN13" s="1208"/>
      <c r="BO13" s="1208"/>
      <c r="BP13" s="1208"/>
      <c r="BQ13" s="1208"/>
      <c r="BR13" s="1208"/>
      <c r="BS13" s="1208"/>
      <c r="BT13" s="1208"/>
      <c r="BU13" s="1208"/>
      <c r="BV13" s="1208"/>
      <c r="BW13" s="1208"/>
      <c r="BX13" s="1208"/>
      <c r="BY13" s="1208"/>
      <c r="BZ13" s="1208"/>
      <c r="CA13" s="1208"/>
      <c r="CB13" s="1208"/>
      <c r="CC13" s="1208"/>
      <c r="CD13" s="1208"/>
      <c r="CE13" s="1208"/>
      <c r="CF13" s="1208"/>
      <c r="CG13" s="1208"/>
      <c r="CH13" s="1208"/>
      <c r="CI13" s="1208"/>
      <c r="CJ13" s="1208"/>
      <c r="CK13" s="1208"/>
      <c r="CL13" s="1208"/>
      <c r="CM13" s="1208"/>
      <c r="CN13" s="1208"/>
      <c r="CO13" s="1208"/>
      <c r="CP13" s="1208"/>
      <c r="CQ13" s="1208"/>
      <c r="CR13" s="1208"/>
      <c r="CS13" s="1208"/>
      <c r="CT13" s="1208"/>
      <c r="CU13" s="1208"/>
      <c r="CV13" s="1208"/>
      <c r="CW13" s="1208"/>
      <c r="CX13" s="1208"/>
      <c r="CY13" s="1208"/>
      <c r="CZ13" s="1208"/>
      <c r="DA13" s="1208"/>
      <c r="DB13" s="1208"/>
      <c r="DC13" s="1208"/>
      <c r="DD13" s="1208"/>
      <c r="DE13" s="1208"/>
      <c r="DF13" s="918"/>
    </row>
    <row r="14" spans="1:110" ht="30" customHeight="1">
      <c r="A14" s="4762"/>
      <c r="B14" s="4634"/>
      <c r="C14" s="524" t="s">
        <v>413</v>
      </c>
      <c r="D14" s="166" t="s">
        <v>405</v>
      </c>
      <c r="E14" s="166" t="s">
        <v>414</v>
      </c>
      <c r="F14" s="175">
        <f t="shared" si="2"/>
        <v>2884</v>
      </c>
      <c r="G14" s="1979"/>
      <c r="H14" s="265">
        <v>1510.85</v>
      </c>
      <c r="I14" s="265"/>
      <c r="J14" s="265"/>
      <c r="K14" s="190"/>
      <c r="L14" s="294"/>
      <c r="M14" s="1232">
        <f t="shared" ref="M14:M17" si="4">DE14-DD14</f>
        <v>2884</v>
      </c>
      <c r="N14" s="679">
        <v>15674</v>
      </c>
      <c r="O14" s="671">
        <v>17736</v>
      </c>
      <c r="P14" s="671">
        <v>18442</v>
      </c>
      <c r="Q14" s="220">
        <v>18872</v>
      </c>
      <c r="R14" s="671">
        <v>19944</v>
      </c>
      <c r="S14" s="671">
        <v>21589</v>
      </c>
      <c r="T14" s="671">
        <v>24086</v>
      </c>
      <c r="U14" s="679">
        <v>26880</v>
      </c>
      <c r="V14" s="671">
        <v>28431</v>
      </c>
      <c r="W14" s="671">
        <v>28970</v>
      </c>
      <c r="X14" s="671">
        <v>29392</v>
      </c>
      <c r="Y14" s="671">
        <v>31863</v>
      </c>
      <c r="Z14" s="671">
        <v>36582</v>
      </c>
      <c r="AA14" s="671">
        <v>40175</v>
      </c>
      <c r="AB14" s="671">
        <v>40991</v>
      </c>
      <c r="AC14" s="671">
        <v>41315</v>
      </c>
      <c r="AD14" s="679">
        <v>42554</v>
      </c>
      <c r="AE14" s="671">
        <v>44169</v>
      </c>
      <c r="AF14" s="671">
        <v>46506</v>
      </c>
      <c r="AG14" s="671">
        <v>49236</v>
      </c>
      <c r="AH14" s="671">
        <v>50999</v>
      </c>
      <c r="AI14" s="671">
        <v>52312</v>
      </c>
      <c r="AJ14" s="671">
        <v>52788</v>
      </c>
      <c r="AK14" s="671">
        <v>54123</v>
      </c>
      <c r="AL14" s="671">
        <v>55769</v>
      </c>
      <c r="AM14" s="671">
        <v>56817</v>
      </c>
      <c r="AN14" s="671">
        <v>56984</v>
      </c>
      <c r="AO14" s="671">
        <v>57100</v>
      </c>
      <c r="AP14" s="671">
        <v>58050</v>
      </c>
      <c r="AQ14" s="671">
        <v>59998</v>
      </c>
      <c r="AR14" s="671">
        <v>61614</v>
      </c>
      <c r="AS14" s="671">
        <v>63699</v>
      </c>
      <c r="AT14" s="671">
        <v>65062</v>
      </c>
      <c r="AU14" s="671">
        <v>65938</v>
      </c>
      <c r="AV14" s="671">
        <v>66429</v>
      </c>
      <c r="AW14" s="671">
        <v>69175</v>
      </c>
      <c r="AX14" s="1207">
        <v>73130</v>
      </c>
      <c r="AY14" s="1207">
        <v>75178</v>
      </c>
      <c r="AZ14" s="1207">
        <v>75823</v>
      </c>
      <c r="BA14" s="1207">
        <v>76099</v>
      </c>
      <c r="BB14" s="1207">
        <v>76816</v>
      </c>
      <c r="BC14" s="1207">
        <v>78400</v>
      </c>
      <c r="BD14" s="1207">
        <v>80717</v>
      </c>
      <c r="BE14" s="1207">
        <v>82901</v>
      </c>
      <c r="BF14" s="1207">
        <v>84681</v>
      </c>
      <c r="BG14" s="1207">
        <v>85689</v>
      </c>
      <c r="BH14" s="1207">
        <v>86201</v>
      </c>
      <c r="BI14" s="1207">
        <v>90255</v>
      </c>
      <c r="BJ14" s="1207">
        <v>96676</v>
      </c>
      <c r="BK14" s="1207">
        <v>101551</v>
      </c>
      <c r="BL14" s="1207">
        <v>103184</v>
      </c>
      <c r="BM14" s="1207">
        <v>103664</v>
      </c>
      <c r="BN14" s="1207">
        <v>104936</v>
      </c>
      <c r="BO14" s="1207">
        <v>106601</v>
      </c>
      <c r="BP14" s="1207">
        <v>108609</v>
      </c>
      <c r="BQ14" s="1207">
        <v>111744</v>
      </c>
      <c r="BR14" s="1207">
        <v>114118</v>
      </c>
      <c r="BS14" s="1207">
        <v>115207</v>
      </c>
      <c r="BT14" s="1207">
        <v>115668</v>
      </c>
      <c r="BU14" s="1207">
        <v>122159</v>
      </c>
      <c r="BV14" s="1207">
        <v>128443</v>
      </c>
      <c r="BW14" s="1207">
        <v>131744</v>
      </c>
      <c r="BX14" s="1207">
        <v>132992</v>
      </c>
      <c r="BY14" s="1207">
        <v>133563</v>
      </c>
      <c r="BZ14" s="1207">
        <v>135164</v>
      </c>
      <c r="CA14" s="1207">
        <v>136998</v>
      </c>
      <c r="CB14" s="1207">
        <v>139596</v>
      </c>
      <c r="CC14" s="1207">
        <v>142181</v>
      </c>
      <c r="CD14" s="1207">
        <v>144004</v>
      </c>
      <c r="CE14" s="1207">
        <v>144798</v>
      </c>
      <c r="CF14" s="1207">
        <v>144905</v>
      </c>
      <c r="CG14" s="1207">
        <v>148622</v>
      </c>
      <c r="CH14" s="1207">
        <v>154331</v>
      </c>
      <c r="CI14" s="1207">
        <v>156649</v>
      </c>
      <c r="CJ14" s="1207">
        <v>158405</v>
      </c>
      <c r="CK14" s="1207">
        <v>159382</v>
      </c>
      <c r="CL14" s="1207">
        <v>160577</v>
      </c>
      <c r="CM14" s="1207">
        <v>162257</v>
      </c>
      <c r="CN14" s="1207">
        <v>164710</v>
      </c>
      <c r="CO14" s="1207">
        <v>167361</v>
      </c>
      <c r="CP14" s="1207">
        <v>169573</v>
      </c>
      <c r="CQ14" s="1207">
        <v>170817</v>
      </c>
      <c r="CR14" s="1207">
        <v>172086</v>
      </c>
      <c r="CS14" s="1207">
        <v>175661</v>
      </c>
      <c r="CT14" s="1207">
        <v>179767</v>
      </c>
      <c r="CU14" s="1207">
        <v>183518</v>
      </c>
      <c r="CV14" s="1207">
        <v>184535</v>
      </c>
      <c r="CW14" s="1207">
        <v>185222</v>
      </c>
      <c r="CX14" s="1207">
        <v>186233</v>
      </c>
      <c r="CY14" s="1207">
        <v>188042</v>
      </c>
      <c r="CZ14" s="1207">
        <v>190715</v>
      </c>
      <c r="DA14" s="1207">
        <v>193152</v>
      </c>
      <c r="DB14" s="1207">
        <v>195536</v>
      </c>
      <c r="DC14" s="1207">
        <v>196757</v>
      </c>
      <c r="DD14" s="1207">
        <v>197288</v>
      </c>
      <c r="DE14" s="1207">
        <v>200172</v>
      </c>
      <c r="DF14" s="208" t="s">
        <v>398</v>
      </c>
    </row>
    <row r="15" spans="1:110" ht="30" customHeight="1">
      <c r="A15" s="4762"/>
      <c r="B15" s="4634"/>
      <c r="C15" s="524" t="s">
        <v>78</v>
      </c>
      <c r="D15" s="166" t="s">
        <v>412</v>
      </c>
      <c r="E15" s="166" t="s">
        <v>391</v>
      </c>
      <c r="F15" s="175">
        <f>M15</f>
        <v>767</v>
      </c>
      <c r="G15" s="1979"/>
      <c r="H15" s="265">
        <v>798.83</v>
      </c>
      <c r="I15" s="265"/>
      <c r="J15" s="265"/>
      <c r="K15" s="190"/>
      <c r="L15" s="294"/>
      <c r="M15" s="1232">
        <f t="shared" si="4"/>
        <v>767</v>
      </c>
      <c r="N15" s="679">
        <v>15467</v>
      </c>
      <c r="O15" s="671">
        <v>16147</v>
      </c>
      <c r="P15" s="671">
        <v>16994</v>
      </c>
      <c r="Q15" s="220">
        <v>18723</v>
      </c>
      <c r="R15" s="671">
        <v>20310</v>
      </c>
      <c r="S15" s="671">
        <v>22945</v>
      </c>
      <c r="T15" s="671">
        <v>26777</v>
      </c>
      <c r="U15" s="679">
        <v>31765</v>
      </c>
      <c r="V15" s="671">
        <v>34640</v>
      </c>
      <c r="W15" s="671">
        <v>36482</v>
      </c>
      <c r="X15" s="671">
        <v>37423</v>
      </c>
      <c r="Y15" s="671">
        <v>37923</v>
      </c>
      <c r="Z15" s="671">
        <v>38296</v>
      </c>
      <c r="AA15" s="671">
        <v>38885</v>
      </c>
      <c r="AB15" s="671">
        <v>39635</v>
      </c>
      <c r="AC15" s="671">
        <v>41091</v>
      </c>
      <c r="AD15" s="679">
        <v>43534</v>
      </c>
      <c r="AE15" s="671">
        <v>46356</v>
      </c>
      <c r="AF15" s="671">
        <v>50291</v>
      </c>
      <c r="AG15" s="671">
        <v>54589</v>
      </c>
      <c r="AH15" s="671">
        <v>57585</v>
      </c>
      <c r="AI15" s="671">
        <v>59729</v>
      </c>
      <c r="AJ15" s="671">
        <v>60951</v>
      </c>
      <c r="AK15" s="671">
        <v>61532</v>
      </c>
      <c r="AL15" s="671">
        <v>62205</v>
      </c>
      <c r="AM15" s="671">
        <v>62728</v>
      </c>
      <c r="AN15" s="671">
        <v>63583</v>
      </c>
      <c r="AO15" s="671">
        <v>65157</v>
      </c>
      <c r="AP15" s="671">
        <v>67174</v>
      </c>
      <c r="AQ15" s="671">
        <v>70450</v>
      </c>
      <c r="AR15" s="671">
        <v>73335</v>
      </c>
      <c r="AS15" s="671">
        <v>76915</v>
      </c>
      <c r="AT15" s="671">
        <v>79524</v>
      </c>
      <c r="AU15" s="671">
        <v>81488</v>
      </c>
      <c r="AV15" s="671">
        <v>82545</v>
      </c>
      <c r="AW15" s="671">
        <v>82899</v>
      </c>
      <c r="AX15" s="1207">
        <v>83135</v>
      </c>
      <c r="AY15" s="1207">
        <v>83635</v>
      </c>
      <c r="AZ15" s="1207">
        <v>84499</v>
      </c>
      <c r="BA15" s="1207">
        <v>86196</v>
      </c>
      <c r="BB15" s="1207">
        <v>88250</v>
      </c>
      <c r="BC15" s="1207">
        <v>90806</v>
      </c>
      <c r="BD15" s="1207">
        <v>94805</v>
      </c>
      <c r="BE15" s="1207">
        <v>98740</v>
      </c>
      <c r="BF15" s="1207">
        <v>101726</v>
      </c>
      <c r="BG15" s="1207">
        <v>103694</v>
      </c>
      <c r="BH15" s="1207">
        <v>104762</v>
      </c>
      <c r="BI15" s="1207">
        <v>105689</v>
      </c>
      <c r="BJ15" s="1207">
        <v>106460</v>
      </c>
      <c r="BK15" s="1207">
        <v>107291</v>
      </c>
      <c r="BL15" s="1207">
        <v>108363</v>
      </c>
      <c r="BM15" s="1207">
        <v>110122</v>
      </c>
      <c r="BN15" s="1207">
        <v>112459</v>
      </c>
      <c r="BO15" s="1207">
        <v>114964</v>
      </c>
      <c r="BP15" s="1207">
        <v>118759</v>
      </c>
      <c r="BQ15" s="1207">
        <v>122763</v>
      </c>
      <c r="BR15" s="1207">
        <v>125404</v>
      </c>
      <c r="BS15" s="1207">
        <v>127082</v>
      </c>
      <c r="BT15" s="1207">
        <v>128163</v>
      </c>
      <c r="BU15" s="1207">
        <v>129051</v>
      </c>
      <c r="BV15" s="1207">
        <v>130087</v>
      </c>
      <c r="BW15" s="1207">
        <v>130695</v>
      </c>
      <c r="BX15" s="1207">
        <v>131771</v>
      </c>
      <c r="BY15" s="1207">
        <v>132756</v>
      </c>
      <c r="BZ15" s="1207">
        <v>134800</v>
      </c>
      <c r="CA15" s="1207">
        <v>136980</v>
      </c>
      <c r="CB15" s="1207">
        <v>141228</v>
      </c>
      <c r="CC15" s="1207">
        <v>145566</v>
      </c>
      <c r="CD15" s="1207">
        <v>148360</v>
      </c>
      <c r="CE15" s="1207">
        <v>150388</v>
      </c>
      <c r="CF15" s="1207">
        <v>151087</v>
      </c>
      <c r="CG15" s="1207">
        <v>151535</v>
      </c>
      <c r="CH15" s="1207">
        <v>152194</v>
      </c>
      <c r="CI15" s="1207">
        <v>152837</v>
      </c>
      <c r="CJ15" s="1207">
        <v>153766</v>
      </c>
      <c r="CK15" s="1207">
        <v>155368</v>
      </c>
      <c r="CL15" s="1207">
        <v>157236</v>
      </c>
      <c r="CM15" s="1207">
        <v>159847</v>
      </c>
      <c r="CN15" s="1207">
        <v>163705</v>
      </c>
      <c r="CO15" s="1207">
        <v>168436</v>
      </c>
      <c r="CP15" s="1207">
        <v>171888</v>
      </c>
      <c r="CQ15" s="1207">
        <v>173796</v>
      </c>
      <c r="CR15" s="1207">
        <v>174920</v>
      </c>
      <c r="CS15" s="1207">
        <v>175690</v>
      </c>
      <c r="CT15" s="1207">
        <v>176565</v>
      </c>
      <c r="CU15" s="1207">
        <v>177244</v>
      </c>
      <c r="CV15" s="1207">
        <v>178042</v>
      </c>
      <c r="CW15" s="1207">
        <v>179408</v>
      </c>
      <c r="CX15" s="1207">
        <v>181160</v>
      </c>
      <c r="CY15" s="1207">
        <v>183448</v>
      </c>
      <c r="CZ15" s="1207">
        <v>188161</v>
      </c>
      <c r="DA15" s="1207">
        <v>192464</v>
      </c>
      <c r="DB15" s="1207">
        <v>196141</v>
      </c>
      <c r="DC15" s="1207">
        <v>197827</v>
      </c>
      <c r="DD15" s="1207">
        <v>198917</v>
      </c>
      <c r="DE15" s="1207">
        <v>199684</v>
      </c>
      <c r="DF15" s="208" t="s">
        <v>397</v>
      </c>
    </row>
    <row r="16" spans="1:110" ht="30" customHeight="1" thickBot="1">
      <c r="A16" s="4762"/>
      <c r="B16" s="4642"/>
      <c r="C16" s="248" t="s">
        <v>416</v>
      </c>
      <c r="D16" s="772" t="s">
        <v>412</v>
      </c>
      <c r="E16" s="772" t="s">
        <v>1215</v>
      </c>
      <c r="F16" s="773">
        <f t="shared" si="2"/>
        <v>2445</v>
      </c>
      <c r="G16" s="1980"/>
      <c r="H16" s="266">
        <v>841.82</v>
      </c>
      <c r="I16" s="266"/>
      <c r="J16" s="266"/>
      <c r="K16" s="197"/>
      <c r="L16" s="294"/>
      <c r="M16" s="1233">
        <f t="shared" si="4"/>
        <v>2445</v>
      </c>
      <c r="N16" s="922">
        <v>24766</v>
      </c>
      <c r="O16" s="225">
        <v>28430</v>
      </c>
      <c r="P16" s="225">
        <v>30065</v>
      </c>
      <c r="Q16" s="362">
        <v>30356</v>
      </c>
      <c r="R16" s="225">
        <v>31317</v>
      </c>
      <c r="S16" s="225">
        <v>33379</v>
      </c>
      <c r="T16" s="225">
        <v>37140</v>
      </c>
      <c r="U16" s="922">
        <v>42368</v>
      </c>
      <c r="V16" s="225">
        <v>44864</v>
      </c>
      <c r="W16" s="225">
        <v>45752</v>
      </c>
      <c r="X16" s="225">
        <v>46442</v>
      </c>
      <c r="Y16" s="225">
        <v>48575</v>
      </c>
      <c r="Z16" s="225">
        <v>51861</v>
      </c>
      <c r="AA16" s="225">
        <v>54165</v>
      </c>
      <c r="AB16" s="225">
        <v>54952</v>
      </c>
      <c r="AC16" s="225">
        <v>55424</v>
      </c>
      <c r="AD16" s="922">
        <v>56694</v>
      </c>
      <c r="AE16" s="225">
        <v>58729</v>
      </c>
      <c r="AF16" s="225">
        <v>62300</v>
      </c>
      <c r="AG16" s="225">
        <v>66729</v>
      </c>
      <c r="AH16" s="225">
        <v>69455</v>
      </c>
      <c r="AI16" s="225">
        <v>71161</v>
      </c>
      <c r="AJ16" s="225">
        <v>72291</v>
      </c>
      <c r="AK16" s="225">
        <v>74919</v>
      </c>
      <c r="AL16" s="225">
        <v>78415</v>
      </c>
      <c r="AM16" s="225">
        <v>80487</v>
      </c>
      <c r="AN16" s="225">
        <v>81522</v>
      </c>
      <c r="AO16" s="225">
        <v>81775</v>
      </c>
      <c r="AP16" s="225">
        <v>82873</v>
      </c>
      <c r="AQ16" s="225">
        <v>85630</v>
      </c>
      <c r="AR16" s="225">
        <v>88484</v>
      </c>
      <c r="AS16" s="225">
        <v>92646</v>
      </c>
      <c r="AT16" s="225">
        <v>95515</v>
      </c>
      <c r="AU16" s="225">
        <v>96937</v>
      </c>
      <c r="AV16" s="225">
        <v>97566</v>
      </c>
      <c r="AW16" s="225">
        <v>100227</v>
      </c>
      <c r="AX16" s="1209">
        <v>104317</v>
      </c>
      <c r="AY16" s="1209">
        <v>106718</v>
      </c>
      <c r="AZ16" s="1209">
        <v>107586</v>
      </c>
      <c r="BA16" s="1209">
        <v>108122</v>
      </c>
      <c r="BB16" s="1209">
        <v>109389</v>
      </c>
      <c r="BC16" s="1209">
        <v>111653</v>
      </c>
      <c r="BD16" s="1209">
        <v>116255</v>
      </c>
      <c r="BE16" s="1209">
        <v>120766</v>
      </c>
      <c r="BF16" s="1209">
        <v>123644</v>
      </c>
      <c r="BG16" s="1209">
        <v>125357</v>
      </c>
      <c r="BH16" s="1209">
        <v>126005</v>
      </c>
      <c r="BI16" s="1209">
        <v>128290</v>
      </c>
      <c r="BJ16" s="1209">
        <v>131583</v>
      </c>
      <c r="BK16" s="1209">
        <v>134034</v>
      </c>
      <c r="BL16" s="1209">
        <v>135358</v>
      </c>
      <c r="BM16" s="1209">
        <v>136209</v>
      </c>
      <c r="BN16" s="1209">
        <v>137962</v>
      </c>
      <c r="BO16" s="1209">
        <v>140488</v>
      </c>
      <c r="BP16" s="1209">
        <v>144449</v>
      </c>
      <c r="BQ16" s="1209">
        <v>149027</v>
      </c>
      <c r="BR16" s="1209">
        <v>151407</v>
      </c>
      <c r="BS16" s="1209">
        <v>152832</v>
      </c>
      <c r="BT16" s="1209">
        <v>153503</v>
      </c>
      <c r="BU16" s="1209">
        <v>156368</v>
      </c>
      <c r="BV16" s="1209">
        <v>159731</v>
      </c>
      <c r="BW16" s="1209">
        <v>161680</v>
      </c>
      <c r="BX16" s="1209">
        <v>162505</v>
      </c>
      <c r="BY16" s="1209">
        <v>163031</v>
      </c>
      <c r="BZ16" s="1209">
        <v>164568</v>
      </c>
      <c r="CA16" s="1209">
        <v>166716</v>
      </c>
      <c r="CB16" s="1209">
        <v>170868</v>
      </c>
      <c r="CC16" s="1209">
        <v>175130</v>
      </c>
      <c r="CD16" s="1209">
        <v>177736</v>
      </c>
      <c r="CE16" s="1209">
        <v>179291</v>
      </c>
      <c r="CF16" s="1209">
        <v>180584</v>
      </c>
      <c r="CG16" s="1209">
        <v>183124</v>
      </c>
      <c r="CH16" s="1209">
        <v>186648</v>
      </c>
      <c r="CI16" s="1209">
        <v>188598</v>
      </c>
      <c r="CJ16" s="1209">
        <v>190144</v>
      </c>
      <c r="CK16" s="1209">
        <v>190896</v>
      </c>
      <c r="CL16" s="1209">
        <v>192267</v>
      </c>
      <c r="CM16" s="1209">
        <v>194719</v>
      </c>
      <c r="CN16" s="1209">
        <v>198947</v>
      </c>
      <c r="CO16" s="1209">
        <v>204340</v>
      </c>
      <c r="CP16" s="1209">
        <v>208208</v>
      </c>
      <c r="CQ16" s="1209">
        <v>210123</v>
      </c>
      <c r="CR16" s="1209">
        <v>211038</v>
      </c>
      <c r="CS16" s="1209">
        <v>213522</v>
      </c>
      <c r="CT16" s="1209">
        <v>217016</v>
      </c>
      <c r="CU16" s="1209">
        <v>220267</v>
      </c>
      <c r="CV16" s="1209">
        <v>221660</v>
      </c>
      <c r="CW16" s="1209">
        <v>222287</v>
      </c>
      <c r="CX16" s="1209">
        <v>223146</v>
      </c>
      <c r="CY16" s="1209">
        <v>225278</v>
      </c>
      <c r="CZ16" s="1209">
        <v>229747</v>
      </c>
      <c r="DA16" s="1209">
        <v>234039</v>
      </c>
      <c r="DB16" s="1209">
        <v>237453</v>
      </c>
      <c r="DC16" s="1209">
        <v>238591</v>
      </c>
      <c r="DD16" s="1209">
        <v>239374</v>
      </c>
      <c r="DE16" s="1209">
        <v>241819</v>
      </c>
      <c r="DF16" s="1097" t="s">
        <v>393</v>
      </c>
    </row>
    <row r="17" spans="1:110" ht="30" customHeight="1">
      <c r="A17" s="534"/>
      <c r="B17" s="4766" t="s">
        <v>1123</v>
      </c>
      <c r="C17" s="4780" t="s">
        <v>395</v>
      </c>
      <c r="D17" s="4736" t="s">
        <v>394</v>
      </c>
      <c r="E17" s="1615" t="s">
        <v>2534</v>
      </c>
      <c r="F17" s="1616">
        <f t="shared" ref="F17:F22" si="5">$M$17*H17/$G$17</f>
        <v>964.07132270237878</v>
      </c>
      <c r="G17" s="4760">
        <f>SUM(H17:H22)</f>
        <v>1902.62</v>
      </c>
      <c r="H17" s="1617">
        <v>394.38</v>
      </c>
      <c r="I17" s="1617"/>
      <c r="J17" s="267"/>
      <c r="K17" s="193"/>
      <c r="M17" s="1234">
        <f t="shared" si="4"/>
        <v>4651</v>
      </c>
      <c r="N17" s="1093">
        <v>25982</v>
      </c>
      <c r="O17" s="1094">
        <v>31644</v>
      </c>
      <c r="P17" s="1094">
        <v>34330</v>
      </c>
      <c r="Q17" s="1095">
        <v>35140</v>
      </c>
      <c r="R17" s="1094">
        <v>35485</v>
      </c>
      <c r="S17" s="1094">
        <v>36430</v>
      </c>
      <c r="T17" s="1094">
        <v>38711</v>
      </c>
      <c r="U17" s="1093">
        <v>41752</v>
      </c>
      <c r="V17" s="1094">
        <v>42844</v>
      </c>
      <c r="W17" s="1094">
        <v>43418</v>
      </c>
      <c r="X17" s="1094">
        <v>45604</v>
      </c>
      <c r="Y17" s="1094">
        <v>48683</v>
      </c>
      <c r="Z17" s="1094">
        <v>53644</v>
      </c>
      <c r="AA17" s="1094">
        <v>57365</v>
      </c>
      <c r="AB17" s="1094">
        <v>60313</v>
      </c>
      <c r="AC17" s="1094">
        <v>61840</v>
      </c>
      <c r="AD17" s="1093">
        <v>62217</v>
      </c>
      <c r="AE17" s="1094">
        <v>63112</v>
      </c>
      <c r="AF17" s="1094">
        <v>65450</v>
      </c>
      <c r="AG17" s="1094">
        <v>68265</v>
      </c>
      <c r="AH17" s="1094">
        <v>69715</v>
      </c>
      <c r="AI17" s="1094">
        <v>70263</v>
      </c>
      <c r="AJ17" s="1094">
        <v>72194</v>
      </c>
      <c r="AK17" s="1094">
        <v>76663</v>
      </c>
      <c r="AL17" s="1094">
        <v>80952</v>
      </c>
      <c r="AM17" s="1094">
        <v>84921</v>
      </c>
      <c r="AN17" s="1094">
        <v>87371</v>
      </c>
      <c r="AO17" s="1094">
        <v>88566</v>
      </c>
      <c r="AP17" s="1094">
        <v>88745</v>
      </c>
      <c r="AQ17" s="1094">
        <v>90116</v>
      </c>
      <c r="AR17" s="1094">
        <v>92082</v>
      </c>
      <c r="AS17" s="1094">
        <v>95826</v>
      </c>
      <c r="AT17" s="1094">
        <v>97841</v>
      </c>
      <c r="AU17" s="1094">
        <v>98339</v>
      </c>
      <c r="AV17" s="1094">
        <v>98614</v>
      </c>
      <c r="AW17" s="1094">
        <v>100298</v>
      </c>
      <c r="AX17" s="1210">
        <v>102083</v>
      </c>
      <c r="AY17" s="1210">
        <v>104676</v>
      </c>
      <c r="AZ17" s="1210">
        <v>105955</v>
      </c>
      <c r="BA17" s="1210">
        <v>106409</v>
      </c>
      <c r="BB17" s="1210">
        <v>106598</v>
      </c>
      <c r="BC17" s="1210">
        <v>107637</v>
      </c>
      <c r="BD17" s="1210">
        <v>110352</v>
      </c>
      <c r="BE17" s="1210">
        <v>115019</v>
      </c>
      <c r="BF17" s="1210">
        <v>118814</v>
      </c>
      <c r="BG17" s="1210">
        <v>121219</v>
      </c>
      <c r="BH17" s="1210">
        <v>124302</v>
      </c>
      <c r="BI17" s="1210">
        <v>129653</v>
      </c>
      <c r="BJ17" s="1210">
        <v>134818</v>
      </c>
      <c r="BK17" s="1210">
        <v>139417</v>
      </c>
      <c r="BL17" s="1210">
        <v>141282</v>
      </c>
      <c r="BM17" s="1210">
        <v>141603</v>
      </c>
      <c r="BN17" s="1210">
        <v>141909</v>
      </c>
      <c r="BO17" s="1210">
        <v>143858</v>
      </c>
      <c r="BP17" s="1210">
        <v>148038</v>
      </c>
      <c r="BQ17" s="1210">
        <v>152687</v>
      </c>
      <c r="BR17" s="1210">
        <v>154890</v>
      </c>
      <c r="BS17" s="1210">
        <v>155680</v>
      </c>
      <c r="BT17" s="1210">
        <v>157084</v>
      </c>
      <c r="BU17" s="1210">
        <v>164626</v>
      </c>
      <c r="BV17" s="1210">
        <v>171229</v>
      </c>
      <c r="BW17" s="1210">
        <v>175858</v>
      </c>
      <c r="BX17" s="1210">
        <v>177943</v>
      </c>
      <c r="BY17" s="1210">
        <v>178104</v>
      </c>
      <c r="BZ17" s="1210">
        <v>179704</v>
      </c>
      <c r="CA17" s="1210">
        <v>182731</v>
      </c>
      <c r="CB17" s="1210">
        <v>187828</v>
      </c>
      <c r="CC17" s="1210">
        <v>192893</v>
      </c>
      <c r="CD17" s="1210">
        <v>195774</v>
      </c>
      <c r="CE17" s="1210">
        <v>196705</v>
      </c>
      <c r="CF17" s="1210">
        <v>199280</v>
      </c>
      <c r="CG17" s="1210">
        <v>201082</v>
      </c>
      <c r="CH17" s="1210">
        <v>204559</v>
      </c>
      <c r="CI17" s="1210">
        <v>207929</v>
      </c>
      <c r="CJ17" s="1210">
        <v>210010</v>
      </c>
      <c r="CK17" s="1210">
        <v>210218</v>
      </c>
      <c r="CL17" s="1210">
        <v>211015</v>
      </c>
      <c r="CM17" s="1210">
        <v>213325</v>
      </c>
      <c r="CN17" s="1210">
        <v>217696</v>
      </c>
      <c r="CO17" s="1210">
        <v>222475</v>
      </c>
      <c r="CP17" s="1210">
        <v>226561</v>
      </c>
      <c r="CQ17" s="1210">
        <v>227457</v>
      </c>
      <c r="CR17" s="1210">
        <v>228019</v>
      </c>
      <c r="CS17" s="1210">
        <v>232197</v>
      </c>
      <c r="CT17" s="1210">
        <v>237896</v>
      </c>
      <c r="CU17" s="1210">
        <v>243693</v>
      </c>
      <c r="CV17" s="1210">
        <v>244970</v>
      </c>
      <c r="CW17" s="1210">
        <v>245633</v>
      </c>
      <c r="CX17" s="1210">
        <v>246767</v>
      </c>
      <c r="CY17" s="1210">
        <v>249917</v>
      </c>
      <c r="CZ17" s="1210">
        <v>254395</v>
      </c>
      <c r="DA17" s="1210">
        <v>258651</v>
      </c>
      <c r="DB17" s="1210">
        <v>261956</v>
      </c>
      <c r="DC17" s="1210">
        <v>263136</v>
      </c>
      <c r="DD17" s="1210">
        <v>264321</v>
      </c>
      <c r="DE17" s="1210">
        <v>268972</v>
      </c>
      <c r="DF17" s="198" t="s">
        <v>396</v>
      </c>
    </row>
    <row r="18" spans="1:110" ht="30" customHeight="1">
      <c r="A18" s="535"/>
      <c r="B18" s="4764"/>
      <c r="C18" s="4744"/>
      <c r="D18" s="4737"/>
      <c r="E18" s="955" t="s">
        <v>2869</v>
      </c>
      <c r="F18" s="1599">
        <f t="shared" si="5"/>
        <v>674.44413492972842</v>
      </c>
      <c r="G18" s="4734"/>
      <c r="H18" s="828">
        <v>275.89999999999998</v>
      </c>
      <c r="I18" s="828"/>
      <c r="J18" s="265"/>
      <c r="K18" s="194"/>
      <c r="M18" s="1232"/>
      <c r="N18" s="345"/>
      <c r="O18" s="346"/>
      <c r="P18" s="346"/>
      <c r="Q18" s="346"/>
      <c r="R18" s="698"/>
      <c r="S18" s="698"/>
      <c r="T18" s="698"/>
      <c r="U18" s="695"/>
      <c r="V18" s="698"/>
      <c r="W18" s="698"/>
      <c r="X18" s="698"/>
      <c r="Y18" s="698"/>
      <c r="Z18" s="698"/>
      <c r="AA18" s="698"/>
      <c r="AB18" s="698"/>
      <c r="AC18" s="698"/>
      <c r="AD18" s="695"/>
      <c r="AE18" s="698"/>
      <c r="AF18" s="698"/>
      <c r="AG18" s="698"/>
      <c r="AH18" s="346"/>
      <c r="AI18" s="346"/>
      <c r="AJ18" s="346"/>
      <c r="AK18" s="346"/>
      <c r="AL18" s="346"/>
      <c r="AM18" s="346"/>
      <c r="AN18" s="346"/>
      <c r="AO18" s="346"/>
      <c r="AP18" s="346"/>
      <c r="AQ18" s="346"/>
      <c r="AR18" s="346"/>
      <c r="AS18" s="346"/>
      <c r="AT18" s="346"/>
      <c r="AU18" s="346"/>
      <c r="AV18" s="346"/>
      <c r="AW18" s="346"/>
      <c r="AX18" s="1211"/>
      <c r="AY18" s="1211"/>
      <c r="AZ18" s="1211"/>
      <c r="BA18" s="1211"/>
      <c r="BB18" s="1211"/>
      <c r="BC18" s="1211"/>
      <c r="BD18" s="1211"/>
      <c r="BE18" s="1211"/>
      <c r="BF18" s="1211"/>
      <c r="BG18" s="1211"/>
      <c r="BH18" s="1211"/>
      <c r="BI18" s="1211"/>
      <c r="BJ18" s="1211"/>
      <c r="BK18" s="1211"/>
      <c r="BL18" s="1211"/>
      <c r="BM18" s="1211"/>
      <c r="BN18" s="1211"/>
      <c r="BO18" s="1211"/>
      <c r="BP18" s="1211"/>
      <c r="BQ18" s="1211"/>
      <c r="BR18" s="1211"/>
      <c r="BS18" s="1211"/>
      <c r="BT18" s="1211"/>
      <c r="BU18" s="1211"/>
      <c r="BV18" s="1211"/>
      <c r="BW18" s="1211"/>
      <c r="BX18" s="1211"/>
      <c r="BY18" s="1211"/>
      <c r="BZ18" s="1211"/>
      <c r="CA18" s="1211"/>
      <c r="CB18" s="1211"/>
      <c r="CC18" s="1211"/>
      <c r="CD18" s="1211"/>
      <c r="CE18" s="1211"/>
      <c r="CF18" s="1211"/>
      <c r="CG18" s="1211"/>
      <c r="CH18" s="1211"/>
      <c r="CI18" s="1211"/>
      <c r="CJ18" s="1211"/>
      <c r="CK18" s="1211"/>
      <c r="CL18" s="1211"/>
      <c r="CM18" s="1211"/>
      <c r="CN18" s="1211"/>
      <c r="CO18" s="1211"/>
      <c r="CP18" s="1211"/>
      <c r="CQ18" s="1211"/>
      <c r="CR18" s="1211"/>
      <c r="CS18" s="1211"/>
      <c r="CT18" s="1211"/>
      <c r="CU18" s="1211"/>
      <c r="CV18" s="1211"/>
      <c r="CW18" s="1211"/>
      <c r="CX18" s="1211"/>
      <c r="CY18" s="1211"/>
      <c r="CZ18" s="1211"/>
      <c r="DA18" s="1211"/>
      <c r="DB18" s="1211"/>
      <c r="DC18" s="1211"/>
      <c r="DD18" s="1211"/>
      <c r="DE18" s="1211"/>
      <c r="DF18" s="919"/>
    </row>
    <row r="19" spans="1:110" ht="30" customHeight="1">
      <c r="A19" s="535"/>
      <c r="B19" s="4764"/>
      <c r="C19" s="4744"/>
      <c r="D19" s="4737"/>
      <c r="E19" s="955" t="s">
        <v>2869</v>
      </c>
      <c r="F19" s="1599">
        <f t="shared" si="5"/>
        <v>320.35485278195335</v>
      </c>
      <c r="G19" s="4734"/>
      <c r="H19" s="828">
        <v>131.05000000000001</v>
      </c>
      <c r="I19" s="828"/>
      <c r="J19" s="265"/>
      <c r="K19" s="194"/>
      <c r="M19" s="1232"/>
      <c r="N19" s="345"/>
      <c r="O19" s="346"/>
      <c r="P19" s="346"/>
      <c r="Q19" s="346"/>
      <c r="R19" s="698"/>
      <c r="S19" s="698"/>
      <c r="T19" s="698"/>
      <c r="U19" s="695"/>
      <c r="V19" s="698"/>
      <c r="W19" s="698"/>
      <c r="X19" s="698"/>
      <c r="Y19" s="698"/>
      <c r="Z19" s="698"/>
      <c r="AA19" s="698"/>
      <c r="AB19" s="698"/>
      <c r="AC19" s="698"/>
      <c r="AD19" s="695"/>
      <c r="AE19" s="698"/>
      <c r="AF19" s="698"/>
      <c r="AG19" s="698"/>
      <c r="AH19" s="346"/>
      <c r="AI19" s="346"/>
      <c r="AJ19" s="346"/>
      <c r="AK19" s="346"/>
      <c r="AL19" s="346"/>
      <c r="AM19" s="346"/>
      <c r="AN19" s="346"/>
      <c r="AO19" s="346"/>
      <c r="AP19" s="346"/>
      <c r="AQ19" s="346"/>
      <c r="AR19" s="346"/>
      <c r="AS19" s="346"/>
      <c r="AT19" s="346"/>
      <c r="AU19" s="346"/>
      <c r="AV19" s="346"/>
      <c r="AW19" s="346"/>
      <c r="AX19" s="1211"/>
      <c r="AY19" s="1211"/>
      <c r="AZ19" s="1211"/>
      <c r="BA19" s="1211"/>
      <c r="BB19" s="1211"/>
      <c r="BC19" s="1211"/>
      <c r="BD19" s="1211"/>
      <c r="BE19" s="1211"/>
      <c r="BF19" s="1211"/>
      <c r="BG19" s="1211"/>
      <c r="BH19" s="1211"/>
      <c r="BI19" s="1211"/>
      <c r="BJ19" s="1211"/>
      <c r="BK19" s="1211"/>
      <c r="BL19" s="1211"/>
      <c r="BM19" s="1211"/>
      <c r="BN19" s="1211"/>
      <c r="BO19" s="1211"/>
      <c r="BP19" s="1211"/>
      <c r="BQ19" s="1211"/>
      <c r="BR19" s="1211"/>
      <c r="BS19" s="1211"/>
      <c r="BT19" s="1211"/>
      <c r="BU19" s="1211"/>
      <c r="BV19" s="1211"/>
      <c r="BW19" s="1211"/>
      <c r="BX19" s="1211"/>
      <c r="BY19" s="1211"/>
      <c r="BZ19" s="1211"/>
      <c r="CA19" s="1211"/>
      <c r="CB19" s="1211"/>
      <c r="CC19" s="1211"/>
      <c r="CD19" s="1211"/>
      <c r="CE19" s="1211"/>
      <c r="CF19" s="1211"/>
      <c r="CG19" s="1211"/>
      <c r="CH19" s="1211"/>
      <c r="CI19" s="1211"/>
      <c r="CJ19" s="1211"/>
      <c r="CK19" s="1211"/>
      <c r="CL19" s="1211"/>
      <c r="CM19" s="1211"/>
      <c r="CN19" s="1211"/>
      <c r="CO19" s="1211"/>
      <c r="CP19" s="1211"/>
      <c r="CQ19" s="1211"/>
      <c r="CR19" s="1211"/>
      <c r="CS19" s="1211"/>
      <c r="CT19" s="1211"/>
      <c r="CU19" s="1211"/>
      <c r="CV19" s="1211"/>
      <c r="CW19" s="1211"/>
      <c r="CX19" s="1211"/>
      <c r="CY19" s="1211"/>
      <c r="CZ19" s="1211"/>
      <c r="DA19" s="1211"/>
      <c r="DB19" s="1211"/>
      <c r="DC19" s="1211"/>
      <c r="DD19" s="1211"/>
      <c r="DE19" s="1211"/>
      <c r="DF19" s="919"/>
    </row>
    <row r="20" spans="1:110" ht="30" customHeight="1">
      <c r="A20" s="535"/>
      <c r="B20" s="4764"/>
      <c r="C20" s="4744"/>
      <c r="D20" s="4737"/>
      <c r="E20" s="166" t="s">
        <v>1205</v>
      </c>
      <c r="F20" s="175">
        <f t="shared" si="5"/>
        <v>1227.3220979491439</v>
      </c>
      <c r="G20" s="4734"/>
      <c r="H20" s="265">
        <v>502.07</v>
      </c>
      <c r="I20" s="265"/>
      <c r="J20" s="265"/>
      <c r="K20" s="194"/>
      <c r="M20" s="1232"/>
      <c r="N20" s="345"/>
      <c r="O20" s="346"/>
      <c r="P20" s="346"/>
      <c r="Q20" s="346"/>
      <c r="R20" s="698"/>
      <c r="S20" s="698"/>
      <c r="T20" s="698"/>
      <c r="U20" s="695"/>
      <c r="V20" s="698"/>
      <c r="W20" s="698"/>
      <c r="X20" s="698"/>
      <c r="Y20" s="698"/>
      <c r="Z20" s="698"/>
      <c r="AA20" s="698"/>
      <c r="AB20" s="698"/>
      <c r="AC20" s="698"/>
      <c r="AD20" s="695"/>
      <c r="AE20" s="698"/>
      <c r="AF20" s="698"/>
      <c r="AG20" s="698"/>
      <c r="AH20" s="346"/>
      <c r="AI20" s="346"/>
      <c r="AJ20" s="346"/>
      <c r="AK20" s="346"/>
      <c r="AL20" s="346"/>
      <c r="AM20" s="346"/>
      <c r="AN20" s="346"/>
      <c r="AO20" s="346"/>
      <c r="AP20" s="346"/>
      <c r="AQ20" s="346"/>
      <c r="AR20" s="346"/>
      <c r="AS20" s="346"/>
      <c r="AT20" s="346"/>
      <c r="AU20" s="346"/>
      <c r="AV20" s="346"/>
      <c r="AW20" s="346"/>
      <c r="AX20" s="1211"/>
      <c r="AY20" s="1211"/>
      <c r="AZ20" s="1211"/>
      <c r="BA20" s="1211"/>
      <c r="BB20" s="1211"/>
      <c r="BC20" s="1211"/>
      <c r="BD20" s="1211"/>
      <c r="BE20" s="1211"/>
      <c r="BF20" s="1211"/>
      <c r="BG20" s="1211"/>
      <c r="BH20" s="1211"/>
      <c r="BI20" s="1211"/>
      <c r="BJ20" s="1211"/>
      <c r="BK20" s="1211"/>
      <c r="BL20" s="1211"/>
      <c r="BM20" s="1211"/>
      <c r="BN20" s="1211"/>
      <c r="BO20" s="1211"/>
      <c r="BP20" s="1211"/>
      <c r="BQ20" s="1211"/>
      <c r="BR20" s="1211"/>
      <c r="BS20" s="1211"/>
      <c r="BT20" s="1211"/>
      <c r="BU20" s="1211"/>
      <c r="BV20" s="1211"/>
      <c r="BW20" s="1211"/>
      <c r="BX20" s="1211"/>
      <c r="BY20" s="1211"/>
      <c r="BZ20" s="1211"/>
      <c r="CA20" s="1211"/>
      <c r="CB20" s="1211"/>
      <c r="CC20" s="1211"/>
      <c r="CD20" s="1211"/>
      <c r="CE20" s="1211"/>
      <c r="CF20" s="1211"/>
      <c r="CG20" s="1211"/>
      <c r="CH20" s="1211"/>
      <c r="CI20" s="1211"/>
      <c r="CJ20" s="1211"/>
      <c r="CK20" s="1211"/>
      <c r="CL20" s="1211"/>
      <c r="CM20" s="1211"/>
      <c r="CN20" s="1211"/>
      <c r="CO20" s="1211"/>
      <c r="CP20" s="1211"/>
      <c r="CQ20" s="1211"/>
      <c r="CR20" s="1211"/>
      <c r="CS20" s="1211"/>
      <c r="CT20" s="1211"/>
      <c r="CU20" s="1211"/>
      <c r="CV20" s="1211"/>
      <c r="CW20" s="1211"/>
      <c r="CX20" s="1211"/>
      <c r="CY20" s="1211"/>
      <c r="CZ20" s="1211"/>
      <c r="DA20" s="1211"/>
      <c r="DB20" s="1211"/>
      <c r="DC20" s="1211"/>
      <c r="DD20" s="1211"/>
      <c r="DE20" s="1211"/>
      <c r="DF20" s="919"/>
    </row>
    <row r="21" spans="1:110" ht="30" customHeight="1">
      <c r="A21" s="535"/>
      <c r="B21" s="4764"/>
      <c r="C21" s="4744"/>
      <c r="D21" s="4737"/>
      <c r="E21" s="524" t="s">
        <v>2964</v>
      </c>
      <c r="F21" s="175">
        <f t="shared" si="5"/>
        <v>544.15101281390923</v>
      </c>
      <c r="G21" s="4734"/>
      <c r="H21" s="265">
        <v>222.6</v>
      </c>
      <c r="I21" s="265"/>
      <c r="J21" s="265"/>
      <c r="K21" s="194"/>
      <c r="M21" s="1232"/>
      <c r="N21" s="345"/>
      <c r="O21" s="346"/>
      <c r="P21" s="346"/>
      <c r="Q21" s="346"/>
      <c r="R21" s="698"/>
      <c r="S21" s="698"/>
      <c r="T21" s="698"/>
      <c r="U21" s="695"/>
      <c r="V21" s="698"/>
      <c r="W21" s="698"/>
      <c r="X21" s="698"/>
      <c r="Y21" s="698"/>
      <c r="Z21" s="698"/>
      <c r="AA21" s="698"/>
      <c r="AB21" s="698"/>
      <c r="AC21" s="698"/>
      <c r="AD21" s="695"/>
      <c r="AE21" s="698"/>
      <c r="AF21" s="698"/>
      <c r="AG21" s="698"/>
      <c r="AH21" s="346"/>
      <c r="AI21" s="346"/>
      <c r="AJ21" s="346"/>
      <c r="AK21" s="346"/>
      <c r="AL21" s="346"/>
      <c r="AM21" s="346"/>
      <c r="AN21" s="346"/>
      <c r="AO21" s="346"/>
      <c r="AP21" s="346"/>
      <c r="AQ21" s="346"/>
      <c r="AR21" s="346"/>
      <c r="AS21" s="346"/>
      <c r="AT21" s="346"/>
      <c r="AU21" s="346"/>
      <c r="AV21" s="346"/>
      <c r="AW21" s="346"/>
      <c r="AX21" s="1211"/>
      <c r="AY21" s="1211"/>
      <c r="AZ21" s="1211"/>
      <c r="BA21" s="1211"/>
      <c r="BB21" s="1211"/>
      <c r="BC21" s="1211"/>
      <c r="BD21" s="1211"/>
      <c r="BE21" s="1211"/>
      <c r="BF21" s="1211"/>
      <c r="BG21" s="1211"/>
      <c r="BH21" s="1211"/>
      <c r="BI21" s="1211"/>
      <c r="BJ21" s="1211"/>
      <c r="BK21" s="1211"/>
      <c r="BL21" s="1211"/>
      <c r="BM21" s="1211"/>
      <c r="BN21" s="1211"/>
      <c r="BO21" s="1211"/>
      <c r="BP21" s="1211"/>
      <c r="BQ21" s="1211"/>
      <c r="BR21" s="1211"/>
      <c r="BS21" s="1211"/>
      <c r="BT21" s="1211"/>
      <c r="BU21" s="1211"/>
      <c r="BV21" s="1211"/>
      <c r="BW21" s="1211"/>
      <c r="BX21" s="1211"/>
      <c r="BY21" s="1211"/>
      <c r="BZ21" s="1211"/>
      <c r="CA21" s="1211"/>
      <c r="CB21" s="1211"/>
      <c r="CC21" s="1211"/>
      <c r="CD21" s="1211"/>
      <c r="CE21" s="1211"/>
      <c r="CF21" s="1211"/>
      <c r="CG21" s="1211"/>
      <c r="CH21" s="1211"/>
      <c r="CI21" s="1211"/>
      <c r="CJ21" s="1211"/>
      <c r="CK21" s="1211"/>
      <c r="CL21" s="1211"/>
      <c r="CM21" s="1211"/>
      <c r="CN21" s="1211"/>
      <c r="CO21" s="1211"/>
      <c r="CP21" s="1211"/>
      <c r="CQ21" s="1211"/>
      <c r="CR21" s="1211"/>
      <c r="CS21" s="1211"/>
      <c r="CT21" s="1211"/>
      <c r="CU21" s="1211"/>
      <c r="CV21" s="1211"/>
      <c r="CW21" s="1211"/>
      <c r="CX21" s="1211"/>
      <c r="CY21" s="1211"/>
      <c r="CZ21" s="1211"/>
      <c r="DA21" s="1211"/>
      <c r="DB21" s="1211"/>
      <c r="DC21" s="1211"/>
      <c r="DD21" s="1211"/>
      <c r="DE21" s="1211"/>
      <c r="DF21" s="919"/>
    </row>
    <row r="22" spans="1:110" ht="30" customHeight="1">
      <c r="A22" s="535"/>
      <c r="B22" s="4764"/>
      <c r="C22" s="4743"/>
      <c r="D22" s="4738"/>
      <c r="E22" s="168" t="s">
        <v>3447</v>
      </c>
      <c r="F22" s="205">
        <f t="shared" si="5"/>
        <v>920.65657882288644</v>
      </c>
      <c r="G22" s="4741"/>
      <c r="H22" s="263">
        <v>376.62</v>
      </c>
      <c r="I22" s="263"/>
      <c r="J22" s="263"/>
      <c r="K22" s="195"/>
      <c r="M22" s="1232"/>
      <c r="N22" s="345"/>
      <c r="O22" s="346"/>
      <c r="P22" s="346"/>
      <c r="Q22" s="346"/>
      <c r="R22" s="698"/>
      <c r="S22" s="698"/>
      <c r="T22" s="698"/>
      <c r="U22" s="695"/>
      <c r="V22" s="698"/>
      <c r="W22" s="698"/>
      <c r="X22" s="698"/>
      <c r="Y22" s="698"/>
      <c r="Z22" s="698"/>
      <c r="AA22" s="698"/>
      <c r="AB22" s="698"/>
      <c r="AC22" s="698"/>
      <c r="AD22" s="695"/>
      <c r="AE22" s="698"/>
      <c r="AF22" s="698"/>
      <c r="AG22" s="698"/>
      <c r="AH22" s="346"/>
      <c r="AI22" s="346"/>
      <c r="AJ22" s="346"/>
      <c r="AK22" s="346"/>
      <c r="AL22" s="346"/>
      <c r="AM22" s="346"/>
      <c r="AN22" s="346"/>
      <c r="AO22" s="346"/>
      <c r="AP22" s="346"/>
      <c r="AQ22" s="346"/>
      <c r="AR22" s="346"/>
      <c r="AS22" s="346"/>
      <c r="AT22" s="346"/>
      <c r="AU22" s="346"/>
      <c r="AV22" s="346"/>
      <c r="AW22" s="346"/>
      <c r="AX22" s="1211"/>
      <c r="AY22" s="1211"/>
      <c r="AZ22" s="1211"/>
      <c r="BA22" s="1211"/>
      <c r="BB22" s="1211"/>
      <c r="BC22" s="1211"/>
      <c r="BD22" s="1211"/>
      <c r="BE22" s="1211"/>
      <c r="BF22" s="1211"/>
      <c r="BG22" s="1211"/>
      <c r="BH22" s="1211"/>
      <c r="BI22" s="1211"/>
      <c r="BJ22" s="1211"/>
      <c r="BK22" s="1211"/>
      <c r="BL22" s="1211"/>
      <c r="BM22" s="1211"/>
      <c r="BN22" s="1211"/>
      <c r="BO22" s="1211"/>
      <c r="BP22" s="1211"/>
      <c r="BQ22" s="1211"/>
      <c r="BR22" s="1211"/>
      <c r="BS22" s="1211"/>
      <c r="BT22" s="1211"/>
      <c r="BU22" s="1211"/>
      <c r="BV22" s="1211"/>
      <c r="BW22" s="1211"/>
      <c r="BX22" s="1211"/>
      <c r="BY22" s="1211"/>
      <c r="BZ22" s="1211"/>
      <c r="CA22" s="1211"/>
      <c r="CB22" s="1211"/>
      <c r="CC22" s="1211"/>
      <c r="CD22" s="1211"/>
      <c r="CE22" s="1211"/>
      <c r="CF22" s="1211"/>
      <c r="CG22" s="1211"/>
      <c r="CH22" s="1211"/>
      <c r="CI22" s="1211"/>
      <c r="CJ22" s="1211"/>
      <c r="CK22" s="1211"/>
      <c r="CL22" s="1211"/>
      <c r="CM22" s="1211"/>
      <c r="CN22" s="1211"/>
      <c r="CO22" s="1211"/>
      <c r="CP22" s="1211"/>
      <c r="CQ22" s="1211"/>
      <c r="CR22" s="1211"/>
      <c r="CS22" s="1211"/>
      <c r="CT22" s="1211"/>
      <c r="CU22" s="1211"/>
      <c r="CV22" s="1211"/>
      <c r="CW22" s="1211"/>
      <c r="CX22" s="1211"/>
      <c r="CY22" s="1211"/>
      <c r="CZ22" s="1211"/>
      <c r="DA22" s="1211"/>
      <c r="DB22" s="1211"/>
      <c r="DC22" s="1211"/>
      <c r="DD22" s="1211"/>
      <c r="DE22" s="1211"/>
      <c r="DF22" s="919"/>
    </row>
    <row r="23" spans="1:110" ht="30" customHeight="1">
      <c r="A23" s="535"/>
      <c r="B23" s="4764"/>
      <c r="C23" s="4742" t="s">
        <v>425</v>
      </c>
      <c r="D23" s="4748" t="s">
        <v>406</v>
      </c>
      <c r="E23" s="526" t="s">
        <v>2302</v>
      </c>
      <c r="F23" s="550">
        <f>$M$23*H23/$G$23</f>
        <v>1070.7587209302326</v>
      </c>
      <c r="G23" s="4739">
        <f>SUM(H23:H25)</f>
        <v>897.84</v>
      </c>
      <c r="H23" s="264">
        <v>879.57</v>
      </c>
      <c r="I23" s="264"/>
      <c r="J23" s="264"/>
      <c r="K23" s="189"/>
      <c r="M23" s="1232">
        <f>DD23-DC23</f>
        <v>1093</v>
      </c>
      <c r="N23" s="679">
        <v>36907</v>
      </c>
      <c r="O23" s="347">
        <v>41919</v>
      </c>
      <c r="P23" s="347">
        <v>44921</v>
      </c>
      <c r="Q23" s="220">
        <v>45905</v>
      </c>
      <c r="R23" s="347">
        <v>47278</v>
      </c>
      <c r="S23" s="347">
        <v>49657</v>
      </c>
      <c r="T23" s="347">
        <v>53274</v>
      </c>
      <c r="U23" s="679">
        <v>60635</v>
      </c>
      <c r="V23" s="347">
        <v>63421</v>
      </c>
      <c r="W23" s="347">
        <v>64559</v>
      </c>
      <c r="X23" s="347">
        <v>65549</v>
      </c>
      <c r="Y23" s="347">
        <v>67287</v>
      </c>
      <c r="Z23" s="347">
        <v>70044</v>
      </c>
      <c r="AA23" s="347">
        <v>71267</v>
      </c>
      <c r="AB23" s="347">
        <v>71645</v>
      </c>
      <c r="AC23" s="347">
        <v>72391</v>
      </c>
      <c r="AD23" s="679">
        <v>73638</v>
      </c>
      <c r="AE23" s="347">
        <v>76110</v>
      </c>
      <c r="AF23" s="347">
        <v>80131</v>
      </c>
      <c r="AG23" s="347">
        <v>85632</v>
      </c>
      <c r="AH23" s="347">
        <v>88358</v>
      </c>
      <c r="AI23" s="347">
        <v>90323</v>
      </c>
      <c r="AJ23" s="347">
        <v>91308</v>
      </c>
      <c r="AK23" s="347">
        <v>93026</v>
      </c>
      <c r="AL23" s="347">
        <v>96002</v>
      </c>
      <c r="AM23" s="347">
        <v>97690</v>
      </c>
      <c r="AN23" s="347">
        <v>97901</v>
      </c>
      <c r="AO23" s="347">
        <v>98252</v>
      </c>
      <c r="AP23" s="347">
        <v>99209</v>
      </c>
      <c r="AQ23" s="347">
        <v>101639</v>
      </c>
      <c r="AR23" s="347">
        <v>103872</v>
      </c>
      <c r="AS23" s="347">
        <v>106425</v>
      </c>
      <c r="AT23" s="347">
        <v>107370</v>
      </c>
      <c r="AU23" s="347">
        <v>108066</v>
      </c>
      <c r="AV23" s="347">
        <v>108322</v>
      </c>
      <c r="AW23" s="347">
        <v>108536</v>
      </c>
      <c r="AX23" s="1212">
        <v>108909</v>
      </c>
      <c r="AY23" s="1212">
        <v>109149</v>
      </c>
      <c r="AZ23" s="1212">
        <v>109354</v>
      </c>
      <c r="BA23" s="1212">
        <v>109890</v>
      </c>
      <c r="BB23" s="1212">
        <v>110758</v>
      </c>
      <c r="BC23" s="1212">
        <v>112883</v>
      </c>
      <c r="BD23" s="1212">
        <v>116355</v>
      </c>
      <c r="BE23" s="1212">
        <v>119706</v>
      </c>
      <c r="BF23" s="1212">
        <v>122305</v>
      </c>
      <c r="BG23" s="1212">
        <v>123953</v>
      </c>
      <c r="BH23" s="1212">
        <v>124624</v>
      </c>
      <c r="BI23" s="1212">
        <v>124995</v>
      </c>
      <c r="BJ23" s="1212">
        <v>125198</v>
      </c>
      <c r="BK23" s="1212">
        <v>125380</v>
      </c>
      <c r="BL23" s="1212">
        <v>125577</v>
      </c>
      <c r="BM23" s="1212">
        <v>126197</v>
      </c>
      <c r="BN23" s="1212">
        <v>127979</v>
      </c>
      <c r="BO23" s="1212">
        <v>130781</v>
      </c>
      <c r="BP23" s="1212">
        <v>134226</v>
      </c>
      <c r="BQ23" s="1212">
        <v>139085</v>
      </c>
      <c r="BR23" s="1212">
        <v>142377</v>
      </c>
      <c r="BS23" s="1212">
        <v>144500</v>
      </c>
      <c r="BT23" s="1212">
        <v>145360</v>
      </c>
      <c r="BU23" s="1212">
        <v>147866</v>
      </c>
      <c r="BV23" s="1212">
        <v>150122</v>
      </c>
      <c r="BW23" s="1212">
        <v>152136</v>
      </c>
      <c r="BX23" s="1212">
        <v>153023</v>
      </c>
      <c r="BY23" s="1212">
        <v>154071</v>
      </c>
      <c r="BZ23" s="1212">
        <v>156833</v>
      </c>
      <c r="CA23" s="1212">
        <v>160473</v>
      </c>
      <c r="CB23" s="1212">
        <v>166540</v>
      </c>
      <c r="CC23" s="1212">
        <v>173409</v>
      </c>
      <c r="CD23" s="1212">
        <v>177439</v>
      </c>
      <c r="CE23" s="1212">
        <v>179744</v>
      </c>
      <c r="CF23" s="1212">
        <v>181746</v>
      </c>
      <c r="CG23" s="1212">
        <v>184967</v>
      </c>
      <c r="CH23" s="1212">
        <v>189386</v>
      </c>
      <c r="CI23" s="1212">
        <v>192396</v>
      </c>
      <c r="CJ23" s="1212">
        <v>194750</v>
      </c>
      <c r="CK23" s="1212">
        <v>195836</v>
      </c>
      <c r="CL23" s="1212">
        <v>197436</v>
      </c>
      <c r="CM23" s="1212">
        <v>200961</v>
      </c>
      <c r="CN23" s="1212">
        <v>206698</v>
      </c>
      <c r="CO23" s="1212">
        <v>213601</v>
      </c>
      <c r="CP23" s="1212">
        <v>218952</v>
      </c>
      <c r="CQ23" s="1212">
        <v>220829</v>
      </c>
      <c r="CR23" s="1212">
        <v>222165</v>
      </c>
      <c r="CS23" s="1212">
        <v>226130</v>
      </c>
      <c r="CT23" s="1212">
        <v>231057</v>
      </c>
      <c r="CU23" s="1212">
        <v>236869</v>
      </c>
      <c r="CV23" s="1212">
        <v>240945</v>
      </c>
      <c r="CW23" s="1212">
        <v>242266</v>
      </c>
      <c r="CX23" s="1212">
        <v>243472</v>
      </c>
      <c r="CY23" s="1212">
        <v>246985</v>
      </c>
      <c r="CZ23" s="1212">
        <v>253998</v>
      </c>
      <c r="DA23" s="1212">
        <v>260611</v>
      </c>
      <c r="DB23" s="1212">
        <v>266162</v>
      </c>
      <c r="DC23" s="1212">
        <v>268297</v>
      </c>
      <c r="DD23" s="1212">
        <v>269390</v>
      </c>
      <c r="DE23" s="1212">
        <v>274746</v>
      </c>
      <c r="DF23" s="208" t="s">
        <v>421</v>
      </c>
    </row>
    <row r="24" spans="1:110" ht="30" customHeight="1">
      <c r="A24" s="535"/>
      <c r="B24" s="4764"/>
      <c r="C24" s="4744"/>
      <c r="D24" s="4737"/>
      <c r="E24" s="166" t="s">
        <v>1216</v>
      </c>
      <c r="F24" s="199">
        <f>$M$23*H24/$G$23</f>
        <v>22.24127906976744</v>
      </c>
      <c r="G24" s="4734"/>
      <c r="H24" s="265">
        <v>18.27</v>
      </c>
      <c r="I24" s="265"/>
      <c r="J24" s="265"/>
      <c r="K24" s="190"/>
      <c r="M24" s="1232"/>
      <c r="N24" s="345"/>
      <c r="O24" s="346"/>
      <c r="P24" s="346"/>
      <c r="Q24" s="346"/>
      <c r="R24" s="346"/>
      <c r="S24" s="346"/>
      <c r="T24" s="346"/>
      <c r="U24" s="345"/>
      <c r="V24" s="346"/>
      <c r="W24" s="346"/>
      <c r="X24" s="346"/>
      <c r="Y24" s="346"/>
      <c r="Z24" s="346"/>
      <c r="AA24" s="346"/>
      <c r="AB24" s="346"/>
      <c r="AC24" s="698"/>
      <c r="AD24" s="695"/>
      <c r="AE24" s="698"/>
      <c r="AF24" s="346"/>
      <c r="AG24" s="346"/>
      <c r="AH24" s="346"/>
      <c r="AI24" s="346"/>
      <c r="AJ24" s="346"/>
      <c r="AK24" s="346"/>
      <c r="AL24" s="346"/>
      <c r="AM24" s="346"/>
      <c r="AN24" s="346"/>
      <c r="AO24" s="346"/>
      <c r="AP24" s="346"/>
      <c r="AQ24" s="346"/>
      <c r="AR24" s="346"/>
      <c r="AS24" s="346"/>
      <c r="AT24" s="346"/>
      <c r="AU24" s="346"/>
      <c r="AV24" s="346"/>
      <c r="AW24" s="346"/>
      <c r="AX24" s="1211"/>
      <c r="AY24" s="1211"/>
      <c r="AZ24" s="1211"/>
      <c r="BA24" s="1211"/>
      <c r="BB24" s="1211"/>
      <c r="BC24" s="1211"/>
      <c r="BD24" s="1211"/>
      <c r="BE24" s="1211"/>
      <c r="BF24" s="1211"/>
      <c r="BG24" s="1211"/>
      <c r="BH24" s="1211"/>
      <c r="BI24" s="1211"/>
      <c r="BJ24" s="1211"/>
      <c r="BK24" s="1211"/>
      <c r="BL24" s="1211"/>
      <c r="BM24" s="1211"/>
      <c r="BN24" s="1211"/>
      <c r="BO24" s="1211"/>
      <c r="BP24" s="1211"/>
      <c r="BQ24" s="1211"/>
      <c r="BR24" s="1211"/>
      <c r="BS24" s="1211"/>
      <c r="BT24" s="1211"/>
      <c r="BU24" s="1211"/>
      <c r="BV24" s="1211"/>
      <c r="BW24" s="1211"/>
      <c r="BX24" s="1211"/>
      <c r="BY24" s="1211"/>
      <c r="BZ24" s="1211"/>
      <c r="CA24" s="1211"/>
      <c r="CB24" s="1211"/>
      <c r="CC24" s="1211"/>
      <c r="CD24" s="1211"/>
      <c r="CE24" s="1211"/>
      <c r="CF24" s="1211"/>
      <c r="CG24" s="1211"/>
      <c r="CH24" s="1211"/>
      <c r="CI24" s="1211"/>
      <c r="CJ24" s="1211"/>
      <c r="CK24" s="1211"/>
      <c r="CL24" s="1211"/>
      <c r="CM24" s="1211"/>
      <c r="CN24" s="1211"/>
      <c r="CO24" s="1211"/>
      <c r="CP24" s="1211"/>
      <c r="CQ24" s="1211"/>
      <c r="CR24" s="1211"/>
      <c r="CS24" s="1211"/>
      <c r="CT24" s="1211"/>
      <c r="CU24" s="1211"/>
      <c r="CV24" s="1211"/>
      <c r="CW24" s="1211"/>
      <c r="CX24" s="1211"/>
      <c r="CY24" s="1211"/>
      <c r="CZ24" s="1211"/>
      <c r="DA24" s="1211"/>
      <c r="DB24" s="1211"/>
      <c r="DC24" s="1211"/>
      <c r="DD24" s="1211"/>
      <c r="DE24" s="1211"/>
      <c r="DF24" s="919"/>
    </row>
    <row r="25" spans="1:110" ht="30" customHeight="1">
      <c r="A25" s="536"/>
      <c r="B25" s="4764"/>
      <c r="C25" s="4743"/>
      <c r="D25" s="4738"/>
      <c r="E25" s="2027" t="s">
        <v>2494</v>
      </c>
      <c r="F25" s="200">
        <f>$M$23*H25/$G$23</f>
        <v>0</v>
      </c>
      <c r="G25" s="4741"/>
      <c r="H25" s="263">
        <v>0</v>
      </c>
      <c r="I25" s="263"/>
      <c r="J25" s="263"/>
      <c r="K25" s="191"/>
      <c r="M25" s="1232"/>
      <c r="N25" s="345"/>
      <c r="O25" s="346"/>
      <c r="P25" s="346"/>
      <c r="Q25" s="346"/>
      <c r="R25" s="346"/>
      <c r="S25" s="346"/>
      <c r="T25" s="346"/>
      <c r="U25" s="345"/>
      <c r="V25" s="346"/>
      <c r="W25" s="346"/>
      <c r="X25" s="346"/>
      <c r="Y25" s="346"/>
      <c r="Z25" s="346"/>
      <c r="AA25" s="346"/>
      <c r="AB25" s="346"/>
      <c r="AC25" s="698"/>
      <c r="AD25" s="695"/>
      <c r="AE25" s="698"/>
      <c r="AF25" s="346"/>
      <c r="AG25" s="346"/>
      <c r="AH25" s="346"/>
      <c r="AI25" s="346"/>
      <c r="AJ25" s="346"/>
      <c r="AK25" s="346"/>
      <c r="AL25" s="346"/>
      <c r="AM25" s="346"/>
      <c r="AN25" s="346"/>
      <c r="AO25" s="346"/>
      <c r="AP25" s="346"/>
      <c r="AQ25" s="346"/>
      <c r="AR25" s="346"/>
      <c r="AS25" s="346"/>
      <c r="AT25" s="346"/>
      <c r="AU25" s="346"/>
      <c r="AV25" s="346"/>
      <c r="AW25" s="346"/>
      <c r="AX25" s="1211"/>
      <c r="AY25" s="1211"/>
      <c r="AZ25" s="1211"/>
      <c r="BA25" s="1211"/>
      <c r="BB25" s="1211"/>
      <c r="BC25" s="1211"/>
      <c r="BD25" s="1211"/>
      <c r="BE25" s="1211"/>
      <c r="BF25" s="1211"/>
      <c r="BG25" s="1211"/>
      <c r="BH25" s="1211"/>
      <c r="BI25" s="1211"/>
      <c r="BJ25" s="1211"/>
      <c r="BK25" s="1211"/>
      <c r="BL25" s="1211"/>
      <c r="BM25" s="1211"/>
      <c r="BN25" s="1211"/>
      <c r="BO25" s="1211"/>
      <c r="BP25" s="1211"/>
      <c r="BQ25" s="1211"/>
      <c r="BR25" s="1211"/>
      <c r="BS25" s="1211"/>
      <c r="BT25" s="1211"/>
      <c r="BU25" s="1211"/>
      <c r="BV25" s="1211"/>
      <c r="BW25" s="1211"/>
      <c r="BX25" s="1211"/>
      <c r="BY25" s="1211"/>
      <c r="BZ25" s="1211"/>
      <c r="CA25" s="1211"/>
      <c r="CB25" s="1211"/>
      <c r="CC25" s="1211"/>
      <c r="CD25" s="1211"/>
      <c r="CE25" s="1211"/>
      <c r="CF25" s="1211"/>
      <c r="CG25" s="1211"/>
      <c r="CH25" s="1211"/>
      <c r="CI25" s="1211"/>
      <c r="CJ25" s="1211"/>
      <c r="CK25" s="1211"/>
      <c r="CL25" s="1211"/>
      <c r="CM25" s="1211"/>
      <c r="CN25" s="1211"/>
      <c r="CO25" s="1211"/>
      <c r="CP25" s="1211"/>
      <c r="CQ25" s="1211"/>
      <c r="CR25" s="1211"/>
      <c r="CS25" s="1211"/>
      <c r="CT25" s="1211"/>
      <c r="CU25" s="1211"/>
      <c r="CV25" s="1211"/>
      <c r="CW25" s="1211"/>
      <c r="CX25" s="1211"/>
      <c r="CY25" s="1211"/>
      <c r="CZ25" s="1211"/>
      <c r="DA25" s="1211"/>
      <c r="DB25" s="1211"/>
      <c r="DC25" s="1211"/>
      <c r="DD25" s="1211"/>
      <c r="DE25" s="1211"/>
      <c r="DF25" s="919"/>
    </row>
    <row r="26" spans="1:110" ht="30" customHeight="1">
      <c r="A26" s="1092"/>
      <c r="B26" s="4764"/>
      <c r="C26" s="4744" t="s">
        <v>430</v>
      </c>
      <c r="D26" s="4737" t="s">
        <v>426</v>
      </c>
      <c r="E26" s="771" t="s">
        <v>3448</v>
      </c>
      <c r="F26" s="204">
        <f>$M$26*H26/$G$26</f>
        <v>3742.356245282449</v>
      </c>
      <c r="G26" s="4754">
        <f>SUM(H26:H27)</f>
        <v>1656.0500000000002</v>
      </c>
      <c r="H26" s="264">
        <v>782.22</v>
      </c>
      <c r="I26" s="264"/>
      <c r="J26" s="264"/>
      <c r="K26" s="196"/>
      <c r="M26" s="1232">
        <f>DE26-DD26</f>
        <v>7923</v>
      </c>
      <c r="N26" s="679">
        <v>64528</v>
      </c>
      <c r="O26" s="347">
        <v>76625</v>
      </c>
      <c r="P26" s="347">
        <v>81032</v>
      </c>
      <c r="Q26" s="220">
        <v>83068</v>
      </c>
      <c r="R26" s="347">
        <v>84539</v>
      </c>
      <c r="S26" s="347">
        <v>89081</v>
      </c>
      <c r="T26" s="347">
        <v>98110</v>
      </c>
      <c r="U26" s="679">
        <v>110457</v>
      </c>
      <c r="V26" s="347">
        <v>115039</v>
      </c>
      <c r="W26" s="347">
        <v>115786</v>
      </c>
      <c r="X26" s="347">
        <v>118598</v>
      </c>
      <c r="Y26" s="347">
        <v>123987</v>
      </c>
      <c r="Z26" s="347">
        <v>132497</v>
      </c>
      <c r="AA26" s="347">
        <v>138246</v>
      </c>
      <c r="AB26" s="347">
        <v>140766</v>
      </c>
      <c r="AC26" s="347">
        <v>142251</v>
      </c>
      <c r="AD26" s="679">
        <v>143860</v>
      </c>
      <c r="AE26" s="347">
        <v>146588</v>
      </c>
      <c r="AF26" s="347">
        <v>152410</v>
      </c>
      <c r="AG26" s="347">
        <v>158721</v>
      </c>
      <c r="AH26" s="347">
        <v>162818</v>
      </c>
      <c r="AI26" s="347">
        <v>164211</v>
      </c>
      <c r="AJ26" s="347">
        <v>168056</v>
      </c>
      <c r="AK26" s="347">
        <v>177461</v>
      </c>
      <c r="AL26" s="347">
        <v>190258</v>
      </c>
      <c r="AM26" s="347">
        <v>198368</v>
      </c>
      <c r="AN26" s="347">
        <v>201356</v>
      </c>
      <c r="AO26" s="347">
        <v>202518</v>
      </c>
      <c r="AP26" s="347">
        <v>202865</v>
      </c>
      <c r="AQ26" s="347">
        <v>204847</v>
      </c>
      <c r="AR26" s="347">
        <v>206173</v>
      </c>
      <c r="AS26" s="347">
        <v>208659</v>
      </c>
      <c r="AT26" s="347">
        <v>209500</v>
      </c>
      <c r="AU26" s="347">
        <v>209884</v>
      </c>
      <c r="AV26" s="347">
        <v>210419</v>
      </c>
      <c r="AW26" s="347">
        <v>213786</v>
      </c>
      <c r="AX26" s="1212">
        <v>219280</v>
      </c>
      <c r="AY26" s="1212">
        <v>223606</v>
      </c>
      <c r="AZ26" s="1212">
        <v>225844</v>
      </c>
      <c r="BA26" s="1212">
        <v>226284</v>
      </c>
      <c r="BB26" s="1212">
        <v>226693</v>
      </c>
      <c r="BC26" s="1212">
        <v>227716</v>
      </c>
      <c r="BD26" s="1212">
        <v>230192</v>
      </c>
      <c r="BE26" s="1212">
        <v>232426</v>
      </c>
      <c r="BF26" s="1212">
        <v>233858</v>
      </c>
      <c r="BG26" s="1212">
        <v>234429</v>
      </c>
      <c r="BH26" s="1212">
        <v>235321</v>
      </c>
      <c r="BI26" s="1212">
        <v>241367</v>
      </c>
      <c r="BJ26" s="1212">
        <v>247341</v>
      </c>
      <c r="BK26" s="1212">
        <v>252241</v>
      </c>
      <c r="BL26" s="1212">
        <v>254482</v>
      </c>
      <c r="BM26" s="1212">
        <v>254909</v>
      </c>
      <c r="BN26" s="1212">
        <v>255542</v>
      </c>
      <c r="BO26" s="1212">
        <v>256686</v>
      </c>
      <c r="BP26" s="1212">
        <v>258716</v>
      </c>
      <c r="BQ26" s="1212">
        <v>262030</v>
      </c>
      <c r="BR26" s="1212">
        <v>264228</v>
      </c>
      <c r="BS26" s="1212">
        <v>265696</v>
      </c>
      <c r="BT26" s="1212">
        <v>266390</v>
      </c>
      <c r="BU26" s="1212">
        <v>266390</v>
      </c>
      <c r="BV26" s="1212">
        <v>274806</v>
      </c>
      <c r="BW26" s="1212">
        <v>279184</v>
      </c>
      <c r="BX26" s="1212">
        <v>280278</v>
      </c>
      <c r="BY26" s="1212">
        <v>281263</v>
      </c>
      <c r="BZ26" s="1212">
        <v>285946</v>
      </c>
      <c r="CA26" s="1212">
        <v>288496</v>
      </c>
      <c r="CB26" s="1212">
        <v>296783</v>
      </c>
      <c r="CC26" s="1212">
        <v>305802</v>
      </c>
      <c r="CD26" s="1212">
        <v>311206</v>
      </c>
      <c r="CE26" s="1212">
        <v>313436</v>
      </c>
      <c r="CF26" s="1212">
        <v>316626</v>
      </c>
      <c r="CG26" s="1212">
        <v>324357</v>
      </c>
      <c r="CH26" s="1212">
        <v>335275</v>
      </c>
      <c r="CI26" s="1212">
        <v>342326</v>
      </c>
      <c r="CJ26" s="1212">
        <v>347301</v>
      </c>
      <c r="CK26" s="1212">
        <v>348562</v>
      </c>
      <c r="CL26" s="1212">
        <v>350900</v>
      </c>
      <c r="CM26" s="1212">
        <v>355642</v>
      </c>
      <c r="CN26" s="1212">
        <v>363740</v>
      </c>
      <c r="CO26" s="1212">
        <v>372542</v>
      </c>
      <c r="CP26" s="1212">
        <v>379520</v>
      </c>
      <c r="CQ26" s="1212">
        <v>382198</v>
      </c>
      <c r="CR26" s="1212">
        <v>384103</v>
      </c>
      <c r="CS26" s="1212">
        <v>392116</v>
      </c>
      <c r="CT26" s="1212">
        <v>402050</v>
      </c>
      <c r="CU26" s="1212">
        <v>411238</v>
      </c>
      <c r="CV26" s="1212">
        <v>415202</v>
      </c>
      <c r="CW26" s="1212">
        <v>416942</v>
      </c>
      <c r="CX26" s="1212">
        <v>418477</v>
      </c>
      <c r="CY26" s="1212">
        <v>423342</v>
      </c>
      <c r="CZ26" s="1212">
        <v>431738</v>
      </c>
      <c r="DA26" s="1212">
        <v>439609</v>
      </c>
      <c r="DB26" s="1212">
        <v>446206</v>
      </c>
      <c r="DC26" s="1212">
        <v>448555</v>
      </c>
      <c r="DD26" s="1212">
        <v>450103</v>
      </c>
      <c r="DE26" s="1212">
        <v>458026</v>
      </c>
      <c r="DF26" s="208" t="s">
        <v>429</v>
      </c>
    </row>
    <row r="27" spans="1:110" ht="30" customHeight="1">
      <c r="A27" s="536"/>
      <c r="B27" s="4764"/>
      <c r="C27" s="4744"/>
      <c r="D27" s="4737"/>
      <c r="E27" s="772" t="s">
        <v>3449</v>
      </c>
      <c r="F27" s="204">
        <f>$M$26*H27/$G$26</f>
        <v>4180.643754717551</v>
      </c>
      <c r="G27" s="4740"/>
      <c r="H27" s="269">
        <v>873.83</v>
      </c>
      <c r="I27" s="269"/>
      <c r="J27" s="269"/>
      <c r="K27" s="191"/>
      <c r="M27" s="1232"/>
      <c r="N27" s="345"/>
      <c r="O27" s="346"/>
      <c r="P27" s="346"/>
      <c r="Q27" s="346"/>
      <c r="R27" s="346"/>
      <c r="S27" s="346"/>
      <c r="T27" s="346"/>
      <c r="U27" s="345"/>
      <c r="V27" s="346"/>
      <c r="W27" s="346"/>
      <c r="X27" s="346"/>
      <c r="Y27" s="346"/>
      <c r="Z27" s="346"/>
      <c r="AA27" s="346"/>
      <c r="AB27" s="346"/>
      <c r="AC27" s="698"/>
      <c r="AD27" s="695"/>
      <c r="AE27" s="698"/>
      <c r="AF27" s="346"/>
      <c r="AG27" s="346"/>
      <c r="AH27" s="346"/>
      <c r="AI27" s="346"/>
      <c r="AJ27" s="346"/>
      <c r="AK27" s="346"/>
      <c r="AL27" s="346"/>
      <c r="AM27" s="346"/>
      <c r="AN27" s="346"/>
      <c r="AO27" s="346"/>
      <c r="AP27" s="346"/>
      <c r="AQ27" s="346"/>
      <c r="AR27" s="346"/>
      <c r="AS27" s="346"/>
      <c r="AT27" s="346"/>
      <c r="AU27" s="346"/>
      <c r="AV27" s="346"/>
      <c r="AW27" s="346"/>
      <c r="AX27" s="1211"/>
      <c r="AY27" s="1211"/>
      <c r="AZ27" s="1211"/>
      <c r="BA27" s="1211"/>
      <c r="BB27" s="1211"/>
      <c r="BC27" s="1211"/>
      <c r="BD27" s="1211"/>
      <c r="BE27" s="1211"/>
      <c r="BF27" s="1211"/>
      <c r="BG27" s="1211"/>
      <c r="BH27" s="1211"/>
      <c r="BI27" s="1211"/>
      <c r="BJ27" s="1211"/>
      <c r="BK27" s="1211"/>
      <c r="BL27" s="1211"/>
      <c r="BM27" s="1211"/>
      <c r="BN27" s="1211"/>
      <c r="BO27" s="1211"/>
      <c r="BP27" s="1211"/>
      <c r="BQ27" s="1211"/>
      <c r="BR27" s="1211"/>
      <c r="BS27" s="1211"/>
      <c r="BT27" s="1211"/>
      <c r="BU27" s="1211"/>
      <c r="BV27" s="1211"/>
      <c r="BW27" s="1211"/>
      <c r="BX27" s="1211"/>
      <c r="BY27" s="1211"/>
      <c r="BZ27" s="1211"/>
      <c r="CA27" s="1211"/>
      <c r="CB27" s="1211"/>
      <c r="CC27" s="1211"/>
      <c r="CD27" s="1211"/>
      <c r="CE27" s="1211"/>
      <c r="CF27" s="1211"/>
      <c r="CG27" s="1211"/>
      <c r="CH27" s="1211"/>
      <c r="CI27" s="1211"/>
      <c r="CJ27" s="1211"/>
      <c r="CK27" s="1211"/>
      <c r="CL27" s="1211"/>
      <c r="CM27" s="1211"/>
      <c r="CN27" s="1211"/>
      <c r="CO27" s="1211"/>
      <c r="CP27" s="1211"/>
      <c r="CQ27" s="1211"/>
      <c r="CR27" s="1211"/>
      <c r="CS27" s="1211"/>
      <c r="CT27" s="1211"/>
      <c r="CU27" s="1211"/>
      <c r="CV27" s="1211"/>
      <c r="CW27" s="1211"/>
      <c r="CX27" s="1211"/>
      <c r="CY27" s="1211"/>
      <c r="CZ27" s="1211"/>
      <c r="DA27" s="1211"/>
      <c r="DB27" s="1211"/>
      <c r="DC27" s="1211"/>
      <c r="DD27" s="1211"/>
      <c r="DE27" s="1211"/>
      <c r="DF27" s="919"/>
    </row>
    <row r="28" spans="1:110" ht="30" customHeight="1">
      <c r="A28" s="1091"/>
      <c r="B28" s="4764"/>
      <c r="C28" s="169" t="s">
        <v>416</v>
      </c>
      <c r="D28" s="167" t="s">
        <v>405</v>
      </c>
      <c r="E28" s="247" t="s">
        <v>2048</v>
      </c>
      <c r="F28" s="1564">
        <f>M28</f>
        <v>4260</v>
      </c>
      <c r="G28" s="1981"/>
      <c r="H28" s="268">
        <v>1006.87</v>
      </c>
      <c r="I28" s="268"/>
      <c r="J28" s="829"/>
      <c r="K28" s="825"/>
      <c r="M28" s="1232">
        <f t="shared" ref="M28:M30" si="6">DE28-DD28</f>
        <v>4260</v>
      </c>
      <c r="N28" s="679">
        <v>6186</v>
      </c>
      <c r="O28" s="347">
        <v>6352</v>
      </c>
      <c r="P28" s="347">
        <v>7190</v>
      </c>
      <c r="Q28" s="220">
        <v>7552</v>
      </c>
      <c r="R28" s="347">
        <v>7552</v>
      </c>
      <c r="S28" s="347">
        <v>9221</v>
      </c>
      <c r="T28" s="347">
        <v>11748</v>
      </c>
      <c r="U28" s="679">
        <v>13888</v>
      </c>
      <c r="V28" s="347">
        <v>15555</v>
      </c>
      <c r="W28" s="347">
        <v>16692</v>
      </c>
      <c r="X28" s="347">
        <v>20500</v>
      </c>
      <c r="Y28" s="347">
        <v>27002</v>
      </c>
      <c r="Z28" s="347">
        <v>37603</v>
      </c>
      <c r="AA28" s="347">
        <v>44913</v>
      </c>
      <c r="AB28" s="347">
        <v>48689</v>
      </c>
      <c r="AC28" s="347">
        <v>50827</v>
      </c>
      <c r="AD28" s="679">
        <v>51185</v>
      </c>
      <c r="AE28" s="347">
        <v>52152</v>
      </c>
      <c r="AF28" s="347">
        <v>53848</v>
      </c>
      <c r="AG28" s="347">
        <v>56020</v>
      </c>
      <c r="AH28" s="347">
        <v>56614</v>
      </c>
      <c r="AI28" s="347">
        <v>56728</v>
      </c>
      <c r="AJ28" s="347">
        <v>59331</v>
      </c>
      <c r="AK28" s="347">
        <v>66594</v>
      </c>
      <c r="AL28" s="347">
        <v>68862</v>
      </c>
      <c r="AM28" s="347">
        <v>68979</v>
      </c>
      <c r="AN28" s="347">
        <v>69113</v>
      </c>
      <c r="AO28" s="347">
        <v>69228</v>
      </c>
      <c r="AP28" s="347">
        <v>69335</v>
      </c>
      <c r="AQ28" s="347">
        <v>70643</v>
      </c>
      <c r="AR28" s="347">
        <v>72750</v>
      </c>
      <c r="AS28" s="347">
        <v>77041</v>
      </c>
      <c r="AT28" s="347">
        <v>78443</v>
      </c>
      <c r="AU28" s="347">
        <v>78551</v>
      </c>
      <c r="AV28" s="347">
        <v>80442</v>
      </c>
      <c r="AW28" s="347">
        <v>88647</v>
      </c>
      <c r="AX28" s="1212">
        <v>96283</v>
      </c>
      <c r="AY28" s="1212">
        <v>103167</v>
      </c>
      <c r="AZ28" s="1212">
        <v>109320</v>
      </c>
      <c r="BA28" s="1212">
        <v>109347</v>
      </c>
      <c r="BB28" s="1212">
        <v>109440</v>
      </c>
      <c r="BC28" s="1212">
        <v>109440</v>
      </c>
      <c r="BD28" s="1212">
        <v>111029</v>
      </c>
      <c r="BE28" s="1212">
        <v>115794</v>
      </c>
      <c r="BF28" s="1212">
        <v>118591</v>
      </c>
      <c r="BG28" s="1212">
        <v>119432</v>
      </c>
      <c r="BH28" s="1212">
        <v>120864</v>
      </c>
      <c r="BI28" s="1212">
        <v>128991</v>
      </c>
      <c r="BJ28" s="1212">
        <v>139052</v>
      </c>
      <c r="BK28" s="1212">
        <v>146870</v>
      </c>
      <c r="BL28" s="1212">
        <v>152324</v>
      </c>
      <c r="BM28" s="1212">
        <v>153760</v>
      </c>
      <c r="BN28" s="1212">
        <v>154354</v>
      </c>
      <c r="BO28" s="1212">
        <v>159713</v>
      </c>
      <c r="BP28" s="1212">
        <v>166720</v>
      </c>
      <c r="BQ28" s="1212">
        <v>175377</v>
      </c>
      <c r="BR28" s="1212">
        <v>179815</v>
      </c>
      <c r="BS28" s="1212">
        <v>181122</v>
      </c>
      <c r="BT28" s="1212">
        <v>181816</v>
      </c>
      <c r="BU28" s="1212">
        <v>192771</v>
      </c>
      <c r="BV28" s="1212">
        <v>203386</v>
      </c>
      <c r="BW28" s="1212">
        <v>212642</v>
      </c>
      <c r="BX28" s="1212">
        <v>218950</v>
      </c>
      <c r="BY28" s="1212">
        <v>219094</v>
      </c>
      <c r="BZ28" s="1212">
        <v>220691</v>
      </c>
      <c r="CA28" s="1212">
        <v>223143</v>
      </c>
      <c r="CB28" s="1212">
        <v>228707</v>
      </c>
      <c r="CC28" s="1212">
        <v>234178</v>
      </c>
      <c r="CD28" s="1212">
        <v>237923</v>
      </c>
      <c r="CE28" s="1212">
        <v>239036</v>
      </c>
      <c r="CF28" s="1212">
        <v>243009</v>
      </c>
      <c r="CG28" s="1212">
        <v>252944</v>
      </c>
      <c r="CH28" s="1212">
        <v>263673</v>
      </c>
      <c r="CI28" s="1212">
        <v>270294</v>
      </c>
      <c r="CJ28" s="1212">
        <v>276024</v>
      </c>
      <c r="CK28" s="1212">
        <v>277404</v>
      </c>
      <c r="CL28" s="1212">
        <v>277764</v>
      </c>
      <c r="CM28" s="1212">
        <v>280553</v>
      </c>
      <c r="CN28" s="1212">
        <v>287034</v>
      </c>
      <c r="CO28" s="1212">
        <v>293786</v>
      </c>
      <c r="CP28" s="1212">
        <v>299169</v>
      </c>
      <c r="CQ28" s="1212">
        <v>300491</v>
      </c>
      <c r="CR28" s="1212">
        <v>302952</v>
      </c>
      <c r="CS28" s="1212">
        <v>310334</v>
      </c>
      <c r="CT28" s="1212">
        <v>318513</v>
      </c>
      <c r="CU28" s="1212">
        <v>324906</v>
      </c>
      <c r="CV28" s="1212">
        <v>328198</v>
      </c>
      <c r="CW28" s="1212">
        <v>330449</v>
      </c>
      <c r="CX28" s="1212">
        <v>330671</v>
      </c>
      <c r="CY28" s="1212">
        <v>332652</v>
      </c>
      <c r="CZ28" s="1212">
        <v>336345</v>
      </c>
      <c r="DA28" s="1212">
        <v>340305</v>
      </c>
      <c r="DB28" s="1212">
        <v>342293</v>
      </c>
      <c r="DC28" s="1212">
        <v>342822</v>
      </c>
      <c r="DD28" s="1212">
        <v>343583</v>
      </c>
      <c r="DE28" s="1212">
        <v>347843</v>
      </c>
      <c r="DF28" s="208" t="s">
        <v>422</v>
      </c>
    </row>
    <row r="29" spans="1:110" ht="30" customHeight="1">
      <c r="A29" s="1091"/>
      <c r="B29" s="4764"/>
      <c r="C29" s="521" t="s">
        <v>2049</v>
      </c>
      <c r="D29" s="529" t="s">
        <v>1968</v>
      </c>
      <c r="E29" s="1574" t="s">
        <v>1984</v>
      </c>
      <c r="F29" s="1575">
        <f>M29</f>
        <v>4302</v>
      </c>
      <c r="G29" s="1972"/>
      <c r="H29" s="1576">
        <v>1165.8699999999999</v>
      </c>
      <c r="I29" s="1576"/>
      <c r="J29" s="1577"/>
      <c r="K29" s="1675" t="s">
        <v>1969</v>
      </c>
      <c r="M29" s="1232">
        <f t="shared" si="6"/>
        <v>4302</v>
      </c>
      <c r="N29" s="679"/>
      <c r="O29" s="347"/>
      <c r="P29" s="347"/>
      <c r="Q29" s="220"/>
      <c r="R29" s="347"/>
      <c r="S29" s="347"/>
      <c r="T29" s="347"/>
      <c r="U29" s="679"/>
      <c r="V29" s="347"/>
      <c r="W29" s="347"/>
      <c r="X29" s="347"/>
      <c r="Y29" s="347"/>
      <c r="Z29" s="347"/>
      <c r="AA29" s="347"/>
      <c r="AB29" s="347"/>
      <c r="AC29" s="347"/>
      <c r="AD29" s="679"/>
      <c r="AE29" s="347"/>
      <c r="AF29" s="347"/>
      <c r="AG29" s="347"/>
      <c r="AH29" s="347"/>
      <c r="AI29" s="347"/>
      <c r="AJ29" s="347"/>
      <c r="AK29" s="347"/>
      <c r="AL29" s="347"/>
      <c r="AM29" s="347"/>
      <c r="AN29" s="347"/>
      <c r="AO29" s="347"/>
      <c r="AP29" s="347"/>
      <c r="AQ29" s="347"/>
      <c r="AR29" s="347"/>
      <c r="AS29" s="347"/>
      <c r="AT29" s="347"/>
      <c r="AU29" s="347"/>
      <c r="AV29" s="347"/>
      <c r="AW29" s="347"/>
      <c r="AX29" s="1212"/>
      <c r="AY29" s="1212"/>
      <c r="AZ29" s="1212"/>
      <c r="BA29" s="1212"/>
      <c r="BB29" s="1212"/>
      <c r="BC29" s="1212"/>
      <c r="BD29" s="1212">
        <v>5478</v>
      </c>
      <c r="BE29" s="1212">
        <v>14730</v>
      </c>
      <c r="BF29" s="1212">
        <v>25739</v>
      </c>
      <c r="BG29" s="1212">
        <v>31598</v>
      </c>
      <c r="BH29" s="1212">
        <v>37120</v>
      </c>
      <c r="BI29" s="1212">
        <v>45116</v>
      </c>
      <c r="BJ29" s="1212">
        <v>55235</v>
      </c>
      <c r="BK29" s="1212">
        <v>63708</v>
      </c>
      <c r="BL29" s="1212">
        <v>70307</v>
      </c>
      <c r="BM29" s="1212">
        <v>76438</v>
      </c>
      <c r="BN29" s="1212">
        <v>84824</v>
      </c>
      <c r="BO29" s="1212">
        <v>95243</v>
      </c>
      <c r="BP29" s="1212">
        <v>108369</v>
      </c>
      <c r="BQ29" s="1212">
        <v>121386</v>
      </c>
      <c r="BR29" s="1212">
        <v>130521</v>
      </c>
      <c r="BS29" s="1212">
        <v>138113</v>
      </c>
      <c r="BT29" s="1212">
        <v>145463</v>
      </c>
      <c r="BU29" s="1212">
        <v>159561</v>
      </c>
      <c r="BV29" s="1212">
        <v>173951</v>
      </c>
      <c r="BW29" s="1212">
        <v>182899</v>
      </c>
      <c r="BX29" s="1212">
        <v>191547</v>
      </c>
      <c r="BY29" s="1212">
        <v>198218</v>
      </c>
      <c r="BZ29" s="1212">
        <v>205990</v>
      </c>
      <c r="CA29" s="1212">
        <v>215407</v>
      </c>
      <c r="CB29" s="1212">
        <v>226490</v>
      </c>
      <c r="CC29" s="1212">
        <v>235293</v>
      </c>
      <c r="CD29" s="1212">
        <v>242521</v>
      </c>
      <c r="CE29" s="1212">
        <v>249257</v>
      </c>
      <c r="CF29" s="1212">
        <v>256602</v>
      </c>
      <c r="CG29" s="1212">
        <v>266267</v>
      </c>
      <c r="CH29" s="1212">
        <v>276851</v>
      </c>
      <c r="CI29" s="1212">
        <v>284483</v>
      </c>
      <c r="CJ29" s="1212">
        <v>292221</v>
      </c>
      <c r="CK29" s="1212">
        <v>297265</v>
      </c>
      <c r="CL29" s="1212">
        <v>302597</v>
      </c>
      <c r="CM29" s="1212">
        <v>308840</v>
      </c>
      <c r="CN29" s="1212">
        <v>315898</v>
      </c>
      <c r="CO29" s="1212">
        <v>323654</v>
      </c>
      <c r="CP29" s="1212">
        <v>329732</v>
      </c>
      <c r="CQ29" s="1212">
        <v>334589</v>
      </c>
      <c r="CR29" s="1212">
        <v>339901</v>
      </c>
      <c r="CS29" s="1212">
        <v>346723</v>
      </c>
      <c r="CT29" s="1212">
        <v>353855</v>
      </c>
      <c r="CU29" s="1212">
        <v>360027</v>
      </c>
      <c r="CV29" s="1212">
        <v>365732</v>
      </c>
      <c r="CW29" s="1212">
        <v>370321</v>
      </c>
      <c r="CX29" s="1212">
        <v>375112</v>
      </c>
      <c r="CY29" s="1212">
        <v>379730</v>
      </c>
      <c r="CZ29" s="1212">
        <v>384717</v>
      </c>
      <c r="DA29" s="1212">
        <v>389103</v>
      </c>
      <c r="DB29" s="1212">
        <v>392293</v>
      </c>
      <c r="DC29" s="1212">
        <v>395545</v>
      </c>
      <c r="DD29" s="1212">
        <v>398736</v>
      </c>
      <c r="DE29" s="1212">
        <v>403038</v>
      </c>
      <c r="DF29" s="208" t="s">
        <v>3409</v>
      </c>
    </row>
    <row r="30" spans="1:110" ht="30" customHeight="1">
      <c r="A30" s="536"/>
      <c r="B30" s="4764"/>
      <c r="C30" s="4781" t="s">
        <v>416</v>
      </c>
      <c r="D30" s="4783" t="s">
        <v>405</v>
      </c>
      <c r="E30" s="171" t="s">
        <v>3458</v>
      </c>
      <c r="F30" s="550">
        <f>$M$30*H30/$G$30</f>
        <v>115.9831157810667</v>
      </c>
      <c r="G30" s="4739">
        <f>SUM(H30:H33)</f>
        <v>801.34</v>
      </c>
      <c r="H30" s="264">
        <v>43.37</v>
      </c>
      <c r="I30" s="264"/>
      <c r="J30" s="264"/>
      <c r="K30" s="189"/>
      <c r="M30" s="1232">
        <f t="shared" si="6"/>
        <v>2143</v>
      </c>
      <c r="N30" s="679">
        <v>22729</v>
      </c>
      <c r="O30" s="347">
        <v>27329</v>
      </c>
      <c r="P30" s="347">
        <v>29200</v>
      </c>
      <c r="Q30" s="220">
        <v>29795</v>
      </c>
      <c r="R30" s="347">
        <v>30444</v>
      </c>
      <c r="S30" s="347">
        <v>32289</v>
      </c>
      <c r="T30" s="347">
        <v>35712</v>
      </c>
      <c r="U30" s="679">
        <v>40499</v>
      </c>
      <c r="V30" s="347">
        <v>42260</v>
      </c>
      <c r="W30" s="347">
        <v>42680</v>
      </c>
      <c r="X30" s="347">
        <v>44195</v>
      </c>
      <c r="Y30" s="347">
        <v>47107</v>
      </c>
      <c r="Z30" s="347">
        <v>52002</v>
      </c>
      <c r="AA30" s="347">
        <v>55328</v>
      </c>
      <c r="AB30" s="347">
        <v>57019</v>
      </c>
      <c r="AC30" s="347">
        <v>58131</v>
      </c>
      <c r="AD30" s="679">
        <v>58767</v>
      </c>
      <c r="AE30" s="347">
        <v>59959</v>
      </c>
      <c r="AF30" s="347">
        <v>62931</v>
      </c>
      <c r="AG30" s="347">
        <v>66500</v>
      </c>
      <c r="AH30" s="347">
        <v>68555</v>
      </c>
      <c r="AI30" s="347">
        <v>69551</v>
      </c>
      <c r="AJ30" s="347">
        <v>70416</v>
      </c>
      <c r="AK30" s="347">
        <v>73060</v>
      </c>
      <c r="AL30" s="347">
        <v>76085</v>
      </c>
      <c r="AM30" s="347">
        <v>78493</v>
      </c>
      <c r="AN30" s="347">
        <v>80089</v>
      </c>
      <c r="AO30" s="347">
        <v>80662</v>
      </c>
      <c r="AP30" s="347">
        <v>80910</v>
      </c>
      <c r="AQ30" s="347">
        <v>82536</v>
      </c>
      <c r="AR30" s="347">
        <v>84740</v>
      </c>
      <c r="AS30" s="347">
        <v>88029</v>
      </c>
      <c r="AT30" s="347">
        <v>90029</v>
      </c>
      <c r="AU30" s="347">
        <v>90580</v>
      </c>
      <c r="AV30" s="347">
        <v>91731</v>
      </c>
      <c r="AW30" s="347">
        <v>94046</v>
      </c>
      <c r="AX30" s="1212">
        <v>98652</v>
      </c>
      <c r="AY30" s="1212">
        <v>101223</v>
      </c>
      <c r="AZ30" s="1212">
        <v>102329</v>
      </c>
      <c r="BA30" s="1212">
        <v>102681</v>
      </c>
      <c r="BB30" s="1212">
        <v>103086</v>
      </c>
      <c r="BC30" s="1212">
        <v>104502</v>
      </c>
      <c r="BD30" s="1212">
        <v>107906</v>
      </c>
      <c r="BE30" s="1212">
        <v>111316</v>
      </c>
      <c r="BF30" s="1212">
        <v>113915</v>
      </c>
      <c r="BG30" s="1212">
        <v>115292</v>
      </c>
      <c r="BH30" s="1212">
        <v>116372</v>
      </c>
      <c r="BI30" s="1212">
        <v>119999</v>
      </c>
      <c r="BJ30" s="1212">
        <v>124670</v>
      </c>
      <c r="BK30" s="1212">
        <v>128493</v>
      </c>
      <c r="BL30" s="1212">
        <v>130522</v>
      </c>
      <c r="BM30" s="1212">
        <v>131082</v>
      </c>
      <c r="BN30" s="1212">
        <v>131536</v>
      </c>
      <c r="BO30" s="1212">
        <v>133289</v>
      </c>
      <c r="BP30" s="1212">
        <v>136751</v>
      </c>
      <c r="BQ30" s="1212">
        <v>140934</v>
      </c>
      <c r="BR30" s="1212">
        <v>142848</v>
      </c>
      <c r="BS30" s="1212">
        <v>143259</v>
      </c>
      <c r="BT30" s="1212">
        <v>143490</v>
      </c>
      <c r="BU30" s="1212">
        <v>147025</v>
      </c>
      <c r="BV30" s="1212">
        <v>150750</v>
      </c>
      <c r="BW30" s="1212">
        <v>153318</v>
      </c>
      <c r="BX30" s="1212">
        <v>155027</v>
      </c>
      <c r="BY30" s="1212">
        <v>155159</v>
      </c>
      <c r="BZ30" s="1212">
        <v>155617</v>
      </c>
      <c r="CA30" s="1212">
        <v>156832</v>
      </c>
      <c r="CB30" s="1212">
        <v>159585</v>
      </c>
      <c r="CC30" s="1212">
        <v>162760</v>
      </c>
      <c r="CD30" s="1212">
        <v>164648</v>
      </c>
      <c r="CE30" s="1212">
        <v>165038</v>
      </c>
      <c r="CF30" s="1212">
        <v>166282</v>
      </c>
      <c r="CG30" s="1212">
        <v>169377</v>
      </c>
      <c r="CH30" s="1212">
        <v>172784</v>
      </c>
      <c r="CI30" s="1212">
        <v>174817</v>
      </c>
      <c r="CJ30" s="1212">
        <v>176468</v>
      </c>
      <c r="CK30" s="1212">
        <v>176796</v>
      </c>
      <c r="CL30" s="1212">
        <v>177019</v>
      </c>
      <c r="CM30" s="1212">
        <v>178522</v>
      </c>
      <c r="CN30" s="1212">
        <v>182363</v>
      </c>
      <c r="CO30" s="1212">
        <v>186612</v>
      </c>
      <c r="CP30" s="1212">
        <v>189998</v>
      </c>
      <c r="CQ30" s="1212">
        <v>190620</v>
      </c>
      <c r="CR30" s="1212">
        <v>191252</v>
      </c>
      <c r="CS30" s="1212">
        <v>193792</v>
      </c>
      <c r="CT30" s="1212">
        <v>197555</v>
      </c>
      <c r="CU30" s="1212">
        <v>200139</v>
      </c>
      <c r="CV30" s="1212">
        <v>200803</v>
      </c>
      <c r="CW30" s="1212">
        <v>201136</v>
      </c>
      <c r="CX30" s="1212">
        <v>201491</v>
      </c>
      <c r="CY30" s="1212">
        <v>202776</v>
      </c>
      <c r="CZ30" s="1212">
        <v>205712</v>
      </c>
      <c r="DA30" s="1212">
        <v>209541</v>
      </c>
      <c r="DB30" s="1212">
        <v>213290</v>
      </c>
      <c r="DC30" s="1212">
        <v>214739</v>
      </c>
      <c r="DD30" s="1212">
        <v>215161</v>
      </c>
      <c r="DE30" s="1212">
        <v>217304</v>
      </c>
      <c r="DF30" s="208" t="s">
        <v>428</v>
      </c>
    </row>
    <row r="31" spans="1:110" ht="30" customHeight="1">
      <c r="A31" s="536"/>
      <c r="B31" s="4764"/>
      <c r="C31" s="4733"/>
      <c r="D31" s="4705"/>
      <c r="E31" s="166" t="s">
        <v>1755</v>
      </c>
      <c r="F31" s="199">
        <f>$M$30*H31/$G$30</f>
        <v>1133.8372476102527</v>
      </c>
      <c r="G31" s="4734"/>
      <c r="H31" s="265">
        <v>423.98</v>
      </c>
      <c r="I31" s="265"/>
      <c r="J31" s="265"/>
      <c r="K31" s="190"/>
      <c r="M31" s="1232"/>
      <c r="N31" s="345"/>
      <c r="O31" s="346"/>
      <c r="P31" s="346"/>
      <c r="Q31" s="346"/>
      <c r="R31" s="346"/>
      <c r="S31" s="346"/>
      <c r="T31" s="346"/>
      <c r="U31" s="345"/>
      <c r="V31" s="346"/>
      <c r="W31" s="346"/>
      <c r="X31" s="346"/>
      <c r="Y31" s="346"/>
      <c r="Z31" s="698"/>
      <c r="AA31" s="698"/>
      <c r="AB31" s="698"/>
      <c r="AC31" s="698"/>
      <c r="AD31" s="695"/>
      <c r="AE31" s="698"/>
      <c r="AF31" s="698"/>
      <c r="AG31" s="698"/>
      <c r="AH31" s="346"/>
      <c r="AI31" s="346"/>
      <c r="AJ31" s="346"/>
      <c r="AK31" s="346"/>
      <c r="AL31" s="346"/>
      <c r="AM31" s="346"/>
      <c r="AN31" s="346"/>
      <c r="AO31" s="346"/>
      <c r="AP31" s="346"/>
      <c r="AQ31" s="346"/>
      <c r="AR31" s="346"/>
      <c r="AS31" s="346"/>
      <c r="AT31" s="346"/>
      <c r="AU31" s="346"/>
      <c r="AV31" s="346"/>
      <c r="AW31" s="346"/>
      <c r="AX31" s="1211"/>
      <c r="AY31" s="1211"/>
      <c r="AZ31" s="1211"/>
      <c r="BA31" s="1211"/>
      <c r="BB31" s="1211"/>
      <c r="BC31" s="1211"/>
      <c r="BD31" s="1211"/>
      <c r="BE31" s="1211"/>
      <c r="BF31" s="1211"/>
      <c r="BG31" s="1211"/>
      <c r="BH31" s="1211"/>
      <c r="BI31" s="1211"/>
      <c r="BJ31" s="1211"/>
      <c r="BK31" s="1211"/>
      <c r="BL31" s="1211"/>
      <c r="BM31" s="1211"/>
      <c r="BN31" s="1211"/>
      <c r="BO31" s="1211"/>
      <c r="BP31" s="1211"/>
      <c r="BQ31" s="1211"/>
      <c r="BR31" s="1211"/>
      <c r="BS31" s="1211"/>
      <c r="BT31" s="1211"/>
      <c r="BU31" s="1211"/>
      <c r="BV31" s="1211"/>
      <c r="BW31" s="1211"/>
      <c r="BX31" s="1211"/>
      <c r="BY31" s="1211"/>
      <c r="BZ31" s="1211"/>
      <c r="CA31" s="1211"/>
      <c r="CB31" s="1211"/>
      <c r="CC31" s="1211"/>
      <c r="CD31" s="1211"/>
      <c r="CE31" s="1211"/>
      <c r="CF31" s="1211"/>
      <c r="CG31" s="1211"/>
      <c r="CH31" s="1211"/>
      <c r="CI31" s="1211"/>
      <c r="CJ31" s="1211"/>
      <c r="CK31" s="1211"/>
      <c r="CL31" s="1211"/>
      <c r="CM31" s="1211"/>
      <c r="CN31" s="1211"/>
      <c r="CO31" s="1211"/>
      <c r="CP31" s="1211"/>
      <c r="CQ31" s="1211"/>
      <c r="CR31" s="1211"/>
      <c r="CS31" s="1211"/>
      <c r="CT31" s="1211"/>
      <c r="CU31" s="1211"/>
      <c r="CV31" s="1211"/>
      <c r="CW31" s="1211"/>
      <c r="CX31" s="1211"/>
      <c r="CY31" s="1211"/>
      <c r="CZ31" s="1211"/>
      <c r="DA31" s="1211"/>
      <c r="DB31" s="1211"/>
      <c r="DC31" s="1211"/>
      <c r="DD31" s="1211"/>
      <c r="DE31" s="1211"/>
      <c r="DF31" s="919"/>
    </row>
    <row r="32" spans="1:110" ht="30" customHeight="1">
      <c r="A32" s="536"/>
      <c r="B32" s="4764"/>
      <c r="C32" s="4733"/>
      <c r="D32" s="4705"/>
      <c r="E32" s="166" t="s">
        <v>154</v>
      </c>
      <c r="F32" s="199">
        <f>$M$30*H32/$G$30</f>
        <v>418.57683380337937</v>
      </c>
      <c r="G32" s="4734"/>
      <c r="H32" s="265">
        <v>156.52000000000001</v>
      </c>
      <c r="I32" s="265"/>
      <c r="J32" s="265"/>
      <c r="K32" s="190"/>
      <c r="M32" s="1232"/>
      <c r="N32" s="345"/>
      <c r="O32" s="346"/>
      <c r="P32" s="346"/>
      <c r="Q32" s="346"/>
      <c r="R32" s="346"/>
      <c r="S32" s="346"/>
      <c r="T32" s="346"/>
      <c r="U32" s="345"/>
      <c r="V32" s="346"/>
      <c r="W32" s="346"/>
      <c r="X32" s="346"/>
      <c r="Y32" s="346"/>
      <c r="Z32" s="698"/>
      <c r="AA32" s="698"/>
      <c r="AB32" s="698"/>
      <c r="AC32" s="698"/>
      <c r="AD32" s="695"/>
      <c r="AE32" s="698"/>
      <c r="AF32" s="698"/>
      <c r="AG32" s="698"/>
      <c r="AH32" s="346"/>
      <c r="AI32" s="346"/>
      <c r="AJ32" s="346"/>
      <c r="AK32" s="346"/>
      <c r="AL32" s="346"/>
      <c r="AM32" s="346"/>
      <c r="AN32" s="346"/>
      <c r="AO32" s="346"/>
      <c r="AP32" s="346"/>
      <c r="AQ32" s="346"/>
      <c r="AR32" s="346"/>
      <c r="AS32" s="346"/>
      <c r="AT32" s="346"/>
      <c r="AU32" s="346"/>
      <c r="AV32" s="346"/>
      <c r="AW32" s="346"/>
      <c r="AX32" s="1211"/>
      <c r="AY32" s="1211"/>
      <c r="AZ32" s="1211"/>
      <c r="BA32" s="1211"/>
      <c r="BB32" s="1211"/>
      <c r="BC32" s="1211"/>
      <c r="BD32" s="1211"/>
      <c r="BE32" s="1211"/>
      <c r="BF32" s="1211"/>
      <c r="BG32" s="1211"/>
      <c r="BH32" s="1211"/>
      <c r="BI32" s="1211"/>
      <c r="BJ32" s="1211"/>
      <c r="BK32" s="1211"/>
      <c r="BL32" s="1211"/>
      <c r="BM32" s="1211"/>
      <c r="BN32" s="1211"/>
      <c r="BO32" s="1211"/>
      <c r="BP32" s="1211"/>
      <c r="BQ32" s="1211"/>
      <c r="BR32" s="1211"/>
      <c r="BS32" s="1211"/>
      <c r="BT32" s="1211"/>
      <c r="BU32" s="1211"/>
      <c r="BV32" s="1211"/>
      <c r="BW32" s="1211"/>
      <c r="BX32" s="1211"/>
      <c r="BY32" s="1211"/>
      <c r="BZ32" s="1211"/>
      <c r="CA32" s="1211"/>
      <c r="CB32" s="1211"/>
      <c r="CC32" s="1211"/>
      <c r="CD32" s="1211"/>
      <c r="CE32" s="1211"/>
      <c r="CF32" s="1211"/>
      <c r="CG32" s="1211"/>
      <c r="CH32" s="1211"/>
      <c r="CI32" s="1211"/>
      <c r="CJ32" s="1211"/>
      <c r="CK32" s="1211"/>
      <c r="CL32" s="1211"/>
      <c r="CM32" s="1211"/>
      <c r="CN32" s="1211"/>
      <c r="CO32" s="1211"/>
      <c r="CP32" s="1211"/>
      <c r="CQ32" s="1211"/>
      <c r="CR32" s="1211"/>
      <c r="CS32" s="1211"/>
      <c r="CT32" s="1211"/>
      <c r="CU32" s="1211"/>
      <c r="CV32" s="1211"/>
      <c r="CW32" s="1211"/>
      <c r="CX32" s="1211"/>
      <c r="CY32" s="1211"/>
      <c r="CZ32" s="1211"/>
      <c r="DA32" s="1211"/>
      <c r="DB32" s="1211"/>
      <c r="DC32" s="1211"/>
      <c r="DD32" s="1211"/>
      <c r="DE32" s="1211"/>
      <c r="DF32" s="919"/>
    </row>
    <row r="33" spans="1:110" ht="30" customHeight="1">
      <c r="A33" s="536"/>
      <c r="B33" s="4764"/>
      <c r="C33" s="4782"/>
      <c r="D33" s="4706"/>
      <c r="E33" s="772" t="s">
        <v>1471</v>
      </c>
      <c r="F33" s="204">
        <f>$M$30*H33/$G$30</f>
        <v>474.60280280530111</v>
      </c>
      <c r="G33" s="4750"/>
      <c r="H33" s="269">
        <v>177.47</v>
      </c>
      <c r="I33" s="269"/>
      <c r="J33" s="269"/>
      <c r="K33" s="197"/>
      <c r="M33" s="1232"/>
      <c r="N33" s="345"/>
      <c r="O33" s="346"/>
      <c r="P33" s="346"/>
      <c r="Q33" s="346"/>
      <c r="R33" s="346"/>
      <c r="S33" s="346"/>
      <c r="T33" s="346"/>
      <c r="U33" s="345"/>
      <c r="V33" s="346"/>
      <c r="W33" s="346"/>
      <c r="X33" s="346"/>
      <c r="Y33" s="346"/>
      <c r="Z33" s="698"/>
      <c r="AA33" s="698"/>
      <c r="AB33" s="698"/>
      <c r="AC33" s="698"/>
      <c r="AD33" s="695"/>
      <c r="AE33" s="698"/>
      <c r="AF33" s="698"/>
      <c r="AG33" s="698"/>
      <c r="AH33" s="346"/>
      <c r="AI33" s="346"/>
      <c r="AJ33" s="346"/>
      <c r="AK33" s="346"/>
      <c r="AL33" s="346"/>
      <c r="AM33" s="346"/>
      <c r="AN33" s="346"/>
      <c r="AO33" s="346"/>
      <c r="AP33" s="346"/>
      <c r="AQ33" s="346"/>
      <c r="AR33" s="346"/>
      <c r="AS33" s="346"/>
      <c r="AT33" s="346"/>
      <c r="AU33" s="346"/>
      <c r="AV33" s="346"/>
      <c r="AW33" s="346"/>
      <c r="AX33" s="1211"/>
      <c r="AY33" s="1211"/>
      <c r="AZ33" s="1211"/>
      <c r="BA33" s="1211"/>
      <c r="BB33" s="1211"/>
      <c r="BC33" s="1211"/>
      <c r="BD33" s="1211"/>
      <c r="BE33" s="1211"/>
      <c r="BF33" s="1211"/>
      <c r="BG33" s="1211"/>
      <c r="BH33" s="1211"/>
      <c r="BI33" s="1211"/>
      <c r="BJ33" s="1211"/>
      <c r="BK33" s="1211"/>
      <c r="BL33" s="1211"/>
      <c r="BM33" s="1211"/>
      <c r="BN33" s="1211"/>
      <c r="BO33" s="1211"/>
      <c r="BP33" s="1211"/>
      <c r="BQ33" s="1211"/>
      <c r="BR33" s="1211"/>
      <c r="BS33" s="1211"/>
      <c r="BT33" s="1211"/>
      <c r="BU33" s="1211"/>
      <c r="BV33" s="1211"/>
      <c r="BW33" s="1211"/>
      <c r="BX33" s="1211"/>
      <c r="BY33" s="1211"/>
      <c r="BZ33" s="1211"/>
      <c r="CA33" s="1211"/>
      <c r="CB33" s="1211"/>
      <c r="CC33" s="1211"/>
      <c r="CD33" s="1211"/>
      <c r="CE33" s="1211"/>
      <c r="CF33" s="1211"/>
      <c r="CG33" s="1211"/>
      <c r="CH33" s="1211"/>
      <c r="CI33" s="1211"/>
      <c r="CJ33" s="1211"/>
      <c r="CK33" s="1211"/>
      <c r="CL33" s="1211"/>
      <c r="CM33" s="1211"/>
      <c r="CN33" s="1211"/>
      <c r="CO33" s="1211"/>
      <c r="CP33" s="1211"/>
      <c r="CQ33" s="1211"/>
      <c r="CR33" s="1211"/>
      <c r="CS33" s="1211"/>
      <c r="CT33" s="1211"/>
      <c r="CU33" s="1211"/>
      <c r="CV33" s="1211"/>
      <c r="CW33" s="1211"/>
      <c r="CX33" s="1211"/>
      <c r="CY33" s="1211"/>
      <c r="CZ33" s="1211"/>
      <c r="DA33" s="1211"/>
      <c r="DB33" s="1211"/>
      <c r="DC33" s="1211"/>
      <c r="DD33" s="1211"/>
      <c r="DE33" s="1211"/>
      <c r="DF33" s="919"/>
    </row>
    <row r="34" spans="1:110" ht="30" customHeight="1">
      <c r="A34" s="1341"/>
      <c r="B34" s="4763" t="s">
        <v>1111</v>
      </c>
      <c r="C34" s="523" t="s">
        <v>392</v>
      </c>
      <c r="D34" s="526" t="s">
        <v>440</v>
      </c>
      <c r="E34" s="171" t="s">
        <v>423</v>
      </c>
      <c r="F34" s="550">
        <f>M34</f>
        <v>3010</v>
      </c>
      <c r="G34" s="1973"/>
      <c r="H34" s="264">
        <v>1384.25</v>
      </c>
      <c r="I34" s="264"/>
      <c r="J34" s="264"/>
      <c r="K34" s="189"/>
      <c r="M34" s="1234">
        <f t="shared" ref="M34:M37" si="7">DE34-DD34</f>
        <v>3010</v>
      </c>
      <c r="N34" s="1093">
        <v>14186</v>
      </c>
      <c r="O34" s="1094">
        <v>16599</v>
      </c>
      <c r="P34" s="1094">
        <v>17864</v>
      </c>
      <c r="Q34" s="1095">
        <v>18427</v>
      </c>
      <c r="R34" s="1094">
        <v>18881</v>
      </c>
      <c r="S34" s="1094">
        <v>19858</v>
      </c>
      <c r="T34" s="1094">
        <v>21124</v>
      </c>
      <c r="U34" s="1093">
        <v>22543</v>
      </c>
      <c r="V34" s="1094">
        <v>23488</v>
      </c>
      <c r="W34" s="1094">
        <v>23894</v>
      </c>
      <c r="X34" s="1094">
        <v>24603</v>
      </c>
      <c r="Y34" s="1094">
        <v>26433</v>
      </c>
      <c r="Z34" s="1094">
        <v>29916</v>
      </c>
      <c r="AA34" s="1094">
        <v>32776</v>
      </c>
      <c r="AB34" s="1094">
        <v>34413</v>
      </c>
      <c r="AC34" s="1094">
        <v>35592</v>
      </c>
      <c r="AD34" s="1093">
        <v>36360</v>
      </c>
      <c r="AE34" s="1094">
        <v>37381</v>
      </c>
      <c r="AF34" s="1094">
        <v>39333</v>
      </c>
      <c r="AG34" s="1094">
        <v>41171</v>
      </c>
      <c r="AH34" s="1094">
        <v>42545</v>
      </c>
      <c r="AI34" s="1094">
        <v>43362</v>
      </c>
      <c r="AJ34" s="1094">
        <v>44101</v>
      </c>
      <c r="AK34" s="1094">
        <v>45957</v>
      </c>
      <c r="AL34" s="1094">
        <v>48017</v>
      </c>
      <c r="AM34" s="1094">
        <v>49324</v>
      </c>
      <c r="AN34" s="1094">
        <v>50147</v>
      </c>
      <c r="AO34" s="1094">
        <v>50492</v>
      </c>
      <c r="AP34" s="1094">
        <v>50989</v>
      </c>
      <c r="AQ34" s="1094">
        <v>52062</v>
      </c>
      <c r="AR34" s="1094">
        <v>53139</v>
      </c>
      <c r="AS34" s="1094">
        <v>54567</v>
      </c>
      <c r="AT34" s="1094">
        <v>55585</v>
      </c>
      <c r="AU34" s="1094">
        <v>56058</v>
      </c>
      <c r="AV34" s="1094">
        <v>56821</v>
      </c>
      <c r="AW34" s="1094">
        <v>58828</v>
      </c>
      <c r="AX34" s="1210">
        <v>61104</v>
      </c>
      <c r="AY34" s="1210">
        <v>62910</v>
      </c>
      <c r="AZ34" s="1210">
        <v>63348</v>
      </c>
      <c r="BA34" s="1210">
        <v>63655</v>
      </c>
      <c r="BB34" s="1210">
        <v>64170</v>
      </c>
      <c r="BC34" s="1210">
        <v>65043</v>
      </c>
      <c r="BD34" s="1210">
        <v>66170</v>
      </c>
      <c r="BE34" s="1210">
        <v>67223</v>
      </c>
      <c r="BF34" s="1210">
        <v>68169</v>
      </c>
      <c r="BG34" s="1210">
        <v>68747</v>
      </c>
      <c r="BH34" s="1210">
        <v>69247</v>
      </c>
      <c r="BI34" s="1210">
        <v>71274</v>
      </c>
      <c r="BJ34" s="1210">
        <v>73548</v>
      </c>
      <c r="BK34" s="1210">
        <v>75418</v>
      </c>
      <c r="BL34" s="1210">
        <v>76738</v>
      </c>
      <c r="BM34" s="1210">
        <v>77324</v>
      </c>
      <c r="BN34" s="1210">
        <v>78192</v>
      </c>
      <c r="BO34" s="1210">
        <v>79455</v>
      </c>
      <c r="BP34" s="1210">
        <v>81548</v>
      </c>
      <c r="BQ34" s="1210">
        <v>83890</v>
      </c>
      <c r="BR34" s="1210">
        <v>85207</v>
      </c>
      <c r="BS34" s="1210">
        <v>85763</v>
      </c>
      <c r="BT34" s="1210">
        <v>86260</v>
      </c>
      <c r="BU34" s="1210">
        <v>89526</v>
      </c>
      <c r="BV34" s="1210">
        <v>92417</v>
      </c>
      <c r="BW34" s="1210">
        <v>94829</v>
      </c>
      <c r="BX34" s="1210">
        <v>96340</v>
      </c>
      <c r="BY34" s="1210">
        <v>96499</v>
      </c>
      <c r="BZ34" s="1210">
        <v>97359</v>
      </c>
      <c r="CA34" s="1210">
        <v>98564</v>
      </c>
      <c r="CB34" s="1210">
        <v>100308</v>
      </c>
      <c r="CC34" s="1210">
        <v>102233</v>
      </c>
      <c r="CD34" s="1210">
        <v>103350</v>
      </c>
      <c r="CE34" s="1210">
        <v>104028</v>
      </c>
      <c r="CF34" s="1210">
        <v>105297</v>
      </c>
      <c r="CG34" s="1210">
        <v>107719</v>
      </c>
      <c r="CH34" s="1210">
        <v>110885</v>
      </c>
      <c r="CI34" s="1210">
        <v>112733</v>
      </c>
      <c r="CJ34" s="1210">
        <v>114256</v>
      </c>
      <c r="CK34" s="1210">
        <v>114732</v>
      </c>
      <c r="CL34" s="1210">
        <v>115496</v>
      </c>
      <c r="CM34" s="1210">
        <v>116627</v>
      </c>
      <c r="CN34" s="1210">
        <v>118425</v>
      </c>
      <c r="CO34" s="1210">
        <v>120251</v>
      </c>
      <c r="CP34" s="1210">
        <v>122358</v>
      </c>
      <c r="CQ34" s="1210">
        <v>123223</v>
      </c>
      <c r="CR34" s="1210">
        <v>124334</v>
      </c>
      <c r="CS34" s="1210">
        <v>128311</v>
      </c>
      <c r="CT34" s="1210">
        <v>132900</v>
      </c>
      <c r="CU34" s="1210">
        <v>136429</v>
      </c>
      <c r="CV34" s="1210">
        <v>137459</v>
      </c>
      <c r="CW34" s="1210">
        <v>138328</v>
      </c>
      <c r="CX34" s="1210">
        <v>138897</v>
      </c>
      <c r="CY34" s="1210">
        <v>140487</v>
      </c>
      <c r="CZ34" s="1210">
        <v>143239</v>
      </c>
      <c r="DA34" s="1210">
        <v>145757</v>
      </c>
      <c r="DB34" s="1210">
        <v>147835</v>
      </c>
      <c r="DC34" s="1210">
        <v>148933</v>
      </c>
      <c r="DD34" s="1210">
        <v>150105</v>
      </c>
      <c r="DE34" s="1210">
        <v>153115</v>
      </c>
      <c r="DF34" s="198" t="s">
        <v>431</v>
      </c>
    </row>
    <row r="35" spans="1:110" ht="30" customHeight="1">
      <c r="A35" s="536"/>
      <c r="B35" s="4764"/>
      <c r="C35" s="524" t="s">
        <v>392</v>
      </c>
      <c r="D35" s="527" t="s">
        <v>440</v>
      </c>
      <c r="E35" s="166" t="s">
        <v>424</v>
      </c>
      <c r="F35" s="199">
        <f>M35</f>
        <v>3682</v>
      </c>
      <c r="G35" s="1978"/>
      <c r="H35" s="265">
        <v>738.37</v>
      </c>
      <c r="I35" s="265"/>
      <c r="J35" s="265"/>
      <c r="K35" s="190"/>
      <c r="M35" s="1232">
        <f t="shared" si="7"/>
        <v>3682</v>
      </c>
      <c r="N35" s="679">
        <v>19136</v>
      </c>
      <c r="O35" s="347">
        <v>22172</v>
      </c>
      <c r="P35" s="347">
        <v>23288</v>
      </c>
      <c r="Q35" s="220">
        <v>23575</v>
      </c>
      <c r="R35" s="347">
        <v>24251</v>
      </c>
      <c r="S35" s="347">
        <v>25496</v>
      </c>
      <c r="T35" s="347">
        <v>27101</v>
      </c>
      <c r="U35" s="679">
        <v>29084</v>
      </c>
      <c r="V35" s="347">
        <v>30356</v>
      </c>
      <c r="W35" s="347">
        <v>31003</v>
      </c>
      <c r="X35" s="347">
        <v>31594</v>
      </c>
      <c r="Y35" s="347">
        <v>33075</v>
      </c>
      <c r="Z35" s="347">
        <v>35433</v>
      </c>
      <c r="AA35" s="347">
        <v>36082</v>
      </c>
      <c r="AB35" s="347">
        <v>36270</v>
      </c>
      <c r="AC35" s="347">
        <v>36571</v>
      </c>
      <c r="AD35" s="679">
        <v>37357</v>
      </c>
      <c r="AE35" s="347">
        <v>38520</v>
      </c>
      <c r="AF35" s="347">
        <v>41214</v>
      </c>
      <c r="AG35" s="347">
        <v>44454</v>
      </c>
      <c r="AH35" s="347">
        <v>46719</v>
      </c>
      <c r="AI35" s="347">
        <v>47789</v>
      </c>
      <c r="AJ35" s="347">
        <v>48949</v>
      </c>
      <c r="AK35" s="347">
        <v>52811</v>
      </c>
      <c r="AL35" s="347">
        <v>55898</v>
      </c>
      <c r="AM35" s="347">
        <v>58001</v>
      </c>
      <c r="AN35" s="347">
        <v>59646</v>
      </c>
      <c r="AO35" s="347">
        <v>60513</v>
      </c>
      <c r="AP35" s="347">
        <v>61544</v>
      </c>
      <c r="AQ35" s="347">
        <v>63969</v>
      </c>
      <c r="AR35" s="347">
        <v>66165</v>
      </c>
      <c r="AS35" s="347">
        <v>69331</v>
      </c>
      <c r="AT35" s="347">
        <v>71465</v>
      </c>
      <c r="AU35" s="347">
        <v>72345</v>
      </c>
      <c r="AV35" s="347">
        <v>73116</v>
      </c>
      <c r="AW35" s="347">
        <v>77463</v>
      </c>
      <c r="AX35" s="1212">
        <v>81355</v>
      </c>
      <c r="AY35" s="1212">
        <v>83857</v>
      </c>
      <c r="AZ35" s="1212">
        <v>84207</v>
      </c>
      <c r="BA35" s="1212">
        <v>84665</v>
      </c>
      <c r="BB35" s="1212">
        <v>85863</v>
      </c>
      <c r="BC35" s="1212">
        <v>87659</v>
      </c>
      <c r="BD35" s="1212">
        <v>90640</v>
      </c>
      <c r="BE35" s="1212">
        <v>93618</v>
      </c>
      <c r="BF35" s="1212">
        <v>95844</v>
      </c>
      <c r="BG35" s="1212">
        <v>97010</v>
      </c>
      <c r="BH35" s="1212">
        <v>97896</v>
      </c>
      <c r="BI35" s="1212">
        <v>101446</v>
      </c>
      <c r="BJ35" s="1212">
        <v>104992</v>
      </c>
      <c r="BK35" s="1212">
        <v>107992</v>
      </c>
      <c r="BL35" s="1212">
        <v>109334</v>
      </c>
      <c r="BM35" s="1212">
        <v>109589</v>
      </c>
      <c r="BN35" s="1212">
        <v>110823</v>
      </c>
      <c r="BO35" s="1212">
        <v>112884</v>
      </c>
      <c r="BP35" s="1212">
        <v>115966</v>
      </c>
      <c r="BQ35" s="1212">
        <v>119506</v>
      </c>
      <c r="BR35" s="1212">
        <v>121465</v>
      </c>
      <c r="BS35" s="1212">
        <v>122611</v>
      </c>
      <c r="BT35" s="1212">
        <v>123000</v>
      </c>
      <c r="BU35" s="1212">
        <v>127130</v>
      </c>
      <c r="BV35" s="1212">
        <v>129130</v>
      </c>
      <c r="BW35" s="1212">
        <v>133004</v>
      </c>
      <c r="BX35" s="1212">
        <v>134240</v>
      </c>
      <c r="BY35" s="1212">
        <v>134341</v>
      </c>
      <c r="BZ35" s="1212">
        <v>135830</v>
      </c>
      <c r="CA35" s="1212">
        <v>137553</v>
      </c>
      <c r="CB35" s="1212">
        <v>140344</v>
      </c>
      <c r="CC35" s="1212">
        <v>143309</v>
      </c>
      <c r="CD35" s="1212">
        <v>145386</v>
      </c>
      <c r="CE35" s="1212">
        <v>146272</v>
      </c>
      <c r="CF35" s="1212">
        <v>148905</v>
      </c>
      <c r="CG35" s="1212">
        <v>153226</v>
      </c>
      <c r="CH35" s="1212">
        <v>158621</v>
      </c>
      <c r="CI35" s="1212">
        <v>161809</v>
      </c>
      <c r="CJ35" s="1212">
        <v>164000</v>
      </c>
      <c r="CK35" s="1212">
        <v>164469</v>
      </c>
      <c r="CL35" s="1212">
        <v>165456</v>
      </c>
      <c r="CM35" s="1212">
        <v>167071</v>
      </c>
      <c r="CN35" s="1212">
        <v>169386</v>
      </c>
      <c r="CO35" s="1212">
        <v>171604</v>
      </c>
      <c r="CP35" s="1212">
        <v>173506</v>
      </c>
      <c r="CQ35" s="1212">
        <v>174674</v>
      </c>
      <c r="CR35" s="1212">
        <v>175048</v>
      </c>
      <c r="CS35" s="1212">
        <v>177040</v>
      </c>
      <c r="CT35" s="1212">
        <v>179270</v>
      </c>
      <c r="CU35" s="1212">
        <v>182183</v>
      </c>
      <c r="CV35" s="1212">
        <v>183330</v>
      </c>
      <c r="CW35" s="1212">
        <v>183763</v>
      </c>
      <c r="CX35" s="1212">
        <v>184841</v>
      </c>
      <c r="CY35" s="1212">
        <v>186455</v>
      </c>
      <c r="CZ35" s="1212">
        <v>188454</v>
      </c>
      <c r="DA35" s="1212">
        <v>190962</v>
      </c>
      <c r="DB35" s="1212">
        <v>193632</v>
      </c>
      <c r="DC35" s="1212">
        <v>195130</v>
      </c>
      <c r="DD35" s="1212">
        <v>195977</v>
      </c>
      <c r="DE35" s="1212">
        <v>199659</v>
      </c>
      <c r="DF35" s="208" t="s">
        <v>435</v>
      </c>
    </row>
    <row r="36" spans="1:110" ht="30" customHeight="1">
      <c r="A36" s="536"/>
      <c r="B36" s="4764"/>
      <c r="C36" s="248" t="s">
        <v>413</v>
      </c>
      <c r="D36" s="186" t="s">
        <v>375</v>
      </c>
      <c r="E36" s="772" t="s">
        <v>2965</v>
      </c>
      <c r="F36" s="204">
        <f>M36</f>
        <v>3072</v>
      </c>
      <c r="G36" s="1982"/>
      <c r="H36" s="263">
        <v>2145.6999999999998</v>
      </c>
      <c r="I36" s="263"/>
      <c r="J36" s="263"/>
      <c r="K36" s="197"/>
      <c r="M36" s="1232">
        <f t="shared" si="7"/>
        <v>3072</v>
      </c>
      <c r="N36" s="679">
        <v>20925</v>
      </c>
      <c r="O36" s="347">
        <v>25655</v>
      </c>
      <c r="P36" s="347">
        <v>27754</v>
      </c>
      <c r="Q36" s="220">
        <v>28304</v>
      </c>
      <c r="R36" s="347">
        <v>28783</v>
      </c>
      <c r="S36" s="347">
        <v>30119</v>
      </c>
      <c r="T36" s="347">
        <v>32079</v>
      </c>
      <c r="U36" s="679">
        <v>34581</v>
      </c>
      <c r="V36" s="347">
        <v>35625</v>
      </c>
      <c r="W36" s="347">
        <v>35896</v>
      </c>
      <c r="X36" s="347">
        <v>35995</v>
      </c>
      <c r="Y36" s="347">
        <v>36085</v>
      </c>
      <c r="Z36" s="671">
        <v>36085</v>
      </c>
      <c r="AA36" s="347">
        <v>36085</v>
      </c>
      <c r="AB36" s="347">
        <v>38310</v>
      </c>
      <c r="AC36" s="347">
        <v>39471</v>
      </c>
      <c r="AD36" s="679">
        <v>40869</v>
      </c>
      <c r="AE36" s="347">
        <v>43760</v>
      </c>
      <c r="AF36" s="347">
        <v>48278</v>
      </c>
      <c r="AG36" s="347">
        <v>53222</v>
      </c>
      <c r="AH36" s="347">
        <v>56420</v>
      </c>
      <c r="AI36" s="347">
        <v>58511</v>
      </c>
      <c r="AJ36" s="347">
        <v>59496</v>
      </c>
      <c r="AK36" s="347">
        <v>62529</v>
      </c>
      <c r="AL36" s="347">
        <v>67263</v>
      </c>
      <c r="AM36" s="347">
        <v>70587</v>
      </c>
      <c r="AN36" s="347">
        <v>71975</v>
      </c>
      <c r="AO36" s="347">
        <v>72272</v>
      </c>
      <c r="AP36" s="347">
        <v>74520</v>
      </c>
      <c r="AQ36" s="347">
        <v>78550</v>
      </c>
      <c r="AR36" s="347">
        <v>82699</v>
      </c>
      <c r="AS36" s="347">
        <v>87474</v>
      </c>
      <c r="AT36" s="347">
        <v>90943</v>
      </c>
      <c r="AU36" s="347">
        <v>92373</v>
      </c>
      <c r="AV36" s="347">
        <v>93072</v>
      </c>
      <c r="AW36" s="347">
        <v>97985</v>
      </c>
      <c r="AX36" s="1212">
        <v>104238</v>
      </c>
      <c r="AY36" s="1212">
        <v>108858</v>
      </c>
      <c r="AZ36" s="1212">
        <v>110095</v>
      </c>
      <c r="BA36" s="1212">
        <v>110881</v>
      </c>
      <c r="BB36" s="1212">
        <v>112842</v>
      </c>
      <c r="BC36" s="1212">
        <v>116259</v>
      </c>
      <c r="BD36" s="1212">
        <v>120906</v>
      </c>
      <c r="BE36" s="1212">
        <v>125201</v>
      </c>
      <c r="BF36" s="1212">
        <v>128821</v>
      </c>
      <c r="BG36" s="1212">
        <v>131050</v>
      </c>
      <c r="BH36" s="1212">
        <v>131899</v>
      </c>
      <c r="BI36" s="1212">
        <v>134735</v>
      </c>
      <c r="BJ36" s="1212">
        <v>140119</v>
      </c>
      <c r="BK36" s="1212">
        <v>144843</v>
      </c>
      <c r="BL36" s="1212">
        <v>146334</v>
      </c>
      <c r="BM36" s="1212">
        <v>147674</v>
      </c>
      <c r="BN36" s="1212">
        <v>150183</v>
      </c>
      <c r="BO36" s="1212">
        <v>153861</v>
      </c>
      <c r="BP36" s="1212">
        <v>158285</v>
      </c>
      <c r="BQ36" s="1212">
        <v>163346</v>
      </c>
      <c r="BR36" s="1212">
        <v>166669</v>
      </c>
      <c r="BS36" s="1212">
        <v>168805</v>
      </c>
      <c r="BT36" s="1212">
        <v>169812</v>
      </c>
      <c r="BU36" s="1212">
        <v>175105</v>
      </c>
      <c r="BV36" s="1212">
        <v>180454</v>
      </c>
      <c r="BW36" s="1212">
        <v>183511</v>
      </c>
      <c r="BX36" s="1212">
        <v>184302</v>
      </c>
      <c r="BY36" s="1212">
        <v>185945</v>
      </c>
      <c r="BZ36" s="1212">
        <v>189254</v>
      </c>
      <c r="CA36" s="1212">
        <v>192649</v>
      </c>
      <c r="CB36" s="1212">
        <v>197473</v>
      </c>
      <c r="CC36" s="1212">
        <v>202548</v>
      </c>
      <c r="CD36" s="1212">
        <v>205970</v>
      </c>
      <c r="CE36" s="1212">
        <v>208614</v>
      </c>
      <c r="CF36" s="1212">
        <v>209625</v>
      </c>
      <c r="CG36" s="1212">
        <v>212162</v>
      </c>
      <c r="CH36" s="1212">
        <v>214894</v>
      </c>
      <c r="CI36" s="1212">
        <v>215885</v>
      </c>
      <c r="CJ36" s="1212">
        <v>216333</v>
      </c>
      <c r="CK36" s="1212">
        <v>217438</v>
      </c>
      <c r="CL36" s="1212">
        <v>219888</v>
      </c>
      <c r="CM36" s="1212">
        <v>223180</v>
      </c>
      <c r="CN36" s="1212">
        <v>228220</v>
      </c>
      <c r="CO36" s="1212">
        <v>232991</v>
      </c>
      <c r="CP36" s="1212">
        <v>236826</v>
      </c>
      <c r="CQ36" s="1212">
        <v>239336</v>
      </c>
      <c r="CR36" s="1212">
        <v>240309</v>
      </c>
      <c r="CS36" s="1212">
        <v>242289</v>
      </c>
      <c r="CT36" s="1212">
        <v>245166</v>
      </c>
      <c r="CU36" s="1212">
        <v>248607</v>
      </c>
      <c r="CV36" s="1212">
        <v>249405</v>
      </c>
      <c r="CW36" s="1212">
        <v>249996</v>
      </c>
      <c r="CX36" s="1212">
        <v>251830</v>
      </c>
      <c r="CY36" s="1212">
        <v>255286</v>
      </c>
      <c r="CZ36" s="1212">
        <v>260210</v>
      </c>
      <c r="DA36" s="1212">
        <v>264304</v>
      </c>
      <c r="DB36" s="1212">
        <v>268307</v>
      </c>
      <c r="DC36" s="1212">
        <v>270032</v>
      </c>
      <c r="DD36" s="1212">
        <v>270292</v>
      </c>
      <c r="DE36" s="1212">
        <v>273364</v>
      </c>
      <c r="DF36" s="208" t="s">
        <v>427</v>
      </c>
    </row>
    <row r="37" spans="1:110" ht="30" customHeight="1">
      <c r="A37" s="1092" t="s">
        <v>206</v>
      </c>
      <c r="B37" s="4764"/>
      <c r="C37" s="4742" t="s">
        <v>432</v>
      </c>
      <c r="D37" s="4748" t="s">
        <v>437</v>
      </c>
      <c r="E37" s="668" t="s">
        <v>3633</v>
      </c>
      <c r="F37" s="550">
        <f>$M$37*H37/$G$37</f>
        <v>39.959526159921033</v>
      </c>
      <c r="G37" s="4739">
        <f>SUM(H37:H38)</f>
        <v>10.129999999999999</v>
      </c>
      <c r="H37" s="264">
        <v>1.03</v>
      </c>
      <c r="I37" s="264"/>
      <c r="J37" s="264"/>
      <c r="K37" s="189"/>
      <c r="M37" s="1232">
        <f t="shared" si="7"/>
        <v>393</v>
      </c>
      <c r="N37" s="679">
        <v>39698</v>
      </c>
      <c r="O37" s="347">
        <v>44693</v>
      </c>
      <c r="P37" s="347">
        <v>47167</v>
      </c>
      <c r="Q37" s="220">
        <v>47660</v>
      </c>
      <c r="R37" s="347">
        <v>48121</v>
      </c>
      <c r="S37" s="347">
        <v>50965</v>
      </c>
      <c r="T37" s="347">
        <v>56197</v>
      </c>
      <c r="U37" s="679">
        <v>62290</v>
      </c>
      <c r="V37" s="347">
        <v>66157</v>
      </c>
      <c r="W37" s="347">
        <v>67028</v>
      </c>
      <c r="X37" s="347">
        <v>68083</v>
      </c>
      <c r="Y37" s="347">
        <v>71656</v>
      </c>
      <c r="Z37" s="347">
        <v>77366</v>
      </c>
      <c r="AA37" s="347">
        <v>80958</v>
      </c>
      <c r="AB37" s="347">
        <v>83464</v>
      </c>
      <c r="AC37" s="347">
        <v>84699</v>
      </c>
      <c r="AD37" s="679">
        <v>86020</v>
      </c>
      <c r="AE37" s="347">
        <v>89312</v>
      </c>
      <c r="AF37" s="347">
        <v>93871</v>
      </c>
      <c r="AG37" s="347">
        <v>98630</v>
      </c>
      <c r="AH37" s="347">
        <v>102092</v>
      </c>
      <c r="AI37" s="347">
        <v>104363</v>
      </c>
      <c r="AJ37" s="347">
        <v>105963</v>
      </c>
      <c r="AK37" s="347">
        <v>109765</v>
      </c>
      <c r="AL37" s="347">
        <v>114142</v>
      </c>
      <c r="AM37" s="347">
        <v>117702</v>
      </c>
      <c r="AN37" s="347">
        <v>119325</v>
      </c>
      <c r="AO37" s="347">
        <v>119706</v>
      </c>
      <c r="AP37" s="347">
        <v>120105</v>
      </c>
      <c r="AQ37" s="347">
        <v>123379</v>
      </c>
      <c r="AR37" s="347">
        <v>126774</v>
      </c>
      <c r="AS37" s="347">
        <v>130995</v>
      </c>
      <c r="AT37" s="347">
        <v>134484</v>
      </c>
      <c r="AU37" s="347">
        <v>136023</v>
      </c>
      <c r="AV37" s="347">
        <v>136793</v>
      </c>
      <c r="AW37" s="347">
        <v>141282</v>
      </c>
      <c r="AX37" s="1212">
        <v>146302</v>
      </c>
      <c r="AY37" s="1212">
        <v>150362</v>
      </c>
      <c r="AZ37" s="1212">
        <v>153140</v>
      </c>
      <c r="BA37" s="1212">
        <v>153626</v>
      </c>
      <c r="BB37" s="1212">
        <v>154430</v>
      </c>
      <c r="BC37" s="1212">
        <v>157188</v>
      </c>
      <c r="BD37" s="1212">
        <v>161291</v>
      </c>
      <c r="BE37" s="1212">
        <v>165021</v>
      </c>
      <c r="BF37" s="1212">
        <v>168456</v>
      </c>
      <c r="BG37" s="1212">
        <v>170620</v>
      </c>
      <c r="BH37" s="1212">
        <v>171501</v>
      </c>
      <c r="BI37" s="1212">
        <v>175984</v>
      </c>
      <c r="BJ37" s="1212">
        <v>181428</v>
      </c>
      <c r="BK37" s="1212">
        <v>185998</v>
      </c>
      <c r="BL37" s="1212">
        <v>189101</v>
      </c>
      <c r="BM37" s="1212">
        <v>190331</v>
      </c>
      <c r="BN37" s="1212">
        <v>192327</v>
      </c>
      <c r="BO37" s="1212">
        <v>195293</v>
      </c>
      <c r="BP37" s="1212">
        <v>198858</v>
      </c>
      <c r="BQ37" s="1212">
        <v>203202</v>
      </c>
      <c r="BR37" s="1212">
        <v>206575</v>
      </c>
      <c r="BS37" s="1212">
        <v>208370</v>
      </c>
      <c r="BT37" s="1212">
        <v>208854</v>
      </c>
      <c r="BU37" s="1212">
        <v>213205</v>
      </c>
      <c r="BV37" s="1212">
        <v>217943</v>
      </c>
      <c r="BW37" s="1212">
        <v>221607</v>
      </c>
      <c r="BX37" s="1212">
        <v>223265</v>
      </c>
      <c r="BY37" s="1212">
        <v>223642</v>
      </c>
      <c r="BZ37" s="1212">
        <v>225302</v>
      </c>
      <c r="CA37" s="1212">
        <v>228250</v>
      </c>
      <c r="CB37" s="1212">
        <v>232451</v>
      </c>
      <c r="CC37" s="1212">
        <v>236785</v>
      </c>
      <c r="CD37" s="1212">
        <v>240007</v>
      </c>
      <c r="CE37" s="1212">
        <v>242667</v>
      </c>
      <c r="CF37" s="1212">
        <v>244983</v>
      </c>
      <c r="CG37" s="1212">
        <v>249179</v>
      </c>
      <c r="CH37" s="1212">
        <v>254143</v>
      </c>
      <c r="CI37" s="1212">
        <v>257479</v>
      </c>
      <c r="CJ37" s="1212">
        <v>260783</v>
      </c>
      <c r="CK37" s="1212">
        <v>262077</v>
      </c>
      <c r="CL37" s="1212">
        <v>263498</v>
      </c>
      <c r="CM37" s="1212">
        <v>266510</v>
      </c>
      <c r="CN37" s="1212">
        <v>271222</v>
      </c>
      <c r="CO37" s="1212">
        <v>276859</v>
      </c>
      <c r="CP37" s="1212">
        <v>280601</v>
      </c>
      <c r="CQ37" s="1212">
        <v>282180</v>
      </c>
      <c r="CR37" s="1212">
        <v>283421</v>
      </c>
      <c r="CS37" s="1212">
        <v>288225</v>
      </c>
      <c r="CT37" s="1212">
        <v>294272</v>
      </c>
      <c r="CU37" s="1212">
        <v>299704</v>
      </c>
      <c r="CV37" s="1212">
        <v>302088</v>
      </c>
      <c r="CW37" s="1212">
        <v>303175</v>
      </c>
      <c r="CX37" s="1212">
        <v>304042</v>
      </c>
      <c r="CY37" s="1212">
        <v>306789</v>
      </c>
      <c r="CZ37" s="1212">
        <v>312051</v>
      </c>
      <c r="DA37" s="1212">
        <v>316808</v>
      </c>
      <c r="DB37" s="1212">
        <v>316808</v>
      </c>
      <c r="DC37" s="1212">
        <v>317600</v>
      </c>
      <c r="DD37" s="1212">
        <v>317600</v>
      </c>
      <c r="DE37" s="1212">
        <v>317993</v>
      </c>
      <c r="DF37" s="208" t="s">
        <v>433</v>
      </c>
    </row>
    <row r="38" spans="1:110" ht="30" customHeight="1">
      <c r="A38" s="536"/>
      <c r="B38" s="4764"/>
      <c r="C38" s="4743"/>
      <c r="D38" s="4738"/>
      <c r="E38" s="670" t="s">
        <v>3634</v>
      </c>
      <c r="F38" s="200">
        <f>$M$37*H38/$G$37</f>
        <v>353.04047384007896</v>
      </c>
      <c r="G38" s="4741"/>
      <c r="H38" s="263">
        <v>9.1</v>
      </c>
      <c r="I38" s="263"/>
      <c r="J38" s="263"/>
      <c r="K38" s="191"/>
      <c r="M38" s="1232"/>
      <c r="N38" s="345"/>
      <c r="O38" s="346"/>
      <c r="P38" s="346"/>
      <c r="Q38" s="346"/>
      <c r="R38" s="346"/>
      <c r="S38" s="346"/>
      <c r="T38" s="346"/>
      <c r="U38" s="345"/>
      <c r="V38" s="346"/>
      <c r="W38" s="346"/>
      <c r="X38" s="346"/>
      <c r="Y38" s="346"/>
      <c r="Z38" s="346"/>
      <c r="AA38" s="346"/>
      <c r="AB38" s="698"/>
      <c r="AC38" s="698"/>
      <c r="AD38" s="695"/>
      <c r="AE38" s="698"/>
      <c r="AF38" s="346"/>
      <c r="AG38" s="346"/>
      <c r="AH38" s="346"/>
      <c r="AI38" s="346"/>
      <c r="AJ38" s="346"/>
      <c r="AK38" s="346"/>
      <c r="AL38" s="346"/>
      <c r="AM38" s="346"/>
      <c r="AN38" s="346"/>
      <c r="AO38" s="346"/>
      <c r="AP38" s="346"/>
      <c r="AQ38" s="346"/>
      <c r="AR38" s="346"/>
      <c r="AS38" s="346"/>
      <c r="AT38" s="346"/>
      <c r="AU38" s="346"/>
      <c r="AV38" s="346"/>
      <c r="AW38" s="346"/>
      <c r="AX38" s="1211"/>
      <c r="AY38" s="1211"/>
      <c r="AZ38" s="1211"/>
      <c r="BA38" s="1211"/>
      <c r="BB38" s="1211"/>
      <c r="BC38" s="1211"/>
      <c r="BD38" s="1211"/>
      <c r="BE38" s="1211"/>
      <c r="BF38" s="1211"/>
      <c r="BG38" s="1211"/>
      <c r="BH38" s="1211"/>
      <c r="BI38" s="1211"/>
      <c r="BJ38" s="1211"/>
      <c r="BK38" s="1211"/>
      <c r="BL38" s="1211"/>
      <c r="BM38" s="1211"/>
      <c r="BN38" s="1211"/>
      <c r="BO38" s="1211"/>
      <c r="BP38" s="1211"/>
      <c r="BQ38" s="1211"/>
      <c r="BR38" s="1211"/>
      <c r="BS38" s="1211"/>
      <c r="BT38" s="1211"/>
      <c r="BU38" s="1211"/>
      <c r="BV38" s="1211"/>
      <c r="BW38" s="1211"/>
      <c r="BX38" s="1211"/>
      <c r="BY38" s="1211"/>
      <c r="BZ38" s="1211"/>
      <c r="CA38" s="1211"/>
      <c r="CB38" s="1211"/>
      <c r="CC38" s="1211"/>
      <c r="CD38" s="1211"/>
      <c r="CE38" s="1211"/>
      <c r="CF38" s="1211"/>
      <c r="CG38" s="1211"/>
      <c r="CH38" s="1211"/>
      <c r="CI38" s="1211"/>
      <c r="CJ38" s="1211"/>
      <c r="CK38" s="1211"/>
      <c r="CL38" s="1211"/>
      <c r="CM38" s="1211"/>
      <c r="CN38" s="1211"/>
      <c r="CO38" s="1211"/>
      <c r="CP38" s="1211"/>
      <c r="CQ38" s="1211"/>
      <c r="CR38" s="1211"/>
      <c r="CS38" s="1211"/>
      <c r="CT38" s="1211"/>
      <c r="CU38" s="1211"/>
      <c r="CV38" s="1211"/>
      <c r="CW38" s="1211"/>
      <c r="CX38" s="1211"/>
      <c r="CY38" s="1211"/>
      <c r="CZ38" s="1211"/>
      <c r="DA38" s="1211"/>
      <c r="DB38" s="1211"/>
      <c r="DC38" s="1211"/>
      <c r="DD38" s="1211"/>
      <c r="DE38" s="1211"/>
      <c r="DF38" s="919"/>
    </row>
    <row r="39" spans="1:110" ht="30" customHeight="1">
      <c r="A39" s="536"/>
      <c r="B39" s="4764"/>
      <c r="C39" s="4742" t="s">
        <v>395</v>
      </c>
      <c r="D39" s="4748" t="s">
        <v>436</v>
      </c>
      <c r="E39" s="171" t="s">
        <v>865</v>
      </c>
      <c r="F39" s="550">
        <f>$M$39*H39/$G$39</f>
        <v>231.18452291959451</v>
      </c>
      <c r="G39" s="4739">
        <f>SUM(H39:H42)</f>
        <v>1337.72</v>
      </c>
      <c r="H39" s="264">
        <v>1073.82</v>
      </c>
      <c r="I39" s="264"/>
      <c r="J39" s="264"/>
      <c r="K39" s="189"/>
      <c r="M39" s="1232">
        <f>DD39-DC39</f>
        <v>288</v>
      </c>
      <c r="N39" s="679">
        <v>33878</v>
      </c>
      <c r="O39" s="347">
        <v>39940</v>
      </c>
      <c r="P39" s="347">
        <v>43206</v>
      </c>
      <c r="Q39" s="220">
        <v>44519</v>
      </c>
      <c r="R39" s="347">
        <v>45763</v>
      </c>
      <c r="S39" s="347">
        <v>48297</v>
      </c>
      <c r="T39" s="347">
        <v>51998</v>
      </c>
      <c r="U39" s="679">
        <v>56065</v>
      </c>
      <c r="V39" s="347">
        <v>58140</v>
      </c>
      <c r="W39" s="347">
        <v>58499</v>
      </c>
      <c r="X39" s="347">
        <v>59837</v>
      </c>
      <c r="Y39" s="347">
        <v>63839</v>
      </c>
      <c r="Z39" s="347">
        <v>69586</v>
      </c>
      <c r="AA39" s="347">
        <v>73430</v>
      </c>
      <c r="AB39" s="347">
        <v>75275</v>
      </c>
      <c r="AC39" s="347">
        <v>76061</v>
      </c>
      <c r="AD39" s="679">
        <v>76908</v>
      </c>
      <c r="AE39" s="347">
        <v>79024</v>
      </c>
      <c r="AF39" s="347">
        <v>81792</v>
      </c>
      <c r="AG39" s="347">
        <v>84737</v>
      </c>
      <c r="AH39" s="347">
        <v>86772</v>
      </c>
      <c r="AI39" s="347">
        <v>87918</v>
      </c>
      <c r="AJ39" s="347">
        <v>88733</v>
      </c>
      <c r="AK39" s="347">
        <v>91975</v>
      </c>
      <c r="AL39" s="347">
        <v>96196</v>
      </c>
      <c r="AM39" s="347">
        <v>100088</v>
      </c>
      <c r="AN39" s="347">
        <v>102119</v>
      </c>
      <c r="AO39" s="347">
        <v>102857</v>
      </c>
      <c r="AP39" s="347">
        <v>103645</v>
      </c>
      <c r="AQ39" s="347">
        <v>106146</v>
      </c>
      <c r="AR39" s="347">
        <v>109110</v>
      </c>
      <c r="AS39" s="347">
        <v>113056</v>
      </c>
      <c r="AT39" s="347">
        <v>115841</v>
      </c>
      <c r="AU39" s="347">
        <v>116714</v>
      </c>
      <c r="AV39" s="347">
        <v>117157</v>
      </c>
      <c r="AW39" s="347">
        <v>121436</v>
      </c>
      <c r="AX39" s="1212">
        <v>126221</v>
      </c>
      <c r="AY39" s="1212">
        <v>129442</v>
      </c>
      <c r="AZ39" s="1212">
        <v>131288</v>
      </c>
      <c r="BA39" s="1212">
        <v>131567</v>
      </c>
      <c r="BB39" s="1212">
        <v>132374</v>
      </c>
      <c r="BC39" s="1212">
        <v>135102</v>
      </c>
      <c r="BD39" s="1212">
        <v>140071</v>
      </c>
      <c r="BE39" s="1212">
        <v>144817</v>
      </c>
      <c r="BF39" s="1212">
        <v>148198</v>
      </c>
      <c r="BG39" s="1212">
        <v>149810</v>
      </c>
      <c r="BH39" s="1212">
        <v>150204</v>
      </c>
      <c r="BI39" s="1212">
        <v>154495</v>
      </c>
      <c r="BJ39" s="1212">
        <v>160603</v>
      </c>
      <c r="BK39" s="1212">
        <v>166261</v>
      </c>
      <c r="BL39" s="1212">
        <v>169689</v>
      </c>
      <c r="BM39" s="1212">
        <v>170197</v>
      </c>
      <c r="BN39" s="1212">
        <v>171431</v>
      </c>
      <c r="BO39" s="1212">
        <v>175663</v>
      </c>
      <c r="BP39" s="1212">
        <v>181345</v>
      </c>
      <c r="BQ39" s="1212">
        <v>187805</v>
      </c>
      <c r="BR39" s="1212">
        <v>191743</v>
      </c>
      <c r="BS39" s="1212">
        <v>192728</v>
      </c>
      <c r="BT39" s="1212">
        <v>193143</v>
      </c>
      <c r="BU39" s="1212">
        <v>197576</v>
      </c>
      <c r="BV39" s="1212">
        <v>202268</v>
      </c>
      <c r="BW39" s="1212">
        <v>205611</v>
      </c>
      <c r="BX39" s="1212">
        <v>208181</v>
      </c>
      <c r="BY39" s="1212">
        <v>208453</v>
      </c>
      <c r="BZ39" s="1212">
        <v>210571</v>
      </c>
      <c r="CA39" s="1212">
        <v>214371</v>
      </c>
      <c r="CB39" s="1212">
        <v>219665</v>
      </c>
      <c r="CC39" s="1212">
        <v>225261</v>
      </c>
      <c r="CD39" s="1212">
        <v>229114</v>
      </c>
      <c r="CE39" s="1212">
        <v>230845</v>
      </c>
      <c r="CF39" s="1212">
        <v>233118</v>
      </c>
      <c r="CG39" s="1212">
        <v>238266</v>
      </c>
      <c r="CH39" s="1212">
        <v>243939</v>
      </c>
      <c r="CI39" s="1212">
        <v>246712</v>
      </c>
      <c r="CJ39" s="1212">
        <v>248804</v>
      </c>
      <c r="CK39" s="1212">
        <v>250164</v>
      </c>
      <c r="CL39" s="1212">
        <v>252779</v>
      </c>
      <c r="CM39" s="1212">
        <v>256717</v>
      </c>
      <c r="CN39" s="1212">
        <v>261600</v>
      </c>
      <c r="CO39" s="1212">
        <v>266893</v>
      </c>
      <c r="CP39" s="1212">
        <v>271042</v>
      </c>
      <c r="CQ39" s="1212">
        <v>273227</v>
      </c>
      <c r="CR39" s="1212">
        <v>274241</v>
      </c>
      <c r="CS39" s="1212">
        <v>277285</v>
      </c>
      <c r="CT39" s="1212">
        <v>281230</v>
      </c>
      <c r="CU39" s="1212">
        <v>285153</v>
      </c>
      <c r="CV39" s="1212">
        <v>286535</v>
      </c>
      <c r="CW39" s="1212">
        <v>287111</v>
      </c>
      <c r="CX39" s="1212">
        <v>288571</v>
      </c>
      <c r="CY39" s="1212">
        <v>291929</v>
      </c>
      <c r="CZ39" s="1212">
        <v>296943</v>
      </c>
      <c r="DA39" s="1212">
        <v>301365</v>
      </c>
      <c r="DB39" s="1212">
        <v>305512</v>
      </c>
      <c r="DC39" s="1212">
        <v>307381</v>
      </c>
      <c r="DD39" s="1212">
        <v>307669</v>
      </c>
      <c r="DE39" s="1212">
        <v>311178</v>
      </c>
      <c r="DF39" s="208" t="s">
        <v>419</v>
      </c>
    </row>
    <row r="40" spans="1:110" ht="30" customHeight="1">
      <c r="A40" s="536"/>
      <c r="B40" s="4764"/>
      <c r="C40" s="4744"/>
      <c r="D40" s="4737"/>
      <c r="E40" s="166" t="s">
        <v>1348</v>
      </c>
      <c r="F40" s="199">
        <f>$M$39*H40/$G$39</f>
        <v>16.642047663188109</v>
      </c>
      <c r="G40" s="4734"/>
      <c r="H40" s="265">
        <v>77.3</v>
      </c>
      <c r="I40" s="265"/>
      <c r="J40" s="265"/>
      <c r="K40" s="190"/>
      <c r="M40" s="1232"/>
      <c r="N40" s="345"/>
      <c r="O40" s="346"/>
      <c r="P40" s="346"/>
      <c r="Q40" s="346"/>
      <c r="R40" s="346"/>
      <c r="S40" s="346"/>
      <c r="T40" s="346"/>
      <c r="U40" s="345"/>
      <c r="V40" s="346"/>
      <c r="W40" s="346"/>
      <c r="X40" s="346"/>
      <c r="Y40" s="346"/>
      <c r="Z40" s="346"/>
      <c r="AA40" s="346"/>
      <c r="AB40" s="346"/>
      <c r="AC40" s="698"/>
      <c r="AD40" s="695"/>
      <c r="AE40" s="698"/>
      <c r="AF40" s="698"/>
      <c r="AG40" s="346"/>
      <c r="AH40" s="346"/>
      <c r="AI40" s="346"/>
      <c r="AJ40" s="346"/>
      <c r="AK40" s="346"/>
      <c r="AL40" s="346"/>
      <c r="AM40" s="346"/>
      <c r="AN40" s="346"/>
      <c r="AO40" s="346"/>
      <c r="AP40" s="346"/>
      <c r="AQ40" s="346"/>
      <c r="AR40" s="346"/>
      <c r="AS40" s="346"/>
      <c r="AT40" s="346"/>
      <c r="AU40" s="346"/>
      <c r="AV40" s="346"/>
      <c r="AW40" s="346"/>
      <c r="AX40" s="1211"/>
      <c r="AY40" s="1211"/>
      <c r="AZ40" s="1211"/>
      <c r="BA40" s="1211"/>
      <c r="BB40" s="1211"/>
      <c r="BC40" s="1211"/>
      <c r="BD40" s="1211"/>
      <c r="BE40" s="1211"/>
      <c r="BF40" s="1211"/>
      <c r="BG40" s="1211"/>
      <c r="BH40" s="1211"/>
      <c r="BI40" s="1211"/>
      <c r="BJ40" s="1211"/>
      <c r="BK40" s="1211"/>
      <c r="BL40" s="1211"/>
      <c r="BM40" s="1211"/>
      <c r="BN40" s="1211"/>
      <c r="BO40" s="1211"/>
      <c r="BP40" s="1211"/>
      <c r="BQ40" s="1211"/>
      <c r="BR40" s="1211"/>
      <c r="BS40" s="1211"/>
      <c r="BT40" s="1211"/>
      <c r="BU40" s="1211"/>
      <c r="BV40" s="1211"/>
      <c r="BW40" s="1211"/>
      <c r="BX40" s="1211"/>
      <c r="BY40" s="1211"/>
      <c r="BZ40" s="1211"/>
      <c r="CA40" s="1211"/>
      <c r="CB40" s="1211"/>
      <c r="CC40" s="1211"/>
      <c r="CD40" s="1211"/>
      <c r="CE40" s="1211"/>
      <c r="CF40" s="1211"/>
      <c r="CG40" s="1211"/>
      <c r="CH40" s="1211"/>
      <c r="CI40" s="1211"/>
      <c r="CJ40" s="1211"/>
      <c r="CK40" s="1211"/>
      <c r="CL40" s="1211"/>
      <c r="CM40" s="1211"/>
      <c r="CN40" s="1211"/>
      <c r="CO40" s="1211"/>
      <c r="CP40" s="1211"/>
      <c r="CQ40" s="1211"/>
      <c r="CR40" s="1211"/>
      <c r="CS40" s="1211"/>
      <c r="CT40" s="1211"/>
      <c r="CU40" s="1211"/>
      <c r="CV40" s="1211"/>
      <c r="CW40" s="1211"/>
      <c r="CX40" s="1211"/>
      <c r="CY40" s="1211"/>
      <c r="CZ40" s="1211"/>
      <c r="DA40" s="1211"/>
      <c r="DB40" s="1211"/>
      <c r="DC40" s="1211"/>
      <c r="DD40" s="1211"/>
      <c r="DE40" s="1211"/>
      <c r="DF40" s="919"/>
    </row>
    <row r="41" spans="1:110" ht="30" customHeight="1">
      <c r="A41" s="536"/>
      <c r="B41" s="4764"/>
      <c r="C41" s="4744"/>
      <c r="D41" s="4737"/>
      <c r="E41" s="166" t="s">
        <v>1349</v>
      </c>
      <c r="F41" s="199">
        <f>$M$39*H41/$G$39</f>
        <v>15.313697933797805</v>
      </c>
      <c r="G41" s="4734"/>
      <c r="H41" s="265">
        <v>71.13</v>
      </c>
      <c r="I41" s="265"/>
      <c r="J41" s="265"/>
      <c r="K41" s="190"/>
      <c r="M41" s="1232"/>
      <c r="N41" s="345"/>
      <c r="O41" s="346"/>
      <c r="P41" s="346"/>
      <c r="Q41" s="346"/>
      <c r="R41" s="346"/>
      <c r="S41" s="346"/>
      <c r="T41" s="346"/>
      <c r="U41" s="345"/>
      <c r="V41" s="346"/>
      <c r="W41" s="346"/>
      <c r="X41" s="346"/>
      <c r="Y41" s="346"/>
      <c r="Z41" s="346"/>
      <c r="AA41" s="346"/>
      <c r="AB41" s="346"/>
      <c r="AC41" s="698"/>
      <c r="AD41" s="695"/>
      <c r="AE41" s="698"/>
      <c r="AF41" s="698"/>
      <c r="AG41" s="346"/>
      <c r="AH41" s="346"/>
      <c r="AI41" s="346"/>
      <c r="AJ41" s="346"/>
      <c r="AK41" s="346"/>
      <c r="AL41" s="346"/>
      <c r="AM41" s="346"/>
      <c r="AN41" s="346"/>
      <c r="AO41" s="346"/>
      <c r="AP41" s="346"/>
      <c r="AQ41" s="346"/>
      <c r="AR41" s="346"/>
      <c r="AS41" s="346"/>
      <c r="AT41" s="346"/>
      <c r="AU41" s="346"/>
      <c r="AV41" s="346"/>
      <c r="AW41" s="346"/>
      <c r="AX41" s="1211"/>
      <c r="AY41" s="1211"/>
      <c r="AZ41" s="1211"/>
      <c r="BA41" s="1211"/>
      <c r="BB41" s="1211"/>
      <c r="BC41" s="1211"/>
      <c r="BD41" s="1211"/>
      <c r="BE41" s="1211"/>
      <c r="BF41" s="1211"/>
      <c r="BG41" s="1211"/>
      <c r="BH41" s="1211"/>
      <c r="BI41" s="1211"/>
      <c r="BJ41" s="1211"/>
      <c r="BK41" s="1211"/>
      <c r="BL41" s="1211"/>
      <c r="BM41" s="1211"/>
      <c r="BN41" s="1211"/>
      <c r="BO41" s="1211"/>
      <c r="BP41" s="1211"/>
      <c r="BQ41" s="1211"/>
      <c r="BR41" s="1211"/>
      <c r="BS41" s="1211"/>
      <c r="BT41" s="1211"/>
      <c r="BU41" s="1211"/>
      <c r="BV41" s="1211"/>
      <c r="BW41" s="1211"/>
      <c r="BX41" s="1211"/>
      <c r="BY41" s="1211"/>
      <c r="BZ41" s="1211"/>
      <c r="CA41" s="1211"/>
      <c r="CB41" s="1211"/>
      <c r="CC41" s="1211"/>
      <c r="CD41" s="1211"/>
      <c r="CE41" s="1211"/>
      <c r="CF41" s="1211"/>
      <c r="CG41" s="1211"/>
      <c r="CH41" s="1211"/>
      <c r="CI41" s="1211"/>
      <c r="CJ41" s="1211"/>
      <c r="CK41" s="1211"/>
      <c r="CL41" s="1211"/>
      <c r="CM41" s="1211"/>
      <c r="CN41" s="1211"/>
      <c r="CO41" s="1211"/>
      <c r="CP41" s="1211"/>
      <c r="CQ41" s="1211"/>
      <c r="CR41" s="1211"/>
      <c r="CS41" s="1211"/>
      <c r="CT41" s="1211"/>
      <c r="CU41" s="1211"/>
      <c r="CV41" s="1211"/>
      <c r="CW41" s="1211"/>
      <c r="CX41" s="1211"/>
      <c r="CY41" s="1211"/>
      <c r="CZ41" s="1211"/>
      <c r="DA41" s="1211"/>
      <c r="DB41" s="1211"/>
      <c r="DC41" s="1211"/>
      <c r="DD41" s="1211"/>
      <c r="DE41" s="1211"/>
      <c r="DF41" s="919"/>
    </row>
    <row r="42" spans="1:110" ht="30" customHeight="1">
      <c r="A42" s="536"/>
      <c r="B42" s="4764"/>
      <c r="C42" s="4743"/>
      <c r="D42" s="4738"/>
      <c r="E42" s="168" t="s">
        <v>2985</v>
      </c>
      <c r="F42" s="200">
        <f>$M$39*H42/$G$39</f>
        <v>24.859731483419548</v>
      </c>
      <c r="G42" s="4741"/>
      <c r="H42" s="263">
        <v>115.47</v>
      </c>
      <c r="I42" s="263"/>
      <c r="J42" s="263"/>
      <c r="K42" s="191"/>
      <c r="M42" s="1232"/>
      <c r="N42" s="345"/>
      <c r="O42" s="346"/>
      <c r="P42" s="346"/>
      <c r="Q42" s="346"/>
      <c r="R42" s="346"/>
      <c r="S42" s="346"/>
      <c r="T42" s="346"/>
      <c r="U42" s="345"/>
      <c r="V42" s="346"/>
      <c r="W42" s="346"/>
      <c r="X42" s="346"/>
      <c r="Y42" s="346"/>
      <c r="Z42" s="346"/>
      <c r="AA42" s="346"/>
      <c r="AB42" s="346"/>
      <c r="AC42" s="698"/>
      <c r="AD42" s="695"/>
      <c r="AE42" s="698"/>
      <c r="AF42" s="698"/>
      <c r="AG42" s="346"/>
      <c r="AH42" s="346"/>
      <c r="AI42" s="346"/>
      <c r="AJ42" s="346"/>
      <c r="AK42" s="346"/>
      <c r="AL42" s="346"/>
      <c r="AM42" s="346"/>
      <c r="AN42" s="346"/>
      <c r="AO42" s="346"/>
      <c r="AP42" s="346"/>
      <c r="AQ42" s="346"/>
      <c r="AR42" s="346"/>
      <c r="AS42" s="346"/>
      <c r="AT42" s="346"/>
      <c r="AU42" s="346"/>
      <c r="AV42" s="346"/>
      <c r="AW42" s="346"/>
      <c r="AX42" s="1211"/>
      <c r="AY42" s="1211"/>
      <c r="AZ42" s="1211"/>
      <c r="BA42" s="1211"/>
      <c r="BB42" s="1211"/>
      <c r="BC42" s="1211"/>
      <c r="BD42" s="1211"/>
      <c r="BE42" s="1211"/>
      <c r="BF42" s="1211"/>
      <c r="BG42" s="1211"/>
      <c r="BH42" s="1211"/>
      <c r="BI42" s="1211"/>
      <c r="BJ42" s="1211"/>
      <c r="BK42" s="1211"/>
      <c r="BL42" s="1211"/>
      <c r="BM42" s="1211"/>
      <c r="BN42" s="1211"/>
      <c r="BO42" s="1211"/>
      <c r="BP42" s="1211"/>
      <c r="BQ42" s="1211"/>
      <c r="BR42" s="1211"/>
      <c r="BS42" s="1211"/>
      <c r="BT42" s="1211"/>
      <c r="BU42" s="1211"/>
      <c r="BV42" s="1211"/>
      <c r="BW42" s="1211"/>
      <c r="BX42" s="1211"/>
      <c r="BY42" s="1211"/>
      <c r="BZ42" s="1211"/>
      <c r="CA42" s="1211"/>
      <c r="CB42" s="1211"/>
      <c r="CC42" s="1211"/>
      <c r="CD42" s="1211"/>
      <c r="CE42" s="1211"/>
      <c r="CF42" s="1211"/>
      <c r="CG42" s="1211"/>
      <c r="CH42" s="1211"/>
      <c r="CI42" s="1211"/>
      <c r="CJ42" s="1211"/>
      <c r="CK42" s="1211"/>
      <c r="CL42" s="1211"/>
      <c r="CM42" s="1211"/>
      <c r="CN42" s="1211"/>
      <c r="CO42" s="1211"/>
      <c r="CP42" s="1211"/>
      <c r="CQ42" s="1211"/>
      <c r="CR42" s="1211"/>
      <c r="CS42" s="1211"/>
      <c r="CT42" s="1211"/>
      <c r="CU42" s="1211"/>
      <c r="CV42" s="1211"/>
      <c r="CW42" s="1211"/>
      <c r="CX42" s="1211"/>
      <c r="CY42" s="1211"/>
      <c r="CZ42" s="1211"/>
      <c r="DA42" s="1211"/>
      <c r="DB42" s="1211"/>
      <c r="DC42" s="1211"/>
      <c r="DD42" s="1211"/>
      <c r="DE42" s="1211"/>
      <c r="DF42" s="919"/>
    </row>
    <row r="43" spans="1:110" ht="30" customHeight="1">
      <c r="A43" s="536"/>
      <c r="B43" s="4764"/>
      <c r="C43" s="4742" t="s">
        <v>430</v>
      </c>
      <c r="D43" s="4748" t="s">
        <v>426</v>
      </c>
      <c r="E43" s="771" t="s">
        <v>434</v>
      </c>
      <c r="F43" s="201">
        <f>$M$43*H43/$G$43</f>
        <v>386.079559057464</v>
      </c>
      <c r="G43" s="4749">
        <f>SUM(H43:H44)</f>
        <v>1879.6100000000001</v>
      </c>
      <c r="H43" s="264">
        <v>468.18</v>
      </c>
      <c r="I43" s="264"/>
      <c r="J43" s="264"/>
      <c r="K43" s="196"/>
      <c r="M43" s="1232">
        <f>DD43-DC43</f>
        <v>1550</v>
      </c>
      <c r="N43" s="679">
        <v>32052</v>
      </c>
      <c r="O43" s="347">
        <v>33796</v>
      </c>
      <c r="P43" s="347">
        <v>34452</v>
      </c>
      <c r="Q43" s="220">
        <v>36051</v>
      </c>
      <c r="R43" s="347">
        <v>38734</v>
      </c>
      <c r="S43" s="347">
        <v>42572</v>
      </c>
      <c r="T43" s="347">
        <v>47709</v>
      </c>
      <c r="U43" s="679">
        <v>54489</v>
      </c>
      <c r="V43" s="347">
        <v>58560</v>
      </c>
      <c r="W43" s="347">
        <v>61076</v>
      </c>
      <c r="X43" s="347">
        <v>62080</v>
      </c>
      <c r="Y43" s="347">
        <v>63562</v>
      </c>
      <c r="Z43" s="347">
        <v>66226</v>
      </c>
      <c r="AA43" s="347">
        <v>67708</v>
      </c>
      <c r="AB43" s="347">
        <v>68431</v>
      </c>
      <c r="AC43" s="347">
        <v>70185</v>
      </c>
      <c r="AD43" s="679">
        <v>72709</v>
      </c>
      <c r="AE43" s="347">
        <v>75887</v>
      </c>
      <c r="AF43" s="347">
        <v>80507</v>
      </c>
      <c r="AG43" s="347">
        <v>85785</v>
      </c>
      <c r="AH43" s="347">
        <v>90038</v>
      </c>
      <c r="AI43" s="347">
        <v>93361</v>
      </c>
      <c r="AJ43" s="347">
        <v>94384</v>
      </c>
      <c r="AK43" s="347">
        <v>95736</v>
      </c>
      <c r="AL43" s="347">
        <v>97186</v>
      </c>
      <c r="AM43" s="347">
        <v>99145</v>
      </c>
      <c r="AN43" s="347">
        <v>100239</v>
      </c>
      <c r="AO43" s="347">
        <v>101734</v>
      </c>
      <c r="AP43" s="347">
        <v>104183</v>
      </c>
      <c r="AQ43" s="347">
        <v>108383</v>
      </c>
      <c r="AR43" s="347">
        <v>112842</v>
      </c>
      <c r="AS43" s="347">
        <v>118717</v>
      </c>
      <c r="AT43" s="347">
        <v>123085</v>
      </c>
      <c r="AU43" s="347">
        <v>125833</v>
      </c>
      <c r="AV43" s="347">
        <v>127270</v>
      </c>
      <c r="AW43" s="347">
        <v>128837</v>
      </c>
      <c r="AX43" s="1212">
        <v>131769</v>
      </c>
      <c r="AY43" s="1212">
        <v>133511</v>
      </c>
      <c r="AZ43" s="1212">
        <v>134977</v>
      </c>
      <c r="BA43" s="1212">
        <v>137172</v>
      </c>
      <c r="BB43" s="1212">
        <v>139727</v>
      </c>
      <c r="BC43" s="1212">
        <v>143709</v>
      </c>
      <c r="BD43" s="1212">
        <v>149464</v>
      </c>
      <c r="BE43" s="1212">
        <v>155015</v>
      </c>
      <c r="BF43" s="1212">
        <v>159702</v>
      </c>
      <c r="BG43" s="1212">
        <v>162915</v>
      </c>
      <c r="BH43" s="1212">
        <v>164718</v>
      </c>
      <c r="BI43" s="1212">
        <v>166924</v>
      </c>
      <c r="BJ43" s="1212">
        <v>170416</v>
      </c>
      <c r="BK43" s="1212">
        <v>172391</v>
      </c>
      <c r="BL43" s="1212">
        <v>173672</v>
      </c>
      <c r="BM43" s="1212">
        <v>175926</v>
      </c>
      <c r="BN43" s="1212">
        <v>179136</v>
      </c>
      <c r="BO43" s="1212">
        <v>183589</v>
      </c>
      <c r="BP43" s="1212">
        <v>189247</v>
      </c>
      <c r="BQ43" s="1212">
        <v>195911</v>
      </c>
      <c r="BR43" s="1212">
        <v>200149</v>
      </c>
      <c r="BS43" s="1212">
        <v>203181</v>
      </c>
      <c r="BT43" s="1212">
        <v>205368</v>
      </c>
      <c r="BU43" s="1212">
        <v>206408</v>
      </c>
      <c r="BV43" s="1212">
        <v>207739</v>
      </c>
      <c r="BW43" s="1212">
        <v>209327</v>
      </c>
      <c r="BX43" s="1212">
        <v>211151</v>
      </c>
      <c r="BY43" s="1212">
        <v>213235</v>
      </c>
      <c r="BZ43" s="1212">
        <v>217059</v>
      </c>
      <c r="CA43" s="1212">
        <v>221005</v>
      </c>
      <c r="CB43" s="1212">
        <v>226571</v>
      </c>
      <c r="CC43" s="1212">
        <v>232780</v>
      </c>
      <c r="CD43" s="1212">
        <v>237032</v>
      </c>
      <c r="CE43" s="1212">
        <v>240604</v>
      </c>
      <c r="CF43" s="1212">
        <v>242075</v>
      </c>
      <c r="CG43" s="1212">
        <v>243000</v>
      </c>
      <c r="CH43" s="1212">
        <v>243351</v>
      </c>
      <c r="CI43" s="1212">
        <v>243855</v>
      </c>
      <c r="CJ43" s="1212">
        <v>244987</v>
      </c>
      <c r="CK43" s="1212">
        <v>247117</v>
      </c>
      <c r="CL43" s="1212">
        <v>249687</v>
      </c>
      <c r="CM43" s="1212">
        <v>252889</v>
      </c>
      <c r="CN43" s="1212">
        <v>258742</v>
      </c>
      <c r="CO43" s="1212">
        <v>264689</v>
      </c>
      <c r="CP43" s="1212">
        <v>270526</v>
      </c>
      <c r="CQ43" s="1212">
        <v>274523</v>
      </c>
      <c r="CR43" s="1212">
        <v>276091</v>
      </c>
      <c r="CS43" s="1212">
        <v>276805</v>
      </c>
      <c r="CT43" s="1212">
        <v>277859</v>
      </c>
      <c r="CU43" s="1212">
        <v>278788</v>
      </c>
      <c r="CV43" s="1212">
        <v>280398</v>
      </c>
      <c r="CW43" s="1212">
        <v>282630</v>
      </c>
      <c r="CX43" s="1212">
        <v>285157</v>
      </c>
      <c r="CY43" s="1212">
        <v>289134</v>
      </c>
      <c r="CZ43" s="1212">
        <v>295143</v>
      </c>
      <c r="DA43" s="1212">
        <v>300587</v>
      </c>
      <c r="DB43" s="1212">
        <v>305697</v>
      </c>
      <c r="DC43" s="1212">
        <v>308504</v>
      </c>
      <c r="DD43" s="1212">
        <v>310054</v>
      </c>
      <c r="DE43" s="1212">
        <v>311651</v>
      </c>
      <c r="DF43" s="208" t="s">
        <v>438</v>
      </c>
    </row>
    <row r="44" spans="1:110" ht="30" customHeight="1">
      <c r="A44" s="536"/>
      <c r="B44" s="4765"/>
      <c r="C44" s="4743"/>
      <c r="D44" s="4738"/>
      <c r="E44" s="168" t="s">
        <v>418</v>
      </c>
      <c r="F44" s="200">
        <f>$M$43*H44/$G$43</f>
        <v>1163.9204409425358</v>
      </c>
      <c r="G44" s="4741"/>
      <c r="H44" s="263">
        <v>1411.43</v>
      </c>
      <c r="I44" s="263"/>
      <c r="J44" s="263"/>
      <c r="K44" s="191"/>
      <c r="M44" s="1232"/>
      <c r="N44" s="345"/>
      <c r="O44" s="346"/>
      <c r="P44" s="346"/>
      <c r="Q44" s="346"/>
      <c r="R44" s="346"/>
      <c r="S44" s="346"/>
      <c r="T44" s="346"/>
      <c r="U44" s="345"/>
      <c r="V44" s="346"/>
      <c r="W44" s="346"/>
      <c r="X44" s="346"/>
      <c r="Y44" s="346"/>
      <c r="Z44" s="346"/>
      <c r="AA44" s="346"/>
      <c r="AB44" s="346"/>
      <c r="AC44" s="346"/>
      <c r="AD44" s="695"/>
      <c r="AE44" s="346"/>
      <c r="AF44" s="346"/>
      <c r="AG44" s="346"/>
      <c r="AH44" s="346"/>
      <c r="AI44" s="346"/>
      <c r="AJ44" s="346"/>
      <c r="AK44" s="346"/>
      <c r="AL44" s="346"/>
      <c r="AM44" s="346"/>
      <c r="AN44" s="346"/>
      <c r="AO44" s="346"/>
      <c r="AP44" s="346"/>
      <c r="AQ44" s="346"/>
      <c r="AR44" s="346"/>
      <c r="AS44" s="346"/>
      <c r="AT44" s="346"/>
      <c r="AU44" s="346"/>
      <c r="AV44" s="346"/>
      <c r="AW44" s="346"/>
      <c r="AX44" s="1211"/>
      <c r="AY44" s="1211"/>
      <c r="AZ44" s="1211"/>
      <c r="BA44" s="1211"/>
      <c r="BB44" s="1211"/>
      <c r="BC44" s="1211"/>
      <c r="BD44" s="1211"/>
      <c r="BE44" s="1211"/>
      <c r="BF44" s="1211"/>
      <c r="BG44" s="1211"/>
      <c r="BH44" s="1211"/>
      <c r="BI44" s="1211"/>
      <c r="BJ44" s="1211"/>
      <c r="BK44" s="1211"/>
      <c r="BL44" s="1211"/>
      <c r="BM44" s="1211"/>
      <c r="BN44" s="1211"/>
      <c r="BO44" s="1211"/>
      <c r="BP44" s="1211"/>
      <c r="BQ44" s="1211"/>
      <c r="BR44" s="1211"/>
      <c r="BS44" s="1211"/>
      <c r="BT44" s="1211"/>
      <c r="BU44" s="1211"/>
      <c r="BV44" s="1211"/>
      <c r="BW44" s="1211"/>
      <c r="BX44" s="1211"/>
      <c r="BY44" s="1211"/>
      <c r="BZ44" s="1211"/>
      <c r="CA44" s="1211"/>
      <c r="CB44" s="1211"/>
      <c r="CC44" s="1211"/>
      <c r="CD44" s="1211"/>
      <c r="CE44" s="1211"/>
      <c r="CF44" s="1211"/>
      <c r="CG44" s="1211"/>
      <c r="CH44" s="1211"/>
      <c r="CI44" s="1211"/>
      <c r="CJ44" s="1211"/>
      <c r="CK44" s="1211"/>
      <c r="CL44" s="1211"/>
      <c r="CM44" s="1211"/>
      <c r="CN44" s="1211"/>
      <c r="CO44" s="1211"/>
      <c r="CP44" s="1211"/>
      <c r="CQ44" s="1211"/>
      <c r="CR44" s="1211"/>
      <c r="CS44" s="1211"/>
      <c r="CT44" s="1211"/>
      <c r="CU44" s="1211"/>
      <c r="CV44" s="1211"/>
      <c r="CW44" s="1211"/>
      <c r="CX44" s="1211"/>
      <c r="CY44" s="1211"/>
      <c r="CZ44" s="1211"/>
      <c r="DA44" s="1211"/>
      <c r="DB44" s="1211"/>
      <c r="DC44" s="1211"/>
      <c r="DD44" s="1211"/>
      <c r="DE44" s="1211"/>
      <c r="DF44" s="919"/>
    </row>
    <row r="45" spans="1:110" ht="30" customHeight="1">
      <c r="A45" s="536"/>
      <c r="B45" s="4633" t="s">
        <v>1113</v>
      </c>
      <c r="C45" s="523" t="s">
        <v>420</v>
      </c>
      <c r="D45" s="526" t="s">
        <v>436</v>
      </c>
      <c r="E45" s="171" t="s">
        <v>2966</v>
      </c>
      <c r="F45" s="550">
        <f>M45</f>
        <v>5628</v>
      </c>
      <c r="G45" s="1973"/>
      <c r="H45" s="264">
        <v>1830.17</v>
      </c>
      <c r="I45" s="264"/>
      <c r="J45" s="264"/>
      <c r="K45" s="189"/>
      <c r="M45" s="1232">
        <f t="shared" ref="M45:M48" si="8">DE45-DD45</f>
        <v>5628</v>
      </c>
      <c r="N45" s="679">
        <v>45738</v>
      </c>
      <c r="O45" s="347">
        <v>55892</v>
      </c>
      <c r="P45" s="347">
        <v>61356</v>
      </c>
      <c r="Q45" s="220">
        <v>63894</v>
      </c>
      <c r="R45" s="347">
        <v>64309</v>
      </c>
      <c r="S45" s="347">
        <v>65629</v>
      </c>
      <c r="T45" s="347">
        <v>70761</v>
      </c>
      <c r="U45" s="679">
        <v>77222</v>
      </c>
      <c r="V45" s="347">
        <v>77671</v>
      </c>
      <c r="W45" s="347">
        <v>77836</v>
      </c>
      <c r="X45" s="347">
        <v>77991</v>
      </c>
      <c r="Y45" s="347">
        <v>82749</v>
      </c>
      <c r="Z45" s="347">
        <v>90792</v>
      </c>
      <c r="AA45" s="347">
        <v>96317</v>
      </c>
      <c r="AB45" s="347">
        <v>100069</v>
      </c>
      <c r="AC45" s="347">
        <v>102104</v>
      </c>
      <c r="AD45" s="679">
        <v>102992</v>
      </c>
      <c r="AE45" s="347">
        <v>104402</v>
      </c>
      <c r="AF45" s="347">
        <v>106812</v>
      </c>
      <c r="AG45" s="347">
        <v>109784</v>
      </c>
      <c r="AH45" s="347">
        <v>111609</v>
      </c>
      <c r="AI45" s="347">
        <v>112481</v>
      </c>
      <c r="AJ45" s="347">
        <v>113166</v>
      </c>
      <c r="AK45" s="347">
        <v>116924</v>
      </c>
      <c r="AL45" s="347">
        <v>122956</v>
      </c>
      <c r="AM45" s="347">
        <v>127960</v>
      </c>
      <c r="AN45" s="347">
        <v>130741</v>
      </c>
      <c r="AO45" s="347">
        <v>131685</v>
      </c>
      <c r="AP45" s="347">
        <v>132308</v>
      </c>
      <c r="AQ45" s="347">
        <v>134831</v>
      </c>
      <c r="AR45" s="347">
        <v>137709</v>
      </c>
      <c r="AS45" s="347">
        <v>141834</v>
      </c>
      <c r="AT45" s="347">
        <v>143346</v>
      </c>
      <c r="AU45" s="347">
        <v>144415</v>
      </c>
      <c r="AV45" s="347">
        <v>145172</v>
      </c>
      <c r="AW45" s="347">
        <v>146713</v>
      </c>
      <c r="AX45" s="1212">
        <v>148180</v>
      </c>
      <c r="AY45" s="1212">
        <v>151232</v>
      </c>
      <c r="AZ45" s="1212">
        <v>152811</v>
      </c>
      <c r="BA45" s="1212">
        <v>153281</v>
      </c>
      <c r="BB45" s="1212">
        <v>154202</v>
      </c>
      <c r="BC45" s="1212">
        <v>156789</v>
      </c>
      <c r="BD45" s="1212">
        <v>161455</v>
      </c>
      <c r="BE45" s="1212">
        <v>165859</v>
      </c>
      <c r="BF45" s="1212">
        <v>169453</v>
      </c>
      <c r="BG45" s="1212">
        <v>171575</v>
      </c>
      <c r="BH45" s="1212">
        <v>172214</v>
      </c>
      <c r="BI45" s="1212">
        <v>176179</v>
      </c>
      <c r="BJ45" s="1212">
        <v>181461</v>
      </c>
      <c r="BK45" s="1212">
        <v>185905</v>
      </c>
      <c r="BL45" s="1212">
        <v>187605</v>
      </c>
      <c r="BM45" s="1212">
        <v>188587</v>
      </c>
      <c r="BN45" s="1212">
        <v>190597</v>
      </c>
      <c r="BO45" s="1212">
        <v>193868</v>
      </c>
      <c r="BP45" s="1212">
        <v>198580</v>
      </c>
      <c r="BQ45" s="1212">
        <v>203090</v>
      </c>
      <c r="BR45" s="1212">
        <v>205642</v>
      </c>
      <c r="BS45" s="1212">
        <v>207026</v>
      </c>
      <c r="BT45" s="1212">
        <v>207629</v>
      </c>
      <c r="BU45" s="1212">
        <v>212139</v>
      </c>
      <c r="BV45" s="1212">
        <v>216942</v>
      </c>
      <c r="BW45" s="1212">
        <v>220471</v>
      </c>
      <c r="BX45" s="1212">
        <v>222151</v>
      </c>
      <c r="BY45" s="1212">
        <v>222681</v>
      </c>
      <c r="BZ45" s="1212">
        <v>224046</v>
      </c>
      <c r="CA45" s="1212">
        <v>225906</v>
      </c>
      <c r="CB45" s="1212">
        <v>229535</v>
      </c>
      <c r="CC45" s="1212">
        <v>233823</v>
      </c>
      <c r="CD45" s="1212">
        <v>236459</v>
      </c>
      <c r="CE45" s="1212">
        <v>237401</v>
      </c>
      <c r="CF45" s="1212">
        <v>239113</v>
      </c>
      <c r="CG45" s="1212">
        <v>243139</v>
      </c>
      <c r="CH45" s="1212">
        <v>248375</v>
      </c>
      <c r="CI45" s="1212">
        <v>251416</v>
      </c>
      <c r="CJ45" s="1212">
        <v>253529</v>
      </c>
      <c r="CK45" s="1212">
        <v>254457</v>
      </c>
      <c r="CL45" s="1212">
        <v>255743</v>
      </c>
      <c r="CM45" s="1212">
        <v>257752</v>
      </c>
      <c r="CN45" s="1212">
        <v>261464</v>
      </c>
      <c r="CO45" s="1212">
        <v>265888</v>
      </c>
      <c r="CP45" s="1212">
        <v>269325</v>
      </c>
      <c r="CQ45" s="1212">
        <v>270863</v>
      </c>
      <c r="CR45" s="1212">
        <v>271846</v>
      </c>
      <c r="CS45" s="1212">
        <v>275746</v>
      </c>
      <c r="CT45" s="1212">
        <v>281128</v>
      </c>
      <c r="CU45" s="1212">
        <v>285969</v>
      </c>
      <c r="CV45" s="1212">
        <v>288168</v>
      </c>
      <c r="CW45" s="1212">
        <v>289296</v>
      </c>
      <c r="CX45" s="1212">
        <v>290526</v>
      </c>
      <c r="CY45" s="1212">
        <v>293173</v>
      </c>
      <c r="CZ45" s="1212">
        <v>297526</v>
      </c>
      <c r="DA45" s="1212">
        <v>301856</v>
      </c>
      <c r="DB45" s="1212">
        <v>305363</v>
      </c>
      <c r="DC45" s="1212">
        <v>306855</v>
      </c>
      <c r="DD45" s="1212">
        <v>307598</v>
      </c>
      <c r="DE45" s="1212">
        <v>313226</v>
      </c>
      <c r="DF45" s="208" t="s">
        <v>439</v>
      </c>
    </row>
    <row r="46" spans="1:110" ht="30" customHeight="1">
      <c r="A46" s="536"/>
      <c r="B46" s="4634"/>
      <c r="C46" s="524" t="s">
        <v>413</v>
      </c>
      <c r="D46" s="527" t="s">
        <v>375</v>
      </c>
      <c r="E46" s="166" t="s">
        <v>2967</v>
      </c>
      <c r="F46" s="199">
        <f>M46</f>
        <v>1773</v>
      </c>
      <c r="G46" s="1978"/>
      <c r="H46" s="265">
        <v>405</v>
      </c>
      <c r="I46" s="265"/>
      <c r="J46" s="265"/>
      <c r="K46" s="190"/>
      <c r="M46" s="1232">
        <f t="shared" si="8"/>
        <v>1773</v>
      </c>
      <c r="N46" s="679">
        <v>28306</v>
      </c>
      <c r="O46" s="347">
        <v>34694</v>
      </c>
      <c r="P46" s="347">
        <v>38409</v>
      </c>
      <c r="Q46" s="220">
        <v>39922</v>
      </c>
      <c r="R46" s="347">
        <v>40348</v>
      </c>
      <c r="S46" s="347">
        <v>41569</v>
      </c>
      <c r="T46" s="347">
        <v>42107</v>
      </c>
      <c r="U46" s="679">
        <v>42256</v>
      </c>
      <c r="V46" s="347">
        <v>42359</v>
      </c>
      <c r="W46" s="347">
        <v>42465</v>
      </c>
      <c r="X46" s="347">
        <v>42577</v>
      </c>
      <c r="Y46" s="347">
        <v>42857</v>
      </c>
      <c r="Z46" s="347">
        <v>43294</v>
      </c>
      <c r="AA46" s="347">
        <v>43553</v>
      </c>
      <c r="AB46" s="347">
        <v>43655</v>
      </c>
      <c r="AC46" s="347">
        <v>43796</v>
      </c>
      <c r="AD46" s="679">
        <v>44107</v>
      </c>
      <c r="AE46" s="347">
        <v>44541</v>
      </c>
      <c r="AF46" s="347">
        <v>45572</v>
      </c>
      <c r="AG46" s="347">
        <v>47095</v>
      </c>
      <c r="AH46" s="347">
        <v>47856</v>
      </c>
      <c r="AI46" s="347">
        <v>48242</v>
      </c>
      <c r="AJ46" s="347">
        <v>48350</v>
      </c>
      <c r="AK46" s="347">
        <v>48599</v>
      </c>
      <c r="AL46" s="347">
        <v>49256</v>
      </c>
      <c r="AM46" s="347">
        <v>49712</v>
      </c>
      <c r="AN46" s="347">
        <v>49897</v>
      </c>
      <c r="AO46" s="347">
        <v>50013</v>
      </c>
      <c r="AP46" s="347">
        <v>50297</v>
      </c>
      <c r="AQ46" s="347">
        <v>51031</v>
      </c>
      <c r="AR46" s="347">
        <v>52169</v>
      </c>
      <c r="AS46" s="347">
        <v>54294</v>
      </c>
      <c r="AT46" s="347">
        <v>54828</v>
      </c>
      <c r="AU46" s="347">
        <v>55230</v>
      </c>
      <c r="AV46" s="347">
        <v>55390</v>
      </c>
      <c r="AW46" s="347">
        <v>55550</v>
      </c>
      <c r="AX46" s="1212">
        <v>56151</v>
      </c>
      <c r="AY46" s="1212">
        <v>56869</v>
      </c>
      <c r="AZ46" s="1212">
        <v>57023</v>
      </c>
      <c r="BA46" s="1212">
        <v>57190</v>
      </c>
      <c r="BB46" s="1212">
        <v>57506</v>
      </c>
      <c r="BC46" s="1212">
        <v>58374</v>
      </c>
      <c r="BD46" s="1212">
        <v>61061</v>
      </c>
      <c r="BE46" s="1212">
        <v>63693</v>
      </c>
      <c r="BF46" s="1212">
        <v>64866</v>
      </c>
      <c r="BG46" s="1212">
        <v>65464</v>
      </c>
      <c r="BH46" s="1212">
        <v>65645</v>
      </c>
      <c r="BI46" s="1212">
        <v>66138</v>
      </c>
      <c r="BJ46" s="1212">
        <v>66842</v>
      </c>
      <c r="BK46" s="1212">
        <v>67215</v>
      </c>
      <c r="BL46" s="1212">
        <v>67354</v>
      </c>
      <c r="BM46" s="1212">
        <v>67611</v>
      </c>
      <c r="BN46" s="1212">
        <v>68067</v>
      </c>
      <c r="BO46" s="1212">
        <v>68705</v>
      </c>
      <c r="BP46" s="1212">
        <v>70063</v>
      </c>
      <c r="BQ46" s="1212">
        <v>72489</v>
      </c>
      <c r="BR46" s="1212">
        <v>73427</v>
      </c>
      <c r="BS46" s="1212">
        <v>73899</v>
      </c>
      <c r="BT46" s="1212">
        <v>74090</v>
      </c>
      <c r="BU46" s="1212">
        <v>74706</v>
      </c>
      <c r="BV46" s="1212">
        <v>75101</v>
      </c>
      <c r="BW46" s="1212">
        <v>75247</v>
      </c>
      <c r="BX46" s="1212">
        <v>75374</v>
      </c>
      <c r="BY46" s="1212">
        <v>75485</v>
      </c>
      <c r="BZ46" s="1212">
        <v>75771</v>
      </c>
      <c r="CA46" s="1212">
        <v>76108</v>
      </c>
      <c r="CB46" s="1212">
        <v>76978</v>
      </c>
      <c r="CC46" s="1212">
        <v>78326</v>
      </c>
      <c r="CD46" s="1212">
        <v>78798</v>
      </c>
      <c r="CE46" s="1212">
        <v>79131</v>
      </c>
      <c r="CF46" s="1212">
        <v>79306</v>
      </c>
      <c r="CG46" s="1212">
        <v>79757</v>
      </c>
      <c r="CH46" s="1212">
        <v>80448</v>
      </c>
      <c r="CI46" s="1212">
        <v>80721</v>
      </c>
      <c r="CJ46" s="1212">
        <v>80899</v>
      </c>
      <c r="CK46" s="1212">
        <v>81201</v>
      </c>
      <c r="CL46" s="1212">
        <v>81546</v>
      </c>
      <c r="CM46" s="1212">
        <v>81994</v>
      </c>
      <c r="CN46" s="1212">
        <v>82842</v>
      </c>
      <c r="CO46" s="1212">
        <v>83748</v>
      </c>
      <c r="CP46" s="1212">
        <v>84448</v>
      </c>
      <c r="CQ46" s="1212">
        <v>84868</v>
      </c>
      <c r="CR46" s="1212">
        <v>85037</v>
      </c>
      <c r="CS46" s="1212">
        <v>85298</v>
      </c>
      <c r="CT46" s="1212">
        <v>85652</v>
      </c>
      <c r="CU46" s="1212">
        <v>86001</v>
      </c>
      <c r="CV46" s="1212">
        <v>86115</v>
      </c>
      <c r="CW46" s="1212">
        <v>86376</v>
      </c>
      <c r="CX46" s="1212">
        <v>86813</v>
      </c>
      <c r="CY46" s="1212">
        <v>87521</v>
      </c>
      <c r="CZ46" s="1212">
        <v>88442</v>
      </c>
      <c r="DA46" s="1212">
        <v>89592</v>
      </c>
      <c r="DB46" s="1212">
        <v>90557</v>
      </c>
      <c r="DC46" s="1212">
        <v>90909</v>
      </c>
      <c r="DD46" s="1212">
        <v>91033</v>
      </c>
      <c r="DE46" s="1212">
        <v>92806</v>
      </c>
      <c r="DF46" s="208" t="s">
        <v>458</v>
      </c>
    </row>
    <row r="47" spans="1:110" ht="30" customHeight="1">
      <c r="A47" s="535"/>
      <c r="B47" s="4634"/>
      <c r="C47" s="248" t="s">
        <v>413</v>
      </c>
      <c r="D47" s="186" t="s">
        <v>375</v>
      </c>
      <c r="E47" s="4109" t="s">
        <v>3636</v>
      </c>
      <c r="F47" s="2032">
        <f>M47</f>
        <v>3582</v>
      </c>
      <c r="G47" s="1982"/>
      <c r="H47" s="263">
        <v>1454.43</v>
      </c>
      <c r="I47" s="263"/>
      <c r="J47" s="263"/>
      <c r="K47" s="191"/>
      <c r="M47" s="1232">
        <f t="shared" si="8"/>
        <v>3582</v>
      </c>
      <c r="N47" s="679">
        <v>35678</v>
      </c>
      <c r="O47" s="347">
        <v>46008</v>
      </c>
      <c r="P47" s="347">
        <v>51982</v>
      </c>
      <c r="Q47" s="220">
        <v>54344</v>
      </c>
      <c r="R47" s="347">
        <v>55293</v>
      </c>
      <c r="S47" s="347">
        <v>57954</v>
      </c>
      <c r="T47" s="347">
        <v>63154</v>
      </c>
      <c r="U47" s="679">
        <v>69594</v>
      </c>
      <c r="V47" s="347">
        <v>71935</v>
      </c>
      <c r="W47" s="347">
        <v>72386</v>
      </c>
      <c r="X47" s="347">
        <v>76745</v>
      </c>
      <c r="Y47" s="347">
        <v>84624</v>
      </c>
      <c r="Z47" s="347">
        <v>91024</v>
      </c>
      <c r="AA47" s="347">
        <v>92191</v>
      </c>
      <c r="AB47" s="347">
        <v>92727</v>
      </c>
      <c r="AC47" s="347">
        <v>95762</v>
      </c>
      <c r="AD47" s="679">
        <v>96325</v>
      </c>
      <c r="AE47" s="347">
        <v>98837</v>
      </c>
      <c r="AF47" s="347">
        <v>103617</v>
      </c>
      <c r="AG47" s="347">
        <v>108149</v>
      </c>
      <c r="AH47" s="347">
        <v>111445</v>
      </c>
      <c r="AI47" s="347">
        <v>112717</v>
      </c>
      <c r="AJ47" s="347">
        <v>113073</v>
      </c>
      <c r="AK47" s="347">
        <v>114692</v>
      </c>
      <c r="AL47" s="347">
        <v>114756</v>
      </c>
      <c r="AM47" s="347">
        <v>114814</v>
      </c>
      <c r="AN47" s="347">
        <v>114877</v>
      </c>
      <c r="AO47" s="347">
        <v>114937</v>
      </c>
      <c r="AP47" s="347">
        <v>114979</v>
      </c>
      <c r="AQ47" s="347">
        <v>115000</v>
      </c>
      <c r="AR47" s="347">
        <v>115018</v>
      </c>
      <c r="AS47" s="347">
        <v>115036</v>
      </c>
      <c r="AT47" s="347">
        <v>115054</v>
      </c>
      <c r="AU47" s="347">
        <v>115096</v>
      </c>
      <c r="AV47" s="347">
        <v>115150</v>
      </c>
      <c r="AW47" s="347">
        <v>115212</v>
      </c>
      <c r="AX47" s="1212">
        <v>115272</v>
      </c>
      <c r="AY47" s="1212">
        <v>115328</v>
      </c>
      <c r="AZ47" s="1212">
        <v>115390</v>
      </c>
      <c r="BA47" s="1212">
        <v>115445</v>
      </c>
      <c r="BB47" s="1212">
        <v>115445</v>
      </c>
      <c r="BC47" s="1212">
        <v>115445</v>
      </c>
      <c r="BD47" s="1212">
        <v>115445</v>
      </c>
      <c r="BE47" s="1212">
        <v>115445</v>
      </c>
      <c r="BF47" s="1212">
        <v>115445</v>
      </c>
      <c r="BG47" s="1212">
        <v>115445</v>
      </c>
      <c r="BH47" s="1212">
        <v>115453</v>
      </c>
      <c r="BI47" s="1212">
        <v>115453</v>
      </c>
      <c r="BJ47" s="1212">
        <v>115571</v>
      </c>
      <c r="BK47" s="1212">
        <v>115571</v>
      </c>
      <c r="BL47" s="1212">
        <v>115571</v>
      </c>
      <c r="BM47" s="1212">
        <v>115571</v>
      </c>
      <c r="BN47" s="1212">
        <v>115751</v>
      </c>
      <c r="BO47" s="1212">
        <v>115751</v>
      </c>
      <c r="BP47" s="1212">
        <v>115751</v>
      </c>
      <c r="BQ47" s="1212">
        <v>115751</v>
      </c>
      <c r="BR47" s="1212">
        <v>115751</v>
      </c>
      <c r="BS47" s="1212">
        <v>115751</v>
      </c>
      <c r="BT47" s="1212">
        <v>115751</v>
      </c>
      <c r="BU47" s="1212">
        <v>115751</v>
      </c>
      <c r="BV47" s="1212">
        <v>115751</v>
      </c>
      <c r="BW47" s="1212">
        <v>115751</v>
      </c>
      <c r="BX47" s="1212">
        <v>115751</v>
      </c>
      <c r="BY47" s="1212">
        <v>115594</v>
      </c>
      <c r="BZ47" s="1212">
        <v>115610</v>
      </c>
      <c r="CA47" s="1212">
        <v>115610</v>
      </c>
      <c r="CB47" s="1212">
        <v>115610</v>
      </c>
      <c r="CC47" s="1212">
        <v>115610</v>
      </c>
      <c r="CD47" s="1212">
        <v>115610</v>
      </c>
      <c r="CE47" s="1212">
        <v>115610</v>
      </c>
      <c r="CF47" s="1212">
        <v>115610</v>
      </c>
      <c r="CG47" s="1212">
        <v>117259</v>
      </c>
      <c r="CH47" s="1212">
        <v>122172</v>
      </c>
      <c r="CI47" s="1212">
        <v>125099</v>
      </c>
      <c r="CJ47" s="1212">
        <v>127230</v>
      </c>
      <c r="CK47" s="1212">
        <v>127708</v>
      </c>
      <c r="CL47" s="1212">
        <v>128254</v>
      </c>
      <c r="CM47" s="1212">
        <v>130092</v>
      </c>
      <c r="CN47" s="1212">
        <v>134088</v>
      </c>
      <c r="CO47" s="1212">
        <v>137988</v>
      </c>
      <c r="CP47" s="1212">
        <v>140507</v>
      </c>
      <c r="CQ47" s="1212">
        <v>141235</v>
      </c>
      <c r="CR47" s="1212">
        <v>142381</v>
      </c>
      <c r="CS47" s="1212">
        <v>146593</v>
      </c>
      <c r="CT47" s="1212">
        <v>152202</v>
      </c>
      <c r="CU47" s="1212">
        <v>157253</v>
      </c>
      <c r="CV47" s="1212">
        <v>159754</v>
      </c>
      <c r="CW47" s="1212">
        <v>161217</v>
      </c>
      <c r="CX47" s="1212">
        <v>161687</v>
      </c>
      <c r="CY47" s="1212">
        <v>163951</v>
      </c>
      <c r="CZ47" s="1212">
        <v>168616</v>
      </c>
      <c r="DA47" s="1212">
        <v>172840</v>
      </c>
      <c r="DB47" s="1212">
        <v>172840</v>
      </c>
      <c r="DC47" s="1212">
        <v>173190</v>
      </c>
      <c r="DD47" s="1212">
        <v>173190</v>
      </c>
      <c r="DE47" s="1212">
        <v>176772</v>
      </c>
      <c r="DF47" s="208" t="s">
        <v>451</v>
      </c>
    </row>
    <row r="48" spans="1:110" ht="30" customHeight="1">
      <c r="A48" s="535"/>
      <c r="B48" s="4634"/>
      <c r="C48" s="4742" t="s">
        <v>443</v>
      </c>
      <c r="D48" s="4748" t="s">
        <v>412</v>
      </c>
      <c r="E48" s="171" t="s">
        <v>2130</v>
      </c>
      <c r="F48" s="550">
        <f>$M$48*H48/$G$48</f>
        <v>3148.2503302270879</v>
      </c>
      <c r="G48" s="4739">
        <f>SUM(H48:H49)</f>
        <v>1105.3</v>
      </c>
      <c r="H48" s="264">
        <v>1066.43</v>
      </c>
      <c r="I48" s="264"/>
      <c r="J48" s="264"/>
      <c r="K48" s="189"/>
      <c r="M48" s="1232">
        <f t="shared" si="8"/>
        <v>3263</v>
      </c>
      <c r="N48" s="679">
        <v>33820</v>
      </c>
      <c r="O48" s="347">
        <v>39305</v>
      </c>
      <c r="P48" s="347">
        <v>41644</v>
      </c>
      <c r="Q48" s="220">
        <v>42145</v>
      </c>
      <c r="R48" s="347">
        <v>43177</v>
      </c>
      <c r="S48" s="347">
        <v>45058</v>
      </c>
      <c r="T48" s="347">
        <v>47699</v>
      </c>
      <c r="U48" s="679">
        <v>50946</v>
      </c>
      <c r="V48" s="347">
        <v>52798</v>
      </c>
      <c r="W48" s="347">
        <v>53215</v>
      </c>
      <c r="X48" s="347">
        <v>54173</v>
      </c>
      <c r="Y48" s="347">
        <v>57675</v>
      </c>
      <c r="Z48" s="347">
        <v>63247</v>
      </c>
      <c r="AA48" s="347">
        <v>66803</v>
      </c>
      <c r="AB48" s="347">
        <v>67014</v>
      </c>
      <c r="AC48" s="347">
        <v>67367</v>
      </c>
      <c r="AD48" s="679">
        <v>68041</v>
      </c>
      <c r="AE48" s="347">
        <v>69699</v>
      </c>
      <c r="AF48" s="347">
        <v>72462</v>
      </c>
      <c r="AG48" s="347">
        <v>75696</v>
      </c>
      <c r="AH48" s="347">
        <v>78074</v>
      </c>
      <c r="AI48" s="347">
        <v>79399</v>
      </c>
      <c r="AJ48" s="347">
        <v>81273</v>
      </c>
      <c r="AK48" s="347">
        <v>85012</v>
      </c>
      <c r="AL48" s="347">
        <v>88748</v>
      </c>
      <c r="AM48" s="347">
        <v>91593</v>
      </c>
      <c r="AN48" s="347">
        <v>92563</v>
      </c>
      <c r="AO48" s="347">
        <v>93072</v>
      </c>
      <c r="AP48" s="347">
        <v>93614</v>
      </c>
      <c r="AQ48" s="347">
        <v>96302</v>
      </c>
      <c r="AR48" s="347">
        <v>99232</v>
      </c>
      <c r="AS48" s="347">
        <v>102718</v>
      </c>
      <c r="AT48" s="347">
        <v>103509</v>
      </c>
      <c r="AU48" s="347">
        <v>103876</v>
      </c>
      <c r="AV48" s="347">
        <v>104918</v>
      </c>
      <c r="AW48" s="347">
        <v>109788</v>
      </c>
      <c r="AX48" s="1212">
        <v>115661</v>
      </c>
      <c r="AY48" s="1212">
        <v>119536</v>
      </c>
      <c r="AZ48" s="1212">
        <v>121811</v>
      </c>
      <c r="BA48" s="1212">
        <v>122274</v>
      </c>
      <c r="BB48" s="1212">
        <v>123299</v>
      </c>
      <c r="BC48" s="1212">
        <v>125283</v>
      </c>
      <c r="BD48" s="1212">
        <v>128083</v>
      </c>
      <c r="BE48" s="1212">
        <v>130736</v>
      </c>
      <c r="BF48" s="1212">
        <v>132779</v>
      </c>
      <c r="BG48" s="1212">
        <v>133789</v>
      </c>
      <c r="BH48" s="1212">
        <v>134557</v>
      </c>
      <c r="BI48" s="1212">
        <v>138636</v>
      </c>
      <c r="BJ48" s="1212">
        <v>143225</v>
      </c>
      <c r="BK48" s="1212">
        <v>146994</v>
      </c>
      <c r="BL48" s="1212">
        <v>149129</v>
      </c>
      <c r="BM48" s="1212">
        <v>149678</v>
      </c>
      <c r="BN48" s="1212">
        <v>151284</v>
      </c>
      <c r="BO48" s="1212">
        <v>153380</v>
      </c>
      <c r="BP48" s="1212">
        <v>156069</v>
      </c>
      <c r="BQ48" s="1212">
        <v>159106</v>
      </c>
      <c r="BR48" s="1212">
        <v>161245</v>
      </c>
      <c r="BS48" s="1212">
        <v>162397</v>
      </c>
      <c r="BT48" s="1212">
        <v>163642</v>
      </c>
      <c r="BU48" s="1212">
        <v>170906</v>
      </c>
      <c r="BV48" s="1212">
        <v>178477</v>
      </c>
      <c r="BW48" s="1212">
        <v>184478</v>
      </c>
      <c r="BX48" s="1212">
        <v>187727</v>
      </c>
      <c r="BY48" s="1212">
        <v>188364</v>
      </c>
      <c r="BZ48" s="1212">
        <v>190008</v>
      </c>
      <c r="CA48" s="1212">
        <v>192306</v>
      </c>
      <c r="CB48" s="1212">
        <v>195733</v>
      </c>
      <c r="CC48" s="1212">
        <v>199316</v>
      </c>
      <c r="CD48" s="1212">
        <v>201408</v>
      </c>
      <c r="CE48" s="1212">
        <v>202263</v>
      </c>
      <c r="CF48" s="1212">
        <v>205449</v>
      </c>
      <c r="CG48" s="1212">
        <v>210504</v>
      </c>
      <c r="CH48" s="1212">
        <v>216678</v>
      </c>
      <c r="CI48" s="1212">
        <v>220599</v>
      </c>
      <c r="CJ48" s="1212">
        <v>223335</v>
      </c>
      <c r="CK48" s="1212">
        <v>223822</v>
      </c>
      <c r="CL48" s="1212">
        <v>224448</v>
      </c>
      <c r="CM48" s="1212">
        <v>226212</v>
      </c>
      <c r="CN48" s="1212">
        <v>228846</v>
      </c>
      <c r="CO48" s="1212">
        <v>231553</v>
      </c>
      <c r="CP48" s="1212">
        <v>234044</v>
      </c>
      <c r="CQ48" s="1212">
        <v>235191</v>
      </c>
      <c r="CR48" s="1212">
        <v>236088</v>
      </c>
      <c r="CS48" s="1212">
        <v>240372</v>
      </c>
      <c r="CT48" s="1212">
        <v>245120</v>
      </c>
      <c r="CU48" s="1212">
        <v>249168</v>
      </c>
      <c r="CV48" s="1212">
        <v>251021</v>
      </c>
      <c r="CW48" s="1212">
        <v>252340</v>
      </c>
      <c r="CX48" s="1212">
        <v>253024</v>
      </c>
      <c r="CY48" s="1212">
        <v>254744</v>
      </c>
      <c r="CZ48" s="1212">
        <v>257275</v>
      </c>
      <c r="DA48" s="1212">
        <v>259496</v>
      </c>
      <c r="DB48" s="1212">
        <v>261294</v>
      </c>
      <c r="DC48" s="1212">
        <v>262100</v>
      </c>
      <c r="DD48" s="1212">
        <v>262587</v>
      </c>
      <c r="DE48" s="1212">
        <v>265850</v>
      </c>
      <c r="DF48" s="208" t="s">
        <v>453</v>
      </c>
    </row>
    <row r="49" spans="1:112" ht="30" customHeight="1">
      <c r="A49" s="535"/>
      <c r="B49" s="4634"/>
      <c r="C49" s="4743"/>
      <c r="D49" s="4738"/>
      <c r="E49" s="168" t="s">
        <v>1217</v>
      </c>
      <c r="F49" s="200">
        <f>$M$48*H49/$G$48</f>
        <v>114.74966977291234</v>
      </c>
      <c r="G49" s="4741"/>
      <c r="H49" s="263">
        <v>38.869999999999997</v>
      </c>
      <c r="I49" s="263"/>
      <c r="J49" s="263"/>
      <c r="K49" s="191"/>
      <c r="M49" s="1232"/>
      <c r="N49" s="345"/>
      <c r="O49" s="346"/>
      <c r="P49" s="346"/>
      <c r="Q49" s="346"/>
      <c r="R49" s="346"/>
      <c r="S49" s="346"/>
      <c r="T49" s="346"/>
      <c r="U49" s="345"/>
      <c r="V49" s="346"/>
      <c r="W49" s="346"/>
      <c r="X49" s="346"/>
      <c r="Y49" s="346"/>
      <c r="Z49" s="346"/>
      <c r="AA49" s="346"/>
      <c r="AB49" s="346"/>
      <c r="AC49" s="346"/>
      <c r="AD49" s="695"/>
      <c r="AE49" s="346"/>
      <c r="AF49" s="346"/>
      <c r="AG49" s="346"/>
      <c r="AH49" s="346"/>
      <c r="AI49" s="346"/>
      <c r="AJ49" s="346"/>
      <c r="AK49" s="346"/>
      <c r="AL49" s="346"/>
      <c r="AM49" s="346"/>
      <c r="AN49" s="346"/>
      <c r="AO49" s="346"/>
      <c r="AP49" s="346"/>
      <c r="AQ49" s="346"/>
      <c r="AR49" s="346"/>
      <c r="AS49" s="346"/>
      <c r="AT49" s="346"/>
      <c r="AU49" s="346"/>
      <c r="AV49" s="346"/>
      <c r="AW49" s="346"/>
      <c r="AX49" s="1211"/>
      <c r="AY49" s="1211"/>
      <c r="AZ49" s="1211"/>
      <c r="BA49" s="1211"/>
      <c r="BB49" s="1211"/>
      <c r="BC49" s="1211"/>
      <c r="BD49" s="1211"/>
      <c r="BE49" s="1211"/>
      <c r="BF49" s="1211"/>
      <c r="BG49" s="1211"/>
      <c r="BH49" s="1211"/>
      <c r="BI49" s="1211"/>
      <c r="BJ49" s="1211"/>
      <c r="BK49" s="1211"/>
      <c r="BL49" s="1211"/>
      <c r="BM49" s="1211"/>
      <c r="BN49" s="1211"/>
      <c r="BO49" s="1211"/>
      <c r="BP49" s="1211"/>
      <c r="BQ49" s="1211"/>
      <c r="BR49" s="1211"/>
      <c r="BS49" s="1211"/>
      <c r="BT49" s="1211"/>
      <c r="BU49" s="1211"/>
      <c r="BV49" s="1211"/>
      <c r="BW49" s="1211"/>
      <c r="BX49" s="1211"/>
      <c r="BY49" s="1211"/>
      <c r="BZ49" s="1211"/>
      <c r="CA49" s="1211"/>
      <c r="CB49" s="1211"/>
      <c r="CC49" s="1211"/>
      <c r="CD49" s="1211"/>
      <c r="CE49" s="1211"/>
      <c r="CF49" s="1211"/>
      <c r="CG49" s="1211"/>
      <c r="CH49" s="1211"/>
      <c r="CI49" s="1211"/>
      <c r="CJ49" s="1211"/>
      <c r="CK49" s="1211"/>
      <c r="CL49" s="1211"/>
      <c r="CM49" s="1211"/>
      <c r="CN49" s="1211"/>
      <c r="CO49" s="1211"/>
      <c r="CP49" s="1211"/>
      <c r="CQ49" s="1211"/>
      <c r="CR49" s="1211"/>
      <c r="CS49" s="1211"/>
      <c r="CT49" s="1211"/>
      <c r="CU49" s="1211"/>
      <c r="CV49" s="1211"/>
      <c r="CW49" s="1211"/>
      <c r="CX49" s="1211"/>
      <c r="CY49" s="1211"/>
      <c r="CZ49" s="1211"/>
      <c r="DA49" s="1211"/>
      <c r="DB49" s="1211"/>
      <c r="DC49" s="1211"/>
      <c r="DD49" s="1211"/>
      <c r="DE49" s="1211"/>
      <c r="DF49" s="919"/>
    </row>
    <row r="50" spans="1:112" ht="30" customHeight="1">
      <c r="A50" s="535"/>
      <c r="B50" s="4635"/>
      <c r="C50" s="531" t="s">
        <v>374</v>
      </c>
      <c r="D50" s="303" t="s">
        <v>462</v>
      </c>
      <c r="E50" s="517" t="s">
        <v>2667</v>
      </c>
      <c r="F50" s="203">
        <f>M50</f>
        <v>3210</v>
      </c>
      <c r="G50" s="1975"/>
      <c r="H50" s="270">
        <v>673.12</v>
      </c>
      <c r="I50" s="270"/>
      <c r="J50" s="270"/>
      <c r="K50" s="198"/>
      <c r="M50" s="1232">
        <f t="shared" ref="M50:M54" si="9">DE50-DD50</f>
        <v>3210</v>
      </c>
      <c r="N50" s="679">
        <v>18605</v>
      </c>
      <c r="O50" s="347">
        <v>21969</v>
      </c>
      <c r="P50" s="347">
        <v>24521</v>
      </c>
      <c r="Q50" s="220">
        <v>25938</v>
      </c>
      <c r="R50" s="347">
        <v>26719</v>
      </c>
      <c r="S50" s="347">
        <v>28259</v>
      </c>
      <c r="T50" s="347">
        <v>31444</v>
      </c>
      <c r="U50" s="679">
        <v>35769</v>
      </c>
      <c r="V50" s="347">
        <v>37104</v>
      </c>
      <c r="W50" s="347">
        <v>37369</v>
      </c>
      <c r="X50" s="347">
        <v>38381</v>
      </c>
      <c r="Y50" s="347">
        <v>40450</v>
      </c>
      <c r="Z50" s="347">
        <v>43476</v>
      </c>
      <c r="AA50" s="347">
        <v>45563</v>
      </c>
      <c r="AB50" s="347">
        <v>46815</v>
      </c>
      <c r="AC50" s="347">
        <v>48109</v>
      </c>
      <c r="AD50" s="679">
        <v>48922</v>
      </c>
      <c r="AE50" s="347">
        <v>50701</v>
      </c>
      <c r="AF50" s="347">
        <v>54322</v>
      </c>
      <c r="AG50" s="347">
        <v>58341</v>
      </c>
      <c r="AH50" s="347">
        <v>60539</v>
      </c>
      <c r="AI50" s="347">
        <v>61663</v>
      </c>
      <c r="AJ50" s="347">
        <v>62965</v>
      </c>
      <c r="AK50" s="347">
        <v>65929</v>
      </c>
      <c r="AL50" s="347">
        <v>69176</v>
      </c>
      <c r="AM50" s="347">
        <v>72127</v>
      </c>
      <c r="AN50" s="347">
        <v>74524</v>
      </c>
      <c r="AO50" s="347">
        <v>76102</v>
      </c>
      <c r="AP50" s="347">
        <v>76322</v>
      </c>
      <c r="AQ50" s="347">
        <v>78137</v>
      </c>
      <c r="AR50" s="347">
        <v>80406</v>
      </c>
      <c r="AS50" s="347">
        <v>83348</v>
      </c>
      <c r="AT50" s="347">
        <v>84862</v>
      </c>
      <c r="AU50" s="347">
        <v>85034</v>
      </c>
      <c r="AV50" s="347">
        <v>86038</v>
      </c>
      <c r="AW50" s="347">
        <v>88967</v>
      </c>
      <c r="AX50" s="1212">
        <v>92158</v>
      </c>
      <c r="AY50" s="1212">
        <v>94742</v>
      </c>
      <c r="AZ50" s="1212">
        <v>96210</v>
      </c>
      <c r="BA50" s="1212">
        <v>97057</v>
      </c>
      <c r="BB50" s="1212">
        <v>97413</v>
      </c>
      <c r="BC50" s="1212">
        <v>98536</v>
      </c>
      <c r="BD50" s="1212">
        <v>101393</v>
      </c>
      <c r="BE50" s="1212">
        <v>104429</v>
      </c>
      <c r="BF50" s="1212">
        <v>106058</v>
      </c>
      <c r="BG50" s="1212">
        <v>107387</v>
      </c>
      <c r="BH50" s="1212">
        <v>108762</v>
      </c>
      <c r="BI50" s="1212">
        <v>110737</v>
      </c>
      <c r="BJ50" s="1212">
        <v>110867</v>
      </c>
      <c r="BK50" s="1212">
        <v>110924</v>
      </c>
      <c r="BL50" s="1212">
        <v>110924</v>
      </c>
      <c r="BM50" s="1212">
        <v>110982</v>
      </c>
      <c r="BN50" s="1212">
        <v>111097</v>
      </c>
      <c r="BO50" s="1212">
        <v>111097</v>
      </c>
      <c r="BP50" s="1212">
        <v>111097</v>
      </c>
      <c r="BQ50" s="1212">
        <v>111097</v>
      </c>
      <c r="BR50" s="1212">
        <v>111097</v>
      </c>
      <c r="BS50" s="1212">
        <v>111097</v>
      </c>
      <c r="BT50" s="1212">
        <v>112470</v>
      </c>
      <c r="BU50" s="1212">
        <v>116636</v>
      </c>
      <c r="BV50" s="1212">
        <v>120581</v>
      </c>
      <c r="BW50" s="1212">
        <v>123663</v>
      </c>
      <c r="BX50" s="1212">
        <v>125855</v>
      </c>
      <c r="BY50" s="1212">
        <v>126152</v>
      </c>
      <c r="BZ50" s="1212">
        <v>126395</v>
      </c>
      <c r="CA50" s="1212">
        <v>127026</v>
      </c>
      <c r="CB50" s="1212">
        <v>130362</v>
      </c>
      <c r="CC50" s="1212">
        <v>134367</v>
      </c>
      <c r="CD50" s="1212">
        <v>136967</v>
      </c>
      <c r="CE50" s="1212">
        <v>137403</v>
      </c>
      <c r="CF50" s="1212">
        <v>138733</v>
      </c>
      <c r="CG50" s="1212">
        <v>141253</v>
      </c>
      <c r="CH50" s="1212">
        <v>144194</v>
      </c>
      <c r="CI50" s="1212">
        <v>145921</v>
      </c>
      <c r="CJ50" s="1212">
        <v>147634</v>
      </c>
      <c r="CK50" s="1212">
        <v>147897</v>
      </c>
      <c r="CL50" s="1212">
        <v>147952</v>
      </c>
      <c r="CM50" s="1212">
        <v>148329</v>
      </c>
      <c r="CN50" s="1212">
        <v>150971</v>
      </c>
      <c r="CO50" s="1212">
        <v>154032</v>
      </c>
      <c r="CP50" s="1212">
        <v>156068</v>
      </c>
      <c r="CQ50" s="1212">
        <v>156390</v>
      </c>
      <c r="CR50" s="1212">
        <v>157043</v>
      </c>
      <c r="CS50" s="1212">
        <v>159658</v>
      </c>
      <c r="CT50" s="1212">
        <v>162821</v>
      </c>
      <c r="CU50" s="1212">
        <v>165533</v>
      </c>
      <c r="CV50" s="1212">
        <v>166964</v>
      </c>
      <c r="CW50" s="1212">
        <v>167708</v>
      </c>
      <c r="CX50" s="1212">
        <v>167821</v>
      </c>
      <c r="CY50" s="1212">
        <v>169009</v>
      </c>
      <c r="CZ50" s="1212">
        <v>172767</v>
      </c>
      <c r="DA50" s="1212">
        <v>175910</v>
      </c>
      <c r="DB50" s="1212">
        <v>178396</v>
      </c>
      <c r="DC50" s="1212">
        <v>178561</v>
      </c>
      <c r="DD50" s="1212">
        <v>179173</v>
      </c>
      <c r="DE50" s="1212">
        <v>182383</v>
      </c>
      <c r="DF50" s="208" t="s">
        <v>447</v>
      </c>
    </row>
    <row r="51" spans="1:112" ht="30" customHeight="1">
      <c r="A51" s="535"/>
      <c r="B51" s="4633" t="s">
        <v>1112</v>
      </c>
      <c r="C51" s="521" t="s">
        <v>416</v>
      </c>
      <c r="D51" s="529" t="s">
        <v>405</v>
      </c>
      <c r="E51" s="668" t="s">
        <v>3575</v>
      </c>
      <c r="F51" s="550">
        <f>M51</f>
        <v>225</v>
      </c>
      <c r="G51" s="1972">
        <f>SUM(H51:H51)</f>
        <v>5.12</v>
      </c>
      <c r="H51" s="3279">
        <v>5.12</v>
      </c>
      <c r="I51" s="863"/>
      <c r="J51" s="863"/>
      <c r="K51" s="917" t="s">
        <v>1442</v>
      </c>
      <c r="L51" s="294"/>
      <c r="M51" s="1232">
        <f t="shared" si="9"/>
        <v>225</v>
      </c>
      <c r="N51" s="345"/>
      <c r="O51" s="346"/>
      <c r="P51" s="346"/>
      <c r="Q51" s="346"/>
      <c r="R51" s="346"/>
      <c r="S51" s="346"/>
      <c r="T51" s="346"/>
      <c r="U51" s="345"/>
      <c r="V51" s="346"/>
      <c r="W51" s="346"/>
      <c r="X51" s="346"/>
      <c r="Y51" s="671"/>
      <c r="Z51" s="671">
        <v>516</v>
      </c>
      <c r="AA51" s="671">
        <v>2783</v>
      </c>
      <c r="AB51" s="671">
        <v>4209</v>
      </c>
      <c r="AC51" s="671">
        <v>4912</v>
      </c>
      <c r="AD51" s="679">
        <v>5594</v>
      </c>
      <c r="AE51" s="671">
        <v>7135</v>
      </c>
      <c r="AF51" s="671">
        <v>9406</v>
      </c>
      <c r="AG51" s="671">
        <v>12259</v>
      </c>
      <c r="AH51" s="671">
        <v>13931</v>
      </c>
      <c r="AI51" s="671">
        <v>14891</v>
      </c>
      <c r="AJ51" s="671">
        <v>15954</v>
      </c>
      <c r="AK51" s="671">
        <v>18463</v>
      </c>
      <c r="AL51" s="671">
        <v>20956</v>
      </c>
      <c r="AM51" s="671">
        <v>23074</v>
      </c>
      <c r="AN51" s="671">
        <v>24261</v>
      </c>
      <c r="AO51" s="671">
        <v>24807</v>
      </c>
      <c r="AP51" s="671">
        <v>25367</v>
      </c>
      <c r="AQ51" s="671">
        <v>26802</v>
      </c>
      <c r="AR51" s="671">
        <v>28289</v>
      </c>
      <c r="AS51" s="671">
        <v>29915</v>
      </c>
      <c r="AT51" s="671">
        <v>30904</v>
      </c>
      <c r="AU51" s="671">
        <v>31773</v>
      </c>
      <c r="AV51" s="671">
        <v>32540</v>
      </c>
      <c r="AW51" s="671">
        <v>33526</v>
      </c>
      <c r="AX51" s="1207">
        <v>35570</v>
      </c>
      <c r="AY51" s="1207">
        <v>37341</v>
      </c>
      <c r="AZ51" s="1207">
        <v>38250</v>
      </c>
      <c r="BA51" s="1207">
        <v>38806</v>
      </c>
      <c r="BB51" s="1207">
        <v>39402</v>
      </c>
      <c r="BC51" s="1207">
        <v>40696</v>
      </c>
      <c r="BD51" s="1207">
        <v>43029</v>
      </c>
      <c r="BE51" s="1207">
        <v>44837</v>
      </c>
      <c r="BF51" s="1207">
        <v>46207</v>
      </c>
      <c r="BG51" s="1207">
        <v>46999</v>
      </c>
      <c r="BH51" s="1207">
        <v>47617</v>
      </c>
      <c r="BI51" s="1207">
        <v>47731</v>
      </c>
      <c r="BJ51" s="1207">
        <v>47833</v>
      </c>
      <c r="BK51" s="1207">
        <v>47833</v>
      </c>
      <c r="BL51" s="1207">
        <v>47833</v>
      </c>
      <c r="BM51" s="1207">
        <v>47833</v>
      </c>
      <c r="BN51" s="1207">
        <v>47833</v>
      </c>
      <c r="BO51" s="1207">
        <v>47833</v>
      </c>
      <c r="BP51" s="1207">
        <v>47833</v>
      </c>
      <c r="BQ51" s="1207">
        <v>47833</v>
      </c>
      <c r="BR51" s="1207">
        <v>47833</v>
      </c>
      <c r="BS51" s="1207">
        <v>47833</v>
      </c>
      <c r="BT51" s="1207">
        <v>48011</v>
      </c>
      <c r="BU51" s="1207">
        <v>49027</v>
      </c>
      <c r="BV51" s="1207">
        <v>49027</v>
      </c>
      <c r="BW51" s="1207">
        <v>49651</v>
      </c>
      <c r="BX51" s="1207">
        <v>50040</v>
      </c>
      <c r="BY51" s="1207">
        <v>50617</v>
      </c>
      <c r="BZ51" s="1207">
        <v>51777</v>
      </c>
      <c r="CA51" s="1207">
        <v>53103</v>
      </c>
      <c r="CB51" s="1207">
        <v>54863</v>
      </c>
      <c r="CC51" s="1207">
        <v>56933</v>
      </c>
      <c r="CD51" s="1207">
        <v>58280</v>
      </c>
      <c r="CE51" s="1207">
        <v>59298</v>
      </c>
      <c r="CF51" s="1207">
        <v>59914</v>
      </c>
      <c r="CG51" s="1207">
        <v>61145</v>
      </c>
      <c r="CH51" s="1207">
        <v>63119</v>
      </c>
      <c r="CI51" s="1207">
        <v>64136</v>
      </c>
      <c r="CJ51" s="1207">
        <v>64653</v>
      </c>
      <c r="CK51" s="1207">
        <v>65447</v>
      </c>
      <c r="CL51" s="1207">
        <v>66463</v>
      </c>
      <c r="CM51" s="1207">
        <v>68070</v>
      </c>
      <c r="CN51" s="1207">
        <v>70322</v>
      </c>
      <c r="CO51" s="1207">
        <v>72946</v>
      </c>
      <c r="CP51" s="1207">
        <v>75079</v>
      </c>
      <c r="CQ51" s="1207">
        <v>76407</v>
      </c>
      <c r="CR51" s="1207">
        <v>77081</v>
      </c>
      <c r="CS51" s="1207">
        <v>78123</v>
      </c>
      <c r="CT51" s="1207">
        <v>79573</v>
      </c>
      <c r="CU51" s="1207">
        <v>80822</v>
      </c>
      <c r="CV51" s="1207">
        <v>81172</v>
      </c>
      <c r="CW51" s="1207">
        <v>81643</v>
      </c>
      <c r="CX51" s="1207">
        <v>82182</v>
      </c>
      <c r="CY51" s="1207">
        <v>83373</v>
      </c>
      <c r="CZ51" s="1207">
        <v>83373</v>
      </c>
      <c r="DA51" s="1207">
        <v>83373</v>
      </c>
      <c r="DB51" s="1207">
        <v>83373</v>
      </c>
      <c r="DC51" s="1207">
        <v>83974</v>
      </c>
      <c r="DD51" s="1207">
        <v>83974</v>
      </c>
      <c r="DE51" s="1207">
        <v>84199</v>
      </c>
      <c r="DF51" s="208" t="s">
        <v>842</v>
      </c>
    </row>
    <row r="52" spans="1:112" ht="30" customHeight="1">
      <c r="A52" s="535"/>
      <c r="B52" s="4634"/>
      <c r="C52" s="523" t="s">
        <v>443</v>
      </c>
      <c r="D52" s="526" t="s">
        <v>412</v>
      </c>
      <c r="E52" s="668" t="s">
        <v>3569</v>
      </c>
      <c r="F52" s="550">
        <f>M52</f>
        <v>409</v>
      </c>
      <c r="G52" s="1973"/>
      <c r="H52" s="264">
        <v>48.13</v>
      </c>
      <c r="I52" s="264"/>
      <c r="J52" s="264"/>
      <c r="K52" s="189"/>
      <c r="M52" s="1232">
        <f t="shared" si="9"/>
        <v>409</v>
      </c>
      <c r="N52" s="679">
        <v>39415</v>
      </c>
      <c r="O52" s="347">
        <v>45472</v>
      </c>
      <c r="P52" s="347">
        <v>48224</v>
      </c>
      <c r="Q52" s="220">
        <v>48964</v>
      </c>
      <c r="R52" s="347">
        <v>50039</v>
      </c>
      <c r="S52" s="347">
        <v>53066</v>
      </c>
      <c r="T52" s="347">
        <v>60355</v>
      </c>
      <c r="U52" s="679">
        <v>71013</v>
      </c>
      <c r="V52" s="347">
        <v>74550</v>
      </c>
      <c r="W52" s="347">
        <v>75324</v>
      </c>
      <c r="X52" s="347">
        <v>77609</v>
      </c>
      <c r="Y52" s="347">
        <v>84423</v>
      </c>
      <c r="Z52" s="347">
        <v>95450</v>
      </c>
      <c r="AA52" s="347">
        <v>102494</v>
      </c>
      <c r="AB52" s="347">
        <v>106197</v>
      </c>
      <c r="AC52" s="347">
        <v>107861</v>
      </c>
      <c r="AD52" s="679">
        <v>109974</v>
      </c>
      <c r="AE52" s="347">
        <v>113827</v>
      </c>
      <c r="AF52" s="347">
        <v>122043</v>
      </c>
      <c r="AG52" s="347">
        <v>131999</v>
      </c>
      <c r="AH52" s="347">
        <v>137792</v>
      </c>
      <c r="AI52" s="347">
        <v>139881</v>
      </c>
      <c r="AJ52" s="347">
        <v>142126</v>
      </c>
      <c r="AK52" s="347">
        <v>148917</v>
      </c>
      <c r="AL52" s="347">
        <v>156757</v>
      </c>
      <c r="AM52" s="347">
        <v>163064</v>
      </c>
      <c r="AN52" s="347">
        <v>165885</v>
      </c>
      <c r="AO52" s="347">
        <v>166287</v>
      </c>
      <c r="AP52" s="347">
        <v>168027</v>
      </c>
      <c r="AQ52" s="347">
        <v>173960</v>
      </c>
      <c r="AR52" s="347">
        <v>180526</v>
      </c>
      <c r="AS52" s="347">
        <v>189827</v>
      </c>
      <c r="AT52" s="347">
        <v>194988</v>
      </c>
      <c r="AU52" s="347">
        <v>196460</v>
      </c>
      <c r="AV52" s="347">
        <v>198732</v>
      </c>
      <c r="AW52" s="347">
        <v>208046</v>
      </c>
      <c r="AX52" s="1212">
        <v>217703</v>
      </c>
      <c r="AY52" s="1212">
        <v>224602</v>
      </c>
      <c r="AZ52" s="1212">
        <v>227503</v>
      </c>
      <c r="BA52" s="1212">
        <v>228043</v>
      </c>
      <c r="BB52" s="1212">
        <v>229069</v>
      </c>
      <c r="BC52" s="1212">
        <v>233288</v>
      </c>
      <c r="BD52" s="1212">
        <v>241308</v>
      </c>
      <c r="BE52" s="1212">
        <v>249418</v>
      </c>
      <c r="BF52" s="1212">
        <v>254774</v>
      </c>
      <c r="BG52" s="1212">
        <v>257073</v>
      </c>
      <c r="BH52" s="1212">
        <v>259860</v>
      </c>
      <c r="BI52" s="1212">
        <v>267670</v>
      </c>
      <c r="BJ52" s="1212">
        <v>276589</v>
      </c>
      <c r="BK52" s="1212">
        <v>283930</v>
      </c>
      <c r="BL52" s="1212">
        <v>289494</v>
      </c>
      <c r="BM52" s="1212">
        <v>290968</v>
      </c>
      <c r="BN52" s="1212">
        <v>293272</v>
      </c>
      <c r="BO52" s="1212">
        <v>298677</v>
      </c>
      <c r="BP52" s="1212">
        <v>306392</v>
      </c>
      <c r="BQ52" s="1212">
        <v>315496</v>
      </c>
      <c r="BR52" s="1212">
        <v>320031</v>
      </c>
      <c r="BS52" s="1212">
        <v>320988</v>
      </c>
      <c r="BT52" s="1212">
        <v>321150</v>
      </c>
      <c r="BU52" s="1212">
        <v>321295</v>
      </c>
      <c r="BV52" s="1212">
        <v>321451</v>
      </c>
      <c r="BW52" s="1212">
        <v>321591</v>
      </c>
      <c r="BX52" s="1212">
        <v>321756</v>
      </c>
      <c r="BY52" s="1212">
        <v>322067</v>
      </c>
      <c r="BZ52" s="1212">
        <v>322334</v>
      </c>
      <c r="CA52" s="1212">
        <v>322490</v>
      </c>
      <c r="CB52" s="1212">
        <v>322490</v>
      </c>
      <c r="CC52" s="1212">
        <v>322490</v>
      </c>
      <c r="CD52" s="1212">
        <v>322490</v>
      </c>
      <c r="CE52" s="1212">
        <v>322490</v>
      </c>
      <c r="CF52" s="1212">
        <v>322490</v>
      </c>
      <c r="CG52" s="1212">
        <v>322490</v>
      </c>
      <c r="CH52" s="1212">
        <v>322490</v>
      </c>
      <c r="CI52" s="1212">
        <v>322490</v>
      </c>
      <c r="CJ52" s="1212">
        <v>322490</v>
      </c>
      <c r="CK52" s="1212">
        <v>330856</v>
      </c>
      <c r="CL52" s="1212">
        <v>331218</v>
      </c>
      <c r="CM52" s="1212">
        <v>334137</v>
      </c>
      <c r="CN52" s="1212">
        <v>341824</v>
      </c>
      <c r="CO52" s="1212">
        <v>352571</v>
      </c>
      <c r="CP52" s="1212">
        <v>359312</v>
      </c>
      <c r="CQ52" s="1212">
        <v>360172</v>
      </c>
      <c r="CR52" s="1212">
        <v>361967</v>
      </c>
      <c r="CS52" s="1212">
        <v>369917</v>
      </c>
      <c r="CT52" s="1212">
        <v>378945</v>
      </c>
      <c r="CU52" s="1212">
        <v>386586</v>
      </c>
      <c r="CV52" s="1212">
        <v>390750</v>
      </c>
      <c r="CW52" s="1212">
        <v>393138</v>
      </c>
      <c r="CX52" s="1212">
        <v>393789</v>
      </c>
      <c r="CY52" s="1212">
        <v>397426</v>
      </c>
      <c r="CZ52" s="1212">
        <v>407603</v>
      </c>
      <c r="DA52" s="1212">
        <v>417148</v>
      </c>
      <c r="DB52" s="1212">
        <v>417148</v>
      </c>
      <c r="DC52" s="1212">
        <v>419410</v>
      </c>
      <c r="DD52" s="1212">
        <v>419410</v>
      </c>
      <c r="DE52" s="1212">
        <v>419819</v>
      </c>
      <c r="DF52" s="208" t="s">
        <v>442</v>
      </c>
    </row>
    <row r="53" spans="1:112" ht="30" customHeight="1">
      <c r="A53" s="535"/>
      <c r="B53" s="4634"/>
      <c r="C53" s="525" t="s">
        <v>420</v>
      </c>
      <c r="D53" s="528" t="s">
        <v>436</v>
      </c>
      <c r="E53" s="168" t="s">
        <v>444</v>
      </c>
      <c r="F53" s="200">
        <f>M53</f>
        <v>4716</v>
      </c>
      <c r="G53" s="1974"/>
      <c r="H53" s="263">
        <v>3153.38</v>
      </c>
      <c r="I53" s="263"/>
      <c r="J53" s="263"/>
      <c r="K53" s="191"/>
      <c r="M53" s="1232">
        <f t="shared" si="9"/>
        <v>4716</v>
      </c>
      <c r="N53" s="679">
        <v>32203</v>
      </c>
      <c r="O53" s="347">
        <v>37035</v>
      </c>
      <c r="P53" s="347">
        <v>38498</v>
      </c>
      <c r="Q53" s="220">
        <v>39079</v>
      </c>
      <c r="R53" s="347">
        <v>41102</v>
      </c>
      <c r="S53" s="347">
        <v>44455</v>
      </c>
      <c r="T53" s="347">
        <v>48385</v>
      </c>
      <c r="U53" s="679">
        <v>52963</v>
      </c>
      <c r="V53" s="347">
        <v>56245</v>
      </c>
      <c r="W53" s="347">
        <v>57604</v>
      </c>
      <c r="X53" s="347">
        <v>58277</v>
      </c>
      <c r="Y53" s="347">
        <v>61036</v>
      </c>
      <c r="Z53" s="347">
        <v>66442</v>
      </c>
      <c r="AA53" s="347">
        <v>69820</v>
      </c>
      <c r="AB53" s="347">
        <v>70297</v>
      </c>
      <c r="AC53" s="347">
        <v>71080</v>
      </c>
      <c r="AD53" s="679">
        <v>72989</v>
      </c>
      <c r="AE53" s="347">
        <v>75565</v>
      </c>
      <c r="AF53" s="347">
        <v>79337</v>
      </c>
      <c r="AG53" s="347">
        <v>83602</v>
      </c>
      <c r="AH53" s="347">
        <v>87212</v>
      </c>
      <c r="AI53" s="347">
        <v>89209</v>
      </c>
      <c r="AJ53" s="347">
        <v>90243</v>
      </c>
      <c r="AK53" s="347">
        <v>93391</v>
      </c>
      <c r="AL53" s="347">
        <v>97301</v>
      </c>
      <c r="AM53" s="347">
        <v>100335</v>
      </c>
      <c r="AN53" s="347">
        <v>101687</v>
      </c>
      <c r="AO53" s="347">
        <v>101976</v>
      </c>
      <c r="AP53" s="347">
        <v>103803</v>
      </c>
      <c r="AQ53" s="347">
        <v>107952</v>
      </c>
      <c r="AR53" s="347">
        <v>112058</v>
      </c>
      <c r="AS53" s="347">
        <v>117858</v>
      </c>
      <c r="AT53" s="347">
        <v>122000</v>
      </c>
      <c r="AU53" s="347">
        <v>123861</v>
      </c>
      <c r="AV53" s="347">
        <v>125914</v>
      </c>
      <c r="AW53" s="347">
        <v>134003</v>
      </c>
      <c r="AX53" s="1212">
        <v>142142</v>
      </c>
      <c r="AY53" s="1212">
        <v>146805</v>
      </c>
      <c r="AZ53" s="1212">
        <v>149410</v>
      </c>
      <c r="BA53" s="1212">
        <v>150519</v>
      </c>
      <c r="BB53" s="1212">
        <v>152742</v>
      </c>
      <c r="BC53" s="1212">
        <v>156700</v>
      </c>
      <c r="BD53" s="1212">
        <v>162255</v>
      </c>
      <c r="BE53" s="1212">
        <v>166850</v>
      </c>
      <c r="BF53" s="1212">
        <v>170957</v>
      </c>
      <c r="BG53" s="1212">
        <v>173506</v>
      </c>
      <c r="BH53" s="1212">
        <v>174152</v>
      </c>
      <c r="BI53" s="1212">
        <v>176582</v>
      </c>
      <c r="BJ53" s="1212">
        <v>182762</v>
      </c>
      <c r="BK53" s="1212">
        <v>188644</v>
      </c>
      <c r="BL53" s="1212">
        <v>190368</v>
      </c>
      <c r="BM53" s="1212">
        <v>191741</v>
      </c>
      <c r="BN53" s="1212">
        <v>194722</v>
      </c>
      <c r="BO53" s="1212">
        <v>198687</v>
      </c>
      <c r="BP53" s="1212">
        <v>203683</v>
      </c>
      <c r="BQ53" s="1212">
        <v>209985</v>
      </c>
      <c r="BR53" s="1212">
        <v>213853</v>
      </c>
      <c r="BS53" s="1212">
        <v>216083</v>
      </c>
      <c r="BT53" s="1212">
        <v>217315</v>
      </c>
      <c r="BU53" s="1212">
        <v>224284</v>
      </c>
      <c r="BV53" s="1212">
        <v>231357</v>
      </c>
      <c r="BW53" s="1212">
        <v>236355</v>
      </c>
      <c r="BX53" s="1212">
        <v>238254</v>
      </c>
      <c r="BY53" s="1212">
        <v>239618</v>
      </c>
      <c r="BZ53" s="1212">
        <v>243037</v>
      </c>
      <c r="CA53" s="1212">
        <v>247260</v>
      </c>
      <c r="CB53" s="1212">
        <v>252983</v>
      </c>
      <c r="CC53" s="1212">
        <v>258426</v>
      </c>
      <c r="CD53" s="1212">
        <v>262234</v>
      </c>
      <c r="CE53" s="1212">
        <v>264893</v>
      </c>
      <c r="CF53" s="1212">
        <v>267160</v>
      </c>
      <c r="CG53" s="1212">
        <v>271056</v>
      </c>
      <c r="CH53" s="1212">
        <v>276532</v>
      </c>
      <c r="CI53" s="1212">
        <v>278559</v>
      </c>
      <c r="CJ53" s="1212">
        <v>280399</v>
      </c>
      <c r="CK53" s="1212">
        <v>282236</v>
      </c>
      <c r="CL53" s="1212">
        <v>284537</v>
      </c>
      <c r="CM53" s="1212">
        <v>288038</v>
      </c>
      <c r="CN53" s="1212">
        <v>294701</v>
      </c>
      <c r="CO53" s="1212">
        <v>301127</v>
      </c>
      <c r="CP53" s="1212">
        <v>306351</v>
      </c>
      <c r="CQ53" s="1212">
        <v>309065</v>
      </c>
      <c r="CR53" s="1212">
        <v>309982</v>
      </c>
      <c r="CS53" s="1212">
        <v>314189</v>
      </c>
      <c r="CT53" s="1212">
        <v>319655</v>
      </c>
      <c r="CU53" s="1212">
        <v>325101</v>
      </c>
      <c r="CV53" s="1212">
        <v>327477</v>
      </c>
      <c r="CW53" s="1212">
        <v>328657</v>
      </c>
      <c r="CX53" s="1212">
        <v>330617</v>
      </c>
      <c r="CY53" s="1212">
        <v>334504</v>
      </c>
      <c r="CZ53" s="1212">
        <v>339448</v>
      </c>
      <c r="DA53" s="1212">
        <v>343397</v>
      </c>
      <c r="DB53" s="1212">
        <v>347377</v>
      </c>
      <c r="DC53" s="1212">
        <v>349638</v>
      </c>
      <c r="DD53" s="1212">
        <v>350666</v>
      </c>
      <c r="DE53" s="1212">
        <v>355382</v>
      </c>
      <c r="DF53" s="208" t="s">
        <v>450</v>
      </c>
    </row>
    <row r="54" spans="1:112" ht="30" customHeight="1">
      <c r="A54" s="535"/>
      <c r="B54" s="4634"/>
      <c r="C54" s="4742" t="s">
        <v>452</v>
      </c>
      <c r="D54" s="4748" t="s">
        <v>441</v>
      </c>
      <c r="E54" s="1420" t="s">
        <v>463</v>
      </c>
      <c r="F54" s="550">
        <f>$M$54*H54/G54</f>
        <v>62.302581856855149</v>
      </c>
      <c r="G54" s="4754">
        <f>SUM(H54:H55)</f>
        <v>883.86</v>
      </c>
      <c r="H54" s="264">
        <v>20.38</v>
      </c>
      <c r="I54" s="264"/>
      <c r="J54" s="264"/>
      <c r="K54" s="189"/>
      <c r="M54" s="1232">
        <f t="shared" si="9"/>
        <v>2702</v>
      </c>
      <c r="N54" s="679">
        <v>20689</v>
      </c>
      <c r="O54" s="347">
        <v>21165</v>
      </c>
      <c r="P54" s="347">
        <v>21391</v>
      </c>
      <c r="Q54" s="220">
        <v>21903</v>
      </c>
      <c r="R54" s="347">
        <v>22875</v>
      </c>
      <c r="S54" s="347">
        <v>24554</v>
      </c>
      <c r="T54" s="347">
        <v>27982</v>
      </c>
      <c r="U54" s="679">
        <v>33235</v>
      </c>
      <c r="V54" s="347">
        <v>36215</v>
      </c>
      <c r="W54" s="347">
        <v>37395</v>
      </c>
      <c r="X54" s="347">
        <v>37781</v>
      </c>
      <c r="Y54" s="347">
        <v>38047</v>
      </c>
      <c r="Z54" s="347">
        <v>38286</v>
      </c>
      <c r="AA54" s="347">
        <v>38480</v>
      </c>
      <c r="AB54" s="347">
        <v>39178</v>
      </c>
      <c r="AC54" s="347">
        <v>40050</v>
      </c>
      <c r="AD54" s="679">
        <v>42635</v>
      </c>
      <c r="AE54" s="347">
        <v>46246</v>
      </c>
      <c r="AF54" s="347">
        <v>51791</v>
      </c>
      <c r="AG54" s="347">
        <v>57860</v>
      </c>
      <c r="AH54" s="347">
        <v>61959</v>
      </c>
      <c r="AI54" s="347">
        <v>64332</v>
      </c>
      <c r="AJ54" s="347">
        <v>64923</v>
      </c>
      <c r="AK54" s="347">
        <v>67351</v>
      </c>
      <c r="AL54" s="347">
        <v>69880</v>
      </c>
      <c r="AM54" s="347">
        <v>72698</v>
      </c>
      <c r="AN54" s="347">
        <v>74442</v>
      </c>
      <c r="AO54" s="347">
        <v>74644</v>
      </c>
      <c r="AP54" s="347">
        <v>75705</v>
      </c>
      <c r="AQ54" s="347">
        <v>78713</v>
      </c>
      <c r="AR54" s="347">
        <v>82513</v>
      </c>
      <c r="AS54" s="347">
        <v>87602</v>
      </c>
      <c r="AT54" s="347">
        <v>91452</v>
      </c>
      <c r="AU54" s="347">
        <v>93331</v>
      </c>
      <c r="AV54" s="347">
        <v>93791</v>
      </c>
      <c r="AW54" s="347">
        <v>96844</v>
      </c>
      <c r="AX54" s="1212">
        <v>101912</v>
      </c>
      <c r="AY54" s="1212">
        <v>104859</v>
      </c>
      <c r="AZ54" s="1212">
        <v>105898</v>
      </c>
      <c r="BA54" s="1212">
        <v>106294</v>
      </c>
      <c r="BB54" s="1212">
        <v>107657</v>
      </c>
      <c r="BC54" s="1212">
        <v>110782</v>
      </c>
      <c r="BD54" s="1212">
        <v>116877</v>
      </c>
      <c r="BE54" s="1212">
        <v>123201</v>
      </c>
      <c r="BF54" s="1212">
        <v>128073</v>
      </c>
      <c r="BG54" s="1212">
        <v>130376</v>
      </c>
      <c r="BH54" s="1212">
        <v>131336</v>
      </c>
      <c r="BI54" s="1212">
        <v>133775</v>
      </c>
      <c r="BJ54" s="1212">
        <v>138114</v>
      </c>
      <c r="BK54" s="1212">
        <v>139779</v>
      </c>
      <c r="BL54" s="1212">
        <v>140178</v>
      </c>
      <c r="BM54" s="1212">
        <v>141171</v>
      </c>
      <c r="BN54" s="1212">
        <v>143601</v>
      </c>
      <c r="BO54" s="1212">
        <v>147976</v>
      </c>
      <c r="BP54" s="1212">
        <v>154481</v>
      </c>
      <c r="BQ54" s="1212">
        <v>162464</v>
      </c>
      <c r="BR54" s="1212">
        <v>166615</v>
      </c>
      <c r="BS54" s="1212">
        <v>168959</v>
      </c>
      <c r="BT54" s="1212">
        <v>169573</v>
      </c>
      <c r="BU54" s="1212">
        <v>174027</v>
      </c>
      <c r="BV54" s="1212">
        <v>178567</v>
      </c>
      <c r="BW54" s="1212">
        <v>181406</v>
      </c>
      <c r="BX54" s="1212">
        <v>182128</v>
      </c>
      <c r="BY54" s="1212">
        <v>182700</v>
      </c>
      <c r="BZ54" s="1212">
        <v>185291</v>
      </c>
      <c r="CA54" s="1212">
        <v>188753</v>
      </c>
      <c r="CB54" s="1212">
        <v>195424</v>
      </c>
      <c r="CC54" s="1212">
        <v>202991</v>
      </c>
      <c r="CD54" s="1212">
        <v>208000</v>
      </c>
      <c r="CE54" s="1212">
        <v>210540</v>
      </c>
      <c r="CF54" s="1212">
        <v>212081</v>
      </c>
      <c r="CG54" s="1212">
        <v>214968</v>
      </c>
      <c r="CH54" s="1212">
        <v>219763</v>
      </c>
      <c r="CI54" s="1212">
        <v>222533</v>
      </c>
      <c r="CJ54" s="1212">
        <v>223844</v>
      </c>
      <c r="CK54" s="1212">
        <v>224987</v>
      </c>
      <c r="CL54" s="1212">
        <v>227121</v>
      </c>
      <c r="CM54" s="1212">
        <v>230470</v>
      </c>
      <c r="CN54" s="1212">
        <v>236276</v>
      </c>
      <c r="CO54" s="1212">
        <v>244139</v>
      </c>
      <c r="CP54" s="1212">
        <v>249787</v>
      </c>
      <c r="CQ54" s="1212">
        <v>252112</v>
      </c>
      <c r="CR54" s="1212">
        <v>252892</v>
      </c>
      <c r="CS54" s="1212">
        <v>255757</v>
      </c>
      <c r="CT54" s="1212">
        <v>259635</v>
      </c>
      <c r="CU54" s="1212">
        <v>262932</v>
      </c>
      <c r="CV54" s="1212">
        <v>264878</v>
      </c>
      <c r="CW54" s="1212">
        <v>265569</v>
      </c>
      <c r="CX54" s="1212">
        <v>267392</v>
      </c>
      <c r="CY54" s="1212">
        <v>271147</v>
      </c>
      <c r="CZ54" s="1212">
        <v>277832</v>
      </c>
      <c r="DA54" s="1212">
        <v>284143</v>
      </c>
      <c r="DB54" s="1212">
        <v>289500</v>
      </c>
      <c r="DC54" s="1212">
        <v>291759</v>
      </c>
      <c r="DD54" s="1212">
        <v>292210</v>
      </c>
      <c r="DE54" s="1212">
        <v>294912</v>
      </c>
      <c r="DF54" s="208" t="s">
        <v>445</v>
      </c>
    </row>
    <row r="55" spans="1:112" ht="30" customHeight="1">
      <c r="A55" s="535"/>
      <c r="B55" s="4634"/>
      <c r="C55" s="4743"/>
      <c r="D55" s="4738"/>
      <c r="E55" s="168" t="s">
        <v>1153</v>
      </c>
      <c r="F55" s="200">
        <f>$M$54*H55/G54</f>
        <v>2639.6974181431447</v>
      </c>
      <c r="G55" s="4755"/>
      <c r="H55" s="263">
        <v>863.48</v>
      </c>
      <c r="I55" s="263"/>
      <c r="J55" s="263"/>
      <c r="K55" s="191"/>
      <c r="M55" s="1232"/>
      <c r="N55" s="345"/>
      <c r="O55" s="346"/>
      <c r="P55" s="346"/>
      <c r="Q55" s="346"/>
      <c r="R55" s="346"/>
      <c r="S55" s="346"/>
      <c r="T55" s="346"/>
      <c r="U55" s="345"/>
      <c r="V55" s="346"/>
      <c r="W55" s="346"/>
      <c r="X55" s="698"/>
      <c r="Y55" s="698"/>
      <c r="Z55" s="698"/>
      <c r="AA55" s="698"/>
      <c r="AB55" s="698"/>
      <c r="AC55" s="698"/>
      <c r="AD55" s="695"/>
      <c r="AE55" s="698"/>
      <c r="AF55" s="698"/>
      <c r="AG55" s="698"/>
      <c r="AH55" s="698"/>
      <c r="AI55" s="698"/>
      <c r="AJ55" s="698"/>
      <c r="AK55" s="346"/>
      <c r="AL55" s="346"/>
      <c r="AM55" s="346"/>
      <c r="AN55" s="346"/>
      <c r="AO55" s="346"/>
      <c r="AP55" s="346"/>
      <c r="AQ55" s="346"/>
      <c r="AR55" s="346"/>
      <c r="AS55" s="346"/>
      <c r="AT55" s="346"/>
      <c r="AU55" s="346"/>
      <c r="AV55" s="346"/>
      <c r="AW55" s="346"/>
      <c r="AX55" s="1211"/>
      <c r="AY55" s="1211"/>
      <c r="AZ55" s="1211"/>
      <c r="BA55" s="1211"/>
      <c r="BB55" s="1211"/>
      <c r="BC55" s="1211"/>
      <c r="BD55" s="1211"/>
      <c r="BE55" s="1211"/>
      <c r="BF55" s="1211"/>
      <c r="BG55" s="1211"/>
      <c r="BH55" s="1211"/>
      <c r="BI55" s="1211"/>
      <c r="BJ55" s="1211"/>
      <c r="BK55" s="1211"/>
      <c r="BL55" s="1211"/>
      <c r="BM55" s="1211"/>
      <c r="BN55" s="1211"/>
      <c r="BO55" s="1211"/>
      <c r="BP55" s="1211"/>
      <c r="BQ55" s="1211"/>
      <c r="BR55" s="1211"/>
      <c r="BS55" s="1211"/>
      <c r="BT55" s="1211"/>
      <c r="BU55" s="1211"/>
      <c r="BV55" s="1211"/>
      <c r="BW55" s="1211"/>
      <c r="BX55" s="1211"/>
      <c r="BY55" s="1211"/>
      <c r="BZ55" s="1211"/>
      <c r="CA55" s="1211"/>
      <c r="CB55" s="1211"/>
      <c r="CC55" s="1211"/>
      <c r="CD55" s="1211"/>
      <c r="CE55" s="1211"/>
      <c r="CF55" s="1211"/>
      <c r="CG55" s="1211"/>
      <c r="CH55" s="1211"/>
      <c r="CI55" s="1211"/>
      <c r="CJ55" s="1211"/>
      <c r="CK55" s="1211"/>
      <c r="CL55" s="1211"/>
      <c r="CM55" s="1211"/>
      <c r="CN55" s="1211"/>
      <c r="CO55" s="1211"/>
      <c r="CP55" s="1211"/>
      <c r="CQ55" s="1211"/>
      <c r="CR55" s="1211"/>
      <c r="CS55" s="1211"/>
      <c r="CT55" s="1211"/>
      <c r="CU55" s="1211"/>
      <c r="CV55" s="1211"/>
      <c r="CW55" s="1211"/>
      <c r="CX55" s="1211"/>
      <c r="CY55" s="1211"/>
      <c r="CZ55" s="1211"/>
      <c r="DA55" s="1211"/>
      <c r="DB55" s="1211"/>
      <c r="DC55" s="1211"/>
      <c r="DD55" s="1211"/>
      <c r="DE55" s="1211"/>
      <c r="DF55" s="919"/>
    </row>
    <row r="56" spans="1:112" ht="30" customHeight="1">
      <c r="A56" s="535"/>
      <c r="B56" s="4642"/>
      <c r="C56" s="4106" t="s">
        <v>850</v>
      </c>
      <c r="D56" s="2024"/>
      <c r="E56" s="2024" t="s">
        <v>1202</v>
      </c>
      <c r="F56" s="550">
        <f>M56</f>
        <v>1043</v>
      </c>
      <c r="G56" s="1973"/>
      <c r="H56" s="264"/>
      <c r="I56" s="264"/>
      <c r="J56" s="264"/>
      <c r="K56" s="189"/>
      <c r="M56" s="1232">
        <f t="shared" ref="M56:M59" si="10">DE56-DD56</f>
        <v>1043</v>
      </c>
      <c r="N56" s="699"/>
      <c r="O56" s="700"/>
      <c r="P56" s="700"/>
      <c r="Q56" s="700"/>
      <c r="R56" s="700"/>
      <c r="S56" s="700"/>
      <c r="T56" s="700"/>
      <c r="U56" s="699"/>
      <c r="V56" s="700"/>
      <c r="W56" s="700"/>
      <c r="X56" s="700"/>
      <c r="Y56" s="700"/>
      <c r="Z56" s="700"/>
      <c r="AA56" s="700"/>
      <c r="AB56" s="700">
        <v>99</v>
      </c>
      <c r="AC56" s="700">
        <v>267</v>
      </c>
      <c r="AD56" s="699">
        <v>685</v>
      </c>
      <c r="AE56" s="700">
        <v>1390</v>
      </c>
      <c r="AF56" s="700">
        <v>2274</v>
      </c>
      <c r="AG56" s="700">
        <v>3890</v>
      </c>
      <c r="AH56" s="700">
        <v>4724</v>
      </c>
      <c r="AI56" s="700">
        <v>5151</v>
      </c>
      <c r="AJ56" s="700">
        <v>5346</v>
      </c>
      <c r="AK56" s="700">
        <v>6128</v>
      </c>
      <c r="AL56" s="700">
        <v>7102</v>
      </c>
      <c r="AM56" s="700">
        <v>8066</v>
      </c>
      <c r="AN56" s="700">
        <v>8455</v>
      </c>
      <c r="AO56" s="700">
        <v>8517</v>
      </c>
      <c r="AP56" s="700">
        <v>8790</v>
      </c>
      <c r="AQ56" s="700">
        <v>9575</v>
      </c>
      <c r="AR56" s="700">
        <v>10374</v>
      </c>
      <c r="AS56" s="700">
        <v>11638</v>
      </c>
      <c r="AT56" s="700">
        <v>12256</v>
      </c>
      <c r="AU56" s="700">
        <v>12516</v>
      </c>
      <c r="AV56" s="700">
        <v>12631</v>
      </c>
      <c r="AW56" s="700">
        <v>13454</v>
      </c>
      <c r="AX56" s="1213">
        <v>14945</v>
      </c>
      <c r="AY56" s="1213">
        <v>15902</v>
      </c>
      <c r="AZ56" s="1213">
        <v>16074</v>
      </c>
      <c r="BA56" s="1213">
        <v>16200</v>
      </c>
      <c r="BB56" s="1213">
        <v>16604</v>
      </c>
      <c r="BC56" s="1213">
        <v>17306</v>
      </c>
      <c r="BD56" s="1213">
        <v>18676</v>
      </c>
      <c r="BE56" s="1213">
        <v>20377</v>
      </c>
      <c r="BF56" s="1213">
        <v>21316</v>
      </c>
      <c r="BG56" s="1213">
        <v>21832</v>
      </c>
      <c r="BH56" s="1213">
        <v>22157</v>
      </c>
      <c r="BI56" s="1213">
        <v>22518</v>
      </c>
      <c r="BJ56" s="1213">
        <v>23126</v>
      </c>
      <c r="BK56" s="1213">
        <v>24066</v>
      </c>
      <c r="BL56" s="1213">
        <v>24241</v>
      </c>
      <c r="BM56" s="1213">
        <v>24541</v>
      </c>
      <c r="BN56" s="1213">
        <v>25302</v>
      </c>
      <c r="BO56" s="1213">
        <v>26091</v>
      </c>
      <c r="BP56" s="1213">
        <v>27643</v>
      </c>
      <c r="BQ56" s="1213">
        <v>29455</v>
      </c>
      <c r="BR56" s="1213">
        <v>30373</v>
      </c>
      <c r="BS56" s="1213">
        <v>30738</v>
      </c>
      <c r="BT56" s="1213">
        <v>30814</v>
      </c>
      <c r="BU56" s="1213">
        <v>31349</v>
      </c>
      <c r="BV56" s="1213">
        <v>32218</v>
      </c>
      <c r="BW56" s="1213">
        <v>32937</v>
      </c>
      <c r="BX56" s="1213">
        <v>33232</v>
      </c>
      <c r="BY56" s="1213">
        <v>33441</v>
      </c>
      <c r="BZ56" s="1213">
        <v>34081</v>
      </c>
      <c r="CA56" s="1213">
        <v>34879</v>
      </c>
      <c r="CB56" s="1213">
        <v>36200</v>
      </c>
      <c r="CC56" s="1213">
        <v>38190</v>
      </c>
      <c r="CD56" s="1213">
        <v>39175</v>
      </c>
      <c r="CE56" s="1213">
        <v>39452</v>
      </c>
      <c r="CF56" s="1213">
        <v>39757</v>
      </c>
      <c r="CG56" s="1213">
        <v>40626</v>
      </c>
      <c r="CH56" s="1213">
        <v>42223</v>
      </c>
      <c r="CI56" s="1213">
        <v>43095</v>
      </c>
      <c r="CJ56" s="1213">
        <v>43464</v>
      </c>
      <c r="CK56" s="1213">
        <v>43700</v>
      </c>
      <c r="CL56" s="1213">
        <v>44102</v>
      </c>
      <c r="CM56" s="1213">
        <v>44649</v>
      </c>
      <c r="CN56" s="1213">
        <v>45595</v>
      </c>
      <c r="CO56" s="1213">
        <v>47318</v>
      </c>
      <c r="CP56" s="1213">
        <v>48528</v>
      </c>
      <c r="CQ56" s="1213">
        <v>48814</v>
      </c>
      <c r="CR56" s="1213">
        <v>49032</v>
      </c>
      <c r="CS56" s="1213">
        <v>50087</v>
      </c>
      <c r="CT56" s="1213">
        <v>51655</v>
      </c>
      <c r="CU56" s="1213">
        <v>53321</v>
      </c>
      <c r="CV56" s="1213">
        <v>53704</v>
      </c>
      <c r="CW56" s="1213">
        <v>53843</v>
      </c>
      <c r="CX56" s="1213">
        <v>54200</v>
      </c>
      <c r="CY56" s="1213">
        <v>54971</v>
      </c>
      <c r="CZ56" s="1213">
        <v>56387</v>
      </c>
      <c r="DA56" s="1213">
        <v>57956</v>
      </c>
      <c r="DB56" s="1213">
        <v>59348</v>
      </c>
      <c r="DC56" s="1213">
        <v>59772</v>
      </c>
      <c r="DD56" s="1213">
        <v>59842</v>
      </c>
      <c r="DE56" s="1213">
        <v>60885</v>
      </c>
      <c r="DF56" s="920">
        <v>971120</v>
      </c>
    </row>
    <row r="57" spans="1:112" ht="30" customHeight="1">
      <c r="A57" s="535"/>
      <c r="B57" s="4642"/>
      <c r="C57" s="4107" t="s">
        <v>179</v>
      </c>
      <c r="D57" s="2027"/>
      <c r="E57" s="2027" t="s">
        <v>2968</v>
      </c>
      <c r="F57" s="200">
        <f>M57</f>
        <v>2379</v>
      </c>
      <c r="G57" s="1978"/>
      <c r="H57" s="265"/>
      <c r="I57" s="265"/>
      <c r="J57" s="265"/>
      <c r="K57" s="190"/>
      <c r="M57" s="1232">
        <f t="shared" si="10"/>
        <v>2379</v>
      </c>
      <c r="N57" s="699"/>
      <c r="O57" s="700"/>
      <c r="P57" s="700"/>
      <c r="Q57" s="700"/>
      <c r="R57" s="700"/>
      <c r="S57" s="700"/>
      <c r="T57" s="700"/>
      <c r="U57" s="699"/>
      <c r="V57" s="700"/>
      <c r="W57" s="700"/>
      <c r="X57" s="700"/>
      <c r="Y57" s="700"/>
      <c r="Z57" s="700"/>
      <c r="AA57" s="700"/>
      <c r="AB57" s="700">
        <v>882</v>
      </c>
      <c r="AC57" s="700">
        <v>3316</v>
      </c>
      <c r="AD57" s="699">
        <v>4412</v>
      </c>
      <c r="AE57" s="700">
        <v>6831</v>
      </c>
      <c r="AF57" s="700">
        <v>10750</v>
      </c>
      <c r="AG57" s="700">
        <v>15266</v>
      </c>
      <c r="AH57" s="700">
        <v>18142</v>
      </c>
      <c r="AI57" s="700">
        <v>19420</v>
      </c>
      <c r="AJ57" s="700">
        <v>21371</v>
      </c>
      <c r="AK57" s="700">
        <v>25478</v>
      </c>
      <c r="AL57" s="700">
        <v>29848</v>
      </c>
      <c r="AM57" s="700">
        <v>32605</v>
      </c>
      <c r="AN57" s="700">
        <v>34517</v>
      </c>
      <c r="AO57" s="700">
        <v>34721</v>
      </c>
      <c r="AP57" s="700">
        <v>35691</v>
      </c>
      <c r="AQ57" s="700">
        <v>38156</v>
      </c>
      <c r="AR57" s="700">
        <v>40804</v>
      </c>
      <c r="AS57" s="700">
        <v>44068</v>
      </c>
      <c r="AT57" s="700">
        <v>46082</v>
      </c>
      <c r="AU57" s="700">
        <v>46648</v>
      </c>
      <c r="AV57" s="700">
        <v>47675</v>
      </c>
      <c r="AW57" s="700">
        <v>50731</v>
      </c>
      <c r="AX57" s="1213">
        <v>53590</v>
      </c>
      <c r="AY57" s="1213">
        <v>55641</v>
      </c>
      <c r="AZ57" s="1213">
        <v>56707</v>
      </c>
      <c r="BA57" s="1213">
        <v>56907</v>
      </c>
      <c r="BB57" s="1213">
        <v>57557</v>
      </c>
      <c r="BC57" s="1213">
        <v>59117</v>
      </c>
      <c r="BD57" s="1213">
        <v>61284</v>
      </c>
      <c r="BE57" s="1213">
        <v>63254</v>
      </c>
      <c r="BF57" s="1213">
        <v>64824</v>
      </c>
      <c r="BG57" s="1213">
        <v>65862</v>
      </c>
      <c r="BH57" s="1213">
        <v>66646</v>
      </c>
      <c r="BI57" s="1213">
        <v>69065</v>
      </c>
      <c r="BJ57" s="1213">
        <v>71185</v>
      </c>
      <c r="BK57" s="1213">
        <v>73111</v>
      </c>
      <c r="BL57" s="1213">
        <v>74231</v>
      </c>
      <c r="BM57" s="1213">
        <v>74794</v>
      </c>
      <c r="BN57" s="1213">
        <v>75675</v>
      </c>
      <c r="BO57" s="1213">
        <v>76862</v>
      </c>
      <c r="BP57" s="1213">
        <v>78228</v>
      </c>
      <c r="BQ57" s="1213">
        <v>79895</v>
      </c>
      <c r="BR57" s="1213">
        <v>80867</v>
      </c>
      <c r="BS57" s="1213">
        <v>81236</v>
      </c>
      <c r="BT57" s="1213">
        <v>81367</v>
      </c>
      <c r="BU57" s="1213">
        <v>83231</v>
      </c>
      <c r="BV57" s="1213">
        <v>85022</v>
      </c>
      <c r="BW57" s="1213">
        <v>86567</v>
      </c>
      <c r="BX57" s="1213">
        <v>87372</v>
      </c>
      <c r="BY57" s="1213">
        <v>87510</v>
      </c>
      <c r="BZ57" s="1213">
        <v>88068</v>
      </c>
      <c r="CA57" s="1213">
        <v>89120</v>
      </c>
      <c r="CB57" s="1213">
        <v>90789</v>
      </c>
      <c r="CC57" s="1213">
        <v>92483</v>
      </c>
      <c r="CD57" s="1213">
        <v>93728</v>
      </c>
      <c r="CE57" s="1213">
        <v>94405</v>
      </c>
      <c r="CF57" s="1213">
        <v>95506</v>
      </c>
      <c r="CG57" s="1213">
        <v>97514</v>
      </c>
      <c r="CH57" s="1213">
        <v>99844</v>
      </c>
      <c r="CI57" s="1213">
        <v>101033</v>
      </c>
      <c r="CJ57" s="1213">
        <v>101596</v>
      </c>
      <c r="CK57" s="1213">
        <v>101979</v>
      </c>
      <c r="CL57" s="1213">
        <v>102721</v>
      </c>
      <c r="CM57" s="1213">
        <v>103832</v>
      </c>
      <c r="CN57" s="1213">
        <v>105808</v>
      </c>
      <c r="CO57" s="1213">
        <v>107853</v>
      </c>
      <c r="CP57" s="1213">
        <v>109608</v>
      </c>
      <c r="CQ57" s="1213">
        <v>110411</v>
      </c>
      <c r="CR57" s="1213">
        <v>110708</v>
      </c>
      <c r="CS57" s="1213">
        <v>112630</v>
      </c>
      <c r="CT57" s="1213">
        <v>115134</v>
      </c>
      <c r="CU57" s="1213">
        <v>117335</v>
      </c>
      <c r="CV57" s="1213">
        <v>118312</v>
      </c>
      <c r="CW57" s="1213">
        <v>118720</v>
      </c>
      <c r="CX57" s="1213">
        <v>119246</v>
      </c>
      <c r="CY57" s="1213">
        <v>120557</v>
      </c>
      <c r="CZ57" s="1213">
        <v>122552</v>
      </c>
      <c r="DA57" s="1213">
        <v>124353</v>
      </c>
      <c r="DB57" s="1213">
        <v>126117</v>
      </c>
      <c r="DC57" s="1213">
        <v>126902</v>
      </c>
      <c r="DD57" s="1213">
        <v>127093</v>
      </c>
      <c r="DE57" s="1213">
        <v>129472</v>
      </c>
      <c r="DF57" s="920">
        <v>971119</v>
      </c>
    </row>
    <row r="58" spans="1:112" ht="30" customHeight="1" thickBot="1">
      <c r="A58" s="537"/>
      <c r="B58" s="4767"/>
      <c r="C58" s="666" t="s">
        <v>452</v>
      </c>
      <c r="D58" s="446" t="s">
        <v>406</v>
      </c>
      <c r="E58" s="4108" t="s">
        <v>3635</v>
      </c>
      <c r="F58" s="667">
        <f>M58</f>
        <v>418</v>
      </c>
      <c r="G58" s="1983"/>
      <c r="H58" s="266">
        <v>3.78</v>
      </c>
      <c r="I58" s="266"/>
      <c r="J58" s="266"/>
      <c r="K58" s="192"/>
      <c r="M58" s="1233">
        <f t="shared" si="10"/>
        <v>418</v>
      </c>
      <c r="N58" s="922">
        <v>2749</v>
      </c>
      <c r="O58" s="921">
        <v>2946</v>
      </c>
      <c r="P58" s="921">
        <v>3144</v>
      </c>
      <c r="Q58" s="362">
        <v>3345</v>
      </c>
      <c r="R58" s="921">
        <v>3548</v>
      </c>
      <c r="S58" s="921">
        <v>3863</v>
      </c>
      <c r="T58" s="921">
        <v>4598</v>
      </c>
      <c r="U58" s="922">
        <v>5684</v>
      </c>
      <c r="V58" s="921">
        <v>6125</v>
      </c>
      <c r="W58" s="921">
        <v>6364</v>
      </c>
      <c r="X58" s="921">
        <v>6563</v>
      </c>
      <c r="Y58" s="921">
        <v>6743</v>
      </c>
      <c r="Z58" s="921">
        <v>7035</v>
      </c>
      <c r="AA58" s="921">
        <v>7223</v>
      </c>
      <c r="AB58" s="921">
        <v>7408</v>
      </c>
      <c r="AC58" s="921">
        <v>7637</v>
      </c>
      <c r="AD58" s="922">
        <v>7838</v>
      </c>
      <c r="AE58" s="921">
        <v>8403</v>
      </c>
      <c r="AF58" s="921">
        <v>9636</v>
      </c>
      <c r="AG58" s="921">
        <v>10949</v>
      </c>
      <c r="AH58" s="921">
        <v>12085</v>
      </c>
      <c r="AI58" s="921">
        <v>12663</v>
      </c>
      <c r="AJ58" s="921">
        <v>13016</v>
      </c>
      <c r="AK58" s="921">
        <v>14188</v>
      </c>
      <c r="AL58" s="921">
        <v>15673</v>
      </c>
      <c r="AM58" s="921">
        <v>16644</v>
      </c>
      <c r="AN58" s="921">
        <v>16997</v>
      </c>
      <c r="AO58" s="921">
        <v>17196</v>
      </c>
      <c r="AP58" s="921">
        <v>17410</v>
      </c>
      <c r="AQ58" s="921">
        <v>18459</v>
      </c>
      <c r="AR58" s="921">
        <v>19619</v>
      </c>
      <c r="AS58" s="921">
        <v>21014</v>
      </c>
      <c r="AT58" s="921">
        <v>22280</v>
      </c>
      <c r="AU58" s="921">
        <v>22790</v>
      </c>
      <c r="AV58" s="921">
        <v>23220</v>
      </c>
      <c r="AW58" s="921">
        <v>24579</v>
      </c>
      <c r="AX58" s="1214">
        <v>25666</v>
      </c>
      <c r="AY58" s="1214">
        <v>26458</v>
      </c>
      <c r="AZ58" s="1214">
        <v>26715</v>
      </c>
      <c r="BA58" s="1214">
        <v>26921</v>
      </c>
      <c r="BB58" s="1214">
        <v>27399</v>
      </c>
      <c r="BC58" s="1214">
        <v>28540</v>
      </c>
      <c r="BD58" s="1214">
        <v>30012</v>
      </c>
      <c r="BE58" s="1214">
        <v>31462</v>
      </c>
      <c r="BF58" s="1214">
        <v>32858</v>
      </c>
      <c r="BG58" s="921">
        <v>33683</v>
      </c>
      <c r="BH58" s="1214">
        <v>33918</v>
      </c>
      <c r="BI58" s="1214">
        <v>34179</v>
      </c>
      <c r="BJ58" s="1214">
        <v>34549</v>
      </c>
      <c r="BK58" s="1214">
        <v>34832</v>
      </c>
      <c r="BL58" s="1214">
        <v>35030</v>
      </c>
      <c r="BM58" s="1214">
        <v>35248</v>
      </c>
      <c r="BN58" s="1214">
        <v>35786</v>
      </c>
      <c r="BO58" s="1214">
        <v>36729</v>
      </c>
      <c r="BP58" s="1214">
        <v>37861</v>
      </c>
      <c r="BQ58" s="1214">
        <v>39274</v>
      </c>
      <c r="BR58" s="1214">
        <v>40329</v>
      </c>
      <c r="BS58" s="1214">
        <v>40993</v>
      </c>
      <c r="BT58" s="1214">
        <v>41214</v>
      </c>
      <c r="BU58" s="1214">
        <v>42120</v>
      </c>
      <c r="BV58" s="1214">
        <v>43097</v>
      </c>
      <c r="BW58" s="1214">
        <v>43863</v>
      </c>
      <c r="BX58" s="1214">
        <v>44138</v>
      </c>
      <c r="BY58" s="1214">
        <v>44316</v>
      </c>
      <c r="BZ58" s="1214">
        <v>44713</v>
      </c>
      <c r="CA58" s="1214">
        <v>45377</v>
      </c>
      <c r="CB58" s="1214">
        <v>46276</v>
      </c>
      <c r="CC58" s="1214">
        <v>47332</v>
      </c>
      <c r="CD58" s="1214">
        <v>48085</v>
      </c>
      <c r="CE58" s="1214">
        <v>48491</v>
      </c>
      <c r="CF58" s="1214">
        <v>49038</v>
      </c>
      <c r="CG58" s="1214">
        <v>49770</v>
      </c>
      <c r="CH58" s="1214">
        <v>50698</v>
      </c>
      <c r="CI58" s="1214">
        <v>51268</v>
      </c>
      <c r="CJ58" s="1214">
        <v>51662</v>
      </c>
      <c r="CK58" s="1214">
        <v>51921</v>
      </c>
      <c r="CL58" s="1214">
        <v>52196</v>
      </c>
      <c r="CM58" s="1214">
        <v>52674</v>
      </c>
      <c r="CN58" s="1214">
        <v>53472</v>
      </c>
      <c r="CO58" s="1214">
        <v>54639</v>
      </c>
      <c r="CP58" s="1214">
        <v>56045</v>
      </c>
      <c r="CQ58" s="1214">
        <v>56598</v>
      </c>
      <c r="CR58" s="1214">
        <v>56855</v>
      </c>
      <c r="CS58" s="1214">
        <v>57536</v>
      </c>
      <c r="CT58" s="1214">
        <v>58403</v>
      </c>
      <c r="CU58" s="1214">
        <v>58806</v>
      </c>
      <c r="CV58" s="1214">
        <v>58991</v>
      </c>
      <c r="CW58" s="1214">
        <v>59252</v>
      </c>
      <c r="CX58" s="1214">
        <v>59505</v>
      </c>
      <c r="CY58" s="1214">
        <v>60136</v>
      </c>
      <c r="CZ58" s="1214">
        <v>61318</v>
      </c>
      <c r="DA58" s="1214">
        <v>62429</v>
      </c>
      <c r="DB58" s="1214">
        <v>62429</v>
      </c>
      <c r="DC58" s="1214">
        <v>62952</v>
      </c>
      <c r="DD58" s="1214">
        <v>62952</v>
      </c>
      <c r="DE58" s="1214">
        <v>63370</v>
      </c>
      <c r="DF58" s="1097" t="s">
        <v>459</v>
      </c>
    </row>
    <row r="59" spans="1:112" ht="30" customHeight="1">
      <c r="A59" s="4768" t="s">
        <v>211</v>
      </c>
      <c r="B59" s="4764" t="s">
        <v>1113</v>
      </c>
      <c r="C59" s="522" t="s">
        <v>425</v>
      </c>
      <c r="D59" s="185" t="s">
        <v>406</v>
      </c>
      <c r="E59" s="172" t="s">
        <v>1750</v>
      </c>
      <c r="F59" s="202">
        <f>$M$59*H59/$G$59</f>
        <v>729.65882301389081</v>
      </c>
      <c r="G59" s="4756">
        <f>SUM(H59:H62)</f>
        <v>1141.05</v>
      </c>
      <c r="H59" s="267">
        <v>179.9</v>
      </c>
      <c r="I59" s="267"/>
      <c r="J59" s="267"/>
      <c r="K59" s="193"/>
      <c r="M59" s="1234">
        <f t="shared" si="10"/>
        <v>4628</v>
      </c>
      <c r="N59" s="1093">
        <v>23277</v>
      </c>
      <c r="O59" s="1094">
        <v>25249</v>
      </c>
      <c r="P59" s="1094">
        <v>25872</v>
      </c>
      <c r="Q59" s="1095">
        <v>26260</v>
      </c>
      <c r="R59" s="1094">
        <v>27019</v>
      </c>
      <c r="S59" s="1094">
        <v>29072</v>
      </c>
      <c r="T59" s="1094">
        <v>32492</v>
      </c>
      <c r="U59" s="1093">
        <v>36340</v>
      </c>
      <c r="V59" s="1094">
        <v>38582</v>
      </c>
      <c r="W59" s="1094">
        <v>39504</v>
      </c>
      <c r="X59" s="1094">
        <v>40657</v>
      </c>
      <c r="Y59" s="1094">
        <v>42399</v>
      </c>
      <c r="Z59" s="1094">
        <v>44871</v>
      </c>
      <c r="AA59" s="1094">
        <v>46144</v>
      </c>
      <c r="AB59" s="1094">
        <v>46470</v>
      </c>
      <c r="AC59" s="1094">
        <v>46851</v>
      </c>
      <c r="AD59" s="1093">
        <v>47771</v>
      </c>
      <c r="AE59" s="1094">
        <v>49013</v>
      </c>
      <c r="AF59" s="1094">
        <v>51247</v>
      </c>
      <c r="AG59" s="1094">
        <v>53418</v>
      </c>
      <c r="AH59" s="1094">
        <v>55223</v>
      </c>
      <c r="AI59" s="1094">
        <v>56144</v>
      </c>
      <c r="AJ59" s="1094">
        <v>56621</v>
      </c>
      <c r="AK59" s="1094">
        <v>59608</v>
      </c>
      <c r="AL59" s="1094">
        <v>63001</v>
      </c>
      <c r="AM59" s="1094">
        <v>65686</v>
      </c>
      <c r="AN59" s="1094">
        <v>67607</v>
      </c>
      <c r="AO59" s="1094">
        <v>68391</v>
      </c>
      <c r="AP59" s="1094">
        <v>68391</v>
      </c>
      <c r="AQ59" s="1094">
        <v>68599</v>
      </c>
      <c r="AR59" s="1094">
        <v>69375</v>
      </c>
      <c r="AS59" s="1094">
        <v>73171</v>
      </c>
      <c r="AT59" s="1094">
        <v>74609</v>
      </c>
      <c r="AU59" s="1094">
        <v>75175</v>
      </c>
      <c r="AV59" s="1094">
        <v>75366</v>
      </c>
      <c r="AW59" s="1094">
        <v>78032</v>
      </c>
      <c r="AX59" s="1210">
        <v>83725</v>
      </c>
      <c r="AY59" s="1210">
        <v>86156</v>
      </c>
      <c r="AZ59" s="1210">
        <v>87386</v>
      </c>
      <c r="BA59" s="1210">
        <v>87770</v>
      </c>
      <c r="BB59" s="1210">
        <v>88495</v>
      </c>
      <c r="BC59" s="1210">
        <v>90645</v>
      </c>
      <c r="BD59" s="1210">
        <v>95000</v>
      </c>
      <c r="BE59" s="1210">
        <v>99617</v>
      </c>
      <c r="BF59" s="1210">
        <v>102957</v>
      </c>
      <c r="BG59" s="1210">
        <v>104545</v>
      </c>
      <c r="BH59" s="1210">
        <v>105369</v>
      </c>
      <c r="BI59" s="1210">
        <v>109318</v>
      </c>
      <c r="BJ59" s="1210">
        <v>115249</v>
      </c>
      <c r="BK59" s="1210">
        <v>119809</v>
      </c>
      <c r="BL59" s="1210">
        <v>121859</v>
      </c>
      <c r="BM59" s="1210">
        <v>122234</v>
      </c>
      <c r="BN59" s="1210">
        <v>123896</v>
      </c>
      <c r="BO59" s="1210">
        <v>127728</v>
      </c>
      <c r="BP59" s="1210">
        <v>132581</v>
      </c>
      <c r="BQ59" s="1210">
        <v>138705</v>
      </c>
      <c r="BR59" s="1210">
        <v>142053</v>
      </c>
      <c r="BS59" s="1210">
        <v>143527</v>
      </c>
      <c r="BT59" s="1210">
        <v>143830</v>
      </c>
      <c r="BU59" s="1210">
        <v>146294</v>
      </c>
      <c r="BV59" s="1210">
        <v>149528</v>
      </c>
      <c r="BW59" s="1210">
        <v>152633</v>
      </c>
      <c r="BX59" s="1210">
        <v>156302</v>
      </c>
      <c r="BY59" s="1210">
        <v>156619</v>
      </c>
      <c r="BZ59" s="1210">
        <v>157902</v>
      </c>
      <c r="CA59" s="1210">
        <v>160620</v>
      </c>
      <c r="CB59" s="1210">
        <v>166866</v>
      </c>
      <c r="CC59" s="1210">
        <v>175502</v>
      </c>
      <c r="CD59" s="1210">
        <v>180115</v>
      </c>
      <c r="CE59" s="1210">
        <v>181302</v>
      </c>
      <c r="CF59" s="1210">
        <v>183559</v>
      </c>
      <c r="CG59" s="1210">
        <v>189519</v>
      </c>
      <c r="CH59" s="1210">
        <v>195080</v>
      </c>
      <c r="CI59" s="1210">
        <v>198283</v>
      </c>
      <c r="CJ59" s="1210">
        <v>200621</v>
      </c>
      <c r="CK59" s="1210">
        <v>200940</v>
      </c>
      <c r="CL59" s="1210">
        <v>201673</v>
      </c>
      <c r="CM59" s="1210">
        <v>205330</v>
      </c>
      <c r="CN59" s="1210">
        <v>212714</v>
      </c>
      <c r="CO59" s="1210">
        <v>220594</v>
      </c>
      <c r="CP59" s="1210">
        <v>226788</v>
      </c>
      <c r="CQ59" s="1210">
        <v>228106</v>
      </c>
      <c r="CR59" s="1210">
        <v>228376</v>
      </c>
      <c r="CS59" s="1210">
        <v>231236</v>
      </c>
      <c r="CT59" s="1210">
        <v>234947</v>
      </c>
      <c r="CU59" s="1210">
        <v>238497</v>
      </c>
      <c r="CV59" s="1210">
        <v>239419</v>
      </c>
      <c r="CW59" s="1210">
        <v>239838</v>
      </c>
      <c r="CX59" s="1210">
        <v>240104</v>
      </c>
      <c r="CY59" s="1210">
        <v>242561</v>
      </c>
      <c r="CZ59" s="1210">
        <v>247178</v>
      </c>
      <c r="DA59" s="1210">
        <v>251009</v>
      </c>
      <c r="DB59" s="1210">
        <v>254842</v>
      </c>
      <c r="DC59" s="1210">
        <v>255988</v>
      </c>
      <c r="DD59" s="1210">
        <v>256234</v>
      </c>
      <c r="DE59" s="1210">
        <v>260862</v>
      </c>
      <c r="DF59" s="198" t="s">
        <v>446</v>
      </c>
    </row>
    <row r="60" spans="1:112" ht="30" customHeight="1">
      <c r="A60" s="4769"/>
      <c r="B60" s="4764"/>
      <c r="C60" s="522"/>
      <c r="D60" s="527"/>
      <c r="E60" s="166" t="s">
        <v>3199</v>
      </c>
      <c r="F60" s="199">
        <f>$M$59*H60/$G$59</f>
        <v>1042.7753385040096</v>
      </c>
      <c r="G60" s="4757"/>
      <c r="H60" s="265">
        <v>257.10000000000002</v>
      </c>
      <c r="I60" s="265"/>
      <c r="J60" s="265"/>
      <c r="K60" s="190"/>
      <c r="M60" s="1232"/>
      <c r="N60" s="345"/>
      <c r="O60" s="346"/>
      <c r="P60" s="346"/>
      <c r="Q60" s="346"/>
      <c r="R60" s="346"/>
      <c r="S60" s="346"/>
      <c r="T60" s="346"/>
      <c r="U60" s="345"/>
      <c r="V60" s="346"/>
      <c r="W60" s="346"/>
      <c r="X60" s="346"/>
      <c r="Y60" s="346"/>
      <c r="Z60" s="346"/>
      <c r="AA60" s="346"/>
      <c r="AB60" s="346"/>
      <c r="AC60" s="346"/>
      <c r="AD60" s="695"/>
      <c r="AE60" s="346"/>
      <c r="AF60" s="346"/>
      <c r="AG60" s="346"/>
      <c r="AH60" s="346"/>
      <c r="AI60" s="346"/>
      <c r="AJ60" s="346"/>
      <c r="AK60" s="346"/>
      <c r="AL60" s="346"/>
      <c r="AM60" s="346"/>
      <c r="AN60" s="346"/>
      <c r="AO60" s="346"/>
      <c r="AP60" s="346"/>
      <c r="AQ60" s="346"/>
      <c r="AR60" s="346"/>
      <c r="AS60" s="346"/>
      <c r="AT60" s="346"/>
      <c r="AU60" s="346"/>
      <c r="AV60" s="346"/>
      <c r="AW60" s="346"/>
      <c r="AX60" s="1211"/>
      <c r="AY60" s="1211"/>
      <c r="AZ60" s="1211"/>
      <c r="BA60" s="1211"/>
      <c r="BB60" s="1211"/>
      <c r="BC60" s="1211"/>
      <c r="BD60" s="1211"/>
      <c r="BE60" s="1211"/>
      <c r="BF60" s="1211"/>
      <c r="BG60" s="1211"/>
      <c r="BH60" s="1211"/>
      <c r="BI60" s="1211"/>
      <c r="BJ60" s="1211"/>
      <c r="BK60" s="1211"/>
      <c r="BL60" s="1211"/>
      <c r="BM60" s="1211"/>
      <c r="BN60" s="1211"/>
      <c r="BO60" s="1211"/>
      <c r="BP60" s="1211"/>
      <c r="BQ60" s="1211"/>
      <c r="BR60" s="1211"/>
      <c r="BS60" s="1211"/>
      <c r="BT60" s="1211"/>
      <c r="BU60" s="1211"/>
      <c r="BV60" s="1211"/>
      <c r="BW60" s="1211"/>
      <c r="BX60" s="1211"/>
      <c r="BY60" s="1211"/>
      <c r="BZ60" s="1211"/>
      <c r="CA60" s="1211"/>
      <c r="CB60" s="1211"/>
      <c r="CC60" s="1211"/>
      <c r="CD60" s="1211"/>
      <c r="CE60" s="1211"/>
      <c r="CF60" s="1211"/>
      <c r="CG60" s="1211"/>
      <c r="CH60" s="1211"/>
      <c r="CI60" s="1211"/>
      <c r="CJ60" s="1211"/>
      <c r="CK60" s="1211"/>
      <c r="CL60" s="1211"/>
      <c r="CM60" s="1211"/>
      <c r="CN60" s="1211"/>
      <c r="CO60" s="1211"/>
      <c r="CP60" s="1211"/>
      <c r="CQ60" s="1211"/>
      <c r="CR60" s="1211"/>
      <c r="CS60" s="1211"/>
      <c r="CT60" s="1211"/>
      <c r="CU60" s="1211"/>
      <c r="CV60" s="1211"/>
      <c r="CW60" s="1211"/>
      <c r="CX60" s="1211"/>
      <c r="CY60" s="1211"/>
      <c r="CZ60" s="1211"/>
      <c r="DA60" s="1211"/>
      <c r="DB60" s="1211"/>
      <c r="DC60" s="1211"/>
      <c r="DD60" s="1211"/>
      <c r="DE60" s="1211"/>
      <c r="DF60" s="919"/>
    </row>
    <row r="61" spans="1:112" ht="30" customHeight="1">
      <c r="A61" s="4769"/>
      <c r="B61" s="4764"/>
      <c r="C61" s="522"/>
      <c r="D61" s="527"/>
      <c r="E61" s="168" t="s">
        <v>3516</v>
      </c>
      <c r="F61" s="199">
        <f>$M$59*H61/$G$59</f>
        <v>342.40021033258841</v>
      </c>
      <c r="G61" s="4758"/>
      <c r="H61" s="269">
        <v>84.42</v>
      </c>
      <c r="I61" s="269"/>
      <c r="J61" s="269"/>
      <c r="K61" s="197"/>
      <c r="M61" s="1232"/>
      <c r="N61" s="345"/>
      <c r="O61" s="346"/>
      <c r="P61" s="346"/>
      <c r="Q61" s="346"/>
      <c r="R61" s="346"/>
      <c r="S61" s="346"/>
      <c r="T61" s="346"/>
      <c r="U61" s="345"/>
      <c r="V61" s="346"/>
      <c r="W61" s="346"/>
      <c r="X61" s="346"/>
      <c r="Y61" s="346"/>
      <c r="Z61" s="346"/>
      <c r="AA61" s="346"/>
      <c r="AB61" s="346"/>
      <c r="AC61" s="346"/>
      <c r="AD61" s="695"/>
      <c r="AE61" s="346"/>
      <c r="AF61" s="346"/>
      <c r="AG61" s="346"/>
      <c r="AH61" s="346"/>
      <c r="AI61" s="346"/>
      <c r="AJ61" s="346"/>
      <c r="AK61" s="346"/>
      <c r="AL61" s="346"/>
      <c r="AM61" s="346"/>
      <c r="AN61" s="346"/>
      <c r="AO61" s="346"/>
      <c r="AP61" s="346"/>
      <c r="AQ61" s="346"/>
      <c r="AR61" s="346"/>
      <c r="AS61" s="346"/>
      <c r="AT61" s="346"/>
      <c r="AU61" s="346"/>
      <c r="AV61" s="346"/>
      <c r="AW61" s="346"/>
      <c r="AX61" s="1211"/>
      <c r="AY61" s="1211"/>
      <c r="AZ61" s="1211"/>
      <c r="BA61" s="1211"/>
      <c r="BB61" s="1211"/>
      <c r="BC61" s="1211"/>
      <c r="BD61" s="1211"/>
      <c r="BE61" s="1211"/>
      <c r="BF61" s="1211"/>
      <c r="BG61" s="1211"/>
      <c r="BH61" s="1211"/>
      <c r="BI61" s="1211"/>
      <c r="BJ61" s="1211"/>
      <c r="BK61" s="1211"/>
      <c r="BL61" s="1211"/>
      <c r="BM61" s="1211"/>
      <c r="BN61" s="1211"/>
      <c r="BO61" s="1211"/>
      <c r="BP61" s="1211"/>
      <c r="BQ61" s="1211"/>
      <c r="BR61" s="1211"/>
      <c r="BS61" s="1211"/>
      <c r="BT61" s="1211"/>
      <c r="BU61" s="1211"/>
      <c r="BV61" s="1211"/>
      <c r="BW61" s="1211"/>
      <c r="BX61" s="1211"/>
      <c r="BY61" s="1211"/>
      <c r="BZ61" s="1211"/>
      <c r="CA61" s="1211"/>
      <c r="CB61" s="1211"/>
      <c r="CC61" s="1211"/>
      <c r="CD61" s="1211"/>
      <c r="CE61" s="1211"/>
      <c r="CF61" s="1211"/>
      <c r="CG61" s="1211"/>
      <c r="CH61" s="1211"/>
      <c r="CI61" s="1211"/>
      <c r="CJ61" s="1211"/>
      <c r="CK61" s="1211"/>
      <c r="CL61" s="1211"/>
      <c r="CM61" s="1211"/>
      <c r="CN61" s="1211"/>
      <c r="CO61" s="1211"/>
      <c r="CP61" s="1211"/>
      <c r="CQ61" s="1211"/>
      <c r="CR61" s="1211"/>
      <c r="CS61" s="1211"/>
      <c r="CT61" s="1211"/>
      <c r="CU61" s="1211"/>
      <c r="CV61" s="1211"/>
      <c r="CW61" s="1211"/>
      <c r="CX61" s="1211"/>
      <c r="CY61" s="1211"/>
      <c r="CZ61" s="1211"/>
      <c r="DA61" s="1211"/>
      <c r="DB61" s="1211"/>
      <c r="DC61" s="1211"/>
      <c r="DD61" s="1211"/>
      <c r="DE61" s="1211"/>
      <c r="DF61" s="919"/>
    </row>
    <row r="62" spans="1:112" ht="30" customHeight="1">
      <c r="A62" s="4769"/>
      <c r="B62" s="4764"/>
      <c r="C62" s="522"/>
      <c r="D62" s="528"/>
      <c r="E62" s="528" t="s">
        <v>3459</v>
      </c>
      <c r="F62" s="1676">
        <f>$M$59*H62/$G$59</f>
        <v>2513.1656281495116</v>
      </c>
      <c r="G62" s="4759"/>
      <c r="H62" s="263">
        <v>619.63</v>
      </c>
      <c r="I62" s="263"/>
      <c r="J62" s="263"/>
      <c r="K62" s="191"/>
      <c r="M62" s="1232"/>
      <c r="N62" s="345"/>
      <c r="O62" s="346"/>
      <c r="P62" s="346"/>
      <c r="Q62" s="346"/>
      <c r="R62" s="346"/>
      <c r="S62" s="346"/>
      <c r="T62" s="346"/>
      <c r="U62" s="345"/>
      <c r="V62" s="346"/>
      <c r="W62" s="346"/>
      <c r="X62" s="346"/>
      <c r="Y62" s="346"/>
      <c r="Z62" s="346"/>
      <c r="AA62" s="346"/>
      <c r="AB62" s="346"/>
      <c r="AC62" s="346"/>
      <c r="AD62" s="695"/>
      <c r="AE62" s="346"/>
      <c r="AF62" s="346"/>
      <c r="AG62" s="346"/>
      <c r="AH62" s="346"/>
      <c r="AI62" s="346"/>
      <c r="AJ62" s="346"/>
      <c r="AK62" s="346"/>
      <c r="AL62" s="346"/>
      <c r="AM62" s="346"/>
      <c r="AN62" s="346"/>
      <c r="AO62" s="346"/>
      <c r="AP62" s="346"/>
      <c r="AQ62" s="346"/>
      <c r="AR62" s="346"/>
      <c r="AS62" s="346"/>
      <c r="AT62" s="346"/>
      <c r="AU62" s="346"/>
      <c r="AV62" s="346"/>
      <c r="AW62" s="346"/>
      <c r="AX62" s="1211"/>
      <c r="AY62" s="1211"/>
      <c r="AZ62" s="1211"/>
      <c r="BA62" s="1211"/>
      <c r="BB62" s="1211"/>
      <c r="BC62" s="1211"/>
      <c r="BD62" s="1211"/>
      <c r="BE62" s="1211"/>
      <c r="BF62" s="1211"/>
      <c r="BG62" s="1211"/>
      <c r="BH62" s="1211"/>
      <c r="BI62" s="1211"/>
      <c r="BJ62" s="1211"/>
      <c r="BK62" s="1211"/>
      <c r="BL62" s="1211"/>
      <c r="BM62" s="1211"/>
      <c r="BN62" s="1211"/>
      <c r="BO62" s="1211"/>
      <c r="BP62" s="1211"/>
      <c r="BQ62" s="1211"/>
      <c r="BR62" s="1211"/>
      <c r="BS62" s="1211"/>
      <c r="BT62" s="1211"/>
      <c r="BU62" s="1211"/>
      <c r="BV62" s="1211"/>
      <c r="BW62" s="1211"/>
      <c r="BX62" s="1211"/>
      <c r="BY62" s="1211"/>
      <c r="BZ62" s="1211"/>
      <c r="CA62" s="1211"/>
      <c r="CB62" s="1211"/>
      <c r="CC62" s="1211"/>
      <c r="CD62" s="1211"/>
      <c r="CE62" s="1211"/>
      <c r="CF62" s="1211"/>
      <c r="CG62" s="1211"/>
      <c r="CH62" s="1211"/>
      <c r="CI62" s="1211"/>
      <c r="CJ62" s="1211"/>
      <c r="CK62" s="1211"/>
      <c r="CL62" s="1211"/>
      <c r="CM62" s="1211"/>
      <c r="CN62" s="1211"/>
      <c r="CO62" s="1211"/>
      <c r="CP62" s="1211"/>
      <c r="CQ62" s="1211"/>
      <c r="CR62" s="1211"/>
      <c r="CS62" s="1211"/>
      <c r="CT62" s="1211"/>
      <c r="CU62" s="1211"/>
      <c r="CV62" s="1211"/>
      <c r="CW62" s="1211"/>
      <c r="CX62" s="1211"/>
      <c r="CY62" s="1211"/>
      <c r="CZ62" s="1211"/>
      <c r="DA62" s="1211"/>
      <c r="DB62" s="1211"/>
      <c r="DC62" s="1211"/>
      <c r="DD62" s="1211"/>
      <c r="DE62" s="1211"/>
      <c r="DF62" s="919"/>
      <c r="DH62" s="78">
        <v>704</v>
      </c>
    </row>
    <row r="63" spans="1:112" ht="30" customHeight="1">
      <c r="A63" s="4769"/>
      <c r="B63" s="4764"/>
      <c r="C63" s="521" t="s">
        <v>425</v>
      </c>
      <c r="D63" s="529" t="s">
        <v>406</v>
      </c>
      <c r="E63" s="2024" t="s">
        <v>2196</v>
      </c>
      <c r="F63" s="925">
        <f>$M$63*H63/$G$63</f>
        <v>1566.8403798590696</v>
      </c>
      <c r="G63" s="4745">
        <f>SUM(H63:H65)</f>
        <v>1714.3200000000002</v>
      </c>
      <c r="H63" s="3337">
        <v>595.58000000000004</v>
      </c>
      <c r="I63" s="264"/>
      <c r="J63" s="264"/>
      <c r="K63" s="189"/>
      <c r="M63" s="1232">
        <f>DE63-DD63</f>
        <v>4510</v>
      </c>
      <c r="N63" s="679">
        <v>30380</v>
      </c>
      <c r="O63" s="347">
        <v>40155</v>
      </c>
      <c r="P63" s="347">
        <v>44577</v>
      </c>
      <c r="Q63" s="220">
        <v>46072</v>
      </c>
      <c r="R63" s="347">
        <v>46571</v>
      </c>
      <c r="S63" s="347">
        <v>48287</v>
      </c>
      <c r="T63" s="347">
        <v>53447</v>
      </c>
      <c r="U63" s="679">
        <v>61184</v>
      </c>
      <c r="V63" s="347">
        <v>63680</v>
      </c>
      <c r="W63" s="347">
        <v>64401</v>
      </c>
      <c r="X63" s="347">
        <v>67220</v>
      </c>
      <c r="Y63" s="347">
        <v>72382</v>
      </c>
      <c r="Z63" s="347">
        <v>80170</v>
      </c>
      <c r="AA63" s="347">
        <v>85216</v>
      </c>
      <c r="AB63" s="347">
        <v>87410</v>
      </c>
      <c r="AC63" s="347">
        <v>88983</v>
      </c>
      <c r="AD63" s="679">
        <v>89500</v>
      </c>
      <c r="AE63" s="347">
        <v>91044</v>
      </c>
      <c r="AF63" s="347">
        <v>95008</v>
      </c>
      <c r="AG63" s="347">
        <v>100197</v>
      </c>
      <c r="AH63" s="347">
        <v>102533</v>
      </c>
      <c r="AI63" s="347">
        <v>103142</v>
      </c>
      <c r="AJ63" s="347">
        <v>104489</v>
      </c>
      <c r="AK63" s="347">
        <v>107772</v>
      </c>
      <c r="AL63" s="347">
        <v>112008</v>
      </c>
      <c r="AM63" s="347">
        <v>115132</v>
      </c>
      <c r="AN63" s="347">
        <v>117247</v>
      </c>
      <c r="AO63" s="347">
        <v>118182</v>
      </c>
      <c r="AP63" s="347">
        <v>118470</v>
      </c>
      <c r="AQ63" s="347">
        <v>119663</v>
      </c>
      <c r="AR63" s="347">
        <v>121138</v>
      </c>
      <c r="AS63" s="347">
        <v>123195</v>
      </c>
      <c r="AT63" s="347">
        <v>124096</v>
      </c>
      <c r="AU63" s="347">
        <v>124481</v>
      </c>
      <c r="AV63" s="347">
        <v>125691</v>
      </c>
      <c r="AW63" s="347">
        <v>128939</v>
      </c>
      <c r="AX63" s="1212">
        <v>130944</v>
      </c>
      <c r="AY63" s="1212">
        <v>132538</v>
      </c>
      <c r="AZ63" s="1212">
        <v>133683</v>
      </c>
      <c r="BA63" s="1212">
        <v>134050</v>
      </c>
      <c r="BB63" s="1212">
        <v>134296</v>
      </c>
      <c r="BC63" s="1212">
        <v>134866</v>
      </c>
      <c r="BD63" s="1212">
        <v>136055</v>
      </c>
      <c r="BE63" s="1212">
        <v>136955</v>
      </c>
      <c r="BF63" s="1212">
        <v>137678</v>
      </c>
      <c r="BG63" s="1212">
        <v>138092</v>
      </c>
      <c r="BH63" s="1212">
        <v>138616</v>
      </c>
      <c r="BI63" s="1212">
        <v>146536</v>
      </c>
      <c r="BJ63" s="1212">
        <v>146536</v>
      </c>
      <c r="BK63" s="1212">
        <v>148639</v>
      </c>
      <c r="BL63" s="1212">
        <v>149719</v>
      </c>
      <c r="BM63" s="1212">
        <v>150309</v>
      </c>
      <c r="BN63" s="1212">
        <v>150309</v>
      </c>
      <c r="BO63" s="1212">
        <v>150309</v>
      </c>
      <c r="BP63" s="1212">
        <v>155901</v>
      </c>
      <c r="BQ63" s="1212">
        <v>159799</v>
      </c>
      <c r="BR63" s="1212">
        <v>162016</v>
      </c>
      <c r="BS63" s="1212">
        <v>162995</v>
      </c>
      <c r="BT63" s="1212">
        <v>163670</v>
      </c>
      <c r="BU63" s="1212">
        <v>167225</v>
      </c>
      <c r="BV63" s="1212">
        <v>171534</v>
      </c>
      <c r="BW63" s="1212">
        <v>174952</v>
      </c>
      <c r="BX63" s="1212">
        <v>177296</v>
      </c>
      <c r="BY63" s="1212">
        <v>177729</v>
      </c>
      <c r="BZ63" s="1212">
        <v>178965</v>
      </c>
      <c r="CA63" s="1212">
        <v>181404</v>
      </c>
      <c r="CB63" s="1212">
        <v>185374</v>
      </c>
      <c r="CC63" s="1212">
        <v>190385</v>
      </c>
      <c r="CD63" s="1212">
        <v>193166</v>
      </c>
      <c r="CE63" s="1212">
        <v>193846</v>
      </c>
      <c r="CF63" s="1212">
        <v>195693</v>
      </c>
      <c r="CG63" s="1212">
        <v>198918</v>
      </c>
      <c r="CH63" s="1212">
        <v>204400</v>
      </c>
      <c r="CI63" s="1212">
        <v>207621</v>
      </c>
      <c r="CJ63" s="1212">
        <v>210293</v>
      </c>
      <c r="CK63" s="1212">
        <v>211242</v>
      </c>
      <c r="CL63" s="1212">
        <v>212479</v>
      </c>
      <c r="CM63" s="1212">
        <v>216795</v>
      </c>
      <c r="CN63" s="1212">
        <v>224654</v>
      </c>
      <c r="CO63" s="1212">
        <v>233547</v>
      </c>
      <c r="CP63" s="1212">
        <v>240658</v>
      </c>
      <c r="CQ63" s="1212">
        <v>243018</v>
      </c>
      <c r="CR63" s="1212">
        <v>244258</v>
      </c>
      <c r="CS63" s="1212">
        <v>249120</v>
      </c>
      <c r="CT63" s="1212">
        <v>254253</v>
      </c>
      <c r="CU63" s="1212">
        <v>258912</v>
      </c>
      <c r="CV63" s="1212">
        <v>262055</v>
      </c>
      <c r="CW63" s="1212">
        <v>263164</v>
      </c>
      <c r="CX63" s="1212">
        <v>264681</v>
      </c>
      <c r="CY63" s="1212">
        <v>268909</v>
      </c>
      <c r="CZ63" s="1212">
        <v>277910</v>
      </c>
      <c r="DA63" s="1212">
        <v>285829</v>
      </c>
      <c r="DB63" s="1212">
        <v>292339</v>
      </c>
      <c r="DC63" s="1212">
        <v>294032</v>
      </c>
      <c r="DD63" s="1212">
        <v>295017</v>
      </c>
      <c r="DE63" s="1212">
        <v>299527</v>
      </c>
      <c r="DF63" s="208" t="s">
        <v>460</v>
      </c>
    </row>
    <row r="64" spans="1:112" ht="30" customHeight="1">
      <c r="A64" s="4769"/>
      <c r="B64" s="4764"/>
      <c r="C64" s="522"/>
      <c r="D64" s="530"/>
      <c r="E64" s="755" t="s">
        <v>2969</v>
      </c>
      <c r="F64" s="3148">
        <f>$M$63*H64/$G$63</f>
        <v>1949.7242055158897</v>
      </c>
      <c r="G64" s="4746"/>
      <c r="H64" s="767">
        <v>741.12</v>
      </c>
      <c r="I64" s="265"/>
      <c r="J64" s="265"/>
      <c r="K64" s="190"/>
      <c r="M64" s="1232"/>
      <c r="N64" s="345"/>
      <c r="O64" s="346"/>
      <c r="P64" s="346"/>
      <c r="Q64" s="346"/>
      <c r="R64" s="346"/>
      <c r="S64" s="346"/>
      <c r="T64" s="346"/>
      <c r="U64" s="345"/>
      <c r="V64" s="346"/>
      <c r="W64" s="346"/>
      <c r="X64" s="346"/>
      <c r="Y64" s="346"/>
      <c r="Z64" s="346"/>
      <c r="AA64" s="346"/>
      <c r="AB64" s="346"/>
      <c r="AC64" s="346"/>
      <c r="AD64" s="695"/>
      <c r="AE64" s="346"/>
      <c r="AF64" s="346"/>
      <c r="AG64" s="346"/>
      <c r="AH64" s="346"/>
      <c r="AI64" s="346"/>
      <c r="AJ64" s="346"/>
      <c r="AK64" s="346"/>
      <c r="AL64" s="346"/>
      <c r="AM64" s="346"/>
      <c r="AN64" s="346"/>
      <c r="AO64" s="346"/>
      <c r="AP64" s="346"/>
      <c r="AQ64" s="346"/>
      <c r="AR64" s="346"/>
      <c r="AS64" s="346"/>
      <c r="AT64" s="346"/>
      <c r="AU64" s="346"/>
      <c r="AV64" s="346"/>
      <c r="AW64" s="346"/>
      <c r="AX64" s="1211"/>
      <c r="AY64" s="1211"/>
      <c r="AZ64" s="1211"/>
      <c r="BA64" s="1211"/>
      <c r="BB64" s="1211"/>
      <c r="BC64" s="1211"/>
      <c r="BD64" s="1211"/>
      <c r="BE64" s="1211"/>
      <c r="BF64" s="1211"/>
      <c r="BG64" s="1211"/>
      <c r="BH64" s="1211"/>
      <c r="BI64" s="1211"/>
      <c r="BJ64" s="1211"/>
      <c r="BK64" s="1211"/>
      <c r="BL64" s="1211"/>
      <c r="BM64" s="1211"/>
      <c r="BN64" s="1211"/>
      <c r="BO64" s="1211"/>
      <c r="BP64" s="1211"/>
      <c r="BQ64" s="1211"/>
      <c r="BR64" s="1211"/>
      <c r="BS64" s="1211"/>
      <c r="BT64" s="1211"/>
      <c r="BU64" s="1211"/>
      <c r="BV64" s="1211"/>
      <c r="BW64" s="1211"/>
      <c r="BX64" s="1211"/>
      <c r="BY64" s="1211"/>
      <c r="BZ64" s="1211"/>
      <c r="CA64" s="1211"/>
      <c r="CB64" s="1211"/>
      <c r="CC64" s="1211"/>
      <c r="CD64" s="1211"/>
      <c r="CE64" s="1211"/>
      <c r="CF64" s="1211"/>
      <c r="CG64" s="1211"/>
      <c r="CH64" s="1211"/>
      <c r="CI64" s="1211"/>
      <c r="CJ64" s="1211"/>
      <c r="CK64" s="1211"/>
      <c r="CL64" s="1211"/>
      <c r="CM64" s="1211"/>
      <c r="CN64" s="1211"/>
      <c r="CO64" s="1211"/>
      <c r="CP64" s="1211"/>
      <c r="CQ64" s="1211"/>
      <c r="CR64" s="1211"/>
      <c r="CS64" s="1211"/>
      <c r="CT64" s="1211"/>
      <c r="CU64" s="1211"/>
      <c r="CV64" s="1211"/>
      <c r="CW64" s="1211"/>
      <c r="CX64" s="1211"/>
      <c r="CY64" s="1211"/>
      <c r="CZ64" s="1211"/>
      <c r="DA64" s="1211"/>
      <c r="DB64" s="1211"/>
      <c r="DC64" s="1211"/>
      <c r="DD64" s="1211"/>
      <c r="DE64" s="1211"/>
      <c r="DF64" s="919"/>
    </row>
    <row r="65" spans="1:110" ht="30" customHeight="1">
      <c r="A65" s="4769"/>
      <c r="B65" s="4764"/>
      <c r="C65" s="531"/>
      <c r="D65" s="303"/>
      <c r="E65" s="2027" t="s">
        <v>1289</v>
      </c>
      <c r="F65" s="1676">
        <f>$M$63*H65/$G$63</f>
        <v>993.43541462504072</v>
      </c>
      <c r="G65" s="4747"/>
      <c r="H65" s="768">
        <v>377.62</v>
      </c>
      <c r="I65" s="273"/>
      <c r="J65" s="273"/>
      <c r="K65" s="191"/>
      <c r="M65" s="1232"/>
      <c r="N65" s="345"/>
      <c r="O65" s="346"/>
      <c r="P65" s="346"/>
      <c r="Q65" s="346"/>
      <c r="R65" s="346"/>
      <c r="S65" s="346"/>
      <c r="T65" s="346"/>
      <c r="U65" s="345"/>
      <c r="V65" s="346"/>
      <c r="W65" s="346"/>
      <c r="X65" s="346"/>
      <c r="Y65" s="346"/>
      <c r="Z65" s="346"/>
      <c r="AA65" s="346"/>
      <c r="AB65" s="346"/>
      <c r="AC65" s="346"/>
      <c r="AD65" s="695"/>
      <c r="AE65" s="346"/>
      <c r="AF65" s="346"/>
      <c r="AG65" s="346"/>
      <c r="AH65" s="346"/>
      <c r="AI65" s="346"/>
      <c r="AJ65" s="346"/>
      <c r="AK65" s="346"/>
      <c r="AL65" s="346"/>
      <c r="AM65" s="346"/>
      <c r="AN65" s="346"/>
      <c r="AO65" s="346"/>
      <c r="AP65" s="346"/>
      <c r="AQ65" s="346"/>
      <c r="AR65" s="346"/>
      <c r="AS65" s="346"/>
      <c r="AT65" s="346"/>
      <c r="AU65" s="346"/>
      <c r="AV65" s="346"/>
      <c r="AW65" s="346"/>
      <c r="AX65" s="1211"/>
      <c r="AY65" s="1211"/>
      <c r="AZ65" s="1211"/>
      <c r="BA65" s="1211"/>
      <c r="BB65" s="1211"/>
      <c r="BC65" s="1211"/>
      <c r="BD65" s="1211"/>
      <c r="BE65" s="1211"/>
      <c r="BF65" s="1211"/>
      <c r="BG65" s="1211"/>
      <c r="BH65" s="1211"/>
      <c r="BI65" s="1211"/>
      <c r="BJ65" s="1211"/>
      <c r="BK65" s="1211"/>
      <c r="BL65" s="1211"/>
      <c r="BM65" s="1211"/>
      <c r="BN65" s="1211"/>
      <c r="BO65" s="1211"/>
      <c r="BP65" s="1211"/>
      <c r="BQ65" s="1211"/>
      <c r="BR65" s="1211"/>
      <c r="BS65" s="1211"/>
      <c r="BT65" s="1211"/>
      <c r="BU65" s="1211"/>
      <c r="BV65" s="1211"/>
      <c r="BW65" s="1211"/>
      <c r="BX65" s="1211"/>
      <c r="BY65" s="1211"/>
      <c r="BZ65" s="1211"/>
      <c r="CA65" s="1211"/>
      <c r="CB65" s="1211"/>
      <c r="CC65" s="1211"/>
      <c r="CD65" s="1211"/>
      <c r="CE65" s="1211"/>
      <c r="CF65" s="1211"/>
      <c r="CG65" s="1211"/>
      <c r="CH65" s="1211"/>
      <c r="CI65" s="1211"/>
      <c r="CJ65" s="1211"/>
      <c r="CK65" s="1211"/>
      <c r="CL65" s="1211"/>
      <c r="CM65" s="1211"/>
      <c r="CN65" s="1211"/>
      <c r="CO65" s="1211"/>
      <c r="CP65" s="1211"/>
      <c r="CQ65" s="1211"/>
      <c r="CR65" s="1211"/>
      <c r="CS65" s="1211"/>
      <c r="CT65" s="1211"/>
      <c r="CU65" s="1211"/>
      <c r="CV65" s="1211"/>
      <c r="CW65" s="1211"/>
      <c r="CX65" s="1211"/>
      <c r="CY65" s="1211"/>
      <c r="CZ65" s="1211"/>
      <c r="DA65" s="1211"/>
      <c r="DB65" s="1211"/>
      <c r="DC65" s="1211"/>
      <c r="DD65" s="1211"/>
      <c r="DE65" s="1211"/>
      <c r="DF65" s="919"/>
    </row>
    <row r="66" spans="1:110" ht="30" customHeight="1">
      <c r="A66" s="4769"/>
      <c r="B66" s="4764"/>
      <c r="C66" s="523" t="s">
        <v>416</v>
      </c>
      <c r="D66" s="526" t="s">
        <v>405</v>
      </c>
      <c r="E66" s="171" t="s">
        <v>2131</v>
      </c>
      <c r="F66" s="550">
        <f>$M$66*H66/$G$66</f>
        <v>1904.2014311029363</v>
      </c>
      <c r="G66" s="4739">
        <f>SUM(H66:H67)</f>
        <v>445.81</v>
      </c>
      <c r="H66" s="264">
        <v>319.38</v>
      </c>
      <c r="I66" s="264"/>
      <c r="J66" s="264"/>
      <c r="K66" s="189"/>
      <c r="M66" s="1232">
        <f>DE66-DD66</f>
        <v>2658</v>
      </c>
      <c r="N66" s="679">
        <v>19295</v>
      </c>
      <c r="O66" s="347">
        <v>23557</v>
      </c>
      <c r="P66" s="347">
        <v>25299</v>
      </c>
      <c r="Q66" s="220">
        <v>25631</v>
      </c>
      <c r="R66" s="347">
        <v>26059</v>
      </c>
      <c r="S66" s="347">
        <v>27028</v>
      </c>
      <c r="T66" s="347">
        <v>28945</v>
      </c>
      <c r="U66" s="679">
        <v>31771</v>
      </c>
      <c r="V66" s="347">
        <v>32884</v>
      </c>
      <c r="W66" s="347">
        <v>33262</v>
      </c>
      <c r="X66" s="347">
        <v>33819</v>
      </c>
      <c r="Y66" s="347">
        <v>36514</v>
      </c>
      <c r="Z66" s="347">
        <v>40416</v>
      </c>
      <c r="AA66" s="347">
        <v>42489</v>
      </c>
      <c r="AB66" s="347">
        <v>43045</v>
      </c>
      <c r="AC66" s="347">
        <v>43294</v>
      </c>
      <c r="AD66" s="679">
        <v>43619</v>
      </c>
      <c r="AE66" s="347">
        <v>44177</v>
      </c>
      <c r="AF66" s="347">
        <v>44986</v>
      </c>
      <c r="AG66" s="347">
        <v>45923</v>
      </c>
      <c r="AH66" s="347">
        <v>46676</v>
      </c>
      <c r="AI66" s="347">
        <v>47096</v>
      </c>
      <c r="AJ66" s="347">
        <v>47671</v>
      </c>
      <c r="AK66" s="347">
        <v>49051</v>
      </c>
      <c r="AL66" s="347">
        <v>50587</v>
      </c>
      <c r="AM66" s="347">
        <v>51704</v>
      </c>
      <c r="AN66" s="347">
        <v>52260</v>
      </c>
      <c r="AO66" s="347">
        <v>52507</v>
      </c>
      <c r="AP66" s="347">
        <v>52507</v>
      </c>
      <c r="AQ66" s="347">
        <v>52618</v>
      </c>
      <c r="AR66" s="347">
        <v>52930</v>
      </c>
      <c r="AS66" s="347">
        <v>52930</v>
      </c>
      <c r="AT66" s="347">
        <v>54007</v>
      </c>
      <c r="AU66" s="347">
        <v>54338</v>
      </c>
      <c r="AV66" s="347">
        <v>55021</v>
      </c>
      <c r="AW66" s="347">
        <v>57053</v>
      </c>
      <c r="AX66" s="1212">
        <v>61240</v>
      </c>
      <c r="AY66" s="1212">
        <v>62860</v>
      </c>
      <c r="AZ66" s="1212">
        <v>64137</v>
      </c>
      <c r="BA66" s="1212">
        <v>64517</v>
      </c>
      <c r="BB66" s="1212">
        <v>64951</v>
      </c>
      <c r="BC66" s="1212">
        <v>66736</v>
      </c>
      <c r="BD66" s="1212">
        <v>70552</v>
      </c>
      <c r="BE66" s="1212">
        <v>73827</v>
      </c>
      <c r="BF66" s="1212">
        <v>76352</v>
      </c>
      <c r="BG66" s="1212">
        <v>77358</v>
      </c>
      <c r="BH66" s="1212">
        <v>78070</v>
      </c>
      <c r="BI66" s="1212">
        <v>82120</v>
      </c>
      <c r="BJ66" s="1212">
        <v>85843</v>
      </c>
      <c r="BK66" s="1212">
        <v>88731</v>
      </c>
      <c r="BL66" s="1212">
        <v>90043</v>
      </c>
      <c r="BM66" s="1212">
        <v>90287</v>
      </c>
      <c r="BN66" s="1212">
        <v>90499</v>
      </c>
      <c r="BO66" s="1212">
        <v>92678</v>
      </c>
      <c r="BP66" s="1212">
        <v>96574</v>
      </c>
      <c r="BQ66" s="1212">
        <v>101629</v>
      </c>
      <c r="BR66" s="1212">
        <v>103694</v>
      </c>
      <c r="BS66" s="1212">
        <v>104538</v>
      </c>
      <c r="BT66" s="1212">
        <v>105313</v>
      </c>
      <c r="BU66" s="1212">
        <v>109202</v>
      </c>
      <c r="BV66" s="1212">
        <v>114024</v>
      </c>
      <c r="BW66" s="1212">
        <v>116978</v>
      </c>
      <c r="BX66" s="1212">
        <v>118272</v>
      </c>
      <c r="BY66" s="1212">
        <v>118894</v>
      </c>
      <c r="BZ66" s="1212">
        <v>119839</v>
      </c>
      <c r="CA66" s="1212">
        <v>121880</v>
      </c>
      <c r="CB66" s="1212">
        <v>126558</v>
      </c>
      <c r="CC66" s="1212">
        <v>132015</v>
      </c>
      <c r="CD66" s="1212">
        <v>134756</v>
      </c>
      <c r="CE66" s="1212">
        <v>135239</v>
      </c>
      <c r="CF66" s="1212">
        <v>137682</v>
      </c>
      <c r="CG66" s="1212">
        <v>141849</v>
      </c>
      <c r="CH66" s="1212">
        <v>146852</v>
      </c>
      <c r="CI66" s="1212">
        <v>150149</v>
      </c>
      <c r="CJ66" s="1212">
        <v>152506</v>
      </c>
      <c r="CK66" s="1212">
        <v>153063</v>
      </c>
      <c r="CL66" s="1212">
        <v>153282</v>
      </c>
      <c r="CM66" s="1212">
        <v>155381</v>
      </c>
      <c r="CN66" s="1212">
        <v>160127</v>
      </c>
      <c r="CO66" s="1212">
        <v>165801</v>
      </c>
      <c r="CP66" s="1212">
        <v>169310</v>
      </c>
      <c r="CQ66" s="1212">
        <v>169767</v>
      </c>
      <c r="CR66" s="1212">
        <v>169961</v>
      </c>
      <c r="CS66" s="1212">
        <v>172986</v>
      </c>
      <c r="CT66" s="1212">
        <v>176673</v>
      </c>
      <c r="CU66" s="1212">
        <v>180081</v>
      </c>
      <c r="CV66" s="1212">
        <v>180696</v>
      </c>
      <c r="CW66" s="1212">
        <v>180822</v>
      </c>
      <c r="CX66" s="1212">
        <v>181107</v>
      </c>
      <c r="CY66" s="1212">
        <v>182568</v>
      </c>
      <c r="CZ66" s="1212">
        <v>184305</v>
      </c>
      <c r="DA66" s="1212">
        <v>186060</v>
      </c>
      <c r="DB66" s="1212">
        <v>187614</v>
      </c>
      <c r="DC66" s="1212">
        <v>187781</v>
      </c>
      <c r="DD66" s="1212">
        <v>188007</v>
      </c>
      <c r="DE66" s="1212">
        <v>190665</v>
      </c>
      <c r="DF66" s="208" t="s">
        <v>448</v>
      </c>
    </row>
    <row r="67" spans="1:110" ht="30" customHeight="1">
      <c r="A67" s="4769"/>
      <c r="B67" s="4764"/>
      <c r="C67" s="525"/>
      <c r="D67" s="528"/>
      <c r="E67" s="168" t="s">
        <v>3516</v>
      </c>
      <c r="F67" s="200">
        <f>$M$66*H67/$G$66</f>
        <v>753.79856889706377</v>
      </c>
      <c r="G67" s="4741"/>
      <c r="H67" s="263">
        <v>126.43</v>
      </c>
      <c r="I67" s="263"/>
      <c r="J67" s="263"/>
      <c r="K67" s="191"/>
      <c r="M67" s="1232"/>
      <c r="N67" s="345"/>
      <c r="O67" s="346"/>
      <c r="P67" s="346"/>
      <c r="Q67" s="346"/>
      <c r="R67" s="346"/>
      <c r="S67" s="346"/>
      <c r="T67" s="346"/>
      <c r="U67" s="345"/>
      <c r="V67" s="346"/>
      <c r="W67" s="346"/>
      <c r="X67" s="346"/>
      <c r="Y67" s="346"/>
      <c r="Z67" s="346"/>
      <c r="AA67" s="346"/>
      <c r="AB67" s="346"/>
      <c r="AC67" s="346"/>
      <c r="AD67" s="695"/>
      <c r="AE67" s="346"/>
      <c r="AF67" s="346"/>
      <c r="AG67" s="346"/>
      <c r="AH67" s="346"/>
      <c r="AI67" s="346"/>
      <c r="AJ67" s="346"/>
      <c r="AK67" s="346"/>
      <c r="AL67" s="346"/>
      <c r="AM67" s="346"/>
      <c r="AN67" s="346"/>
      <c r="AO67" s="346"/>
      <c r="AP67" s="346"/>
      <c r="AQ67" s="346"/>
      <c r="AR67" s="346"/>
      <c r="AS67" s="346"/>
      <c r="AT67" s="346"/>
      <c r="AU67" s="346"/>
      <c r="AV67" s="346"/>
      <c r="AW67" s="346"/>
      <c r="AX67" s="1211"/>
      <c r="AY67" s="1211"/>
      <c r="AZ67" s="1211"/>
      <c r="BA67" s="1211"/>
      <c r="BB67" s="1211"/>
      <c r="BC67" s="1211"/>
      <c r="BD67" s="1211"/>
      <c r="BE67" s="1211"/>
      <c r="BF67" s="1211"/>
      <c r="BG67" s="1211"/>
      <c r="BH67" s="1211"/>
      <c r="BI67" s="1211"/>
      <c r="BJ67" s="1211"/>
      <c r="BK67" s="1211"/>
      <c r="BL67" s="1211"/>
      <c r="BM67" s="1211"/>
      <c r="BN67" s="1211"/>
      <c r="BO67" s="1211"/>
      <c r="BP67" s="1211"/>
      <c r="BQ67" s="1211"/>
      <c r="BR67" s="1211"/>
      <c r="BS67" s="1211"/>
      <c r="BT67" s="1211"/>
      <c r="BU67" s="1211"/>
      <c r="BV67" s="1211"/>
      <c r="BW67" s="1211"/>
      <c r="BX67" s="1211"/>
      <c r="BY67" s="1211"/>
      <c r="BZ67" s="1211"/>
      <c r="CA67" s="1211"/>
      <c r="CB67" s="1211"/>
      <c r="CC67" s="1211"/>
      <c r="CD67" s="1211"/>
      <c r="CE67" s="1211"/>
      <c r="CF67" s="1211"/>
      <c r="CG67" s="1211"/>
      <c r="CH67" s="1211"/>
      <c r="CI67" s="1211"/>
      <c r="CJ67" s="1211"/>
      <c r="CK67" s="1211"/>
      <c r="CL67" s="1211"/>
      <c r="CM67" s="1211"/>
      <c r="CN67" s="1211"/>
      <c r="CO67" s="1211"/>
      <c r="CP67" s="1211"/>
      <c r="CQ67" s="1211"/>
      <c r="CR67" s="1211"/>
      <c r="CS67" s="1211"/>
      <c r="CT67" s="1211"/>
      <c r="CU67" s="1211"/>
      <c r="CV67" s="1211"/>
      <c r="CW67" s="1211"/>
      <c r="CX67" s="1211"/>
      <c r="CY67" s="1211"/>
      <c r="CZ67" s="1211"/>
      <c r="DA67" s="1211"/>
      <c r="DB67" s="1211"/>
      <c r="DC67" s="1211"/>
      <c r="DD67" s="1211"/>
      <c r="DE67" s="1211"/>
      <c r="DF67" s="919"/>
    </row>
    <row r="68" spans="1:110" ht="30" customHeight="1">
      <c r="A68" s="4769"/>
      <c r="B68" s="4764"/>
      <c r="C68" s="169" t="s">
        <v>413</v>
      </c>
      <c r="D68" s="167" t="s">
        <v>399</v>
      </c>
      <c r="E68" s="758" t="s">
        <v>1751</v>
      </c>
      <c r="F68" s="626">
        <f>M68</f>
        <v>3140</v>
      </c>
      <c r="G68" s="1981"/>
      <c r="H68" s="630">
        <v>300.33</v>
      </c>
      <c r="I68" s="630"/>
      <c r="J68" s="630"/>
      <c r="K68" s="208"/>
      <c r="M68" s="1232">
        <f t="shared" ref="M68:M71" si="11">DE68-DD68</f>
        <v>3140</v>
      </c>
      <c r="N68" s="679">
        <v>19921</v>
      </c>
      <c r="O68" s="347">
        <v>21754</v>
      </c>
      <c r="P68" s="347">
        <v>22074</v>
      </c>
      <c r="Q68" s="220">
        <v>22380</v>
      </c>
      <c r="R68" s="347">
        <v>23143</v>
      </c>
      <c r="S68" s="347">
        <v>24591</v>
      </c>
      <c r="T68" s="347">
        <v>26424</v>
      </c>
      <c r="U68" s="679">
        <v>28668</v>
      </c>
      <c r="V68" s="347">
        <v>30275</v>
      </c>
      <c r="W68" s="347">
        <v>30802</v>
      </c>
      <c r="X68" s="347">
        <v>31973</v>
      </c>
      <c r="Y68" s="347">
        <v>34156</v>
      </c>
      <c r="Z68" s="347">
        <v>36768</v>
      </c>
      <c r="AA68" s="347">
        <v>39020</v>
      </c>
      <c r="AB68" s="347">
        <v>39708</v>
      </c>
      <c r="AC68" s="347">
        <v>39965</v>
      </c>
      <c r="AD68" s="679">
        <v>40570</v>
      </c>
      <c r="AE68" s="347">
        <v>41776</v>
      </c>
      <c r="AF68" s="347">
        <v>44346</v>
      </c>
      <c r="AG68" s="347">
        <v>46866</v>
      </c>
      <c r="AH68" s="347">
        <v>48576</v>
      </c>
      <c r="AI68" s="347">
        <v>49357</v>
      </c>
      <c r="AJ68" s="347">
        <v>50740</v>
      </c>
      <c r="AK68" s="347">
        <v>54363</v>
      </c>
      <c r="AL68" s="347">
        <v>57609</v>
      </c>
      <c r="AM68" s="347">
        <v>59780</v>
      </c>
      <c r="AN68" s="347">
        <v>60903</v>
      </c>
      <c r="AO68" s="347">
        <v>61505</v>
      </c>
      <c r="AP68" s="347">
        <v>62071</v>
      </c>
      <c r="AQ68" s="347">
        <v>64277</v>
      </c>
      <c r="AR68" s="347">
        <v>65924</v>
      </c>
      <c r="AS68" s="347">
        <v>67651</v>
      </c>
      <c r="AT68" s="347">
        <v>69251</v>
      </c>
      <c r="AU68" s="347">
        <v>70196</v>
      </c>
      <c r="AV68" s="347">
        <v>70196</v>
      </c>
      <c r="AW68" s="347">
        <v>70196</v>
      </c>
      <c r="AX68" s="1212">
        <v>70196</v>
      </c>
      <c r="AY68" s="1212">
        <v>70196</v>
      </c>
      <c r="AZ68" s="1212">
        <v>70417</v>
      </c>
      <c r="BA68" s="1212">
        <v>71598</v>
      </c>
      <c r="BB68" s="1212">
        <v>73183</v>
      </c>
      <c r="BC68" s="1212">
        <v>75374</v>
      </c>
      <c r="BD68" s="1212">
        <v>78121</v>
      </c>
      <c r="BE68" s="1212">
        <v>80624</v>
      </c>
      <c r="BF68" s="1212">
        <v>82708</v>
      </c>
      <c r="BG68" s="1212">
        <v>84032</v>
      </c>
      <c r="BH68" s="1212">
        <v>84554</v>
      </c>
      <c r="BI68" s="1212">
        <v>88380</v>
      </c>
      <c r="BJ68" s="1212">
        <v>93569</v>
      </c>
      <c r="BK68" s="1212">
        <v>97651</v>
      </c>
      <c r="BL68" s="1212">
        <v>99339</v>
      </c>
      <c r="BM68" s="1212">
        <v>100106</v>
      </c>
      <c r="BN68" s="1212">
        <v>101818</v>
      </c>
      <c r="BO68" s="1212">
        <v>104161</v>
      </c>
      <c r="BP68" s="1212">
        <v>106912</v>
      </c>
      <c r="BQ68" s="1212">
        <v>109997</v>
      </c>
      <c r="BR68" s="1212">
        <v>112091</v>
      </c>
      <c r="BS68" s="1212">
        <v>113647</v>
      </c>
      <c r="BT68" s="1212">
        <v>114453</v>
      </c>
      <c r="BU68" s="1212">
        <v>118167</v>
      </c>
      <c r="BV68" s="1212">
        <v>120908</v>
      </c>
      <c r="BW68" s="1212">
        <v>123759</v>
      </c>
      <c r="BX68" s="1212">
        <v>124861</v>
      </c>
      <c r="BY68" s="1212">
        <v>125684</v>
      </c>
      <c r="BZ68" s="1212">
        <v>127663</v>
      </c>
      <c r="CA68" s="1212">
        <v>130086</v>
      </c>
      <c r="CB68" s="1212">
        <v>133247</v>
      </c>
      <c r="CC68" s="1212">
        <v>136830</v>
      </c>
      <c r="CD68" s="1212">
        <v>139348</v>
      </c>
      <c r="CE68" s="1212">
        <v>140794</v>
      </c>
      <c r="CF68" s="1212">
        <v>141908</v>
      </c>
      <c r="CG68" s="1212">
        <v>144563</v>
      </c>
      <c r="CH68" s="1212">
        <v>149449</v>
      </c>
      <c r="CI68" s="1212">
        <v>151971</v>
      </c>
      <c r="CJ68" s="1212">
        <v>153167</v>
      </c>
      <c r="CK68" s="1212">
        <v>154351</v>
      </c>
      <c r="CL68" s="1212">
        <v>156037</v>
      </c>
      <c r="CM68" s="1212">
        <v>158427</v>
      </c>
      <c r="CN68" s="1212">
        <v>161527</v>
      </c>
      <c r="CO68" s="1212">
        <v>165287</v>
      </c>
      <c r="CP68" s="1212">
        <v>168263</v>
      </c>
      <c r="CQ68" s="1212">
        <v>169916</v>
      </c>
      <c r="CR68" s="1212">
        <v>170921</v>
      </c>
      <c r="CS68" s="1212">
        <v>174304</v>
      </c>
      <c r="CT68" s="1212">
        <v>178459</v>
      </c>
      <c r="CU68" s="1212">
        <v>182439</v>
      </c>
      <c r="CV68" s="1212">
        <v>182912</v>
      </c>
      <c r="CW68" s="1212">
        <v>183325</v>
      </c>
      <c r="CX68" s="1212">
        <v>184992</v>
      </c>
      <c r="CY68" s="1212">
        <v>187662</v>
      </c>
      <c r="CZ68" s="1212">
        <v>191621</v>
      </c>
      <c r="DA68" s="1212">
        <v>195292</v>
      </c>
      <c r="DB68" s="1212">
        <v>198722</v>
      </c>
      <c r="DC68" s="1212">
        <v>200357</v>
      </c>
      <c r="DD68" s="1212">
        <v>201099</v>
      </c>
      <c r="DE68" s="1212">
        <v>204239</v>
      </c>
      <c r="DF68" s="208" t="s">
        <v>461</v>
      </c>
    </row>
    <row r="69" spans="1:110" ht="30" customHeight="1">
      <c r="A69" s="4769"/>
      <c r="B69" s="4764"/>
      <c r="C69" s="866" t="s">
        <v>413</v>
      </c>
      <c r="D69" s="167" t="s">
        <v>405</v>
      </c>
      <c r="E69" s="758" t="s">
        <v>1752</v>
      </c>
      <c r="F69" s="626">
        <f>M69</f>
        <v>985</v>
      </c>
      <c r="G69" s="1981"/>
      <c r="H69" s="630">
        <v>110.2</v>
      </c>
      <c r="I69" s="630"/>
      <c r="J69" s="630"/>
      <c r="K69" s="208"/>
      <c r="M69" s="1232">
        <f t="shared" si="11"/>
        <v>985</v>
      </c>
      <c r="N69" s="679">
        <v>11622</v>
      </c>
      <c r="O69" s="347">
        <v>11767</v>
      </c>
      <c r="P69" s="347">
        <v>11881</v>
      </c>
      <c r="Q69" s="220">
        <v>12437</v>
      </c>
      <c r="R69" s="347">
        <v>13699</v>
      </c>
      <c r="S69" s="347">
        <v>15527</v>
      </c>
      <c r="T69" s="347">
        <v>17892</v>
      </c>
      <c r="U69" s="679">
        <v>20980</v>
      </c>
      <c r="V69" s="347">
        <v>22709</v>
      </c>
      <c r="W69" s="347">
        <v>23513</v>
      </c>
      <c r="X69" s="347">
        <v>23627</v>
      </c>
      <c r="Y69" s="347">
        <v>23735</v>
      </c>
      <c r="Z69" s="347">
        <v>23874</v>
      </c>
      <c r="AA69" s="347">
        <v>23998</v>
      </c>
      <c r="AB69" s="347">
        <v>24104</v>
      </c>
      <c r="AC69" s="347">
        <v>24228</v>
      </c>
      <c r="AD69" s="679">
        <v>24342</v>
      </c>
      <c r="AE69" s="347">
        <v>24447</v>
      </c>
      <c r="AF69" s="347">
        <v>24750</v>
      </c>
      <c r="AG69" s="347">
        <v>25194</v>
      </c>
      <c r="AH69" s="347">
        <v>25619</v>
      </c>
      <c r="AI69" s="347">
        <v>25730</v>
      </c>
      <c r="AJ69" s="347">
        <v>25839</v>
      </c>
      <c r="AK69" s="347">
        <v>25957</v>
      </c>
      <c r="AL69" s="347">
        <v>26079</v>
      </c>
      <c r="AM69" s="347">
        <v>26189</v>
      </c>
      <c r="AN69" s="347">
        <v>26310</v>
      </c>
      <c r="AO69" s="347">
        <v>26424</v>
      </c>
      <c r="AP69" s="347">
        <v>26581</v>
      </c>
      <c r="AQ69" s="347">
        <v>26787</v>
      </c>
      <c r="AR69" s="347">
        <v>27009</v>
      </c>
      <c r="AS69" s="347">
        <v>28362</v>
      </c>
      <c r="AT69" s="347">
        <v>28772</v>
      </c>
      <c r="AU69" s="347">
        <v>29107</v>
      </c>
      <c r="AV69" s="347">
        <v>29107</v>
      </c>
      <c r="AW69" s="347">
        <v>29107</v>
      </c>
      <c r="AX69" s="1212">
        <v>29107</v>
      </c>
      <c r="AY69" s="1212">
        <v>29107</v>
      </c>
      <c r="AZ69" s="1212">
        <v>30856</v>
      </c>
      <c r="BA69" s="1212">
        <v>31506</v>
      </c>
      <c r="BB69" s="1212">
        <v>32400</v>
      </c>
      <c r="BC69" s="1212">
        <v>34260</v>
      </c>
      <c r="BD69" s="1212">
        <v>37455</v>
      </c>
      <c r="BE69" s="1212">
        <v>40689</v>
      </c>
      <c r="BF69" s="1212">
        <v>42811</v>
      </c>
      <c r="BG69" s="1212">
        <v>43976</v>
      </c>
      <c r="BH69" s="1212">
        <v>44471</v>
      </c>
      <c r="BI69" s="1212">
        <v>46063</v>
      </c>
      <c r="BJ69" s="1212">
        <v>47942</v>
      </c>
      <c r="BK69" s="1212">
        <v>49185</v>
      </c>
      <c r="BL69" s="1212">
        <v>49511</v>
      </c>
      <c r="BM69" s="1212">
        <v>50084</v>
      </c>
      <c r="BN69" s="1212">
        <v>51504</v>
      </c>
      <c r="BO69" s="1212">
        <v>53583</v>
      </c>
      <c r="BP69" s="1212">
        <v>56238</v>
      </c>
      <c r="BQ69" s="1212">
        <v>59676</v>
      </c>
      <c r="BR69" s="1212">
        <v>61491</v>
      </c>
      <c r="BS69" s="1212">
        <v>62502</v>
      </c>
      <c r="BT69" s="1212">
        <v>62729</v>
      </c>
      <c r="BU69" s="1212">
        <v>64134</v>
      </c>
      <c r="BV69" s="1212">
        <v>67229</v>
      </c>
      <c r="BW69" s="1212">
        <v>68384</v>
      </c>
      <c r="BX69" s="1212">
        <v>68964</v>
      </c>
      <c r="BY69" s="1212">
        <v>69275</v>
      </c>
      <c r="BZ69" s="1212">
        <v>70508</v>
      </c>
      <c r="CA69" s="1212">
        <v>72146</v>
      </c>
      <c r="CB69" s="1212">
        <v>74556</v>
      </c>
      <c r="CC69" s="1212">
        <v>77857</v>
      </c>
      <c r="CD69" s="1212">
        <v>79245</v>
      </c>
      <c r="CE69" s="1212">
        <v>79935</v>
      </c>
      <c r="CF69" s="1212">
        <v>80595</v>
      </c>
      <c r="CG69" s="1212">
        <v>81925</v>
      </c>
      <c r="CH69" s="1212">
        <v>83191</v>
      </c>
      <c r="CI69" s="1212">
        <v>83695</v>
      </c>
      <c r="CJ69" s="1212">
        <v>83920</v>
      </c>
      <c r="CK69" s="1212">
        <v>84588</v>
      </c>
      <c r="CL69" s="1212">
        <v>85667</v>
      </c>
      <c r="CM69" s="1212">
        <v>87702</v>
      </c>
      <c r="CN69" s="1212">
        <v>91130</v>
      </c>
      <c r="CO69" s="1212">
        <v>95376</v>
      </c>
      <c r="CP69" s="1212">
        <v>98443</v>
      </c>
      <c r="CQ69" s="1212">
        <v>99900</v>
      </c>
      <c r="CR69" s="1212">
        <v>100235</v>
      </c>
      <c r="CS69" s="1212">
        <v>101914</v>
      </c>
      <c r="CT69" s="1212">
        <v>102848</v>
      </c>
      <c r="CU69" s="1212">
        <v>104525</v>
      </c>
      <c r="CV69" s="1212">
        <v>104820</v>
      </c>
      <c r="CW69" s="1212">
        <v>105291</v>
      </c>
      <c r="CX69" s="1212">
        <v>106337</v>
      </c>
      <c r="CY69" s="1212">
        <v>108374</v>
      </c>
      <c r="CZ69" s="1212">
        <v>112126</v>
      </c>
      <c r="DA69" s="1212">
        <v>115612</v>
      </c>
      <c r="DB69" s="1212">
        <v>118523</v>
      </c>
      <c r="DC69" s="1212">
        <v>119265</v>
      </c>
      <c r="DD69" s="1212">
        <v>119456</v>
      </c>
      <c r="DE69" s="1212">
        <v>120441</v>
      </c>
      <c r="DF69" s="208" t="s">
        <v>449</v>
      </c>
    </row>
    <row r="70" spans="1:110" ht="30" customHeight="1">
      <c r="A70" s="4769"/>
      <c r="B70" s="4765"/>
      <c r="C70" s="169" t="s">
        <v>374</v>
      </c>
      <c r="D70" s="167" t="s">
        <v>462</v>
      </c>
      <c r="E70" s="758" t="s">
        <v>897</v>
      </c>
      <c r="F70" s="626">
        <f>M70</f>
        <v>71</v>
      </c>
      <c r="G70" s="1981"/>
      <c r="H70" s="630">
        <v>1.2</v>
      </c>
      <c r="I70" s="630"/>
      <c r="J70" s="630"/>
      <c r="K70" s="208"/>
      <c r="M70" s="1232">
        <f t="shared" si="11"/>
        <v>71</v>
      </c>
      <c r="N70" s="679">
        <v>18300</v>
      </c>
      <c r="O70" s="347">
        <v>23045</v>
      </c>
      <c r="P70" s="347">
        <v>24834</v>
      </c>
      <c r="Q70" s="220">
        <v>25212</v>
      </c>
      <c r="R70" s="347">
        <v>25290</v>
      </c>
      <c r="S70" s="347">
        <v>25641</v>
      </c>
      <c r="T70" s="347">
        <v>28528</v>
      </c>
      <c r="U70" s="679">
        <v>33074</v>
      </c>
      <c r="V70" s="347">
        <v>34632</v>
      </c>
      <c r="W70" s="347">
        <v>34697</v>
      </c>
      <c r="X70" s="347">
        <v>35615</v>
      </c>
      <c r="Y70" s="347">
        <v>35999</v>
      </c>
      <c r="Z70" s="347">
        <v>37146</v>
      </c>
      <c r="AA70" s="347">
        <v>37769</v>
      </c>
      <c r="AB70" s="347">
        <v>37942</v>
      </c>
      <c r="AC70" s="347">
        <v>38439</v>
      </c>
      <c r="AD70" s="679">
        <v>38785</v>
      </c>
      <c r="AE70" s="347">
        <v>39107</v>
      </c>
      <c r="AF70" s="347">
        <v>40384</v>
      </c>
      <c r="AG70" s="347">
        <v>42901</v>
      </c>
      <c r="AH70" s="347">
        <v>44294</v>
      </c>
      <c r="AI70" s="347">
        <v>44554</v>
      </c>
      <c r="AJ70" s="347">
        <v>44800</v>
      </c>
      <c r="AK70" s="347">
        <v>45414</v>
      </c>
      <c r="AL70" s="347">
        <v>46014</v>
      </c>
      <c r="AM70" s="347">
        <v>47151</v>
      </c>
      <c r="AN70" s="347">
        <v>47719</v>
      </c>
      <c r="AO70" s="347">
        <v>48000</v>
      </c>
      <c r="AP70" s="347">
        <v>48155</v>
      </c>
      <c r="AQ70" s="347">
        <v>49392</v>
      </c>
      <c r="AR70" s="347">
        <v>51472</v>
      </c>
      <c r="AS70" s="347">
        <v>54705</v>
      </c>
      <c r="AT70" s="347">
        <v>55797</v>
      </c>
      <c r="AU70" s="347">
        <v>56047</v>
      </c>
      <c r="AV70" s="347">
        <v>56123</v>
      </c>
      <c r="AW70" s="347">
        <v>58639</v>
      </c>
      <c r="AX70" s="1212">
        <v>61503</v>
      </c>
      <c r="AY70" s="1212">
        <v>63091</v>
      </c>
      <c r="AZ70" s="1212">
        <v>63999</v>
      </c>
      <c r="BA70" s="1212">
        <v>64113</v>
      </c>
      <c r="BB70" s="1212">
        <v>64232</v>
      </c>
      <c r="BC70" s="1212">
        <v>64948</v>
      </c>
      <c r="BD70" s="1212">
        <v>66911</v>
      </c>
      <c r="BE70" s="1212">
        <v>68781</v>
      </c>
      <c r="BF70" s="1212">
        <v>69907</v>
      </c>
      <c r="BG70" s="1212">
        <v>70318</v>
      </c>
      <c r="BH70" s="1212">
        <v>70497</v>
      </c>
      <c r="BI70" s="1212">
        <v>72343</v>
      </c>
      <c r="BJ70" s="1212">
        <v>74168</v>
      </c>
      <c r="BK70" s="1212">
        <v>75787</v>
      </c>
      <c r="BL70" s="1212">
        <v>76322</v>
      </c>
      <c r="BM70" s="1212">
        <v>76390</v>
      </c>
      <c r="BN70" s="1212">
        <v>76550</v>
      </c>
      <c r="BO70" s="1212">
        <v>77909</v>
      </c>
      <c r="BP70" s="1212">
        <v>80235</v>
      </c>
      <c r="BQ70" s="1212">
        <v>83338</v>
      </c>
      <c r="BR70" s="1212">
        <v>85062</v>
      </c>
      <c r="BS70" s="1212">
        <v>85476</v>
      </c>
      <c r="BT70" s="1212">
        <v>86006</v>
      </c>
      <c r="BU70" s="1212">
        <v>89319</v>
      </c>
      <c r="BV70" s="1212">
        <v>92369</v>
      </c>
      <c r="BW70" s="1212">
        <v>94522</v>
      </c>
      <c r="BX70" s="1212">
        <v>95491</v>
      </c>
      <c r="BY70" s="1212">
        <v>95548</v>
      </c>
      <c r="BZ70" s="1212">
        <v>96057</v>
      </c>
      <c r="CA70" s="1212">
        <v>97040</v>
      </c>
      <c r="CB70" s="1212">
        <v>99654</v>
      </c>
      <c r="CC70" s="1212">
        <v>102855</v>
      </c>
      <c r="CD70" s="1212">
        <v>104794</v>
      </c>
      <c r="CE70" s="1212">
        <v>105049</v>
      </c>
      <c r="CF70" s="1212">
        <v>105981</v>
      </c>
      <c r="CG70" s="1212">
        <v>108071</v>
      </c>
      <c r="CH70" s="1212">
        <v>110969</v>
      </c>
      <c r="CI70" s="1212">
        <v>112483</v>
      </c>
      <c r="CJ70" s="1212">
        <v>113208</v>
      </c>
      <c r="CK70" s="1212">
        <v>113277</v>
      </c>
      <c r="CL70" s="1212">
        <v>113385</v>
      </c>
      <c r="CM70" s="1212">
        <v>114377</v>
      </c>
      <c r="CN70" s="1212">
        <v>117406</v>
      </c>
      <c r="CO70" s="1212">
        <v>120706</v>
      </c>
      <c r="CP70" s="1212">
        <v>123187</v>
      </c>
      <c r="CQ70" s="1212">
        <v>123481</v>
      </c>
      <c r="CR70" s="1212">
        <v>123878</v>
      </c>
      <c r="CS70" s="1212">
        <v>126070</v>
      </c>
      <c r="CT70" s="1212">
        <v>128585</v>
      </c>
      <c r="CU70" s="1212">
        <v>130959</v>
      </c>
      <c r="CV70" s="1212">
        <v>131620</v>
      </c>
      <c r="CW70" s="1212">
        <v>131984</v>
      </c>
      <c r="CX70" s="1212">
        <v>132230</v>
      </c>
      <c r="CY70" s="1212">
        <v>133256</v>
      </c>
      <c r="CZ70" s="1212">
        <v>136158</v>
      </c>
      <c r="DA70" s="1212">
        <v>138290</v>
      </c>
      <c r="DB70" s="1212">
        <v>140025</v>
      </c>
      <c r="DC70" s="1212">
        <v>140146</v>
      </c>
      <c r="DD70" s="1212">
        <v>140201</v>
      </c>
      <c r="DE70" s="1212">
        <v>140272</v>
      </c>
      <c r="DF70" s="208" t="s">
        <v>454</v>
      </c>
    </row>
    <row r="71" spans="1:110" ht="30" customHeight="1">
      <c r="A71" s="4769"/>
      <c r="B71" s="4763" t="s">
        <v>1129</v>
      </c>
      <c r="C71" s="521" t="s">
        <v>452</v>
      </c>
      <c r="D71" s="529" t="s">
        <v>464</v>
      </c>
      <c r="E71" s="171" t="s">
        <v>2154</v>
      </c>
      <c r="F71" s="550">
        <f>$M$71*H71/$G$71</f>
        <v>1170.0580957504035</v>
      </c>
      <c r="G71" s="4739">
        <f>SUM(H71:H73)</f>
        <v>966.68000000000006</v>
      </c>
      <c r="H71" s="264">
        <v>294.32</v>
      </c>
      <c r="I71" s="264"/>
      <c r="J71" s="264"/>
      <c r="K71" s="189"/>
      <c r="M71" s="1232">
        <f t="shared" si="11"/>
        <v>3843</v>
      </c>
      <c r="N71" s="679">
        <v>28499</v>
      </c>
      <c r="O71" s="347">
        <v>32848</v>
      </c>
      <c r="P71" s="347">
        <v>35311</v>
      </c>
      <c r="Q71" s="220">
        <v>35676</v>
      </c>
      <c r="R71" s="347">
        <v>36211</v>
      </c>
      <c r="S71" s="347">
        <v>37754</v>
      </c>
      <c r="T71" s="347">
        <v>40896</v>
      </c>
      <c r="U71" s="679">
        <v>44317</v>
      </c>
      <c r="V71" s="347">
        <v>46134</v>
      </c>
      <c r="W71" s="347">
        <v>46731</v>
      </c>
      <c r="X71" s="347">
        <v>47748</v>
      </c>
      <c r="Y71" s="347">
        <v>50052</v>
      </c>
      <c r="Z71" s="347">
        <v>53531</v>
      </c>
      <c r="AA71" s="347">
        <v>56193</v>
      </c>
      <c r="AB71" s="347">
        <v>57466</v>
      </c>
      <c r="AC71" s="347">
        <v>58203</v>
      </c>
      <c r="AD71" s="679">
        <v>59570</v>
      </c>
      <c r="AE71" s="347">
        <v>61637</v>
      </c>
      <c r="AF71" s="347">
        <v>64931</v>
      </c>
      <c r="AG71" s="347">
        <v>69008</v>
      </c>
      <c r="AH71" s="347">
        <v>71577</v>
      </c>
      <c r="AI71" s="347">
        <v>72796</v>
      </c>
      <c r="AJ71" s="347">
        <v>74126</v>
      </c>
      <c r="AK71" s="347">
        <v>76885</v>
      </c>
      <c r="AL71" s="347">
        <v>80239</v>
      </c>
      <c r="AM71" s="347">
        <v>82924</v>
      </c>
      <c r="AN71" s="347">
        <v>84962</v>
      </c>
      <c r="AO71" s="347">
        <v>85709</v>
      </c>
      <c r="AP71" s="347">
        <v>85709</v>
      </c>
      <c r="AQ71" s="347">
        <v>85911</v>
      </c>
      <c r="AR71" s="347">
        <v>86098</v>
      </c>
      <c r="AS71" s="347">
        <v>88616</v>
      </c>
      <c r="AT71" s="347">
        <v>90846</v>
      </c>
      <c r="AU71" s="347">
        <v>91865</v>
      </c>
      <c r="AV71" s="347">
        <v>93267</v>
      </c>
      <c r="AW71" s="347">
        <v>96157</v>
      </c>
      <c r="AX71" s="1212">
        <v>100316</v>
      </c>
      <c r="AY71" s="1212">
        <v>103151</v>
      </c>
      <c r="AZ71" s="1212">
        <v>104358</v>
      </c>
      <c r="BA71" s="1212">
        <v>104934</v>
      </c>
      <c r="BB71" s="1212">
        <v>106240</v>
      </c>
      <c r="BC71" s="1212">
        <v>108635</v>
      </c>
      <c r="BD71" s="1212">
        <v>112038</v>
      </c>
      <c r="BE71" s="1212">
        <v>115263</v>
      </c>
      <c r="BF71" s="1212">
        <v>117407</v>
      </c>
      <c r="BG71" s="1212">
        <v>118517</v>
      </c>
      <c r="BH71" s="1212">
        <v>119350</v>
      </c>
      <c r="BI71" s="1212">
        <v>121616</v>
      </c>
      <c r="BJ71" s="1212">
        <v>123152</v>
      </c>
      <c r="BK71" s="1212">
        <v>124386</v>
      </c>
      <c r="BL71" s="1212">
        <v>124791</v>
      </c>
      <c r="BM71" s="1212">
        <v>125174</v>
      </c>
      <c r="BN71" s="1212">
        <v>126801</v>
      </c>
      <c r="BO71" s="1212">
        <v>130280</v>
      </c>
      <c r="BP71" s="1212">
        <v>135062</v>
      </c>
      <c r="BQ71" s="1212">
        <v>139721</v>
      </c>
      <c r="BR71" s="1212">
        <v>142193</v>
      </c>
      <c r="BS71" s="1212">
        <v>143598</v>
      </c>
      <c r="BT71" s="1212">
        <v>144282</v>
      </c>
      <c r="BU71" s="1212">
        <v>144827</v>
      </c>
      <c r="BV71" s="1212">
        <v>145463</v>
      </c>
      <c r="BW71" s="1212">
        <v>146123</v>
      </c>
      <c r="BX71" s="1212">
        <v>146538</v>
      </c>
      <c r="BY71" s="1212">
        <v>146849</v>
      </c>
      <c r="BZ71" s="1212">
        <v>148327</v>
      </c>
      <c r="CA71" s="1212">
        <v>150550</v>
      </c>
      <c r="CB71" s="1212">
        <v>154327</v>
      </c>
      <c r="CC71" s="1212">
        <v>159553</v>
      </c>
      <c r="CD71" s="1212">
        <v>162522</v>
      </c>
      <c r="CE71" s="1212">
        <v>164138</v>
      </c>
      <c r="CF71" s="1212">
        <v>164424</v>
      </c>
      <c r="CG71" s="1212">
        <v>164614</v>
      </c>
      <c r="CH71" s="1212">
        <v>165579</v>
      </c>
      <c r="CI71" s="1212">
        <v>165804</v>
      </c>
      <c r="CJ71" s="1212">
        <v>166002</v>
      </c>
      <c r="CK71" s="1212">
        <v>166480</v>
      </c>
      <c r="CL71" s="1212">
        <v>167287</v>
      </c>
      <c r="CM71" s="1212">
        <v>168548</v>
      </c>
      <c r="CN71" s="1212">
        <v>171089</v>
      </c>
      <c r="CO71" s="1212">
        <v>173643</v>
      </c>
      <c r="CP71" s="1212">
        <v>175614</v>
      </c>
      <c r="CQ71" s="1212">
        <v>176453</v>
      </c>
      <c r="CR71" s="1212">
        <v>176641</v>
      </c>
      <c r="CS71" s="1212">
        <v>177888</v>
      </c>
      <c r="CT71" s="1212">
        <v>179705</v>
      </c>
      <c r="CU71" s="1212">
        <v>182872</v>
      </c>
      <c r="CV71" s="1212">
        <v>183677</v>
      </c>
      <c r="CW71" s="1212">
        <v>183955</v>
      </c>
      <c r="CX71" s="1212">
        <v>184724</v>
      </c>
      <c r="CY71" s="1212">
        <v>186576</v>
      </c>
      <c r="CZ71" s="1212">
        <v>190257</v>
      </c>
      <c r="DA71" s="1212">
        <v>194962</v>
      </c>
      <c r="DB71" s="1212">
        <v>199642</v>
      </c>
      <c r="DC71" s="1212">
        <v>201575</v>
      </c>
      <c r="DD71" s="1212">
        <v>202711</v>
      </c>
      <c r="DE71" s="1212">
        <v>206554</v>
      </c>
      <c r="DF71" s="208" t="s">
        <v>456</v>
      </c>
    </row>
    <row r="72" spans="1:110" ht="30" customHeight="1">
      <c r="A72" s="4769"/>
      <c r="B72" s="4764"/>
      <c r="C72" s="522"/>
      <c r="D72" s="530"/>
      <c r="E72" s="2995" t="s">
        <v>3475</v>
      </c>
      <c r="F72" s="1027">
        <f>$M$71*H72/$G$71</f>
        <v>2081.4726072743824</v>
      </c>
      <c r="G72" s="4740"/>
      <c r="H72" s="756">
        <v>523.58000000000004</v>
      </c>
      <c r="I72" s="756"/>
      <c r="J72" s="756"/>
      <c r="K72" s="706"/>
      <c r="M72" s="1232"/>
      <c r="N72" s="679"/>
      <c r="O72" s="347"/>
      <c r="P72" s="347"/>
      <c r="Q72" s="220"/>
      <c r="R72" s="347"/>
      <c r="S72" s="347"/>
      <c r="T72" s="347"/>
      <c r="U72" s="679"/>
      <c r="V72" s="347"/>
      <c r="W72" s="347"/>
      <c r="X72" s="347"/>
      <c r="Y72" s="347"/>
      <c r="Z72" s="347"/>
      <c r="AA72" s="347"/>
      <c r="AB72" s="347"/>
      <c r="AC72" s="347"/>
      <c r="AD72" s="679"/>
      <c r="AE72" s="347"/>
      <c r="AF72" s="347"/>
      <c r="AG72" s="347"/>
      <c r="AH72" s="347"/>
      <c r="AI72" s="347"/>
      <c r="AJ72" s="347"/>
      <c r="AK72" s="347"/>
      <c r="AL72" s="347"/>
      <c r="AM72" s="347"/>
      <c r="AN72" s="347"/>
      <c r="AO72" s="347"/>
      <c r="AP72" s="347"/>
      <c r="AQ72" s="347"/>
      <c r="AR72" s="347"/>
      <c r="AS72" s="347"/>
      <c r="AT72" s="347"/>
      <c r="AU72" s="347"/>
      <c r="AV72" s="347"/>
      <c r="AW72" s="347"/>
      <c r="AX72" s="1212"/>
      <c r="AY72" s="1212"/>
      <c r="AZ72" s="1212"/>
      <c r="BA72" s="1212"/>
      <c r="BB72" s="1212"/>
      <c r="BC72" s="1212"/>
      <c r="BD72" s="1212"/>
      <c r="BE72" s="1212"/>
      <c r="BF72" s="1212"/>
      <c r="BG72" s="1212"/>
      <c r="BH72" s="1212"/>
      <c r="BI72" s="1212"/>
      <c r="BJ72" s="1212"/>
      <c r="BK72" s="1212"/>
      <c r="BL72" s="1212"/>
      <c r="BM72" s="1212"/>
      <c r="BN72" s="1212"/>
      <c r="BO72" s="1212"/>
      <c r="BP72" s="1212"/>
      <c r="BQ72" s="1212"/>
      <c r="BR72" s="1212"/>
      <c r="BS72" s="1212"/>
      <c r="BT72" s="1212"/>
      <c r="BU72" s="1212"/>
      <c r="BV72" s="1212"/>
      <c r="BW72" s="1212"/>
      <c r="BX72" s="1212"/>
      <c r="BY72" s="1212"/>
      <c r="BZ72" s="1212"/>
      <c r="CA72" s="1212"/>
      <c r="CB72" s="1212"/>
      <c r="CC72" s="1212"/>
      <c r="CD72" s="1212"/>
      <c r="CE72" s="1212"/>
      <c r="CF72" s="1212"/>
      <c r="CG72" s="1212"/>
      <c r="CH72" s="1212"/>
      <c r="CI72" s="1212"/>
      <c r="CJ72" s="1212"/>
      <c r="CK72" s="1212"/>
      <c r="CL72" s="1212"/>
      <c r="CM72" s="1212"/>
      <c r="CN72" s="1212"/>
      <c r="CO72" s="1212"/>
      <c r="CP72" s="1212"/>
      <c r="CQ72" s="1212"/>
      <c r="CR72" s="1212"/>
      <c r="CS72" s="1212"/>
      <c r="CT72" s="1212"/>
      <c r="CU72" s="1212"/>
      <c r="CV72" s="1212"/>
      <c r="CW72" s="1212"/>
      <c r="CX72" s="1212"/>
      <c r="CY72" s="1212"/>
      <c r="CZ72" s="1212"/>
      <c r="DA72" s="1212"/>
      <c r="DB72" s="1212"/>
      <c r="DC72" s="1212"/>
      <c r="DD72" s="1212"/>
      <c r="DE72" s="1212"/>
      <c r="DF72" s="208"/>
    </row>
    <row r="73" spans="1:110" ht="30" customHeight="1">
      <c r="A73" s="4769"/>
      <c r="B73" s="4764"/>
      <c r="C73" s="531"/>
      <c r="D73" s="303"/>
      <c r="E73" s="2027" t="s">
        <v>3476</v>
      </c>
      <c r="F73" s="1676">
        <f>$M$71*H73/$G$71</f>
        <v>591.46929697521409</v>
      </c>
      <c r="G73" s="4741"/>
      <c r="H73" s="263">
        <v>148.78</v>
      </c>
      <c r="I73" s="263"/>
      <c r="J73" s="263"/>
      <c r="K73" s="191"/>
      <c r="M73" s="1232"/>
      <c r="N73" s="345"/>
      <c r="O73" s="346"/>
      <c r="P73" s="346"/>
      <c r="Q73" s="346"/>
      <c r="R73" s="346"/>
      <c r="S73" s="346"/>
      <c r="T73" s="346"/>
      <c r="U73" s="345"/>
      <c r="V73" s="346"/>
      <c r="W73" s="346"/>
      <c r="X73" s="346"/>
      <c r="Y73" s="346"/>
      <c r="Z73" s="346"/>
      <c r="AA73" s="346"/>
      <c r="AB73" s="346"/>
      <c r="AC73" s="346"/>
      <c r="AD73" s="695"/>
      <c r="AE73" s="346"/>
      <c r="AF73" s="346"/>
      <c r="AG73" s="346"/>
      <c r="AH73" s="346"/>
      <c r="AI73" s="346"/>
      <c r="AJ73" s="346"/>
      <c r="AK73" s="346"/>
      <c r="AL73" s="346"/>
      <c r="AM73" s="346"/>
      <c r="AN73" s="346"/>
      <c r="AO73" s="346"/>
      <c r="AP73" s="346"/>
      <c r="AQ73" s="346"/>
      <c r="AR73" s="346"/>
      <c r="AS73" s="346"/>
      <c r="AT73" s="346"/>
      <c r="AU73" s="346"/>
      <c r="AV73" s="346"/>
      <c r="AW73" s="346"/>
      <c r="AX73" s="1211"/>
      <c r="AY73" s="1211"/>
      <c r="AZ73" s="1211"/>
      <c r="BA73" s="1211"/>
      <c r="BB73" s="1211"/>
      <c r="BC73" s="1211"/>
      <c r="BD73" s="1211"/>
      <c r="BE73" s="1211"/>
      <c r="BF73" s="1211"/>
      <c r="BG73" s="1211"/>
      <c r="BH73" s="1211"/>
      <c r="BI73" s="1211"/>
      <c r="BJ73" s="1211"/>
      <c r="BK73" s="1211"/>
      <c r="BL73" s="1211"/>
      <c r="BM73" s="1211"/>
      <c r="BN73" s="1211"/>
      <c r="BO73" s="1211"/>
      <c r="BP73" s="1211"/>
      <c r="BQ73" s="1211"/>
      <c r="BR73" s="1211"/>
      <c r="BS73" s="1211"/>
      <c r="BT73" s="1211"/>
      <c r="BU73" s="1211"/>
      <c r="BV73" s="1211"/>
      <c r="BW73" s="1211"/>
      <c r="BX73" s="1211"/>
      <c r="BY73" s="1211"/>
      <c r="BZ73" s="1211"/>
      <c r="CA73" s="1211"/>
      <c r="CB73" s="1211"/>
      <c r="CC73" s="1211"/>
      <c r="CD73" s="1211"/>
      <c r="CE73" s="1211"/>
      <c r="CF73" s="1211"/>
      <c r="CG73" s="1211"/>
      <c r="CH73" s="1211"/>
      <c r="CI73" s="1211"/>
      <c r="CJ73" s="1211"/>
      <c r="CK73" s="1211"/>
      <c r="CL73" s="1211"/>
      <c r="CM73" s="1211"/>
      <c r="CN73" s="1211"/>
      <c r="CO73" s="1211"/>
      <c r="CP73" s="1211"/>
      <c r="CQ73" s="1211"/>
      <c r="CR73" s="1211"/>
      <c r="CS73" s="1211"/>
      <c r="CT73" s="1211"/>
      <c r="CU73" s="1211"/>
      <c r="CV73" s="1211"/>
      <c r="CW73" s="1211"/>
      <c r="CX73" s="1211"/>
      <c r="CY73" s="1211"/>
      <c r="CZ73" s="1211"/>
      <c r="DA73" s="1211"/>
      <c r="DB73" s="1211"/>
      <c r="DC73" s="1211"/>
      <c r="DD73" s="1211"/>
      <c r="DE73" s="1211"/>
      <c r="DF73" s="919"/>
    </row>
    <row r="74" spans="1:110" ht="30" customHeight="1">
      <c r="A74" s="4769"/>
      <c r="B74" s="4764"/>
      <c r="C74" s="522" t="s">
        <v>420</v>
      </c>
      <c r="D74" s="530" t="s">
        <v>436</v>
      </c>
      <c r="E74" s="771" t="s">
        <v>1469</v>
      </c>
      <c r="F74" s="201">
        <f>$M$74*H74/$G$74</f>
        <v>0</v>
      </c>
      <c r="G74" s="4749">
        <f>SUM(H74:H75)</f>
        <v>1376.57</v>
      </c>
      <c r="H74" s="1096">
        <v>0</v>
      </c>
      <c r="I74" s="1096"/>
      <c r="J74" s="1096"/>
      <c r="K74" s="196"/>
      <c r="M74" s="1232">
        <f>DE74-DD74</f>
        <v>3923</v>
      </c>
      <c r="N74" s="679">
        <v>22594</v>
      </c>
      <c r="O74" s="347">
        <v>24504</v>
      </c>
      <c r="P74" s="347">
        <v>24836</v>
      </c>
      <c r="Q74" s="220">
        <v>25644</v>
      </c>
      <c r="R74" s="347">
        <v>27242</v>
      </c>
      <c r="S74" s="347">
        <v>30244</v>
      </c>
      <c r="T74" s="347">
        <v>34831</v>
      </c>
      <c r="U74" s="679">
        <v>41827</v>
      </c>
      <c r="V74" s="347">
        <v>45382</v>
      </c>
      <c r="W74" s="347">
        <v>46804</v>
      </c>
      <c r="X74" s="347">
        <v>47360</v>
      </c>
      <c r="Y74" s="347">
        <v>48973</v>
      </c>
      <c r="Z74" s="347">
        <v>52045</v>
      </c>
      <c r="AA74" s="347">
        <v>53700</v>
      </c>
      <c r="AB74" s="347">
        <v>54448</v>
      </c>
      <c r="AC74" s="347">
        <v>55301</v>
      </c>
      <c r="AD74" s="679">
        <v>56918</v>
      </c>
      <c r="AE74" s="347">
        <v>59499</v>
      </c>
      <c r="AF74" s="347">
        <v>63590</v>
      </c>
      <c r="AG74" s="347">
        <v>68463</v>
      </c>
      <c r="AH74" s="347">
        <v>71854</v>
      </c>
      <c r="AI74" s="347">
        <v>73847</v>
      </c>
      <c r="AJ74" s="347">
        <v>74661</v>
      </c>
      <c r="AK74" s="347">
        <v>76673</v>
      </c>
      <c r="AL74" s="347">
        <v>79048</v>
      </c>
      <c r="AM74" s="347">
        <v>80847</v>
      </c>
      <c r="AN74" s="347">
        <v>81878</v>
      </c>
      <c r="AO74" s="347">
        <v>82066</v>
      </c>
      <c r="AP74" s="347">
        <v>82676</v>
      </c>
      <c r="AQ74" s="347">
        <v>86750</v>
      </c>
      <c r="AR74" s="347">
        <v>91373</v>
      </c>
      <c r="AS74" s="347">
        <v>97719</v>
      </c>
      <c r="AT74" s="347">
        <v>101244</v>
      </c>
      <c r="AU74" s="347">
        <v>103042</v>
      </c>
      <c r="AV74" s="347">
        <v>103985</v>
      </c>
      <c r="AW74" s="347">
        <v>106461</v>
      </c>
      <c r="AX74" s="1212">
        <v>110962</v>
      </c>
      <c r="AY74" s="1212">
        <v>114485</v>
      </c>
      <c r="AZ74" s="1212">
        <v>115634</v>
      </c>
      <c r="BA74" s="1212">
        <v>115993</v>
      </c>
      <c r="BB74" s="1212">
        <v>117303</v>
      </c>
      <c r="BC74" s="1212">
        <v>120980</v>
      </c>
      <c r="BD74" s="1212">
        <v>128189</v>
      </c>
      <c r="BE74" s="1212">
        <v>135237</v>
      </c>
      <c r="BF74" s="1212">
        <v>139961</v>
      </c>
      <c r="BG74" s="1212">
        <v>142408</v>
      </c>
      <c r="BH74" s="1212">
        <v>144289</v>
      </c>
      <c r="BI74" s="1212">
        <v>149720</v>
      </c>
      <c r="BJ74" s="1212">
        <v>157581</v>
      </c>
      <c r="BK74" s="1212">
        <v>164809</v>
      </c>
      <c r="BL74" s="1212">
        <v>168796</v>
      </c>
      <c r="BM74" s="1212">
        <v>169598</v>
      </c>
      <c r="BN74" s="1212">
        <v>171995</v>
      </c>
      <c r="BO74" s="1212">
        <v>176926</v>
      </c>
      <c r="BP74" s="1212">
        <v>183895</v>
      </c>
      <c r="BQ74" s="1212">
        <v>192377</v>
      </c>
      <c r="BR74" s="1212">
        <v>197594</v>
      </c>
      <c r="BS74" s="1212">
        <v>199946</v>
      </c>
      <c r="BT74" s="1212">
        <v>200270</v>
      </c>
      <c r="BU74" s="1212">
        <v>206306</v>
      </c>
      <c r="BV74" s="1212">
        <v>214396</v>
      </c>
      <c r="BW74" s="1212">
        <v>220112</v>
      </c>
      <c r="BX74" s="1212">
        <v>221977</v>
      </c>
      <c r="BY74" s="1212">
        <v>222266</v>
      </c>
      <c r="BZ74" s="1212">
        <v>224867</v>
      </c>
      <c r="CA74" s="1212">
        <v>229062</v>
      </c>
      <c r="CB74" s="1212">
        <v>235346</v>
      </c>
      <c r="CC74" s="1212">
        <v>242369</v>
      </c>
      <c r="CD74" s="1212">
        <v>246753</v>
      </c>
      <c r="CE74" s="1212">
        <v>248633</v>
      </c>
      <c r="CF74" s="1212">
        <v>251220</v>
      </c>
      <c r="CG74" s="1212">
        <v>256536</v>
      </c>
      <c r="CH74" s="1212">
        <v>263399</v>
      </c>
      <c r="CI74" s="1212">
        <v>267470</v>
      </c>
      <c r="CJ74" s="1212">
        <v>269801</v>
      </c>
      <c r="CK74" s="1212">
        <v>270506</v>
      </c>
      <c r="CL74" s="1212">
        <v>272485</v>
      </c>
      <c r="CM74" s="1212">
        <v>275999</v>
      </c>
      <c r="CN74" s="1212">
        <v>281039</v>
      </c>
      <c r="CO74" s="1212">
        <v>286783</v>
      </c>
      <c r="CP74" s="1212">
        <v>291094</v>
      </c>
      <c r="CQ74" s="1212">
        <v>293244</v>
      </c>
      <c r="CR74" s="1212">
        <v>293884</v>
      </c>
      <c r="CS74" s="1212">
        <v>296552</v>
      </c>
      <c r="CT74" s="1212">
        <v>300039</v>
      </c>
      <c r="CU74" s="1212">
        <v>303041</v>
      </c>
      <c r="CV74" s="1212">
        <v>303695</v>
      </c>
      <c r="CW74" s="1212">
        <v>304610</v>
      </c>
      <c r="CX74" s="1212">
        <v>306397</v>
      </c>
      <c r="CY74" s="1212">
        <v>307816</v>
      </c>
      <c r="CZ74" s="1212">
        <v>308050</v>
      </c>
      <c r="DA74" s="1212">
        <v>308156</v>
      </c>
      <c r="DB74" s="1212">
        <v>308303</v>
      </c>
      <c r="DC74" s="1212">
        <v>308448</v>
      </c>
      <c r="DD74" s="1212">
        <v>308841</v>
      </c>
      <c r="DE74" s="1212">
        <v>312764</v>
      </c>
      <c r="DF74" s="208" t="s">
        <v>455</v>
      </c>
    </row>
    <row r="75" spans="1:110" ht="30" customHeight="1">
      <c r="A75" s="4769"/>
      <c r="B75" s="4764"/>
      <c r="C75" s="522"/>
      <c r="D75" s="530"/>
      <c r="E75" s="772" t="s">
        <v>3649</v>
      </c>
      <c r="F75" s="204">
        <f>$M$74*H75/$G$74</f>
        <v>3922.9999999999995</v>
      </c>
      <c r="G75" s="4750"/>
      <c r="H75" s="269">
        <v>1376.57</v>
      </c>
      <c r="I75" s="269"/>
      <c r="J75" s="269"/>
      <c r="K75" s="197"/>
      <c r="M75" s="1232"/>
      <c r="N75" s="345"/>
      <c r="O75" s="346"/>
      <c r="P75" s="346"/>
      <c r="Q75" s="346"/>
      <c r="R75" s="346"/>
      <c r="S75" s="346"/>
      <c r="T75" s="346"/>
      <c r="U75" s="345"/>
      <c r="V75" s="346"/>
      <c r="W75" s="346"/>
      <c r="X75" s="346"/>
      <c r="Y75" s="346"/>
      <c r="Z75" s="346"/>
      <c r="AA75" s="346"/>
      <c r="AB75" s="346"/>
      <c r="AC75" s="346"/>
      <c r="AD75" s="679"/>
      <c r="AE75" s="346"/>
      <c r="AF75" s="346"/>
      <c r="AG75" s="346"/>
      <c r="AH75" s="346"/>
      <c r="AI75" s="346"/>
      <c r="AJ75" s="346"/>
      <c r="AK75" s="346"/>
      <c r="AL75" s="346"/>
      <c r="AM75" s="346"/>
      <c r="AN75" s="346"/>
      <c r="AO75" s="346"/>
      <c r="AP75" s="346"/>
      <c r="AQ75" s="346"/>
      <c r="AR75" s="346"/>
      <c r="AS75" s="346"/>
      <c r="AT75" s="346"/>
      <c r="AU75" s="346"/>
      <c r="AV75" s="346"/>
      <c r="AW75" s="346"/>
      <c r="AX75" s="1211"/>
      <c r="AY75" s="1211"/>
      <c r="AZ75" s="1211"/>
      <c r="BA75" s="1211"/>
      <c r="BB75" s="1211"/>
      <c r="BC75" s="1211"/>
      <c r="BD75" s="1211"/>
      <c r="BE75" s="1211"/>
      <c r="BF75" s="1211"/>
      <c r="BG75" s="1211"/>
      <c r="BH75" s="1211"/>
      <c r="BI75" s="1211"/>
      <c r="BJ75" s="1211"/>
      <c r="BK75" s="1211"/>
      <c r="BL75" s="1211"/>
      <c r="BM75" s="1211"/>
      <c r="BN75" s="1211"/>
      <c r="BO75" s="1211"/>
      <c r="BP75" s="1211"/>
      <c r="BQ75" s="1211"/>
      <c r="BR75" s="1211"/>
      <c r="BS75" s="1211"/>
      <c r="BT75" s="1211"/>
      <c r="BU75" s="1211"/>
      <c r="BV75" s="1211"/>
      <c r="BW75" s="1211"/>
      <c r="BX75" s="1211"/>
      <c r="BY75" s="1211"/>
      <c r="BZ75" s="1211"/>
      <c r="CA75" s="1211"/>
      <c r="CB75" s="1211"/>
      <c r="CC75" s="1211"/>
      <c r="CD75" s="1211"/>
      <c r="CE75" s="1211"/>
      <c r="CF75" s="1211"/>
      <c r="CG75" s="1211"/>
      <c r="CH75" s="1211"/>
      <c r="CI75" s="1211"/>
      <c r="CJ75" s="1211"/>
      <c r="CK75" s="1211"/>
      <c r="CL75" s="1211"/>
      <c r="CM75" s="1211"/>
      <c r="CN75" s="1211"/>
      <c r="CO75" s="1211"/>
      <c r="CP75" s="1211"/>
      <c r="CQ75" s="1211"/>
      <c r="CR75" s="1211"/>
      <c r="CS75" s="1211"/>
      <c r="CT75" s="1211"/>
      <c r="CU75" s="1211"/>
      <c r="CV75" s="1211"/>
      <c r="CW75" s="1211"/>
      <c r="CX75" s="1211"/>
      <c r="CY75" s="1211"/>
      <c r="CZ75" s="1211"/>
      <c r="DA75" s="1211"/>
      <c r="DB75" s="1211"/>
      <c r="DC75" s="1211"/>
      <c r="DD75" s="1211"/>
      <c r="DE75" s="1211"/>
      <c r="DF75" s="919"/>
    </row>
    <row r="76" spans="1:110" ht="30" customHeight="1">
      <c r="A76" s="4769"/>
      <c r="B76" s="4764"/>
      <c r="C76" s="521" t="s">
        <v>420</v>
      </c>
      <c r="D76" s="529" t="s">
        <v>436</v>
      </c>
      <c r="E76" s="171" t="s">
        <v>1861</v>
      </c>
      <c r="F76" s="3283">
        <f>$M$76*H76/$G$76</f>
        <v>0</v>
      </c>
      <c r="G76" s="4754">
        <f>SUM(H76:H78)</f>
        <v>1596.77</v>
      </c>
      <c r="H76" s="3337">
        <v>0</v>
      </c>
      <c r="I76" s="264"/>
      <c r="J76" s="264"/>
      <c r="K76" s="189"/>
      <c r="M76" s="1232">
        <f>DE76-DD76</f>
        <v>4874</v>
      </c>
      <c r="N76" s="679">
        <v>19719</v>
      </c>
      <c r="O76" s="347">
        <v>23659</v>
      </c>
      <c r="P76" s="347">
        <v>25362</v>
      </c>
      <c r="Q76" s="348">
        <v>26143</v>
      </c>
      <c r="R76" s="347">
        <v>26791</v>
      </c>
      <c r="S76" s="347">
        <v>28522</v>
      </c>
      <c r="T76" s="347">
        <v>31578</v>
      </c>
      <c r="U76" s="679">
        <v>35852</v>
      </c>
      <c r="V76" s="347">
        <v>37924</v>
      </c>
      <c r="W76" s="347">
        <v>38381</v>
      </c>
      <c r="X76" s="347">
        <v>39955</v>
      </c>
      <c r="Y76" s="347">
        <v>43329</v>
      </c>
      <c r="Z76" s="347">
        <v>48702</v>
      </c>
      <c r="AA76" s="347">
        <v>52298</v>
      </c>
      <c r="AB76" s="347">
        <v>54721</v>
      </c>
      <c r="AC76" s="347">
        <v>55778</v>
      </c>
      <c r="AD76" s="679">
        <v>56661</v>
      </c>
      <c r="AE76" s="347">
        <v>58298</v>
      </c>
      <c r="AF76" s="347">
        <v>61460</v>
      </c>
      <c r="AG76" s="347">
        <v>65358</v>
      </c>
      <c r="AH76" s="347">
        <v>67915</v>
      </c>
      <c r="AI76" s="347">
        <v>68807</v>
      </c>
      <c r="AJ76" s="347">
        <v>69940</v>
      </c>
      <c r="AK76" s="347">
        <v>72826</v>
      </c>
      <c r="AL76" s="347">
        <v>75703</v>
      </c>
      <c r="AM76" s="347">
        <v>78136</v>
      </c>
      <c r="AN76" s="347">
        <v>79608</v>
      </c>
      <c r="AO76" s="347">
        <v>79813</v>
      </c>
      <c r="AP76" s="347">
        <v>80141</v>
      </c>
      <c r="AQ76" s="347">
        <v>80297</v>
      </c>
      <c r="AR76" s="347">
        <v>80443</v>
      </c>
      <c r="AS76" s="347">
        <v>80443</v>
      </c>
      <c r="AT76" s="347">
        <v>87003</v>
      </c>
      <c r="AU76" s="347">
        <v>87754</v>
      </c>
      <c r="AV76" s="347">
        <v>89727</v>
      </c>
      <c r="AW76" s="347">
        <v>95113</v>
      </c>
      <c r="AX76" s="1212">
        <v>102237</v>
      </c>
      <c r="AY76" s="1212">
        <v>107671</v>
      </c>
      <c r="AZ76" s="1212">
        <v>110954</v>
      </c>
      <c r="BA76" s="1212">
        <v>111252</v>
      </c>
      <c r="BB76" s="1212">
        <v>112272</v>
      </c>
      <c r="BC76" s="1212">
        <v>115545</v>
      </c>
      <c r="BD76" s="1212">
        <v>120308</v>
      </c>
      <c r="BE76" s="1212">
        <v>125696</v>
      </c>
      <c r="BF76" s="1212">
        <v>129169</v>
      </c>
      <c r="BG76" s="1212">
        <v>131597</v>
      </c>
      <c r="BH76" s="1212">
        <v>133279</v>
      </c>
      <c r="BI76" s="1212">
        <v>138009</v>
      </c>
      <c r="BJ76" s="1212">
        <v>143683</v>
      </c>
      <c r="BK76" s="1212">
        <v>148917</v>
      </c>
      <c r="BL76" s="1212">
        <v>151787</v>
      </c>
      <c r="BM76" s="1212">
        <v>152778</v>
      </c>
      <c r="BN76" s="1212">
        <v>154738</v>
      </c>
      <c r="BO76" s="1212">
        <v>158072</v>
      </c>
      <c r="BP76" s="1212">
        <v>163144</v>
      </c>
      <c r="BQ76" s="1212">
        <v>169904</v>
      </c>
      <c r="BR76" s="1212">
        <v>173189</v>
      </c>
      <c r="BS76" s="1212">
        <v>174621</v>
      </c>
      <c r="BT76" s="1212">
        <v>176285</v>
      </c>
      <c r="BU76" s="1212">
        <v>182014</v>
      </c>
      <c r="BV76" s="1212">
        <v>187284</v>
      </c>
      <c r="BW76" s="1212">
        <v>191791</v>
      </c>
      <c r="BX76" s="1212">
        <v>194401</v>
      </c>
      <c r="BY76" s="1212">
        <v>194566</v>
      </c>
      <c r="BZ76" s="1212">
        <v>195514</v>
      </c>
      <c r="CA76" s="1212">
        <v>197535</v>
      </c>
      <c r="CB76" s="1212">
        <v>201556</v>
      </c>
      <c r="CC76" s="1212">
        <v>206803</v>
      </c>
      <c r="CD76" s="1212">
        <v>210372</v>
      </c>
      <c r="CE76" s="1212">
        <v>211546</v>
      </c>
      <c r="CF76" s="1212">
        <v>215243</v>
      </c>
      <c r="CG76" s="1212">
        <v>221090</v>
      </c>
      <c r="CH76" s="1212">
        <v>227039</v>
      </c>
      <c r="CI76" s="1212">
        <v>231043</v>
      </c>
      <c r="CJ76" s="1212">
        <v>234283</v>
      </c>
      <c r="CK76" s="1212">
        <v>235007</v>
      </c>
      <c r="CL76" s="1212">
        <v>235661</v>
      </c>
      <c r="CM76" s="1212">
        <v>237151</v>
      </c>
      <c r="CN76" s="1212">
        <v>240548</v>
      </c>
      <c r="CO76" s="1212">
        <v>245544</v>
      </c>
      <c r="CP76" s="1212">
        <v>249076</v>
      </c>
      <c r="CQ76" s="1212">
        <v>250002</v>
      </c>
      <c r="CR76" s="1212">
        <v>251089</v>
      </c>
      <c r="CS76" s="1212">
        <v>254957</v>
      </c>
      <c r="CT76" s="1212">
        <v>257983</v>
      </c>
      <c r="CU76" s="1212">
        <v>260244</v>
      </c>
      <c r="CV76" s="1212">
        <v>261230</v>
      </c>
      <c r="CW76" s="1212">
        <v>261487</v>
      </c>
      <c r="CX76" s="1212">
        <v>261832</v>
      </c>
      <c r="CY76" s="1212">
        <v>262556</v>
      </c>
      <c r="CZ76" s="1212">
        <v>265231</v>
      </c>
      <c r="DA76" s="1212">
        <v>268180</v>
      </c>
      <c r="DB76" s="1212">
        <v>269006</v>
      </c>
      <c r="DC76" s="1212">
        <v>269565</v>
      </c>
      <c r="DD76" s="1212">
        <v>269700</v>
      </c>
      <c r="DE76" s="1212">
        <v>274574</v>
      </c>
      <c r="DF76" s="208" t="s">
        <v>457</v>
      </c>
    </row>
    <row r="77" spans="1:110" ht="30" customHeight="1">
      <c r="A77" s="4769"/>
      <c r="B77" s="4764"/>
      <c r="C77" s="522"/>
      <c r="D77" s="530"/>
      <c r="E77" s="166" t="s">
        <v>3576</v>
      </c>
      <c r="F77" s="199">
        <f>$M$76*H77/$G$76</f>
        <v>4709.3223695334955</v>
      </c>
      <c r="G77" s="4740"/>
      <c r="H77" s="265">
        <v>1542.82</v>
      </c>
      <c r="I77" s="265"/>
      <c r="J77" s="265"/>
      <c r="K77" s="190"/>
      <c r="M77" s="1232"/>
      <c r="N77" s="345"/>
      <c r="O77" s="346"/>
      <c r="P77" s="346"/>
      <c r="Q77" s="346"/>
      <c r="R77" s="346"/>
      <c r="S77" s="346"/>
      <c r="T77" s="346"/>
      <c r="U77" s="345"/>
      <c r="V77" s="346"/>
      <c r="W77" s="346"/>
      <c r="X77" s="346"/>
      <c r="Y77" s="346"/>
      <c r="Z77" s="346"/>
      <c r="AA77" s="346"/>
      <c r="AB77" s="346"/>
      <c r="AC77" s="346"/>
      <c r="AD77" s="695"/>
      <c r="AE77" s="346"/>
      <c r="AF77" s="346"/>
      <c r="AG77" s="346"/>
      <c r="AH77" s="346"/>
      <c r="AI77" s="346"/>
      <c r="AJ77" s="346"/>
      <c r="AK77" s="346"/>
      <c r="AL77" s="346"/>
      <c r="AM77" s="346"/>
      <c r="AN77" s="346"/>
      <c r="AO77" s="346"/>
      <c r="AP77" s="346"/>
      <c r="AQ77" s="346"/>
      <c r="AR77" s="346"/>
      <c r="AS77" s="346"/>
      <c r="AT77" s="346"/>
      <c r="AU77" s="346"/>
      <c r="AV77" s="346"/>
      <c r="AW77" s="346"/>
      <c r="AX77" s="1211"/>
      <c r="AY77" s="1211"/>
      <c r="AZ77" s="1211"/>
      <c r="BA77" s="1211"/>
      <c r="BB77" s="1211"/>
      <c r="BC77" s="1211"/>
      <c r="BD77" s="1211"/>
      <c r="BE77" s="1211"/>
      <c r="BF77" s="1211"/>
      <c r="BG77" s="1211"/>
      <c r="BH77" s="1211"/>
      <c r="BI77" s="1211"/>
      <c r="BJ77" s="1211"/>
      <c r="BK77" s="1211"/>
      <c r="BL77" s="1211"/>
      <c r="BM77" s="1211"/>
      <c r="BN77" s="1211"/>
      <c r="BO77" s="1211"/>
      <c r="BP77" s="1211"/>
      <c r="BQ77" s="1211"/>
      <c r="BR77" s="1211"/>
      <c r="BS77" s="1211"/>
      <c r="BT77" s="1211"/>
      <c r="BU77" s="1211"/>
      <c r="BV77" s="1211"/>
      <c r="BW77" s="1211"/>
      <c r="BX77" s="1211"/>
      <c r="BY77" s="1211"/>
      <c r="BZ77" s="1211"/>
      <c r="CA77" s="1211"/>
      <c r="CB77" s="1211"/>
      <c r="CC77" s="1211"/>
      <c r="CD77" s="1211"/>
      <c r="CE77" s="1211"/>
      <c r="CF77" s="1211"/>
      <c r="CG77" s="1211"/>
      <c r="CH77" s="1211"/>
      <c r="CI77" s="1211"/>
      <c r="CJ77" s="1211"/>
      <c r="CK77" s="1211"/>
      <c r="CL77" s="1211"/>
      <c r="CM77" s="1211"/>
      <c r="CN77" s="1211"/>
      <c r="CO77" s="1211"/>
      <c r="CP77" s="1211"/>
      <c r="CQ77" s="1211"/>
      <c r="CR77" s="1211"/>
      <c r="CS77" s="1211"/>
      <c r="CT77" s="1211"/>
      <c r="CU77" s="1211"/>
      <c r="CV77" s="1211"/>
      <c r="CW77" s="1211"/>
      <c r="CX77" s="1211"/>
      <c r="CY77" s="1211"/>
      <c r="CZ77" s="1211"/>
      <c r="DA77" s="1211"/>
      <c r="DB77" s="1211"/>
      <c r="DC77" s="1211"/>
      <c r="DD77" s="1211"/>
      <c r="DE77" s="1211"/>
      <c r="DF77" s="919"/>
    </row>
    <row r="78" spans="1:110" ht="30" customHeight="1">
      <c r="A78" s="4769"/>
      <c r="B78" s="4764"/>
      <c r="C78" s="531"/>
      <c r="D78" s="303"/>
      <c r="E78" s="168" t="s">
        <v>2200</v>
      </c>
      <c r="F78" s="200">
        <f>$M$76*H78/$G$76</f>
        <v>164.67763046650424</v>
      </c>
      <c r="G78" s="4755"/>
      <c r="H78" s="263">
        <v>53.95</v>
      </c>
      <c r="I78" s="263"/>
      <c r="J78" s="263"/>
      <c r="K78" s="191"/>
      <c r="M78" s="1232"/>
      <c r="N78" s="345"/>
      <c r="O78" s="346"/>
      <c r="P78" s="346"/>
      <c r="Q78" s="346"/>
      <c r="R78" s="346"/>
      <c r="S78" s="346"/>
      <c r="T78" s="346"/>
      <c r="U78" s="345"/>
      <c r="V78" s="346"/>
      <c r="W78" s="346"/>
      <c r="X78" s="346"/>
      <c r="Y78" s="346"/>
      <c r="Z78" s="346"/>
      <c r="AA78" s="346"/>
      <c r="AB78" s="346"/>
      <c r="AC78" s="346"/>
      <c r="AD78" s="695"/>
      <c r="AE78" s="346"/>
      <c r="AF78" s="346"/>
      <c r="AG78" s="346"/>
      <c r="AH78" s="346"/>
      <c r="AI78" s="346"/>
      <c r="AJ78" s="346"/>
      <c r="AK78" s="346"/>
      <c r="AL78" s="346"/>
      <c r="AM78" s="346"/>
      <c r="AN78" s="346"/>
      <c r="AO78" s="346"/>
      <c r="AP78" s="346"/>
      <c r="AQ78" s="346"/>
      <c r="AR78" s="346"/>
      <c r="AS78" s="346"/>
      <c r="AT78" s="346"/>
      <c r="AU78" s="346"/>
      <c r="AV78" s="346"/>
      <c r="AW78" s="346"/>
      <c r="AX78" s="1211"/>
      <c r="AY78" s="1211"/>
      <c r="AZ78" s="1211"/>
      <c r="BA78" s="1211"/>
      <c r="BB78" s="1211"/>
      <c r="BC78" s="1211"/>
      <c r="BD78" s="1211"/>
      <c r="BE78" s="1211"/>
      <c r="BF78" s="1211"/>
      <c r="BG78" s="1211"/>
      <c r="BH78" s="1211"/>
      <c r="BI78" s="1211"/>
      <c r="BJ78" s="1211"/>
      <c r="BK78" s="1211"/>
      <c r="BL78" s="1211"/>
      <c r="BM78" s="1211"/>
      <c r="BN78" s="1211"/>
      <c r="BO78" s="1211"/>
      <c r="BP78" s="1211"/>
      <c r="BQ78" s="1211"/>
      <c r="BR78" s="1211"/>
      <c r="BS78" s="1211"/>
      <c r="BT78" s="1211"/>
      <c r="BU78" s="1211"/>
      <c r="BV78" s="1211"/>
      <c r="BW78" s="1211"/>
      <c r="BX78" s="1211"/>
      <c r="BY78" s="1211"/>
      <c r="BZ78" s="1211"/>
      <c r="CA78" s="1211"/>
      <c r="CB78" s="1211"/>
      <c r="CC78" s="1211"/>
      <c r="CD78" s="1211"/>
      <c r="CE78" s="1211"/>
      <c r="CF78" s="1211"/>
      <c r="CG78" s="1211"/>
      <c r="CH78" s="1211"/>
      <c r="CI78" s="1211"/>
      <c r="CJ78" s="1211"/>
      <c r="CK78" s="1211"/>
      <c r="CL78" s="1211"/>
      <c r="CM78" s="1211"/>
      <c r="CN78" s="1211"/>
      <c r="CO78" s="1211"/>
      <c r="CP78" s="1211"/>
      <c r="CQ78" s="1211"/>
      <c r="CR78" s="1211"/>
      <c r="CS78" s="1211"/>
      <c r="CT78" s="1211"/>
      <c r="CU78" s="1211"/>
      <c r="CV78" s="1211"/>
      <c r="CW78" s="1211"/>
      <c r="CX78" s="1211"/>
      <c r="CY78" s="1211"/>
      <c r="CZ78" s="1211"/>
      <c r="DA78" s="1211"/>
      <c r="DB78" s="1211"/>
      <c r="DC78" s="1211"/>
      <c r="DD78" s="1211"/>
      <c r="DE78" s="1211"/>
      <c r="DF78" s="919"/>
    </row>
    <row r="79" spans="1:110" ht="30" customHeight="1">
      <c r="A79" s="4769"/>
      <c r="B79" s="4764"/>
      <c r="C79" s="522" t="s">
        <v>420</v>
      </c>
      <c r="D79" s="530" t="s">
        <v>436</v>
      </c>
      <c r="E79" s="2036" t="s">
        <v>2402</v>
      </c>
      <c r="F79" s="201">
        <f>$M$79*H79/$G$79</f>
        <v>324.49407755963006</v>
      </c>
      <c r="G79" s="4749">
        <f>SUM(H79:H81)</f>
        <v>369.78</v>
      </c>
      <c r="H79" s="1096">
        <v>87.33</v>
      </c>
      <c r="I79" s="1096"/>
      <c r="J79" s="1096"/>
      <c r="K79" s="196"/>
      <c r="M79" s="1232">
        <f>DE79-DD79</f>
        <v>1374</v>
      </c>
      <c r="N79" s="679">
        <v>33388</v>
      </c>
      <c r="O79" s="347">
        <v>38587</v>
      </c>
      <c r="P79" s="347">
        <v>41467</v>
      </c>
      <c r="Q79" s="220">
        <v>42484</v>
      </c>
      <c r="R79" s="347">
        <v>43362</v>
      </c>
      <c r="S79" s="347">
        <v>45446</v>
      </c>
      <c r="T79" s="347">
        <v>49469</v>
      </c>
      <c r="U79" s="679">
        <v>53640</v>
      </c>
      <c r="V79" s="347">
        <v>55929</v>
      </c>
      <c r="W79" s="347">
        <v>56516</v>
      </c>
      <c r="X79" s="347">
        <v>59232</v>
      </c>
      <c r="Y79" s="347">
        <v>63878</v>
      </c>
      <c r="Z79" s="347">
        <v>70271</v>
      </c>
      <c r="AA79" s="347">
        <v>74464</v>
      </c>
      <c r="AB79" s="347">
        <v>76641</v>
      </c>
      <c r="AC79" s="347">
        <v>77797</v>
      </c>
      <c r="AD79" s="679">
        <v>78804</v>
      </c>
      <c r="AE79" s="347">
        <v>80430</v>
      </c>
      <c r="AF79" s="347">
        <v>84197</v>
      </c>
      <c r="AG79" s="347">
        <v>87952</v>
      </c>
      <c r="AH79" s="347">
        <v>90887</v>
      </c>
      <c r="AI79" s="347">
        <v>92149</v>
      </c>
      <c r="AJ79" s="347">
        <v>94157</v>
      </c>
      <c r="AK79" s="347">
        <v>99321</v>
      </c>
      <c r="AL79" s="347">
        <v>104597</v>
      </c>
      <c r="AM79" s="347">
        <v>108622</v>
      </c>
      <c r="AN79" s="347">
        <v>111530</v>
      </c>
      <c r="AO79" s="347">
        <v>113017</v>
      </c>
      <c r="AP79" s="347">
        <v>113442</v>
      </c>
      <c r="AQ79" s="347">
        <v>114882</v>
      </c>
      <c r="AR79" s="347">
        <v>116410</v>
      </c>
      <c r="AS79" s="347">
        <v>120510</v>
      </c>
      <c r="AT79" s="347">
        <v>123203</v>
      </c>
      <c r="AU79" s="347">
        <v>124207</v>
      </c>
      <c r="AV79" s="347">
        <v>125089</v>
      </c>
      <c r="AW79" s="347">
        <v>128652</v>
      </c>
      <c r="AX79" s="1212">
        <v>131542</v>
      </c>
      <c r="AY79" s="1212">
        <v>134542</v>
      </c>
      <c r="AZ79" s="1212">
        <v>135074</v>
      </c>
      <c r="BA79" s="1212">
        <v>135273</v>
      </c>
      <c r="BB79" s="1212">
        <v>135844</v>
      </c>
      <c r="BC79" s="1212">
        <v>137595</v>
      </c>
      <c r="BD79" s="1212">
        <v>140659</v>
      </c>
      <c r="BE79" s="1212">
        <v>142867</v>
      </c>
      <c r="BF79" s="1212">
        <v>144592</v>
      </c>
      <c r="BG79" s="1212">
        <v>145658</v>
      </c>
      <c r="BH79" s="1212">
        <v>145928</v>
      </c>
      <c r="BI79" s="1212">
        <v>147341</v>
      </c>
      <c r="BJ79" s="1212">
        <v>149450</v>
      </c>
      <c r="BK79" s="1212">
        <v>151212</v>
      </c>
      <c r="BL79" s="1212">
        <v>152407</v>
      </c>
      <c r="BM79" s="1212">
        <v>152852</v>
      </c>
      <c r="BN79" s="1212">
        <v>153942</v>
      </c>
      <c r="BO79" s="1212">
        <v>155975</v>
      </c>
      <c r="BP79" s="1212">
        <v>157734</v>
      </c>
      <c r="BQ79" s="1212">
        <v>159543</v>
      </c>
      <c r="BR79" s="1212">
        <v>161151</v>
      </c>
      <c r="BS79" s="1212">
        <v>161860</v>
      </c>
      <c r="BT79" s="1212">
        <v>162389</v>
      </c>
      <c r="BU79" s="1212">
        <v>165576</v>
      </c>
      <c r="BV79" s="1212">
        <v>171047</v>
      </c>
      <c r="BW79" s="1212">
        <v>173016</v>
      </c>
      <c r="BX79" s="1212">
        <v>175309</v>
      </c>
      <c r="BY79" s="1212">
        <v>175632</v>
      </c>
      <c r="BZ79" s="1212">
        <v>176626</v>
      </c>
      <c r="CA79" s="1212">
        <v>178077</v>
      </c>
      <c r="CB79" s="1212">
        <v>181462</v>
      </c>
      <c r="CC79" s="1212">
        <v>186649</v>
      </c>
      <c r="CD79" s="1212">
        <v>188601</v>
      </c>
      <c r="CE79" s="1212">
        <v>189241</v>
      </c>
      <c r="CF79" s="1212">
        <v>190093</v>
      </c>
      <c r="CG79" s="1212">
        <v>192682</v>
      </c>
      <c r="CH79" s="1212">
        <v>195468</v>
      </c>
      <c r="CI79" s="1212">
        <v>195798</v>
      </c>
      <c r="CJ79" s="1212">
        <v>196005</v>
      </c>
      <c r="CK79" s="1212">
        <v>196465</v>
      </c>
      <c r="CL79" s="1212">
        <v>197274</v>
      </c>
      <c r="CM79" s="1212">
        <v>199219</v>
      </c>
      <c r="CN79" s="1212">
        <v>204155</v>
      </c>
      <c r="CO79" s="1212">
        <v>210284</v>
      </c>
      <c r="CP79" s="1212">
        <v>214360</v>
      </c>
      <c r="CQ79" s="1212">
        <v>215320</v>
      </c>
      <c r="CR79" s="1212">
        <v>215735</v>
      </c>
      <c r="CS79" s="1212">
        <v>217766</v>
      </c>
      <c r="CT79" s="1212">
        <v>220799</v>
      </c>
      <c r="CU79" s="1212">
        <v>223942</v>
      </c>
      <c r="CV79" s="1212">
        <v>224690</v>
      </c>
      <c r="CW79" s="1212">
        <v>225178</v>
      </c>
      <c r="CX79" s="1212">
        <v>225526</v>
      </c>
      <c r="CY79" s="1212">
        <v>226888</v>
      </c>
      <c r="CZ79" s="1212">
        <v>231185</v>
      </c>
      <c r="DA79" s="1212">
        <v>235158</v>
      </c>
      <c r="DB79" s="1212">
        <v>237903</v>
      </c>
      <c r="DC79" s="1212">
        <v>238295</v>
      </c>
      <c r="DD79" s="1212">
        <v>238587</v>
      </c>
      <c r="DE79" s="1212">
        <v>239961</v>
      </c>
      <c r="DF79" s="208" t="s">
        <v>481</v>
      </c>
    </row>
    <row r="80" spans="1:110" ht="30" customHeight="1">
      <c r="A80" s="4769"/>
      <c r="B80" s="4764"/>
      <c r="C80" s="522"/>
      <c r="D80" s="530"/>
      <c r="E80" s="2995" t="s">
        <v>1597</v>
      </c>
      <c r="F80" s="1027">
        <f>$M$79*H80/$G$79</f>
        <v>0</v>
      </c>
      <c r="G80" s="4740"/>
      <c r="H80" s="756">
        <v>0</v>
      </c>
      <c r="I80" s="756"/>
      <c r="J80" s="756"/>
      <c r="K80" s="706"/>
      <c r="M80" s="1232"/>
      <c r="N80" s="679"/>
      <c r="O80" s="347"/>
      <c r="P80" s="347"/>
      <c r="Q80" s="220"/>
      <c r="R80" s="347"/>
      <c r="S80" s="347"/>
      <c r="T80" s="347"/>
      <c r="U80" s="679"/>
      <c r="V80" s="347"/>
      <c r="W80" s="347"/>
      <c r="X80" s="347"/>
      <c r="Y80" s="347"/>
      <c r="Z80" s="347"/>
      <c r="AA80" s="347"/>
      <c r="AB80" s="347"/>
      <c r="AC80" s="347"/>
      <c r="AD80" s="679"/>
      <c r="AE80" s="347"/>
      <c r="AF80" s="347"/>
      <c r="AG80" s="347"/>
      <c r="AH80" s="347"/>
      <c r="AI80" s="347"/>
      <c r="AJ80" s="347"/>
      <c r="AK80" s="347"/>
      <c r="AL80" s="347"/>
      <c r="AM80" s="347"/>
      <c r="AN80" s="347"/>
      <c r="AO80" s="347"/>
      <c r="AP80" s="347"/>
      <c r="AQ80" s="347"/>
      <c r="AR80" s="347"/>
      <c r="AS80" s="347"/>
      <c r="AT80" s="347"/>
      <c r="AU80" s="347"/>
      <c r="AV80" s="347"/>
      <c r="AW80" s="347"/>
      <c r="AX80" s="1212"/>
      <c r="AY80" s="1212"/>
      <c r="AZ80" s="1212"/>
      <c r="BA80" s="1212"/>
      <c r="BB80" s="1212"/>
      <c r="BC80" s="1212"/>
      <c r="BD80" s="1212"/>
      <c r="BE80" s="1212"/>
      <c r="BF80" s="1212"/>
      <c r="BG80" s="1212"/>
      <c r="BH80" s="1212"/>
      <c r="BI80" s="1212"/>
      <c r="BJ80" s="1212"/>
      <c r="BK80" s="1212"/>
      <c r="BL80" s="1212"/>
      <c r="BM80" s="1212"/>
      <c r="BN80" s="1212"/>
      <c r="BO80" s="1212"/>
      <c r="BP80" s="1212"/>
      <c r="BQ80" s="1212"/>
      <c r="BR80" s="1212"/>
      <c r="BS80" s="1212"/>
      <c r="BT80" s="1212"/>
      <c r="BU80" s="1212"/>
      <c r="BV80" s="1212"/>
      <c r="BW80" s="1212"/>
      <c r="BX80" s="1212"/>
      <c r="BY80" s="1212"/>
      <c r="BZ80" s="1212"/>
      <c r="CA80" s="1212"/>
      <c r="CB80" s="1212"/>
      <c r="CC80" s="1212"/>
      <c r="CD80" s="1212"/>
      <c r="CE80" s="1212"/>
      <c r="CF80" s="1212"/>
      <c r="CG80" s="1212"/>
      <c r="CH80" s="1212"/>
      <c r="CI80" s="1212"/>
      <c r="CJ80" s="1212"/>
      <c r="CK80" s="1212"/>
      <c r="CL80" s="1212"/>
      <c r="CM80" s="1212"/>
      <c r="CN80" s="1212"/>
      <c r="CO80" s="1212"/>
      <c r="CP80" s="1212"/>
      <c r="CQ80" s="1212"/>
      <c r="CR80" s="1212"/>
      <c r="CS80" s="1212"/>
      <c r="CT80" s="1212"/>
      <c r="CU80" s="1212"/>
      <c r="CV80" s="1212"/>
      <c r="CW80" s="1212"/>
      <c r="CX80" s="1212"/>
      <c r="CY80" s="1212"/>
      <c r="CZ80" s="1212"/>
      <c r="DA80" s="1212"/>
      <c r="DB80" s="1212"/>
      <c r="DC80" s="1212"/>
      <c r="DD80" s="1212"/>
      <c r="DE80" s="1212"/>
      <c r="DF80" s="208"/>
    </row>
    <row r="81" spans="1:110" ht="30" customHeight="1">
      <c r="A81" s="4769"/>
      <c r="B81" s="4764"/>
      <c r="C81" s="522"/>
      <c r="D81" s="530"/>
      <c r="E81" s="929" t="s">
        <v>3514</v>
      </c>
      <c r="F81" s="204">
        <f>$M$79*H81/$G$79</f>
        <v>1049.5059224403699</v>
      </c>
      <c r="G81" s="4750"/>
      <c r="H81" s="269">
        <v>282.45</v>
      </c>
      <c r="I81" s="269"/>
      <c r="J81" s="269"/>
      <c r="K81" s="191"/>
      <c r="M81" s="1232"/>
      <c r="N81" s="345"/>
      <c r="O81" s="346"/>
      <c r="P81" s="346"/>
      <c r="Q81" s="346"/>
      <c r="R81" s="346"/>
      <c r="S81" s="346"/>
      <c r="T81" s="346"/>
      <c r="U81" s="345"/>
      <c r="V81" s="346"/>
      <c r="W81" s="346"/>
      <c r="X81" s="346"/>
      <c r="Y81" s="346"/>
      <c r="Z81" s="346"/>
      <c r="AA81" s="346"/>
      <c r="AB81" s="346"/>
      <c r="AC81" s="346"/>
      <c r="AD81" s="695"/>
      <c r="AE81" s="346"/>
      <c r="AF81" s="346"/>
      <c r="AG81" s="346"/>
      <c r="AH81" s="346"/>
      <c r="AI81" s="346"/>
      <c r="AJ81" s="346"/>
      <c r="AK81" s="346"/>
      <c r="AL81" s="346"/>
      <c r="AM81" s="346"/>
      <c r="AN81" s="346"/>
      <c r="AO81" s="346"/>
      <c r="AP81" s="346"/>
      <c r="AQ81" s="346"/>
      <c r="AR81" s="346"/>
      <c r="AS81" s="346"/>
      <c r="AT81" s="346"/>
      <c r="AU81" s="346"/>
      <c r="AV81" s="346"/>
      <c r="AW81" s="346"/>
      <c r="AX81" s="1211"/>
      <c r="AY81" s="1211"/>
      <c r="AZ81" s="1211"/>
      <c r="BA81" s="1211"/>
      <c r="BB81" s="1211"/>
      <c r="BC81" s="1211"/>
      <c r="BD81" s="1211"/>
      <c r="BE81" s="1211"/>
      <c r="BF81" s="1211"/>
      <c r="BG81" s="1211"/>
      <c r="BH81" s="1211"/>
      <c r="BI81" s="1211"/>
      <c r="BJ81" s="1211"/>
      <c r="BK81" s="1211"/>
      <c r="BL81" s="1211"/>
      <c r="BM81" s="1211"/>
      <c r="BN81" s="1211"/>
      <c r="BO81" s="1211"/>
      <c r="BP81" s="1211"/>
      <c r="BQ81" s="1211"/>
      <c r="BR81" s="1211"/>
      <c r="BS81" s="1211"/>
      <c r="BT81" s="1211"/>
      <c r="BU81" s="1211"/>
      <c r="BV81" s="1211"/>
      <c r="BW81" s="1211"/>
      <c r="BX81" s="1211"/>
      <c r="BY81" s="1211"/>
      <c r="BZ81" s="1211"/>
      <c r="CA81" s="1211"/>
      <c r="CB81" s="1211"/>
      <c r="CC81" s="1211"/>
      <c r="CD81" s="1211"/>
      <c r="CE81" s="1211"/>
      <c r="CF81" s="1211"/>
      <c r="CG81" s="1211"/>
      <c r="CH81" s="1211"/>
      <c r="CI81" s="1211"/>
      <c r="CJ81" s="1211"/>
      <c r="CK81" s="1211"/>
      <c r="CL81" s="1211"/>
      <c r="CM81" s="1211"/>
      <c r="CN81" s="1211"/>
      <c r="CO81" s="1211"/>
      <c r="CP81" s="1211"/>
      <c r="CQ81" s="1211"/>
      <c r="CR81" s="1211"/>
      <c r="CS81" s="1211"/>
      <c r="CT81" s="1211"/>
      <c r="CU81" s="1211"/>
      <c r="CV81" s="1211"/>
      <c r="CW81" s="1211"/>
      <c r="CX81" s="1211"/>
      <c r="CY81" s="1211"/>
      <c r="CZ81" s="1211"/>
      <c r="DA81" s="1211"/>
      <c r="DB81" s="1211"/>
      <c r="DC81" s="1211"/>
      <c r="DD81" s="1211"/>
      <c r="DE81" s="1211"/>
      <c r="DF81" s="919"/>
    </row>
    <row r="82" spans="1:110" ht="30" customHeight="1">
      <c r="A82" s="4769"/>
      <c r="B82" s="4764"/>
      <c r="C82" s="521" t="s">
        <v>392</v>
      </c>
      <c r="D82" s="529" t="s">
        <v>375</v>
      </c>
      <c r="E82" s="171" t="s">
        <v>2936</v>
      </c>
      <c r="F82" s="550">
        <f>$M$82*H82/$G$82</f>
        <v>825.52912060716062</v>
      </c>
      <c r="G82" s="4739">
        <f>SUM(H82:H83)</f>
        <v>181.83</v>
      </c>
      <c r="H82" s="264">
        <v>154.43</v>
      </c>
      <c r="I82" s="264"/>
      <c r="J82" s="264"/>
      <c r="K82" s="189"/>
      <c r="M82" s="1232">
        <f>DE82-DD82</f>
        <v>972</v>
      </c>
      <c r="N82" s="679">
        <v>18322</v>
      </c>
      <c r="O82" s="347">
        <v>22416</v>
      </c>
      <c r="P82" s="347">
        <v>24625</v>
      </c>
      <c r="Q82" s="220">
        <v>24912</v>
      </c>
      <c r="R82" s="347">
        <v>25518</v>
      </c>
      <c r="S82" s="347">
        <v>26793</v>
      </c>
      <c r="T82" s="347">
        <v>28652</v>
      </c>
      <c r="U82" s="679">
        <v>31179</v>
      </c>
      <c r="V82" s="347">
        <v>32547</v>
      </c>
      <c r="W82" s="347">
        <v>33019</v>
      </c>
      <c r="X82" s="347">
        <v>33757</v>
      </c>
      <c r="Y82" s="347">
        <v>36594</v>
      </c>
      <c r="Z82" s="347">
        <v>41692</v>
      </c>
      <c r="AA82" s="347">
        <v>44841</v>
      </c>
      <c r="AB82" s="347">
        <v>45776</v>
      </c>
      <c r="AC82" s="347">
        <v>46252</v>
      </c>
      <c r="AD82" s="679">
        <v>47032</v>
      </c>
      <c r="AE82" s="347">
        <v>48250</v>
      </c>
      <c r="AF82" s="347">
        <v>50076</v>
      </c>
      <c r="AG82" s="347">
        <v>52193</v>
      </c>
      <c r="AH82" s="347">
        <v>53625</v>
      </c>
      <c r="AI82" s="347">
        <v>54314</v>
      </c>
      <c r="AJ82" s="347">
        <v>55078</v>
      </c>
      <c r="AK82" s="347">
        <v>57532</v>
      </c>
      <c r="AL82" s="347">
        <v>59043</v>
      </c>
      <c r="AM82" s="347">
        <v>60192</v>
      </c>
      <c r="AN82" s="347">
        <v>60934</v>
      </c>
      <c r="AO82" s="347">
        <v>61032</v>
      </c>
      <c r="AP82" s="347">
        <v>61318</v>
      </c>
      <c r="AQ82" s="347">
        <v>63134</v>
      </c>
      <c r="AR82" s="347">
        <v>65248</v>
      </c>
      <c r="AS82" s="347">
        <v>67777</v>
      </c>
      <c r="AT82" s="347">
        <v>69728</v>
      </c>
      <c r="AU82" s="347">
        <v>70333</v>
      </c>
      <c r="AV82" s="347">
        <v>70828</v>
      </c>
      <c r="AW82" s="347">
        <v>73210</v>
      </c>
      <c r="AX82" s="1212">
        <v>76077</v>
      </c>
      <c r="AY82" s="1212">
        <v>78970</v>
      </c>
      <c r="AZ82" s="1212">
        <v>79897</v>
      </c>
      <c r="BA82" s="1212">
        <v>80225</v>
      </c>
      <c r="BB82" s="1212">
        <v>81081</v>
      </c>
      <c r="BC82" s="1212">
        <v>82966</v>
      </c>
      <c r="BD82" s="1212">
        <v>85899</v>
      </c>
      <c r="BE82" s="1212">
        <v>89177</v>
      </c>
      <c r="BF82" s="1212">
        <v>91418</v>
      </c>
      <c r="BG82" s="1212">
        <v>92567</v>
      </c>
      <c r="BH82" s="1212">
        <v>94002</v>
      </c>
      <c r="BI82" s="1212">
        <v>97661</v>
      </c>
      <c r="BJ82" s="1212">
        <v>102898</v>
      </c>
      <c r="BK82" s="1212">
        <v>107766</v>
      </c>
      <c r="BL82" s="1212">
        <v>109748</v>
      </c>
      <c r="BM82" s="1212">
        <v>109955</v>
      </c>
      <c r="BN82" s="1212">
        <v>111229</v>
      </c>
      <c r="BO82" s="1212">
        <v>113888</v>
      </c>
      <c r="BP82" s="1212">
        <v>117174</v>
      </c>
      <c r="BQ82" s="1212">
        <v>121057</v>
      </c>
      <c r="BR82" s="1212">
        <v>123426</v>
      </c>
      <c r="BS82" s="1212">
        <v>124121</v>
      </c>
      <c r="BT82" s="1212">
        <v>124270</v>
      </c>
      <c r="BU82" s="1212">
        <v>130356</v>
      </c>
      <c r="BV82" s="1212">
        <v>135193</v>
      </c>
      <c r="BW82" s="1212">
        <v>138095</v>
      </c>
      <c r="BX82" s="1212">
        <v>138879</v>
      </c>
      <c r="BY82" s="1212">
        <v>138968</v>
      </c>
      <c r="BZ82" s="1212">
        <v>140000</v>
      </c>
      <c r="CA82" s="1212">
        <v>142224</v>
      </c>
      <c r="CB82" s="1212">
        <v>145827</v>
      </c>
      <c r="CC82" s="1212">
        <v>149207</v>
      </c>
      <c r="CD82" s="1212">
        <v>151159</v>
      </c>
      <c r="CE82" s="1212">
        <v>151821</v>
      </c>
      <c r="CF82" s="1212">
        <v>152880</v>
      </c>
      <c r="CG82" s="1212">
        <v>155183</v>
      </c>
      <c r="CH82" s="1212">
        <v>159582</v>
      </c>
      <c r="CI82" s="1212">
        <v>162109</v>
      </c>
      <c r="CJ82" s="1212">
        <v>163372</v>
      </c>
      <c r="CK82" s="1212">
        <v>163514</v>
      </c>
      <c r="CL82" s="1212">
        <v>163908</v>
      </c>
      <c r="CM82" s="1212">
        <v>165220</v>
      </c>
      <c r="CN82" s="1212">
        <v>168354</v>
      </c>
      <c r="CO82" s="1212">
        <v>171617</v>
      </c>
      <c r="CP82" s="1212">
        <v>173937</v>
      </c>
      <c r="CQ82" s="1212">
        <v>174538</v>
      </c>
      <c r="CR82" s="1212">
        <v>174892</v>
      </c>
      <c r="CS82" s="1212">
        <v>177703</v>
      </c>
      <c r="CT82" s="1212">
        <v>180976</v>
      </c>
      <c r="CU82" s="1212">
        <v>183883</v>
      </c>
      <c r="CV82" s="1212">
        <v>184256</v>
      </c>
      <c r="CW82" s="1212">
        <v>184387</v>
      </c>
      <c r="CX82" s="1212">
        <v>184685</v>
      </c>
      <c r="CY82" s="1212">
        <v>185738</v>
      </c>
      <c r="CZ82" s="1212">
        <v>188317</v>
      </c>
      <c r="DA82" s="1212">
        <v>190376</v>
      </c>
      <c r="DB82" s="1212">
        <v>191950</v>
      </c>
      <c r="DC82" s="1212">
        <v>192152</v>
      </c>
      <c r="DD82" s="1212">
        <v>192248</v>
      </c>
      <c r="DE82" s="1212">
        <v>193220</v>
      </c>
      <c r="DF82" s="208" t="s">
        <v>469</v>
      </c>
    </row>
    <row r="83" spans="1:110" ht="30" customHeight="1">
      <c r="A83" s="4769"/>
      <c r="B83" s="4765"/>
      <c r="C83" s="531"/>
      <c r="D83" s="303"/>
      <c r="E83" s="168" t="s">
        <v>1468</v>
      </c>
      <c r="F83" s="200">
        <f>$M$82*H83/$G$82</f>
        <v>146.47087939283946</v>
      </c>
      <c r="G83" s="4741"/>
      <c r="H83" s="263">
        <v>27.4</v>
      </c>
      <c r="I83" s="263"/>
      <c r="J83" s="263"/>
      <c r="K83" s="191"/>
      <c r="M83" s="1232"/>
      <c r="N83" s="345"/>
      <c r="O83" s="346"/>
      <c r="P83" s="346"/>
      <c r="Q83" s="346"/>
      <c r="R83" s="346"/>
      <c r="S83" s="346"/>
      <c r="T83" s="346"/>
      <c r="U83" s="345"/>
      <c r="V83" s="346"/>
      <c r="W83" s="346"/>
      <c r="X83" s="346"/>
      <c r="Y83" s="346"/>
      <c r="Z83" s="346"/>
      <c r="AA83" s="346"/>
      <c r="AB83" s="346"/>
      <c r="AC83" s="346"/>
      <c r="AD83" s="679"/>
      <c r="AE83" s="346"/>
      <c r="AF83" s="346"/>
      <c r="AG83" s="346"/>
      <c r="AH83" s="346"/>
      <c r="AI83" s="346"/>
      <c r="AJ83" s="346"/>
      <c r="AK83" s="346"/>
      <c r="AL83" s="346"/>
      <c r="AM83" s="346"/>
      <c r="AN83" s="346"/>
      <c r="AO83" s="346"/>
      <c r="AP83" s="346"/>
      <c r="AQ83" s="346"/>
      <c r="AR83" s="346"/>
      <c r="AS83" s="346"/>
      <c r="AT83" s="346"/>
      <c r="AU83" s="346"/>
      <c r="AV83" s="346"/>
      <c r="AW83" s="346"/>
      <c r="AX83" s="1211"/>
      <c r="AY83" s="1211"/>
      <c r="AZ83" s="1211"/>
      <c r="BA83" s="1211"/>
      <c r="BB83" s="1211"/>
      <c r="BC83" s="1211"/>
      <c r="BD83" s="1211"/>
      <c r="BE83" s="1211"/>
      <c r="BF83" s="1211"/>
      <c r="BG83" s="1211"/>
      <c r="BH83" s="1211"/>
      <c r="BI83" s="1211"/>
      <c r="BJ83" s="1211"/>
      <c r="BK83" s="1211"/>
      <c r="BL83" s="1211"/>
      <c r="BM83" s="1211"/>
      <c r="BN83" s="1211"/>
      <c r="BO83" s="1211"/>
      <c r="BP83" s="1211"/>
      <c r="BQ83" s="1211"/>
      <c r="BR83" s="1211"/>
      <c r="BS83" s="1211"/>
      <c r="BT83" s="1211"/>
      <c r="BU83" s="1211"/>
      <c r="BV83" s="1211"/>
      <c r="BW83" s="1211"/>
      <c r="BX83" s="1211"/>
      <c r="BY83" s="1211"/>
      <c r="BZ83" s="1211"/>
      <c r="CA83" s="1211"/>
      <c r="CB83" s="1211"/>
      <c r="CC83" s="1211"/>
      <c r="CD83" s="1211"/>
      <c r="CE83" s="1211"/>
      <c r="CF83" s="1211"/>
      <c r="CG83" s="1211"/>
      <c r="CH83" s="1211"/>
      <c r="CI83" s="1211"/>
      <c r="CJ83" s="1211"/>
      <c r="CK83" s="1211"/>
      <c r="CL83" s="1211"/>
      <c r="CM83" s="1211"/>
      <c r="CN83" s="1211"/>
      <c r="CO83" s="1211"/>
      <c r="CP83" s="1211"/>
      <c r="CQ83" s="1211"/>
      <c r="CR83" s="1211"/>
      <c r="CS83" s="1211"/>
      <c r="CT83" s="1211"/>
      <c r="CU83" s="1211"/>
      <c r="CV83" s="1211"/>
      <c r="CW83" s="1211"/>
      <c r="CX83" s="1211"/>
      <c r="CY83" s="1211"/>
      <c r="CZ83" s="1211"/>
      <c r="DA83" s="1211"/>
      <c r="DB83" s="1211"/>
      <c r="DC83" s="1211"/>
      <c r="DD83" s="1211"/>
      <c r="DE83" s="1211"/>
      <c r="DF83" s="919"/>
    </row>
    <row r="84" spans="1:110" ht="30" customHeight="1">
      <c r="A84" s="4769"/>
      <c r="B84" s="4763" t="s">
        <v>1135</v>
      </c>
      <c r="C84" s="522" t="s">
        <v>395</v>
      </c>
      <c r="D84" s="529" t="s">
        <v>394</v>
      </c>
      <c r="E84" s="2024" t="s">
        <v>3411</v>
      </c>
      <c r="F84" s="925">
        <f>$M$84*H84/$G$84</f>
        <v>0</v>
      </c>
      <c r="G84" s="4745">
        <f>SUM(H84:H86)</f>
        <v>502.84999999999997</v>
      </c>
      <c r="H84" s="3337">
        <v>0</v>
      </c>
      <c r="I84" s="264"/>
      <c r="J84" s="264"/>
      <c r="K84" s="189"/>
      <c r="M84" s="1232">
        <f>DE84-DD84</f>
        <v>1950</v>
      </c>
      <c r="N84" s="679">
        <v>14183</v>
      </c>
      <c r="O84" s="347">
        <v>15518</v>
      </c>
      <c r="P84" s="347">
        <v>16043</v>
      </c>
      <c r="Q84" s="220">
        <v>16341</v>
      </c>
      <c r="R84" s="347">
        <v>17008</v>
      </c>
      <c r="S84" s="347">
        <v>19789</v>
      </c>
      <c r="T84" s="347">
        <v>24459</v>
      </c>
      <c r="U84" s="679">
        <v>30989</v>
      </c>
      <c r="V84" s="347">
        <v>34274</v>
      </c>
      <c r="W84" s="347">
        <v>35498</v>
      </c>
      <c r="X84" s="347">
        <v>35838</v>
      </c>
      <c r="Y84" s="347">
        <v>37023</v>
      </c>
      <c r="Z84" s="347">
        <v>39014</v>
      </c>
      <c r="AA84" s="347">
        <v>40201</v>
      </c>
      <c r="AB84" s="347">
        <v>40467</v>
      </c>
      <c r="AC84" s="347">
        <v>41103</v>
      </c>
      <c r="AD84" s="679">
        <v>43280</v>
      </c>
      <c r="AE84" s="347">
        <v>46394</v>
      </c>
      <c r="AF84" s="347">
        <v>50916</v>
      </c>
      <c r="AG84" s="347">
        <v>55734</v>
      </c>
      <c r="AH84" s="347">
        <v>59546</v>
      </c>
      <c r="AI84" s="347">
        <v>61947</v>
      </c>
      <c r="AJ84" s="347">
        <v>62964</v>
      </c>
      <c r="AK84" s="347">
        <v>64146</v>
      </c>
      <c r="AL84" s="347">
        <v>65282</v>
      </c>
      <c r="AM84" s="347">
        <v>66272</v>
      </c>
      <c r="AN84" s="347">
        <v>66752</v>
      </c>
      <c r="AO84" s="347">
        <v>66910</v>
      </c>
      <c r="AP84" s="347">
        <v>67799</v>
      </c>
      <c r="AQ84" s="347">
        <v>69787</v>
      </c>
      <c r="AR84" s="347">
        <v>71793</v>
      </c>
      <c r="AS84" s="347">
        <v>74291</v>
      </c>
      <c r="AT84" s="347">
        <v>76101</v>
      </c>
      <c r="AU84" s="347">
        <v>76985</v>
      </c>
      <c r="AV84" s="347">
        <v>77479</v>
      </c>
      <c r="AW84" s="347">
        <v>78778</v>
      </c>
      <c r="AX84" s="1212">
        <v>80103</v>
      </c>
      <c r="AY84" s="1212">
        <v>81006</v>
      </c>
      <c r="AZ84" s="1212">
        <v>81436</v>
      </c>
      <c r="BA84" s="1212">
        <v>81713</v>
      </c>
      <c r="BB84" s="1212">
        <v>82315</v>
      </c>
      <c r="BC84" s="1212">
        <v>83944</v>
      </c>
      <c r="BD84" s="1212">
        <v>86831</v>
      </c>
      <c r="BE84" s="1212">
        <v>89452</v>
      </c>
      <c r="BF84" s="1212">
        <v>91522</v>
      </c>
      <c r="BG84" s="1212">
        <v>92604</v>
      </c>
      <c r="BH84" s="1212">
        <v>92987</v>
      </c>
      <c r="BI84" s="1212">
        <v>94580</v>
      </c>
      <c r="BJ84" s="1212">
        <v>96856</v>
      </c>
      <c r="BK84" s="1212">
        <v>97844</v>
      </c>
      <c r="BL84" s="1212">
        <v>98136</v>
      </c>
      <c r="BM84" s="1212">
        <v>98339</v>
      </c>
      <c r="BN84" s="1212">
        <v>99220</v>
      </c>
      <c r="BO84" s="1212">
        <v>101369</v>
      </c>
      <c r="BP84" s="1212">
        <v>104155</v>
      </c>
      <c r="BQ84" s="1212">
        <v>107652</v>
      </c>
      <c r="BR84" s="1212">
        <v>110048</v>
      </c>
      <c r="BS84" s="1212">
        <v>111079</v>
      </c>
      <c r="BT84" s="1212">
        <v>111339</v>
      </c>
      <c r="BU84" s="1212">
        <v>112649</v>
      </c>
      <c r="BV84" s="1212">
        <v>113961</v>
      </c>
      <c r="BW84" s="1212">
        <v>114565</v>
      </c>
      <c r="BX84" s="1212">
        <v>114842</v>
      </c>
      <c r="BY84" s="1212">
        <v>115047</v>
      </c>
      <c r="BZ84" s="1212">
        <v>116234</v>
      </c>
      <c r="CA84" s="1212">
        <v>118228</v>
      </c>
      <c r="CB84" s="1212">
        <v>121344</v>
      </c>
      <c r="CC84" s="1212">
        <v>125671</v>
      </c>
      <c r="CD84" s="1212">
        <v>128352</v>
      </c>
      <c r="CE84" s="1212">
        <v>129753</v>
      </c>
      <c r="CF84" s="1212">
        <v>130807</v>
      </c>
      <c r="CG84" s="1212">
        <v>132319</v>
      </c>
      <c r="CH84" s="1212">
        <v>134180</v>
      </c>
      <c r="CI84" s="1212">
        <v>135220</v>
      </c>
      <c r="CJ84" s="1212">
        <v>135942</v>
      </c>
      <c r="CK84" s="1212">
        <v>136712</v>
      </c>
      <c r="CL84" s="1212">
        <v>138068</v>
      </c>
      <c r="CM84" s="1212">
        <v>139932</v>
      </c>
      <c r="CN84" s="1212">
        <v>143364</v>
      </c>
      <c r="CO84" s="1212">
        <v>147559</v>
      </c>
      <c r="CP84" s="1212">
        <v>150667</v>
      </c>
      <c r="CQ84" s="1212">
        <v>152112</v>
      </c>
      <c r="CR84" s="1212">
        <v>152955</v>
      </c>
      <c r="CS84" s="1212">
        <v>154878</v>
      </c>
      <c r="CT84" s="1212">
        <v>159047</v>
      </c>
      <c r="CU84" s="1212">
        <v>161414</v>
      </c>
      <c r="CV84" s="1212">
        <v>161962</v>
      </c>
      <c r="CW84" s="1212">
        <v>162415</v>
      </c>
      <c r="CX84" s="1212">
        <v>163729</v>
      </c>
      <c r="CY84" s="1212">
        <v>166850</v>
      </c>
      <c r="CZ84" s="1212">
        <v>172905</v>
      </c>
      <c r="DA84" s="1212">
        <v>178359</v>
      </c>
      <c r="DB84" s="1212">
        <v>182822</v>
      </c>
      <c r="DC84" s="1212">
        <v>184731</v>
      </c>
      <c r="DD84" s="1212">
        <v>185977</v>
      </c>
      <c r="DE84" s="1212">
        <v>187927</v>
      </c>
      <c r="DF84" s="208" t="s">
        <v>466</v>
      </c>
    </row>
    <row r="85" spans="1:110" ht="30" customHeight="1">
      <c r="A85" s="4769"/>
      <c r="B85" s="4764"/>
      <c r="C85" s="522"/>
      <c r="D85" s="530"/>
      <c r="E85" s="755" t="s">
        <v>1470</v>
      </c>
      <c r="F85" s="3148">
        <f>$M$84*H85/$G$84</f>
        <v>35.948095853634285</v>
      </c>
      <c r="G85" s="4746"/>
      <c r="H85" s="767">
        <v>9.27</v>
      </c>
      <c r="I85" s="265"/>
      <c r="J85" s="265"/>
      <c r="K85" s="190"/>
      <c r="M85" s="1232"/>
      <c r="N85" s="345"/>
      <c r="O85" s="346"/>
      <c r="P85" s="346"/>
      <c r="Q85" s="346"/>
      <c r="R85" s="346"/>
      <c r="S85" s="346"/>
      <c r="T85" s="346"/>
      <c r="U85" s="345"/>
      <c r="V85" s="346"/>
      <c r="W85" s="346"/>
      <c r="X85" s="346"/>
      <c r="Y85" s="346"/>
      <c r="Z85" s="346"/>
      <c r="AA85" s="346"/>
      <c r="AB85" s="346"/>
      <c r="AC85" s="346"/>
      <c r="AD85" s="695"/>
      <c r="AE85" s="346"/>
      <c r="AF85" s="346"/>
      <c r="AG85" s="346"/>
      <c r="AH85" s="346"/>
      <c r="AI85" s="346"/>
      <c r="AJ85" s="346"/>
      <c r="AK85" s="346"/>
      <c r="AL85" s="346"/>
      <c r="AM85" s="346"/>
      <c r="AN85" s="346"/>
      <c r="AO85" s="346"/>
      <c r="AP85" s="346"/>
      <c r="AQ85" s="346"/>
      <c r="AR85" s="346"/>
      <c r="AS85" s="346"/>
      <c r="AT85" s="346"/>
      <c r="AU85" s="346"/>
      <c r="AV85" s="346"/>
      <c r="AW85" s="346"/>
      <c r="AX85" s="1211"/>
      <c r="AY85" s="1211"/>
      <c r="AZ85" s="1211"/>
      <c r="BA85" s="1211"/>
      <c r="BB85" s="1211"/>
      <c r="BC85" s="1211"/>
      <c r="BD85" s="1211"/>
      <c r="BE85" s="1211"/>
      <c r="BF85" s="1211"/>
      <c r="BG85" s="1211"/>
      <c r="BH85" s="1211"/>
      <c r="BI85" s="1211"/>
      <c r="BJ85" s="1211"/>
      <c r="BK85" s="1211"/>
      <c r="BL85" s="1211"/>
      <c r="BM85" s="1211"/>
      <c r="BN85" s="1211"/>
      <c r="BO85" s="1211"/>
      <c r="BP85" s="1211"/>
      <c r="BQ85" s="1211"/>
      <c r="BR85" s="1211"/>
      <c r="BS85" s="1211"/>
      <c r="BT85" s="1211"/>
      <c r="BU85" s="1211"/>
      <c r="BV85" s="1211"/>
      <c r="BW85" s="1211"/>
      <c r="BX85" s="1211"/>
      <c r="BY85" s="1211"/>
      <c r="BZ85" s="1211"/>
      <c r="CA85" s="1211"/>
      <c r="CB85" s="1211"/>
      <c r="CC85" s="1211"/>
      <c r="CD85" s="1211"/>
      <c r="CE85" s="1211"/>
      <c r="CF85" s="1211"/>
      <c r="CG85" s="1211"/>
      <c r="CH85" s="1211"/>
      <c r="CI85" s="1211"/>
      <c r="CJ85" s="1211"/>
      <c r="CK85" s="1211"/>
      <c r="CL85" s="1211"/>
      <c r="CM85" s="1211"/>
      <c r="CN85" s="1211"/>
      <c r="CO85" s="1211"/>
      <c r="CP85" s="1211"/>
      <c r="CQ85" s="1211"/>
      <c r="CR85" s="1211"/>
      <c r="CS85" s="1211"/>
      <c r="CT85" s="1211"/>
      <c r="CU85" s="1211"/>
      <c r="CV85" s="1211"/>
      <c r="CW85" s="1211"/>
      <c r="CX85" s="1211"/>
      <c r="CY85" s="1211"/>
      <c r="CZ85" s="1211"/>
      <c r="DA85" s="1211"/>
      <c r="DB85" s="1211"/>
      <c r="DC85" s="1211"/>
      <c r="DD85" s="1211"/>
      <c r="DE85" s="1211"/>
      <c r="DF85" s="919"/>
    </row>
    <row r="86" spans="1:110" ht="30" customHeight="1">
      <c r="A86" s="4769"/>
      <c r="B86" s="4764"/>
      <c r="C86" s="520"/>
      <c r="D86" s="187"/>
      <c r="E86" s="2027" t="s">
        <v>3650</v>
      </c>
      <c r="F86" s="1676">
        <f>$M$84*H86/$G$84</f>
        <v>1914.0519041463658</v>
      </c>
      <c r="G86" s="4747"/>
      <c r="H86" s="768">
        <v>493.58</v>
      </c>
      <c r="I86" s="768"/>
      <c r="J86" s="768"/>
      <c r="K86" s="3128"/>
      <c r="M86" s="1232"/>
      <c r="N86" s="345"/>
      <c r="O86" s="346"/>
      <c r="P86" s="346"/>
      <c r="Q86" s="346"/>
      <c r="R86" s="346"/>
      <c r="S86" s="346"/>
      <c r="T86" s="346"/>
      <c r="U86" s="345"/>
      <c r="V86" s="346"/>
      <c r="W86" s="346"/>
      <c r="X86" s="346"/>
      <c r="Y86" s="346"/>
      <c r="Z86" s="346"/>
      <c r="AA86" s="346"/>
      <c r="AB86" s="346"/>
      <c r="AC86" s="346"/>
      <c r="AD86" s="695"/>
      <c r="AE86" s="346"/>
      <c r="AF86" s="346"/>
      <c r="AG86" s="346"/>
      <c r="AH86" s="346"/>
      <c r="AI86" s="346"/>
      <c r="AJ86" s="346"/>
      <c r="AK86" s="346"/>
      <c r="AL86" s="346"/>
      <c r="AM86" s="346"/>
      <c r="AN86" s="346"/>
      <c r="AO86" s="346"/>
      <c r="AP86" s="346"/>
      <c r="AQ86" s="346"/>
      <c r="AR86" s="346"/>
      <c r="AS86" s="346"/>
      <c r="AT86" s="346"/>
      <c r="AU86" s="346"/>
      <c r="AV86" s="346"/>
      <c r="AW86" s="346"/>
      <c r="AX86" s="1211"/>
      <c r="AY86" s="1211"/>
      <c r="AZ86" s="1211"/>
      <c r="BA86" s="1211"/>
      <c r="BB86" s="1211"/>
      <c r="BC86" s="1211"/>
      <c r="BD86" s="1211"/>
      <c r="BE86" s="1211"/>
      <c r="BF86" s="1211"/>
      <c r="BG86" s="1211"/>
      <c r="BH86" s="1211"/>
      <c r="BI86" s="1211"/>
      <c r="BJ86" s="1211"/>
      <c r="BK86" s="1211"/>
      <c r="BL86" s="1211"/>
      <c r="BM86" s="1211"/>
      <c r="BN86" s="1211"/>
      <c r="BO86" s="1211"/>
      <c r="BP86" s="1211"/>
      <c r="BQ86" s="1211"/>
      <c r="BR86" s="1211"/>
      <c r="BS86" s="1211"/>
      <c r="BT86" s="1211"/>
      <c r="BU86" s="1211"/>
      <c r="BV86" s="1211"/>
      <c r="BW86" s="1211"/>
      <c r="BX86" s="1211"/>
      <c r="BY86" s="1211"/>
      <c r="BZ86" s="1211"/>
      <c r="CA86" s="1211"/>
      <c r="CB86" s="1211"/>
      <c r="CC86" s="1211"/>
      <c r="CD86" s="1211"/>
      <c r="CE86" s="1211"/>
      <c r="CF86" s="1211"/>
      <c r="CG86" s="1211"/>
      <c r="CH86" s="1211"/>
      <c r="CI86" s="1211"/>
      <c r="CJ86" s="1211"/>
      <c r="CK86" s="1211"/>
      <c r="CL86" s="1211"/>
      <c r="CM86" s="1211"/>
      <c r="CN86" s="1211"/>
      <c r="CO86" s="1211"/>
      <c r="CP86" s="1211"/>
      <c r="CQ86" s="1211"/>
      <c r="CR86" s="1211"/>
      <c r="CS86" s="1211"/>
      <c r="CT86" s="1211"/>
      <c r="CU86" s="1211"/>
      <c r="CV86" s="1211"/>
      <c r="CW86" s="1211"/>
      <c r="CX86" s="1211"/>
      <c r="CY86" s="1211"/>
      <c r="CZ86" s="1211"/>
      <c r="DA86" s="1211"/>
      <c r="DB86" s="1211"/>
      <c r="DC86" s="1211"/>
      <c r="DD86" s="1211"/>
      <c r="DE86" s="1211"/>
      <c r="DF86" s="919"/>
    </row>
    <row r="87" spans="1:110" ht="30" customHeight="1">
      <c r="A87" s="4769"/>
      <c r="B87" s="4764"/>
      <c r="C87" s="522" t="s">
        <v>420</v>
      </c>
      <c r="D87" s="530" t="s">
        <v>436</v>
      </c>
      <c r="E87" s="1608" t="s">
        <v>3651</v>
      </c>
      <c r="F87" s="550">
        <f>$M$87*H87/$G$87</f>
        <v>2230.9297036946714</v>
      </c>
      <c r="G87" s="4751">
        <f>SUM(H87:H89)</f>
        <v>984.12</v>
      </c>
      <c r="H87" s="954">
        <v>707.77</v>
      </c>
      <c r="I87" s="3129"/>
      <c r="J87" s="3129"/>
      <c r="K87" s="3130"/>
      <c r="M87" s="1232">
        <f>DE87-DD87</f>
        <v>3102</v>
      </c>
      <c r="N87" s="679">
        <v>21130</v>
      </c>
      <c r="O87" s="347">
        <v>25122</v>
      </c>
      <c r="P87" s="347">
        <v>27097</v>
      </c>
      <c r="Q87" s="220">
        <v>27911</v>
      </c>
      <c r="R87" s="347">
        <v>28175</v>
      </c>
      <c r="S87" s="347">
        <v>29866</v>
      </c>
      <c r="T87" s="347">
        <v>33628</v>
      </c>
      <c r="U87" s="679">
        <v>38605</v>
      </c>
      <c r="V87" s="347">
        <v>40755</v>
      </c>
      <c r="W87" s="347">
        <v>41462</v>
      </c>
      <c r="X87" s="347">
        <v>42288</v>
      </c>
      <c r="Y87" s="347">
        <v>45065</v>
      </c>
      <c r="Z87" s="347">
        <v>50288</v>
      </c>
      <c r="AA87" s="347">
        <v>53596</v>
      </c>
      <c r="AB87" s="347">
        <v>55281</v>
      </c>
      <c r="AC87" s="347">
        <v>56228</v>
      </c>
      <c r="AD87" s="679">
        <v>57288</v>
      </c>
      <c r="AE87" s="347">
        <v>59457</v>
      </c>
      <c r="AF87" s="347">
        <v>63632</v>
      </c>
      <c r="AG87" s="347">
        <v>68714</v>
      </c>
      <c r="AH87" s="347">
        <v>71942</v>
      </c>
      <c r="AI87" s="347">
        <v>73607</v>
      </c>
      <c r="AJ87" s="347">
        <v>74893</v>
      </c>
      <c r="AK87" s="347">
        <v>78110</v>
      </c>
      <c r="AL87" s="347">
        <v>81664</v>
      </c>
      <c r="AM87" s="347">
        <v>84675</v>
      </c>
      <c r="AN87" s="347">
        <v>85881</v>
      </c>
      <c r="AO87" s="347">
        <v>86038</v>
      </c>
      <c r="AP87" s="347">
        <v>86307</v>
      </c>
      <c r="AQ87" s="347">
        <v>87329</v>
      </c>
      <c r="AR87" s="347">
        <v>88492</v>
      </c>
      <c r="AS87" s="347">
        <v>91708</v>
      </c>
      <c r="AT87" s="347">
        <v>93378</v>
      </c>
      <c r="AU87" s="347">
        <v>93814</v>
      </c>
      <c r="AV87" s="347">
        <v>94202</v>
      </c>
      <c r="AW87" s="347">
        <v>96535</v>
      </c>
      <c r="AX87" s="1212">
        <v>98577</v>
      </c>
      <c r="AY87" s="1212">
        <v>99792</v>
      </c>
      <c r="AZ87" s="1212">
        <v>100258</v>
      </c>
      <c r="BA87" s="1212">
        <v>100475</v>
      </c>
      <c r="BB87" s="1212">
        <v>100804</v>
      </c>
      <c r="BC87" s="1212">
        <v>101905</v>
      </c>
      <c r="BD87" s="1212">
        <v>105601</v>
      </c>
      <c r="BE87" s="1212">
        <v>108825</v>
      </c>
      <c r="BF87" s="1212">
        <v>110666</v>
      </c>
      <c r="BG87" s="1212">
        <v>111486</v>
      </c>
      <c r="BH87" s="1212">
        <v>112044</v>
      </c>
      <c r="BI87" s="1212">
        <v>114992</v>
      </c>
      <c r="BJ87" s="1212">
        <v>117616</v>
      </c>
      <c r="BK87" s="1212">
        <v>119786</v>
      </c>
      <c r="BL87" s="1212">
        <v>120744</v>
      </c>
      <c r="BM87" s="1212">
        <v>121080</v>
      </c>
      <c r="BN87" s="1212">
        <v>121938</v>
      </c>
      <c r="BO87" s="1212">
        <v>123799</v>
      </c>
      <c r="BP87" s="1212">
        <v>127393</v>
      </c>
      <c r="BQ87" s="1212">
        <v>131746</v>
      </c>
      <c r="BR87" s="1212">
        <v>133147</v>
      </c>
      <c r="BS87" s="1212">
        <v>133662</v>
      </c>
      <c r="BT87" s="1212">
        <v>134006</v>
      </c>
      <c r="BU87" s="1212">
        <v>136935</v>
      </c>
      <c r="BV87" s="1212">
        <v>139856</v>
      </c>
      <c r="BW87" s="1212">
        <v>141392</v>
      </c>
      <c r="BX87" s="1212">
        <v>142262</v>
      </c>
      <c r="BY87" s="1212">
        <v>142466</v>
      </c>
      <c r="BZ87" s="1212">
        <v>143333</v>
      </c>
      <c r="CA87" s="1212">
        <v>144656</v>
      </c>
      <c r="CB87" s="1212">
        <v>146512</v>
      </c>
      <c r="CC87" s="1212">
        <v>149122</v>
      </c>
      <c r="CD87" s="1212">
        <v>150975</v>
      </c>
      <c r="CE87" s="1212">
        <v>151403</v>
      </c>
      <c r="CF87" s="1212">
        <v>152229</v>
      </c>
      <c r="CG87" s="1212">
        <v>153682</v>
      </c>
      <c r="CH87" s="1212">
        <v>156679</v>
      </c>
      <c r="CI87" s="1212">
        <v>158197</v>
      </c>
      <c r="CJ87" s="1212">
        <v>159509</v>
      </c>
      <c r="CK87" s="1212">
        <v>159802</v>
      </c>
      <c r="CL87" s="1212">
        <v>160207</v>
      </c>
      <c r="CM87" s="1212">
        <v>160949</v>
      </c>
      <c r="CN87" s="1212">
        <v>162741</v>
      </c>
      <c r="CO87" s="1212">
        <v>165771</v>
      </c>
      <c r="CP87" s="1212">
        <v>167849</v>
      </c>
      <c r="CQ87" s="1212">
        <v>168512</v>
      </c>
      <c r="CR87" s="1212">
        <v>168970</v>
      </c>
      <c r="CS87" s="1212">
        <v>172125</v>
      </c>
      <c r="CT87" s="1212">
        <v>176115</v>
      </c>
      <c r="CU87" s="1212">
        <v>179985</v>
      </c>
      <c r="CV87" s="1212">
        <v>180840</v>
      </c>
      <c r="CW87" s="1212">
        <v>181085</v>
      </c>
      <c r="CX87" s="1212">
        <v>181512</v>
      </c>
      <c r="CY87" s="1212">
        <v>182739</v>
      </c>
      <c r="CZ87" s="1212">
        <v>186050</v>
      </c>
      <c r="DA87" s="1212">
        <v>188859</v>
      </c>
      <c r="DB87" s="1212">
        <v>190728</v>
      </c>
      <c r="DC87" s="1212">
        <v>191369</v>
      </c>
      <c r="DD87" s="1212">
        <v>192681</v>
      </c>
      <c r="DE87" s="1212">
        <v>195783</v>
      </c>
      <c r="DF87" s="208" t="s">
        <v>483</v>
      </c>
    </row>
    <row r="88" spans="1:110" ht="30" customHeight="1">
      <c r="A88" s="4769"/>
      <c r="B88" s="4764"/>
      <c r="C88" s="522"/>
      <c r="D88" s="530"/>
      <c r="E88" s="166" t="s">
        <v>2927</v>
      </c>
      <c r="F88" s="175">
        <f>$M$87*H88/$G$87</f>
        <v>843.74198268503835</v>
      </c>
      <c r="G88" s="4752"/>
      <c r="H88" s="3131">
        <v>267.68</v>
      </c>
      <c r="I88" s="3131"/>
      <c r="J88" s="3131"/>
      <c r="K88" s="3132"/>
      <c r="M88" s="1232"/>
      <c r="N88" s="345"/>
      <c r="O88" s="346"/>
      <c r="P88" s="346"/>
      <c r="Q88" s="346"/>
      <c r="R88" s="346"/>
      <c r="S88" s="346"/>
      <c r="T88" s="346"/>
      <c r="U88" s="345"/>
      <c r="V88" s="346"/>
      <c r="W88" s="346"/>
      <c r="X88" s="346"/>
      <c r="Y88" s="346"/>
      <c r="Z88" s="346"/>
      <c r="AA88" s="346"/>
      <c r="AB88" s="346"/>
      <c r="AC88" s="346"/>
      <c r="AD88" s="695"/>
      <c r="AE88" s="346"/>
      <c r="AF88" s="346"/>
      <c r="AG88" s="346"/>
      <c r="AH88" s="346"/>
      <c r="AI88" s="346"/>
      <c r="AJ88" s="346"/>
      <c r="AK88" s="346"/>
      <c r="AL88" s="346"/>
      <c r="AM88" s="346"/>
      <c r="AN88" s="346"/>
      <c r="AO88" s="346"/>
      <c r="AP88" s="346"/>
      <c r="AQ88" s="346"/>
      <c r="AR88" s="346"/>
      <c r="AS88" s="346"/>
      <c r="AT88" s="346"/>
      <c r="AU88" s="346"/>
      <c r="AV88" s="346"/>
      <c r="AW88" s="346"/>
      <c r="AX88" s="1211"/>
      <c r="AY88" s="1211"/>
      <c r="AZ88" s="1211"/>
      <c r="BA88" s="1211"/>
      <c r="BB88" s="1211"/>
      <c r="BC88" s="1211"/>
      <c r="BD88" s="1211"/>
      <c r="BE88" s="1211"/>
      <c r="BF88" s="1211"/>
      <c r="BG88" s="1211"/>
      <c r="BH88" s="1211"/>
      <c r="BI88" s="1211"/>
      <c r="BJ88" s="1211"/>
      <c r="BK88" s="1211"/>
      <c r="BL88" s="1211"/>
      <c r="BM88" s="1211"/>
      <c r="BN88" s="1211"/>
      <c r="BO88" s="1211"/>
      <c r="BP88" s="1211"/>
      <c r="BQ88" s="1211"/>
      <c r="BR88" s="1211"/>
      <c r="BS88" s="1211"/>
      <c r="BT88" s="1211"/>
      <c r="BU88" s="1211"/>
      <c r="BV88" s="1211"/>
      <c r="BW88" s="1211"/>
      <c r="BX88" s="1211"/>
      <c r="BY88" s="1211"/>
      <c r="BZ88" s="1211"/>
      <c r="CA88" s="1211"/>
      <c r="CB88" s="1211"/>
      <c r="CC88" s="1211"/>
      <c r="CD88" s="1211"/>
      <c r="CE88" s="1211"/>
      <c r="CF88" s="1211"/>
      <c r="CG88" s="1211"/>
      <c r="CH88" s="1211"/>
      <c r="CI88" s="1211"/>
      <c r="CJ88" s="1211"/>
      <c r="CK88" s="1211"/>
      <c r="CL88" s="1211"/>
      <c r="CM88" s="1211"/>
      <c r="CN88" s="1211"/>
      <c r="CO88" s="1211"/>
      <c r="CP88" s="1211"/>
      <c r="CQ88" s="1211"/>
      <c r="CR88" s="1211"/>
      <c r="CS88" s="1211"/>
      <c r="CT88" s="1211"/>
      <c r="CU88" s="1211"/>
      <c r="CV88" s="1211"/>
      <c r="CW88" s="1211"/>
      <c r="CX88" s="1211"/>
      <c r="CY88" s="1211"/>
      <c r="CZ88" s="1211"/>
      <c r="DA88" s="1211"/>
      <c r="DB88" s="1211"/>
      <c r="DC88" s="1211"/>
      <c r="DD88" s="1211"/>
      <c r="DE88" s="1211"/>
      <c r="DF88" s="919"/>
    </row>
    <row r="89" spans="1:110" ht="30" customHeight="1">
      <c r="A89" s="4769"/>
      <c r="B89" s="4764"/>
      <c r="C89" s="522"/>
      <c r="D89" s="530"/>
      <c r="E89" s="3476" t="s">
        <v>2988</v>
      </c>
      <c r="F89" s="774">
        <f>$M$87*H89/$G$87</f>
        <v>27.32831362029021</v>
      </c>
      <c r="G89" s="4753"/>
      <c r="H89" s="3338">
        <v>8.67</v>
      </c>
      <c r="I89" s="3133"/>
      <c r="J89" s="3133"/>
      <c r="K89" s="3134"/>
      <c r="M89" s="1232"/>
      <c r="N89" s="345"/>
      <c r="O89" s="346"/>
      <c r="P89" s="346"/>
      <c r="Q89" s="346"/>
      <c r="R89" s="346"/>
      <c r="S89" s="346"/>
      <c r="T89" s="346"/>
      <c r="U89" s="345"/>
      <c r="V89" s="346"/>
      <c r="W89" s="346"/>
      <c r="X89" s="346"/>
      <c r="Y89" s="346"/>
      <c r="Z89" s="346"/>
      <c r="AA89" s="346"/>
      <c r="AB89" s="346"/>
      <c r="AC89" s="346"/>
      <c r="AD89" s="695"/>
      <c r="AE89" s="346"/>
      <c r="AF89" s="346"/>
      <c r="AG89" s="346"/>
      <c r="AH89" s="346"/>
      <c r="AI89" s="346"/>
      <c r="AJ89" s="346"/>
      <c r="AK89" s="346"/>
      <c r="AL89" s="346"/>
      <c r="AM89" s="346"/>
      <c r="AN89" s="346"/>
      <c r="AO89" s="346"/>
      <c r="AP89" s="346"/>
      <c r="AQ89" s="346"/>
      <c r="AR89" s="346"/>
      <c r="AS89" s="346"/>
      <c r="AT89" s="346"/>
      <c r="AU89" s="346"/>
      <c r="AV89" s="346"/>
      <c r="AW89" s="346"/>
      <c r="AX89" s="1211"/>
      <c r="AY89" s="1211"/>
      <c r="AZ89" s="1211"/>
      <c r="BA89" s="1211"/>
      <c r="BB89" s="1211"/>
      <c r="BC89" s="1211"/>
      <c r="BD89" s="1211"/>
      <c r="BE89" s="1211"/>
      <c r="BF89" s="1211"/>
      <c r="BG89" s="1211"/>
      <c r="BH89" s="1211"/>
      <c r="BI89" s="1211"/>
      <c r="BJ89" s="1211"/>
      <c r="BK89" s="1211"/>
      <c r="BL89" s="1211"/>
      <c r="BM89" s="1211"/>
      <c r="BN89" s="1211"/>
      <c r="BO89" s="1211"/>
      <c r="BP89" s="1211"/>
      <c r="BQ89" s="1211"/>
      <c r="BR89" s="1211"/>
      <c r="BS89" s="1211"/>
      <c r="BT89" s="1211"/>
      <c r="BU89" s="1211"/>
      <c r="BV89" s="1211"/>
      <c r="BW89" s="1211"/>
      <c r="BX89" s="1211"/>
      <c r="BY89" s="1211"/>
      <c r="BZ89" s="1211"/>
      <c r="CA89" s="1211"/>
      <c r="CB89" s="1211"/>
      <c r="CC89" s="1211"/>
      <c r="CD89" s="1211"/>
      <c r="CE89" s="1211"/>
      <c r="CF89" s="1211"/>
      <c r="CG89" s="1211"/>
      <c r="CH89" s="1211"/>
      <c r="CI89" s="1211"/>
      <c r="CJ89" s="1211"/>
      <c r="CK89" s="1211"/>
      <c r="CL89" s="1211"/>
      <c r="CM89" s="1211"/>
      <c r="CN89" s="1211"/>
      <c r="CO89" s="1211"/>
      <c r="CP89" s="1211"/>
      <c r="CQ89" s="1211"/>
      <c r="CR89" s="1211"/>
      <c r="CS89" s="1211"/>
      <c r="CT89" s="1211"/>
      <c r="CU89" s="1211"/>
      <c r="CV89" s="1211"/>
      <c r="CW89" s="1211"/>
      <c r="CX89" s="1211"/>
      <c r="CY89" s="1211"/>
      <c r="CZ89" s="1211"/>
      <c r="DA89" s="1211"/>
      <c r="DB89" s="1211"/>
      <c r="DC89" s="1211"/>
      <c r="DD89" s="1211"/>
      <c r="DE89" s="1211"/>
      <c r="DF89" s="919"/>
    </row>
    <row r="90" spans="1:110" ht="30" customHeight="1">
      <c r="A90" s="4769"/>
      <c r="B90" s="4764"/>
      <c r="C90" s="169"/>
      <c r="D90" s="167" t="s">
        <v>1983</v>
      </c>
      <c r="E90" s="1607" t="s">
        <v>3460</v>
      </c>
      <c r="F90" s="1414">
        <f>M90</f>
        <v>105</v>
      </c>
      <c r="G90" s="1984"/>
      <c r="H90" s="1579"/>
      <c r="I90" s="1580"/>
      <c r="J90" s="1580"/>
      <c r="K90" s="1612"/>
      <c r="M90" s="1232">
        <f t="shared" ref="M90:M94" si="12">DE90-DD90</f>
        <v>105</v>
      </c>
      <c r="N90" s="345"/>
      <c r="O90" s="346"/>
      <c r="P90" s="346"/>
      <c r="Q90" s="346"/>
      <c r="R90" s="346"/>
      <c r="S90" s="346"/>
      <c r="T90" s="346"/>
      <c r="U90" s="345"/>
      <c r="V90" s="346"/>
      <c r="W90" s="346"/>
      <c r="X90" s="346"/>
      <c r="Y90" s="346"/>
      <c r="Z90" s="346"/>
      <c r="AA90" s="346"/>
      <c r="AB90" s="346"/>
      <c r="AC90" s="346"/>
      <c r="AD90" s="695"/>
      <c r="AE90" s="346"/>
      <c r="AF90" s="346"/>
      <c r="AG90" s="346"/>
      <c r="AH90" s="346"/>
      <c r="AI90" s="346"/>
      <c r="AJ90" s="346"/>
      <c r="AK90" s="346"/>
      <c r="AL90" s="700"/>
      <c r="AM90" s="700"/>
      <c r="AN90" s="700"/>
      <c r="AO90" s="700"/>
      <c r="AP90" s="700"/>
      <c r="AQ90" s="700"/>
      <c r="AR90" s="700"/>
      <c r="AS90" s="700"/>
      <c r="AT90" s="700"/>
      <c r="AU90" s="700"/>
      <c r="AV90" s="700"/>
      <c r="AW90" s="700"/>
      <c r="AX90" s="1213"/>
      <c r="AY90" s="1213"/>
      <c r="AZ90" s="1213"/>
      <c r="BA90" s="1213"/>
      <c r="BB90" s="1213"/>
      <c r="BC90" s="1213">
        <v>0</v>
      </c>
      <c r="BD90" s="1213">
        <v>444</v>
      </c>
      <c r="BE90" s="1213">
        <v>1393</v>
      </c>
      <c r="BF90" s="1213">
        <v>2198</v>
      </c>
      <c r="BG90" s="1213">
        <v>2791</v>
      </c>
      <c r="BH90" s="1213">
        <v>3281</v>
      </c>
      <c r="BI90" s="1213">
        <v>4213</v>
      </c>
      <c r="BJ90" s="1213">
        <v>5659</v>
      </c>
      <c r="BK90" s="1213">
        <v>6945</v>
      </c>
      <c r="BL90" s="1213">
        <v>7675</v>
      </c>
      <c r="BM90" s="1213">
        <v>7822</v>
      </c>
      <c r="BN90" s="1213">
        <v>7946</v>
      </c>
      <c r="BO90" s="1213">
        <v>8493</v>
      </c>
      <c r="BP90" s="1213">
        <v>9622</v>
      </c>
      <c r="BQ90" s="1213">
        <v>10922</v>
      </c>
      <c r="BR90" s="1213">
        <v>11668</v>
      </c>
      <c r="BS90" s="1213">
        <v>11926</v>
      </c>
      <c r="BT90" s="1213">
        <v>12176</v>
      </c>
      <c r="BU90" s="1213">
        <v>12914</v>
      </c>
      <c r="BV90" s="1213">
        <v>13624</v>
      </c>
      <c r="BW90" s="1213">
        <v>14546</v>
      </c>
      <c r="BX90" s="1213">
        <v>14841</v>
      </c>
      <c r="BY90" s="1213">
        <v>14853</v>
      </c>
      <c r="BZ90" s="1213">
        <v>14888</v>
      </c>
      <c r="CA90" s="1213">
        <v>15175</v>
      </c>
      <c r="CB90" s="1213">
        <v>16402</v>
      </c>
      <c r="CC90" s="1213">
        <v>17775</v>
      </c>
      <c r="CD90" s="1213">
        <v>18199</v>
      </c>
      <c r="CE90" s="1213">
        <v>18207</v>
      </c>
      <c r="CF90" s="1213">
        <v>18627</v>
      </c>
      <c r="CG90" s="1213">
        <v>18851</v>
      </c>
      <c r="CH90" s="1213">
        <v>18860</v>
      </c>
      <c r="CI90" s="1213">
        <v>19118</v>
      </c>
      <c r="CJ90" s="1213">
        <v>19751</v>
      </c>
      <c r="CK90" s="1213">
        <v>19841</v>
      </c>
      <c r="CL90" s="1213">
        <v>19873</v>
      </c>
      <c r="CM90" s="1213">
        <v>20554</v>
      </c>
      <c r="CN90" s="1213">
        <v>21996</v>
      </c>
      <c r="CO90" s="1213">
        <v>23256</v>
      </c>
      <c r="CP90" s="1213">
        <v>24248</v>
      </c>
      <c r="CQ90" s="1213">
        <v>24351</v>
      </c>
      <c r="CR90" s="1213">
        <v>24639</v>
      </c>
      <c r="CS90" s="1213">
        <v>25613</v>
      </c>
      <c r="CT90" s="1213">
        <v>26834</v>
      </c>
      <c r="CU90" s="1213">
        <v>28071</v>
      </c>
      <c r="CV90" s="1213">
        <v>28648</v>
      </c>
      <c r="CW90" s="1213">
        <v>28751</v>
      </c>
      <c r="CX90" s="1213">
        <v>28822</v>
      </c>
      <c r="CY90" s="1213">
        <v>29351</v>
      </c>
      <c r="CZ90" s="1213">
        <v>30593</v>
      </c>
      <c r="DA90" s="1213">
        <v>31696</v>
      </c>
      <c r="DB90" s="1213">
        <v>32538</v>
      </c>
      <c r="DC90" s="1213">
        <v>32630</v>
      </c>
      <c r="DD90" s="1213">
        <v>32638</v>
      </c>
      <c r="DE90" s="1213">
        <v>32743</v>
      </c>
      <c r="DF90" s="1612" t="s">
        <v>1985</v>
      </c>
    </row>
    <row r="91" spans="1:110" ht="30" customHeight="1">
      <c r="A91" s="4769"/>
      <c r="B91" s="4764"/>
      <c r="C91" s="169"/>
      <c r="D91" s="167" t="s">
        <v>1983</v>
      </c>
      <c r="E91" s="1607" t="s">
        <v>3461</v>
      </c>
      <c r="F91" s="1414">
        <f>M91</f>
        <v>793</v>
      </c>
      <c r="G91" s="1984"/>
      <c r="H91" s="1579"/>
      <c r="I91" s="1580"/>
      <c r="J91" s="1580"/>
      <c r="K91" s="208"/>
      <c r="M91" s="1232">
        <f t="shared" si="12"/>
        <v>793</v>
      </c>
      <c r="N91" s="345"/>
      <c r="O91" s="346"/>
      <c r="P91" s="346"/>
      <c r="Q91" s="346"/>
      <c r="R91" s="346"/>
      <c r="S91" s="346"/>
      <c r="T91" s="346"/>
      <c r="U91" s="345"/>
      <c r="V91" s="346"/>
      <c r="W91" s="346"/>
      <c r="X91" s="346"/>
      <c r="Y91" s="346"/>
      <c r="Z91" s="346"/>
      <c r="AA91" s="346"/>
      <c r="AB91" s="346"/>
      <c r="AC91" s="346"/>
      <c r="AD91" s="695"/>
      <c r="AE91" s="346"/>
      <c r="AF91" s="346"/>
      <c r="AG91" s="346"/>
      <c r="AH91" s="346"/>
      <c r="AI91" s="346"/>
      <c r="AJ91" s="346"/>
      <c r="AK91" s="346"/>
      <c r="AL91" s="700"/>
      <c r="AM91" s="700"/>
      <c r="AN91" s="700"/>
      <c r="AO91" s="700"/>
      <c r="AP91" s="700"/>
      <c r="AQ91" s="700"/>
      <c r="AR91" s="700"/>
      <c r="AS91" s="700"/>
      <c r="AT91" s="700"/>
      <c r="AU91" s="700"/>
      <c r="AV91" s="700"/>
      <c r="AW91" s="700"/>
      <c r="AX91" s="1213"/>
      <c r="AY91" s="1213"/>
      <c r="AZ91" s="1213"/>
      <c r="BA91" s="1213"/>
      <c r="BB91" s="1213"/>
      <c r="BC91" s="1213">
        <v>0</v>
      </c>
      <c r="BD91" s="1213">
        <v>407</v>
      </c>
      <c r="BE91" s="1213">
        <v>1387</v>
      </c>
      <c r="BF91" s="1213">
        <v>2125</v>
      </c>
      <c r="BG91" s="1213">
        <v>2663</v>
      </c>
      <c r="BH91" s="1213">
        <v>3325</v>
      </c>
      <c r="BI91" s="1213">
        <v>4703</v>
      </c>
      <c r="BJ91" s="1213">
        <v>6208</v>
      </c>
      <c r="BK91" s="1213">
        <v>7499</v>
      </c>
      <c r="BL91" s="1213">
        <v>8190</v>
      </c>
      <c r="BM91" s="1213">
        <v>8355</v>
      </c>
      <c r="BN91" s="1213">
        <v>8417</v>
      </c>
      <c r="BO91" s="1213">
        <v>8958</v>
      </c>
      <c r="BP91" s="1213">
        <v>10238</v>
      </c>
      <c r="BQ91" s="1213">
        <v>11661</v>
      </c>
      <c r="BR91" s="1213">
        <v>12469</v>
      </c>
      <c r="BS91" s="1213">
        <v>12707</v>
      </c>
      <c r="BT91" s="1213">
        <v>13023</v>
      </c>
      <c r="BU91" s="1213">
        <v>13994</v>
      </c>
      <c r="BV91" s="1213">
        <v>15035</v>
      </c>
      <c r="BW91" s="1213">
        <v>15672</v>
      </c>
      <c r="BX91" s="1213">
        <v>16516</v>
      </c>
      <c r="BY91" s="1213">
        <v>16523</v>
      </c>
      <c r="BZ91" s="1213">
        <v>16583</v>
      </c>
      <c r="CA91" s="1213">
        <v>16999</v>
      </c>
      <c r="CB91" s="1213">
        <v>18400</v>
      </c>
      <c r="CC91" s="1213">
        <v>19923</v>
      </c>
      <c r="CD91" s="1213">
        <v>20217</v>
      </c>
      <c r="CE91" s="1213">
        <v>20286</v>
      </c>
      <c r="CF91" s="1213">
        <v>20739</v>
      </c>
      <c r="CG91" s="1213">
        <v>20996</v>
      </c>
      <c r="CH91" s="1213">
        <v>21005</v>
      </c>
      <c r="CI91" s="1213">
        <v>21252</v>
      </c>
      <c r="CJ91" s="1213">
        <v>21489</v>
      </c>
      <c r="CK91" s="1213">
        <v>21491</v>
      </c>
      <c r="CL91" s="1213">
        <v>21495</v>
      </c>
      <c r="CM91" s="1213">
        <v>22034</v>
      </c>
      <c r="CN91" s="1213">
        <v>23500</v>
      </c>
      <c r="CO91" s="1213">
        <v>24934</v>
      </c>
      <c r="CP91" s="1213">
        <v>25955</v>
      </c>
      <c r="CQ91" s="1213">
        <v>26101</v>
      </c>
      <c r="CR91" s="1213">
        <v>26324</v>
      </c>
      <c r="CS91" s="1213">
        <v>27515</v>
      </c>
      <c r="CT91" s="1213">
        <v>28774</v>
      </c>
      <c r="CU91" s="1213">
        <v>30130</v>
      </c>
      <c r="CV91" s="1213">
        <v>30552</v>
      </c>
      <c r="CW91" s="1213">
        <v>30657</v>
      </c>
      <c r="CX91" s="1213">
        <v>30757</v>
      </c>
      <c r="CY91" s="1213">
        <v>31378</v>
      </c>
      <c r="CZ91" s="1213">
        <v>32838</v>
      </c>
      <c r="DA91" s="1213">
        <v>34136</v>
      </c>
      <c r="DB91" s="1213">
        <v>35216</v>
      </c>
      <c r="DC91" s="1213">
        <v>35540</v>
      </c>
      <c r="DD91" s="1213">
        <v>35640</v>
      </c>
      <c r="DE91" s="1213">
        <v>36433</v>
      </c>
      <c r="DF91" s="1612" t="s">
        <v>1986</v>
      </c>
    </row>
    <row r="92" spans="1:110" ht="30" customHeight="1">
      <c r="A92" s="4769"/>
      <c r="B92" s="4764"/>
      <c r="C92" s="169" t="s">
        <v>482</v>
      </c>
      <c r="D92" s="167" t="s">
        <v>406</v>
      </c>
      <c r="E92" s="758" t="s">
        <v>1218</v>
      </c>
      <c r="F92" s="1414">
        <f>M92</f>
        <v>0</v>
      </c>
      <c r="G92" s="1981"/>
      <c r="H92" s="630">
        <v>1294.2</v>
      </c>
      <c r="I92" s="630"/>
      <c r="J92" s="630"/>
      <c r="K92" s="208"/>
      <c r="M92" s="1232">
        <f t="shared" si="12"/>
        <v>0</v>
      </c>
      <c r="N92" s="349">
        <v>34144</v>
      </c>
      <c r="O92" s="347">
        <v>35075</v>
      </c>
      <c r="P92" s="347">
        <v>35423</v>
      </c>
      <c r="Q92" s="220">
        <v>36429</v>
      </c>
      <c r="R92" s="347">
        <v>38458</v>
      </c>
      <c r="S92" s="347">
        <v>41960</v>
      </c>
      <c r="T92" s="347">
        <v>47987</v>
      </c>
      <c r="U92" s="679">
        <v>55835</v>
      </c>
      <c r="V92" s="347">
        <v>59305</v>
      </c>
      <c r="W92" s="347">
        <v>60952</v>
      </c>
      <c r="X92" s="347">
        <v>61504</v>
      </c>
      <c r="Y92" s="347">
        <v>62658</v>
      </c>
      <c r="Z92" s="347">
        <v>64957</v>
      </c>
      <c r="AA92" s="347">
        <v>65953</v>
      </c>
      <c r="AB92" s="347">
        <v>66099</v>
      </c>
      <c r="AC92" s="347">
        <v>66782</v>
      </c>
      <c r="AD92" s="679">
        <v>68937</v>
      </c>
      <c r="AE92" s="347">
        <v>72004</v>
      </c>
      <c r="AF92" s="347">
        <v>77118</v>
      </c>
      <c r="AG92" s="347">
        <v>83178</v>
      </c>
      <c r="AH92" s="347">
        <v>87689</v>
      </c>
      <c r="AI92" s="347">
        <v>90173</v>
      </c>
      <c r="AJ92" s="347">
        <v>91567</v>
      </c>
      <c r="AK92" s="347">
        <v>94046</v>
      </c>
      <c r="AL92" s="347">
        <v>96717</v>
      </c>
      <c r="AM92" s="347">
        <v>97858</v>
      </c>
      <c r="AN92" s="347">
        <v>98697</v>
      </c>
      <c r="AO92" s="347">
        <v>99990</v>
      </c>
      <c r="AP92" s="347">
        <v>101723</v>
      </c>
      <c r="AQ92" s="347">
        <v>105457</v>
      </c>
      <c r="AR92" s="347">
        <v>108978</v>
      </c>
      <c r="AS92" s="347">
        <v>114548</v>
      </c>
      <c r="AT92" s="347">
        <v>118177</v>
      </c>
      <c r="AU92" s="347">
        <v>120098</v>
      </c>
      <c r="AV92" s="347">
        <v>120897</v>
      </c>
      <c r="AW92" s="347">
        <v>123672</v>
      </c>
      <c r="AX92" s="1212">
        <v>127752</v>
      </c>
      <c r="AY92" s="1212">
        <v>130120</v>
      </c>
      <c r="AZ92" s="1212">
        <v>130842</v>
      </c>
      <c r="BA92" s="1212">
        <v>131918</v>
      </c>
      <c r="BB92" s="1212">
        <v>133371</v>
      </c>
      <c r="BC92" s="1212">
        <v>136109</v>
      </c>
      <c r="BD92" s="1212">
        <v>142104</v>
      </c>
      <c r="BE92" s="1212">
        <v>147708</v>
      </c>
      <c r="BF92" s="1212">
        <v>151083</v>
      </c>
      <c r="BG92" s="1212">
        <v>153650</v>
      </c>
      <c r="BH92" s="1212">
        <v>155482</v>
      </c>
      <c r="BI92" s="1212">
        <v>159679</v>
      </c>
      <c r="BJ92" s="1212">
        <v>165787</v>
      </c>
      <c r="BK92" s="1212">
        <v>170462</v>
      </c>
      <c r="BL92" s="1212">
        <v>172580</v>
      </c>
      <c r="BM92" s="1212">
        <v>174273</v>
      </c>
      <c r="BN92" s="1212">
        <v>177212</v>
      </c>
      <c r="BO92" s="1212">
        <v>181120</v>
      </c>
      <c r="BP92" s="1212">
        <v>187148</v>
      </c>
      <c r="BQ92" s="1212">
        <v>193820</v>
      </c>
      <c r="BR92" s="1212">
        <v>197818</v>
      </c>
      <c r="BS92" s="1212">
        <v>200035</v>
      </c>
      <c r="BT92" s="1212">
        <v>201408</v>
      </c>
      <c r="BU92" s="1212">
        <v>207174</v>
      </c>
      <c r="BV92" s="1212">
        <v>212168</v>
      </c>
      <c r="BW92" s="1212">
        <v>215930</v>
      </c>
      <c r="BX92" s="1212">
        <v>217315</v>
      </c>
      <c r="BY92" s="1212">
        <v>217501</v>
      </c>
      <c r="BZ92" s="1212">
        <v>220005</v>
      </c>
      <c r="CA92" s="1212">
        <v>223051</v>
      </c>
      <c r="CB92" s="1212">
        <v>228726</v>
      </c>
      <c r="CC92" s="1212">
        <v>234129</v>
      </c>
      <c r="CD92" s="1212">
        <v>236712</v>
      </c>
      <c r="CE92" s="1212">
        <v>238377</v>
      </c>
      <c r="CF92" s="1212">
        <v>239338</v>
      </c>
      <c r="CG92" s="1212">
        <v>240926</v>
      </c>
      <c r="CH92" s="1212">
        <v>243231</v>
      </c>
      <c r="CI92" s="1212">
        <v>243999</v>
      </c>
      <c r="CJ92" s="1212">
        <v>244154</v>
      </c>
      <c r="CK92" s="1212">
        <v>244328</v>
      </c>
      <c r="CL92" s="1212">
        <v>244478</v>
      </c>
      <c r="CM92" s="1212">
        <v>244601</v>
      </c>
      <c r="CN92" s="1212">
        <v>244702</v>
      </c>
      <c r="CO92" s="1212">
        <v>247800</v>
      </c>
      <c r="CP92" s="1212">
        <v>251137</v>
      </c>
      <c r="CQ92" s="1212">
        <v>252831</v>
      </c>
      <c r="CR92" s="1212">
        <v>253804</v>
      </c>
      <c r="CS92" s="1212">
        <v>257046</v>
      </c>
      <c r="CT92" s="1212">
        <v>260347</v>
      </c>
      <c r="CU92" s="1212">
        <v>263152</v>
      </c>
      <c r="CV92" s="1212">
        <v>263684</v>
      </c>
      <c r="CW92" s="1212">
        <v>264238</v>
      </c>
      <c r="CX92" s="1212">
        <v>265357</v>
      </c>
      <c r="CY92" s="1212">
        <v>267443</v>
      </c>
      <c r="CZ92" s="1212">
        <v>271644</v>
      </c>
      <c r="DA92" s="1212">
        <v>275508</v>
      </c>
      <c r="DB92" s="1212">
        <v>278454</v>
      </c>
      <c r="DC92" s="1212">
        <v>279661</v>
      </c>
      <c r="DD92" s="1212">
        <v>280233</v>
      </c>
      <c r="DE92" s="1212">
        <v>280233</v>
      </c>
      <c r="DF92" s="208" t="s">
        <v>474</v>
      </c>
    </row>
    <row r="93" spans="1:110" ht="30" customHeight="1">
      <c r="A93" s="4769"/>
      <c r="B93" s="4765"/>
      <c r="C93" s="169" t="s">
        <v>425</v>
      </c>
      <c r="D93" s="167" t="s">
        <v>436</v>
      </c>
      <c r="E93" s="758" t="s">
        <v>1219</v>
      </c>
      <c r="F93" s="1414">
        <f>M93</f>
        <v>3286</v>
      </c>
      <c r="G93" s="1981"/>
      <c r="H93" s="630">
        <v>4.68</v>
      </c>
      <c r="I93" s="630"/>
      <c r="J93" s="630"/>
      <c r="K93" s="208"/>
      <c r="M93" s="1232">
        <f t="shared" si="12"/>
        <v>3286</v>
      </c>
      <c r="N93" s="347">
        <v>38107</v>
      </c>
      <c r="O93" s="347">
        <v>40367</v>
      </c>
      <c r="P93" s="347">
        <v>40786</v>
      </c>
      <c r="Q93" s="220">
        <v>41739</v>
      </c>
      <c r="R93" s="347">
        <v>43753</v>
      </c>
      <c r="S93" s="347">
        <v>47633</v>
      </c>
      <c r="T93" s="347">
        <v>54337</v>
      </c>
      <c r="U93" s="679">
        <v>62822</v>
      </c>
      <c r="V93" s="347">
        <v>66622</v>
      </c>
      <c r="W93" s="347">
        <v>68452</v>
      </c>
      <c r="X93" s="347">
        <v>69105</v>
      </c>
      <c r="Y93" s="347">
        <v>70664</v>
      </c>
      <c r="Z93" s="347">
        <v>73916</v>
      </c>
      <c r="AA93" s="347">
        <v>75550</v>
      </c>
      <c r="AB93" s="347">
        <v>75737</v>
      </c>
      <c r="AC93" s="347">
        <v>76679</v>
      </c>
      <c r="AD93" s="679">
        <v>79351</v>
      </c>
      <c r="AE93" s="347">
        <v>82888</v>
      </c>
      <c r="AF93" s="347">
        <v>88930</v>
      </c>
      <c r="AG93" s="347">
        <v>95824</v>
      </c>
      <c r="AH93" s="347">
        <v>100489</v>
      </c>
      <c r="AI93" s="347">
        <v>102800</v>
      </c>
      <c r="AJ93" s="347">
        <v>104904</v>
      </c>
      <c r="AK93" s="347">
        <v>109649</v>
      </c>
      <c r="AL93" s="347">
        <v>114703</v>
      </c>
      <c r="AM93" s="347">
        <v>117597</v>
      </c>
      <c r="AN93" s="347">
        <v>119435</v>
      </c>
      <c r="AO93" s="347">
        <v>120721</v>
      </c>
      <c r="AP93" s="347">
        <v>122519</v>
      </c>
      <c r="AQ93" s="347">
        <v>126440</v>
      </c>
      <c r="AR93" s="347">
        <v>130043</v>
      </c>
      <c r="AS93" s="347">
        <v>135783</v>
      </c>
      <c r="AT93" s="347">
        <v>139589</v>
      </c>
      <c r="AU93" s="347">
        <v>141419</v>
      </c>
      <c r="AV93" s="347">
        <v>142534</v>
      </c>
      <c r="AW93" s="347">
        <v>147543</v>
      </c>
      <c r="AX93" s="1212">
        <v>153106</v>
      </c>
      <c r="AY93" s="1212">
        <v>157052</v>
      </c>
      <c r="AZ93" s="1212">
        <v>158118</v>
      </c>
      <c r="BA93" s="1212">
        <v>159402</v>
      </c>
      <c r="BB93" s="1212">
        <v>161239</v>
      </c>
      <c r="BC93" s="1212">
        <v>164725</v>
      </c>
      <c r="BD93" s="1212">
        <v>172064</v>
      </c>
      <c r="BE93" s="1212">
        <v>178718</v>
      </c>
      <c r="BF93" s="1212">
        <v>182669</v>
      </c>
      <c r="BG93" s="1212">
        <v>184747</v>
      </c>
      <c r="BH93" s="1212">
        <v>186374</v>
      </c>
      <c r="BI93" s="1212">
        <v>190364</v>
      </c>
      <c r="BJ93" s="1212">
        <v>194488</v>
      </c>
      <c r="BK93" s="1212">
        <v>198456</v>
      </c>
      <c r="BL93" s="1212">
        <v>200175</v>
      </c>
      <c r="BM93" s="1212">
        <v>201121</v>
      </c>
      <c r="BN93" s="1212">
        <v>202920</v>
      </c>
      <c r="BO93" s="1212">
        <v>206004</v>
      </c>
      <c r="BP93" s="1212">
        <v>211688</v>
      </c>
      <c r="BQ93" s="1212">
        <v>218229</v>
      </c>
      <c r="BR93" s="1212">
        <v>221777</v>
      </c>
      <c r="BS93" s="1212">
        <v>223534</v>
      </c>
      <c r="BT93" s="1212">
        <v>224501</v>
      </c>
      <c r="BU93" s="1212">
        <v>228624</v>
      </c>
      <c r="BV93" s="1212">
        <v>232765</v>
      </c>
      <c r="BW93" s="1212">
        <v>235878</v>
      </c>
      <c r="BX93" s="1212">
        <v>237085</v>
      </c>
      <c r="BY93" s="1212">
        <v>237318</v>
      </c>
      <c r="BZ93" s="1212">
        <v>238978</v>
      </c>
      <c r="CA93" s="1212">
        <v>241380</v>
      </c>
      <c r="CB93" s="1212">
        <v>245936</v>
      </c>
      <c r="CC93" s="1212">
        <v>252554</v>
      </c>
      <c r="CD93" s="1212">
        <v>256062</v>
      </c>
      <c r="CE93" s="1212">
        <v>258440</v>
      </c>
      <c r="CF93" s="1212">
        <v>259797</v>
      </c>
      <c r="CG93" s="1212">
        <v>263060</v>
      </c>
      <c r="CH93" s="1212">
        <v>267846</v>
      </c>
      <c r="CI93" s="1212">
        <v>270147</v>
      </c>
      <c r="CJ93" s="1212">
        <v>271593</v>
      </c>
      <c r="CK93" s="1212">
        <v>274297</v>
      </c>
      <c r="CL93" s="1212">
        <v>277474</v>
      </c>
      <c r="CM93" s="1212">
        <v>281659</v>
      </c>
      <c r="CN93" s="1212">
        <v>287736</v>
      </c>
      <c r="CO93" s="1212">
        <v>293543</v>
      </c>
      <c r="CP93" s="1212">
        <v>297650</v>
      </c>
      <c r="CQ93" s="1212">
        <v>299674</v>
      </c>
      <c r="CR93" s="1212">
        <v>300939</v>
      </c>
      <c r="CS93" s="1212">
        <v>304821</v>
      </c>
      <c r="CT93" s="1212">
        <v>308453</v>
      </c>
      <c r="CU93" s="1212">
        <v>311664</v>
      </c>
      <c r="CV93" s="1212">
        <v>312272</v>
      </c>
      <c r="CW93" s="1212">
        <v>312918</v>
      </c>
      <c r="CX93" s="1212">
        <v>314557</v>
      </c>
      <c r="CY93" s="1212">
        <v>317684</v>
      </c>
      <c r="CZ93" s="1212">
        <v>322804</v>
      </c>
      <c r="DA93" s="1212">
        <v>327428</v>
      </c>
      <c r="DB93" s="1212">
        <v>331398</v>
      </c>
      <c r="DC93" s="1212">
        <v>332961</v>
      </c>
      <c r="DD93" s="1212">
        <v>333456</v>
      </c>
      <c r="DE93" s="1212">
        <v>336742</v>
      </c>
      <c r="DF93" s="208" t="s">
        <v>479</v>
      </c>
    </row>
    <row r="94" spans="1:110" ht="30" customHeight="1">
      <c r="A94" s="4769"/>
      <c r="B94" s="518" t="s">
        <v>1123</v>
      </c>
      <c r="C94" s="521" t="s">
        <v>430</v>
      </c>
      <c r="D94" s="529" t="s">
        <v>426</v>
      </c>
      <c r="E94" s="171" t="s">
        <v>2937</v>
      </c>
      <c r="F94" s="552">
        <f>$M$94*H94/$G$94</f>
        <v>811.945128925782</v>
      </c>
      <c r="G94" s="4739">
        <f>SUM(H94:H98)</f>
        <v>611.98</v>
      </c>
      <c r="H94" s="264">
        <v>120.43</v>
      </c>
      <c r="I94" s="264"/>
      <c r="J94" s="264"/>
      <c r="K94" s="189"/>
      <c r="M94" s="1232">
        <f t="shared" si="12"/>
        <v>4126</v>
      </c>
      <c r="N94" s="347">
        <v>53103</v>
      </c>
      <c r="O94" s="347">
        <v>63064</v>
      </c>
      <c r="P94" s="347">
        <v>68227</v>
      </c>
      <c r="Q94" s="220">
        <v>70320</v>
      </c>
      <c r="R94" s="347">
        <v>71334</v>
      </c>
      <c r="S94" s="347">
        <v>73727</v>
      </c>
      <c r="T94" s="347">
        <v>78273</v>
      </c>
      <c r="U94" s="679">
        <v>83087</v>
      </c>
      <c r="V94" s="347">
        <v>85274</v>
      </c>
      <c r="W94" s="347">
        <v>85795</v>
      </c>
      <c r="X94" s="347">
        <v>88665</v>
      </c>
      <c r="Y94" s="347">
        <v>93799</v>
      </c>
      <c r="Z94" s="347">
        <v>101336</v>
      </c>
      <c r="AA94" s="347">
        <v>106097</v>
      </c>
      <c r="AB94" s="347">
        <v>108186</v>
      </c>
      <c r="AC94" s="347">
        <v>108667</v>
      </c>
      <c r="AD94" s="679">
        <v>109347</v>
      </c>
      <c r="AE94" s="347">
        <v>110814</v>
      </c>
      <c r="AF94" s="347">
        <v>116022</v>
      </c>
      <c r="AG94" s="347">
        <v>123108</v>
      </c>
      <c r="AH94" s="347">
        <v>127463</v>
      </c>
      <c r="AI94" s="347">
        <v>129233</v>
      </c>
      <c r="AJ94" s="347">
        <v>131483</v>
      </c>
      <c r="AK94" s="347">
        <v>137512</v>
      </c>
      <c r="AL94" s="347">
        <v>143235</v>
      </c>
      <c r="AM94" s="347">
        <v>148215</v>
      </c>
      <c r="AN94" s="347">
        <v>151670</v>
      </c>
      <c r="AO94" s="347">
        <v>153513</v>
      </c>
      <c r="AP94" s="347">
        <v>154436</v>
      </c>
      <c r="AQ94" s="347">
        <v>158375</v>
      </c>
      <c r="AR94" s="347">
        <v>162749</v>
      </c>
      <c r="AS94" s="347">
        <v>170638</v>
      </c>
      <c r="AT94" s="347">
        <v>174735</v>
      </c>
      <c r="AU94" s="347">
        <v>176196</v>
      </c>
      <c r="AV94" s="347">
        <v>177757</v>
      </c>
      <c r="AW94" s="347">
        <v>184856</v>
      </c>
      <c r="AX94" s="1212">
        <v>193394</v>
      </c>
      <c r="AY94" s="1212">
        <v>199932</v>
      </c>
      <c r="AZ94" s="1212">
        <v>202887</v>
      </c>
      <c r="BA94" s="1212">
        <v>203904</v>
      </c>
      <c r="BB94" s="1212">
        <v>204579</v>
      </c>
      <c r="BC94" s="1212">
        <v>207405</v>
      </c>
      <c r="BD94" s="1212">
        <v>213225</v>
      </c>
      <c r="BE94" s="1212">
        <v>218917</v>
      </c>
      <c r="BF94" s="1212">
        <v>222624</v>
      </c>
      <c r="BG94" s="1212">
        <v>224165</v>
      </c>
      <c r="BH94" s="1212">
        <v>224943</v>
      </c>
      <c r="BI94" s="1212">
        <v>231359</v>
      </c>
      <c r="BJ94" s="1212">
        <v>240560</v>
      </c>
      <c r="BK94" s="1212">
        <v>248127</v>
      </c>
      <c r="BL94" s="1212">
        <v>252448</v>
      </c>
      <c r="BM94" s="1212">
        <v>253409</v>
      </c>
      <c r="BN94" s="1212">
        <v>254529</v>
      </c>
      <c r="BO94" s="1212">
        <v>257829</v>
      </c>
      <c r="BP94" s="1212">
        <v>263392</v>
      </c>
      <c r="BQ94" s="1212">
        <v>269709</v>
      </c>
      <c r="BR94" s="1212">
        <v>271866</v>
      </c>
      <c r="BS94" s="1212">
        <v>272558</v>
      </c>
      <c r="BT94" s="1212">
        <v>272773</v>
      </c>
      <c r="BU94" s="1212">
        <v>281272</v>
      </c>
      <c r="BV94" s="1212">
        <v>289875</v>
      </c>
      <c r="BW94" s="1212">
        <v>295675</v>
      </c>
      <c r="BX94" s="1212">
        <v>299090</v>
      </c>
      <c r="BY94" s="1212">
        <v>299293</v>
      </c>
      <c r="BZ94" s="1212">
        <v>300776</v>
      </c>
      <c r="CA94" s="1212">
        <v>303904</v>
      </c>
      <c r="CB94" s="1212">
        <v>310000</v>
      </c>
      <c r="CC94" s="1212">
        <v>318697</v>
      </c>
      <c r="CD94" s="1212">
        <v>323078</v>
      </c>
      <c r="CE94" s="1212">
        <v>323724</v>
      </c>
      <c r="CF94" s="1212">
        <v>326340</v>
      </c>
      <c r="CG94" s="1212">
        <v>332542</v>
      </c>
      <c r="CH94" s="1212">
        <v>341139</v>
      </c>
      <c r="CI94" s="1212">
        <v>345085</v>
      </c>
      <c r="CJ94" s="1212">
        <v>347800</v>
      </c>
      <c r="CK94" s="1212">
        <v>348416</v>
      </c>
      <c r="CL94" s="1212">
        <v>349314</v>
      </c>
      <c r="CM94" s="1212">
        <v>351949</v>
      </c>
      <c r="CN94" s="1212">
        <v>357826</v>
      </c>
      <c r="CO94" s="1212">
        <v>365970</v>
      </c>
      <c r="CP94" s="1212">
        <v>371320</v>
      </c>
      <c r="CQ94" s="1212">
        <v>372765</v>
      </c>
      <c r="CR94" s="1212">
        <v>373776</v>
      </c>
      <c r="CS94" s="1212">
        <v>378850</v>
      </c>
      <c r="CT94" s="1212">
        <v>385976</v>
      </c>
      <c r="CU94" s="1212">
        <v>393863</v>
      </c>
      <c r="CV94" s="1212">
        <v>396260</v>
      </c>
      <c r="CW94" s="1212">
        <v>397261</v>
      </c>
      <c r="CX94" s="1212">
        <v>398056</v>
      </c>
      <c r="CY94" s="1212">
        <v>400838</v>
      </c>
      <c r="CZ94" s="1212">
        <v>406853</v>
      </c>
      <c r="DA94" s="1212">
        <v>412277</v>
      </c>
      <c r="DB94" s="1212">
        <v>416601</v>
      </c>
      <c r="DC94" s="1212">
        <v>417938</v>
      </c>
      <c r="DD94" s="1212">
        <v>418621</v>
      </c>
      <c r="DE94" s="1212">
        <v>422747</v>
      </c>
      <c r="DF94" s="208" t="s">
        <v>465</v>
      </c>
    </row>
    <row r="95" spans="1:110" ht="30" customHeight="1">
      <c r="A95" s="4769"/>
      <c r="B95" s="516"/>
      <c r="C95" s="522"/>
      <c r="D95" s="530"/>
      <c r="E95" s="166" t="s">
        <v>1377</v>
      </c>
      <c r="F95" s="175">
        <f>$M$94*H95/$G$94</f>
        <v>1105.5614235759338</v>
      </c>
      <c r="G95" s="4734"/>
      <c r="H95" s="265">
        <v>163.98</v>
      </c>
      <c r="I95" s="265"/>
      <c r="J95" s="265"/>
      <c r="K95" s="190"/>
      <c r="M95" s="1232"/>
      <c r="N95" s="346"/>
      <c r="O95" s="346"/>
      <c r="P95" s="346"/>
      <c r="Q95" s="346"/>
      <c r="R95" s="346"/>
      <c r="S95" s="346"/>
      <c r="T95" s="346"/>
      <c r="U95" s="345"/>
      <c r="V95" s="346"/>
      <c r="W95" s="346"/>
      <c r="X95" s="346"/>
      <c r="Y95" s="346"/>
      <c r="Z95" s="346"/>
      <c r="AA95" s="346"/>
      <c r="AB95" s="346"/>
      <c r="AC95" s="346"/>
      <c r="AD95" s="695"/>
      <c r="AE95" s="346"/>
      <c r="AF95" s="346"/>
      <c r="AG95" s="346"/>
      <c r="AH95" s="346"/>
      <c r="AI95" s="346"/>
      <c r="AJ95" s="346"/>
      <c r="AK95" s="346"/>
      <c r="AL95" s="346"/>
      <c r="AM95" s="346"/>
      <c r="AN95" s="346"/>
      <c r="AO95" s="346"/>
      <c r="AP95" s="346"/>
      <c r="AQ95" s="346"/>
      <c r="AR95" s="346"/>
      <c r="AS95" s="346"/>
      <c r="AT95" s="346"/>
      <c r="AU95" s="346"/>
      <c r="AV95" s="346"/>
      <c r="AW95" s="346"/>
      <c r="AX95" s="1211"/>
      <c r="AY95" s="1211"/>
      <c r="AZ95" s="1211"/>
      <c r="BA95" s="1211"/>
      <c r="BB95" s="1211"/>
      <c r="BC95" s="1211"/>
      <c r="BD95" s="1211"/>
      <c r="BE95" s="1211"/>
      <c r="BF95" s="1211"/>
      <c r="BG95" s="1211"/>
      <c r="BH95" s="1211"/>
      <c r="BI95" s="1211"/>
      <c r="BJ95" s="1211"/>
      <c r="BK95" s="1211"/>
      <c r="BL95" s="1211"/>
      <c r="BM95" s="1211"/>
      <c r="BN95" s="1211"/>
      <c r="BO95" s="1211"/>
      <c r="BP95" s="1211"/>
      <c r="BQ95" s="1211"/>
      <c r="BR95" s="1211"/>
      <c r="BS95" s="1211"/>
      <c r="BT95" s="1211"/>
      <c r="BU95" s="1211"/>
      <c r="BV95" s="1211"/>
      <c r="BW95" s="1211"/>
      <c r="BX95" s="1211"/>
      <c r="BY95" s="1211"/>
      <c r="BZ95" s="1211"/>
      <c r="CA95" s="1211"/>
      <c r="CB95" s="1211"/>
      <c r="CC95" s="1211"/>
      <c r="CD95" s="1211"/>
      <c r="CE95" s="1211"/>
      <c r="CF95" s="1211"/>
      <c r="CG95" s="1211"/>
      <c r="CH95" s="1211"/>
      <c r="CI95" s="1211"/>
      <c r="CJ95" s="1211"/>
      <c r="CK95" s="1211"/>
      <c r="CL95" s="1211"/>
      <c r="CM95" s="1211"/>
      <c r="CN95" s="1211"/>
      <c r="CO95" s="1211"/>
      <c r="CP95" s="1211"/>
      <c r="CQ95" s="1211"/>
      <c r="CR95" s="1211"/>
      <c r="CS95" s="1211"/>
      <c r="CT95" s="1211"/>
      <c r="CU95" s="1211"/>
      <c r="CV95" s="1211"/>
      <c r="CW95" s="1211"/>
      <c r="CX95" s="1211"/>
      <c r="CY95" s="1211"/>
      <c r="CZ95" s="1211"/>
      <c r="DA95" s="1211"/>
      <c r="DB95" s="1211"/>
      <c r="DC95" s="1211"/>
      <c r="DD95" s="1211"/>
      <c r="DE95" s="1211"/>
      <c r="DF95" s="919"/>
    </row>
    <row r="96" spans="1:110" ht="30" customHeight="1">
      <c r="A96" s="4769"/>
      <c r="B96" s="516"/>
      <c r="C96" s="522"/>
      <c r="D96" s="530"/>
      <c r="E96" s="166" t="s">
        <v>3652</v>
      </c>
      <c r="F96" s="175">
        <f>$M$94*H96/$G$94</f>
        <v>0</v>
      </c>
      <c r="G96" s="4734"/>
      <c r="H96" s="265">
        <v>0</v>
      </c>
      <c r="I96" s="265"/>
      <c r="J96" s="265"/>
      <c r="K96" s="190"/>
      <c r="M96" s="1232"/>
      <c r="N96" s="346"/>
      <c r="O96" s="346"/>
      <c r="P96" s="346"/>
      <c r="Q96" s="346"/>
      <c r="R96" s="346"/>
      <c r="S96" s="346"/>
      <c r="T96" s="346"/>
      <c r="U96" s="345"/>
      <c r="V96" s="346"/>
      <c r="W96" s="346"/>
      <c r="X96" s="346"/>
      <c r="Y96" s="346"/>
      <c r="Z96" s="346"/>
      <c r="AA96" s="346"/>
      <c r="AB96" s="346"/>
      <c r="AC96" s="346"/>
      <c r="AD96" s="695"/>
      <c r="AE96" s="346"/>
      <c r="AF96" s="346"/>
      <c r="AG96" s="346"/>
      <c r="AH96" s="346"/>
      <c r="AI96" s="346"/>
      <c r="AJ96" s="346"/>
      <c r="AK96" s="346"/>
      <c r="AL96" s="346"/>
      <c r="AM96" s="346"/>
      <c r="AN96" s="346"/>
      <c r="AO96" s="346"/>
      <c r="AP96" s="346"/>
      <c r="AQ96" s="346"/>
      <c r="AR96" s="346"/>
      <c r="AS96" s="346"/>
      <c r="AT96" s="346"/>
      <c r="AU96" s="346"/>
      <c r="AV96" s="346"/>
      <c r="AW96" s="346"/>
      <c r="AX96" s="1211"/>
      <c r="AY96" s="1211"/>
      <c r="AZ96" s="1211"/>
      <c r="BA96" s="1211"/>
      <c r="BB96" s="1211"/>
      <c r="BC96" s="1211"/>
      <c r="BD96" s="1211"/>
      <c r="BE96" s="1211"/>
      <c r="BF96" s="1211"/>
      <c r="BG96" s="1211"/>
      <c r="BH96" s="1211"/>
      <c r="BI96" s="1211"/>
      <c r="BJ96" s="1211"/>
      <c r="BK96" s="1211"/>
      <c r="BL96" s="1211"/>
      <c r="BM96" s="1211"/>
      <c r="BN96" s="1211"/>
      <c r="BO96" s="1211"/>
      <c r="BP96" s="1211"/>
      <c r="BQ96" s="1211"/>
      <c r="BR96" s="1211"/>
      <c r="BS96" s="1211"/>
      <c r="BT96" s="1211"/>
      <c r="BU96" s="1211"/>
      <c r="BV96" s="1211"/>
      <c r="BW96" s="1211"/>
      <c r="BX96" s="1211"/>
      <c r="BY96" s="1211"/>
      <c r="BZ96" s="1211"/>
      <c r="CA96" s="1211"/>
      <c r="CB96" s="1211"/>
      <c r="CC96" s="1211"/>
      <c r="CD96" s="1211"/>
      <c r="CE96" s="1211"/>
      <c r="CF96" s="1211"/>
      <c r="CG96" s="1211"/>
      <c r="CH96" s="1211"/>
      <c r="CI96" s="1211"/>
      <c r="CJ96" s="1211"/>
      <c r="CK96" s="1211"/>
      <c r="CL96" s="1211"/>
      <c r="CM96" s="1211"/>
      <c r="CN96" s="1211"/>
      <c r="CO96" s="1211"/>
      <c r="CP96" s="1211"/>
      <c r="CQ96" s="1211"/>
      <c r="CR96" s="1211"/>
      <c r="CS96" s="1211"/>
      <c r="CT96" s="1211"/>
      <c r="CU96" s="1211"/>
      <c r="CV96" s="1211"/>
      <c r="CW96" s="1211"/>
      <c r="CX96" s="1211"/>
      <c r="CY96" s="1211"/>
      <c r="CZ96" s="1211"/>
      <c r="DA96" s="1211"/>
      <c r="DB96" s="1211"/>
      <c r="DC96" s="1211"/>
      <c r="DD96" s="1211"/>
      <c r="DE96" s="1211"/>
      <c r="DF96" s="919"/>
    </row>
    <row r="97" spans="1:110" ht="30" customHeight="1">
      <c r="A97" s="4769"/>
      <c r="B97" s="516"/>
      <c r="C97" s="522"/>
      <c r="D97" s="530"/>
      <c r="E97" s="166" t="s">
        <v>2938</v>
      </c>
      <c r="F97" s="175">
        <f>$M$94*H97/$G$94</f>
        <v>184.73218079022189</v>
      </c>
      <c r="G97" s="4734"/>
      <c r="H97" s="265">
        <v>27.4</v>
      </c>
      <c r="I97" s="265"/>
      <c r="J97" s="265"/>
      <c r="K97" s="190"/>
      <c r="M97" s="1232"/>
      <c r="N97" s="346"/>
      <c r="O97" s="346"/>
      <c r="P97" s="346"/>
      <c r="Q97" s="346"/>
      <c r="R97" s="346"/>
      <c r="S97" s="346"/>
      <c r="T97" s="346"/>
      <c r="U97" s="345"/>
      <c r="V97" s="346"/>
      <c r="W97" s="346"/>
      <c r="X97" s="346"/>
      <c r="Y97" s="346"/>
      <c r="Z97" s="346"/>
      <c r="AA97" s="346"/>
      <c r="AB97" s="346"/>
      <c r="AC97" s="346"/>
      <c r="AD97" s="695"/>
      <c r="AE97" s="346"/>
      <c r="AF97" s="346"/>
      <c r="AG97" s="346"/>
      <c r="AH97" s="346"/>
      <c r="AI97" s="346"/>
      <c r="AJ97" s="346"/>
      <c r="AK97" s="346"/>
      <c r="AL97" s="346"/>
      <c r="AM97" s="346"/>
      <c r="AN97" s="346"/>
      <c r="AO97" s="346"/>
      <c r="AP97" s="346"/>
      <c r="AQ97" s="346"/>
      <c r="AR97" s="346"/>
      <c r="AS97" s="346"/>
      <c r="AT97" s="346"/>
      <c r="AU97" s="346"/>
      <c r="AV97" s="346"/>
      <c r="AW97" s="346"/>
      <c r="AX97" s="1211"/>
      <c r="AY97" s="1211"/>
      <c r="AZ97" s="1211"/>
      <c r="BA97" s="1211"/>
      <c r="BB97" s="1211"/>
      <c r="BC97" s="1211"/>
      <c r="BD97" s="1211"/>
      <c r="BE97" s="1211"/>
      <c r="BF97" s="1211"/>
      <c r="BG97" s="1211"/>
      <c r="BH97" s="1211"/>
      <c r="BI97" s="1211"/>
      <c r="BJ97" s="1211"/>
      <c r="BK97" s="1211"/>
      <c r="BL97" s="1211"/>
      <c r="BM97" s="1211"/>
      <c r="BN97" s="1211"/>
      <c r="BO97" s="1211"/>
      <c r="BP97" s="1211"/>
      <c r="BQ97" s="1211"/>
      <c r="BR97" s="1211"/>
      <c r="BS97" s="1211"/>
      <c r="BT97" s="1211"/>
      <c r="BU97" s="1211"/>
      <c r="BV97" s="1211"/>
      <c r="BW97" s="1211"/>
      <c r="BX97" s="1211"/>
      <c r="BY97" s="1211"/>
      <c r="BZ97" s="1211"/>
      <c r="CA97" s="1211"/>
      <c r="CB97" s="1211"/>
      <c r="CC97" s="1211"/>
      <c r="CD97" s="1211"/>
      <c r="CE97" s="1211"/>
      <c r="CF97" s="1211"/>
      <c r="CG97" s="1211"/>
      <c r="CH97" s="1211"/>
      <c r="CI97" s="1211"/>
      <c r="CJ97" s="1211"/>
      <c r="CK97" s="1211"/>
      <c r="CL97" s="1211"/>
      <c r="CM97" s="1211"/>
      <c r="CN97" s="1211"/>
      <c r="CO97" s="1211"/>
      <c r="CP97" s="1211"/>
      <c r="CQ97" s="1211"/>
      <c r="CR97" s="1211"/>
      <c r="CS97" s="1211"/>
      <c r="CT97" s="1211"/>
      <c r="CU97" s="1211"/>
      <c r="CV97" s="1211"/>
      <c r="CW97" s="1211"/>
      <c r="CX97" s="1211"/>
      <c r="CY97" s="1211"/>
      <c r="CZ97" s="1211"/>
      <c r="DA97" s="1211"/>
      <c r="DB97" s="1211"/>
      <c r="DC97" s="1211"/>
      <c r="DD97" s="1211"/>
      <c r="DE97" s="1211"/>
      <c r="DF97" s="919"/>
    </row>
    <row r="98" spans="1:110" ht="30" customHeight="1">
      <c r="A98" s="4769"/>
      <c r="B98" s="516"/>
      <c r="C98" s="522"/>
      <c r="D98" s="530"/>
      <c r="E98" s="168" t="s">
        <v>3462</v>
      </c>
      <c r="F98" s="205">
        <f>$M$94*H98/$G$94</f>
        <v>2023.7612667080625</v>
      </c>
      <c r="G98" s="4741"/>
      <c r="H98" s="263">
        <v>300.17</v>
      </c>
      <c r="I98" s="263"/>
      <c r="J98" s="263"/>
      <c r="K98" s="191"/>
      <c r="M98" s="1232"/>
      <c r="N98" s="346"/>
      <c r="O98" s="346"/>
      <c r="P98" s="346"/>
      <c r="Q98" s="346"/>
      <c r="R98" s="346"/>
      <c r="S98" s="346"/>
      <c r="T98" s="346"/>
      <c r="U98" s="345"/>
      <c r="V98" s="346"/>
      <c r="W98" s="346"/>
      <c r="X98" s="346"/>
      <c r="Y98" s="346"/>
      <c r="Z98" s="346"/>
      <c r="AA98" s="346"/>
      <c r="AB98" s="346"/>
      <c r="AC98" s="346"/>
      <c r="AD98" s="695"/>
      <c r="AE98" s="346"/>
      <c r="AF98" s="346"/>
      <c r="AG98" s="346"/>
      <c r="AH98" s="346"/>
      <c r="AI98" s="346"/>
      <c r="AJ98" s="346"/>
      <c r="AK98" s="346"/>
      <c r="AL98" s="346"/>
      <c r="AM98" s="346"/>
      <c r="AN98" s="346"/>
      <c r="AO98" s="346"/>
      <c r="AP98" s="346"/>
      <c r="AQ98" s="346"/>
      <c r="AR98" s="346"/>
      <c r="AS98" s="346"/>
      <c r="AT98" s="346"/>
      <c r="AU98" s="346"/>
      <c r="AV98" s="346"/>
      <c r="AW98" s="346"/>
      <c r="AX98" s="1211"/>
      <c r="AY98" s="1211"/>
      <c r="AZ98" s="1211"/>
      <c r="BA98" s="1211"/>
      <c r="BB98" s="1211"/>
      <c r="BC98" s="1211"/>
      <c r="BD98" s="1211"/>
      <c r="BE98" s="1211"/>
      <c r="BF98" s="1211"/>
      <c r="BG98" s="1211"/>
      <c r="BH98" s="1211"/>
      <c r="BI98" s="1211"/>
      <c r="BJ98" s="1211"/>
      <c r="BK98" s="1211"/>
      <c r="BL98" s="1211"/>
      <c r="BM98" s="1211"/>
      <c r="BN98" s="1211"/>
      <c r="BO98" s="1211"/>
      <c r="BP98" s="1211"/>
      <c r="BQ98" s="1211"/>
      <c r="BR98" s="1211"/>
      <c r="BS98" s="1211"/>
      <c r="BT98" s="1211"/>
      <c r="BU98" s="1211"/>
      <c r="BV98" s="1211"/>
      <c r="BW98" s="1211"/>
      <c r="BX98" s="1211"/>
      <c r="BY98" s="1211"/>
      <c r="BZ98" s="1211"/>
      <c r="CA98" s="1211"/>
      <c r="CB98" s="1211"/>
      <c r="CC98" s="1211"/>
      <c r="CD98" s="1211"/>
      <c r="CE98" s="1211"/>
      <c r="CF98" s="1211"/>
      <c r="CG98" s="1211"/>
      <c r="CH98" s="1211"/>
      <c r="CI98" s="1211"/>
      <c r="CJ98" s="1211"/>
      <c r="CK98" s="1211"/>
      <c r="CL98" s="1211"/>
      <c r="CM98" s="1211"/>
      <c r="CN98" s="1211"/>
      <c r="CO98" s="1211"/>
      <c r="CP98" s="1211"/>
      <c r="CQ98" s="1211"/>
      <c r="CR98" s="1211"/>
      <c r="CS98" s="1211"/>
      <c r="CT98" s="1211"/>
      <c r="CU98" s="1211"/>
      <c r="CV98" s="1211"/>
      <c r="CW98" s="1211"/>
      <c r="CX98" s="1211"/>
      <c r="CY98" s="1211"/>
      <c r="CZ98" s="1211"/>
      <c r="DA98" s="1211"/>
      <c r="DB98" s="1211"/>
      <c r="DC98" s="1211"/>
      <c r="DD98" s="1211"/>
      <c r="DE98" s="1211"/>
      <c r="DF98" s="919"/>
    </row>
    <row r="99" spans="1:110" ht="30" customHeight="1">
      <c r="A99" s="4769"/>
      <c r="B99" s="519"/>
      <c r="C99" s="4784" t="s">
        <v>420</v>
      </c>
      <c r="D99" s="529" t="s">
        <v>436</v>
      </c>
      <c r="E99" s="1421" t="s">
        <v>1680</v>
      </c>
      <c r="F99" s="1565">
        <f>$M$99*H99/$G$99:$G$100</f>
        <v>382.33024960726129</v>
      </c>
      <c r="G99" s="4786">
        <f>SUM(H99:H100)</f>
        <v>2291.6</v>
      </c>
      <c r="H99" s="264">
        <v>812</v>
      </c>
      <c r="I99" s="1260"/>
      <c r="J99" s="1260"/>
      <c r="K99" s="189"/>
      <c r="M99" s="1232">
        <f>DD99-DC99</f>
        <v>1079</v>
      </c>
      <c r="N99" s="347"/>
      <c r="O99" s="347"/>
      <c r="P99" s="347"/>
      <c r="Q99" s="220"/>
      <c r="R99" s="347"/>
      <c r="S99" s="347"/>
      <c r="T99" s="347"/>
      <c r="U99" s="679"/>
      <c r="V99" s="347"/>
      <c r="W99" s="347"/>
      <c r="X99" s="347">
        <v>719</v>
      </c>
      <c r="Y99" s="347">
        <v>2307</v>
      </c>
      <c r="Z99" s="347">
        <v>4501</v>
      </c>
      <c r="AA99" s="347">
        <v>6187</v>
      </c>
      <c r="AB99" s="347">
        <v>6691</v>
      </c>
      <c r="AC99" s="347">
        <v>7075</v>
      </c>
      <c r="AD99" s="679">
        <v>7668</v>
      </c>
      <c r="AE99" s="347">
        <v>8716</v>
      </c>
      <c r="AF99" s="347">
        <v>10539</v>
      </c>
      <c r="AG99" s="347">
        <v>12472</v>
      </c>
      <c r="AH99" s="347">
        <v>14376</v>
      </c>
      <c r="AI99" s="347">
        <v>15192</v>
      </c>
      <c r="AJ99" s="347">
        <v>17744</v>
      </c>
      <c r="AK99" s="347">
        <v>23455</v>
      </c>
      <c r="AL99" s="347">
        <v>30834</v>
      </c>
      <c r="AM99" s="347">
        <v>36727</v>
      </c>
      <c r="AN99" s="347">
        <v>38275</v>
      </c>
      <c r="AO99" s="347">
        <v>38813</v>
      </c>
      <c r="AP99" s="347">
        <v>38964</v>
      </c>
      <c r="AQ99" s="347">
        <v>39118</v>
      </c>
      <c r="AR99" s="347">
        <v>39742</v>
      </c>
      <c r="AS99" s="347">
        <v>39890</v>
      </c>
      <c r="AT99" s="347">
        <v>39890</v>
      </c>
      <c r="AU99" s="347">
        <v>39890</v>
      </c>
      <c r="AV99" s="347">
        <v>41192</v>
      </c>
      <c r="AW99" s="347">
        <v>42036</v>
      </c>
      <c r="AX99" s="1212">
        <v>42986</v>
      </c>
      <c r="AY99" s="1212">
        <v>45159</v>
      </c>
      <c r="AZ99" s="1212">
        <v>46585</v>
      </c>
      <c r="BA99" s="1212">
        <v>47271</v>
      </c>
      <c r="BB99" s="1212">
        <v>47616</v>
      </c>
      <c r="BC99" s="1212">
        <v>48531</v>
      </c>
      <c r="BD99" s="1212">
        <v>50434</v>
      </c>
      <c r="BE99" s="1212">
        <v>52601</v>
      </c>
      <c r="BF99" s="1212">
        <v>54116</v>
      </c>
      <c r="BG99" s="1212">
        <v>54888</v>
      </c>
      <c r="BH99" s="1212">
        <v>55932</v>
      </c>
      <c r="BI99" s="1212">
        <v>59436</v>
      </c>
      <c r="BJ99" s="1212">
        <v>62943</v>
      </c>
      <c r="BK99" s="1212">
        <v>65872</v>
      </c>
      <c r="BL99" s="1212">
        <v>67250</v>
      </c>
      <c r="BM99" s="1212">
        <v>67669</v>
      </c>
      <c r="BN99" s="1212">
        <v>68973</v>
      </c>
      <c r="BO99" s="1212">
        <v>70600</v>
      </c>
      <c r="BP99" s="1212">
        <v>72750</v>
      </c>
      <c r="BQ99" s="1212">
        <v>75332</v>
      </c>
      <c r="BR99" s="1212">
        <v>76821</v>
      </c>
      <c r="BS99" s="1212">
        <v>77714</v>
      </c>
      <c r="BT99" s="1212">
        <v>78107</v>
      </c>
      <c r="BU99" s="1212">
        <v>81471</v>
      </c>
      <c r="BV99" s="1212">
        <v>84322</v>
      </c>
      <c r="BW99" s="1212">
        <v>86263</v>
      </c>
      <c r="BX99" s="1212">
        <v>87115</v>
      </c>
      <c r="BY99" s="1212">
        <v>87279</v>
      </c>
      <c r="BZ99" s="1212">
        <v>88495</v>
      </c>
      <c r="CA99" s="1212">
        <v>90188</v>
      </c>
      <c r="CB99" s="1212">
        <v>92791</v>
      </c>
      <c r="CC99" s="1212">
        <v>95878</v>
      </c>
      <c r="CD99" s="1212">
        <v>97937</v>
      </c>
      <c r="CE99" s="1212">
        <v>98879</v>
      </c>
      <c r="CF99" s="1212">
        <v>100569</v>
      </c>
      <c r="CG99" s="1212">
        <v>103193</v>
      </c>
      <c r="CH99" s="1212">
        <v>106415</v>
      </c>
      <c r="CI99" s="1212">
        <v>108354</v>
      </c>
      <c r="CJ99" s="1212">
        <v>110328</v>
      </c>
      <c r="CK99" s="1212">
        <v>111062</v>
      </c>
      <c r="CL99" s="1212">
        <v>111594</v>
      </c>
      <c r="CM99" s="1212">
        <v>112926</v>
      </c>
      <c r="CN99" s="1212">
        <v>116582</v>
      </c>
      <c r="CO99" s="1212">
        <v>120668</v>
      </c>
      <c r="CP99" s="1212">
        <v>123629</v>
      </c>
      <c r="CQ99" s="1212">
        <v>124323</v>
      </c>
      <c r="CR99" s="1212">
        <v>125230</v>
      </c>
      <c r="CS99" s="1212">
        <v>128955</v>
      </c>
      <c r="CT99" s="1212">
        <v>132914</v>
      </c>
      <c r="CU99" s="1212">
        <v>136153</v>
      </c>
      <c r="CV99" s="1212">
        <v>137696</v>
      </c>
      <c r="CW99" s="1212">
        <v>138701</v>
      </c>
      <c r="CX99" s="1212">
        <v>139303</v>
      </c>
      <c r="CY99" s="1212">
        <v>141040</v>
      </c>
      <c r="CZ99" s="1212">
        <v>145489</v>
      </c>
      <c r="DA99" s="1212">
        <v>149654</v>
      </c>
      <c r="DB99" s="1212">
        <v>152895</v>
      </c>
      <c r="DC99" s="1212">
        <v>153744</v>
      </c>
      <c r="DD99" s="1212">
        <v>154823</v>
      </c>
      <c r="DE99" s="1212">
        <v>159174</v>
      </c>
      <c r="DF99" s="208" t="s">
        <v>468</v>
      </c>
    </row>
    <row r="100" spans="1:110" ht="30" customHeight="1">
      <c r="A100" s="4769"/>
      <c r="B100" s="519"/>
      <c r="C100" s="4785"/>
      <c r="D100" s="303"/>
      <c r="E100" s="1422" t="s">
        <v>2155</v>
      </c>
      <c r="F100" s="3058">
        <f>$M$99*H100/$G$99</f>
        <v>696.66975039273871</v>
      </c>
      <c r="G100" s="4787"/>
      <c r="H100" s="1261">
        <v>1479.6</v>
      </c>
      <c r="I100" s="1261"/>
      <c r="J100" s="1261"/>
      <c r="K100" s="191"/>
      <c r="M100" s="1232"/>
      <c r="N100" s="347"/>
      <c r="O100" s="347"/>
      <c r="P100" s="347"/>
      <c r="Q100" s="220"/>
      <c r="R100" s="347"/>
      <c r="S100" s="347"/>
      <c r="T100" s="347"/>
      <c r="U100" s="679"/>
      <c r="V100" s="347"/>
      <c r="W100" s="347"/>
      <c r="X100" s="347"/>
      <c r="Y100" s="347"/>
      <c r="Z100" s="347"/>
      <c r="AA100" s="347"/>
      <c r="AB100" s="347"/>
      <c r="AC100" s="347"/>
      <c r="AD100" s="679"/>
      <c r="AE100" s="347"/>
      <c r="AF100" s="347"/>
      <c r="AG100" s="347"/>
      <c r="AH100" s="347"/>
      <c r="AI100" s="347"/>
      <c r="AJ100" s="347"/>
      <c r="AK100" s="347"/>
      <c r="AL100" s="346"/>
      <c r="AM100" s="346"/>
      <c r="AN100" s="346"/>
      <c r="AO100" s="346"/>
      <c r="AP100" s="346"/>
      <c r="AQ100" s="346"/>
      <c r="AR100" s="346"/>
      <c r="AS100" s="346"/>
      <c r="AT100" s="346"/>
      <c r="AU100" s="346"/>
      <c r="AV100" s="346"/>
      <c r="AW100" s="346"/>
      <c r="AX100" s="1211"/>
      <c r="AY100" s="1211"/>
      <c r="AZ100" s="1211"/>
      <c r="BA100" s="1211"/>
      <c r="BB100" s="1211"/>
      <c r="BC100" s="1211"/>
      <c r="BD100" s="1211"/>
      <c r="BE100" s="1211"/>
      <c r="BF100" s="1211"/>
      <c r="BG100" s="1211"/>
      <c r="BH100" s="1211"/>
      <c r="BI100" s="1211"/>
      <c r="BJ100" s="1211"/>
      <c r="BK100" s="1211"/>
      <c r="BL100" s="1211"/>
      <c r="BM100" s="1211"/>
      <c r="BN100" s="1211"/>
      <c r="BO100" s="1211"/>
      <c r="BP100" s="1211"/>
      <c r="BQ100" s="1211"/>
      <c r="BR100" s="1211"/>
      <c r="BS100" s="1211"/>
      <c r="BT100" s="1211"/>
      <c r="BU100" s="1211"/>
      <c r="BV100" s="1211"/>
      <c r="BW100" s="1211"/>
      <c r="BX100" s="1211"/>
      <c r="BY100" s="1211"/>
      <c r="BZ100" s="1211"/>
      <c r="CA100" s="1211"/>
      <c r="CB100" s="1211"/>
      <c r="CC100" s="1211"/>
      <c r="CD100" s="1211"/>
      <c r="CE100" s="1211"/>
      <c r="CF100" s="1211"/>
      <c r="CG100" s="1211"/>
      <c r="CH100" s="1211"/>
      <c r="CI100" s="1211"/>
      <c r="CJ100" s="1211"/>
      <c r="CK100" s="1211"/>
      <c r="CL100" s="1211"/>
      <c r="CM100" s="1211"/>
      <c r="CN100" s="1211"/>
      <c r="CO100" s="1211"/>
      <c r="CP100" s="1211"/>
      <c r="CQ100" s="1211"/>
      <c r="CR100" s="1211"/>
      <c r="CS100" s="1211"/>
      <c r="CT100" s="1211"/>
      <c r="CU100" s="1211"/>
      <c r="CV100" s="1211"/>
      <c r="CW100" s="1211"/>
      <c r="CX100" s="1211"/>
      <c r="CY100" s="1211"/>
      <c r="CZ100" s="1211"/>
      <c r="DA100" s="1211"/>
      <c r="DB100" s="1211"/>
      <c r="DC100" s="1211"/>
      <c r="DD100" s="1211"/>
      <c r="DE100" s="1211"/>
      <c r="DF100" s="919"/>
    </row>
    <row r="101" spans="1:110" ht="30" customHeight="1">
      <c r="A101" s="4769"/>
      <c r="B101" s="519"/>
      <c r="C101" s="2577" t="s">
        <v>1700</v>
      </c>
      <c r="D101" s="2565" t="s">
        <v>2329</v>
      </c>
      <c r="E101" s="2578" t="s">
        <v>2327</v>
      </c>
      <c r="F101" s="2579">
        <f>M101</f>
        <v>61</v>
      </c>
      <c r="G101" s="2580"/>
      <c r="H101" s="2581"/>
      <c r="I101" s="2581"/>
      <c r="J101" s="2581"/>
      <c r="K101" s="2582"/>
      <c r="L101" s="2583"/>
      <c r="M101" s="1232">
        <f t="shared" ref="M101" si="13">DD101-DC101</f>
        <v>61</v>
      </c>
      <c r="N101" s="2584"/>
      <c r="O101" s="2584"/>
      <c r="P101" s="2584"/>
      <c r="Q101" s="2585"/>
      <c r="R101" s="2584"/>
      <c r="S101" s="2584"/>
      <c r="T101" s="2584"/>
      <c r="U101" s="2586"/>
      <c r="V101" s="2584"/>
      <c r="W101" s="2584"/>
      <c r="X101" s="2584"/>
      <c r="Y101" s="2584"/>
      <c r="Z101" s="2584"/>
      <c r="AA101" s="2584"/>
      <c r="AB101" s="2584"/>
      <c r="AC101" s="2584"/>
      <c r="AD101" s="2586"/>
      <c r="AE101" s="2584"/>
      <c r="AF101" s="2584"/>
      <c r="AG101" s="2584"/>
      <c r="AH101" s="2584"/>
      <c r="AI101" s="2584"/>
      <c r="AJ101" s="2584"/>
      <c r="AK101" s="2584"/>
      <c r="AL101" s="2584"/>
      <c r="AM101" s="2584"/>
      <c r="AN101" s="2584"/>
      <c r="AO101" s="2584"/>
      <c r="AP101" s="2584"/>
      <c r="AQ101" s="2584"/>
      <c r="AR101" s="2584"/>
      <c r="AS101" s="2584"/>
      <c r="AT101" s="2584"/>
      <c r="AU101" s="2584"/>
      <c r="AV101" s="2584"/>
      <c r="AW101" s="2584"/>
      <c r="AX101" s="2587"/>
      <c r="AY101" s="2587"/>
      <c r="AZ101" s="2587"/>
      <c r="BA101" s="2587"/>
      <c r="BB101" s="2587"/>
      <c r="BC101" s="2587"/>
      <c r="BD101" s="2587"/>
      <c r="BE101" s="2587"/>
      <c r="BF101" s="2587"/>
      <c r="BG101" s="2587"/>
      <c r="BH101" s="2587"/>
      <c r="BI101" s="2587"/>
      <c r="BJ101" s="2587"/>
      <c r="BK101" s="2587"/>
      <c r="BL101" s="2587"/>
      <c r="BM101" s="2587"/>
      <c r="BN101" s="2587"/>
      <c r="BO101" s="2587"/>
      <c r="BP101" s="2587"/>
      <c r="BQ101" s="2587"/>
      <c r="BR101" s="2587"/>
      <c r="BS101" s="2587"/>
      <c r="BT101" s="2587">
        <v>28</v>
      </c>
      <c r="BU101" s="2587">
        <v>86</v>
      </c>
      <c r="BV101" s="2587">
        <v>147</v>
      </c>
      <c r="BW101" s="2587">
        <v>203</v>
      </c>
      <c r="BX101" s="2587">
        <v>270</v>
      </c>
      <c r="BY101" s="2587">
        <v>321</v>
      </c>
      <c r="BZ101" s="2587">
        <v>510</v>
      </c>
      <c r="CA101" s="2587">
        <v>1458</v>
      </c>
      <c r="CB101" s="2587">
        <v>3688</v>
      </c>
      <c r="CC101" s="2587">
        <v>6653</v>
      </c>
      <c r="CD101" s="2587">
        <v>8258</v>
      </c>
      <c r="CE101" s="2587">
        <v>8534</v>
      </c>
      <c r="CF101" s="2587">
        <v>8584</v>
      </c>
      <c r="CG101" s="2587">
        <v>8642</v>
      </c>
      <c r="CH101" s="2587">
        <v>8710</v>
      </c>
      <c r="CI101" s="2587">
        <v>8766</v>
      </c>
      <c r="CJ101" s="2587">
        <v>8827</v>
      </c>
      <c r="CK101" s="2587">
        <v>8886</v>
      </c>
      <c r="CL101" s="2587">
        <v>8923</v>
      </c>
      <c r="CM101" s="2587">
        <v>9196</v>
      </c>
      <c r="CN101" s="2587">
        <v>11200</v>
      </c>
      <c r="CO101" s="2587">
        <v>13762</v>
      </c>
      <c r="CP101" s="2587">
        <v>15242</v>
      </c>
      <c r="CQ101" s="2587">
        <v>15490</v>
      </c>
      <c r="CR101" s="2587">
        <v>15543</v>
      </c>
      <c r="CS101" s="2587">
        <v>15607</v>
      </c>
      <c r="CT101" s="2587">
        <v>15669</v>
      </c>
      <c r="CU101" s="2587">
        <v>15723</v>
      </c>
      <c r="CV101" s="2587">
        <v>15780</v>
      </c>
      <c r="CW101" s="2587">
        <v>15844</v>
      </c>
      <c r="CX101" s="2587">
        <v>15885</v>
      </c>
      <c r="CY101" s="2587">
        <v>16000</v>
      </c>
      <c r="CZ101" s="2587">
        <v>17446</v>
      </c>
      <c r="DA101" s="2587">
        <v>19540</v>
      </c>
      <c r="DB101" s="2587">
        <v>21097</v>
      </c>
      <c r="DC101" s="2587">
        <v>21506</v>
      </c>
      <c r="DD101" s="2587">
        <v>21567</v>
      </c>
      <c r="DE101" s="2587">
        <v>21631</v>
      </c>
      <c r="DF101" s="2588" t="s">
        <v>2328</v>
      </c>
    </row>
    <row r="102" spans="1:110" ht="30" customHeight="1">
      <c r="A102" s="4769"/>
      <c r="B102" s="519"/>
      <c r="C102" s="866" t="s">
        <v>1700</v>
      </c>
      <c r="D102" s="167" t="s">
        <v>1699</v>
      </c>
      <c r="E102" s="866" t="s">
        <v>1701</v>
      </c>
      <c r="F102" s="950">
        <f>M102</f>
        <v>3136</v>
      </c>
      <c r="G102" s="1984"/>
      <c r="H102" s="1342"/>
      <c r="I102" s="1342"/>
      <c r="J102" s="1342"/>
      <c r="K102" s="208"/>
      <c r="M102" s="1232">
        <f t="shared" ref="M102:M103" si="14">DE102-DD102</f>
        <v>3136</v>
      </c>
      <c r="N102" s="700"/>
      <c r="O102" s="700"/>
      <c r="P102" s="700"/>
      <c r="Q102" s="1343"/>
      <c r="R102" s="700"/>
      <c r="S102" s="700"/>
      <c r="T102" s="700"/>
      <c r="U102" s="699"/>
      <c r="V102" s="700"/>
      <c r="W102" s="700"/>
      <c r="X102" s="700"/>
      <c r="Y102" s="700"/>
      <c r="Z102" s="700"/>
      <c r="AA102" s="700"/>
      <c r="AB102" s="700"/>
      <c r="AC102" s="700"/>
      <c r="AD102" s="699"/>
      <c r="AE102" s="700"/>
      <c r="AF102" s="700"/>
      <c r="AG102" s="700"/>
      <c r="AH102" s="700"/>
      <c r="AI102" s="700"/>
      <c r="AJ102" s="700"/>
      <c r="AK102" s="700"/>
      <c r="AL102" s="700"/>
      <c r="AM102" s="700"/>
      <c r="AN102" s="700"/>
      <c r="AO102" s="700"/>
      <c r="AP102" s="700"/>
      <c r="AQ102" s="700"/>
      <c r="AR102" s="700"/>
      <c r="AS102" s="700"/>
      <c r="AT102" s="700"/>
      <c r="AU102" s="700"/>
      <c r="AV102" s="700">
        <v>19807</v>
      </c>
      <c r="AW102" s="700">
        <v>21659</v>
      </c>
      <c r="AX102" s="1213">
        <v>24420</v>
      </c>
      <c r="AY102" s="1213">
        <v>26447</v>
      </c>
      <c r="AZ102" s="1213">
        <v>27706</v>
      </c>
      <c r="BA102" s="1213">
        <v>27962</v>
      </c>
      <c r="BB102" s="1213">
        <v>28267</v>
      </c>
      <c r="BC102" s="1213">
        <v>29414</v>
      </c>
      <c r="BD102" s="1213">
        <v>31799</v>
      </c>
      <c r="BE102" s="1213">
        <v>33407</v>
      </c>
      <c r="BF102" s="1213">
        <v>34878</v>
      </c>
      <c r="BG102" s="1213">
        <v>35673</v>
      </c>
      <c r="BH102" s="1213">
        <v>36378</v>
      </c>
      <c r="BI102" s="1213">
        <v>38841</v>
      </c>
      <c r="BJ102" s="1213">
        <v>42029</v>
      </c>
      <c r="BK102" s="1213">
        <v>45082</v>
      </c>
      <c r="BL102" s="1213">
        <v>46143</v>
      </c>
      <c r="BM102" s="1213">
        <v>46249</v>
      </c>
      <c r="BN102" s="1213">
        <v>46322</v>
      </c>
      <c r="BO102" s="1213">
        <v>47130</v>
      </c>
      <c r="BP102" s="1213">
        <v>47988</v>
      </c>
      <c r="BQ102" s="1213">
        <v>49529</v>
      </c>
      <c r="BR102" s="1213">
        <v>50273</v>
      </c>
      <c r="BS102" s="1213">
        <v>50442</v>
      </c>
      <c r="BT102" s="1213">
        <v>50771</v>
      </c>
      <c r="BU102" s="1213">
        <v>53359</v>
      </c>
      <c r="BV102" s="1213">
        <v>56139</v>
      </c>
      <c r="BW102" s="1213">
        <v>57832</v>
      </c>
      <c r="BX102" s="1213">
        <v>58679</v>
      </c>
      <c r="BY102" s="1213">
        <v>58711</v>
      </c>
      <c r="BZ102" s="1213">
        <v>59274</v>
      </c>
      <c r="CA102" s="1213">
        <v>60106</v>
      </c>
      <c r="CB102" s="1213">
        <v>61010</v>
      </c>
      <c r="CC102" s="1213">
        <v>61836</v>
      </c>
      <c r="CD102" s="1213">
        <v>62281</v>
      </c>
      <c r="CE102" s="1213">
        <v>62382</v>
      </c>
      <c r="CF102" s="1213">
        <v>62927</v>
      </c>
      <c r="CG102" s="1213">
        <v>64639</v>
      </c>
      <c r="CH102" s="1213">
        <v>66841</v>
      </c>
      <c r="CI102" s="1213">
        <v>67875</v>
      </c>
      <c r="CJ102" s="1213">
        <v>68484</v>
      </c>
      <c r="CK102" s="1213">
        <v>68529</v>
      </c>
      <c r="CL102" s="1213">
        <v>68803</v>
      </c>
      <c r="CM102" s="1213">
        <v>69654</v>
      </c>
      <c r="CN102" s="1213">
        <v>70696</v>
      </c>
      <c r="CO102" s="1213">
        <v>71557</v>
      </c>
      <c r="CP102" s="1213">
        <v>72203</v>
      </c>
      <c r="CQ102" s="1213">
        <v>72341</v>
      </c>
      <c r="CR102" s="1213">
        <v>73167</v>
      </c>
      <c r="CS102" s="1213">
        <v>76586</v>
      </c>
      <c r="CT102" s="1213">
        <v>80113</v>
      </c>
      <c r="CU102" s="1213">
        <v>83494</v>
      </c>
      <c r="CV102" s="1213">
        <v>84964</v>
      </c>
      <c r="CW102" s="1213">
        <v>86194</v>
      </c>
      <c r="CX102" s="1213">
        <v>86509</v>
      </c>
      <c r="CY102" s="1213">
        <v>87357</v>
      </c>
      <c r="CZ102" s="1213">
        <v>88661</v>
      </c>
      <c r="DA102" s="1213">
        <v>89653</v>
      </c>
      <c r="DB102" s="1213">
        <v>90434</v>
      </c>
      <c r="DC102" s="1213">
        <v>90686</v>
      </c>
      <c r="DD102" s="1213">
        <v>91543</v>
      </c>
      <c r="DE102" s="1213">
        <v>94679</v>
      </c>
      <c r="DF102" s="920">
        <v>903846</v>
      </c>
    </row>
    <row r="103" spans="1:110" ht="30" customHeight="1">
      <c r="A103" s="4769"/>
      <c r="B103" s="519"/>
      <c r="C103" s="522" t="s">
        <v>432</v>
      </c>
      <c r="D103" s="530" t="s">
        <v>437</v>
      </c>
      <c r="E103" s="771" t="s">
        <v>1321</v>
      </c>
      <c r="F103" s="551">
        <f>$M$103*H103/$G$103</f>
        <v>67.176894404764383</v>
      </c>
      <c r="G103" s="4749">
        <f>SUM(H103:H105)</f>
        <v>480.23</v>
      </c>
      <c r="H103" s="1096">
        <v>18.68</v>
      </c>
      <c r="I103" s="1096"/>
      <c r="J103" s="1096"/>
      <c r="K103" s="196"/>
      <c r="M103" s="1232">
        <f t="shared" si="14"/>
        <v>1727</v>
      </c>
      <c r="N103" s="679">
        <v>27556</v>
      </c>
      <c r="O103" s="347">
        <v>33736</v>
      </c>
      <c r="P103" s="347">
        <v>37592</v>
      </c>
      <c r="Q103" s="220">
        <v>39221</v>
      </c>
      <c r="R103" s="347">
        <v>39794</v>
      </c>
      <c r="S103" s="347">
        <v>40665</v>
      </c>
      <c r="T103" s="347">
        <v>42980</v>
      </c>
      <c r="U103" s="679">
        <v>45163</v>
      </c>
      <c r="V103" s="347">
        <v>45954</v>
      </c>
      <c r="W103" s="347">
        <v>46222</v>
      </c>
      <c r="X103" s="347">
        <v>48012</v>
      </c>
      <c r="Y103" s="347">
        <v>49852</v>
      </c>
      <c r="Z103" s="347">
        <v>52528</v>
      </c>
      <c r="AA103" s="347">
        <v>54234</v>
      </c>
      <c r="AB103" s="347">
        <v>55373</v>
      </c>
      <c r="AC103" s="347">
        <v>56360</v>
      </c>
      <c r="AD103" s="679">
        <v>56526</v>
      </c>
      <c r="AE103" s="347">
        <v>57366</v>
      </c>
      <c r="AF103" s="347">
        <v>62999</v>
      </c>
      <c r="AG103" s="347">
        <v>70743</v>
      </c>
      <c r="AH103" s="347">
        <v>75101</v>
      </c>
      <c r="AI103" s="347">
        <v>76729</v>
      </c>
      <c r="AJ103" s="347">
        <v>77894</v>
      </c>
      <c r="AK103" s="347">
        <v>81382</v>
      </c>
      <c r="AL103" s="347">
        <v>85845</v>
      </c>
      <c r="AM103" s="347">
        <v>87744</v>
      </c>
      <c r="AN103" s="347">
        <v>88362</v>
      </c>
      <c r="AO103" s="347">
        <v>88944</v>
      </c>
      <c r="AP103" s="347">
        <v>89674</v>
      </c>
      <c r="AQ103" s="347">
        <v>92980</v>
      </c>
      <c r="AR103" s="347">
        <v>97047</v>
      </c>
      <c r="AS103" s="347">
        <v>103749</v>
      </c>
      <c r="AT103" s="347">
        <v>106886</v>
      </c>
      <c r="AU103" s="347">
        <v>108035</v>
      </c>
      <c r="AV103" s="347">
        <v>108618</v>
      </c>
      <c r="AW103" s="347">
        <v>111811</v>
      </c>
      <c r="AX103" s="1212">
        <v>116119</v>
      </c>
      <c r="AY103" s="1212">
        <v>118585</v>
      </c>
      <c r="AZ103" s="1212">
        <v>119302</v>
      </c>
      <c r="BA103" s="1212">
        <v>119674</v>
      </c>
      <c r="BB103" s="1212">
        <v>120456</v>
      </c>
      <c r="BC103" s="1212">
        <v>123781</v>
      </c>
      <c r="BD103" s="1212">
        <v>131378</v>
      </c>
      <c r="BE103" s="1212">
        <v>138581</v>
      </c>
      <c r="BF103" s="1212">
        <v>143547</v>
      </c>
      <c r="BG103" s="1212">
        <v>145618</v>
      </c>
      <c r="BH103" s="1212">
        <v>147007</v>
      </c>
      <c r="BI103" s="1212">
        <v>150173</v>
      </c>
      <c r="BJ103" s="1212">
        <v>153585</v>
      </c>
      <c r="BK103" s="1212">
        <v>156637</v>
      </c>
      <c r="BL103" s="1212">
        <v>157797</v>
      </c>
      <c r="BM103" s="1212">
        <v>158389</v>
      </c>
      <c r="BN103" s="1212">
        <v>159409</v>
      </c>
      <c r="BO103" s="1212">
        <v>163174</v>
      </c>
      <c r="BP103" s="1212">
        <v>170159</v>
      </c>
      <c r="BQ103" s="1212">
        <v>177547</v>
      </c>
      <c r="BR103" s="1212">
        <v>180968</v>
      </c>
      <c r="BS103" s="1212">
        <v>182270</v>
      </c>
      <c r="BT103" s="1212">
        <v>182778</v>
      </c>
      <c r="BU103" s="1212">
        <v>189128</v>
      </c>
      <c r="BV103" s="1212">
        <v>196193</v>
      </c>
      <c r="BW103" s="1212">
        <v>201423</v>
      </c>
      <c r="BX103" s="1212">
        <v>204350</v>
      </c>
      <c r="BY103" s="1212">
        <v>204758</v>
      </c>
      <c r="BZ103" s="1212">
        <v>205999</v>
      </c>
      <c r="CA103" s="1212">
        <v>208172</v>
      </c>
      <c r="CB103" s="1212">
        <v>211514</v>
      </c>
      <c r="CC103" s="1212">
        <v>216687</v>
      </c>
      <c r="CD103" s="1212">
        <v>219868</v>
      </c>
      <c r="CE103" s="1212">
        <v>220926</v>
      </c>
      <c r="CF103" s="1212">
        <v>221402</v>
      </c>
      <c r="CG103" s="1212">
        <v>225174</v>
      </c>
      <c r="CH103" s="1212">
        <v>230221</v>
      </c>
      <c r="CI103" s="1212">
        <v>232613</v>
      </c>
      <c r="CJ103" s="1212">
        <v>234887</v>
      </c>
      <c r="CK103" s="1212">
        <v>235250</v>
      </c>
      <c r="CL103" s="1212">
        <v>235979</v>
      </c>
      <c r="CM103" s="1212">
        <v>238683</v>
      </c>
      <c r="CN103" s="1212">
        <v>246171</v>
      </c>
      <c r="CO103" s="1212">
        <v>253912</v>
      </c>
      <c r="CP103" s="1212">
        <v>259065</v>
      </c>
      <c r="CQ103" s="1212">
        <v>260370</v>
      </c>
      <c r="CR103" s="1212">
        <v>261017</v>
      </c>
      <c r="CS103" s="1212">
        <v>265431</v>
      </c>
      <c r="CT103" s="1212">
        <v>270385</v>
      </c>
      <c r="CU103" s="1212">
        <v>275402</v>
      </c>
      <c r="CV103" s="1212">
        <v>277562</v>
      </c>
      <c r="CW103" s="1212">
        <v>278537</v>
      </c>
      <c r="CX103" s="1212">
        <v>279163</v>
      </c>
      <c r="CY103" s="1212">
        <v>281971</v>
      </c>
      <c r="CZ103" s="1212">
        <v>287627</v>
      </c>
      <c r="DA103" s="1212">
        <v>293149</v>
      </c>
      <c r="DB103" s="1212">
        <v>297252</v>
      </c>
      <c r="DC103" s="1212">
        <v>298356</v>
      </c>
      <c r="DD103" s="1212">
        <v>298744</v>
      </c>
      <c r="DE103" s="1212">
        <v>300471</v>
      </c>
      <c r="DF103" s="208" t="s">
        <v>480</v>
      </c>
    </row>
    <row r="104" spans="1:110" ht="30" customHeight="1">
      <c r="A104" s="4769"/>
      <c r="B104" s="516"/>
      <c r="C104" s="522"/>
      <c r="D104" s="530"/>
      <c r="E104" s="3340" t="s">
        <v>3020</v>
      </c>
      <c r="F104" s="754">
        <f>$M$103*H104/$G$103</f>
        <v>580.35370551610686</v>
      </c>
      <c r="G104" s="4734"/>
      <c r="H104" s="265">
        <v>161.38</v>
      </c>
      <c r="I104" s="265"/>
      <c r="J104" s="265"/>
      <c r="K104" s="190"/>
      <c r="M104" s="1232"/>
      <c r="N104" s="345"/>
      <c r="O104" s="346"/>
      <c r="P104" s="346"/>
      <c r="Q104" s="346"/>
      <c r="R104" s="346"/>
      <c r="S104" s="346"/>
      <c r="T104" s="346"/>
      <c r="U104" s="345"/>
      <c r="V104" s="346"/>
      <c r="W104" s="346"/>
      <c r="X104" s="346"/>
      <c r="Y104" s="346"/>
      <c r="Z104" s="346"/>
      <c r="AA104" s="346"/>
      <c r="AB104" s="346"/>
      <c r="AC104" s="698"/>
      <c r="AD104" s="695"/>
      <c r="AE104" s="698"/>
      <c r="AF104" s="346"/>
      <c r="AG104" s="346"/>
      <c r="AH104" s="346"/>
      <c r="AI104" s="346"/>
      <c r="AJ104" s="346"/>
      <c r="AK104" s="346"/>
      <c r="AL104" s="346"/>
      <c r="AM104" s="346"/>
      <c r="AN104" s="346"/>
      <c r="AO104" s="346"/>
      <c r="AP104" s="346"/>
      <c r="AQ104" s="346"/>
      <c r="AR104" s="346"/>
      <c r="AS104" s="346"/>
      <c r="AT104" s="346"/>
      <c r="AU104" s="346"/>
      <c r="AV104" s="346"/>
      <c r="AW104" s="346"/>
      <c r="AX104" s="1211"/>
      <c r="AY104" s="1211"/>
      <c r="AZ104" s="1211"/>
      <c r="BA104" s="1211"/>
      <c r="BB104" s="1211"/>
      <c r="BC104" s="1211"/>
      <c r="BD104" s="1211"/>
      <c r="BE104" s="1211"/>
      <c r="BF104" s="1211"/>
      <c r="BG104" s="1211"/>
      <c r="BH104" s="1211"/>
      <c r="BI104" s="1211"/>
      <c r="BJ104" s="1211"/>
      <c r="BK104" s="1211"/>
      <c r="BL104" s="1211"/>
      <c r="BM104" s="1211"/>
      <c r="BN104" s="1211"/>
      <c r="BO104" s="1211"/>
      <c r="BP104" s="1211"/>
      <c r="BQ104" s="1211"/>
      <c r="BR104" s="1211"/>
      <c r="BS104" s="1211"/>
      <c r="BT104" s="1211"/>
      <c r="BU104" s="1211"/>
      <c r="BV104" s="1211"/>
      <c r="BW104" s="1211"/>
      <c r="BX104" s="1211"/>
      <c r="BY104" s="1211"/>
      <c r="BZ104" s="1211"/>
      <c r="CA104" s="1211"/>
      <c r="CB104" s="1211"/>
      <c r="CC104" s="1211"/>
      <c r="CD104" s="1211"/>
      <c r="CE104" s="1211"/>
      <c r="CF104" s="1211"/>
      <c r="CG104" s="1211"/>
      <c r="CH104" s="1211"/>
      <c r="CI104" s="1211"/>
      <c r="CJ104" s="1211"/>
      <c r="CK104" s="1211"/>
      <c r="CL104" s="1211"/>
      <c r="CM104" s="1211"/>
      <c r="CN104" s="1211"/>
      <c r="CO104" s="1211"/>
      <c r="CP104" s="1211"/>
      <c r="CQ104" s="1211"/>
      <c r="CR104" s="1211"/>
      <c r="CS104" s="1211"/>
      <c r="CT104" s="1211"/>
      <c r="CU104" s="1211"/>
      <c r="CV104" s="1211"/>
      <c r="CW104" s="1211"/>
      <c r="CX104" s="1211"/>
      <c r="CY104" s="1211"/>
      <c r="CZ104" s="1211"/>
      <c r="DA104" s="1211"/>
      <c r="DB104" s="1211"/>
      <c r="DC104" s="1211"/>
      <c r="DD104" s="1211"/>
      <c r="DE104" s="1211"/>
      <c r="DF104" s="919"/>
    </row>
    <row r="105" spans="1:110" ht="30" customHeight="1">
      <c r="A105" s="4769"/>
      <c r="B105" s="516"/>
      <c r="C105" s="522"/>
      <c r="D105" s="530"/>
      <c r="E105" s="929" t="s">
        <v>1288</v>
      </c>
      <c r="F105" s="774">
        <f>$M$103*H105/$G$103</f>
        <v>1079.4694000791287</v>
      </c>
      <c r="G105" s="4750"/>
      <c r="H105" s="269">
        <v>300.17</v>
      </c>
      <c r="I105" s="269"/>
      <c r="J105" s="269"/>
      <c r="K105" s="930"/>
      <c r="M105" s="1232"/>
      <c r="N105" s="345"/>
      <c r="O105" s="346"/>
      <c r="P105" s="346"/>
      <c r="Q105" s="346"/>
      <c r="R105" s="346"/>
      <c r="S105" s="346"/>
      <c r="T105" s="346"/>
      <c r="U105" s="345"/>
      <c r="V105" s="346"/>
      <c r="W105" s="346"/>
      <c r="X105" s="346"/>
      <c r="Y105" s="346"/>
      <c r="Z105" s="346"/>
      <c r="AA105" s="346"/>
      <c r="AB105" s="346"/>
      <c r="AC105" s="698"/>
      <c r="AD105" s="695"/>
      <c r="AE105" s="698"/>
      <c r="AF105" s="346"/>
      <c r="AG105" s="346"/>
      <c r="AH105" s="346"/>
      <c r="AI105" s="346"/>
      <c r="AJ105" s="346"/>
      <c r="AK105" s="346"/>
      <c r="AL105" s="346"/>
      <c r="AM105" s="346"/>
      <c r="AN105" s="346"/>
      <c r="AO105" s="346"/>
      <c r="AP105" s="346"/>
      <c r="AQ105" s="346"/>
      <c r="AR105" s="346"/>
      <c r="AS105" s="346"/>
      <c r="AT105" s="346"/>
      <c r="AU105" s="346"/>
      <c r="AV105" s="346"/>
      <c r="AW105" s="346"/>
      <c r="AX105" s="1211"/>
      <c r="AY105" s="1211"/>
      <c r="AZ105" s="1211"/>
      <c r="BA105" s="1211"/>
      <c r="BB105" s="1211"/>
      <c r="BC105" s="1211"/>
      <c r="BD105" s="1211"/>
      <c r="BE105" s="1211"/>
      <c r="BF105" s="1211"/>
      <c r="BG105" s="1211"/>
      <c r="BH105" s="1211"/>
      <c r="BI105" s="1211"/>
      <c r="BJ105" s="1211"/>
      <c r="BK105" s="1211"/>
      <c r="BL105" s="1211"/>
      <c r="BM105" s="1211"/>
      <c r="BN105" s="1211"/>
      <c r="BO105" s="1211"/>
      <c r="BP105" s="1211"/>
      <c r="BQ105" s="1211"/>
      <c r="BR105" s="1211"/>
      <c r="BS105" s="1211"/>
      <c r="BT105" s="1211"/>
      <c r="BU105" s="1211"/>
      <c r="BV105" s="1211"/>
      <c r="BW105" s="1211"/>
      <c r="BX105" s="1211"/>
      <c r="BY105" s="1211"/>
      <c r="BZ105" s="1211"/>
      <c r="CA105" s="1211"/>
      <c r="CB105" s="1211"/>
      <c r="CC105" s="1211"/>
      <c r="CD105" s="1211"/>
      <c r="CE105" s="1211"/>
      <c r="CF105" s="1211"/>
      <c r="CG105" s="1211"/>
      <c r="CH105" s="1211"/>
      <c r="CI105" s="1211"/>
      <c r="CJ105" s="1211"/>
      <c r="CK105" s="1211"/>
      <c r="CL105" s="1211"/>
      <c r="CM105" s="1211"/>
      <c r="CN105" s="1211"/>
      <c r="CO105" s="1211"/>
      <c r="CP105" s="1211"/>
      <c r="CQ105" s="1211"/>
      <c r="CR105" s="1211"/>
      <c r="CS105" s="1211"/>
      <c r="CT105" s="1211"/>
      <c r="CU105" s="1211"/>
      <c r="CV105" s="1211"/>
      <c r="CW105" s="1211"/>
      <c r="CX105" s="1211"/>
      <c r="CY105" s="1211"/>
      <c r="CZ105" s="1211"/>
      <c r="DA105" s="1211"/>
      <c r="DB105" s="1211"/>
      <c r="DC105" s="1211"/>
      <c r="DD105" s="1211"/>
      <c r="DE105" s="1211"/>
      <c r="DF105" s="919"/>
    </row>
    <row r="106" spans="1:110" ht="30" customHeight="1">
      <c r="A106" s="4769"/>
      <c r="B106" s="519"/>
      <c r="C106" s="521" t="s">
        <v>413</v>
      </c>
      <c r="D106" s="529" t="s">
        <v>399</v>
      </c>
      <c r="E106" s="1259" t="s">
        <v>2303</v>
      </c>
      <c r="F106" s="2559">
        <f>$M$106*H106/$G$106</f>
        <v>2.6363879479408094</v>
      </c>
      <c r="G106" s="4739">
        <f>SUM(H106:H108)</f>
        <v>448.72</v>
      </c>
      <c r="H106" s="264">
        <v>1.75</v>
      </c>
      <c r="I106" s="264"/>
      <c r="J106" s="264"/>
      <c r="K106" s="189"/>
      <c r="M106" s="1232">
        <f>DE106-DD106</f>
        <v>676</v>
      </c>
      <c r="N106" s="347">
        <v>12858</v>
      </c>
      <c r="O106" s="347">
        <v>13696</v>
      </c>
      <c r="P106" s="347">
        <v>13853</v>
      </c>
      <c r="Q106" s="220">
        <v>13968</v>
      </c>
      <c r="R106" s="347">
        <v>14085</v>
      </c>
      <c r="S106" s="347">
        <v>16014</v>
      </c>
      <c r="T106" s="347">
        <v>18303</v>
      </c>
      <c r="U106" s="679">
        <v>21906</v>
      </c>
      <c r="V106" s="347">
        <v>24091</v>
      </c>
      <c r="W106" s="347">
        <v>24987</v>
      </c>
      <c r="X106" s="347">
        <v>25184</v>
      </c>
      <c r="Y106" s="347">
        <v>25773</v>
      </c>
      <c r="Z106" s="347">
        <v>26645</v>
      </c>
      <c r="AA106" s="347">
        <v>26886</v>
      </c>
      <c r="AB106" s="347">
        <v>26990</v>
      </c>
      <c r="AC106" s="347">
        <v>27114</v>
      </c>
      <c r="AD106" s="679">
        <v>27239</v>
      </c>
      <c r="AE106" s="347">
        <v>27435</v>
      </c>
      <c r="AF106" s="347">
        <v>27916</v>
      </c>
      <c r="AG106" s="347">
        <v>28634</v>
      </c>
      <c r="AH106" s="347">
        <v>28944</v>
      </c>
      <c r="AI106" s="347">
        <v>29102</v>
      </c>
      <c r="AJ106" s="347">
        <v>29207</v>
      </c>
      <c r="AK106" s="347">
        <v>29325</v>
      </c>
      <c r="AL106" s="347">
        <v>29686</v>
      </c>
      <c r="AM106" s="347">
        <v>29991</v>
      </c>
      <c r="AN106" s="347">
        <v>30116</v>
      </c>
      <c r="AO106" s="347">
        <v>30226</v>
      </c>
      <c r="AP106" s="347">
        <v>31052</v>
      </c>
      <c r="AQ106" s="347">
        <v>33594</v>
      </c>
      <c r="AR106" s="347">
        <v>36314</v>
      </c>
      <c r="AS106" s="347">
        <v>39485</v>
      </c>
      <c r="AT106" s="347">
        <v>41459</v>
      </c>
      <c r="AU106" s="347">
        <v>42296</v>
      </c>
      <c r="AV106" s="347">
        <v>42464</v>
      </c>
      <c r="AW106" s="347">
        <v>43670</v>
      </c>
      <c r="AX106" s="1212">
        <v>45545</v>
      </c>
      <c r="AY106" s="1212">
        <v>46871</v>
      </c>
      <c r="AZ106" s="1212">
        <v>47404</v>
      </c>
      <c r="BA106" s="1212">
        <v>47570</v>
      </c>
      <c r="BB106" s="1212">
        <v>47855</v>
      </c>
      <c r="BC106" s="1212">
        <v>48754</v>
      </c>
      <c r="BD106" s="1212">
        <v>51980</v>
      </c>
      <c r="BE106" s="1212">
        <v>55117</v>
      </c>
      <c r="BF106" s="1212">
        <v>57245</v>
      </c>
      <c r="BG106" s="1212">
        <v>58336</v>
      </c>
      <c r="BH106" s="1212">
        <v>58601</v>
      </c>
      <c r="BI106" s="1212">
        <v>58867</v>
      </c>
      <c r="BJ106" s="1212">
        <v>60046</v>
      </c>
      <c r="BK106" s="1212">
        <v>61176</v>
      </c>
      <c r="BL106" s="1212">
        <v>61847</v>
      </c>
      <c r="BM106" s="1212">
        <v>62197</v>
      </c>
      <c r="BN106" s="1212">
        <v>63163</v>
      </c>
      <c r="BO106" s="1212">
        <v>65106</v>
      </c>
      <c r="BP106" s="1212">
        <v>67229</v>
      </c>
      <c r="BQ106" s="1212">
        <v>69423</v>
      </c>
      <c r="BR106" s="1212">
        <v>70139</v>
      </c>
      <c r="BS106" s="1212">
        <v>70355</v>
      </c>
      <c r="BT106" s="1212">
        <v>70685</v>
      </c>
      <c r="BU106" s="1212">
        <v>72466</v>
      </c>
      <c r="BV106" s="1212">
        <v>74933</v>
      </c>
      <c r="BW106" s="1212">
        <v>76142</v>
      </c>
      <c r="BX106" s="1212">
        <v>76431</v>
      </c>
      <c r="BY106" s="1212">
        <v>76537</v>
      </c>
      <c r="BZ106" s="1212">
        <v>76977</v>
      </c>
      <c r="CA106" s="1212">
        <v>77967</v>
      </c>
      <c r="CB106" s="1212">
        <v>80330</v>
      </c>
      <c r="CC106" s="1212">
        <v>82787</v>
      </c>
      <c r="CD106" s="1212">
        <v>84279</v>
      </c>
      <c r="CE106" s="1212">
        <v>84931</v>
      </c>
      <c r="CF106" s="1212">
        <v>85202</v>
      </c>
      <c r="CG106" s="1212">
        <v>85644</v>
      </c>
      <c r="CH106" s="1212">
        <v>86762</v>
      </c>
      <c r="CI106" s="1212">
        <v>87552</v>
      </c>
      <c r="CJ106" s="1212">
        <v>88042</v>
      </c>
      <c r="CK106" s="1212">
        <v>88408</v>
      </c>
      <c r="CL106" s="1212">
        <v>89130</v>
      </c>
      <c r="CM106" s="1212">
        <v>90664</v>
      </c>
      <c r="CN106" s="1212">
        <v>93344</v>
      </c>
      <c r="CO106" s="1212">
        <v>96104</v>
      </c>
      <c r="CP106" s="1212">
        <v>98430</v>
      </c>
      <c r="CQ106" s="1212">
        <v>101029</v>
      </c>
      <c r="CR106" s="1212">
        <v>102038</v>
      </c>
      <c r="CS106" s="1212">
        <v>102695</v>
      </c>
      <c r="CT106" s="1212">
        <v>104101</v>
      </c>
      <c r="CU106" s="1212">
        <v>105875</v>
      </c>
      <c r="CV106" s="1212">
        <v>106689</v>
      </c>
      <c r="CW106" s="1212">
        <v>106919</v>
      </c>
      <c r="CX106" s="1212">
        <v>107444</v>
      </c>
      <c r="CY106" s="1212">
        <v>109012</v>
      </c>
      <c r="CZ106" s="1212">
        <v>111921</v>
      </c>
      <c r="DA106" s="1212">
        <v>115086</v>
      </c>
      <c r="DB106" s="1212">
        <v>118254</v>
      </c>
      <c r="DC106" s="1212">
        <v>119847</v>
      </c>
      <c r="DD106" s="1212">
        <v>120362</v>
      </c>
      <c r="DE106" s="1212">
        <v>121038</v>
      </c>
      <c r="DF106" s="208" t="s">
        <v>467</v>
      </c>
    </row>
    <row r="107" spans="1:110" ht="30" customHeight="1">
      <c r="A107" s="4769"/>
      <c r="B107" s="519"/>
      <c r="C107" s="522"/>
      <c r="D107" s="530"/>
      <c r="E107" s="519" t="s">
        <v>2262</v>
      </c>
      <c r="F107" s="754">
        <f>$M$106*H107/$G$106</f>
        <v>0</v>
      </c>
      <c r="G107" s="4740"/>
      <c r="H107" s="756">
        <v>0</v>
      </c>
      <c r="I107" s="756"/>
      <c r="J107" s="756"/>
      <c r="K107" s="706"/>
      <c r="M107" s="1232"/>
      <c r="N107" s="347"/>
      <c r="O107" s="347"/>
      <c r="P107" s="347"/>
      <c r="Q107" s="220"/>
      <c r="R107" s="347"/>
      <c r="S107" s="347"/>
      <c r="T107" s="347"/>
      <c r="U107" s="679"/>
      <c r="V107" s="347"/>
      <c r="W107" s="347"/>
      <c r="X107" s="347"/>
      <c r="Y107" s="347"/>
      <c r="Z107" s="347"/>
      <c r="AA107" s="347"/>
      <c r="AB107" s="347"/>
      <c r="AC107" s="347"/>
      <c r="AD107" s="679"/>
      <c r="AE107" s="347"/>
      <c r="AF107" s="347"/>
      <c r="AG107" s="347"/>
      <c r="AH107" s="347"/>
      <c r="AI107" s="347"/>
      <c r="AJ107" s="347"/>
      <c r="AK107" s="347"/>
      <c r="AL107" s="347"/>
      <c r="AM107" s="347"/>
      <c r="AN107" s="347"/>
      <c r="AO107" s="347"/>
      <c r="AP107" s="347"/>
      <c r="AQ107" s="347"/>
      <c r="AR107" s="347"/>
      <c r="AS107" s="347"/>
      <c r="AT107" s="347"/>
      <c r="AU107" s="347"/>
      <c r="AV107" s="347"/>
      <c r="AW107" s="347"/>
      <c r="AX107" s="1212"/>
      <c r="AY107" s="1212"/>
      <c r="AZ107" s="1212"/>
      <c r="BA107" s="1212"/>
      <c r="BB107" s="1212"/>
      <c r="BC107" s="1212"/>
      <c r="BD107" s="1212"/>
      <c r="BE107" s="1212"/>
      <c r="BF107" s="1212"/>
      <c r="BG107" s="1212"/>
      <c r="BH107" s="1212"/>
      <c r="BI107" s="1212"/>
      <c r="BJ107" s="1212"/>
      <c r="BK107" s="1212"/>
      <c r="BL107" s="1212"/>
      <c r="BM107" s="1212"/>
      <c r="BN107" s="1212"/>
      <c r="BO107" s="1212"/>
      <c r="BP107" s="1212"/>
      <c r="BQ107" s="1212"/>
      <c r="BR107" s="1212"/>
      <c r="BS107" s="1212"/>
      <c r="BT107" s="1212"/>
      <c r="BU107" s="1212"/>
      <c r="BV107" s="1212"/>
      <c r="BW107" s="1212"/>
      <c r="BX107" s="1212"/>
      <c r="BY107" s="1212"/>
      <c r="BZ107" s="1212"/>
      <c r="CA107" s="1212"/>
      <c r="CB107" s="1212"/>
      <c r="CC107" s="1212"/>
      <c r="CD107" s="1212"/>
      <c r="CE107" s="1212"/>
      <c r="CF107" s="1212"/>
      <c r="CG107" s="1212"/>
      <c r="CH107" s="1212"/>
      <c r="CI107" s="1212"/>
      <c r="CJ107" s="1212"/>
      <c r="CK107" s="1212"/>
      <c r="CL107" s="1212"/>
      <c r="CM107" s="1212"/>
      <c r="CN107" s="1212"/>
      <c r="CO107" s="1212"/>
      <c r="CP107" s="1212"/>
      <c r="CQ107" s="1212"/>
      <c r="CR107" s="1212"/>
      <c r="CS107" s="1212"/>
      <c r="CT107" s="1212"/>
      <c r="CU107" s="1212"/>
      <c r="CV107" s="1212"/>
      <c r="CW107" s="1212"/>
      <c r="CX107" s="1212"/>
      <c r="CY107" s="1212"/>
      <c r="CZ107" s="1212"/>
      <c r="DA107" s="1212"/>
      <c r="DB107" s="1212"/>
      <c r="DC107" s="1212"/>
      <c r="DD107" s="1212"/>
      <c r="DE107" s="1212"/>
      <c r="DF107" s="208"/>
    </row>
    <row r="108" spans="1:110" ht="30" customHeight="1">
      <c r="A108" s="4769"/>
      <c r="B108" s="516"/>
      <c r="C108" s="531"/>
      <c r="D108" s="303"/>
      <c r="E108" s="2287" t="s">
        <v>2304</v>
      </c>
      <c r="F108" s="205">
        <f>$M$106*H108/$G$106</f>
        <v>673.36361205205924</v>
      </c>
      <c r="G108" s="4741"/>
      <c r="H108" s="757">
        <v>446.97</v>
      </c>
      <c r="I108" s="757"/>
      <c r="J108" s="757"/>
      <c r="K108" s="191"/>
      <c r="M108" s="1232"/>
      <c r="N108" s="345"/>
      <c r="O108" s="346"/>
      <c r="P108" s="346"/>
      <c r="Q108" s="346"/>
      <c r="R108" s="346"/>
      <c r="S108" s="346"/>
      <c r="T108" s="346"/>
      <c r="U108" s="345"/>
      <c r="V108" s="346"/>
      <c r="W108" s="346"/>
      <c r="X108" s="346"/>
      <c r="Y108" s="346"/>
      <c r="Z108" s="346"/>
      <c r="AA108" s="346"/>
      <c r="AB108" s="346"/>
      <c r="AC108" s="346"/>
      <c r="AD108" s="695"/>
      <c r="AE108" s="346"/>
      <c r="AF108" s="346"/>
      <c r="AG108" s="346"/>
      <c r="AH108" s="346"/>
      <c r="AI108" s="346"/>
      <c r="AJ108" s="346"/>
      <c r="AK108" s="346"/>
      <c r="AL108" s="346"/>
      <c r="AM108" s="346"/>
      <c r="AN108" s="346"/>
      <c r="AO108" s="346"/>
      <c r="AP108" s="346"/>
      <c r="AQ108" s="346"/>
      <c r="AR108" s="346"/>
      <c r="AS108" s="346"/>
      <c r="AT108" s="346"/>
      <c r="AU108" s="346"/>
      <c r="AV108" s="346"/>
      <c r="AW108" s="346"/>
      <c r="AX108" s="1211"/>
      <c r="AY108" s="1211"/>
      <c r="AZ108" s="1211"/>
      <c r="BA108" s="1211"/>
      <c r="BB108" s="1211"/>
      <c r="BC108" s="1211"/>
      <c r="BD108" s="1211"/>
      <c r="BE108" s="1211"/>
      <c r="BF108" s="1211"/>
      <c r="BG108" s="1211"/>
      <c r="BH108" s="1211"/>
      <c r="BI108" s="1211"/>
      <c r="BJ108" s="1211"/>
      <c r="BK108" s="1211"/>
      <c r="BL108" s="1211"/>
      <c r="BM108" s="1211"/>
      <c r="BN108" s="1211"/>
      <c r="BO108" s="1211"/>
      <c r="BP108" s="1211"/>
      <c r="BQ108" s="1211"/>
      <c r="BR108" s="1211"/>
      <c r="BS108" s="1211"/>
      <c r="BT108" s="1211"/>
      <c r="BU108" s="1211"/>
      <c r="BV108" s="1211"/>
      <c r="BW108" s="1211"/>
      <c r="BX108" s="1211"/>
      <c r="BY108" s="1211"/>
      <c r="BZ108" s="1211"/>
      <c r="CA108" s="1211"/>
      <c r="CB108" s="1211"/>
      <c r="CC108" s="1211"/>
      <c r="CD108" s="1211"/>
      <c r="CE108" s="1211"/>
      <c r="CF108" s="1211"/>
      <c r="CG108" s="1211"/>
      <c r="CH108" s="1211"/>
      <c r="CI108" s="1211"/>
      <c r="CJ108" s="1211"/>
      <c r="CK108" s="1211"/>
      <c r="CL108" s="1211"/>
      <c r="CM108" s="1211"/>
      <c r="CN108" s="1211"/>
      <c r="CO108" s="1211"/>
      <c r="CP108" s="1211"/>
      <c r="CQ108" s="1211"/>
      <c r="CR108" s="1211"/>
      <c r="CS108" s="1211"/>
      <c r="CT108" s="1211"/>
      <c r="CU108" s="1211"/>
      <c r="CV108" s="1211"/>
      <c r="CW108" s="1211"/>
      <c r="CX108" s="1211"/>
      <c r="CY108" s="1211"/>
      <c r="CZ108" s="1211"/>
      <c r="DA108" s="1211"/>
      <c r="DB108" s="1211"/>
      <c r="DC108" s="1211"/>
      <c r="DD108" s="1211"/>
      <c r="DE108" s="1211"/>
      <c r="DF108" s="919"/>
    </row>
    <row r="109" spans="1:110" ht="30" customHeight="1">
      <c r="A109" s="4769"/>
      <c r="B109" s="519"/>
      <c r="C109" s="522" t="s">
        <v>392</v>
      </c>
      <c r="D109" s="2024" t="s">
        <v>412</v>
      </c>
      <c r="E109" s="2025" t="s">
        <v>3463</v>
      </c>
      <c r="F109" s="3597">
        <v>0</v>
      </c>
      <c r="G109" s="4739">
        <f>SUM(H109:H110)</f>
        <v>1241.1199999999999</v>
      </c>
      <c r="H109" s="264">
        <v>425.87</v>
      </c>
      <c r="I109" s="264"/>
      <c r="J109" s="264"/>
      <c r="K109" s="189"/>
      <c r="M109" s="1232">
        <f>DE109-DD109</f>
        <v>5113</v>
      </c>
      <c r="N109" s="679">
        <v>46103</v>
      </c>
      <c r="O109" s="347">
        <v>55075</v>
      </c>
      <c r="P109" s="347">
        <v>60061</v>
      </c>
      <c r="Q109" s="220">
        <v>61613</v>
      </c>
      <c r="R109" s="347">
        <v>62126</v>
      </c>
      <c r="S109" s="347">
        <v>62370</v>
      </c>
      <c r="T109" s="347">
        <v>66461</v>
      </c>
      <c r="U109" s="679">
        <v>72230</v>
      </c>
      <c r="V109" s="347">
        <v>72704</v>
      </c>
      <c r="W109" s="347">
        <v>73957</v>
      </c>
      <c r="X109" s="347">
        <v>77330</v>
      </c>
      <c r="Y109" s="347">
        <v>84823</v>
      </c>
      <c r="Z109" s="347">
        <v>97265</v>
      </c>
      <c r="AA109" s="347">
        <v>106136</v>
      </c>
      <c r="AB109" s="347">
        <v>109929</v>
      </c>
      <c r="AC109" s="347">
        <v>112126</v>
      </c>
      <c r="AD109" s="679">
        <v>112479</v>
      </c>
      <c r="AE109" s="347">
        <v>113323</v>
      </c>
      <c r="AF109" s="347">
        <v>117464</v>
      </c>
      <c r="AG109" s="347">
        <v>124119</v>
      </c>
      <c r="AH109" s="347">
        <v>126008</v>
      </c>
      <c r="AI109" s="347">
        <v>126337</v>
      </c>
      <c r="AJ109" s="347">
        <v>130433</v>
      </c>
      <c r="AK109" s="347">
        <v>138984</v>
      </c>
      <c r="AL109" s="347">
        <v>149255</v>
      </c>
      <c r="AM109" s="347">
        <v>159177</v>
      </c>
      <c r="AN109" s="347">
        <v>165993</v>
      </c>
      <c r="AO109" s="347">
        <v>169805</v>
      </c>
      <c r="AP109" s="347">
        <v>170011</v>
      </c>
      <c r="AQ109" s="347">
        <v>172160</v>
      </c>
      <c r="AR109" s="347">
        <v>175271</v>
      </c>
      <c r="AS109" s="347">
        <v>180373</v>
      </c>
      <c r="AT109" s="347">
        <v>182047</v>
      </c>
      <c r="AU109" s="347">
        <v>182197</v>
      </c>
      <c r="AV109" s="347">
        <v>184692</v>
      </c>
      <c r="AW109" s="347">
        <v>184881</v>
      </c>
      <c r="AX109" s="1212">
        <v>185037</v>
      </c>
      <c r="AY109" s="1212">
        <v>185602</v>
      </c>
      <c r="AZ109" s="1212">
        <v>185687</v>
      </c>
      <c r="BA109" s="1212">
        <v>185697</v>
      </c>
      <c r="BB109" s="1212">
        <v>185825</v>
      </c>
      <c r="BC109" s="1212">
        <v>185864</v>
      </c>
      <c r="BD109" s="1212">
        <v>185864</v>
      </c>
      <c r="BE109" s="1212">
        <v>186353</v>
      </c>
      <c r="BF109" s="1212">
        <v>186661</v>
      </c>
      <c r="BG109" s="1212">
        <v>186813</v>
      </c>
      <c r="BH109" s="1212">
        <v>186972</v>
      </c>
      <c r="BI109" s="1212">
        <v>188816</v>
      </c>
      <c r="BJ109" s="1212">
        <v>192097</v>
      </c>
      <c r="BK109" s="1212">
        <v>193477</v>
      </c>
      <c r="BL109" s="1212">
        <v>193921</v>
      </c>
      <c r="BM109" s="1212">
        <v>194071</v>
      </c>
      <c r="BN109" s="1212">
        <v>194209</v>
      </c>
      <c r="BO109" s="1212">
        <v>194436</v>
      </c>
      <c r="BP109" s="1212">
        <v>195197</v>
      </c>
      <c r="BQ109" s="1212">
        <v>196072</v>
      </c>
      <c r="BR109" s="1212">
        <v>196223</v>
      </c>
      <c r="BS109" s="1212">
        <v>196371</v>
      </c>
      <c r="BT109" s="1212">
        <v>196953</v>
      </c>
      <c r="BU109" s="1212">
        <v>198731</v>
      </c>
      <c r="BV109" s="1212">
        <v>201316</v>
      </c>
      <c r="BW109" s="1212">
        <v>203191</v>
      </c>
      <c r="BX109" s="1212">
        <v>204588</v>
      </c>
      <c r="BY109" s="1212">
        <v>204838</v>
      </c>
      <c r="BZ109" s="1212">
        <v>205022</v>
      </c>
      <c r="CA109" s="1212">
        <v>205260</v>
      </c>
      <c r="CB109" s="1212">
        <v>205946</v>
      </c>
      <c r="CC109" s="1212">
        <v>207253</v>
      </c>
      <c r="CD109" s="1212">
        <v>207951</v>
      </c>
      <c r="CE109" s="1212">
        <v>208092</v>
      </c>
      <c r="CF109" s="1212">
        <v>210125</v>
      </c>
      <c r="CG109" s="1212">
        <v>218577</v>
      </c>
      <c r="CH109" s="1212">
        <v>227248</v>
      </c>
      <c r="CI109" s="1212">
        <v>231306</v>
      </c>
      <c r="CJ109" s="1212">
        <v>234841</v>
      </c>
      <c r="CK109" s="1212">
        <v>235470</v>
      </c>
      <c r="CL109" s="1212">
        <v>235987</v>
      </c>
      <c r="CM109" s="1212">
        <v>237697</v>
      </c>
      <c r="CN109" s="1212">
        <v>243469</v>
      </c>
      <c r="CO109" s="1212">
        <v>250768</v>
      </c>
      <c r="CP109" s="1212">
        <v>255376</v>
      </c>
      <c r="CQ109" s="1212">
        <v>256215</v>
      </c>
      <c r="CR109" s="1212">
        <v>257735</v>
      </c>
      <c r="CS109" s="1212">
        <v>268117</v>
      </c>
      <c r="CT109" s="1212">
        <v>278031</v>
      </c>
      <c r="CU109" s="1212">
        <v>287491</v>
      </c>
      <c r="CV109" s="1212">
        <v>292376</v>
      </c>
      <c r="CW109" s="1212">
        <v>293791</v>
      </c>
      <c r="CX109" s="1212">
        <v>294229</v>
      </c>
      <c r="CY109" s="1212">
        <v>296562</v>
      </c>
      <c r="CZ109" s="1212">
        <v>302138</v>
      </c>
      <c r="DA109" s="1212">
        <v>307633</v>
      </c>
      <c r="DB109" s="1212">
        <v>311779</v>
      </c>
      <c r="DC109" s="1212">
        <v>313494</v>
      </c>
      <c r="DD109" s="1212">
        <v>314136</v>
      </c>
      <c r="DE109" s="1212">
        <v>319249</v>
      </c>
      <c r="DF109" s="208" t="s">
        <v>476</v>
      </c>
    </row>
    <row r="110" spans="1:110" ht="30" customHeight="1">
      <c r="A110" s="4769"/>
      <c r="B110" s="519"/>
      <c r="C110" s="522"/>
      <c r="D110" s="2027"/>
      <c r="E110" s="3145" t="s">
        <v>3315</v>
      </c>
      <c r="F110" s="3341">
        <f>$M$109*H110/$G$109</f>
        <v>3358.5577945726445</v>
      </c>
      <c r="G110" s="4741"/>
      <c r="H110" s="263">
        <v>815.25</v>
      </c>
      <c r="I110" s="263"/>
      <c r="J110" s="263"/>
      <c r="K110" s="191"/>
      <c r="M110" s="1232"/>
      <c r="N110" s="679"/>
      <c r="O110" s="347"/>
      <c r="P110" s="347"/>
      <c r="Q110" s="220"/>
      <c r="R110" s="347"/>
      <c r="S110" s="347"/>
      <c r="T110" s="347"/>
      <c r="U110" s="679"/>
      <c r="V110" s="347"/>
      <c r="W110" s="347"/>
      <c r="X110" s="347"/>
      <c r="Y110" s="347"/>
      <c r="Z110" s="347"/>
      <c r="AA110" s="347"/>
      <c r="AB110" s="347"/>
      <c r="AC110" s="347"/>
      <c r="AD110" s="679"/>
      <c r="AE110" s="347"/>
      <c r="AF110" s="347"/>
      <c r="AG110" s="347"/>
      <c r="AH110" s="347"/>
      <c r="AI110" s="347"/>
      <c r="AJ110" s="347"/>
      <c r="AK110" s="347"/>
      <c r="AL110" s="347"/>
      <c r="AM110" s="347"/>
      <c r="AN110" s="347"/>
      <c r="AO110" s="347"/>
      <c r="AP110" s="347"/>
      <c r="AQ110" s="347"/>
      <c r="AR110" s="347"/>
      <c r="AS110" s="347"/>
      <c r="AT110" s="347"/>
      <c r="AU110" s="347"/>
      <c r="AV110" s="347"/>
      <c r="AW110" s="347"/>
      <c r="AX110" s="1212"/>
      <c r="AY110" s="1212"/>
      <c r="AZ110" s="1212"/>
      <c r="BA110" s="1212"/>
      <c r="BB110" s="1212"/>
      <c r="BC110" s="1212"/>
      <c r="BD110" s="1212"/>
      <c r="BE110" s="1212"/>
      <c r="BF110" s="1212"/>
      <c r="BG110" s="1212"/>
      <c r="BH110" s="1212"/>
      <c r="BI110" s="1212"/>
      <c r="BJ110" s="1212"/>
      <c r="BK110" s="1212"/>
      <c r="BL110" s="1212"/>
      <c r="BM110" s="1212"/>
      <c r="BN110" s="1212"/>
      <c r="BO110" s="1212"/>
      <c r="BP110" s="1212"/>
      <c r="BQ110" s="1212"/>
      <c r="BR110" s="1212"/>
      <c r="BS110" s="1212"/>
      <c r="BT110" s="1212"/>
      <c r="BU110" s="1212"/>
      <c r="BV110" s="1212"/>
      <c r="BW110" s="1212"/>
      <c r="BX110" s="1212"/>
      <c r="BY110" s="1212"/>
      <c r="BZ110" s="1212"/>
      <c r="CA110" s="1212"/>
      <c r="CB110" s="1212"/>
      <c r="CC110" s="1212"/>
      <c r="CD110" s="1212"/>
      <c r="CE110" s="1212"/>
      <c r="CF110" s="1212"/>
      <c r="CG110" s="1212"/>
      <c r="CH110" s="1212"/>
      <c r="CI110" s="1212"/>
      <c r="CJ110" s="1212"/>
      <c r="CK110" s="1212"/>
      <c r="CL110" s="1212"/>
      <c r="CM110" s="1212"/>
      <c r="CN110" s="1212"/>
      <c r="CO110" s="1212"/>
      <c r="CP110" s="1212"/>
      <c r="CQ110" s="1212"/>
      <c r="CR110" s="1212"/>
      <c r="CS110" s="1212"/>
      <c r="CT110" s="1212"/>
      <c r="CU110" s="1212"/>
      <c r="CV110" s="1212"/>
      <c r="CW110" s="1212"/>
      <c r="CX110" s="1212"/>
      <c r="CY110" s="1212"/>
      <c r="CZ110" s="1212"/>
      <c r="DA110" s="1212"/>
      <c r="DB110" s="1212"/>
      <c r="DC110" s="1212"/>
      <c r="DD110" s="1212"/>
      <c r="DE110" s="1212"/>
      <c r="DF110" s="208"/>
    </row>
    <row r="111" spans="1:110" ht="30" customHeight="1">
      <c r="A111" s="4769"/>
      <c r="B111" s="516"/>
      <c r="C111" s="521" t="s">
        <v>443</v>
      </c>
      <c r="D111" s="529" t="s">
        <v>375</v>
      </c>
      <c r="E111" s="171" t="s">
        <v>312</v>
      </c>
      <c r="F111" s="552">
        <f>$M$111*H111/$G$111</f>
        <v>704.30249225090927</v>
      </c>
      <c r="G111" s="4739">
        <f>SUM(H111:H112)</f>
        <v>558.13</v>
      </c>
      <c r="H111" s="264">
        <v>167.63</v>
      </c>
      <c r="I111" s="264"/>
      <c r="J111" s="264"/>
      <c r="K111" s="189"/>
      <c r="M111" s="1232">
        <f>DE111-DD111</f>
        <v>2345</v>
      </c>
      <c r="N111" s="679">
        <v>26630</v>
      </c>
      <c r="O111" s="347">
        <v>32826</v>
      </c>
      <c r="P111" s="347">
        <v>36352</v>
      </c>
      <c r="Q111" s="220">
        <v>37893</v>
      </c>
      <c r="R111" s="347">
        <v>38212</v>
      </c>
      <c r="S111" s="347">
        <v>39001</v>
      </c>
      <c r="T111" s="347">
        <v>40973</v>
      </c>
      <c r="U111" s="679">
        <v>43636</v>
      </c>
      <c r="V111" s="347">
        <v>44305</v>
      </c>
      <c r="W111" s="347">
        <v>44435</v>
      </c>
      <c r="X111" s="347">
        <v>45304</v>
      </c>
      <c r="Y111" s="347">
        <v>47637</v>
      </c>
      <c r="Z111" s="347">
        <v>51248</v>
      </c>
      <c r="AA111" s="347">
        <v>53896</v>
      </c>
      <c r="AB111" s="347">
        <v>55689</v>
      </c>
      <c r="AC111" s="347">
        <v>56852</v>
      </c>
      <c r="AD111" s="679">
        <v>57493</v>
      </c>
      <c r="AE111" s="347">
        <v>58693</v>
      </c>
      <c r="AF111" s="347">
        <v>61981</v>
      </c>
      <c r="AG111" s="347">
        <v>65631</v>
      </c>
      <c r="AH111" s="347">
        <v>68581</v>
      </c>
      <c r="AI111" s="347">
        <v>69135</v>
      </c>
      <c r="AJ111" s="347">
        <v>69977</v>
      </c>
      <c r="AK111" s="347">
        <v>73590</v>
      </c>
      <c r="AL111" s="347">
        <v>78248</v>
      </c>
      <c r="AM111" s="347">
        <v>81529</v>
      </c>
      <c r="AN111" s="347">
        <v>83186</v>
      </c>
      <c r="AO111" s="347">
        <v>83386</v>
      </c>
      <c r="AP111" s="347">
        <v>83575</v>
      </c>
      <c r="AQ111" s="347">
        <v>85921</v>
      </c>
      <c r="AR111" s="347">
        <v>88859</v>
      </c>
      <c r="AS111" s="347">
        <v>93137</v>
      </c>
      <c r="AT111" s="347">
        <v>95398</v>
      </c>
      <c r="AU111" s="347">
        <v>95841</v>
      </c>
      <c r="AV111" s="347">
        <v>96758</v>
      </c>
      <c r="AW111" s="347">
        <v>101093</v>
      </c>
      <c r="AX111" s="1212">
        <v>105638</v>
      </c>
      <c r="AY111" s="1212">
        <v>110222</v>
      </c>
      <c r="AZ111" s="1212">
        <v>112747</v>
      </c>
      <c r="BA111" s="1212">
        <v>113037</v>
      </c>
      <c r="BB111" s="1212">
        <v>114157</v>
      </c>
      <c r="BC111" s="1212">
        <v>117280</v>
      </c>
      <c r="BD111" s="1212">
        <v>121272</v>
      </c>
      <c r="BE111" s="1212">
        <v>125178</v>
      </c>
      <c r="BF111" s="1212">
        <v>127904</v>
      </c>
      <c r="BG111" s="1212">
        <v>128878</v>
      </c>
      <c r="BH111" s="1212">
        <v>130643</v>
      </c>
      <c r="BI111" s="1212">
        <v>134291</v>
      </c>
      <c r="BJ111" s="1212">
        <v>138585</v>
      </c>
      <c r="BK111" s="1212">
        <v>142126</v>
      </c>
      <c r="BL111" s="1212">
        <v>145168</v>
      </c>
      <c r="BM111" s="1212">
        <v>145888</v>
      </c>
      <c r="BN111" s="1212">
        <v>147323</v>
      </c>
      <c r="BO111" s="1212">
        <v>150297</v>
      </c>
      <c r="BP111" s="1212">
        <v>154113</v>
      </c>
      <c r="BQ111" s="1212">
        <v>158381</v>
      </c>
      <c r="BR111" s="1212">
        <v>160912</v>
      </c>
      <c r="BS111" s="1212">
        <v>161989</v>
      </c>
      <c r="BT111" s="1212">
        <v>162146</v>
      </c>
      <c r="BU111" s="1212">
        <v>166037</v>
      </c>
      <c r="BV111" s="1212">
        <v>170323</v>
      </c>
      <c r="BW111" s="1212">
        <v>173847</v>
      </c>
      <c r="BX111" s="1212">
        <v>176262</v>
      </c>
      <c r="BY111" s="1212">
        <v>176350</v>
      </c>
      <c r="BZ111" s="1212">
        <v>177942</v>
      </c>
      <c r="CA111" s="1212">
        <v>180159</v>
      </c>
      <c r="CB111" s="1212">
        <v>183436</v>
      </c>
      <c r="CC111" s="1212">
        <v>187049</v>
      </c>
      <c r="CD111" s="1212">
        <v>189599</v>
      </c>
      <c r="CE111" s="1212">
        <v>191187</v>
      </c>
      <c r="CF111" s="1212">
        <v>192744</v>
      </c>
      <c r="CG111" s="1212">
        <v>195455</v>
      </c>
      <c r="CH111" s="1212">
        <v>199555</v>
      </c>
      <c r="CI111" s="1212">
        <v>202252</v>
      </c>
      <c r="CJ111" s="1212">
        <v>204448</v>
      </c>
      <c r="CK111" s="1212">
        <v>204722</v>
      </c>
      <c r="CL111" s="1212">
        <v>205502</v>
      </c>
      <c r="CM111" s="1212">
        <v>207766</v>
      </c>
      <c r="CN111" s="1212">
        <v>211472</v>
      </c>
      <c r="CO111" s="1212">
        <v>214189</v>
      </c>
      <c r="CP111" s="1212">
        <v>216919</v>
      </c>
      <c r="CQ111" s="1212">
        <v>218017</v>
      </c>
      <c r="CR111" s="1212">
        <v>219198</v>
      </c>
      <c r="CS111" s="1212">
        <v>223465</v>
      </c>
      <c r="CT111" s="1212">
        <v>227255</v>
      </c>
      <c r="CU111" s="1212">
        <v>230843</v>
      </c>
      <c r="CV111" s="1212">
        <v>233333</v>
      </c>
      <c r="CW111" s="1212">
        <v>234269</v>
      </c>
      <c r="CX111" s="1212">
        <v>234896</v>
      </c>
      <c r="CY111" s="1212">
        <v>237172</v>
      </c>
      <c r="CZ111" s="1212">
        <v>239891</v>
      </c>
      <c r="DA111" s="1212">
        <v>242440</v>
      </c>
      <c r="DB111" s="1212">
        <v>245078</v>
      </c>
      <c r="DC111" s="1212">
        <v>246385</v>
      </c>
      <c r="DD111" s="1212">
        <v>246657</v>
      </c>
      <c r="DE111" s="1212">
        <v>249002</v>
      </c>
      <c r="DF111" s="208" t="s">
        <v>470</v>
      </c>
    </row>
    <row r="112" spans="1:110" ht="30" customHeight="1">
      <c r="A112" s="4769"/>
      <c r="B112" s="516"/>
      <c r="C112" s="522"/>
      <c r="D112" s="530"/>
      <c r="E112" s="772" t="s">
        <v>2132</v>
      </c>
      <c r="F112" s="774">
        <f>$M$111*H112/$G$111</f>
        <v>1640.6975077490906</v>
      </c>
      <c r="G112" s="4750"/>
      <c r="H112" s="269">
        <v>390.5</v>
      </c>
      <c r="I112" s="269"/>
      <c r="J112" s="269"/>
      <c r="K112" s="197"/>
      <c r="M112" s="3137"/>
      <c r="N112" s="3138"/>
      <c r="O112" s="3139"/>
      <c r="P112" s="3139"/>
      <c r="Q112" s="3139"/>
      <c r="R112" s="3139"/>
      <c r="S112" s="3139"/>
      <c r="T112" s="3139"/>
      <c r="U112" s="3138"/>
      <c r="V112" s="3139"/>
      <c r="W112" s="3139"/>
      <c r="X112" s="3139"/>
      <c r="Y112" s="3139"/>
      <c r="Z112" s="3139"/>
      <c r="AA112" s="3139"/>
      <c r="AB112" s="3139"/>
      <c r="AC112" s="3139"/>
      <c r="AD112" s="3140"/>
      <c r="AE112" s="3139"/>
      <c r="AF112" s="3139"/>
      <c r="AG112" s="3139"/>
      <c r="AH112" s="3139"/>
      <c r="AI112" s="3139"/>
      <c r="AJ112" s="3139"/>
      <c r="AK112" s="3139"/>
      <c r="AL112" s="3139"/>
      <c r="AM112" s="3139"/>
      <c r="AN112" s="3139"/>
      <c r="AO112" s="3139"/>
      <c r="AP112" s="3139"/>
      <c r="AQ112" s="3139"/>
      <c r="AR112" s="3139"/>
      <c r="AS112" s="3139"/>
      <c r="AT112" s="3139"/>
      <c r="AU112" s="3139"/>
      <c r="AV112" s="3139"/>
      <c r="AW112" s="3139"/>
      <c r="AX112" s="3141"/>
      <c r="AY112" s="3141"/>
      <c r="AZ112" s="3141"/>
      <c r="BA112" s="3141"/>
      <c r="BB112" s="3141"/>
      <c r="BC112" s="3141"/>
      <c r="BD112" s="3141"/>
      <c r="BE112" s="3141"/>
      <c r="BF112" s="3141"/>
      <c r="BG112" s="3141"/>
      <c r="BH112" s="3141"/>
      <c r="BI112" s="3141"/>
      <c r="BJ112" s="3141"/>
      <c r="BK112" s="3141"/>
      <c r="BL112" s="3141"/>
      <c r="BM112" s="3141"/>
      <c r="BN112" s="3141"/>
      <c r="BO112" s="3141"/>
      <c r="BP112" s="3141"/>
      <c r="BQ112" s="3141"/>
      <c r="BR112" s="3141"/>
      <c r="BS112" s="3141"/>
      <c r="BT112" s="3141"/>
      <c r="BU112" s="3141"/>
      <c r="BV112" s="3141"/>
      <c r="BW112" s="3141"/>
      <c r="BX112" s="3141"/>
      <c r="BY112" s="3141"/>
      <c r="BZ112" s="3141"/>
      <c r="CA112" s="3141"/>
      <c r="CB112" s="3141"/>
      <c r="CC112" s="3141"/>
      <c r="CD112" s="3141"/>
      <c r="CE112" s="3141"/>
      <c r="CF112" s="3141"/>
      <c r="CG112" s="3141"/>
      <c r="CH112" s="3141"/>
      <c r="CI112" s="3141"/>
      <c r="CJ112" s="3141"/>
      <c r="CK112" s="3141"/>
      <c r="CL112" s="3141"/>
      <c r="CM112" s="3141"/>
      <c r="CN112" s="3141"/>
      <c r="CO112" s="3141"/>
      <c r="CP112" s="3141"/>
      <c r="CQ112" s="3141"/>
      <c r="CR112" s="3141"/>
      <c r="CS112" s="3141"/>
      <c r="CT112" s="3141"/>
      <c r="CU112" s="3141"/>
      <c r="CV112" s="3141"/>
      <c r="CW112" s="3141"/>
      <c r="CX112" s="3141"/>
      <c r="CY112" s="3141"/>
      <c r="CZ112" s="3141"/>
      <c r="DA112" s="3141"/>
      <c r="DB112" s="3141"/>
      <c r="DC112" s="3141"/>
      <c r="DD112" s="3141"/>
      <c r="DE112" s="3141"/>
      <c r="DF112" s="3142"/>
    </row>
    <row r="113" spans="1:110" s="3144" customFormat="1" ht="30" customHeight="1" thickBot="1">
      <c r="A113" s="4769"/>
      <c r="B113" s="516"/>
      <c r="C113" s="523"/>
      <c r="D113" s="526" t="s">
        <v>2910</v>
      </c>
      <c r="E113" s="171" t="s">
        <v>2661</v>
      </c>
      <c r="F113" s="552">
        <f>$M$111*H113/$G$111</f>
        <v>0</v>
      </c>
      <c r="G113" s="1973">
        <f>SUM(H113:H113)</f>
        <v>0</v>
      </c>
      <c r="H113" s="264"/>
      <c r="I113" s="264"/>
      <c r="J113" s="264"/>
      <c r="K113" s="189"/>
      <c r="L113" s="3143"/>
      <c r="M113" s="3137"/>
      <c r="N113" s="3138"/>
      <c r="O113" s="3139"/>
      <c r="P113" s="3139"/>
      <c r="Q113" s="3139"/>
      <c r="R113" s="3139"/>
      <c r="S113" s="3139"/>
      <c r="T113" s="3139"/>
      <c r="U113" s="3138"/>
      <c r="V113" s="3139"/>
      <c r="W113" s="3139"/>
      <c r="X113" s="3139"/>
      <c r="Y113" s="3139"/>
      <c r="Z113" s="3139"/>
      <c r="AA113" s="3139"/>
      <c r="AB113" s="3139"/>
      <c r="AC113" s="3139"/>
      <c r="AD113" s="3140"/>
      <c r="AE113" s="3139"/>
      <c r="AF113" s="3139"/>
      <c r="AG113" s="3139"/>
      <c r="AH113" s="3139"/>
      <c r="AI113" s="3139"/>
      <c r="AJ113" s="3139"/>
      <c r="AK113" s="3139"/>
      <c r="AL113" s="3139"/>
      <c r="AM113" s="3139"/>
      <c r="AN113" s="3139"/>
      <c r="AO113" s="3139"/>
      <c r="AP113" s="3139"/>
      <c r="AQ113" s="3139"/>
      <c r="AR113" s="3139"/>
      <c r="AS113" s="3139"/>
      <c r="AT113" s="3139"/>
      <c r="AU113" s="3139"/>
      <c r="AV113" s="3139"/>
      <c r="AW113" s="3139"/>
      <c r="AX113" s="3141"/>
      <c r="AY113" s="3141"/>
      <c r="AZ113" s="3141"/>
      <c r="BA113" s="3141"/>
      <c r="BB113" s="3141"/>
      <c r="BC113" s="3141"/>
      <c r="BD113" s="3141"/>
      <c r="BE113" s="3141"/>
      <c r="BF113" s="3141"/>
      <c r="BG113" s="3141"/>
      <c r="BH113" s="3141"/>
      <c r="BI113" s="3141"/>
      <c r="BJ113" s="3141"/>
      <c r="BK113" s="3141"/>
      <c r="BL113" s="3141"/>
      <c r="BM113" s="3141"/>
      <c r="BN113" s="3141"/>
      <c r="BO113" s="3141"/>
      <c r="BP113" s="3141"/>
      <c r="BQ113" s="3141"/>
      <c r="BR113" s="3141"/>
      <c r="BS113" s="3141"/>
      <c r="BT113" s="3141"/>
      <c r="BU113" s="3141"/>
      <c r="BV113" s="3141"/>
      <c r="BW113" s="3141"/>
      <c r="BX113" s="3141"/>
      <c r="BY113" s="3141"/>
      <c r="BZ113" s="3141"/>
      <c r="CA113" s="3141"/>
      <c r="CB113" s="3141"/>
      <c r="CC113" s="3141"/>
      <c r="CD113" s="3141"/>
      <c r="CE113" s="3141"/>
      <c r="CF113" s="3141"/>
      <c r="CG113" s="3141"/>
      <c r="CH113" s="3141"/>
      <c r="CI113" s="3141"/>
      <c r="CJ113" s="1211"/>
      <c r="CK113" s="1211"/>
      <c r="CL113" s="1211"/>
      <c r="CM113" s="1211"/>
      <c r="CN113" s="1211"/>
      <c r="CO113" s="1211"/>
      <c r="CP113" s="1211"/>
      <c r="CQ113" s="1211"/>
      <c r="CR113" s="1211"/>
      <c r="CS113" s="1211"/>
      <c r="CT113" s="1211"/>
      <c r="CU113" s="1211"/>
      <c r="CV113" s="1211"/>
      <c r="CW113" s="1211"/>
      <c r="CX113" s="1211"/>
      <c r="CY113" s="1211"/>
      <c r="CZ113" s="1211"/>
      <c r="DA113" s="1211"/>
      <c r="DB113" s="1211"/>
      <c r="DC113" s="1211"/>
      <c r="DD113" s="1211"/>
      <c r="DE113" s="1211"/>
      <c r="DF113" s="919"/>
    </row>
    <row r="114" spans="1:110" ht="30" customHeight="1">
      <c r="A114" s="4771" t="s">
        <v>209</v>
      </c>
      <c r="B114" s="4774" t="s">
        <v>1220</v>
      </c>
      <c r="C114" s="3233" t="s">
        <v>452</v>
      </c>
      <c r="D114" s="185" t="s">
        <v>394</v>
      </c>
      <c r="E114" s="172" t="s">
        <v>3623</v>
      </c>
      <c r="F114" s="202">
        <f>M114</f>
        <v>5118</v>
      </c>
      <c r="G114" s="3232"/>
      <c r="H114" s="267">
        <v>1590.05</v>
      </c>
      <c r="I114" s="267"/>
      <c r="J114" s="267"/>
      <c r="K114" s="193"/>
      <c r="L114" s="3270"/>
      <c r="M114" s="1232">
        <f t="shared" ref="M114:M117" si="15">DE114-DD114</f>
        <v>5118</v>
      </c>
      <c r="N114" s="679">
        <v>21340</v>
      </c>
      <c r="O114" s="347">
        <v>24933</v>
      </c>
      <c r="P114" s="347">
        <v>26655</v>
      </c>
      <c r="Q114" s="220">
        <v>26998</v>
      </c>
      <c r="R114" s="347">
        <v>27936</v>
      </c>
      <c r="S114" s="347">
        <v>29697</v>
      </c>
      <c r="T114" s="347">
        <v>32776</v>
      </c>
      <c r="U114" s="679">
        <v>37268</v>
      </c>
      <c r="V114" s="347">
        <v>39582</v>
      </c>
      <c r="W114" s="347">
        <v>40329</v>
      </c>
      <c r="X114" s="347">
        <v>40873</v>
      </c>
      <c r="Y114" s="347">
        <v>42823</v>
      </c>
      <c r="Z114" s="347">
        <v>45867</v>
      </c>
      <c r="AA114" s="347">
        <v>47797</v>
      </c>
      <c r="AB114" s="347">
        <v>49310</v>
      </c>
      <c r="AC114" s="347">
        <v>50360</v>
      </c>
      <c r="AD114" s="679">
        <v>51546</v>
      </c>
      <c r="AE114" s="347">
        <v>53276</v>
      </c>
      <c r="AF114" s="347">
        <v>56119</v>
      </c>
      <c r="AG114" s="347">
        <v>59101</v>
      </c>
      <c r="AH114" s="347">
        <v>61279</v>
      </c>
      <c r="AI114" s="347">
        <v>62293</v>
      </c>
      <c r="AJ114" s="347">
        <v>63419</v>
      </c>
      <c r="AK114" s="347">
        <v>66486</v>
      </c>
      <c r="AL114" s="347">
        <v>69949</v>
      </c>
      <c r="AM114" s="347">
        <v>72725</v>
      </c>
      <c r="AN114" s="347">
        <v>74428</v>
      </c>
      <c r="AO114" s="347">
        <v>74623</v>
      </c>
      <c r="AP114" s="347">
        <v>74774</v>
      </c>
      <c r="AQ114" s="347">
        <v>74940</v>
      </c>
      <c r="AR114" s="347">
        <v>75092</v>
      </c>
      <c r="AS114" s="347">
        <v>75092</v>
      </c>
      <c r="AT114" s="347">
        <v>75092</v>
      </c>
      <c r="AU114" s="347">
        <v>76724</v>
      </c>
      <c r="AV114" s="347">
        <v>77374</v>
      </c>
      <c r="AW114" s="347">
        <v>80551</v>
      </c>
      <c r="AX114" s="347">
        <v>84680</v>
      </c>
      <c r="AY114" s="347">
        <v>86057</v>
      </c>
      <c r="AZ114" s="347">
        <v>87617</v>
      </c>
      <c r="BA114" s="347">
        <v>87818</v>
      </c>
      <c r="BB114" s="347">
        <v>88721</v>
      </c>
      <c r="BC114" s="347">
        <v>90693</v>
      </c>
      <c r="BD114" s="347">
        <v>94230</v>
      </c>
      <c r="BE114" s="347">
        <v>98102</v>
      </c>
      <c r="BF114" s="347">
        <v>100784</v>
      </c>
      <c r="BG114" s="347">
        <v>102402</v>
      </c>
      <c r="BH114" s="347">
        <v>102742</v>
      </c>
      <c r="BI114" s="347">
        <v>106127</v>
      </c>
      <c r="BJ114" s="1212">
        <v>110094</v>
      </c>
      <c r="BK114" s="1212">
        <v>113214</v>
      </c>
      <c r="BL114" s="1212">
        <v>114981</v>
      </c>
      <c r="BM114" s="1212">
        <v>115705</v>
      </c>
      <c r="BN114" s="1212">
        <v>117973</v>
      </c>
      <c r="BO114" s="1212">
        <v>121628</v>
      </c>
      <c r="BP114" s="1212">
        <v>126059</v>
      </c>
      <c r="BQ114" s="1212">
        <v>131736</v>
      </c>
      <c r="BR114" s="1212">
        <v>134758</v>
      </c>
      <c r="BS114" s="1212">
        <v>136093</v>
      </c>
      <c r="BT114" s="1212">
        <v>136385</v>
      </c>
      <c r="BU114" s="1212">
        <v>140170</v>
      </c>
      <c r="BV114" s="347">
        <v>144726</v>
      </c>
      <c r="BW114" s="1212">
        <v>148544</v>
      </c>
      <c r="BX114" s="1212">
        <v>151004</v>
      </c>
      <c r="BY114" s="1212">
        <v>151290</v>
      </c>
      <c r="BZ114" s="1212">
        <v>153714</v>
      </c>
      <c r="CA114" s="1212">
        <v>157035</v>
      </c>
      <c r="CB114" s="1212">
        <v>161717</v>
      </c>
      <c r="CC114" s="1212">
        <v>166405</v>
      </c>
      <c r="CD114" s="1212">
        <v>169053</v>
      </c>
      <c r="CE114" s="1212">
        <v>170450</v>
      </c>
      <c r="CF114" s="1212">
        <v>174568</v>
      </c>
      <c r="CG114" s="347">
        <v>174568</v>
      </c>
      <c r="CH114" s="1212">
        <v>174568</v>
      </c>
      <c r="CI114" s="347">
        <v>174568</v>
      </c>
      <c r="CJ114" s="1210">
        <v>174568</v>
      </c>
      <c r="CK114" s="1210">
        <v>174568</v>
      </c>
      <c r="CL114" s="1210">
        <v>174568</v>
      </c>
      <c r="CM114" s="1210">
        <v>174568</v>
      </c>
      <c r="CN114" s="1210">
        <v>174568</v>
      </c>
      <c r="CO114" s="1210">
        <v>174568</v>
      </c>
      <c r="CP114" s="1210">
        <v>174568</v>
      </c>
      <c r="CQ114" s="1210">
        <v>174568</v>
      </c>
      <c r="CR114" s="1210">
        <v>174568</v>
      </c>
      <c r="CS114" s="1210">
        <v>174568</v>
      </c>
      <c r="CT114" s="1210">
        <v>174568</v>
      </c>
      <c r="CU114" s="1210">
        <v>174568</v>
      </c>
      <c r="CV114" s="1210">
        <v>174568</v>
      </c>
      <c r="CW114" s="1210">
        <v>174568</v>
      </c>
      <c r="CX114" s="1210">
        <v>174568</v>
      </c>
      <c r="CY114" s="1210">
        <v>174568</v>
      </c>
      <c r="CZ114" s="1210">
        <v>174568</v>
      </c>
      <c r="DA114" s="1210">
        <v>177570</v>
      </c>
      <c r="DB114" s="1210">
        <v>178145</v>
      </c>
      <c r="DC114" s="1210">
        <v>178988</v>
      </c>
      <c r="DD114" s="1210">
        <v>179786</v>
      </c>
      <c r="DE114" s="1210">
        <v>184904</v>
      </c>
      <c r="DF114" s="198" t="s">
        <v>477</v>
      </c>
    </row>
    <row r="115" spans="1:110" ht="30" customHeight="1">
      <c r="A115" s="4772"/>
      <c r="B115" s="4617"/>
      <c r="C115" s="248" t="s">
        <v>425</v>
      </c>
      <c r="D115" s="772" t="s">
        <v>437</v>
      </c>
      <c r="E115" s="772" t="s">
        <v>1651</v>
      </c>
      <c r="F115" s="204">
        <f>M115</f>
        <v>1944</v>
      </c>
      <c r="G115" s="1982"/>
      <c r="H115" s="269">
        <v>455.95</v>
      </c>
      <c r="I115" s="269"/>
      <c r="J115" s="269"/>
      <c r="K115" s="197"/>
      <c r="L115" s="3234"/>
      <c r="M115" s="1232">
        <f t="shared" si="15"/>
        <v>1944</v>
      </c>
      <c r="N115" s="679">
        <v>36944</v>
      </c>
      <c r="O115" s="347">
        <v>44457</v>
      </c>
      <c r="P115" s="347">
        <v>47418</v>
      </c>
      <c r="Q115" s="220">
        <v>48397</v>
      </c>
      <c r="R115" s="347">
        <v>49523</v>
      </c>
      <c r="S115" s="347">
        <v>52123</v>
      </c>
      <c r="T115" s="347">
        <v>55500</v>
      </c>
      <c r="U115" s="679">
        <v>58980</v>
      </c>
      <c r="V115" s="347">
        <v>61158</v>
      </c>
      <c r="W115" s="347">
        <v>61915</v>
      </c>
      <c r="X115" s="347">
        <v>62967</v>
      </c>
      <c r="Y115" s="347">
        <v>65631</v>
      </c>
      <c r="Z115" s="347">
        <v>73921</v>
      </c>
      <c r="AA115" s="347">
        <v>80763</v>
      </c>
      <c r="AB115" s="347">
        <v>81391</v>
      </c>
      <c r="AC115" s="347">
        <v>81391</v>
      </c>
      <c r="AD115" s="679">
        <v>81544</v>
      </c>
      <c r="AE115" s="347">
        <v>81835</v>
      </c>
      <c r="AF115" s="347">
        <v>81835</v>
      </c>
      <c r="AG115" s="347">
        <v>81935</v>
      </c>
      <c r="AH115" s="347">
        <v>81935</v>
      </c>
      <c r="AI115" s="347">
        <v>81935</v>
      </c>
      <c r="AJ115" s="347">
        <v>81935</v>
      </c>
      <c r="AK115" s="347">
        <v>81935</v>
      </c>
      <c r="AL115" s="347">
        <v>81935</v>
      </c>
      <c r="AM115" s="347">
        <v>81935</v>
      </c>
      <c r="AN115" s="347">
        <v>81935</v>
      </c>
      <c r="AO115" s="347">
        <v>81935</v>
      </c>
      <c r="AP115" s="347">
        <v>81935</v>
      </c>
      <c r="AQ115" s="347">
        <v>81935</v>
      </c>
      <c r="AR115" s="347">
        <v>81935</v>
      </c>
      <c r="AS115" s="347">
        <v>81935</v>
      </c>
      <c r="AT115" s="347">
        <v>81935</v>
      </c>
      <c r="AU115" s="347">
        <v>82892</v>
      </c>
      <c r="AV115" s="347">
        <v>83737</v>
      </c>
      <c r="AW115" s="347">
        <v>85337</v>
      </c>
      <c r="AX115" s="347">
        <v>86689</v>
      </c>
      <c r="AY115" s="347">
        <v>88787</v>
      </c>
      <c r="AZ115" s="347">
        <v>90277</v>
      </c>
      <c r="BA115" s="347">
        <v>91132</v>
      </c>
      <c r="BB115" s="347">
        <v>91538</v>
      </c>
      <c r="BC115" s="347">
        <v>92507</v>
      </c>
      <c r="BD115" s="347">
        <v>94105</v>
      </c>
      <c r="BE115" s="347">
        <v>95317</v>
      </c>
      <c r="BF115" s="347">
        <v>95649</v>
      </c>
      <c r="BG115" s="347">
        <v>95971</v>
      </c>
      <c r="BH115" s="347">
        <v>96310</v>
      </c>
      <c r="BI115" s="347">
        <v>100546</v>
      </c>
      <c r="BJ115" s="1212">
        <v>103411</v>
      </c>
      <c r="BK115" s="1212">
        <v>105660</v>
      </c>
      <c r="BL115" s="1212">
        <v>106615</v>
      </c>
      <c r="BM115" s="1212">
        <v>106840</v>
      </c>
      <c r="BN115" s="1212">
        <v>107109</v>
      </c>
      <c r="BO115" s="1212">
        <v>109545</v>
      </c>
      <c r="BP115" s="1212">
        <v>113126</v>
      </c>
      <c r="BQ115" s="1212">
        <v>118016</v>
      </c>
      <c r="BR115" s="1212">
        <v>120043</v>
      </c>
      <c r="BS115" s="1212">
        <v>121399</v>
      </c>
      <c r="BT115" s="1212">
        <v>121649</v>
      </c>
      <c r="BU115" s="1212">
        <v>127187</v>
      </c>
      <c r="BV115" s="347">
        <v>133718</v>
      </c>
      <c r="BW115" s="1212">
        <v>138073</v>
      </c>
      <c r="BX115" s="1212">
        <v>138965</v>
      </c>
      <c r="BY115" s="1212">
        <v>139103</v>
      </c>
      <c r="BZ115" s="1212">
        <v>139965</v>
      </c>
      <c r="CA115" s="1212">
        <v>141248</v>
      </c>
      <c r="CB115" s="1212">
        <v>142554</v>
      </c>
      <c r="CC115" s="1212">
        <v>143927</v>
      </c>
      <c r="CD115" s="1212">
        <v>144718</v>
      </c>
      <c r="CE115" s="1212">
        <v>144963</v>
      </c>
      <c r="CF115" s="1212">
        <v>145192</v>
      </c>
      <c r="CG115" s="347">
        <v>147338</v>
      </c>
      <c r="CH115" s="1210">
        <v>149061</v>
      </c>
      <c r="CI115" s="1210">
        <v>149534</v>
      </c>
      <c r="CJ115" s="1212">
        <v>149834</v>
      </c>
      <c r="CK115" s="1212">
        <v>150033</v>
      </c>
      <c r="CL115" s="1212">
        <v>150194</v>
      </c>
      <c r="CM115" s="1212">
        <v>150986</v>
      </c>
      <c r="CN115" s="1212">
        <v>153692</v>
      </c>
      <c r="CO115" s="1212">
        <v>155233</v>
      </c>
      <c r="CP115" s="1212">
        <v>156648</v>
      </c>
      <c r="CQ115" s="1212">
        <v>157246</v>
      </c>
      <c r="CR115" s="1212">
        <v>157430</v>
      </c>
      <c r="CS115" s="1212">
        <v>157921</v>
      </c>
      <c r="CT115" s="1212">
        <v>160469</v>
      </c>
      <c r="CU115" s="1212">
        <v>164280</v>
      </c>
      <c r="CV115" s="1212">
        <v>165224</v>
      </c>
      <c r="CW115" s="1212">
        <v>165524</v>
      </c>
      <c r="CX115" s="1212">
        <v>165958</v>
      </c>
      <c r="CY115" s="1212">
        <v>167495</v>
      </c>
      <c r="CZ115" s="1212">
        <v>169547</v>
      </c>
      <c r="DA115" s="1212">
        <v>171055</v>
      </c>
      <c r="DB115" s="1212">
        <v>172519</v>
      </c>
      <c r="DC115" s="1212">
        <v>173260</v>
      </c>
      <c r="DD115" s="1212">
        <v>173642</v>
      </c>
      <c r="DE115" s="1212">
        <v>175586</v>
      </c>
      <c r="DF115" s="208" t="s">
        <v>471</v>
      </c>
    </row>
    <row r="116" spans="1:110" ht="30" customHeight="1">
      <c r="A116" s="4772"/>
      <c r="B116" s="4617"/>
      <c r="C116" s="169" t="s">
        <v>416</v>
      </c>
      <c r="D116" s="170" t="s">
        <v>440</v>
      </c>
      <c r="E116" s="1609" t="s">
        <v>3464</v>
      </c>
      <c r="F116" s="3249">
        <f>M116</f>
        <v>103</v>
      </c>
      <c r="G116" s="1981"/>
      <c r="H116" s="630">
        <v>0</v>
      </c>
      <c r="I116" s="630"/>
      <c r="J116" s="630"/>
      <c r="K116" s="208"/>
      <c r="L116" s="3234"/>
      <c r="M116" s="1232">
        <f t="shared" si="15"/>
        <v>103</v>
      </c>
      <c r="N116" s="679">
        <v>21561</v>
      </c>
      <c r="O116" s="347">
        <v>26975</v>
      </c>
      <c r="P116" s="347">
        <v>30604</v>
      </c>
      <c r="Q116" s="220">
        <v>31367</v>
      </c>
      <c r="R116" s="347">
        <v>31989</v>
      </c>
      <c r="S116" s="347">
        <v>34098</v>
      </c>
      <c r="T116" s="347">
        <v>36947</v>
      </c>
      <c r="U116" s="679">
        <v>39993</v>
      </c>
      <c r="V116" s="347">
        <v>41904</v>
      </c>
      <c r="W116" s="347">
        <v>42377</v>
      </c>
      <c r="X116" s="347">
        <v>43140</v>
      </c>
      <c r="Y116" s="347">
        <v>44687</v>
      </c>
      <c r="Z116" s="347">
        <v>47680</v>
      </c>
      <c r="AA116" s="347">
        <v>50030</v>
      </c>
      <c r="AB116" s="347">
        <v>52109</v>
      </c>
      <c r="AC116" s="347">
        <v>52923</v>
      </c>
      <c r="AD116" s="679">
        <v>53062</v>
      </c>
      <c r="AE116" s="347">
        <v>54120</v>
      </c>
      <c r="AF116" s="347">
        <v>56114</v>
      </c>
      <c r="AG116" s="347">
        <v>58086</v>
      </c>
      <c r="AH116" s="347">
        <v>59870</v>
      </c>
      <c r="AI116" s="347">
        <v>60686</v>
      </c>
      <c r="AJ116" s="347">
        <v>60937</v>
      </c>
      <c r="AK116" s="347">
        <v>61245</v>
      </c>
      <c r="AL116" s="347">
        <v>62482</v>
      </c>
      <c r="AM116" s="347">
        <v>63777</v>
      </c>
      <c r="AN116" s="347">
        <v>64663</v>
      </c>
      <c r="AO116" s="347">
        <v>64846</v>
      </c>
      <c r="AP116" s="347">
        <v>65068</v>
      </c>
      <c r="AQ116" s="347">
        <v>65172</v>
      </c>
      <c r="AR116" s="347">
        <v>65269</v>
      </c>
      <c r="AS116" s="347">
        <v>65269</v>
      </c>
      <c r="AT116" s="347">
        <v>65557</v>
      </c>
      <c r="AU116" s="347">
        <v>65557</v>
      </c>
      <c r="AV116" s="347">
        <v>65557</v>
      </c>
      <c r="AW116" s="347">
        <v>65557</v>
      </c>
      <c r="AX116" s="347">
        <v>65557</v>
      </c>
      <c r="AY116" s="347">
        <v>65557</v>
      </c>
      <c r="AZ116" s="347">
        <v>65557</v>
      </c>
      <c r="BA116" s="347">
        <v>65557</v>
      </c>
      <c r="BB116" s="347">
        <v>65557</v>
      </c>
      <c r="BC116" s="347">
        <v>65557</v>
      </c>
      <c r="BD116" s="347">
        <v>65557</v>
      </c>
      <c r="BE116" s="347">
        <v>65557</v>
      </c>
      <c r="BF116" s="347">
        <v>65557</v>
      </c>
      <c r="BG116" s="347">
        <v>65557</v>
      </c>
      <c r="BH116" s="347">
        <v>65557</v>
      </c>
      <c r="BI116" s="347">
        <v>66198</v>
      </c>
      <c r="BJ116" s="1212">
        <v>66998</v>
      </c>
      <c r="BK116" s="1212">
        <v>66998</v>
      </c>
      <c r="BL116" s="1212">
        <v>66998</v>
      </c>
      <c r="BM116" s="1212">
        <v>66998</v>
      </c>
      <c r="BN116" s="1212">
        <v>66998</v>
      </c>
      <c r="BO116" s="1212">
        <v>66998</v>
      </c>
      <c r="BP116" s="1212">
        <v>66998</v>
      </c>
      <c r="BQ116" s="1212">
        <v>66998</v>
      </c>
      <c r="BR116" s="1212">
        <v>66998</v>
      </c>
      <c r="BS116" s="1212">
        <v>66998</v>
      </c>
      <c r="BT116" s="1212">
        <v>66998</v>
      </c>
      <c r="BU116" s="1212">
        <v>66998</v>
      </c>
      <c r="BV116" s="347">
        <v>66998</v>
      </c>
      <c r="BW116" s="1212">
        <v>66998</v>
      </c>
      <c r="BX116" s="1212">
        <v>66998</v>
      </c>
      <c r="BY116" s="1212">
        <v>66998</v>
      </c>
      <c r="BZ116" s="1212">
        <v>66998</v>
      </c>
      <c r="CA116" s="1212">
        <v>66998</v>
      </c>
      <c r="CB116" s="1212">
        <v>67038</v>
      </c>
      <c r="CC116" s="1212">
        <v>67100</v>
      </c>
      <c r="CD116" s="1212">
        <v>67100</v>
      </c>
      <c r="CE116" s="1212">
        <v>67203</v>
      </c>
      <c r="CF116" s="1212">
        <v>67296</v>
      </c>
      <c r="CG116" s="347">
        <v>67389</v>
      </c>
      <c r="CH116" s="1212">
        <v>67498</v>
      </c>
      <c r="CI116" s="1212">
        <v>67547</v>
      </c>
      <c r="CJ116" s="1212">
        <v>67592</v>
      </c>
      <c r="CK116" s="1212">
        <v>67592</v>
      </c>
      <c r="CL116" s="1212">
        <v>67592</v>
      </c>
      <c r="CM116" s="1212">
        <v>68012</v>
      </c>
      <c r="CN116" s="1212">
        <v>69583</v>
      </c>
      <c r="CO116" s="1212">
        <v>71278</v>
      </c>
      <c r="CP116" s="1212">
        <v>72665</v>
      </c>
      <c r="CQ116" s="1212">
        <v>73721</v>
      </c>
      <c r="CR116" s="1212">
        <v>74210</v>
      </c>
      <c r="CS116" s="1212">
        <v>74602</v>
      </c>
      <c r="CT116" s="1212">
        <v>75415</v>
      </c>
      <c r="CU116" s="1212">
        <v>76615</v>
      </c>
      <c r="CV116" s="1212">
        <v>76882</v>
      </c>
      <c r="CW116" s="1212">
        <v>77145</v>
      </c>
      <c r="CX116" s="1212">
        <v>77596</v>
      </c>
      <c r="CY116" s="1212">
        <v>78536</v>
      </c>
      <c r="CZ116" s="1212">
        <v>78664</v>
      </c>
      <c r="DA116" s="1212">
        <v>78704</v>
      </c>
      <c r="DB116" s="1212">
        <v>78764</v>
      </c>
      <c r="DC116" s="1212">
        <v>78850</v>
      </c>
      <c r="DD116" s="1212">
        <v>79015</v>
      </c>
      <c r="DE116" s="1212">
        <v>79118</v>
      </c>
      <c r="DF116" s="208" t="s">
        <v>472</v>
      </c>
    </row>
    <row r="117" spans="1:110" ht="30" customHeight="1">
      <c r="A117" s="4772"/>
      <c r="B117" s="4617"/>
      <c r="C117" s="520" t="s">
        <v>420</v>
      </c>
      <c r="D117" s="771" t="s">
        <v>405</v>
      </c>
      <c r="E117" s="771" t="s">
        <v>3465</v>
      </c>
      <c r="F117" s="201">
        <f>$M$117*H117/$G$117</f>
        <v>5408.6164326234539</v>
      </c>
      <c r="G117" s="4749">
        <f>SUM(H117:H118)</f>
        <v>1505.42</v>
      </c>
      <c r="H117" s="1096">
        <v>1325.45</v>
      </c>
      <c r="I117" s="1096"/>
      <c r="J117" s="1096"/>
      <c r="K117" s="196"/>
      <c r="L117" s="3234"/>
      <c r="M117" s="1232">
        <f t="shared" si="15"/>
        <v>6143</v>
      </c>
      <c r="N117" s="679">
        <v>18662</v>
      </c>
      <c r="O117" s="347">
        <v>22395</v>
      </c>
      <c r="P117" s="347">
        <v>24020</v>
      </c>
      <c r="Q117" s="220">
        <v>24157</v>
      </c>
      <c r="R117" s="347">
        <v>24565</v>
      </c>
      <c r="S117" s="347">
        <v>25942</v>
      </c>
      <c r="T117" s="347">
        <v>29337</v>
      </c>
      <c r="U117" s="679">
        <v>33694</v>
      </c>
      <c r="V117" s="347">
        <v>35598</v>
      </c>
      <c r="W117" s="347">
        <v>35982</v>
      </c>
      <c r="X117" s="347">
        <v>36182</v>
      </c>
      <c r="Y117" s="347">
        <v>37336</v>
      </c>
      <c r="Z117" s="347">
        <v>37775</v>
      </c>
      <c r="AA117" s="347">
        <v>37879</v>
      </c>
      <c r="AB117" s="347">
        <v>38260</v>
      </c>
      <c r="AC117" s="347">
        <v>40495</v>
      </c>
      <c r="AD117" s="679">
        <v>41851</v>
      </c>
      <c r="AE117" s="347">
        <v>44507</v>
      </c>
      <c r="AF117" s="347">
        <v>48786</v>
      </c>
      <c r="AG117" s="347">
        <v>53095</v>
      </c>
      <c r="AH117" s="347">
        <v>56680</v>
      </c>
      <c r="AI117" s="347">
        <v>58648</v>
      </c>
      <c r="AJ117" s="347">
        <v>60302</v>
      </c>
      <c r="AK117" s="347">
        <v>64922</v>
      </c>
      <c r="AL117" s="347">
        <v>73058</v>
      </c>
      <c r="AM117" s="347">
        <v>79749</v>
      </c>
      <c r="AN117" s="347">
        <v>85556</v>
      </c>
      <c r="AO117" s="347">
        <v>86113</v>
      </c>
      <c r="AP117" s="347">
        <v>86222</v>
      </c>
      <c r="AQ117" s="347">
        <v>86342</v>
      </c>
      <c r="AR117" s="347">
        <v>86452</v>
      </c>
      <c r="AS117" s="347">
        <v>86452</v>
      </c>
      <c r="AT117" s="347">
        <v>87172</v>
      </c>
      <c r="AU117" s="347">
        <v>87172</v>
      </c>
      <c r="AV117" s="347">
        <v>89379</v>
      </c>
      <c r="AW117" s="347">
        <v>97854</v>
      </c>
      <c r="AX117" s="347">
        <v>108523</v>
      </c>
      <c r="AY117" s="347">
        <v>117156</v>
      </c>
      <c r="AZ117" s="347">
        <v>123443</v>
      </c>
      <c r="BA117" s="3271">
        <v>124412</v>
      </c>
      <c r="BB117" s="347">
        <v>125474</v>
      </c>
      <c r="BC117" s="347">
        <v>129654</v>
      </c>
      <c r="BD117" s="347">
        <v>136408</v>
      </c>
      <c r="BE117" s="347">
        <v>143156</v>
      </c>
      <c r="BF117" s="347">
        <v>147666</v>
      </c>
      <c r="BG117" s="347">
        <v>150704</v>
      </c>
      <c r="BH117" s="347">
        <v>152227</v>
      </c>
      <c r="BI117" s="347">
        <v>158171</v>
      </c>
      <c r="BJ117" s="1212">
        <v>165978</v>
      </c>
      <c r="BK117" s="1212">
        <v>173710</v>
      </c>
      <c r="BL117" s="1212">
        <v>177977</v>
      </c>
      <c r="BM117" s="1212">
        <v>179811</v>
      </c>
      <c r="BN117" s="1212">
        <v>181945</v>
      </c>
      <c r="BO117" s="1212">
        <v>186624</v>
      </c>
      <c r="BP117" s="1212">
        <v>191407</v>
      </c>
      <c r="BQ117" s="1212">
        <v>197218</v>
      </c>
      <c r="BR117" s="1212">
        <v>200748</v>
      </c>
      <c r="BS117" s="1212">
        <v>201950</v>
      </c>
      <c r="BT117" s="1212">
        <v>204258</v>
      </c>
      <c r="BU117" s="1212">
        <v>211847</v>
      </c>
      <c r="BV117" s="347">
        <v>220581</v>
      </c>
      <c r="BW117" s="1212">
        <v>228077</v>
      </c>
      <c r="BX117" s="1212">
        <v>235036</v>
      </c>
      <c r="BY117" s="1212">
        <v>237272</v>
      </c>
      <c r="BZ117" s="1212">
        <v>239395</v>
      </c>
      <c r="CA117" s="1212">
        <v>243208</v>
      </c>
      <c r="CB117" s="1212">
        <v>249317</v>
      </c>
      <c r="CC117" s="1212">
        <v>255013</v>
      </c>
      <c r="CD117" s="1212">
        <v>260506</v>
      </c>
      <c r="CE117" s="1212">
        <v>263955</v>
      </c>
      <c r="CF117" s="1212">
        <v>267563</v>
      </c>
      <c r="CG117" s="347">
        <v>274988</v>
      </c>
      <c r="CH117" s="1212">
        <v>285194</v>
      </c>
      <c r="CI117" s="1212">
        <v>292034</v>
      </c>
      <c r="CJ117" s="1212">
        <v>297439</v>
      </c>
      <c r="CK117" s="1212">
        <v>298379</v>
      </c>
      <c r="CL117" s="1212">
        <v>300630</v>
      </c>
      <c r="CM117" s="1212">
        <v>304303</v>
      </c>
      <c r="CN117" s="1212">
        <v>311202</v>
      </c>
      <c r="CO117" s="1212">
        <v>315647</v>
      </c>
      <c r="CP117" s="1212">
        <v>319359</v>
      </c>
      <c r="CQ117" s="1212">
        <v>321906</v>
      </c>
      <c r="CR117" s="1212">
        <v>323068</v>
      </c>
      <c r="CS117" s="1212">
        <v>329526</v>
      </c>
      <c r="CT117" s="1212">
        <v>337926</v>
      </c>
      <c r="CU117" s="1212">
        <v>346216</v>
      </c>
      <c r="CV117" s="1212">
        <v>349711</v>
      </c>
      <c r="CW117" s="1212">
        <v>350568</v>
      </c>
      <c r="CX117" s="1212">
        <v>351433</v>
      </c>
      <c r="CY117" s="1212">
        <v>354818</v>
      </c>
      <c r="CZ117" s="1212">
        <v>359859</v>
      </c>
      <c r="DA117" s="1212">
        <v>364554</v>
      </c>
      <c r="DB117" s="1212">
        <v>369176</v>
      </c>
      <c r="DC117" s="1212">
        <v>371175</v>
      </c>
      <c r="DD117" s="1212">
        <v>371655</v>
      </c>
      <c r="DE117" s="1212">
        <v>377798</v>
      </c>
      <c r="DF117" s="208" t="s">
        <v>478</v>
      </c>
    </row>
    <row r="118" spans="1:110" ht="30" customHeight="1" thickBot="1">
      <c r="A118" s="4772"/>
      <c r="B118" s="4617"/>
      <c r="C118" s="524"/>
      <c r="D118" s="166"/>
      <c r="E118" s="772" t="s">
        <v>3466</v>
      </c>
      <c r="F118" s="204">
        <f>$M$117*H118/$G$117</f>
        <v>734.38356737654601</v>
      </c>
      <c r="G118" s="4734"/>
      <c r="H118" s="265">
        <v>179.97</v>
      </c>
      <c r="I118" s="265"/>
      <c r="J118" s="265"/>
      <c r="K118" s="190"/>
      <c r="L118" s="3234"/>
      <c r="M118" s="1232"/>
      <c r="N118" s="345"/>
      <c r="O118" s="346"/>
      <c r="P118" s="346"/>
      <c r="Q118" s="346"/>
      <c r="R118" s="346"/>
      <c r="S118" s="346"/>
      <c r="T118" s="346"/>
      <c r="U118" s="345"/>
      <c r="V118" s="346"/>
      <c r="W118" s="346"/>
      <c r="X118" s="346"/>
      <c r="Y118" s="346"/>
      <c r="Z118" s="346"/>
      <c r="AA118" s="346"/>
      <c r="AB118" s="346"/>
      <c r="AC118" s="346"/>
      <c r="AD118" s="695"/>
      <c r="AE118" s="346"/>
      <c r="AF118" s="346"/>
      <c r="AG118" s="346"/>
      <c r="AH118" s="346"/>
      <c r="AI118" s="346"/>
      <c r="AJ118" s="346"/>
      <c r="AK118" s="346"/>
      <c r="AL118" s="346"/>
      <c r="AM118" s="346"/>
      <c r="AN118" s="346"/>
      <c r="AO118" s="346"/>
      <c r="AP118" s="346"/>
      <c r="AQ118" s="346"/>
      <c r="AR118" s="346"/>
      <c r="AS118" s="346"/>
      <c r="AT118" s="346"/>
      <c r="AU118" s="346"/>
      <c r="AV118" s="346"/>
      <c r="AW118" s="346"/>
      <c r="AX118" s="346"/>
      <c r="AY118" s="346"/>
      <c r="AZ118" s="346"/>
      <c r="BA118" s="3272"/>
      <c r="BB118" s="346"/>
      <c r="BC118" s="346"/>
      <c r="BD118" s="346"/>
      <c r="BE118" s="346"/>
      <c r="BF118" s="346"/>
      <c r="BG118" s="346"/>
      <c r="BH118" s="346"/>
      <c r="BI118" s="346"/>
      <c r="BJ118" s="1211"/>
      <c r="BK118" s="1211"/>
      <c r="BL118" s="1211"/>
      <c r="BM118" s="1211"/>
      <c r="BN118" s="1211"/>
      <c r="BO118" s="1211"/>
      <c r="BP118" s="1211"/>
      <c r="BQ118" s="1211"/>
      <c r="BR118" s="1211"/>
      <c r="BS118" s="1211"/>
      <c r="BT118" s="1211"/>
      <c r="BU118" s="1211"/>
      <c r="BV118" s="346"/>
      <c r="BW118" s="1211"/>
      <c r="BX118" s="1211"/>
      <c r="BY118" s="1211"/>
      <c r="BZ118" s="1211"/>
      <c r="CA118" s="1211"/>
      <c r="CB118" s="1211"/>
      <c r="CC118" s="1211"/>
      <c r="CD118" s="1211"/>
      <c r="CE118" s="1211"/>
      <c r="CF118" s="1211"/>
      <c r="CG118" s="346"/>
      <c r="CH118" s="1211"/>
      <c r="CI118" s="1211"/>
      <c r="CJ118" s="1211"/>
      <c r="CK118" s="1211"/>
      <c r="CL118" s="1211"/>
      <c r="CM118" s="1211"/>
      <c r="CN118" s="1211"/>
      <c r="CO118" s="1211"/>
      <c r="CP118" s="1211"/>
      <c r="CQ118" s="1211"/>
      <c r="CR118" s="1211"/>
      <c r="CS118" s="1211"/>
      <c r="CT118" s="1211"/>
      <c r="CU118" s="1211"/>
      <c r="CV118" s="1211"/>
      <c r="CW118" s="1211"/>
      <c r="CX118" s="1211"/>
      <c r="CY118" s="1211"/>
      <c r="CZ118" s="1211"/>
      <c r="DA118" s="1211"/>
      <c r="DB118" s="1211"/>
      <c r="DC118" s="1211"/>
      <c r="DD118" s="1211"/>
      <c r="DE118" s="1211"/>
      <c r="DF118" s="919"/>
    </row>
    <row r="119" spans="1:110" ht="30" customHeight="1">
      <c r="A119" s="4772"/>
      <c r="B119" s="4617"/>
      <c r="C119" s="4788" t="s">
        <v>392</v>
      </c>
      <c r="D119" s="755" t="s">
        <v>475</v>
      </c>
      <c r="E119" s="3698" t="s">
        <v>3419</v>
      </c>
      <c r="F119" s="3699">
        <f>$M$119*H119/$G$119</f>
        <v>336.79285014691476</v>
      </c>
      <c r="G119" s="4746">
        <f>SUM(H119:H120)</f>
        <v>102.1</v>
      </c>
      <c r="H119" s="767">
        <v>66.77</v>
      </c>
      <c r="I119" s="767"/>
      <c r="J119" s="767"/>
      <c r="K119" s="3132"/>
      <c r="L119" s="3674"/>
      <c r="M119" s="3675">
        <f>DE119-DD119</f>
        <v>515</v>
      </c>
      <c r="N119" s="679">
        <v>6647</v>
      </c>
      <c r="O119" s="347">
        <v>7782</v>
      </c>
      <c r="P119" s="347">
        <v>8536</v>
      </c>
      <c r="Q119" s="220">
        <v>8615</v>
      </c>
      <c r="R119" s="347">
        <v>8697</v>
      </c>
      <c r="S119" s="347">
        <v>9044</v>
      </c>
      <c r="T119" s="347">
        <v>9959</v>
      </c>
      <c r="U119" s="679">
        <v>11079</v>
      </c>
      <c r="V119" s="347">
        <v>11571</v>
      </c>
      <c r="W119" s="347">
        <v>11655</v>
      </c>
      <c r="X119" s="347">
        <v>12189</v>
      </c>
      <c r="Y119" s="347">
        <v>13227</v>
      </c>
      <c r="Z119" s="347">
        <v>14588</v>
      </c>
      <c r="AA119" s="347">
        <v>14633</v>
      </c>
      <c r="AB119" s="347">
        <v>14684</v>
      </c>
      <c r="AC119" s="347">
        <v>14746</v>
      </c>
      <c r="AD119" s="679">
        <v>14801</v>
      </c>
      <c r="AE119" s="3273">
        <v>25375</v>
      </c>
      <c r="AF119" s="3273">
        <v>27878</v>
      </c>
      <c r="AG119" s="347">
        <v>29659</v>
      </c>
      <c r="AH119" s="347">
        <v>30387</v>
      </c>
      <c r="AI119" s="347">
        <v>30387</v>
      </c>
      <c r="AJ119" s="347">
        <v>30779</v>
      </c>
      <c r="AK119" s="347">
        <v>30890</v>
      </c>
      <c r="AL119" s="347">
        <v>31007</v>
      </c>
      <c r="AM119" s="347">
        <v>31116</v>
      </c>
      <c r="AN119" s="347">
        <v>31223</v>
      </c>
      <c r="AO119" s="347">
        <v>31223</v>
      </c>
      <c r="AP119" s="347">
        <v>31517</v>
      </c>
      <c r="AQ119" s="347">
        <v>31893</v>
      </c>
      <c r="AR119" s="347">
        <v>32381</v>
      </c>
      <c r="AS119" s="347">
        <v>32960</v>
      </c>
      <c r="AT119" s="347">
        <v>33315</v>
      </c>
      <c r="AU119" s="347">
        <v>33488</v>
      </c>
      <c r="AV119" s="347">
        <v>33600</v>
      </c>
      <c r="AW119" s="347">
        <v>33716</v>
      </c>
      <c r="AX119" s="347">
        <v>33904</v>
      </c>
      <c r="AY119" s="347">
        <v>34127</v>
      </c>
      <c r="AZ119" s="347">
        <v>34636</v>
      </c>
      <c r="BA119" s="347">
        <v>35546</v>
      </c>
      <c r="BB119" s="347">
        <v>36904</v>
      </c>
      <c r="BC119" s="347">
        <v>38756</v>
      </c>
      <c r="BD119" s="347">
        <v>41473</v>
      </c>
      <c r="BE119" s="347">
        <v>43962</v>
      </c>
      <c r="BF119" s="347">
        <v>45208</v>
      </c>
      <c r="BG119" s="347">
        <v>46019</v>
      </c>
      <c r="BH119" s="3274">
        <v>46365</v>
      </c>
      <c r="BI119" s="3274">
        <v>46474</v>
      </c>
      <c r="BJ119" s="1994">
        <v>46944</v>
      </c>
      <c r="BK119" s="1994">
        <v>47055</v>
      </c>
      <c r="BL119" s="1994">
        <v>47156</v>
      </c>
      <c r="BM119" s="1994">
        <v>47471</v>
      </c>
      <c r="BN119" s="1994">
        <v>48354</v>
      </c>
      <c r="BO119" s="1994">
        <v>50008</v>
      </c>
      <c r="BP119" s="1994">
        <v>52154</v>
      </c>
      <c r="BQ119" s="1994">
        <v>55011</v>
      </c>
      <c r="BR119" s="1994">
        <v>57017</v>
      </c>
      <c r="BS119" s="1994">
        <v>58388</v>
      </c>
      <c r="BT119" s="1994">
        <v>58842</v>
      </c>
      <c r="BU119" s="1994">
        <v>58980</v>
      </c>
      <c r="BV119" s="3274">
        <v>59103</v>
      </c>
      <c r="BW119" s="1994">
        <v>59194</v>
      </c>
      <c r="BX119" s="1994">
        <v>59322</v>
      </c>
      <c r="BY119" s="1994">
        <v>59517</v>
      </c>
      <c r="BZ119" s="1994">
        <v>60874</v>
      </c>
      <c r="CA119" s="1994">
        <v>62396</v>
      </c>
      <c r="CB119" s="1994">
        <v>64699</v>
      </c>
      <c r="CC119" s="1994">
        <v>67834</v>
      </c>
      <c r="CD119" s="1994">
        <v>69343</v>
      </c>
      <c r="CE119" s="1994">
        <v>70302</v>
      </c>
      <c r="CF119" s="1994">
        <v>70548</v>
      </c>
      <c r="CG119" s="3274">
        <v>70675</v>
      </c>
      <c r="CH119" s="1994">
        <v>70997</v>
      </c>
      <c r="CI119" s="1994">
        <v>70997</v>
      </c>
      <c r="CJ119" s="1994">
        <v>71085</v>
      </c>
      <c r="CK119" s="1994">
        <v>71085</v>
      </c>
      <c r="CL119" s="1994">
        <v>71864</v>
      </c>
      <c r="CM119" s="1994">
        <v>72624</v>
      </c>
      <c r="CN119" s="1994">
        <v>73700</v>
      </c>
      <c r="CO119" s="1994">
        <v>74932</v>
      </c>
      <c r="CP119" s="1994">
        <v>76294</v>
      </c>
      <c r="CQ119" s="1994">
        <v>77087</v>
      </c>
      <c r="CR119" s="1994">
        <v>77388</v>
      </c>
      <c r="CS119" s="1994">
        <v>77776</v>
      </c>
      <c r="CT119" s="1994">
        <v>77921</v>
      </c>
      <c r="CU119" s="1994">
        <v>77921</v>
      </c>
      <c r="CV119" s="1994">
        <v>78393</v>
      </c>
      <c r="CW119" s="1994">
        <v>78950</v>
      </c>
      <c r="CX119" s="1994">
        <v>80262</v>
      </c>
      <c r="CY119" s="1994">
        <v>82390</v>
      </c>
      <c r="CZ119" s="1994">
        <v>85400</v>
      </c>
      <c r="DA119" s="1994">
        <v>88093</v>
      </c>
      <c r="DB119" s="1994">
        <v>90307</v>
      </c>
      <c r="DC119" s="1994">
        <v>91716</v>
      </c>
      <c r="DD119" s="1994">
        <v>92294</v>
      </c>
      <c r="DE119" s="1994">
        <v>92809</v>
      </c>
      <c r="DF119" s="208" t="s">
        <v>491</v>
      </c>
    </row>
    <row r="120" spans="1:110" ht="30" customHeight="1">
      <c r="A120" s="4772"/>
      <c r="B120" s="4617"/>
      <c r="C120" s="4789"/>
      <c r="D120" s="755"/>
      <c r="E120" s="3701" t="s">
        <v>281</v>
      </c>
      <c r="F120" s="3700">
        <f>$M$119*H120/$G$119</f>
        <v>178.20714985308524</v>
      </c>
      <c r="G120" s="4746"/>
      <c r="H120" s="767">
        <v>35.33</v>
      </c>
      <c r="I120" s="767"/>
      <c r="J120" s="767"/>
      <c r="K120" s="3132"/>
      <c r="L120" s="3674"/>
      <c r="M120" s="3675"/>
      <c r="N120" s="679"/>
      <c r="O120" s="347"/>
      <c r="P120" s="347"/>
      <c r="Q120" s="220"/>
      <c r="R120" s="347"/>
      <c r="S120" s="347"/>
      <c r="T120" s="347"/>
      <c r="U120" s="679"/>
      <c r="V120" s="347"/>
      <c r="W120" s="347"/>
      <c r="X120" s="347"/>
      <c r="Y120" s="347"/>
      <c r="Z120" s="347"/>
      <c r="AA120" s="347"/>
      <c r="AB120" s="347"/>
      <c r="AC120" s="347"/>
      <c r="AD120" s="679"/>
      <c r="AE120" s="3273"/>
      <c r="AF120" s="3273"/>
      <c r="AG120" s="347"/>
      <c r="AH120" s="347"/>
      <c r="AI120" s="347"/>
      <c r="AJ120" s="347"/>
      <c r="AK120" s="347"/>
      <c r="AL120" s="347"/>
      <c r="AM120" s="347"/>
      <c r="AN120" s="347"/>
      <c r="AO120" s="347"/>
      <c r="AP120" s="347"/>
      <c r="AQ120" s="347"/>
      <c r="AR120" s="347"/>
      <c r="AS120" s="347"/>
      <c r="AT120" s="347"/>
      <c r="AU120" s="347"/>
      <c r="AV120" s="347"/>
      <c r="AW120" s="347"/>
      <c r="AX120" s="347"/>
      <c r="AY120" s="347"/>
      <c r="AZ120" s="347"/>
      <c r="BA120" s="3271"/>
      <c r="BB120" s="347"/>
      <c r="BC120" s="347"/>
      <c r="BD120" s="347"/>
      <c r="BE120" s="347"/>
      <c r="BF120" s="347"/>
      <c r="BG120" s="347"/>
      <c r="BH120" s="3274"/>
      <c r="BI120" s="3274"/>
      <c r="BJ120" s="1994"/>
      <c r="BK120" s="1994"/>
      <c r="BL120" s="1994"/>
      <c r="BM120" s="1994"/>
      <c r="BN120" s="1994"/>
      <c r="BO120" s="1994"/>
      <c r="BP120" s="1994"/>
      <c r="BQ120" s="1994"/>
      <c r="BR120" s="1994"/>
      <c r="BS120" s="1994"/>
      <c r="BT120" s="1994"/>
      <c r="BU120" s="1994"/>
      <c r="BV120" s="3274"/>
      <c r="BW120" s="1994"/>
      <c r="BX120" s="1994"/>
      <c r="BY120" s="1994"/>
      <c r="BZ120" s="1994"/>
      <c r="CA120" s="1994"/>
      <c r="CB120" s="1994"/>
      <c r="CC120" s="1994"/>
      <c r="CD120" s="1994"/>
      <c r="CE120" s="1994"/>
      <c r="CF120" s="1994"/>
      <c r="CG120" s="3274"/>
      <c r="CH120" s="1994"/>
      <c r="CI120" s="1994"/>
      <c r="CJ120" s="1994"/>
      <c r="CK120" s="1994"/>
      <c r="CL120" s="1994"/>
      <c r="CM120" s="1994"/>
      <c r="CN120" s="1994"/>
      <c r="CO120" s="1994"/>
      <c r="CP120" s="1994"/>
      <c r="CQ120" s="1994"/>
      <c r="CR120" s="1994"/>
      <c r="CS120" s="1994"/>
      <c r="CT120" s="1994"/>
      <c r="CU120" s="1994"/>
      <c r="CV120" s="1994"/>
      <c r="CW120" s="1994"/>
      <c r="CX120" s="1994"/>
      <c r="CY120" s="1994"/>
      <c r="CZ120" s="1994"/>
      <c r="DA120" s="1994"/>
      <c r="DB120" s="1994"/>
      <c r="DC120" s="1994"/>
      <c r="DD120" s="1994"/>
      <c r="DE120" s="1994"/>
      <c r="DF120" s="208"/>
    </row>
    <row r="121" spans="1:110" ht="30" customHeight="1" thickBot="1">
      <c r="A121" s="4772"/>
      <c r="B121" s="4617"/>
      <c r="C121" s="524" t="s">
        <v>416</v>
      </c>
      <c r="D121" s="527" t="s">
        <v>440</v>
      </c>
      <c r="E121" s="4091" t="s">
        <v>3622</v>
      </c>
      <c r="F121" s="3702">
        <f>$M$121*H121/$G$121</f>
        <v>399</v>
      </c>
      <c r="G121" s="1978">
        <f>SUM(H121:H121)</f>
        <v>137.02000000000001</v>
      </c>
      <c r="H121" s="265">
        <v>137.02000000000001</v>
      </c>
      <c r="I121" s="265"/>
      <c r="J121" s="265"/>
      <c r="K121" s="190"/>
      <c r="L121" s="3234"/>
      <c r="M121" s="1232">
        <f t="shared" ref="M121:M124" si="16">DE121-DD121</f>
        <v>399</v>
      </c>
      <c r="N121" s="679">
        <v>13138</v>
      </c>
      <c r="O121" s="347">
        <v>14831</v>
      </c>
      <c r="P121" s="347">
        <v>15103</v>
      </c>
      <c r="Q121" s="220">
        <v>15229</v>
      </c>
      <c r="R121" s="347">
        <v>15756</v>
      </c>
      <c r="S121" s="347">
        <v>16950</v>
      </c>
      <c r="T121" s="347">
        <v>18787</v>
      </c>
      <c r="U121" s="679">
        <v>21282</v>
      </c>
      <c r="V121" s="347">
        <v>22542</v>
      </c>
      <c r="W121" s="347">
        <v>23087</v>
      </c>
      <c r="X121" s="347">
        <v>23235</v>
      </c>
      <c r="Y121" s="347">
        <v>23538</v>
      </c>
      <c r="Z121" s="347">
        <v>24515</v>
      </c>
      <c r="AA121" s="347">
        <v>24515</v>
      </c>
      <c r="AB121" s="347">
        <v>24767</v>
      </c>
      <c r="AC121" s="347">
        <v>24767</v>
      </c>
      <c r="AD121" s="679">
        <v>25375</v>
      </c>
      <c r="AE121" s="3275">
        <v>14906</v>
      </c>
      <c r="AF121" s="3276">
        <v>14943</v>
      </c>
      <c r="AG121" s="347">
        <v>14943</v>
      </c>
      <c r="AH121" s="347">
        <v>14943</v>
      </c>
      <c r="AI121" s="347">
        <v>14943</v>
      </c>
      <c r="AJ121" s="347">
        <v>14943</v>
      </c>
      <c r="AK121" s="347">
        <v>14943</v>
      </c>
      <c r="AL121" s="347">
        <v>14943</v>
      </c>
      <c r="AM121" s="347">
        <v>14943</v>
      </c>
      <c r="AN121" s="347">
        <v>14943</v>
      </c>
      <c r="AO121" s="700">
        <v>14943</v>
      </c>
      <c r="AP121" s="347">
        <v>14943</v>
      </c>
      <c r="AQ121" s="347">
        <v>14943</v>
      </c>
      <c r="AR121" s="347">
        <v>14943</v>
      </c>
      <c r="AS121" s="347">
        <v>14943</v>
      </c>
      <c r="AT121" s="347">
        <v>14943</v>
      </c>
      <c r="AU121" s="347">
        <v>14943</v>
      </c>
      <c r="AV121" s="347">
        <v>14943</v>
      </c>
      <c r="AW121" s="347">
        <v>14943</v>
      </c>
      <c r="AX121" s="347">
        <v>14943</v>
      </c>
      <c r="AY121" s="347">
        <v>15797</v>
      </c>
      <c r="AZ121" s="347">
        <v>16855</v>
      </c>
      <c r="BA121" s="347">
        <v>17950</v>
      </c>
      <c r="BB121" s="347">
        <v>19238</v>
      </c>
      <c r="BC121" s="347">
        <v>20649</v>
      </c>
      <c r="BD121" s="347">
        <v>22393</v>
      </c>
      <c r="BE121" s="347">
        <v>23953</v>
      </c>
      <c r="BF121" s="347">
        <v>25285</v>
      </c>
      <c r="BG121" s="347">
        <v>26053</v>
      </c>
      <c r="BH121" s="3274">
        <v>26285</v>
      </c>
      <c r="BI121" s="3274">
        <v>26349</v>
      </c>
      <c r="BJ121" s="1994">
        <v>26408</v>
      </c>
      <c r="BK121" s="1994">
        <v>26462</v>
      </c>
      <c r="BL121" s="1994">
        <v>26519</v>
      </c>
      <c r="BM121" s="1994">
        <v>26731</v>
      </c>
      <c r="BN121" s="1994">
        <v>27525</v>
      </c>
      <c r="BO121" s="1994">
        <v>28655</v>
      </c>
      <c r="BP121" s="1994">
        <v>29965</v>
      </c>
      <c r="BQ121" s="1994">
        <v>31682</v>
      </c>
      <c r="BR121" s="1994">
        <v>32810</v>
      </c>
      <c r="BS121" s="1994">
        <v>33616</v>
      </c>
      <c r="BT121" s="1994">
        <v>33966</v>
      </c>
      <c r="BU121" s="1994">
        <v>34041</v>
      </c>
      <c r="BV121" s="3274">
        <v>34110</v>
      </c>
      <c r="BW121" s="1994">
        <v>34161</v>
      </c>
      <c r="BX121" s="1994">
        <v>34220</v>
      </c>
      <c r="BY121" s="1994">
        <v>34292</v>
      </c>
      <c r="BZ121" s="1994">
        <v>34916</v>
      </c>
      <c r="CA121" s="1994">
        <v>35729</v>
      </c>
      <c r="CB121" s="1994">
        <v>36855</v>
      </c>
      <c r="CC121" s="1994">
        <v>38078</v>
      </c>
      <c r="CD121" s="1994">
        <v>38901</v>
      </c>
      <c r="CE121" s="1994">
        <v>39511</v>
      </c>
      <c r="CF121" s="1994">
        <v>39563</v>
      </c>
      <c r="CG121" s="3274">
        <v>39563</v>
      </c>
      <c r="CH121" s="1994">
        <v>39563</v>
      </c>
      <c r="CI121" s="1994">
        <v>39563</v>
      </c>
      <c r="CJ121" s="1994">
        <v>39563</v>
      </c>
      <c r="CK121" s="1994">
        <v>39563</v>
      </c>
      <c r="CL121" s="1994">
        <v>39563</v>
      </c>
      <c r="CM121" s="1994">
        <v>39563</v>
      </c>
      <c r="CN121" s="1994">
        <v>39563</v>
      </c>
      <c r="CO121" s="1994">
        <v>39563</v>
      </c>
      <c r="CP121" s="1994">
        <v>39563</v>
      </c>
      <c r="CQ121" s="1994">
        <v>39563</v>
      </c>
      <c r="CR121" s="1994">
        <v>39563</v>
      </c>
      <c r="CS121" s="1994">
        <v>39563</v>
      </c>
      <c r="CT121" s="1994">
        <v>39563</v>
      </c>
      <c r="CU121" s="1994">
        <v>39563</v>
      </c>
      <c r="CV121" s="1994">
        <v>39563</v>
      </c>
      <c r="CW121" s="1994">
        <v>39658</v>
      </c>
      <c r="CX121" s="1994">
        <v>39709</v>
      </c>
      <c r="CY121" s="1994">
        <v>39762</v>
      </c>
      <c r="CZ121" s="1994">
        <v>39800</v>
      </c>
      <c r="DA121" s="1994">
        <v>39928</v>
      </c>
      <c r="DB121" s="1994">
        <v>41153</v>
      </c>
      <c r="DC121" s="1994">
        <v>41722</v>
      </c>
      <c r="DD121" s="1994">
        <v>41787</v>
      </c>
      <c r="DE121" s="1994">
        <v>42186</v>
      </c>
      <c r="DF121" s="208" t="s">
        <v>473</v>
      </c>
    </row>
    <row r="122" spans="1:110" ht="30" customHeight="1">
      <c r="A122" s="4772"/>
      <c r="B122" s="4634" t="s">
        <v>1131</v>
      </c>
      <c r="C122" s="524" t="s">
        <v>425</v>
      </c>
      <c r="D122" s="527" t="s">
        <v>437</v>
      </c>
      <c r="E122" s="4090" t="s">
        <v>2622</v>
      </c>
      <c r="F122" s="201">
        <f>M122</f>
        <v>681</v>
      </c>
      <c r="G122" s="1978"/>
      <c r="H122" s="265">
        <v>80.33</v>
      </c>
      <c r="I122" s="265"/>
      <c r="J122" s="265"/>
      <c r="K122" s="190"/>
      <c r="L122" s="3234"/>
      <c r="M122" s="1232">
        <f t="shared" si="16"/>
        <v>681</v>
      </c>
      <c r="N122" s="679">
        <v>24451</v>
      </c>
      <c r="O122" s="347">
        <v>24677</v>
      </c>
      <c r="P122" s="347">
        <v>24936</v>
      </c>
      <c r="Q122" s="220">
        <v>25763</v>
      </c>
      <c r="R122" s="347">
        <v>27521</v>
      </c>
      <c r="S122" s="347">
        <v>30734</v>
      </c>
      <c r="T122" s="347">
        <v>35388</v>
      </c>
      <c r="U122" s="679">
        <v>41659</v>
      </c>
      <c r="V122" s="347">
        <v>44872</v>
      </c>
      <c r="W122" s="347">
        <v>46232</v>
      </c>
      <c r="X122" s="347">
        <v>46472</v>
      </c>
      <c r="Y122" s="347">
        <v>46615</v>
      </c>
      <c r="Z122" s="347">
        <v>46800</v>
      </c>
      <c r="AA122" s="347">
        <v>46800</v>
      </c>
      <c r="AB122" s="347">
        <v>47186</v>
      </c>
      <c r="AC122" s="347">
        <v>47515</v>
      </c>
      <c r="AD122" s="679">
        <v>49402</v>
      </c>
      <c r="AE122" s="347">
        <v>52691</v>
      </c>
      <c r="AF122" s="347">
        <v>56724</v>
      </c>
      <c r="AG122" s="347">
        <v>62018</v>
      </c>
      <c r="AH122" s="347">
        <v>66977</v>
      </c>
      <c r="AI122" s="347">
        <v>69913</v>
      </c>
      <c r="AJ122" s="347">
        <v>71494</v>
      </c>
      <c r="AK122" s="347">
        <v>73354</v>
      </c>
      <c r="AL122" s="347">
        <v>75036</v>
      </c>
      <c r="AM122" s="347">
        <v>76364</v>
      </c>
      <c r="AN122" s="347">
        <v>76622</v>
      </c>
      <c r="AO122" s="347">
        <v>77023</v>
      </c>
      <c r="AP122" s="347">
        <v>78322</v>
      </c>
      <c r="AQ122" s="347">
        <v>81796</v>
      </c>
      <c r="AR122" s="347">
        <v>85288</v>
      </c>
      <c r="AS122" s="347">
        <v>88643</v>
      </c>
      <c r="AT122" s="347">
        <v>90818</v>
      </c>
      <c r="AU122" s="347">
        <v>92000</v>
      </c>
      <c r="AV122" s="347">
        <v>92443</v>
      </c>
      <c r="AW122" s="347">
        <v>96155</v>
      </c>
      <c r="AX122" s="347">
        <v>100664</v>
      </c>
      <c r="AY122" s="347">
        <v>103581</v>
      </c>
      <c r="AZ122" s="347">
        <v>104379</v>
      </c>
      <c r="BA122" s="3271">
        <v>104541</v>
      </c>
      <c r="BB122" s="347">
        <v>105261</v>
      </c>
      <c r="BC122" s="347">
        <v>107935</v>
      </c>
      <c r="BD122" s="347">
        <v>110938</v>
      </c>
      <c r="BE122" s="347">
        <v>111053</v>
      </c>
      <c r="BF122" s="347">
        <v>111203</v>
      </c>
      <c r="BG122" s="347">
        <v>111354</v>
      </c>
      <c r="BH122" s="347">
        <v>111507</v>
      </c>
      <c r="BI122" s="347">
        <v>111834</v>
      </c>
      <c r="BJ122" s="1212">
        <v>111977</v>
      </c>
      <c r="BK122" s="1212">
        <v>112130</v>
      </c>
      <c r="BL122" s="1212">
        <v>112130</v>
      </c>
      <c r="BM122" s="1212">
        <v>112130</v>
      </c>
      <c r="BN122" s="1212">
        <v>112130</v>
      </c>
      <c r="BO122" s="1212">
        <v>112130</v>
      </c>
      <c r="BP122" s="1212">
        <v>112130</v>
      </c>
      <c r="BQ122" s="1212">
        <v>112130</v>
      </c>
      <c r="BR122" s="1212">
        <v>112130</v>
      </c>
      <c r="BS122" s="1212">
        <v>112130</v>
      </c>
      <c r="BT122" s="1212">
        <v>112130</v>
      </c>
      <c r="BU122" s="1212">
        <v>112130</v>
      </c>
      <c r="BV122" s="347">
        <v>112130</v>
      </c>
      <c r="BW122" s="1212">
        <v>112130</v>
      </c>
      <c r="BX122" s="1212">
        <v>112130</v>
      </c>
      <c r="BY122" s="1212">
        <v>112957</v>
      </c>
      <c r="BZ122" s="1212">
        <v>116113</v>
      </c>
      <c r="CA122" s="1212">
        <v>120061</v>
      </c>
      <c r="CB122" s="1212">
        <v>126475</v>
      </c>
      <c r="CC122" s="1212">
        <v>135129</v>
      </c>
      <c r="CD122" s="1212">
        <v>140297</v>
      </c>
      <c r="CE122" s="1212">
        <v>143704</v>
      </c>
      <c r="CF122" s="1212">
        <v>145380</v>
      </c>
      <c r="CG122" s="347">
        <v>147680</v>
      </c>
      <c r="CH122" s="1212">
        <v>150074</v>
      </c>
      <c r="CI122" s="1212">
        <v>151352</v>
      </c>
      <c r="CJ122" s="1212">
        <v>152512</v>
      </c>
      <c r="CK122" s="1212">
        <v>154805</v>
      </c>
      <c r="CL122" s="1212">
        <v>157934</v>
      </c>
      <c r="CM122" s="1212">
        <v>161491</v>
      </c>
      <c r="CN122" s="1212">
        <v>168666</v>
      </c>
      <c r="CO122" s="1212">
        <v>177887</v>
      </c>
      <c r="CP122" s="1212">
        <v>185018</v>
      </c>
      <c r="CQ122" s="1212">
        <v>188113</v>
      </c>
      <c r="CR122" s="1212">
        <v>189327</v>
      </c>
      <c r="CS122" s="1212">
        <v>190168</v>
      </c>
      <c r="CT122" s="1212">
        <v>191931</v>
      </c>
      <c r="CU122" s="1212">
        <v>194614</v>
      </c>
      <c r="CV122" s="1212">
        <v>195009</v>
      </c>
      <c r="CW122" s="1212">
        <v>195701</v>
      </c>
      <c r="CX122" s="1212">
        <v>197838</v>
      </c>
      <c r="CY122" s="1212">
        <v>201798</v>
      </c>
      <c r="CZ122" s="1212">
        <v>209841</v>
      </c>
      <c r="DA122" s="1212">
        <v>217326</v>
      </c>
      <c r="DB122" s="1212">
        <v>223213</v>
      </c>
      <c r="DC122" s="1212">
        <v>225881</v>
      </c>
      <c r="DD122" s="1212">
        <v>226633</v>
      </c>
      <c r="DE122" s="1212">
        <v>227314</v>
      </c>
      <c r="DF122" s="208" t="s">
        <v>502</v>
      </c>
    </row>
    <row r="123" spans="1:110" ht="30" customHeight="1">
      <c r="A123" s="4772"/>
      <c r="B123" s="4634"/>
      <c r="C123" s="524" t="s">
        <v>432</v>
      </c>
      <c r="D123" s="527" t="s">
        <v>503</v>
      </c>
      <c r="E123" s="755" t="s">
        <v>2908</v>
      </c>
      <c r="F123" s="199">
        <f>M123</f>
        <v>2195</v>
      </c>
      <c r="G123" s="1978"/>
      <c r="H123" s="265">
        <v>1666.63</v>
      </c>
      <c r="I123" s="265"/>
      <c r="J123" s="265"/>
      <c r="K123" s="190"/>
      <c r="L123" s="3234"/>
      <c r="M123" s="1232">
        <f t="shared" si="16"/>
        <v>2195</v>
      </c>
      <c r="N123" s="350">
        <v>13328</v>
      </c>
      <c r="O123" s="347">
        <v>14982</v>
      </c>
      <c r="P123" s="347">
        <v>15496</v>
      </c>
      <c r="Q123" s="220">
        <v>15709</v>
      </c>
      <c r="R123" s="347">
        <v>16184</v>
      </c>
      <c r="S123" s="347">
        <v>17251</v>
      </c>
      <c r="T123" s="347">
        <v>19335</v>
      </c>
      <c r="U123" s="679">
        <v>22463</v>
      </c>
      <c r="V123" s="347">
        <v>23631</v>
      </c>
      <c r="W123" s="347">
        <v>24067</v>
      </c>
      <c r="X123" s="347">
        <v>24358</v>
      </c>
      <c r="Y123" s="347">
        <v>25038</v>
      </c>
      <c r="Z123" s="347">
        <v>26345</v>
      </c>
      <c r="AA123" s="347">
        <v>27271</v>
      </c>
      <c r="AB123" s="347">
        <v>27998</v>
      </c>
      <c r="AC123" s="347">
        <v>28345</v>
      </c>
      <c r="AD123" s="679">
        <v>28726</v>
      </c>
      <c r="AE123" s="347">
        <v>29403</v>
      </c>
      <c r="AF123" s="347">
        <v>30869</v>
      </c>
      <c r="AG123" s="347">
        <v>32847</v>
      </c>
      <c r="AH123" s="347">
        <v>33835</v>
      </c>
      <c r="AI123" s="347">
        <v>34278</v>
      </c>
      <c r="AJ123" s="347">
        <v>34897</v>
      </c>
      <c r="AK123" s="347">
        <v>36323</v>
      </c>
      <c r="AL123" s="347">
        <v>37897</v>
      </c>
      <c r="AM123" s="347">
        <v>39340</v>
      </c>
      <c r="AN123" s="347">
        <v>40300</v>
      </c>
      <c r="AO123" s="347">
        <v>40554</v>
      </c>
      <c r="AP123" s="347">
        <v>40829</v>
      </c>
      <c r="AQ123" s="347">
        <v>41735</v>
      </c>
      <c r="AR123" s="347">
        <v>42799</v>
      </c>
      <c r="AS123" s="347">
        <v>44247</v>
      </c>
      <c r="AT123" s="347">
        <v>45309</v>
      </c>
      <c r="AU123" s="347">
        <v>45722</v>
      </c>
      <c r="AV123" s="347">
        <v>46053</v>
      </c>
      <c r="AW123" s="347">
        <v>47540</v>
      </c>
      <c r="AX123" s="347">
        <v>49802</v>
      </c>
      <c r="AY123" s="347">
        <v>51103</v>
      </c>
      <c r="AZ123" s="347">
        <v>51822</v>
      </c>
      <c r="BA123" s="3271">
        <v>52024</v>
      </c>
      <c r="BB123" s="347">
        <v>52230</v>
      </c>
      <c r="BC123" s="1212">
        <v>52896</v>
      </c>
      <c r="BD123" s="347">
        <v>54429</v>
      </c>
      <c r="BE123" s="347">
        <v>56099</v>
      </c>
      <c r="BF123" s="347">
        <v>57089</v>
      </c>
      <c r="BG123" s="347">
        <v>57537</v>
      </c>
      <c r="BH123" s="347">
        <v>58103</v>
      </c>
      <c r="BI123" s="347">
        <v>59827</v>
      </c>
      <c r="BJ123" s="1212">
        <v>62221</v>
      </c>
      <c r="BK123" s="1212">
        <v>63824</v>
      </c>
      <c r="BL123" s="1212">
        <v>64881</v>
      </c>
      <c r="BM123" s="1212">
        <v>65325</v>
      </c>
      <c r="BN123" s="1212">
        <v>65599</v>
      </c>
      <c r="BO123" s="1212">
        <v>66291</v>
      </c>
      <c r="BP123" s="1212">
        <v>67753</v>
      </c>
      <c r="BQ123" s="1212">
        <v>69680</v>
      </c>
      <c r="BR123" s="1212">
        <v>70484</v>
      </c>
      <c r="BS123" s="1212">
        <v>70797</v>
      </c>
      <c r="BT123" s="1212">
        <v>70993</v>
      </c>
      <c r="BU123" s="1212">
        <v>73646</v>
      </c>
      <c r="BV123" s="347">
        <v>76021</v>
      </c>
      <c r="BW123" s="1212">
        <v>77701</v>
      </c>
      <c r="BX123" s="1212">
        <v>78580</v>
      </c>
      <c r="BY123" s="1212">
        <v>78580</v>
      </c>
      <c r="BZ123" s="1212">
        <v>78580</v>
      </c>
      <c r="CA123" s="1212">
        <v>78580</v>
      </c>
      <c r="CB123" s="1212">
        <v>78632</v>
      </c>
      <c r="CC123" s="1212">
        <v>78632</v>
      </c>
      <c r="CD123" s="1212">
        <v>78632</v>
      </c>
      <c r="CE123" s="1212">
        <v>78632</v>
      </c>
      <c r="CF123" s="1212">
        <v>78632</v>
      </c>
      <c r="CG123" s="347">
        <v>80567</v>
      </c>
      <c r="CH123" s="1212">
        <v>82467</v>
      </c>
      <c r="CI123" s="1212">
        <v>83800</v>
      </c>
      <c r="CJ123" s="1212">
        <v>84945</v>
      </c>
      <c r="CK123" s="1212">
        <v>85271</v>
      </c>
      <c r="CL123" s="1212">
        <v>85974</v>
      </c>
      <c r="CM123" s="1212">
        <v>87364</v>
      </c>
      <c r="CN123" s="1212">
        <v>90178</v>
      </c>
      <c r="CO123" s="1212">
        <v>93468</v>
      </c>
      <c r="CP123" s="1212">
        <v>95913</v>
      </c>
      <c r="CQ123" s="1212">
        <v>96861</v>
      </c>
      <c r="CR123" s="1212">
        <v>97409</v>
      </c>
      <c r="CS123" s="1212">
        <v>99518</v>
      </c>
      <c r="CT123" s="1212">
        <v>102186</v>
      </c>
      <c r="CU123" s="1212">
        <v>105004</v>
      </c>
      <c r="CV123" s="1212">
        <v>106596</v>
      </c>
      <c r="CW123" s="1212">
        <v>107117</v>
      </c>
      <c r="CX123" s="1212">
        <v>107505</v>
      </c>
      <c r="CY123" s="1212">
        <v>108927</v>
      </c>
      <c r="CZ123" s="1212">
        <v>111971</v>
      </c>
      <c r="DA123" s="1212">
        <v>114921</v>
      </c>
      <c r="DB123" s="1212">
        <v>117031</v>
      </c>
      <c r="DC123" s="1212">
        <v>117863</v>
      </c>
      <c r="DD123" s="1212">
        <v>118358</v>
      </c>
      <c r="DE123" s="1212">
        <v>120553</v>
      </c>
      <c r="DF123" s="208" t="s">
        <v>508</v>
      </c>
    </row>
    <row r="124" spans="1:110" ht="30" customHeight="1">
      <c r="A124" s="4772"/>
      <c r="B124" s="4634"/>
      <c r="C124" s="524" t="s">
        <v>395</v>
      </c>
      <c r="D124" s="527" t="s">
        <v>399</v>
      </c>
      <c r="E124" s="166" t="s">
        <v>2943</v>
      </c>
      <c r="F124" s="199">
        <f>$M$124*H124/$G$124</f>
        <v>563.95823346319264</v>
      </c>
      <c r="G124" s="4734">
        <f>SUM(H124:H127)</f>
        <v>1481.09</v>
      </c>
      <c r="H124" s="265">
        <v>248.15</v>
      </c>
      <c r="I124" s="265"/>
      <c r="J124" s="265"/>
      <c r="K124" s="190"/>
      <c r="L124" s="3234"/>
      <c r="M124" s="1232">
        <f t="shared" si="16"/>
        <v>3366</v>
      </c>
      <c r="N124" s="679">
        <v>26313</v>
      </c>
      <c r="O124" s="347">
        <v>32963</v>
      </c>
      <c r="P124" s="347">
        <v>35672</v>
      </c>
      <c r="Q124" s="220">
        <v>36197</v>
      </c>
      <c r="R124" s="347">
        <v>36972</v>
      </c>
      <c r="S124" s="347">
        <v>38415</v>
      </c>
      <c r="T124" s="347">
        <v>41896</v>
      </c>
      <c r="U124" s="679">
        <v>46662</v>
      </c>
      <c r="V124" s="347">
        <v>48334</v>
      </c>
      <c r="W124" s="347">
        <v>48622</v>
      </c>
      <c r="X124" s="347">
        <v>49728</v>
      </c>
      <c r="Y124" s="347">
        <v>52505</v>
      </c>
      <c r="Z124" s="347">
        <v>57591</v>
      </c>
      <c r="AA124" s="347">
        <v>61297</v>
      </c>
      <c r="AB124" s="347">
        <v>63653</v>
      </c>
      <c r="AC124" s="347">
        <v>65522</v>
      </c>
      <c r="AD124" s="679">
        <v>66172</v>
      </c>
      <c r="AE124" s="347">
        <v>67374</v>
      </c>
      <c r="AF124" s="347">
        <v>70107</v>
      </c>
      <c r="AG124" s="347">
        <v>73165</v>
      </c>
      <c r="AH124" s="347">
        <v>74941</v>
      </c>
      <c r="AI124" s="347">
        <v>75295</v>
      </c>
      <c r="AJ124" s="347">
        <v>76597</v>
      </c>
      <c r="AK124" s="347">
        <v>79854</v>
      </c>
      <c r="AL124" s="347">
        <v>83495</v>
      </c>
      <c r="AM124" s="347">
        <v>86542</v>
      </c>
      <c r="AN124" s="347">
        <v>88526</v>
      </c>
      <c r="AO124" s="347">
        <v>89210</v>
      </c>
      <c r="AP124" s="347">
        <v>89363</v>
      </c>
      <c r="AQ124" s="347">
        <v>90688</v>
      </c>
      <c r="AR124" s="347">
        <v>92344</v>
      </c>
      <c r="AS124" s="347">
        <v>95152</v>
      </c>
      <c r="AT124" s="347">
        <v>96171</v>
      </c>
      <c r="AU124" s="347">
        <v>96341</v>
      </c>
      <c r="AV124" s="347">
        <v>96827</v>
      </c>
      <c r="AW124" s="347">
        <v>99584</v>
      </c>
      <c r="AX124" s="1212">
        <v>102692</v>
      </c>
      <c r="AY124" s="1212">
        <v>105492</v>
      </c>
      <c r="AZ124" s="347">
        <v>107238</v>
      </c>
      <c r="BA124" s="3277">
        <v>107972</v>
      </c>
      <c r="BB124" s="1212">
        <v>108302</v>
      </c>
      <c r="BC124" s="1213">
        <v>109377</v>
      </c>
      <c r="BD124" s="1212">
        <v>111978</v>
      </c>
      <c r="BE124" s="1212">
        <v>114369</v>
      </c>
      <c r="BF124" s="1212">
        <v>115869</v>
      </c>
      <c r="BG124" s="1212">
        <v>116468</v>
      </c>
      <c r="BH124" s="1212">
        <v>116810</v>
      </c>
      <c r="BI124" s="1212">
        <v>119617</v>
      </c>
      <c r="BJ124" s="1212">
        <v>123014</v>
      </c>
      <c r="BK124" s="1212">
        <v>126003</v>
      </c>
      <c r="BL124" s="1212">
        <v>127779</v>
      </c>
      <c r="BM124" s="1212">
        <v>128375</v>
      </c>
      <c r="BN124" s="1212">
        <v>128375</v>
      </c>
      <c r="BO124" s="1212">
        <v>130321</v>
      </c>
      <c r="BP124" s="1212">
        <v>132996</v>
      </c>
      <c r="BQ124" s="1212">
        <v>136035</v>
      </c>
      <c r="BR124" s="1212">
        <v>137689</v>
      </c>
      <c r="BS124" s="1212">
        <v>137986</v>
      </c>
      <c r="BT124" s="1212">
        <v>138100</v>
      </c>
      <c r="BU124" s="1212">
        <v>141875</v>
      </c>
      <c r="BV124" s="347">
        <v>145598</v>
      </c>
      <c r="BW124" s="1212">
        <v>148618</v>
      </c>
      <c r="BX124" s="1212">
        <v>150588</v>
      </c>
      <c r="BY124" s="1212">
        <v>150696</v>
      </c>
      <c r="BZ124" s="1212">
        <v>151583</v>
      </c>
      <c r="CA124" s="1212">
        <v>153633</v>
      </c>
      <c r="CB124" s="1212">
        <v>157605</v>
      </c>
      <c r="CC124" s="1212">
        <v>162344</v>
      </c>
      <c r="CD124" s="1212">
        <v>165343</v>
      </c>
      <c r="CE124" s="1212">
        <v>165852</v>
      </c>
      <c r="CF124" s="1212">
        <v>167439</v>
      </c>
      <c r="CG124" s="347">
        <v>170822</v>
      </c>
      <c r="CH124" s="1212">
        <v>175505</v>
      </c>
      <c r="CI124" s="1212">
        <v>178449</v>
      </c>
      <c r="CJ124" s="1212">
        <v>180751</v>
      </c>
      <c r="CK124" s="1212">
        <v>181023</v>
      </c>
      <c r="CL124" s="1212">
        <v>181574</v>
      </c>
      <c r="CM124" s="1212">
        <v>183661</v>
      </c>
      <c r="CN124" s="1212">
        <v>187860</v>
      </c>
      <c r="CO124" s="1212">
        <v>191806</v>
      </c>
      <c r="CP124" s="1212">
        <v>194764</v>
      </c>
      <c r="CQ124" s="1212">
        <v>195240</v>
      </c>
      <c r="CR124" s="1212">
        <v>195761</v>
      </c>
      <c r="CS124" s="1212">
        <v>199312</v>
      </c>
      <c r="CT124" s="1212">
        <v>203129</v>
      </c>
      <c r="CU124" s="1212">
        <v>206768</v>
      </c>
      <c r="CV124" s="1212">
        <v>208455</v>
      </c>
      <c r="CW124" s="1212">
        <v>208803</v>
      </c>
      <c r="CX124" s="1212">
        <v>209353</v>
      </c>
      <c r="CY124" s="1212">
        <v>211756</v>
      </c>
      <c r="CZ124" s="1212">
        <v>215424</v>
      </c>
      <c r="DA124" s="1212">
        <v>218629</v>
      </c>
      <c r="DB124" s="1212">
        <v>221461</v>
      </c>
      <c r="DC124" s="1212">
        <v>222390</v>
      </c>
      <c r="DD124" s="1212">
        <v>223185</v>
      </c>
      <c r="DE124" s="1212">
        <v>226551</v>
      </c>
      <c r="DF124" s="208" t="s">
        <v>488</v>
      </c>
    </row>
    <row r="125" spans="1:110" ht="30" customHeight="1">
      <c r="A125" s="4772"/>
      <c r="B125" s="4634"/>
      <c r="C125" s="524"/>
      <c r="D125" s="527"/>
      <c r="E125" s="166" t="s">
        <v>2944</v>
      </c>
      <c r="F125" s="199">
        <f>$M$124*H125/$G$124</f>
        <v>594.57083634350386</v>
      </c>
      <c r="G125" s="4734"/>
      <c r="H125" s="265">
        <v>261.62</v>
      </c>
      <c r="I125" s="265"/>
      <c r="J125" s="265"/>
      <c r="K125" s="190"/>
      <c r="L125" s="3234"/>
      <c r="M125" s="1232"/>
      <c r="N125" s="345"/>
      <c r="O125" s="346"/>
      <c r="P125" s="346"/>
      <c r="Q125" s="346"/>
      <c r="R125" s="346"/>
      <c r="S125" s="346"/>
      <c r="T125" s="346"/>
      <c r="U125" s="345"/>
      <c r="V125" s="346"/>
      <c r="W125" s="346"/>
      <c r="X125" s="346"/>
      <c r="Y125" s="346"/>
      <c r="Z125" s="346"/>
      <c r="AA125" s="346"/>
      <c r="AB125" s="346"/>
      <c r="AC125" s="346"/>
      <c r="AD125" s="695"/>
      <c r="AE125" s="346"/>
      <c r="AF125" s="346"/>
      <c r="AG125" s="346"/>
      <c r="AH125" s="346"/>
      <c r="AI125" s="346"/>
      <c r="AJ125" s="346"/>
      <c r="AK125" s="346"/>
      <c r="AL125" s="346"/>
      <c r="AM125" s="346"/>
      <c r="AN125" s="346"/>
      <c r="AO125" s="346"/>
      <c r="AP125" s="346"/>
      <c r="AQ125" s="346"/>
      <c r="AR125" s="346"/>
      <c r="AS125" s="346"/>
      <c r="AT125" s="346"/>
      <c r="AU125" s="346"/>
      <c r="AV125" s="346"/>
      <c r="AW125" s="346"/>
      <c r="AX125" s="1211"/>
      <c r="AY125" s="1211"/>
      <c r="AZ125" s="1211"/>
      <c r="BA125" s="1211"/>
      <c r="BB125" s="1211"/>
      <c r="BC125" s="1211"/>
      <c r="BD125" s="1211"/>
      <c r="BE125" s="1211"/>
      <c r="BF125" s="1211"/>
      <c r="BG125" s="1211"/>
      <c r="BH125" s="1211"/>
      <c r="BI125" s="1211"/>
      <c r="BJ125" s="1211"/>
      <c r="BK125" s="1211"/>
      <c r="BL125" s="1211"/>
      <c r="BM125" s="1211"/>
      <c r="BN125" s="1211"/>
      <c r="BO125" s="1211"/>
      <c r="BP125" s="1211"/>
      <c r="BQ125" s="1211"/>
      <c r="BR125" s="1211"/>
      <c r="BS125" s="1211"/>
      <c r="BT125" s="1211"/>
      <c r="BU125" s="1211"/>
      <c r="BV125" s="346"/>
      <c r="BW125" s="1211"/>
      <c r="BX125" s="1211"/>
      <c r="BY125" s="1211"/>
      <c r="BZ125" s="1211"/>
      <c r="CA125" s="1211"/>
      <c r="CB125" s="1211"/>
      <c r="CC125" s="1211"/>
      <c r="CD125" s="1211"/>
      <c r="CE125" s="1211"/>
      <c r="CF125" s="1211"/>
      <c r="CG125" s="346"/>
      <c r="CH125" s="1211"/>
      <c r="CI125" s="1211"/>
      <c r="CJ125" s="1211"/>
      <c r="CK125" s="1211"/>
      <c r="CL125" s="1211"/>
      <c r="CM125" s="1211"/>
      <c r="CN125" s="1211"/>
      <c r="CO125" s="1211"/>
      <c r="CP125" s="1211"/>
      <c r="CQ125" s="1211"/>
      <c r="CR125" s="1211"/>
      <c r="CS125" s="1211"/>
      <c r="CT125" s="1211"/>
      <c r="CU125" s="1211"/>
      <c r="CV125" s="1211"/>
      <c r="CW125" s="1211"/>
      <c r="CX125" s="1211"/>
      <c r="CY125" s="1211"/>
      <c r="CZ125" s="1211"/>
      <c r="DA125" s="1211"/>
      <c r="DB125" s="1211"/>
      <c r="DC125" s="1211"/>
      <c r="DD125" s="1211"/>
      <c r="DE125" s="1211"/>
      <c r="DF125" s="919"/>
    </row>
    <row r="126" spans="1:110" ht="30" customHeight="1">
      <c r="A126" s="4772"/>
      <c r="B126" s="4634"/>
      <c r="C126" s="524"/>
      <c r="D126" s="527"/>
      <c r="E126" s="524" t="s">
        <v>18</v>
      </c>
      <c r="F126" s="199">
        <f>$M$124*H126/$G$124</f>
        <v>908.83295410812309</v>
      </c>
      <c r="G126" s="4734"/>
      <c r="H126" s="265">
        <v>399.9</v>
      </c>
      <c r="I126" s="265"/>
      <c r="J126" s="265"/>
      <c r="K126" s="190"/>
      <c r="L126" s="3234"/>
      <c r="M126" s="1232"/>
      <c r="N126" s="345"/>
      <c r="O126" s="346"/>
      <c r="P126" s="346"/>
      <c r="Q126" s="346"/>
      <c r="R126" s="346"/>
      <c r="S126" s="346"/>
      <c r="T126" s="346"/>
      <c r="U126" s="345"/>
      <c r="V126" s="346"/>
      <c r="W126" s="346"/>
      <c r="X126" s="346"/>
      <c r="Y126" s="346"/>
      <c r="Z126" s="346"/>
      <c r="AA126" s="346"/>
      <c r="AB126" s="346"/>
      <c r="AC126" s="346"/>
      <c r="AD126" s="695"/>
      <c r="AE126" s="346"/>
      <c r="AF126" s="346"/>
      <c r="AG126" s="346"/>
      <c r="AH126" s="346"/>
      <c r="AI126" s="346"/>
      <c r="AJ126" s="346"/>
      <c r="AK126" s="346"/>
      <c r="AL126" s="346"/>
      <c r="AM126" s="346"/>
      <c r="AN126" s="346"/>
      <c r="AO126" s="346"/>
      <c r="AP126" s="346"/>
      <c r="AQ126" s="346"/>
      <c r="AR126" s="346"/>
      <c r="AS126" s="346"/>
      <c r="AT126" s="346"/>
      <c r="AU126" s="346"/>
      <c r="AV126" s="346"/>
      <c r="AW126" s="346"/>
      <c r="AX126" s="1211"/>
      <c r="AY126" s="1211"/>
      <c r="AZ126" s="1211"/>
      <c r="BA126" s="1211"/>
      <c r="BB126" s="1211"/>
      <c r="BC126" s="1211"/>
      <c r="BD126" s="1211"/>
      <c r="BE126" s="1211"/>
      <c r="BF126" s="1211"/>
      <c r="BG126" s="1211"/>
      <c r="BH126" s="1211"/>
      <c r="BI126" s="1211"/>
      <c r="BJ126" s="1211"/>
      <c r="BK126" s="1211"/>
      <c r="BL126" s="1211"/>
      <c r="BM126" s="1211"/>
      <c r="BN126" s="1211"/>
      <c r="BO126" s="1211"/>
      <c r="BP126" s="1211"/>
      <c r="BQ126" s="1211"/>
      <c r="BR126" s="1211"/>
      <c r="BS126" s="1211"/>
      <c r="BT126" s="1211"/>
      <c r="BU126" s="1211"/>
      <c r="BV126" s="346"/>
      <c r="BW126" s="1211"/>
      <c r="BX126" s="1211"/>
      <c r="BY126" s="1211"/>
      <c r="BZ126" s="1211"/>
      <c r="CA126" s="1211"/>
      <c r="CB126" s="1211"/>
      <c r="CC126" s="1211"/>
      <c r="CD126" s="1211"/>
      <c r="CE126" s="1211"/>
      <c r="CF126" s="1211"/>
      <c r="CG126" s="346"/>
      <c r="CH126" s="1211"/>
      <c r="CI126" s="1211"/>
      <c r="CJ126" s="1211"/>
      <c r="CK126" s="1211"/>
      <c r="CL126" s="1211"/>
      <c r="CM126" s="1211"/>
      <c r="CN126" s="1211"/>
      <c r="CO126" s="1211"/>
      <c r="CP126" s="1211"/>
      <c r="CQ126" s="1211"/>
      <c r="CR126" s="1211"/>
      <c r="CS126" s="1211"/>
      <c r="CT126" s="1211"/>
      <c r="CU126" s="1211"/>
      <c r="CV126" s="1211"/>
      <c r="CW126" s="1211"/>
      <c r="CX126" s="1211"/>
      <c r="CY126" s="1211"/>
      <c r="CZ126" s="1211"/>
      <c r="DA126" s="1211"/>
      <c r="DB126" s="1211"/>
      <c r="DC126" s="1211"/>
      <c r="DD126" s="1211"/>
      <c r="DE126" s="1211"/>
      <c r="DF126" s="919"/>
    </row>
    <row r="127" spans="1:110" ht="30" customHeight="1">
      <c r="A127" s="4772"/>
      <c r="B127" s="4634"/>
      <c r="C127" s="524"/>
      <c r="D127" s="527"/>
      <c r="E127" s="524" t="s">
        <v>2945</v>
      </c>
      <c r="F127" s="199">
        <f>$M$124*H127/$G$124</f>
        <v>1298.6379760851805</v>
      </c>
      <c r="G127" s="4734"/>
      <c r="H127" s="265">
        <v>571.41999999999996</v>
      </c>
      <c r="I127" s="265"/>
      <c r="J127" s="265"/>
      <c r="K127" s="190"/>
      <c r="L127" s="3234"/>
      <c r="M127" s="1232"/>
      <c r="N127" s="345"/>
      <c r="O127" s="346"/>
      <c r="P127" s="346"/>
      <c r="Q127" s="346"/>
      <c r="R127" s="346"/>
      <c r="S127" s="346"/>
      <c r="T127" s="346"/>
      <c r="U127" s="345"/>
      <c r="V127" s="346"/>
      <c r="W127" s="346"/>
      <c r="X127" s="346"/>
      <c r="Y127" s="346"/>
      <c r="Z127" s="346"/>
      <c r="AA127" s="346"/>
      <c r="AB127" s="346"/>
      <c r="AC127" s="346"/>
      <c r="AD127" s="695"/>
      <c r="AE127" s="346"/>
      <c r="AF127" s="346"/>
      <c r="AG127" s="346"/>
      <c r="AH127" s="346"/>
      <c r="AI127" s="346"/>
      <c r="AJ127" s="346"/>
      <c r="AK127" s="346"/>
      <c r="AL127" s="346"/>
      <c r="AM127" s="346"/>
      <c r="AN127" s="346"/>
      <c r="AO127" s="346"/>
      <c r="AP127" s="346"/>
      <c r="AQ127" s="346"/>
      <c r="AR127" s="346"/>
      <c r="AS127" s="346"/>
      <c r="AT127" s="346"/>
      <c r="AU127" s="346"/>
      <c r="AV127" s="346"/>
      <c r="AW127" s="346"/>
      <c r="AX127" s="1211"/>
      <c r="AY127" s="1211"/>
      <c r="AZ127" s="1211"/>
      <c r="BA127" s="1211"/>
      <c r="BB127" s="1211"/>
      <c r="BC127" s="1211"/>
      <c r="BD127" s="1211"/>
      <c r="BE127" s="1211"/>
      <c r="BF127" s="1211"/>
      <c r="BG127" s="1211"/>
      <c r="BH127" s="1211"/>
      <c r="BI127" s="1211"/>
      <c r="BJ127" s="1211"/>
      <c r="BK127" s="1211"/>
      <c r="BL127" s="1211"/>
      <c r="BM127" s="1211"/>
      <c r="BN127" s="1211"/>
      <c r="BO127" s="1211"/>
      <c r="BP127" s="1211"/>
      <c r="BQ127" s="1211"/>
      <c r="BR127" s="1211"/>
      <c r="BS127" s="1211"/>
      <c r="BT127" s="1211"/>
      <c r="BU127" s="1211"/>
      <c r="BV127" s="346"/>
      <c r="BW127" s="1211"/>
      <c r="BX127" s="1211"/>
      <c r="BY127" s="1211"/>
      <c r="BZ127" s="1211"/>
      <c r="CA127" s="1211"/>
      <c r="CB127" s="1211"/>
      <c r="CC127" s="1211"/>
      <c r="CD127" s="1211"/>
      <c r="CE127" s="1211"/>
      <c r="CF127" s="1211"/>
      <c r="CG127" s="346"/>
      <c r="CH127" s="1211"/>
      <c r="CI127" s="1211"/>
      <c r="CJ127" s="1211"/>
      <c r="CK127" s="1211"/>
      <c r="CL127" s="1211"/>
      <c r="CM127" s="1211"/>
      <c r="CN127" s="1211"/>
      <c r="CO127" s="1211"/>
      <c r="CP127" s="1211"/>
      <c r="CQ127" s="1211"/>
      <c r="CR127" s="1211"/>
      <c r="CS127" s="1211"/>
      <c r="CT127" s="1211"/>
      <c r="CU127" s="1211"/>
      <c r="CV127" s="1211"/>
      <c r="CW127" s="1211"/>
      <c r="CX127" s="1211"/>
      <c r="CY127" s="1211"/>
      <c r="CZ127" s="1211"/>
      <c r="DA127" s="1211"/>
      <c r="DB127" s="1211"/>
      <c r="DC127" s="1211"/>
      <c r="DD127" s="1211"/>
      <c r="DE127" s="1211"/>
      <c r="DF127" s="919"/>
    </row>
    <row r="128" spans="1:110" ht="30" customHeight="1">
      <c r="A128" s="4772"/>
      <c r="B128" s="4634"/>
      <c r="C128" s="524" t="s">
        <v>395</v>
      </c>
      <c r="D128" s="527" t="s">
        <v>399</v>
      </c>
      <c r="E128" s="3236" t="s">
        <v>2529</v>
      </c>
      <c r="F128" s="3148">
        <f>$M$128*H128/$G$128</f>
        <v>2986.0000000000005</v>
      </c>
      <c r="G128" s="4734">
        <f>SUM(H128:H129)</f>
        <v>702.63</v>
      </c>
      <c r="H128" s="265">
        <v>702.63</v>
      </c>
      <c r="I128" s="265"/>
      <c r="J128" s="265"/>
      <c r="K128" s="190"/>
      <c r="L128" s="3234"/>
      <c r="M128" s="1232">
        <f>DE128-DD128</f>
        <v>2986</v>
      </c>
      <c r="N128" s="679">
        <v>40349</v>
      </c>
      <c r="O128" s="347">
        <v>47897</v>
      </c>
      <c r="P128" s="347">
        <v>51938</v>
      </c>
      <c r="Q128" s="220">
        <v>53334</v>
      </c>
      <c r="R128" s="347">
        <v>54458</v>
      </c>
      <c r="S128" s="347">
        <v>56357</v>
      </c>
      <c r="T128" s="347">
        <v>60385</v>
      </c>
      <c r="U128" s="679">
        <v>65950</v>
      </c>
      <c r="V128" s="347">
        <v>68359</v>
      </c>
      <c r="W128" s="347">
        <v>68775</v>
      </c>
      <c r="X128" s="347">
        <v>71092</v>
      </c>
      <c r="Y128" s="347">
        <v>75998</v>
      </c>
      <c r="Z128" s="347">
        <v>84236</v>
      </c>
      <c r="AA128" s="347">
        <v>88658</v>
      </c>
      <c r="AB128" s="347">
        <v>91932</v>
      </c>
      <c r="AC128" s="347">
        <v>93465</v>
      </c>
      <c r="AD128" s="679">
        <v>94648</v>
      </c>
      <c r="AE128" s="347">
        <v>97346</v>
      </c>
      <c r="AF128" s="347">
        <v>102590</v>
      </c>
      <c r="AG128" s="347">
        <v>102712</v>
      </c>
      <c r="AH128" s="347">
        <v>102807</v>
      </c>
      <c r="AI128" s="347">
        <v>102912</v>
      </c>
      <c r="AJ128" s="347">
        <v>103015</v>
      </c>
      <c r="AK128" s="347">
        <v>103128</v>
      </c>
      <c r="AL128" s="347">
        <v>103245</v>
      </c>
      <c r="AM128" s="347">
        <v>103351</v>
      </c>
      <c r="AN128" s="347">
        <v>107226</v>
      </c>
      <c r="AO128" s="347">
        <v>109960</v>
      </c>
      <c r="AP128" s="347">
        <v>110096</v>
      </c>
      <c r="AQ128" s="347">
        <v>110827</v>
      </c>
      <c r="AR128" s="347">
        <v>111036</v>
      </c>
      <c r="AS128" s="347">
        <v>111382</v>
      </c>
      <c r="AT128" s="347">
        <v>111490</v>
      </c>
      <c r="AU128" s="347">
        <v>111490</v>
      </c>
      <c r="AV128" s="347">
        <v>111490</v>
      </c>
      <c r="AW128" s="347">
        <v>111490</v>
      </c>
      <c r="AX128" s="1212">
        <v>111490</v>
      </c>
      <c r="AY128" s="1212">
        <v>111490</v>
      </c>
      <c r="AZ128" s="1212">
        <v>111490</v>
      </c>
      <c r="BA128" s="1212">
        <v>111490</v>
      </c>
      <c r="BB128" s="1212">
        <v>111490</v>
      </c>
      <c r="BC128" s="1212">
        <v>111490</v>
      </c>
      <c r="BD128" s="1212">
        <v>111490</v>
      </c>
      <c r="BE128" s="1212">
        <v>111490</v>
      </c>
      <c r="BF128" s="1212">
        <v>111490</v>
      </c>
      <c r="BG128" s="1212">
        <v>111631</v>
      </c>
      <c r="BH128" s="1212">
        <v>111631</v>
      </c>
      <c r="BI128" s="1212">
        <v>114367</v>
      </c>
      <c r="BJ128" s="1212">
        <v>119873</v>
      </c>
      <c r="BK128" s="1212">
        <v>122427</v>
      </c>
      <c r="BL128" s="1212">
        <v>123054</v>
      </c>
      <c r="BM128" s="1212">
        <v>123435</v>
      </c>
      <c r="BN128" s="1212">
        <v>123776</v>
      </c>
      <c r="BO128" s="1212">
        <v>126942</v>
      </c>
      <c r="BP128" s="1212">
        <v>132779</v>
      </c>
      <c r="BQ128" s="1212">
        <v>139134</v>
      </c>
      <c r="BR128" s="1212">
        <v>142197</v>
      </c>
      <c r="BS128" s="1212">
        <v>142953</v>
      </c>
      <c r="BT128" s="1212">
        <v>143104</v>
      </c>
      <c r="BU128" s="1212">
        <v>150330</v>
      </c>
      <c r="BV128" s="347">
        <v>159154</v>
      </c>
      <c r="BW128" s="1212">
        <v>165424</v>
      </c>
      <c r="BX128" s="1212">
        <v>169114</v>
      </c>
      <c r="BY128" s="1212">
        <v>169427</v>
      </c>
      <c r="BZ128" s="1212">
        <v>170476</v>
      </c>
      <c r="CA128" s="1212">
        <v>173190</v>
      </c>
      <c r="CB128" s="1212">
        <v>178423</v>
      </c>
      <c r="CC128" s="1212">
        <v>184733</v>
      </c>
      <c r="CD128" s="1212">
        <v>188206</v>
      </c>
      <c r="CE128" s="1212">
        <v>188662</v>
      </c>
      <c r="CF128" s="1212">
        <v>190866</v>
      </c>
      <c r="CG128" s="347">
        <v>196352</v>
      </c>
      <c r="CH128" s="1212">
        <v>203389</v>
      </c>
      <c r="CI128" s="1212">
        <v>207839</v>
      </c>
      <c r="CJ128" s="1212">
        <v>211698</v>
      </c>
      <c r="CK128" s="1212">
        <v>212629</v>
      </c>
      <c r="CL128" s="1212">
        <v>213131</v>
      </c>
      <c r="CM128" s="1212">
        <v>215507</v>
      </c>
      <c r="CN128" s="1212">
        <v>221073</v>
      </c>
      <c r="CO128" s="1212">
        <v>226403</v>
      </c>
      <c r="CP128" s="1212">
        <v>230987</v>
      </c>
      <c r="CQ128" s="1212">
        <v>231803</v>
      </c>
      <c r="CR128" s="1212">
        <v>232859</v>
      </c>
      <c r="CS128" s="1212">
        <v>239013</v>
      </c>
      <c r="CT128" s="1212">
        <v>245441</v>
      </c>
      <c r="CU128" s="1212">
        <v>251947</v>
      </c>
      <c r="CV128" s="1212">
        <v>255038</v>
      </c>
      <c r="CW128" s="1212">
        <v>256827</v>
      </c>
      <c r="CX128" s="1212">
        <v>257324</v>
      </c>
      <c r="CY128" s="1212">
        <v>260295</v>
      </c>
      <c r="CZ128" s="1212">
        <v>266050</v>
      </c>
      <c r="DA128" s="1212">
        <v>270834</v>
      </c>
      <c r="DB128" s="1212">
        <v>273817</v>
      </c>
      <c r="DC128" s="1212">
        <v>274405</v>
      </c>
      <c r="DD128" s="1212">
        <v>275088</v>
      </c>
      <c r="DE128" s="1212">
        <v>278074</v>
      </c>
      <c r="DF128" s="208" t="s">
        <v>498</v>
      </c>
    </row>
    <row r="129" spans="1:110" ht="30" customHeight="1">
      <c r="A129" s="4772"/>
      <c r="B129" s="4634"/>
      <c r="C129" s="524"/>
      <c r="D129" s="527"/>
      <c r="E129" s="3237" t="s">
        <v>2247</v>
      </c>
      <c r="F129" s="199">
        <f>$M$128*H129/$G$128</f>
        <v>0</v>
      </c>
      <c r="G129" s="4734"/>
      <c r="H129" s="3235">
        <v>0</v>
      </c>
      <c r="I129" s="265"/>
      <c r="J129" s="265"/>
      <c r="K129" s="190"/>
      <c r="L129" s="3234"/>
      <c r="M129" s="1232"/>
      <c r="N129" s="679"/>
      <c r="O129" s="347"/>
      <c r="P129" s="347"/>
      <c r="Q129" s="220"/>
      <c r="R129" s="347"/>
      <c r="S129" s="347"/>
      <c r="T129" s="347"/>
      <c r="U129" s="679"/>
      <c r="V129" s="347"/>
      <c r="W129" s="347"/>
      <c r="X129" s="347"/>
      <c r="Y129" s="347"/>
      <c r="Z129" s="347"/>
      <c r="AA129" s="347"/>
      <c r="AB129" s="347"/>
      <c r="AC129" s="347"/>
      <c r="AD129" s="679"/>
      <c r="AE129" s="347"/>
      <c r="AF129" s="347"/>
      <c r="AG129" s="347"/>
      <c r="AH129" s="347"/>
      <c r="AI129" s="347"/>
      <c r="AJ129" s="347"/>
      <c r="AK129" s="347"/>
      <c r="AL129" s="347"/>
      <c r="AM129" s="347"/>
      <c r="AN129" s="347"/>
      <c r="AO129" s="347"/>
      <c r="AP129" s="347"/>
      <c r="AQ129" s="347"/>
      <c r="AR129" s="347"/>
      <c r="AS129" s="347"/>
      <c r="AT129" s="347"/>
      <c r="AU129" s="347"/>
      <c r="AV129" s="347"/>
      <c r="AW129" s="347"/>
      <c r="AX129" s="1212"/>
      <c r="AY129" s="1212"/>
      <c r="AZ129" s="1212"/>
      <c r="BA129" s="1212"/>
      <c r="BB129" s="1212"/>
      <c r="BC129" s="1212"/>
      <c r="BD129" s="1212"/>
      <c r="BE129" s="1212"/>
      <c r="BF129" s="1212"/>
      <c r="BG129" s="1212"/>
      <c r="BH129" s="1212"/>
      <c r="BI129" s="1212"/>
      <c r="BJ129" s="1212"/>
      <c r="BK129" s="1212"/>
      <c r="BL129" s="1212"/>
      <c r="BM129" s="1212"/>
      <c r="BN129" s="1212"/>
      <c r="BO129" s="1212"/>
      <c r="BP129" s="1212"/>
      <c r="BQ129" s="1212"/>
      <c r="BR129" s="1212"/>
      <c r="BS129" s="1212"/>
      <c r="BT129" s="1212"/>
      <c r="BU129" s="1212"/>
      <c r="BV129" s="347"/>
      <c r="BW129" s="1212"/>
      <c r="BX129" s="1212"/>
      <c r="BY129" s="1212"/>
      <c r="BZ129" s="1212"/>
      <c r="CA129" s="1212"/>
      <c r="CB129" s="1212"/>
      <c r="CC129" s="1212"/>
      <c r="CD129" s="1212"/>
      <c r="CE129" s="1212"/>
      <c r="CF129" s="1212"/>
      <c r="CG129" s="347"/>
      <c r="CH129" s="1212"/>
      <c r="CI129" s="1212"/>
      <c r="CJ129" s="1212"/>
      <c r="CK129" s="1212"/>
      <c r="CL129" s="1212"/>
      <c r="CM129" s="1212"/>
      <c r="CN129" s="1212"/>
      <c r="CO129" s="1212"/>
      <c r="CP129" s="1212"/>
      <c r="CQ129" s="1212"/>
      <c r="CR129" s="1212"/>
      <c r="CS129" s="1212"/>
      <c r="CT129" s="1212"/>
      <c r="CU129" s="1212"/>
      <c r="CV129" s="1212"/>
      <c r="CW129" s="1212"/>
      <c r="CX129" s="1212"/>
      <c r="CY129" s="1212"/>
      <c r="CZ129" s="1212"/>
      <c r="DA129" s="1212"/>
      <c r="DB129" s="1212"/>
      <c r="DC129" s="1212"/>
      <c r="DD129" s="1212"/>
      <c r="DE129" s="1212"/>
      <c r="DF129" s="208"/>
    </row>
    <row r="130" spans="1:110" ht="30" customHeight="1">
      <c r="A130" s="4772"/>
      <c r="B130" s="4634"/>
      <c r="C130" s="524" t="s">
        <v>413</v>
      </c>
      <c r="D130" s="527" t="s">
        <v>509</v>
      </c>
      <c r="E130" s="166" t="s">
        <v>1222</v>
      </c>
      <c r="F130" s="199">
        <f>M130</f>
        <v>1827</v>
      </c>
      <c r="G130" s="1978"/>
      <c r="H130" s="265">
        <v>542.87</v>
      </c>
      <c r="I130" s="265"/>
      <c r="J130" s="265"/>
      <c r="K130" s="190"/>
      <c r="L130" s="3234"/>
      <c r="M130" s="1232">
        <f>DE130-DD130</f>
        <v>1827</v>
      </c>
      <c r="N130" s="679">
        <v>13583</v>
      </c>
      <c r="O130" s="347">
        <v>15347</v>
      </c>
      <c r="P130" s="347">
        <v>15614</v>
      </c>
      <c r="Q130" s="220">
        <v>15739</v>
      </c>
      <c r="R130" s="347">
        <v>16238</v>
      </c>
      <c r="S130" s="347">
        <v>17351</v>
      </c>
      <c r="T130" s="347">
        <v>19269</v>
      </c>
      <c r="U130" s="679">
        <v>21842</v>
      </c>
      <c r="V130" s="347">
        <v>23018</v>
      </c>
      <c r="W130" s="347">
        <v>23360</v>
      </c>
      <c r="X130" s="347">
        <v>23818</v>
      </c>
      <c r="Y130" s="347">
        <v>25068</v>
      </c>
      <c r="Z130" s="347">
        <v>26882</v>
      </c>
      <c r="AA130" s="347">
        <v>28430</v>
      </c>
      <c r="AB130" s="347">
        <v>29298</v>
      </c>
      <c r="AC130" s="347">
        <v>29645</v>
      </c>
      <c r="AD130" s="679">
        <v>30282</v>
      </c>
      <c r="AE130" s="347">
        <v>31341</v>
      </c>
      <c r="AF130" s="347">
        <v>33106</v>
      </c>
      <c r="AG130" s="347">
        <v>35199</v>
      </c>
      <c r="AH130" s="347">
        <v>36280</v>
      </c>
      <c r="AI130" s="347">
        <v>36726</v>
      </c>
      <c r="AJ130" s="347">
        <v>37194</v>
      </c>
      <c r="AK130" s="347">
        <v>38219</v>
      </c>
      <c r="AL130" s="347">
        <v>39247</v>
      </c>
      <c r="AM130" s="347">
        <v>40258</v>
      </c>
      <c r="AN130" s="347">
        <v>40909</v>
      </c>
      <c r="AO130" s="347">
        <v>41065</v>
      </c>
      <c r="AP130" s="347">
        <v>41542</v>
      </c>
      <c r="AQ130" s="347">
        <v>42638</v>
      </c>
      <c r="AR130" s="347">
        <v>43761</v>
      </c>
      <c r="AS130" s="347">
        <v>45139</v>
      </c>
      <c r="AT130" s="347">
        <v>45724</v>
      </c>
      <c r="AU130" s="347">
        <v>46091</v>
      </c>
      <c r="AV130" s="347">
        <v>46279</v>
      </c>
      <c r="AW130" s="347">
        <v>46384</v>
      </c>
      <c r="AX130" s="1212">
        <v>46902</v>
      </c>
      <c r="AY130" s="1212">
        <v>48538</v>
      </c>
      <c r="AZ130" s="1212">
        <v>49610</v>
      </c>
      <c r="BA130" s="1212">
        <v>49896</v>
      </c>
      <c r="BB130" s="1212">
        <v>50201</v>
      </c>
      <c r="BC130" s="1212">
        <v>51249</v>
      </c>
      <c r="BD130" s="1212">
        <v>53336</v>
      </c>
      <c r="BE130" s="1212">
        <v>55205</v>
      </c>
      <c r="BF130" s="1212">
        <v>56183</v>
      </c>
      <c r="BG130" s="1212">
        <v>56611</v>
      </c>
      <c r="BH130" s="1212">
        <v>56935</v>
      </c>
      <c r="BI130" s="1212">
        <v>58504</v>
      </c>
      <c r="BJ130" s="1212">
        <v>60551</v>
      </c>
      <c r="BK130" s="1212">
        <v>62194</v>
      </c>
      <c r="BL130" s="1212">
        <v>63208</v>
      </c>
      <c r="BM130" s="1212">
        <v>63509</v>
      </c>
      <c r="BN130" s="1212">
        <v>63884</v>
      </c>
      <c r="BO130" s="1212">
        <v>64878</v>
      </c>
      <c r="BP130" s="1212">
        <v>66730</v>
      </c>
      <c r="BQ130" s="1212">
        <v>68797</v>
      </c>
      <c r="BR130" s="1212">
        <v>69858</v>
      </c>
      <c r="BS130" s="1212">
        <v>70149</v>
      </c>
      <c r="BT130" s="1212">
        <v>70415</v>
      </c>
      <c r="BU130" s="1212">
        <v>73462</v>
      </c>
      <c r="BV130" s="347">
        <v>76410</v>
      </c>
      <c r="BW130" s="1212">
        <v>77570</v>
      </c>
      <c r="BX130" s="1212">
        <v>77948</v>
      </c>
      <c r="BY130" s="1212">
        <v>78082</v>
      </c>
      <c r="BZ130" s="1212">
        <v>78809</v>
      </c>
      <c r="CA130" s="1212">
        <v>79967</v>
      </c>
      <c r="CB130" s="1212">
        <v>81617</v>
      </c>
      <c r="CC130" s="1212">
        <v>84217</v>
      </c>
      <c r="CD130" s="1212">
        <v>85464</v>
      </c>
      <c r="CE130" s="1212">
        <v>85951</v>
      </c>
      <c r="CF130" s="1212">
        <v>86673</v>
      </c>
      <c r="CG130" s="347">
        <v>88017</v>
      </c>
      <c r="CH130" s="1212">
        <v>89841</v>
      </c>
      <c r="CI130" s="1212">
        <v>90430</v>
      </c>
      <c r="CJ130" s="1212">
        <v>90750</v>
      </c>
      <c r="CK130" s="1212">
        <v>91075</v>
      </c>
      <c r="CL130" s="1212">
        <v>91636</v>
      </c>
      <c r="CM130" s="1212">
        <v>92885</v>
      </c>
      <c r="CN130" s="1212">
        <v>95058</v>
      </c>
      <c r="CO130" s="1212">
        <v>97938</v>
      </c>
      <c r="CP130" s="1212">
        <v>100297</v>
      </c>
      <c r="CQ130" s="1212">
        <v>100873</v>
      </c>
      <c r="CR130" s="1212">
        <v>101236</v>
      </c>
      <c r="CS130" s="1212">
        <v>103379</v>
      </c>
      <c r="CT130" s="1212">
        <v>105532</v>
      </c>
      <c r="CU130" s="1212">
        <v>107545</v>
      </c>
      <c r="CV130" s="1212">
        <v>108395</v>
      </c>
      <c r="CW130" s="1212">
        <v>108674</v>
      </c>
      <c r="CX130" s="1212">
        <v>109225</v>
      </c>
      <c r="CY130" s="1212">
        <v>110870</v>
      </c>
      <c r="CZ130" s="1212">
        <v>113778</v>
      </c>
      <c r="DA130" s="1212">
        <v>116626</v>
      </c>
      <c r="DB130" s="1212">
        <v>118742</v>
      </c>
      <c r="DC130" s="1212">
        <v>119455</v>
      </c>
      <c r="DD130" s="1212">
        <v>120413</v>
      </c>
      <c r="DE130" s="1212">
        <v>122240</v>
      </c>
      <c r="DF130" s="208" t="s">
        <v>507</v>
      </c>
    </row>
    <row r="131" spans="1:110" ht="30" customHeight="1">
      <c r="A131" s="4772"/>
      <c r="B131" s="4634"/>
      <c r="C131" s="524" t="s">
        <v>392</v>
      </c>
      <c r="D131" s="527" t="s">
        <v>475</v>
      </c>
      <c r="E131" s="755" t="s">
        <v>2906</v>
      </c>
      <c r="F131" s="199">
        <f>M131</f>
        <v>1683</v>
      </c>
      <c r="G131" s="1978"/>
      <c r="H131" s="265">
        <v>718.28</v>
      </c>
      <c r="I131" s="265"/>
      <c r="J131" s="265"/>
      <c r="K131" s="190"/>
      <c r="L131" s="3234"/>
      <c r="M131" s="1232">
        <f>DE131-DD131</f>
        <v>1683</v>
      </c>
      <c r="N131" s="679">
        <v>14246</v>
      </c>
      <c r="O131" s="347">
        <v>16994</v>
      </c>
      <c r="P131" s="347">
        <v>18000</v>
      </c>
      <c r="Q131" s="220">
        <v>18194</v>
      </c>
      <c r="R131" s="347">
        <v>18453</v>
      </c>
      <c r="S131" s="347">
        <v>19100</v>
      </c>
      <c r="T131" s="347">
        <v>20104</v>
      </c>
      <c r="U131" s="679">
        <v>21593</v>
      </c>
      <c r="V131" s="347">
        <v>22279</v>
      </c>
      <c r="W131" s="347">
        <v>22432</v>
      </c>
      <c r="X131" s="347">
        <v>23198</v>
      </c>
      <c r="Y131" s="347">
        <v>25171</v>
      </c>
      <c r="Z131" s="347">
        <v>28514</v>
      </c>
      <c r="AA131" s="347">
        <v>30787</v>
      </c>
      <c r="AB131" s="347">
        <v>31895</v>
      </c>
      <c r="AC131" s="347">
        <v>32647</v>
      </c>
      <c r="AD131" s="679">
        <v>32983</v>
      </c>
      <c r="AE131" s="347">
        <v>33651</v>
      </c>
      <c r="AF131" s="347">
        <v>34782</v>
      </c>
      <c r="AG131" s="347">
        <v>36064</v>
      </c>
      <c r="AH131" s="347">
        <v>36886</v>
      </c>
      <c r="AI131" s="347">
        <v>37164</v>
      </c>
      <c r="AJ131" s="347">
        <v>37948</v>
      </c>
      <c r="AK131" s="347">
        <v>41346</v>
      </c>
      <c r="AL131" s="347">
        <v>45776</v>
      </c>
      <c r="AM131" s="347">
        <v>48164</v>
      </c>
      <c r="AN131" s="347">
        <v>48982</v>
      </c>
      <c r="AO131" s="347">
        <v>49039</v>
      </c>
      <c r="AP131" s="347">
        <v>49382</v>
      </c>
      <c r="AQ131" s="347">
        <v>50031</v>
      </c>
      <c r="AR131" s="347">
        <v>50755</v>
      </c>
      <c r="AS131" s="347">
        <v>51639</v>
      </c>
      <c r="AT131" s="347">
        <v>52249</v>
      </c>
      <c r="AU131" s="347">
        <v>52437</v>
      </c>
      <c r="AV131" s="347">
        <v>52740</v>
      </c>
      <c r="AW131" s="347">
        <v>55398</v>
      </c>
      <c r="AX131" s="1212">
        <v>57632</v>
      </c>
      <c r="AY131" s="1212">
        <v>59572</v>
      </c>
      <c r="AZ131" s="1212">
        <v>60691</v>
      </c>
      <c r="BA131" s="1212">
        <v>60892</v>
      </c>
      <c r="BB131" s="1212">
        <v>61087</v>
      </c>
      <c r="BC131" s="1212">
        <v>61596</v>
      </c>
      <c r="BD131" s="1212">
        <v>62449</v>
      </c>
      <c r="BE131" s="1212">
        <v>63248</v>
      </c>
      <c r="BF131" s="1212">
        <v>63904</v>
      </c>
      <c r="BG131" s="1212">
        <v>64467</v>
      </c>
      <c r="BH131" s="1212">
        <v>65082</v>
      </c>
      <c r="BI131" s="1212">
        <v>66988</v>
      </c>
      <c r="BJ131" s="1212">
        <v>69718</v>
      </c>
      <c r="BK131" s="1212">
        <v>72221</v>
      </c>
      <c r="BL131" s="1212">
        <v>72877</v>
      </c>
      <c r="BM131" s="1212">
        <v>73001</v>
      </c>
      <c r="BN131" s="1212">
        <v>73347</v>
      </c>
      <c r="BO131" s="1212">
        <v>74016</v>
      </c>
      <c r="BP131" s="1212">
        <v>74727</v>
      </c>
      <c r="BQ131" s="1212">
        <v>75578</v>
      </c>
      <c r="BR131" s="1212">
        <v>76060</v>
      </c>
      <c r="BS131" s="1212">
        <v>76310</v>
      </c>
      <c r="BT131" s="1212">
        <v>76798</v>
      </c>
      <c r="BU131" s="1212">
        <v>79151</v>
      </c>
      <c r="BV131" s="347">
        <v>81390</v>
      </c>
      <c r="BW131" s="1212">
        <v>83108</v>
      </c>
      <c r="BX131" s="1212">
        <v>83439</v>
      </c>
      <c r="BY131" s="1212">
        <v>83489</v>
      </c>
      <c r="BZ131" s="1212">
        <v>83489</v>
      </c>
      <c r="CA131" s="1212">
        <v>83489</v>
      </c>
      <c r="CB131" s="1212">
        <v>83519</v>
      </c>
      <c r="CC131" s="1212">
        <v>83519</v>
      </c>
      <c r="CD131" s="1212">
        <v>83554</v>
      </c>
      <c r="CE131" s="1212">
        <v>83663</v>
      </c>
      <c r="CF131" s="1212">
        <v>83663</v>
      </c>
      <c r="CG131" s="347">
        <v>86036</v>
      </c>
      <c r="CH131" s="1212">
        <v>89138</v>
      </c>
      <c r="CI131" s="1212">
        <v>90955</v>
      </c>
      <c r="CJ131" s="1212">
        <v>92077</v>
      </c>
      <c r="CK131" s="1212">
        <v>92411</v>
      </c>
      <c r="CL131" s="1212">
        <v>92746</v>
      </c>
      <c r="CM131" s="1212">
        <v>94056</v>
      </c>
      <c r="CN131" s="1212">
        <v>97026</v>
      </c>
      <c r="CO131" s="1212">
        <v>100877</v>
      </c>
      <c r="CP131" s="1212">
        <v>103800</v>
      </c>
      <c r="CQ131" s="1212">
        <v>104498</v>
      </c>
      <c r="CR131" s="1212">
        <v>104904</v>
      </c>
      <c r="CS131" s="1212">
        <v>106989</v>
      </c>
      <c r="CT131" s="1212">
        <v>109128</v>
      </c>
      <c r="CU131" s="1212">
        <v>111446</v>
      </c>
      <c r="CV131" s="1212">
        <v>112567</v>
      </c>
      <c r="CW131" s="1212">
        <v>113093</v>
      </c>
      <c r="CX131" s="1212">
        <v>113333</v>
      </c>
      <c r="CY131" s="1212">
        <v>114634</v>
      </c>
      <c r="CZ131" s="1212">
        <v>118038</v>
      </c>
      <c r="DA131" s="1212">
        <v>121140</v>
      </c>
      <c r="DB131" s="1212">
        <v>123451</v>
      </c>
      <c r="DC131" s="1212">
        <v>124049</v>
      </c>
      <c r="DD131" s="1212">
        <v>124438</v>
      </c>
      <c r="DE131" s="1212">
        <v>126121</v>
      </c>
      <c r="DF131" s="208" t="s">
        <v>504</v>
      </c>
    </row>
    <row r="132" spans="1:110" ht="30" customHeight="1">
      <c r="A132" s="4772"/>
      <c r="B132" s="4634"/>
      <c r="C132" s="524"/>
      <c r="D132" s="527"/>
      <c r="E132" s="755" t="s">
        <v>2907</v>
      </c>
      <c r="F132" s="199"/>
      <c r="G132" s="1978"/>
      <c r="H132" s="265"/>
      <c r="I132" s="265"/>
      <c r="J132" s="265"/>
      <c r="K132" s="190"/>
      <c r="L132" s="3234"/>
      <c r="M132" s="1232"/>
      <c r="N132" s="679"/>
      <c r="O132" s="347"/>
      <c r="P132" s="347"/>
      <c r="Q132" s="220"/>
      <c r="R132" s="347"/>
      <c r="S132" s="347"/>
      <c r="T132" s="347"/>
      <c r="U132" s="679"/>
      <c r="V132" s="347"/>
      <c r="W132" s="347"/>
      <c r="X132" s="347"/>
      <c r="Y132" s="347"/>
      <c r="Z132" s="347"/>
      <c r="AA132" s="347"/>
      <c r="AB132" s="347"/>
      <c r="AC132" s="347"/>
      <c r="AD132" s="679"/>
      <c r="AE132" s="347"/>
      <c r="AF132" s="347"/>
      <c r="AG132" s="347"/>
      <c r="AH132" s="347"/>
      <c r="AI132" s="347"/>
      <c r="AJ132" s="347"/>
      <c r="AK132" s="347"/>
      <c r="AL132" s="347"/>
      <c r="AM132" s="347"/>
      <c r="AN132" s="347"/>
      <c r="AO132" s="347"/>
      <c r="AP132" s="347"/>
      <c r="AQ132" s="347"/>
      <c r="AR132" s="347"/>
      <c r="AS132" s="347"/>
      <c r="AT132" s="347"/>
      <c r="AU132" s="347"/>
      <c r="AV132" s="347"/>
      <c r="AW132" s="347"/>
      <c r="AX132" s="1212"/>
      <c r="AY132" s="1212"/>
      <c r="AZ132" s="1212"/>
      <c r="BA132" s="1212"/>
      <c r="BB132" s="1212"/>
      <c r="BC132" s="1212"/>
      <c r="BD132" s="1212"/>
      <c r="BE132" s="1212"/>
      <c r="BF132" s="1212"/>
      <c r="BG132" s="1212"/>
      <c r="BH132" s="1212"/>
      <c r="BI132" s="1212"/>
      <c r="BJ132" s="1212"/>
      <c r="BK132" s="1212"/>
      <c r="BL132" s="1212"/>
      <c r="BM132" s="1212"/>
      <c r="BN132" s="1212"/>
      <c r="BO132" s="1212"/>
      <c r="BP132" s="1212"/>
      <c r="BQ132" s="1212"/>
      <c r="BR132" s="1212"/>
      <c r="BS132" s="1212"/>
      <c r="BT132" s="1212"/>
      <c r="BU132" s="1212"/>
      <c r="BV132" s="347"/>
      <c r="BW132" s="1212"/>
      <c r="BX132" s="1212"/>
      <c r="BY132" s="1212"/>
      <c r="BZ132" s="1212"/>
      <c r="CA132" s="1212"/>
      <c r="CB132" s="1212"/>
      <c r="CC132" s="1212"/>
      <c r="CD132" s="1212"/>
      <c r="CE132" s="1212"/>
      <c r="CF132" s="1212"/>
      <c r="CG132" s="347"/>
      <c r="CH132" s="1212"/>
      <c r="CI132" s="1212"/>
      <c r="CJ132" s="1212"/>
      <c r="CK132" s="1212"/>
      <c r="CL132" s="1212"/>
      <c r="CM132" s="1212"/>
      <c r="CN132" s="1212"/>
      <c r="CO132" s="1212"/>
      <c r="CP132" s="1212"/>
      <c r="CQ132" s="1212"/>
      <c r="CR132" s="1212"/>
      <c r="CS132" s="1212"/>
      <c r="CT132" s="1212"/>
      <c r="CU132" s="1212"/>
      <c r="CV132" s="1212"/>
      <c r="CW132" s="1212"/>
      <c r="CX132" s="1212"/>
      <c r="CY132" s="1212"/>
      <c r="CZ132" s="1212"/>
      <c r="DA132" s="1212"/>
      <c r="DB132" s="1212"/>
      <c r="DC132" s="1212"/>
      <c r="DD132" s="1212"/>
      <c r="DE132" s="1212"/>
      <c r="DF132" s="208"/>
    </row>
    <row r="133" spans="1:110" ht="30" customHeight="1">
      <c r="A133" s="4772"/>
      <c r="B133" s="4634"/>
      <c r="C133" s="524" t="s">
        <v>374</v>
      </c>
      <c r="D133" s="527" t="s">
        <v>506</v>
      </c>
      <c r="E133" s="166" t="s">
        <v>1221</v>
      </c>
      <c r="F133" s="199">
        <f>M133</f>
        <v>1198</v>
      </c>
      <c r="G133" s="1978"/>
      <c r="H133" s="265">
        <v>314.52999999999997</v>
      </c>
      <c r="I133" s="265"/>
      <c r="J133" s="265"/>
      <c r="K133" s="190"/>
      <c r="L133" s="3234"/>
      <c r="M133" s="1232">
        <f t="shared" ref="M133:M135" si="17">DE133-DD133</f>
        <v>1198</v>
      </c>
      <c r="N133" s="679">
        <v>4104</v>
      </c>
      <c r="O133" s="347">
        <v>4770</v>
      </c>
      <c r="P133" s="347">
        <v>4901</v>
      </c>
      <c r="Q133" s="220">
        <v>4952</v>
      </c>
      <c r="R133" s="347">
        <v>5254</v>
      </c>
      <c r="S133" s="347">
        <v>5910</v>
      </c>
      <c r="T133" s="347">
        <v>7085</v>
      </c>
      <c r="U133" s="679">
        <v>8955</v>
      </c>
      <c r="V133" s="347">
        <v>9582</v>
      </c>
      <c r="W133" s="347">
        <v>9836</v>
      </c>
      <c r="X133" s="347">
        <v>10121</v>
      </c>
      <c r="Y133" s="347">
        <v>10819</v>
      </c>
      <c r="Z133" s="347">
        <v>12039</v>
      </c>
      <c r="AA133" s="347">
        <v>13027</v>
      </c>
      <c r="AB133" s="347">
        <v>13800</v>
      </c>
      <c r="AC133" s="347">
        <v>14061</v>
      </c>
      <c r="AD133" s="679">
        <v>14475</v>
      </c>
      <c r="AE133" s="347">
        <v>15167</v>
      </c>
      <c r="AF133" s="347">
        <v>16213</v>
      </c>
      <c r="AG133" s="347">
        <v>17842</v>
      </c>
      <c r="AH133" s="347">
        <v>18902</v>
      </c>
      <c r="AI133" s="347">
        <v>19334</v>
      </c>
      <c r="AJ133" s="347">
        <v>19568</v>
      </c>
      <c r="AK133" s="347">
        <v>20367</v>
      </c>
      <c r="AL133" s="347">
        <v>21320</v>
      </c>
      <c r="AM133" s="347">
        <v>22062</v>
      </c>
      <c r="AN133" s="347">
        <v>22556</v>
      </c>
      <c r="AO133" s="347">
        <v>22643</v>
      </c>
      <c r="AP133" s="347">
        <v>23033</v>
      </c>
      <c r="AQ133" s="347">
        <v>23925</v>
      </c>
      <c r="AR133" s="347">
        <v>24721</v>
      </c>
      <c r="AS133" s="347">
        <v>25914</v>
      </c>
      <c r="AT133" s="347">
        <v>26413</v>
      </c>
      <c r="AU133" s="347">
        <v>26740</v>
      </c>
      <c r="AV133" s="347">
        <v>26866</v>
      </c>
      <c r="AW133" s="347">
        <v>26918</v>
      </c>
      <c r="AX133" s="1212">
        <v>27148</v>
      </c>
      <c r="AY133" s="1212">
        <v>27741</v>
      </c>
      <c r="AZ133" s="1212">
        <v>28091</v>
      </c>
      <c r="BA133" s="1212">
        <v>28156</v>
      </c>
      <c r="BB133" s="1212">
        <v>28397</v>
      </c>
      <c r="BC133" s="1212">
        <v>29165</v>
      </c>
      <c r="BD133" s="1212">
        <v>30997</v>
      </c>
      <c r="BE133" s="1212">
        <v>32667</v>
      </c>
      <c r="BF133" s="1212">
        <v>33790</v>
      </c>
      <c r="BG133" s="1212">
        <v>34339</v>
      </c>
      <c r="BH133" s="1212">
        <v>34490</v>
      </c>
      <c r="BI133" s="1212">
        <v>35530</v>
      </c>
      <c r="BJ133" s="1212">
        <v>37307</v>
      </c>
      <c r="BK133" s="1212">
        <v>39186</v>
      </c>
      <c r="BL133" s="1212">
        <v>40213</v>
      </c>
      <c r="BM133" s="1212">
        <v>40383</v>
      </c>
      <c r="BN133" s="1212">
        <v>40688</v>
      </c>
      <c r="BO133" s="1212">
        <v>41868</v>
      </c>
      <c r="BP133" s="1212">
        <v>43179</v>
      </c>
      <c r="BQ133" s="1212">
        <v>44773</v>
      </c>
      <c r="BR133" s="1212">
        <v>45478</v>
      </c>
      <c r="BS133" s="1212">
        <v>45727</v>
      </c>
      <c r="BT133" s="1212">
        <v>45788</v>
      </c>
      <c r="BU133" s="1212">
        <v>47004</v>
      </c>
      <c r="BV133" s="347">
        <v>48395</v>
      </c>
      <c r="BW133" s="1212">
        <v>48930</v>
      </c>
      <c r="BX133" s="1212">
        <v>49078</v>
      </c>
      <c r="BY133" s="1212">
        <v>49131</v>
      </c>
      <c r="BZ133" s="1212">
        <v>49543</v>
      </c>
      <c r="CA133" s="1212">
        <v>50116</v>
      </c>
      <c r="CB133" s="1212">
        <v>51293</v>
      </c>
      <c r="CC133" s="1212">
        <v>52921</v>
      </c>
      <c r="CD133" s="1212">
        <v>53623</v>
      </c>
      <c r="CE133" s="1212">
        <v>53977</v>
      </c>
      <c r="CF133" s="1212">
        <v>54321</v>
      </c>
      <c r="CG133" s="347">
        <v>55182</v>
      </c>
      <c r="CH133" s="1212">
        <v>56103</v>
      </c>
      <c r="CI133" s="1212">
        <v>56566</v>
      </c>
      <c r="CJ133" s="1212">
        <v>56698</v>
      </c>
      <c r="CK133" s="1212">
        <v>56906</v>
      </c>
      <c r="CL133" s="1212">
        <v>57337</v>
      </c>
      <c r="CM133" s="1212">
        <v>58508</v>
      </c>
      <c r="CN133" s="1212">
        <v>60439</v>
      </c>
      <c r="CO133" s="1212">
        <v>62697</v>
      </c>
      <c r="CP133" s="1212">
        <v>64291</v>
      </c>
      <c r="CQ133" s="1212">
        <v>64778</v>
      </c>
      <c r="CR133" s="1212">
        <v>64979</v>
      </c>
      <c r="CS133" s="1212">
        <v>66258</v>
      </c>
      <c r="CT133" s="1212">
        <v>67887</v>
      </c>
      <c r="CU133" s="1212">
        <v>69492</v>
      </c>
      <c r="CV133" s="1212">
        <v>69956</v>
      </c>
      <c r="CW133" s="1212">
        <v>70280</v>
      </c>
      <c r="CX133" s="1212">
        <v>70788</v>
      </c>
      <c r="CY133" s="1212">
        <v>71863</v>
      </c>
      <c r="CZ133" s="1212">
        <v>74024</v>
      </c>
      <c r="DA133" s="1212">
        <v>75863</v>
      </c>
      <c r="DB133" s="1212">
        <v>77354</v>
      </c>
      <c r="DC133" s="1212">
        <v>78018</v>
      </c>
      <c r="DD133" s="1212">
        <v>78475</v>
      </c>
      <c r="DE133" s="1212">
        <v>79673</v>
      </c>
      <c r="DF133" s="208" t="s">
        <v>493</v>
      </c>
    </row>
    <row r="134" spans="1:110" ht="30" customHeight="1">
      <c r="A134" s="4772"/>
      <c r="B134" s="4634" t="s">
        <v>1130</v>
      </c>
      <c r="C134" s="524" t="s">
        <v>416</v>
      </c>
      <c r="D134" s="527" t="s">
        <v>440</v>
      </c>
      <c r="E134" s="166" t="s">
        <v>510</v>
      </c>
      <c r="F134" s="199">
        <f>M134</f>
        <v>6113</v>
      </c>
      <c r="G134" s="1978"/>
      <c r="H134" s="265">
        <v>1760.3</v>
      </c>
      <c r="I134" s="265"/>
      <c r="J134" s="265"/>
      <c r="K134" s="190"/>
      <c r="L134" s="3234"/>
      <c r="M134" s="1232">
        <f t="shared" si="17"/>
        <v>6113</v>
      </c>
      <c r="N134" s="679">
        <v>21901</v>
      </c>
      <c r="O134" s="347">
        <v>25820</v>
      </c>
      <c r="P134" s="347">
        <v>27009</v>
      </c>
      <c r="Q134" s="220">
        <v>27202</v>
      </c>
      <c r="R134" s="347">
        <v>28054</v>
      </c>
      <c r="S134" s="347">
        <v>29816</v>
      </c>
      <c r="T134" s="347">
        <v>32338</v>
      </c>
      <c r="U134" s="679">
        <v>35825</v>
      </c>
      <c r="V134" s="347">
        <v>37411</v>
      </c>
      <c r="W134" s="347">
        <v>37984</v>
      </c>
      <c r="X134" s="347">
        <v>38660</v>
      </c>
      <c r="Y134" s="347">
        <v>40829</v>
      </c>
      <c r="Z134" s="347">
        <v>45210</v>
      </c>
      <c r="AA134" s="347">
        <v>48370</v>
      </c>
      <c r="AB134" s="347">
        <v>49889</v>
      </c>
      <c r="AC134" s="347">
        <v>50508</v>
      </c>
      <c r="AD134" s="679">
        <v>51586</v>
      </c>
      <c r="AE134" s="347">
        <v>53384</v>
      </c>
      <c r="AF134" s="347">
        <v>56242</v>
      </c>
      <c r="AG134" s="347">
        <v>59583</v>
      </c>
      <c r="AH134" s="347">
        <v>61551</v>
      </c>
      <c r="AI134" s="347">
        <v>62616</v>
      </c>
      <c r="AJ134" s="347">
        <v>63373</v>
      </c>
      <c r="AK134" s="347">
        <v>65813</v>
      </c>
      <c r="AL134" s="347">
        <v>68779</v>
      </c>
      <c r="AM134" s="347">
        <v>71363</v>
      </c>
      <c r="AN134" s="347">
        <v>72680</v>
      </c>
      <c r="AO134" s="347">
        <v>72978</v>
      </c>
      <c r="AP134" s="347">
        <v>74009</v>
      </c>
      <c r="AQ134" s="347">
        <v>75838</v>
      </c>
      <c r="AR134" s="347">
        <v>77668</v>
      </c>
      <c r="AS134" s="347">
        <v>79786</v>
      </c>
      <c r="AT134" s="347">
        <v>81268</v>
      </c>
      <c r="AU134" s="347">
        <v>81997</v>
      </c>
      <c r="AV134" s="347">
        <v>82808</v>
      </c>
      <c r="AW134" s="347">
        <v>86380</v>
      </c>
      <c r="AX134" s="1212">
        <v>90660</v>
      </c>
      <c r="AY134" s="1212">
        <v>94035</v>
      </c>
      <c r="AZ134" s="1212">
        <v>96237</v>
      </c>
      <c r="BA134" s="1212">
        <v>96724</v>
      </c>
      <c r="BB134" s="1212">
        <v>97172</v>
      </c>
      <c r="BC134" s="1212">
        <v>98923</v>
      </c>
      <c r="BD134" s="1212">
        <v>102420</v>
      </c>
      <c r="BE134" s="1212">
        <v>105718</v>
      </c>
      <c r="BF134" s="1212">
        <v>107873</v>
      </c>
      <c r="BG134" s="1212">
        <v>108852</v>
      </c>
      <c r="BH134" s="1212">
        <v>110197</v>
      </c>
      <c r="BI134" s="1212">
        <v>114080</v>
      </c>
      <c r="BJ134" s="1212">
        <v>118999</v>
      </c>
      <c r="BK134" s="1212">
        <v>123443</v>
      </c>
      <c r="BL134" s="1212">
        <v>125984</v>
      </c>
      <c r="BM134" s="1212">
        <v>126417</v>
      </c>
      <c r="BN134" s="1212">
        <v>126886</v>
      </c>
      <c r="BO134" s="1212">
        <v>129237</v>
      </c>
      <c r="BP134" s="1212">
        <v>133023</v>
      </c>
      <c r="BQ134" s="1212">
        <v>137275</v>
      </c>
      <c r="BR134" s="1212">
        <v>139306</v>
      </c>
      <c r="BS134" s="1212">
        <v>139999</v>
      </c>
      <c r="BT134" s="1212">
        <v>140764</v>
      </c>
      <c r="BU134" s="1212">
        <v>146629</v>
      </c>
      <c r="BV134" s="347">
        <v>152976</v>
      </c>
      <c r="BW134" s="1212">
        <v>156518</v>
      </c>
      <c r="BX134" s="1212">
        <v>157714</v>
      </c>
      <c r="BY134" s="1212">
        <v>158019</v>
      </c>
      <c r="BZ134" s="1212">
        <v>159482</v>
      </c>
      <c r="CA134" s="1212">
        <v>161599</v>
      </c>
      <c r="CB134" s="1212">
        <v>164091</v>
      </c>
      <c r="CC134" s="1212">
        <v>167075</v>
      </c>
      <c r="CD134" s="1212">
        <v>168861</v>
      </c>
      <c r="CE134" s="1212">
        <v>170008</v>
      </c>
      <c r="CF134" s="1212">
        <v>171650</v>
      </c>
      <c r="CG134" s="347">
        <v>175434</v>
      </c>
      <c r="CH134" s="1212">
        <v>180632</v>
      </c>
      <c r="CI134" s="1212">
        <v>183574</v>
      </c>
      <c r="CJ134" s="1212">
        <v>185924</v>
      </c>
      <c r="CK134" s="1212">
        <v>186811</v>
      </c>
      <c r="CL134" s="1212">
        <v>188002</v>
      </c>
      <c r="CM134" s="1212">
        <v>190048</v>
      </c>
      <c r="CN134" s="1212">
        <v>194013</v>
      </c>
      <c r="CO134" s="1212">
        <v>198250</v>
      </c>
      <c r="CP134" s="1212">
        <v>201875</v>
      </c>
      <c r="CQ134" s="1212">
        <v>203226</v>
      </c>
      <c r="CR134" s="1212">
        <v>205208</v>
      </c>
      <c r="CS134" s="1212">
        <v>211620</v>
      </c>
      <c r="CT134" s="1212">
        <v>217598</v>
      </c>
      <c r="CU134" s="1212">
        <v>222966</v>
      </c>
      <c r="CV134" s="1212">
        <v>225278</v>
      </c>
      <c r="CW134" s="1212">
        <v>226554</v>
      </c>
      <c r="CX134" s="1212">
        <v>227595</v>
      </c>
      <c r="CY134" s="1212">
        <v>230144</v>
      </c>
      <c r="CZ134" s="1212">
        <v>235365</v>
      </c>
      <c r="DA134" s="1212">
        <v>240948</v>
      </c>
      <c r="DB134" s="1212">
        <v>245557</v>
      </c>
      <c r="DC134" s="1212">
        <v>247563</v>
      </c>
      <c r="DD134" s="1212">
        <v>248800</v>
      </c>
      <c r="DE134" s="1212">
        <v>254913</v>
      </c>
      <c r="DF134" s="208" t="s">
        <v>484</v>
      </c>
    </row>
    <row r="135" spans="1:110" ht="30" customHeight="1">
      <c r="A135" s="4772"/>
      <c r="B135" s="4634"/>
      <c r="C135" s="4733" t="s">
        <v>416</v>
      </c>
      <c r="D135" s="4705" t="s">
        <v>440</v>
      </c>
      <c r="E135" s="524" t="s">
        <v>2946</v>
      </c>
      <c r="F135" s="199">
        <f>$M$135*H135/$G$135</f>
        <v>704.18895261304033</v>
      </c>
      <c r="G135" s="4734">
        <f>SUM(H135:H138)</f>
        <v>1428.03</v>
      </c>
      <c r="H135" s="265">
        <v>293.95</v>
      </c>
      <c r="I135" s="265"/>
      <c r="J135" s="265"/>
      <c r="K135" s="190"/>
      <c r="L135" s="3234"/>
      <c r="M135" s="1232">
        <f t="shared" si="17"/>
        <v>3421</v>
      </c>
      <c r="N135" s="679">
        <v>18518</v>
      </c>
      <c r="O135" s="347">
        <v>21756</v>
      </c>
      <c r="P135" s="347">
        <v>22378</v>
      </c>
      <c r="Q135" s="220">
        <v>22522</v>
      </c>
      <c r="R135" s="347">
        <v>22825</v>
      </c>
      <c r="S135" s="347">
        <v>23921</v>
      </c>
      <c r="T135" s="347">
        <v>26362</v>
      </c>
      <c r="U135" s="679">
        <v>29413</v>
      </c>
      <c r="V135" s="347">
        <v>30687</v>
      </c>
      <c r="W135" s="347">
        <v>30822</v>
      </c>
      <c r="X135" s="347">
        <v>31291</v>
      </c>
      <c r="Y135" s="347">
        <v>33421</v>
      </c>
      <c r="Z135" s="347">
        <v>37226</v>
      </c>
      <c r="AA135" s="347">
        <v>39454</v>
      </c>
      <c r="AB135" s="347">
        <v>40597</v>
      </c>
      <c r="AC135" s="347">
        <v>41367</v>
      </c>
      <c r="AD135" s="679">
        <v>41576</v>
      </c>
      <c r="AE135" s="347">
        <v>43244</v>
      </c>
      <c r="AF135" s="347">
        <v>46050</v>
      </c>
      <c r="AG135" s="347">
        <v>49190</v>
      </c>
      <c r="AH135" s="347">
        <v>51712</v>
      </c>
      <c r="AI135" s="347">
        <v>52519</v>
      </c>
      <c r="AJ135" s="347">
        <v>52889</v>
      </c>
      <c r="AK135" s="347">
        <v>54621</v>
      </c>
      <c r="AL135" s="347">
        <v>56557</v>
      </c>
      <c r="AM135" s="347">
        <v>58222</v>
      </c>
      <c r="AN135" s="347">
        <v>58842</v>
      </c>
      <c r="AO135" s="347">
        <v>58950</v>
      </c>
      <c r="AP135" s="347">
        <v>59098</v>
      </c>
      <c r="AQ135" s="347">
        <v>60598</v>
      </c>
      <c r="AR135" s="347">
        <v>63007</v>
      </c>
      <c r="AS135" s="347">
        <v>66206</v>
      </c>
      <c r="AT135" s="347">
        <v>67855</v>
      </c>
      <c r="AU135" s="347">
        <v>68103</v>
      </c>
      <c r="AV135" s="347">
        <v>68211</v>
      </c>
      <c r="AW135" s="347">
        <v>69628</v>
      </c>
      <c r="AX135" s="1212">
        <v>71419</v>
      </c>
      <c r="AY135" s="1212">
        <v>72559</v>
      </c>
      <c r="AZ135" s="1212">
        <v>72863</v>
      </c>
      <c r="BA135" s="1212">
        <v>72969</v>
      </c>
      <c r="BB135" s="1212">
        <v>73079</v>
      </c>
      <c r="BC135" s="1212">
        <v>73537</v>
      </c>
      <c r="BD135" s="1212">
        <v>76143</v>
      </c>
      <c r="BE135" s="1212">
        <v>79018</v>
      </c>
      <c r="BF135" s="1212">
        <v>80293</v>
      </c>
      <c r="BG135" s="1212">
        <v>80597</v>
      </c>
      <c r="BH135" s="1212">
        <v>80757</v>
      </c>
      <c r="BI135" s="1212">
        <v>82700</v>
      </c>
      <c r="BJ135" s="1212">
        <v>85508</v>
      </c>
      <c r="BK135" s="1212">
        <v>87907</v>
      </c>
      <c r="BL135" s="1212">
        <v>88607</v>
      </c>
      <c r="BM135" s="1212">
        <v>88728</v>
      </c>
      <c r="BN135" s="1212">
        <v>88833</v>
      </c>
      <c r="BO135" s="1212">
        <v>89865</v>
      </c>
      <c r="BP135" s="1212">
        <v>93159</v>
      </c>
      <c r="BQ135" s="1212">
        <v>96820</v>
      </c>
      <c r="BR135" s="1212">
        <v>98194</v>
      </c>
      <c r="BS135" s="1212">
        <v>98502</v>
      </c>
      <c r="BT135" s="1212">
        <v>98604</v>
      </c>
      <c r="BU135" s="1212">
        <v>102494</v>
      </c>
      <c r="BV135" s="347">
        <v>106567</v>
      </c>
      <c r="BW135" s="1212">
        <v>109400</v>
      </c>
      <c r="BX135" s="1212">
        <v>109869</v>
      </c>
      <c r="BY135" s="1212">
        <v>110229</v>
      </c>
      <c r="BZ135" s="1212">
        <v>110474</v>
      </c>
      <c r="CA135" s="1212">
        <v>111174</v>
      </c>
      <c r="CB135" s="1212">
        <v>113726</v>
      </c>
      <c r="CC135" s="1212">
        <v>117351</v>
      </c>
      <c r="CD135" s="1212">
        <v>119367</v>
      </c>
      <c r="CE135" s="1212">
        <v>119769</v>
      </c>
      <c r="CF135" s="1212">
        <v>121105</v>
      </c>
      <c r="CG135" s="347">
        <v>125046</v>
      </c>
      <c r="CH135" s="1212">
        <v>130980</v>
      </c>
      <c r="CI135" s="1212">
        <v>133555</v>
      </c>
      <c r="CJ135" s="1212">
        <v>135005</v>
      </c>
      <c r="CK135" s="1212">
        <v>135172</v>
      </c>
      <c r="CL135" s="1212">
        <v>135448</v>
      </c>
      <c r="CM135" s="1212">
        <v>136432</v>
      </c>
      <c r="CN135" s="1212">
        <v>139495</v>
      </c>
      <c r="CO135" s="1212">
        <v>142479</v>
      </c>
      <c r="CP135" s="1212">
        <v>144899</v>
      </c>
      <c r="CQ135" s="1212">
        <v>145183</v>
      </c>
      <c r="CR135" s="1212">
        <v>145797</v>
      </c>
      <c r="CS135" s="1212">
        <v>149743</v>
      </c>
      <c r="CT135" s="1212">
        <v>155033</v>
      </c>
      <c r="CU135" s="1212">
        <v>159839</v>
      </c>
      <c r="CV135" s="1212">
        <v>160587</v>
      </c>
      <c r="CW135" s="1212">
        <v>160917</v>
      </c>
      <c r="CX135" s="1212">
        <v>161131</v>
      </c>
      <c r="CY135" s="1212">
        <v>162133</v>
      </c>
      <c r="CZ135" s="1212">
        <v>165327</v>
      </c>
      <c r="DA135" s="1212">
        <v>168272</v>
      </c>
      <c r="DB135" s="1212">
        <v>170549</v>
      </c>
      <c r="DC135" s="1212">
        <v>170861</v>
      </c>
      <c r="DD135" s="1212">
        <v>171203</v>
      </c>
      <c r="DE135" s="1212">
        <v>174624</v>
      </c>
      <c r="DF135" s="208" t="s">
        <v>489</v>
      </c>
    </row>
    <row r="136" spans="1:110" ht="30" customHeight="1">
      <c r="A136" s="4772"/>
      <c r="B136" s="4634"/>
      <c r="C136" s="4733"/>
      <c r="D136" s="4705"/>
      <c r="E136" s="524" t="s">
        <v>921</v>
      </c>
      <c r="F136" s="199">
        <f>$M$135*H136/$G$135</f>
        <v>811.10493477027785</v>
      </c>
      <c r="G136" s="4734"/>
      <c r="H136" s="265">
        <v>338.58</v>
      </c>
      <c r="I136" s="265"/>
      <c r="J136" s="265"/>
      <c r="K136" s="190"/>
      <c r="L136" s="3234"/>
      <c r="M136" s="1232"/>
      <c r="N136" s="345"/>
      <c r="O136" s="346"/>
      <c r="P136" s="346"/>
      <c r="Q136" s="346"/>
      <c r="R136" s="346"/>
      <c r="S136" s="346"/>
      <c r="T136" s="346"/>
      <c r="U136" s="345"/>
      <c r="V136" s="346"/>
      <c r="W136" s="346"/>
      <c r="X136" s="346"/>
      <c r="Y136" s="346"/>
      <c r="Z136" s="346"/>
      <c r="AA136" s="346"/>
      <c r="AB136" s="346"/>
      <c r="AC136" s="346"/>
      <c r="AD136" s="695"/>
      <c r="AE136" s="346"/>
      <c r="AF136" s="346"/>
      <c r="AG136" s="346"/>
      <c r="AH136" s="346"/>
      <c r="AI136" s="346"/>
      <c r="AJ136" s="346"/>
      <c r="AK136" s="346"/>
      <c r="AL136" s="346"/>
      <c r="AM136" s="346"/>
      <c r="AN136" s="346"/>
      <c r="AO136" s="346"/>
      <c r="AP136" s="346"/>
      <c r="AQ136" s="346"/>
      <c r="AR136" s="346"/>
      <c r="AS136" s="346"/>
      <c r="AT136" s="346"/>
      <c r="AU136" s="346"/>
      <c r="AV136" s="346"/>
      <c r="AW136" s="346"/>
      <c r="AX136" s="1211"/>
      <c r="AY136" s="1211"/>
      <c r="AZ136" s="1211"/>
      <c r="BA136" s="1211"/>
      <c r="BB136" s="1211"/>
      <c r="BC136" s="1211"/>
      <c r="BD136" s="1211"/>
      <c r="BE136" s="1211"/>
      <c r="BF136" s="1211"/>
      <c r="BG136" s="1211"/>
      <c r="BH136" s="1211"/>
      <c r="BI136" s="1211"/>
      <c r="BJ136" s="1211"/>
      <c r="BK136" s="1211"/>
      <c r="BL136" s="1211"/>
      <c r="BM136" s="1211"/>
      <c r="BN136" s="1211"/>
      <c r="BO136" s="1211"/>
      <c r="BP136" s="1211"/>
      <c r="BQ136" s="1211"/>
      <c r="BR136" s="1211"/>
      <c r="BS136" s="1211"/>
      <c r="BT136" s="1211"/>
      <c r="BU136" s="1211"/>
      <c r="BV136" s="346"/>
      <c r="BW136" s="1211"/>
      <c r="BX136" s="1211"/>
      <c r="BY136" s="1211"/>
      <c r="BZ136" s="1211"/>
      <c r="CA136" s="1211"/>
      <c r="CB136" s="1211"/>
      <c r="CC136" s="1211"/>
      <c r="CD136" s="1211"/>
      <c r="CE136" s="1211"/>
      <c r="CF136" s="1211"/>
      <c r="CG136" s="346"/>
      <c r="CH136" s="1211"/>
      <c r="CI136" s="1211"/>
      <c r="CJ136" s="1211"/>
      <c r="CK136" s="1211"/>
      <c r="CL136" s="1211"/>
      <c r="CM136" s="1211"/>
      <c r="CN136" s="1211"/>
      <c r="CO136" s="1211"/>
      <c r="CP136" s="1211"/>
      <c r="CQ136" s="1211"/>
      <c r="CR136" s="1211"/>
      <c r="CS136" s="1211"/>
      <c r="CT136" s="1211"/>
      <c r="CU136" s="1211"/>
      <c r="CV136" s="1211"/>
      <c r="CW136" s="1211"/>
      <c r="CX136" s="1211"/>
      <c r="CY136" s="1211"/>
      <c r="CZ136" s="1211"/>
      <c r="DA136" s="1211"/>
      <c r="DB136" s="1211"/>
      <c r="DC136" s="1211"/>
      <c r="DD136" s="1211"/>
      <c r="DE136" s="1211"/>
      <c r="DF136" s="919"/>
    </row>
    <row r="137" spans="1:110" ht="30" customHeight="1">
      <c r="A137" s="4772"/>
      <c r="B137" s="4634"/>
      <c r="C137" s="4733"/>
      <c r="D137" s="4705"/>
      <c r="E137" s="545" t="s">
        <v>3653</v>
      </c>
      <c r="F137" s="199">
        <f>$M$135*H137/$G$135</f>
        <v>957.64427217915591</v>
      </c>
      <c r="G137" s="4734"/>
      <c r="H137" s="265">
        <v>399.75</v>
      </c>
      <c r="I137" s="265"/>
      <c r="J137" s="265"/>
      <c r="K137" s="190"/>
      <c r="L137" s="3234"/>
      <c r="M137" s="1232"/>
      <c r="N137" s="345"/>
      <c r="O137" s="346"/>
      <c r="P137" s="346"/>
      <c r="Q137" s="346"/>
      <c r="R137" s="346"/>
      <c r="S137" s="346"/>
      <c r="T137" s="346"/>
      <c r="U137" s="345"/>
      <c r="V137" s="346"/>
      <c r="W137" s="346"/>
      <c r="X137" s="346"/>
      <c r="Y137" s="346"/>
      <c r="Z137" s="346"/>
      <c r="AA137" s="346"/>
      <c r="AB137" s="346"/>
      <c r="AC137" s="346"/>
      <c r="AD137" s="695"/>
      <c r="AE137" s="346"/>
      <c r="AF137" s="346"/>
      <c r="AG137" s="346"/>
      <c r="AH137" s="346"/>
      <c r="AI137" s="346"/>
      <c r="AJ137" s="346"/>
      <c r="AK137" s="346"/>
      <c r="AL137" s="346"/>
      <c r="AM137" s="346"/>
      <c r="AN137" s="346"/>
      <c r="AO137" s="346"/>
      <c r="AP137" s="346"/>
      <c r="AQ137" s="346"/>
      <c r="AR137" s="346"/>
      <c r="AS137" s="346"/>
      <c r="AT137" s="346"/>
      <c r="AU137" s="346"/>
      <c r="AV137" s="346"/>
      <c r="AW137" s="346"/>
      <c r="AX137" s="1211"/>
      <c r="AY137" s="1211"/>
      <c r="AZ137" s="1211"/>
      <c r="BA137" s="1211"/>
      <c r="BB137" s="1211"/>
      <c r="BC137" s="1211"/>
      <c r="BD137" s="1211"/>
      <c r="BE137" s="1211"/>
      <c r="BF137" s="1211"/>
      <c r="BG137" s="1211"/>
      <c r="BH137" s="1211"/>
      <c r="BI137" s="1211"/>
      <c r="BJ137" s="1211"/>
      <c r="BK137" s="1211"/>
      <c r="BL137" s="1211"/>
      <c r="BM137" s="1211"/>
      <c r="BN137" s="1211"/>
      <c r="BO137" s="1211"/>
      <c r="BP137" s="1211"/>
      <c r="BQ137" s="1211"/>
      <c r="BR137" s="1211"/>
      <c r="BS137" s="1211"/>
      <c r="BT137" s="1211"/>
      <c r="BU137" s="1211"/>
      <c r="BV137" s="346"/>
      <c r="BW137" s="1211"/>
      <c r="BX137" s="1211"/>
      <c r="BY137" s="1211"/>
      <c r="BZ137" s="1211"/>
      <c r="CA137" s="1211"/>
      <c r="CB137" s="1211"/>
      <c r="CC137" s="1211"/>
      <c r="CD137" s="1211"/>
      <c r="CE137" s="1211"/>
      <c r="CF137" s="1211"/>
      <c r="CG137" s="346"/>
      <c r="CH137" s="1211"/>
      <c r="CI137" s="1211"/>
      <c r="CJ137" s="1211"/>
      <c r="CK137" s="1211"/>
      <c r="CL137" s="1211"/>
      <c r="CM137" s="1211"/>
      <c r="CN137" s="1211"/>
      <c r="CO137" s="1211"/>
      <c r="CP137" s="1211"/>
      <c r="CQ137" s="1211"/>
      <c r="CR137" s="1211"/>
      <c r="CS137" s="1211"/>
      <c r="CT137" s="1211"/>
      <c r="CU137" s="1211"/>
      <c r="CV137" s="1211"/>
      <c r="CW137" s="1211"/>
      <c r="CX137" s="1211"/>
      <c r="CY137" s="1211"/>
      <c r="CZ137" s="1211"/>
      <c r="DA137" s="1211"/>
      <c r="DB137" s="1211"/>
      <c r="DC137" s="1211"/>
      <c r="DD137" s="1211"/>
      <c r="DE137" s="1211"/>
      <c r="DF137" s="919"/>
    </row>
    <row r="138" spans="1:110" ht="30" customHeight="1">
      <c r="A138" s="4772"/>
      <c r="B138" s="4634"/>
      <c r="C138" s="4733"/>
      <c r="D138" s="4705"/>
      <c r="E138" s="3238" t="s">
        <v>1853</v>
      </c>
      <c r="F138" s="199">
        <f>$M$135*H138/$G$135</f>
        <v>948.0618404375258</v>
      </c>
      <c r="G138" s="4734"/>
      <c r="H138" s="265">
        <v>395.75</v>
      </c>
      <c r="I138" s="265"/>
      <c r="J138" s="265"/>
      <c r="K138" s="190"/>
      <c r="L138" s="3234"/>
      <c r="M138" s="1232"/>
      <c r="N138" s="345"/>
      <c r="O138" s="346"/>
      <c r="P138" s="346"/>
      <c r="Q138" s="346"/>
      <c r="R138" s="346"/>
      <c r="S138" s="346"/>
      <c r="T138" s="346"/>
      <c r="U138" s="345"/>
      <c r="V138" s="346"/>
      <c r="W138" s="346"/>
      <c r="X138" s="346"/>
      <c r="Y138" s="346"/>
      <c r="Z138" s="346"/>
      <c r="AA138" s="346"/>
      <c r="AB138" s="346"/>
      <c r="AC138" s="346"/>
      <c r="AD138" s="695"/>
      <c r="AE138" s="346"/>
      <c r="AF138" s="346"/>
      <c r="AG138" s="346"/>
      <c r="AH138" s="346"/>
      <c r="AI138" s="346"/>
      <c r="AJ138" s="346"/>
      <c r="AK138" s="346"/>
      <c r="AL138" s="346"/>
      <c r="AM138" s="346"/>
      <c r="AN138" s="346"/>
      <c r="AO138" s="346"/>
      <c r="AP138" s="346"/>
      <c r="AQ138" s="346"/>
      <c r="AR138" s="346"/>
      <c r="AS138" s="346"/>
      <c r="AT138" s="346"/>
      <c r="AU138" s="346"/>
      <c r="AV138" s="346"/>
      <c r="AW138" s="346"/>
      <c r="AX138" s="1211"/>
      <c r="AY138" s="1211"/>
      <c r="AZ138" s="1211"/>
      <c r="BA138" s="1211"/>
      <c r="BB138" s="1211"/>
      <c r="BC138" s="1211"/>
      <c r="BD138" s="1211"/>
      <c r="BE138" s="1211"/>
      <c r="BF138" s="1211"/>
      <c r="BG138" s="1211"/>
      <c r="BH138" s="1211"/>
      <c r="BI138" s="1211"/>
      <c r="BJ138" s="1211"/>
      <c r="BK138" s="1211"/>
      <c r="BL138" s="1211"/>
      <c r="BM138" s="1211"/>
      <c r="BN138" s="1211"/>
      <c r="BO138" s="1211"/>
      <c r="BP138" s="1211"/>
      <c r="BQ138" s="1211"/>
      <c r="BR138" s="1211"/>
      <c r="BS138" s="1211"/>
      <c r="BT138" s="1211"/>
      <c r="BU138" s="1211"/>
      <c r="BV138" s="346"/>
      <c r="BW138" s="1211"/>
      <c r="BX138" s="1211"/>
      <c r="BY138" s="1211"/>
      <c r="BZ138" s="1211"/>
      <c r="CA138" s="1211"/>
      <c r="CB138" s="1211"/>
      <c r="CC138" s="1211"/>
      <c r="CD138" s="1211"/>
      <c r="CE138" s="1211"/>
      <c r="CF138" s="1211"/>
      <c r="CG138" s="346"/>
      <c r="CH138" s="1211"/>
      <c r="CI138" s="1211"/>
      <c r="CJ138" s="1211"/>
      <c r="CK138" s="1211"/>
      <c r="CL138" s="1211"/>
      <c r="CM138" s="1211"/>
      <c r="CN138" s="1211"/>
      <c r="CO138" s="1211"/>
      <c r="CP138" s="1211"/>
      <c r="CQ138" s="1211"/>
      <c r="CR138" s="1211"/>
      <c r="CS138" s="1211"/>
      <c r="CT138" s="1211"/>
      <c r="CU138" s="1211"/>
      <c r="CV138" s="1211"/>
      <c r="CW138" s="1211"/>
      <c r="CX138" s="1211"/>
      <c r="CY138" s="1211"/>
      <c r="CZ138" s="1211"/>
      <c r="DA138" s="1211"/>
      <c r="DB138" s="1211"/>
      <c r="DC138" s="1211"/>
      <c r="DD138" s="1211"/>
      <c r="DE138" s="1211"/>
      <c r="DF138" s="919"/>
    </row>
    <row r="139" spans="1:110" ht="30" customHeight="1">
      <c r="A139" s="4772"/>
      <c r="B139" s="4634"/>
      <c r="C139" s="524" t="s">
        <v>416</v>
      </c>
      <c r="D139" s="527" t="s">
        <v>375</v>
      </c>
      <c r="E139" s="755" t="s">
        <v>2905</v>
      </c>
      <c r="F139" s="199">
        <f>M139</f>
        <v>513</v>
      </c>
      <c r="G139" s="546"/>
      <c r="H139" s="265">
        <v>208.27</v>
      </c>
      <c r="I139" s="265"/>
      <c r="J139" s="265"/>
      <c r="K139" s="190"/>
      <c r="L139" s="3234"/>
      <c r="M139" s="1232">
        <f t="shared" ref="M139:M140" si="18">DE139-DD139</f>
        <v>513</v>
      </c>
      <c r="N139" s="679">
        <v>16426</v>
      </c>
      <c r="O139" s="347">
        <v>17440</v>
      </c>
      <c r="P139" s="347">
        <v>17540</v>
      </c>
      <c r="Q139" s="220">
        <v>17642</v>
      </c>
      <c r="R139" s="347">
        <v>17741</v>
      </c>
      <c r="S139" s="347">
        <v>18400</v>
      </c>
      <c r="T139" s="347">
        <v>20498</v>
      </c>
      <c r="U139" s="679">
        <v>23976</v>
      </c>
      <c r="V139" s="347">
        <v>25339</v>
      </c>
      <c r="W139" s="347">
        <v>25618</v>
      </c>
      <c r="X139" s="347">
        <v>25909</v>
      </c>
      <c r="Y139" s="347">
        <v>26782</v>
      </c>
      <c r="Z139" s="347">
        <v>28549</v>
      </c>
      <c r="AA139" s="347">
        <v>29495</v>
      </c>
      <c r="AB139" s="347">
        <v>29638</v>
      </c>
      <c r="AC139" s="347">
        <v>29828</v>
      </c>
      <c r="AD139" s="679">
        <v>30498</v>
      </c>
      <c r="AE139" s="347">
        <v>31552</v>
      </c>
      <c r="AF139" s="347">
        <v>33071</v>
      </c>
      <c r="AG139" s="347">
        <v>34989</v>
      </c>
      <c r="AH139" s="347">
        <v>36274</v>
      </c>
      <c r="AI139" s="347">
        <v>36901</v>
      </c>
      <c r="AJ139" s="347">
        <v>37149</v>
      </c>
      <c r="AK139" s="347">
        <v>37250</v>
      </c>
      <c r="AL139" s="347">
        <v>37354</v>
      </c>
      <c r="AM139" s="347">
        <v>37473</v>
      </c>
      <c r="AN139" s="347">
        <v>37731</v>
      </c>
      <c r="AO139" s="347">
        <v>37831</v>
      </c>
      <c r="AP139" s="347">
        <v>38452</v>
      </c>
      <c r="AQ139" s="347">
        <v>39611</v>
      </c>
      <c r="AR139" s="347">
        <v>40597</v>
      </c>
      <c r="AS139" s="347">
        <v>42109</v>
      </c>
      <c r="AT139" s="347">
        <v>43159</v>
      </c>
      <c r="AU139" s="347">
        <v>43626</v>
      </c>
      <c r="AV139" s="347">
        <v>43725</v>
      </c>
      <c r="AW139" s="347">
        <v>43871</v>
      </c>
      <c r="AX139" s="1212">
        <v>44564</v>
      </c>
      <c r="AY139" s="1212">
        <v>44965</v>
      </c>
      <c r="AZ139" s="1212">
        <v>45148</v>
      </c>
      <c r="BA139" s="1212">
        <v>45264</v>
      </c>
      <c r="BB139" s="1212">
        <v>45521</v>
      </c>
      <c r="BC139" s="1212">
        <v>46269</v>
      </c>
      <c r="BD139" s="1212">
        <v>47674</v>
      </c>
      <c r="BE139" s="1212">
        <v>49015</v>
      </c>
      <c r="BF139" s="1212">
        <v>49708</v>
      </c>
      <c r="BG139" s="1212">
        <v>50163</v>
      </c>
      <c r="BH139" s="1212">
        <v>50381</v>
      </c>
      <c r="BI139" s="1212">
        <v>51210</v>
      </c>
      <c r="BJ139" s="1212">
        <v>51899</v>
      </c>
      <c r="BK139" s="1212">
        <v>52852</v>
      </c>
      <c r="BL139" s="1212">
        <v>53440</v>
      </c>
      <c r="BM139" s="1212">
        <v>53772</v>
      </c>
      <c r="BN139" s="1212">
        <v>54086</v>
      </c>
      <c r="BO139" s="1212">
        <v>54723</v>
      </c>
      <c r="BP139" s="1212">
        <v>55974</v>
      </c>
      <c r="BQ139" s="1212">
        <v>57318</v>
      </c>
      <c r="BR139" s="1212">
        <v>58005</v>
      </c>
      <c r="BS139" s="1212">
        <v>58307</v>
      </c>
      <c r="BT139" s="1212">
        <v>58429</v>
      </c>
      <c r="BU139" s="1212">
        <v>59159</v>
      </c>
      <c r="BV139" s="347">
        <v>60261</v>
      </c>
      <c r="BW139" s="1212">
        <v>60770</v>
      </c>
      <c r="BX139" s="1212">
        <v>60967</v>
      </c>
      <c r="BY139" s="1212">
        <v>60967</v>
      </c>
      <c r="BZ139" s="1212">
        <v>60967</v>
      </c>
      <c r="CA139" s="1212">
        <v>60967</v>
      </c>
      <c r="CB139" s="1212">
        <v>61018</v>
      </c>
      <c r="CC139" s="1212">
        <v>61018</v>
      </c>
      <c r="CD139" s="1212">
        <v>61018</v>
      </c>
      <c r="CE139" s="1212">
        <v>61018</v>
      </c>
      <c r="CF139" s="1212">
        <v>61018</v>
      </c>
      <c r="CG139" s="347">
        <v>62133</v>
      </c>
      <c r="CH139" s="1212">
        <v>64272</v>
      </c>
      <c r="CI139" s="1212">
        <v>65322</v>
      </c>
      <c r="CJ139" s="1212">
        <v>66282</v>
      </c>
      <c r="CK139" s="1212">
        <v>67360</v>
      </c>
      <c r="CL139" s="1212">
        <v>68630</v>
      </c>
      <c r="CM139" s="1212">
        <v>70401</v>
      </c>
      <c r="CN139" s="1212">
        <v>73172</v>
      </c>
      <c r="CO139" s="1212">
        <v>76652</v>
      </c>
      <c r="CP139" s="1212">
        <v>79912</v>
      </c>
      <c r="CQ139" s="1212">
        <v>81415</v>
      </c>
      <c r="CR139" s="1212">
        <v>82313</v>
      </c>
      <c r="CS139" s="1212">
        <v>84199</v>
      </c>
      <c r="CT139" s="1212">
        <v>86293</v>
      </c>
      <c r="CU139" s="1212">
        <v>88195</v>
      </c>
      <c r="CV139" s="1212">
        <v>88767</v>
      </c>
      <c r="CW139" s="1212">
        <v>89501</v>
      </c>
      <c r="CX139" s="1212">
        <v>90839</v>
      </c>
      <c r="CY139" s="1212">
        <v>93088</v>
      </c>
      <c r="CZ139" s="1212">
        <v>96592</v>
      </c>
      <c r="DA139" s="1212">
        <v>99714</v>
      </c>
      <c r="DB139" s="1212">
        <v>102565</v>
      </c>
      <c r="DC139" s="1212">
        <v>104184</v>
      </c>
      <c r="DD139" s="1212">
        <v>104985</v>
      </c>
      <c r="DE139" s="1212">
        <v>105498</v>
      </c>
      <c r="DF139" s="208" t="s">
        <v>505</v>
      </c>
    </row>
    <row r="140" spans="1:110" ht="30" customHeight="1">
      <c r="A140" s="4772"/>
      <c r="B140" s="4634"/>
      <c r="C140" s="524" t="s">
        <v>443</v>
      </c>
      <c r="D140" s="527" t="s">
        <v>440</v>
      </c>
      <c r="E140" s="1932" t="s">
        <v>3654</v>
      </c>
      <c r="F140" s="574">
        <f>M140*H140/G140</f>
        <v>52</v>
      </c>
      <c r="G140" s="4734">
        <f>SUM(H140:H141)</f>
        <v>2</v>
      </c>
      <c r="H140" s="265">
        <v>1</v>
      </c>
      <c r="I140" s="265"/>
      <c r="J140" s="265"/>
      <c r="K140" s="190"/>
      <c r="L140" s="3234"/>
      <c r="M140" s="1232">
        <f t="shared" si="18"/>
        <v>104</v>
      </c>
      <c r="N140" s="679">
        <v>27237</v>
      </c>
      <c r="O140" s="347">
        <v>31288</v>
      </c>
      <c r="P140" s="347">
        <v>34361</v>
      </c>
      <c r="Q140" s="220">
        <v>35737</v>
      </c>
      <c r="R140" s="347">
        <v>36352</v>
      </c>
      <c r="S140" s="347">
        <v>37840</v>
      </c>
      <c r="T140" s="347">
        <v>40612</v>
      </c>
      <c r="U140" s="679">
        <v>43971</v>
      </c>
      <c r="V140" s="347">
        <v>45427</v>
      </c>
      <c r="W140" s="347">
        <v>45610</v>
      </c>
      <c r="X140" s="347">
        <v>47163</v>
      </c>
      <c r="Y140" s="347">
        <v>49670</v>
      </c>
      <c r="Z140" s="347">
        <v>53139</v>
      </c>
      <c r="AA140" s="347">
        <v>55730</v>
      </c>
      <c r="AB140" s="347">
        <v>55978</v>
      </c>
      <c r="AC140" s="347">
        <v>56731</v>
      </c>
      <c r="AD140" s="679">
        <v>57074</v>
      </c>
      <c r="AE140" s="347">
        <v>57852</v>
      </c>
      <c r="AF140" s="347">
        <v>59329</v>
      </c>
      <c r="AG140" s="347">
        <v>60619</v>
      </c>
      <c r="AH140" s="347">
        <v>61844</v>
      </c>
      <c r="AI140" s="347">
        <v>62323</v>
      </c>
      <c r="AJ140" s="347">
        <v>62455</v>
      </c>
      <c r="AK140" s="347">
        <v>62556</v>
      </c>
      <c r="AL140" s="347">
        <v>62665</v>
      </c>
      <c r="AM140" s="347">
        <v>63919</v>
      </c>
      <c r="AN140" s="347">
        <v>64402</v>
      </c>
      <c r="AO140" s="347">
        <v>64501</v>
      </c>
      <c r="AP140" s="347">
        <v>64828</v>
      </c>
      <c r="AQ140" s="347">
        <v>65691</v>
      </c>
      <c r="AR140" s="347">
        <v>66446</v>
      </c>
      <c r="AS140" s="347">
        <v>67498</v>
      </c>
      <c r="AT140" s="347">
        <v>68397</v>
      </c>
      <c r="AU140" s="347">
        <v>68730</v>
      </c>
      <c r="AV140" s="347">
        <v>68983</v>
      </c>
      <c r="AW140" s="347">
        <v>71921</v>
      </c>
      <c r="AX140" s="1212">
        <v>75732</v>
      </c>
      <c r="AY140" s="1212">
        <v>78920</v>
      </c>
      <c r="AZ140" s="1212">
        <v>80074</v>
      </c>
      <c r="BA140" s="1212">
        <v>80264</v>
      </c>
      <c r="BB140" s="1212">
        <v>80504</v>
      </c>
      <c r="BC140" s="1212">
        <v>81359</v>
      </c>
      <c r="BD140" s="1212">
        <v>83006</v>
      </c>
      <c r="BE140" s="1212">
        <v>84573</v>
      </c>
      <c r="BF140" s="1212">
        <v>85678</v>
      </c>
      <c r="BG140" s="1212">
        <v>86222</v>
      </c>
      <c r="BH140" s="1212">
        <v>86620</v>
      </c>
      <c r="BI140" s="1212">
        <v>89588</v>
      </c>
      <c r="BJ140" s="1212">
        <v>93437</v>
      </c>
      <c r="BK140" s="1212">
        <v>96715</v>
      </c>
      <c r="BL140" s="1212">
        <v>97469</v>
      </c>
      <c r="BM140" s="1212">
        <v>97601</v>
      </c>
      <c r="BN140" s="1212">
        <v>97943</v>
      </c>
      <c r="BO140" s="1212">
        <v>98926</v>
      </c>
      <c r="BP140" s="1212">
        <v>100327</v>
      </c>
      <c r="BQ140" s="1212">
        <v>101993</v>
      </c>
      <c r="BR140" s="1212">
        <v>102995</v>
      </c>
      <c r="BS140" s="1212">
        <v>103268</v>
      </c>
      <c r="BT140" s="1212">
        <v>104076</v>
      </c>
      <c r="BU140" s="1212">
        <v>107295</v>
      </c>
      <c r="BV140" s="347">
        <v>110510</v>
      </c>
      <c r="BW140" s="1212">
        <v>112502</v>
      </c>
      <c r="BX140" s="1212">
        <v>113123</v>
      </c>
      <c r="BY140" s="1212">
        <v>113123</v>
      </c>
      <c r="BZ140" s="1212">
        <v>113123</v>
      </c>
      <c r="CA140" s="1212">
        <v>113123</v>
      </c>
      <c r="CB140" s="1212">
        <v>113175</v>
      </c>
      <c r="CC140" s="1212">
        <v>113175</v>
      </c>
      <c r="CD140" s="1212">
        <v>113175</v>
      </c>
      <c r="CE140" s="1212">
        <v>113175</v>
      </c>
      <c r="CF140" s="1212">
        <v>113564</v>
      </c>
      <c r="CG140" s="347">
        <v>114828</v>
      </c>
      <c r="CH140" s="1212">
        <v>116015</v>
      </c>
      <c r="CI140" s="1212">
        <v>116022</v>
      </c>
      <c r="CJ140" s="1212">
        <v>116022</v>
      </c>
      <c r="CK140" s="1212">
        <v>116022</v>
      </c>
      <c r="CL140" s="1212">
        <v>116022</v>
      </c>
      <c r="CM140" s="1212">
        <v>116022</v>
      </c>
      <c r="CN140" s="1212">
        <v>116022</v>
      </c>
      <c r="CO140" s="1212">
        <v>117640</v>
      </c>
      <c r="CP140" s="1212">
        <v>118582</v>
      </c>
      <c r="CQ140" s="1212">
        <v>118688</v>
      </c>
      <c r="CR140" s="1212">
        <v>118782</v>
      </c>
      <c r="CS140" s="1212">
        <v>118885</v>
      </c>
      <c r="CT140" s="1212">
        <v>118984</v>
      </c>
      <c r="CU140" s="1212">
        <v>119072</v>
      </c>
      <c r="CV140" s="1212">
        <v>119165</v>
      </c>
      <c r="CW140" s="1212">
        <v>119274</v>
      </c>
      <c r="CX140" s="1212">
        <v>119366</v>
      </c>
      <c r="CY140" s="1212">
        <v>120284</v>
      </c>
      <c r="CZ140" s="1212">
        <v>122828</v>
      </c>
      <c r="DA140" s="1212">
        <v>124216</v>
      </c>
      <c r="DB140" s="1212">
        <v>125695</v>
      </c>
      <c r="DC140" s="1212">
        <v>125807</v>
      </c>
      <c r="DD140" s="1212">
        <v>125906</v>
      </c>
      <c r="DE140" s="1212">
        <v>126010</v>
      </c>
      <c r="DF140" s="208" t="s">
        <v>490</v>
      </c>
    </row>
    <row r="141" spans="1:110" ht="30" customHeight="1">
      <c r="A141" s="4772"/>
      <c r="B141" s="4634"/>
      <c r="C141" s="524"/>
      <c r="D141" s="527"/>
      <c r="E141" s="1932" t="s">
        <v>3655</v>
      </c>
      <c r="F141" s="3239">
        <f>M140*H141/G140</f>
        <v>52</v>
      </c>
      <c r="G141" s="4734"/>
      <c r="H141" s="265">
        <v>1</v>
      </c>
      <c r="I141" s="265"/>
      <c r="J141" s="265"/>
      <c r="K141" s="190"/>
      <c r="L141" s="3234"/>
      <c r="M141" s="1232"/>
      <c r="N141" s="679"/>
      <c r="O141" s="347"/>
      <c r="P141" s="347"/>
      <c r="Q141" s="220"/>
      <c r="R141" s="347"/>
      <c r="S141" s="347"/>
      <c r="T141" s="347"/>
      <c r="U141" s="679"/>
      <c r="V141" s="347"/>
      <c r="W141" s="347"/>
      <c r="X141" s="347"/>
      <c r="Y141" s="347"/>
      <c r="Z141" s="347"/>
      <c r="AA141" s="347"/>
      <c r="AB141" s="347"/>
      <c r="AC141" s="347"/>
      <c r="AD141" s="679"/>
      <c r="AE141" s="347"/>
      <c r="AF141" s="347"/>
      <c r="AG141" s="347"/>
      <c r="AH141" s="347"/>
      <c r="AI141" s="347"/>
      <c r="AJ141" s="347"/>
      <c r="AK141" s="347"/>
      <c r="AL141" s="347"/>
      <c r="AM141" s="347"/>
      <c r="AN141" s="347"/>
      <c r="AO141" s="347"/>
      <c r="AP141" s="347"/>
      <c r="AQ141" s="347"/>
      <c r="AR141" s="347"/>
      <c r="AS141" s="347"/>
      <c r="AT141" s="347"/>
      <c r="AU141" s="347"/>
      <c r="AV141" s="347"/>
      <c r="AW141" s="347"/>
      <c r="AX141" s="1212"/>
      <c r="AY141" s="1212"/>
      <c r="AZ141" s="1212"/>
      <c r="BA141" s="1212"/>
      <c r="BB141" s="1212"/>
      <c r="BC141" s="1212"/>
      <c r="BD141" s="1212"/>
      <c r="BE141" s="1212"/>
      <c r="BF141" s="1212"/>
      <c r="BG141" s="1212"/>
      <c r="BH141" s="1212"/>
      <c r="BI141" s="1212"/>
      <c r="BJ141" s="1212"/>
      <c r="BK141" s="1212"/>
      <c r="BL141" s="1212"/>
      <c r="BM141" s="1212"/>
      <c r="BN141" s="1212"/>
      <c r="BO141" s="1212"/>
      <c r="BP141" s="1212"/>
      <c r="BQ141" s="1212"/>
      <c r="BR141" s="1212"/>
      <c r="BS141" s="1212"/>
      <c r="BT141" s="1212"/>
      <c r="BU141" s="1212"/>
      <c r="BV141" s="347"/>
      <c r="BW141" s="1212"/>
      <c r="BX141" s="1212"/>
      <c r="BY141" s="1212"/>
      <c r="BZ141" s="1212"/>
      <c r="CA141" s="1212"/>
      <c r="CB141" s="1212"/>
      <c r="CC141" s="1212"/>
      <c r="CD141" s="1212"/>
      <c r="CE141" s="1212"/>
      <c r="CF141" s="1212"/>
      <c r="CG141" s="347"/>
      <c r="CH141" s="1212"/>
      <c r="CI141" s="1212"/>
      <c r="CJ141" s="1212"/>
      <c r="CK141" s="1212"/>
      <c r="CL141" s="1212"/>
      <c r="CM141" s="1212"/>
      <c r="CN141" s="1212"/>
      <c r="CO141" s="1212"/>
      <c r="CP141" s="1212"/>
      <c r="CQ141" s="1212"/>
      <c r="CR141" s="1212"/>
      <c r="CS141" s="1212"/>
      <c r="CT141" s="1212"/>
      <c r="CU141" s="1212"/>
      <c r="CV141" s="1212"/>
      <c r="CW141" s="1212"/>
      <c r="CX141" s="1212"/>
      <c r="CY141" s="1212"/>
      <c r="CZ141" s="1212"/>
      <c r="DA141" s="1212"/>
      <c r="DB141" s="1212"/>
      <c r="DC141" s="1212"/>
      <c r="DD141" s="1212"/>
      <c r="DE141" s="1212"/>
      <c r="DF141" s="208"/>
    </row>
    <row r="142" spans="1:110" ht="30" customHeight="1">
      <c r="A142" s="4772"/>
      <c r="B142" s="166" t="s">
        <v>497</v>
      </c>
      <c r="C142" s="524" t="s">
        <v>420</v>
      </c>
      <c r="D142" s="527" t="s">
        <v>405</v>
      </c>
      <c r="E142" s="166" t="s">
        <v>2183</v>
      </c>
      <c r="F142" s="199">
        <f t="shared" ref="F142:F152" si="19">M142</f>
        <v>1138</v>
      </c>
      <c r="G142" s="1978"/>
      <c r="H142" s="265">
        <v>522.87</v>
      </c>
      <c r="I142" s="265"/>
      <c r="J142" s="265"/>
      <c r="K142" s="190"/>
      <c r="L142" s="3234"/>
      <c r="M142" s="1232">
        <f>DE142-DD142</f>
        <v>1138</v>
      </c>
      <c r="N142" s="679">
        <v>8946</v>
      </c>
      <c r="O142" s="347">
        <v>11065</v>
      </c>
      <c r="P142" s="347">
        <v>12131</v>
      </c>
      <c r="Q142" s="220">
        <v>12358</v>
      </c>
      <c r="R142" s="347">
        <v>12529</v>
      </c>
      <c r="S142" s="347">
        <v>13100</v>
      </c>
      <c r="T142" s="347">
        <v>14464</v>
      </c>
      <c r="U142" s="679">
        <v>16096</v>
      </c>
      <c r="V142" s="347">
        <v>16810</v>
      </c>
      <c r="W142" s="347">
        <v>16985</v>
      </c>
      <c r="X142" s="347">
        <v>17467</v>
      </c>
      <c r="Y142" s="347">
        <v>18394</v>
      </c>
      <c r="Z142" s="347">
        <v>19930</v>
      </c>
      <c r="AA142" s="347">
        <v>20898</v>
      </c>
      <c r="AB142" s="347">
        <v>21783</v>
      </c>
      <c r="AC142" s="347">
        <v>22623</v>
      </c>
      <c r="AD142" s="679">
        <v>22811</v>
      </c>
      <c r="AE142" s="347">
        <v>23266</v>
      </c>
      <c r="AF142" s="347">
        <v>24132</v>
      </c>
      <c r="AG142" s="347">
        <v>25307</v>
      </c>
      <c r="AH142" s="347">
        <v>25985</v>
      </c>
      <c r="AI142" s="347">
        <v>26285</v>
      </c>
      <c r="AJ142" s="347">
        <v>26889</v>
      </c>
      <c r="AK142" s="347">
        <v>28140</v>
      </c>
      <c r="AL142" s="347">
        <v>29274</v>
      </c>
      <c r="AM142" s="347">
        <v>30263</v>
      </c>
      <c r="AN142" s="347">
        <v>31160</v>
      </c>
      <c r="AO142" s="347">
        <v>31690</v>
      </c>
      <c r="AP142" s="347">
        <v>31841</v>
      </c>
      <c r="AQ142" s="347">
        <v>32588</v>
      </c>
      <c r="AR142" s="347">
        <v>33471</v>
      </c>
      <c r="AS142" s="347">
        <v>34802</v>
      </c>
      <c r="AT142" s="347">
        <v>35608</v>
      </c>
      <c r="AU142" s="347">
        <v>35772</v>
      </c>
      <c r="AV142" s="347">
        <v>36183</v>
      </c>
      <c r="AW142" s="347">
        <v>37772</v>
      </c>
      <c r="AX142" s="1212">
        <v>39741</v>
      </c>
      <c r="AY142" s="1212">
        <v>41218</v>
      </c>
      <c r="AZ142" s="1212">
        <v>42466</v>
      </c>
      <c r="BA142" s="1212">
        <v>43227</v>
      </c>
      <c r="BB142" s="1212">
        <v>43478</v>
      </c>
      <c r="BC142" s="1212">
        <v>43996</v>
      </c>
      <c r="BD142" s="1212">
        <v>45348</v>
      </c>
      <c r="BE142" s="1212">
        <v>46777</v>
      </c>
      <c r="BF142" s="1212">
        <v>47302</v>
      </c>
      <c r="BG142" s="1212">
        <v>47587</v>
      </c>
      <c r="BH142" s="1212">
        <v>47815</v>
      </c>
      <c r="BI142" s="1212">
        <v>49202</v>
      </c>
      <c r="BJ142" s="1212">
        <v>51793</v>
      </c>
      <c r="BK142" s="1212">
        <v>54195</v>
      </c>
      <c r="BL142" s="1212">
        <v>55148</v>
      </c>
      <c r="BM142" s="1212">
        <v>55514</v>
      </c>
      <c r="BN142" s="1212">
        <v>55960</v>
      </c>
      <c r="BO142" s="1212">
        <v>57167</v>
      </c>
      <c r="BP142" s="1212">
        <v>59024</v>
      </c>
      <c r="BQ142" s="1212">
        <v>61339</v>
      </c>
      <c r="BR142" s="1212">
        <v>62288</v>
      </c>
      <c r="BS142" s="1212">
        <v>62695</v>
      </c>
      <c r="BT142" s="1212">
        <v>62821</v>
      </c>
      <c r="BU142" s="1212">
        <v>64754</v>
      </c>
      <c r="BV142" s="347">
        <v>67377</v>
      </c>
      <c r="BW142" s="1212">
        <v>69822</v>
      </c>
      <c r="BX142" s="1212">
        <v>71015</v>
      </c>
      <c r="BY142" s="1212">
        <v>71139</v>
      </c>
      <c r="BZ142" s="1212">
        <v>71778</v>
      </c>
      <c r="CA142" s="1212">
        <v>72928</v>
      </c>
      <c r="CB142" s="1212">
        <v>74979</v>
      </c>
      <c r="CC142" s="1212">
        <v>77807</v>
      </c>
      <c r="CD142" s="1212">
        <v>79213</v>
      </c>
      <c r="CE142" s="1212">
        <v>79829</v>
      </c>
      <c r="CF142" s="1212">
        <v>81012</v>
      </c>
      <c r="CG142" s="347">
        <v>83578</v>
      </c>
      <c r="CH142" s="1212">
        <v>87340</v>
      </c>
      <c r="CI142" s="1212">
        <v>89760</v>
      </c>
      <c r="CJ142" s="1212">
        <v>91753</v>
      </c>
      <c r="CK142" s="1212">
        <v>92319</v>
      </c>
      <c r="CL142" s="1212">
        <v>93017</v>
      </c>
      <c r="CM142" s="1212">
        <v>94324</v>
      </c>
      <c r="CN142" s="1212">
        <v>96598</v>
      </c>
      <c r="CO142" s="1212">
        <v>99424</v>
      </c>
      <c r="CP142" s="1212">
        <v>101391</v>
      </c>
      <c r="CQ142" s="1212">
        <v>102283</v>
      </c>
      <c r="CR142" s="1212">
        <v>102717</v>
      </c>
      <c r="CS142" s="1212">
        <v>104550</v>
      </c>
      <c r="CT142" s="1212">
        <v>106966</v>
      </c>
      <c r="CU142" s="1212">
        <v>109492</v>
      </c>
      <c r="CV142" s="1212">
        <v>110417</v>
      </c>
      <c r="CW142" s="1212">
        <v>110614</v>
      </c>
      <c r="CX142" s="1212">
        <v>111106</v>
      </c>
      <c r="CY142" s="1212">
        <v>112212</v>
      </c>
      <c r="CZ142" s="1212">
        <v>114354</v>
      </c>
      <c r="DA142" s="1212">
        <v>116348</v>
      </c>
      <c r="DB142" s="1212">
        <v>118044</v>
      </c>
      <c r="DC142" s="1212">
        <v>118738</v>
      </c>
      <c r="DD142" s="1212">
        <v>118924</v>
      </c>
      <c r="DE142" s="1212">
        <v>120062</v>
      </c>
      <c r="DF142" s="208" t="s">
        <v>485</v>
      </c>
    </row>
    <row r="143" spans="1:110" ht="30" customHeight="1">
      <c r="A143" s="4772"/>
      <c r="B143" s="4617" t="s">
        <v>486</v>
      </c>
      <c r="C143" s="4733" t="s">
        <v>432</v>
      </c>
      <c r="D143" s="4705" t="s">
        <v>503</v>
      </c>
      <c r="E143" s="755" t="s">
        <v>3656</v>
      </c>
      <c r="F143" s="3148">
        <f>$M$143*H143/$G$143</f>
        <v>0</v>
      </c>
      <c r="G143" s="4734">
        <f>SUM(H143:H144)</f>
        <v>130.35</v>
      </c>
      <c r="H143" s="265">
        <v>0</v>
      </c>
      <c r="I143" s="265"/>
      <c r="J143" s="265"/>
      <c r="K143" s="190"/>
      <c r="L143" s="3234"/>
      <c r="M143" s="1232">
        <f>DE143-DD143</f>
        <v>3651</v>
      </c>
      <c r="N143" s="679">
        <v>25840</v>
      </c>
      <c r="O143" s="347">
        <v>33361</v>
      </c>
      <c r="P143" s="347">
        <v>38244</v>
      </c>
      <c r="Q143" s="220">
        <v>40248</v>
      </c>
      <c r="R143" s="347">
        <v>40701</v>
      </c>
      <c r="S143" s="347">
        <v>41452</v>
      </c>
      <c r="T143" s="347">
        <v>44267</v>
      </c>
      <c r="U143" s="679">
        <v>48446</v>
      </c>
      <c r="V143" s="347">
        <v>49363</v>
      </c>
      <c r="W143" s="347">
        <v>50031</v>
      </c>
      <c r="X143" s="347">
        <v>53799</v>
      </c>
      <c r="Y143" s="347">
        <v>57829</v>
      </c>
      <c r="Z143" s="347">
        <v>63580</v>
      </c>
      <c r="AA143" s="347">
        <v>67186</v>
      </c>
      <c r="AB143" s="347">
        <v>69300</v>
      </c>
      <c r="AC143" s="347">
        <v>69414</v>
      </c>
      <c r="AD143" s="679">
        <v>69511</v>
      </c>
      <c r="AE143" s="347">
        <v>69632</v>
      </c>
      <c r="AF143" s="347">
        <v>71518</v>
      </c>
      <c r="AG143" s="347">
        <v>74702</v>
      </c>
      <c r="AH143" s="347">
        <v>75967</v>
      </c>
      <c r="AI143" s="347">
        <v>76238</v>
      </c>
      <c r="AJ143" s="347">
        <v>77764</v>
      </c>
      <c r="AK143" s="347">
        <v>82499</v>
      </c>
      <c r="AL143" s="347">
        <v>88289</v>
      </c>
      <c r="AM143" s="347">
        <v>93037</v>
      </c>
      <c r="AN143" s="347">
        <v>98124</v>
      </c>
      <c r="AO143" s="347">
        <v>101330</v>
      </c>
      <c r="AP143" s="347">
        <v>101524</v>
      </c>
      <c r="AQ143" s="347">
        <v>102258</v>
      </c>
      <c r="AR143" s="347">
        <v>103560</v>
      </c>
      <c r="AS143" s="347">
        <v>106003</v>
      </c>
      <c r="AT143" s="347">
        <v>107074</v>
      </c>
      <c r="AU143" s="347">
        <v>107253</v>
      </c>
      <c r="AV143" s="347">
        <v>109303</v>
      </c>
      <c r="AW143" s="347">
        <v>116257</v>
      </c>
      <c r="AX143" s="1212">
        <v>123234</v>
      </c>
      <c r="AY143" s="1212">
        <v>128417</v>
      </c>
      <c r="AZ143" s="1212">
        <v>128417</v>
      </c>
      <c r="BA143" s="1212">
        <v>128417</v>
      </c>
      <c r="BB143" s="1212">
        <v>128417</v>
      </c>
      <c r="BC143" s="1212">
        <v>128417</v>
      </c>
      <c r="BD143" s="1212">
        <v>128417</v>
      </c>
      <c r="BE143" s="1212">
        <v>128417</v>
      </c>
      <c r="BF143" s="1212">
        <v>128417</v>
      </c>
      <c r="BG143" s="1212">
        <v>128554</v>
      </c>
      <c r="BH143" s="1212">
        <v>128554</v>
      </c>
      <c r="BI143" s="1212">
        <v>130118</v>
      </c>
      <c r="BJ143" s="1212">
        <v>131397</v>
      </c>
      <c r="BK143" s="1212">
        <v>133673</v>
      </c>
      <c r="BL143" s="1212">
        <v>134490</v>
      </c>
      <c r="BM143" s="1212">
        <v>134627</v>
      </c>
      <c r="BN143" s="1212">
        <v>135043</v>
      </c>
      <c r="BO143" s="1212">
        <v>136597</v>
      </c>
      <c r="BP143" s="1212">
        <v>139576</v>
      </c>
      <c r="BQ143" s="1212">
        <v>143479</v>
      </c>
      <c r="BR143" s="1212">
        <v>145376</v>
      </c>
      <c r="BS143" s="1212">
        <v>146030</v>
      </c>
      <c r="BT143" s="1212">
        <v>146179</v>
      </c>
      <c r="BU143" s="1212">
        <v>148489</v>
      </c>
      <c r="BV143" s="347">
        <v>150915</v>
      </c>
      <c r="BW143" s="1212">
        <v>152406</v>
      </c>
      <c r="BX143" s="1212">
        <v>152846</v>
      </c>
      <c r="BY143" s="1212">
        <v>153106</v>
      </c>
      <c r="BZ143" s="1212">
        <v>153790</v>
      </c>
      <c r="CA143" s="1212">
        <v>155195</v>
      </c>
      <c r="CB143" s="1212">
        <v>158257</v>
      </c>
      <c r="CC143" s="1212">
        <v>162668</v>
      </c>
      <c r="CD143" s="1212">
        <v>165293</v>
      </c>
      <c r="CE143" s="1212">
        <v>165703</v>
      </c>
      <c r="CF143" s="1212">
        <v>167708</v>
      </c>
      <c r="CG143" s="347">
        <v>171847</v>
      </c>
      <c r="CH143" s="1212">
        <v>177630</v>
      </c>
      <c r="CI143" s="1212">
        <v>181690</v>
      </c>
      <c r="CJ143" s="1212">
        <v>184939</v>
      </c>
      <c r="CK143" s="1212">
        <v>185468</v>
      </c>
      <c r="CL143" s="1212">
        <v>186406</v>
      </c>
      <c r="CM143" s="1212">
        <v>188521</v>
      </c>
      <c r="CN143" s="1212">
        <v>193114</v>
      </c>
      <c r="CO143" s="1212">
        <v>198131</v>
      </c>
      <c r="CP143" s="1212">
        <v>201884</v>
      </c>
      <c r="CQ143" s="1212">
        <v>202872</v>
      </c>
      <c r="CR143" s="1212">
        <v>204233</v>
      </c>
      <c r="CS143" s="1212">
        <v>211080</v>
      </c>
      <c r="CT143" s="1212">
        <v>217827</v>
      </c>
      <c r="CU143" s="1212">
        <v>223238</v>
      </c>
      <c r="CV143" s="1212">
        <v>225242</v>
      </c>
      <c r="CW143" s="1212">
        <v>226400</v>
      </c>
      <c r="CX143" s="1212">
        <v>227252</v>
      </c>
      <c r="CY143" s="1212">
        <v>229444</v>
      </c>
      <c r="CZ143" s="1212">
        <v>232624</v>
      </c>
      <c r="DA143" s="1212">
        <v>235582</v>
      </c>
      <c r="DB143" s="1212">
        <v>238245</v>
      </c>
      <c r="DC143" s="1212">
        <v>239269</v>
      </c>
      <c r="DD143" s="1212">
        <v>239557</v>
      </c>
      <c r="DE143" s="1212">
        <v>243208</v>
      </c>
      <c r="DF143" s="208" t="s">
        <v>487</v>
      </c>
    </row>
    <row r="144" spans="1:110" ht="30" customHeight="1">
      <c r="A144" s="4772"/>
      <c r="B144" s="4617"/>
      <c r="C144" s="4733"/>
      <c r="D144" s="4705"/>
      <c r="E144" s="755" t="s">
        <v>2246</v>
      </c>
      <c r="F144" s="3148">
        <f>$M$143*H144/$G$143</f>
        <v>3651</v>
      </c>
      <c r="G144" s="4734"/>
      <c r="H144" s="265">
        <v>130.35</v>
      </c>
      <c r="I144" s="265"/>
      <c r="J144" s="265"/>
      <c r="K144" s="190"/>
      <c r="L144" s="3234"/>
      <c r="M144" s="1232"/>
      <c r="N144" s="679"/>
      <c r="O144" s="347"/>
      <c r="P144" s="347"/>
      <c r="Q144" s="220"/>
      <c r="R144" s="347"/>
      <c r="S144" s="347"/>
      <c r="T144" s="347"/>
      <c r="U144" s="679"/>
      <c r="V144" s="347"/>
      <c r="W144" s="347"/>
      <c r="X144" s="347"/>
      <c r="Y144" s="347"/>
      <c r="Z144" s="347"/>
      <c r="AA144" s="347"/>
      <c r="AB144" s="347"/>
      <c r="AC144" s="347"/>
      <c r="AD144" s="679"/>
      <c r="AE144" s="347"/>
      <c r="AF144" s="347"/>
      <c r="AG144" s="347"/>
      <c r="AH144" s="347"/>
      <c r="AI144" s="347"/>
      <c r="AJ144" s="347"/>
      <c r="AK144" s="347"/>
      <c r="AL144" s="347"/>
      <c r="AM144" s="347"/>
      <c r="AN144" s="347"/>
      <c r="AO144" s="347"/>
      <c r="AP144" s="347"/>
      <c r="AQ144" s="347"/>
      <c r="AR144" s="347"/>
      <c r="AS144" s="347"/>
      <c r="AT144" s="347"/>
      <c r="AU144" s="347"/>
      <c r="AV144" s="347"/>
      <c r="AW144" s="347"/>
      <c r="AX144" s="1212"/>
      <c r="AY144" s="1212"/>
      <c r="AZ144" s="1212"/>
      <c r="BA144" s="1212"/>
      <c r="BB144" s="1212"/>
      <c r="BC144" s="1212"/>
      <c r="BD144" s="1212"/>
      <c r="BE144" s="1212"/>
      <c r="BF144" s="1212"/>
      <c r="BG144" s="1212"/>
      <c r="BH144" s="1212"/>
      <c r="BI144" s="1212"/>
      <c r="BJ144" s="1212"/>
      <c r="BK144" s="1212"/>
      <c r="BL144" s="1212"/>
      <c r="BM144" s="1212"/>
      <c r="BN144" s="1212"/>
      <c r="BO144" s="1212"/>
      <c r="BP144" s="1212"/>
      <c r="BQ144" s="1212"/>
      <c r="BR144" s="1212"/>
      <c r="BS144" s="1212"/>
      <c r="BT144" s="1212"/>
      <c r="BU144" s="1212"/>
      <c r="BV144" s="347"/>
      <c r="BW144" s="1212"/>
      <c r="BX144" s="1212"/>
      <c r="BY144" s="1212"/>
      <c r="BZ144" s="1212"/>
      <c r="CA144" s="1212"/>
      <c r="CB144" s="1212"/>
      <c r="CC144" s="1212"/>
      <c r="CD144" s="1212"/>
      <c r="CE144" s="1212"/>
      <c r="CF144" s="1212"/>
      <c r="CG144" s="347"/>
      <c r="CH144" s="1212"/>
      <c r="CI144" s="1212"/>
      <c r="CJ144" s="1212"/>
      <c r="CK144" s="1212"/>
      <c r="CL144" s="1212"/>
      <c r="CM144" s="1212"/>
      <c r="CN144" s="1212"/>
      <c r="CO144" s="1212"/>
      <c r="CP144" s="1212"/>
      <c r="CQ144" s="1212"/>
      <c r="CR144" s="1212"/>
      <c r="CS144" s="1212"/>
      <c r="CT144" s="1212"/>
      <c r="CU144" s="1212"/>
      <c r="CV144" s="1212"/>
      <c r="CW144" s="1212"/>
      <c r="CX144" s="1212"/>
      <c r="CY144" s="1212"/>
      <c r="CZ144" s="1212"/>
      <c r="DA144" s="1212"/>
      <c r="DB144" s="1212"/>
      <c r="DC144" s="1212"/>
      <c r="DD144" s="1212"/>
      <c r="DE144" s="1212"/>
      <c r="DF144" s="208"/>
    </row>
    <row r="145" spans="1:110" ht="30" customHeight="1">
      <c r="A145" s="4772"/>
      <c r="B145" s="4617"/>
      <c r="C145" s="524" t="s">
        <v>443</v>
      </c>
      <c r="D145" s="527" t="s">
        <v>375</v>
      </c>
      <c r="E145" s="755" t="s">
        <v>2244</v>
      </c>
      <c r="F145" s="3148">
        <f t="shared" si="19"/>
        <v>1210</v>
      </c>
      <c r="G145" s="1978"/>
      <c r="H145" s="265">
        <v>267.7</v>
      </c>
      <c r="I145" s="265"/>
      <c r="J145" s="265"/>
      <c r="K145" s="190"/>
      <c r="L145" s="3234"/>
      <c r="M145" s="1232">
        <f t="shared" ref="M145:M152" si="20">DE145-DD145</f>
        <v>1210</v>
      </c>
      <c r="N145" s="350">
        <v>4976</v>
      </c>
      <c r="O145" s="347">
        <v>6304</v>
      </c>
      <c r="P145" s="347">
        <v>6511</v>
      </c>
      <c r="Q145" s="220">
        <v>6612</v>
      </c>
      <c r="R145" s="347">
        <v>6765</v>
      </c>
      <c r="S145" s="347">
        <v>7331</v>
      </c>
      <c r="T145" s="347">
        <v>8701</v>
      </c>
      <c r="U145" s="679">
        <v>10695</v>
      </c>
      <c r="V145" s="347">
        <v>11384</v>
      </c>
      <c r="W145" s="347">
        <v>11546</v>
      </c>
      <c r="X145" s="347">
        <v>11650</v>
      </c>
      <c r="Y145" s="347">
        <v>11740</v>
      </c>
      <c r="Z145" s="347">
        <v>11858</v>
      </c>
      <c r="AA145" s="347">
        <v>11947</v>
      </c>
      <c r="AB145" s="347">
        <v>12038</v>
      </c>
      <c r="AC145" s="347">
        <v>12148</v>
      </c>
      <c r="AD145" s="679">
        <v>12241</v>
      </c>
      <c r="AE145" s="347">
        <v>12333</v>
      </c>
      <c r="AF145" s="347">
        <v>12513</v>
      </c>
      <c r="AG145" s="347">
        <v>12728</v>
      </c>
      <c r="AH145" s="347">
        <v>12863</v>
      </c>
      <c r="AI145" s="347">
        <v>12963</v>
      </c>
      <c r="AJ145" s="347">
        <v>13058</v>
      </c>
      <c r="AK145" s="347">
        <v>13192</v>
      </c>
      <c r="AL145" s="347">
        <v>13481</v>
      </c>
      <c r="AM145" s="347">
        <v>13597</v>
      </c>
      <c r="AN145" s="347">
        <v>13717</v>
      </c>
      <c r="AO145" s="347">
        <v>13825</v>
      </c>
      <c r="AP145" s="347">
        <v>13919</v>
      </c>
      <c r="AQ145" s="347">
        <v>14021</v>
      </c>
      <c r="AR145" s="347">
        <v>14123</v>
      </c>
      <c r="AS145" s="347">
        <v>14221</v>
      </c>
      <c r="AT145" s="347">
        <v>14322</v>
      </c>
      <c r="AU145" s="347">
        <v>14419</v>
      </c>
      <c r="AV145" s="347">
        <v>14518</v>
      </c>
      <c r="AW145" s="347">
        <v>14623</v>
      </c>
      <c r="AX145" s="1212">
        <v>14720</v>
      </c>
      <c r="AY145" s="1212">
        <v>14883</v>
      </c>
      <c r="AZ145" s="1212">
        <v>14883</v>
      </c>
      <c r="BA145" s="1212">
        <v>14883</v>
      </c>
      <c r="BB145" s="1212">
        <v>14883</v>
      </c>
      <c r="BC145" s="1212">
        <v>14883</v>
      </c>
      <c r="BD145" s="1212">
        <v>14883</v>
      </c>
      <c r="BE145" s="1212">
        <v>14883</v>
      </c>
      <c r="BF145" s="1212">
        <v>14883</v>
      </c>
      <c r="BG145" s="1212">
        <v>14883</v>
      </c>
      <c r="BH145" s="1212">
        <v>14883</v>
      </c>
      <c r="BI145" s="1212">
        <v>15079</v>
      </c>
      <c r="BJ145" s="1212">
        <v>18515</v>
      </c>
      <c r="BK145" s="1212">
        <v>21292</v>
      </c>
      <c r="BL145" s="1212">
        <v>22394</v>
      </c>
      <c r="BM145" s="1212">
        <v>22707</v>
      </c>
      <c r="BN145" s="1212">
        <v>23052</v>
      </c>
      <c r="BO145" s="1212">
        <v>23951</v>
      </c>
      <c r="BP145" s="1212">
        <v>25658</v>
      </c>
      <c r="BQ145" s="1212">
        <v>27956</v>
      </c>
      <c r="BR145" s="1212">
        <v>28982</v>
      </c>
      <c r="BS145" s="1212">
        <v>29465</v>
      </c>
      <c r="BT145" s="1212">
        <v>29638</v>
      </c>
      <c r="BU145" s="1212">
        <v>31082</v>
      </c>
      <c r="BV145" s="347">
        <v>33590</v>
      </c>
      <c r="BW145" s="1212">
        <v>35805</v>
      </c>
      <c r="BX145" s="1212">
        <v>36721</v>
      </c>
      <c r="BY145" s="1212">
        <v>36920</v>
      </c>
      <c r="BZ145" s="1212">
        <v>37747</v>
      </c>
      <c r="CA145" s="1212">
        <v>38832</v>
      </c>
      <c r="CB145" s="1212">
        <v>40555</v>
      </c>
      <c r="CC145" s="1212">
        <v>42601</v>
      </c>
      <c r="CD145" s="1212">
        <v>43939</v>
      </c>
      <c r="CE145" s="1212">
        <v>44555</v>
      </c>
      <c r="CF145" s="1212">
        <v>45233</v>
      </c>
      <c r="CG145" s="347">
        <v>46996</v>
      </c>
      <c r="CH145" s="1212">
        <v>49784</v>
      </c>
      <c r="CI145" s="1212">
        <v>51566</v>
      </c>
      <c r="CJ145" s="1212">
        <v>52407</v>
      </c>
      <c r="CK145" s="1212">
        <v>52784</v>
      </c>
      <c r="CL145" s="1212">
        <v>53612</v>
      </c>
      <c r="CM145" s="1212">
        <v>54711</v>
      </c>
      <c r="CN145" s="1212">
        <v>56407</v>
      </c>
      <c r="CO145" s="1212">
        <v>58165</v>
      </c>
      <c r="CP145" s="1212">
        <v>59556</v>
      </c>
      <c r="CQ145" s="1212">
        <v>60458</v>
      </c>
      <c r="CR145" s="1212">
        <v>60732</v>
      </c>
      <c r="CS145" s="1212">
        <v>62215</v>
      </c>
      <c r="CT145" s="1212">
        <v>64038</v>
      </c>
      <c r="CU145" s="1212">
        <v>66556</v>
      </c>
      <c r="CV145" s="1212">
        <v>67586</v>
      </c>
      <c r="CW145" s="1212">
        <v>67763</v>
      </c>
      <c r="CX145" s="1212">
        <v>68304</v>
      </c>
      <c r="CY145" s="1212">
        <v>69546</v>
      </c>
      <c r="CZ145" s="1212">
        <v>71923</v>
      </c>
      <c r="DA145" s="1212">
        <v>74117</v>
      </c>
      <c r="DB145" s="1212">
        <v>75858</v>
      </c>
      <c r="DC145" s="1212">
        <v>76486</v>
      </c>
      <c r="DD145" s="1212">
        <v>76589</v>
      </c>
      <c r="DE145" s="1212">
        <v>77799</v>
      </c>
      <c r="DF145" s="208" t="s">
        <v>492</v>
      </c>
    </row>
    <row r="146" spans="1:110" ht="30" customHeight="1">
      <c r="A146" s="4772"/>
      <c r="B146" s="4617"/>
      <c r="C146" s="524" t="s">
        <v>416</v>
      </c>
      <c r="D146" s="527" t="s">
        <v>440</v>
      </c>
      <c r="E146" s="755" t="s">
        <v>2294</v>
      </c>
      <c r="F146" s="3148">
        <f>M146</f>
        <v>2427</v>
      </c>
      <c r="G146" s="1978"/>
      <c r="H146" s="265">
        <v>1047.92</v>
      </c>
      <c r="I146" s="265"/>
      <c r="J146" s="265"/>
      <c r="K146" s="190"/>
      <c r="L146" s="3234"/>
      <c r="M146" s="1232">
        <f t="shared" si="20"/>
        <v>2427</v>
      </c>
      <c r="N146" s="350">
        <v>19676</v>
      </c>
      <c r="O146" s="347">
        <v>23351</v>
      </c>
      <c r="P146" s="347">
        <v>24573</v>
      </c>
      <c r="Q146" s="220">
        <v>24972</v>
      </c>
      <c r="R146" s="347">
        <v>25974</v>
      </c>
      <c r="S146" s="347">
        <v>27751</v>
      </c>
      <c r="T146" s="347">
        <v>30768</v>
      </c>
      <c r="U146" s="679">
        <v>34648</v>
      </c>
      <c r="V146" s="347">
        <v>36201</v>
      </c>
      <c r="W146" s="347">
        <v>36384</v>
      </c>
      <c r="X146" s="347">
        <v>36569</v>
      </c>
      <c r="Y146" s="347">
        <v>37900</v>
      </c>
      <c r="Z146" s="347">
        <v>41252</v>
      </c>
      <c r="AA146" s="347">
        <v>43413</v>
      </c>
      <c r="AB146" s="347">
        <v>43788</v>
      </c>
      <c r="AC146" s="347">
        <v>44709</v>
      </c>
      <c r="AD146" s="679">
        <v>45025</v>
      </c>
      <c r="AE146" s="347">
        <v>46313</v>
      </c>
      <c r="AF146" s="347">
        <v>49261</v>
      </c>
      <c r="AG146" s="347">
        <v>52672</v>
      </c>
      <c r="AH146" s="347">
        <v>54668</v>
      </c>
      <c r="AI146" s="347">
        <v>55561</v>
      </c>
      <c r="AJ146" s="347">
        <v>55861</v>
      </c>
      <c r="AK146" s="347">
        <v>57060</v>
      </c>
      <c r="AL146" s="347">
        <v>58957</v>
      </c>
      <c r="AM146" s="347">
        <v>59055</v>
      </c>
      <c r="AN146" s="347">
        <v>59162</v>
      </c>
      <c r="AO146" s="347">
        <v>59262</v>
      </c>
      <c r="AP146" s="347">
        <v>59359</v>
      </c>
      <c r="AQ146" s="347">
        <v>59461</v>
      </c>
      <c r="AR146" s="347">
        <v>59556</v>
      </c>
      <c r="AS146" s="347">
        <v>59647</v>
      </c>
      <c r="AT146" s="347">
        <v>59744</v>
      </c>
      <c r="AU146" s="347">
        <v>59841</v>
      </c>
      <c r="AV146" s="347">
        <v>60041</v>
      </c>
      <c r="AW146" s="347">
        <v>60041</v>
      </c>
      <c r="AX146" s="1212">
        <v>60041</v>
      </c>
      <c r="AY146" s="1212">
        <v>60041</v>
      </c>
      <c r="AZ146" s="1212">
        <v>60041</v>
      </c>
      <c r="BA146" s="1212">
        <v>60041</v>
      </c>
      <c r="BB146" s="1212">
        <v>60041</v>
      </c>
      <c r="BC146" s="1212">
        <v>60041</v>
      </c>
      <c r="BD146" s="1212">
        <v>60041</v>
      </c>
      <c r="BE146" s="1212">
        <v>60041</v>
      </c>
      <c r="BF146" s="1212">
        <v>60041</v>
      </c>
      <c r="BG146" s="1212">
        <v>60222</v>
      </c>
      <c r="BH146" s="1212">
        <v>60294</v>
      </c>
      <c r="BI146" s="1212">
        <v>60294</v>
      </c>
      <c r="BJ146" s="1212">
        <v>60535</v>
      </c>
      <c r="BK146" s="1212">
        <v>60535</v>
      </c>
      <c r="BL146" s="1212">
        <v>60535</v>
      </c>
      <c r="BM146" s="1212">
        <v>60535</v>
      </c>
      <c r="BN146" s="1212">
        <v>60535</v>
      </c>
      <c r="BO146" s="1212">
        <v>60535</v>
      </c>
      <c r="BP146" s="1212">
        <v>60535</v>
      </c>
      <c r="BQ146" s="1212">
        <v>60535</v>
      </c>
      <c r="BR146" s="1212">
        <v>64301</v>
      </c>
      <c r="BS146" s="1212">
        <v>64611</v>
      </c>
      <c r="BT146" s="1212">
        <v>64735</v>
      </c>
      <c r="BU146" s="1212">
        <v>70159</v>
      </c>
      <c r="BV146" s="347">
        <v>75713</v>
      </c>
      <c r="BW146" s="1212">
        <v>79500</v>
      </c>
      <c r="BX146" s="1212">
        <v>82196</v>
      </c>
      <c r="BY146" s="1212">
        <v>82390</v>
      </c>
      <c r="BZ146" s="1212">
        <v>83157</v>
      </c>
      <c r="CA146" s="1212">
        <v>84680</v>
      </c>
      <c r="CB146" s="1212">
        <v>87891</v>
      </c>
      <c r="CC146" s="1212">
        <v>92881</v>
      </c>
      <c r="CD146" s="1212">
        <v>95570</v>
      </c>
      <c r="CE146" s="1212">
        <v>96018</v>
      </c>
      <c r="CF146" s="1212">
        <v>97477</v>
      </c>
      <c r="CG146" s="347">
        <v>101408</v>
      </c>
      <c r="CH146" s="1212">
        <v>106401</v>
      </c>
      <c r="CI146" s="1212">
        <v>109979</v>
      </c>
      <c r="CJ146" s="1212">
        <v>112688</v>
      </c>
      <c r="CK146" s="1212">
        <v>113214</v>
      </c>
      <c r="CL146" s="1212">
        <v>113625</v>
      </c>
      <c r="CM146" s="1212">
        <v>114989</v>
      </c>
      <c r="CN146" s="1212">
        <v>118244</v>
      </c>
      <c r="CO146" s="1212">
        <v>122681</v>
      </c>
      <c r="CP146" s="1212">
        <v>125866</v>
      </c>
      <c r="CQ146" s="1212">
        <v>126959</v>
      </c>
      <c r="CR146" s="1212">
        <v>127515</v>
      </c>
      <c r="CS146" s="1212">
        <v>129949</v>
      </c>
      <c r="CT146" s="1212">
        <v>133281</v>
      </c>
      <c r="CU146" s="1212">
        <v>136370</v>
      </c>
      <c r="CV146" s="1212">
        <v>137734</v>
      </c>
      <c r="CW146" s="1212">
        <v>138142</v>
      </c>
      <c r="CX146" s="1212">
        <v>138924</v>
      </c>
      <c r="CY146" s="1212">
        <v>140983</v>
      </c>
      <c r="CZ146" s="1212">
        <v>144421</v>
      </c>
      <c r="DA146" s="1212">
        <v>147585</v>
      </c>
      <c r="DB146" s="1212">
        <v>150042</v>
      </c>
      <c r="DC146" s="1212">
        <v>151013</v>
      </c>
      <c r="DD146" s="1212">
        <v>151400</v>
      </c>
      <c r="DE146" s="1212">
        <v>153827</v>
      </c>
      <c r="DF146" s="208" t="s">
        <v>494</v>
      </c>
    </row>
    <row r="147" spans="1:110" ht="30" customHeight="1">
      <c r="A147" s="4772"/>
      <c r="B147" s="4617"/>
      <c r="C147" s="524" t="s">
        <v>392</v>
      </c>
      <c r="D147" s="527" t="s">
        <v>475</v>
      </c>
      <c r="E147" s="755" t="s">
        <v>2245</v>
      </c>
      <c r="F147" s="199">
        <f t="shared" si="19"/>
        <v>842</v>
      </c>
      <c r="G147" s="1978"/>
      <c r="H147" s="265">
        <v>239.18</v>
      </c>
      <c r="I147" s="265"/>
      <c r="J147" s="265"/>
      <c r="K147" s="190"/>
      <c r="L147" s="3234"/>
      <c r="M147" s="1232">
        <f t="shared" si="20"/>
        <v>842</v>
      </c>
      <c r="N147" s="350">
        <v>2555</v>
      </c>
      <c r="O147" s="347">
        <v>2677</v>
      </c>
      <c r="P147" s="347">
        <v>2736</v>
      </c>
      <c r="Q147" s="220">
        <v>2825</v>
      </c>
      <c r="R147" s="347">
        <v>3062</v>
      </c>
      <c r="S147" s="347">
        <v>3382</v>
      </c>
      <c r="T147" s="347">
        <v>3654</v>
      </c>
      <c r="U147" s="679">
        <v>4047</v>
      </c>
      <c r="V147" s="347">
        <v>4399</v>
      </c>
      <c r="W147" s="347">
        <v>4683</v>
      </c>
      <c r="X147" s="347">
        <v>4777</v>
      </c>
      <c r="Y147" s="347">
        <v>4864</v>
      </c>
      <c r="Z147" s="347">
        <v>4989</v>
      </c>
      <c r="AA147" s="347">
        <v>5039</v>
      </c>
      <c r="AB147" s="347">
        <v>5091</v>
      </c>
      <c r="AC147" s="347">
        <v>5175</v>
      </c>
      <c r="AD147" s="679">
        <v>5327</v>
      </c>
      <c r="AE147" s="347">
        <v>5460</v>
      </c>
      <c r="AF147" s="347">
        <v>5856</v>
      </c>
      <c r="AG147" s="347">
        <v>6094</v>
      </c>
      <c r="AH147" s="347">
        <v>6430</v>
      </c>
      <c r="AI147" s="347">
        <v>6596</v>
      </c>
      <c r="AJ147" s="347">
        <v>6732</v>
      </c>
      <c r="AK147" s="347">
        <v>6794</v>
      </c>
      <c r="AL147" s="347">
        <v>6867</v>
      </c>
      <c r="AM147" s="347">
        <v>6922</v>
      </c>
      <c r="AN147" s="347">
        <v>6982</v>
      </c>
      <c r="AO147" s="347">
        <v>7039</v>
      </c>
      <c r="AP147" s="347">
        <v>7094</v>
      </c>
      <c r="AQ147" s="347">
        <v>7150</v>
      </c>
      <c r="AR147" s="347">
        <v>7202</v>
      </c>
      <c r="AS147" s="347">
        <v>7252</v>
      </c>
      <c r="AT147" s="347">
        <v>7306</v>
      </c>
      <c r="AU147" s="347">
        <v>7360</v>
      </c>
      <c r="AV147" s="347">
        <v>7472</v>
      </c>
      <c r="AW147" s="347">
        <v>7472</v>
      </c>
      <c r="AX147" s="1212">
        <v>7472</v>
      </c>
      <c r="AY147" s="1212">
        <v>7472</v>
      </c>
      <c r="AZ147" s="1212">
        <v>7472</v>
      </c>
      <c r="BA147" s="1212">
        <v>7472</v>
      </c>
      <c r="BB147" s="1212">
        <v>7472</v>
      </c>
      <c r="BC147" s="1212">
        <v>7472</v>
      </c>
      <c r="BD147" s="1212">
        <v>7472</v>
      </c>
      <c r="BE147" s="1212">
        <v>7472</v>
      </c>
      <c r="BF147" s="1212">
        <v>7472</v>
      </c>
      <c r="BG147" s="1212">
        <v>7472</v>
      </c>
      <c r="BH147" s="1212">
        <v>7472</v>
      </c>
      <c r="BI147" s="1212">
        <v>7658</v>
      </c>
      <c r="BJ147" s="1212">
        <v>10463</v>
      </c>
      <c r="BK147" s="1212">
        <v>12797</v>
      </c>
      <c r="BL147" s="1212">
        <v>14161</v>
      </c>
      <c r="BM147" s="1212">
        <v>14519</v>
      </c>
      <c r="BN147" s="1212">
        <v>14849</v>
      </c>
      <c r="BO147" s="1212">
        <v>15696</v>
      </c>
      <c r="BP147" s="1212">
        <v>16896</v>
      </c>
      <c r="BQ147" s="1212">
        <v>18400</v>
      </c>
      <c r="BR147" s="1212">
        <v>19233</v>
      </c>
      <c r="BS147" s="1212">
        <v>19670</v>
      </c>
      <c r="BT147" s="1212">
        <v>19776</v>
      </c>
      <c r="BU147" s="1212">
        <v>21453</v>
      </c>
      <c r="BV147" s="347">
        <v>23476</v>
      </c>
      <c r="BW147" s="1212">
        <v>24981</v>
      </c>
      <c r="BX147" s="1212">
        <v>25892</v>
      </c>
      <c r="BY147" s="1212">
        <v>25981</v>
      </c>
      <c r="BZ147" s="1212">
        <v>26386</v>
      </c>
      <c r="CA147" s="1212">
        <v>26984</v>
      </c>
      <c r="CB147" s="1212">
        <v>28042</v>
      </c>
      <c r="CC147" s="1212">
        <v>29362</v>
      </c>
      <c r="CD147" s="1212">
        <v>30087</v>
      </c>
      <c r="CE147" s="1212">
        <v>30481</v>
      </c>
      <c r="CF147" s="1212">
        <v>30799</v>
      </c>
      <c r="CG147" s="347">
        <v>31725</v>
      </c>
      <c r="CH147" s="1212">
        <v>33617</v>
      </c>
      <c r="CI147" s="1212">
        <v>34730</v>
      </c>
      <c r="CJ147" s="1212">
        <v>35543</v>
      </c>
      <c r="CK147" s="1212">
        <v>35782</v>
      </c>
      <c r="CL147" s="1212">
        <v>36349</v>
      </c>
      <c r="CM147" s="1212">
        <v>37079</v>
      </c>
      <c r="CN147" s="1212">
        <v>38591</v>
      </c>
      <c r="CO147" s="1212">
        <v>40004</v>
      </c>
      <c r="CP147" s="1212">
        <v>41071</v>
      </c>
      <c r="CQ147" s="1212">
        <v>41647</v>
      </c>
      <c r="CR147" s="1212">
        <v>41887</v>
      </c>
      <c r="CS147" s="1212">
        <v>43384</v>
      </c>
      <c r="CT147" s="1212">
        <v>45690</v>
      </c>
      <c r="CU147" s="1212">
        <v>47483</v>
      </c>
      <c r="CV147" s="1212">
        <v>48036</v>
      </c>
      <c r="CW147" s="1212">
        <v>48124</v>
      </c>
      <c r="CX147" s="1212">
        <v>48419</v>
      </c>
      <c r="CY147" s="1212">
        <v>49130</v>
      </c>
      <c r="CZ147" s="1212">
        <v>50363</v>
      </c>
      <c r="DA147" s="1212">
        <v>51438</v>
      </c>
      <c r="DB147" s="1212">
        <v>52194</v>
      </c>
      <c r="DC147" s="1212">
        <v>52524</v>
      </c>
      <c r="DD147" s="1212">
        <v>52578</v>
      </c>
      <c r="DE147" s="1212">
        <v>53420</v>
      </c>
      <c r="DF147" s="208" t="s">
        <v>495</v>
      </c>
    </row>
    <row r="148" spans="1:110" ht="30" customHeight="1">
      <c r="A148" s="4772"/>
      <c r="B148" s="4705" t="s">
        <v>854</v>
      </c>
      <c r="C148" s="2379" t="s">
        <v>376</v>
      </c>
      <c r="D148" s="527" t="s">
        <v>1447</v>
      </c>
      <c r="E148" s="527" t="s">
        <v>2180</v>
      </c>
      <c r="F148" s="3240">
        <f t="shared" si="19"/>
        <v>2959</v>
      </c>
      <c r="G148" s="1979"/>
      <c r="H148" s="3241"/>
      <c r="I148" s="3241"/>
      <c r="J148" s="3241"/>
      <c r="K148" s="194"/>
      <c r="L148" s="3234"/>
      <c r="M148" s="1232">
        <f t="shared" si="20"/>
        <v>2959</v>
      </c>
      <c r="N148" s="347">
        <v>16847</v>
      </c>
      <c r="O148" s="347">
        <v>18053</v>
      </c>
      <c r="P148" s="347">
        <v>18269</v>
      </c>
      <c r="Q148" s="220">
        <v>18742</v>
      </c>
      <c r="R148" s="347">
        <v>20562</v>
      </c>
      <c r="S148" s="347">
        <v>23087</v>
      </c>
      <c r="T148" s="347">
        <v>27007</v>
      </c>
      <c r="U148" s="679">
        <v>32113</v>
      </c>
      <c r="V148" s="347">
        <v>34427</v>
      </c>
      <c r="W148" s="347">
        <v>35362</v>
      </c>
      <c r="X148" s="347">
        <v>35573</v>
      </c>
      <c r="Y148" s="347">
        <v>36083</v>
      </c>
      <c r="Z148" s="347">
        <v>37380</v>
      </c>
      <c r="AA148" s="347">
        <v>38332</v>
      </c>
      <c r="AB148" s="347">
        <v>38526</v>
      </c>
      <c r="AC148" s="347">
        <v>38922</v>
      </c>
      <c r="AD148" s="679">
        <v>40404</v>
      </c>
      <c r="AE148" s="347">
        <v>42584</v>
      </c>
      <c r="AF148" s="347">
        <v>45501</v>
      </c>
      <c r="AG148" s="347">
        <v>49421</v>
      </c>
      <c r="AH148" s="347">
        <v>51767</v>
      </c>
      <c r="AI148" s="347">
        <v>53006</v>
      </c>
      <c r="AJ148" s="347">
        <v>53678</v>
      </c>
      <c r="AK148" s="347">
        <v>55235</v>
      </c>
      <c r="AL148" s="347">
        <v>57177</v>
      </c>
      <c r="AM148" s="347">
        <v>58878</v>
      </c>
      <c r="AN148" s="347">
        <v>59097</v>
      </c>
      <c r="AO148" s="347">
        <v>59248</v>
      </c>
      <c r="AP148" s="347">
        <v>59405</v>
      </c>
      <c r="AQ148" s="347">
        <v>59584</v>
      </c>
      <c r="AR148" s="347">
        <v>59925</v>
      </c>
      <c r="AS148" s="347">
        <v>59925</v>
      </c>
      <c r="AT148" s="347">
        <v>59925</v>
      </c>
      <c r="AU148" s="347">
        <v>60090</v>
      </c>
      <c r="AV148" s="347">
        <v>60249</v>
      </c>
      <c r="AW148" s="347">
        <v>60406</v>
      </c>
      <c r="AX148" s="1212">
        <v>60551</v>
      </c>
      <c r="AY148" s="1212">
        <v>60710</v>
      </c>
      <c r="AZ148" s="1212">
        <v>60871</v>
      </c>
      <c r="BA148" s="1212">
        <v>61043</v>
      </c>
      <c r="BB148" s="1212">
        <v>61200</v>
      </c>
      <c r="BC148" s="1212">
        <v>61893</v>
      </c>
      <c r="BD148" s="1212">
        <v>62227</v>
      </c>
      <c r="BE148" s="1212">
        <v>62227</v>
      </c>
      <c r="BF148" s="1212">
        <v>62227</v>
      </c>
      <c r="BG148" s="1212">
        <v>62227</v>
      </c>
      <c r="BH148" s="1212">
        <v>63378</v>
      </c>
      <c r="BI148" s="1212">
        <v>66230</v>
      </c>
      <c r="BJ148" s="1212">
        <v>69673</v>
      </c>
      <c r="BK148" s="1212">
        <v>72369</v>
      </c>
      <c r="BL148" s="1212">
        <v>73999</v>
      </c>
      <c r="BM148" s="1212">
        <v>74758</v>
      </c>
      <c r="BN148" s="1212">
        <v>76602</v>
      </c>
      <c r="BO148" s="1212">
        <v>79375</v>
      </c>
      <c r="BP148" s="1212">
        <v>83402</v>
      </c>
      <c r="BQ148" s="1212">
        <v>88067</v>
      </c>
      <c r="BR148" s="1212">
        <v>90153</v>
      </c>
      <c r="BS148" s="1212">
        <v>91273</v>
      </c>
      <c r="BT148" s="1212">
        <v>91724</v>
      </c>
      <c r="BU148" s="1212">
        <v>94521</v>
      </c>
      <c r="BV148" s="347">
        <v>97644</v>
      </c>
      <c r="BW148" s="1212">
        <v>99954</v>
      </c>
      <c r="BX148" s="1212">
        <v>100891</v>
      </c>
      <c r="BY148" s="1212">
        <v>101514</v>
      </c>
      <c r="BZ148" s="1212">
        <v>103347</v>
      </c>
      <c r="CA148" s="1212">
        <v>105820</v>
      </c>
      <c r="CB148" s="1212">
        <v>109386</v>
      </c>
      <c r="CC148" s="1212">
        <v>114266</v>
      </c>
      <c r="CD148" s="1212">
        <v>116968</v>
      </c>
      <c r="CE148" s="1212">
        <v>118298</v>
      </c>
      <c r="CF148" s="1212">
        <v>119336</v>
      </c>
      <c r="CG148" s="347">
        <v>121502</v>
      </c>
      <c r="CH148" s="1212">
        <v>124571</v>
      </c>
      <c r="CI148" s="1212">
        <v>125975</v>
      </c>
      <c r="CJ148" s="1212">
        <v>126795</v>
      </c>
      <c r="CK148" s="1212">
        <v>127806</v>
      </c>
      <c r="CL148" s="1212">
        <v>129346</v>
      </c>
      <c r="CM148" s="1212">
        <v>131730</v>
      </c>
      <c r="CN148" s="1212">
        <v>134936</v>
      </c>
      <c r="CO148" s="1212">
        <v>139018</v>
      </c>
      <c r="CP148" s="1212">
        <v>141898</v>
      </c>
      <c r="CQ148" s="1212">
        <v>143280</v>
      </c>
      <c r="CR148" s="1212">
        <v>144157</v>
      </c>
      <c r="CS148" s="1212">
        <v>146991</v>
      </c>
      <c r="CT148" s="1212">
        <v>149404</v>
      </c>
      <c r="CU148" s="1212">
        <v>151885</v>
      </c>
      <c r="CV148" s="1212">
        <v>152671</v>
      </c>
      <c r="CW148" s="1212">
        <v>153812</v>
      </c>
      <c r="CX148" s="1212">
        <v>155493</v>
      </c>
      <c r="CY148" s="1212">
        <v>158495</v>
      </c>
      <c r="CZ148" s="1212">
        <v>163153</v>
      </c>
      <c r="DA148" s="1212">
        <v>167342</v>
      </c>
      <c r="DB148" s="1212">
        <v>170638</v>
      </c>
      <c r="DC148" s="1212">
        <v>172079</v>
      </c>
      <c r="DD148" s="1212">
        <v>172964</v>
      </c>
      <c r="DE148" s="1212">
        <v>175923</v>
      </c>
      <c r="DF148" s="868" t="s">
        <v>496</v>
      </c>
    </row>
    <row r="149" spans="1:110" ht="30" customHeight="1">
      <c r="A149" s="4772"/>
      <c r="B149" s="4705"/>
      <c r="C149" s="2379" t="s">
        <v>1209</v>
      </c>
      <c r="D149" s="527" t="s">
        <v>287</v>
      </c>
      <c r="E149" s="527" t="s">
        <v>2181</v>
      </c>
      <c r="F149" s="3240">
        <f t="shared" si="19"/>
        <v>874</v>
      </c>
      <c r="G149" s="1979"/>
      <c r="H149" s="3242"/>
      <c r="I149" s="3242"/>
      <c r="J149" s="3242"/>
      <c r="K149" s="194"/>
      <c r="L149" s="3234"/>
      <c r="M149" s="1232">
        <f t="shared" si="20"/>
        <v>874</v>
      </c>
      <c r="N149" s="347">
        <v>2129</v>
      </c>
      <c r="O149" s="347">
        <v>2277</v>
      </c>
      <c r="P149" s="347">
        <v>2330</v>
      </c>
      <c r="Q149" s="220">
        <v>2381</v>
      </c>
      <c r="R149" s="347">
        <v>2624</v>
      </c>
      <c r="S149" s="347">
        <v>3127</v>
      </c>
      <c r="T149" s="347">
        <v>3939</v>
      </c>
      <c r="U149" s="679">
        <v>5042</v>
      </c>
      <c r="V149" s="347">
        <v>5655</v>
      </c>
      <c r="W149" s="347">
        <v>5757</v>
      </c>
      <c r="X149" s="347">
        <v>5807</v>
      </c>
      <c r="Y149" s="347">
        <v>5855</v>
      </c>
      <c r="Z149" s="347">
        <v>5914</v>
      </c>
      <c r="AA149" s="347">
        <v>5957</v>
      </c>
      <c r="AB149" s="347">
        <v>6004</v>
      </c>
      <c r="AC149" s="347">
        <v>6058</v>
      </c>
      <c r="AD149" s="679">
        <v>6150</v>
      </c>
      <c r="AE149" s="347">
        <v>6228</v>
      </c>
      <c r="AF149" s="347">
        <v>6322</v>
      </c>
      <c r="AG149" s="347">
        <v>6440</v>
      </c>
      <c r="AH149" s="347">
        <v>6503</v>
      </c>
      <c r="AI149" s="347">
        <v>6551</v>
      </c>
      <c r="AJ149" s="347">
        <v>6596</v>
      </c>
      <c r="AK149" s="347">
        <v>6645</v>
      </c>
      <c r="AL149" s="347">
        <v>6696</v>
      </c>
      <c r="AM149" s="347">
        <v>6742</v>
      </c>
      <c r="AN149" s="347">
        <v>6742</v>
      </c>
      <c r="AO149" s="347">
        <v>6977</v>
      </c>
      <c r="AP149" s="347">
        <v>7308</v>
      </c>
      <c r="AQ149" s="347">
        <v>8016</v>
      </c>
      <c r="AR149" s="347">
        <v>8831</v>
      </c>
      <c r="AS149" s="347">
        <v>9656</v>
      </c>
      <c r="AT149" s="347">
        <v>10353</v>
      </c>
      <c r="AU149" s="347">
        <v>10603</v>
      </c>
      <c r="AV149" s="347">
        <v>10714</v>
      </c>
      <c r="AW149" s="347">
        <v>12005</v>
      </c>
      <c r="AX149" s="1212">
        <v>13101</v>
      </c>
      <c r="AY149" s="1212">
        <v>13667</v>
      </c>
      <c r="AZ149" s="1212">
        <v>14230</v>
      </c>
      <c r="BA149" s="1212">
        <v>14359</v>
      </c>
      <c r="BB149" s="1212">
        <v>14552</v>
      </c>
      <c r="BC149" s="1212">
        <v>14877</v>
      </c>
      <c r="BD149" s="1212">
        <v>15400</v>
      </c>
      <c r="BE149" s="1212">
        <v>15997</v>
      </c>
      <c r="BF149" s="1212">
        <v>16325</v>
      </c>
      <c r="BG149" s="1212">
        <v>16476</v>
      </c>
      <c r="BH149" s="1212">
        <v>16553</v>
      </c>
      <c r="BI149" s="1212">
        <v>16941</v>
      </c>
      <c r="BJ149" s="1212">
        <v>18341</v>
      </c>
      <c r="BK149" s="1212">
        <v>19329</v>
      </c>
      <c r="BL149" s="1212">
        <v>20053</v>
      </c>
      <c r="BM149" s="1212">
        <v>20282</v>
      </c>
      <c r="BN149" s="1212">
        <v>20409</v>
      </c>
      <c r="BO149" s="1212">
        <v>20792</v>
      </c>
      <c r="BP149" s="1212">
        <v>21241</v>
      </c>
      <c r="BQ149" s="1212">
        <v>21912</v>
      </c>
      <c r="BR149" s="1212">
        <v>22310</v>
      </c>
      <c r="BS149" s="1212">
        <v>22445</v>
      </c>
      <c r="BT149" s="1212">
        <v>22581</v>
      </c>
      <c r="BU149" s="1212">
        <v>23399</v>
      </c>
      <c r="BV149" s="347">
        <v>24250</v>
      </c>
      <c r="BW149" s="1212">
        <v>24922</v>
      </c>
      <c r="BX149" s="1212">
        <v>25214</v>
      </c>
      <c r="BY149" s="1212">
        <v>25310</v>
      </c>
      <c r="BZ149" s="1212">
        <v>25511</v>
      </c>
      <c r="CA149" s="1212">
        <v>25992</v>
      </c>
      <c r="CB149" s="1212">
        <v>26753</v>
      </c>
      <c r="CC149" s="1212">
        <v>27525</v>
      </c>
      <c r="CD149" s="1212">
        <v>27978</v>
      </c>
      <c r="CE149" s="1212">
        <v>28178</v>
      </c>
      <c r="CF149" s="1212">
        <v>28406</v>
      </c>
      <c r="CG149" s="347">
        <v>29289</v>
      </c>
      <c r="CH149" s="1212">
        <v>30478</v>
      </c>
      <c r="CI149" s="1212">
        <v>31119</v>
      </c>
      <c r="CJ149" s="1212">
        <v>31377</v>
      </c>
      <c r="CK149" s="1212">
        <v>31555</v>
      </c>
      <c r="CL149" s="1212">
        <v>31721</v>
      </c>
      <c r="CM149" s="1212">
        <v>32118</v>
      </c>
      <c r="CN149" s="1212">
        <v>32973</v>
      </c>
      <c r="CO149" s="1212">
        <v>33971</v>
      </c>
      <c r="CP149" s="1212">
        <v>34556</v>
      </c>
      <c r="CQ149" s="1212">
        <v>34786</v>
      </c>
      <c r="CR149" s="1212">
        <v>34840</v>
      </c>
      <c r="CS149" s="1212">
        <v>35294</v>
      </c>
      <c r="CT149" s="1212">
        <v>36079</v>
      </c>
      <c r="CU149" s="1212">
        <v>37055</v>
      </c>
      <c r="CV149" s="1212">
        <v>37420</v>
      </c>
      <c r="CW149" s="1212">
        <v>37487</v>
      </c>
      <c r="CX149" s="1212">
        <v>37658</v>
      </c>
      <c r="CY149" s="1212">
        <v>37953</v>
      </c>
      <c r="CZ149" s="1212">
        <v>38614</v>
      </c>
      <c r="DA149" s="1212">
        <v>39064</v>
      </c>
      <c r="DB149" s="1212">
        <v>39440</v>
      </c>
      <c r="DC149" s="1212">
        <v>39577</v>
      </c>
      <c r="DD149" s="1212">
        <v>39742</v>
      </c>
      <c r="DE149" s="1212">
        <v>40616</v>
      </c>
      <c r="DF149" s="868" t="s">
        <v>499</v>
      </c>
    </row>
    <row r="150" spans="1:110" ht="30" customHeight="1">
      <c r="A150" s="4772"/>
      <c r="B150" s="4705"/>
      <c r="C150" s="2379" t="s">
        <v>1208</v>
      </c>
      <c r="D150" s="527" t="s">
        <v>287</v>
      </c>
      <c r="E150" s="527" t="s">
        <v>2182</v>
      </c>
      <c r="F150" s="3240">
        <f t="shared" si="19"/>
        <v>276</v>
      </c>
      <c r="G150" s="1979"/>
      <c r="H150" s="3242"/>
      <c r="I150" s="3242"/>
      <c r="J150" s="3242"/>
      <c r="K150" s="194"/>
      <c r="L150" s="3234"/>
      <c r="M150" s="1232">
        <f t="shared" si="20"/>
        <v>276</v>
      </c>
      <c r="N150" s="347">
        <v>1095</v>
      </c>
      <c r="O150" s="347">
        <v>1149</v>
      </c>
      <c r="P150" s="347">
        <v>1198</v>
      </c>
      <c r="Q150" s="220">
        <v>1255</v>
      </c>
      <c r="R150" s="347">
        <v>1380</v>
      </c>
      <c r="S150" s="347">
        <v>1540</v>
      </c>
      <c r="T150" s="347">
        <v>1830</v>
      </c>
      <c r="U150" s="679">
        <v>2316</v>
      </c>
      <c r="V150" s="347">
        <v>2555</v>
      </c>
      <c r="W150" s="347">
        <v>2676</v>
      </c>
      <c r="X150" s="347">
        <v>2745</v>
      </c>
      <c r="Y150" s="347">
        <v>2798</v>
      </c>
      <c r="Z150" s="347">
        <v>2858</v>
      </c>
      <c r="AA150" s="347">
        <v>2901</v>
      </c>
      <c r="AB150" s="347">
        <v>2946</v>
      </c>
      <c r="AC150" s="347">
        <v>3004</v>
      </c>
      <c r="AD150" s="679">
        <v>3078</v>
      </c>
      <c r="AE150" s="347">
        <v>3214</v>
      </c>
      <c r="AF150" s="347">
        <v>3454</v>
      </c>
      <c r="AG150" s="347">
        <v>3830</v>
      </c>
      <c r="AH150" s="347">
        <v>4040</v>
      </c>
      <c r="AI150" s="347">
        <v>4115</v>
      </c>
      <c r="AJ150" s="347">
        <v>4159</v>
      </c>
      <c r="AK150" s="347">
        <v>4208</v>
      </c>
      <c r="AL150" s="347">
        <v>4259</v>
      </c>
      <c r="AM150" s="347">
        <v>4305</v>
      </c>
      <c r="AN150" s="347">
        <v>4345</v>
      </c>
      <c r="AO150" s="347">
        <v>4403</v>
      </c>
      <c r="AP150" s="347">
        <v>4668</v>
      </c>
      <c r="AQ150" s="347">
        <v>5442</v>
      </c>
      <c r="AR150" s="347">
        <v>6287</v>
      </c>
      <c r="AS150" s="347">
        <v>7339</v>
      </c>
      <c r="AT150" s="347">
        <v>8034</v>
      </c>
      <c r="AU150" s="347">
        <v>8234</v>
      </c>
      <c r="AV150" s="347">
        <v>8365</v>
      </c>
      <c r="AW150" s="347">
        <v>8907</v>
      </c>
      <c r="AX150" s="1212">
        <v>9471</v>
      </c>
      <c r="AY150" s="1212">
        <v>9795</v>
      </c>
      <c r="AZ150" s="1212">
        <v>10090</v>
      </c>
      <c r="BA150" s="1212">
        <v>10270</v>
      </c>
      <c r="BB150" s="1212">
        <v>10612</v>
      </c>
      <c r="BC150" s="1212">
        <v>11274</v>
      </c>
      <c r="BD150" s="1212">
        <v>12414</v>
      </c>
      <c r="BE150" s="1212">
        <v>13482</v>
      </c>
      <c r="BF150" s="1212">
        <v>14079</v>
      </c>
      <c r="BG150" s="1212">
        <v>14485</v>
      </c>
      <c r="BH150" s="1212">
        <v>14537</v>
      </c>
      <c r="BI150" s="1212">
        <v>14748</v>
      </c>
      <c r="BJ150" s="1212">
        <v>15192</v>
      </c>
      <c r="BK150" s="1212">
        <v>15456</v>
      </c>
      <c r="BL150" s="1212">
        <v>15662</v>
      </c>
      <c r="BM150" s="1212">
        <v>15752</v>
      </c>
      <c r="BN150" s="1212">
        <v>15888</v>
      </c>
      <c r="BO150" s="1212">
        <v>16181</v>
      </c>
      <c r="BP150" s="1212">
        <v>16568</v>
      </c>
      <c r="BQ150" s="1212">
        <v>17122</v>
      </c>
      <c r="BR150" s="1212">
        <v>17425</v>
      </c>
      <c r="BS150" s="1212">
        <v>17551</v>
      </c>
      <c r="BT150" s="1212">
        <v>17608</v>
      </c>
      <c r="BU150" s="1212">
        <v>17854</v>
      </c>
      <c r="BV150" s="347">
        <v>18185</v>
      </c>
      <c r="BW150" s="1212">
        <v>18549</v>
      </c>
      <c r="BX150" s="1212">
        <v>18772</v>
      </c>
      <c r="BY150" s="1212">
        <v>18828</v>
      </c>
      <c r="BZ150" s="1212">
        <v>19121</v>
      </c>
      <c r="CA150" s="1212">
        <v>19448</v>
      </c>
      <c r="CB150" s="1212">
        <v>20038</v>
      </c>
      <c r="CC150" s="1212">
        <v>20738</v>
      </c>
      <c r="CD150" s="1212">
        <v>21142</v>
      </c>
      <c r="CE150" s="1212">
        <v>21430</v>
      </c>
      <c r="CF150" s="1212">
        <v>21551</v>
      </c>
      <c r="CG150" s="347">
        <v>21727</v>
      </c>
      <c r="CH150" s="1212">
        <v>22203</v>
      </c>
      <c r="CI150" s="1212">
        <v>22420</v>
      </c>
      <c r="CJ150" s="1212">
        <v>22558</v>
      </c>
      <c r="CK150" s="1212">
        <v>22691</v>
      </c>
      <c r="CL150" s="1212">
        <v>22987</v>
      </c>
      <c r="CM150" s="1212">
        <v>23451</v>
      </c>
      <c r="CN150" s="1212">
        <v>24200</v>
      </c>
      <c r="CO150" s="1212">
        <v>25077</v>
      </c>
      <c r="CP150" s="1212">
        <v>25572</v>
      </c>
      <c r="CQ150" s="1212">
        <v>25981</v>
      </c>
      <c r="CR150" s="1212">
        <v>26116</v>
      </c>
      <c r="CS150" s="1212">
        <v>26343</v>
      </c>
      <c r="CT150" s="1212">
        <v>26549</v>
      </c>
      <c r="CU150" s="1212">
        <v>26781</v>
      </c>
      <c r="CV150" s="1212">
        <v>26888</v>
      </c>
      <c r="CW150" s="1212">
        <v>27012</v>
      </c>
      <c r="CX150" s="1212">
        <v>27283</v>
      </c>
      <c r="CY150" s="1212">
        <v>27721</v>
      </c>
      <c r="CZ150" s="1212">
        <v>28510</v>
      </c>
      <c r="DA150" s="1212">
        <v>29278</v>
      </c>
      <c r="DB150" s="1212">
        <v>29989</v>
      </c>
      <c r="DC150" s="1212">
        <v>30279</v>
      </c>
      <c r="DD150" s="1212">
        <v>30363</v>
      </c>
      <c r="DE150" s="1212">
        <v>30639</v>
      </c>
      <c r="DF150" s="868" t="s">
        <v>500</v>
      </c>
    </row>
    <row r="151" spans="1:110" ht="30" customHeight="1">
      <c r="A151" s="4772"/>
      <c r="B151" s="4705"/>
      <c r="C151" s="2379" t="s">
        <v>374</v>
      </c>
      <c r="D151" s="527" t="s">
        <v>506</v>
      </c>
      <c r="E151" s="527" t="s">
        <v>1154</v>
      </c>
      <c r="F151" s="3240">
        <f t="shared" si="19"/>
        <v>50</v>
      </c>
      <c r="G151" s="1979"/>
      <c r="H151" s="3242"/>
      <c r="I151" s="3242"/>
      <c r="J151" s="3242"/>
      <c r="K151" s="194"/>
      <c r="L151" s="3234"/>
      <c r="M151" s="1232">
        <f t="shared" si="20"/>
        <v>50</v>
      </c>
      <c r="N151" s="347">
        <v>2008</v>
      </c>
      <c r="O151" s="347">
        <v>2102</v>
      </c>
      <c r="P151" s="347">
        <v>2161</v>
      </c>
      <c r="Q151" s="220">
        <v>2444</v>
      </c>
      <c r="R151" s="347">
        <v>3078</v>
      </c>
      <c r="S151" s="347">
        <v>3939</v>
      </c>
      <c r="T151" s="347">
        <v>5114</v>
      </c>
      <c r="U151" s="679">
        <v>6453</v>
      </c>
      <c r="V151" s="347">
        <v>7334</v>
      </c>
      <c r="W151" s="347">
        <v>7991</v>
      </c>
      <c r="X151" s="347">
        <v>8282</v>
      </c>
      <c r="Y151" s="347">
        <v>8630</v>
      </c>
      <c r="Z151" s="347">
        <v>8710</v>
      </c>
      <c r="AA151" s="347">
        <v>8754</v>
      </c>
      <c r="AB151" s="347">
        <v>8799</v>
      </c>
      <c r="AC151" s="347">
        <v>8931</v>
      </c>
      <c r="AD151" s="679">
        <v>9306</v>
      </c>
      <c r="AE151" s="347">
        <v>9993</v>
      </c>
      <c r="AF151" s="347">
        <v>11065</v>
      </c>
      <c r="AG151" s="347">
        <v>12170</v>
      </c>
      <c r="AH151" s="347">
        <v>13034</v>
      </c>
      <c r="AI151" s="347">
        <v>13368</v>
      </c>
      <c r="AJ151" s="347">
        <v>13459</v>
      </c>
      <c r="AK151" s="347">
        <v>13509</v>
      </c>
      <c r="AL151" s="347">
        <v>13560</v>
      </c>
      <c r="AM151" s="347">
        <v>13607</v>
      </c>
      <c r="AN151" s="347">
        <v>13658</v>
      </c>
      <c r="AO151" s="347">
        <v>13706</v>
      </c>
      <c r="AP151" s="347">
        <v>13770</v>
      </c>
      <c r="AQ151" s="347">
        <v>14118</v>
      </c>
      <c r="AR151" s="347">
        <v>14165</v>
      </c>
      <c r="AS151" s="347">
        <v>14208</v>
      </c>
      <c r="AT151" s="347">
        <v>14255</v>
      </c>
      <c r="AU151" s="347">
        <v>14303</v>
      </c>
      <c r="AV151" s="347">
        <v>14353</v>
      </c>
      <c r="AW151" s="347">
        <v>14400</v>
      </c>
      <c r="AX151" s="1212">
        <v>14449</v>
      </c>
      <c r="AY151" s="1212">
        <v>14493</v>
      </c>
      <c r="AZ151" s="1212">
        <v>14543</v>
      </c>
      <c r="BA151" s="1212">
        <v>14593</v>
      </c>
      <c r="BB151" s="1212">
        <v>14691</v>
      </c>
      <c r="BC151" s="1212">
        <v>14691</v>
      </c>
      <c r="BD151" s="1212">
        <v>14728</v>
      </c>
      <c r="BE151" s="1212">
        <v>14786</v>
      </c>
      <c r="BF151" s="1212">
        <v>14796</v>
      </c>
      <c r="BG151" s="1212">
        <v>14819</v>
      </c>
      <c r="BH151" s="1212">
        <v>14863</v>
      </c>
      <c r="BI151" s="1212">
        <v>14916</v>
      </c>
      <c r="BJ151" s="1212">
        <v>14966</v>
      </c>
      <c r="BK151" s="1212">
        <v>15010</v>
      </c>
      <c r="BL151" s="1212">
        <v>15058</v>
      </c>
      <c r="BM151" s="1212">
        <v>15098</v>
      </c>
      <c r="BN151" s="1212">
        <v>15119</v>
      </c>
      <c r="BO151" s="1212">
        <v>15128</v>
      </c>
      <c r="BP151" s="1212">
        <v>15136</v>
      </c>
      <c r="BQ151" s="1212">
        <v>15149</v>
      </c>
      <c r="BR151" s="1212">
        <v>15157</v>
      </c>
      <c r="BS151" s="1212">
        <v>15187</v>
      </c>
      <c r="BT151" s="1212">
        <v>15234</v>
      </c>
      <c r="BU151" s="1212">
        <v>15280</v>
      </c>
      <c r="BV151" s="347">
        <v>15329</v>
      </c>
      <c r="BW151" s="1212">
        <v>15373</v>
      </c>
      <c r="BX151" s="1212">
        <v>15424</v>
      </c>
      <c r="BY151" s="1212">
        <v>15459</v>
      </c>
      <c r="BZ151" s="1212">
        <v>15503</v>
      </c>
      <c r="CA151" s="1212">
        <v>15510</v>
      </c>
      <c r="CB151" s="1212">
        <v>15519</v>
      </c>
      <c r="CC151" s="1212">
        <v>15528</v>
      </c>
      <c r="CD151" s="1212">
        <v>15536</v>
      </c>
      <c r="CE151" s="1212">
        <v>15558</v>
      </c>
      <c r="CF151" s="1212">
        <v>15595</v>
      </c>
      <c r="CG151" s="347">
        <v>15641</v>
      </c>
      <c r="CH151" s="1212">
        <v>15695</v>
      </c>
      <c r="CI151" s="1212">
        <v>15739</v>
      </c>
      <c r="CJ151" s="1212">
        <v>15786</v>
      </c>
      <c r="CK151" s="1212">
        <v>15824</v>
      </c>
      <c r="CL151" s="1212">
        <v>15844</v>
      </c>
      <c r="CM151" s="1212">
        <v>15852</v>
      </c>
      <c r="CN151" s="1212">
        <v>15861</v>
      </c>
      <c r="CO151" s="1212">
        <v>15869</v>
      </c>
      <c r="CP151" s="1212">
        <v>15877</v>
      </c>
      <c r="CQ151" s="1212">
        <v>15895</v>
      </c>
      <c r="CR151" s="1212">
        <v>15932</v>
      </c>
      <c r="CS151" s="1212">
        <v>15983</v>
      </c>
      <c r="CT151" s="1212">
        <v>16031</v>
      </c>
      <c r="CU151" s="1212">
        <v>16074</v>
      </c>
      <c r="CV151" s="1212">
        <v>16119</v>
      </c>
      <c r="CW151" s="1212">
        <v>16163</v>
      </c>
      <c r="CX151" s="1212">
        <v>16186</v>
      </c>
      <c r="CY151" s="1212">
        <v>16195</v>
      </c>
      <c r="CZ151" s="1212">
        <v>16204</v>
      </c>
      <c r="DA151" s="1212">
        <v>16211</v>
      </c>
      <c r="DB151" s="1212">
        <v>16220</v>
      </c>
      <c r="DC151" s="1212">
        <v>16239</v>
      </c>
      <c r="DD151" s="1212">
        <v>16286</v>
      </c>
      <c r="DE151" s="1212">
        <v>16336</v>
      </c>
      <c r="DF151" s="868" t="s">
        <v>501</v>
      </c>
    </row>
    <row r="152" spans="1:110" ht="30" customHeight="1" thickBot="1">
      <c r="A152" s="4773"/>
      <c r="B152" s="4775"/>
      <c r="C152" s="3243" t="s">
        <v>1445</v>
      </c>
      <c r="D152" s="3135" t="s">
        <v>1448</v>
      </c>
      <c r="E152" s="3135" t="s">
        <v>2153</v>
      </c>
      <c r="F152" s="3244">
        <f t="shared" si="19"/>
        <v>66</v>
      </c>
      <c r="G152" s="3245"/>
      <c r="H152" s="3246"/>
      <c r="I152" s="3246"/>
      <c r="J152" s="3246"/>
      <c r="K152" s="3247"/>
      <c r="L152" s="3248"/>
      <c r="M152" s="1233">
        <f t="shared" si="20"/>
        <v>66</v>
      </c>
      <c r="N152" s="921">
        <v>8515</v>
      </c>
      <c r="O152" s="921">
        <v>8577</v>
      </c>
      <c r="P152" s="921">
        <v>8915</v>
      </c>
      <c r="Q152" s="362">
        <v>10011</v>
      </c>
      <c r="R152" s="921">
        <v>11545</v>
      </c>
      <c r="S152" s="921">
        <v>13413</v>
      </c>
      <c r="T152" s="921">
        <v>15826</v>
      </c>
      <c r="U152" s="922">
        <v>18373</v>
      </c>
      <c r="V152" s="921">
        <v>20014</v>
      </c>
      <c r="W152" s="921">
        <v>21202</v>
      </c>
      <c r="X152" s="921">
        <v>22164</v>
      </c>
      <c r="Y152" s="921">
        <v>22964</v>
      </c>
      <c r="Z152" s="921">
        <v>24069</v>
      </c>
      <c r="AA152" s="921">
        <v>24784</v>
      </c>
      <c r="AB152" s="921">
        <v>25340</v>
      </c>
      <c r="AC152" s="921">
        <v>25712</v>
      </c>
      <c r="AD152" s="922">
        <v>26646</v>
      </c>
      <c r="AE152" s="921">
        <v>27712</v>
      </c>
      <c r="AF152" s="921">
        <v>28852</v>
      </c>
      <c r="AG152" s="921">
        <v>30264</v>
      </c>
      <c r="AH152" s="921">
        <v>31389</v>
      </c>
      <c r="AI152" s="921">
        <v>32186</v>
      </c>
      <c r="AJ152" s="921">
        <v>32419</v>
      </c>
      <c r="AK152" s="921">
        <v>32536</v>
      </c>
      <c r="AL152" s="921">
        <v>32620</v>
      </c>
      <c r="AM152" s="921">
        <v>32674</v>
      </c>
      <c r="AN152" s="921">
        <v>32758</v>
      </c>
      <c r="AO152" s="921">
        <v>33121</v>
      </c>
      <c r="AP152" s="921">
        <v>33751</v>
      </c>
      <c r="AQ152" s="921">
        <v>34495</v>
      </c>
      <c r="AR152" s="921">
        <v>35291</v>
      </c>
      <c r="AS152" s="921">
        <v>36251</v>
      </c>
      <c r="AT152" s="921">
        <v>37056</v>
      </c>
      <c r="AU152" s="921">
        <v>37756</v>
      </c>
      <c r="AV152" s="921">
        <v>38137</v>
      </c>
      <c r="AW152" s="921">
        <v>38511</v>
      </c>
      <c r="AX152" s="1214">
        <v>38733</v>
      </c>
      <c r="AY152" s="1214">
        <v>38792</v>
      </c>
      <c r="AZ152" s="1214">
        <v>38859</v>
      </c>
      <c r="BA152" s="1214">
        <v>39148</v>
      </c>
      <c r="BB152" s="1214">
        <v>39881</v>
      </c>
      <c r="BC152" s="921">
        <v>39881</v>
      </c>
      <c r="BD152" s="1214">
        <v>40919</v>
      </c>
      <c r="BE152" s="1214">
        <v>42484</v>
      </c>
      <c r="BF152" s="1214">
        <v>43041</v>
      </c>
      <c r="BG152" s="1214">
        <v>43585</v>
      </c>
      <c r="BH152" s="1214">
        <v>43806</v>
      </c>
      <c r="BI152" s="1214">
        <v>43977</v>
      </c>
      <c r="BJ152" s="1214">
        <v>44453</v>
      </c>
      <c r="BK152" s="1214">
        <v>45106</v>
      </c>
      <c r="BL152" s="1214">
        <v>45307</v>
      </c>
      <c r="BM152" s="1214">
        <v>45463</v>
      </c>
      <c r="BN152" s="1214">
        <v>45627</v>
      </c>
      <c r="BO152" s="1214">
        <v>45741</v>
      </c>
      <c r="BP152" s="1214">
        <v>46070</v>
      </c>
      <c r="BQ152" s="1214">
        <v>46597</v>
      </c>
      <c r="BR152" s="1214">
        <v>46823</v>
      </c>
      <c r="BS152" s="1214">
        <v>46941</v>
      </c>
      <c r="BT152" s="1214">
        <v>47007</v>
      </c>
      <c r="BU152" s="1214">
        <v>47064</v>
      </c>
      <c r="BV152" s="921">
        <v>47262</v>
      </c>
      <c r="BW152" s="1214">
        <v>47877</v>
      </c>
      <c r="BX152" s="1214">
        <v>48197</v>
      </c>
      <c r="BY152" s="1214">
        <v>48262</v>
      </c>
      <c r="BZ152" s="1214">
        <v>48563</v>
      </c>
      <c r="CA152" s="1214">
        <v>48940</v>
      </c>
      <c r="CB152" s="1214">
        <v>49550</v>
      </c>
      <c r="CC152" s="1214">
        <v>50438</v>
      </c>
      <c r="CD152" s="1214">
        <v>50843</v>
      </c>
      <c r="CE152" s="1214">
        <v>51000</v>
      </c>
      <c r="CF152" s="1214">
        <v>51064</v>
      </c>
      <c r="CG152" s="921">
        <v>51116</v>
      </c>
      <c r="CH152" s="1214">
        <v>51193</v>
      </c>
      <c r="CI152" s="1214">
        <v>52060</v>
      </c>
      <c r="CJ152" s="1214">
        <v>52133</v>
      </c>
      <c r="CK152" s="1214">
        <v>52196</v>
      </c>
      <c r="CL152" s="1214">
        <v>52259</v>
      </c>
      <c r="CM152" s="1214">
        <v>52562</v>
      </c>
      <c r="CN152" s="1214">
        <v>53044</v>
      </c>
      <c r="CO152" s="1214">
        <v>53620</v>
      </c>
      <c r="CP152" s="1214">
        <v>53893</v>
      </c>
      <c r="CQ152" s="1214">
        <v>54146</v>
      </c>
      <c r="CR152" s="1214">
        <v>54198</v>
      </c>
      <c r="CS152" s="1214">
        <v>54255</v>
      </c>
      <c r="CT152" s="1214">
        <v>54312</v>
      </c>
      <c r="CU152" s="1214">
        <v>54363</v>
      </c>
      <c r="CV152" s="1214">
        <v>54415</v>
      </c>
      <c r="CW152" s="1214">
        <v>54475</v>
      </c>
      <c r="CX152" s="1214">
        <v>54586</v>
      </c>
      <c r="CY152" s="1214">
        <v>54923</v>
      </c>
      <c r="CZ152" s="1214">
        <v>55540</v>
      </c>
      <c r="DA152" s="1214">
        <v>56128</v>
      </c>
      <c r="DB152" s="1214">
        <v>56536</v>
      </c>
      <c r="DC152" s="1214">
        <v>56908</v>
      </c>
      <c r="DD152" s="1214">
        <v>56964</v>
      </c>
      <c r="DE152" s="1214">
        <v>57030</v>
      </c>
      <c r="DF152" s="870" t="s">
        <v>515</v>
      </c>
    </row>
    <row r="153" spans="1:110" ht="30" customHeight="1" thickBot="1">
      <c r="A153" s="775" t="s">
        <v>168</v>
      </c>
      <c r="B153" s="214"/>
      <c r="C153" s="776"/>
      <c r="D153" s="214"/>
      <c r="E153" s="777"/>
      <c r="F153" s="778">
        <f>SUM(F4:F152)</f>
        <v>189603.55779457267</v>
      </c>
      <c r="G153" s="1667">
        <f>SUM(G4:G152)</f>
        <v>31191.51</v>
      </c>
      <c r="H153" s="779"/>
      <c r="I153" s="780"/>
      <c r="J153" s="780"/>
      <c r="K153" s="781"/>
      <c r="M153" s="1665"/>
      <c r="N153" s="1666"/>
      <c r="O153" s="1666"/>
      <c r="P153" s="1666"/>
      <c r="Q153" s="1666"/>
      <c r="R153" s="1666"/>
      <c r="S153" s="1666"/>
      <c r="T153" s="1666"/>
      <c r="U153" s="1667"/>
      <c r="V153" s="1666"/>
      <c r="W153" s="1666"/>
      <c r="X153" s="1666"/>
      <c r="Y153" s="1666"/>
      <c r="Z153" s="1666"/>
      <c r="AA153" s="1666"/>
      <c r="AB153" s="1666"/>
      <c r="AC153" s="1666"/>
      <c r="AD153" s="1666"/>
      <c r="AE153" s="1666"/>
      <c r="AF153" s="1666"/>
      <c r="AG153" s="1666"/>
      <c r="AH153" s="1666"/>
      <c r="AI153" s="1666"/>
      <c r="AJ153" s="1666"/>
      <c r="AK153" s="1666"/>
      <c r="AL153" s="1666"/>
      <c r="AM153" s="1666"/>
      <c r="AN153" s="1666"/>
      <c r="AO153" s="1666"/>
      <c r="AP153" s="1666"/>
      <c r="AQ153" s="1666"/>
      <c r="AR153" s="1666"/>
      <c r="AS153" s="1666"/>
      <c r="AT153" s="1666"/>
      <c r="AU153" s="1666"/>
      <c r="AV153" s="1666"/>
      <c r="AW153" s="1666"/>
      <c r="AX153" s="1563"/>
      <c r="AY153" s="1563"/>
      <c r="AZ153" s="1563"/>
      <c r="BA153" s="1563"/>
      <c r="BB153" s="1563"/>
      <c r="BC153" s="1563"/>
      <c r="BD153" s="1563"/>
      <c r="BE153" s="1563"/>
      <c r="BF153" s="1563"/>
      <c r="BG153" s="1563"/>
      <c r="BH153" s="1563"/>
      <c r="BI153" s="1563"/>
      <c r="BJ153" s="1563"/>
      <c r="BK153" s="1563"/>
      <c r="BL153" s="1563"/>
      <c r="BM153" s="1563"/>
      <c r="BN153" s="1563"/>
      <c r="BO153" s="1563"/>
      <c r="BP153" s="1563"/>
      <c r="BQ153" s="1563"/>
      <c r="BR153" s="1563"/>
      <c r="BS153" s="1563"/>
      <c r="BT153" s="1563"/>
      <c r="BU153" s="1563"/>
      <c r="BV153" s="1563"/>
      <c r="BW153" s="1563"/>
      <c r="BX153" s="1563"/>
      <c r="BY153" s="1563"/>
      <c r="BZ153" s="1563"/>
      <c r="CA153" s="1563"/>
      <c r="CB153" s="1563"/>
      <c r="CC153" s="1563"/>
      <c r="CD153" s="1563"/>
      <c r="CE153" s="1563"/>
      <c r="CF153" s="1563"/>
      <c r="CG153" s="1563"/>
      <c r="CH153" s="1563"/>
      <c r="CI153" s="1563"/>
      <c r="CJ153" s="1563"/>
      <c r="CK153" s="1563"/>
      <c r="CL153" s="1563"/>
      <c r="CM153" s="1563"/>
      <c r="CN153" s="1563"/>
      <c r="CO153" s="1563"/>
      <c r="CP153" s="1563"/>
      <c r="CQ153" s="1563"/>
      <c r="CR153" s="1563"/>
      <c r="CS153" s="1563"/>
      <c r="CT153" s="1563"/>
      <c r="CU153" s="1563"/>
      <c r="CV153" s="1563"/>
      <c r="CW153" s="1563"/>
      <c r="CX153" s="1563"/>
      <c r="CY153" s="1563"/>
      <c r="CZ153" s="1563"/>
      <c r="DA153" s="1563"/>
      <c r="DB153" s="1563"/>
      <c r="DC153" s="1563"/>
      <c r="DD153" s="1563"/>
      <c r="DE153" s="1563"/>
      <c r="DF153" s="1668"/>
    </row>
    <row r="154" spans="1:110" ht="30" customHeight="1" thickBot="1">
      <c r="A154" s="4"/>
      <c r="F154" s="233"/>
      <c r="G154" s="1985"/>
      <c r="H154" s="271"/>
      <c r="I154" s="226"/>
      <c r="J154" s="233"/>
      <c r="K154" s="227"/>
      <c r="N154" s="351"/>
      <c r="O154" s="351"/>
      <c r="P154" s="351"/>
      <c r="Q154" s="351"/>
      <c r="R154" s="351"/>
      <c r="S154" s="351"/>
      <c r="T154" s="351"/>
      <c r="U154" s="351"/>
      <c r="V154" s="351"/>
      <c r="W154" s="351"/>
      <c r="X154" s="351"/>
      <c r="Y154" s="351"/>
      <c r="Z154" s="351"/>
      <c r="AA154" s="351"/>
      <c r="AB154" s="351"/>
      <c r="AC154" s="351"/>
      <c r="AD154" s="351"/>
      <c r="AE154" s="351"/>
      <c r="AF154" s="351"/>
      <c r="AG154" s="351"/>
      <c r="AH154" s="351"/>
      <c r="AI154" s="351"/>
      <c r="AJ154" s="351"/>
      <c r="AK154" s="351"/>
      <c r="AL154" s="351"/>
      <c r="AM154" s="351"/>
      <c r="AN154" s="351"/>
      <c r="AO154" s="351"/>
      <c r="AP154" s="351"/>
      <c r="AQ154" s="351"/>
      <c r="AR154" s="351"/>
      <c r="AS154" s="351"/>
      <c r="AT154" s="351"/>
      <c r="AU154" s="351"/>
      <c r="AV154" s="351"/>
      <c r="AW154" s="351"/>
      <c r="AX154" s="351"/>
      <c r="AY154" s="351"/>
      <c r="AZ154" s="351"/>
      <c r="BA154" s="351"/>
      <c r="BB154" s="351"/>
      <c r="BC154" s="351"/>
      <c r="BD154" s="351"/>
      <c r="BE154" s="351"/>
      <c r="BF154" s="351"/>
      <c r="BG154" s="351"/>
      <c r="BH154" s="351"/>
      <c r="BI154" s="351"/>
      <c r="BJ154" s="351"/>
      <c r="BK154" s="351"/>
      <c r="BL154" s="351"/>
      <c r="BM154" s="351"/>
      <c r="BN154" s="351"/>
      <c r="BO154" s="351"/>
      <c r="BP154" s="351"/>
      <c r="BQ154" s="351"/>
      <c r="BR154" s="351"/>
      <c r="BS154" s="351"/>
      <c r="BT154" s="351"/>
      <c r="BU154" s="351"/>
      <c r="BV154" s="351"/>
      <c r="BW154" s="351"/>
      <c r="BX154" s="351"/>
      <c r="BY154" s="351"/>
      <c r="BZ154" s="351"/>
      <c r="CA154" s="351"/>
      <c r="CB154" s="351"/>
      <c r="CC154" s="351"/>
      <c r="CD154" s="351"/>
      <c r="CE154" s="351"/>
      <c r="CF154" s="351"/>
      <c r="CG154" s="351"/>
      <c r="CH154" s="351"/>
      <c r="CI154" s="351"/>
      <c r="CJ154" s="351"/>
      <c r="CK154" s="351"/>
      <c r="CL154" s="351"/>
      <c r="CM154" s="351"/>
      <c r="CN154" s="351"/>
      <c r="CO154" s="351"/>
      <c r="CP154" s="351"/>
      <c r="CQ154" s="351"/>
      <c r="CR154" s="351"/>
      <c r="CS154" s="351"/>
      <c r="CT154" s="351"/>
      <c r="CU154" s="351"/>
      <c r="CV154" s="351"/>
      <c r="CW154" s="351"/>
      <c r="CX154" s="351"/>
      <c r="CY154" s="351"/>
      <c r="CZ154" s="351"/>
      <c r="DA154" s="351"/>
      <c r="DB154" s="351"/>
      <c r="DC154" s="351"/>
      <c r="DD154" s="351"/>
      <c r="DE154" s="351"/>
    </row>
    <row r="155" spans="1:110" ht="30" customHeight="1">
      <c r="A155" s="4"/>
      <c r="D155" s="2970"/>
      <c r="E155" s="532" t="s">
        <v>210</v>
      </c>
      <c r="F155" s="538">
        <f>SUM(F4:F16)</f>
        <v>15364</v>
      </c>
      <c r="G155" s="1985"/>
      <c r="H155" s="271"/>
      <c r="I155" s="226"/>
      <c r="J155" s="233"/>
      <c r="K155" s="227"/>
      <c r="M155" s="684">
        <f>SUM(M4:M16)</f>
        <v>15364</v>
      </c>
      <c r="N155" s="351"/>
      <c r="O155" s="351"/>
      <c r="P155" s="351"/>
      <c r="Q155" s="351"/>
      <c r="R155" s="351"/>
      <c r="S155" s="351"/>
      <c r="T155" s="351"/>
      <c r="U155" s="351"/>
      <c r="V155" s="351"/>
      <c r="W155" s="351"/>
      <c r="X155" s="351"/>
      <c r="Y155" s="351"/>
      <c r="Z155" s="351"/>
      <c r="AA155" s="351"/>
      <c r="AB155" s="351"/>
      <c r="AC155" s="351"/>
      <c r="AD155" s="351"/>
      <c r="AE155" s="351"/>
      <c r="AF155" s="351"/>
      <c r="AG155" s="351"/>
      <c r="AH155" s="351"/>
      <c r="AI155" s="351"/>
      <c r="AJ155" s="351"/>
      <c r="AK155" s="351">
        <f>M155-F155</f>
        <v>0</v>
      </c>
      <c r="AL155" s="351"/>
      <c r="AM155" s="351"/>
      <c r="AN155" s="351"/>
      <c r="AO155" s="351"/>
      <c r="AP155" s="351"/>
      <c r="AQ155" s="351"/>
      <c r="AR155" s="351"/>
      <c r="AS155" s="351"/>
      <c r="AT155" s="351"/>
      <c r="AU155" s="351"/>
      <c r="AV155" s="351"/>
      <c r="AW155" s="351"/>
      <c r="AX155" s="351"/>
      <c r="AY155" s="351"/>
      <c r="AZ155" s="351"/>
      <c r="BA155" s="351"/>
      <c r="BB155" s="351"/>
      <c r="BC155" s="351"/>
      <c r="BD155" s="351"/>
      <c r="BE155" s="351"/>
      <c r="BF155" s="351"/>
      <c r="BG155" s="351"/>
      <c r="BH155" s="351"/>
      <c r="BI155" s="351"/>
      <c r="BJ155" s="351"/>
      <c r="BK155" s="351"/>
      <c r="BL155" s="351"/>
      <c r="BM155" s="351"/>
      <c r="BN155" s="351"/>
      <c r="BO155" s="351"/>
      <c r="BP155" s="351"/>
      <c r="BQ155" s="351"/>
      <c r="BR155" s="351"/>
      <c r="BS155" s="351"/>
      <c r="BT155" s="351"/>
      <c r="BU155" s="351"/>
      <c r="BV155" s="351"/>
      <c r="BW155" s="351"/>
      <c r="BX155" s="351"/>
      <c r="BY155" s="351"/>
      <c r="BZ155" s="351"/>
      <c r="CA155" s="351"/>
      <c r="CB155" s="351"/>
      <c r="CC155" s="351"/>
      <c r="CD155" s="351"/>
      <c r="CE155" s="351"/>
      <c r="CF155" s="351"/>
      <c r="CG155" s="351"/>
      <c r="CH155" s="351"/>
      <c r="CI155" s="351"/>
      <c r="CJ155" s="351"/>
      <c r="CK155" s="351"/>
      <c r="CL155" s="351"/>
      <c r="CM155" s="351"/>
      <c r="CN155" s="351"/>
      <c r="CO155" s="351"/>
      <c r="CP155" s="351"/>
      <c r="CQ155" s="351"/>
      <c r="CR155" s="351"/>
      <c r="CS155" s="351"/>
      <c r="CT155" s="351"/>
      <c r="CU155" s="351"/>
      <c r="CV155" s="351"/>
      <c r="CW155" s="351"/>
      <c r="CX155" s="351"/>
      <c r="CY155" s="351"/>
      <c r="CZ155" s="351"/>
      <c r="DA155" s="351"/>
      <c r="DB155" s="351"/>
      <c r="DC155" s="351"/>
      <c r="DD155" s="351"/>
      <c r="DE155" s="351"/>
    </row>
    <row r="156" spans="1:110" ht="30" customHeight="1">
      <c r="A156" s="4"/>
      <c r="D156" s="2970"/>
      <c r="E156" s="209" t="s">
        <v>206</v>
      </c>
      <c r="F156" s="539">
        <f>SUM(F17:F55,F56:F58)</f>
        <v>65715</v>
      </c>
      <c r="G156" s="1985"/>
      <c r="H156" s="271"/>
      <c r="I156" s="226"/>
      <c r="J156" s="233"/>
      <c r="K156" s="227"/>
      <c r="M156" s="684">
        <f>SUM(M17:M58)</f>
        <v>65715</v>
      </c>
      <c r="N156" s="351"/>
      <c r="O156" s="351"/>
      <c r="P156" s="351"/>
      <c r="Q156" s="351"/>
      <c r="R156" s="351"/>
      <c r="S156" s="351"/>
      <c r="T156" s="351"/>
      <c r="U156" s="351"/>
      <c r="V156" s="351"/>
      <c r="W156" s="351"/>
      <c r="X156" s="351"/>
      <c r="Y156" s="351"/>
      <c r="Z156" s="351"/>
      <c r="AA156" s="351"/>
      <c r="AB156" s="351"/>
      <c r="AC156" s="351"/>
      <c r="AD156" s="351"/>
      <c r="AE156" s="351"/>
      <c r="AF156" s="351"/>
      <c r="AG156" s="351"/>
      <c r="AH156" s="351"/>
      <c r="AI156" s="351"/>
      <c r="AJ156" s="351"/>
      <c r="AK156" s="351">
        <f>M156-F156</f>
        <v>0</v>
      </c>
      <c r="AL156" s="351"/>
      <c r="AM156" s="351"/>
      <c r="AN156" s="351"/>
      <c r="AO156" s="351"/>
      <c r="AP156" s="351"/>
      <c r="AQ156" s="351"/>
      <c r="AR156" s="351"/>
      <c r="AS156" s="351"/>
      <c r="AT156" s="351"/>
      <c r="AU156" s="351"/>
      <c r="AV156" s="351"/>
      <c r="AW156" s="351"/>
      <c r="AX156" s="351"/>
      <c r="AY156" s="351"/>
      <c r="AZ156" s="351"/>
      <c r="BA156" s="351"/>
      <c r="BB156" s="351"/>
      <c r="BC156" s="351"/>
      <c r="BD156" s="351"/>
      <c r="BE156" s="351"/>
      <c r="BF156" s="351"/>
      <c r="BG156" s="351"/>
      <c r="BH156" s="351"/>
      <c r="BI156" s="351"/>
      <c r="BJ156" s="351"/>
      <c r="BK156" s="351"/>
      <c r="BL156" s="351"/>
      <c r="BM156" s="351"/>
      <c r="BN156" s="351"/>
      <c r="BO156" s="351"/>
      <c r="BP156" s="351"/>
      <c r="BQ156" s="351"/>
      <c r="BR156" s="351"/>
      <c r="BS156" s="351"/>
      <c r="BT156" s="351"/>
      <c r="BU156" s="351"/>
      <c r="BV156" s="351"/>
      <c r="BW156" s="351"/>
      <c r="BX156" s="351"/>
      <c r="BY156" s="351"/>
      <c r="BZ156" s="351"/>
      <c r="CA156" s="351"/>
      <c r="CB156" s="351"/>
      <c r="CC156" s="351"/>
      <c r="CD156" s="351"/>
      <c r="CE156" s="351"/>
      <c r="CF156" s="351"/>
      <c r="CG156" s="351"/>
      <c r="CH156" s="351"/>
      <c r="CI156" s="351"/>
      <c r="CJ156" s="351"/>
      <c r="CK156" s="351"/>
      <c r="CL156" s="351"/>
      <c r="CM156" s="351"/>
      <c r="CN156" s="351"/>
      <c r="CO156" s="351"/>
      <c r="CP156" s="351"/>
      <c r="CQ156" s="351"/>
      <c r="CR156" s="351"/>
      <c r="CS156" s="351"/>
      <c r="CT156" s="351"/>
      <c r="CU156" s="351"/>
      <c r="CV156" s="351"/>
      <c r="CW156" s="351"/>
      <c r="CX156" s="351"/>
      <c r="CY156" s="351"/>
      <c r="CZ156" s="351"/>
      <c r="DA156" s="351"/>
      <c r="DB156" s="351"/>
      <c r="DC156" s="351"/>
      <c r="DD156" s="351"/>
      <c r="DE156" s="351"/>
    </row>
    <row r="157" spans="1:110" ht="30" customHeight="1">
      <c r="A157" s="4"/>
      <c r="D157" s="2970"/>
      <c r="E157" s="209" t="s">
        <v>211</v>
      </c>
      <c r="F157" s="539">
        <f>SUM(F59:F64,F66:F106,F109:F112)</f>
        <v>55055.758767895546</v>
      </c>
      <c r="G157" s="1985"/>
      <c r="H157" s="271"/>
      <c r="I157" s="226"/>
      <c r="J157" s="233"/>
      <c r="K157" s="227"/>
      <c r="M157" s="684">
        <f>SUM(M59:M112)</f>
        <v>58477</v>
      </c>
      <c r="N157" s="351"/>
      <c r="O157" s="351"/>
      <c r="P157" s="351"/>
      <c r="Q157" s="351"/>
      <c r="R157" s="351"/>
      <c r="S157" s="351"/>
      <c r="T157" s="351"/>
      <c r="U157" s="351"/>
      <c r="V157" s="351"/>
      <c r="W157" s="351"/>
      <c r="X157" s="351"/>
      <c r="Y157" s="351"/>
      <c r="Z157" s="351"/>
      <c r="AA157" s="351"/>
      <c r="AB157" s="351"/>
      <c r="AC157" s="351"/>
      <c r="AD157" s="351"/>
      <c r="AE157" s="351"/>
      <c r="AF157" s="351"/>
      <c r="AG157" s="351"/>
      <c r="AH157" s="351"/>
      <c r="AI157" s="351"/>
      <c r="AJ157" s="351"/>
      <c r="AK157" s="351">
        <f>M157-F157</f>
        <v>3421.241232104454</v>
      </c>
      <c r="AL157" s="351"/>
      <c r="AM157" s="351"/>
      <c r="AN157" s="351"/>
      <c r="AO157" s="351"/>
      <c r="AP157" s="351"/>
      <c r="AQ157" s="351"/>
      <c r="AR157" s="351"/>
      <c r="AS157" s="351"/>
      <c r="AT157" s="351"/>
      <c r="AU157" s="351"/>
      <c r="AV157" s="351"/>
      <c r="AW157" s="351"/>
      <c r="AX157" s="351"/>
      <c r="AY157" s="351"/>
      <c r="AZ157" s="351"/>
      <c r="BA157" s="351"/>
      <c r="BB157" s="351"/>
      <c r="BC157" s="351"/>
      <c r="BD157" s="351"/>
      <c r="BE157" s="351"/>
      <c r="BF157" s="351"/>
      <c r="BG157" s="351"/>
      <c r="BH157" s="351"/>
      <c r="BI157" s="351"/>
      <c r="BJ157" s="351"/>
      <c r="BK157" s="351"/>
      <c r="BL157" s="351"/>
      <c r="BM157" s="351"/>
      <c r="BN157" s="351"/>
      <c r="BO157" s="351"/>
      <c r="BP157" s="351"/>
      <c r="BQ157" s="351"/>
      <c r="BR157" s="351"/>
      <c r="BS157" s="351"/>
      <c r="BT157" s="351"/>
      <c r="BU157" s="351"/>
      <c r="BV157" s="351"/>
      <c r="BW157" s="351"/>
      <c r="BX157" s="351"/>
      <c r="BY157" s="351"/>
      <c r="BZ157" s="351"/>
      <c r="CA157" s="351"/>
      <c r="CB157" s="351"/>
      <c r="CC157" s="351"/>
      <c r="CD157" s="351"/>
      <c r="CE157" s="351"/>
      <c r="CF157" s="351"/>
      <c r="CG157" s="351"/>
      <c r="CH157" s="351"/>
      <c r="CI157" s="351"/>
      <c r="CJ157" s="351"/>
      <c r="CK157" s="351"/>
      <c r="CL157" s="351"/>
      <c r="CM157" s="351"/>
      <c r="CN157" s="351"/>
      <c r="CO157" s="351"/>
      <c r="CP157" s="351"/>
      <c r="CQ157" s="351"/>
      <c r="CR157" s="351"/>
      <c r="CS157" s="351"/>
      <c r="CT157" s="351"/>
      <c r="CU157" s="351"/>
      <c r="CV157" s="351"/>
      <c r="CW157" s="351"/>
      <c r="CX157" s="351"/>
      <c r="CY157" s="351"/>
      <c r="CZ157" s="351"/>
      <c r="DA157" s="351"/>
      <c r="DB157" s="351"/>
      <c r="DC157" s="351"/>
      <c r="DD157" s="351"/>
      <c r="DE157" s="351"/>
    </row>
    <row r="158" spans="1:110" ht="30" customHeight="1">
      <c r="A158" s="4"/>
      <c r="D158" s="2970"/>
      <c r="E158" s="209" t="s">
        <v>209</v>
      </c>
      <c r="F158" s="539">
        <f>SUM(F114:F141,F143:F149)</f>
        <v>50272</v>
      </c>
      <c r="G158" s="1985"/>
      <c r="H158" s="271"/>
      <c r="I158" s="226"/>
      <c r="J158" s="233"/>
      <c r="K158" s="227"/>
      <c r="M158" s="684">
        <f>SUM(M114:M152)</f>
        <v>51802</v>
      </c>
      <c r="N158" s="351"/>
      <c r="O158" s="351"/>
      <c r="P158" s="351"/>
      <c r="Q158" s="351"/>
      <c r="R158" s="351"/>
      <c r="S158" s="351"/>
      <c r="T158" s="351"/>
      <c r="U158" s="351"/>
      <c r="V158" s="351"/>
      <c r="W158" s="351"/>
      <c r="X158" s="351"/>
      <c r="Y158" s="351"/>
      <c r="Z158" s="351"/>
      <c r="AA158" s="351"/>
      <c r="AB158" s="351"/>
      <c r="AC158" s="351"/>
      <c r="AD158" s="351"/>
      <c r="AE158" s="351"/>
      <c r="AF158" s="351"/>
      <c r="AG158" s="351"/>
      <c r="AH158" s="351"/>
      <c r="AI158" s="351"/>
      <c r="AJ158" s="351"/>
      <c r="AK158" s="351">
        <f>M158-F158</f>
        <v>1530</v>
      </c>
      <c r="AL158" s="351"/>
      <c r="AM158" s="351"/>
      <c r="AN158" s="351"/>
      <c r="AO158" s="351"/>
      <c r="AP158" s="351"/>
      <c r="AQ158" s="351"/>
      <c r="AR158" s="351"/>
      <c r="AS158" s="351"/>
      <c r="AT158" s="351"/>
      <c r="AU158" s="351"/>
      <c r="AV158" s="351"/>
      <c r="AW158" s="351"/>
      <c r="AX158" s="351"/>
      <c r="AY158" s="351"/>
      <c r="AZ158" s="351"/>
      <c r="BA158" s="351"/>
      <c r="BB158" s="351"/>
      <c r="BC158" s="351"/>
      <c r="BD158" s="351"/>
      <c r="BE158" s="351"/>
      <c r="BF158" s="351"/>
      <c r="BG158" s="351"/>
      <c r="BH158" s="351"/>
      <c r="BI158" s="351"/>
      <c r="BJ158" s="351"/>
      <c r="BK158" s="351"/>
      <c r="BL158" s="351"/>
      <c r="BM158" s="351"/>
      <c r="BN158" s="351"/>
      <c r="BO158" s="351"/>
      <c r="BP158" s="351"/>
      <c r="BQ158" s="351"/>
      <c r="BR158" s="351"/>
      <c r="BS158" s="351"/>
      <c r="BT158" s="351"/>
      <c r="BU158" s="351"/>
      <c r="BV158" s="351"/>
      <c r="BW158" s="351"/>
      <c r="BX158" s="351"/>
      <c r="BY158" s="351"/>
      <c r="BZ158" s="351"/>
      <c r="CA158" s="351"/>
      <c r="CB158" s="351"/>
      <c r="CC158" s="351"/>
      <c r="CD158" s="351"/>
      <c r="CE158" s="351"/>
      <c r="CF158" s="351"/>
      <c r="CG158" s="351"/>
      <c r="CH158" s="351"/>
      <c r="CI158" s="351"/>
      <c r="CJ158" s="351"/>
      <c r="CK158" s="351"/>
      <c r="CL158" s="351"/>
      <c r="CM158" s="351"/>
      <c r="CN158" s="351"/>
      <c r="CO158" s="351"/>
      <c r="CP158" s="351"/>
      <c r="CQ158" s="351"/>
      <c r="CR158" s="351"/>
      <c r="CS158" s="351"/>
      <c r="CT158" s="351"/>
      <c r="CU158" s="351"/>
      <c r="CV158" s="351"/>
      <c r="CW158" s="351"/>
      <c r="CX158" s="351"/>
      <c r="CY158" s="351"/>
      <c r="CZ158" s="351"/>
      <c r="DA158" s="351"/>
      <c r="DB158" s="351"/>
      <c r="DC158" s="351"/>
      <c r="DD158" s="351"/>
      <c r="DE158" s="351"/>
    </row>
    <row r="159" spans="1:110" ht="30" customHeight="1" thickBot="1">
      <c r="A159" s="4"/>
      <c r="D159" s="2970"/>
      <c r="E159" s="210"/>
      <c r="F159" s="540">
        <f>SUM(F155:F158)</f>
        <v>186406.75876789555</v>
      </c>
      <c r="G159" s="1985"/>
      <c r="H159" s="271"/>
      <c r="I159" s="226"/>
      <c r="J159" s="233"/>
      <c r="K159" s="227"/>
      <c r="M159" s="684">
        <f>SUM(M155:M158)</f>
        <v>191358</v>
      </c>
      <c r="N159" s="351"/>
      <c r="O159" s="351"/>
      <c r="P159" s="351"/>
      <c r="Q159" s="351"/>
      <c r="R159" s="351"/>
      <c r="S159" s="351"/>
      <c r="T159" s="351"/>
      <c r="U159" s="351"/>
      <c r="V159" s="351"/>
      <c r="W159" s="351"/>
      <c r="X159" s="351"/>
      <c r="Y159" s="351"/>
      <c r="Z159" s="351"/>
      <c r="AA159" s="351"/>
      <c r="AB159" s="351"/>
      <c r="AC159" s="351"/>
      <c r="AD159" s="351"/>
      <c r="AE159" s="351"/>
      <c r="AF159" s="351"/>
      <c r="AG159" s="351"/>
      <c r="AH159" s="351"/>
      <c r="AI159" s="351"/>
      <c r="AJ159" s="351"/>
      <c r="AK159" s="351">
        <f>M159-F159</f>
        <v>4951.241232104454</v>
      </c>
      <c r="AL159" s="351"/>
      <c r="AM159" s="351"/>
      <c r="AN159" s="351"/>
      <c r="AO159" s="351"/>
      <c r="AP159" s="351"/>
      <c r="AQ159" s="351"/>
      <c r="AR159" s="351"/>
      <c r="AS159" s="351"/>
      <c r="AT159" s="351"/>
      <c r="AU159" s="351"/>
      <c r="AV159" s="351"/>
      <c r="AW159" s="351"/>
      <c r="AX159" s="351"/>
      <c r="AY159" s="351"/>
      <c r="AZ159" s="351"/>
      <c r="BA159" s="351"/>
      <c r="BB159" s="351"/>
      <c r="BC159" s="351"/>
      <c r="BD159" s="351"/>
      <c r="BE159" s="351"/>
      <c r="BF159" s="351"/>
      <c r="BG159" s="351"/>
      <c r="BH159" s="351"/>
      <c r="BI159" s="351"/>
      <c r="BJ159" s="351"/>
      <c r="BK159" s="351"/>
      <c r="BL159" s="351"/>
      <c r="BM159" s="351"/>
      <c r="BN159" s="351"/>
      <c r="BO159" s="351"/>
      <c r="BP159" s="351"/>
      <c r="BQ159" s="351"/>
      <c r="BR159" s="351"/>
      <c r="BS159" s="351"/>
      <c r="BT159" s="351"/>
      <c r="BU159" s="351"/>
      <c r="BV159" s="351"/>
      <c r="BW159" s="351"/>
      <c r="BX159" s="351"/>
      <c r="BY159" s="351"/>
      <c r="BZ159" s="351"/>
      <c r="CA159" s="351"/>
      <c r="CB159" s="351"/>
      <c r="CC159" s="351"/>
      <c r="CD159" s="351"/>
      <c r="CE159" s="351"/>
      <c r="CF159" s="351"/>
      <c r="CG159" s="351"/>
      <c r="CH159" s="351"/>
      <c r="CI159" s="351"/>
      <c r="CJ159" s="351"/>
      <c r="CK159" s="351"/>
      <c r="CL159" s="351"/>
      <c r="CM159" s="351"/>
      <c r="CN159" s="351"/>
      <c r="CO159" s="351"/>
      <c r="CP159" s="351"/>
      <c r="CQ159" s="351"/>
      <c r="CR159" s="351"/>
      <c r="CS159" s="351"/>
      <c r="CT159" s="351"/>
      <c r="CU159" s="351"/>
      <c r="CV159" s="351"/>
      <c r="CW159" s="351"/>
      <c r="CX159" s="351"/>
      <c r="CY159" s="351"/>
      <c r="CZ159" s="351"/>
      <c r="DA159" s="351"/>
      <c r="DB159" s="351"/>
      <c r="DC159" s="351"/>
      <c r="DD159" s="351"/>
      <c r="DE159" s="351"/>
    </row>
    <row r="160" spans="1:110" ht="30" customHeight="1">
      <c r="A160" s="4"/>
      <c r="F160" s="233"/>
      <c r="G160" s="1985"/>
      <c r="H160" s="271"/>
      <c r="I160" s="226"/>
      <c r="J160" s="233"/>
      <c r="K160" s="227"/>
      <c r="N160" s="351"/>
      <c r="O160" s="351"/>
      <c r="P160" s="351"/>
      <c r="Q160" s="351"/>
      <c r="R160" s="351"/>
      <c r="S160" s="351"/>
      <c r="T160" s="351"/>
      <c r="U160" s="351"/>
      <c r="V160" s="351"/>
      <c r="W160" s="351"/>
      <c r="X160" s="351"/>
      <c r="Y160" s="351"/>
      <c r="Z160" s="351"/>
      <c r="AA160" s="351"/>
      <c r="AB160" s="351"/>
      <c r="AC160" s="351"/>
      <c r="AD160" s="351"/>
      <c r="AE160" s="351"/>
      <c r="AF160" s="351"/>
      <c r="AG160" s="351"/>
      <c r="AH160" s="351"/>
      <c r="AI160" s="351"/>
      <c r="AJ160" s="351"/>
      <c r="AK160" s="351"/>
      <c r="AL160" s="351"/>
      <c r="AM160" s="351"/>
      <c r="AN160" s="351"/>
      <c r="AO160" s="351"/>
      <c r="AP160" s="351"/>
      <c r="AQ160" s="351"/>
      <c r="AR160" s="351"/>
      <c r="AS160" s="351"/>
      <c r="AT160" s="351"/>
      <c r="AU160" s="351"/>
      <c r="AV160" s="351"/>
      <c r="AW160" s="351"/>
      <c r="AX160" s="351"/>
      <c r="AY160" s="351"/>
      <c r="AZ160" s="351"/>
      <c r="BA160" s="351"/>
      <c r="BB160" s="351"/>
      <c r="BC160" s="351"/>
      <c r="BD160" s="351"/>
      <c r="BE160" s="351"/>
      <c r="BF160" s="351"/>
      <c r="BG160" s="351"/>
      <c r="BH160" s="351"/>
      <c r="BI160" s="351"/>
      <c r="BJ160" s="351"/>
      <c r="BK160" s="351"/>
      <c r="BL160" s="351"/>
      <c r="BM160" s="351"/>
      <c r="BN160" s="351"/>
      <c r="BO160" s="351"/>
      <c r="BP160" s="351"/>
      <c r="BQ160" s="351"/>
      <c r="BR160" s="351"/>
      <c r="BS160" s="351"/>
      <c r="BT160" s="351"/>
      <c r="BU160" s="351"/>
      <c r="BV160" s="351"/>
      <c r="BW160" s="351"/>
      <c r="BX160" s="351"/>
      <c r="BY160" s="351"/>
      <c r="BZ160" s="351"/>
      <c r="CA160" s="351"/>
      <c r="CB160" s="351"/>
      <c r="CC160" s="351"/>
      <c r="CD160" s="351"/>
      <c r="CE160" s="351"/>
      <c r="CF160" s="351"/>
      <c r="CG160" s="351"/>
      <c r="CH160" s="351"/>
      <c r="CI160" s="351"/>
      <c r="CJ160" s="351"/>
      <c r="CK160" s="351"/>
      <c r="CL160" s="351"/>
      <c r="CM160" s="351"/>
      <c r="CN160" s="351"/>
      <c r="CO160" s="351"/>
      <c r="CP160" s="351"/>
      <c r="CQ160" s="351"/>
      <c r="CR160" s="351"/>
      <c r="CS160" s="351"/>
      <c r="CT160" s="351"/>
      <c r="CU160" s="351"/>
      <c r="CV160" s="351"/>
      <c r="CW160" s="351"/>
      <c r="CX160" s="351"/>
      <c r="CY160" s="351"/>
      <c r="CZ160" s="351"/>
      <c r="DA160" s="351"/>
      <c r="DB160" s="351"/>
      <c r="DC160" s="351"/>
      <c r="DD160" s="351"/>
      <c r="DE160" s="351"/>
    </row>
    <row r="161" spans="1:110" ht="30" customHeight="1">
      <c r="A161" s="4"/>
      <c r="E161" s="167" t="s">
        <v>952</v>
      </c>
      <c r="F161" s="926">
        <f>F65</f>
        <v>993.43541462504072</v>
      </c>
      <c r="G161" s="1985">
        <f>F157-F161-F160-F162</f>
        <v>53388.959741218445</v>
      </c>
      <c r="H161" s="271"/>
      <c r="I161" s="226"/>
      <c r="J161" s="233"/>
      <c r="K161" s="227"/>
      <c r="N161" s="351"/>
      <c r="O161" s="351"/>
      <c r="P161" s="351"/>
      <c r="Q161" s="351"/>
      <c r="R161" s="351"/>
      <c r="S161" s="351"/>
      <c r="T161" s="351"/>
      <c r="U161" s="351"/>
      <c r="V161" s="351"/>
      <c r="W161" s="351"/>
      <c r="X161" s="351"/>
      <c r="Y161" s="351"/>
      <c r="Z161" s="351"/>
      <c r="AA161" s="351"/>
      <c r="AB161" s="351"/>
      <c r="AC161" s="351"/>
      <c r="AD161" s="351"/>
      <c r="AE161" s="351"/>
      <c r="AF161" s="351"/>
      <c r="AG161" s="351"/>
      <c r="AH161" s="351"/>
      <c r="AI161" s="351"/>
      <c r="AJ161" s="351"/>
      <c r="AK161" s="351"/>
      <c r="AL161" s="351"/>
      <c r="AM161" s="351"/>
      <c r="AN161" s="351"/>
      <c r="AO161" s="351"/>
      <c r="AP161" s="351"/>
      <c r="AQ161" s="351"/>
      <c r="AR161" s="351"/>
      <c r="AS161" s="351"/>
      <c r="AT161" s="351"/>
      <c r="AU161" s="351"/>
      <c r="AV161" s="351"/>
      <c r="AW161" s="351"/>
      <c r="AX161" s="351"/>
      <c r="AY161" s="351"/>
      <c r="AZ161" s="351"/>
      <c r="BA161" s="351"/>
      <c r="BB161" s="351"/>
      <c r="BC161" s="351"/>
      <c r="BD161" s="351"/>
      <c r="BE161" s="351"/>
      <c r="BF161" s="351"/>
      <c r="BG161" s="351"/>
      <c r="BH161" s="351"/>
      <c r="BI161" s="351"/>
      <c r="BJ161" s="351"/>
      <c r="BK161" s="351"/>
      <c r="BL161" s="351"/>
      <c r="BM161" s="351"/>
      <c r="BN161" s="351"/>
      <c r="BO161" s="351"/>
      <c r="BP161" s="351"/>
      <c r="BQ161" s="351"/>
      <c r="BR161" s="351"/>
      <c r="BS161" s="351"/>
      <c r="BT161" s="351"/>
      <c r="BU161" s="351"/>
      <c r="BV161" s="351"/>
      <c r="BW161" s="351"/>
      <c r="BX161" s="351"/>
      <c r="BY161" s="351"/>
      <c r="BZ161" s="351"/>
      <c r="CA161" s="351"/>
      <c r="CB161" s="351"/>
      <c r="CC161" s="351"/>
      <c r="CD161" s="351"/>
      <c r="CE161" s="351"/>
      <c r="CF161" s="351"/>
      <c r="CG161" s="351"/>
      <c r="CH161" s="351"/>
      <c r="CI161" s="351"/>
      <c r="CJ161" s="351"/>
      <c r="CK161" s="351"/>
      <c r="CL161" s="351"/>
      <c r="CM161" s="351"/>
      <c r="CN161" s="351"/>
      <c r="CO161" s="351"/>
      <c r="CP161" s="351"/>
      <c r="CQ161" s="351"/>
      <c r="CR161" s="351"/>
      <c r="CS161" s="351"/>
      <c r="CT161" s="351"/>
      <c r="CU161" s="351"/>
      <c r="CV161" s="351"/>
      <c r="CW161" s="351"/>
      <c r="CX161" s="351"/>
      <c r="CY161" s="351"/>
      <c r="CZ161" s="351"/>
      <c r="DA161" s="351"/>
      <c r="DB161" s="351"/>
      <c r="DC161" s="351"/>
      <c r="DD161" s="351"/>
      <c r="DE161" s="351"/>
    </row>
    <row r="162" spans="1:110" ht="30" customHeight="1">
      <c r="A162" s="4"/>
      <c r="E162" s="167" t="s">
        <v>1391</v>
      </c>
      <c r="F162" s="926">
        <f>F108</f>
        <v>673.36361205205924</v>
      </c>
      <c r="G162" s="1985"/>
      <c r="H162" s="271"/>
      <c r="I162" s="226"/>
      <c r="J162" s="233"/>
      <c r="K162" s="227"/>
      <c r="N162" s="351"/>
      <c r="O162" s="351"/>
      <c r="P162" s="351"/>
      <c r="Q162" s="351"/>
      <c r="R162" s="351"/>
      <c r="S162" s="351"/>
      <c r="T162" s="351"/>
      <c r="U162" s="351"/>
      <c r="V162" s="351"/>
      <c r="W162" s="351"/>
      <c r="X162" s="351"/>
      <c r="Y162" s="351"/>
      <c r="Z162" s="351"/>
      <c r="AA162" s="351"/>
      <c r="AB162" s="351"/>
      <c r="AC162" s="351"/>
      <c r="AD162" s="351"/>
      <c r="AE162" s="351"/>
      <c r="AF162" s="351"/>
      <c r="AG162" s="351"/>
      <c r="AH162" s="351"/>
      <c r="AI162" s="351"/>
      <c r="AJ162" s="351"/>
      <c r="AK162" s="351"/>
      <c r="AL162" s="351"/>
      <c r="AM162" s="351"/>
      <c r="AN162" s="351"/>
      <c r="AO162" s="351"/>
      <c r="AP162" s="351"/>
      <c r="AQ162" s="351"/>
      <c r="AR162" s="351"/>
      <c r="AS162" s="351"/>
      <c r="AT162" s="351"/>
      <c r="AU162" s="351"/>
      <c r="AV162" s="351"/>
      <c r="AW162" s="351"/>
      <c r="AX162" s="351"/>
      <c r="AY162" s="351"/>
      <c r="AZ162" s="351"/>
      <c r="BA162" s="351"/>
      <c r="BB162" s="351"/>
      <c r="BC162" s="351"/>
      <c r="BD162" s="351"/>
      <c r="BE162" s="351"/>
      <c r="BF162" s="351"/>
      <c r="BG162" s="351"/>
      <c r="BH162" s="351"/>
      <c r="BI162" s="351"/>
      <c r="BJ162" s="351"/>
      <c r="BK162" s="351"/>
      <c r="BL162" s="351"/>
      <c r="BM162" s="351"/>
      <c r="BN162" s="351"/>
      <c r="BO162" s="351"/>
      <c r="BP162" s="351"/>
      <c r="BQ162" s="351"/>
      <c r="BR162" s="351"/>
      <c r="BS162" s="351"/>
      <c r="BT162" s="351"/>
      <c r="BU162" s="351"/>
      <c r="BV162" s="351"/>
      <c r="BW162" s="351"/>
      <c r="BX162" s="351"/>
      <c r="BY162" s="351"/>
      <c r="BZ162" s="351"/>
      <c r="CA162" s="351"/>
      <c r="CB162" s="351"/>
      <c r="CC162" s="351"/>
      <c r="CD162" s="351"/>
      <c r="CE162" s="351"/>
      <c r="CF162" s="351"/>
      <c r="CG162" s="351"/>
      <c r="CH162" s="351"/>
      <c r="CI162" s="351"/>
      <c r="CJ162" s="351"/>
      <c r="CK162" s="351"/>
      <c r="CL162" s="351"/>
      <c r="CM162" s="351"/>
      <c r="CN162" s="351"/>
      <c r="CO162" s="351"/>
      <c r="CP162" s="351"/>
      <c r="CQ162" s="351"/>
      <c r="CR162" s="351"/>
      <c r="CS162" s="351"/>
      <c r="CT162" s="351"/>
      <c r="CU162" s="351"/>
      <c r="CV162" s="351"/>
      <c r="CW162" s="351"/>
      <c r="CX162" s="351"/>
      <c r="CY162" s="351"/>
      <c r="CZ162" s="351"/>
      <c r="DA162" s="351"/>
      <c r="DB162" s="351"/>
      <c r="DC162" s="351"/>
      <c r="DD162" s="351"/>
      <c r="DE162" s="351"/>
    </row>
    <row r="163" spans="1:110" ht="30" customHeight="1">
      <c r="A163" s="4"/>
      <c r="E163" s="167" t="s">
        <v>1444</v>
      </c>
      <c r="F163" s="926">
        <f>F149</f>
        <v>874</v>
      </c>
      <c r="G163" s="1985"/>
      <c r="H163" s="271"/>
      <c r="I163" s="226"/>
      <c r="J163" s="233"/>
      <c r="K163" s="227"/>
      <c r="N163" s="351"/>
      <c r="O163" s="351"/>
      <c r="P163" s="351"/>
      <c r="Q163" s="351"/>
      <c r="R163" s="351"/>
      <c r="S163" s="351"/>
      <c r="T163" s="351"/>
      <c r="U163" s="351"/>
      <c r="V163" s="351"/>
      <c r="W163" s="351"/>
      <c r="X163" s="351"/>
      <c r="Y163" s="351"/>
      <c r="Z163" s="351"/>
      <c r="AA163" s="351"/>
      <c r="AB163" s="351"/>
      <c r="AC163" s="351"/>
      <c r="AD163" s="351"/>
      <c r="AE163" s="351"/>
      <c r="AF163" s="351"/>
      <c r="AG163" s="351"/>
      <c r="AH163" s="351"/>
      <c r="AI163" s="351"/>
      <c r="AJ163" s="351"/>
      <c r="AK163" s="351"/>
      <c r="AL163" s="351"/>
      <c r="AM163" s="351"/>
      <c r="AN163" s="351"/>
      <c r="AO163" s="351"/>
      <c r="AP163" s="351"/>
      <c r="AQ163" s="351"/>
      <c r="AR163" s="351"/>
      <c r="AS163" s="351"/>
      <c r="AT163" s="351"/>
      <c r="AU163" s="351"/>
      <c r="AV163" s="351"/>
      <c r="AW163" s="351"/>
      <c r="AX163" s="351"/>
      <c r="AY163" s="351"/>
      <c r="AZ163" s="351"/>
      <c r="BA163" s="351"/>
      <c r="BB163" s="351"/>
      <c r="BC163" s="351"/>
      <c r="BD163" s="351"/>
      <c r="BE163" s="351"/>
      <c r="BF163" s="351"/>
      <c r="BG163" s="351"/>
      <c r="BH163" s="351"/>
      <c r="BI163" s="351"/>
      <c r="BJ163" s="351"/>
      <c r="BK163" s="351"/>
      <c r="BL163" s="351"/>
      <c r="BM163" s="351"/>
      <c r="BN163" s="351"/>
      <c r="BO163" s="351"/>
      <c r="BP163" s="351"/>
      <c r="BQ163" s="351"/>
      <c r="BR163" s="351"/>
      <c r="BS163" s="351"/>
      <c r="BT163" s="351"/>
      <c r="BU163" s="351"/>
      <c r="BV163" s="351"/>
      <c r="BW163" s="351"/>
      <c r="BX163" s="351"/>
      <c r="BY163" s="351"/>
      <c r="BZ163" s="351"/>
      <c r="CA163" s="351"/>
      <c r="CB163" s="351"/>
      <c r="CC163" s="351"/>
      <c r="CD163" s="351"/>
      <c r="CE163" s="351"/>
      <c r="CF163" s="351"/>
      <c r="CG163" s="351"/>
      <c r="CH163" s="351"/>
      <c r="CI163" s="351"/>
      <c r="CJ163" s="351"/>
      <c r="CK163" s="351"/>
      <c r="CL163" s="351"/>
      <c r="CM163" s="351"/>
      <c r="CN163" s="351"/>
      <c r="CO163" s="351"/>
      <c r="CP163" s="351"/>
      <c r="CQ163" s="351"/>
      <c r="CR163" s="351"/>
      <c r="CS163" s="351"/>
      <c r="CT163" s="351"/>
      <c r="CU163" s="351"/>
      <c r="CV163" s="351"/>
      <c r="CW163" s="351"/>
      <c r="CX163" s="351"/>
      <c r="CY163" s="351"/>
      <c r="CZ163" s="351"/>
      <c r="DA163" s="351"/>
      <c r="DB163" s="351"/>
      <c r="DC163" s="351"/>
      <c r="DD163" s="351"/>
      <c r="DE163" s="351"/>
    </row>
    <row r="164" spans="1:110" ht="30" customHeight="1">
      <c r="A164" s="4"/>
      <c r="E164" s="167" t="s">
        <v>1443</v>
      </c>
      <c r="F164" s="926">
        <f>F150</f>
        <v>276</v>
      </c>
      <c r="G164" s="1985"/>
      <c r="H164" s="271"/>
      <c r="I164" s="226"/>
      <c r="J164" s="233"/>
      <c r="K164" s="227"/>
      <c r="N164" s="351"/>
      <c r="O164" s="351"/>
      <c r="P164" s="351"/>
      <c r="Q164" s="351"/>
      <c r="R164" s="351"/>
      <c r="S164" s="351"/>
      <c r="T164" s="351"/>
      <c r="U164" s="351"/>
      <c r="V164" s="351"/>
      <c r="W164" s="351"/>
      <c r="X164" s="351"/>
      <c r="Y164" s="351"/>
      <c r="Z164" s="351"/>
      <c r="AA164" s="351"/>
      <c r="AB164" s="351"/>
      <c r="AC164" s="351"/>
      <c r="AD164" s="351"/>
      <c r="AE164" s="351"/>
      <c r="AF164" s="351"/>
      <c r="AG164" s="351"/>
      <c r="AH164" s="351"/>
      <c r="AI164" s="351"/>
      <c r="AJ164" s="351"/>
      <c r="AK164" s="351"/>
      <c r="AL164" s="351"/>
      <c r="AM164" s="351"/>
      <c r="AN164" s="351"/>
      <c r="AO164" s="351"/>
      <c r="AP164" s="351"/>
      <c r="AQ164" s="351"/>
      <c r="AR164" s="351"/>
      <c r="AS164" s="351"/>
      <c r="AT164" s="351"/>
      <c r="AU164" s="351"/>
      <c r="AV164" s="351"/>
      <c r="AW164" s="351"/>
      <c r="AX164" s="351"/>
      <c r="AY164" s="351"/>
      <c r="AZ164" s="351"/>
      <c r="BA164" s="351"/>
      <c r="BB164" s="351"/>
      <c r="BC164" s="351"/>
      <c r="BD164" s="351"/>
      <c r="BE164" s="351"/>
      <c r="BF164" s="351"/>
      <c r="BG164" s="351"/>
      <c r="BH164" s="351"/>
      <c r="BI164" s="351"/>
      <c r="BJ164" s="351"/>
      <c r="BK164" s="351"/>
      <c r="BL164" s="351"/>
      <c r="BM164" s="351"/>
      <c r="BN164" s="351"/>
      <c r="BO164" s="351"/>
      <c r="BP164" s="351"/>
      <c r="BQ164" s="351"/>
      <c r="BR164" s="351"/>
      <c r="BS164" s="351"/>
      <c r="BT164" s="351"/>
      <c r="BU164" s="351"/>
      <c r="BV164" s="351"/>
      <c r="BW164" s="351"/>
      <c r="BX164" s="351"/>
      <c r="BY164" s="351"/>
      <c r="BZ164" s="351"/>
      <c r="CA164" s="351"/>
      <c r="CB164" s="351"/>
      <c r="CC164" s="351"/>
      <c r="CD164" s="351"/>
      <c r="CE164" s="351"/>
      <c r="CF164" s="351"/>
      <c r="CG164" s="351"/>
      <c r="CH164" s="351"/>
      <c r="CI164" s="351"/>
      <c r="CJ164" s="351"/>
      <c r="CK164" s="351"/>
      <c r="CL164" s="351"/>
      <c r="CM164" s="351"/>
      <c r="CN164" s="351"/>
      <c r="CO164" s="351"/>
      <c r="CP164" s="351"/>
      <c r="CQ164" s="351"/>
      <c r="CR164" s="351"/>
      <c r="CS164" s="351"/>
      <c r="CT164" s="351"/>
      <c r="CU164" s="351"/>
      <c r="CV164" s="351"/>
      <c r="CW164" s="351"/>
      <c r="CX164" s="351"/>
      <c r="CY164" s="351"/>
      <c r="CZ164" s="351"/>
      <c r="DA164" s="351"/>
      <c r="DB164" s="351"/>
      <c r="DC164" s="351"/>
      <c r="DD164" s="351"/>
      <c r="DE164" s="351"/>
    </row>
    <row r="165" spans="1:110" ht="30" customHeight="1">
      <c r="A165" s="4"/>
      <c r="E165" s="167" t="s">
        <v>1154</v>
      </c>
      <c r="F165" s="926">
        <f>F151</f>
        <v>50</v>
      </c>
      <c r="G165" s="1985"/>
      <c r="H165" s="271"/>
      <c r="I165" s="226"/>
      <c r="J165" s="233"/>
      <c r="K165" s="227"/>
      <c r="N165" s="351"/>
      <c r="O165" s="351"/>
      <c r="P165" s="351"/>
      <c r="Q165" s="351"/>
      <c r="R165" s="351"/>
      <c r="S165" s="351"/>
      <c r="T165" s="351"/>
      <c r="U165" s="351"/>
      <c r="V165" s="351"/>
      <c r="W165" s="351"/>
      <c r="X165" s="351"/>
      <c r="Y165" s="351"/>
      <c r="Z165" s="351"/>
      <c r="AA165" s="351"/>
      <c r="AB165" s="351"/>
      <c r="AC165" s="351"/>
      <c r="AD165" s="351"/>
      <c r="AE165" s="351"/>
      <c r="AF165" s="351"/>
      <c r="AG165" s="351"/>
      <c r="AH165" s="351"/>
      <c r="AI165" s="351"/>
      <c r="AJ165" s="351"/>
      <c r="AK165" s="351"/>
      <c r="AL165" s="351"/>
      <c r="AM165" s="351"/>
      <c r="AN165" s="351"/>
      <c r="AO165" s="351"/>
      <c r="AP165" s="351"/>
      <c r="AQ165" s="351"/>
      <c r="AR165" s="351"/>
      <c r="AS165" s="351"/>
      <c r="AT165" s="351"/>
      <c r="AU165" s="351"/>
      <c r="AV165" s="351"/>
      <c r="AW165" s="351"/>
      <c r="AX165" s="351"/>
      <c r="AY165" s="351"/>
      <c r="AZ165" s="351"/>
      <c r="BA165" s="351"/>
      <c r="BB165" s="351"/>
      <c r="BC165" s="351"/>
      <c r="BD165" s="351"/>
      <c r="BE165" s="351"/>
      <c r="BF165" s="351"/>
      <c r="BG165" s="351"/>
      <c r="BH165" s="351"/>
      <c r="BI165" s="351"/>
      <c r="BJ165" s="351"/>
      <c r="BK165" s="351"/>
      <c r="BL165" s="351"/>
      <c r="BM165" s="351"/>
      <c r="BN165" s="351"/>
      <c r="BO165" s="351"/>
      <c r="BP165" s="351"/>
      <c r="BQ165" s="351"/>
      <c r="BR165" s="351"/>
      <c r="BS165" s="351"/>
      <c r="BT165" s="351"/>
      <c r="BU165" s="351"/>
      <c r="BV165" s="351"/>
      <c r="BW165" s="351"/>
      <c r="BX165" s="351"/>
      <c r="BY165" s="351"/>
      <c r="BZ165" s="351"/>
      <c r="CA165" s="351"/>
      <c r="CB165" s="351"/>
      <c r="CC165" s="351"/>
      <c r="CD165" s="351"/>
      <c r="CE165" s="351"/>
      <c r="CF165" s="351"/>
      <c r="CG165" s="351"/>
      <c r="CH165" s="351"/>
      <c r="CI165" s="351"/>
      <c r="CJ165" s="351"/>
      <c r="CK165" s="351"/>
      <c r="CL165" s="351"/>
      <c r="CM165" s="351"/>
      <c r="CN165" s="351"/>
      <c r="CO165" s="351"/>
      <c r="CP165" s="351"/>
      <c r="CQ165" s="351"/>
      <c r="CR165" s="351"/>
      <c r="CS165" s="351"/>
      <c r="CT165" s="351"/>
      <c r="CU165" s="351"/>
      <c r="CV165" s="351"/>
      <c r="CW165" s="351"/>
      <c r="CX165" s="351"/>
      <c r="CY165" s="351"/>
      <c r="CZ165" s="351"/>
      <c r="DA165" s="351"/>
      <c r="DB165" s="351"/>
      <c r="DC165" s="351"/>
      <c r="DD165" s="351"/>
      <c r="DE165" s="351"/>
    </row>
    <row r="166" spans="1:110" ht="30" customHeight="1" thickBot="1">
      <c r="A166" s="4"/>
      <c r="E166" s="446" t="s">
        <v>1446</v>
      </c>
      <c r="F166" s="869">
        <f>F152</f>
        <v>66</v>
      </c>
      <c r="G166" s="1985"/>
      <c r="H166" s="271"/>
      <c r="I166" s="226"/>
      <c r="J166" s="233"/>
      <c r="K166" s="227"/>
      <c r="N166" s="351"/>
      <c r="O166" s="351"/>
      <c r="P166" s="351"/>
      <c r="Q166" s="351"/>
      <c r="R166" s="351"/>
      <c r="S166" s="351"/>
      <c r="T166" s="351"/>
      <c r="U166" s="351"/>
      <c r="V166" s="351"/>
      <c r="W166" s="351"/>
      <c r="X166" s="351"/>
      <c r="Y166" s="351"/>
      <c r="Z166" s="351"/>
      <c r="AA166" s="351"/>
      <c r="AB166" s="351"/>
      <c r="AC166" s="351"/>
      <c r="AD166" s="351"/>
      <c r="AE166" s="351"/>
      <c r="AF166" s="351"/>
      <c r="AG166" s="351"/>
      <c r="AH166" s="351"/>
      <c r="AI166" s="351"/>
      <c r="AJ166" s="351"/>
      <c r="AK166" s="351"/>
      <c r="AL166" s="351"/>
      <c r="AM166" s="351"/>
      <c r="AN166" s="351"/>
      <c r="AO166" s="351"/>
      <c r="AP166" s="351"/>
      <c r="AQ166" s="351"/>
      <c r="AR166" s="351"/>
      <c r="AS166" s="351"/>
      <c r="AT166" s="351"/>
      <c r="AU166" s="351"/>
      <c r="AV166" s="351"/>
      <c r="AW166" s="351"/>
      <c r="AX166" s="351"/>
      <c r="AY166" s="351"/>
      <c r="AZ166" s="351"/>
      <c r="BA166" s="351"/>
      <c r="BB166" s="351"/>
      <c r="BC166" s="351"/>
      <c r="BD166" s="351"/>
      <c r="BE166" s="351"/>
      <c r="BF166" s="351"/>
      <c r="BG166" s="351"/>
      <c r="BH166" s="351"/>
      <c r="BI166" s="351"/>
      <c r="BJ166" s="351"/>
      <c r="BK166" s="351"/>
      <c r="BL166" s="351"/>
      <c r="BM166" s="351"/>
      <c r="BN166" s="351"/>
      <c r="BO166" s="351"/>
      <c r="BP166" s="351"/>
      <c r="BQ166" s="351"/>
      <c r="BR166" s="351"/>
      <c r="BS166" s="351"/>
      <c r="BT166" s="351"/>
      <c r="BU166" s="351"/>
      <c r="BV166" s="351"/>
      <c r="BW166" s="351"/>
      <c r="BX166" s="351"/>
      <c r="BY166" s="351"/>
      <c r="BZ166" s="351"/>
      <c r="CA166" s="351"/>
      <c r="CB166" s="351"/>
      <c r="CC166" s="351"/>
      <c r="CD166" s="351"/>
      <c r="CE166" s="351"/>
      <c r="CF166" s="351"/>
      <c r="CG166" s="351"/>
      <c r="CH166" s="351"/>
      <c r="CI166" s="351"/>
      <c r="CJ166" s="351"/>
      <c r="CK166" s="351"/>
      <c r="CL166" s="351"/>
      <c r="CM166" s="351"/>
      <c r="CN166" s="351"/>
      <c r="CO166" s="351"/>
      <c r="CP166" s="351"/>
      <c r="CQ166" s="351"/>
      <c r="CR166" s="351"/>
      <c r="CS166" s="351"/>
      <c r="CT166" s="351"/>
      <c r="CU166" s="351"/>
      <c r="CV166" s="351"/>
      <c r="CW166" s="351"/>
      <c r="CX166" s="351"/>
      <c r="CY166" s="351"/>
      <c r="CZ166" s="351"/>
      <c r="DA166" s="351"/>
      <c r="DB166" s="351"/>
      <c r="DC166" s="351"/>
      <c r="DD166" s="351"/>
      <c r="DE166" s="351"/>
    </row>
    <row r="167" spans="1:110" ht="30" customHeight="1">
      <c r="A167" s="4"/>
      <c r="F167" s="553">
        <f>F159-(F161+F162+F163+F164+F165+F166)</f>
        <v>183473.95974121845</v>
      </c>
      <c r="G167" s="1985"/>
      <c r="H167" s="271"/>
      <c r="I167" s="226"/>
      <c r="J167" s="233"/>
      <c r="K167" s="227"/>
      <c r="N167" s="351"/>
      <c r="O167" s="351"/>
      <c r="P167" s="351"/>
      <c r="Q167" s="351"/>
      <c r="R167" s="351"/>
      <c r="S167" s="351"/>
      <c r="T167" s="351"/>
      <c r="U167" s="351"/>
      <c r="V167" s="351"/>
      <c r="W167" s="351"/>
      <c r="X167" s="351"/>
      <c r="Y167" s="351"/>
      <c r="Z167" s="351"/>
      <c r="AA167" s="351"/>
      <c r="AB167" s="351"/>
      <c r="AC167" s="351"/>
      <c r="AD167" s="351"/>
      <c r="AE167" s="351"/>
      <c r="AF167" s="351"/>
      <c r="AG167" s="351"/>
      <c r="AH167" s="351"/>
      <c r="AI167" s="351"/>
      <c r="AJ167" s="351"/>
      <c r="AK167" s="351"/>
      <c r="AL167" s="351"/>
      <c r="AM167" s="351"/>
      <c r="AN167" s="351"/>
      <c r="AO167" s="351"/>
      <c r="AP167" s="351"/>
      <c r="AQ167" s="351"/>
      <c r="AR167" s="351"/>
      <c r="AS167" s="351"/>
      <c r="AT167" s="351"/>
      <c r="AU167" s="351"/>
      <c r="AV167" s="351"/>
      <c r="AW167" s="351"/>
      <c r="AX167" s="351"/>
      <c r="AY167" s="351"/>
      <c r="AZ167" s="351"/>
      <c r="BA167" s="351"/>
      <c r="BB167" s="351"/>
      <c r="BC167" s="351"/>
      <c r="BD167" s="351"/>
      <c r="BE167" s="351"/>
      <c r="BF167" s="351"/>
      <c r="BG167" s="351"/>
      <c r="BH167" s="351"/>
      <c r="BI167" s="351"/>
      <c r="BJ167" s="351"/>
      <c r="BK167" s="351"/>
      <c r="BL167" s="351"/>
      <c r="BM167" s="351"/>
      <c r="BN167" s="351"/>
      <c r="BO167" s="351"/>
      <c r="BP167" s="351"/>
      <c r="BQ167" s="351"/>
      <c r="BR167" s="351"/>
      <c r="BS167" s="351"/>
      <c r="BT167" s="351"/>
      <c r="BU167" s="351"/>
      <c r="BV167" s="351"/>
      <c r="BW167" s="351"/>
      <c r="BX167" s="351"/>
      <c r="BY167" s="351"/>
      <c r="BZ167" s="351"/>
      <c r="CA167" s="351"/>
      <c r="CB167" s="351"/>
      <c r="CC167" s="351"/>
      <c r="CD167" s="351"/>
      <c r="CE167" s="351"/>
      <c r="CF167" s="351"/>
      <c r="CG167" s="351"/>
      <c r="CH167" s="351"/>
      <c r="CI167" s="351"/>
      <c r="CJ167" s="351"/>
      <c r="CK167" s="351"/>
      <c r="CL167" s="351"/>
      <c r="CM167" s="351"/>
      <c r="CN167" s="351"/>
      <c r="CO167" s="351"/>
      <c r="CP167" s="351"/>
      <c r="CQ167" s="351"/>
      <c r="CR167" s="351"/>
      <c r="CS167" s="351"/>
      <c r="CT167" s="351"/>
      <c r="CU167" s="351"/>
      <c r="CV167" s="351"/>
      <c r="CW167" s="351"/>
      <c r="CX167" s="351"/>
      <c r="CY167" s="351"/>
      <c r="CZ167" s="351"/>
      <c r="DA167" s="351"/>
      <c r="DB167" s="351"/>
      <c r="DC167" s="351"/>
      <c r="DD167" s="351"/>
      <c r="DE167" s="351"/>
    </row>
    <row r="168" spans="1:110" ht="30" customHeight="1">
      <c r="A168" s="4"/>
      <c r="F168" s="233"/>
      <c r="G168" s="1985"/>
      <c r="H168" s="271"/>
      <c r="I168" s="226"/>
      <c r="J168" s="233"/>
      <c r="K168" s="227"/>
      <c r="N168" s="351"/>
      <c r="O168" s="351"/>
      <c r="P168" s="351"/>
      <c r="Q168" s="351"/>
      <c r="R168" s="351"/>
      <c r="S168" s="351"/>
      <c r="T168" s="351"/>
      <c r="U168" s="351"/>
      <c r="V168" s="351"/>
      <c r="W168" s="351"/>
      <c r="X168" s="351"/>
      <c r="Y168" s="351"/>
      <c r="Z168" s="351"/>
      <c r="AA168" s="351"/>
      <c r="AB168" s="351"/>
      <c r="AC168" s="351"/>
      <c r="AD168" s="351"/>
      <c r="AE168" s="351"/>
      <c r="AF168" s="351"/>
      <c r="AG168" s="351"/>
      <c r="AH168" s="351"/>
      <c r="AI168" s="351"/>
      <c r="AJ168" s="351"/>
      <c r="AK168" s="351"/>
      <c r="AL168" s="351"/>
      <c r="AM168" s="351"/>
      <c r="AN168" s="351"/>
      <c r="AO168" s="351"/>
      <c r="AP168" s="351"/>
      <c r="AQ168" s="351"/>
      <c r="AR168" s="351"/>
      <c r="AS168" s="351"/>
      <c r="AT168" s="351"/>
      <c r="AU168" s="351"/>
      <c r="AV168" s="351"/>
      <c r="AW168" s="351"/>
      <c r="AX168" s="351"/>
      <c r="AY168" s="351"/>
      <c r="AZ168" s="351"/>
      <c r="BA168" s="351"/>
      <c r="BB168" s="351"/>
      <c r="BC168" s="351"/>
      <c r="BD168" s="351"/>
      <c r="BE168" s="351"/>
      <c r="BF168" s="351"/>
      <c r="BG168" s="351"/>
      <c r="BH168" s="351"/>
      <c r="BI168" s="351"/>
      <c r="BJ168" s="351"/>
      <c r="BK168" s="351"/>
      <c r="BL168" s="351"/>
      <c r="BM168" s="351"/>
      <c r="BN168" s="351"/>
      <c r="BO168" s="351"/>
      <c r="BP168" s="351"/>
      <c r="BQ168" s="351"/>
      <c r="BR168" s="351"/>
      <c r="BS168" s="351"/>
      <c r="BT168" s="351"/>
      <c r="BU168" s="351"/>
      <c r="BV168" s="351"/>
      <c r="BW168" s="351"/>
      <c r="BX168" s="351"/>
      <c r="BY168" s="351"/>
      <c r="BZ168" s="351"/>
      <c r="CA168" s="351"/>
      <c r="CB168" s="351"/>
      <c r="CC168" s="351"/>
      <c r="CD168" s="351"/>
      <c r="CE168" s="351"/>
      <c r="CF168" s="351"/>
      <c r="CG168" s="351"/>
      <c r="CH168" s="351"/>
      <c r="CI168" s="351"/>
      <c r="CJ168" s="351"/>
      <c r="CK168" s="351"/>
      <c r="CL168" s="351"/>
      <c r="CM168" s="351"/>
      <c r="CN168" s="351"/>
      <c r="CO168" s="351"/>
      <c r="CP168" s="351"/>
      <c r="CQ168" s="351"/>
      <c r="CR168" s="351"/>
      <c r="CS168" s="351"/>
      <c r="CT168" s="351"/>
      <c r="CU168" s="351"/>
      <c r="CV168" s="351"/>
      <c r="CW168" s="351"/>
      <c r="CX168" s="351"/>
      <c r="CY168" s="351"/>
      <c r="CZ168" s="351"/>
      <c r="DA168" s="351"/>
      <c r="DB168" s="351"/>
      <c r="DC168" s="351"/>
      <c r="DD168" s="351"/>
      <c r="DE168" s="351"/>
    </row>
    <row r="169" spans="1:110" ht="30" customHeight="1">
      <c r="A169" s="4"/>
      <c r="F169" s="233"/>
      <c r="G169" s="1985"/>
      <c r="H169" s="271"/>
      <c r="I169" s="226"/>
      <c r="J169" s="233"/>
      <c r="K169" s="227"/>
      <c r="N169" s="351"/>
      <c r="O169" s="351"/>
      <c r="P169" s="351"/>
      <c r="Q169" s="351"/>
      <c r="R169" s="351"/>
      <c r="S169" s="351"/>
      <c r="T169" s="351"/>
      <c r="U169" s="351"/>
      <c r="V169" s="351"/>
      <c r="W169" s="351"/>
      <c r="X169" s="351"/>
      <c r="Y169" s="351"/>
      <c r="Z169" s="351"/>
      <c r="AA169" s="351"/>
      <c r="AB169" s="351"/>
      <c r="AC169" s="351"/>
      <c r="AD169" s="351"/>
      <c r="AE169" s="351"/>
      <c r="AF169" s="351"/>
      <c r="AG169" s="351"/>
      <c r="AH169" s="351"/>
      <c r="AI169" s="351"/>
      <c r="AJ169" s="351"/>
      <c r="AK169" s="351"/>
      <c r="AL169" s="351"/>
      <c r="AM169" s="351"/>
      <c r="AN169" s="351"/>
      <c r="AO169" s="351"/>
      <c r="AP169" s="351"/>
      <c r="AQ169" s="351"/>
      <c r="AR169" s="351"/>
      <c r="AS169" s="351"/>
      <c r="AT169" s="351"/>
      <c r="AU169" s="351"/>
      <c r="AV169" s="351"/>
      <c r="AW169" s="351"/>
      <c r="AX169" s="351"/>
      <c r="AY169" s="351"/>
      <c r="AZ169" s="351"/>
      <c r="BA169" s="351"/>
      <c r="BB169" s="351"/>
      <c r="BC169" s="351"/>
      <c r="BD169" s="351"/>
      <c r="BE169" s="351"/>
      <c r="BF169" s="351"/>
      <c r="BG169" s="351"/>
      <c r="BH169" s="351"/>
      <c r="BI169" s="351"/>
      <c r="BJ169" s="351"/>
      <c r="BK169" s="351"/>
      <c r="BL169" s="351"/>
      <c r="BM169" s="351"/>
      <c r="BN169" s="351"/>
      <c r="BO169" s="351"/>
      <c r="BP169" s="351"/>
      <c r="BQ169" s="351"/>
      <c r="BR169" s="351"/>
      <c r="BS169" s="351"/>
      <c r="BT169" s="351"/>
      <c r="BU169" s="351"/>
      <c r="BV169" s="351"/>
      <c r="BW169" s="351"/>
      <c r="BX169" s="351"/>
      <c r="BY169" s="351"/>
      <c r="BZ169" s="351"/>
      <c r="CA169" s="351"/>
      <c r="CB169" s="351"/>
      <c r="CC169" s="351"/>
      <c r="CD169" s="351"/>
      <c r="CE169" s="351"/>
      <c r="CF169" s="351"/>
      <c r="CG169" s="351"/>
      <c r="CH169" s="351"/>
      <c r="CI169" s="351"/>
      <c r="CJ169" s="351"/>
      <c r="CK169" s="351"/>
      <c r="CL169" s="351"/>
      <c r="CM169" s="351"/>
      <c r="CN169" s="351"/>
      <c r="CO169" s="351"/>
      <c r="CP169" s="351"/>
      <c r="CQ169" s="351"/>
      <c r="CR169" s="351"/>
      <c r="CS169" s="351"/>
      <c r="CT169" s="351"/>
      <c r="CU169" s="351"/>
      <c r="CV169" s="351"/>
      <c r="CW169" s="351"/>
      <c r="CX169" s="351"/>
      <c r="CY169" s="351"/>
      <c r="CZ169" s="351"/>
      <c r="DA169" s="351"/>
      <c r="DB169" s="351"/>
      <c r="DC169" s="351"/>
      <c r="DD169" s="351"/>
      <c r="DE169" s="351"/>
    </row>
    <row r="170" spans="1:110" ht="30" customHeight="1">
      <c r="A170" s="4"/>
      <c r="F170" s="233"/>
      <c r="G170" s="1985"/>
      <c r="H170" s="271"/>
      <c r="I170" s="226"/>
      <c r="J170" s="233"/>
      <c r="K170" s="227"/>
      <c r="N170" s="351"/>
      <c r="O170" s="351"/>
      <c r="P170" s="351"/>
      <c r="Q170" s="351"/>
      <c r="R170" s="351"/>
      <c r="S170" s="351"/>
      <c r="T170" s="351"/>
      <c r="U170" s="351"/>
      <c r="V170" s="351"/>
      <c r="W170" s="351"/>
      <c r="X170" s="351"/>
      <c r="Y170" s="351"/>
      <c r="Z170" s="351"/>
      <c r="AA170" s="351"/>
      <c r="AB170" s="351"/>
      <c r="AC170" s="351"/>
      <c r="AD170" s="351"/>
      <c r="AE170" s="351"/>
      <c r="AF170" s="351"/>
      <c r="AG170" s="351"/>
      <c r="AH170" s="351"/>
      <c r="AI170" s="351"/>
      <c r="AJ170" s="351"/>
      <c r="AK170" s="351"/>
      <c r="AL170" s="351"/>
      <c r="AM170" s="351"/>
      <c r="AN170" s="351"/>
      <c r="AO170" s="351"/>
      <c r="AP170" s="351"/>
      <c r="AQ170" s="351"/>
      <c r="AR170" s="351"/>
      <c r="AS170" s="351"/>
      <c r="AT170" s="351"/>
      <c r="AU170" s="351"/>
      <c r="AV170" s="351"/>
      <c r="AW170" s="351"/>
      <c r="AX170" s="351"/>
      <c r="AY170" s="351"/>
      <c r="AZ170" s="351"/>
      <c r="BA170" s="351"/>
      <c r="BB170" s="351"/>
      <c r="BC170" s="351"/>
      <c r="BD170" s="351"/>
      <c r="BE170" s="351"/>
      <c r="BF170" s="351"/>
      <c r="BG170" s="351"/>
      <c r="BH170" s="351"/>
      <c r="BI170" s="351"/>
      <c r="BJ170" s="351"/>
      <c r="BK170" s="351"/>
      <c r="BL170" s="351"/>
      <c r="BM170" s="351"/>
      <c r="BN170" s="351"/>
      <c r="BO170" s="351"/>
      <c r="BP170" s="351"/>
      <c r="BQ170" s="351"/>
      <c r="BR170" s="351"/>
      <c r="BS170" s="351"/>
      <c r="BT170" s="351"/>
      <c r="BU170" s="351"/>
      <c r="BV170" s="351"/>
      <c r="BW170" s="351"/>
      <c r="BX170" s="351"/>
      <c r="BY170" s="351"/>
      <c r="BZ170" s="351"/>
      <c r="CA170" s="351"/>
      <c r="CB170" s="351"/>
      <c r="CC170" s="351"/>
      <c r="CD170" s="351"/>
      <c r="CE170" s="351"/>
      <c r="CF170" s="351"/>
      <c r="CG170" s="351"/>
      <c r="CH170" s="351"/>
      <c r="CI170" s="351"/>
      <c r="CJ170" s="351"/>
      <c r="CK170" s="351"/>
      <c r="CL170" s="351"/>
      <c r="CM170" s="351"/>
      <c r="CN170" s="351"/>
      <c r="CO170" s="351"/>
      <c r="CP170" s="351"/>
      <c r="CQ170" s="351"/>
      <c r="CR170" s="351"/>
      <c r="CS170" s="351"/>
      <c r="CT170" s="351"/>
      <c r="CU170" s="351"/>
      <c r="CV170" s="351"/>
      <c r="CW170" s="351"/>
      <c r="CX170" s="351"/>
      <c r="CY170" s="351"/>
      <c r="CZ170" s="351"/>
      <c r="DA170" s="351"/>
      <c r="DB170" s="351"/>
      <c r="DC170" s="351"/>
      <c r="DD170" s="351"/>
      <c r="DE170" s="351"/>
    </row>
    <row r="171" spans="1:110" ht="30" customHeight="1">
      <c r="A171" s="4"/>
      <c r="F171" s="233"/>
      <c r="G171" s="1985"/>
      <c r="H171" s="271"/>
      <c r="I171" s="226"/>
      <c r="J171" s="233"/>
      <c r="K171" s="227"/>
      <c r="N171" s="351"/>
      <c r="O171" s="351"/>
      <c r="P171" s="351"/>
      <c r="Q171" s="351"/>
      <c r="R171" s="351"/>
      <c r="S171" s="351"/>
      <c r="T171" s="351"/>
      <c r="U171" s="351"/>
      <c r="V171" s="351"/>
      <c r="W171" s="351"/>
      <c r="X171" s="351"/>
      <c r="Y171" s="351"/>
      <c r="Z171" s="351"/>
      <c r="AA171" s="351"/>
      <c r="AB171" s="351"/>
      <c r="AC171" s="351"/>
      <c r="AD171" s="351"/>
      <c r="AE171" s="351"/>
      <c r="AF171" s="351"/>
      <c r="AG171" s="351"/>
      <c r="AH171" s="351"/>
      <c r="AI171" s="351"/>
      <c r="AJ171" s="351"/>
      <c r="AK171" s="351"/>
      <c r="AL171" s="351"/>
      <c r="AM171" s="351"/>
      <c r="AN171" s="351"/>
      <c r="AO171" s="351"/>
      <c r="AP171" s="351"/>
      <c r="AQ171" s="351"/>
      <c r="AR171" s="351"/>
      <c r="AS171" s="351"/>
      <c r="AT171" s="351"/>
      <c r="AU171" s="351"/>
      <c r="AV171" s="351"/>
      <c r="AW171" s="351"/>
      <c r="AX171" s="351"/>
      <c r="AY171" s="351"/>
      <c r="AZ171" s="351"/>
      <c r="BA171" s="351"/>
      <c r="BB171" s="351"/>
      <c r="BC171" s="351"/>
      <c r="BD171" s="351"/>
      <c r="BE171" s="351"/>
      <c r="BF171" s="351"/>
      <c r="BG171" s="351"/>
      <c r="BH171" s="351"/>
      <c r="BI171" s="351"/>
      <c r="BJ171" s="351"/>
      <c r="BK171" s="351"/>
      <c r="BL171" s="351"/>
      <c r="BM171" s="351"/>
      <c r="BN171" s="351"/>
      <c r="BO171" s="351"/>
      <c r="BP171" s="351"/>
      <c r="BQ171" s="351"/>
      <c r="BR171" s="351"/>
      <c r="BS171" s="351"/>
      <c r="BT171" s="351"/>
      <c r="BU171" s="351"/>
      <c r="BV171" s="351"/>
      <c r="BW171" s="351"/>
      <c r="BX171" s="351"/>
      <c r="BY171" s="351"/>
      <c r="BZ171" s="351"/>
      <c r="CA171" s="351"/>
      <c r="CB171" s="351"/>
      <c r="CC171" s="351"/>
      <c r="CD171" s="351"/>
      <c r="CE171" s="351"/>
      <c r="CF171" s="351"/>
      <c r="CG171" s="351"/>
      <c r="CH171" s="351"/>
      <c r="CI171" s="351"/>
      <c r="CJ171" s="351"/>
      <c r="CK171" s="351"/>
      <c r="CL171" s="351"/>
      <c r="CM171" s="351"/>
      <c r="CN171" s="351"/>
      <c r="CO171" s="351"/>
      <c r="CP171" s="351"/>
      <c r="CQ171" s="351"/>
      <c r="CR171" s="351"/>
      <c r="CS171" s="351"/>
      <c r="CT171" s="351"/>
      <c r="CU171" s="351"/>
      <c r="CV171" s="351"/>
      <c r="CW171" s="351"/>
      <c r="CX171" s="351"/>
      <c r="CY171" s="351"/>
      <c r="CZ171" s="351"/>
      <c r="DA171" s="351"/>
      <c r="DB171" s="351"/>
      <c r="DC171" s="351"/>
      <c r="DD171" s="351"/>
      <c r="DE171" s="351"/>
    </row>
    <row r="172" spans="1:110" ht="30" customHeight="1">
      <c r="A172" s="173" t="s">
        <v>1134</v>
      </c>
      <c r="F172" s="233"/>
      <c r="G172" s="1985"/>
      <c r="H172" s="271"/>
      <c r="I172" s="226"/>
      <c r="J172" s="233"/>
      <c r="K172" s="227"/>
      <c r="N172" s="351"/>
      <c r="O172" s="351"/>
      <c r="P172" s="351"/>
      <c r="Q172" s="351"/>
      <c r="R172" s="351"/>
      <c r="S172" s="351"/>
      <c r="T172" s="351"/>
      <c r="U172" s="351"/>
      <c r="V172" s="351"/>
      <c r="W172" s="351"/>
      <c r="X172" s="351"/>
      <c r="Y172" s="351"/>
      <c r="Z172" s="351"/>
      <c r="AA172" s="351"/>
      <c r="AB172" s="351"/>
      <c r="AC172" s="351"/>
      <c r="AD172" s="351"/>
      <c r="AE172" s="351"/>
      <c r="AF172" s="351"/>
      <c r="AG172" s="351"/>
      <c r="AH172" s="351"/>
      <c r="AI172" s="351"/>
      <c r="AJ172" s="351"/>
      <c r="AK172" s="351"/>
      <c r="AL172" s="351"/>
      <c r="AM172" s="351"/>
      <c r="AN172" s="351"/>
      <c r="AO172" s="351"/>
      <c r="AP172" s="351"/>
      <c r="AQ172" s="351"/>
      <c r="AR172" s="351"/>
      <c r="AS172" s="351"/>
      <c r="AT172" s="351"/>
      <c r="AU172" s="351"/>
      <c r="AV172" s="351"/>
      <c r="AW172" s="351"/>
      <c r="AX172" s="351"/>
      <c r="AY172" s="351"/>
      <c r="AZ172" s="351"/>
      <c r="BA172" s="351"/>
      <c r="BB172" s="351"/>
      <c r="BC172" s="351"/>
      <c r="BD172" s="351"/>
      <c r="BE172" s="351"/>
      <c r="BF172" s="351"/>
      <c r="BG172" s="351"/>
      <c r="BH172" s="351"/>
      <c r="BI172" s="351"/>
      <c r="BJ172" s="351"/>
      <c r="BK172" s="351"/>
      <c r="BL172" s="351"/>
      <c r="BM172" s="351"/>
      <c r="BN172" s="351"/>
      <c r="BO172" s="351"/>
      <c r="BP172" s="351"/>
      <c r="BQ172" s="351"/>
      <c r="BR172" s="351"/>
      <c r="BS172" s="351"/>
      <c r="BT172" s="351"/>
      <c r="BU172" s="351"/>
      <c r="BV172" s="351"/>
      <c r="BW172" s="351"/>
      <c r="BX172" s="351"/>
      <c r="BY172" s="351"/>
      <c r="BZ172" s="351"/>
      <c r="CA172" s="351"/>
      <c r="CB172" s="351"/>
      <c r="CC172" s="351"/>
      <c r="CD172" s="351"/>
      <c r="CE172" s="351"/>
      <c r="CF172" s="351"/>
      <c r="CG172" s="351"/>
      <c r="CH172" s="351"/>
      <c r="CI172" s="351"/>
      <c r="CJ172" s="351"/>
      <c r="CK172" s="351"/>
      <c r="CL172" s="351"/>
      <c r="CM172" s="351"/>
      <c r="CN172" s="351"/>
      <c r="CO172" s="351"/>
      <c r="CP172" s="351"/>
      <c r="CQ172" s="351"/>
      <c r="CR172" s="351"/>
      <c r="CS172" s="351"/>
      <c r="CT172" s="351"/>
      <c r="CU172" s="351"/>
      <c r="CV172" s="351"/>
      <c r="CW172" s="351"/>
      <c r="CX172" s="351"/>
      <c r="CY172" s="351"/>
      <c r="CZ172" s="351"/>
      <c r="DA172" s="351"/>
      <c r="DB172" s="351"/>
      <c r="DC172" s="351"/>
      <c r="DD172" s="351"/>
      <c r="DE172" s="351"/>
    </row>
    <row r="173" spans="1:110" ht="30" customHeight="1">
      <c r="A173" s="1514" t="s">
        <v>640</v>
      </c>
      <c r="B173" s="1514" t="s">
        <v>203</v>
      </c>
      <c r="C173" s="1514" t="s">
        <v>382</v>
      </c>
      <c r="D173" s="1514" t="s">
        <v>260</v>
      </c>
      <c r="E173" s="1514" t="s">
        <v>250</v>
      </c>
      <c r="F173" s="541" t="s">
        <v>540</v>
      </c>
      <c r="G173" s="541" t="s">
        <v>2276</v>
      </c>
      <c r="H173" s="2998" t="s">
        <v>170</v>
      </c>
      <c r="I173" s="226"/>
      <c r="J173" s="233"/>
      <c r="K173" s="227"/>
      <c r="M173" s="234" t="s">
        <v>2308</v>
      </c>
      <c r="N173" s="352" t="s">
        <v>383</v>
      </c>
      <c r="O173" s="352" t="s">
        <v>411</v>
      </c>
      <c r="P173" s="352" t="s">
        <v>370</v>
      </c>
      <c r="Q173" s="352" t="s">
        <v>355</v>
      </c>
      <c r="R173" s="352" t="s">
        <v>372</v>
      </c>
      <c r="S173" s="352" t="s">
        <v>369</v>
      </c>
      <c r="T173" s="352" t="s">
        <v>377</v>
      </c>
      <c r="U173" s="352" t="s">
        <v>364</v>
      </c>
      <c r="V173" s="352" t="s">
        <v>365</v>
      </c>
      <c r="W173" s="352" t="s">
        <v>367</v>
      </c>
      <c r="X173" s="352" t="s">
        <v>368</v>
      </c>
      <c r="Y173" s="352" t="s">
        <v>373</v>
      </c>
      <c r="Z173" s="352" t="s">
        <v>1176</v>
      </c>
      <c r="AA173" s="352" t="s">
        <v>411</v>
      </c>
      <c r="AB173" s="352" t="s">
        <v>370</v>
      </c>
      <c r="AC173" s="352" t="s">
        <v>355</v>
      </c>
      <c r="AD173" s="352" t="s">
        <v>372</v>
      </c>
      <c r="AE173" s="352" t="s">
        <v>1275</v>
      </c>
      <c r="AF173" s="352" t="s">
        <v>1297</v>
      </c>
      <c r="AG173" s="352" t="s">
        <v>1335</v>
      </c>
      <c r="AH173" s="352" t="s">
        <v>1345</v>
      </c>
      <c r="AI173" s="352" t="s">
        <v>367</v>
      </c>
      <c r="AJ173" s="352" t="s">
        <v>1376</v>
      </c>
      <c r="AK173" s="352" t="s">
        <v>1378</v>
      </c>
      <c r="AL173" s="770" t="s">
        <v>1387</v>
      </c>
      <c r="AM173" s="770" t="s">
        <v>1405</v>
      </c>
      <c r="AN173" s="770" t="s">
        <v>1450</v>
      </c>
      <c r="AO173" s="770" t="s">
        <v>1466</v>
      </c>
      <c r="AP173" s="770" t="s">
        <v>1467</v>
      </c>
      <c r="AQ173" s="770" t="s">
        <v>1472</v>
      </c>
      <c r="AR173" s="770" t="s">
        <v>1568</v>
      </c>
      <c r="AS173" s="770" t="s">
        <v>1589</v>
      </c>
      <c r="AT173" s="770" t="s">
        <v>1609</v>
      </c>
      <c r="AU173" s="770" t="s">
        <v>1655</v>
      </c>
      <c r="AV173" s="770" t="s">
        <v>1689</v>
      </c>
      <c r="AW173" s="770" t="s">
        <v>1748</v>
      </c>
      <c r="AX173" s="770" t="s">
        <v>1802</v>
      </c>
      <c r="AY173" s="770" t="s">
        <v>1803</v>
      </c>
      <c r="AZ173" s="770" t="s">
        <v>1836</v>
      </c>
      <c r="BA173" s="770" t="s">
        <v>1843</v>
      </c>
      <c r="BB173" s="352" t="s">
        <v>1852</v>
      </c>
      <c r="BC173" s="352" t="s">
        <v>1960</v>
      </c>
      <c r="BD173" s="352" t="s">
        <v>1988</v>
      </c>
      <c r="BE173" s="352" t="s">
        <v>2029</v>
      </c>
      <c r="BF173" s="352" t="s">
        <v>2093</v>
      </c>
      <c r="BG173" s="352" t="s">
        <v>2112</v>
      </c>
      <c r="BH173" s="352" t="s">
        <v>2128</v>
      </c>
      <c r="BI173" s="352" t="s">
        <v>2159</v>
      </c>
      <c r="BJ173" s="352" t="s">
        <v>2176</v>
      </c>
      <c r="BK173" s="352" t="s">
        <v>2185</v>
      </c>
      <c r="BL173" s="352" t="s">
        <v>2194</v>
      </c>
      <c r="BM173" s="352" t="s">
        <v>2201</v>
      </c>
      <c r="BN173" s="352" t="s">
        <v>2229</v>
      </c>
      <c r="BO173" s="352" t="s">
        <v>2261</v>
      </c>
      <c r="BP173" s="352" t="s">
        <v>2275</v>
      </c>
      <c r="BQ173" s="352" t="s">
        <v>2292</v>
      </c>
      <c r="BR173" s="352" t="s">
        <v>2309</v>
      </c>
      <c r="BS173" s="352" t="s">
        <v>2318</v>
      </c>
      <c r="BT173" s="352" t="s">
        <v>2324</v>
      </c>
      <c r="BU173" s="352" t="s">
        <v>2325</v>
      </c>
      <c r="BV173" s="352" t="s">
        <v>2465</v>
      </c>
      <c r="BW173" s="352" t="s">
        <v>2495</v>
      </c>
      <c r="BX173" s="352" t="s">
        <v>2533</v>
      </c>
      <c r="BY173" s="352" t="s">
        <v>2548</v>
      </c>
      <c r="BZ173" s="352" t="s">
        <v>2575</v>
      </c>
      <c r="CA173" s="352" t="s">
        <v>2599</v>
      </c>
      <c r="CB173" s="352" t="s">
        <v>2614</v>
      </c>
      <c r="CC173" s="352" t="s">
        <v>2628</v>
      </c>
      <c r="CD173" s="352" t="s">
        <v>2642</v>
      </c>
      <c r="CE173" s="352" t="s">
        <v>2665</v>
      </c>
      <c r="CF173" s="352" t="s">
        <v>2672</v>
      </c>
      <c r="CG173" s="352" t="s">
        <v>2874</v>
      </c>
      <c r="CH173" s="352" t="s">
        <v>2912</v>
      </c>
      <c r="CI173" s="352" t="s">
        <v>2931</v>
      </c>
      <c r="CJ173" s="352" t="s">
        <v>2949</v>
      </c>
      <c r="CK173" s="352" t="s">
        <v>2950</v>
      </c>
      <c r="CL173" s="352" t="s">
        <v>2951</v>
      </c>
      <c r="CM173" s="352" t="s">
        <v>2952</v>
      </c>
      <c r="CN173" s="352" t="s">
        <v>2953</v>
      </c>
      <c r="CO173" s="352" t="s">
        <v>3097</v>
      </c>
      <c r="CP173" s="352" t="s">
        <v>3098</v>
      </c>
      <c r="CQ173" s="352" t="s">
        <v>3271</v>
      </c>
      <c r="CR173" s="352" t="s">
        <v>3286</v>
      </c>
      <c r="CS173" s="352" t="s">
        <v>3326</v>
      </c>
      <c r="CT173" s="352" t="s">
        <v>3327</v>
      </c>
      <c r="CU173" s="352" t="s">
        <v>3381</v>
      </c>
      <c r="CV173" s="352" t="s">
        <v>3382</v>
      </c>
      <c r="CW173" s="352" t="s">
        <v>3410</v>
      </c>
      <c r="CX173" s="352" t="s">
        <v>3424</v>
      </c>
      <c r="CY173" s="352" t="s">
        <v>3450</v>
      </c>
      <c r="CZ173" s="352" t="s">
        <v>3488</v>
      </c>
      <c r="DA173" s="352" t="s">
        <v>3506</v>
      </c>
      <c r="DB173" s="352" t="s">
        <v>3561</v>
      </c>
      <c r="DC173" s="352" t="s">
        <v>3631</v>
      </c>
      <c r="DD173" s="352" t="s">
        <v>3648</v>
      </c>
      <c r="DE173" s="352" t="s">
        <v>3684</v>
      </c>
      <c r="DF173" s="181" t="s">
        <v>415</v>
      </c>
    </row>
    <row r="174" spans="1:110" ht="30" customHeight="1">
      <c r="A174" s="4776" t="s">
        <v>210</v>
      </c>
      <c r="B174" s="4777" t="s">
        <v>1220</v>
      </c>
      <c r="C174" s="167" t="s">
        <v>1002</v>
      </c>
      <c r="D174" s="167"/>
      <c r="E174" s="167" t="s">
        <v>267</v>
      </c>
      <c r="F174" s="1101">
        <f>DD174</f>
        <v>96905</v>
      </c>
      <c r="G174" s="1986">
        <f>DE174</f>
        <v>98219</v>
      </c>
      <c r="H174" s="2999">
        <f>G174-F174</f>
        <v>1314</v>
      </c>
      <c r="I174" s="226"/>
      <c r="J174" s="233"/>
      <c r="K174" s="227"/>
      <c r="M174" s="1401">
        <f>DE174-DD174</f>
        <v>1314</v>
      </c>
      <c r="N174" s="347">
        <v>13660</v>
      </c>
      <c r="O174" s="347">
        <v>16053</v>
      </c>
      <c r="P174" s="347">
        <v>17511</v>
      </c>
      <c r="Q174" s="220">
        <v>18597</v>
      </c>
      <c r="R174" s="347">
        <v>19046</v>
      </c>
      <c r="S174" s="347">
        <v>20041</v>
      </c>
      <c r="T174" s="347">
        <v>22137</v>
      </c>
      <c r="U174" s="347">
        <v>24800</v>
      </c>
      <c r="V174" s="347">
        <v>26016</v>
      </c>
      <c r="W174" s="347">
        <v>26680</v>
      </c>
      <c r="X174" s="347">
        <v>26989</v>
      </c>
      <c r="Y174" s="347">
        <v>27087</v>
      </c>
      <c r="Z174" s="347">
        <v>27202</v>
      </c>
      <c r="AA174" s="347">
        <v>27294</v>
      </c>
      <c r="AB174" s="347">
        <v>27544</v>
      </c>
      <c r="AC174" s="347">
        <v>27706</v>
      </c>
      <c r="AD174" s="680">
        <v>28296</v>
      </c>
      <c r="AE174" s="347">
        <v>29128</v>
      </c>
      <c r="AF174" s="347">
        <v>30742</v>
      </c>
      <c r="AG174" s="347">
        <v>32609</v>
      </c>
      <c r="AH174" s="347">
        <v>33697</v>
      </c>
      <c r="AI174" s="347">
        <v>34421</v>
      </c>
      <c r="AJ174" s="347">
        <v>35574</v>
      </c>
      <c r="AK174" s="347">
        <v>38036</v>
      </c>
      <c r="AL174" s="347">
        <v>40763</v>
      </c>
      <c r="AM174" s="347">
        <v>43020</v>
      </c>
      <c r="AN174" s="347">
        <v>44642</v>
      </c>
      <c r="AO174" s="347">
        <v>44742</v>
      </c>
      <c r="AP174" s="347">
        <v>45382</v>
      </c>
      <c r="AQ174" s="347">
        <v>46613</v>
      </c>
      <c r="AR174" s="347">
        <v>47983</v>
      </c>
      <c r="AS174" s="347">
        <v>50090</v>
      </c>
      <c r="AT174" s="347">
        <v>51273</v>
      </c>
      <c r="AU174" s="347">
        <v>51884</v>
      </c>
      <c r="AV174" s="347">
        <v>52496</v>
      </c>
      <c r="AW174" s="347">
        <v>53896</v>
      </c>
      <c r="AX174" s="347">
        <v>54277</v>
      </c>
      <c r="AY174" s="347">
        <v>54277</v>
      </c>
      <c r="AZ174" s="347">
        <v>54277</v>
      </c>
      <c r="BA174" s="347">
        <v>54277</v>
      </c>
      <c r="BB174" s="347">
        <v>54277</v>
      </c>
      <c r="BC174" s="347">
        <v>54277</v>
      </c>
      <c r="BD174" s="347">
        <v>54277</v>
      </c>
      <c r="BE174" s="347">
        <v>54277</v>
      </c>
      <c r="BF174" s="347">
        <v>54277</v>
      </c>
      <c r="BG174" s="347">
        <v>54277</v>
      </c>
      <c r="BH174" s="347">
        <v>54277</v>
      </c>
      <c r="BI174" s="347">
        <v>54277</v>
      </c>
      <c r="BJ174" s="347">
        <v>54277</v>
      </c>
      <c r="BK174" s="347">
        <v>54277</v>
      </c>
      <c r="BL174" s="347">
        <v>54277</v>
      </c>
      <c r="BM174" s="347">
        <v>54277</v>
      </c>
      <c r="BN174" s="347">
        <v>54277</v>
      </c>
      <c r="BO174" s="347">
        <v>54277</v>
      </c>
      <c r="BP174" s="347">
        <v>54277</v>
      </c>
      <c r="BQ174" s="347">
        <v>54277</v>
      </c>
      <c r="BR174" s="347">
        <v>54277</v>
      </c>
      <c r="BS174" s="347">
        <v>54277</v>
      </c>
      <c r="BT174" s="347">
        <v>54277</v>
      </c>
      <c r="BU174" s="347">
        <v>55401</v>
      </c>
      <c r="BV174" s="347">
        <v>57352</v>
      </c>
      <c r="BW174" s="347">
        <v>58765</v>
      </c>
      <c r="BX174" s="347">
        <v>59939</v>
      </c>
      <c r="BY174" s="347">
        <v>60412</v>
      </c>
      <c r="BZ174" s="347">
        <v>61336</v>
      </c>
      <c r="CA174" s="347">
        <v>62337</v>
      </c>
      <c r="CB174" s="347">
        <v>65001</v>
      </c>
      <c r="CC174" s="347">
        <v>67492</v>
      </c>
      <c r="CD174" s="347">
        <v>68945</v>
      </c>
      <c r="CE174" s="347">
        <v>69749</v>
      </c>
      <c r="CF174" s="347">
        <v>70383</v>
      </c>
      <c r="CG174" s="347">
        <v>72201</v>
      </c>
      <c r="CH174" s="347">
        <v>74416</v>
      </c>
      <c r="CI174" s="347">
        <v>75998</v>
      </c>
      <c r="CJ174" s="347">
        <v>77288</v>
      </c>
      <c r="CK174" s="347">
        <v>78015</v>
      </c>
      <c r="CL174" s="347">
        <v>78712</v>
      </c>
      <c r="CM174" s="347">
        <v>79824</v>
      </c>
      <c r="CN174" s="347">
        <v>82168</v>
      </c>
      <c r="CO174" s="347">
        <v>84696</v>
      </c>
      <c r="CP174" s="347">
        <v>86197</v>
      </c>
      <c r="CQ174" s="347">
        <v>86903</v>
      </c>
      <c r="CR174" s="347">
        <v>87128</v>
      </c>
      <c r="CS174" s="347">
        <v>87840</v>
      </c>
      <c r="CT174" s="347">
        <v>89523</v>
      </c>
      <c r="CU174" s="347">
        <v>91035</v>
      </c>
      <c r="CV174" s="347">
        <v>91696</v>
      </c>
      <c r="CW174" s="347">
        <v>92372</v>
      </c>
      <c r="CX174" s="347">
        <v>92761</v>
      </c>
      <c r="CY174" s="347">
        <v>93133</v>
      </c>
      <c r="CZ174" s="347">
        <v>94652</v>
      </c>
      <c r="DA174" s="347">
        <v>95911</v>
      </c>
      <c r="DB174" s="347">
        <v>96186</v>
      </c>
      <c r="DC174" s="347">
        <v>96345</v>
      </c>
      <c r="DD174" s="347">
        <v>96905</v>
      </c>
      <c r="DE174" s="347">
        <v>98219</v>
      </c>
      <c r="DF174" s="542" t="s">
        <v>520</v>
      </c>
    </row>
    <row r="175" spans="1:110" ht="30" customHeight="1">
      <c r="A175" s="4776"/>
      <c r="B175" s="4777"/>
      <c r="C175" s="167" t="s">
        <v>1002</v>
      </c>
      <c r="D175" s="167"/>
      <c r="E175" s="167" t="s">
        <v>267</v>
      </c>
      <c r="F175" s="1101">
        <f t="shared" ref="F175:F184" si="21">DD175</f>
        <v>104900</v>
      </c>
      <c r="G175" s="1986">
        <f t="shared" ref="G175:G184" si="22">DE175</f>
        <v>106834</v>
      </c>
      <c r="H175" s="2999">
        <f>G175-F175</f>
        <v>1934</v>
      </c>
      <c r="I175" s="226"/>
      <c r="J175" s="233"/>
      <c r="K175" s="227"/>
      <c r="M175" s="1401">
        <f t="shared" ref="M175:M184" si="23">DE175-DD175</f>
        <v>1934</v>
      </c>
      <c r="N175" s="347">
        <v>13328</v>
      </c>
      <c r="O175" s="347">
        <v>15785</v>
      </c>
      <c r="P175" s="347">
        <v>17317</v>
      </c>
      <c r="Q175" s="220">
        <v>18440</v>
      </c>
      <c r="R175" s="347">
        <v>18904</v>
      </c>
      <c r="S175" s="347">
        <v>19925</v>
      </c>
      <c r="T175" s="347">
        <v>21926</v>
      </c>
      <c r="U175" s="347">
        <v>24495</v>
      </c>
      <c r="V175" s="347">
        <v>25726</v>
      </c>
      <c r="W175" s="347">
        <v>26428</v>
      </c>
      <c r="X175" s="347">
        <v>26728</v>
      </c>
      <c r="Y175" s="347">
        <v>26823</v>
      </c>
      <c r="Z175" s="347">
        <v>26939</v>
      </c>
      <c r="AA175" s="347">
        <v>27030</v>
      </c>
      <c r="AB175" s="347">
        <v>27277</v>
      </c>
      <c r="AC175" s="347">
        <v>27437</v>
      </c>
      <c r="AD175" s="347">
        <v>28035</v>
      </c>
      <c r="AE175" s="347">
        <v>28894</v>
      </c>
      <c r="AF175" s="347">
        <v>30402</v>
      </c>
      <c r="AG175" s="347">
        <v>32166</v>
      </c>
      <c r="AH175" s="347">
        <v>33264</v>
      </c>
      <c r="AI175" s="347">
        <v>34023</v>
      </c>
      <c r="AJ175" s="347">
        <v>34256</v>
      </c>
      <c r="AK175" s="347">
        <v>34357</v>
      </c>
      <c r="AL175" s="347">
        <v>34462</v>
      </c>
      <c r="AM175" s="347">
        <v>34557</v>
      </c>
      <c r="AN175" s="347">
        <v>34661</v>
      </c>
      <c r="AO175" s="347">
        <v>34759</v>
      </c>
      <c r="AP175" s="347">
        <v>34853</v>
      </c>
      <c r="AQ175" s="347">
        <v>34954</v>
      </c>
      <c r="AR175" s="347">
        <v>35048</v>
      </c>
      <c r="AS175" s="347">
        <v>35657</v>
      </c>
      <c r="AT175" s="347">
        <v>36692</v>
      </c>
      <c r="AU175" s="347">
        <v>37220</v>
      </c>
      <c r="AV175" s="347">
        <v>38177</v>
      </c>
      <c r="AW175" s="347">
        <v>40672</v>
      </c>
      <c r="AX175" s="347">
        <v>41243</v>
      </c>
      <c r="AY175" s="347">
        <v>41243</v>
      </c>
      <c r="AZ175" s="347">
        <v>41243</v>
      </c>
      <c r="BA175" s="347">
        <v>41243</v>
      </c>
      <c r="BB175" s="347">
        <v>41243</v>
      </c>
      <c r="BC175" s="347">
        <v>41243</v>
      </c>
      <c r="BD175" s="347">
        <v>41243</v>
      </c>
      <c r="BE175" s="347">
        <v>41243</v>
      </c>
      <c r="BF175" s="347">
        <v>41243</v>
      </c>
      <c r="BG175" s="347">
        <v>41243</v>
      </c>
      <c r="BH175" s="347">
        <v>41243</v>
      </c>
      <c r="BI175" s="347">
        <v>41243</v>
      </c>
      <c r="BJ175" s="347">
        <v>41243</v>
      </c>
      <c r="BK175" s="347">
        <v>41243</v>
      </c>
      <c r="BL175" s="347">
        <v>41243</v>
      </c>
      <c r="BM175" s="347">
        <v>41243</v>
      </c>
      <c r="BN175" s="347">
        <v>41243</v>
      </c>
      <c r="BO175" s="347">
        <v>41243</v>
      </c>
      <c r="BP175" s="347">
        <v>41243</v>
      </c>
      <c r="BQ175" s="347">
        <v>41243</v>
      </c>
      <c r="BR175" s="347">
        <v>41243</v>
      </c>
      <c r="BS175" s="347">
        <v>41243</v>
      </c>
      <c r="BT175" s="347">
        <v>41243</v>
      </c>
      <c r="BU175" s="347">
        <v>43266</v>
      </c>
      <c r="BV175" s="347">
        <v>46912</v>
      </c>
      <c r="BW175" s="347">
        <v>49543</v>
      </c>
      <c r="BX175" s="347">
        <v>51724</v>
      </c>
      <c r="BY175" s="347">
        <v>52392</v>
      </c>
      <c r="BZ175" s="347">
        <v>53466</v>
      </c>
      <c r="CA175" s="347">
        <v>54579</v>
      </c>
      <c r="CB175" s="347">
        <v>57152</v>
      </c>
      <c r="CC175" s="347">
        <v>59561</v>
      </c>
      <c r="CD175" s="347">
        <v>61072</v>
      </c>
      <c r="CE175" s="347">
        <v>62088</v>
      </c>
      <c r="CF175" s="347">
        <v>63078</v>
      </c>
      <c r="CG175" s="347">
        <v>66715</v>
      </c>
      <c r="CH175" s="347">
        <v>70929</v>
      </c>
      <c r="CI175" s="347">
        <v>73673</v>
      </c>
      <c r="CJ175" s="347">
        <v>76124</v>
      </c>
      <c r="CK175" s="347">
        <v>77130</v>
      </c>
      <c r="CL175" s="347">
        <v>77958</v>
      </c>
      <c r="CM175" s="347">
        <v>79307</v>
      </c>
      <c r="CN175" s="347">
        <v>81708</v>
      </c>
      <c r="CO175" s="347">
        <v>84157</v>
      </c>
      <c r="CP175" s="347">
        <v>85756</v>
      </c>
      <c r="CQ175" s="347">
        <v>86549</v>
      </c>
      <c r="CR175" s="347">
        <v>86809</v>
      </c>
      <c r="CS175" s="347">
        <v>87973</v>
      </c>
      <c r="CT175" s="347">
        <v>90924</v>
      </c>
      <c r="CU175" s="347">
        <v>93644</v>
      </c>
      <c r="CV175" s="347">
        <v>94916</v>
      </c>
      <c r="CW175" s="347">
        <v>96388</v>
      </c>
      <c r="CX175" s="347">
        <v>97213</v>
      </c>
      <c r="CY175" s="347">
        <v>97706</v>
      </c>
      <c r="CZ175" s="347">
        <v>99155</v>
      </c>
      <c r="DA175" s="347">
        <v>101492</v>
      </c>
      <c r="DB175" s="347">
        <v>103288</v>
      </c>
      <c r="DC175" s="347">
        <v>104086</v>
      </c>
      <c r="DD175" s="347">
        <v>104900</v>
      </c>
      <c r="DE175" s="347">
        <v>106834</v>
      </c>
      <c r="DF175" s="542" t="s">
        <v>534</v>
      </c>
    </row>
    <row r="176" spans="1:110" ht="30" customHeight="1">
      <c r="A176" s="4776" t="s">
        <v>211</v>
      </c>
      <c r="B176" s="167"/>
      <c r="C176" s="167" t="s">
        <v>1016</v>
      </c>
      <c r="D176" s="167" t="s">
        <v>509</v>
      </c>
      <c r="E176" s="167" t="s">
        <v>74</v>
      </c>
      <c r="F176" s="1101">
        <f t="shared" si="21"/>
        <v>111137</v>
      </c>
      <c r="G176" s="1986">
        <f t="shared" si="22"/>
        <v>111310</v>
      </c>
      <c r="H176" s="2999">
        <f t="shared" ref="H176:H184" si="24">G176-F176</f>
        <v>173</v>
      </c>
      <c r="I176" s="226"/>
      <c r="J176" s="233"/>
      <c r="M176" s="1401">
        <f t="shared" si="23"/>
        <v>173</v>
      </c>
      <c r="N176" s="347">
        <v>26686</v>
      </c>
      <c r="O176" s="347">
        <v>29149</v>
      </c>
      <c r="P176" s="347">
        <v>31578</v>
      </c>
      <c r="Q176" s="220">
        <v>33177</v>
      </c>
      <c r="R176" s="347">
        <v>33844</v>
      </c>
      <c r="S176" s="347">
        <v>34873</v>
      </c>
      <c r="T176" s="347">
        <v>37114</v>
      </c>
      <c r="U176" s="347">
        <v>41042</v>
      </c>
      <c r="V176" s="347">
        <v>42362</v>
      </c>
      <c r="W176" s="347">
        <v>43558</v>
      </c>
      <c r="X176" s="347">
        <v>45450</v>
      </c>
      <c r="Y176" s="347">
        <v>48500</v>
      </c>
      <c r="Z176" s="347">
        <v>52723</v>
      </c>
      <c r="AA176" s="347">
        <v>55619</v>
      </c>
      <c r="AB176" s="347">
        <v>57816</v>
      </c>
      <c r="AC176" s="347">
        <v>59449</v>
      </c>
      <c r="AD176" s="347">
        <v>60105</v>
      </c>
      <c r="AE176" s="347">
        <v>60975</v>
      </c>
      <c r="AF176" s="347">
        <v>62774</v>
      </c>
      <c r="AG176" s="347">
        <v>64859</v>
      </c>
      <c r="AH176" s="347">
        <v>66113</v>
      </c>
      <c r="AI176" s="347">
        <v>66810</v>
      </c>
      <c r="AJ176" s="347">
        <v>68101</v>
      </c>
      <c r="AK176" s="347">
        <v>70840</v>
      </c>
      <c r="AL176" s="347">
        <v>77003</v>
      </c>
      <c r="AM176" s="347">
        <v>82230</v>
      </c>
      <c r="AN176" s="347">
        <v>85919</v>
      </c>
      <c r="AO176" s="347">
        <v>87315</v>
      </c>
      <c r="AP176" s="347">
        <v>87410</v>
      </c>
      <c r="AQ176" s="347">
        <v>88628</v>
      </c>
      <c r="AR176" s="347">
        <v>90003</v>
      </c>
      <c r="AS176" s="347">
        <v>92352</v>
      </c>
      <c r="AT176" s="347">
        <v>93629</v>
      </c>
      <c r="AU176" s="347">
        <v>94244</v>
      </c>
      <c r="AV176" s="347">
        <v>95934</v>
      </c>
      <c r="AW176" s="347">
        <v>100680</v>
      </c>
      <c r="AX176" s="347">
        <v>100776</v>
      </c>
      <c r="AY176" s="347">
        <v>100868</v>
      </c>
      <c r="AZ176" s="347">
        <v>100969</v>
      </c>
      <c r="BA176" s="347">
        <v>101070</v>
      </c>
      <c r="BB176" s="347">
        <v>101165</v>
      </c>
      <c r="BC176" s="347">
        <v>101244</v>
      </c>
      <c r="BD176" s="347">
        <v>101287</v>
      </c>
      <c r="BE176" s="347">
        <v>101325</v>
      </c>
      <c r="BF176" s="347">
        <v>101389</v>
      </c>
      <c r="BG176" s="347">
        <v>101474</v>
      </c>
      <c r="BH176" s="347">
        <v>101606</v>
      </c>
      <c r="BI176" s="347">
        <v>101714</v>
      </c>
      <c r="BJ176" s="347">
        <v>101815</v>
      </c>
      <c r="BK176" s="347">
        <v>101906</v>
      </c>
      <c r="BL176" s="347">
        <v>102113</v>
      </c>
      <c r="BM176" s="347">
        <v>103102</v>
      </c>
      <c r="BN176" s="347">
        <v>103219</v>
      </c>
      <c r="BO176" s="347">
        <v>103295</v>
      </c>
      <c r="BP176" s="347">
        <v>103341</v>
      </c>
      <c r="BQ176" s="347">
        <v>103387</v>
      </c>
      <c r="BR176" s="347">
        <v>103441</v>
      </c>
      <c r="BS176" s="347">
        <v>103534</v>
      </c>
      <c r="BT176" s="347">
        <v>103636</v>
      </c>
      <c r="BU176" s="347">
        <v>103731</v>
      </c>
      <c r="BV176" s="347">
        <v>103832</v>
      </c>
      <c r="BW176" s="347">
        <v>103924</v>
      </c>
      <c r="BX176" s="347">
        <v>104032</v>
      </c>
      <c r="BY176" s="347">
        <v>104121</v>
      </c>
      <c r="BZ176" s="347">
        <v>104223</v>
      </c>
      <c r="CA176" s="347">
        <v>104284</v>
      </c>
      <c r="CB176" s="347">
        <v>104321</v>
      </c>
      <c r="CC176" s="347">
        <v>104348</v>
      </c>
      <c r="CD176" s="347">
        <v>104391</v>
      </c>
      <c r="CE176" s="347">
        <v>104489</v>
      </c>
      <c r="CF176" s="347">
        <v>104581</v>
      </c>
      <c r="CG176" s="347">
        <v>104673</v>
      </c>
      <c r="CH176" s="347">
        <v>104782</v>
      </c>
      <c r="CI176" s="347">
        <v>104871</v>
      </c>
      <c r="CJ176" s="347">
        <v>104968</v>
      </c>
      <c r="CK176" s="347">
        <v>105075</v>
      </c>
      <c r="CL176" s="347">
        <v>105168</v>
      </c>
      <c r="CM176" s="347">
        <v>105239</v>
      </c>
      <c r="CN176" s="347">
        <v>105922</v>
      </c>
      <c r="CO176" s="347">
        <v>106500</v>
      </c>
      <c r="CP176" s="347">
        <v>106545</v>
      </c>
      <c r="CQ176" s="347">
        <v>106645</v>
      </c>
      <c r="CR176" s="347">
        <v>106739</v>
      </c>
      <c r="CS176" s="347">
        <v>106842</v>
      </c>
      <c r="CT176" s="347">
        <v>106941</v>
      </c>
      <c r="CU176" s="347">
        <v>109947</v>
      </c>
      <c r="CV176" s="347">
        <v>110042</v>
      </c>
      <c r="CW176" s="347">
        <v>110650</v>
      </c>
      <c r="CX176" s="347">
        <v>110741</v>
      </c>
      <c r="CY176" s="347">
        <v>110814</v>
      </c>
      <c r="CZ176" s="347">
        <v>110855</v>
      </c>
      <c r="DA176" s="347">
        <v>110888</v>
      </c>
      <c r="DB176" s="347">
        <v>110950</v>
      </c>
      <c r="DC176" s="347">
        <v>111038</v>
      </c>
      <c r="DD176" s="347">
        <v>111137</v>
      </c>
      <c r="DE176" s="347">
        <v>111310</v>
      </c>
      <c r="DF176" s="542" t="s">
        <v>528</v>
      </c>
    </row>
    <row r="177" spans="1:110" ht="30" customHeight="1">
      <c r="A177" s="4776"/>
      <c r="B177" s="167" t="s">
        <v>1223</v>
      </c>
      <c r="C177" s="167" t="s">
        <v>1016</v>
      </c>
      <c r="D177" s="167" t="s">
        <v>440</v>
      </c>
      <c r="E177" s="167" t="s">
        <v>179</v>
      </c>
      <c r="F177" s="1101">
        <f t="shared" si="21"/>
        <v>103501</v>
      </c>
      <c r="G177" s="1986">
        <f t="shared" si="22"/>
        <v>103616</v>
      </c>
      <c r="H177" s="2999">
        <f>G177-F177</f>
        <v>115</v>
      </c>
      <c r="I177" s="226"/>
      <c r="J177" s="233"/>
      <c r="M177" s="1401">
        <f t="shared" si="23"/>
        <v>115</v>
      </c>
      <c r="N177" s="347">
        <v>27769</v>
      </c>
      <c r="O177" s="347">
        <v>30567</v>
      </c>
      <c r="P177" s="347">
        <v>33346</v>
      </c>
      <c r="Q177" s="220">
        <v>35145</v>
      </c>
      <c r="R177" s="347">
        <v>35906</v>
      </c>
      <c r="S177" s="347">
        <v>37205</v>
      </c>
      <c r="T177" s="347">
        <v>40140</v>
      </c>
      <c r="U177" s="347">
        <v>45060</v>
      </c>
      <c r="V177" s="347">
        <v>46761</v>
      </c>
      <c r="W177" s="347">
        <v>48065</v>
      </c>
      <c r="X177" s="347">
        <v>50339</v>
      </c>
      <c r="Y177" s="347">
        <v>53886</v>
      </c>
      <c r="Z177" s="347">
        <v>58685</v>
      </c>
      <c r="AA177" s="347">
        <v>61966</v>
      </c>
      <c r="AB177" s="347">
        <v>64450</v>
      </c>
      <c r="AC177" s="347">
        <v>66343</v>
      </c>
      <c r="AD177" s="347">
        <v>67160</v>
      </c>
      <c r="AE177" s="347">
        <v>68324</v>
      </c>
      <c r="AF177" s="347">
        <v>70734</v>
      </c>
      <c r="AG177" s="347">
        <v>73478</v>
      </c>
      <c r="AH177" s="347">
        <v>75087</v>
      </c>
      <c r="AI177" s="347">
        <v>75900</v>
      </c>
      <c r="AJ177" s="347">
        <v>77379</v>
      </c>
      <c r="AK177" s="347">
        <v>80521</v>
      </c>
      <c r="AL177" s="347">
        <v>81751</v>
      </c>
      <c r="AM177" s="347">
        <v>83009</v>
      </c>
      <c r="AN177" s="347">
        <v>84647</v>
      </c>
      <c r="AO177" s="347">
        <v>86178</v>
      </c>
      <c r="AP177" s="347">
        <v>86272</v>
      </c>
      <c r="AQ177" s="347">
        <v>87836</v>
      </c>
      <c r="AR177" s="347">
        <v>89527</v>
      </c>
      <c r="AS177" s="347">
        <v>92241</v>
      </c>
      <c r="AT177" s="347">
        <v>93762</v>
      </c>
      <c r="AU177" s="347">
        <v>94430</v>
      </c>
      <c r="AV177" s="347">
        <v>95103</v>
      </c>
      <c r="AW177" s="347">
        <v>95733</v>
      </c>
      <c r="AX177" s="347">
        <v>95826</v>
      </c>
      <c r="AY177" s="347">
        <v>95917</v>
      </c>
      <c r="AZ177" s="347">
        <v>96015</v>
      </c>
      <c r="BA177" s="347">
        <v>96114</v>
      </c>
      <c r="BB177" s="347">
        <v>96207</v>
      </c>
      <c r="BC177" s="347">
        <v>96287</v>
      </c>
      <c r="BD177" s="347">
        <v>96331</v>
      </c>
      <c r="BE177" s="347">
        <v>96370</v>
      </c>
      <c r="BF177" s="347">
        <v>96436</v>
      </c>
      <c r="BG177" s="347">
        <v>96521</v>
      </c>
      <c r="BH177" s="347">
        <v>96656</v>
      </c>
      <c r="BI177" s="347">
        <v>96762</v>
      </c>
      <c r="BJ177" s="347">
        <v>96860</v>
      </c>
      <c r="BK177" s="347">
        <v>96949</v>
      </c>
      <c r="BL177" s="347">
        <v>97174</v>
      </c>
      <c r="BM177" s="347">
        <v>98283</v>
      </c>
      <c r="BN177" s="347">
        <v>98402</v>
      </c>
      <c r="BO177" s="347">
        <v>98477</v>
      </c>
      <c r="BP177" s="347">
        <v>98524</v>
      </c>
      <c r="BQ177" s="347">
        <v>98573</v>
      </c>
      <c r="BR177" s="347">
        <v>98627</v>
      </c>
      <c r="BS177" s="347">
        <v>98718</v>
      </c>
      <c r="BT177" s="347">
        <v>98818</v>
      </c>
      <c r="BU177" s="347">
        <v>98909</v>
      </c>
      <c r="BV177" s="347">
        <v>99005</v>
      </c>
      <c r="BW177" s="347">
        <v>99093</v>
      </c>
      <c r="BX177" s="347">
        <v>99196</v>
      </c>
      <c r="BY177" s="347">
        <v>99281</v>
      </c>
      <c r="BZ177" s="347">
        <v>99382</v>
      </c>
      <c r="CA177" s="347">
        <v>99444</v>
      </c>
      <c r="CB177" s="347">
        <v>99483</v>
      </c>
      <c r="CC177" s="347">
        <v>99511</v>
      </c>
      <c r="CD177" s="347">
        <v>99554</v>
      </c>
      <c r="CE177" s="347">
        <v>99651</v>
      </c>
      <c r="CF177" s="347">
        <v>99742</v>
      </c>
      <c r="CG177" s="347">
        <v>99832</v>
      </c>
      <c r="CH177" s="347">
        <v>99938</v>
      </c>
      <c r="CI177" s="347">
        <v>100025</v>
      </c>
      <c r="CJ177" s="347">
        <v>100119</v>
      </c>
      <c r="CK177" s="347">
        <v>100225</v>
      </c>
      <c r="CL177" s="347">
        <v>100315</v>
      </c>
      <c r="CM177" s="347">
        <v>100387</v>
      </c>
      <c r="CN177" s="347">
        <v>101033</v>
      </c>
      <c r="CO177" s="347">
        <v>101608</v>
      </c>
      <c r="CP177" s="347">
        <v>101653</v>
      </c>
      <c r="CQ177" s="347">
        <v>101752</v>
      </c>
      <c r="CR177" s="347">
        <v>101843</v>
      </c>
      <c r="CS177" s="347">
        <v>101944</v>
      </c>
      <c r="CT177" s="347">
        <v>102041</v>
      </c>
      <c r="CU177" s="347">
        <v>102482</v>
      </c>
      <c r="CV177" s="347">
        <v>102575</v>
      </c>
      <c r="CW177" s="347">
        <v>103015</v>
      </c>
      <c r="CX177" s="347">
        <v>103105</v>
      </c>
      <c r="CY177" s="347">
        <v>103178</v>
      </c>
      <c r="CZ177" s="347">
        <v>103220</v>
      </c>
      <c r="DA177" s="347">
        <v>103254</v>
      </c>
      <c r="DB177" s="347">
        <v>103316</v>
      </c>
      <c r="DC177" s="347">
        <v>103404</v>
      </c>
      <c r="DD177" s="347">
        <v>103501</v>
      </c>
      <c r="DE177" s="347">
        <v>103616</v>
      </c>
      <c r="DF177" s="542" t="s">
        <v>517</v>
      </c>
    </row>
    <row r="178" spans="1:110" ht="30" customHeight="1">
      <c r="A178" s="4776"/>
      <c r="B178" s="167"/>
      <c r="C178" s="167" t="s">
        <v>832</v>
      </c>
      <c r="D178" s="167" t="s">
        <v>509</v>
      </c>
      <c r="E178" s="167" t="s">
        <v>2188</v>
      </c>
      <c r="F178" s="1101">
        <f t="shared" si="21"/>
        <v>46172</v>
      </c>
      <c r="G178" s="1986">
        <f t="shared" si="22"/>
        <v>46291</v>
      </c>
      <c r="H178" s="2999">
        <f t="shared" si="24"/>
        <v>119</v>
      </c>
      <c r="I178" s="226"/>
      <c r="J178" s="233"/>
      <c r="M178" s="1401">
        <f t="shared" si="23"/>
        <v>119</v>
      </c>
      <c r="N178" s="347">
        <v>1584</v>
      </c>
      <c r="O178" s="347">
        <v>2563</v>
      </c>
      <c r="P178" s="347">
        <v>3161</v>
      </c>
      <c r="Q178" s="220">
        <v>3262</v>
      </c>
      <c r="R178" s="347">
        <v>3699</v>
      </c>
      <c r="S178" s="347">
        <v>4342</v>
      </c>
      <c r="T178" s="347">
        <v>5664</v>
      </c>
      <c r="U178" s="347">
        <v>7705</v>
      </c>
      <c r="V178" s="347">
        <v>8698</v>
      </c>
      <c r="W178" s="347">
        <v>8840</v>
      </c>
      <c r="X178" s="347">
        <v>8939</v>
      </c>
      <c r="Y178" s="347">
        <v>9033</v>
      </c>
      <c r="Z178" s="347">
        <v>9152</v>
      </c>
      <c r="AA178" s="347">
        <v>9243</v>
      </c>
      <c r="AB178" s="347">
        <v>9644</v>
      </c>
      <c r="AC178" s="347">
        <v>10400</v>
      </c>
      <c r="AD178" s="347">
        <v>10669</v>
      </c>
      <c r="AE178" s="347">
        <v>11187</v>
      </c>
      <c r="AF178" s="347">
        <v>12266</v>
      </c>
      <c r="AG178" s="347">
        <v>12893</v>
      </c>
      <c r="AH178" s="347">
        <v>13370</v>
      </c>
      <c r="AI178" s="347">
        <v>13734</v>
      </c>
      <c r="AJ178" s="347">
        <v>13953</v>
      </c>
      <c r="AK178" s="347">
        <v>14056</v>
      </c>
      <c r="AL178" s="347">
        <v>14161</v>
      </c>
      <c r="AM178" s="347">
        <v>14278</v>
      </c>
      <c r="AN178" s="347">
        <v>14383</v>
      </c>
      <c r="AO178" s="347">
        <v>14615</v>
      </c>
      <c r="AP178" s="347">
        <v>14917</v>
      </c>
      <c r="AQ178" s="347">
        <v>15381</v>
      </c>
      <c r="AR178" s="347">
        <v>15700</v>
      </c>
      <c r="AS178" s="347">
        <v>16073</v>
      </c>
      <c r="AT178" s="347">
        <v>16412</v>
      </c>
      <c r="AU178" s="347">
        <v>16611</v>
      </c>
      <c r="AV178" s="347">
        <v>16893</v>
      </c>
      <c r="AW178" s="347">
        <v>17286</v>
      </c>
      <c r="AX178" s="347">
        <v>17705</v>
      </c>
      <c r="AY178" s="347">
        <v>18064</v>
      </c>
      <c r="AZ178" s="347">
        <v>18479</v>
      </c>
      <c r="BA178" s="347">
        <v>18776</v>
      </c>
      <c r="BB178" s="347">
        <v>19070</v>
      </c>
      <c r="BC178" s="347">
        <v>19600</v>
      </c>
      <c r="BD178" s="347">
        <v>20772</v>
      </c>
      <c r="BE178" s="347">
        <v>21935</v>
      </c>
      <c r="BF178" s="347">
        <v>22621</v>
      </c>
      <c r="BG178" s="347">
        <v>23061</v>
      </c>
      <c r="BH178" s="347">
        <v>23368</v>
      </c>
      <c r="BI178" s="347">
        <v>23643</v>
      </c>
      <c r="BJ178" s="347">
        <v>23834</v>
      </c>
      <c r="BK178" s="347">
        <v>23931</v>
      </c>
      <c r="BL178" s="347">
        <v>24029</v>
      </c>
      <c r="BM178" s="347">
        <v>24130</v>
      </c>
      <c r="BN178" s="347">
        <v>24130</v>
      </c>
      <c r="BO178" s="347">
        <v>24130</v>
      </c>
      <c r="BP178" s="347">
        <v>24130</v>
      </c>
      <c r="BQ178" s="347">
        <v>24440</v>
      </c>
      <c r="BR178" s="347">
        <v>25396</v>
      </c>
      <c r="BS178" s="347">
        <v>25951</v>
      </c>
      <c r="BT178" s="347">
        <v>26061</v>
      </c>
      <c r="BU178" s="347">
        <v>26156</v>
      </c>
      <c r="BV178" s="347">
        <v>26257</v>
      </c>
      <c r="BW178" s="347">
        <v>27620</v>
      </c>
      <c r="BX178" s="347">
        <v>29600</v>
      </c>
      <c r="BY178" s="347">
        <v>30111</v>
      </c>
      <c r="BZ178" s="347">
        <v>30889</v>
      </c>
      <c r="CA178" s="347">
        <v>31978</v>
      </c>
      <c r="CB178" s="347">
        <v>34708</v>
      </c>
      <c r="CC178" s="347">
        <v>37963</v>
      </c>
      <c r="CD178" s="347">
        <v>39728</v>
      </c>
      <c r="CE178" s="347">
        <v>40687</v>
      </c>
      <c r="CF178" s="347">
        <v>41011</v>
      </c>
      <c r="CG178" s="347">
        <v>41103</v>
      </c>
      <c r="CH178" s="347">
        <v>41212</v>
      </c>
      <c r="CI178" s="347">
        <v>41301</v>
      </c>
      <c r="CJ178" s="347">
        <v>41397</v>
      </c>
      <c r="CK178" s="347">
        <v>41505</v>
      </c>
      <c r="CL178" s="347">
        <v>41774</v>
      </c>
      <c r="CM178" s="347">
        <v>41844</v>
      </c>
      <c r="CN178" s="347">
        <v>41909</v>
      </c>
      <c r="CO178" s="347">
        <v>41930</v>
      </c>
      <c r="CP178" s="347">
        <v>41974</v>
      </c>
      <c r="CQ178" s="347">
        <v>42074</v>
      </c>
      <c r="CR178" s="347">
        <v>42444</v>
      </c>
      <c r="CS178" s="347">
        <v>43600</v>
      </c>
      <c r="CT178" s="347">
        <v>44769</v>
      </c>
      <c r="CU178" s="347">
        <v>45265</v>
      </c>
      <c r="CV178" s="347">
        <v>45360</v>
      </c>
      <c r="CW178" s="347">
        <v>45585</v>
      </c>
      <c r="CX178" s="347">
        <v>45676</v>
      </c>
      <c r="CY178" s="347">
        <v>45748</v>
      </c>
      <c r="CZ178" s="347">
        <v>45788</v>
      </c>
      <c r="DA178" s="347">
        <v>45821</v>
      </c>
      <c r="DB178" s="347">
        <v>45985</v>
      </c>
      <c r="DC178" s="347">
        <v>46073</v>
      </c>
      <c r="DD178" s="347">
        <v>46172</v>
      </c>
      <c r="DE178" s="347">
        <v>46291</v>
      </c>
      <c r="DF178" s="542" t="s">
        <v>531</v>
      </c>
    </row>
    <row r="179" spans="1:110" ht="30" customHeight="1">
      <c r="A179" s="4776"/>
      <c r="B179" s="167"/>
      <c r="C179" s="167" t="s">
        <v>832</v>
      </c>
      <c r="D179" s="167" t="s">
        <v>440</v>
      </c>
      <c r="E179" s="167" t="s">
        <v>179</v>
      </c>
      <c r="F179" s="1101">
        <f t="shared" si="21"/>
        <v>47670</v>
      </c>
      <c r="G179" s="1986">
        <f t="shared" si="22"/>
        <v>47792</v>
      </c>
      <c r="H179" s="2999">
        <f t="shared" si="24"/>
        <v>122</v>
      </c>
      <c r="I179" s="230"/>
      <c r="J179" s="230"/>
      <c r="M179" s="1401">
        <f t="shared" si="23"/>
        <v>122</v>
      </c>
      <c r="N179" s="347">
        <v>1581</v>
      </c>
      <c r="O179" s="347">
        <v>2554</v>
      </c>
      <c r="P179" s="347">
        <v>3139</v>
      </c>
      <c r="Q179" s="220">
        <v>3241</v>
      </c>
      <c r="R179" s="347">
        <v>3705</v>
      </c>
      <c r="S179" s="347">
        <v>4502</v>
      </c>
      <c r="T179" s="347">
        <v>5778</v>
      </c>
      <c r="U179" s="347">
        <v>7482</v>
      </c>
      <c r="V179" s="347">
        <v>8511</v>
      </c>
      <c r="W179" s="347">
        <v>8658</v>
      </c>
      <c r="X179" s="347">
        <v>8759</v>
      </c>
      <c r="Y179" s="347">
        <v>8854</v>
      </c>
      <c r="Z179" s="347">
        <v>8973</v>
      </c>
      <c r="AA179" s="347">
        <v>9065</v>
      </c>
      <c r="AB179" s="347">
        <v>9523</v>
      </c>
      <c r="AC179" s="347">
        <v>10439</v>
      </c>
      <c r="AD179" s="347">
        <v>10663</v>
      </c>
      <c r="AE179" s="347">
        <v>11150</v>
      </c>
      <c r="AF179" s="347">
        <v>12206</v>
      </c>
      <c r="AG179" s="347">
        <v>12817</v>
      </c>
      <c r="AH179" s="347">
        <v>13297</v>
      </c>
      <c r="AI179" s="347">
        <v>13687</v>
      </c>
      <c r="AJ179" s="347">
        <v>13928</v>
      </c>
      <c r="AK179" s="347">
        <v>14031</v>
      </c>
      <c r="AL179" s="347">
        <v>14138</v>
      </c>
      <c r="AM179" s="347">
        <v>14259</v>
      </c>
      <c r="AN179" s="347">
        <v>14365</v>
      </c>
      <c r="AO179" s="347">
        <v>14621</v>
      </c>
      <c r="AP179" s="347">
        <v>14961</v>
      </c>
      <c r="AQ179" s="347">
        <v>15462</v>
      </c>
      <c r="AR179" s="347">
        <v>15857</v>
      </c>
      <c r="AS179" s="347">
        <v>16240</v>
      </c>
      <c r="AT179" s="347">
        <v>16625</v>
      </c>
      <c r="AU179" s="347">
        <v>16843</v>
      </c>
      <c r="AV179" s="347">
        <v>17139</v>
      </c>
      <c r="AW179" s="347">
        <v>17550</v>
      </c>
      <c r="AX179" s="347">
        <v>18001</v>
      </c>
      <c r="AY179" s="347">
        <v>18393</v>
      </c>
      <c r="AZ179" s="347">
        <v>18826</v>
      </c>
      <c r="BA179" s="347">
        <v>19144</v>
      </c>
      <c r="BB179" s="347">
        <v>19463</v>
      </c>
      <c r="BC179" s="347">
        <v>20013</v>
      </c>
      <c r="BD179" s="347">
        <v>21207</v>
      </c>
      <c r="BE179" s="347">
        <v>22377</v>
      </c>
      <c r="BF179" s="347">
        <v>23082</v>
      </c>
      <c r="BG179" s="347">
        <v>23556</v>
      </c>
      <c r="BH179" s="347">
        <v>23873</v>
      </c>
      <c r="BI179" s="347">
        <v>24176</v>
      </c>
      <c r="BJ179" s="347">
        <v>24368</v>
      </c>
      <c r="BK179" s="347">
        <v>24465</v>
      </c>
      <c r="BL179" s="347">
        <v>24563</v>
      </c>
      <c r="BM179" s="347">
        <v>24665</v>
      </c>
      <c r="BN179" s="347">
        <v>24737</v>
      </c>
      <c r="BO179" s="347">
        <v>24779</v>
      </c>
      <c r="BP179" s="347">
        <v>24779</v>
      </c>
      <c r="BQ179" s="347">
        <v>25055</v>
      </c>
      <c r="BR179" s="347">
        <v>26012</v>
      </c>
      <c r="BS179" s="347">
        <v>26586</v>
      </c>
      <c r="BT179" s="347">
        <v>26697</v>
      </c>
      <c r="BU179" s="347">
        <v>26792</v>
      </c>
      <c r="BV179" s="347">
        <v>26894</v>
      </c>
      <c r="BW179" s="347">
        <v>28446</v>
      </c>
      <c r="BX179" s="347">
        <v>30699</v>
      </c>
      <c r="BY179" s="347">
        <v>31232</v>
      </c>
      <c r="BZ179" s="347">
        <v>32268</v>
      </c>
      <c r="CA179" s="347">
        <v>33560</v>
      </c>
      <c r="CB179" s="347">
        <v>36302</v>
      </c>
      <c r="CC179" s="347">
        <v>39522</v>
      </c>
      <c r="CD179" s="347">
        <v>41225</v>
      </c>
      <c r="CE179" s="347">
        <v>42202</v>
      </c>
      <c r="CF179" s="347">
        <v>42551</v>
      </c>
      <c r="CG179" s="347">
        <v>42644</v>
      </c>
      <c r="CH179" s="347">
        <v>42753</v>
      </c>
      <c r="CI179" s="347">
        <v>42843</v>
      </c>
      <c r="CJ179" s="347">
        <v>42939</v>
      </c>
      <c r="CK179" s="347">
        <v>43047</v>
      </c>
      <c r="CL179" s="347">
        <v>43304</v>
      </c>
      <c r="CM179" s="347">
        <v>43320</v>
      </c>
      <c r="CN179" s="347">
        <v>43345</v>
      </c>
      <c r="CO179" s="347">
        <v>43361</v>
      </c>
      <c r="CP179" s="347">
        <v>43377</v>
      </c>
      <c r="CQ179" s="347">
        <v>43404</v>
      </c>
      <c r="CR179" s="347">
        <v>43781</v>
      </c>
      <c r="CS179" s="347">
        <v>45109</v>
      </c>
      <c r="CT179" s="347">
        <v>46445</v>
      </c>
      <c r="CU179" s="347">
        <v>47020</v>
      </c>
      <c r="CV179" s="347">
        <v>47114</v>
      </c>
      <c r="CW179" s="347">
        <v>47335</v>
      </c>
      <c r="CX179" s="347">
        <v>47379</v>
      </c>
      <c r="CY179" s="347">
        <v>47397</v>
      </c>
      <c r="CZ179" s="347">
        <v>47415</v>
      </c>
      <c r="DA179" s="347">
        <v>47431</v>
      </c>
      <c r="DB179" s="347">
        <v>47549</v>
      </c>
      <c r="DC179" s="347">
        <v>47579</v>
      </c>
      <c r="DD179" s="347">
        <v>47670</v>
      </c>
      <c r="DE179" s="347">
        <v>47792</v>
      </c>
      <c r="DF179" s="542" t="s">
        <v>2286</v>
      </c>
    </row>
    <row r="180" spans="1:110" ht="30" customHeight="1">
      <c r="A180" s="4776"/>
      <c r="B180" s="167"/>
      <c r="C180" s="167" t="s">
        <v>1002</v>
      </c>
      <c r="D180" s="167" t="s">
        <v>506</v>
      </c>
      <c r="E180" s="167" t="s">
        <v>1133</v>
      </c>
      <c r="F180" s="1101">
        <f t="shared" si="21"/>
        <v>55525</v>
      </c>
      <c r="G180" s="1986">
        <f t="shared" si="22"/>
        <v>55600</v>
      </c>
      <c r="H180" s="2999">
        <f>G180-F180</f>
        <v>75</v>
      </c>
      <c r="I180" s="230"/>
      <c r="J180" s="230"/>
      <c r="M180" s="1401">
        <f t="shared" si="23"/>
        <v>75</v>
      </c>
      <c r="N180" s="347">
        <v>10566</v>
      </c>
      <c r="O180" s="347">
        <v>13216</v>
      </c>
      <c r="P180" s="347">
        <v>14812</v>
      </c>
      <c r="Q180" s="220">
        <v>15803</v>
      </c>
      <c r="R180" s="347">
        <v>16504</v>
      </c>
      <c r="S180" s="347">
        <v>17644</v>
      </c>
      <c r="T180" s="347">
        <v>19446</v>
      </c>
      <c r="U180" s="347">
        <v>21815</v>
      </c>
      <c r="V180" s="347">
        <v>23018</v>
      </c>
      <c r="W180" s="347">
        <v>23443</v>
      </c>
      <c r="X180" s="347">
        <v>24388</v>
      </c>
      <c r="Y180" s="347">
        <v>26437</v>
      </c>
      <c r="Z180" s="347">
        <v>29022</v>
      </c>
      <c r="AA180" s="347">
        <v>30968</v>
      </c>
      <c r="AB180" s="347">
        <v>32909</v>
      </c>
      <c r="AC180" s="347">
        <v>34414</v>
      </c>
      <c r="AD180" s="347">
        <v>34985</v>
      </c>
      <c r="AE180" s="347">
        <v>35024</v>
      </c>
      <c r="AF180" s="347">
        <v>35051</v>
      </c>
      <c r="AG180" s="347">
        <v>35062</v>
      </c>
      <c r="AH180" s="347">
        <v>35093</v>
      </c>
      <c r="AI180" s="347">
        <v>35137</v>
      </c>
      <c r="AJ180" s="347">
        <v>35183</v>
      </c>
      <c r="AK180" s="347">
        <v>35233</v>
      </c>
      <c r="AL180" s="347">
        <v>35285</v>
      </c>
      <c r="AM180" s="347">
        <v>35332</v>
      </c>
      <c r="AN180" s="347">
        <v>35383</v>
      </c>
      <c r="AO180" s="347">
        <v>35431</v>
      </c>
      <c r="AP180" s="347">
        <v>35477</v>
      </c>
      <c r="AQ180" s="347">
        <v>35515</v>
      </c>
      <c r="AR180" s="347">
        <v>35542</v>
      </c>
      <c r="AS180" s="347">
        <v>35556</v>
      </c>
      <c r="AT180" s="347">
        <v>35588</v>
      </c>
      <c r="AU180" s="347">
        <v>35635</v>
      </c>
      <c r="AV180" s="347">
        <v>35681</v>
      </c>
      <c r="AW180" s="347">
        <v>35734</v>
      </c>
      <c r="AX180" s="347">
        <v>35781</v>
      </c>
      <c r="AY180" s="347">
        <v>35826</v>
      </c>
      <c r="AZ180" s="347">
        <v>35875</v>
      </c>
      <c r="BA180" s="347">
        <v>35925</v>
      </c>
      <c r="BB180" s="347">
        <v>35972</v>
      </c>
      <c r="BC180" s="347">
        <v>36009</v>
      </c>
      <c r="BD180" s="347">
        <v>36025</v>
      </c>
      <c r="BE180" s="347">
        <v>36038</v>
      </c>
      <c r="BF180" s="347">
        <v>36067</v>
      </c>
      <c r="BG180" s="347">
        <v>36108</v>
      </c>
      <c r="BH180" s="347">
        <v>36159</v>
      </c>
      <c r="BI180" s="347">
        <v>37739</v>
      </c>
      <c r="BJ180" s="347">
        <v>39703</v>
      </c>
      <c r="BK180" s="347">
        <v>41554</v>
      </c>
      <c r="BL180" s="347">
        <v>42882</v>
      </c>
      <c r="BM180" s="347">
        <v>43589</v>
      </c>
      <c r="BN180" s="347">
        <v>43640</v>
      </c>
      <c r="BO180" s="347">
        <v>43675</v>
      </c>
      <c r="BP180" s="347">
        <v>43695</v>
      </c>
      <c r="BQ180" s="347">
        <v>43715</v>
      </c>
      <c r="BR180" s="347">
        <v>43741</v>
      </c>
      <c r="BS180" s="347">
        <v>43787</v>
      </c>
      <c r="BT180" s="347">
        <v>43838</v>
      </c>
      <c r="BU180" s="347">
        <v>43884</v>
      </c>
      <c r="BV180" s="347">
        <v>45067</v>
      </c>
      <c r="BW180" s="347">
        <v>46614</v>
      </c>
      <c r="BX180" s="347">
        <v>47937</v>
      </c>
      <c r="BY180" s="347">
        <v>48215</v>
      </c>
      <c r="BZ180" s="347">
        <v>48272</v>
      </c>
      <c r="CA180" s="347">
        <v>48302</v>
      </c>
      <c r="CB180" s="347">
        <v>50038</v>
      </c>
      <c r="CC180" s="347">
        <v>52406</v>
      </c>
      <c r="CD180" s="347">
        <v>52891</v>
      </c>
      <c r="CE180" s="347">
        <v>52942</v>
      </c>
      <c r="CF180" s="347">
        <v>52991</v>
      </c>
      <c r="CG180" s="347">
        <v>53036</v>
      </c>
      <c r="CH180" s="347">
        <v>53091</v>
      </c>
      <c r="CI180" s="347">
        <v>53135</v>
      </c>
      <c r="CJ180" s="347">
        <v>53183</v>
      </c>
      <c r="CK180" s="347">
        <v>53237</v>
      </c>
      <c r="CL180" s="347">
        <v>53287</v>
      </c>
      <c r="CM180" s="347">
        <v>53321</v>
      </c>
      <c r="CN180" s="347">
        <v>43801</v>
      </c>
      <c r="CO180" s="347">
        <v>54233</v>
      </c>
      <c r="CP180" s="347">
        <v>54254</v>
      </c>
      <c r="CQ180" s="347">
        <v>54304</v>
      </c>
      <c r="CR180" s="347">
        <v>54350</v>
      </c>
      <c r="CS180" s="347">
        <v>54401</v>
      </c>
      <c r="CT180" s="347">
        <v>54451</v>
      </c>
      <c r="CU180" s="347">
        <v>54962</v>
      </c>
      <c r="CV180" s="347">
        <v>55010</v>
      </c>
      <c r="CW180" s="347">
        <v>55285</v>
      </c>
      <c r="CX180" s="347">
        <v>55330</v>
      </c>
      <c r="CY180" s="347">
        <v>55366</v>
      </c>
      <c r="CZ180" s="347">
        <v>55385</v>
      </c>
      <c r="DA180" s="347">
        <v>55399</v>
      </c>
      <c r="DB180" s="347">
        <v>55431</v>
      </c>
      <c r="DC180" s="347">
        <v>55475</v>
      </c>
      <c r="DD180" s="347">
        <v>55525</v>
      </c>
      <c r="DE180" s="347">
        <v>55600</v>
      </c>
      <c r="DF180" s="542" t="s">
        <v>523</v>
      </c>
    </row>
    <row r="181" spans="1:110" ht="30" customHeight="1">
      <c r="A181" s="4776"/>
      <c r="B181" s="167"/>
      <c r="C181" s="167" t="s">
        <v>1002</v>
      </c>
      <c r="D181" s="167" t="s">
        <v>475</v>
      </c>
      <c r="E181" s="167" t="s">
        <v>179</v>
      </c>
      <c r="F181" s="1101">
        <f t="shared" si="21"/>
        <v>53564</v>
      </c>
      <c r="G181" s="1986">
        <f t="shared" si="22"/>
        <v>53638</v>
      </c>
      <c r="H181" s="2999">
        <f t="shared" si="24"/>
        <v>74</v>
      </c>
      <c r="M181" s="1401">
        <f t="shared" si="23"/>
        <v>74</v>
      </c>
      <c r="N181" s="347">
        <v>12024</v>
      </c>
      <c r="O181" s="347">
        <v>14589</v>
      </c>
      <c r="P181" s="347">
        <v>16032</v>
      </c>
      <c r="Q181" s="220">
        <v>16933</v>
      </c>
      <c r="R181" s="347">
        <v>17514</v>
      </c>
      <c r="S181" s="347">
        <v>18367</v>
      </c>
      <c r="T181" s="347">
        <v>20580</v>
      </c>
      <c r="U181" s="347">
        <v>23451</v>
      </c>
      <c r="V181" s="347">
        <v>24551</v>
      </c>
      <c r="W181" s="347">
        <v>24877</v>
      </c>
      <c r="X181" s="347">
        <v>25713</v>
      </c>
      <c r="Y181" s="347">
        <v>27492</v>
      </c>
      <c r="Z181" s="347">
        <v>29662</v>
      </c>
      <c r="AA181" s="347">
        <v>31406</v>
      </c>
      <c r="AB181" s="347">
        <v>33316</v>
      </c>
      <c r="AC181" s="347">
        <v>34688</v>
      </c>
      <c r="AD181" s="347">
        <v>35084</v>
      </c>
      <c r="AE181" s="347">
        <v>35131</v>
      </c>
      <c r="AF181" s="347">
        <v>35169</v>
      </c>
      <c r="AG181" s="347">
        <v>35188</v>
      </c>
      <c r="AH181" s="347">
        <v>35231</v>
      </c>
      <c r="AI181" s="347">
        <v>35282</v>
      </c>
      <c r="AJ181" s="347">
        <v>35334</v>
      </c>
      <c r="AK181" s="347">
        <v>35391</v>
      </c>
      <c r="AL181" s="347">
        <v>35449</v>
      </c>
      <c r="AM181" s="347">
        <v>35502</v>
      </c>
      <c r="AN181" s="347">
        <v>35560</v>
      </c>
      <c r="AO181" s="347">
        <v>35614</v>
      </c>
      <c r="AP181" s="347">
        <v>35667</v>
      </c>
      <c r="AQ181" s="347">
        <v>35714</v>
      </c>
      <c r="AR181" s="347">
        <v>35754</v>
      </c>
      <c r="AS181" s="347">
        <v>35779</v>
      </c>
      <c r="AT181" s="347">
        <v>35820</v>
      </c>
      <c r="AU181" s="347">
        <v>35873</v>
      </c>
      <c r="AV181" s="347">
        <v>35925</v>
      </c>
      <c r="AW181" s="347">
        <v>35985</v>
      </c>
      <c r="AX181" s="347">
        <v>36038</v>
      </c>
      <c r="AY181" s="347">
        <v>36089</v>
      </c>
      <c r="AZ181" s="347">
        <v>36145</v>
      </c>
      <c r="BA181" s="347">
        <v>36202</v>
      </c>
      <c r="BB181" s="347">
        <v>36256</v>
      </c>
      <c r="BC181" s="347">
        <v>36301</v>
      </c>
      <c r="BD181" s="347">
        <v>36327</v>
      </c>
      <c r="BE181" s="347">
        <v>36348</v>
      </c>
      <c r="BF181" s="347">
        <v>36385</v>
      </c>
      <c r="BG181" s="347">
        <v>36434</v>
      </c>
      <c r="BH181" s="347">
        <v>36488</v>
      </c>
      <c r="BI181" s="347">
        <v>37852</v>
      </c>
      <c r="BJ181" s="347">
        <v>39684</v>
      </c>
      <c r="BK181" s="347">
        <v>41360</v>
      </c>
      <c r="BL181" s="347">
        <v>42482</v>
      </c>
      <c r="BM181" s="347">
        <v>43142</v>
      </c>
      <c r="BN181" s="347">
        <v>43200</v>
      </c>
      <c r="BO181" s="347">
        <v>43243</v>
      </c>
      <c r="BP181" s="347">
        <v>43271</v>
      </c>
      <c r="BQ181" s="347">
        <v>43300</v>
      </c>
      <c r="BR181" s="347">
        <v>43331</v>
      </c>
      <c r="BS181" s="347">
        <v>43384</v>
      </c>
      <c r="BT181" s="347">
        <v>43442</v>
      </c>
      <c r="BU181" s="347">
        <v>43494</v>
      </c>
      <c r="BV181" s="347">
        <v>44465</v>
      </c>
      <c r="BW181" s="347">
        <v>45766</v>
      </c>
      <c r="BX181" s="347">
        <v>46931</v>
      </c>
      <c r="BY181" s="347">
        <v>47181</v>
      </c>
      <c r="BZ181" s="347">
        <v>47245</v>
      </c>
      <c r="CA181" s="347">
        <v>47282</v>
      </c>
      <c r="CB181" s="347">
        <v>48772</v>
      </c>
      <c r="CC181" s="347">
        <v>50848</v>
      </c>
      <c r="CD181" s="347">
        <v>51266</v>
      </c>
      <c r="CE181" s="347">
        <v>51326</v>
      </c>
      <c r="CF181" s="347">
        <v>51380</v>
      </c>
      <c r="CG181" s="347">
        <v>51432</v>
      </c>
      <c r="CH181" s="347">
        <v>51493</v>
      </c>
      <c r="CI181" s="347">
        <v>51543</v>
      </c>
      <c r="CJ181" s="347">
        <v>51597</v>
      </c>
      <c r="CK181" s="347">
        <v>51658</v>
      </c>
      <c r="CL181" s="347">
        <v>51696</v>
      </c>
      <c r="CM181" s="347">
        <v>51709</v>
      </c>
      <c r="CN181" s="347">
        <v>52145</v>
      </c>
      <c r="CO181" s="347">
        <v>52540</v>
      </c>
      <c r="CP181" s="347">
        <v>52553</v>
      </c>
      <c r="CQ181" s="347">
        <v>52573</v>
      </c>
      <c r="CR181" s="347">
        <v>52613</v>
      </c>
      <c r="CS181" s="347">
        <v>52670</v>
      </c>
      <c r="CT181" s="347">
        <v>52726</v>
      </c>
      <c r="CU181" s="347">
        <v>53123</v>
      </c>
      <c r="CV181" s="347">
        <v>53176</v>
      </c>
      <c r="CW181" s="347">
        <v>53401</v>
      </c>
      <c r="CX181" s="347">
        <v>53430</v>
      </c>
      <c r="CY181" s="347">
        <v>53444</v>
      </c>
      <c r="CZ181" s="347">
        <v>53460</v>
      </c>
      <c r="DA181" s="347">
        <v>53473</v>
      </c>
      <c r="DB181" s="347">
        <v>53491</v>
      </c>
      <c r="DC181" s="347">
        <v>53512</v>
      </c>
      <c r="DD181" s="347">
        <v>53564</v>
      </c>
      <c r="DE181" s="347">
        <v>53638</v>
      </c>
      <c r="DF181" s="542" t="s">
        <v>518</v>
      </c>
    </row>
    <row r="182" spans="1:110" ht="30" customHeight="1">
      <c r="A182" s="4770" t="s">
        <v>209</v>
      </c>
      <c r="B182" s="167" t="s">
        <v>1224</v>
      </c>
      <c r="C182" s="167" t="s">
        <v>516</v>
      </c>
      <c r="D182" s="167"/>
      <c r="E182" s="167" t="s">
        <v>20</v>
      </c>
      <c r="F182" s="1101">
        <f t="shared" si="21"/>
        <v>4943</v>
      </c>
      <c r="G182" s="1986">
        <f t="shared" si="22"/>
        <v>4994</v>
      </c>
      <c r="H182" s="2999">
        <f t="shared" si="24"/>
        <v>51</v>
      </c>
      <c r="M182" s="1401">
        <f t="shared" si="23"/>
        <v>51</v>
      </c>
      <c r="N182" s="347">
        <v>450</v>
      </c>
      <c r="O182" s="347">
        <v>498</v>
      </c>
      <c r="P182" s="347">
        <v>546</v>
      </c>
      <c r="Q182" s="220">
        <v>596</v>
      </c>
      <c r="R182" s="347">
        <v>647</v>
      </c>
      <c r="S182" s="347">
        <v>697</v>
      </c>
      <c r="T182" s="347">
        <v>731</v>
      </c>
      <c r="U182" s="347">
        <v>758</v>
      </c>
      <c r="V182" s="347">
        <v>802</v>
      </c>
      <c r="W182" s="347">
        <v>854</v>
      </c>
      <c r="X182" s="347">
        <v>905</v>
      </c>
      <c r="Y182" s="347">
        <v>949</v>
      </c>
      <c r="Z182" s="347">
        <v>1040</v>
      </c>
      <c r="AA182" s="347">
        <v>1101</v>
      </c>
      <c r="AB182" s="347">
        <v>1214</v>
      </c>
      <c r="AC182" s="347">
        <v>1271</v>
      </c>
      <c r="AD182" s="347">
        <v>1319</v>
      </c>
      <c r="AE182" s="347">
        <v>1365</v>
      </c>
      <c r="AF182" s="347">
        <v>1410</v>
      </c>
      <c r="AG182" s="347">
        <v>1447</v>
      </c>
      <c r="AH182" s="347">
        <v>1497</v>
      </c>
      <c r="AI182" s="347">
        <v>1545</v>
      </c>
      <c r="AJ182" s="347">
        <v>1591</v>
      </c>
      <c r="AK182" s="347">
        <v>1640</v>
      </c>
      <c r="AL182" s="347">
        <v>1692</v>
      </c>
      <c r="AM182" s="347">
        <v>1739</v>
      </c>
      <c r="AN182" s="347">
        <v>1791</v>
      </c>
      <c r="AO182" s="347">
        <v>1839</v>
      </c>
      <c r="AP182" s="347">
        <v>1887</v>
      </c>
      <c r="AQ182" s="347">
        <v>1935</v>
      </c>
      <c r="AR182" s="347">
        <v>1982</v>
      </c>
      <c r="AS182" s="347">
        <v>2026</v>
      </c>
      <c r="AT182" s="347">
        <v>2074</v>
      </c>
      <c r="AU182" s="347">
        <v>2122</v>
      </c>
      <c r="AV182" s="347">
        <v>2168</v>
      </c>
      <c r="AW182" s="347">
        <v>2220</v>
      </c>
      <c r="AX182" s="347">
        <v>2268</v>
      </c>
      <c r="AY182" s="347">
        <v>2313</v>
      </c>
      <c r="AZ182" s="347">
        <v>2363</v>
      </c>
      <c r="BA182" s="347">
        <v>2413</v>
      </c>
      <c r="BB182" s="347">
        <v>2461</v>
      </c>
      <c r="BC182" s="347">
        <v>2511</v>
      </c>
      <c r="BD182" s="347">
        <v>2552</v>
      </c>
      <c r="BE182" s="347">
        <v>2592</v>
      </c>
      <c r="BF182" s="347">
        <v>2641</v>
      </c>
      <c r="BG182" s="347">
        <v>2689</v>
      </c>
      <c r="BH182" s="347">
        <v>2738</v>
      </c>
      <c r="BI182" s="347">
        <v>2791</v>
      </c>
      <c r="BJ182" s="347">
        <v>2841</v>
      </c>
      <c r="BK182" s="347">
        <v>2887</v>
      </c>
      <c r="BL182" s="347">
        <v>2935</v>
      </c>
      <c r="BM182" s="347">
        <v>2983</v>
      </c>
      <c r="BN182" s="347">
        <v>3034</v>
      </c>
      <c r="BO182" s="347">
        <v>3082</v>
      </c>
      <c r="BP182" s="347">
        <v>3118</v>
      </c>
      <c r="BQ182" s="347">
        <v>3162</v>
      </c>
      <c r="BR182" s="347">
        <v>3203</v>
      </c>
      <c r="BS182" s="347">
        <v>3252</v>
      </c>
      <c r="BT182" s="347">
        <v>3303</v>
      </c>
      <c r="BU182" s="347">
        <v>3349</v>
      </c>
      <c r="BV182" s="347">
        <v>3398</v>
      </c>
      <c r="BW182" s="347">
        <v>3443</v>
      </c>
      <c r="BX182" s="347">
        <v>3495</v>
      </c>
      <c r="BY182" s="347">
        <v>3538</v>
      </c>
      <c r="BZ182" s="347">
        <v>3593</v>
      </c>
      <c r="CA182" s="347">
        <v>3635</v>
      </c>
      <c r="CB182" s="347">
        <v>3681</v>
      </c>
      <c r="CC182" s="347">
        <v>3721</v>
      </c>
      <c r="CD182" s="347">
        <v>3762</v>
      </c>
      <c r="CE182" s="347">
        <v>3814</v>
      </c>
      <c r="CF182" s="347">
        <v>3860</v>
      </c>
      <c r="CG182" s="347">
        <v>3906</v>
      </c>
      <c r="CH182" s="347">
        <v>3959</v>
      </c>
      <c r="CI182" s="347">
        <v>4004</v>
      </c>
      <c r="CJ182" s="347">
        <v>4052</v>
      </c>
      <c r="CK182" s="347">
        <v>4105</v>
      </c>
      <c r="CL182" s="347">
        <v>4151</v>
      </c>
      <c r="CM182" s="347">
        <v>4194</v>
      </c>
      <c r="CN182" s="347">
        <v>4244</v>
      </c>
      <c r="CO182" s="347">
        <v>4268</v>
      </c>
      <c r="CP182" s="347">
        <v>4305</v>
      </c>
      <c r="CQ182" s="347">
        <v>4357</v>
      </c>
      <c r="CR182" s="347">
        <v>4404</v>
      </c>
      <c r="CS182" s="347">
        <v>4455</v>
      </c>
      <c r="CT182" s="347">
        <v>4504</v>
      </c>
      <c r="CU182" s="347">
        <v>4547</v>
      </c>
      <c r="CV182" s="347">
        <v>4594</v>
      </c>
      <c r="CW182" s="347">
        <v>4647</v>
      </c>
      <c r="CX182" s="347">
        <v>4693</v>
      </c>
      <c r="CY182" s="347">
        <v>4740</v>
      </c>
      <c r="CZ182" s="347">
        <v>4773</v>
      </c>
      <c r="DA182" s="347">
        <v>4804</v>
      </c>
      <c r="DB182" s="347">
        <v>4848</v>
      </c>
      <c r="DC182" s="347">
        <v>4894</v>
      </c>
      <c r="DD182" s="347">
        <v>4943</v>
      </c>
      <c r="DE182" s="347">
        <v>4994</v>
      </c>
      <c r="DF182" s="542" t="s">
        <v>529</v>
      </c>
    </row>
    <row r="183" spans="1:110" ht="30" customHeight="1">
      <c r="A183" s="4770"/>
      <c r="B183" s="167"/>
      <c r="C183" s="167" t="s">
        <v>832</v>
      </c>
      <c r="D183" s="167"/>
      <c r="E183" s="167" t="s">
        <v>179</v>
      </c>
      <c r="F183" s="1101">
        <f t="shared" si="21"/>
        <v>4983</v>
      </c>
      <c r="G183" s="1986">
        <f t="shared" si="22"/>
        <v>5034</v>
      </c>
      <c r="H183" s="2999">
        <f t="shared" si="24"/>
        <v>51</v>
      </c>
      <c r="M183" s="1401">
        <f t="shared" si="23"/>
        <v>51</v>
      </c>
      <c r="N183" s="347">
        <v>456</v>
      </c>
      <c r="O183" s="347">
        <v>506</v>
      </c>
      <c r="P183" s="347">
        <v>556</v>
      </c>
      <c r="Q183" s="220">
        <v>608</v>
      </c>
      <c r="R183" s="347">
        <v>659</v>
      </c>
      <c r="S183" s="347">
        <v>709</v>
      </c>
      <c r="T183" s="347">
        <v>746</v>
      </c>
      <c r="U183" s="347">
        <v>775</v>
      </c>
      <c r="V183" s="347">
        <v>820</v>
      </c>
      <c r="W183" s="347">
        <v>872</v>
      </c>
      <c r="X183" s="347">
        <v>922</v>
      </c>
      <c r="Y183" s="347">
        <v>967</v>
      </c>
      <c r="Z183" s="347">
        <v>1065</v>
      </c>
      <c r="AA183" s="347">
        <v>1127</v>
      </c>
      <c r="AB183" s="347">
        <v>1243</v>
      </c>
      <c r="AC183" s="347">
        <v>1300</v>
      </c>
      <c r="AD183" s="347">
        <v>1348</v>
      </c>
      <c r="AE183" s="347">
        <v>1394</v>
      </c>
      <c r="AF183" s="347">
        <v>1439</v>
      </c>
      <c r="AG183" s="347">
        <v>1477</v>
      </c>
      <c r="AH183" s="347">
        <v>1528</v>
      </c>
      <c r="AI183" s="347">
        <v>1576</v>
      </c>
      <c r="AJ183" s="347">
        <v>1621</v>
      </c>
      <c r="AK183" s="347">
        <v>1671</v>
      </c>
      <c r="AL183" s="347">
        <v>1723</v>
      </c>
      <c r="AM183" s="347">
        <v>1770</v>
      </c>
      <c r="AN183" s="347">
        <v>1821</v>
      </c>
      <c r="AO183" s="347">
        <v>1869</v>
      </c>
      <c r="AP183" s="347">
        <v>1918</v>
      </c>
      <c r="AQ183" s="347">
        <v>1966</v>
      </c>
      <c r="AR183" s="347">
        <v>2013</v>
      </c>
      <c r="AS183" s="347">
        <v>2058</v>
      </c>
      <c r="AT183" s="347">
        <v>2107</v>
      </c>
      <c r="AU183" s="347">
        <v>2155</v>
      </c>
      <c r="AV183" s="347">
        <v>2202</v>
      </c>
      <c r="AW183" s="347">
        <v>2254</v>
      </c>
      <c r="AX183" s="347">
        <v>2303</v>
      </c>
      <c r="AY183" s="347">
        <v>2348</v>
      </c>
      <c r="AZ183" s="347">
        <v>2398</v>
      </c>
      <c r="BA183" s="347">
        <v>2448</v>
      </c>
      <c r="BB183" s="347">
        <v>2496</v>
      </c>
      <c r="BC183" s="347">
        <v>2546</v>
      </c>
      <c r="BD183" s="347">
        <v>2587</v>
      </c>
      <c r="BE183" s="347">
        <v>2629</v>
      </c>
      <c r="BF183" s="347">
        <v>2678</v>
      </c>
      <c r="BG183" s="347">
        <v>2727</v>
      </c>
      <c r="BH183" s="347">
        <v>2775</v>
      </c>
      <c r="BI183" s="347">
        <v>2830</v>
      </c>
      <c r="BJ183" s="347">
        <v>2880</v>
      </c>
      <c r="BK183" s="347">
        <v>2925</v>
      </c>
      <c r="BL183" s="347">
        <v>2973</v>
      </c>
      <c r="BM183" s="347">
        <v>3021</v>
      </c>
      <c r="BN183" s="347">
        <v>3073</v>
      </c>
      <c r="BO183" s="347">
        <v>3121</v>
      </c>
      <c r="BP183" s="347">
        <v>3157</v>
      </c>
      <c r="BQ183" s="347">
        <v>3201</v>
      </c>
      <c r="BR183" s="347">
        <v>3242</v>
      </c>
      <c r="BS183" s="347">
        <v>3292</v>
      </c>
      <c r="BT183" s="347">
        <v>3343</v>
      </c>
      <c r="BU183" s="347">
        <v>3389</v>
      </c>
      <c r="BV183" s="347">
        <v>3438</v>
      </c>
      <c r="BW183" s="347">
        <v>3483</v>
      </c>
      <c r="BX183" s="347">
        <v>3535</v>
      </c>
      <c r="BY183" s="347">
        <v>3578</v>
      </c>
      <c r="BZ183" s="347">
        <v>3633</v>
      </c>
      <c r="CA183" s="347">
        <v>3675</v>
      </c>
      <c r="CB183" s="347">
        <v>3722</v>
      </c>
      <c r="CC183" s="347">
        <v>3763</v>
      </c>
      <c r="CD183" s="347">
        <v>3804</v>
      </c>
      <c r="CE183" s="347">
        <v>3856</v>
      </c>
      <c r="CF183" s="347">
        <v>3902</v>
      </c>
      <c r="CG183" s="347">
        <v>3948</v>
      </c>
      <c r="CH183" s="347">
        <v>4002</v>
      </c>
      <c r="CI183" s="347">
        <v>4047</v>
      </c>
      <c r="CJ183" s="347">
        <v>4095</v>
      </c>
      <c r="CK183" s="347">
        <v>4148</v>
      </c>
      <c r="CL183" s="347">
        <v>4194</v>
      </c>
      <c r="CM183" s="347">
        <v>4237</v>
      </c>
      <c r="CN183" s="347">
        <v>4287</v>
      </c>
      <c r="CO183" s="347">
        <v>4310</v>
      </c>
      <c r="CP183" s="347">
        <v>4346</v>
      </c>
      <c r="CQ183" s="347">
        <v>4399</v>
      </c>
      <c r="CR183" s="347">
        <v>4445</v>
      </c>
      <c r="CS183" s="347">
        <v>4496</v>
      </c>
      <c r="CT183" s="347">
        <v>4546</v>
      </c>
      <c r="CU183" s="347">
        <v>4589</v>
      </c>
      <c r="CV183" s="347">
        <v>4635</v>
      </c>
      <c r="CW183" s="347">
        <v>4689</v>
      </c>
      <c r="CX183" s="347">
        <v>4735</v>
      </c>
      <c r="CY183" s="347">
        <v>4782</v>
      </c>
      <c r="CZ183" s="347">
        <v>4814</v>
      </c>
      <c r="DA183" s="347">
        <v>4843</v>
      </c>
      <c r="DB183" s="347">
        <v>4887</v>
      </c>
      <c r="DC183" s="347">
        <v>4933</v>
      </c>
      <c r="DD183" s="347">
        <v>4983</v>
      </c>
      <c r="DE183" s="347">
        <v>5034</v>
      </c>
      <c r="DF183" s="542" t="s">
        <v>519</v>
      </c>
    </row>
    <row r="184" spans="1:110" ht="30" customHeight="1">
      <c r="A184" s="4770"/>
      <c r="B184" s="167" t="s">
        <v>1227</v>
      </c>
      <c r="C184" s="167" t="s">
        <v>832</v>
      </c>
      <c r="D184" s="167" t="s">
        <v>1206</v>
      </c>
      <c r="E184" s="167" t="s">
        <v>723</v>
      </c>
      <c r="F184" s="1101">
        <f t="shared" si="21"/>
        <v>2459</v>
      </c>
      <c r="G184" s="1986">
        <f t="shared" si="22"/>
        <v>2459</v>
      </c>
      <c r="H184" s="2999">
        <f t="shared" si="24"/>
        <v>0</v>
      </c>
      <c r="M184" s="1401">
        <f t="shared" si="23"/>
        <v>0</v>
      </c>
      <c r="N184" s="347">
        <v>503</v>
      </c>
      <c r="O184" s="347">
        <v>553</v>
      </c>
      <c r="P184" s="347">
        <v>603</v>
      </c>
      <c r="Q184" s="220">
        <v>654</v>
      </c>
      <c r="R184" s="347">
        <v>705</v>
      </c>
      <c r="S184" s="347">
        <v>756</v>
      </c>
      <c r="T184" s="347">
        <v>791</v>
      </c>
      <c r="U184" s="347">
        <v>817</v>
      </c>
      <c r="V184" s="347">
        <v>865</v>
      </c>
      <c r="W184" s="347">
        <v>916</v>
      </c>
      <c r="X184" s="347">
        <v>966</v>
      </c>
      <c r="Y184" s="347">
        <v>1010</v>
      </c>
      <c r="Z184" s="347">
        <v>1068</v>
      </c>
      <c r="AA184" s="347">
        <v>1112</v>
      </c>
      <c r="AB184" s="347">
        <v>1157</v>
      </c>
      <c r="AC184" s="347">
        <v>1211</v>
      </c>
      <c r="AD184" s="347">
        <v>1257</v>
      </c>
      <c r="AE184" s="347">
        <v>1304</v>
      </c>
      <c r="AF184" s="347">
        <v>1352</v>
      </c>
      <c r="AG184" s="347">
        <v>1384</v>
      </c>
      <c r="AH184" s="347">
        <v>1435</v>
      </c>
      <c r="AI184" s="347">
        <v>1483</v>
      </c>
      <c r="AJ184" s="347">
        <v>1528</v>
      </c>
      <c r="AK184" s="347">
        <v>1578</v>
      </c>
      <c r="AL184" s="347">
        <v>1629</v>
      </c>
      <c r="AM184" s="347">
        <v>1676</v>
      </c>
      <c r="AN184" s="347">
        <v>1727</v>
      </c>
      <c r="AO184" s="347">
        <v>1777</v>
      </c>
      <c r="AP184" s="347">
        <v>1827</v>
      </c>
      <c r="AQ184" s="347">
        <v>1877</v>
      </c>
      <c r="AR184" s="347">
        <v>1924</v>
      </c>
      <c r="AS184" s="347">
        <v>1969</v>
      </c>
      <c r="AT184" s="347">
        <v>1969</v>
      </c>
      <c r="AU184" s="347">
        <v>1969</v>
      </c>
      <c r="AV184" s="347">
        <v>2016</v>
      </c>
      <c r="AW184" s="347">
        <v>2016</v>
      </c>
      <c r="AX184" s="347">
        <v>2016</v>
      </c>
      <c r="AY184" s="347">
        <v>2016</v>
      </c>
      <c r="AZ184" s="347">
        <v>2016</v>
      </c>
      <c r="BA184" s="347">
        <v>2016</v>
      </c>
      <c r="BB184" s="347">
        <v>2016</v>
      </c>
      <c r="BC184" s="347">
        <v>2016</v>
      </c>
      <c r="BD184" s="347">
        <v>2016</v>
      </c>
      <c r="BE184" s="347">
        <v>2059</v>
      </c>
      <c r="BF184" s="347">
        <v>2109</v>
      </c>
      <c r="BG184" s="347">
        <v>2157</v>
      </c>
      <c r="BH184" s="347">
        <v>2208</v>
      </c>
      <c r="BI184" s="347">
        <v>2263</v>
      </c>
      <c r="BJ184" s="347">
        <v>2313</v>
      </c>
      <c r="BK184" s="347">
        <v>2358</v>
      </c>
      <c r="BL184" s="347">
        <v>2408</v>
      </c>
      <c r="BM184" s="347">
        <v>2459</v>
      </c>
      <c r="BN184" s="347">
        <v>2459</v>
      </c>
      <c r="BO184" s="347">
        <v>2459</v>
      </c>
      <c r="BP184" s="347">
        <v>2459</v>
      </c>
      <c r="BQ184" s="347">
        <v>2459</v>
      </c>
      <c r="BR184" s="347">
        <v>2459</v>
      </c>
      <c r="BS184" s="347">
        <v>2459</v>
      </c>
      <c r="BT184" s="347">
        <v>2459</v>
      </c>
      <c r="BU184" s="347">
        <v>2459</v>
      </c>
      <c r="BV184" s="347">
        <v>2459</v>
      </c>
      <c r="BW184" s="347">
        <v>2459</v>
      </c>
      <c r="BX184" s="347">
        <v>2459</v>
      </c>
      <c r="BY184" s="347">
        <v>2459</v>
      </c>
      <c r="BZ184" s="347">
        <v>2459</v>
      </c>
      <c r="CA184" s="347">
        <v>2459</v>
      </c>
      <c r="CB184" s="347">
        <v>2459</v>
      </c>
      <c r="CC184" s="347">
        <v>2459</v>
      </c>
      <c r="CD184" s="347">
        <v>2459</v>
      </c>
      <c r="CE184" s="347">
        <v>2459</v>
      </c>
      <c r="CF184" s="347">
        <v>2459</v>
      </c>
      <c r="CG184" s="347">
        <v>2459</v>
      </c>
      <c r="CH184" s="347">
        <v>2459</v>
      </c>
      <c r="CI184" s="347">
        <v>2459</v>
      </c>
      <c r="CJ184" s="347">
        <v>2459</v>
      </c>
      <c r="CK184" s="347">
        <v>2459</v>
      </c>
      <c r="CL184" s="347">
        <v>2459</v>
      </c>
      <c r="CM184" s="347">
        <v>2459</v>
      </c>
      <c r="CN184" s="347">
        <v>2459</v>
      </c>
      <c r="CO184" s="347">
        <v>2459</v>
      </c>
      <c r="CP184" s="347">
        <v>2459</v>
      </c>
      <c r="CQ184" s="347">
        <v>2459</v>
      </c>
      <c r="CR184" s="347">
        <v>2459</v>
      </c>
      <c r="CS184" s="347">
        <v>2459</v>
      </c>
      <c r="CT184" s="347">
        <v>2459</v>
      </c>
      <c r="CU184" s="347">
        <v>2459</v>
      </c>
      <c r="CV184" s="347">
        <v>2459</v>
      </c>
      <c r="CW184" s="347">
        <v>2459</v>
      </c>
      <c r="CX184" s="347">
        <v>2459</v>
      </c>
      <c r="CY184" s="347">
        <v>2459</v>
      </c>
      <c r="CZ184" s="347">
        <v>2459</v>
      </c>
      <c r="DA184" s="347">
        <v>2459</v>
      </c>
      <c r="DB184" s="347">
        <v>2459</v>
      </c>
      <c r="DC184" s="347">
        <v>2459</v>
      </c>
      <c r="DD184" s="347">
        <v>2459</v>
      </c>
      <c r="DE184" s="347">
        <v>2459</v>
      </c>
      <c r="DF184" s="542" t="s">
        <v>511</v>
      </c>
    </row>
    <row r="185" spans="1:110" ht="30" customHeight="1">
      <c r="N185" s="353"/>
      <c r="O185" s="353"/>
      <c r="P185" s="353"/>
      <c r="Q185" s="353"/>
      <c r="R185" s="353"/>
      <c r="S185" s="353"/>
      <c r="T185" s="353"/>
      <c r="U185" s="353"/>
      <c r="V185" s="353"/>
      <c r="W185" s="353"/>
      <c r="X185" s="353"/>
      <c r="Y185" s="353"/>
      <c r="Z185" s="353"/>
      <c r="AA185" s="353"/>
      <c r="AB185" s="353"/>
      <c r="AC185" s="353"/>
      <c r="AD185" s="353"/>
      <c r="AE185" s="353"/>
      <c r="AF185" s="353"/>
      <c r="AG185" s="353"/>
      <c r="AH185" s="353"/>
      <c r="AI185" s="353"/>
      <c r="AJ185" s="353"/>
      <c r="AK185" s="353"/>
      <c r="AL185" s="353"/>
      <c r="AM185" s="353"/>
      <c r="AN185" s="353"/>
      <c r="AO185" s="353"/>
      <c r="AP185" s="353"/>
      <c r="AQ185" s="353"/>
      <c r="AR185" s="353"/>
      <c r="AS185" s="353"/>
      <c r="AT185" s="353"/>
      <c r="AU185" s="353"/>
      <c r="AV185" s="353"/>
      <c r="AW185" s="353"/>
      <c r="AX185" s="353"/>
      <c r="AY185" s="353"/>
      <c r="AZ185" s="353"/>
      <c r="BA185" s="353"/>
      <c r="BB185" s="353"/>
      <c r="BC185" s="353"/>
      <c r="BD185" s="353"/>
      <c r="BE185" s="353"/>
      <c r="BF185" s="353"/>
      <c r="BG185" s="353"/>
      <c r="BH185" s="353"/>
      <c r="BI185" s="353"/>
      <c r="BJ185" s="353"/>
      <c r="BK185" s="353"/>
      <c r="BL185" s="353"/>
      <c r="BM185" s="353"/>
      <c r="BN185" s="353"/>
      <c r="BO185" s="353"/>
      <c r="BP185" s="353"/>
      <c r="BQ185" s="353"/>
      <c r="BR185" s="353"/>
      <c r="BS185" s="353"/>
      <c r="BT185" s="353"/>
      <c r="BU185" s="353"/>
      <c r="BV185" s="353"/>
      <c r="BW185" s="353"/>
      <c r="BX185" s="353"/>
      <c r="BY185" s="353"/>
      <c r="BZ185" s="353"/>
      <c r="CA185" s="353"/>
      <c r="CB185" s="353"/>
      <c r="CC185" s="353"/>
      <c r="CD185" s="353"/>
      <c r="CE185" s="353"/>
      <c r="CF185" s="353"/>
      <c r="CG185" s="353"/>
      <c r="CH185" s="353"/>
      <c r="CI185" s="353"/>
      <c r="CJ185" s="353"/>
      <c r="CK185" s="353"/>
      <c r="CL185" s="353"/>
      <c r="CM185" s="353"/>
      <c r="CN185" s="353"/>
      <c r="CO185" s="353"/>
      <c r="CP185" s="353"/>
      <c r="CQ185" s="353"/>
      <c r="CR185" s="353"/>
      <c r="CS185" s="353"/>
      <c r="CT185" s="353"/>
      <c r="CU185" s="353"/>
      <c r="CV185" s="353"/>
      <c r="CW185" s="353"/>
      <c r="CX185" s="353"/>
      <c r="CY185" s="353"/>
      <c r="CZ185" s="353"/>
      <c r="DA185" s="353"/>
      <c r="DB185" s="353"/>
      <c r="DC185" s="353"/>
      <c r="DD185" s="353"/>
      <c r="DE185" s="353"/>
      <c r="DF185" s="229"/>
    </row>
    <row r="186" spans="1:110" ht="30" customHeight="1">
      <c r="N186" s="353"/>
      <c r="O186" s="156"/>
      <c r="P186" s="353"/>
      <c r="Q186" s="353"/>
      <c r="R186" s="353"/>
      <c r="S186" s="353"/>
      <c r="T186" s="353"/>
      <c r="U186" s="353"/>
      <c r="V186" s="353"/>
      <c r="W186" s="353"/>
      <c r="X186" s="353"/>
      <c r="Y186" s="353"/>
      <c r="Z186" s="353"/>
      <c r="AA186" s="353"/>
      <c r="AB186" s="353"/>
      <c r="AC186" s="353"/>
      <c r="AD186" s="353"/>
      <c r="AE186" s="353"/>
      <c r="AF186" s="353"/>
      <c r="AG186" s="353"/>
      <c r="AH186" s="353"/>
      <c r="AI186" s="353"/>
      <c r="AJ186" s="353"/>
      <c r="AK186" s="353"/>
      <c r="AL186" s="353"/>
      <c r="AM186" s="353"/>
      <c r="AN186" s="353"/>
      <c r="AO186" s="353"/>
      <c r="AP186" s="353"/>
      <c r="AQ186" s="353"/>
      <c r="AR186" s="353"/>
      <c r="AS186" s="353"/>
      <c r="AT186" s="353"/>
      <c r="AU186" s="353"/>
      <c r="AV186" s="353"/>
      <c r="AW186" s="353"/>
      <c r="AX186" s="353"/>
      <c r="AY186" s="353"/>
      <c r="AZ186" s="353"/>
      <c r="BA186" s="353"/>
      <c r="BB186" s="353"/>
      <c r="BC186" s="353"/>
      <c r="BD186" s="353"/>
      <c r="BE186" s="353"/>
      <c r="BF186" s="353"/>
      <c r="BG186" s="353"/>
      <c r="BH186" s="353"/>
      <c r="BI186" s="353"/>
      <c r="BJ186" s="353"/>
      <c r="BK186" s="353"/>
      <c r="BL186" s="353"/>
      <c r="BM186" s="353"/>
      <c r="BN186" s="353"/>
      <c r="BO186" s="353"/>
      <c r="BP186" s="353"/>
      <c r="BQ186" s="353"/>
      <c r="BR186" s="353"/>
      <c r="BS186" s="353"/>
      <c r="BT186" s="353"/>
      <c r="BU186" s="353"/>
      <c r="BV186" s="353"/>
      <c r="BW186" s="353"/>
      <c r="BX186" s="353"/>
      <c r="BY186" s="353"/>
      <c r="BZ186" s="353"/>
      <c r="CA186" s="353"/>
      <c r="CB186" s="353"/>
      <c r="CC186" s="353"/>
      <c r="CD186" s="353"/>
      <c r="CE186" s="353"/>
      <c r="CF186" s="353"/>
      <c r="CG186" s="353"/>
      <c r="CH186" s="353"/>
      <c r="CI186" s="353"/>
      <c r="CJ186" s="353"/>
      <c r="CK186" s="353"/>
      <c r="CL186" s="353"/>
      <c r="CM186" s="353"/>
      <c r="CN186" s="353"/>
      <c r="CO186" s="353"/>
      <c r="CP186" s="353"/>
      <c r="CQ186" s="353"/>
      <c r="CR186" s="353"/>
      <c r="CS186" s="353"/>
      <c r="CT186" s="353"/>
      <c r="CU186" s="353"/>
      <c r="CV186" s="353"/>
      <c r="CW186" s="353"/>
      <c r="CX186" s="353"/>
      <c r="CY186" s="353"/>
      <c r="CZ186" s="353"/>
      <c r="DA186" s="353"/>
      <c r="DB186" s="353"/>
      <c r="DC186" s="353"/>
      <c r="DD186" s="353"/>
      <c r="DE186" s="353"/>
    </row>
    <row r="187" spans="1:110" ht="30" customHeight="1">
      <c r="N187" s="353"/>
      <c r="O187" s="156"/>
      <c r="P187" s="353"/>
      <c r="Q187" s="353"/>
      <c r="R187" s="353"/>
      <c r="S187" s="353"/>
      <c r="T187" s="353"/>
      <c r="U187" s="353"/>
      <c r="V187" s="353"/>
      <c r="W187" s="353"/>
      <c r="X187" s="353"/>
      <c r="Y187" s="353"/>
      <c r="Z187" s="353"/>
      <c r="AA187" s="353"/>
      <c r="AB187" s="353"/>
      <c r="AC187" s="353"/>
      <c r="AD187" s="353"/>
      <c r="AE187" s="353"/>
      <c r="AF187" s="353"/>
      <c r="AG187" s="353"/>
      <c r="AH187" s="353"/>
      <c r="AI187" s="353"/>
      <c r="AJ187" s="353"/>
      <c r="AK187" s="353"/>
      <c r="AL187" s="353"/>
      <c r="AM187" s="353"/>
      <c r="AN187" s="353"/>
      <c r="AO187" s="353"/>
      <c r="AP187" s="353"/>
      <c r="AQ187" s="353"/>
      <c r="AR187" s="353"/>
      <c r="AS187" s="353"/>
      <c r="AT187" s="353"/>
      <c r="AU187" s="353"/>
      <c r="AV187" s="353"/>
      <c r="AW187" s="353"/>
      <c r="AX187" s="353"/>
      <c r="AY187" s="353"/>
      <c r="AZ187" s="353"/>
      <c r="BA187" s="353"/>
      <c r="BB187" s="353"/>
      <c r="BC187" s="353"/>
      <c r="BD187" s="353"/>
      <c r="BE187" s="353"/>
      <c r="BF187" s="353"/>
      <c r="BG187" s="353"/>
      <c r="BH187" s="353"/>
      <c r="BI187" s="353"/>
      <c r="BJ187" s="353"/>
      <c r="BK187" s="353"/>
      <c r="BL187" s="353"/>
      <c r="BM187" s="353"/>
      <c r="BN187" s="353"/>
      <c r="BO187" s="353"/>
      <c r="BP187" s="353"/>
      <c r="BQ187" s="353"/>
      <c r="BR187" s="353"/>
      <c r="BS187" s="353"/>
      <c r="BT187" s="353"/>
      <c r="BU187" s="353"/>
      <c r="BV187" s="353"/>
      <c r="BW187" s="353"/>
      <c r="BX187" s="353"/>
      <c r="BY187" s="353"/>
      <c r="BZ187" s="353"/>
      <c r="CA187" s="353"/>
      <c r="CB187" s="353"/>
      <c r="CC187" s="353"/>
      <c r="CD187" s="353"/>
      <c r="CE187" s="353"/>
      <c r="CF187" s="353"/>
      <c r="CG187" s="353"/>
      <c r="CH187" s="353"/>
      <c r="CI187" s="353"/>
      <c r="CJ187" s="353"/>
      <c r="CK187" s="353"/>
      <c r="CL187" s="353"/>
      <c r="CM187" s="353"/>
      <c r="CN187" s="353"/>
      <c r="CO187" s="353"/>
      <c r="CP187" s="353"/>
      <c r="CQ187" s="353"/>
      <c r="CR187" s="353"/>
      <c r="CS187" s="353"/>
      <c r="CT187" s="353"/>
      <c r="CU187" s="353"/>
      <c r="CV187" s="353"/>
      <c r="CW187" s="353"/>
      <c r="CX187" s="353"/>
      <c r="CY187" s="353"/>
      <c r="CZ187" s="353"/>
      <c r="DA187" s="353"/>
      <c r="DB187" s="353"/>
      <c r="DC187" s="353"/>
      <c r="DD187" s="353"/>
      <c r="DE187" s="353"/>
    </row>
    <row r="188" spans="1:110" ht="30" customHeight="1" thickBot="1">
      <c r="A188" s="173" t="s">
        <v>1976</v>
      </c>
      <c r="N188" s="353"/>
      <c r="O188" s="156"/>
      <c r="P188" s="353"/>
      <c r="Q188" s="353"/>
      <c r="R188" s="353"/>
      <c r="S188" s="353"/>
      <c r="T188" s="353"/>
      <c r="U188" s="353"/>
      <c r="V188" s="353"/>
      <c r="W188" s="353"/>
      <c r="X188" s="353"/>
      <c r="Y188" s="353"/>
      <c r="Z188" s="353"/>
      <c r="AA188" s="353"/>
      <c r="AB188" s="353"/>
      <c r="AC188" s="353"/>
      <c r="AD188" s="353"/>
      <c r="AE188" s="353"/>
      <c r="AF188" s="353"/>
      <c r="AG188" s="353"/>
      <c r="AH188" s="353"/>
      <c r="AI188" s="353"/>
      <c r="AJ188" s="353"/>
      <c r="AK188" s="353"/>
      <c r="AL188" s="353"/>
      <c r="AM188" s="353"/>
      <c r="AN188" s="353"/>
      <c r="AO188" s="353"/>
      <c r="AP188" s="353"/>
      <c r="AQ188" s="353"/>
      <c r="AR188" s="353"/>
      <c r="AS188" s="353"/>
      <c r="AT188" s="353"/>
      <c r="AU188" s="353"/>
      <c r="AV188" s="353"/>
      <c r="AW188" s="353"/>
      <c r="AX188" s="353"/>
      <c r="AY188" s="353"/>
      <c r="AZ188" s="353"/>
      <c r="BA188" s="353"/>
      <c r="BB188" s="353"/>
      <c r="BC188" s="353"/>
      <c r="BD188" s="353"/>
      <c r="BE188" s="353"/>
      <c r="BF188" s="353"/>
      <c r="BG188" s="353"/>
      <c r="BH188" s="353"/>
      <c r="BI188" s="353"/>
      <c r="BJ188" s="353"/>
      <c r="BK188" s="353"/>
      <c r="BL188" s="353"/>
      <c r="BM188" s="353"/>
      <c r="BN188" s="353"/>
      <c r="BO188" s="353"/>
      <c r="BP188" s="353"/>
      <c r="BQ188" s="353"/>
      <c r="BR188" s="353"/>
      <c r="BS188" s="353"/>
      <c r="BT188" s="353"/>
      <c r="BU188" s="353"/>
      <c r="BV188" s="353"/>
      <c r="BW188" s="353"/>
      <c r="BX188" s="353"/>
      <c r="BY188" s="353"/>
      <c r="BZ188" s="353"/>
      <c r="CA188" s="353"/>
      <c r="CB188" s="353"/>
      <c r="CC188" s="353"/>
      <c r="CD188" s="353"/>
      <c r="CE188" s="353"/>
      <c r="CF188" s="353"/>
      <c r="CG188" s="353"/>
      <c r="CH188" s="353"/>
      <c r="CI188" s="353"/>
      <c r="CJ188" s="353"/>
      <c r="CK188" s="353"/>
      <c r="CL188" s="353"/>
      <c r="CM188" s="353"/>
      <c r="CN188" s="353"/>
      <c r="CO188" s="353"/>
      <c r="CP188" s="353"/>
      <c r="CQ188" s="353"/>
      <c r="CR188" s="353"/>
      <c r="CS188" s="353"/>
      <c r="CT188" s="353"/>
      <c r="CU188" s="353"/>
      <c r="CV188" s="353"/>
      <c r="CW188" s="353"/>
      <c r="CX188" s="353"/>
      <c r="CY188" s="353"/>
      <c r="CZ188" s="353"/>
      <c r="DA188" s="353"/>
      <c r="DB188" s="353"/>
      <c r="DC188" s="353"/>
      <c r="DD188" s="353"/>
      <c r="DE188" s="353"/>
    </row>
    <row r="189" spans="1:110" ht="30" customHeight="1" thickBot="1">
      <c r="B189" s="1582" t="s">
        <v>1516</v>
      </c>
      <c r="C189" s="1592" t="s">
        <v>1975</v>
      </c>
      <c r="D189" s="1586" t="s">
        <v>238</v>
      </c>
      <c r="E189" s="1594" t="s">
        <v>1982</v>
      </c>
      <c r="F189" s="1603"/>
      <c r="G189" s="1604"/>
      <c r="H189" s="1526"/>
      <c r="I189" s="1526"/>
      <c r="N189" s="353"/>
      <c r="O189" s="156"/>
      <c r="P189" s="353"/>
      <c r="Q189" s="353"/>
      <c r="R189" s="353"/>
      <c r="S189" s="353"/>
      <c r="T189" s="353"/>
      <c r="U189" s="353"/>
      <c r="V189" s="353"/>
      <c r="W189" s="353"/>
      <c r="X189" s="353"/>
      <c r="Y189" s="353"/>
      <c r="Z189" s="353"/>
      <c r="AA189" s="353"/>
      <c r="AB189" s="353"/>
      <c r="AC189" s="353"/>
      <c r="AD189" s="353"/>
      <c r="AE189" s="353"/>
      <c r="AF189" s="353"/>
      <c r="AG189" s="353"/>
      <c r="AH189" s="353"/>
      <c r="AI189" s="353"/>
      <c r="AJ189" s="353"/>
      <c r="AK189" s="353"/>
      <c r="AL189" s="353"/>
      <c r="AM189" s="353"/>
      <c r="AN189" s="353"/>
      <c r="AO189" s="353"/>
      <c r="AP189" s="353"/>
      <c r="AQ189" s="353"/>
      <c r="AR189" s="353"/>
      <c r="AS189" s="353"/>
      <c r="AT189" s="353"/>
      <c r="AU189" s="353"/>
      <c r="AV189" s="353"/>
      <c r="AW189" s="353"/>
      <c r="AX189" s="353"/>
      <c r="AY189" s="353"/>
      <c r="AZ189" s="353"/>
      <c r="BA189" s="353"/>
      <c r="BB189" s="353"/>
      <c r="BC189" s="353"/>
      <c r="BD189" s="353"/>
      <c r="BE189" s="353"/>
      <c r="BF189" s="353"/>
      <c r="BG189" s="353"/>
      <c r="BH189" s="353"/>
      <c r="BI189" s="353"/>
      <c r="BJ189" s="353"/>
      <c r="BK189" s="353"/>
      <c r="BL189" s="353"/>
      <c r="BM189" s="353"/>
      <c r="BN189" s="353"/>
      <c r="BO189" s="353"/>
      <c r="BP189" s="353"/>
      <c r="BQ189" s="353"/>
      <c r="BR189" s="353"/>
      <c r="BS189" s="353"/>
      <c r="BT189" s="353"/>
      <c r="BU189" s="353"/>
      <c r="BV189" s="353"/>
      <c r="BW189" s="353"/>
      <c r="BX189" s="353"/>
      <c r="BY189" s="353"/>
      <c r="BZ189" s="353"/>
      <c r="CA189" s="353"/>
      <c r="CB189" s="353"/>
      <c r="CC189" s="353"/>
      <c r="CD189" s="353"/>
      <c r="CE189" s="353"/>
      <c r="CF189" s="353"/>
      <c r="CG189" s="353"/>
      <c r="CH189" s="353"/>
      <c r="CI189" s="353"/>
      <c r="CJ189" s="353"/>
      <c r="CK189" s="353"/>
      <c r="CL189" s="353"/>
      <c r="CM189" s="353"/>
      <c r="CN189" s="353"/>
      <c r="CO189" s="353"/>
      <c r="CP189" s="353"/>
      <c r="CQ189" s="353"/>
      <c r="CR189" s="353"/>
      <c r="CS189" s="353"/>
      <c r="CT189" s="353"/>
      <c r="CU189" s="353"/>
      <c r="CV189" s="353"/>
      <c r="CW189" s="353"/>
      <c r="CX189" s="353"/>
      <c r="CY189" s="353"/>
      <c r="CZ189" s="353"/>
      <c r="DA189" s="353"/>
      <c r="DB189" s="353"/>
      <c r="DC189" s="353"/>
      <c r="DD189" s="353"/>
      <c r="DE189" s="353"/>
    </row>
    <row r="190" spans="1:110" ht="30" customHeight="1">
      <c r="B190" s="1583">
        <v>101</v>
      </c>
      <c r="C190" s="1588">
        <v>59.43</v>
      </c>
      <c r="D190" s="1593">
        <v>0</v>
      </c>
      <c r="E190" s="1595"/>
      <c r="F190" s="4037" t="s">
        <v>3481</v>
      </c>
      <c r="G190" s="4038"/>
      <c r="H190" s="684"/>
      <c r="I190" s="684"/>
      <c r="N190" s="353"/>
      <c r="O190" s="156"/>
      <c r="P190" s="353"/>
      <c r="Q190" s="353"/>
      <c r="R190" s="353"/>
      <c r="S190" s="353"/>
      <c r="T190" s="353"/>
      <c r="U190" s="353"/>
      <c r="V190" s="353"/>
      <c r="W190" s="353"/>
      <c r="X190" s="353"/>
      <c r="Y190" s="353"/>
      <c r="Z190" s="353"/>
      <c r="AA190" s="353"/>
      <c r="AB190" s="353"/>
      <c r="AC190" s="353"/>
      <c r="AD190" s="353"/>
      <c r="AE190" s="353"/>
      <c r="AF190" s="353"/>
      <c r="AG190" s="353"/>
      <c r="AH190" s="353"/>
      <c r="AI190" s="353"/>
      <c r="AJ190" s="353"/>
      <c r="AK190" s="353"/>
      <c r="AL190" s="353"/>
      <c r="AM190" s="353"/>
      <c r="AN190" s="353"/>
      <c r="AO190" s="353"/>
      <c r="AP190" s="353"/>
      <c r="AQ190" s="353"/>
      <c r="AR190" s="353"/>
      <c r="AS190" s="353"/>
      <c r="AT190" s="353"/>
      <c r="AU190" s="353"/>
      <c r="AV190" s="353"/>
      <c r="AW190" s="353"/>
      <c r="AX190" s="353"/>
      <c r="AY190" s="353"/>
      <c r="AZ190" s="353"/>
      <c r="BA190" s="353"/>
      <c r="BB190" s="353"/>
      <c r="BC190" s="353"/>
      <c r="BD190" s="353"/>
      <c r="BE190" s="353"/>
      <c r="BF190" s="353"/>
      <c r="BG190" s="353"/>
      <c r="BH190" s="353"/>
      <c r="BI190" s="353"/>
      <c r="BJ190" s="353"/>
      <c r="BK190" s="353"/>
      <c r="BL190" s="353"/>
      <c r="BM190" s="353"/>
      <c r="BN190" s="353"/>
      <c r="BO190" s="353"/>
      <c r="BP190" s="353"/>
      <c r="BQ190" s="353"/>
      <c r="BR190" s="353"/>
      <c r="BS190" s="353"/>
      <c r="BT190" s="353"/>
      <c r="BU190" s="353"/>
      <c r="BV190" s="353"/>
      <c r="BW190" s="353"/>
      <c r="BX190" s="353"/>
      <c r="BY190" s="353"/>
      <c r="BZ190" s="353"/>
      <c r="CA190" s="353"/>
      <c r="CB190" s="353"/>
      <c r="CC190" s="353"/>
      <c r="CD190" s="353"/>
      <c r="CE190" s="353"/>
      <c r="CF190" s="353"/>
      <c r="CG190" s="353"/>
      <c r="CH190" s="353"/>
      <c r="CI190" s="353"/>
      <c r="CJ190" s="353"/>
      <c r="CK190" s="353"/>
      <c r="CL190" s="353"/>
      <c r="CM190" s="353"/>
      <c r="CN190" s="353"/>
      <c r="CO190" s="353"/>
      <c r="CP190" s="353"/>
      <c r="CQ190" s="353"/>
      <c r="CR190" s="353"/>
      <c r="CS190" s="353"/>
      <c r="CT190" s="353"/>
      <c r="CU190" s="353"/>
      <c r="CV190" s="353"/>
      <c r="CW190" s="353"/>
      <c r="CX190" s="353"/>
      <c r="CY190" s="353"/>
      <c r="CZ190" s="353"/>
      <c r="DA190" s="353"/>
      <c r="DB190" s="353"/>
      <c r="DC190" s="353"/>
      <c r="DD190" s="353"/>
      <c r="DE190" s="353"/>
    </row>
    <row r="191" spans="1:110" ht="30" customHeight="1">
      <c r="B191" s="1584" t="s">
        <v>1974</v>
      </c>
      <c r="C191" s="1589">
        <f>55.14+58.38</f>
        <v>113.52000000000001</v>
      </c>
      <c r="D191" s="685">
        <v>0</v>
      </c>
      <c r="E191" s="1527"/>
      <c r="F191" s="4037" t="s">
        <v>3296</v>
      </c>
      <c r="G191" s="4038"/>
      <c r="H191" s="684"/>
      <c r="I191" s="684"/>
      <c r="N191" s="353"/>
      <c r="O191" s="156"/>
      <c r="P191" s="353"/>
      <c r="Q191" s="353"/>
      <c r="R191" s="353"/>
      <c r="S191" s="353"/>
      <c r="T191" s="353"/>
      <c r="U191" s="353"/>
      <c r="V191" s="353"/>
      <c r="W191" s="353"/>
      <c r="X191" s="353"/>
      <c r="Y191" s="353"/>
      <c r="Z191" s="353"/>
      <c r="AA191" s="353"/>
      <c r="AB191" s="353"/>
      <c r="AC191" s="353"/>
      <c r="AD191" s="353"/>
      <c r="AE191" s="353"/>
      <c r="AF191" s="353"/>
      <c r="AG191" s="353"/>
      <c r="AH191" s="353"/>
      <c r="AI191" s="353"/>
      <c r="AJ191" s="353"/>
      <c r="AK191" s="353"/>
      <c r="AL191" s="353"/>
      <c r="AM191" s="353"/>
      <c r="AN191" s="353"/>
      <c r="AO191" s="353"/>
      <c r="AP191" s="353"/>
      <c r="AQ191" s="353"/>
      <c r="AR191" s="353"/>
      <c r="AS191" s="353"/>
      <c r="AT191" s="353"/>
      <c r="AU191" s="353"/>
      <c r="AV191" s="353"/>
      <c r="AW191" s="353"/>
      <c r="AX191" s="353"/>
      <c r="AY191" s="353"/>
      <c r="AZ191" s="353"/>
      <c r="BA191" s="353"/>
      <c r="BB191" s="353"/>
      <c r="BC191" s="353"/>
      <c r="BD191" s="353"/>
      <c r="BE191" s="353"/>
      <c r="BF191" s="353"/>
      <c r="BG191" s="353"/>
      <c r="BH191" s="353"/>
      <c r="BI191" s="353"/>
      <c r="BJ191" s="353"/>
      <c r="BK191" s="353"/>
      <c r="BL191" s="353"/>
      <c r="BM191" s="353"/>
      <c r="BN191" s="353"/>
      <c r="BO191" s="353"/>
      <c r="BP191" s="353"/>
      <c r="BQ191" s="353"/>
      <c r="BR191" s="353"/>
      <c r="BS191" s="353"/>
      <c r="BT191" s="353"/>
      <c r="BU191" s="353"/>
      <c r="BV191" s="353"/>
      <c r="BW191" s="353"/>
      <c r="BX191" s="353"/>
      <c r="BY191" s="353"/>
      <c r="BZ191" s="353"/>
      <c r="CA191" s="353"/>
      <c r="CB191" s="353"/>
      <c r="CC191" s="353"/>
      <c r="CD191" s="353"/>
      <c r="CE191" s="353"/>
      <c r="CF191" s="353"/>
      <c r="CG191" s="353"/>
      <c r="CH191" s="353"/>
      <c r="CI191" s="353"/>
      <c r="CJ191" s="353"/>
      <c r="CK191" s="353"/>
      <c r="CL191" s="353"/>
      <c r="CM191" s="353"/>
      <c r="CN191" s="353"/>
      <c r="CO191" s="353"/>
      <c r="CP191" s="353"/>
      <c r="CQ191" s="353"/>
      <c r="CR191" s="353"/>
      <c r="CS191" s="353"/>
      <c r="CT191" s="353"/>
      <c r="CU191" s="353"/>
      <c r="CV191" s="353"/>
      <c r="CW191" s="353"/>
      <c r="CX191" s="353"/>
      <c r="CY191" s="353"/>
      <c r="CZ191" s="353"/>
      <c r="DA191" s="353"/>
      <c r="DB191" s="353"/>
      <c r="DC191" s="353"/>
      <c r="DD191" s="353"/>
      <c r="DE191" s="353"/>
    </row>
    <row r="192" spans="1:110" ht="30" customHeight="1">
      <c r="B192" s="1584">
        <v>104</v>
      </c>
      <c r="C192" s="1589">
        <v>41.19</v>
      </c>
      <c r="D192" s="685">
        <v>0</v>
      </c>
      <c r="E192" s="1527">
        <f>($C$192/$C$197)*$C$201</f>
        <v>988.41096345062056</v>
      </c>
      <c r="F192" s="1605" t="s">
        <v>2535</v>
      </c>
      <c r="G192" s="1988"/>
      <c r="H192" s="684"/>
      <c r="I192" s="684"/>
      <c r="N192" s="353"/>
      <c r="O192" s="156"/>
      <c r="P192" s="353"/>
      <c r="Q192" s="353"/>
      <c r="R192" s="353"/>
      <c r="S192" s="353"/>
      <c r="T192" s="353"/>
      <c r="U192" s="353"/>
      <c r="V192" s="353"/>
      <c r="W192" s="353"/>
      <c r="X192" s="353"/>
      <c r="Y192" s="353"/>
      <c r="Z192" s="353"/>
      <c r="AA192" s="353"/>
      <c r="AB192" s="353"/>
      <c r="AC192" s="353"/>
      <c r="AD192" s="353"/>
      <c r="AE192" s="353"/>
      <c r="AF192" s="353"/>
      <c r="AG192" s="353"/>
      <c r="AH192" s="353"/>
      <c r="AI192" s="353"/>
      <c r="AJ192" s="353"/>
      <c r="AK192" s="353"/>
      <c r="AL192" s="353"/>
      <c r="AM192" s="353"/>
      <c r="AN192" s="353"/>
      <c r="AO192" s="353"/>
      <c r="AP192" s="353"/>
      <c r="AQ192" s="353"/>
      <c r="AR192" s="353"/>
      <c r="AS192" s="353"/>
      <c r="AT192" s="353"/>
      <c r="AU192" s="353"/>
      <c r="AV192" s="353"/>
      <c r="AW192" s="353"/>
      <c r="AX192" s="353"/>
      <c r="AY192" s="353"/>
      <c r="AZ192" s="353"/>
      <c r="BA192" s="353"/>
      <c r="BB192" s="353"/>
      <c r="BC192" s="353"/>
      <c r="BD192" s="353"/>
      <c r="BE192" s="353"/>
      <c r="BF192" s="353"/>
      <c r="BG192" s="353"/>
      <c r="BH192" s="353"/>
      <c r="BI192" s="353"/>
      <c r="BJ192" s="353"/>
      <c r="BK192" s="353"/>
      <c r="BL192" s="353"/>
      <c r="BM192" s="353"/>
      <c r="BN192" s="353"/>
      <c r="BO192" s="353"/>
      <c r="BP192" s="353"/>
      <c r="BQ192" s="353"/>
      <c r="BR192" s="353"/>
      <c r="BS192" s="353"/>
      <c r="BT192" s="353"/>
      <c r="BU192" s="353"/>
      <c r="BV192" s="353"/>
      <c r="BW192" s="353"/>
      <c r="BX192" s="353"/>
      <c r="BY192" s="353"/>
      <c r="BZ192" s="353"/>
      <c r="CA192" s="353"/>
      <c r="CB192" s="353"/>
      <c r="CC192" s="353"/>
      <c r="CD192" s="353"/>
      <c r="CE192" s="353"/>
      <c r="CF192" s="353"/>
      <c r="CG192" s="353"/>
      <c r="CH192" s="353"/>
      <c r="CI192" s="353"/>
      <c r="CJ192" s="353"/>
      <c r="CK192" s="353"/>
      <c r="CL192" s="353"/>
      <c r="CM192" s="353"/>
      <c r="CN192" s="353"/>
      <c r="CO192" s="353"/>
      <c r="CP192" s="353"/>
      <c r="CQ192" s="353"/>
      <c r="CR192" s="353"/>
      <c r="CS192" s="353"/>
      <c r="CT192" s="353"/>
      <c r="CU192" s="353"/>
      <c r="CV192" s="353"/>
      <c r="CW192" s="353"/>
      <c r="CX192" s="353"/>
      <c r="CY192" s="353"/>
      <c r="CZ192" s="353"/>
      <c r="DA192" s="353"/>
      <c r="DB192" s="353"/>
      <c r="DC192" s="353"/>
      <c r="DD192" s="353"/>
      <c r="DE192" s="353"/>
    </row>
    <row r="193" spans="2:109" ht="30" customHeight="1">
      <c r="B193" s="1584">
        <v>105</v>
      </c>
      <c r="C193" s="1589">
        <v>61.11</v>
      </c>
      <c r="D193" s="685">
        <v>0</v>
      </c>
      <c r="E193" s="1527"/>
      <c r="F193" s="4037" t="s">
        <v>3572</v>
      </c>
      <c r="G193" s="4038"/>
      <c r="H193" s="684"/>
      <c r="I193" s="684"/>
      <c r="N193" s="353"/>
      <c r="O193" s="156"/>
      <c r="P193" s="353"/>
      <c r="Q193" s="353"/>
      <c r="R193" s="353"/>
      <c r="S193" s="353"/>
      <c r="T193" s="353"/>
      <c r="U193" s="353"/>
      <c r="V193" s="353"/>
      <c r="W193" s="353"/>
      <c r="X193" s="353"/>
      <c r="Y193" s="353"/>
      <c r="Z193" s="353"/>
      <c r="AA193" s="353"/>
      <c r="AB193" s="353"/>
      <c r="AC193" s="353"/>
      <c r="AD193" s="353"/>
      <c r="AE193" s="353"/>
      <c r="AF193" s="353"/>
      <c r="AG193" s="353"/>
      <c r="AH193" s="353"/>
      <c r="AI193" s="353"/>
      <c r="AJ193" s="353"/>
      <c r="AK193" s="353"/>
      <c r="AL193" s="353"/>
      <c r="AM193" s="353"/>
      <c r="AN193" s="353"/>
      <c r="AO193" s="353"/>
      <c r="AP193" s="353"/>
      <c r="AQ193" s="353"/>
      <c r="AR193" s="353"/>
      <c r="AS193" s="353"/>
      <c r="AT193" s="353"/>
      <c r="AU193" s="353"/>
      <c r="AV193" s="353"/>
      <c r="AW193" s="353"/>
      <c r="AX193" s="353"/>
      <c r="AY193" s="353"/>
      <c r="AZ193" s="353"/>
      <c r="BA193" s="353"/>
      <c r="BB193" s="353"/>
      <c r="BC193" s="353"/>
      <c r="BD193" s="353"/>
      <c r="BE193" s="353"/>
      <c r="BF193" s="353"/>
      <c r="BG193" s="353"/>
      <c r="BH193" s="353"/>
      <c r="BI193" s="353"/>
      <c r="BJ193" s="353"/>
      <c r="BK193" s="353"/>
      <c r="BL193" s="353"/>
      <c r="BM193" s="353"/>
      <c r="BN193" s="353"/>
      <c r="BO193" s="353"/>
      <c r="BP193" s="353"/>
      <c r="BQ193" s="353"/>
      <c r="BR193" s="353"/>
      <c r="BS193" s="353"/>
      <c r="BT193" s="353"/>
      <c r="BU193" s="353"/>
      <c r="BV193" s="353"/>
      <c r="BW193" s="353"/>
      <c r="BX193" s="353"/>
      <c r="BY193" s="353"/>
      <c r="BZ193" s="353"/>
      <c r="CA193" s="353"/>
      <c r="CB193" s="353"/>
      <c r="CC193" s="353"/>
      <c r="CD193" s="353"/>
      <c r="CE193" s="353"/>
      <c r="CF193" s="353"/>
      <c r="CG193" s="353"/>
      <c r="CH193" s="353"/>
      <c r="CI193" s="353"/>
      <c r="CJ193" s="353"/>
      <c r="CK193" s="353"/>
      <c r="CL193" s="353"/>
      <c r="CM193" s="353"/>
      <c r="CN193" s="353"/>
      <c r="CO193" s="353"/>
      <c r="CP193" s="353"/>
      <c r="CQ193" s="353"/>
      <c r="CR193" s="353"/>
      <c r="CS193" s="353"/>
      <c r="CT193" s="353"/>
      <c r="CU193" s="353"/>
      <c r="CV193" s="353"/>
      <c r="CW193" s="353"/>
      <c r="CX193" s="353"/>
      <c r="CY193" s="353"/>
      <c r="CZ193" s="353"/>
      <c r="DA193" s="353"/>
      <c r="DB193" s="353"/>
      <c r="DC193" s="353"/>
      <c r="DD193" s="353"/>
      <c r="DE193" s="353"/>
    </row>
    <row r="194" spans="2:109" ht="30" customHeight="1">
      <c r="B194" s="1584">
        <v>106</v>
      </c>
      <c r="C194" s="1589">
        <v>58.82</v>
      </c>
      <c r="D194" s="685">
        <v>0</v>
      </c>
      <c r="E194" s="1527"/>
      <c r="F194" s="4037" t="s">
        <v>3573</v>
      </c>
      <c r="G194" s="4038"/>
      <c r="H194" s="684"/>
      <c r="I194" s="684"/>
      <c r="N194" s="353"/>
      <c r="O194" s="156"/>
      <c r="P194" s="353"/>
      <c r="Q194" s="353"/>
      <c r="R194" s="353"/>
      <c r="S194" s="353"/>
      <c r="T194" s="353"/>
      <c r="U194" s="353"/>
      <c r="V194" s="353"/>
      <c r="W194" s="353"/>
      <c r="X194" s="353"/>
      <c r="Y194" s="353"/>
      <c r="Z194" s="353"/>
      <c r="AA194" s="353"/>
      <c r="AB194" s="353"/>
      <c r="AC194" s="353"/>
      <c r="AD194" s="353"/>
      <c r="AE194" s="353"/>
      <c r="AF194" s="353"/>
      <c r="AG194" s="353"/>
      <c r="AH194" s="353"/>
      <c r="AI194" s="353"/>
      <c r="AJ194" s="353"/>
      <c r="AK194" s="353"/>
      <c r="AL194" s="353"/>
      <c r="AM194" s="353"/>
      <c r="AN194" s="353"/>
      <c r="AO194" s="353"/>
      <c r="AP194" s="353"/>
      <c r="AQ194" s="353"/>
      <c r="AR194" s="353"/>
      <c r="AS194" s="353"/>
      <c r="AT194" s="353"/>
      <c r="AU194" s="353"/>
      <c r="AV194" s="353"/>
      <c r="AW194" s="353"/>
      <c r="AX194" s="353"/>
      <c r="AY194" s="353"/>
      <c r="AZ194" s="353"/>
      <c r="BA194" s="353"/>
      <c r="BB194" s="353"/>
      <c r="BC194" s="353"/>
      <c r="BD194" s="353"/>
      <c r="BE194" s="353"/>
      <c r="BF194" s="353"/>
      <c r="BG194" s="353"/>
      <c r="BH194" s="353"/>
      <c r="BI194" s="353"/>
      <c r="BJ194" s="353"/>
      <c r="BK194" s="353"/>
      <c r="BL194" s="353"/>
      <c r="BM194" s="353"/>
      <c r="BN194" s="353"/>
      <c r="BO194" s="353"/>
      <c r="BP194" s="353"/>
      <c r="BQ194" s="353"/>
      <c r="BR194" s="353"/>
      <c r="BS194" s="353"/>
      <c r="BT194" s="353"/>
      <c r="BU194" s="353"/>
      <c r="BV194" s="353"/>
      <c r="BW194" s="353"/>
      <c r="BX194" s="353"/>
      <c r="BY194" s="353"/>
      <c r="BZ194" s="353"/>
      <c r="CA194" s="353"/>
      <c r="CB194" s="353"/>
      <c r="CC194" s="353"/>
      <c r="CD194" s="353"/>
      <c r="CE194" s="353"/>
      <c r="CF194" s="353"/>
      <c r="CG194" s="353"/>
      <c r="CH194" s="353"/>
      <c r="CI194" s="353"/>
      <c r="CJ194" s="353"/>
      <c r="CK194" s="353"/>
      <c r="CL194" s="353"/>
      <c r="CM194" s="353"/>
      <c r="CN194" s="353"/>
      <c r="CO194" s="353"/>
      <c r="CP194" s="353"/>
      <c r="CQ194" s="353"/>
      <c r="CR194" s="353"/>
      <c r="CS194" s="353"/>
      <c r="CT194" s="353"/>
      <c r="CU194" s="353"/>
      <c r="CV194" s="353"/>
      <c r="CW194" s="353"/>
      <c r="CX194" s="353"/>
      <c r="CY194" s="353"/>
      <c r="CZ194" s="353"/>
      <c r="DA194" s="353"/>
      <c r="DB194" s="353"/>
      <c r="DC194" s="353"/>
      <c r="DD194" s="353"/>
      <c r="DE194" s="353"/>
    </row>
    <row r="195" spans="2:109" ht="30" customHeight="1">
      <c r="B195" s="1584">
        <v>107</v>
      </c>
      <c r="C195" s="1589"/>
      <c r="D195" s="685">
        <v>0</v>
      </c>
      <c r="E195" s="2997">
        <f>($C$195/$C$197)*$C$201</f>
        <v>0</v>
      </c>
      <c r="F195" s="1605" t="s">
        <v>2536</v>
      </c>
      <c r="G195" s="1988"/>
      <c r="H195" s="684"/>
      <c r="I195" s="684"/>
      <c r="N195" s="353"/>
      <c r="O195" s="156"/>
      <c r="P195" s="353"/>
      <c r="Q195" s="353"/>
      <c r="R195" s="353"/>
      <c r="S195" s="353"/>
      <c r="T195" s="353"/>
      <c r="U195" s="353"/>
      <c r="V195" s="353"/>
      <c r="W195" s="353"/>
      <c r="X195" s="353"/>
      <c r="Y195" s="353"/>
      <c r="Z195" s="353"/>
      <c r="AA195" s="353"/>
      <c r="AB195" s="353"/>
      <c r="AC195" s="353"/>
      <c r="AD195" s="353"/>
      <c r="AE195" s="353"/>
      <c r="AF195" s="353"/>
      <c r="AG195" s="353"/>
      <c r="AH195" s="353"/>
      <c r="AI195" s="353"/>
      <c r="AJ195" s="353"/>
      <c r="AK195" s="353"/>
      <c r="AL195" s="353"/>
      <c r="AM195" s="353"/>
      <c r="AN195" s="353"/>
      <c r="AO195" s="353"/>
      <c r="AP195" s="353"/>
      <c r="AQ195" s="353"/>
      <c r="AR195" s="353"/>
      <c r="AS195" s="353"/>
      <c r="AT195" s="353"/>
      <c r="AU195" s="353"/>
      <c r="AV195" s="353"/>
      <c r="AW195" s="353"/>
      <c r="AX195" s="353"/>
      <c r="AY195" s="353"/>
      <c r="AZ195" s="353"/>
      <c r="BA195" s="353"/>
      <c r="BB195" s="353"/>
      <c r="BC195" s="353"/>
      <c r="BD195" s="353"/>
      <c r="BE195" s="353"/>
      <c r="BF195" s="353"/>
      <c r="BG195" s="353"/>
      <c r="BH195" s="353"/>
      <c r="BI195" s="353"/>
      <c r="BJ195" s="353"/>
      <c r="BK195" s="353"/>
      <c r="BL195" s="353"/>
      <c r="BM195" s="353"/>
      <c r="BN195" s="353"/>
      <c r="BO195" s="353"/>
      <c r="BP195" s="353"/>
      <c r="BQ195" s="353"/>
      <c r="BR195" s="353"/>
      <c r="BS195" s="353"/>
      <c r="BT195" s="353"/>
      <c r="BU195" s="353"/>
      <c r="BV195" s="353"/>
      <c r="BW195" s="353"/>
      <c r="BX195" s="353"/>
      <c r="BY195" s="353"/>
      <c r="BZ195" s="353"/>
      <c r="CA195" s="353"/>
      <c r="CB195" s="353"/>
      <c r="CC195" s="353"/>
      <c r="CD195" s="353"/>
      <c r="CE195" s="353"/>
      <c r="CF195" s="353"/>
      <c r="CG195" s="353"/>
      <c r="CH195" s="353"/>
      <c r="CI195" s="353"/>
      <c r="CJ195" s="353"/>
      <c r="CK195" s="353"/>
      <c r="CL195" s="353"/>
      <c r="CM195" s="353"/>
      <c r="CN195" s="353"/>
      <c r="CO195" s="353"/>
      <c r="CP195" s="353"/>
      <c r="CQ195" s="353"/>
      <c r="CR195" s="353"/>
      <c r="CS195" s="353"/>
      <c r="CT195" s="353"/>
      <c r="CU195" s="353"/>
      <c r="CV195" s="353"/>
      <c r="CW195" s="353"/>
      <c r="CX195" s="353"/>
      <c r="CY195" s="353"/>
      <c r="CZ195" s="353"/>
      <c r="DA195" s="353"/>
      <c r="DB195" s="353"/>
      <c r="DC195" s="353"/>
      <c r="DD195" s="353"/>
      <c r="DE195" s="353"/>
    </row>
    <row r="196" spans="2:109" ht="30" customHeight="1" thickBot="1">
      <c r="B196" s="1585">
        <v>108</v>
      </c>
      <c r="C196" s="1590">
        <v>64.19</v>
      </c>
      <c r="D196" s="685">
        <v>0</v>
      </c>
      <c r="E196" s="1596">
        <f>($C$196/$C$197)*$C$201</f>
        <v>1540.3277432361092</v>
      </c>
      <c r="F196" s="1605" t="s">
        <v>2537</v>
      </c>
      <c r="G196" s="1988"/>
      <c r="H196" s="684"/>
      <c r="I196" s="684"/>
      <c r="N196" s="353"/>
      <c r="O196" s="156"/>
      <c r="P196" s="353"/>
      <c r="Q196" s="353"/>
      <c r="R196" s="353"/>
      <c r="S196" s="353"/>
      <c r="T196" s="353"/>
      <c r="U196" s="353"/>
      <c r="V196" s="353"/>
      <c r="W196" s="353"/>
      <c r="X196" s="353"/>
      <c r="Y196" s="353"/>
      <c r="Z196" s="353"/>
      <c r="AA196" s="353"/>
      <c r="AB196" s="353"/>
      <c r="AC196" s="353"/>
      <c r="AD196" s="353"/>
      <c r="AE196" s="353"/>
      <c r="AF196" s="353"/>
      <c r="AG196" s="353"/>
      <c r="AH196" s="353"/>
      <c r="AI196" s="353"/>
      <c r="AJ196" s="353"/>
      <c r="AK196" s="353"/>
      <c r="AL196" s="353"/>
      <c r="AM196" s="353"/>
      <c r="AN196" s="353"/>
      <c r="AO196" s="353"/>
      <c r="AP196" s="353"/>
      <c r="AQ196" s="353"/>
      <c r="AR196" s="353"/>
      <c r="AS196" s="353"/>
      <c r="AT196" s="353"/>
      <c r="AU196" s="353"/>
      <c r="AV196" s="353"/>
      <c r="AW196" s="353"/>
      <c r="AX196" s="353"/>
      <c r="AY196" s="353"/>
      <c r="AZ196" s="353"/>
      <c r="BA196" s="353"/>
      <c r="BB196" s="353"/>
      <c r="BC196" s="353"/>
      <c r="BD196" s="353"/>
      <c r="BE196" s="353"/>
      <c r="BF196" s="353"/>
      <c r="BG196" s="353"/>
      <c r="BH196" s="353"/>
      <c r="BI196" s="353"/>
      <c r="BJ196" s="353"/>
      <c r="BK196" s="353"/>
      <c r="BL196" s="353"/>
      <c r="BM196" s="353"/>
      <c r="BN196" s="353"/>
      <c r="BO196" s="353"/>
      <c r="BP196" s="353"/>
      <c r="BQ196" s="353"/>
      <c r="BR196" s="353"/>
      <c r="BS196" s="353"/>
      <c r="BT196" s="353"/>
      <c r="BU196" s="353"/>
      <c r="BV196" s="353"/>
      <c r="BW196" s="353"/>
      <c r="BX196" s="353"/>
      <c r="BY196" s="353"/>
      <c r="BZ196" s="353"/>
      <c r="CA196" s="353"/>
      <c r="CB196" s="353"/>
      <c r="CC196" s="353"/>
      <c r="CD196" s="353"/>
      <c r="CE196" s="353"/>
      <c r="CF196" s="353"/>
      <c r="CG196" s="353"/>
      <c r="CH196" s="353"/>
      <c r="CI196" s="353"/>
      <c r="CJ196" s="353"/>
      <c r="CK196" s="353"/>
      <c r="CL196" s="353"/>
      <c r="CM196" s="353"/>
      <c r="CN196" s="353"/>
      <c r="CO196" s="353"/>
      <c r="CP196" s="353"/>
      <c r="CQ196" s="353"/>
      <c r="CR196" s="353"/>
      <c r="CS196" s="353"/>
      <c r="CT196" s="353"/>
      <c r="CU196" s="353"/>
      <c r="CV196" s="353"/>
      <c r="CW196" s="353"/>
      <c r="CX196" s="353"/>
      <c r="CY196" s="353"/>
      <c r="CZ196" s="353"/>
      <c r="DA196" s="353"/>
      <c r="DB196" s="353"/>
      <c r="DC196" s="353"/>
      <c r="DD196" s="353"/>
      <c r="DE196" s="353"/>
    </row>
    <row r="197" spans="2:109" ht="30" customHeight="1" thickBot="1">
      <c r="B197" s="2281" t="s">
        <v>2113</v>
      </c>
      <c r="C197" s="1591">
        <f>SUM(C190:C196)</f>
        <v>398.26</v>
      </c>
      <c r="D197" s="1587"/>
      <c r="E197" s="1597"/>
      <c r="F197" s="1606"/>
      <c r="G197" s="31"/>
      <c r="H197" s="24"/>
      <c r="I197" s="1071"/>
      <c r="N197" s="353"/>
      <c r="O197" s="156"/>
      <c r="P197" s="353"/>
      <c r="Q197" s="353"/>
      <c r="R197" s="353"/>
      <c r="S197" s="353"/>
      <c r="T197" s="353"/>
      <c r="U197" s="353"/>
      <c r="V197" s="353"/>
      <c r="W197" s="353"/>
      <c r="X197" s="353"/>
      <c r="Y197" s="353"/>
      <c r="Z197" s="353"/>
      <c r="AA197" s="353"/>
      <c r="AB197" s="353"/>
      <c r="AC197" s="353"/>
      <c r="AD197" s="353"/>
      <c r="AE197" s="353"/>
      <c r="AF197" s="353"/>
      <c r="AG197" s="353"/>
      <c r="AH197" s="353"/>
      <c r="AI197" s="353"/>
      <c r="AJ197" s="353"/>
      <c r="AK197" s="353"/>
      <c r="AL197" s="353"/>
      <c r="AM197" s="353"/>
      <c r="AN197" s="353"/>
      <c r="AO197" s="353"/>
      <c r="AP197" s="353"/>
      <c r="AQ197" s="353"/>
      <c r="AR197" s="353"/>
      <c r="AS197" s="353"/>
      <c r="AT197" s="353"/>
      <c r="AU197" s="353"/>
      <c r="AV197" s="353"/>
      <c r="AW197" s="353"/>
      <c r="AX197" s="353"/>
      <c r="AY197" s="353"/>
      <c r="AZ197" s="353"/>
      <c r="BA197" s="353"/>
      <c r="BB197" s="353"/>
      <c r="BC197" s="353"/>
      <c r="BD197" s="353"/>
      <c r="BE197" s="353"/>
      <c r="BF197" s="353"/>
      <c r="BG197" s="353"/>
      <c r="BH197" s="353"/>
      <c r="BI197" s="353"/>
      <c r="BJ197" s="353"/>
      <c r="BK197" s="353"/>
      <c r="BL197" s="353"/>
      <c r="BM197" s="353"/>
      <c r="BN197" s="353"/>
      <c r="BO197" s="353"/>
      <c r="BP197" s="353"/>
      <c r="BQ197" s="353"/>
      <c r="BR197" s="353"/>
      <c r="BS197" s="353"/>
      <c r="BT197" s="353"/>
      <c r="BU197" s="353"/>
      <c r="BV197" s="353"/>
      <c r="BW197" s="353"/>
      <c r="BX197" s="353"/>
      <c r="BY197" s="353"/>
      <c r="BZ197" s="353"/>
      <c r="CA197" s="353"/>
      <c r="CB197" s="353"/>
      <c r="CC197" s="353"/>
      <c r="CD197" s="353"/>
      <c r="CE197" s="353"/>
      <c r="CF197" s="353"/>
      <c r="CG197" s="353"/>
      <c r="CH197" s="353"/>
      <c r="CI197" s="353"/>
      <c r="CJ197" s="353"/>
      <c r="CK197" s="353"/>
      <c r="CL197" s="353"/>
      <c r="CM197" s="353"/>
      <c r="CN197" s="353"/>
      <c r="CO197" s="353"/>
      <c r="CP197" s="353"/>
      <c r="CQ197" s="353"/>
      <c r="CR197" s="353"/>
      <c r="CS197" s="353"/>
      <c r="CT197" s="353"/>
      <c r="CU197" s="353"/>
      <c r="CV197" s="353"/>
      <c r="CW197" s="353"/>
      <c r="CX197" s="353"/>
      <c r="CY197" s="353"/>
      <c r="CZ197" s="353"/>
      <c r="DA197" s="353"/>
      <c r="DB197" s="353"/>
      <c r="DC197" s="353"/>
      <c r="DD197" s="353"/>
      <c r="DE197" s="353"/>
    </row>
    <row r="198" spans="2:109" ht="30" customHeight="1">
      <c r="B198" s="317" t="s">
        <v>1997</v>
      </c>
      <c r="C198" s="317">
        <v>644</v>
      </c>
      <c r="D198" s="395">
        <f>C197/C198</f>
        <v>0.61841614906832298</v>
      </c>
      <c r="N198" s="353"/>
      <c r="O198" s="156"/>
      <c r="P198" s="353"/>
      <c r="Q198" s="353"/>
      <c r="R198" s="353"/>
      <c r="S198" s="353"/>
      <c r="T198" s="353"/>
      <c r="U198" s="353"/>
      <c r="V198" s="353"/>
      <c r="W198" s="353"/>
      <c r="X198" s="353"/>
      <c r="Y198" s="353"/>
      <c r="Z198" s="353"/>
      <c r="AA198" s="353"/>
      <c r="AB198" s="353"/>
      <c r="AC198" s="353"/>
      <c r="AD198" s="353"/>
      <c r="AE198" s="353"/>
      <c r="AF198" s="353"/>
      <c r="AG198" s="353"/>
      <c r="AH198" s="353"/>
      <c r="AI198" s="353"/>
      <c r="AJ198" s="353"/>
      <c r="AK198" s="353"/>
      <c r="AL198" s="353"/>
      <c r="AM198" s="353"/>
      <c r="AN198" s="353"/>
      <c r="AO198" s="353"/>
      <c r="AP198" s="353"/>
      <c r="AQ198" s="353"/>
      <c r="AR198" s="353"/>
      <c r="AS198" s="353"/>
      <c r="AT198" s="353"/>
      <c r="AU198" s="353"/>
      <c r="AV198" s="353"/>
      <c r="AW198" s="353"/>
      <c r="AX198" s="353"/>
      <c r="AY198" s="353"/>
      <c r="AZ198" s="353"/>
      <c r="BA198" s="353"/>
      <c r="BB198" s="353"/>
      <c r="BC198" s="353"/>
      <c r="BD198" s="353"/>
      <c r="BE198" s="353"/>
      <c r="BF198" s="353"/>
      <c r="BG198" s="353"/>
      <c r="BH198" s="353"/>
      <c r="BI198" s="353"/>
      <c r="BJ198" s="353"/>
      <c r="BK198" s="353"/>
      <c r="BL198" s="353"/>
      <c r="BM198" s="353"/>
      <c r="BN198" s="353"/>
      <c r="BO198" s="353"/>
      <c r="BP198" s="353"/>
      <c r="BQ198" s="353"/>
      <c r="BR198" s="353"/>
      <c r="BS198" s="353"/>
      <c r="BT198" s="353"/>
      <c r="BU198" s="353"/>
      <c r="BV198" s="353"/>
      <c r="BW198" s="353"/>
      <c r="BX198" s="353"/>
      <c r="BY198" s="353"/>
      <c r="BZ198" s="353"/>
      <c r="CA198" s="353"/>
      <c r="CB198" s="353"/>
      <c r="CC198" s="353"/>
      <c r="CD198" s="353"/>
      <c r="CE198" s="353"/>
      <c r="CF198" s="353"/>
      <c r="CG198" s="353"/>
      <c r="CH198" s="353"/>
      <c r="CI198" s="353"/>
      <c r="CJ198" s="353"/>
      <c r="CK198" s="353"/>
      <c r="CL198" s="353"/>
      <c r="CM198" s="353"/>
      <c r="CN198" s="353"/>
      <c r="CO198" s="353"/>
      <c r="CP198" s="353"/>
      <c r="CQ198" s="353"/>
      <c r="CR198" s="353"/>
      <c r="CS198" s="353"/>
      <c r="CT198" s="353"/>
      <c r="CU198" s="353"/>
      <c r="CV198" s="353"/>
      <c r="CW198" s="353"/>
      <c r="CX198" s="353"/>
      <c r="CY198" s="353"/>
      <c r="CZ198" s="353"/>
      <c r="DA198" s="353"/>
      <c r="DB198" s="353"/>
      <c r="DC198" s="353"/>
      <c r="DD198" s="353"/>
      <c r="DE198" s="353"/>
    </row>
    <row r="199" spans="2:109" ht="30" customHeight="1" thickBot="1">
      <c r="B199" s="1600" t="s">
        <v>1979</v>
      </c>
      <c r="N199" s="353"/>
      <c r="O199" s="156"/>
      <c r="P199" s="353"/>
      <c r="Q199" s="353"/>
      <c r="R199" s="353"/>
      <c r="S199" s="353"/>
      <c r="T199" s="353"/>
      <c r="U199" s="353"/>
      <c r="V199" s="353"/>
      <c r="W199" s="353"/>
      <c r="X199" s="353"/>
      <c r="Y199" s="353"/>
      <c r="Z199" s="353"/>
      <c r="AA199" s="353"/>
      <c r="AB199" s="353"/>
      <c r="AC199" s="353"/>
      <c r="AD199" s="353"/>
      <c r="AE199" s="353"/>
      <c r="AF199" s="353"/>
      <c r="AG199" s="353"/>
      <c r="AH199" s="353"/>
      <c r="AI199" s="353"/>
      <c r="AJ199" s="353"/>
      <c r="AK199" s="353"/>
      <c r="AL199" s="353"/>
      <c r="AM199" s="353"/>
      <c r="AN199" s="353"/>
      <c r="AO199" s="353"/>
      <c r="AP199" s="353"/>
      <c r="AQ199" s="353"/>
      <c r="AR199" s="353"/>
      <c r="AS199" s="353"/>
      <c r="AT199" s="353"/>
      <c r="AU199" s="353"/>
      <c r="AV199" s="353"/>
      <c r="AW199" s="353"/>
      <c r="AX199" s="353"/>
      <c r="AY199" s="353"/>
      <c r="AZ199" s="353"/>
      <c r="BA199" s="353"/>
      <c r="BB199" s="353"/>
      <c r="BC199" s="353"/>
      <c r="BD199" s="353"/>
      <c r="BE199" s="353"/>
      <c r="BF199" s="353"/>
      <c r="BG199" s="353"/>
      <c r="BH199" s="353"/>
      <c r="BI199" s="353"/>
      <c r="BJ199" s="353"/>
      <c r="BK199" s="353"/>
      <c r="BL199" s="353"/>
      <c r="BM199" s="353"/>
      <c r="BN199" s="353"/>
      <c r="BO199" s="353"/>
      <c r="BP199" s="353"/>
      <c r="BQ199" s="353"/>
      <c r="BR199" s="353"/>
      <c r="BS199" s="353"/>
      <c r="BT199" s="353"/>
      <c r="BU199" s="353"/>
      <c r="BV199" s="353"/>
      <c r="BW199" s="353"/>
      <c r="BX199" s="353"/>
      <c r="BY199" s="353"/>
      <c r="BZ199" s="353"/>
      <c r="CA199" s="353"/>
      <c r="CB199" s="353"/>
      <c r="CC199" s="353"/>
      <c r="CD199" s="353"/>
      <c r="CE199" s="353"/>
      <c r="CF199" s="353"/>
      <c r="CG199" s="353"/>
      <c r="CH199" s="353"/>
      <c r="CI199" s="353"/>
      <c r="CJ199" s="353"/>
      <c r="CK199" s="353"/>
      <c r="CL199" s="353"/>
      <c r="CM199" s="353"/>
      <c r="CN199" s="353"/>
      <c r="CO199" s="353"/>
      <c r="CP199" s="353"/>
      <c r="CQ199" s="353"/>
      <c r="CR199" s="353"/>
      <c r="CS199" s="353"/>
      <c r="CT199" s="353"/>
      <c r="CU199" s="353"/>
      <c r="CV199" s="353"/>
      <c r="CW199" s="353"/>
      <c r="CX199" s="353"/>
      <c r="CY199" s="353"/>
      <c r="CZ199" s="353"/>
      <c r="DA199" s="353"/>
      <c r="DB199" s="353"/>
      <c r="DC199" s="353"/>
      <c r="DD199" s="353"/>
      <c r="DE199" s="353"/>
    </row>
    <row r="200" spans="2:109" ht="30" customHeight="1" thickBot="1">
      <c r="B200" s="1601" t="s">
        <v>1980</v>
      </c>
      <c r="C200" s="1598" t="s">
        <v>1981</v>
      </c>
      <c r="D200" s="1602" t="s">
        <v>1996</v>
      </c>
      <c r="N200" s="353"/>
      <c r="O200" s="156"/>
      <c r="P200" s="353"/>
      <c r="Q200" s="353"/>
      <c r="R200" s="353"/>
      <c r="S200" s="353"/>
      <c r="T200" s="353"/>
      <c r="U200" s="353"/>
      <c r="V200" s="353"/>
      <c r="W200" s="353"/>
      <c r="X200" s="353"/>
      <c r="Y200" s="353"/>
      <c r="Z200" s="353"/>
      <c r="AA200" s="353"/>
      <c r="AB200" s="353"/>
      <c r="AC200" s="353"/>
      <c r="AD200" s="353"/>
      <c r="AE200" s="353"/>
      <c r="AF200" s="353"/>
      <c r="AG200" s="353"/>
      <c r="AH200" s="353"/>
      <c r="AI200" s="353"/>
      <c r="AJ200" s="353"/>
      <c r="AK200" s="353"/>
      <c r="AL200" s="353"/>
      <c r="AM200" s="353"/>
      <c r="AN200" s="353"/>
      <c r="AO200" s="353"/>
      <c r="AP200" s="353"/>
      <c r="AQ200" s="353"/>
      <c r="AR200" s="353"/>
      <c r="AS200" s="353"/>
      <c r="AT200" s="353"/>
      <c r="AU200" s="353"/>
      <c r="AV200" s="353"/>
      <c r="AW200" s="353"/>
      <c r="AX200" s="353"/>
      <c r="AY200" s="353"/>
      <c r="AZ200" s="353"/>
      <c r="BA200" s="353"/>
      <c r="BB200" s="353"/>
      <c r="BC200" s="353"/>
      <c r="BD200" s="353"/>
      <c r="BE200" s="353"/>
      <c r="BF200" s="353"/>
      <c r="BG200" s="353"/>
      <c r="BH200" s="353"/>
      <c r="BI200" s="353"/>
      <c r="BJ200" s="353"/>
      <c r="BK200" s="353"/>
      <c r="BL200" s="353"/>
      <c r="BM200" s="353"/>
      <c r="BN200" s="353"/>
      <c r="BO200" s="353"/>
      <c r="BP200" s="353"/>
      <c r="BQ200" s="353"/>
      <c r="BR200" s="353"/>
      <c r="BS200" s="353"/>
      <c r="BT200" s="353"/>
      <c r="BU200" s="353"/>
      <c r="BV200" s="353"/>
      <c r="BW200" s="353"/>
      <c r="BX200" s="353"/>
      <c r="BY200" s="353"/>
      <c r="BZ200" s="353"/>
      <c r="CA200" s="353"/>
      <c r="CB200" s="353"/>
      <c r="CC200" s="353"/>
      <c r="CD200" s="353"/>
      <c r="CE200" s="353"/>
      <c r="CF200" s="353"/>
      <c r="CG200" s="353"/>
      <c r="CH200" s="353"/>
      <c r="CI200" s="353"/>
      <c r="CJ200" s="353"/>
      <c r="CK200" s="353"/>
      <c r="CL200" s="353"/>
      <c r="CM200" s="353"/>
      <c r="CN200" s="353"/>
      <c r="CO200" s="353"/>
      <c r="CP200" s="353"/>
      <c r="CQ200" s="353"/>
      <c r="CR200" s="353"/>
      <c r="CS200" s="353"/>
      <c r="CT200" s="353"/>
      <c r="CU200" s="353"/>
      <c r="CV200" s="353"/>
      <c r="CW200" s="353"/>
      <c r="CX200" s="353"/>
      <c r="CY200" s="353"/>
      <c r="CZ200" s="353"/>
      <c r="DA200" s="353"/>
      <c r="DB200" s="353"/>
      <c r="DC200" s="353"/>
      <c r="DD200" s="353"/>
      <c r="DE200" s="353"/>
    </row>
    <row r="201" spans="2:109" ht="30" customHeight="1" thickBot="1">
      <c r="B201" s="1252" t="s">
        <v>1977</v>
      </c>
      <c r="C201" s="1678">
        <f>(F18+F19+F28+F29)</f>
        <v>9556.7989877116815</v>
      </c>
      <c r="D201" s="1677">
        <v>1</v>
      </c>
      <c r="N201" s="353"/>
      <c r="O201" s="156"/>
      <c r="P201" s="353"/>
      <c r="Q201" s="353"/>
      <c r="R201" s="353"/>
      <c r="S201" s="353"/>
      <c r="T201" s="353"/>
      <c r="U201" s="353"/>
      <c r="V201" s="353"/>
      <c r="W201" s="353"/>
      <c r="X201" s="353"/>
      <c r="Y201" s="353"/>
      <c r="Z201" s="353"/>
      <c r="AA201" s="353"/>
      <c r="AB201" s="353"/>
      <c r="AC201" s="353"/>
      <c r="AD201" s="353"/>
      <c r="AE201" s="353"/>
      <c r="AF201" s="353"/>
      <c r="AG201" s="353"/>
      <c r="AH201" s="353"/>
      <c r="AI201" s="353"/>
      <c r="AJ201" s="353"/>
      <c r="AK201" s="353"/>
      <c r="AL201" s="353"/>
      <c r="AM201" s="353"/>
      <c r="AN201" s="353"/>
      <c r="AO201" s="353"/>
      <c r="AP201" s="353"/>
      <c r="AQ201" s="353"/>
      <c r="AR201" s="353"/>
      <c r="AS201" s="353"/>
      <c r="AT201" s="353"/>
      <c r="AU201" s="353"/>
      <c r="AV201" s="353"/>
      <c r="AW201" s="353"/>
      <c r="AX201" s="353"/>
      <c r="AY201" s="353"/>
      <c r="AZ201" s="353"/>
      <c r="BA201" s="353"/>
      <c r="BB201" s="353"/>
      <c r="BC201" s="353"/>
      <c r="BD201" s="353"/>
      <c r="BE201" s="353"/>
      <c r="BF201" s="353"/>
      <c r="BG201" s="353"/>
      <c r="BH201" s="353"/>
      <c r="BI201" s="353"/>
      <c r="BJ201" s="353"/>
      <c r="BK201" s="353"/>
      <c r="BL201" s="353"/>
      <c r="BM201" s="353"/>
      <c r="BN201" s="353"/>
      <c r="BO201" s="353"/>
      <c r="BP201" s="353"/>
      <c r="BQ201" s="353"/>
      <c r="BR201" s="353"/>
      <c r="BS201" s="353"/>
      <c r="BT201" s="353"/>
      <c r="BU201" s="353"/>
      <c r="BV201" s="353"/>
      <c r="BW201" s="353"/>
      <c r="BX201" s="353"/>
      <c r="BY201" s="353"/>
      <c r="BZ201" s="353"/>
      <c r="CA201" s="353"/>
      <c r="CB201" s="353"/>
      <c r="CC201" s="353"/>
      <c r="CD201" s="353"/>
      <c r="CE201" s="353"/>
      <c r="CF201" s="353"/>
      <c r="CG201" s="353"/>
      <c r="CH201" s="353"/>
      <c r="CI201" s="353"/>
      <c r="CJ201" s="353"/>
      <c r="CK201" s="353"/>
      <c r="CL201" s="353"/>
      <c r="CM201" s="353"/>
      <c r="CN201" s="353"/>
      <c r="CO201" s="353"/>
      <c r="CP201" s="353"/>
      <c r="CQ201" s="353"/>
      <c r="CR201" s="353"/>
      <c r="CS201" s="353"/>
      <c r="CT201" s="353"/>
      <c r="CU201" s="353"/>
      <c r="CV201" s="353"/>
      <c r="CW201" s="353"/>
      <c r="CX201" s="353"/>
      <c r="CY201" s="353"/>
      <c r="CZ201" s="353"/>
      <c r="DA201" s="353"/>
      <c r="DB201" s="353"/>
      <c r="DC201" s="353"/>
      <c r="DD201" s="353"/>
      <c r="DE201" s="353"/>
    </row>
    <row r="202" spans="2:109" ht="30" customHeight="1">
      <c r="N202" s="353"/>
      <c r="O202" s="156"/>
      <c r="P202" s="353"/>
      <c r="Q202" s="353"/>
      <c r="R202" s="353"/>
      <c r="S202" s="353"/>
      <c r="T202" s="353"/>
      <c r="U202" s="353"/>
      <c r="V202" s="353"/>
      <c r="W202" s="353"/>
      <c r="X202" s="353"/>
      <c r="Y202" s="353"/>
      <c r="Z202" s="353"/>
      <c r="AA202" s="353"/>
      <c r="AB202" s="353"/>
      <c r="AC202" s="353"/>
      <c r="AD202" s="353"/>
      <c r="AE202" s="353"/>
      <c r="AF202" s="353"/>
      <c r="AG202" s="353"/>
      <c r="AH202" s="353"/>
      <c r="AI202" s="353"/>
      <c r="AJ202" s="353"/>
      <c r="AK202" s="353"/>
      <c r="AL202" s="353"/>
      <c r="AM202" s="353"/>
      <c r="AN202" s="353"/>
      <c r="AO202" s="353"/>
      <c r="AP202" s="353"/>
      <c r="AQ202" s="353"/>
      <c r="AR202" s="353"/>
      <c r="AS202" s="353"/>
      <c r="AT202" s="353"/>
      <c r="AU202" s="353"/>
      <c r="AV202" s="353"/>
      <c r="AW202" s="353"/>
      <c r="AX202" s="353"/>
      <c r="AY202" s="353"/>
      <c r="AZ202" s="353"/>
      <c r="BA202" s="353"/>
      <c r="BB202" s="353"/>
      <c r="BC202" s="353"/>
      <c r="BD202" s="353"/>
      <c r="BE202" s="353"/>
      <c r="BF202" s="353"/>
      <c r="BG202" s="353"/>
      <c r="BH202" s="353"/>
      <c r="BI202" s="353"/>
      <c r="BJ202" s="353"/>
      <c r="BK202" s="353"/>
      <c r="BL202" s="353"/>
      <c r="BM202" s="353"/>
      <c r="BN202" s="353"/>
      <c r="BO202" s="353"/>
      <c r="BP202" s="353"/>
      <c r="BQ202" s="353"/>
      <c r="BR202" s="353"/>
      <c r="BS202" s="353"/>
      <c r="BT202" s="353"/>
      <c r="BU202" s="353"/>
      <c r="BV202" s="353"/>
      <c r="BW202" s="353"/>
      <c r="BX202" s="353"/>
      <c r="BY202" s="353"/>
      <c r="BZ202" s="353"/>
      <c r="CA202" s="353"/>
      <c r="CB202" s="353"/>
      <c r="CC202" s="353"/>
      <c r="CD202" s="353"/>
      <c r="CE202" s="353"/>
      <c r="CF202" s="353"/>
      <c r="CG202" s="353"/>
      <c r="CH202" s="353"/>
      <c r="CI202" s="353"/>
      <c r="CJ202" s="353"/>
      <c r="CK202" s="353"/>
      <c r="CL202" s="353"/>
      <c r="CM202" s="353"/>
      <c r="CN202" s="353"/>
      <c r="CO202" s="353"/>
      <c r="CP202" s="353"/>
      <c r="CQ202" s="353"/>
      <c r="CR202" s="353"/>
      <c r="CS202" s="353"/>
      <c r="CT202" s="353"/>
      <c r="CU202" s="353"/>
      <c r="CV202" s="353"/>
      <c r="CW202" s="353"/>
      <c r="CX202" s="353"/>
      <c r="CY202" s="353"/>
      <c r="CZ202" s="353"/>
      <c r="DA202" s="353"/>
      <c r="DB202" s="353"/>
      <c r="DC202" s="353"/>
      <c r="DD202" s="353"/>
      <c r="DE202" s="353"/>
    </row>
    <row r="203" spans="2:109" ht="30" customHeight="1">
      <c r="N203" s="353"/>
      <c r="O203" s="156"/>
      <c r="P203" s="353"/>
      <c r="Q203" s="353"/>
      <c r="R203" s="353"/>
      <c r="S203" s="353"/>
      <c r="T203" s="353"/>
      <c r="U203" s="353"/>
      <c r="V203" s="353"/>
      <c r="W203" s="353"/>
      <c r="X203" s="353"/>
      <c r="Y203" s="353"/>
      <c r="Z203" s="353"/>
      <c r="AA203" s="353"/>
      <c r="AB203" s="353"/>
      <c r="AC203" s="353"/>
      <c r="AD203" s="353"/>
      <c r="AE203" s="353"/>
      <c r="AF203" s="353"/>
      <c r="AG203" s="353"/>
      <c r="AH203" s="353"/>
      <c r="AI203" s="353"/>
      <c r="AJ203" s="353"/>
      <c r="AK203" s="353"/>
      <c r="AL203" s="353"/>
      <c r="AM203" s="353"/>
      <c r="AN203" s="353"/>
      <c r="AO203" s="353"/>
      <c r="AP203" s="353"/>
      <c r="AQ203" s="353"/>
      <c r="AR203" s="353"/>
      <c r="AS203" s="353"/>
      <c r="AT203" s="353"/>
      <c r="AU203" s="353"/>
      <c r="AV203" s="353"/>
      <c r="AW203" s="353"/>
      <c r="AX203" s="353"/>
      <c r="AY203" s="353"/>
      <c r="AZ203" s="353"/>
      <c r="BA203" s="353"/>
      <c r="BB203" s="353"/>
      <c r="BC203" s="353"/>
      <c r="BD203" s="353"/>
      <c r="BE203" s="353"/>
      <c r="BF203" s="353"/>
      <c r="BG203" s="353"/>
      <c r="BH203" s="353"/>
      <c r="BI203" s="353"/>
      <c r="BJ203" s="353"/>
      <c r="BK203" s="353"/>
      <c r="BL203" s="353"/>
      <c r="BM203" s="353"/>
      <c r="BN203" s="353"/>
      <c r="BO203" s="353"/>
      <c r="BP203" s="353"/>
      <c r="BQ203" s="353"/>
      <c r="BR203" s="353"/>
      <c r="BS203" s="353"/>
      <c r="BT203" s="353"/>
      <c r="BU203" s="353"/>
      <c r="BV203" s="353"/>
      <c r="BW203" s="353"/>
      <c r="BX203" s="353"/>
      <c r="BY203" s="353"/>
      <c r="BZ203" s="353"/>
      <c r="CA203" s="353"/>
      <c r="CB203" s="353"/>
      <c r="CC203" s="353"/>
      <c r="CD203" s="353"/>
      <c r="CE203" s="353"/>
      <c r="CF203" s="353"/>
      <c r="CG203" s="353"/>
      <c r="CH203" s="353"/>
      <c r="CI203" s="353"/>
      <c r="CJ203" s="353"/>
      <c r="CK203" s="353"/>
      <c r="CL203" s="353"/>
      <c r="CM203" s="353"/>
      <c r="CN203" s="353"/>
      <c r="CO203" s="353"/>
      <c r="CP203" s="353"/>
      <c r="CQ203" s="353"/>
      <c r="CR203" s="353"/>
      <c r="CS203" s="353"/>
      <c r="CT203" s="353"/>
      <c r="CU203" s="353"/>
      <c r="CV203" s="353"/>
      <c r="CW203" s="353"/>
      <c r="CX203" s="353"/>
      <c r="CY203" s="353"/>
      <c r="CZ203" s="353"/>
      <c r="DA203" s="353"/>
      <c r="DB203" s="353"/>
      <c r="DC203" s="353"/>
      <c r="DD203" s="353"/>
      <c r="DE203" s="353"/>
    </row>
    <row r="204" spans="2:109" ht="30" customHeight="1">
      <c r="N204" s="353"/>
      <c r="O204" s="156"/>
      <c r="P204" s="353"/>
      <c r="Q204" s="353"/>
      <c r="R204" s="353"/>
      <c r="S204" s="353"/>
      <c r="T204" s="353"/>
      <c r="U204" s="353"/>
      <c r="V204" s="353"/>
      <c r="W204" s="353"/>
      <c r="X204" s="353"/>
      <c r="Y204" s="353"/>
      <c r="Z204" s="353"/>
      <c r="AA204" s="353"/>
      <c r="AB204" s="353"/>
      <c r="AC204" s="353"/>
      <c r="AD204" s="353"/>
      <c r="AE204" s="353"/>
      <c r="AF204" s="353"/>
      <c r="AG204" s="353"/>
      <c r="AH204" s="353"/>
      <c r="AI204" s="353"/>
      <c r="AJ204" s="353"/>
      <c r="AK204" s="353"/>
      <c r="AL204" s="353"/>
      <c r="AM204" s="353"/>
      <c r="AN204" s="353"/>
      <c r="AO204" s="353"/>
      <c r="AP204" s="353"/>
      <c r="AQ204" s="353"/>
      <c r="AR204" s="353"/>
      <c r="AS204" s="353"/>
      <c r="AT204" s="353"/>
      <c r="AU204" s="353"/>
      <c r="AV204" s="353"/>
      <c r="AW204" s="353"/>
      <c r="AX204" s="353"/>
      <c r="AY204" s="353"/>
      <c r="AZ204" s="353"/>
      <c r="BA204" s="353"/>
      <c r="BB204" s="353"/>
      <c r="BC204" s="353"/>
      <c r="BD204" s="353"/>
      <c r="BE204" s="353"/>
      <c r="BF204" s="353"/>
      <c r="BG204" s="353"/>
      <c r="BH204" s="353"/>
      <c r="BI204" s="353"/>
      <c r="BJ204" s="353"/>
      <c r="BK204" s="353"/>
      <c r="BL204" s="353"/>
      <c r="BM204" s="353"/>
      <c r="BN204" s="353"/>
      <c r="BO204" s="353"/>
      <c r="BP204" s="353"/>
      <c r="BQ204" s="353"/>
      <c r="BR204" s="353"/>
      <c r="BS204" s="353"/>
      <c r="BT204" s="353"/>
      <c r="BU204" s="353"/>
      <c r="BV204" s="353"/>
      <c r="BW204" s="353"/>
      <c r="BX204" s="353"/>
      <c r="BY204" s="353"/>
      <c r="BZ204" s="353"/>
      <c r="CA204" s="353"/>
      <c r="CB204" s="353"/>
      <c r="CC204" s="353"/>
      <c r="CD204" s="353"/>
      <c r="CE204" s="353"/>
      <c r="CF204" s="353"/>
      <c r="CG204" s="353"/>
      <c r="CH204" s="353"/>
      <c r="CI204" s="353"/>
      <c r="CJ204" s="353"/>
      <c r="CK204" s="353"/>
      <c r="CL204" s="353"/>
      <c r="CM204" s="353"/>
      <c r="CN204" s="353"/>
      <c r="CO204" s="353"/>
      <c r="CP204" s="353"/>
      <c r="CQ204" s="353"/>
      <c r="CR204" s="353"/>
      <c r="CS204" s="353"/>
      <c r="CT204" s="353"/>
      <c r="CU204" s="353"/>
      <c r="CV204" s="353"/>
      <c r="CW204" s="353"/>
      <c r="CX204" s="353"/>
      <c r="CY204" s="353"/>
      <c r="CZ204" s="353"/>
      <c r="DA204" s="353"/>
      <c r="DB204" s="353"/>
      <c r="DC204" s="353"/>
      <c r="DD204" s="353"/>
      <c r="DE204" s="353"/>
    </row>
    <row r="205" spans="2:109" ht="30" customHeight="1">
      <c r="N205" s="353"/>
      <c r="O205" s="156"/>
      <c r="P205" s="353"/>
      <c r="Q205" s="353"/>
      <c r="R205" s="353"/>
      <c r="S205" s="353"/>
      <c r="T205" s="353"/>
      <c r="U205" s="353"/>
      <c r="V205" s="353"/>
      <c r="W205" s="353"/>
      <c r="X205" s="353"/>
      <c r="Y205" s="353"/>
      <c r="Z205" s="353"/>
      <c r="AA205" s="353"/>
      <c r="AB205" s="353"/>
      <c r="AC205" s="353"/>
      <c r="AD205" s="353"/>
      <c r="AE205" s="353"/>
      <c r="AF205" s="353"/>
      <c r="AG205" s="353"/>
      <c r="AH205" s="353"/>
      <c r="AI205" s="353"/>
      <c r="AJ205" s="353"/>
      <c r="AK205" s="353"/>
      <c r="AL205" s="353"/>
      <c r="AM205" s="353"/>
      <c r="AN205" s="353"/>
      <c r="AO205" s="353"/>
      <c r="AP205" s="353"/>
      <c r="AQ205" s="353"/>
      <c r="AR205" s="353"/>
      <c r="AS205" s="353"/>
      <c r="AT205" s="353"/>
      <c r="AU205" s="353"/>
      <c r="AV205" s="353"/>
      <c r="AW205" s="353"/>
      <c r="AX205" s="353"/>
      <c r="AY205" s="353"/>
      <c r="AZ205" s="353"/>
      <c r="BA205" s="353"/>
      <c r="BB205" s="353"/>
      <c r="BC205" s="353"/>
      <c r="BD205" s="353"/>
      <c r="BE205" s="353"/>
      <c r="BF205" s="353"/>
      <c r="BG205" s="353"/>
      <c r="BH205" s="353"/>
      <c r="BI205" s="353"/>
      <c r="BJ205" s="353"/>
      <c r="BK205" s="353"/>
      <c r="BL205" s="353"/>
      <c r="BM205" s="353"/>
      <c r="BN205" s="353"/>
      <c r="BO205" s="353"/>
      <c r="BP205" s="353"/>
      <c r="BQ205" s="353"/>
      <c r="BR205" s="353"/>
      <c r="BS205" s="353"/>
      <c r="BT205" s="353"/>
      <c r="BU205" s="353"/>
      <c r="BV205" s="353"/>
      <c r="BW205" s="353"/>
      <c r="BX205" s="353"/>
      <c r="BY205" s="353"/>
      <c r="BZ205" s="353"/>
      <c r="CA205" s="353"/>
      <c r="CB205" s="353"/>
      <c r="CC205" s="353"/>
      <c r="CD205" s="353"/>
      <c r="CE205" s="353"/>
      <c r="CF205" s="353"/>
      <c r="CG205" s="353"/>
      <c r="CH205" s="353"/>
      <c r="CI205" s="353"/>
      <c r="CJ205" s="353"/>
      <c r="CK205" s="353"/>
      <c r="CL205" s="353"/>
      <c r="CM205" s="353"/>
      <c r="CN205" s="353"/>
      <c r="CO205" s="353"/>
      <c r="CP205" s="353"/>
      <c r="CQ205" s="353"/>
      <c r="CR205" s="353"/>
      <c r="CS205" s="353"/>
      <c r="CT205" s="353"/>
      <c r="CU205" s="353"/>
      <c r="CV205" s="353"/>
      <c r="CW205" s="353"/>
      <c r="CX205" s="353"/>
      <c r="CY205" s="353"/>
      <c r="CZ205" s="353"/>
      <c r="DA205" s="353"/>
      <c r="DB205" s="353"/>
      <c r="DC205" s="353"/>
      <c r="DD205" s="353"/>
      <c r="DE205" s="353"/>
    </row>
    <row r="206" spans="2:109" ht="30" customHeight="1">
      <c r="N206" s="353"/>
      <c r="O206" s="156"/>
      <c r="P206" s="353"/>
      <c r="Q206" s="353"/>
      <c r="R206" s="353"/>
      <c r="S206" s="353"/>
      <c r="T206" s="353"/>
      <c r="U206" s="353"/>
      <c r="V206" s="353"/>
      <c r="W206" s="353"/>
      <c r="X206" s="353"/>
      <c r="Y206" s="353"/>
      <c r="Z206" s="353"/>
      <c r="AA206" s="353"/>
      <c r="AB206" s="353"/>
      <c r="AC206" s="353"/>
      <c r="AD206" s="353"/>
      <c r="AE206" s="353"/>
      <c r="AF206" s="353"/>
      <c r="AG206" s="353"/>
      <c r="AH206" s="353"/>
      <c r="AI206" s="353"/>
      <c r="AJ206" s="353"/>
      <c r="AK206" s="353"/>
      <c r="AL206" s="353"/>
      <c r="AM206" s="353"/>
      <c r="AN206" s="353"/>
      <c r="AO206" s="353"/>
      <c r="AP206" s="353"/>
      <c r="AQ206" s="353"/>
      <c r="AR206" s="353"/>
      <c r="AS206" s="353"/>
      <c r="AT206" s="353"/>
      <c r="AU206" s="353"/>
      <c r="AV206" s="353"/>
      <c r="AW206" s="353"/>
      <c r="AX206" s="353"/>
      <c r="AY206" s="353"/>
      <c r="AZ206" s="353"/>
      <c r="BA206" s="353"/>
      <c r="BB206" s="353"/>
      <c r="BC206" s="353"/>
      <c r="BD206" s="353"/>
      <c r="BE206" s="353"/>
      <c r="BF206" s="353"/>
      <c r="BG206" s="353"/>
      <c r="BH206" s="353"/>
      <c r="BI206" s="353"/>
      <c r="BJ206" s="353"/>
      <c r="BK206" s="353"/>
      <c r="BL206" s="353"/>
      <c r="BM206" s="353"/>
      <c r="BN206" s="353"/>
      <c r="BO206" s="353"/>
      <c r="BP206" s="353"/>
      <c r="BQ206" s="353"/>
      <c r="BR206" s="353"/>
      <c r="BS206" s="353"/>
      <c r="BT206" s="353"/>
      <c r="BU206" s="353"/>
      <c r="BV206" s="353"/>
      <c r="BW206" s="353"/>
      <c r="BX206" s="353"/>
      <c r="BY206" s="353"/>
      <c r="BZ206" s="353"/>
      <c r="CA206" s="353"/>
      <c r="CB206" s="353"/>
      <c r="CC206" s="353"/>
      <c r="CD206" s="353"/>
      <c r="CE206" s="353"/>
      <c r="CF206" s="353"/>
      <c r="CG206" s="353"/>
      <c r="CH206" s="353"/>
      <c r="CI206" s="353"/>
      <c r="CJ206" s="353"/>
      <c r="CK206" s="353"/>
      <c r="CL206" s="353"/>
      <c r="CM206" s="353"/>
      <c r="CN206" s="353"/>
      <c r="CO206" s="353"/>
      <c r="CP206" s="353"/>
      <c r="CQ206" s="353"/>
      <c r="CR206" s="353"/>
      <c r="CS206" s="353"/>
      <c r="CT206" s="353"/>
      <c r="CU206" s="353"/>
      <c r="CV206" s="353"/>
      <c r="CW206" s="353"/>
      <c r="CX206" s="353"/>
      <c r="CY206" s="353"/>
      <c r="CZ206" s="353"/>
      <c r="DA206" s="353"/>
      <c r="DB206" s="353"/>
      <c r="DC206" s="353"/>
      <c r="DD206" s="353"/>
      <c r="DE206" s="353"/>
    </row>
    <row r="207" spans="2:109" ht="30" customHeight="1">
      <c r="N207" s="353"/>
      <c r="O207" s="156"/>
      <c r="P207" s="353"/>
      <c r="Q207" s="353"/>
      <c r="R207" s="353"/>
      <c r="S207" s="353"/>
      <c r="T207" s="353"/>
      <c r="U207" s="353"/>
      <c r="V207" s="353"/>
      <c r="W207" s="353"/>
      <c r="X207" s="353"/>
      <c r="Y207" s="353"/>
      <c r="Z207" s="353"/>
      <c r="AA207" s="353"/>
      <c r="AB207" s="353"/>
      <c r="AC207" s="353"/>
      <c r="AD207" s="353"/>
      <c r="AE207" s="353"/>
      <c r="AF207" s="353"/>
      <c r="AG207" s="353"/>
      <c r="AH207" s="353"/>
      <c r="AI207" s="353"/>
      <c r="AJ207" s="353"/>
      <c r="AK207" s="353"/>
      <c r="AL207" s="353"/>
      <c r="AM207" s="353"/>
      <c r="AN207" s="353"/>
      <c r="AO207" s="353"/>
      <c r="AP207" s="353"/>
      <c r="AQ207" s="353"/>
      <c r="AR207" s="353"/>
      <c r="AS207" s="353"/>
      <c r="AT207" s="353"/>
      <c r="AU207" s="353"/>
      <c r="AV207" s="353"/>
      <c r="AW207" s="353"/>
      <c r="AX207" s="353"/>
      <c r="AY207" s="353"/>
      <c r="AZ207" s="353"/>
      <c r="BA207" s="353"/>
      <c r="BB207" s="353"/>
      <c r="BC207" s="353"/>
      <c r="BD207" s="353"/>
      <c r="BE207" s="353"/>
      <c r="BF207" s="353"/>
      <c r="BG207" s="353"/>
      <c r="BH207" s="353"/>
      <c r="BI207" s="353"/>
      <c r="BJ207" s="353"/>
      <c r="BK207" s="353"/>
      <c r="BL207" s="353"/>
      <c r="BM207" s="353"/>
      <c r="BN207" s="353"/>
      <c r="BO207" s="353"/>
      <c r="BP207" s="353"/>
      <c r="BQ207" s="353"/>
      <c r="BR207" s="353"/>
      <c r="BS207" s="353"/>
      <c r="BT207" s="353"/>
      <c r="BU207" s="353"/>
      <c r="BV207" s="353"/>
      <c r="BW207" s="353"/>
      <c r="BX207" s="353"/>
      <c r="BY207" s="353"/>
      <c r="BZ207" s="353"/>
      <c r="CA207" s="353"/>
      <c r="CB207" s="353"/>
      <c r="CC207" s="353"/>
      <c r="CD207" s="353"/>
      <c r="CE207" s="353"/>
      <c r="CF207" s="353"/>
      <c r="CG207" s="353"/>
      <c r="CH207" s="353"/>
      <c r="CI207" s="353"/>
      <c r="CJ207" s="353"/>
      <c r="CK207" s="353"/>
      <c r="CL207" s="353"/>
      <c r="CM207" s="353"/>
      <c r="CN207" s="353"/>
      <c r="CO207" s="353"/>
      <c r="CP207" s="353"/>
      <c r="CQ207" s="353"/>
      <c r="CR207" s="353"/>
      <c r="CS207" s="353"/>
      <c r="CT207" s="353"/>
      <c r="CU207" s="353"/>
      <c r="CV207" s="353"/>
      <c r="CW207" s="353"/>
      <c r="CX207" s="353"/>
      <c r="CY207" s="353"/>
      <c r="CZ207" s="353"/>
      <c r="DA207" s="353"/>
      <c r="DB207" s="353"/>
      <c r="DC207" s="353"/>
      <c r="DD207" s="353"/>
      <c r="DE207" s="353"/>
    </row>
    <row r="208" spans="2:109" ht="30" customHeight="1">
      <c r="N208" s="353"/>
      <c r="O208" s="156"/>
      <c r="P208" s="353"/>
      <c r="Q208" s="353"/>
      <c r="R208" s="353"/>
      <c r="S208" s="353"/>
      <c r="T208" s="353"/>
      <c r="U208" s="353"/>
      <c r="V208" s="353"/>
      <c r="W208" s="353"/>
      <c r="X208" s="353"/>
      <c r="Y208" s="353"/>
      <c r="Z208" s="353"/>
      <c r="AA208" s="353"/>
      <c r="AB208" s="353"/>
      <c r="AC208" s="353"/>
      <c r="AD208" s="353"/>
      <c r="AE208" s="353"/>
      <c r="AF208" s="353"/>
      <c r="AG208" s="353"/>
      <c r="AH208" s="353"/>
      <c r="AI208" s="353"/>
      <c r="AJ208" s="353"/>
      <c r="AK208" s="353"/>
      <c r="AL208" s="353"/>
      <c r="AM208" s="353"/>
      <c r="AN208" s="353"/>
      <c r="AO208" s="353"/>
      <c r="AP208" s="353"/>
      <c r="AQ208" s="353"/>
      <c r="AR208" s="353"/>
      <c r="AS208" s="353"/>
      <c r="AT208" s="353"/>
      <c r="AU208" s="353"/>
      <c r="AV208" s="353"/>
      <c r="AW208" s="353"/>
      <c r="AX208" s="353"/>
      <c r="AY208" s="353"/>
      <c r="AZ208" s="353"/>
      <c r="BA208" s="353"/>
      <c r="BB208" s="353"/>
      <c r="BC208" s="353"/>
      <c r="BD208" s="353"/>
      <c r="BE208" s="353"/>
      <c r="BF208" s="353"/>
      <c r="BG208" s="353"/>
      <c r="BH208" s="353"/>
      <c r="BI208" s="353"/>
      <c r="BJ208" s="353"/>
      <c r="BK208" s="353"/>
      <c r="BL208" s="353"/>
      <c r="BM208" s="353"/>
      <c r="BN208" s="353"/>
      <c r="BO208" s="353"/>
      <c r="BP208" s="353"/>
      <c r="BQ208" s="353"/>
      <c r="BR208" s="353"/>
      <c r="BS208" s="353"/>
      <c r="BT208" s="353"/>
      <c r="BU208" s="353"/>
      <c r="BV208" s="353"/>
      <c r="BW208" s="353"/>
      <c r="BX208" s="353"/>
      <c r="BY208" s="353"/>
      <c r="BZ208" s="353"/>
      <c r="CA208" s="353"/>
      <c r="CB208" s="353"/>
      <c r="CC208" s="353"/>
      <c r="CD208" s="353"/>
      <c r="CE208" s="353"/>
      <c r="CF208" s="353"/>
      <c r="CG208" s="353"/>
      <c r="CH208" s="353"/>
      <c r="CI208" s="353"/>
      <c r="CJ208" s="353"/>
      <c r="CK208" s="353"/>
      <c r="CL208" s="353"/>
      <c r="CM208" s="353"/>
      <c r="CN208" s="353"/>
      <c r="CO208" s="353"/>
      <c r="CP208" s="353"/>
      <c r="CQ208" s="353"/>
      <c r="CR208" s="353"/>
      <c r="CS208" s="353"/>
      <c r="CT208" s="353"/>
      <c r="CU208" s="353"/>
      <c r="CV208" s="353"/>
      <c r="CW208" s="353"/>
      <c r="CX208" s="353"/>
      <c r="CY208" s="353"/>
      <c r="CZ208" s="353"/>
      <c r="DA208" s="353"/>
      <c r="DB208" s="353"/>
      <c r="DC208" s="353"/>
      <c r="DD208" s="353"/>
      <c r="DE208" s="353"/>
    </row>
    <row r="209" spans="14:109" ht="30" customHeight="1">
      <c r="N209" s="353"/>
      <c r="O209" s="156"/>
      <c r="P209" s="353"/>
      <c r="Q209" s="353"/>
      <c r="R209" s="353"/>
      <c r="S209" s="353"/>
      <c r="T209" s="353"/>
      <c r="U209" s="353"/>
      <c r="V209" s="353"/>
      <c r="W209" s="353"/>
      <c r="X209" s="353"/>
      <c r="Y209" s="353"/>
      <c r="Z209" s="353"/>
      <c r="AA209" s="353"/>
      <c r="AB209" s="353"/>
      <c r="AC209" s="353"/>
      <c r="AD209" s="353"/>
      <c r="AE209" s="353"/>
      <c r="AF209" s="353"/>
      <c r="AG209" s="353"/>
      <c r="AH209" s="353"/>
      <c r="AI209" s="353"/>
      <c r="AJ209" s="353"/>
      <c r="AK209" s="353"/>
      <c r="AL209" s="353"/>
      <c r="AM209" s="353"/>
      <c r="AN209" s="353"/>
      <c r="AO209" s="353"/>
      <c r="AP209" s="353"/>
      <c r="AQ209" s="353"/>
      <c r="AR209" s="353"/>
      <c r="AS209" s="353"/>
      <c r="AT209" s="353"/>
      <c r="AU209" s="353"/>
      <c r="AV209" s="353"/>
      <c r="AW209" s="353"/>
      <c r="AX209" s="353"/>
      <c r="AY209" s="353"/>
      <c r="AZ209" s="353"/>
      <c r="BA209" s="353"/>
      <c r="BB209" s="353"/>
      <c r="BC209" s="353"/>
      <c r="BD209" s="353"/>
      <c r="BE209" s="353"/>
      <c r="BF209" s="353"/>
      <c r="BG209" s="353"/>
      <c r="BH209" s="353"/>
      <c r="BI209" s="353"/>
      <c r="BJ209" s="353"/>
      <c r="BK209" s="353"/>
      <c r="BL209" s="353"/>
      <c r="BM209" s="353"/>
      <c r="BN209" s="353"/>
      <c r="BO209" s="353"/>
      <c r="BP209" s="353"/>
      <c r="BQ209" s="353"/>
      <c r="BR209" s="353"/>
      <c r="BS209" s="353"/>
      <c r="BT209" s="353"/>
      <c r="BU209" s="353"/>
      <c r="BV209" s="353"/>
      <c r="BW209" s="353"/>
      <c r="BX209" s="353"/>
      <c r="BY209" s="353"/>
      <c r="BZ209" s="353"/>
      <c r="CA209" s="353"/>
      <c r="CB209" s="353"/>
      <c r="CC209" s="353"/>
      <c r="CD209" s="353"/>
      <c r="CE209" s="353"/>
      <c r="CF209" s="353"/>
      <c r="CG209" s="353"/>
      <c r="CH209" s="353"/>
      <c r="CI209" s="353"/>
      <c r="CJ209" s="353"/>
      <c r="CK209" s="353"/>
      <c r="CL209" s="353"/>
      <c r="CM209" s="353"/>
      <c r="CN209" s="353"/>
      <c r="CO209" s="353"/>
      <c r="CP209" s="353"/>
      <c r="CQ209" s="353"/>
      <c r="CR209" s="353"/>
      <c r="CS209" s="353"/>
      <c r="CT209" s="353"/>
      <c r="CU209" s="353"/>
      <c r="CV209" s="353"/>
      <c r="CW209" s="353"/>
      <c r="CX209" s="353"/>
      <c r="CY209" s="353"/>
      <c r="CZ209" s="353"/>
      <c r="DA209" s="353"/>
      <c r="DB209" s="353"/>
      <c r="DC209" s="353"/>
      <c r="DD209" s="353"/>
      <c r="DE209" s="353"/>
    </row>
    <row r="210" spans="14:109" ht="30" customHeight="1">
      <c r="N210" s="353"/>
      <c r="O210" s="156"/>
      <c r="P210" s="353"/>
      <c r="Q210" s="353"/>
      <c r="R210" s="353"/>
      <c r="S210" s="353"/>
      <c r="T210" s="353"/>
      <c r="U210" s="353"/>
      <c r="V210" s="353"/>
      <c r="W210" s="353"/>
      <c r="X210" s="353"/>
      <c r="Y210" s="353"/>
      <c r="Z210" s="353"/>
      <c r="AA210" s="353"/>
      <c r="AB210" s="353"/>
      <c r="AC210" s="353"/>
      <c r="AD210" s="353"/>
      <c r="AE210" s="353"/>
      <c r="AF210" s="353"/>
      <c r="AG210" s="353"/>
      <c r="AH210" s="353"/>
      <c r="AI210" s="353"/>
      <c r="AJ210" s="353"/>
      <c r="AK210" s="353"/>
      <c r="AL210" s="353"/>
      <c r="AM210" s="353"/>
      <c r="AN210" s="353"/>
      <c r="AO210" s="353"/>
      <c r="AP210" s="353"/>
      <c r="AQ210" s="353"/>
      <c r="AR210" s="353"/>
      <c r="AS210" s="353"/>
      <c r="AT210" s="353"/>
      <c r="AU210" s="353"/>
      <c r="AV210" s="353"/>
      <c r="AW210" s="353"/>
      <c r="AX210" s="353"/>
      <c r="AY210" s="353"/>
      <c r="AZ210" s="353"/>
      <c r="BA210" s="353"/>
      <c r="BB210" s="353"/>
      <c r="BC210" s="353"/>
      <c r="BD210" s="353"/>
      <c r="BE210" s="353"/>
      <c r="BF210" s="353"/>
      <c r="BG210" s="353"/>
      <c r="BH210" s="353"/>
      <c r="BI210" s="353"/>
      <c r="BJ210" s="353"/>
      <c r="BK210" s="353"/>
      <c r="BL210" s="353"/>
      <c r="BM210" s="353"/>
      <c r="BN210" s="353"/>
      <c r="BO210" s="353"/>
      <c r="BP210" s="353"/>
      <c r="BQ210" s="353"/>
      <c r="BR210" s="353"/>
      <c r="BS210" s="353"/>
      <c r="BT210" s="353"/>
      <c r="BU210" s="353"/>
      <c r="BV210" s="353"/>
      <c r="BW210" s="353"/>
      <c r="BX210" s="353"/>
      <c r="BY210" s="353"/>
      <c r="BZ210" s="353"/>
      <c r="CA210" s="353"/>
      <c r="CB210" s="353"/>
      <c r="CC210" s="353"/>
      <c r="CD210" s="353"/>
      <c r="CE210" s="353"/>
      <c r="CF210" s="353"/>
      <c r="CG210" s="353"/>
      <c r="CH210" s="353"/>
      <c r="CI210" s="353"/>
      <c r="CJ210" s="353"/>
      <c r="CK210" s="353"/>
      <c r="CL210" s="353"/>
      <c r="CM210" s="353"/>
      <c r="CN210" s="353"/>
      <c r="CO210" s="353"/>
      <c r="CP210" s="353"/>
      <c r="CQ210" s="353"/>
      <c r="CR210" s="353"/>
      <c r="CS210" s="353"/>
      <c r="CT210" s="353"/>
      <c r="CU210" s="353"/>
      <c r="CV210" s="353"/>
      <c r="CW210" s="353"/>
      <c r="CX210" s="353"/>
      <c r="CY210" s="353"/>
      <c r="CZ210" s="353"/>
      <c r="DA210" s="353"/>
      <c r="DB210" s="353"/>
      <c r="DC210" s="353"/>
      <c r="DD210" s="353"/>
      <c r="DE210" s="353"/>
    </row>
    <row r="211" spans="14:109" ht="30" customHeight="1">
      <c r="N211" s="353"/>
      <c r="O211" s="156"/>
      <c r="P211" s="353"/>
      <c r="Q211" s="353"/>
      <c r="R211" s="353"/>
      <c r="S211" s="353"/>
      <c r="T211" s="353"/>
      <c r="U211" s="353"/>
      <c r="V211" s="353"/>
      <c r="W211" s="353"/>
      <c r="X211" s="353"/>
      <c r="Y211" s="353"/>
      <c r="Z211" s="353"/>
      <c r="AA211" s="353"/>
      <c r="AB211" s="353"/>
      <c r="AC211" s="353"/>
      <c r="AD211" s="353"/>
      <c r="AE211" s="353"/>
      <c r="AF211" s="353"/>
      <c r="AG211" s="353"/>
      <c r="AH211" s="353"/>
      <c r="AI211" s="353"/>
      <c r="AJ211" s="353"/>
      <c r="AK211" s="353"/>
      <c r="AL211" s="353"/>
      <c r="AM211" s="353"/>
      <c r="AN211" s="353"/>
      <c r="AO211" s="353"/>
      <c r="AP211" s="353"/>
      <c r="AQ211" s="353"/>
      <c r="AR211" s="353"/>
      <c r="AS211" s="353"/>
      <c r="AT211" s="353"/>
      <c r="AU211" s="353"/>
      <c r="AV211" s="353"/>
      <c r="AW211" s="353"/>
      <c r="AX211" s="353"/>
      <c r="AY211" s="353"/>
      <c r="AZ211" s="353"/>
      <c r="BA211" s="353"/>
      <c r="BB211" s="353"/>
      <c r="BC211" s="353"/>
      <c r="BD211" s="353"/>
      <c r="BE211" s="353"/>
      <c r="BF211" s="353"/>
      <c r="BG211" s="353"/>
      <c r="BH211" s="353"/>
      <c r="BI211" s="353"/>
      <c r="BJ211" s="353"/>
      <c r="BK211" s="353"/>
      <c r="BL211" s="353"/>
      <c r="BM211" s="353"/>
      <c r="BN211" s="353"/>
      <c r="BO211" s="353"/>
      <c r="BP211" s="353"/>
      <c r="BQ211" s="353"/>
      <c r="BR211" s="353"/>
      <c r="BS211" s="353"/>
      <c r="BT211" s="353"/>
      <c r="BU211" s="353"/>
      <c r="BV211" s="353"/>
      <c r="BW211" s="353"/>
      <c r="BX211" s="353"/>
      <c r="BY211" s="353"/>
      <c r="BZ211" s="353"/>
      <c r="CA211" s="353"/>
      <c r="CB211" s="353"/>
      <c r="CC211" s="353"/>
      <c r="CD211" s="353"/>
      <c r="CE211" s="353"/>
      <c r="CF211" s="353"/>
      <c r="CG211" s="353"/>
      <c r="CH211" s="353"/>
      <c r="CI211" s="353"/>
      <c r="CJ211" s="353"/>
      <c r="CK211" s="353"/>
      <c r="CL211" s="353"/>
      <c r="CM211" s="353"/>
      <c r="CN211" s="353"/>
      <c r="CO211" s="353"/>
      <c r="CP211" s="353"/>
      <c r="CQ211" s="353"/>
      <c r="CR211" s="353"/>
      <c r="CS211" s="353"/>
      <c r="CT211" s="353"/>
      <c r="CU211" s="353"/>
      <c r="CV211" s="353"/>
      <c r="CW211" s="353"/>
      <c r="CX211" s="353"/>
      <c r="CY211" s="353"/>
      <c r="CZ211" s="353"/>
      <c r="DA211" s="353"/>
      <c r="DB211" s="353"/>
      <c r="DC211" s="353"/>
      <c r="DD211" s="353"/>
      <c r="DE211" s="353"/>
    </row>
    <row r="212" spans="14:109" ht="30" customHeight="1">
      <c r="N212" s="353"/>
      <c r="O212" s="156"/>
      <c r="P212" s="353"/>
      <c r="Q212" s="353"/>
      <c r="R212" s="353"/>
      <c r="S212" s="353"/>
      <c r="T212" s="353"/>
      <c r="U212" s="353"/>
      <c r="V212" s="353"/>
      <c r="W212" s="353"/>
      <c r="X212" s="353"/>
      <c r="Y212" s="353"/>
      <c r="Z212" s="353"/>
      <c r="AA212" s="353"/>
      <c r="AB212" s="353"/>
      <c r="AC212" s="353"/>
      <c r="AD212" s="353"/>
      <c r="AE212" s="353"/>
      <c r="AF212" s="353"/>
      <c r="AG212" s="353"/>
      <c r="AH212" s="353"/>
      <c r="AI212" s="353"/>
      <c r="AJ212" s="353"/>
      <c r="AK212" s="353"/>
      <c r="AL212" s="353"/>
      <c r="AM212" s="353"/>
      <c r="AN212" s="353"/>
      <c r="AO212" s="353"/>
      <c r="AP212" s="353"/>
      <c r="AQ212" s="353"/>
      <c r="AR212" s="353"/>
      <c r="AS212" s="353"/>
      <c r="AT212" s="353"/>
      <c r="AU212" s="353"/>
      <c r="AV212" s="353"/>
      <c r="AW212" s="353"/>
      <c r="AX212" s="353"/>
      <c r="AY212" s="353"/>
      <c r="AZ212" s="353"/>
      <c r="BA212" s="353"/>
      <c r="BB212" s="353"/>
      <c r="BC212" s="353"/>
      <c r="BD212" s="353"/>
      <c r="BE212" s="353"/>
      <c r="BF212" s="353"/>
      <c r="BG212" s="353"/>
      <c r="BH212" s="353"/>
      <c r="BI212" s="353"/>
      <c r="BJ212" s="353"/>
      <c r="BK212" s="353"/>
      <c r="BL212" s="353"/>
      <c r="BM212" s="353"/>
      <c r="BN212" s="353"/>
      <c r="BO212" s="353"/>
      <c r="BP212" s="353"/>
      <c r="BQ212" s="353"/>
      <c r="BR212" s="353"/>
      <c r="BS212" s="353"/>
      <c r="BT212" s="353"/>
      <c r="BU212" s="353"/>
      <c r="BV212" s="353"/>
      <c r="BW212" s="353"/>
      <c r="BX212" s="353"/>
      <c r="BY212" s="353"/>
      <c r="BZ212" s="353"/>
      <c r="CA212" s="353"/>
      <c r="CB212" s="353"/>
      <c r="CC212" s="353"/>
      <c r="CD212" s="353"/>
      <c r="CE212" s="353"/>
      <c r="CF212" s="353"/>
      <c r="CG212" s="353"/>
      <c r="CH212" s="353"/>
      <c r="CI212" s="353"/>
      <c r="CJ212" s="353"/>
      <c r="CK212" s="353"/>
      <c r="CL212" s="353"/>
      <c r="CM212" s="353"/>
      <c r="CN212" s="353"/>
      <c r="CO212" s="353"/>
      <c r="CP212" s="353"/>
      <c r="CQ212" s="353"/>
      <c r="CR212" s="353"/>
      <c r="CS212" s="353"/>
      <c r="CT212" s="353"/>
      <c r="CU212" s="353"/>
      <c r="CV212" s="353"/>
      <c r="CW212" s="353"/>
      <c r="CX212" s="353"/>
      <c r="CY212" s="353"/>
      <c r="CZ212" s="353"/>
      <c r="DA212" s="353"/>
      <c r="DB212" s="353"/>
      <c r="DC212" s="353"/>
      <c r="DD212" s="353"/>
      <c r="DE212" s="353"/>
    </row>
    <row r="213" spans="14:109" ht="30" customHeight="1">
      <c r="N213" s="353"/>
      <c r="O213" s="156"/>
      <c r="P213" s="353"/>
      <c r="Q213" s="353"/>
      <c r="R213" s="353"/>
      <c r="S213" s="353"/>
      <c r="T213" s="353"/>
      <c r="U213" s="353"/>
      <c r="V213" s="353"/>
      <c r="W213" s="353"/>
      <c r="X213" s="353"/>
      <c r="Y213" s="353"/>
      <c r="Z213" s="353"/>
      <c r="AA213" s="353"/>
      <c r="AB213" s="353"/>
      <c r="AC213" s="353"/>
      <c r="AD213" s="353"/>
      <c r="AE213" s="353"/>
      <c r="AF213" s="353"/>
      <c r="AG213" s="353"/>
      <c r="AH213" s="353"/>
      <c r="AI213" s="353"/>
      <c r="AJ213" s="353"/>
      <c r="AK213" s="353"/>
      <c r="AL213" s="353"/>
      <c r="AM213" s="353"/>
      <c r="AN213" s="353"/>
      <c r="AO213" s="353"/>
      <c r="AP213" s="353"/>
      <c r="AQ213" s="353"/>
      <c r="AR213" s="353"/>
      <c r="AS213" s="353"/>
      <c r="AT213" s="353"/>
      <c r="AU213" s="353"/>
      <c r="AV213" s="353"/>
      <c r="AW213" s="353"/>
      <c r="AX213" s="353"/>
      <c r="AY213" s="353"/>
      <c r="AZ213" s="353"/>
      <c r="BA213" s="353"/>
      <c r="BB213" s="353"/>
      <c r="BC213" s="353"/>
      <c r="BD213" s="353"/>
      <c r="BE213" s="353"/>
      <c r="BF213" s="353"/>
      <c r="BG213" s="353"/>
      <c r="BH213" s="353"/>
      <c r="BI213" s="353"/>
      <c r="BJ213" s="353"/>
      <c r="BK213" s="353"/>
      <c r="BL213" s="353"/>
      <c r="BM213" s="353"/>
      <c r="BN213" s="353"/>
      <c r="BO213" s="353"/>
      <c r="BP213" s="353"/>
      <c r="BQ213" s="353"/>
      <c r="BR213" s="353"/>
      <c r="BS213" s="353"/>
      <c r="BT213" s="353"/>
      <c r="BU213" s="353"/>
      <c r="BV213" s="353"/>
      <c r="BW213" s="353"/>
      <c r="BX213" s="353"/>
      <c r="BY213" s="353"/>
      <c r="BZ213" s="353"/>
      <c r="CA213" s="353"/>
      <c r="CB213" s="353"/>
      <c r="CC213" s="353"/>
      <c r="CD213" s="353"/>
      <c r="CE213" s="353"/>
      <c r="CF213" s="353"/>
      <c r="CG213" s="353"/>
      <c r="CH213" s="353"/>
      <c r="CI213" s="353"/>
      <c r="CJ213" s="353"/>
      <c r="CK213" s="353"/>
      <c r="CL213" s="353"/>
      <c r="CM213" s="353"/>
      <c r="CN213" s="353"/>
      <c r="CO213" s="353"/>
      <c r="CP213" s="353"/>
      <c r="CQ213" s="353"/>
      <c r="CR213" s="353"/>
      <c r="CS213" s="353"/>
      <c r="CT213" s="353"/>
      <c r="CU213" s="353"/>
      <c r="CV213" s="353"/>
      <c r="CW213" s="353"/>
      <c r="CX213" s="353"/>
      <c r="CY213" s="353"/>
      <c r="CZ213" s="353"/>
      <c r="DA213" s="353"/>
      <c r="DB213" s="353"/>
      <c r="DC213" s="353"/>
      <c r="DD213" s="353"/>
      <c r="DE213" s="353"/>
    </row>
    <row r="214" spans="14:109" ht="30" customHeight="1">
      <c r="N214" s="353"/>
      <c r="O214" s="156"/>
      <c r="P214" s="353"/>
      <c r="Q214" s="353"/>
      <c r="R214" s="353"/>
      <c r="S214" s="353"/>
      <c r="T214" s="353"/>
      <c r="U214" s="353"/>
      <c r="V214" s="353"/>
      <c r="W214" s="353"/>
      <c r="X214" s="353"/>
      <c r="Y214" s="353"/>
      <c r="Z214" s="353"/>
      <c r="AA214" s="353"/>
      <c r="AB214" s="353"/>
      <c r="AC214" s="353"/>
      <c r="AD214" s="353"/>
      <c r="AE214" s="353"/>
      <c r="AF214" s="353"/>
      <c r="AG214" s="353"/>
      <c r="AH214" s="353"/>
      <c r="AI214" s="353"/>
      <c r="AJ214" s="353"/>
      <c r="AK214" s="353"/>
      <c r="AL214" s="353"/>
      <c r="AM214" s="353"/>
      <c r="AN214" s="353"/>
      <c r="AO214" s="353"/>
      <c r="AP214" s="353"/>
      <c r="AQ214" s="353"/>
      <c r="AR214" s="353"/>
      <c r="AS214" s="353"/>
      <c r="AT214" s="353"/>
      <c r="AU214" s="353"/>
      <c r="AV214" s="353"/>
      <c r="AW214" s="353"/>
      <c r="AX214" s="353"/>
      <c r="AY214" s="353"/>
      <c r="AZ214" s="353"/>
      <c r="BA214" s="353"/>
      <c r="BB214" s="353"/>
      <c r="BC214" s="353"/>
      <c r="BD214" s="353"/>
      <c r="BE214" s="353"/>
      <c r="BF214" s="353"/>
      <c r="BG214" s="353"/>
      <c r="BH214" s="353"/>
      <c r="BI214" s="353"/>
      <c r="BJ214" s="353"/>
      <c r="BK214" s="353"/>
      <c r="BL214" s="353"/>
      <c r="BM214" s="353"/>
      <c r="BN214" s="353"/>
      <c r="BO214" s="353"/>
      <c r="BP214" s="353"/>
      <c r="BQ214" s="353"/>
      <c r="BR214" s="353"/>
      <c r="BS214" s="353"/>
      <c r="BT214" s="353"/>
      <c r="BU214" s="353"/>
      <c r="BV214" s="353"/>
      <c r="BW214" s="353"/>
      <c r="BX214" s="353"/>
      <c r="BY214" s="353"/>
      <c r="BZ214" s="353"/>
      <c r="CA214" s="353"/>
      <c r="CB214" s="353"/>
      <c r="CC214" s="353"/>
      <c r="CD214" s="353"/>
      <c r="CE214" s="353"/>
      <c r="CF214" s="353"/>
      <c r="CG214" s="353"/>
      <c r="CH214" s="353"/>
      <c r="CI214" s="353"/>
      <c r="CJ214" s="353"/>
      <c r="CK214" s="353"/>
      <c r="CL214" s="353"/>
      <c r="CM214" s="353"/>
      <c r="CN214" s="353"/>
      <c r="CO214" s="353"/>
      <c r="CP214" s="353"/>
      <c r="CQ214" s="353"/>
      <c r="CR214" s="353"/>
      <c r="CS214" s="353"/>
      <c r="CT214" s="353"/>
      <c r="CU214" s="353"/>
      <c r="CV214" s="353"/>
      <c r="CW214" s="353"/>
      <c r="CX214" s="353"/>
      <c r="CY214" s="353"/>
      <c r="CZ214" s="353"/>
      <c r="DA214" s="353"/>
      <c r="DB214" s="353"/>
      <c r="DC214" s="353"/>
      <c r="DD214" s="353"/>
      <c r="DE214" s="353"/>
    </row>
    <row r="215" spans="14:109" ht="24.95" customHeight="1">
      <c r="N215" s="353"/>
      <c r="O215" s="156"/>
      <c r="P215" s="353"/>
      <c r="Q215" s="353"/>
      <c r="R215" s="353"/>
      <c r="S215" s="353"/>
      <c r="T215" s="353"/>
      <c r="U215" s="353"/>
      <c r="V215" s="353"/>
      <c r="W215" s="353"/>
      <c r="X215" s="353"/>
      <c r="Y215" s="353"/>
      <c r="Z215" s="353"/>
      <c r="AA215" s="353"/>
      <c r="AB215" s="353"/>
      <c r="AC215" s="353"/>
      <c r="AD215" s="353"/>
      <c r="AE215" s="353"/>
      <c r="AF215" s="353"/>
      <c r="AG215" s="353"/>
      <c r="AH215" s="353"/>
      <c r="AI215" s="353"/>
      <c r="AJ215" s="353"/>
      <c r="AK215" s="353"/>
      <c r="AL215" s="353"/>
      <c r="AM215" s="353"/>
      <c r="AN215" s="353"/>
      <c r="AO215" s="353"/>
      <c r="AP215" s="353"/>
      <c r="AQ215" s="353"/>
      <c r="AR215" s="353"/>
      <c r="AS215" s="353"/>
      <c r="AT215" s="353"/>
      <c r="AU215" s="353"/>
      <c r="AV215" s="353"/>
      <c r="AW215" s="353"/>
      <c r="AX215" s="353"/>
      <c r="AY215" s="353"/>
      <c r="AZ215" s="353"/>
      <c r="BA215" s="353"/>
      <c r="BB215" s="353"/>
      <c r="BC215" s="353"/>
      <c r="BD215" s="353"/>
      <c r="BE215" s="353"/>
      <c r="BF215" s="353"/>
      <c r="BG215" s="353"/>
      <c r="BH215" s="353"/>
      <c r="BI215" s="353"/>
      <c r="BJ215" s="353"/>
      <c r="BK215" s="353"/>
      <c r="BL215" s="353"/>
      <c r="BM215" s="353"/>
      <c r="BN215" s="353"/>
      <c r="BO215" s="353"/>
      <c r="BP215" s="353"/>
      <c r="BQ215" s="353"/>
      <c r="BR215" s="353"/>
      <c r="BS215" s="353"/>
      <c r="BT215" s="353"/>
      <c r="BU215" s="353"/>
      <c r="BV215" s="353"/>
      <c r="BW215" s="353"/>
      <c r="BX215" s="353"/>
      <c r="BY215" s="353"/>
      <c r="BZ215" s="353"/>
      <c r="CA215" s="353"/>
      <c r="CB215" s="353"/>
      <c r="CC215" s="353"/>
      <c r="CD215" s="353"/>
      <c r="CE215" s="353"/>
      <c r="CF215" s="353"/>
      <c r="CG215" s="353"/>
      <c r="CH215" s="353"/>
      <c r="CI215" s="353"/>
      <c r="CJ215" s="353"/>
      <c r="CK215" s="353"/>
      <c r="CL215" s="353"/>
      <c r="CM215" s="353"/>
      <c r="CN215" s="353"/>
      <c r="CO215" s="353"/>
      <c r="CP215" s="353"/>
      <c r="CQ215" s="353"/>
      <c r="CR215" s="353"/>
      <c r="CS215" s="353"/>
      <c r="CT215" s="353"/>
      <c r="CU215" s="353"/>
      <c r="CV215" s="353"/>
      <c r="CW215" s="353"/>
      <c r="CX215" s="353"/>
      <c r="CY215" s="353"/>
      <c r="CZ215" s="353"/>
      <c r="DA215" s="353"/>
      <c r="DB215" s="353"/>
      <c r="DC215" s="353"/>
      <c r="DD215" s="353"/>
      <c r="DE215" s="353"/>
    </row>
    <row r="216" spans="14:109" ht="24.95" customHeight="1">
      <c r="N216" s="353"/>
      <c r="O216" s="156"/>
      <c r="P216" s="353"/>
      <c r="Q216" s="353"/>
      <c r="R216" s="353"/>
      <c r="S216" s="353"/>
      <c r="T216" s="353"/>
      <c r="U216" s="353"/>
      <c r="V216" s="353"/>
      <c r="W216" s="353"/>
      <c r="X216" s="353"/>
      <c r="Y216" s="353"/>
      <c r="Z216" s="353"/>
      <c r="AA216" s="353"/>
      <c r="AB216" s="353"/>
      <c r="AC216" s="353"/>
      <c r="AD216" s="353"/>
      <c r="AE216" s="353"/>
      <c r="AF216" s="353"/>
      <c r="AG216" s="353"/>
      <c r="AH216" s="353"/>
      <c r="AI216" s="353"/>
      <c r="AJ216" s="353"/>
      <c r="AK216" s="353"/>
      <c r="AL216" s="353"/>
      <c r="AM216" s="353"/>
      <c r="AN216" s="353"/>
      <c r="AO216" s="353"/>
      <c r="AP216" s="353"/>
      <c r="AQ216" s="353"/>
      <c r="AR216" s="353"/>
      <c r="AS216" s="353"/>
      <c r="AT216" s="353"/>
      <c r="AU216" s="353"/>
      <c r="AV216" s="353"/>
      <c r="AW216" s="353"/>
      <c r="AX216" s="353"/>
      <c r="AY216" s="353"/>
      <c r="AZ216" s="353"/>
      <c r="BA216" s="353"/>
      <c r="BB216" s="353"/>
      <c r="BC216" s="353"/>
      <c r="BD216" s="353"/>
      <c r="BE216" s="353"/>
      <c r="BF216" s="353"/>
      <c r="BG216" s="353"/>
      <c r="BH216" s="353"/>
      <c r="BI216" s="353"/>
      <c r="BJ216" s="353"/>
      <c r="BK216" s="353"/>
      <c r="BL216" s="353"/>
      <c r="BM216" s="353"/>
      <c r="BN216" s="353"/>
      <c r="BO216" s="353"/>
      <c r="BP216" s="353"/>
      <c r="BQ216" s="353"/>
      <c r="BR216" s="353"/>
      <c r="BS216" s="353"/>
      <c r="BT216" s="353"/>
      <c r="BU216" s="353"/>
      <c r="BV216" s="353"/>
      <c r="BW216" s="353"/>
      <c r="BX216" s="353"/>
      <c r="BY216" s="353"/>
      <c r="BZ216" s="353"/>
      <c r="CA216" s="353"/>
      <c r="CB216" s="353"/>
      <c r="CC216" s="353"/>
      <c r="CD216" s="353"/>
      <c r="CE216" s="353"/>
      <c r="CF216" s="353"/>
      <c r="CG216" s="353"/>
      <c r="CH216" s="353"/>
      <c r="CI216" s="353"/>
      <c r="CJ216" s="353"/>
      <c r="CK216" s="353"/>
      <c r="CL216" s="353"/>
      <c r="CM216" s="353"/>
      <c r="CN216" s="353"/>
      <c r="CO216" s="353"/>
      <c r="CP216" s="353"/>
      <c r="CQ216" s="353"/>
      <c r="CR216" s="353"/>
      <c r="CS216" s="353"/>
      <c r="CT216" s="353"/>
      <c r="CU216" s="353"/>
      <c r="CV216" s="353"/>
      <c r="CW216" s="353"/>
      <c r="CX216" s="353"/>
      <c r="CY216" s="353"/>
      <c r="CZ216" s="353"/>
      <c r="DA216" s="353"/>
      <c r="DB216" s="353"/>
      <c r="DC216" s="353"/>
      <c r="DD216" s="353"/>
      <c r="DE216" s="353"/>
    </row>
    <row r="217" spans="14:109" ht="24.95" customHeight="1"/>
    <row r="218" spans="14:109" ht="24.95" customHeight="1"/>
    <row r="219" spans="14:109" ht="24.95" customHeight="1"/>
    <row r="220" spans="14:109" ht="24.95" customHeight="1"/>
    <row r="221" spans="14:109" ht="24.95" customHeight="1"/>
    <row r="222" spans="14:109" ht="24.95" customHeight="1"/>
    <row r="223" spans="14:109" ht="24.95" customHeight="1"/>
    <row r="224" spans="14:109" ht="24.95" customHeight="1"/>
    <row r="225" ht="24.95" customHeight="1"/>
    <row r="226" ht="24.95" customHeight="1"/>
    <row r="227" ht="24.95" customHeight="1"/>
    <row r="228" ht="24.95" customHeight="1"/>
    <row r="229" ht="24.95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</sheetData>
  <autoFilter ref="A2:DH153" xr:uid="{00000000-0009-0000-0000-000012000000}"/>
  <mergeCells count="83">
    <mergeCell ref="C135:C138"/>
    <mergeCell ref="C99:C100"/>
    <mergeCell ref="G124:G127"/>
    <mergeCell ref="G106:G108"/>
    <mergeCell ref="G103:G105"/>
    <mergeCell ref="G99:G100"/>
    <mergeCell ref="G109:G110"/>
    <mergeCell ref="G135:G138"/>
    <mergeCell ref="G117:G118"/>
    <mergeCell ref="G119:G120"/>
    <mergeCell ref="G111:G112"/>
    <mergeCell ref="C119:C120"/>
    <mergeCell ref="C6:C7"/>
    <mergeCell ref="C11:C13"/>
    <mergeCell ref="C43:C44"/>
    <mergeCell ref="D48:D49"/>
    <mergeCell ref="C48:C49"/>
    <mergeCell ref="C17:C22"/>
    <mergeCell ref="D26:D27"/>
    <mergeCell ref="C26:C27"/>
    <mergeCell ref="D23:D25"/>
    <mergeCell ref="C23:C25"/>
    <mergeCell ref="C30:C33"/>
    <mergeCell ref="D30:D33"/>
    <mergeCell ref="D39:D42"/>
    <mergeCell ref="D43:D44"/>
    <mergeCell ref="B84:B93"/>
    <mergeCell ref="A59:A113"/>
    <mergeCell ref="A182:A184"/>
    <mergeCell ref="A114:A152"/>
    <mergeCell ref="B143:B147"/>
    <mergeCell ref="B114:B121"/>
    <mergeCell ref="B122:B133"/>
    <mergeCell ref="B148:B152"/>
    <mergeCell ref="A174:A175"/>
    <mergeCell ref="B174:B175"/>
    <mergeCell ref="A176:A181"/>
    <mergeCell ref="B134:B141"/>
    <mergeCell ref="A3:A16"/>
    <mergeCell ref="B4:B8"/>
    <mergeCell ref="B11:B16"/>
    <mergeCell ref="B71:B83"/>
    <mergeCell ref="B17:B33"/>
    <mergeCell ref="B34:B44"/>
    <mergeCell ref="B45:B50"/>
    <mergeCell ref="B51:B58"/>
    <mergeCell ref="B59:B70"/>
    <mergeCell ref="G11:G13"/>
    <mergeCell ref="G23:G25"/>
    <mergeCell ref="G30:G33"/>
    <mergeCell ref="G37:G38"/>
    <mergeCell ref="G39:G42"/>
    <mergeCell ref="G26:G27"/>
    <mergeCell ref="G17:G22"/>
    <mergeCell ref="G43:G44"/>
    <mergeCell ref="G82:G83"/>
    <mergeCell ref="G48:G49"/>
    <mergeCell ref="G59:G62"/>
    <mergeCell ref="G54:G55"/>
    <mergeCell ref="G79:G81"/>
    <mergeCell ref="G84:G86"/>
    <mergeCell ref="G87:G89"/>
    <mergeCell ref="G94:G98"/>
    <mergeCell ref="G76:G78"/>
    <mergeCell ref="D143:D144"/>
    <mergeCell ref="G128:G129"/>
    <mergeCell ref="D135:D138"/>
    <mergeCell ref="C143:C144"/>
    <mergeCell ref="G143:G144"/>
    <mergeCell ref="G6:G7"/>
    <mergeCell ref="D11:D13"/>
    <mergeCell ref="D6:D7"/>
    <mergeCell ref="D17:D22"/>
    <mergeCell ref="G71:G73"/>
    <mergeCell ref="C37:C38"/>
    <mergeCell ref="C54:C55"/>
    <mergeCell ref="C39:C42"/>
    <mergeCell ref="G63:G65"/>
    <mergeCell ref="G66:G67"/>
    <mergeCell ref="D37:D38"/>
    <mergeCell ref="D54:D55"/>
    <mergeCell ref="G74:G75"/>
    <mergeCell ref="G140:G141"/>
  </mergeCells>
  <phoneticPr fontId="161" type="noConversion"/>
  <printOptions horizontalCentered="1"/>
  <pageMargins left="0.25" right="0.25" top="0.75" bottom="0.75" header="0.3" footer="0.3"/>
  <pageSetup paperSize="8" scale="48" fitToHeight="0" orientation="landscape" r:id="rId1"/>
  <rowBreaks count="1" manualBreakCount="1">
    <brk id="70" max="106" man="1"/>
  </row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>
    <tabColor rgb="FFCC99FF"/>
    <pageSetUpPr fitToPage="1"/>
  </sheetPr>
  <dimension ref="A1:YI320"/>
  <sheetViews>
    <sheetView view="pageBreakPreview" zoomScaleNormal="100" zoomScaleSheetLayoutView="100" workbookViewId="0">
      <pane xSplit="13" ySplit="3" topLeftCell="N295" activePane="bottomRight" state="frozen"/>
      <selection activeCell="CO31" sqref="CO31"/>
      <selection pane="topRight" activeCell="CO31" sqref="CO31"/>
      <selection pane="bottomLeft" activeCell="CO31" sqref="CO31"/>
      <selection pane="bottomRight" activeCell="M291" sqref="M291"/>
    </sheetView>
  </sheetViews>
  <sheetFormatPr defaultColWidth="9" defaultRowHeight="16.5" outlineLevelRow="1" outlineLevelCol="1"/>
  <cols>
    <col min="2" max="2" width="12.875" hidden="1" customWidth="1" outlineLevel="1"/>
    <col min="3" max="3" width="12.25" hidden="1" customWidth="1" outlineLevel="1"/>
    <col min="4" max="4" width="20" hidden="1" customWidth="1" outlineLevel="1"/>
    <col min="5" max="5" width="17.625" customWidth="1" collapsed="1"/>
    <col min="6" max="6" width="32.375" customWidth="1" outlineLevel="1"/>
    <col min="7" max="7" width="26.375" customWidth="1" outlineLevel="1"/>
    <col min="8" max="8" width="13.75" customWidth="1" outlineLevel="1"/>
    <col min="9" max="9" width="12.625" customWidth="1"/>
    <col min="10" max="11" width="12.625" style="91" customWidth="1"/>
    <col min="12" max="12" width="9.375" customWidth="1"/>
    <col min="13" max="13" width="12.625" style="108" customWidth="1"/>
    <col min="14" max="14" width="28" customWidth="1"/>
    <col min="15" max="15" width="13.125" style="24" customWidth="1"/>
    <col min="16" max="25" width="12.625" hidden="1" customWidth="1" outlineLevel="1"/>
    <col min="26" max="26" width="12.625" customWidth="1" outlineLevel="1"/>
    <col min="27" max="27" width="12.625" customWidth="1"/>
    <col min="28" max="28" width="12.625" hidden="1" customWidth="1" outlineLevel="1"/>
    <col min="29" max="37" width="12.625" style="24" hidden="1" customWidth="1" outlineLevel="1"/>
    <col min="38" max="38" width="12.625" style="24" customWidth="1" outlineLevel="1"/>
    <col min="39" max="39" width="12.625" style="24" customWidth="1"/>
    <col min="40" max="50" width="12.625" style="24" hidden="1" customWidth="1" outlineLevel="1"/>
    <col min="51" max="51" width="12.625" style="24" customWidth="1" collapsed="1"/>
    <col min="52" max="61" width="12.625" style="24" hidden="1" customWidth="1" outlineLevel="1"/>
    <col min="62" max="62" width="12.625" style="24" hidden="1" customWidth="1" collapsed="1"/>
    <col min="63" max="63" width="12.625" style="24" hidden="1" customWidth="1"/>
    <col min="64" max="74" width="12.625" style="24" hidden="1" customWidth="1" outlineLevel="1"/>
    <col min="75" max="75" width="12.625" style="24" customWidth="1" collapsed="1"/>
    <col min="76" max="86" width="12.625" style="24" hidden="1" customWidth="1" outlineLevel="1"/>
    <col min="87" max="87" width="12.625" style="24" customWidth="1" collapsed="1"/>
    <col min="88" max="97" width="12.625" style="24" hidden="1" customWidth="1"/>
    <col min="98" max="111" width="12.625" style="24" customWidth="1"/>
    <col min="112" max="114" width="12.625" customWidth="1"/>
  </cols>
  <sheetData>
    <row r="1" spans="1:111" ht="27" customHeight="1">
      <c r="A1" s="812" t="s">
        <v>52</v>
      </c>
      <c r="B1" s="78"/>
      <c r="C1" s="78"/>
      <c r="D1" s="78"/>
      <c r="E1" s="78"/>
      <c r="F1" s="78"/>
      <c r="G1" s="78"/>
      <c r="H1" s="80"/>
      <c r="I1" s="78"/>
      <c r="J1" s="143"/>
      <c r="K1" s="143"/>
      <c r="M1" s="80"/>
      <c r="N1" s="76"/>
      <c r="O1" s="107" t="s">
        <v>62</v>
      </c>
      <c r="P1" s="107" t="s">
        <v>62</v>
      </c>
    </row>
    <row r="2" spans="1:111">
      <c r="A2" s="77"/>
      <c r="B2" s="77"/>
      <c r="C2" s="77"/>
      <c r="D2" s="77"/>
      <c r="E2" s="77"/>
      <c r="F2" s="77"/>
      <c r="G2" s="77"/>
      <c r="H2" s="80"/>
      <c r="I2" s="77"/>
      <c r="J2" s="143"/>
      <c r="K2" s="143"/>
      <c r="L2" s="17">
        <v>5</v>
      </c>
      <c r="M2" s="80"/>
      <c r="N2" s="2233">
        <v>45596</v>
      </c>
    </row>
    <row r="3" spans="1:111" ht="24.95" customHeight="1">
      <c r="A3" s="1287" t="s">
        <v>208</v>
      </c>
      <c r="B3" s="4626" t="s">
        <v>640</v>
      </c>
      <c r="C3" s="4626"/>
      <c r="D3" s="1287" t="s">
        <v>199</v>
      </c>
      <c r="E3" s="1287" t="s">
        <v>203</v>
      </c>
      <c r="F3" s="1287" t="s">
        <v>713</v>
      </c>
      <c r="G3" s="1287" t="s">
        <v>223</v>
      </c>
      <c r="H3" s="1288" t="s">
        <v>1188</v>
      </c>
      <c r="I3" s="1287" t="s">
        <v>735</v>
      </c>
      <c r="J3" s="1318" t="s">
        <v>736</v>
      </c>
      <c r="K3" s="1318" t="s">
        <v>258</v>
      </c>
      <c r="L3" s="1287" t="s">
        <v>205</v>
      </c>
      <c r="M3" s="1289" t="s">
        <v>712</v>
      </c>
      <c r="N3" s="1287" t="s">
        <v>183</v>
      </c>
      <c r="O3" s="1316"/>
      <c r="P3" s="1317" t="s">
        <v>263</v>
      </c>
      <c r="Q3" s="1317" t="s">
        <v>236</v>
      </c>
      <c r="R3" s="1317" t="s">
        <v>239</v>
      </c>
      <c r="S3" s="1317" t="s">
        <v>262</v>
      </c>
      <c r="T3" s="1317" t="s">
        <v>254</v>
      </c>
      <c r="U3" s="1317" t="s">
        <v>255</v>
      </c>
      <c r="V3" s="1317" t="s">
        <v>259</v>
      </c>
      <c r="W3" s="1317" t="s">
        <v>256</v>
      </c>
      <c r="X3" s="1317" t="s">
        <v>251</v>
      </c>
      <c r="Y3" s="1317" t="s">
        <v>261</v>
      </c>
      <c r="Z3" s="1317" t="s">
        <v>252</v>
      </c>
      <c r="AA3" s="2971" t="s">
        <v>234</v>
      </c>
      <c r="AB3" s="2971" t="s">
        <v>1173</v>
      </c>
      <c r="AC3" s="2971" t="s">
        <v>1175</v>
      </c>
      <c r="AD3" s="2971" t="s">
        <v>1174</v>
      </c>
      <c r="AE3" s="2971" t="s">
        <v>1185</v>
      </c>
      <c r="AF3" s="2971" t="s">
        <v>1178</v>
      </c>
      <c r="AG3" s="2971" t="s">
        <v>1177</v>
      </c>
      <c r="AH3" s="2971" t="s">
        <v>1182</v>
      </c>
      <c r="AI3" s="2971" t="s">
        <v>1184</v>
      </c>
      <c r="AJ3" s="2971" t="s">
        <v>1183</v>
      </c>
      <c r="AK3" s="2971" t="s">
        <v>1186</v>
      </c>
      <c r="AL3" s="2971" t="s">
        <v>1180</v>
      </c>
      <c r="AM3" s="2971" t="s">
        <v>1179</v>
      </c>
      <c r="AN3" s="2972" t="s">
        <v>1299</v>
      </c>
      <c r="AO3" s="2972" t="s">
        <v>1300</v>
      </c>
      <c r="AP3" s="2972" t="s">
        <v>1301</v>
      </c>
      <c r="AQ3" s="2972" t="s">
        <v>1302</v>
      </c>
      <c r="AR3" s="2972" t="s">
        <v>1303</v>
      </c>
      <c r="AS3" s="2972" t="s">
        <v>1304</v>
      </c>
      <c r="AT3" s="2973" t="s">
        <v>1305</v>
      </c>
      <c r="AU3" s="2973" t="s">
        <v>1306</v>
      </c>
      <c r="AV3" s="2973" t="s">
        <v>1307</v>
      </c>
      <c r="AW3" s="2973" t="s">
        <v>1308</v>
      </c>
      <c r="AX3" s="2973" t="s">
        <v>1309</v>
      </c>
      <c r="AY3" s="2973" t="s">
        <v>1392</v>
      </c>
      <c r="AZ3" s="2974" t="s">
        <v>1310</v>
      </c>
      <c r="BA3" s="2974" t="s">
        <v>1311</v>
      </c>
      <c r="BB3" s="2974" t="s">
        <v>1312</v>
      </c>
      <c r="BC3" s="2974" t="s">
        <v>1313</v>
      </c>
      <c r="BD3" s="2974" t="s">
        <v>1314</v>
      </c>
      <c r="BE3" s="2974" t="s">
        <v>1315</v>
      </c>
      <c r="BF3" s="2974" t="s">
        <v>1316</v>
      </c>
      <c r="BG3" s="2974" t="s">
        <v>1317</v>
      </c>
      <c r="BH3" s="2974" t="s">
        <v>1318</v>
      </c>
      <c r="BI3" s="2974" t="s">
        <v>1319</v>
      </c>
      <c r="BJ3" s="2974" t="s">
        <v>1320</v>
      </c>
      <c r="BK3" s="2974" t="s">
        <v>2009</v>
      </c>
      <c r="BL3" s="2975" t="s">
        <v>2010</v>
      </c>
      <c r="BM3" s="2975" t="s">
        <v>2011</v>
      </c>
      <c r="BN3" s="2975" t="s">
        <v>2012</v>
      </c>
      <c r="BO3" s="2975" t="s">
        <v>2013</v>
      </c>
      <c r="BP3" s="2975" t="s">
        <v>2014</v>
      </c>
      <c r="BQ3" s="2975" t="s">
        <v>2015</v>
      </c>
      <c r="BR3" s="2975" t="s">
        <v>2016</v>
      </c>
      <c r="BS3" s="2975" t="s">
        <v>2017</v>
      </c>
      <c r="BT3" s="2975" t="s">
        <v>2018</v>
      </c>
      <c r="BU3" s="2975" t="s">
        <v>2019</v>
      </c>
      <c r="BV3" s="2975" t="s">
        <v>2020</v>
      </c>
      <c r="BW3" s="2974" t="s">
        <v>2021</v>
      </c>
      <c r="BX3" s="2975" t="s">
        <v>2248</v>
      </c>
      <c r="BY3" s="2975" t="s">
        <v>2497</v>
      </c>
      <c r="BZ3" s="2975" t="s">
        <v>2532</v>
      </c>
      <c r="CA3" s="2975" t="s">
        <v>2547</v>
      </c>
      <c r="CB3" s="2975" t="s">
        <v>2574</v>
      </c>
      <c r="CC3" s="2975" t="s">
        <v>2598</v>
      </c>
      <c r="CD3" s="2975" t="s">
        <v>2613</v>
      </c>
      <c r="CE3" s="2975" t="s">
        <v>2627</v>
      </c>
      <c r="CF3" s="2975" t="s">
        <v>2641</v>
      </c>
      <c r="CG3" s="2975" t="s">
        <v>2664</v>
      </c>
      <c r="CH3" s="2975" t="s">
        <v>2671</v>
      </c>
      <c r="CI3" s="2975" t="s">
        <v>2873</v>
      </c>
      <c r="CJ3" s="2975" t="s">
        <v>2249</v>
      </c>
      <c r="CK3" s="2975" t="s">
        <v>2930</v>
      </c>
      <c r="CL3" s="2975" t="s">
        <v>2948</v>
      </c>
      <c r="CM3" s="2975" t="s">
        <v>2984</v>
      </c>
      <c r="CN3" s="2975" t="s">
        <v>2995</v>
      </c>
      <c r="CO3" s="2975" t="s">
        <v>3021</v>
      </c>
      <c r="CP3" s="2975" t="s">
        <v>3036</v>
      </c>
      <c r="CQ3" s="2975" t="s">
        <v>3060</v>
      </c>
      <c r="CR3" s="2975" t="s">
        <v>3099</v>
      </c>
      <c r="CS3" s="2975" t="s">
        <v>3270</v>
      </c>
      <c r="CT3" s="2975" t="s">
        <v>3285</v>
      </c>
      <c r="CU3" s="2975" t="s">
        <v>3303</v>
      </c>
      <c r="CV3" s="2976" t="s">
        <v>2456</v>
      </c>
      <c r="CW3" s="2976" t="s">
        <v>3375</v>
      </c>
      <c r="CX3" s="2976" t="s">
        <v>3379</v>
      </c>
      <c r="CY3" s="2976" t="s">
        <v>3407</v>
      </c>
      <c r="CZ3" s="2976" t="s">
        <v>3422</v>
      </c>
      <c r="DA3" s="2976" t="s">
        <v>3445</v>
      </c>
      <c r="DB3" s="2976" t="s">
        <v>3486</v>
      </c>
      <c r="DC3" s="2976" t="s">
        <v>3504</v>
      </c>
      <c r="DD3" s="2976" t="s">
        <v>3505</v>
      </c>
      <c r="DE3" s="2976" t="s">
        <v>3632</v>
      </c>
      <c r="DF3" s="2976" t="s">
        <v>3646</v>
      </c>
      <c r="DG3" s="2976" t="s">
        <v>3685</v>
      </c>
    </row>
    <row r="4" spans="1:111" ht="24.95" customHeight="1" outlineLevel="1">
      <c r="A4" s="4802" t="s">
        <v>210</v>
      </c>
      <c r="B4" s="4798" t="s">
        <v>191</v>
      </c>
      <c r="C4" s="4800" t="s">
        <v>656</v>
      </c>
      <c r="D4" s="663" t="s">
        <v>783</v>
      </c>
      <c r="E4" s="663" t="s">
        <v>1007</v>
      </c>
      <c r="F4" s="121" t="s">
        <v>171</v>
      </c>
      <c r="G4" s="121" t="s">
        <v>1077</v>
      </c>
      <c r="H4" s="81"/>
      <c r="I4" s="179">
        <f>DF4</f>
        <v>4856.0200000000004</v>
      </c>
      <c r="J4" s="179">
        <f>DG4</f>
        <v>4856.0200000000004</v>
      </c>
      <c r="K4" s="179">
        <f>J4-I4</f>
        <v>0</v>
      </c>
      <c r="L4" s="250">
        <v>50</v>
      </c>
      <c r="M4" s="251">
        <f>K4*L4/$L$2</f>
        <v>0</v>
      </c>
      <c r="N4" s="136" t="s">
        <v>1714</v>
      </c>
      <c r="O4" s="276"/>
      <c r="P4" s="252">
        <v>502.77</v>
      </c>
      <c r="Q4" s="252">
        <v>504.72</v>
      </c>
      <c r="R4" s="252">
        <v>506.57</v>
      </c>
      <c r="S4" s="252">
        <v>507.45</v>
      </c>
      <c r="T4" s="253">
        <v>514.76</v>
      </c>
      <c r="U4" s="252">
        <v>693.06</v>
      </c>
      <c r="V4" s="252">
        <v>708.77</v>
      </c>
      <c r="W4" s="252">
        <v>910.85</v>
      </c>
      <c r="X4" s="253">
        <v>1053.94</v>
      </c>
      <c r="Y4" s="253">
        <v>1075.49</v>
      </c>
      <c r="Z4" s="252">
        <v>1076.73</v>
      </c>
      <c r="AA4" s="1949">
        <v>1076.73</v>
      </c>
      <c r="AB4" s="1949">
        <v>1076.73</v>
      </c>
      <c r="AC4" s="1950">
        <v>1076.73</v>
      </c>
      <c r="AD4" s="1950">
        <v>1076.73</v>
      </c>
      <c r="AE4" s="1950">
        <v>1079.18</v>
      </c>
      <c r="AF4" s="1950">
        <v>1098.52</v>
      </c>
      <c r="AG4" s="1950">
        <v>1170.8399999999999</v>
      </c>
      <c r="AH4" s="1950">
        <v>1278.68</v>
      </c>
      <c r="AI4" s="1950">
        <v>1386.94</v>
      </c>
      <c r="AJ4" s="1950">
        <v>1458.18</v>
      </c>
      <c r="AK4" s="1950">
        <v>1504.94</v>
      </c>
      <c r="AL4" s="1950">
        <v>1504.94</v>
      </c>
      <c r="AM4" s="1950">
        <v>1504.94</v>
      </c>
      <c r="AN4" s="1950">
        <v>1504.92</v>
      </c>
      <c r="AO4" s="1950">
        <v>1504.92</v>
      </c>
      <c r="AP4" s="1950">
        <v>1504.92</v>
      </c>
      <c r="AQ4" s="1950">
        <v>1506.95</v>
      </c>
      <c r="AR4" s="1950">
        <v>1516.76</v>
      </c>
      <c r="AS4" s="1950">
        <v>1603.99</v>
      </c>
      <c r="AT4" s="1950">
        <v>1703.98</v>
      </c>
      <c r="AU4" s="1950">
        <v>1892.35</v>
      </c>
      <c r="AV4" s="1950">
        <v>1991.84</v>
      </c>
      <c r="AW4" s="1950">
        <v>1991.84</v>
      </c>
      <c r="AX4" s="1950">
        <v>1991.84</v>
      </c>
      <c r="AY4" s="1950">
        <v>1991.84</v>
      </c>
      <c r="AZ4" s="1950">
        <v>1991.84</v>
      </c>
      <c r="BA4" s="1950">
        <v>1991.84</v>
      </c>
      <c r="BB4" s="1950">
        <v>2016.74</v>
      </c>
      <c r="BC4" s="1950">
        <v>2019.13</v>
      </c>
      <c r="BD4" s="1950">
        <v>2024.12</v>
      </c>
      <c r="BE4" s="1950">
        <v>2092.65</v>
      </c>
      <c r="BF4" s="1950">
        <v>2206.86</v>
      </c>
      <c r="BG4" s="1950">
        <v>2342.77</v>
      </c>
      <c r="BH4" s="1950">
        <v>2457.46</v>
      </c>
      <c r="BI4" s="1950">
        <v>2498.4499999999998</v>
      </c>
      <c r="BJ4" s="1950">
        <v>2498.4499999999998</v>
      </c>
      <c r="BK4" s="1950">
        <v>2498.4499999999998</v>
      </c>
      <c r="BL4" s="1950">
        <v>2498.4499999999998</v>
      </c>
      <c r="BM4" s="1950">
        <v>2498.4499999999998</v>
      </c>
      <c r="BN4" s="1950">
        <v>2498.4499999999998</v>
      </c>
      <c r="BO4" s="1950">
        <v>2499.56</v>
      </c>
      <c r="BP4" s="1950">
        <v>2519.44</v>
      </c>
      <c r="BQ4" s="1950">
        <v>2608.52</v>
      </c>
      <c r="BR4" s="1950">
        <v>2711.98</v>
      </c>
      <c r="BS4" s="1950">
        <v>2838.08</v>
      </c>
      <c r="BT4" s="1950">
        <v>2945.3</v>
      </c>
      <c r="BU4" s="1950">
        <v>2945.3</v>
      </c>
      <c r="BV4" s="1950">
        <v>2945.3</v>
      </c>
      <c r="BW4" s="1950">
        <v>2945.3</v>
      </c>
      <c r="BX4" s="1950">
        <v>2945.3</v>
      </c>
      <c r="BY4" s="1950">
        <v>2945.3</v>
      </c>
      <c r="BZ4" s="1950">
        <v>2945.3</v>
      </c>
      <c r="CA4" s="1950">
        <v>2954.85</v>
      </c>
      <c r="CB4" s="1950">
        <v>3005.25</v>
      </c>
      <c r="CC4" s="1950">
        <v>3087.2</v>
      </c>
      <c r="CD4" s="1950">
        <v>3214.94</v>
      </c>
      <c r="CE4" s="1950">
        <v>3346.75</v>
      </c>
      <c r="CF4" s="1950">
        <v>3448.03</v>
      </c>
      <c r="CG4" s="1950">
        <v>3448.03</v>
      </c>
      <c r="CH4" s="1950">
        <v>3448.03</v>
      </c>
      <c r="CI4" s="1950">
        <v>3448.03</v>
      </c>
      <c r="CJ4" s="1950">
        <v>3448.03</v>
      </c>
      <c r="CK4" s="1950">
        <v>3448.03</v>
      </c>
      <c r="CL4" s="1950">
        <v>3448.03</v>
      </c>
      <c r="CM4" s="1950">
        <v>3505.32</v>
      </c>
      <c r="CN4" s="1950">
        <v>3517.15</v>
      </c>
      <c r="CO4" s="1950">
        <v>3611.34</v>
      </c>
      <c r="CP4" s="1950">
        <v>3777.78</v>
      </c>
      <c r="CQ4" s="1950">
        <v>3998.29</v>
      </c>
      <c r="CR4" s="1950">
        <v>4100.75</v>
      </c>
      <c r="CS4" s="1950">
        <v>4148.7299999999996</v>
      </c>
      <c r="CT4" s="1950">
        <v>4148.7299999999996</v>
      </c>
      <c r="CU4" s="1950">
        <v>4148.7299999999996</v>
      </c>
      <c r="CV4" s="1950">
        <v>4148.7299999999996</v>
      </c>
      <c r="CW4" s="1950">
        <v>4148.7299999999996</v>
      </c>
      <c r="CX4" s="1950">
        <v>4148.7299999999996</v>
      </c>
      <c r="CY4" s="1950">
        <v>4150.33</v>
      </c>
      <c r="CZ4" s="1950">
        <v>4166.3100000000004</v>
      </c>
      <c r="DA4" s="1950">
        <v>4232.82</v>
      </c>
      <c r="DB4" s="1950">
        <v>4459.74</v>
      </c>
      <c r="DC4" s="1950">
        <v>4647.88</v>
      </c>
      <c r="DD4" s="1950">
        <v>4818.92</v>
      </c>
      <c r="DE4" s="1950">
        <v>4856.0200000000004</v>
      </c>
      <c r="DF4" s="1950">
        <v>4856.0200000000004</v>
      </c>
      <c r="DG4" s="1950">
        <v>4856.0200000000004</v>
      </c>
    </row>
    <row r="5" spans="1:111" ht="24.95" customHeight="1" outlineLevel="1">
      <c r="A5" s="4802"/>
      <c r="B5" s="4798"/>
      <c r="C5" s="4800"/>
      <c r="D5" s="663" t="s">
        <v>766</v>
      </c>
      <c r="E5" s="664" t="s">
        <v>1007</v>
      </c>
      <c r="F5" s="121" t="s">
        <v>171</v>
      </c>
      <c r="G5" s="121" t="s">
        <v>1077</v>
      </c>
      <c r="H5" s="81"/>
      <c r="I5" s="179">
        <f t="shared" ref="I5:I8" si="0">DF5</f>
        <v>5360.25</v>
      </c>
      <c r="J5" s="179">
        <f t="shared" ref="J5:J8" si="1">DG5</f>
        <v>5360.25</v>
      </c>
      <c r="K5" s="179">
        <f t="shared" ref="K5:K25" si="2">J5-I5</f>
        <v>0</v>
      </c>
      <c r="L5" s="250">
        <v>50</v>
      </c>
      <c r="M5" s="251">
        <f t="shared" ref="M5:M8" si="3">K5*L5/$L$2</f>
        <v>0</v>
      </c>
      <c r="N5" s="136" t="s">
        <v>1715</v>
      </c>
      <c r="O5" s="276"/>
      <c r="P5" s="252">
        <v>574.54999999999995</v>
      </c>
      <c r="Q5" s="252">
        <v>576.55999999999995</v>
      </c>
      <c r="R5" s="252">
        <v>578.37</v>
      </c>
      <c r="S5" s="252">
        <v>579.95000000000005</v>
      </c>
      <c r="T5" s="253">
        <v>722.34</v>
      </c>
      <c r="U5" s="252">
        <v>735.35</v>
      </c>
      <c r="V5" s="252">
        <v>935.01</v>
      </c>
      <c r="W5" s="252">
        <v>1129.5</v>
      </c>
      <c r="X5" s="253">
        <v>1229.19</v>
      </c>
      <c r="Y5" s="253">
        <v>1241.79</v>
      </c>
      <c r="Z5" s="252">
        <v>1242.99</v>
      </c>
      <c r="AA5" s="1946">
        <v>1242.99</v>
      </c>
      <c r="AB5" s="1946">
        <v>1242.99</v>
      </c>
      <c r="AC5" s="1945">
        <v>1242.99</v>
      </c>
      <c r="AD5" s="1945">
        <v>1242.99</v>
      </c>
      <c r="AE5" s="1945">
        <v>1245.94</v>
      </c>
      <c r="AF5" s="1945">
        <v>1275.72</v>
      </c>
      <c r="AG5" s="1945">
        <v>1372.52</v>
      </c>
      <c r="AH5" s="1945">
        <v>1524.39</v>
      </c>
      <c r="AI5" s="1945">
        <v>1621.63</v>
      </c>
      <c r="AJ5" s="1945">
        <v>1756.01</v>
      </c>
      <c r="AK5" s="1945">
        <v>1826.95</v>
      </c>
      <c r="AL5" s="1945">
        <v>1826.95</v>
      </c>
      <c r="AM5" s="1945">
        <v>1826.95</v>
      </c>
      <c r="AN5" s="1945">
        <v>1826.95</v>
      </c>
      <c r="AO5" s="1945">
        <v>1826.95</v>
      </c>
      <c r="AP5" s="1945">
        <v>1826.95</v>
      </c>
      <c r="AQ5" s="1945">
        <v>1828.92</v>
      </c>
      <c r="AR5" s="1945">
        <v>1847.26</v>
      </c>
      <c r="AS5" s="1945">
        <v>1949.15</v>
      </c>
      <c r="AT5" s="1945">
        <v>2058.1999999999998</v>
      </c>
      <c r="AU5" s="1945">
        <v>2200.2800000000002</v>
      </c>
      <c r="AV5" s="1945">
        <v>2298.35</v>
      </c>
      <c r="AW5" s="1945">
        <v>2298.35</v>
      </c>
      <c r="AX5" s="1945">
        <v>2298.35</v>
      </c>
      <c r="AY5" s="1945">
        <v>2298.35</v>
      </c>
      <c r="AZ5" s="1945">
        <v>2298.35</v>
      </c>
      <c r="BA5" s="1945">
        <v>2298.35</v>
      </c>
      <c r="BB5" s="1945">
        <v>2347.83</v>
      </c>
      <c r="BC5" s="1945">
        <v>2350.4899999999998</v>
      </c>
      <c r="BD5" s="1945">
        <v>2359.58</v>
      </c>
      <c r="BE5" s="1945">
        <v>2448.39</v>
      </c>
      <c r="BF5" s="1945">
        <v>2550.0100000000002</v>
      </c>
      <c r="BG5" s="1945">
        <v>2646.56</v>
      </c>
      <c r="BH5" s="1945">
        <v>2765.04</v>
      </c>
      <c r="BI5" s="1945">
        <v>2798.25</v>
      </c>
      <c r="BJ5" s="1945">
        <v>2798.25</v>
      </c>
      <c r="BK5" s="1945">
        <v>2798.25</v>
      </c>
      <c r="BL5" s="1945">
        <v>2798.25</v>
      </c>
      <c r="BM5" s="1945">
        <v>2798.25</v>
      </c>
      <c r="BN5" s="1945">
        <v>2798.25</v>
      </c>
      <c r="BO5" s="1945">
        <v>2799.33</v>
      </c>
      <c r="BP5" s="1945">
        <v>2837.85</v>
      </c>
      <c r="BQ5" s="1945">
        <v>2927.44</v>
      </c>
      <c r="BR5" s="1945">
        <v>3053.01</v>
      </c>
      <c r="BS5" s="1945">
        <v>3176.76</v>
      </c>
      <c r="BT5" s="1945">
        <v>3282.3</v>
      </c>
      <c r="BU5" s="1945">
        <v>3282.3</v>
      </c>
      <c r="BV5" s="1945">
        <v>3282.3</v>
      </c>
      <c r="BW5" s="1945">
        <v>3282.3</v>
      </c>
      <c r="BX5" s="1945">
        <v>3282.3</v>
      </c>
      <c r="BY5" s="1945">
        <v>3282.3</v>
      </c>
      <c r="BZ5" s="1945">
        <v>3282.3</v>
      </c>
      <c r="CA5" s="1945">
        <v>3339</v>
      </c>
      <c r="CB5" s="1945">
        <v>3387.34</v>
      </c>
      <c r="CC5" s="1945">
        <v>3459.76</v>
      </c>
      <c r="CD5" s="1945">
        <v>3566.89</v>
      </c>
      <c r="CE5" s="1945">
        <v>3719.75</v>
      </c>
      <c r="CF5" s="1945">
        <v>3825.49</v>
      </c>
      <c r="CG5" s="1945">
        <v>3825.49</v>
      </c>
      <c r="CH5" s="1945">
        <v>3825.49</v>
      </c>
      <c r="CI5" s="1945">
        <v>3825.49</v>
      </c>
      <c r="CJ5" s="1945">
        <v>3825.49</v>
      </c>
      <c r="CK5" s="1945">
        <v>3825.49</v>
      </c>
      <c r="CL5" s="1945">
        <v>3825.49</v>
      </c>
      <c r="CM5" s="1945">
        <v>3873.71</v>
      </c>
      <c r="CN5" s="1945">
        <v>3903.29</v>
      </c>
      <c r="CO5" s="1945">
        <v>4011.97</v>
      </c>
      <c r="CP5" s="1945">
        <v>4156.25</v>
      </c>
      <c r="CQ5" s="1945">
        <v>4394.24</v>
      </c>
      <c r="CR5" s="1945">
        <v>4542.92</v>
      </c>
      <c r="CS5" s="1945">
        <v>4633.05</v>
      </c>
      <c r="CT5" s="1945">
        <v>4633.05</v>
      </c>
      <c r="CU5" s="1945">
        <v>4633.05</v>
      </c>
      <c r="CV5" s="1945">
        <v>4633.05</v>
      </c>
      <c r="CW5" s="1945">
        <v>4633.05</v>
      </c>
      <c r="CX5" s="1945">
        <v>4633.05</v>
      </c>
      <c r="CY5" s="1945">
        <v>4634.68</v>
      </c>
      <c r="CZ5" s="1945">
        <v>4645.16</v>
      </c>
      <c r="DA5" s="1945">
        <v>4725.34</v>
      </c>
      <c r="DB5" s="1945">
        <v>4895.3999999999996</v>
      </c>
      <c r="DC5" s="1945">
        <v>5105.18</v>
      </c>
      <c r="DD5" s="1945">
        <v>5284</v>
      </c>
      <c r="DE5" s="1945">
        <v>5360.25</v>
      </c>
      <c r="DF5" s="1945">
        <v>5360.25</v>
      </c>
      <c r="DG5" s="1945">
        <v>5360.25</v>
      </c>
    </row>
    <row r="6" spans="1:111" ht="24.95" customHeight="1" outlineLevel="1">
      <c r="A6" s="4802"/>
      <c r="B6" s="4798"/>
      <c r="C6" s="4800"/>
      <c r="D6" s="663" t="s">
        <v>977</v>
      </c>
      <c r="E6" s="663" t="s">
        <v>674</v>
      </c>
      <c r="F6" s="121" t="s">
        <v>181</v>
      </c>
      <c r="G6" s="121" t="s">
        <v>1077</v>
      </c>
      <c r="H6" s="81"/>
      <c r="I6" s="179">
        <f t="shared" si="0"/>
        <v>8252.39</v>
      </c>
      <c r="J6" s="179">
        <f t="shared" si="1"/>
        <v>8289.35</v>
      </c>
      <c r="K6" s="179">
        <f t="shared" si="2"/>
        <v>36.960000000000946</v>
      </c>
      <c r="L6" s="250">
        <v>150</v>
      </c>
      <c r="M6" s="251">
        <f>K6*L6/$L$2</f>
        <v>1108.8000000000284</v>
      </c>
      <c r="N6" s="136" t="s">
        <v>1716</v>
      </c>
      <c r="O6" s="276"/>
      <c r="P6" s="252">
        <v>749.75</v>
      </c>
      <c r="Q6" s="252">
        <v>756.51</v>
      </c>
      <c r="R6" s="252">
        <v>763.47</v>
      </c>
      <c r="S6" s="252">
        <v>770.69</v>
      </c>
      <c r="T6" s="253">
        <v>788.21</v>
      </c>
      <c r="U6" s="252">
        <v>826.85</v>
      </c>
      <c r="V6" s="252">
        <v>970.12</v>
      </c>
      <c r="W6" s="252">
        <v>1283.5</v>
      </c>
      <c r="X6" s="253">
        <v>1388.44</v>
      </c>
      <c r="Y6" s="253">
        <v>1403.46</v>
      </c>
      <c r="Z6" s="252">
        <v>1411.67</v>
      </c>
      <c r="AA6" s="1946">
        <v>1420.72</v>
      </c>
      <c r="AB6" s="1946">
        <v>1430.03</v>
      </c>
      <c r="AC6" s="1945">
        <v>1437.71</v>
      </c>
      <c r="AD6" s="1945">
        <v>1445.73</v>
      </c>
      <c r="AE6" s="1945">
        <v>1454.92</v>
      </c>
      <c r="AF6" s="1945">
        <v>1471.2</v>
      </c>
      <c r="AG6" s="1945">
        <v>1528.75</v>
      </c>
      <c r="AH6" s="1945">
        <v>1714.22</v>
      </c>
      <c r="AI6" s="1945">
        <v>1905.97</v>
      </c>
      <c r="AJ6" s="1945">
        <v>2035.39</v>
      </c>
      <c r="AK6" s="1945">
        <v>2083.2600000000002</v>
      </c>
      <c r="AL6" s="1945">
        <v>2096.59</v>
      </c>
      <c r="AM6" s="1945">
        <v>2110.65</v>
      </c>
      <c r="AN6" s="1945">
        <v>2125.75</v>
      </c>
      <c r="AO6" s="1945">
        <v>2140.19</v>
      </c>
      <c r="AP6" s="1945">
        <v>2155.6799999999998</v>
      </c>
      <c r="AQ6" s="1945">
        <v>2163.73</v>
      </c>
      <c r="AR6" s="1945">
        <v>2173.63</v>
      </c>
      <c r="AS6" s="1945">
        <v>2253.3000000000002</v>
      </c>
      <c r="AT6" s="1945">
        <v>2388.88</v>
      </c>
      <c r="AU6" s="1945">
        <v>2696.15</v>
      </c>
      <c r="AV6" s="1945">
        <v>2804.57</v>
      </c>
      <c r="AW6" s="1945">
        <v>2827.09</v>
      </c>
      <c r="AX6" s="1945">
        <v>2836.75</v>
      </c>
      <c r="AY6" s="1945">
        <v>2852.45</v>
      </c>
      <c r="AZ6" s="1945">
        <v>2867.32</v>
      </c>
      <c r="BA6" s="1945">
        <v>2881.14</v>
      </c>
      <c r="BB6" s="1945">
        <v>2894.04</v>
      </c>
      <c r="BC6" s="1945">
        <v>2904.89</v>
      </c>
      <c r="BD6" s="1945">
        <v>2919.48</v>
      </c>
      <c r="BE6" s="1945">
        <v>2997.73</v>
      </c>
      <c r="BF6" s="1945">
        <v>3198.35</v>
      </c>
      <c r="BG6" s="1945">
        <v>3411.6</v>
      </c>
      <c r="BH6" s="1945">
        <v>3547.03</v>
      </c>
      <c r="BI6" s="1945">
        <v>3596.25</v>
      </c>
      <c r="BJ6" s="1945">
        <v>3605.64</v>
      </c>
      <c r="BK6" s="1945">
        <v>3615.22</v>
      </c>
      <c r="BL6" s="1945">
        <v>3625.29</v>
      </c>
      <c r="BM6" s="1945">
        <v>3634.93</v>
      </c>
      <c r="BN6" s="1945">
        <v>3646.84</v>
      </c>
      <c r="BO6" s="1945">
        <v>3658.88</v>
      </c>
      <c r="BP6" s="1945">
        <v>3677.58</v>
      </c>
      <c r="BQ6" s="1945">
        <v>3772.56</v>
      </c>
      <c r="BR6" s="1945">
        <v>3989.1</v>
      </c>
      <c r="BS6" s="1945">
        <v>4218.08</v>
      </c>
      <c r="BT6" s="1945">
        <v>4324.01</v>
      </c>
      <c r="BU6" s="1945">
        <v>4352.3900000000003</v>
      </c>
      <c r="BV6" s="1945">
        <v>4373.18</v>
      </c>
      <c r="BW6" s="1945">
        <v>4391.87</v>
      </c>
      <c r="BX6" s="1945">
        <v>4413.7</v>
      </c>
      <c r="BY6" s="1945">
        <v>4438.55</v>
      </c>
      <c r="BZ6" s="1945">
        <v>4463.4799999999996</v>
      </c>
      <c r="CA6" s="1945">
        <v>4485.5600000000004</v>
      </c>
      <c r="CB6" s="1945">
        <v>4529.8599999999997</v>
      </c>
      <c r="CC6" s="1945">
        <v>4623.05</v>
      </c>
      <c r="CD6" s="1945">
        <v>4867.49</v>
      </c>
      <c r="CE6" s="1945">
        <v>5156.8</v>
      </c>
      <c r="CF6" s="1945">
        <v>5313.57</v>
      </c>
      <c r="CG6" s="1945">
        <v>5369.31</v>
      </c>
      <c r="CH6" s="1945">
        <v>5395.36</v>
      </c>
      <c r="CI6" s="1945">
        <v>5423.98</v>
      </c>
      <c r="CJ6" s="1945">
        <v>5454.55</v>
      </c>
      <c r="CK6" s="1945">
        <v>5477.41</v>
      </c>
      <c r="CL6" s="1945">
        <v>5497.37</v>
      </c>
      <c r="CM6" s="1945">
        <v>5521.53</v>
      </c>
      <c r="CN6" s="1945">
        <v>5549.78</v>
      </c>
      <c r="CO6" s="1945">
        <v>5663.67</v>
      </c>
      <c r="CP6" s="1945">
        <v>5998.64</v>
      </c>
      <c r="CQ6" s="1945">
        <v>6471.81</v>
      </c>
      <c r="CR6" s="1945">
        <v>6710.33</v>
      </c>
      <c r="CS6" s="1945">
        <v>6783.37</v>
      </c>
      <c r="CT6" s="1945">
        <v>6800.11</v>
      </c>
      <c r="CU6" s="1945">
        <v>6834.44</v>
      </c>
      <c r="CV6" s="1945">
        <v>6883.34</v>
      </c>
      <c r="CW6" s="1945">
        <v>6920.7</v>
      </c>
      <c r="CX6" s="1945">
        <v>6939.91</v>
      </c>
      <c r="CY6" s="1945">
        <v>6964.6</v>
      </c>
      <c r="CZ6" s="1945">
        <v>6992.45</v>
      </c>
      <c r="DA6" s="1945">
        <v>7092.79</v>
      </c>
      <c r="DB6" s="1945">
        <v>7493.48</v>
      </c>
      <c r="DC6" s="1945">
        <v>7898.67</v>
      </c>
      <c r="DD6" s="1945">
        <v>8160.73</v>
      </c>
      <c r="DE6" s="1945">
        <v>8219.48</v>
      </c>
      <c r="DF6" s="1945">
        <v>8252.39</v>
      </c>
      <c r="DG6" s="1945">
        <v>8289.35</v>
      </c>
    </row>
    <row r="7" spans="1:111" ht="24.95" customHeight="1" outlineLevel="1">
      <c r="A7" s="4802"/>
      <c r="B7" s="4798"/>
      <c r="C7" s="4800"/>
      <c r="D7" s="663" t="s">
        <v>986</v>
      </c>
      <c r="E7" s="663" t="s">
        <v>1008</v>
      </c>
      <c r="F7" s="121" t="s">
        <v>172</v>
      </c>
      <c r="G7" s="121" t="s">
        <v>1077</v>
      </c>
      <c r="H7" s="81"/>
      <c r="I7" s="179">
        <f t="shared" si="0"/>
        <v>10105.89</v>
      </c>
      <c r="J7" s="179">
        <f t="shared" si="1"/>
        <v>10356.82</v>
      </c>
      <c r="K7" s="179">
        <f>J7-I7</f>
        <v>250.93000000000029</v>
      </c>
      <c r="L7" s="250">
        <v>50</v>
      </c>
      <c r="M7" s="251">
        <f t="shared" si="3"/>
        <v>2509.3000000000029</v>
      </c>
      <c r="N7" s="136" t="s">
        <v>1718</v>
      </c>
      <c r="O7" s="276"/>
      <c r="P7" s="252">
        <v>2069.42</v>
      </c>
      <c r="Q7" s="252">
        <v>2788.41</v>
      </c>
      <c r="R7" s="252">
        <v>3271.92</v>
      </c>
      <c r="S7" s="252">
        <v>3387.39</v>
      </c>
      <c r="T7" s="253">
        <v>3434.31</v>
      </c>
      <c r="U7" s="252">
        <v>3478.16</v>
      </c>
      <c r="V7" s="252">
        <v>3522.89</v>
      </c>
      <c r="W7" s="252">
        <v>3567.59</v>
      </c>
      <c r="X7" s="253">
        <v>3615.39</v>
      </c>
      <c r="Y7" s="253">
        <v>3662.27</v>
      </c>
      <c r="Z7" s="252">
        <v>3813.62</v>
      </c>
      <c r="AA7" s="1946">
        <v>4786.6000000000004</v>
      </c>
      <c r="AB7" s="1946">
        <v>5692</v>
      </c>
      <c r="AC7" s="1945">
        <v>6404.37</v>
      </c>
      <c r="AD7" s="1945">
        <v>6837.89</v>
      </c>
      <c r="AE7" s="1945">
        <v>6983.76</v>
      </c>
      <c r="AF7" s="1945">
        <v>7021.46</v>
      </c>
      <c r="AG7" s="1945">
        <v>7064.67</v>
      </c>
      <c r="AH7" s="1945">
        <v>7112.75</v>
      </c>
      <c r="AI7" s="1945">
        <v>7150.86</v>
      </c>
      <c r="AJ7" s="1945">
        <v>7192.41</v>
      </c>
      <c r="AK7" s="1945">
        <v>7240.2</v>
      </c>
      <c r="AL7" s="1945">
        <v>7438.27</v>
      </c>
      <c r="AM7" s="1945">
        <v>7933.5</v>
      </c>
      <c r="AN7" s="1945">
        <v>8470.02</v>
      </c>
      <c r="AO7" s="1945">
        <v>8942.17</v>
      </c>
      <c r="AP7" s="1945">
        <v>9427.5499999999993</v>
      </c>
      <c r="AQ7" s="1945">
        <v>9595.98</v>
      </c>
      <c r="AR7" s="1945">
        <v>9639.9</v>
      </c>
      <c r="AS7" s="1945">
        <v>9687.68</v>
      </c>
      <c r="AT7" s="1945">
        <v>9732.41</v>
      </c>
      <c r="AU7" s="1945">
        <v>9779.1200000000008</v>
      </c>
      <c r="AV7" s="1945">
        <v>9823.82</v>
      </c>
      <c r="AW7" s="1945">
        <v>9868.6</v>
      </c>
      <c r="AX7" s="1945">
        <v>10071.709999999999</v>
      </c>
      <c r="AY7" s="1945">
        <v>10562.84</v>
      </c>
      <c r="AZ7" s="1945">
        <v>11034.18</v>
      </c>
      <c r="BA7" s="1945">
        <v>11500.48</v>
      </c>
      <c r="BB7" s="1945">
        <v>11994.88</v>
      </c>
      <c r="BC7" s="1945">
        <v>12055.91</v>
      </c>
      <c r="BD7" s="1945">
        <v>12098.11</v>
      </c>
      <c r="BE7" s="1945">
        <v>12143.29</v>
      </c>
      <c r="BF7" s="1945">
        <v>12186.31</v>
      </c>
      <c r="BG7" s="1945">
        <v>12229.53</v>
      </c>
      <c r="BH7" s="1945">
        <v>12274.02</v>
      </c>
      <c r="BI7" s="1945">
        <v>12318.03</v>
      </c>
      <c r="BJ7" s="1945">
        <v>12494.34</v>
      </c>
      <c r="BK7" s="1945">
        <v>12954.66</v>
      </c>
      <c r="BL7" s="1945">
        <v>13453.53</v>
      </c>
      <c r="BM7" s="1945">
        <v>13871.4</v>
      </c>
      <c r="BN7" s="1945">
        <v>14167.8</v>
      </c>
      <c r="BO7" s="1945">
        <v>14235.28</v>
      </c>
      <c r="BP7" s="1945">
        <v>14277.78</v>
      </c>
      <c r="BQ7" s="1945">
        <v>14323.02</v>
      </c>
      <c r="BR7" s="1945">
        <v>14365.12</v>
      </c>
      <c r="BS7" s="1945">
        <v>14408.15</v>
      </c>
      <c r="BT7" s="1945">
        <v>14452.98</v>
      </c>
      <c r="BU7" s="1945">
        <v>14495.75</v>
      </c>
      <c r="BV7" s="1945">
        <v>14562.38</v>
      </c>
      <c r="BW7" s="1945">
        <v>5015.96</v>
      </c>
      <c r="BX7" s="1945">
        <v>5529.11</v>
      </c>
      <c r="BY7" s="1945">
        <v>5959.16</v>
      </c>
      <c r="BZ7" s="1945">
        <v>6404.98</v>
      </c>
      <c r="CA7" s="1945">
        <v>6482.22</v>
      </c>
      <c r="CB7" s="1945">
        <v>6528.86</v>
      </c>
      <c r="CC7" s="1945">
        <v>6570.22</v>
      </c>
      <c r="CD7" s="1945">
        <v>6616.51</v>
      </c>
      <c r="CE7" s="1945">
        <v>6661.44</v>
      </c>
      <c r="CF7" s="1945">
        <v>6702.06</v>
      </c>
      <c r="CG7" s="1945">
        <v>6751.97</v>
      </c>
      <c r="CH7" s="1945">
        <v>6895.68</v>
      </c>
      <c r="CI7" s="1945">
        <v>7209.86</v>
      </c>
      <c r="CJ7" s="1945">
        <v>7530.06</v>
      </c>
      <c r="CK7" s="1945">
        <v>7768.75</v>
      </c>
      <c r="CL7" s="1945">
        <v>7931.97</v>
      </c>
      <c r="CM7" s="1945">
        <v>7967.08</v>
      </c>
      <c r="CN7" s="1945">
        <v>7994.35</v>
      </c>
      <c r="CO7" s="1945">
        <v>8023.1</v>
      </c>
      <c r="CP7" s="1945">
        <v>8054.4</v>
      </c>
      <c r="CQ7" s="1945">
        <v>8083.6</v>
      </c>
      <c r="CR7" s="1945">
        <v>8111.1</v>
      </c>
      <c r="CS7" s="1945">
        <v>8143.3</v>
      </c>
      <c r="CT7" s="1945">
        <v>8178.32</v>
      </c>
      <c r="CU7" s="1945">
        <v>8462.09</v>
      </c>
      <c r="CV7" s="1945">
        <v>8939.1</v>
      </c>
      <c r="CW7" s="1945">
        <v>9370.58</v>
      </c>
      <c r="CX7" s="1945">
        <v>9745.7000000000007</v>
      </c>
      <c r="CY7" s="1945">
        <v>9851.86</v>
      </c>
      <c r="CZ7" s="1945">
        <v>9882.6</v>
      </c>
      <c r="DA7" s="1945">
        <v>9910.27</v>
      </c>
      <c r="DB7" s="1945">
        <v>9942.57</v>
      </c>
      <c r="DC7" s="1945">
        <v>9970.64</v>
      </c>
      <c r="DD7" s="1945">
        <v>10004.94</v>
      </c>
      <c r="DE7" s="1945">
        <v>10034.56</v>
      </c>
      <c r="DF7" s="1945">
        <v>10105.89</v>
      </c>
      <c r="DG7" s="1945">
        <v>10356.82</v>
      </c>
    </row>
    <row r="8" spans="1:111" ht="24.95" customHeight="1" outlineLevel="1">
      <c r="A8" s="4802"/>
      <c r="B8" s="4798"/>
      <c r="C8" s="4800"/>
      <c r="D8" s="663" t="s">
        <v>169</v>
      </c>
      <c r="E8" s="663" t="s">
        <v>1009</v>
      </c>
      <c r="F8" s="121" t="s">
        <v>978</v>
      </c>
      <c r="G8" s="121" t="s">
        <v>1077</v>
      </c>
      <c r="H8" s="81"/>
      <c r="I8" s="179">
        <f t="shared" si="0"/>
        <v>13973.47</v>
      </c>
      <c r="J8" s="179">
        <f t="shared" si="1"/>
        <v>13973.47</v>
      </c>
      <c r="K8" s="179">
        <f t="shared" si="2"/>
        <v>0</v>
      </c>
      <c r="L8" s="250">
        <v>300</v>
      </c>
      <c r="M8" s="251">
        <f t="shared" si="3"/>
        <v>0</v>
      </c>
      <c r="N8" s="136" t="s">
        <v>1720</v>
      </c>
      <c r="O8" s="276"/>
      <c r="P8" s="252">
        <v>1475.91</v>
      </c>
      <c r="Q8" s="252">
        <v>1475.91</v>
      </c>
      <c r="R8" s="252">
        <v>1475.91</v>
      </c>
      <c r="S8" s="252">
        <v>1479</v>
      </c>
      <c r="T8" s="253">
        <v>1690.07</v>
      </c>
      <c r="U8" s="252">
        <v>1975.05</v>
      </c>
      <c r="V8" s="252">
        <v>2278.9299999999998</v>
      </c>
      <c r="W8" s="252">
        <v>2835.24</v>
      </c>
      <c r="X8" s="253">
        <v>3175.97</v>
      </c>
      <c r="Y8" s="253">
        <v>3218.37</v>
      </c>
      <c r="Z8" s="252">
        <v>3218.37</v>
      </c>
      <c r="AA8" s="1946">
        <v>3218.37</v>
      </c>
      <c r="AB8" s="1946">
        <v>3218.37</v>
      </c>
      <c r="AC8" s="1945">
        <v>3218.37</v>
      </c>
      <c r="AD8" s="1945">
        <v>3218.37</v>
      </c>
      <c r="AE8" s="1945">
        <v>3220.68</v>
      </c>
      <c r="AF8" s="1945">
        <v>3283.04</v>
      </c>
      <c r="AG8" s="1945">
        <v>3513.45</v>
      </c>
      <c r="AH8" s="1945">
        <v>3867.44</v>
      </c>
      <c r="AI8" s="1945">
        <v>4143.4799999999996</v>
      </c>
      <c r="AJ8" s="1945">
        <v>4424.87</v>
      </c>
      <c r="AK8" s="1945">
        <v>4581.01</v>
      </c>
      <c r="AL8" s="1945">
        <v>4581.04</v>
      </c>
      <c r="AM8" s="1945">
        <v>4581.04</v>
      </c>
      <c r="AN8" s="1945">
        <v>4581.04</v>
      </c>
      <c r="AO8" s="1945">
        <v>4581.04</v>
      </c>
      <c r="AP8" s="1945">
        <v>4581.04</v>
      </c>
      <c r="AQ8" s="1945">
        <v>4581.04</v>
      </c>
      <c r="AR8" s="1945">
        <v>4614.68</v>
      </c>
      <c r="AS8" s="1945">
        <v>4877.8500000000004</v>
      </c>
      <c r="AT8" s="1945">
        <v>5166.7299999999996</v>
      </c>
      <c r="AU8" s="1945">
        <v>5619.15</v>
      </c>
      <c r="AV8" s="1945">
        <v>5890.63</v>
      </c>
      <c r="AW8" s="1945">
        <v>5987.83</v>
      </c>
      <c r="AX8" s="1945">
        <v>5987.83</v>
      </c>
      <c r="AY8" s="1945">
        <v>5987.83</v>
      </c>
      <c r="AZ8" s="1945">
        <v>5987.83</v>
      </c>
      <c r="BA8" s="1945">
        <v>5987.83</v>
      </c>
      <c r="BB8" s="1945">
        <v>5987.83</v>
      </c>
      <c r="BC8" s="1945">
        <v>5989.03</v>
      </c>
      <c r="BD8" s="1945">
        <v>6001.56</v>
      </c>
      <c r="BE8" s="1945">
        <v>6215.41</v>
      </c>
      <c r="BF8" s="1945">
        <v>6509.76</v>
      </c>
      <c r="BG8" s="1945">
        <v>6827.99</v>
      </c>
      <c r="BH8" s="1945">
        <v>7151.7</v>
      </c>
      <c r="BI8" s="1945">
        <v>7248.5</v>
      </c>
      <c r="BJ8" s="1945">
        <v>7248.5</v>
      </c>
      <c r="BK8" s="1945">
        <v>7248.5</v>
      </c>
      <c r="BL8" s="1945">
        <v>7248.5</v>
      </c>
      <c r="BM8" s="1945">
        <v>7248.5</v>
      </c>
      <c r="BN8" s="1945">
        <v>7248.5</v>
      </c>
      <c r="BO8" s="1945">
        <v>7248.59</v>
      </c>
      <c r="BP8" s="1945">
        <v>7324.62</v>
      </c>
      <c r="BQ8" s="1945">
        <v>7570.75</v>
      </c>
      <c r="BR8" s="1945">
        <v>7881.84</v>
      </c>
      <c r="BS8" s="1945">
        <v>8216.56</v>
      </c>
      <c r="BT8" s="1945">
        <v>8509.85</v>
      </c>
      <c r="BU8" s="1945">
        <v>8594.15</v>
      </c>
      <c r="BV8" s="1945">
        <v>8594.15</v>
      </c>
      <c r="BW8" s="1945">
        <v>8594.15</v>
      </c>
      <c r="BX8" s="1945">
        <v>8594.15</v>
      </c>
      <c r="BY8" s="1945">
        <v>8594.15</v>
      </c>
      <c r="BZ8" s="1945">
        <v>8594.15</v>
      </c>
      <c r="CA8" s="1945">
        <v>8594.5499999999993</v>
      </c>
      <c r="CB8" s="1945">
        <v>8726.2000000000007</v>
      </c>
      <c r="CC8" s="1945">
        <v>8936.52</v>
      </c>
      <c r="CD8" s="1945">
        <v>9255.2999999999993</v>
      </c>
      <c r="CE8" s="1945">
        <v>9640.68</v>
      </c>
      <c r="CF8" s="1945">
        <v>9924.2099999999991</v>
      </c>
      <c r="CG8" s="1945">
        <v>10063.959999999999</v>
      </c>
      <c r="CH8" s="1945">
        <v>10063.959999999999</v>
      </c>
      <c r="CI8" s="1945">
        <v>10063.959999999999</v>
      </c>
      <c r="CJ8" s="1945">
        <v>10063.959999999999</v>
      </c>
      <c r="CK8" s="1945">
        <v>10063.959999999999</v>
      </c>
      <c r="CL8" s="1945">
        <v>10063.959999999999</v>
      </c>
      <c r="CM8" s="1945">
        <v>10065.129999999999</v>
      </c>
      <c r="CN8" s="1945">
        <v>10114.36</v>
      </c>
      <c r="CO8" s="1945">
        <v>10396.379999999999</v>
      </c>
      <c r="CP8" s="1945">
        <v>10829.19</v>
      </c>
      <c r="CQ8" s="1945">
        <v>11463.2</v>
      </c>
      <c r="CR8" s="1945">
        <v>11808.41</v>
      </c>
      <c r="CS8" s="1945">
        <v>11995.51</v>
      </c>
      <c r="CT8" s="1945">
        <v>11995.51</v>
      </c>
      <c r="CU8" s="1945">
        <v>11995.51</v>
      </c>
      <c r="CV8" s="1945">
        <v>11995.51</v>
      </c>
      <c r="CW8" s="1945">
        <v>11995.51</v>
      </c>
      <c r="CX8" s="1945">
        <v>11995.51</v>
      </c>
      <c r="CY8" s="1945">
        <v>11996.55</v>
      </c>
      <c r="CZ8" s="1945">
        <v>12026.76</v>
      </c>
      <c r="DA8" s="1945">
        <v>12228.58</v>
      </c>
      <c r="DB8" s="1945">
        <v>12784.15</v>
      </c>
      <c r="DC8" s="1945">
        <v>13335.22</v>
      </c>
      <c r="DD8" s="1945">
        <v>13820.07</v>
      </c>
      <c r="DE8" s="1945">
        <v>13973.47</v>
      </c>
      <c r="DF8" s="1945">
        <v>13973.47</v>
      </c>
      <c r="DG8" s="1945">
        <v>13973.47</v>
      </c>
    </row>
    <row r="9" spans="1:111" s="24" customFormat="1" ht="24.95" customHeight="1" outlineLevel="1">
      <c r="A9" s="4802"/>
      <c r="B9" s="4798"/>
      <c r="C9" s="4800"/>
      <c r="D9" s="663" t="s">
        <v>198</v>
      </c>
      <c r="E9" s="663" t="s">
        <v>1009</v>
      </c>
      <c r="F9" s="121" t="s">
        <v>980</v>
      </c>
      <c r="G9" s="121" t="s">
        <v>1077</v>
      </c>
      <c r="H9" s="81"/>
      <c r="I9" s="179"/>
      <c r="J9" s="179"/>
      <c r="K9" s="179"/>
      <c r="L9" s="254"/>
      <c r="M9" s="255"/>
      <c r="N9" s="121" t="s">
        <v>1722</v>
      </c>
      <c r="O9" s="276"/>
      <c r="P9" s="256"/>
      <c r="Q9" s="256"/>
      <c r="R9" s="256"/>
      <c r="S9" s="256"/>
      <c r="T9" s="75"/>
      <c r="U9" s="256"/>
      <c r="V9" s="256"/>
      <c r="W9" s="256"/>
      <c r="X9" s="75"/>
      <c r="Y9" s="75"/>
      <c r="Z9" s="256"/>
      <c r="AA9" s="256"/>
      <c r="AB9" s="25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5"/>
      <c r="CG9" s="75"/>
      <c r="CH9" s="75"/>
      <c r="CI9" s="75"/>
      <c r="CJ9" s="75"/>
      <c r="CK9" s="75"/>
      <c r="CL9" s="75"/>
      <c r="CM9" s="75"/>
      <c r="CN9" s="75"/>
      <c r="CO9" s="75"/>
      <c r="CP9" s="75"/>
      <c r="CQ9" s="75"/>
      <c r="CR9" s="75"/>
      <c r="CS9" s="75"/>
      <c r="CT9" s="75"/>
      <c r="CU9" s="75"/>
      <c r="CV9" s="75"/>
      <c r="CW9" s="75"/>
      <c r="CX9" s="75"/>
      <c r="CY9" s="75"/>
      <c r="CZ9" s="75"/>
      <c r="DA9" s="75"/>
      <c r="DB9" s="75"/>
      <c r="DC9" s="75"/>
      <c r="DD9" s="75"/>
      <c r="DE9" s="75"/>
      <c r="DF9" s="75"/>
      <c r="DG9" s="75"/>
    </row>
    <row r="10" spans="1:111" ht="24.95" customHeight="1" outlineLevel="1">
      <c r="A10" s="4802"/>
      <c r="B10" s="4798"/>
      <c r="C10" s="4800"/>
      <c r="D10" s="663" t="s">
        <v>973</v>
      </c>
      <c r="E10" s="4794" t="s">
        <v>715</v>
      </c>
      <c r="F10" s="121" t="s">
        <v>64</v>
      </c>
      <c r="G10" s="121" t="s">
        <v>673</v>
      </c>
      <c r="H10" s="81"/>
      <c r="I10" s="179">
        <f>DF10</f>
        <v>5598.52</v>
      </c>
      <c r="J10" s="179">
        <f>DG10</f>
        <v>5649.19</v>
      </c>
      <c r="K10" s="179">
        <f t="shared" si="2"/>
        <v>50.669999999999163</v>
      </c>
      <c r="L10" s="250">
        <v>100</v>
      </c>
      <c r="M10" s="251">
        <f>K10*L10/$L$2</f>
        <v>1013.3999999999833</v>
      </c>
      <c r="N10" s="136" t="s">
        <v>64</v>
      </c>
      <c r="O10" s="276"/>
      <c r="P10" s="252">
        <v>641.04999999999995</v>
      </c>
      <c r="Q10" s="252">
        <v>695.18</v>
      </c>
      <c r="R10" s="252">
        <v>749.48</v>
      </c>
      <c r="S10" s="252">
        <v>753.64</v>
      </c>
      <c r="T10" s="253">
        <v>756.38</v>
      </c>
      <c r="U10" s="252">
        <v>764.02</v>
      </c>
      <c r="V10" s="252">
        <v>788.1</v>
      </c>
      <c r="W10" s="252">
        <v>858.22</v>
      </c>
      <c r="X10" s="253">
        <v>933.43</v>
      </c>
      <c r="Y10" s="253">
        <v>1010.83</v>
      </c>
      <c r="Z10" s="252">
        <v>1041.4000000000001</v>
      </c>
      <c r="AA10" s="1946">
        <v>1085.6300000000001</v>
      </c>
      <c r="AB10" s="1946">
        <v>1148.03</v>
      </c>
      <c r="AC10" s="1945">
        <v>1198.5999999999999</v>
      </c>
      <c r="AD10" s="1945">
        <v>1254.31</v>
      </c>
      <c r="AE10" s="1945">
        <v>1320.98</v>
      </c>
      <c r="AF10" s="1945">
        <v>1371.62</v>
      </c>
      <c r="AG10" s="1945">
        <v>1433.42</v>
      </c>
      <c r="AH10" s="1945">
        <v>1507.17</v>
      </c>
      <c r="AI10" s="1945">
        <v>1566.22</v>
      </c>
      <c r="AJ10" s="1945">
        <v>1630.44</v>
      </c>
      <c r="AK10" s="1945">
        <v>1704.87</v>
      </c>
      <c r="AL10" s="1945">
        <v>1770.94</v>
      </c>
      <c r="AM10" s="1945">
        <v>1837.53</v>
      </c>
      <c r="AN10" s="1945">
        <v>1907.38</v>
      </c>
      <c r="AO10" s="1945">
        <v>1969.16</v>
      </c>
      <c r="AP10" s="1945">
        <v>2037.21</v>
      </c>
      <c r="AQ10" s="1945">
        <v>2104.14</v>
      </c>
      <c r="AR10" s="1945">
        <v>2173.52</v>
      </c>
      <c r="AS10" s="1945">
        <v>2244.6999999999998</v>
      </c>
      <c r="AT10" s="1945">
        <v>2310.5700000000002</v>
      </c>
      <c r="AU10" s="1945">
        <v>2382.35</v>
      </c>
      <c r="AV10" s="1945">
        <v>2453.89</v>
      </c>
      <c r="AW10" s="1945">
        <v>2525.0300000000002</v>
      </c>
      <c r="AX10" s="1945">
        <v>2585.88</v>
      </c>
      <c r="AY10" s="1945">
        <v>2647.67</v>
      </c>
      <c r="AZ10" s="1945">
        <v>2704.07</v>
      </c>
      <c r="BA10" s="1945">
        <v>2759.93</v>
      </c>
      <c r="BB10" s="1945">
        <v>2826.28</v>
      </c>
      <c r="BC10" s="1945">
        <v>2892.34</v>
      </c>
      <c r="BD10" s="1945">
        <v>2956.97</v>
      </c>
      <c r="BE10" s="1945">
        <v>3024.84</v>
      </c>
      <c r="BF10" s="1945">
        <v>3095.24</v>
      </c>
      <c r="BG10" s="1945">
        <v>3158.97</v>
      </c>
      <c r="BH10" s="1945">
        <v>3224.26</v>
      </c>
      <c r="BI10" s="1945">
        <v>3289.63</v>
      </c>
      <c r="BJ10" s="1945">
        <v>3355.35</v>
      </c>
      <c r="BK10" s="1945">
        <v>3419.49</v>
      </c>
      <c r="BL10" s="1945">
        <v>3485.51</v>
      </c>
      <c r="BM10" s="1945">
        <v>3542.56</v>
      </c>
      <c r="BN10" s="1945">
        <v>3584.26</v>
      </c>
      <c r="BO10" s="1945">
        <v>3611.87</v>
      </c>
      <c r="BP10" s="1945">
        <v>3660.72</v>
      </c>
      <c r="BQ10" s="1945">
        <v>3721.78</v>
      </c>
      <c r="BR10" s="1945">
        <v>3784.85</v>
      </c>
      <c r="BS10" s="1945">
        <v>3844.76</v>
      </c>
      <c r="BT10" s="1945">
        <v>3907.65</v>
      </c>
      <c r="BU10" s="1945">
        <v>3969.6</v>
      </c>
      <c r="BV10" s="1945">
        <v>4035.65</v>
      </c>
      <c r="BW10" s="1945">
        <v>4098.3500000000004</v>
      </c>
      <c r="BX10" s="1945">
        <v>4163.25</v>
      </c>
      <c r="BY10" s="1945">
        <v>4219.51</v>
      </c>
      <c r="BZ10" s="1945">
        <v>4292.87</v>
      </c>
      <c r="CA10" s="1945">
        <v>4335.46</v>
      </c>
      <c r="CB10" s="1945">
        <v>4364.68</v>
      </c>
      <c r="CC10" s="1945">
        <v>4415.8599999999997</v>
      </c>
      <c r="CD10" s="1945">
        <v>4478.75</v>
      </c>
      <c r="CE10" s="1945">
        <v>4536.59</v>
      </c>
      <c r="CF10" s="1945">
        <v>4587.17</v>
      </c>
      <c r="CG10" s="1945">
        <v>4640.22</v>
      </c>
      <c r="CH10" s="1945">
        <v>4667.46</v>
      </c>
      <c r="CI10" s="1945">
        <v>4701.45</v>
      </c>
      <c r="CJ10" s="1945">
        <v>4732.01</v>
      </c>
      <c r="CK10" s="1945">
        <v>4758.12</v>
      </c>
      <c r="CL10" s="1945">
        <v>4780.08</v>
      </c>
      <c r="CM10" s="1945">
        <v>4792.5200000000004</v>
      </c>
      <c r="CN10" s="1945">
        <v>4804.57</v>
      </c>
      <c r="CO10" s="1945">
        <v>4831.7700000000004</v>
      </c>
      <c r="CP10" s="1945">
        <v>4890.82</v>
      </c>
      <c r="CQ10" s="1945">
        <v>4948.1899999999996</v>
      </c>
      <c r="CR10" s="1945">
        <v>5003.71</v>
      </c>
      <c r="CS10" s="1945">
        <v>5063.76</v>
      </c>
      <c r="CT10" s="1945">
        <v>5116.57</v>
      </c>
      <c r="CU10" s="1945">
        <v>5169.99</v>
      </c>
      <c r="CV10" s="1945">
        <v>5228.38</v>
      </c>
      <c r="CW10" s="1945">
        <v>5274.37</v>
      </c>
      <c r="CX10" s="1945">
        <v>5308.84</v>
      </c>
      <c r="CY10" s="1945">
        <v>5339.06</v>
      </c>
      <c r="CZ10" s="1945">
        <v>5347.71</v>
      </c>
      <c r="DA10" s="1945">
        <v>5368.96</v>
      </c>
      <c r="DB10" s="1945">
        <v>5448.2</v>
      </c>
      <c r="DC10" s="1945">
        <v>5513.41</v>
      </c>
      <c r="DD10" s="1945">
        <v>5579.6</v>
      </c>
      <c r="DE10" s="1945">
        <v>5592.32</v>
      </c>
      <c r="DF10" s="1945">
        <v>5598.52</v>
      </c>
      <c r="DG10" s="1945">
        <v>5649.19</v>
      </c>
    </row>
    <row r="11" spans="1:111" ht="24.95" customHeight="1" outlineLevel="1">
      <c r="A11" s="4802"/>
      <c r="B11" s="4798"/>
      <c r="C11" s="4800"/>
      <c r="D11" s="663" t="s">
        <v>974</v>
      </c>
      <c r="E11" s="4794"/>
      <c r="F11" s="121" t="s">
        <v>212</v>
      </c>
      <c r="G11" s="121" t="s">
        <v>1077</v>
      </c>
      <c r="H11" s="81">
        <v>1465.05</v>
      </c>
      <c r="I11" s="179"/>
      <c r="J11" s="179"/>
      <c r="K11" s="179"/>
      <c r="L11" s="254"/>
      <c r="M11" s="255"/>
      <c r="N11" s="121" t="s">
        <v>212</v>
      </c>
      <c r="O11" s="276"/>
      <c r="P11" s="256"/>
      <c r="Q11" s="256"/>
      <c r="R11" s="256"/>
      <c r="S11" s="256"/>
      <c r="T11" s="75"/>
      <c r="U11" s="256"/>
      <c r="V11" s="256"/>
      <c r="W11" s="256"/>
      <c r="X11" s="75"/>
      <c r="Y11" s="75"/>
      <c r="Z11" s="256"/>
      <c r="AA11" s="256"/>
      <c r="AB11" s="256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</row>
    <row r="12" spans="1:111" s="180" customFormat="1" ht="24.95" customHeight="1" outlineLevel="1">
      <c r="A12" s="4802"/>
      <c r="B12" s="4798"/>
      <c r="C12" s="4800"/>
      <c r="D12" s="663" t="s">
        <v>969</v>
      </c>
      <c r="E12" s="4794" t="s">
        <v>721</v>
      </c>
      <c r="F12" s="121" t="s">
        <v>43</v>
      </c>
      <c r="G12" s="121" t="s">
        <v>673</v>
      </c>
      <c r="H12" s="81"/>
      <c r="I12" s="179">
        <f>DF12</f>
        <v>8723.83</v>
      </c>
      <c r="J12" s="179">
        <f>DG12</f>
        <v>8824.27</v>
      </c>
      <c r="K12" s="179">
        <f t="shared" si="2"/>
        <v>100.44000000000051</v>
      </c>
      <c r="L12" s="250">
        <v>150</v>
      </c>
      <c r="M12" s="251">
        <f>K12*L12/$L$2</f>
        <v>3013.2000000000153</v>
      </c>
      <c r="N12" s="136" t="s">
        <v>43</v>
      </c>
      <c r="O12" s="276"/>
      <c r="P12" s="252">
        <v>1296.4000000000001</v>
      </c>
      <c r="Q12" s="252">
        <v>1392.2</v>
      </c>
      <c r="R12" s="252">
        <v>1639.88</v>
      </c>
      <c r="S12" s="252">
        <v>1652.11</v>
      </c>
      <c r="T12" s="253">
        <v>1659.64</v>
      </c>
      <c r="U12" s="252">
        <v>1670.23</v>
      </c>
      <c r="V12" s="252">
        <v>1702.09</v>
      </c>
      <c r="W12" s="252">
        <v>1818.66</v>
      </c>
      <c r="X12" s="253">
        <v>1943.72</v>
      </c>
      <c r="Y12" s="253">
        <v>2052.84</v>
      </c>
      <c r="Z12" s="252">
        <v>2059.0700000000002</v>
      </c>
      <c r="AA12" s="1946">
        <v>2121</v>
      </c>
      <c r="AB12" s="1946">
        <v>2316.9499999999998</v>
      </c>
      <c r="AC12" s="1945">
        <v>2388.92</v>
      </c>
      <c r="AD12" s="1945">
        <v>2467.36</v>
      </c>
      <c r="AE12" s="1945">
        <v>2561.8200000000002</v>
      </c>
      <c r="AF12" s="1945">
        <v>2650.8</v>
      </c>
      <c r="AG12" s="1945">
        <v>2764.8</v>
      </c>
      <c r="AH12" s="1945">
        <v>2874.28</v>
      </c>
      <c r="AI12" s="1945">
        <v>3001.32</v>
      </c>
      <c r="AJ12" s="1945">
        <v>3141.31</v>
      </c>
      <c r="AK12" s="1945">
        <v>3283.14</v>
      </c>
      <c r="AL12" s="1945">
        <v>3373.63</v>
      </c>
      <c r="AM12" s="1945">
        <v>3469.86</v>
      </c>
      <c r="AN12" s="1945">
        <v>3578.11</v>
      </c>
      <c r="AO12" s="1945">
        <v>3645.25</v>
      </c>
      <c r="AP12" s="1945">
        <v>3721.22</v>
      </c>
      <c r="AQ12" s="1945">
        <v>3788.45</v>
      </c>
      <c r="AR12" s="1945">
        <v>3857.57</v>
      </c>
      <c r="AS12" s="1945">
        <v>3931.74</v>
      </c>
      <c r="AT12" s="1945">
        <v>4002.04</v>
      </c>
      <c r="AU12" s="1945">
        <v>4071.35</v>
      </c>
      <c r="AV12" s="1945">
        <v>4134.99</v>
      </c>
      <c r="AW12" s="1945">
        <v>4200.18</v>
      </c>
      <c r="AX12" s="1945">
        <v>4257.91</v>
      </c>
      <c r="AY12" s="1945">
        <v>4320.4799999999996</v>
      </c>
      <c r="AZ12" s="1945">
        <v>4374.8999999999996</v>
      </c>
      <c r="BA12" s="1945">
        <v>4428.82</v>
      </c>
      <c r="BB12" s="1945">
        <v>4492.51</v>
      </c>
      <c r="BC12" s="1945">
        <v>4553.26</v>
      </c>
      <c r="BD12" s="1945">
        <v>4616.13</v>
      </c>
      <c r="BE12" s="1945">
        <v>4684.95</v>
      </c>
      <c r="BF12" s="1945">
        <v>4752.8900000000003</v>
      </c>
      <c r="BG12" s="1945">
        <v>4870.28</v>
      </c>
      <c r="BH12" s="1945">
        <v>4933.32</v>
      </c>
      <c r="BI12" s="1945">
        <v>5028.96</v>
      </c>
      <c r="BJ12" s="1945">
        <v>5091.78</v>
      </c>
      <c r="BK12" s="1945">
        <v>5153.08</v>
      </c>
      <c r="BL12" s="1945">
        <v>5216.42</v>
      </c>
      <c r="BM12" s="1945">
        <v>5271.76</v>
      </c>
      <c r="BN12" s="1945">
        <v>5310.98</v>
      </c>
      <c r="BO12" s="1945">
        <v>5337.41</v>
      </c>
      <c r="BP12" s="1945">
        <v>5392.93</v>
      </c>
      <c r="BQ12" s="1945">
        <v>5466.3</v>
      </c>
      <c r="BR12" s="1945">
        <v>5576.03</v>
      </c>
      <c r="BS12" s="1945">
        <v>5736.55</v>
      </c>
      <c r="BT12" s="1945">
        <v>5906.97</v>
      </c>
      <c r="BU12" s="1945">
        <v>6014.18</v>
      </c>
      <c r="BV12" s="1945">
        <v>6076.63</v>
      </c>
      <c r="BW12" s="1945">
        <v>6133.31</v>
      </c>
      <c r="BX12" s="1945">
        <v>6195.18</v>
      </c>
      <c r="BY12" s="1945">
        <v>6248.29</v>
      </c>
      <c r="BZ12" s="1945">
        <v>6320.1</v>
      </c>
      <c r="CA12" s="1945">
        <v>6450.64</v>
      </c>
      <c r="CB12" s="1945">
        <v>6558.12</v>
      </c>
      <c r="CC12" s="1945">
        <v>6655.07</v>
      </c>
      <c r="CD12" s="1945">
        <v>6714.92</v>
      </c>
      <c r="CE12" s="1945">
        <v>6771.58</v>
      </c>
      <c r="CF12" s="1945">
        <v>6820.73</v>
      </c>
      <c r="CG12" s="1945">
        <v>6872.08</v>
      </c>
      <c r="CH12" s="1945">
        <v>6904.91</v>
      </c>
      <c r="CI12" s="1945">
        <v>6940.91</v>
      </c>
      <c r="CJ12" s="1945">
        <v>6971.21</v>
      </c>
      <c r="CK12" s="1945">
        <v>6997.01</v>
      </c>
      <c r="CL12" s="1945">
        <v>7007.41</v>
      </c>
      <c r="CM12" s="1945">
        <v>7014.75</v>
      </c>
      <c r="CN12" s="1945">
        <v>7027.24</v>
      </c>
      <c r="CO12" s="1945">
        <v>7085.8</v>
      </c>
      <c r="CP12" s="1945">
        <v>7146.69</v>
      </c>
      <c r="CQ12" s="1945">
        <v>7248.33</v>
      </c>
      <c r="CR12" s="1945">
        <v>7392.98</v>
      </c>
      <c r="CS12" s="1945">
        <v>7603.7</v>
      </c>
      <c r="CT12" s="1945">
        <v>7741.32</v>
      </c>
      <c r="CU12" s="1945">
        <v>7851.49</v>
      </c>
      <c r="CV12" s="1945">
        <v>7938.17</v>
      </c>
      <c r="CW12" s="1945">
        <v>8161.37</v>
      </c>
      <c r="CX12" s="1945">
        <v>8200.85</v>
      </c>
      <c r="CY12" s="1945">
        <v>8234.0499999999993</v>
      </c>
      <c r="CZ12" s="1945">
        <v>8243.42</v>
      </c>
      <c r="DA12" s="1945">
        <v>8287.08</v>
      </c>
      <c r="DB12" s="1945">
        <v>8441.48</v>
      </c>
      <c r="DC12" s="1945">
        <v>8571.17</v>
      </c>
      <c r="DD12" s="1945">
        <v>8694.4</v>
      </c>
      <c r="DE12" s="1945">
        <v>8713.66</v>
      </c>
      <c r="DF12" s="1945">
        <v>8723.83</v>
      </c>
      <c r="DG12" s="1945">
        <v>8824.27</v>
      </c>
    </row>
    <row r="13" spans="1:111" ht="24.95" customHeight="1" outlineLevel="1">
      <c r="A13" s="4802"/>
      <c r="B13" s="4798"/>
      <c r="C13" s="4800"/>
      <c r="D13" s="4794" t="s">
        <v>975</v>
      </c>
      <c r="E13" s="4794"/>
      <c r="F13" s="121" t="s">
        <v>317</v>
      </c>
      <c r="G13" s="121" t="s">
        <v>687</v>
      </c>
      <c r="H13" s="81">
        <v>1388.42</v>
      </c>
      <c r="I13" s="179"/>
      <c r="J13" s="179"/>
      <c r="K13" s="179"/>
      <c r="L13" s="254"/>
      <c r="M13" s="255"/>
      <c r="N13" s="121" t="s">
        <v>1723</v>
      </c>
      <c r="O13" s="276"/>
      <c r="P13" s="257"/>
      <c r="Q13" s="257"/>
      <c r="R13" s="257"/>
      <c r="S13" s="257"/>
      <c r="T13" s="258"/>
      <c r="U13" s="257"/>
      <c r="V13" s="257"/>
      <c r="W13" s="257"/>
      <c r="X13" s="258"/>
      <c r="Y13" s="258"/>
      <c r="Z13" s="257"/>
      <c r="AA13" s="257"/>
      <c r="AB13" s="257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  <c r="CZ13" s="75"/>
      <c r="DA13" s="75"/>
      <c r="DB13" s="75"/>
      <c r="DC13" s="75"/>
      <c r="DD13" s="75"/>
      <c r="DE13" s="75"/>
      <c r="DF13" s="75"/>
      <c r="DG13" s="75"/>
    </row>
    <row r="14" spans="1:111" ht="24.95" customHeight="1" outlineLevel="1">
      <c r="A14" s="4802"/>
      <c r="B14" s="4798"/>
      <c r="C14" s="4800"/>
      <c r="D14" s="4794"/>
      <c r="E14" s="4794"/>
      <c r="F14" s="121" t="s">
        <v>1092</v>
      </c>
      <c r="G14" s="121"/>
      <c r="H14" s="81">
        <v>1086.8800000000001</v>
      </c>
      <c r="I14" s="179"/>
      <c r="J14" s="179"/>
      <c r="K14" s="179"/>
      <c r="L14" s="254"/>
      <c r="M14" s="255"/>
      <c r="N14" s="121" t="s">
        <v>1092</v>
      </c>
      <c r="O14" s="276"/>
      <c r="P14" s="257"/>
      <c r="Q14" s="257"/>
      <c r="R14" s="257"/>
      <c r="S14" s="257"/>
      <c r="T14" s="258"/>
      <c r="U14" s="257"/>
      <c r="V14" s="257"/>
      <c r="W14" s="257"/>
      <c r="X14" s="258"/>
      <c r="Y14" s="258"/>
      <c r="Z14" s="257"/>
      <c r="AA14" s="257"/>
      <c r="AB14" s="257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  <c r="CZ14" s="75"/>
      <c r="DA14" s="75"/>
      <c r="DB14" s="75"/>
      <c r="DC14" s="75"/>
      <c r="DD14" s="75"/>
      <c r="DE14" s="75"/>
      <c r="DF14" s="75"/>
      <c r="DG14" s="75"/>
    </row>
    <row r="15" spans="1:111" s="180" customFormat="1" ht="24.95" customHeight="1" outlineLevel="1">
      <c r="A15" s="4802"/>
      <c r="B15" s="4798"/>
      <c r="C15" s="4800"/>
      <c r="D15" s="4794" t="s">
        <v>988</v>
      </c>
      <c r="E15" s="4794" t="s">
        <v>1008</v>
      </c>
      <c r="F15" s="121" t="s">
        <v>2581</v>
      </c>
      <c r="G15" s="121" t="s">
        <v>676</v>
      </c>
      <c r="H15" s="81">
        <v>733.43</v>
      </c>
      <c r="I15" s="179">
        <f>DF15</f>
        <v>1702.95</v>
      </c>
      <c r="J15" s="179">
        <f>DG15</f>
        <v>1703.41</v>
      </c>
      <c r="K15" s="179">
        <f t="shared" si="2"/>
        <v>0.46000000000003638</v>
      </c>
      <c r="L15" s="250">
        <v>50</v>
      </c>
      <c r="M15" s="251">
        <f>K15*L15/$L$2</f>
        <v>4.6000000000003638</v>
      </c>
      <c r="N15" s="136" t="s">
        <v>1724</v>
      </c>
      <c r="O15" s="276"/>
      <c r="P15" s="252">
        <v>1508.49</v>
      </c>
      <c r="Q15" s="252">
        <v>1510.29</v>
      </c>
      <c r="R15" s="252">
        <v>1511.97</v>
      </c>
      <c r="S15" s="252">
        <v>1514.31</v>
      </c>
      <c r="T15" s="253">
        <v>1516.34</v>
      </c>
      <c r="U15" s="252">
        <v>1516.86</v>
      </c>
      <c r="V15" s="252">
        <v>1517.51</v>
      </c>
      <c r="W15" s="252">
        <v>1517.51</v>
      </c>
      <c r="X15" s="253">
        <v>1528</v>
      </c>
      <c r="Y15" s="253">
        <v>1528.4</v>
      </c>
      <c r="Z15" s="252">
        <v>1530.47</v>
      </c>
      <c r="AA15" s="1946">
        <v>1531.2</v>
      </c>
      <c r="AB15" s="1946">
        <v>1532.72</v>
      </c>
      <c r="AC15" s="1945">
        <v>1533.12</v>
      </c>
      <c r="AD15" s="1945">
        <v>1535.03</v>
      </c>
      <c r="AE15" s="1945">
        <v>1536.11</v>
      </c>
      <c r="AF15" s="1945">
        <v>1537.81</v>
      </c>
      <c r="AG15" s="1945">
        <v>1538.25</v>
      </c>
      <c r="AH15" s="1945">
        <v>1538.33</v>
      </c>
      <c r="AI15" s="1945">
        <v>1538.34</v>
      </c>
      <c r="AJ15" s="1945">
        <v>1539.66</v>
      </c>
      <c r="AK15" s="1945">
        <v>1539.88</v>
      </c>
      <c r="AL15" s="1945">
        <v>1539.93</v>
      </c>
      <c r="AM15" s="1945">
        <v>1539.93</v>
      </c>
      <c r="AN15" s="1945">
        <v>1539.93</v>
      </c>
      <c r="AO15" s="1945">
        <v>1539.93</v>
      </c>
      <c r="AP15" s="1945">
        <v>1539.93</v>
      </c>
      <c r="AQ15" s="1945">
        <v>1539.93</v>
      </c>
      <c r="AR15" s="1945">
        <v>1539.94</v>
      </c>
      <c r="AS15" s="1945">
        <v>1540.28</v>
      </c>
      <c r="AT15" s="1945">
        <v>1540.64</v>
      </c>
      <c r="AU15" s="1945">
        <v>1540.64</v>
      </c>
      <c r="AV15" s="1945">
        <v>1540.86</v>
      </c>
      <c r="AW15" s="1945">
        <v>1541.22</v>
      </c>
      <c r="AX15" s="1945">
        <v>1541.33</v>
      </c>
      <c r="AY15" s="1945">
        <v>1541.33</v>
      </c>
      <c r="AZ15" s="1945">
        <v>1541.33</v>
      </c>
      <c r="BA15" s="1945">
        <v>1541.33</v>
      </c>
      <c r="BB15" s="1945">
        <v>1541.33</v>
      </c>
      <c r="BC15" s="1945">
        <v>1541.33</v>
      </c>
      <c r="BD15" s="1945">
        <v>1541.41</v>
      </c>
      <c r="BE15" s="1945">
        <v>1541.77</v>
      </c>
      <c r="BF15" s="1945">
        <v>1541.99</v>
      </c>
      <c r="BG15" s="1945">
        <v>1542</v>
      </c>
      <c r="BH15" s="1945">
        <v>1542.18</v>
      </c>
      <c r="BI15" s="1945">
        <v>1542.75</v>
      </c>
      <c r="BJ15" s="1945">
        <v>1543.02</v>
      </c>
      <c r="BK15" s="1945">
        <v>1543.03</v>
      </c>
      <c r="BL15" s="1945">
        <v>1543.03</v>
      </c>
      <c r="BM15" s="1945">
        <v>1543.03</v>
      </c>
      <c r="BN15" s="1945">
        <v>1543.03</v>
      </c>
      <c r="BO15" s="1945">
        <v>1543.03</v>
      </c>
      <c r="BP15" s="1945">
        <v>1543.22</v>
      </c>
      <c r="BQ15" s="1945">
        <v>1543.83</v>
      </c>
      <c r="BR15" s="1945">
        <v>1544.81</v>
      </c>
      <c r="BS15" s="1945">
        <v>1545.92</v>
      </c>
      <c r="BT15" s="1945">
        <v>1548.34</v>
      </c>
      <c r="BU15" s="1945">
        <v>1549.39</v>
      </c>
      <c r="BV15" s="1945">
        <v>1549.86</v>
      </c>
      <c r="BW15" s="1945">
        <v>1550.07</v>
      </c>
      <c r="BX15" s="1945">
        <v>1550.07</v>
      </c>
      <c r="BY15" s="1945">
        <v>1550.07</v>
      </c>
      <c r="BZ15" s="1945">
        <v>1550.07</v>
      </c>
      <c r="CA15" s="1945">
        <v>1550.07</v>
      </c>
      <c r="CB15" s="1945">
        <v>1550.32</v>
      </c>
      <c r="CC15" s="1945">
        <v>1551.01</v>
      </c>
      <c r="CD15" s="1945">
        <v>1552.41</v>
      </c>
      <c r="CE15" s="1945">
        <v>1554.1</v>
      </c>
      <c r="CF15" s="1945">
        <v>1556.46</v>
      </c>
      <c r="CG15" s="1945">
        <v>1559.29</v>
      </c>
      <c r="CH15" s="1945">
        <v>1559.29</v>
      </c>
      <c r="CI15" s="1945">
        <v>1559.29</v>
      </c>
      <c r="CJ15" s="1945">
        <v>1559.29</v>
      </c>
      <c r="CK15" s="1945">
        <v>1559.29</v>
      </c>
      <c r="CL15" s="1945">
        <v>1559.29</v>
      </c>
      <c r="CM15" s="1945">
        <v>1559.31</v>
      </c>
      <c r="CN15" s="1945">
        <v>1562.23</v>
      </c>
      <c r="CO15" s="1945">
        <v>1572.14</v>
      </c>
      <c r="CP15" s="1945">
        <v>1576.65</v>
      </c>
      <c r="CQ15" s="1945">
        <v>1578.25</v>
      </c>
      <c r="CR15" s="1945">
        <v>1580.01</v>
      </c>
      <c r="CS15" s="1945">
        <v>1583.85</v>
      </c>
      <c r="CT15" s="1945">
        <v>1599.94</v>
      </c>
      <c r="CU15" s="1945">
        <v>1625.11</v>
      </c>
      <c r="CV15" s="1945">
        <v>1653.43</v>
      </c>
      <c r="CW15" s="1945">
        <v>1678.36</v>
      </c>
      <c r="CX15" s="1945">
        <v>1679.59</v>
      </c>
      <c r="CY15" s="1945">
        <v>1681.9</v>
      </c>
      <c r="CZ15" s="1945">
        <v>1688.04</v>
      </c>
      <c r="DA15" s="1945">
        <v>1690.6</v>
      </c>
      <c r="DB15" s="1945">
        <v>1693.74</v>
      </c>
      <c r="DC15" s="1945">
        <v>1695.57</v>
      </c>
      <c r="DD15" s="1945">
        <v>1697.96</v>
      </c>
      <c r="DE15" s="1945">
        <v>1700.31</v>
      </c>
      <c r="DF15" s="1945">
        <v>1702.95</v>
      </c>
      <c r="DG15" s="1945">
        <v>1703.41</v>
      </c>
    </row>
    <row r="16" spans="1:111" ht="24.95" customHeight="1" outlineLevel="1">
      <c r="A16" s="4802"/>
      <c r="B16" s="4798"/>
      <c r="C16" s="4800"/>
      <c r="D16" s="4794"/>
      <c r="E16" s="4794"/>
      <c r="F16" s="121" t="s">
        <v>632</v>
      </c>
      <c r="G16" s="121"/>
      <c r="H16" s="81">
        <v>39.67</v>
      </c>
      <c r="I16" s="179"/>
      <c r="J16" s="179"/>
      <c r="K16" s="179"/>
      <c r="L16" s="254"/>
      <c r="M16" s="255"/>
      <c r="N16" s="121" t="s">
        <v>113</v>
      </c>
      <c r="O16" s="276"/>
      <c r="P16" s="257"/>
      <c r="Q16" s="257"/>
      <c r="R16" s="257"/>
      <c r="S16" s="257"/>
      <c r="T16" s="258"/>
      <c r="U16" s="257"/>
      <c r="V16" s="257"/>
      <c r="W16" s="257"/>
      <c r="X16" s="258"/>
      <c r="Y16" s="258"/>
      <c r="Z16" s="257"/>
      <c r="AA16" s="257"/>
      <c r="AB16" s="257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  <c r="DF16" s="75"/>
      <c r="DG16" s="75"/>
    </row>
    <row r="17" spans="1:111" s="180" customFormat="1" ht="24.95" customHeight="1" outlineLevel="1">
      <c r="A17" s="4802"/>
      <c r="B17" s="4798" t="s">
        <v>722</v>
      </c>
      <c r="C17" s="4794" t="s">
        <v>724</v>
      </c>
      <c r="D17" s="663" t="s">
        <v>976</v>
      </c>
      <c r="E17" s="4794" t="s">
        <v>725</v>
      </c>
      <c r="F17" s="121" t="s">
        <v>2582</v>
      </c>
      <c r="G17" s="4795">
        <v>203</v>
      </c>
      <c r="H17" s="176">
        <v>566.20000000000005</v>
      </c>
      <c r="I17" s="179">
        <f>DF17</f>
        <v>9281.67</v>
      </c>
      <c r="J17" s="179">
        <f>DG17</f>
        <v>9403</v>
      </c>
      <c r="K17" s="179">
        <f>J17-I17</f>
        <v>121.32999999999993</v>
      </c>
      <c r="L17" s="250">
        <v>200</v>
      </c>
      <c r="M17" s="251">
        <f>K17*L17/$L$2</f>
        <v>4853.1999999999971</v>
      </c>
      <c r="N17" s="136" t="s">
        <v>2368</v>
      </c>
      <c r="O17" s="276"/>
      <c r="P17" s="252">
        <v>1148.25</v>
      </c>
      <c r="Q17" s="252">
        <v>1234.71</v>
      </c>
      <c r="R17" s="252">
        <v>1332.97</v>
      </c>
      <c r="S17" s="252">
        <v>1421.11</v>
      </c>
      <c r="T17" s="253">
        <v>1519.69</v>
      </c>
      <c r="U17" s="252">
        <v>1610.25</v>
      </c>
      <c r="V17" s="252">
        <v>1706.2</v>
      </c>
      <c r="W17" s="252">
        <v>1800.35</v>
      </c>
      <c r="X17" s="253">
        <v>1903.07</v>
      </c>
      <c r="Y17" s="253">
        <v>2006.45</v>
      </c>
      <c r="Z17" s="252">
        <v>2097.33</v>
      </c>
      <c r="AA17" s="1946">
        <v>2188.89</v>
      </c>
      <c r="AB17" s="1946">
        <v>2282.92</v>
      </c>
      <c r="AC17" s="1945">
        <v>2361.7800000000002</v>
      </c>
      <c r="AD17" s="1945">
        <v>2447.83</v>
      </c>
      <c r="AE17" s="1945">
        <v>2546.3000000000002</v>
      </c>
      <c r="AF17" s="1945">
        <v>2627.89</v>
      </c>
      <c r="AG17" s="1945">
        <v>2719.14</v>
      </c>
      <c r="AH17" s="1945">
        <v>2817.89</v>
      </c>
      <c r="AI17" s="1945">
        <v>2895.84</v>
      </c>
      <c r="AJ17" s="1945">
        <v>2982.31</v>
      </c>
      <c r="AK17" s="1945">
        <v>3081.92</v>
      </c>
      <c r="AL17" s="1945">
        <v>3166.68</v>
      </c>
      <c r="AM17" s="1945">
        <v>3258.64</v>
      </c>
      <c r="AN17" s="1945">
        <v>3355.06</v>
      </c>
      <c r="AO17" s="1945">
        <v>3442.02</v>
      </c>
      <c r="AP17" s="1945">
        <v>3535.75</v>
      </c>
      <c r="AQ17" s="1945">
        <v>3616.79</v>
      </c>
      <c r="AR17" s="1945">
        <v>3709.56</v>
      </c>
      <c r="AS17" s="1945">
        <v>3807.44</v>
      </c>
      <c r="AT17" s="1945">
        <v>3897.77</v>
      </c>
      <c r="AU17" s="1945">
        <v>3992.38</v>
      </c>
      <c r="AV17" s="1945">
        <v>4081.69</v>
      </c>
      <c r="AW17" s="1945">
        <v>4173.6400000000003</v>
      </c>
      <c r="AX17" s="1945">
        <v>4260.5</v>
      </c>
      <c r="AY17" s="1945">
        <v>4358.91</v>
      </c>
      <c r="AZ17" s="1945">
        <v>4405.7700000000004</v>
      </c>
      <c r="BA17" s="1945">
        <v>4418.47</v>
      </c>
      <c r="BB17" s="1945">
        <v>4429.91</v>
      </c>
      <c r="BC17" s="1945">
        <v>4440.91</v>
      </c>
      <c r="BD17" s="1945">
        <v>4452.5600000000004</v>
      </c>
      <c r="BE17" s="1945">
        <v>4463.37</v>
      </c>
      <c r="BF17" s="1945">
        <v>4474.09</v>
      </c>
      <c r="BG17" s="1945">
        <v>4485.93</v>
      </c>
      <c r="BH17" s="1945">
        <v>4496.92</v>
      </c>
      <c r="BI17" s="1945">
        <v>4496.92</v>
      </c>
      <c r="BJ17" s="1945">
        <v>4508.5600000000004</v>
      </c>
      <c r="BK17" s="1945">
        <v>4520.45</v>
      </c>
      <c r="BL17" s="1945">
        <v>4543.53</v>
      </c>
      <c r="BM17" s="1945">
        <v>4543.53</v>
      </c>
      <c r="BN17" s="1945">
        <v>4554.7</v>
      </c>
      <c r="BO17" s="1945">
        <v>4566.5</v>
      </c>
      <c r="BP17" s="1945">
        <v>4578.3900000000003</v>
      </c>
      <c r="BQ17" s="1945">
        <v>4590.4799999999996</v>
      </c>
      <c r="BR17" s="1945">
        <v>4601.21</v>
      </c>
      <c r="BS17" s="1945">
        <v>4611.92</v>
      </c>
      <c r="BT17" s="1945">
        <v>4623.08</v>
      </c>
      <c r="BU17" s="1945">
        <v>4634.37</v>
      </c>
      <c r="BV17" s="1945">
        <v>4664.5600000000004</v>
      </c>
      <c r="BW17" s="1945">
        <v>4728.9399999999996</v>
      </c>
      <c r="BX17" s="1945">
        <v>4864.1899999999996</v>
      </c>
      <c r="BY17" s="1945">
        <v>4985.25</v>
      </c>
      <c r="BZ17" s="1945">
        <v>5118.0600000000004</v>
      </c>
      <c r="CA17" s="1945">
        <v>5240.7</v>
      </c>
      <c r="CB17" s="1945">
        <v>5378.64</v>
      </c>
      <c r="CC17" s="1945">
        <v>5500.37</v>
      </c>
      <c r="CD17" s="1945">
        <v>5639.19</v>
      </c>
      <c r="CE17" s="1945">
        <v>5772.63</v>
      </c>
      <c r="CF17" s="1945">
        <v>5890.78</v>
      </c>
      <c r="CG17" s="1945">
        <v>6051.32</v>
      </c>
      <c r="CH17" s="1945">
        <v>6174.47</v>
      </c>
      <c r="CI17" s="1945">
        <v>6311.17</v>
      </c>
      <c r="CJ17" s="1945">
        <v>6459.6</v>
      </c>
      <c r="CK17" s="1945">
        <v>6586.84</v>
      </c>
      <c r="CL17" s="1945">
        <v>6715.29</v>
      </c>
      <c r="CM17" s="1945">
        <v>6864.54</v>
      </c>
      <c r="CN17" s="1945">
        <v>6990.66</v>
      </c>
      <c r="CO17" s="1945">
        <v>7110.73</v>
      </c>
      <c r="CP17" s="1945">
        <v>7255.64</v>
      </c>
      <c r="CQ17" s="1945">
        <v>7381.39</v>
      </c>
      <c r="CR17" s="1945">
        <v>7497.85</v>
      </c>
      <c r="CS17" s="1945">
        <v>7637.43</v>
      </c>
      <c r="CT17" s="1945">
        <v>7753.64</v>
      </c>
      <c r="CU17" s="1945">
        <v>7876.83</v>
      </c>
      <c r="CV17" s="1945">
        <v>8018.75</v>
      </c>
      <c r="CW17" s="1945">
        <v>8142.64</v>
      </c>
      <c r="CX17" s="1945">
        <v>8257.4599999999991</v>
      </c>
      <c r="CY17" s="1945">
        <v>8398.07</v>
      </c>
      <c r="CZ17" s="1945">
        <v>8526.6</v>
      </c>
      <c r="DA17" s="1945">
        <v>8647.8799999999992</v>
      </c>
      <c r="DB17" s="1945">
        <v>8783.82</v>
      </c>
      <c r="DC17" s="1945">
        <v>8898.9599999999991</v>
      </c>
      <c r="DD17" s="1945">
        <v>9040.0499999999993</v>
      </c>
      <c r="DE17" s="1945">
        <v>9162.7999999999993</v>
      </c>
      <c r="DF17" s="1945">
        <v>9281.67</v>
      </c>
      <c r="DG17" s="1945">
        <v>9403</v>
      </c>
    </row>
    <row r="18" spans="1:111" ht="24.95" customHeight="1" outlineLevel="1">
      <c r="A18" s="4802"/>
      <c r="B18" s="4798"/>
      <c r="C18" s="4794"/>
      <c r="D18" s="663" t="s">
        <v>967</v>
      </c>
      <c r="E18" s="4794"/>
      <c r="F18" s="121" t="s">
        <v>2583</v>
      </c>
      <c r="G18" s="4796"/>
      <c r="H18" s="176"/>
      <c r="I18" s="179"/>
      <c r="J18" s="179"/>
      <c r="K18" s="179"/>
      <c r="L18" s="254"/>
      <c r="M18" s="255"/>
      <c r="N18" s="121"/>
      <c r="O18" s="276"/>
      <c r="P18" s="257"/>
      <c r="Q18" s="257"/>
      <c r="R18" s="257"/>
      <c r="S18" s="257"/>
      <c r="T18" s="258"/>
      <c r="U18" s="257"/>
      <c r="V18" s="257"/>
      <c r="W18" s="257"/>
      <c r="X18" s="258"/>
      <c r="Y18" s="258"/>
      <c r="Z18" s="257"/>
      <c r="AA18" s="257"/>
      <c r="AB18" s="257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151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  <c r="CZ18" s="75"/>
      <c r="DA18" s="75"/>
      <c r="DB18" s="75"/>
      <c r="DC18" s="75"/>
      <c r="DD18" s="75"/>
      <c r="DE18" s="75"/>
      <c r="DF18" s="75"/>
      <c r="DG18" s="75"/>
    </row>
    <row r="19" spans="1:111" ht="24.95" customHeight="1" outlineLevel="1">
      <c r="A19" s="4802"/>
      <c r="B19" s="4798"/>
      <c r="C19" s="4794"/>
      <c r="D19" s="126" t="s">
        <v>2129</v>
      </c>
      <c r="E19" s="663"/>
      <c r="F19" s="121" t="s">
        <v>2584</v>
      </c>
      <c r="G19" s="121">
        <v>203</v>
      </c>
      <c r="H19" s="81">
        <v>566.20000000000005</v>
      </c>
      <c r="I19" s="179"/>
      <c r="J19" s="179"/>
      <c r="K19" s="179"/>
      <c r="L19" s="254"/>
      <c r="M19" s="255"/>
      <c r="N19" s="121"/>
      <c r="O19" s="276"/>
      <c r="P19" s="257"/>
      <c r="Q19" s="257"/>
      <c r="R19" s="257"/>
      <c r="S19" s="257"/>
      <c r="T19" s="258"/>
      <c r="U19" s="257"/>
      <c r="V19" s="257"/>
      <c r="W19" s="257"/>
      <c r="X19" s="258"/>
      <c r="Y19" s="258"/>
      <c r="Z19" s="257"/>
      <c r="AA19" s="257"/>
      <c r="AB19" s="257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151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5"/>
      <c r="CG19" s="75"/>
      <c r="CH19" s="75"/>
      <c r="CI19" s="75"/>
      <c r="CJ19" s="75"/>
      <c r="CK19" s="75"/>
      <c r="CL19" s="75"/>
      <c r="CM19" s="75"/>
      <c r="CN19" s="75"/>
      <c r="CO19" s="75"/>
      <c r="CP19" s="75"/>
      <c r="CQ19" s="75"/>
      <c r="CR19" s="75"/>
      <c r="CS19" s="75"/>
      <c r="CT19" s="75"/>
      <c r="CU19" s="75"/>
      <c r="CV19" s="75"/>
      <c r="CW19" s="75"/>
      <c r="CX19" s="75"/>
      <c r="CY19" s="75"/>
      <c r="CZ19" s="75"/>
      <c r="DA19" s="75"/>
      <c r="DB19" s="75"/>
      <c r="DC19" s="75"/>
      <c r="DD19" s="75"/>
      <c r="DE19" s="75"/>
      <c r="DF19" s="75"/>
      <c r="DG19" s="75"/>
    </row>
    <row r="20" spans="1:111" ht="24.95" customHeight="1" outlineLevel="1">
      <c r="A20" s="4802"/>
      <c r="B20" s="1625" t="s">
        <v>2145</v>
      </c>
      <c r="C20" s="663" t="s">
        <v>2144</v>
      </c>
      <c r="D20" s="126" t="s">
        <v>2143</v>
      </c>
      <c r="E20" s="663"/>
      <c r="F20" s="121"/>
      <c r="G20" s="121"/>
      <c r="H20" s="81"/>
      <c r="I20" s="179">
        <f>DF20</f>
        <v>34138.6</v>
      </c>
      <c r="J20" s="179">
        <f>DG20</f>
        <v>34862.5</v>
      </c>
      <c r="K20" s="179">
        <f>J20-I20</f>
        <v>723.90000000000146</v>
      </c>
      <c r="L20" s="250">
        <v>5</v>
      </c>
      <c r="M20" s="251">
        <f>K20*L20/$L$2</f>
        <v>723.90000000000146</v>
      </c>
      <c r="N20" s="121" t="s">
        <v>2146</v>
      </c>
      <c r="O20" s="276"/>
      <c r="P20" s="257"/>
      <c r="Q20" s="257"/>
      <c r="R20" s="257"/>
      <c r="S20" s="257"/>
      <c r="T20" s="258"/>
      <c r="U20" s="257"/>
      <c r="V20" s="257"/>
      <c r="W20" s="257"/>
      <c r="X20" s="258"/>
      <c r="Y20" s="258"/>
      <c r="Z20" s="257"/>
      <c r="AA20" s="1942"/>
      <c r="AB20" s="1942"/>
      <c r="AC20" s="1943"/>
      <c r="AD20" s="1943"/>
      <c r="AE20" s="1943"/>
      <c r="AF20" s="1943"/>
      <c r="AG20" s="1943"/>
      <c r="AH20" s="1943"/>
      <c r="AI20" s="1943"/>
      <c r="AJ20" s="1943"/>
      <c r="AK20" s="1943"/>
      <c r="AL20" s="1943"/>
      <c r="AM20" s="1943"/>
      <c r="AN20" s="1943"/>
      <c r="AO20" s="1943"/>
      <c r="AP20" s="1943"/>
      <c r="AQ20" s="1943"/>
      <c r="AR20" s="1943"/>
      <c r="AS20" s="1943"/>
      <c r="AT20" s="1943"/>
      <c r="AU20" s="1943"/>
      <c r="AV20" s="1943"/>
      <c r="AW20" s="1943"/>
      <c r="AX20" s="1943"/>
      <c r="AY20" s="1943"/>
      <c r="AZ20" s="1943"/>
      <c r="BA20" s="1943"/>
      <c r="BB20" s="1944"/>
      <c r="BC20" s="1943"/>
      <c r="BD20" s="1943"/>
      <c r="BE20" s="1943"/>
      <c r="BF20" s="1943"/>
      <c r="BG20" s="1943"/>
      <c r="BH20" s="1943">
        <v>339.5</v>
      </c>
      <c r="BI20" s="1943">
        <v>768.8</v>
      </c>
      <c r="BJ20" s="1943">
        <v>1220.9000000000001</v>
      </c>
      <c r="BK20" s="1943">
        <v>1684.2</v>
      </c>
      <c r="BL20" s="1943">
        <v>2166.8000000000002</v>
      </c>
      <c r="BM20" s="1943">
        <v>2584.9</v>
      </c>
      <c r="BN20" s="1943">
        <v>3020</v>
      </c>
      <c r="BO20" s="1943">
        <v>3483.2</v>
      </c>
      <c r="BP20" s="1943">
        <v>3939.4</v>
      </c>
      <c r="BQ20" s="1943">
        <v>4399.3999999999996</v>
      </c>
      <c r="BR20" s="1943">
        <v>4807.2</v>
      </c>
      <c r="BS20" s="1943">
        <v>5211.8999999999996</v>
      </c>
      <c r="BT20" s="1943">
        <v>5638.6</v>
      </c>
      <c r="BU20" s="1943">
        <v>6067.9</v>
      </c>
      <c r="BV20" s="1943">
        <v>6537.9</v>
      </c>
      <c r="BW20" s="1943">
        <v>6984.7</v>
      </c>
      <c r="BX20" s="1943">
        <v>7519.6</v>
      </c>
      <c r="BY20" s="1943">
        <v>8326.6</v>
      </c>
      <c r="BZ20" s="1943">
        <v>9197.9</v>
      </c>
      <c r="CA20" s="1943">
        <v>9992.2000000000007</v>
      </c>
      <c r="CB20" s="1943">
        <v>10880.4</v>
      </c>
      <c r="CC20" s="1943">
        <v>11640.6</v>
      </c>
      <c r="CD20" s="1943">
        <v>12460.2</v>
      </c>
      <c r="CE20" s="1943">
        <v>13243.4</v>
      </c>
      <c r="CF20" s="1943">
        <v>13961</v>
      </c>
      <c r="CG20" s="1943">
        <v>14935.8</v>
      </c>
      <c r="CH20" s="1943">
        <v>15703.9</v>
      </c>
      <c r="CI20" s="1943">
        <v>16571.400000000001</v>
      </c>
      <c r="CJ20" s="1943">
        <v>17520.8</v>
      </c>
      <c r="CK20" s="1943">
        <v>18311.599999999999</v>
      </c>
      <c r="CL20" s="1943">
        <v>19102</v>
      </c>
      <c r="CM20" s="1943">
        <v>19993.8</v>
      </c>
      <c r="CN20" s="1943">
        <v>20743.8</v>
      </c>
      <c r="CO20" s="1943">
        <v>21456.2</v>
      </c>
      <c r="CP20" s="1943">
        <v>22319.5</v>
      </c>
      <c r="CQ20" s="1943">
        <v>23057.599999999999</v>
      </c>
      <c r="CR20" s="1943">
        <v>23752.3</v>
      </c>
      <c r="CS20" s="1943">
        <v>24593.3</v>
      </c>
      <c r="CT20" s="1943">
        <v>25348.9</v>
      </c>
      <c r="CU20" s="1943">
        <v>26153.7</v>
      </c>
      <c r="CV20" s="1943">
        <v>27035.9</v>
      </c>
      <c r="CW20" s="1943">
        <v>27808.7</v>
      </c>
      <c r="CX20" s="1943">
        <v>28521.200000000001</v>
      </c>
      <c r="CY20" s="1943">
        <v>29336.7</v>
      </c>
      <c r="CZ20" s="1943">
        <v>30052.5</v>
      </c>
      <c r="DA20" s="1943">
        <v>30719.3</v>
      </c>
      <c r="DB20" s="1943">
        <v>31454.5</v>
      </c>
      <c r="DC20" s="1943">
        <v>32068.9</v>
      </c>
      <c r="DD20" s="1943">
        <v>32823.599999999999</v>
      </c>
      <c r="DE20" s="1943">
        <v>33483.5</v>
      </c>
      <c r="DF20" s="1943">
        <v>34138.6</v>
      </c>
      <c r="DG20" s="1943">
        <v>34862.5</v>
      </c>
    </row>
    <row r="21" spans="1:111" ht="24.95" customHeight="1" outlineLevel="1">
      <c r="A21" s="4802"/>
      <c r="B21" s="4797" t="s">
        <v>385</v>
      </c>
      <c r="C21" s="4800" t="s">
        <v>1108</v>
      </c>
      <c r="D21" s="4794" t="s">
        <v>727</v>
      </c>
      <c r="E21" s="4794" t="s">
        <v>728</v>
      </c>
      <c r="F21" s="121" t="s">
        <v>317</v>
      </c>
      <c r="G21" s="121" t="s">
        <v>687</v>
      </c>
      <c r="H21" s="81">
        <v>1388.42</v>
      </c>
      <c r="I21" s="179"/>
      <c r="J21" s="179"/>
      <c r="K21" s="179"/>
      <c r="L21" s="254"/>
      <c r="M21" s="255"/>
      <c r="N21" s="121"/>
      <c r="O21" s="276"/>
      <c r="P21" s="257"/>
      <c r="Q21" s="257"/>
      <c r="R21" s="257"/>
      <c r="S21" s="257"/>
      <c r="T21" s="258"/>
      <c r="U21" s="257"/>
      <c r="V21" s="257"/>
      <c r="W21" s="257"/>
      <c r="X21" s="258"/>
      <c r="Y21" s="258"/>
      <c r="Z21" s="257"/>
      <c r="AA21" s="257"/>
      <c r="AB21" s="257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151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5"/>
      <c r="BZ21" s="75"/>
      <c r="CA21" s="75"/>
      <c r="CB21" s="75"/>
      <c r="CC21" s="75"/>
      <c r="CD21" s="75"/>
      <c r="CE21" s="75"/>
      <c r="CF21" s="75"/>
      <c r="CG21" s="75"/>
      <c r="CH21" s="75"/>
      <c r="CI21" s="75"/>
      <c r="CJ21" s="75"/>
      <c r="CK21" s="75"/>
      <c r="CL21" s="75"/>
      <c r="CM21" s="75"/>
      <c r="CN21" s="75"/>
      <c r="CO21" s="75"/>
      <c r="CP21" s="75"/>
      <c r="CQ21" s="75"/>
      <c r="CR21" s="75"/>
      <c r="CS21" s="75"/>
      <c r="CT21" s="75"/>
      <c r="CU21" s="75"/>
      <c r="CV21" s="75"/>
      <c r="CW21" s="75"/>
      <c r="CX21" s="75"/>
      <c r="CY21" s="75"/>
      <c r="CZ21" s="75"/>
      <c r="DA21" s="75"/>
      <c r="DB21" s="75"/>
      <c r="DC21" s="75"/>
      <c r="DD21" s="75"/>
      <c r="DE21" s="75"/>
      <c r="DF21" s="75"/>
      <c r="DG21" s="75"/>
    </row>
    <row r="22" spans="1:111" s="180" customFormat="1" ht="24.95" customHeight="1" outlineLevel="1">
      <c r="A22" s="4802"/>
      <c r="B22" s="4798"/>
      <c r="C22" s="4800"/>
      <c r="D22" s="4794"/>
      <c r="E22" s="4794"/>
      <c r="F22" s="121" t="s">
        <v>219</v>
      </c>
      <c r="G22" s="121" t="s">
        <v>1187</v>
      </c>
      <c r="H22" s="81">
        <v>1086.8800000000001</v>
      </c>
      <c r="I22" s="179">
        <f>DF22</f>
        <v>0.9</v>
      </c>
      <c r="J22" s="179">
        <f>DG22</f>
        <v>0.9</v>
      </c>
      <c r="K22" s="179">
        <f t="shared" si="2"/>
        <v>0</v>
      </c>
      <c r="L22" s="250">
        <v>5</v>
      </c>
      <c r="M22" s="251">
        <f t="shared" ref="M22:M30" si="4">K22*L22/$L$2</f>
        <v>0</v>
      </c>
      <c r="N22" s="136" t="s">
        <v>1739</v>
      </c>
      <c r="O22" s="276"/>
      <c r="P22" s="252">
        <v>0.9</v>
      </c>
      <c r="Q22" s="252">
        <v>0.9</v>
      </c>
      <c r="R22" s="252">
        <v>0.9</v>
      </c>
      <c r="S22" s="252">
        <v>0.9</v>
      </c>
      <c r="T22" s="253">
        <v>0.9</v>
      </c>
      <c r="U22" s="252">
        <v>0.9</v>
      </c>
      <c r="V22" s="252">
        <v>0.9</v>
      </c>
      <c r="W22" s="252">
        <v>0.9</v>
      </c>
      <c r="X22" s="253">
        <v>0.9</v>
      </c>
      <c r="Y22" s="253">
        <v>0.9</v>
      </c>
      <c r="Z22" s="252">
        <v>0.9</v>
      </c>
      <c r="AA22" s="1946">
        <v>0.9</v>
      </c>
      <c r="AB22" s="1946">
        <v>0.9</v>
      </c>
      <c r="AC22" s="1945">
        <v>0.9</v>
      </c>
      <c r="AD22" s="1945">
        <v>0.9</v>
      </c>
      <c r="AE22" s="1945">
        <v>0.9</v>
      </c>
      <c r="AF22" s="1945">
        <v>0.9</v>
      </c>
      <c r="AG22" s="1945">
        <v>0.9</v>
      </c>
      <c r="AH22" s="1945">
        <v>0.9</v>
      </c>
      <c r="AI22" s="1945">
        <v>0.9</v>
      </c>
      <c r="AJ22" s="1945">
        <v>0.9</v>
      </c>
      <c r="AK22" s="1945">
        <v>0.9</v>
      </c>
      <c r="AL22" s="1945">
        <v>0.9</v>
      </c>
      <c r="AM22" s="1945">
        <v>0.9</v>
      </c>
      <c r="AN22" s="1945">
        <v>0.9</v>
      </c>
      <c r="AO22" s="1945">
        <v>0.9</v>
      </c>
      <c r="AP22" s="1945">
        <v>0.9</v>
      </c>
      <c r="AQ22" s="1945">
        <v>0.9</v>
      </c>
      <c r="AR22" s="1945">
        <v>0.9</v>
      </c>
      <c r="AS22" s="1945">
        <v>0.9</v>
      </c>
      <c r="AT22" s="1945">
        <v>0.9</v>
      </c>
      <c r="AU22" s="1945">
        <v>0.9</v>
      </c>
      <c r="AV22" s="1945">
        <v>0.9</v>
      </c>
      <c r="AW22" s="1945">
        <v>0.9</v>
      </c>
      <c r="AX22" s="1945">
        <v>0.9</v>
      </c>
      <c r="AY22" s="1945">
        <v>0.9</v>
      </c>
      <c r="AZ22" s="1945">
        <v>0.9</v>
      </c>
      <c r="BA22" s="1945">
        <v>0.9</v>
      </c>
      <c r="BB22" s="1945">
        <v>0.9</v>
      </c>
      <c r="BC22" s="1945">
        <v>0.9</v>
      </c>
      <c r="BD22" s="1945">
        <v>0.9</v>
      </c>
      <c r="BE22" s="1945">
        <v>0.9</v>
      </c>
      <c r="BF22" s="1945">
        <v>0.9</v>
      </c>
      <c r="BG22" s="1945">
        <v>0.9</v>
      </c>
      <c r="BH22" s="1945">
        <v>0.9</v>
      </c>
      <c r="BI22" s="1945">
        <v>0.9</v>
      </c>
      <c r="BJ22" s="1945">
        <v>0.9</v>
      </c>
      <c r="BK22" s="1945">
        <v>0.9</v>
      </c>
      <c r="BL22" s="1945">
        <v>0.9</v>
      </c>
      <c r="BM22" s="1945">
        <v>0.9</v>
      </c>
      <c r="BN22" s="1945">
        <v>0.9</v>
      </c>
      <c r="BO22" s="1945">
        <v>0.9</v>
      </c>
      <c r="BP22" s="1945">
        <v>0.9</v>
      </c>
      <c r="BQ22" s="1945">
        <v>0.9</v>
      </c>
      <c r="BR22" s="1945">
        <v>0.9</v>
      </c>
      <c r="BS22" s="1945">
        <v>0.9</v>
      </c>
      <c r="BT22" s="1945">
        <v>0.9</v>
      </c>
      <c r="BU22" s="1945">
        <v>0.9</v>
      </c>
      <c r="BV22" s="1945">
        <v>0.9</v>
      </c>
      <c r="BW22" s="1945">
        <v>0.9</v>
      </c>
      <c r="BX22" s="1945">
        <v>0.9</v>
      </c>
      <c r="BY22" s="1945">
        <v>0.9</v>
      </c>
      <c r="BZ22" s="1945">
        <v>0.9</v>
      </c>
      <c r="CA22" s="1945">
        <v>0.9</v>
      </c>
      <c r="CB22" s="1945">
        <v>0.9</v>
      </c>
      <c r="CC22" s="1945">
        <v>0.9</v>
      </c>
      <c r="CD22" s="1945">
        <v>0.9</v>
      </c>
      <c r="CE22" s="1945">
        <v>0.9</v>
      </c>
      <c r="CF22" s="1945">
        <v>0.9</v>
      </c>
      <c r="CG22" s="1945">
        <v>0.9</v>
      </c>
      <c r="CH22" s="1945">
        <v>0.9</v>
      </c>
      <c r="CI22" s="1945">
        <v>0.9</v>
      </c>
      <c r="CJ22" s="1945">
        <v>0.9</v>
      </c>
      <c r="CK22" s="1945">
        <v>0.9</v>
      </c>
      <c r="CL22" s="1945">
        <v>0.9</v>
      </c>
      <c r="CM22" s="1945">
        <v>0.9</v>
      </c>
      <c r="CN22" s="1945">
        <v>0.9</v>
      </c>
      <c r="CO22" s="1945">
        <v>0.9</v>
      </c>
      <c r="CP22" s="1945">
        <v>0.9</v>
      </c>
      <c r="CQ22" s="1945">
        <v>0.9</v>
      </c>
      <c r="CR22" s="1945">
        <v>0.9</v>
      </c>
      <c r="CS22" s="1945">
        <v>0.9</v>
      </c>
      <c r="CT22" s="1945">
        <v>0.9</v>
      </c>
      <c r="CU22" s="1945">
        <v>0.9</v>
      </c>
      <c r="CV22" s="1945">
        <v>0.9</v>
      </c>
      <c r="CW22" s="1945">
        <v>0.9</v>
      </c>
      <c r="CX22" s="1945">
        <v>0.9</v>
      </c>
      <c r="CY22" s="1945">
        <v>0.9</v>
      </c>
      <c r="CZ22" s="1945">
        <v>0.9</v>
      </c>
      <c r="DA22" s="1945">
        <v>0.9</v>
      </c>
      <c r="DB22" s="1945">
        <v>0.9</v>
      </c>
      <c r="DC22" s="1945">
        <v>0.9</v>
      </c>
      <c r="DD22" s="1945">
        <v>0.9</v>
      </c>
      <c r="DE22" s="1945">
        <v>0.9</v>
      </c>
      <c r="DF22" s="1945">
        <v>0.9</v>
      </c>
      <c r="DG22" s="1945">
        <v>0.9</v>
      </c>
    </row>
    <row r="23" spans="1:111" s="180" customFormat="1" ht="24.95" customHeight="1" outlineLevel="1">
      <c r="A23" s="4802"/>
      <c r="B23" s="4798"/>
      <c r="C23" s="4794"/>
      <c r="D23" s="663" t="s">
        <v>991</v>
      </c>
      <c r="E23" s="663" t="s">
        <v>742</v>
      </c>
      <c r="F23" s="121" t="s">
        <v>631</v>
      </c>
      <c r="G23" s="121" t="s">
        <v>1022</v>
      </c>
      <c r="H23" s="81">
        <v>1465.05</v>
      </c>
      <c r="I23" s="179">
        <f t="shared" ref="I23:I30" si="5">DF23</f>
        <v>634.4</v>
      </c>
      <c r="J23" s="179">
        <f t="shared" ref="J23:J30" si="6">DG23</f>
        <v>635.4</v>
      </c>
      <c r="K23" s="179">
        <f t="shared" si="2"/>
        <v>1</v>
      </c>
      <c r="L23" s="250">
        <v>5</v>
      </c>
      <c r="M23" s="251">
        <f t="shared" si="4"/>
        <v>1</v>
      </c>
      <c r="N23" s="136" t="s">
        <v>1740</v>
      </c>
      <c r="O23" s="276"/>
      <c r="P23" s="252">
        <v>579.9</v>
      </c>
      <c r="Q23" s="252">
        <v>579.9</v>
      </c>
      <c r="R23" s="252">
        <v>579.9</v>
      </c>
      <c r="S23" s="252">
        <v>580</v>
      </c>
      <c r="T23" s="253">
        <v>579.9</v>
      </c>
      <c r="U23" s="252">
        <v>580</v>
      </c>
      <c r="V23" s="252">
        <v>580</v>
      </c>
      <c r="W23" s="252">
        <v>580</v>
      </c>
      <c r="X23" s="253">
        <v>580</v>
      </c>
      <c r="Y23" s="253">
        <v>580</v>
      </c>
      <c r="Z23" s="252">
        <v>580</v>
      </c>
      <c r="AA23" s="1946">
        <v>580.20000000000005</v>
      </c>
      <c r="AB23" s="1946">
        <v>580.5</v>
      </c>
      <c r="AC23" s="1945">
        <v>580.70000000000005</v>
      </c>
      <c r="AD23" s="1945">
        <v>580.79999999999995</v>
      </c>
      <c r="AE23" s="1945">
        <v>581.1</v>
      </c>
      <c r="AF23" s="1945">
        <v>581.29999999999995</v>
      </c>
      <c r="AG23" s="1945">
        <v>581.70000000000005</v>
      </c>
      <c r="AH23" s="1945">
        <v>583.1</v>
      </c>
      <c r="AI23" s="1945">
        <v>584.29999999999995</v>
      </c>
      <c r="AJ23" s="1945">
        <v>585.1</v>
      </c>
      <c r="AK23" s="1945">
        <v>585.4</v>
      </c>
      <c r="AL23" s="1945">
        <v>585.5</v>
      </c>
      <c r="AM23" s="1945">
        <v>585.6</v>
      </c>
      <c r="AN23" s="1945">
        <v>585.6</v>
      </c>
      <c r="AO23" s="1945">
        <v>585.70000000000005</v>
      </c>
      <c r="AP23" s="1945">
        <v>585.79999999999995</v>
      </c>
      <c r="AQ23" s="1945">
        <v>585.79999999999995</v>
      </c>
      <c r="AR23" s="1945">
        <v>585.9</v>
      </c>
      <c r="AS23" s="1945">
        <v>586.4</v>
      </c>
      <c r="AT23" s="1945">
        <v>587.20000000000005</v>
      </c>
      <c r="AU23" s="1945">
        <v>588.6</v>
      </c>
      <c r="AV23" s="1945">
        <v>589.5</v>
      </c>
      <c r="AW23" s="1945">
        <v>589.70000000000005</v>
      </c>
      <c r="AX23" s="1945">
        <v>589.79999999999995</v>
      </c>
      <c r="AY23" s="1945">
        <v>590.1</v>
      </c>
      <c r="AZ23" s="1945">
        <v>590.1</v>
      </c>
      <c r="BA23" s="1945">
        <v>590.20000000000005</v>
      </c>
      <c r="BB23" s="1945">
        <v>590.4</v>
      </c>
      <c r="BC23" s="1945">
        <v>590.5</v>
      </c>
      <c r="BD23" s="1945">
        <v>590.6</v>
      </c>
      <c r="BE23" s="1945">
        <v>591</v>
      </c>
      <c r="BF23" s="1945">
        <v>592.1</v>
      </c>
      <c r="BG23" s="1945">
        <v>593.20000000000005</v>
      </c>
      <c r="BH23" s="1945">
        <v>593.79999999999995</v>
      </c>
      <c r="BI23" s="1945">
        <v>594.1</v>
      </c>
      <c r="BJ23" s="1945">
        <v>594.29999999999995</v>
      </c>
      <c r="BK23" s="1945">
        <v>594.4</v>
      </c>
      <c r="BL23" s="1945">
        <v>594.5</v>
      </c>
      <c r="BM23" s="1945">
        <v>594.6</v>
      </c>
      <c r="BN23" s="1945">
        <v>594.70000000000005</v>
      </c>
      <c r="BO23" s="1945">
        <v>594.70000000000005</v>
      </c>
      <c r="BP23" s="1945">
        <v>594.79999999999995</v>
      </c>
      <c r="BQ23" s="1945">
        <v>595.20000000000005</v>
      </c>
      <c r="BR23" s="1945">
        <v>596</v>
      </c>
      <c r="BS23" s="1945">
        <v>597.1</v>
      </c>
      <c r="BT23" s="1945">
        <v>597.6</v>
      </c>
      <c r="BU23" s="1945">
        <v>597.79999999999995</v>
      </c>
      <c r="BV23" s="1945">
        <v>598</v>
      </c>
      <c r="BW23" s="1945">
        <v>598.1</v>
      </c>
      <c r="BX23" s="1945">
        <v>598.20000000000005</v>
      </c>
      <c r="BY23" s="1945">
        <v>598.29999999999995</v>
      </c>
      <c r="BZ23" s="1945">
        <v>598.4</v>
      </c>
      <c r="CA23" s="1945">
        <v>598.5</v>
      </c>
      <c r="CB23" s="1945">
        <v>598.70000000000005</v>
      </c>
      <c r="CC23" s="1945">
        <v>599.1</v>
      </c>
      <c r="CD23" s="1945">
        <v>600.9</v>
      </c>
      <c r="CE23" s="1945">
        <v>602.70000000000005</v>
      </c>
      <c r="CF23" s="1945">
        <v>603.6</v>
      </c>
      <c r="CG23" s="1945">
        <v>603.9</v>
      </c>
      <c r="CH23" s="1945">
        <v>604</v>
      </c>
      <c r="CI23" s="1945">
        <v>604.1</v>
      </c>
      <c r="CJ23" s="1945">
        <v>604.29999999999995</v>
      </c>
      <c r="CK23" s="1945">
        <v>604.4</v>
      </c>
      <c r="CL23" s="1945">
        <v>604.5</v>
      </c>
      <c r="CM23" s="1945">
        <v>604.70000000000005</v>
      </c>
      <c r="CN23" s="1945">
        <v>605.29999999999995</v>
      </c>
      <c r="CO23" s="1945">
        <v>605.9</v>
      </c>
      <c r="CP23" s="1945">
        <v>608.20000000000005</v>
      </c>
      <c r="CQ23" s="1945">
        <v>611</v>
      </c>
      <c r="CR23" s="1945">
        <v>612.79999999999995</v>
      </c>
      <c r="CS23" s="1945">
        <v>613.29999999999995</v>
      </c>
      <c r="CT23" s="1945">
        <v>613.70000000000005</v>
      </c>
      <c r="CU23" s="1945">
        <v>614</v>
      </c>
      <c r="CV23" s="1945">
        <v>614.79999999999995</v>
      </c>
      <c r="CW23" s="1945">
        <v>615.79999999999995</v>
      </c>
      <c r="CX23" s="1945">
        <v>617.20000000000005</v>
      </c>
      <c r="CY23" s="1945">
        <v>618.5</v>
      </c>
      <c r="CZ23" s="1945">
        <v>619.79999999999995</v>
      </c>
      <c r="DA23" s="1945">
        <v>622.20000000000005</v>
      </c>
      <c r="DB23" s="1945">
        <v>626.20000000000005</v>
      </c>
      <c r="DC23" s="1945">
        <v>628.70000000000005</v>
      </c>
      <c r="DD23" s="1945">
        <v>631.4</v>
      </c>
      <c r="DE23" s="1945">
        <v>633.29999999999995</v>
      </c>
      <c r="DF23" s="1945">
        <v>634.4</v>
      </c>
      <c r="DG23" s="1945">
        <v>635.4</v>
      </c>
    </row>
    <row r="24" spans="1:111" s="180" customFormat="1" ht="24.95" customHeight="1" outlineLevel="1">
      <c r="A24" s="4802"/>
      <c r="B24" s="4798"/>
      <c r="C24" s="4794"/>
      <c r="D24" s="663" t="s">
        <v>748</v>
      </c>
      <c r="E24" s="663" t="s">
        <v>751</v>
      </c>
      <c r="F24" s="121" t="s">
        <v>2585</v>
      </c>
      <c r="G24" s="121" t="s">
        <v>889</v>
      </c>
      <c r="H24" s="81">
        <v>733.43</v>
      </c>
      <c r="I24" s="179">
        <f t="shared" si="5"/>
        <v>1276.9000000000001</v>
      </c>
      <c r="J24" s="179">
        <f t="shared" si="6"/>
        <v>1282.7</v>
      </c>
      <c r="K24" s="179">
        <f t="shared" si="2"/>
        <v>5.7999999999999545</v>
      </c>
      <c r="L24" s="250">
        <v>5</v>
      </c>
      <c r="M24" s="251">
        <f t="shared" si="4"/>
        <v>5.7999999999999545</v>
      </c>
      <c r="N24" s="136" t="s">
        <v>1741</v>
      </c>
      <c r="O24" s="276"/>
      <c r="P24" s="252">
        <v>236</v>
      </c>
      <c r="Q24" s="252">
        <v>238.7</v>
      </c>
      <c r="R24" s="252">
        <v>242.4</v>
      </c>
      <c r="S24" s="252">
        <v>246.3</v>
      </c>
      <c r="T24" s="253">
        <v>251.1</v>
      </c>
      <c r="U24" s="252">
        <v>256.60000000000002</v>
      </c>
      <c r="V24" s="252">
        <v>264.8</v>
      </c>
      <c r="W24" s="252">
        <v>275.3</v>
      </c>
      <c r="X24" s="253">
        <v>283.3</v>
      </c>
      <c r="Y24" s="253">
        <v>289.60000000000002</v>
      </c>
      <c r="Z24" s="252">
        <v>294.5</v>
      </c>
      <c r="AA24" s="1946">
        <v>299.8</v>
      </c>
      <c r="AB24" s="1946">
        <v>304.89999999999998</v>
      </c>
      <c r="AC24" s="1945">
        <v>309.39999999999998</v>
      </c>
      <c r="AD24" s="1945">
        <v>314.2</v>
      </c>
      <c r="AE24" s="1945">
        <v>319.89999999999998</v>
      </c>
      <c r="AF24" s="1945">
        <v>325</v>
      </c>
      <c r="AG24" s="1945">
        <v>332.5</v>
      </c>
      <c r="AH24" s="1945">
        <v>342.2</v>
      </c>
      <c r="AI24" s="1945">
        <v>350</v>
      </c>
      <c r="AJ24" s="1945">
        <v>356.7</v>
      </c>
      <c r="AK24" s="1945">
        <v>362.8</v>
      </c>
      <c r="AL24" s="1945">
        <v>367.5</v>
      </c>
      <c r="AM24" s="1945">
        <v>372.4</v>
      </c>
      <c r="AN24" s="1945">
        <v>377.3</v>
      </c>
      <c r="AO24" s="1945">
        <v>381.1</v>
      </c>
      <c r="AP24" s="1945">
        <v>384.9</v>
      </c>
      <c r="AQ24" s="1945">
        <v>393.1</v>
      </c>
      <c r="AR24" s="1945">
        <v>397.6</v>
      </c>
      <c r="AS24" s="1945">
        <v>403.2</v>
      </c>
      <c r="AT24" s="1945">
        <v>408.4</v>
      </c>
      <c r="AU24" s="1945">
        <v>416.2</v>
      </c>
      <c r="AV24" s="1945">
        <v>421.2</v>
      </c>
      <c r="AW24" s="1945">
        <v>426.2</v>
      </c>
      <c r="AX24" s="1945">
        <v>430.2</v>
      </c>
      <c r="AY24" s="1945">
        <v>433.8</v>
      </c>
      <c r="AZ24" s="1945">
        <v>436.69</v>
      </c>
      <c r="BA24" s="1945">
        <v>440</v>
      </c>
      <c r="BB24" s="1945">
        <v>444.2</v>
      </c>
      <c r="BC24" s="1945">
        <v>447.9</v>
      </c>
      <c r="BD24" s="1945">
        <v>452.7</v>
      </c>
      <c r="BE24" s="1945">
        <v>458.4</v>
      </c>
      <c r="BF24" s="1945">
        <v>465.8</v>
      </c>
      <c r="BG24" s="1945">
        <v>469.9</v>
      </c>
      <c r="BH24" s="1945">
        <v>472.8</v>
      </c>
      <c r="BI24" s="1945">
        <v>475.9</v>
      </c>
      <c r="BJ24" s="1945">
        <v>478.8</v>
      </c>
      <c r="BK24" s="1945">
        <v>481.4</v>
      </c>
      <c r="BL24" s="1945">
        <v>483.9</v>
      </c>
      <c r="BM24" s="1945">
        <v>485.9</v>
      </c>
      <c r="BN24" s="1945">
        <v>488.9</v>
      </c>
      <c r="BO24" s="1945">
        <v>491.7</v>
      </c>
      <c r="BP24" s="1945">
        <v>494.8</v>
      </c>
      <c r="BQ24" s="1945">
        <v>498.3</v>
      </c>
      <c r="BR24" s="1945">
        <v>502.7</v>
      </c>
      <c r="BS24" s="1945">
        <v>507</v>
      </c>
      <c r="BT24" s="1945">
        <v>511.3</v>
      </c>
      <c r="BU24" s="1945">
        <v>515.6</v>
      </c>
      <c r="BV24" s="1945">
        <v>519.6</v>
      </c>
      <c r="BW24" s="1945">
        <v>523.70000000000005</v>
      </c>
      <c r="BX24" s="1945">
        <v>528.1</v>
      </c>
      <c r="BY24" s="1945">
        <v>531.9</v>
      </c>
      <c r="BZ24" s="1945">
        <v>536.1</v>
      </c>
      <c r="CA24" s="1945">
        <v>539.9</v>
      </c>
      <c r="CB24" s="1945">
        <v>545</v>
      </c>
      <c r="CC24" s="1945">
        <v>548.9</v>
      </c>
      <c r="CD24" s="1945">
        <v>553.79999999999995</v>
      </c>
      <c r="CE24" s="1945">
        <v>558.4</v>
      </c>
      <c r="CF24" s="1945">
        <v>562.1</v>
      </c>
      <c r="CG24" s="1945">
        <v>566.79999999999995</v>
      </c>
      <c r="CH24" s="1945">
        <v>570.70000000000005</v>
      </c>
      <c r="CI24" s="1945">
        <v>574.6</v>
      </c>
      <c r="CJ24" s="1945">
        <v>578.6</v>
      </c>
      <c r="CK24" s="1945">
        <v>582.6</v>
      </c>
      <c r="CL24" s="1945">
        <v>586.1</v>
      </c>
      <c r="CM24" s="1945">
        <v>590.4</v>
      </c>
      <c r="CN24" s="1945">
        <v>594.6</v>
      </c>
      <c r="CO24" s="1945">
        <v>599.4</v>
      </c>
      <c r="CP24" s="1945">
        <v>764.6</v>
      </c>
      <c r="CQ24" s="1945">
        <v>874.7</v>
      </c>
      <c r="CR24" s="1945">
        <v>974.9</v>
      </c>
      <c r="CS24" s="1945">
        <v>1089.7</v>
      </c>
      <c r="CT24" s="1945">
        <v>1185.0999999999999</v>
      </c>
      <c r="CU24" s="1945">
        <v>1189.4000000000001</v>
      </c>
      <c r="CV24" s="1945">
        <v>1195.5999999999999</v>
      </c>
      <c r="CW24" s="1945">
        <v>1200.5999999999999</v>
      </c>
      <c r="CX24" s="1945">
        <v>1205</v>
      </c>
      <c r="CY24" s="1945">
        <v>1210.5</v>
      </c>
      <c r="CZ24" s="1945">
        <v>1216</v>
      </c>
      <c r="DA24" s="1945">
        <v>1246.9000000000001</v>
      </c>
      <c r="DB24" s="1945">
        <v>1252.7</v>
      </c>
      <c r="DC24" s="1945">
        <v>1258.3</v>
      </c>
      <c r="DD24" s="1945">
        <v>1265.5</v>
      </c>
      <c r="DE24" s="1945">
        <v>1271.2</v>
      </c>
      <c r="DF24" s="1945">
        <v>1276.9000000000001</v>
      </c>
      <c r="DG24" s="1945">
        <v>1282.7</v>
      </c>
    </row>
    <row r="25" spans="1:111" s="1634" customFormat="1" ht="24.95" customHeight="1" thickBot="1">
      <c r="A25" s="4803"/>
      <c r="B25" s="4799"/>
      <c r="C25" s="4801"/>
      <c r="D25" s="1632" t="s">
        <v>981</v>
      </c>
      <c r="E25" s="1632" t="s">
        <v>679</v>
      </c>
      <c r="F25" s="127" t="s">
        <v>632</v>
      </c>
      <c r="G25" s="127" t="s">
        <v>1010</v>
      </c>
      <c r="H25" s="469">
        <v>39.67</v>
      </c>
      <c r="I25" s="1055">
        <f t="shared" si="5"/>
        <v>130.18</v>
      </c>
      <c r="J25" s="1055">
        <f t="shared" si="6"/>
        <v>130.18</v>
      </c>
      <c r="K25" s="1055">
        <f t="shared" si="2"/>
        <v>0</v>
      </c>
      <c r="L25" s="1319">
        <v>5</v>
      </c>
      <c r="M25" s="1633">
        <f t="shared" si="4"/>
        <v>0</v>
      </c>
      <c r="N25" s="137" t="s">
        <v>1742</v>
      </c>
      <c r="O25" s="783"/>
      <c r="P25" s="1042">
        <v>128.94</v>
      </c>
      <c r="Q25" s="1042">
        <v>128.99</v>
      </c>
      <c r="R25" s="1042">
        <v>129.05000000000001</v>
      </c>
      <c r="S25" s="1042">
        <v>129.05000000000001</v>
      </c>
      <c r="T25" s="1043">
        <v>129.13999999999999</v>
      </c>
      <c r="U25" s="1042">
        <v>129.16999999999999</v>
      </c>
      <c r="V25" s="1042">
        <v>129.21</v>
      </c>
      <c r="W25" s="1042">
        <v>129.25</v>
      </c>
      <c r="X25" s="1043">
        <v>130.03</v>
      </c>
      <c r="Y25" s="1043">
        <v>130.16999999999999</v>
      </c>
      <c r="Z25" s="1042">
        <v>130.16999999999999</v>
      </c>
      <c r="AA25" s="1947">
        <v>130.16999999999999</v>
      </c>
      <c r="AB25" s="1947">
        <v>130.18</v>
      </c>
      <c r="AC25" s="1948">
        <v>130.18</v>
      </c>
      <c r="AD25" s="1948">
        <v>130.18</v>
      </c>
      <c r="AE25" s="1948">
        <v>130.18</v>
      </c>
      <c r="AF25" s="1948">
        <v>130.18</v>
      </c>
      <c r="AG25" s="1948">
        <v>130.18</v>
      </c>
      <c r="AH25" s="1948">
        <v>130.18</v>
      </c>
      <c r="AI25" s="1948">
        <v>130.18</v>
      </c>
      <c r="AJ25" s="1948">
        <v>130.18</v>
      </c>
      <c r="AK25" s="1948">
        <v>130.18</v>
      </c>
      <c r="AL25" s="1948">
        <v>130.18</v>
      </c>
      <c r="AM25" s="1948">
        <v>130.18</v>
      </c>
      <c r="AN25" s="1948">
        <v>130.18</v>
      </c>
      <c r="AO25" s="1948">
        <v>130.18</v>
      </c>
      <c r="AP25" s="1948">
        <v>130.18</v>
      </c>
      <c r="AQ25" s="1948">
        <v>130.18</v>
      </c>
      <c r="AR25" s="1948">
        <v>130.18</v>
      </c>
      <c r="AS25" s="1948">
        <v>130.18</v>
      </c>
      <c r="AT25" s="1948">
        <v>130.18</v>
      </c>
      <c r="AU25" s="1948">
        <v>130.18</v>
      </c>
      <c r="AV25" s="1948">
        <v>130.18</v>
      </c>
      <c r="AW25" s="1948">
        <v>130.18</v>
      </c>
      <c r="AX25" s="1948">
        <v>130.18</v>
      </c>
      <c r="AY25" s="1948">
        <v>130.18</v>
      </c>
      <c r="AZ25" s="1948">
        <v>130.18</v>
      </c>
      <c r="BA25" s="1948">
        <v>130.18</v>
      </c>
      <c r="BB25" s="1948">
        <v>130.18</v>
      </c>
      <c r="BC25" s="1948">
        <v>130.18</v>
      </c>
      <c r="BD25" s="1948">
        <v>130.18</v>
      </c>
      <c r="BE25" s="1948">
        <v>130.18</v>
      </c>
      <c r="BF25" s="1948">
        <v>130.18</v>
      </c>
      <c r="BG25" s="1948">
        <v>130.18</v>
      </c>
      <c r="BH25" s="1948">
        <v>130.18</v>
      </c>
      <c r="BI25" s="1948">
        <v>130.18</v>
      </c>
      <c r="BJ25" s="1948">
        <v>130.18</v>
      </c>
      <c r="BK25" s="1948">
        <v>130.18</v>
      </c>
      <c r="BL25" s="1948">
        <v>130.18</v>
      </c>
      <c r="BM25" s="1948">
        <v>130.18</v>
      </c>
      <c r="BN25" s="1948">
        <v>130.18</v>
      </c>
      <c r="BO25" s="1948">
        <v>130.18</v>
      </c>
      <c r="BP25" s="1948">
        <v>130.18</v>
      </c>
      <c r="BQ25" s="1948">
        <v>130.18</v>
      </c>
      <c r="BR25" s="1948">
        <v>130.18</v>
      </c>
      <c r="BS25" s="1948">
        <v>130.18</v>
      </c>
      <c r="BT25" s="1948">
        <v>130.18</v>
      </c>
      <c r="BU25" s="1948">
        <v>130.18</v>
      </c>
      <c r="BV25" s="1948">
        <v>130.18</v>
      </c>
      <c r="BW25" s="1948">
        <v>130.18</v>
      </c>
      <c r="BX25" s="1948">
        <v>130.18</v>
      </c>
      <c r="BY25" s="1948">
        <v>130.18</v>
      </c>
      <c r="BZ25" s="1948">
        <v>130.18</v>
      </c>
      <c r="CA25" s="1948">
        <v>130.18</v>
      </c>
      <c r="CB25" s="1948">
        <v>130.18</v>
      </c>
      <c r="CC25" s="1948">
        <v>130.18</v>
      </c>
      <c r="CD25" s="1948">
        <v>130.18</v>
      </c>
      <c r="CE25" s="1948">
        <v>130.18</v>
      </c>
      <c r="CF25" s="1948">
        <v>130.18</v>
      </c>
      <c r="CG25" s="1948">
        <v>130.18</v>
      </c>
      <c r="CH25" s="1948">
        <v>130.18</v>
      </c>
      <c r="CI25" s="1948">
        <v>130.18</v>
      </c>
      <c r="CJ25" s="1948">
        <v>130.18</v>
      </c>
      <c r="CK25" s="1948">
        <v>130.18</v>
      </c>
      <c r="CL25" s="1948">
        <v>130.18</v>
      </c>
      <c r="CM25" s="1948">
        <v>130.18</v>
      </c>
      <c r="CN25" s="1948">
        <v>130.18</v>
      </c>
      <c r="CO25" s="1948">
        <v>130.18</v>
      </c>
      <c r="CP25" s="1948">
        <v>130.18</v>
      </c>
      <c r="CQ25" s="1948">
        <v>130.18</v>
      </c>
      <c r="CR25" s="1948">
        <v>130.18</v>
      </c>
      <c r="CS25" s="1948">
        <v>130.18</v>
      </c>
      <c r="CT25" s="1948">
        <v>130.18</v>
      </c>
      <c r="CU25" s="1948">
        <v>130.18</v>
      </c>
      <c r="CV25" s="1948">
        <v>130.18</v>
      </c>
      <c r="CW25" s="1948">
        <v>130.18</v>
      </c>
      <c r="CX25" s="1948">
        <v>130.18</v>
      </c>
      <c r="CY25" s="1948">
        <v>130.18</v>
      </c>
      <c r="CZ25" s="1948">
        <v>130.18</v>
      </c>
      <c r="DA25" s="1948">
        <v>130.18</v>
      </c>
      <c r="DB25" s="1948">
        <v>130.18</v>
      </c>
      <c r="DC25" s="1948">
        <v>130.18</v>
      </c>
      <c r="DD25" s="1948">
        <v>130.18</v>
      </c>
      <c r="DE25" s="1948">
        <v>130.18</v>
      </c>
      <c r="DF25" s="1948">
        <v>130.18</v>
      </c>
      <c r="DG25" s="1948">
        <v>130.18</v>
      </c>
    </row>
    <row r="26" spans="1:111" s="180" customFormat="1" ht="24.95" customHeight="1" outlineLevel="1">
      <c r="A26" s="4804" t="s">
        <v>206</v>
      </c>
      <c r="B26" s="4807" t="s">
        <v>191</v>
      </c>
      <c r="C26" s="4808" t="s">
        <v>656</v>
      </c>
      <c r="D26" s="1624" t="s">
        <v>970</v>
      </c>
      <c r="E26" s="1624" t="s">
        <v>1007</v>
      </c>
      <c r="F26" s="122" t="s">
        <v>171</v>
      </c>
      <c r="G26" s="122" t="s">
        <v>1077</v>
      </c>
      <c r="H26" s="794"/>
      <c r="I26" s="689">
        <f t="shared" si="5"/>
        <v>4511</v>
      </c>
      <c r="J26" s="689">
        <f t="shared" si="6"/>
        <v>4511</v>
      </c>
      <c r="K26" s="689">
        <f>J26-I26</f>
        <v>0</v>
      </c>
      <c r="L26" s="690">
        <v>60</v>
      </c>
      <c r="M26" s="691">
        <f t="shared" si="4"/>
        <v>0</v>
      </c>
      <c r="N26" s="764" t="s">
        <v>171</v>
      </c>
      <c r="O26" s="276"/>
      <c r="P26" s="274">
        <v>413.86</v>
      </c>
      <c r="Q26" s="274">
        <v>413.86</v>
      </c>
      <c r="R26" s="274">
        <v>414.19</v>
      </c>
      <c r="S26" s="274">
        <v>415.1</v>
      </c>
      <c r="T26" s="275">
        <v>447.28</v>
      </c>
      <c r="U26" s="274">
        <v>597.38</v>
      </c>
      <c r="V26" s="274">
        <v>704.76</v>
      </c>
      <c r="W26" s="274">
        <v>896.75</v>
      </c>
      <c r="X26" s="275">
        <v>1085.71</v>
      </c>
      <c r="Y26" s="275">
        <v>1099.6199999999999</v>
      </c>
      <c r="Z26" s="274">
        <v>1099.6199999999999</v>
      </c>
      <c r="AA26" s="1949">
        <v>1099.6199999999999</v>
      </c>
      <c r="AB26" s="1949">
        <v>1099.6199999999999</v>
      </c>
      <c r="AC26" s="1950">
        <v>1099.6199999999999</v>
      </c>
      <c r="AD26" s="1950">
        <v>1099.6199999999999</v>
      </c>
      <c r="AE26" s="1950">
        <v>1102.8</v>
      </c>
      <c r="AF26" s="1950">
        <v>1119.6099999999999</v>
      </c>
      <c r="AG26" s="1950">
        <v>1183.71</v>
      </c>
      <c r="AH26" s="1950">
        <v>1303.81</v>
      </c>
      <c r="AI26" s="1950">
        <v>1455.79</v>
      </c>
      <c r="AJ26" s="1950">
        <v>1526.51</v>
      </c>
      <c r="AK26" s="1950">
        <v>1557.49</v>
      </c>
      <c r="AL26" s="1950">
        <v>1557.49</v>
      </c>
      <c r="AM26" s="1950">
        <v>1557.49</v>
      </c>
      <c r="AN26" s="1950">
        <v>1557.49</v>
      </c>
      <c r="AO26" s="1950">
        <v>1557.49</v>
      </c>
      <c r="AP26" s="1950">
        <v>1557.49</v>
      </c>
      <c r="AQ26" s="1950">
        <v>1559.46</v>
      </c>
      <c r="AR26" s="1950">
        <v>1572.47</v>
      </c>
      <c r="AS26" s="1950">
        <v>1654.22</v>
      </c>
      <c r="AT26" s="1950">
        <v>1699.19</v>
      </c>
      <c r="AU26" s="1950">
        <v>1859.01</v>
      </c>
      <c r="AV26" s="1950">
        <v>1944.65</v>
      </c>
      <c r="AW26" s="1950">
        <v>1944.65</v>
      </c>
      <c r="AX26" s="1950">
        <v>1944.65</v>
      </c>
      <c r="AY26" s="1950">
        <v>1944.65</v>
      </c>
      <c r="AZ26" s="1950">
        <v>1953.94</v>
      </c>
      <c r="BA26" s="1950">
        <v>1953.94</v>
      </c>
      <c r="BB26" s="1950">
        <v>1953.94</v>
      </c>
      <c r="BC26" s="1950">
        <v>1955.04</v>
      </c>
      <c r="BD26" s="1950">
        <v>1960.41</v>
      </c>
      <c r="BE26" s="1950">
        <v>2014.32</v>
      </c>
      <c r="BF26" s="1950">
        <v>2133.52</v>
      </c>
      <c r="BG26" s="1950">
        <v>2278.0700000000002</v>
      </c>
      <c r="BH26" s="1950">
        <v>2376.9</v>
      </c>
      <c r="BI26" s="1950">
        <v>2410.04</v>
      </c>
      <c r="BJ26" s="1950">
        <v>2410.04</v>
      </c>
      <c r="BK26" s="1950">
        <v>2410.04</v>
      </c>
      <c r="BL26" s="1950">
        <v>2410.04</v>
      </c>
      <c r="BM26" s="1950">
        <v>2410.04</v>
      </c>
      <c r="BN26" s="1950">
        <v>2410.04</v>
      </c>
      <c r="BO26" s="1950">
        <v>2410.96</v>
      </c>
      <c r="BP26" s="1950">
        <v>2420.9699999999998</v>
      </c>
      <c r="BQ26" s="1950">
        <v>2486.9499999999998</v>
      </c>
      <c r="BR26" s="1950">
        <v>2586.83</v>
      </c>
      <c r="BS26" s="1950">
        <v>2747.89</v>
      </c>
      <c r="BT26" s="1950">
        <v>2828.16</v>
      </c>
      <c r="BU26" s="1950">
        <v>2828.16</v>
      </c>
      <c r="BV26" s="1950">
        <v>2828.16</v>
      </c>
      <c r="BW26" s="1950">
        <v>2828.16</v>
      </c>
      <c r="BX26" s="1950">
        <v>2828.16</v>
      </c>
      <c r="BY26" s="1950">
        <v>2828.16</v>
      </c>
      <c r="BZ26" s="1950">
        <v>2828.16</v>
      </c>
      <c r="CA26" s="1950">
        <v>2840.86</v>
      </c>
      <c r="CB26" s="1950">
        <v>2883.24</v>
      </c>
      <c r="CC26" s="1950">
        <v>2951.58</v>
      </c>
      <c r="CD26" s="1950">
        <v>3057.67</v>
      </c>
      <c r="CE26" s="1950">
        <v>3185.57</v>
      </c>
      <c r="CF26" s="1950">
        <v>3272.69</v>
      </c>
      <c r="CG26" s="1950">
        <v>3272.69</v>
      </c>
      <c r="CH26" s="1950">
        <v>3272.69</v>
      </c>
      <c r="CI26" s="1950">
        <v>3272.69</v>
      </c>
      <c r="CJ26" s="1950">
        <v>3272.69</v>
      </c>
      <c r="CK26" s="1950">
        <v>3272.69</v>
      </c>
      <c r="CL26" s="1950">
        <v>3272.69</v>
      </c>
      <c r="CM26" s="1950">
        <v>3307.45</v>
      </c>
      <c r="CN26" s="1950">
        <v>3324.69</v>
      </c>
      <c r="CO26" s="1950">
        <v>3405.9</v>
      </c>
      <c r="CP26" s="1950">
        <v>3549.58</v>
      </c>
      <c r="CQ26" s="1950">
        <v>3745.72</v>
      </c>
      <c r="CR26" s="1950">
        <v>3869.06</v>
      </c>
      <c r="CS26" s="1950">
        <v>3910.46</v>
      </c>
      <c r="CT26" s="1950">
        <v>3910.46</v>
      </c>
      <c r="CU26" s="1950">
        <v>3910.46</v>
      </c>
      <c r="CV26" s="1950">
        <v>3910.46</v>
      </c>
      <c r="CW26" s="1950">
        <v>3910.46</v>
      </c>
      <c r="CX26" s="1950">
        <v>3910.46</v>
      </c>
      <c r="CY26" s="1950">
        <v>3911.72</v>
      </c>
      <c r="CZ26" s="1950">
        <v>3933.02</v>
      </c>
      <c r="DA26" s="1950">
        <v>4081.12</v>
      </c>
      <c r="DB26" s="1950">
        <v>4275.8599999999997</v>
      </c>
      <c r="DC26" s="1950">
        <v>4376.6000000000004</v>
      </c>
      <c r="DD26" s="1950">
        <v>4464.84</v>
      </c>
      <c r="DE26" s="1950">
        <v>4511</v>
      </c>
      <c r="DF26" s="1950">
        <v>4511</v>
      </c>
      <c r="DG26" s="1950">
        <v>4511</v>
      </c>
    </row>
    <row r="27" spans="1:111" s="180" customFormat="1" ht="24.95" customHeight="1" outlineLevel="1">
      <c r="A27" s="4805"/>
      <c r="B27" s="4792"/>
      <c r="C27" s="4793"/>
      <c r="D27" s="957" t="s">
        <v>970</v>
      </c>
      <c r="E27" s="957" t="s">
        <v>1007</v>
      </c>
      <c r="F27" s="121" t="s">
        <v>171</v>
      </c>
      <c r="G27" s="121" t="s">
        <v>1077</v>
      </c>
      <c r="H27" s="81"/>
      <c r="I27" s="689">
        <f t="shared" si="5"/>
        <v>4436.43</v>
      </c>
      <c r="J27" s="689">
        <f t="shared" si="6"/>
        <v>4436.43</v>
      </c>
      <c r="K27" s="179">
        <f>J27-I27</f>
        <v>0</v>
      </c>
      <c r="L27" s="250">
        <v>50</v>
      </c>
      <c r="M27" s="251">
        <f t="shared" si="4"/>
        <v>0</v>
      </c>
      <c r="N27" s="136" t="s">
        <v>179</v>
      </c>
      <c r="O27" s="276"/>
      <c r="P27" s="252">
        <v>639.52</v>
      </c>
      <c r="Q27" s="252">
        <v>639.52</v>
      </c>
      <c r="R27" s="252">
        <v>639.83000000000004</v>
      </c>
      <c r="S27" s="252">
        <v>640.83000000000004</v>
      </c>
      <c r="T27" s="253">
        <v>743.53</v>
      </c>
      <c r="U27" s="252">
        <v>756.88</v>
      </c>
      <c r="V27" s="252">
        <v>931.77</v>
      </c>
      <c r="W27" s="252">
        <v>1132.48</v>
      </c>
      <c r="X27" s="253">
        <v>1140.71</v>
      </c>
      <c r="Y27" s="253">
        <v>1142.68</v>
      </c>
      <c r="Z27" s="252">
        <v>1142.68</v>
      </c>
      <c r="AA27" s="1946">
        <v>1142.68</v>
      </c>
      <c r="AB27" s="1946">
        <v>1142.68</v>
      </c>
      <c r="AC27" s="1945">
        <v>1142.68</v>
      </c>
      <c r="AD27" s="1945">
        <v>1142.68</v>
      </c>
      <c r="AE27" s="1945">
        <v>1145.8499999999999</v>
      </c>
      <c r="AF27" s="1945">
        <v>1161.75</v>
      </c>
      <c r="AG27" s="1945">
        <v>1244.45</v>
      </c>
      <c r="AH27" s="1945">
        <v>1356.21</v>
      </c>
      <c r="AI27" s="1945">
        <v>1475.36</v>
      </c>
      <c r="AJ27" s="1945">
        <v>1595.67</v>
      </c>
      <c r="AK27" s="1945">
        <v>1634.44</v>
      </c>
      <c r="AL27" s="1945">
        <v>1634.44</v>
      </c>
      <c r="AM27" s="1945">
        <v>1634.44</v>
      </c>
      <c r="AN27" s="1945">
        <v>1634.44</v>
      </c>
      <c r="AO27" s="1945">
        <v>1634.44</v>
      </c>
      <c r="AP27" s="1945">
        <v>1634.44</v>
      </c>
      <c r="AQ27" s="1945">
        <v>1636.5</v>
      </c>
      <c r="AR27" s="1945">
        <v>1652.18</v>
      </c>
      <c r="AS27" s="1945">
        <v>1732.55</v>
      </c>
      <c r="AT27" s="1945">
        <v>1871.69</v>
      </c>
      <c r="AU27" s="1945">
        <v>2006.88</v>
      </c>
      <c r="AV27" s="1945">
        <v>2091.2800000000002</v>
      </c>
      <c r="AW27" s="1945">
        <v>2091.2800000000002</v>
      </c>
      <c r="AX27" s="1945">
        <v>2091.2800000000002</v>
      </c>
      <c r="AY27" s="1945">
        <v>2091.2800000000002</v>
      </c>
      <c r="AZ27" s="1945">
        <v>2124.0700000000002</v>
      </c>
      <c r="BA27" s="1945">
        <v>2124.0700000000002</v>
      </c>
      <c r="BB27" s="1945">
        <v>2124.0700000000002</v>
      </c>
      <c r="BC27" s="1945">
        <v>2126.31</v>
      </c>
      <c r="BD27" s="1945">
        <v>2135.17</v>
      </c>
      <c r="BE27" s="1945">
        <v>2205.2199999999998</v>
      </c>
      <c r="BF27" s="1945">
        <v>2302.8000000000002</v>
      </c>
      <c r="BG27" s="1945">
        <v>2439.7800000000002</v>
      </c>
      <c r="BH27" s="1945">
        <v>2529.31</v>
      </c>
      <c r="BI27" s="1945">
        <v>2565.56</v>
      </c>
      <c r="BJ27" s="1945">
        <v>2565.56</v>
      </c>
      <c r="BK27" s="1945">
        <v>2565.56</v>
      </c>
      <c r="BL27" s="1945">
        <v>2565.56</v>
      </c>
      <c r="BM27" s="1945">
        <v>2565.56</v>
      </c>
      <c r="BN27" s="1945">
        <v>2565.56</v>
      </c>
      <c r="BO27" s="1945">
        <v>2566.5300000000002</v>
      </c>
      <c r="BP27" s="1945">
        <v>2590.58</v>
      </c>
      <c r="BQ27" s="1945">
        <v>2658.18</v>
      </c>
      <c r="BR27" s="1945">
        <v>2767.89</v>
      </c>
      <c r="BS27" s="1945">
        <v>2902.2</v>
      </c>
      <c r="BT27" s="1945">
        <v>2995.34</v>
      </c>
      <c r="BU27" s="1945">
        <v>2995.34</v>
      </c>
      <c r="BV27" s="1945">
        <v>2995.34</v>
      </c>
      <c r="BW27" s="1945">
        <v>2995.34</v>
      </c>
      <c r="BX27" s="1945">
        <v>2995.34</v>
      </c>
      <c r="BY27" s="1945">
        <v>2995.34</v>
      </c>
      <c r="BZ27" s="1945">
        <v>2995.34</v>
      </c>
      <c r="CA27" s="1945">
        <v>3045.37</v>
      </c>
      <c r="CB27" s="1945">
        <v>3084.86</v>
      </c>
      <c r="CC27" s="1945">
        <v>3149.85</v>
      </c>
      <c r="CD27" s="1945">
        <v>3248.6</v>
      </c>
      <c r="CE27" s="1945">
        <v>3380.49</v>
      </c>
      <c r="CF27" s="1945">
        <v>3465.08</v>
      </c>
      <c r="CG27" s="1945">
        <v>3465.08</v>
      </c>
      <c r="CH27" s="1945">
        <v>3465.08</v>
      </c>
      <c r="CI27" s="1945">
        <v>3465.08</v>
      </c>
      <c r="CJ27" s="1945">
        <v>3465.08</v>
      </c>
      <c r="CK27" s="1945">
        <v>3465.08</v>
      </c>
      <c r="CL27" s="1945">
        <v>3465.08</v>
      </c>
      <c r="CM27" s="1945">
        <v>3506.44</v>
      </c>
      <c r="CN27" s="1945">
        <v>3526.09</v>
      </c>
      <c r="CO27" s="1945">
        <v>3602.81</v>
      </c>
      <c r="CP27" s="1945">
        <v>3740.36</v>
      </c>
      <c r="CQ27" s="1945">
        <v>3941.51</v>
      </c>
      <c r="CR27" s="1945">
        <v>4106</v>
      </c>
      <c r="CS27" s="1945">
        <v>4178.3900000000003</v>
      </c>
      <c r="CT27" s="1945">
        <v>4178.3900000000003</v>
      </c>
      <c r="CU27" s="1945">
        <v>4178.3900000000003</v>
      </c>
      <c r="CV27" s="1945">
        <v>4178.3900000000003</v>
      </c>
      <c r="CW27" s="1945">
        <v>4178.3900000000003</v>
      </c>
      <c r="CX27" s="1945">
        <v>4178.3900000000003</v>
      </c>
      <c r="CY27" s="1945">
        <v>4179.72</v>
      </c>
      <c r="CZ27" s="1945">
        <v>4184.21</v>
      </c>
      <c r="DA27" s="1945">
        <v>4186.21</v>
      </c>
      <c r="DB27" s="1945">
        <v>4188.01</v>
      </c>
      <c r="DC27" s="1945">
        <v>4272.6499999999996</v>
      </c>
      <c r="DD27" s="1945">
        <v>4385.26</v>
      </c>
      <c r="DE27" s="1945">
        <v>4436.43</v>
      </c>
      <c r="DF27" s="1945">
        <v>4436.43</v>
      </c>
      <c r="DG27" s="1945">
        <v>4436.43</v>
      </c>
    </row>
    <row r="28" spans="1:111" s="180" customFormat="1" ht="24.95" customHeight="1" outlineLevel="1">
      <c r="A28" s="4805"/>
      <c r="B28" s="4792"/>
      <c r="C28" s="4793"/>
      <c r="D28" s="957" t="s">
        <v>977</v>
      </c>
      <c r="E28" s="957" t="s">
        <v>674</v>
      </c>
      <c r="F28" s="121" t="s">
        <v>181</v>
      </c>
      <c r="G28" s="121" t="s">
        <v>1077</v>
      </c>
      <c r="H28" s="81"/>
      <c r="I28" s="689">
        <f t="shared" si="5"/>
        <v>4941.68</v>
      </c>
      <c r="J28" s="689">
        <f t="shared" si="6"/>
        <v>4941.68</v>
      </c>
      <c r="K28" s="179">
        <f>J28-I28</f>
        <v>0</v>
      </c>
      <c r="L28" s="250">
        <v>200</v>
      </c>
      <c r="M28" s="251">
        <f t="shared" si="4"/>
        <v>0</v>
      </c>
      <c r="N28" s="136" t="s">
        <v>181</v>
      </c>
      <c r="O28" s="276"/>
      <c r="P28" s="252">
        <v>547.1</v>
      </c>
      <c r="Q28" s="252">
        <v>547.1</v>
      </c>
      <c r="R28" s="252">
        <v>560.92999999999995</v>
      </c>
      <c r="S28" s="252">
        <v>598.84</v>
      </c>
      <c r="T28" s="253">
        <v>669.53</v>
      </c>
      <c r="U28" s="252">
        <v>706.9</v>
      </c>
      <c r="V28" s="252">
        <v>850.07</v>
      </c>
      <c r="W28" s="252">
        <v>1070.18</v>
      </c>
      <c r="X28" s="253">
        <v>1161.99</v>
      </c>
      <c r="Y28" s="253">
        <v>1163.96</v>
      </c>
      <c r="Z28" s="252">
        <v>1163.96</v>
      </c>
      <c r="AA28" s="1946">
        <v>1163.96</v>
      </c>
      <c r="AB28" s="1946">
        <v>1163.96</v>
      </c>
      <c r="AC28" s="1945">
        <v>1163.96</v>
      </c>
      <c r="AD28" s="1945">
        <v>1163.96</v>
      </c>
      <c r="AE28" s="1945">
        <v>1164.18</v>
      </c>
      <c r="AF28" s="1945">
        <v>1170.5</v>
      </c>
      <c r="AG28" s="1945">
        <v>1204.3599999999999</v>
      </c>
      <c r="AH28" s="1945">
        <v>1336.81</v>
      </c>
      <c r="AI28" s="1945">
        <v>1530.51</v>
      </c>
      <c r="AJ28" s="1945">
        <v>1628.11</v>
      </c>
      <c r="AK28" s="1945">
        <v>1645.67</v>
      </c>
      <c r="AL28" s="1945">
        <v>1645.67</v>
      </c>
      <c r="AM28" s="1945">
        <v>1645.68</v>
      </c>
      <c r="AN28" s="1945">
        <v>1645.68</v>
      </c>
      <c r="AO28" s="1945">
        <v>1645.68</v>
      </c>
      <c r="AP28" s="1945">
        <v>1645.69</v>
      </c>
      <c r="AQ28" s="1945">
        <v>1645.69</v>
      </c>
      <c r="AR28" s="1945">
        <v>1647.89</v>
      </c>
      <c r="AS28" s="1945">
        <v>1701.45</v>
      </c>
      <c r="AT28" s="1945">
        <v>1791.45</v>
      </c>
      <c r="AU28" s="1945">
        <v>2008.17</v>
      </c>
      <c r="AV28" s="1945">
        <v>2073.42</v>
      </c>
      <c r="AW28" s="1945">
        <v>2081.79</v>
      </c>
      <c r="AX28" s="1945">
        <v>2081.79</v>
      </c>
      <c r="AY28" s="1945">
        <v>2081.79</v>
      </c>
      <c r="AZ28" s="1945">
        <v>2081.79</v>
      </c>
      <c r="BA28" s="1945">
        <v>2081.79</v>
      </c>
      <c r="BB28" s="1945">
        <v>2081.8000000000002</v>
      </c>
      <c r="BC28" s="1945">
        <v>2081.81</v>
      </c>
      <c r="BD28" s="1945">
        <v>2084.04</v>
      </c>
      <c r="BE28" s="1945">
        <v>2135.9699999999998</v>
      </c>
      <c r="BF28" s="1945">
        <v>2289.5300000000002</v>
      </c>
      <c r="BG28" s="1945">
        <v>2467.15</v>
      </c>
      <c r="BH28" s="1945">
        <v>2554.33</v>
      </c>
      <c r="BI28" s="1945">
        <v>2582.8200000000002</v>
      </c>
      <c r="BJ28" s="1945">
        <v>2582.8200000000002</v>
      </c>
      <c r="BK28" s="1945">
        <v>2582.8200000000002</v>
      </c>
      <c r="BL28" s="1945">
        <v>2582.8200000000002</v>
      </c>
      <c r="BM28" s="1945">
        <v>2582.8200000000002</v>
      </c>
      <c r="BN28" s="1945">
        <v>2582.8200000000002</v>
      </c>
      <c r="BO28" s="1945">
        <v>2582.85</v>
      </c>
      <c r="BP28" s="1945">
        <v>2586.14</v>
      </c>
      <c r="BQ28" s="1945">
        <v>2641.32</v>
      </c>
      <c r="BR28" s="1945">
        <v>2795.06</v>
      </c>
      <c r="BS28" s="1945">
        <v>2996.8</v>
      </c>
      <c r="BT28" s="1945">
        <v>3074.22</v>
      </c>
      <c r="BU28" s="1945">
        <v>3088</v>
      </c>
      <c r="BV28" s="1945">
        <v>3088</v>
      </c>
      <c r="BW28" s="1945">
        <v>3088</v>
      </c>
      <c r="BX28" s="1945">
        <v>3088</v>
      </c>
      <c r="BY28" s="1945">
        <v>3088</v>
      </c>
      <c r="BZ28" s="1945">
        <v>3088</v>
      </c>
      <c r="CA28" s="1945">
        <v>3088</v>
      </c>
      <c r="CB28" s="1945">
        <v>3102.33</v>
      </c>
      <c r="CC28" s="1945">
        <v>3155.85</v>
      </c>
      <c r="CD28" s="1945">
        <v>3312.22</v>
      </c>
      <c r="CE28" s="1945">
        <v>3508.04</v>
      </c>
      <c r="CF28" s="1945">
        <v>3606.12</v>
      </c>
      <c r="CG28" s="1945">
        <v>3624.35</v>
      </c>
      <c r="CH28" s="1945">
        <v>3624.35</v>
      </c>
      <c r="CI28" s="1945">
        <v>3624.35</v>
      </c>
      <c r="CJ28" s="1945">
        <v>3624.35</v>
      </c>
      <c r="CK28" s="1945">
        <v>3624.35</v>
      </c>
      <c r="CL28" s="1945">
        <v>3624.37</v>
      </c>
      <c r="CM28" s="1945">
        <v>3624.43</v>
      </c>
      <c r="CN28" s="1945">
        <v>3629.77</v>
      </c>
      <c r="CO28" s="1945">
        <v>3680.97</v>
      </c>
      <c r="CP28" s="1945">
        <v>3894.75</v>
      </c>
      <c r="CQ28" s="1945">
        <v>4207.63</v>
      </c>
      <c r="CR28" s="1945">
        <v>4406.3599999999997</v>
      </c>
      <c r="CS28" s="1945">
        <v>4440.53</v>
      </c>
      <c r="CT28" s="1945">
        <v>4440.53</v>
      </c>
      <c r="CU28" s="1945">
        <v>4440.53</v>
      </c>
      <c r="CV28" s="1945">
        <v>4440.53</v>
      </c>
      <c r="CW28" s="1945">
        <v>4440.53</v>
      </c>
      <c r="CX28" s="1945">
        <v>4440.55</v>
      </c>
      <c r="CY28" s="1945">
        <v>4440.58</v>
      </c>
      <c r="CZ28" s="1945">
        <v>4444.84</v>
      </c>
      <c r="DA28" s="1945">
        <v>4515.37</v>
      </c>
      <c r="DB28" s="1945">
        <v>4659.6099999999997</v>
      </c>
      <c r="DC28" s="1945">
        <v>4801.24</v>
      </c>
      <c r="DD28" s="1945">
        <v>4914.38</v>
      </c>
      <c r="DE28" s="1945">
        <v>4941.68</v>
      </c>
      <c r="DF28" s="1945">
        <v>4941.68</v>
      </c>
      <c r="DG28" s="1945">
        <v>4941.68</v>
      </c>
    </row>
    <row r="29" spans="1:111" s="180" customFormat="1" ht="24.95" customHeight="1" outlineLevel="1">
      <c r="A29" s="4805"/>
      <c r="B29" s="4792"/>
      <c r="C29" s="4793"/>
      <c r="D29" s="957" t="s">
        <v>986</v>
      </c>
      <c r="E29" s="957" t="s">
        <v>1008</v>
      </c>
      <c r="F29" s="121" t="s">
        <v>172</v>
      </c>
      <c r="G29" s="121" t="s">
        <v>1077</v>
      </c>
      <c r="H29" s="81"/>
      <c r="I29" s="689">
        <f t="shared" si="5"/>
        <v>9267.7800000000007</v>
      </c>
      <c r="J29" s="689">
        <f t="shared" si="6"/>
        <v>9739.7999999999993</v>
      </c>
      <c r="K29" s="179">
        <f>J29-I29</f>
        <v>472.01999999999862</v>
      </c>
      <c r="L29" s="250">
        <v>60</v>
      </c>
      <c r="M29" s="251">
        <f t="shared" si="4"/>
        <v>5664.2399999999834</v>
      </c>
      <c r="N29" s="136" t="s">
        <v>1717</v>
      </c>
      <c r="O29" s="276"/>
      <c r="P29" s="252">
        <v>1954.31</v>
      </c>
      <c r="Q29" s="252">
        <v>2857.27</v>
      </c>
      <c r="R29" s="252">
        <v>3416.23</v>
      </c>
      <c r="S29" s="252">
        <v>3593.7</v>
      </c>
      <c r="T29" s="253">
        <v>3626.75</v>
      </c>
      <c r="U29" s="252">
        <v>3658.13</v>
      </c>
      <c r="V29" s="252">
        <v>3689.63</v>
      </c>
      <c r="W29" s="252">
        <v>3721.18</v>
      </c>
      <c r="X29" s="253">
        <v>3754.78</v>
      </c>
      <c r="Y29" s="253">
        <v>3787.96</v>
      </c>
      <c r="Z29" s="252">
        <v>3912.33</v>
      </c>
      <c r="AA29" s="1946">
        <v>4792.1099999999997</v>
      </c>
      <c r="AB29" s="1946">
        <v>5757.11</v>
      </c>
      <c r="AC29" s="1945">
        <v>6454.08</v>
      </c>
      <c r="AD29" s="1945">
        <v>6852.08</v>
      </c>
      <c r="AE29" s="1945">
        <v>6885.65</v>
      </c>
      <c r="AF29" s="1945">
        <v>6911.13</v>
      </c>
      <c r="AG29" s="1945">
        <v>6940.54</v>
      </c>
      <c r="AH29" s="1945">
        <v>6973.53</v>
      </c>
      <c r="AI29" s="1945">
        <v>6999.89</v>
      </c>
      <c r="AJ29" s="1945">
        <v>7031.31</v>
      </c>
      <c r="AK29" s="1945">
        <v>7060.68</v>
      </c>
      <c r="AL29" s="1945">
        <v>7243.71</v>
      </c>
      <c r="AM29" s="1945">
        <v>7725.12</v>
      </c>
      <c r="AN29" s="1945">
        <v>8255.8700000000008</v>
      </c>
      <c r="AO29" s="1945">
        <v>8718.26</v>
      </c>
      <c r="AP29" s="1945">
        <v>9178.23</v>
      </c>
      <c r="AQ29" s="1945">
        <v>9333.52</v>
      </c>
      <c r="AR29" s="1945">
        <v>9364.33</v>
      </c>
      <c r="AS29" s="1945">
        <v>9397.5400000000009</v>
      </c>
      <c r="AT29" s="1945">
        <v>9428.69</v>
      </c>
      <c r="AU29" s="1945">
        <v>9461</v>
      </c>
      <c r="AV29" s="1945">
        <v>9492.15</v>
      </c>
      <c r="AW29" s="1945">
        <v>9523.11</v>
      </c>
      <c r="AX29" s="1945">
        <v>9724.2999999999993</v>
      </c>
      <c r="AY29" s="1945">
        <v>10213.459999999999</v>
      </c>
      <c r="AZ29" s="1945">
        <v>10635.9</v>
      </c>
      <c r="BA29" s="1945">
        <v>11092.47</v>
      </c>
      <c r="BB29" s="1945">
        <v>11525.91</v>
      </c>
      <c r="BC29" s="1945">
        <v>11585.39</v>
      </c>
      <c r="BD29" s="1945">
        <v>11613.13</v>
      </c>
      <c r="BE29" s="1945">
        <v>11644.5</v>
      </c>
      <c r="BF29" s="1945">
        <v>11674.36</v>
      </c>
      <c r="BG29" s="1945">
        <v>11704.27</v>
      </c>
      <c r="BH29" s="1945">
        <v>11734.73</v>
      </c>
      <c r="BI29" s="1945">
        <v>11764.03</v>
      </c>
      <c r="BJ29" s="1945">
        <v>11895.14</v>
      </c>
      <c r="BK29" s="1945">
        <v>12329.44</v>
      </c>
      <c r="BL29" s="1945">
        <v>12820.93</v>
      </c>
      <c r="BM29" s="1945">
        <v>13253</v>
      </c>
      <c r="BN29" s="1945">
        <v>13527.98</v>
      </c>
      <c r="BO29" s="1945">
        <v>13583.29</v>
      </c>
      <c r="BP29" s="1945">
        <v>13614.1</v>
      </c>
      <c r="BQ29" s="1945">
        <v>13643.91</v>
      </c>
      <c r="BR29" s="1945">
        <v>13672.75</v>
      </c>
      <c r="BS29" s="1945">
        <v>13705.89</v>
      </c>
      <c r="BT29" s="1945">
        <v>13734.86</v>
      </c>
      <c r="BU29" s="1945">
        <v>13764.45</v>
      </c>
      <c r="BV29" s="1945">
        <v>13815.5</v>
      </c>
      <c r="BW29" s="1945">
        <v>4249</v>
      </c>
      <c r="BX29" s="1945">
        <v>4762.0600000000004</v>
      </c>
      <c r="BY29" s="1945">
        <v>5184.38</v>
      </c>
      <c r="BZ29" s="1945">
        <v>5626.78</v>
      </c>
      <c r="CA29" s="1945">
        <v>5692.37</v>
      </c>
      <c r="CB29" s="1945">
        <v>5724.4</v>
      </c>
      <c r="CC29" s="1945">
        <v>5753.34</v>
      </c>
      <c r="CD29" s="1945">
        <v>5784.61</v>
      </c>
      <c r="CE29" s="1945">
        <v>5817.08</v>
      </c>
      <c r="CF29" s="1945">
        <v>5844.45</v>
      </c>
      <c r="CG29" s="1945">
        <v>5880.37</v>
      </c>
      <c r="CH29" s="1945">
        <v>6037.64</v>
      </c>
      <c r="CI29" s="1945">
        <v>6326.98</v>
      </c>
      <c r="CJ29" s="1945">
        <v>6627.02</v>
      </c>
      <c r="CK29" s="1945">
        <v>6852.18</v>
      </c>
      <c r="CL29" s="1945">
        <v>7022.26</v>
      </c>
      <c r="CM29" s="1945">
        <v>7051.84</v>
      </c>
      <c r="CN29" s="1945">
        <v>7076.72</v>
      </c>
      <c r="CO29" s="1945">
        <v>7101.41</v>
      </c>
      <c r="CP29" s="1945">
        <v>7131.78</v>
      </c>
      <c r="CQ29" s="1945">
        <v>7158.03</v>
      </c>
      <c r="CR29" s="1945">
        <v>7184.08</v>
      </c>
      <c r="CS29" s="1945">
        <v>7213.42</v>
      </c>
      <c r="CT29" s="1945">
        <v>7245.21</v>
      </c>
      <c r="CU29" s="1945">
        <v>7664.04</v>
      </c>
      <c r="CV29" s="1945">
        <v>8116.9</v>
      </c>
      <c r="CW29" s="1945">
        <v>8542.67</v>
      </c>
      <c r="CX29" s="1945">
        <v>8954.8799999999992</v>
      </c>
      <c r="CY29" s="1945">
        <v>9058.7000000000007</v>
      </c>
      <c r="CZ29" s="1945">
        <v>9079.11</v>
      </c>
      <c r="DA29" s="1945">
        <v>9101.81</v>
      </c>
      <c r="DB29" s="1945">
        <v>9123.0499999999993</v>
      </c>
      <c r="DC29" s="1945">
        <v>9143.0400000000009</v>
      </c>
      <c r="DD29" s="1945">
        <v>9167.27</v>
      </c>
      <c r="DE29" s="1945">
        <v>9187.39</v>
      </c>
      <c r="DF29" s="1945">
        <v>9267.7800000000007</v>
      </c>
      <c r="DG29" s="1945">
        <v>9739.7999999999993</v>
      </c>
    </row>
    <row r="30" spans="1:111" s="180" customFormat="1" ht="24.95" customHeight="1" outlineLevel="1">
      <c r="A30" s="4805"/>
      <c r="B30" s="4792"/>
      <c r="C30" s="4793"/>
      <c r="D30" s="957" t="s">
        <v>169</v>
      </c>
      <c r="E30" s="4791" t="s">
        <v>1009</v>
      </c>
      <c r="F30" s="121" t="s">
        <v>978</v>
      </c>
      <c r="G30" s="121" t="s">
        <v>1077</v>
      </c>
      <c r="H30" s="81"/>
      <c r="I30" s="689">
        <f t="shared" si="5"/>
        <v>4979.3599999999997</v>
      </c>
      <c r="J30" s="689">
        <f t="shared" si="6"/>
        <v>4979.3599999999997</v>
      </c>
      <c r="K30" s="179">
        <f>J30-I30</f>
        <v>0</v>
      </c>
      <c r="L30" s="250">
        <v>60</v>
      </c>
      <c r="M30" s="251">
        <f t="shared" si="4"/>
        <v>0</v>
      </c>
      <c r="N30" s="136" t="s">
        <v>1719</v>
      </c>
      <c r="O30" s="276"/>
      <c r="P30" s="252">
        <v>1910.85</v>
      </c>
      <c r="Q30" s="252">
        <v>1910.85</v>
      </c>
      <c r="R30" s="252">
        <v>1910.85</v>
      </c>
      <c r="S30" s="252">
        <v>1913.54</v>
      </c>
      <c r="T30" s="253">
        <v>2159.0500000000002</v>
      </c>
      <c r="U30" s="252">
        <v>2477.0500000000002</v>
      </c>
      <c r="V30" s="252">
        <v>2976.27</v>
      </c>
      <c r="W30" s="252">
        <v>3692.16</v>
      </c>
      <c r="X30" s="253">
        <v>4043.61</v>
      </c>
      <c r="Y30" s="253">
        <v>4065.6</v>
      </c>
      <c r="Z30" s="252">
        <v>4065.6</v>
      </c>
      <c r="AA30" s="1946">
        <v>4065.6</v>
      </c>
      <c r="AB30" s="1946">
        <v>4065.6</v>
      </c>
      <c r="AC30" s="1945">
        <v>4065.6</v>
      </c>
      <c r="AD30" s="1945">
        <v>4065.6</v>
      </c>
      <c r="AE30" s="1945">
        <v>4068.75</v>
      </c>
      <c r="AF30" s="1945">
        <v>4121.03</v>
      </c>
      <c r="AG30" s="1945">
        <v>4367.0600000000004</v>
      </c>
      <c r="AH30" s="1945">
        <v>4744.5600000000004</v>
      </c>
      <c r="AI30" s="1945">
        <v>5161.93</v>
      </c>
      <c r="AJ30" s="1945">
        <v>5467.93</v>
      </c>
      <c r="AK30" s="1945">
        <v>5577.49</v>
      </c>
      <c r="AL30" s="1945">
        <v>5577.52</v>
      </c>
      <c r="AM30" s="1945">
        <v>5577.52</v>
      </c>
      <c r="AN30" s="1945">
        <v>5577.52</v>
      </c>
      <c r="AO30" s="1945">
        <v>5577.52</v>
      </c>
      <c r="AP30" s="1945">
        <v>5577.52</v>
      </c>
      <c r="AQ30" s="1945">
        <v>5577.52</v>
      </c>
      <c r="AR30" s="1945">
        <v>5620.29</v>
      </c>
      <c r="AS30" s="1945">
        <v>5894.39</v>
      </c>
      <c r="AT30" s="1945">
        <v>6200.83</v>
      </c>
      <c r="AU30" s="1945">
        <v>6678.24</v>
      </c>
      <c r="AV30" s="1945">
        <v>6961.43</v>
      </c>
      <c r="AW30" s="1945">
        <v>7026.35</v>
      </c>
      <c r="AX30" s="1945">
        <v>7026.95</v>
      </c>
      <c r="AY30" s="1945">
        <v>7026.95</v>
      </c>
      <c r="AZ30" s="1945">
        <v>7026.95</v>
      </c>
      <c r="BA30" s="1945">
        <v>7026.95</v>
      </c>
      <c r="BB30" s="1945">
        <v>7026.95</v>
      </c>
      <c r="BC30" s="1945">
        <v>7027.77</v>
      </c>
      <c r="BD30" s="1945">
        <v>7045.42</v>
      </c>
      <c r="BE30" s="1945">
        <v>7251.42</v>
      </c>
      <c r="BF30" s="1945">
        <v>7602.85</v>
      </c>
      <c r="BG30" s="1945">
        <v>8060.05</v>
      </c>
      <c r="BH30" s="1945">
        <v>8377.2199999999993</v>
      </c>
      <c r="BI30" s="1945">
        <v>8487.2000000000007</v>
      </c>
      <c r="BJ30" s="1945">
        <v>8487.2000000000007</v>
      </c>
      <c r="BK30" s="1945">
        <v>8487.2000000000007</v>
      </c>
      <c r="BL30" s="1945">
        <v>8487.2000000000007</v>
      </c>
      <c r="BM30" s="1945">
        <v>8487.2000000000007</v>
      </c>
      <c r="BN30" s="1945">
        <v>8487.2000000000007</v>
      </c>
      <c r="BO30" s="1945">
        <v>8487.27</v>
      </c>
      <c r="BP30" s="1945">
        <v>8538.18</v>
      </c>
      <c r="BQ30" s="1945">
        <v>8762.67</v>
      </c>
      <c r="BR30" s="1945">
        <v>9102.76</v>
      </c>
      <c r="BS30" s="1945">
        <v>9564.16</v>
      </c>
      <c r="BT30" s="1945">
        <v>9851.57</v>
      </c>
      <c r="BU30" s="1945">
        <v>9948.14</v>
      </c>
      <c r="BV30" s="1945">
        <v>9948.14</v>
      </c>
      <c r="BW30" s="1945">
        <v>9948.14</v>
      </c>
      <c r="BX30" s="1945">
        <v>9948.14</v>
      </c>
      <c r="BY30" s="1945">
        <v>9948.14</v>
      </c>
      <c r="BZ30" s="1945">
        <v>9948.14</v>
      </c>
      <c r="CA30" s="1945">
        <v>9948.49</v>
      </c>
      <c r="CB30" s="1945">
        <v>10083.450000000001</v>
      </c>
      <c r="CC30" s="1945">
        <v>307.86</v>
      </c>
      <c r="CD30" s="1945">
        <v>639.78</v>
      </c>
      <c r="CE30" s="1945">
        <v>1067.46</v>
      </c>
      <c r="CF30" s="1945">
        <v>1356.69</v>
      </c>
      <c r="CG30" s="1945">
        <v>1476.55</v>
      </c>
      <c r="CH30" s="1945">
        <v>1476.55</v>
      </c>
      <c r="CI30" s="1945">
        <v>1476.55</v>
      </c>
      <c r="CJ30" s="1945">
        <v>1476.55</v>
      </c>
      <c r="CK30" s="1945">
        <v>1476.55</v>
      </c>
      <c r="CL30" s="1945">
        <v>1476.55</v>
      </c>
      <c r="CM30" s="1945">
        <v>1478.95</v>
      </c>
      <c r="CN30" s="1945">
        <v>1533.81</v>
      </c>
      <c r="CO30" s="1945">
        <v>1803.3</v>
      </c>
      <c r="CP30" s="1945">
        <v>2280.39</v>
      </c>
      <c r="CQ30" s="1945">
        <v>2923.92</v>
      </c>
      <c r="CR30" s="1945">
        <v>3388.51</v>
      </c>
      <c r="CS30" s="1945">
        <v>3574.4</v>
      </c>
      <c r="CT30" s="1945">
        <v>3574.4</v>
      </c>
      <c r="CU30" s="1945">
        <v>3574.4</v>
      </c>
      <c r="CV30" s="1945">
        <v>3574.4</v>
      </c>
      <c r="CW30" s="1945">
        <v>3574.4</v>
      </c>
      <c r="CX30" s="1945">
        <v>3574.4</v>
      </c>
      <c r="CY30" s="1945">
        <v>3575.06</v>
      </c>
      <c r="CZ30" s="1945">
        <v>3612.49</v>
      </c>
      <c r="DA30" s="1945">
        <v>3867.82</v>
      </c>
      <c r="DB30" s="1945">
        <v>4194.41</v>
      </c>
      <c r="DC30" s="1945">
        <v>4494.3900000000003</v>
      </c>
      <c r="DD30" s="1945">
        <v>4823.3500000000004</v>
      </c>
      <c r="DE30" s="1945">
        <v>4979.3599999999997</v>
      </c>
      <c r="DF30" s="1945">
        <v>4979.3599999999997</v>
      </c>
      <c r="DG30" s="1945">
        <v>4979.3599999999997</v>
      </c>
    </row>
    <row r="31" spans="1:111" ht="24.95" customHeight="1" outlineLevel="1">
      <c r="A31" s="4805"/>
      <c r="B31" s="4792"/>
      <c r="C31" s="4793"/>
      <c r="D31" s="957" t="s">
        <v>198</v>
      </c>
      <c r="E31" s="4791"/>
      <c r="F31" s="121" t="s">
        <v>980</v>
      </c>
      <c r="G31" s="121" t="s">
        <v>1077</v>
      </c>
      <c r="H31" s="81"/>
      <c r="I31" s="689"/>
      <c r="J31" s="689"/>
      <c r="K31" s="157"/>
      <c r="L31" s="254"/>
      <c r="M31" s="255"/>
      <c r="N31" s="121" t="s">
        <v>1721</v>
      </c>
      <c r="O31" s="276"/>
      <c r="P31" s="257"/>
      <c r="Q31" s="257"/>
      <c r="R31" s="257"/>
      <c r="S31" s="257"/>
      <c r="T31" s="258"/>
      <c r="U31" s="257"/>
      <c r="V31" s="257"/>
      <c r="W31" s="257"/>
      <c r="X31" s="258"/>
      <c r="Y31" s="258"/>
      <c r="Z31" s="257"/>
      <c r="AA31" s="257"/>
      <c r="AB31" s="257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5"/>
      <c r="CA31" s="75"/>
      <c r="CB31" s="75"/>
      <c r="CC31" s="75"/>
      <c r="CD31" s="75"/>
      <c r="CE31" s="75"/>
      <c r="CF31" s="75"/>
      <c r="CG31" s="75"/>
      <c r="CH31" s="75"/>
      <c r="CI31" s="75"/>
      <c r="CJ31" s="75"/>
      <c r="CK31" s="75"/>
      <c r="CL31" s="75"/>
      <c r="CM31" s="75"/>
      <c r="CN31" s="75"/>
      <c r="CO31" s="75"/>
      <c r="CP31" s="75"/>
      <c r="CQ31" s="75"/>
      <c r="CR31" s="75"/>
      <c r="CS31" s="75"/>
      <c r="CT31" s="75"/>
      <c r="CU31" s="75"/>
      <c r="CV31" s="75"/>
      <c r="CW31" s="75"/>
      <c r="CX31" s="75"/>
      <c r="CY31" s="75"/>
      <c r="CZ31" s="75"/>
      <c r="DA31" s="75"/>
      <c r="DB31" s="75"/>
      <c r="DC31" s="75"/>
      <c r="DD31" s="75"/>
      <c r="DE31" s="75"/>
      <c r="DF31" s="75"/>
      <c r="DG31" s="75"/>
    </row>
    <row r="32" spans="1:111" s="180" customFormat="1" ht="24.95" customHeight="1" outlineLevel="1">
      <c r="A32" s="4805"/>
      <c r="B32" s="4792"/>
      <c r="C32" s="957" t="s">
        <v>750</v>
      </c>
      <c r="D32" s="957" t="s">
        <v>969</v>
      </c>
      <c r="E32" s="957" t="s">
        <v>1008</v>
      </c>
      <c r="F32" s="121" t="s">
        <v>677</v>
      </c>
      <c r="G32" s="121"/>
      <c r="H32" s="81"/>
      <c r="I32" s="689">
        <f t="shared" ref="I32:I33" si="7">DF32</f>
        <v>7819.94</v>
      </c>
      <c r="J32" s="689">
        <f t="shared" ref="J32:J33" si="8">DG32</f>
        <v>8016.61</v>
      </c>
      <c r="K32" s="179">
        <f>J32-I32</f>
        <v>196.67000000000007</v>
      </c>
      <c r="L32" s="250">
        <v>60</v>
      </c>
      <c r="M32" s="251">
        <f t="shared" ref="M32:M33" si="9">K32*L32/$L$2</f>
        <v>2360.0400000000009</v>
      </c>
      <c r="N32" s="136" t="s">
        <v>1725</v>
      </c>
      <c r="O32" s="276"/>
      <c r="P32" s="252">
        <v>2136.4899999999998</v>
      </c>
      <c r="Q32" s="252">
        <v>2476.9499999999998</v>
      </c>
      <c r="R32" s="252">
        <v>2702.47</v>
      </c>
      <c r="S32" s="252">
        <v>2862.32</v>
      </c>
      <c r="T32" s="253">
        <v>2996.15</v>
      </c>
      <c r="U32" s="252">
        <v>3303.41</v>
      </c>
      <c r="V32" s="252">
        <v>3639.85</v>
      </c>
      <c r="W32" s="252">
        <v>4026.25</v>
      </c>
      <c r="X32" s="253">
        <v>4382.72</v>
      </c>
      <c r="Y32" s="253">
        <v>4656.46</v>
      </c>
      <c r="Z32" s="252">
        <v>4832.41</v>
      </c>
      <c r="AA32" s="1946">
        <v>4931.55</v>
      </c>
      <c r="AB32" s="1946">
        <v>5098.75</v>
      </c>
      <c r="AC32" s="1945">
        <v>5235.17</v>
      </c>
      <c r="AD32" s="1945">
        <v>5377.69</v>
      </c>
      <c r="AE32" s="1945">
        <v>5548.16</v>
      </c>
      <c r="AF32" s="1945">
        <v>5671.88</v>
      </c>
      <c r="AG32" s="1945">
        <v>5814.71</v>
      </c>
      <c r="AH32" s="1945">
        <v>5991.42</v>
      </c>
      <c r="AI32" s="1945">
        <v>6258.98</v>
      </c>
      <c r="AJ32" s="1945">
        <v>6489.08</v>
      </c>
      <c r="AK32" s="1945">
        <v>6656.58</v>
      </c>
      <c r="AL32" s="1945">
        <v>6827.96</v>
      </c>
      <c r="AM32" s="1945">
        <v>6995.42</v>
      </c>
      <c r="AN32" s="1945">
        <v>7164.73</v>
      </c>
      <c r="AO32" s="1945">
        <v>7314.4</v>
      </c>
      <c r="AP32" s="1945">
        <v>7471.46</v>
      </c>
      <c r="AQ32" s="1945">
        <v>7587.39</v>
      </c>
      <c r="AR32" s="1945">
        <v>7703.31</v>
      </c>
      <c r="AS32" s="1945">
        <v>7824.32</v>
      </c>
      <c r="AT32" s="1945">
        <v>7939.47</v>
      </c>
      <c r="AU32" s="1945">
        <v>8055.73</v>
      </c>
      <c r="AV32" s="1945">
        <v>8164.55</v>
      </c>
      <c r="AW32" s="1945">
        <v>8279.01</v>
      </c>
      <c r="AX32" s="1945">
        <v>8381.65</v>
      </c>
      <c r="AY32" s="1945">
        <v>8488.2000000000007</v>
      </c>
      <c r="AZ32" s="1945">
        <v>8579.08</v>
      </c>
      <c r="BA32" s="1945">
        <v>8678.2000000000007</v>
      </c>
      <c r="BB32" s="1945">
        <v>8779.86</v>
      </c>
      <c r="BC32" s="1945">
        <v>8893.15</v>
      </c>
      <c r="BD32" s="1945">
        <v>8998.56</v>
      </c>
      <c r="BE32" s="1945">
        <v>9113.51</v>
      </c>
      <c r="BF32" s="1945">
        <v>9220.0499999999993</v>
      </c>
      <c r="BG32" s="1945">
        <v>9325.24</v>
      </c>
      <c r="BH32" s="1945">
        <v>9425.5</v>
      </c>
      <c r="BI32" s="1945">
        <v>9528.2999999999993</v>
      </c>
      <c r="BJ32" s="1945">
        <v>9641.9</v>
      </c>
      <c r="BK32" s="1945">
        <v>9745.0400000000009</v>
      </c>
      <c r="BL32" s="1945">
        <v>9859.2800000000007</v>
      </c>
      <c r="BM32" s="1945">
        <v>9956.34</v>
      </c>
      <c r="BN32" s="1945">
        <v>10022.86</v>
      </c>
      <c r="BO32" s="1945">
        <v>10067.209999999999</v>
      </c>
      <c r="BP32" s="1945">
        <v>10148.209999999999</v>
      </c>
      <c r="BQ32" s="1945">
        <v>10246.06</v>
      </c>
      <c r="BR32" s="1945">
        <v>10448.450000000001</v>
      </c>
      <c r="BS32" s="1945">
        <v>10743.05</v>
      </c>
      <c r="BT32" s="1945">
        <v>10999.76</v>
      </c>
      <c r="BU32" s="1945">
        <v>11278.92</v>
      </c>
      <c r="BV32" s="1945">
        <v>11575.48</v>
      </c>
      <c r="BW32" s="1945">
        <v>1826.13</v>
      </c>
      <c r="BX32" s="1945">
        <v>2114.41</v>
      </c>
      <c r="BY32" s="1945">
        <v>2358.81</v>
      </c>
      <c r="BZ32" s="1945">
        <v>2704.19</v>
      </c>
      <c r="CA32" s="1945">
        <v>2931.14</v>
      </c>
      <c r="CB32" s="1945">
        <v>3059.72</v>
      </c>
      <c r="CC32" s="1945">
        <v>3280.71</v>
      </c>
      <c r="CD32" s="1945">
        <v>3529.65</v>
      </c>
      <c r="CE32" s="1945">
        <v>3779.97</v>
      </c>
      <c r="CF32" s="1945">
        <v>3993.2</v>
      </c>
      <c r="CG32" s="1945">
        <v>4225.42</v>
      </c>
      <c r="CH32" s="1945">
        <v>4338.3999999999996</v>
      </c>
      <c r="CI32" s="1945">
        <v>4475.12</v>
      </c>
      <c r="CJ32" s="1945">
        <v>4606.46</v>
      </c>
      <c r="CK32" s="1945">
        <v>4712.67</v>
      </c>
      <c r="CL32" s="1945">
        <v>4799.47</v>
      </c>
      <c r="CM32" s="1945">
        <v>4808.83</v>
      </c>
      <c r="CN32" s="1945">
        <v>4863.76</v>
      </c>
      <c r="CO32" s="1945">
        <v>4985.5200000000004</v>
      </c>
      <c r="CP32" s="1945">
        <v>5240.88</v>
      </c>
      <c r="CQ32" s="1945">
        <v>5477.84</v>
      </c>
      <c r="CR32" s="1945">
        <v>5735.59</v>
      </c>
      <c r="CS32" s="1945">
        <v>6010.32</v>
      </c>
      <c r="CT32" s="1945">
        <v>6252.51</v>
      </c>
      <c r="CU32" s="1945">
        <v>6511.32</v>
      </c>
      <c r="CV32" s="1945">
        <v>6749.33</v>
      </c>
      <c r="CW32" s="1945">
        <v>6925.5</v>
      </c>
      <c r="CX32" s="1945">
        <v>6952.42</v>
      </c>
      <c r="CY32" s="1945">
        <v>6974.61</v>
      </c>
      <c r="CZ32" s="1945">
        <v>6982.07</v>
      </c>
      <c r="DA32" s="1945">
        <v>7087.96</v>
      </c>
      <c r="DB32" s="1945">
        <v>7332.81</v>
      </c>
      <c r="DC32" s="1945">
        <v>7553.98</v>
      </c>
      <c r="DD32" s="1945">
        <v>7768.48</v>
      </c>
      <c r="DE32" s="1945">
        <v>7808.35</v>
      </c>
      <c r="DF32" s="1945">
        <v>7819.94</v>
      </c>
      <c r="DG32" s="1945">
        <v>8016.61</v>
      </c>
    </row>
    <row r="33" spans="1:111" s="180" customFormat="1" ht="24.95" customHeight="1" outlineLevel="1">
      <c r="A33" s="4805"/>
      <c r="B33" s="4792" t="s">
        <v>722</v>
      </c>
      <c r="C33" s="4793" t="s">
        <v>1078</v>
      </c>
      <c r="D33" s="4791" t="s">
        <v>987</v>
      </c>
      <c r="E33" s="4791" t="s">
        <v>725</v>
      </c>
      <c r="F33" s="121" t="s">
        <v>2588</v>
      </c>
      <c r="G33" s="121">
        <v>201</v>
      </c>
      <c r="H33" s="81">
        <v>543.53</v>
      </c>
      <c r="I33" s="689">
        <f t="shared" si="7"/>
        <v>10011.44</v>
      </c>
      <c r="J33" s="689">
        <f t="shared" si="8"/>
        <v>10135.11</v>
      </c>
      <c r="K33" s="179">
        <f>J33-I33</f>
        <v>123.67000000000007</v>
      </c>
      <c r="L33" s="250">
        <v>200</v>
      </c>
      <c r="M33" s="251">
        <f t="shared" si="9"/>
        <v>4946.8000000000029</v>
      </c>
      <c r="N33" s="136" t="s">
        <v>1172</v>
      </c>
      <c r="O33" s="276"/>
      <c r="P33" s="252">
        <v>3141.67</v>
      </c>
      <c r="Q33" s="252">
        <v>3521.56</v>
      </c>
      <c r="R33" s="252">
        <v>3893.17</v>
      </c>
      <c r="S33" s="252">
        <v>4207.95</v>
      </c>
      <c r="T33" s="253">
        <v>4569.41</v>
      </c>
      <c r="U33" s="252">
        <v>4905.88</v>
      </c>
      <c r="V33" s="252">
        <v>5238.7700000000004</v>
      </c>
      <c r="W33" s="252">
        <v>5566.76</v>
      </c>
      <c r="X33" s="253">
        <v>5921.88</v>
      </c>
      <c r="Y33" s="253">
        <v>6249.8</v>
      </c>
      <c r="Z33" s="252">
        <v>6498.04</v>
      </c>
      <c r="AA33" s="1946">
        <v>6713.35</v>
      </c>
      <c r="AB33" s="1946">
        <v>6969.37</v>
      </c>
      <c r="AC33" s="1945">
        <v>7161.95</v>
      </c>
      <c r="AD33" s="1945">
        <v>7366.18</v>
      </c>
      <c r="AE33" s="1945">
        <v>7617.64</v>
      </c>
      <c r="AF33" s="1945">
        <v>7815.07</v>
      </c>
      <c r="AG33" s="1945">
        <v>8034.86</v>
      </c>
      <c r="AH33" s="1945">
        <v>8269.2800000000007</v>
      </c>
      <c r="AI33" s="1945">
        <v>8453.3700000000008</v>
      </c>
      <c r="AJ33" s="1945">
        <v>8676.64</v>
      </c>
      <c r="AK33" s="1945">
        <v>8893.39</v>
      </c>
      <c r="AL33" s="1945">
        <v>9116.35</v>
      </c>
      <c r="AM33" s="1945">
        <v>9349.5499999999993</v>
      </c>
      <c r="AN33" s="1945">
        <v>9594.35</v>
      </c>
      <c r="AO33" s="1945">
        <v>9811.0400000000009</v>
      </c>
      <c r="AP33" s="1945">
        <v>40.82</v>
      </c>
      <c r="AQ33" s="1945">
        <v>235.22</v>
      </c>
      <c r="AR33" s="1945">
        <v>431.44</v>
      </c>
      <c r="AS33" s="1945">
        <v>638.85</v>
      </c>
      <c r="AT33" s="1945">
        <v>838.12</v>
      </c>
      <c r="AU33" s="1945">
        <v>1060.04</v>
      </c>
      <c r="AV33" s="1945">
        <v>1273.32</v>
      </c>
      <c r="AW33" s="1945">
        <v>1455.97</v>
      </c>
      <c r="AX33" s="1945">
        <v>1598.94</v>
      </c>
      <c r="AY33" s="1945">
        <v>1759.61</v>
      </c>
      <c r="AZ33" s="1945">
        <v>1937.55</v>
      </c>
      <c r="BA33" s="1945">
        <v>2112.16</v>
      </c>
      <c r="BB33" s="1945">
        <v>2299.4299999999998</v>
      </c>
      <c r="BC33" s="1945">
        <v>2508.48</v>
      </c>
      <c r="BD33" s="1945">
        <v>2672.81</v>
      </c>
      <c r="BE33" s="1945">
        <v>2843.72</v>
      </c>
      <c r="BF33" s="1945">
        <v>3020.78</v>
      </c>
      <c r="BG33" s="1945">
        <v>3199.31</v>
      </c>
      <c r="BH33" s="1945">
        <v>3382.24</v>
      </c>
      <c r="BI33" s="1945">
        <v>3555.98</v>
      </c>
      <c r="BJ33" s="1945">
        <v>3710.63</v>
      </c>
      <c r="BK33" s="1945">
        <v>3841.91</v>
      </c>
      <c r="BL33" s="1945">
        <v>3963.96</v>
      </c>
      <c r="BM33" s="1945">
        <v>4065.73</v>
      </c>
      <c r="BN33" s="1945">
        <v>4192.58</v>
      </c>
      <c r="BO33" s="1945">
        <v>4319.33</v>
      </c>
      <c r="BP33" s="1945">
        <v>4464.57</v>
      </c>
      <c r="BQ33" s="1945">
        <v>4600.07</v>
      </c>
      <c r="BR33" s="1945">
        <v>4734.9799999999996</v>
      </c>
      <c r="BS33" s="1945">
        <v>4887.3100000000004</v>
      </c>
      <c r="BT33" s="1945">
        <v>4999.53</v>
      </c>
      <c r="BU33" s="1945">
        <v>5116.5</v>
      </c>
      <c r="BV33" s="1945">
        <v>5241.68</v>
      </c>
      <c r="BW33" s="1945">
        <v>5354.76</v>
      </c>
      <c r="BX33" s="1945">
        <v>5487.53</v>
      </c>
      <c r="BY33" s="1945">
        <v>5584.33</v>
      </c>
      <c r="BZ33" s="1945">
        <v>5680.63</v>
      </c>
      <c r="CA33" s="1945">
        <v>5768.96</v>
      </c>
      <c r="CB33" s="1945">
        <v>5871.25</v>
      </c>
      <c r="CC33" s="1945">
        <v>5985.86</v>
      </c>
      <c r="CD33" s="1945">
        <v>6102.74</v>
      </c>
      <c r="CE33" s="1945">
        <v>6220.43</v>
      </c>
      <c r="CF33" s="1945">
        <v>6321.66</v>
      </c>
      <c r="CG33" s="1945">
        <v>6458.68</v>
      </c>
      <c r="CH33" s="1945">
        <v>6582.74</v>
      </c>
      <c r="CI33" s="1945">
        <v>6720</v>
      </c>
      <c r="CJ33" s="1945">
        <v>6866.65</v>
      </c>
      <c r="CK33" s="1945">
        <v>6973.83</v>
      </c>
      <c r="CL33" s="1945">
        <v>7073.78</v>
      </c>
      <c r="CM33" s="1945">
        <v>7236.07</v>
      </c>
      <c r="CN33" s="1945">
        <v>7378.48</v>
      </c>
      <c r="CO33" s="1945">
        <v>7525.66</v>
      </c>
      <c r="CP33" s="1945">
        <v>7701.39</v>
      </c>
      <c r="CQ33" s="1945">
        <v>7857.34</v>
      </c>
      <c r="CR33" s="1945">
        <v>8008.86</v>
      </c>
      <c r="CS33" s="1945">
        <v>8189.71</v>
      </c>
      <c r="CT33" s="1945">
        <v>8341.7099999999991</v>
      </c>
      <c r="CU33" s="1945">
        <v>8538.4</v>
      </c>
      <c r="CV33" s="1945">
        <v>8737.5</v>
      </c>
      <c r="CW33" s="1945">
        <v>8929.7900000000009</v>
      </c>
      <c r="CX33" s="1945">
        <v>9056.51</v>
      </c>
      <c r="CY33" s="1945">
        <v>9204.58</v>
      </c>
      <c r="CZ33" s="1945">
        <v>9332.68</v>
      </c>
      <c r="DA33" s="1945">
        <v>9477.2800000000007</v>
      </c>
      <c r="DB33" s="1945">
        <v>9609.9</v>
      </c>
      <c r="DC33" s="1945">
        <v>9731.3799999999992</v>
      </c>
      <c r="DD33" s="1945">
        <v>9839.11</v>
      </c>
      <c r="DE33" s="1945">
        <v>9909.14</v>
      </c>
      <c r="DF33" s="1945">
        <v>10011.44</v>
      </c>
      <c r="DG33" s="1945">
        <v>10135.11</v>
      </c>
    </row>
    <row r="34" spans="1:111" ht="24.95" customHeight="1" outlineLevel="1">
      <c r="A34" s="4805"/>
      <c r="B34" s="4792"/>
      <c r="C34" s="4793"/>
      <c r="D34" s="4791"/>
      <c r="E34" s="4791"/>
      <c r="F34" s="121" t="s">
        <v>2589</v>
      </c>
      <c r="G34" s="121">
        <v>202</v>
      </c>
      <c r="H34" s="81">
        <v>151.25</v>
      </c>
      <c r="I34" s="689"/>
      <c r="J34" s="689"/>
      <c r="K34" s="157"/>
      <c r="L34" s="254"/>
      <c r="M34" s="255"/>
      <c r="N34" s="121" t="s">
        <v>2414</v>
      </c>
      <c r="O34" s="276"/>
      <c r="P34" s="257"/>
      <c r="Q34" s="257"/>
      <c r="R34" s="257"/>
      <c r="S34" s="257"/>
      <c r="T34" s="258"/>
      <c r="U34" s="257"/>
      <c r="V34" s="257"/>
      <c r="W34" s="257"/>
      <c r="X34" s="258"/>
      <c r="Y34" s="258"/>
      <c r="Z34" s="257"/>
      <c r="AA34" s="257"/>
      <c r="AB34" s="257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  <c r="DF34" s="75"/>
      <c r="DG34" s="75"/>
    </row>
    <row r="35" spans="1:111" ht="24.95" customHeight="1" outlineLevel="1">
      <c r="A35" s="4805"/>
      <c r="B35" s="4792"/>
      <c r="C35" s="4793"/>
      <c r="D35" s="4791"/>
      <c r="E35" s="4791"/>
      <c r="F35" s="121" t="s">
        <v>2587</v>
      </c>
      <c r="G35" s="121">
        <v>204</v>
      </c>
      <c r="H35" s="81">
        <v>263.58999999999997</v>
      </c>
      <c r="I35" s="689"/>
      <c r="J35" s="689"/>
      <c r="K35" s="157"/>
      <c r="L35" s="254"/>
      <c r="M35" s="255"/>
      <c r="N35" s="121" t="s">
        <v>1726</v>
      </c>
      <c r="O35" s="276"/>
      <c r="P35" s="257"/>
      <c r="Q35" s="257"/>
      <c r="R35" s="257"/>
      <c r="S35" s="257"/>
      <c r="T35" s="258"/>
      <c r="U35" s="257"/>
      <c r="V35" s="257"/>
      <c r="W35" s="257"/>
      <c r="X35" s="258"/>
      <c r="Y35" s="258"/>
      <c r="Z35" s="257"/>
      <c r="AA35" s="257"/>
      <c r="AB35" s="257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  <c r="CY35" s="75"/>
      <c r="CZ35" s="75"/>
      <c r="DA35" s="75"/>
      <c r="DB35" s="75"/>
      <c r="DC35" s="75"/>
      <c r="DD35" s="75"/>
      <c r="DE35" s="75"/>
      <c r="DF35" s="75"/>
      <c r="DG35" s="75"/>
    </row>
    <row r="36" spans="1:111" ht="24.95" customHeight="1" outlineLevel="1">
      <c r="A36" s="4805"/>
      <c r="B36" s="4792"/>
      <c r="C36" s="4793"/>
      <c r="D36" s="4791"/>
      <c r="E36" s="4791"/>
      <c r="F36" s="121" t="s">
        <v>16</v>
      </c>
      <c r="G36" s="177">
        <v>207208</v>
      </c>
      <c r="H36" s="81">
        <v>294.05</v>
      </c>
      <c r="I36" s="689"/>
      <c r="J36" s="689"/>
      <c r="K36" s="157"/>
      <c r="L36" s="254"/>
      <c r="M36" s="255"/>
      <c r="N36" s="121" t="s">
        <v>2498</v>
      </c>
      <c r="O36" s="276"/>
      <c r="P36" s="257"/>
      <c r="Q36" s="257"/>
      <c r="R36" s="257"/>
      <c r="S36" s="257"/>
      <c r="T36" s="258"/>
      <c r="U36" s="257"/>
      <c r="V36" s="257"/>
      <c r="W36" s="257"/>
      <c r="X36" s="258"/>
      <c r="Y36" s="258"/>
      <c r="Z36" s="257"/>
      <c r="AA36" s="257"/>
      <c r="AB36" s="257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  <c r="CY36" s="75"/>
      <c r="CZ36" s="75"/>
      <c r="DA36" s="75"/>
      <c r="DB36" s="75"/>
      <c r="DC36" s="75"/>
      <c r="DD36" s="75"/>
      <c r="DE36" s="75"/>
      <c r="DF36" s="75"/>
      <c r="DG36" s="75"/>
    </row>
    <row r="37" spans="1:111" ht="24.95" customHeight="1" outlineLevel="1">
      <c r="A37" s="4805"/>
      <c r="B37" s="4792"/>
      <c r="C37" s="4793"/>
      <c r="D37" s="4791" t="s">
        <v>990</v>
      </c>
      <c r="E37" s="4791" t="s">
        <v>662</v>
      </c>
      <c r="F37" s="121" t="s">
        <v>204</v>
      </c>
      <c r="G37" s="177">
        <v>201202</v>
      </c>
      <c r="H37" s="81">
        <v>543.53</v>
      </c>
      <c r="I37" s="689"/>
      <c r="J37" s="689"/>
      <c r="K37" s="157"/>
      <c r="L37" s="254"/>
      <c r="M37" s="255"/>
      <c r="N37" s="121" t="s">
        <v>2500</v>
      </c>
      <c r="O37" s="276"/>
      <c r="P37" s="257"/>
      <c r="Q37" s="257"/>
      <c r="R37" s="257"/>
      <c r="S37" s="257"/>
      <c r="T37" s="258"/>
      <c r="U37" s="257"/>
      <c r="V37" s="257"/>
      <c r="W37" s="257"/>
      <c r="X37" s="258"/>
      <c r="Y37" s="258"/>
      <c r="Z37" s="257"/>
      <c r="AA37" s="257"/>
      <c r="AB37" s="257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75"/>
      <c r="CO37" s="75"/>
      <c r="CP37" s="75"/>
      <c r="CQ37" s="75"/>
      <c r="CR37" s="75"/>
      <c r="CS37" s="75"/>
      <c r="CT37" s="75"/>
      <c r="CU37" s="75"/>
      <c r="CV37" s="75"/>
      <c r="CW37" s="75"/>
      <c r="CX37" s="75"/>
      <c r="CY37" s="75"/>
      <c r="CZ37" s="75"/>
      <c r="DA37" s="75"/>
      <c r="DB37" s="75"/>
      <c r="DC37" s="75"/>
      <c r="DD37" s="75"/>
      <c r="DE37" s="75"/>
      <c r="DF37" s="75"/>
      <c r="DG37" s="75"/>
    </row>
    <row r="38" spans="1:111" ht="24.95" customHeight="1" outlineLevel="1">
      <c r="A38" s="4805"/>
      <c r="B38" s="4792"/>
      <c r="C38" s="4793"/>
      <c r="D38" s="4791"/>
      <c r="E38" s="4791"/>
      <c r="F38" s="121" t="s">
        <v>743</v>
      </c>
      <c r="G38" s="177"/>
      <c r="H38" s="81">
        <v>114.26</v>
      </c>
      <c r="I38" s="689"/>
      <c r="J38" s="689"/>
      <c r="K38" s="157"/>
      <c r="L38" s="254"/>
      <c r="M38" s="255"/>
      <c r="N38" s="121" t="s">
        <v>743</v>
      </c>
      <c r="O38" s="276"/>
      <c r="P38" s="257"/>
      <c r="Q38" s="257"/>
      <c r="R38" s="257"/>
      <c r="S38" s="257"/>
      <c r="T38" s="258"/>
      <c r="U38" s="257"/>
      <c r="V38" s="257"/>
      <c r="W38" s="257"/>
      <c r="X38" s="258"/>
      <c r="Y38" s="258"/>
      <c r="Z38" s="257"/>
      <c r="AA38" s="257"/>
      <c r="AB38" s="257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  <c r="DF38" s="75"/>
      <c r="DG38" s="75"/>
    </row>
    <row r="39" spans="1:111" ht="24.95" customHeight="1" outlineLevel="1">
      <c r="A39" s="4805"/>
      <c r="B39" s="4792"/>
      <c r="C39" s="4793"/>
      <c r="D39" s="4790" t="s">
        <v>979</v>
      </c>
      <c r="E39" s="126" t="s">
        <v>678</v>
      </c>
      <c r="F39" s="126" t="s">
        <v>2499</v>
      </c>
      <c r="G39" s="1937">
        <v>207208</v>
      </c>
      <c r="H39" s="124">
        <v>294.05</v>
      </c>
      <c r="I39" s="1938"/>
      <c r="J39" s="1938"/>
      <c r="K39" s="1912"/>
      <c r="L39" s="1939"/>
      <c r="M39" s="1940"/>
      <c r="N39" s="126"/>
      <c r="O39" s="276"/>
      <c r="P39" s="257"/>
      <c r="Q39" s="257"/>
      <c r="R39" s="257"/>
      <c r="S39" s="257"/>
      <c r="T39" s="258"/>
      <c r="U39" s="257"/>
      <c r="V39" s="257"/>
      <c r="W39" s="257"/>
      <c r="X39" s="258"/>
      <c r="Y39" s="258"/>
      <c r="Z39" s="257"/>
      <c r="AA39" s="257"/>
      <c r="AB39" s="257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</row>
    <row r="40" spans="1:111" ht="24.95" customHeight="1" outlineLevel="1">
      <c r="A40" s="4805"/>
      <c r="B40" s="4792"/>
      <c r="C40" s="4793"/>
      <c r="D40" s="4790"/>
      <c r="E40" s="126" t="s">
        <v>678</v>
      </c>
      <c r="F40" s="126" t="s">
        <v>2586</v>
      </c>
      <c r="G40" s="9">
        <v>302</v>
      </c>
      <c r="H40" s="1941">
        <v>253.03</v>
      </c>
      <c r="I40" s="1938">
        <f>DF40</f>
        <v>36485.9</v>
      </c>
      <c r="J40" s="1938">
        <f>DG40</f>
        <v>37406.300000000003</v>
      </c>
      <c r="K40" s="1912">
        <f>J40-I40</f>
        <v>920.40000000000146</v>
      </c>
      <c r="L40" s="1939">
        <v>5</v>
      </c>
      <c r="M40" s="1940">
        <f>K40*L40/$L$2</f>
        <v>920.40000000000146</v>
      </c>
      <c r="N40" s="126" t="s">
        <v>2499</v>
      </c>
      <c r="O40" s="276"/>
      <c r="P40" s="257"/>
      <c r="Q40" s="257"/>
      <c r="R40" s="257"/>
      <c r="S40" s="257"/>
      <c r="T40" s="258"/>
      <c r="U40" s="257"/>
      <c r="V40" s="257"/>
      <c r="W40" s="257"/>
      <c r="X40" s="258"/>
      <c r="Y40" s="258"/>
      <c r="Z40" s="257"/>
      <c r="AA40" s="1958"/>
      <c r="AB40" s="1958"/>
      <c r="AC40" s="1961"/>
      <c r="AD40" s="1961"/>
      <c r="AE40" s="1961"/>
      <c r="AF40" s="1961"/>
      <c r="AG40" s="1961"/>
      <c r="AH40" s="1961"/>
      <c r="AI40" s="1961"/>
      <c r="AJ40" s="1961"/>
      <c r="AK40" s="1961"/>
      <c r="AL40" s="1961"/>
      <c r="AM40" s="1961"/>
      <c r="AN40" s="1961"/>
      <c r="AO40" s="1961"/>
      <c r="AP40" s="1961"/>
      <c r="AQ40" s="1961"/>
      <c r="AR40" s="1961"/>
      <c r="AS40" s="1961"/>
      <c r="AT40" s="1961"/>
      <c r="AU40" s="1961"/>
      <c r="AV40" s="1961"/>
      <c r="AW40" s="1961"/>
      <c r="AX40" s="1961"/>
      <c r="AY40" s="1961"/>
      <c r="AZ40" s="1961"/>
      <c r="BA40" s="1961"/>
      <c r="BB40" s="1961"/>
      <c r="BC40" s="1961"/>
      <c r="BD40" s="1961"/>
      <c r="BE40" s="1961"/>
      <c r="BF40" s="1961"/>
      <c r="BG40" s="1961"/>
      <c r="BH40" s="1961">
        <v>634.70000000000005</v>
      </c>
      <c r="BI40" s="1961">
        <v>1474.8</v>
      </c>
      <c r="BJ40" s="1961">
        <v>2359.5</v>
      </c>
      <c r="BK40" s="1961">
        <v>3124</v>
      </c>
      <c r="BL40" s="1961">
        <v>3408.6</v>
      </c>
      <c r="BM40" s="1961">
        <v>3408.6</v>
      </c>
      <c r="BN40" s="1961">
        <v>3408.7</v>
      </c>
      <c r="BO40" s="1961">
        <v>3563.9</v>
      </c>
      <c r="BP40" s="1961">
        <v>3895.3</v>
      </c>
      <c r="BQ40" s="1961">
        <v>4204.6000000000004</v>
      </c>
      <c r="BR40" s="1961">
        <v>4491.5</v>
      </c>
      <c r="BS40" s="1961">
        <v>4858.6000000000004</v>
      </c>
      <c r="BT40" s="1961">
        <v>5150.3</v>
      </c>
      <c r="BU40" s="1961">
        <v>5688.6</v>
      </c>
      <c r="BV40" s="1961">
        <v>6367.4</v>
      </c>
      <c r="BW40" s="1961">
        <v>6838.6</v>
      </c>
      <c r="BX40" s="1961">
        <v>7135.7</v>
      </c>
      <c r="BY40" s="1961">
        <v>7265.4</v>
      </c>
      <c r="BZ40" s="1961">
        <v>7403.9</v>
      </c>
      <c r="CA40" s="1961">
        <v>7529.6</v>
      </c>
      <c r="CB40" s="1961">
        <v>7776.8</v>
      </c>
      <c r="CC40" s="1961">
        <v>8744.7999999999993</v>
      </c>
      <c r="CD40" s="1961">
        <v>9764.9</v>
      </c>
      <c r="CE40" s="1961">
        <v>10798.9</v>
      </c>
      <c r="CF40" s="1961">
        <v>11681.9</v>
      </c>
      <c r="CG40" s="1961">
        <v>12882.9</v>
      </c>
      <c r="CH40" s="1961">
        <v>13807.2</v>
      </c>
      <c r="CI40" s="1961">
        <v>14818</v>
      </c>
      <c r="CJ40" s="1961">
        <v>15988.5</v>
      </c>
      <c r="CK40" s="1961">
        <v>16951</v>
      </c>
      <c r="CL40" s="1961">
        <v>17967.2</v>
      </c>
      <c r="CM40" s="1961">
        <v>19053.900000000001</v>
      </c>
      <c r="CN40" s="1961">
        <v>19997.7</v>
      </c>
      <c r="CO40" s="1961">
        <v>20889.099999999999</v>
      </c>
      <c r="CP40" s="1961">
        <v>21956.3</v>
      </c>
      <c r="CQ40" s="1961">
        <v>22856.6</v>
      </c>
      <c r="CR40" s="1961">
        <v>23751.7</v>
      </c>
      <c r="CS40" s="1961">
        <v>24782.9</v>
      </c>
      <c r="CT40" s="1961">
        <v>25695</v>
      </c>
      <c r="CU40" s="1961">
        <v>26743.1</v>
      </c>
      <c r="CV40" s="1961">
        <v>27698.799999999999</v>
      </c>
      <c r="CW40" s="1961">
        <v>28602.3</v>
      </c>
      <c r="CX40" s="1961">
        <v>29511.4</v>
      </c>
      <c r="CY40" s="1961">
        <v>30530.2</v>
      </c>
      <c r="CZ40" s="1961">
        <v>31402.400000000001</v>
      </c>
      <c r="DA40" s="1961">
        <v>32372.799999999999</v>
      </c>
      <c r="DB40" s="1961">
        <v>33216.9</v>
      </c>
      <c r="DC40" s="1961">
        <v>34001.9</v>
      </c>
      <c r="DD40" s="1961">
        <v>34923.4</v>
      </c>
      <c r="DE40" s="1961">
        <v>35707.300000000003</v>
      </c>
      <c r="DF40" s="1961">
        <v>36485.9</v>
      </c>
      <c r="DG40" s="1961">
        <v>37406.300000000003</v>
      </c>
    </row>
    <row r="41" spans="1:111" ht="24.95" customHeight="1" outlineLevel="1">
      <c r="A41" s="4805"/>
      <c r="B41" s="4792"/>
      <c r="C41" s="4793"/>
      <c r="D41" s="126"/>
      <c r="E41" s="126"/>
      <c r="F41" s="126"/>
      <c r="G41" s="9"/>
      <c r="H41" s="1941"/>
      <c r="I41" s="1938"/>
      <c r="J41" s="1938"/>
      <c r="K41" s="1912"/>
      <c r="L41" s="1939"/>
      <c r="M41" s="1940"/>
      <c r="N41" s="126" t="s">
        <v>1846</v>
      </c>
      <c r="O41" s="276"/>
      <c r="P41" s="257"/>
      <c r="Q41" s="257"/>
      <c r="R41" s="257"/>
      <c r="S41" s="257"/>
      <c r="T41" s="258"/>
      <c r="U41" s="257"/>
      <c r="V41" s="257"/>
      <c r="W41" s="257"/>
      <c r="X41" s="258"/>
      <c r="Y41" s="258"/>
      <c r="Z41" s="257"/>
      <c r="AA41" s="257"/>
      <c r="AB41" s="257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  <c r="CT41" s="75"/>
      <c r="CU41" s="75"/>
      <c r="CV41" s="75"/>
      <c r="CW41" s="75"/>
      <c r="CX41" s="75"/>
      <c r="CY41" s="75"/>
      <c r="CZ41" s="75"/>
      <c r="DA41" s="75"/>
      <c r="DB41" s="75"/>
      <c r="DC41" s="75"/>
      <c r="DD41" s="75"/>
      <c r="DE41" s="75"/>
      <c r="DF41" s="75"/>
      <c r="DG41" s="75"/>
    </row>
    <row r="42" spans="1:111" ht="24.95" customHeight="1" outlineLevel="1">
      <c r="A42" s="4805"/>
      <c r="B42" s="4792"/>
      <c r="C42" s="4793"/>
      <c r="D42" s="4791" t="s">
        <v>982</v>
      </c>
      <c r="E42" s="4791" t="s">
        <v>662</v>
      </c>
      <c r="F42" s="121" t="s">
        <v>2587</v>
      </c>
      <c r="G42" s="121">
        <v>203</v>
      </c>
      <c r="H42" s="81">
        <v>263.58999999999997</v>
      </c>
      <c r="I42" s="689"/>
      <c r="J42" s="689"/>
      <c r="K42" s="157"/>
      <c r="L42" s="254"/>
      <c r="M42" s="255"/>
      <c r="N42" s="121" t="s">
        <v>1726</v>
      </c>
      <c r="O42" s="276"/>
      <c r="P42" s="257"/>
      <c r="Q42" s="257"/>
      <c r="R42" s="257"/>
      <c r="S42" s="257"/>
      <c r="T42" s="258"/>
      <c r="U42" s="257"/>
      <c r="V42" s="257"/>
      <c r="W42" s="257"/>
      <c r="X42" s="258"/>
      <c r="Y42" s="258"/>
      <c r="Z42" s="257"/>
      <c r="AA42" s="257"/>
      <c r="AB42" s="257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  <c r="CY42" s="75"/>
      <c r="CZ42" s="75"/>
      <c r="DA42" s="75"/>
      <c r="DB42" s="75"/>
      <c r="DC42" s="75"/>
      <c r="DD42" s="75"/>
      <c r="DE42" s="75"/>
      <c r="DF42" s="75"/>
      <c r="DG42" s="75"/>
    </row>
    <row r="43" spans="1:111" ht="24.95" customHeight="1" outlineLevel="1">
      <c r="A43" s="4805"/>
      <c r="B43" s="4792"/>
      <c r="C43" s="4793"/>
      <c r="D43" s="4791"/>
      <c r="E43" s="4791"/>
      <c r="F43" s="121" t="s">
        <v>2589</v>
      </c>
      <c r="G43" s="121"/>
      <c r="H43" s="81">
        <v>36.99</v>
      </c>
      <c r="I43" s="689"/>
      <c r="J43" s="689"/>
      <c r="K43" s="157"/>
      <c r="L43" s="254"/>
      <c r="M43" s="255"/>
      <c r="N43" s="121" t="s">
        <v>746</v>
      </c>
      <c r="O43" s="276"/>
      <c r="P43" s="257"/>
      <c r="Q43" s="257"/>
      <c r="R43" s="257"/>
      <c r="S43" s="257"/>
      <c r="T43" s="258"/>
      <c r="U43" s="257"/>
      <c r="V43" s="257"/>
      <c r="W43" s="257"/>
      <c r="X43" s="258"/>
      <c r="Y43" s="258"/>
      <c r="Z43" s="257"/>
      <c r="AA43" s="257"/>
      <c r="AB43" s="257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5"/>
      <c r="CV43" s="75"/>
      <c r="CW43" s="75"/>
      <c r="CX43" s="75"/>
      <c r="CY43" s="75"/>
      <c r="CZ43" s="75"/>
      <c r="DA43" s="75"/>
      <c r="DB43" s="75"/>
      <c r="DC43" s="75"/>
      <c r="DD43" s="75"/>
      <c r="DE43" s="75"/>
      <c r="DF43" s="75"/>
      <c r="DG43" s="75"/>
    </row>
    <row r="44" spans="1:111" s="180" customFormat="1" ht="24.95" customHeight="1" outlineLevel="1">
      <c r="A44" s="4805"/>
      <c r="B44" s="4792" t="s">
        <v>722</v>
      </c>
      <c r="C44" s="4793" t="s">
        <v>1078</v>
      </c>
      <c r="D44" s="4791" t="s">
        <v>968</v>
      </c>
      <c r="E44" s="4791" t="s">
        <v>1008</v>
      </c>
      <c r="F44" s="956" t="s">
        <v>744</v>
      </c>
      <c r="G44" s="121" t="s">
        <v>762</v>
      </c>
      <c r="H44" s="81">
        <v>299.10000000000002</v>
      </c>
      <c r="I44" s="689">
        <f>DF44</f>
        <v>7115.04</v>
      </c>
      <c r="J44" s="689">
        <f>DG44</f>
        <v>7322.66</v>
      </c>
      <c r="K44" s="179">
        <f>J44-I44</f>
        <v>207.61999999999989</v>
      </c>
      <c r="L44" s="250">
        <v>100</v>
      </c>
      <c r="M44" s="251">
        <f>K44*L44/$L$2</f>
        <v>4152.3999999999978</v>
      </c>
      <c r="N44" s="136" t="s">
        <v>1267</v>
      </c>
      <c r="O44" s="276"/>
      <c r="P44" s="252">
        <v>992.28</v>
      </c>
      <c r="Q44" s="252">
        <v>1002.73</v>
      </c>
      <c r="R44" s="252">
        <v>1004.89</v>
      </c>
      <c r="S44" s="252">
        <v>1005.59</v>
      </c>
      <c r="T44" s="253">
        <v>1097.8499999999999</v>
      </c>
      <c r="U44" s="252">
        <v>1239.17</v>
      </c>
      <c r="V44" s="252">
        <v>1381.13</v>
      </c>
      <c r="W44" s="252">
        <v>1523.45</v>
      </c>
      <c r="X44" s="253">
        <v>1677.52</v>
      </c>
      <c r="Y44" s="253">
        <v>1758.45</v>
      </c>
      <c r="Z44" s="252">
        <v>1760.06</v>
      </c>
      <c r="AA44" s="1946">
        <v>1762.36</v>
      </c>
      <c r="AB44" s="1946">
        <v>1764.64</v>
      </c>
      <c r="AC44" s="1945">
        <v>1766.84</v>
      </c>
      <c r="AD44" s="1945">
        <v>1784.58</v>
      </c>
      <c r="AE44" s="1945">
        <v>1793.33</v>
      </c>
      <c r="AF44" s="1945">
        <v>1818.56</v>
      </c>
      <c r="AG44" s="1945">
        <v>1847.8</v>
      </c>
      <c r="AH44" s="1945">
        <v>1882.26</v>
      </c>
      <c r="AI44" s="1945">
        <v>1984.05</v>
      </c>
      <c r="AJ44" s="1945">
        <v>2077.09</v>
      </c>
      <c r="AK44" s="1945">
        <v>2119.31</v>
      </c>
      <c r="AL44" s="1945">
        <v>2155.84</v>
      </c>
      <c r="AM44" s="1945">
        <v>2198.63</v>
      </c>
      <c r="AN44" s="1945">
        <v>2251.0100000000002</v>
      </c>
      <c r="AO44" s="1945">
        <v>2293.1</v>
      </c>
      <c r="AP44" s="1945">
        <v>2319.9</v>
      </c>
      <c r="AQ44" s="1945">
        <v>2343.06</v>
      </c>
      <c r="AR44" s="1945">
        <v>2371.4499999999998</v>
      </c>
      <c r="AS44" s="1945">
        <v>2402.1799999999998</v>
      </c>
      <c r="AT44" s="1945">
        <v>2431.09</v>
      </c>
      <c r="AU44" s="1945">
        <v>2494.88</v>
      </c>
      <c r="AV44" s="1945">
        <v>2576.37</v>
      </c>
      <c r="AW44" s="1945">
        <v>2660.37</v>
      </c>
      <c r="AX44" s="1945">
        <v>2714.73</v>
      </c>
      <c r="AY44" s="1945">
        <v>2763.26</v>
      </c>
      <c r="AZ44" s="1945">
        <v>2814.83</v>
      </c>
      <c r="BA44" s="1945">
        <v>2863.4</v>
      </c>
      <c r="BB44" s="1945">
        <v>2892.07</v>
      </c>
      <c r="BC44" s="1945">
        <v>2919.83</v>
      </c>
      <c r="BD44" s="1945">
        <v>2976.03</v>
      </c>
      <c r="BE44" s="1945">
        <v>3130.21</v>
      </c>
      <c r="BF44" s="1945">
        <v>3274.27</v>
      </c>
      <c r="BG44" s="1945">
        <v>3418.32</v>
      </c>
      <c r="BH44" s="1945">
        <v>3556.16</v>
      </c>
      <c r="BI44" s="1945">
        <v>3671</v>
      </c>
      <c r="BJ44" s="1945">
        <v>3699.3</v>
      </c>
      <c r="BK44" s="1945">
        <v>3751.82</v>
      </c>
      <c r="BL44" s="1945">
        <v>3834.2</v>
      </c>
      <c r="BM44" s="1945">
        <v>3911.26</v>
      </c>
      <c r="BN44" s="1945">
        <v>3952.54</v>
      </c>
      <c r="BO44" s="1945">
        <v>3958.35</v>
      </c>
      <c r="BP44" s="1945">
        <v>4002.55</v>
      </c>
      <c r="BQ44" s="1945">
        <v>4044.68</v>
      </c>
      <c r="BR44" s="1945">
        <v>4084.81</v>
      </c>
      <c r="BS44" s="1945">
        <v>4131.45</v>
      </c>
      <c r="BT44" s="1945">
        <v>4172.1400000000003</v>
      </c>
      <c r="BU44" s="1945">
        <v>4202.04</v>
      </c>
      <c r="BV44" s="1945">
        <v>4212.5200000000004</v>
      </c>
      <c r="BW44" s="1945">
        <v>4289.6099999999997</v>
      </c>
      <c r="BX44" s="1945">
        <v>4381.66</v>
      </c>
      <c r="BY44" s="1945">
        <v>4459.6099999999997</v>
      </c>
      <c r="BZ44" s="1945">
        <v>4518.18</v>
      </c>
      <c r="CA44" s="1945">
        <v>4552.08</v>
      </c>
      <c r="CB44" s="1945">
        <v>4583.66</v>
      </c>
      <c r="CC44" s="1945">
        <v>4616.51</v>
      </c>
      <c r="CD44" s="1945">
        <v>4678.3900000000003</v>
      </c>
      <c r="CE44" s="1945">
        <v>4742.32</v>
      </c>
      <c r="CF44" s="1945">
        <v>4796.6000000000004</v>
      </c>
      <c r="CG44" s="1945">
        <v>4868.79</v>
      </c>
      <c r="CH44" s="1945">
        <v>4933.8100000000004</v>
      </c>
      <c r="CI44" s="1945">
        <v>5028.4399999999996</v>
      </c>
      <c r="CJ44" s="1945">
        <v>5149.6899999999996</v>
      </c>
      <c r="CK44" s="1945">
        <v>5245.18</v>
      </c>
      <c r="CL44" s="1945">
        <v>5334.05</v>
      </c>
      <c r="CM44" s="1945">
        <v>5400.7</v>
      </c>
      <c r="CN44" s="1945">
        <v>5459.11</v>
      </c>
      <c r="CO44" s="1945">
        <v>5514.91</v>
      </c>
      <c r="CP44" s="1945">
        <v>5583.58</v>
      </c>
      <c r="CQ44" s="1945">
        <v>5680.08</v>
      </c>
      <c r="CR44" s="1945">
        <v>5827.99</v>
      </c>
      <c r="CS44" s="1945">
        <v>5998.45</v>
      </c>
      <c r="CT44" s="1945">
        <v>6047.9</v>
      </c>
      <c r="CU44" s="1945">
        <v>6050.74</v>
      </c>
      <c r="CV44" s="1945">
        <v>6054.8</v>
      </c>
      <c r="CW44" s="1945">
        <v>6060.86</v>
      </c>
      <c r="CX44" s="1945">
        <v>6066.09</v>
      </c>
      <c r="CY44" s="1945">
        <v>6069.04</v>
      </c>
      <c r="CZ44" s="1945">
        <v>6180.36</v>
      </c>
      <c r="DA44" s="1945">
        <v>6346.87</v>
      </c>
      <c r="DB44" s="1945">
        <v>6498.22</v>
      </c>
      <c r="DC44" s="1945">
        <v>6640.05</v>
      </c>
      <c r="DD44" s="1945">
        <v>6814.39</v>
      </c>
      <c r="DE44" s="1945">
        <v>6965.61</v>
      </c>
      <c r="DF44" s="1945">
        <v>7115.04</v>
      </c>
      <c r="DG44" s="1945">
        <v>7322.66</v>
      </c>
    </row>
    <row r="45" spans="1:111" ht="24.95" customHeight="1" outlineLevel="1">
      <c r="A45" s="4805"/>
      <c r="B45" s="4792"/>
      <c r="C45" s="4791"/>
      <c r="D45" s="4791"/>
      <c r="E45" s="4791"/>
      <c r="F45" s="956" t="s">
        <v>2590</v>
      </c>
      <c r="G45" s="121" t="s">
        <v>737</v>
      </c>
      <c r="H45" s="81">
        <v>398.46</v>
      </c>
      <c r="I45" s="689"/>
      <c r="J45" s="689"/>
      <c r="K45" s="157"/>
      <c r="L45" s="254"/>
      <c r="M45" s="255"/>
      <c r="N45" s="121" t="s">
        <v>2502</v>
      </c>
      <c r="O45" s="276"/>
      <c r="P45" s="257"/>
      <c r="Q45" s="257"/>
      <c r="R45" s="257"/>
      <c r="S45" s="257"/>
      <c r="T45" s="258"/>
      <c r="U45" s="257"/>
      <c r="V45" s="257"/>
      <c r="W45" s="257"/>
      <c r="X45" s="258"/>
      <c r="Y45" s="258"/>
      <c r="Z45" s="257"/>
      <c r="AA45" s="257"/>
      <c r="AB45" s="257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G45" s="75"/>
      <c r="CH45" s="75"/>
      <c r="CI45" s="75"/>
      <c r="CJ45" s="75"/>
      <c r="CK45" s="75"/>
      <c r="CL45" s="75"/>
      <c r="CM45" s="75"/>
      <c r="CN45" s="75"/>
      <c r="CO45" s="75"/>
      <c r="CP45" s="75"/>
      <c r="CQ45" s="75"/>
      <c r="CR45" s="75"/>
      <c r="CS45" s="75"/>
      <c r="CT45" s="75"/>
      <c r="CU45" s="75"/>
      <c r="CV45" s="75"/>
      <c r="CW45" s="75"/>
      <c r="CX45" s="75"/>
      <c r="CY45" s="75"/>
      <c r="CZ45" s="75"/>
      <c r="DA45" s="75"/>
      <c r="DB45" s="75"/>
      <c r="DC45" s="75"/>
      <c r="DD45" s="75"/>
      <c r="DE45" s="75"/>
      <c r="DF45" s="75"/>
      <c r="DG45" s="75"/>
    </row>
    <row r="46" spans="1:111" ht="24.95" customHeight="1" outlineLevel="1">
      <c r="A46" s="4805"/>
      <c r="B46" s="4792"/>
      <c r="C46" s="4791"/>
      <c r="D46" s="4791"/>
      <c r="E46" s="4791"/>
      <c r="F46" s="956" t="s">
        <v>878</v>
      </c>
      <c r="G46" s="121" t="s">
        <v>738</v>
      </c>
      <c r="H46" s="81">
        <v>96.77</v>
      </c>
      <c r="I46" s="689"/>
      <c r="J46" s="689"/>
      <c r="K46" s="157"/>
      <c r="L46" s="254"/>
      <c r="M46" s="255"/>
      <c r="N46" s="121" t="s">
        <v>878</v>
      </c>
      <c r="O46" s="276"/>
      <c r="P46" s="257"/>
      <c r="Q46" s="257"/>
      <c r="R46" s="257"/>
      <c r="S46" s="257"/>
      <c r="T46" s="258"/>
      <c r="U46" s="257"/>
      <c r="V46" s="257"/>
      <c r="W46" s="257"/>
      <c r="X46" s="258"/>
      <c r="Y46" s="258"/>
      <c r="Z46" s="257"/>
      <c r="AA46" s="257"/>
      <c r="AB46" s="257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  <c r="CL46" s="75"/>
      <c r="CM46" s="75"/>
      <c r="CN46" s="75"/>
      <c r="CO46" s="75"/>
      <c r="CP46" s="75"/>
      <c r="CQ46" s="75"/>
      <c r="CR46" s="75"/>
      <c r="CS46" s="75"/>
      <c r="CT46" s="75"/>
      <c r="CU46" s="75"/>
      <c r="CV46" s="75"/>
      <c r="CW46" s="75"/>
      <c r="CX46" s="75"/>
      <c r="CY46" s="75"/>
      <c r="CZ46" s="75"/>
      <c r="DA46" s="75"/>
      <c r="DB46" s="75"/>
      <c r="DC46" s="75"/>
      <c r="DD46" s="75"/>
      <c r="DE46" s="75"/>
      <c r="DF46" s="75"/>
      <c r="DG46" s="75"/>
    </row>
    <row r="47" spans="1:111" ht="24.95" customHeight="1" outlineLevel="1">
      <c r="A47" s="4805"/>
      <c r="B47" s="4792"/>
      <c r="C47" s="4791"/>
      <c r="D47" s="4791"/>
      <c r="E47" s="4791"/>
      <c r="F47" s="956" t="s">
        <v>739</v>
      </c>
      <c r="G47" s="121" t="s">
        <v>756</v>
      </c>
      <c r="H47" s="81">
        <v>77.84</v>
      </c>
      <c r="I47" s="689"/>
      <c r="J47" s="689"/>
      <c r="K47" s="157"/>
      <c r="L47" s="254"/>
      <c r="M47" s="255"/>
      <c r="N47" s="121" t="s">
        <v>739</v>
      </c>
      <c r="O47" s="276"/>
      <c r="P47" s="257"/>
      <c r="Q47" s="257"/>
      <c r="R47" s="257"/>
      <c r="S47" s="257"/>
      <c r="T47" s="258"/>
      <c r="U47" s="257"/>
      <c r="V47" s="257"/>
      <c r="W47" s="257"/>
      <c r="X47" s="258"/>
      <c r="Y47" s="258"/>
      <c r="Z47" s="257"/>
      <c r="AA47" s="257"/>
      <c r="AB47" s="257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5"/>
      <c r="CG47" s="75"/>
      <c r="CH47" s="75"/>
      <c r="CI47" s="75"/>
      <c r="CJ47" s="75"/>
      <c r="CK47" s="75"/>
      <c r="CL47" s="75"/>
      <c r="CM47" s="75"/>
      <c r="CN47" s="75"/>
      <c r="CO47" s="75"/>
      <c r="CP47" s="75"/>
      <c r="CQ47" s="75"/>
      <c r="CR47" s="75"/>
      <c r="CS47" s="75"/>
      <c r="CT47" s="75"/>
      <c r="CU47" s="75"/>
      <c r="CV47" s="75"/>
      <c r="CW47" s="75"/>
      <c r="CX47" s="75"/>
      <c r="CY47" s="75"/>
      <c r="CZ47" s="75"/>
      <c r="DA47" s="75"/>
      <c r="DB47" s="75"/>
      <c r="DC47" s="75"/>
      <c r="DD47" s="75"/>
      <c r="DE47" s="75"/>
      <c r="DF47" s="75"/>
      <c r="DG47" s="75"/>
    </row>
    <row r="48" spans="1:111" ht="24.95" customHeight="1" outlineLevel="1">
      <c r="A48" s="4805"/>
      <c r="B48" s="4792"/>
      <c r="C48" s="4791"/>
      <c r="D48" s="4791"/>
      <c r="E48" s="4791"/>
      <c r="F48" s="956" t="s">
        <v>740</v>
      </c>
      <c r="G48" s="121" t="s">
        <v>764</v>
      </c>
      <c r="H48" s="81">
        <v>132.24</v>
      </c>
      <c r="I48" s="689"/>
      <c r="J48" s="689"/>
      <c r="K48" s="157"/>
      <c r="L48" s="254"/>
      <c r="M48" s="255"/>
      <c r="N48" s="121" t="s">
        <v>2239</v>
      </c>
      <c r="O48" s="276"/>
      <c r="P48" s="257"/>
      <c r="Q48" s="257"/>
      <c r="R48" s="257"/>
      <c r="S48" s="257"/>
      <c r="T48" s="258"/>
      <c r="U48" s="257"/>
      <c r="V48" s="257"/>
      <c r="W48" s="257"/>
      <c r="X48" s="258"/>
      <c r="Y48" s="258"/>
      <c r="Z48" s="257"/>
      <c r="AA48" s="257"/>
      <c r="AB48" s="257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/>
      <c r="DB48" s="75"/>
      <c r="DC48" s="75"/>
      <c r="DD48" s="75"/>
      <c r="DE48" s="75"/>
      <c r="DF48" s="75"/>
      <c r="DG48" s="75"/>
    </row>
    <row r="49" spans="1:111" ht="24.95" customHeight="1" outlineLevel="1">
      <c r="A49" s="4805"/>
      <c r="B49" s="4792"/>
      <c r="C49" s="4791"/>
      <c r="D49" s="4791"/>
      <c r="E49" s="4791"/>
      <c r="F49" s="956" t="s">
        <v>752</v>
      </c>
      <c r="G49" s="121" t="s">
        <v>755</v>
      </c>
      <c r="H49" s="81">
        <v>120</v>
      </c>
      <c r="I49" s="689"/>
      <c r="J49" s="689"/>
      <c r="K49" s="157"/>
      <c r="L49" s="254"/>
      <c r="M49" s="255"/>
      <c r="N49" s="121" t="s">
        <v>2238</v>
      </c>
      <c r="O49" s="276"/>
      <c r="P49" s="257"/>
      <c r="Q49" s="257"/>
      <c r="R49" s="257"/>
      <c r="S49" s="257"/>
      <c r="T49" s="258"/>
      <c r="U49" s="257"/>
      <c r="V49" s="257"/>
      <c r="W49" s="257"/>
      <c r="X49" s="258"/>
      <c r="Y49" s="258"/>
      <c r="Z49" s="257"/>
      <c r="AA49" s="257"/>
      <c r="AB49" s="257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5"/>
      <c r="CG49" s="75"/>
      <c r="CH49" s="75"/>
      <c r="CI49" s="75"/>
      <c r="CJ49" s="75"/>
      <c r="CK49" s="75"/>
      <c r="CL49" s="75"/>
      <c r="CM49" s="75"/>
      <c r="CN49" s="75"/>
      <c r="CO49" s="75"/>
      <c r="CP49" s="75"/>
      <c r="CQ49" s="75"/>
      <c r="CR49" s="75"/>
      <c r="CS49" s="75"/>
      <c r="CT49" s="75"/>
      <c r="CU49" s="75"/>
      <c r="CV49" s="75"/>
      <c r="CW49" s="75"/>
      <c r="CX49" s="75"/>
      <c r="CY49" s="75"/>
      <c r="CZ49" s="75"/>
      <c r="DA49" s="75"/>
      <c r="DB49" s="75"/>
      <c r="DC49" s="75"/>
      <c r="DD49" s="75"/>
      <c r="DE49" s="75"/>
      <c r="DF49" s="75"/>
      <c r="DG49" s="75"/>
    </row>
    <row r="50" spans="1:111" ht="24.95" customHeight="1" outlineLevel="1">
      <c r="A50" s="4805"/>
      <c r="B50" s="4792"/>
      <c r="C50" s="4791"/>
      <c r="D50" s="4791"/>
      <c r="E50" s="4791"/>
      <c r="F50" s="956"/>
      <c r="G50" s="121"/>
      <c r="H50" s="81"/>
      <c r="I50" s="689"/>
      <c r="J50" s="689"/>
      <c r="K50" s="157"/>
      <c r="L50" s="254"/>
      <c r="M50" s="255"/>
      <c r="N50" s="121" t="s">
        <v>2433</v>
      </c>
      <c r="O50" s="276"/>
      <c r="P50" s="257"/>
      <c r="Q50" s="257"/>
      <c r="R50" s="257"/>
      <c r="S50" s="257"/>
      <c r="T50" s="258"/>
      <c r="U50" s="257"/>
      <c r="V50" s="257"/>
      <c r="W50" s="257"/>
      <c r="X50" s="258"/>
      <c r="Y50" s="258"/>
      <c r="Z50" s="257"/>
      <c r="AA50" s="257"/>
      <c r="AB50" s="257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5"/>
      <c r="CG50" s="75"/>
      <c r="CH50" s="75"/>
      <c r="CI50" s="75"/>
      <c r="CJ50" s="75"/>
      <c r="CK50" s="75"/>
      <c r="CL50" s="75"/>
      <c r="CM50" s="75"/>
      <c r="CN50" s="75"/>
      <c r="CO50" s="75"/>
      <c r="CP50" s="75"/>
      <c r="CQ50" s="75"/>
      <c r="CR50" s="75"/>
      <c r="CS50" s="75"/>
      <c r="CT50" s="75"/>
      <c r="CU50" s="75"/>
      <c r="CV50" s="75"/>
      <c r="CW50" s="75"/>
      <c r="CX50" s="75"/>
      <c r="CY50" s="75"/>
      <c r="CZ50" s="75"/>
      <c r="DA50" s="75"/>
      <c r="DB50" s="75"/>
      <c r="DC50" s="75"/>
      <c r="DD50" s="75"/>
      <c r="DE50" s="75"/>
      <c r="DF50" s="75"/>
      <c r="DG50" s="75"/>
    </row>
    <row r="51" spans="1:111" s="180" customFormat="1" ht="24.95" customHeight="1" outlineLevel="1">
      <c r="A51" s="4805"/>
      <c r="B51" s="4792" t="s">
        <v>722</v>
      </c>
      <c r="C51" s="4793" t="s">
        <v>1078</v>
      </c>
      <c r="D51" s="4791" t="s">
        <v>1012</v>
      </c>
      <c r="E51" s="4791" t="s">
        <v>1008</v>
      </c>
      <c r="F51" s="121" t="s">
        <v>2591</v>
      </c>
      <c r="G51" s="121" t="s">
        <v>680</v>
      </c>
      <c r="H51" s="81">
        <v>193.85</v>
      </c>
      <c r="I51" s="689">
        <f>DF51</f>
        <v>8888.0300000000007</v>
      </c>
      <c r="J51" s="689">
        <f>DG51</f>
        <v>9028.33</v>
      </c>
      <c r="K51" s="179">
        <f>J51-I51</f>
        <v>140.29999999999927</v>
      </c>
      <c r="L51" s="250">
        <v>100</v>
      </c>
      <c r="M51" s="251">
        <f>K51*L51/$L$2</f>
        <v>2805.9999999999854</v>
      </c>
      <c r="N51" s="136" t="s">
        <v>847</v>
      </c>
      <c r="O51" s="276"/>
      <c r="P51" s="252">
        <v>811.7</v>
      </c>
      <c r="Q51" s="252">
        <v>815.08</v>
      </c>
      <c r="R51" s="252">
        <v>816.28</v>
      </c>
      <c r="S51" s="252">
        <v>816.54</v>
      </c>
      <c r="T51" s="253">
        <v>906.29</v>
      </c>
      <c r="U51" s="252">
        <v>1029.19</v>
      </c>
      <c r="V51" s="252">
        <v>1151.96</v>
      </c>
      <c r="W51" s="252">
        <v>1274.54</v>
      </c>
      <c r="X51" s="253">
        <v>1406.73</v>
      </c>
      <c r="Y51" s="253">
        <v>1538.21</v>
      </c>
      <c r="Z51" s="252">
        <v>1539.4</v>
      </c>
      <c r="AA51" s="1946">
        <v>1540.64</v>
      </c>
      <c r="AB51" s="1946">
        <v>1551.76</v>
      </c>
      <c r="AC51" s="1945">
        <v>1629.85</v>
      </c>
      <c r="AD51" s="1945">
        <v>1662.55</v>
      </c>
      <c r="AE51" s="1945">
        <v>1701.66</v>
      </c>
      <c r="AF51" s="1945">
        <v>1732.91</v>
      </c>
      <c r="AG51" s="1945">
        <v>1769.1</v>
      </c>
      <c r="AH51" s="1945">
        <v>1811.32</v>
      </c>
      <c r="AI51" s="1945">
        <v>1896.27</v>
      </c>
      <c r="AJ51" s="1945">
        <v>1996.18</v>
      </c>
      <c r="AK51" s="1945">
        <v>2091.1</v>
      </c>
      <c r="AL51" s="1945">
        <v>2162.4299999999998</v>
      </c>
      <c r="AM51" s="1945">
        <v>2235.12</v>
      </c>
      <c r="AN51" s="1945">
        <v>2332.04</v>
      </c>
      <c r="AO51" s="1945">
        <v>2413.7199999999998</v>
      </c>
      <c r="AP51" s="1945">
        <v>2487.5500000000002</v>
      </c>
      <c r="AQ51" s="1945">
        <v>2543.08</v>
      </c>
      <c r="AR51" s="1945">
        <v>2611.19</v>
      </c>
      <c r="AS51" s="1945">
        <v>2684.46</v>
      </c>
      <c r="AT51" s="1945">
        <v>2753.54</v>
      </c>
      <c r="AU51" s="1945">
        <v>2824.88</v>
      </c>
      <c r="AV51" s="1945">
        <v>2893.09</v>
      </c>
      <c r="AW51" s="1945">
        <v>2962.98</v>
      </c>
      <c r="AX51" s="1945">
        <v>3008.76</v>
      </c>
      <c r="AY51" s="1945">
        <v>3054.68</v>
      </c>
      <c r="AZ51" s="1945">
        <v>3103.18</v>
      </c>
      <c r="BA51" s="1945">
        <v>3148.68</v>
      </c>
      <c r="BB51" s="1945">
        <v>3174.83</v>
      </c>
      <c r="BC51" s="1945">
        <v>3201.14</v>
      </c>
      <c r="BD51" s="1945">
        <v>3250.56</v>
      </c>
      <c r="BE51" s="1945">
        <v>3382.14</v>
      </c>
      <c r="BF51" s="1945">
        <v>3505.17</v>
      </c>
      <c r="BG51" s="1945">
        <v>3627.98</v>
      </c>
      <c r="BH51" s="1945">
        <v>3745.77</v>
      </c>
      <c r="BI51" s="1945">
        <v>3863.19</v>
      </c>
      <c r="BJ51" s="1945">
        <v>4000.24</v>
      </c>
      <c r="BK51" s="1945">
        <v>4130.22</v>
      </c>
      <c r="BL51" s="1945">
        <v>4294.28</v>
      </c>
      <c r="BM51" s="1945">
        <v>4448.57</v>
      </c>
      <c r="BN51" s="1945">
        <v>4544.63</v>
      </c>
      <c r="BO51" s="1945">
        <v>4548.5600000000004</v>
      </c>
      <c r="BP51" s="1945">
        <v>4680.72</v>
      </c>
      <c r="BQ51" s="1945">
        <v>4804.2</v>
      </c>
      <c r="BR51" s="1945">
        <v>4921.6899999999996</v>
      </c>
      <c r="BS51" s="1945">
        <v>5058.1499999999996</v>
      </c>
      <c r="BT51" s="1945">
        <v>5178.26</v>
      </c>
      <c r="BU51" s="1945">
        <v>5306.63</v>
      </c>
      <c r="BV51" s="1945">
        <v>5449.16</v>
      </c>
      <c r="BW51" s="1945">
        <v>5578.79</v>
      </c>
      <c r="BX51" s="1945">
        <v>5687.15</v>
      </c>
      <c r="BY51" s="1945">
        <v>5777.31</v>
      </c>
      <c r="BZ51" s="1945">
        <v>5853.91</v>
      </c>
      <c r="CA51" s="1945">
        <v>5906.56</v>
      </c>
      <c r="CB51" s="1945">
        <v>5966.25</v>
      </c>
      <c r="CC51" s="1945">
        <v>6018.89</v>
      </c>
      <c r="CD51" s="1945">
        <v>6074.85</v>
      </c>
      <c r="CE51" s="1945">
        <v>6132.92</v>
      </c>
      <c r="CF51" s="1945">
        <v>6182.61</v>
      </c>
      <c r="CG51" s="1945">
        <v>6248.63</v>
      </c>
      <c r="CH51" s="1945">
        <v>6311.84</v>
      </c>
      <c r="CI51" s="1945">
        <v>6401.17</v>
      </c>
      <c r="CJ51" s="1945">
        <v>6515.33</v>
      </c>
      <c r="CK51" s="1945">
        <v>6601.84</v>
      </c>
      <c r="CL51" s="1945">
        <v>6679.95</v>
      </c>
      <c r="CM51" s="1945">
        <v>6735.26</v>
      </c>
      <c r="CN51" s="1945">
        <v>6785.06</v>
      </c>
      <c r="CO51" s="1945">
        <v>6832.28</v>
      </c>
      <c r="CP51" s="1945">
        <v>6890.54</v>
      </c>
      <c r="CQ51" s="1945">
        <v>6971.16</v>
      </c>
      <c r="CR51" s="1945">
        <v>7093.43</v>
      </c>
      <c r="CS51" s="1945">
        <v>7234.3</v>
      </c>
      <c r="CT51" s="1945">
        <v>7357.52</v>
      </c>
      <c r="CU51" s="1945">
        <v>7499.09</v>
      </c>
      <c r="CV51" s="1945">
        <v>7627.37</v>
      </c>
      <c r="CW51" s="1945">
        <v>7747.15</v>
      </c>
      <c r="CX51" s="1945">
        <v>7867.55</v>
      </c>
      <c r="CY51" s="1945">
        <v>8005.13</v>
      </c>
      <c r="CZ51" s="1945">
        <v>8124.52</v>
      </c>
      <c r="DA51" s="1945">
        <v>8261.4599999999991</v>
      </c>
      <c r="DB51" s="1945">
        <v>8386.19</v>
      </c>
      <c r="DC51" s="1945">
        <v>8503.07</v>
      </c>
      <c r="DD51" s="1945">
        <v>8646.69</v>
      </c>
      <c r="DE51" s="1945">
        <v>8771.14</v>
      </c>
      <c r="DF51" s="1945">
        <v>8888.0300000000007</v>
      </c>
      <c r="DG51" s="1945">
        <v>9028.33</v>
      </c>
    </row>
    <row r="52" spans="1:111" ht="24.95" customHeight="1" outlineLevel="1">
      <c r="A52" s="4805"/>
      <c r="B52" s="4792"/>
      <c r="C52" s="4791"/>
      <c r="D52" s="4791"/>
      <c r="E52" s="4791"/>
      <c r="F52" s="121" t="s">
        <v>745</v>
      </c>
      <c r="G52" s="121" t="s">
        <v>681</v>
      </c>
      <c r="H52" s="81">
        <v>96.77</v>
      </c>
      <c r="I52" s="689"/>
      <c r="J52" s="689"/>
      <c r="K52" s="157"/>
      <c r="L52" s="254"/>
      <c r="M52" s="255"/>
      <c r="N52" s="121" t="s">
        <v>745</v>
      </c>
      <c r="O52" s="276"/>
      <c r="P52" s="257"/>
      <c r="Q52" s="257"/>
      <c r="R52" s="257"/>
      <c r="S52" s="257"/>
      <c r="T52" s="258"/>
      <c r="U52" s="257"/>
      <c r="V52" s="257"/>
      <c r="W52" s="257"/>
      <c r="X52" s="258"/>
      <c r="Y52" s="258"/>
      <c r="Z52" s="257"/>
      <c r="AA52" s="257"/>
      <c r="AB52" s="257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5"/>
      <c r="CD52" s="75"/>
      <c r="CE52" s="75"/>
      <c r="CF52" s="75"/>
      <c r="CG52" s="75"/>
      <c r="CH52" s="75"/>
      <c r="CI52" s="75"/>
      <c r="CJ52" s="75"/>
      <c r="CK52" s="75"/>
      <c r="CL52" s="75"/>
      <c r="CM52" s="75"/>
      <c r="CN52" s="75"/>
      <c r="CO52" s="75"/>
      <c r="CP52" s="75"/>
      <c r="CQ52" s="75"/>
      <c r="CR52" s="75"/>
      <c r="CS52" s="75"/>
      <c r="CT52" s="75"/>
      <c r="CU52" s="75"/>
      <c r="CV52" s="75"/>
      <c r="CW52" s="75"/>
      <c r="CX52" s="75"/>
      <c r="CY52" s="75"/>
      <c r="CZ52" s="75"/>
      <c r="DA52" s="75"/>
      <c r="DB52" s="75"/>
      <c r="DC52" s="75"/>
      <c r="DD52" s="75"/>
      <c r="DE52" s="75"/>
      <c r="DF52" s="75"/>
      <c r="DG52" s="75"/>
    </row>
    <row r="53" spans="1:111" ht="24.95" customHeight="1" outlineLevel="1">
      <c r="A53" s="4805"/>
      <c r="B53" s="4792"/>
      <c r="C53" s="4791"/>
      <c r="D53" s="4791"/>
      <c r="E53" s="4791"/>
      <c r="F53" s="121" t="s">
        <v>747</v>
      </c>
      <c r="G53" s="121" t="s">
        <v>684</v>
      </c>
      <c r="H53" s="81">
        <v>99.9</v>
      </c>
      <c r="I53" s="689"/>
      <c r="J53" s="689"/>
      <c r="K53" s="157"/>
      <c r="L53" s="254"/>
      <c r="M53" s="255"/>
      <c r="N53" s="121" t="s">
        <v>747</v>
      </c>
      <c r="O53" s="276"/>
      <c r="P53" s="257"/>
      <c r="Q53" s="257"/>
      <c r="R53" s="257"/>
      <c r="S53" s="257"/>
      <c r="T53" s="258"/>
      <c r="U53" s="257"/>
      <c r="V53" s="257"/>
      <c r="W53" s="257"/>
      <c r="X53" s="258"/>
      <c r="Y53" s="258"/>
      <c r="Z53" s="257"/>
      <c r="AA53" s="257"/>
      <c r="AB53" s="257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5"/>
      <c r="BZ53" s="75"/>
      <c r="CA53" s="75"/>
      <c r="CB53" s="75"/>
      <c r="CC53" s="75"/>
      <c r="CD53" s="75"/>
      <c r="CE53" s="75"/>
      <c r="CF53" s="75"/>
      <c r="CG53" s="75"/>
      <c r="CH53" s="75"/>
      <c r="CI53" s="75"/>
      <c r="CJ53" s="75"/>
      <c r="CK53" s="75"/>
      <c r="CL53" s="75"/>
      <c r="CM53" s="75"/>
      <c r="CN53" s="75"/>
      <c r="CO53" s="75"/>
      <c r="CP53" s="75"/>
      <c r="CQ53" s="75"/>
      <c r="CR53" s="75"/>
      <c r="CS53" s="75"/>
      <c r="CT53" s="75"/>
      <c r="CU53" s="75"/>
      <c r="CV53" s="75"/>
      <c r="CW53" s="75"/>
      <c r="CX53" s="75"/>
      <c r="CY53" s="75"/>
      <c r="CZ53" s="75"/>
      <c r="DA53" s="75"/>
      <c r="DB53" s="75"/>
      <c r="DC53" s="75"/>
      <c r="DD53" s="75"/>
      <c r="DE53" s="75"/>
      <c r="DF53" s="75"/>
      <c r="DG53" s="75"/>
    </row>
    <row r="54" spans="1:111" ht="24.95" customHeight="1" outlineLevel="1">
      <c r="A54" s="4805"/>
      <c r="B54" s="4792"/>
      <c r="C54" s="4791"/>
      <c r="D54" s="4791"/>
      <c r="E54" s="4791"/>
      <c r="F54" s="956" t="s">
        <v>2593</v>
      </c>
      <c r="G54" s="121" t="s">
        <v>682</v>
      </c>
      <c r="H54" s="81">
        <v>294.04000000000002</v>
      </c>
      <c r="I54" s="689"/>
      <c r="J54" s="689"/>
      <c r="K54" s="157"/>
      <c r="L54" s="254"/>
      <c r="M54" s="255"/>
      <c r="N54" s="121" t="s">
        <v>2504</v>
      </c>
      <c r="O54" s="276"/>
      <c r="P54" s="257"/>
      <c r="Q54" s="257"/>
      <c r="R54" s="257"/>
      <c r="S54" s="257"/>
      <c r="T54" s="258"/>
      <c r="U54" s="257"/>
      <c r="V54" s="257"/>
      <c r="W54" s="257"/>
      <c r="X54" s="258"/>
      <c r="Y54" s="258"/>
      <c r="Z54" s="257"/>
      <c r="AA54" s="257"/>
      <c r="AB54" s="257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5"/>
      <c r="CG54" s="75"/>
      <c r="CH54" s="75"/>
      <c r="CI54" s="75"/>
      <c r="CJ54" s="75"/>
      <c r="CK54" s="75"/>
      <c r="CL54" s="75"/>
      <c r="CM54" s="75"/>
      <c r="CN54" s="75"/>
      <c r="CO54" s="75"/>
      <c r="CP54" s="75"/>
      <c r="CQ54" s="75"/>
      <c r="CR54" s="75"/>
      <c r="CS54" s="75"/>
      <c r="CT54" s="75"/>
      <c r="CU54" s="75"/>
      <c r="CV54" s="75"/>
      <c r="CW54" s="75"/>
      <c r="CX54" s="75"/>
      <c r="CY54" s="75"/>
      <c r="CZ54" s="75"/>
      <c r="DA54" s="75"/>
      <c r="DB54" s="75"/>
      <c r="DC54" s="75"/>
      <c r="DD54" s="75"/>
      <c r="DE54" s="75"/>
      <c r="DF54" s="75"/>
      <c r="DG54" s="75"/>
    </row>
    <row r="55" spans="1:111" ht="24.95" customHeight="1" outlineLevel="1">
      <c r="A55" s="4805"/>
      <c r="B55" s="4792"/>
      <c r="C55" s="4791"/>
      <c r="D55" s="4791"/>
      <c r="E55" s="4791"/>
      <c r="F55" s="82" t="s">
        <v>2592</v>
      </c>
      <c r="G55" s="121" t="s">
        <v>753</v>
      </c>
      <c r="H55" s="81">
        <v>62.09</v>
      </c>
      <c r="I55" s="689"/>
      <c r="J55" s="689"/>
      <c r="K55" s="157"/>
      <c r="L55" s="254"/>
      <c r="M55" s="255"/>
      <c r="N55" s="121" t="s">
        <v>2240</v>
      </c>
      <c r="O55" s="276"/>
      <c r="P55" s="257"/>
      <c r="Q55" s="257"/>
      <c r="R55" s="257"/>
      <c r="S55" s="257"/>
      <c r="T55" s="258"/>
      <c r="U55" s="257"/>
      <c r="V55" s="257"/>
      <c r="W55" s="257"/>
      <c r="X55" s="258"/>
      <c r="Y55" s="258"/>
      <c r="Z55" s="257"/>
      <c r="AA55" s="257"/>
      <c r="AB55" s="257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  <c r="CZ55" s="75"/>
      <c r="DA55" s="75"/>
      <c r="DB55" s="75"/>
      <c r="DC55" s="75"/>
      <c r="DD55" s="75"/>
      <c r="DE55" s="75"/>
      <c r="DF55" s="75"/>
      <c r="DG55" s="75"/>
    </row>
    <row r="56" spans="1:111" ht="24.95" customHeight="1" outlineLevel="1">
      <c r="A56" s="4805"/>
      <c r="B56" s="4792"/>
      <c r="C56" s="4791"/>
      <c r="D56" s="4791"/>
      <c r="E56" s="4791"/>
      <c r="F56" s="121" t="s">
        <v>3217</v>
      </c>
      <c r="G56" s="121" t="s">
        <v>683</v>
      </c>
      <c r="H56" s="81">
        <v>126</v>
      </c>
      <c r="I56" s="689"/>
      <c r="J56" s="689"/>
      <c r="K56" s="157"/>
      <c r="L56" s="254"/>
      <c r="M56" s="255"/>
      <c r="N56" s="121" t="s">
        <v>207</v>
      </c>
      <c r="O56" s="276"/>
      <c r="P56" s="257"/>
      <c r="Q56" s="257"/>
      <c r="R56" s="257"/>
      <c r="S56" s="257"/>
      <c r="T56" s="258"/>
      <c r="U56" s="257"/>
      <c r="V56" s="257"/>
      <c r="W56" s="257"/>
      <c r="X56" s="258"/>
      <c r="Y56" s="258"/>
      <c r="Z56" s="257"/>
      <c r="AA56" s="257"/>
      <c r="AB56" s="257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  <c r="DF56" s="75"/>
      <c r="DG56" s="75"/>
    </row>
    <row r="57" spans="1:111" ht="24.95" customHeight="1" outlineLevel="1">
      <c r="A57" s="4805"/>
      <c r="B57" s="4792"/>
      <c r="C57" s="4791"/>
      <c r="D57" s="4791"/>
      <c r="E57" s="4791"/>
      <c r="F57" s="121" t="s">
        <v>3216</v>
      </c>
      <c r="G57" s="121" t="s">
        <v>757</v>
      </c>
      <c r="H57" s="81">
        <v>213.8</v>
      </c>
      <c r="I57" s="689"/>
      <c r="J57" s="689"/>
      <c r="K57" s="157"/>
      <c r="L57" s="254"/>
      <c r="M57" s="255"/>
      <c r="N57" s="121" t="s">
        <v>548</v>
      </c>
      <c r="O57" s="276"/>
      <c r="P57" s="257"/>
      <c r="Q57" s="257"/>
      <c r="R57" s="257"/>
      <c r="S57" s="257"/>
      <c r="T57" s="258"/>
      <c r="U57" s="257"/>
      <c r="V57" s="257"/>
      <c r="W57" s="257"/>
      <c r="X57" s="258"/>
      <c r="Y57" s="258"/>
      <c r="Z57" s="257"/>
      <c r="AA57" s="257"/>
      <c r="AB57" s="257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5"/>
      <c r="BZ57" s="75"/>
      <c r="CA57" s="75"/>
      <c r="CB57" s="75"/>
      <c r="CC57" s="75"/>
      <c r="CD57" s="75"/>
      <c r="CE57" s="75"/>
      <c r="CF57" s="75"/>
      <c r="CG57" s="75"/>
      <c r="CH57" s="75"/>
      <c r="CI57" s="75"/>
      <c r="CJ57" s="75"/>
      <c r="CK57" s="75"/>
      <c r="CL57" s="75"/>
      <c r="CM57" s="75"/>
      <c r="CN57" s="75"/>
      <c r="CO57" s="75"/>
      <c r="CP57" s="75"/>
      <c r="CQ57" s="75"/>
      <c r="CR57" s="75"/>
      <c r="CS57" s="75"/>
      <c r="CT57" s="75"/>
      <c r="CU57" s="75"/>
      <c r="CV57" s="75"/>
      <c r="CW57" s="75"/>
      <c r="CX57" s="75"/>
      <c r="CY57" s="75"/>
      <c r="CZ57" s="75"/>
      <c r="DA57" s="75"/>
      <c r="DB57" s="75"/>
      <c r="DC57" s="75"/>
      <c r="DD57" s="75"/>
      <c r="DE57" s="75"/>
      <c r="DF57" s="75"/>
      <c r="DG57" s="75"/>
    </row>
    <row r="58" spans="1:111" ht="24.95" customHeight="1" outlineLevel="1">
      <c r="A58" s="4805"/>
      <c r="B58" s="4791" t="s">
        <v>722</v>
      </c>
      <c r="C58" s="4793" t="s">
        <v>1078</v>
      </c>
      <c r="D58" s="4793" t="s">
        <v>97</v>
      </c>
      <c r="E58" s="4791" t="s">
        <v>1008</v>
      </c>
      <c r="F58" s="82" t="s">
        <v>744</v>
      </c>
      <c r="G58" s="82" t="s">
        <v>762</v>
      </c>
      <c r="H58" s="556">
        <v>299.10000000000002</v>
      </c>
      <c r="I58" s="689">
        <f>DF58</f>
        <v>3529.34</v>
      </c>
      <c r="J58" s="689">
        <f>DG58</f>
        <v>3535.24</v>
      </c>
      <c r="K58" s="179">
        <f>J58-I58</f>
        <v>5.8999999999996362</v>
      </c>
      <c r="L58" s="250">
        <v>100</v>
      </c>
      <c r="M58" s="251">
        <f>K58*L58/$L$2</f>
        <v>117.99999999999272</v>
      </c>
      <c r="N58" s="136" t="s">
        <v>5</v>
      </c>
      <c r="O58" s="276"/>
      <c r="P58" s="252">
        <v>1508.58</v>
      </c>
      <c r="Q58" s="252">
        <v>1508.96</v>
      </c>
      <c r="R58" s="252">
        <v>1631.43</v>
      </c>
      <c r="S58" s="252">
        <v>1679.76</v>
      </c>
      <c r="T58" s="253">
        <v>1894.26</v>
      </c>
      <c r="U58" s="252">
        <v>2131.1999999999998</v>
      </c>
      <c r="V58" s="252">
        <v>2364.0500000000002</v>
      </c>
      <c r="W58" s="252">
        <v>2596.66</v>
      </c>
      <c r="X58" s="253">
        <v>2847.97</v>
      </c>
      <c r="Y58" s="253">
        <v>3098.67</v>
      </c>
      <c r="Z58" s="252">
        <v>3101.34</v>
      </c>
      <c r="AA58" s="1946">
        <v>3102.61</v>
      </c>
      <c r="AB58" s="1946">
        <v>3106.11</v>
      </c>
      <c r="AC58" s="1945">
        <v>3107.65</v>
      </c>
      <c r="AD58" s="1945">
        <v>3141.53</v>
      </c>
      <c r="AE58" s="1945">
        <v>3152.03</v>
      </c>
      <c r="AF58" s="1945">
        <v>3182.61</v>
      </c>
      <c r="AG58" s="1945">
        <v>3241.5</v>
      </c>
      <c r="AH58" s="1945">
        <v>3311.68</v>
      </c>
      <c r="AI58" s="1945">
        <v>3471.12</v>
      </c>
      <c r="AJ58" s="1945">
        <v>3658.91</v>
      </c>
      <c r="AK58" s="1945">
        <v>3831.71</v>
      </c>
      <c r="AL58" s="1945">
        <v>3974.84</v>
      </c>
      <c r="AM58" s="1945">
        <v>4141.8999999999996</v>
      </c>
      <c r="AN58" s="1945">
        <v>4318.42</v>
      </c>
      <c r="AO58" s="1945">
        <v>4468.17</v>
      </c>
      <c r="AP58" s="1945">
        <v>4603.74</v>
      </c>
      <c r="AQ58" s="1945">
        <v>4695.87</v>
      </c>
      <c r="AR58" s="1945">
        <v>4784.3500000000004</v>
      </c>
      <c r="AS58" s="1945">
        <v>4878.93</v>
      </c>
      <c r="AT58" s="1945">
        <v>4968.1000000000004</v>
      </c>
      <c r="AU58" s="1945">
        <v>5060.1499999999996</v>
      </c>
      <c r="AV58" s="1945">
        <v>5148.37</v>
      </c>
      <c r="AW58" s="1945">
        <v>5239.3100000000004</v>
      </c>
      <c r="AX58" s="1945">
        <v>5323.25</v>
      </c>
      <c r="AY58" s="1945">
        <v>5449.18</v>
      </c>
      <c r="AZ58" s="1945">
        <v>5574.73</v>
      </c>
      <c r="BA58" s="1945">
        <v>5694.01</v>
      </c>
      <c r="BB58" s="1945">
        <v>5782.93</v>
      </c>
      <c r="BC58" s="1945">
        <v>5875.42</v>
      </c>
      <c r="BD58" s="1945">
        <v>6001.26</v>
      </c>
      <c r="BE58" s="1945">
        <v>6257.99</v>
      </c>
      <c r="BF58" s="1945">
        <v>6497.82</v>
      </c>
      <c r="BG58" s="1945">
        <v>6737.88</v>
      </c>
      <c r="BH58" s="1945">
        <v>6967.77</v>
      </c>
      <c r="BI58" s="1945">
        <v>7198.35</v>
      </c>
      <c r="BJ58" s="1945">
        <v>7460.85</v>
      </c>
      <c r="BK58" s="1945">
        <v>7696.91</v>
      </c>
      <c r="BL58" s="1945">
        <v>8010.37</v>
      </c>
      <c r="BM58" s="1945">
        <v>8305.56</v>
      </c>
      <c r="BN58" s="1945">
        <v>8500.81</v>
      </c>
      <c r="BO58" s="1945">
        <v>8509.07</v>
      </c>
      <c r="BP58" s="1945">
        <v>8771.2099999999991</v>
      </c>
      <c r="BQ58" s="1945">
        <v>9014.9599999999991</v>
      </c>
      <c r="BR58" s="1945">
        <v>9247</v>
      </c>
      <c r="BS58" s="1945">
        <v>9515.2999999999993</v>
      </c>
      <c r="BT58" s="1945">
        <v>9751.11</v>
      </c>
      <c r="BU58" s="1945">
        <v>9949.5499999999993</v>
      </c>
      <c r="BV58" s="1945">
        <v>10224.57</v>
      </c>
      <c r="BW58" s="1945">
        <v>465.27</v>
      </c>
      <c r="BX58" s="1945">
        <v>658.48</v>
      </c>
      <c r="BY58" s="1945">
        <v>821.25</v>
      </c>
      <c r="BZ58" s="1945">
        <v>951.95</v>
      </c>
      <c r="CA58" s="1945">
        <v>1002.85</v>
      </c>
      <c r="CB58" s="1945">
        <v>1071.17</v>
      </c>
      <c r="CC58" s="1945">
        <v>1120.93</v>
      </c>
      <c r="CD58" s="1945">
        <v>1214.82</v>
      </c>
      <c r="CE58" s="1945">
        <v>1311.49</v>
      </c>
      <c r="CF58" s="1945">
        <v>1393.36</v>
      </c>
      <c r="CG58" s="1945">
        <v>1503.42</v>
      </c>
      <c r="CH58" s="1945">
        <v>1587</v>
      </c>
      <c r="CI58" s="1945">
        <v>1701.59</v>
      </c>
      <c r="CJ58" s="1945">
        <v>1781.23</v>
      </c>
      <c r="CK58" s="1945">
        <v>1834.41</v>
      </c>
      <c r="CL58" s="1945">
        <v>1884.85</v>
      </c>
      <c r="CM58" s="1945">
        <v>1929.49</v>
      </c>
      <c r="CN58" s="1945">
        <v>1955.81</v>
      </c>
      <c r="CO58" s="1945">
        <v>1968.26</v>
      </c>
      <c r="CP58" s="1945">
        <v>1993.17</v>
      </c>
      <c r="CQ58" s="1945">
        <v>2109.61</v>
      </c>
      <c r="CR58" s="1945">
        <v>2326.62</v>
      </c>
      <c r="CS58" s="1945">
        <v>2577.6</v>
      </c>
      <c r="CT58" s="1945">
        <v>2780.19</v>
      </c>
      <c r="CU58" s="1945">
        <v>2782.75</v>
      </c>
      <c r="CV58" s="1945">
        <v>2784.69</v>
      </c>
      <c r="CW58" s="1945">
        <v>2873.36</v>
      </c>
      <c r="CX58" s="1945">
        <v>2875.12</v>
      </c>
      <c r="CY58" s="1945">
        <v>2877.1</v>
      </c>
      <c r="CZ58" s="1945">
        <v>2927.77</v>
      </c>
      <c r="DA58" s="1945">
        <v>3046.79</v>
      </c>
      <c r="DB58" s="1945">
        <v>3146.65</v>
      </c>
      <c r="DC58" s="1945">
        <v>3246.11</v>
      </c>
      <c r="DD58" s="1945">
        <v>3328.56</v>
      </c>
      <c r="DE58" s="1945">
        <v>3446.29</v>
      </c>
      <c r="DF58" s="1945">
        <v>3529.34</v>
      </c>
      <c r="DG58" s="1945">
        <v>3535.24</v>
      </c>
    </row>
    <row r="59" spans="1:111" ht="24.95" customHeight="1" outlineLevel="1">
      <c r="A59" s="4805"/>
      <c r="B59" s="4791"/>
      <c r="C59" s="4793"/>
      <c r="D59" s="4793"/>
      <c r="E59" s="4791"/>
      <c r="F59" s="956" t="s">
        <v>2590</v>
      </c>
      <c r="G59" s="82" t="s">
        <v>737</v>
      </c>
      <c r="H59" s="556">
        <v>398.46</v>
      </c>
      <c r="I59" s="689"/>
      <c r="J59" s="689"/>
      <c r="K59" s="157"/>
      <c r="L59" s="254"/>
      <c r="M59" s="255"/>
      <c r="N59" s="121" t="s">
        <v>2501</v>
      </c>
      <c r="O59" s="276"/>
      <c r="P59" s="257"/>
      <c r="Q59" s="257"/>
      <c r="R59" s="257"/>
      <c r="S59" s="257"/>
      <c r="T59" s="258"/>
      <c r="U59" s="257"/>
      <c r="V59" s="257"/>
      <c r="W59" s="257"/>
      <c r="X59" s="258"/>
      <c r="Y59" s="258"/>
      <c r="Z59" s="257"/>
      <c r="AA59" s="257"/>
      <c r="AB59" s="257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  <c r="DF59" s="75"/>
      <c r="DG59" s="75"/>
    </row>
    <row r="60" spans="1:111" ht="24.95" customHeight="1" outlineLevel="1">
      <c r="A60" s="4805"/>
      <c r="B60" s="4791"/>
      <c r="C60" s="4793"/>
      <c r="D60" s="4793"/>
      <c r="E60" s="4791"/>
      <c r="F60" s="82" t="s">
        <v>866</v>
      </c>
      <c r="G60" s="82" t="s">
        <v>127</v>
      </c>
      <c r="H60" s="556">
        <v>192.26</v>
      </c>
      <c r="I60" s="689"/>
      <c r="J60" s="689"/>
      <c r="K60" s="157"/>
      <c r="L60" s="254"/>
      <c r="M60" s="255"/>
      <c r="N60" s="121" t="s">
        <v>878</v>
      </c>
      <c r="O60" s="276"/>
      <c r="P60" s="257"/>
      <c r="Q60" s="257"/>
      <c r="R60" s="257"/>
      <c r="S60" s="257"/>
      <c r="T60" s="258"/>
      <c r="U60" s="257"/>
      <c r="V60" s="257"/>
      <c r="W60" s="257"/>
      <c r="X60" s="258"/>
      <c r="Y60" s="258"/>
      <c r="Z60" s="257"/>
      <c r="AA60" s="257"/>
      <c r="AB60" s="257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  <c r="DF60" s="75"/>
      <c r="DG60" s="75"/>
    </row>
    <row r="61" spans="1:111" ht="24.95" customHeight="1" outlineLevel="1">
      <c r="A61" s="4805"/>
      <c r="B61" s="4791"/>
      <c r="C61" s="4793"/>
      <c r="D61" s="4793"/>
      <c r="E61" s="4791"/>
      <c r="F61" s="82" t="s">
        <v>769</v>
      </c>
      <c r="G61" s="82" t="s">
        <v>756</v>
      </c>
      <c r="H61" s="556">
        <v>77.84</v>
      </c>
      <c r="I61" s="689"/>
      <c r="J61" s="689"/>
      <c r="K61" s="157"/>
      <c r="L61" s="254"/>
      <c r="M61" s="255"/>
      <c r="N61" s="121" t="s">
        <v>739</v>
      </c>
      <c r="O61" s="276"/>
      <c r="P61" s="257"/>
      <c r="Q61" s="257"/>
      <c r="R61" s="257"/>
      <c r="S61" s="257"/>
      <c r="T61" s="258"/>
      <c r="U61" s="257"/>
      <c r="V61" s="257"/>
      <c r="W61" s="257"/>
      <c r="X61" s="258"/>
      <c r="Y61" s="258"/>
      <c r="Z61" s="257"/>
      <c r="AA61" s="257"/>
      <c r="AB61" s="257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5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75"/>
      <c r="CO61" s="75"/>
      <c r="CP61" s="75"/>
      <c r="CQ61" s="75"/>
      <c r="CR61" s="75"/>
      <c r="CS61" s="75"/>
      <c r="CT61" s="75"/>
      <c r="CU61" s="75"/>
      <c r="CV61" s="75"/>
      <c r="CW61" s="75"/>
      <c r="CX61" s="75"/>
      <c r="CY61" s="75"/>
      <c r="CZ61" s="75"/>
      <c r="DA61" s="75"/>
      <c r="DB61" s="75"/>
      <c r="DC61" s="75"/>
      <c r="DD61" s="75"/>
      <c r="DE61" s="75"/>
      <c r="DF61" s="75"/>
      <c r="DG61" s="75"/>
    </row>
    <row r="62" spans="1:111" ht="24.95" customHeight="1" outlineLevel="1">
      <c r="A62" s="4805"/>
      <c r="B62" s="4791"/>
      <c r="C62" s="4793"/>
      <c r="D62" s="4793"/>
      <c r="E62" s="4791"/>
      <c r="F62" s="82" t="s">
        <v>3218</v>
      </c>
      <c r="G62" s="82" t="s">
        <v>764</v>
      </c>
      <c r="H62" s="556">
        <v>132.24</v>
      </c>
      <c r="I62" s="689"/>
      <c r="J62" s="689"/>
      <c r="K62" s="157"/>
      <c r="L62" s="254"/>
      <c r="M62" s="255"/>
      <c r="N62" s="121" t="s">
        <v>2431</v>
      </c>
      <c r="O62" s="276"/>
      <c r="P62" s="257"/>
      <c r="Q62" s="257"/>
      <c r="R62" s="257"/>
      <c r="S62" s="257"/>
      <c r="T62" s="258"/>
      <c r="U62" s="257"/>
      <c r="V62" s="257"/>
      <c r="W62" s="257"/>
      <c r="X62" s="258"/>
      <c r="Y62" s="258"/>
      <c r="Z62" s="257"/>
      <c r="AA62" s="257"/>
      <c r="AB62" s="257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5"/>
      <c r="CF62" s="75"/>
      <c r="CG62" s="75"/>
      <c r="CH62" s="75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5"/>
      <c r="CV62" s="75"/>
      <c r="CW62" s="75"/>
      <c r="CX62" s="75"/>
      <c r="CY62" s="75"/>
      <c r="CZ62" s="75"/>
      <c r="DA62" s="75"/>
      <c r="DB62" s="75"/>
      <c r="DC62" s="75"/>
      <c r="DD62" s="75"/>
      <c r="DE62" s="75"/>
      <c r="DF62" s="75"/>
      <c r="DG62" s="75"/>
    </row>
    <row r="63" spans="1:111" ht="24.95" customHeight="1" outlineLevel="1">
      <c r="A63" s="4805"/>
      <c r="B63" s="4791"/>
      <c r="C63" s="4793"/>
      <c r="D63" s="4793"/>
      <c r="E63" s="4791"/>
      <c r="F63" s="82" t="s">
        <v>752</v>
      </c>
      <c r="G63" s="82" t="s">
        <v>1086</v>
      </c>
      <c r="H63" s="556">
        <v>120</v>
      </c>
      <c r="I63" s="689"/>
      <c r="J63" s="689"/>
      <c r="K63" s="157"/>
      <c r="L63" s="254"/>
      <c r="M63" s="255"/>
      <c r="N63" s="121" t="s">
        <v>2503</v>
      </c>
      <c r="O63" s="276"/>
      <c r="P63" s="257"/>
      <c r="Q63" s="257"/>
      <c r="R63" s="257"/>
      <c r="S63" s="257"/>
      <c r="T63" s="258"/>
      <c r="U63" s="257"/>
      <c r="V63" s="257"/>
      <c r="W63" s="257"/>
      <c r="X63" s="258"/>
      <c r="Y63" s="258"/>
      <c r="Z63" s="257"/>
      <c r="AA63" s="257"/>
      <c r="AB63" s="257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  <c r="BJ63" s="75"/>
      <c r="BK63" s="75"/>
      <c r="BL63" s="75"/>
      <c r="BM63" s="75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5"/>
      <c r="BZ63" s="75"/>
      <c r="CA63" s="75"/>
      <c r="CB63" s="75"/>
      <c r="CC63" s="75"/>
      <c r="CD63" s="75"/>
      <c r="CE63" s="75"/>
      <c r="CF63" s="75"/>
      <c r="CG63" s="75"/>
      <c r="CH63" s="75"/>
      <c r="CI63" s="75"/>
      <c r="CJ63" s="75"/>
      <c r="CK63" s="75"/>
      <c r="CL63" s="75"/>
      <c r="CM63" s="75"/>
      <c r="CN63" s="75"/>
      <c r="CO63" s="75"/>
      <c r="CP63" s="75"/>
      <c r="CQ63" s="75"/>
      <c r="CR63" s="75"/>
      <c r="CS63" s="75"/>
      <c r="CT63" s="75"/>
      <c r="CU63" s="75"/>
      <c r="CV63" s="75"/>
      <c r="CW63" s="75"/>
      <c r="CX63" s="75"/>
      <c r="CY63" s="75"/>
      <c r="CZ63" s="75"/>
      <c r="DA63" s="75"/>
      <c r="DB63" s="75"/>
      <c r="DC63" s="75"/>
      <c r="DD63" s="75"/>
      <c r="DE63" s="75"/>
      <c r="DF63" s="75"/>
      <c r="DG63" s="75"/>
    </row>
    <row r="64" spans="1:111" ht="24.95" customHeight="1" outlineLevel="1">
      <c r="A64" s="4805"/>
      <c r="B64" s="4791"/>
      <c r="C64" s="4793"/>
      <c r="D64" s="4793"/>
      <c r="E64" s="4791"/>
      <c r="F64" s="82" t="s">
        <v>843</v>
      </c>
      <c r="G64" s="82" t="s">
        <v>741</v>
      </c>
      <c r="H64" s="556">
        <v>110.2</v>
      </c>
      <c r="I64" s="689"/>
      <c r="J64" s="689"/>
      <c r="K64" s="157"/>
      <c r="L64" s="254"/>
      <c r="M64" s="255"/>
      <c r="N64" s="121" t="s">
        <v>2432</v>
      </c>
      <c r="O64" s="276"/>
      <c r="P64" s="257"/>
      <c r="Q64" s="257"/>
      <c r="R64" s="257"/>
      <c r="S64" s="257"/>
      <c r="T64" s="258"/>
      <c r="U64" s="257"/>
      <c r="V64" s="257"/>
      <c r="W64" s="257"/>
      <c r="X64" s="258"/>
      <c r="Y64" s="258"/>
      <c r="Z64" s="257"/>
      <c r="AA64" s="257"/>
      <c r="AB64" s="257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  <c r="DF64" s="75"/>
      <c r="DG64" s="75"/>
    </row>
    <row r="65" spans="1:111" ht="24.95" customHeight="1" outlineLevel="1">
      <c r="A65" s="4805"/>
      <c r="B65" s="4791"/>
      <c r="C65" s="4793"/>
      <c r="D65" s="4793"/>
      <c r="E65" s="4791"/>
      <c r="F65" s="82" t="s">
        <v>2592</v>
      </c>
      <c r="G65" s="82" t="s">
        <v>753</v>
      </c>
      <c r="H65" s="556">
        <v>294.04000000000002</v>
      </c>
      <c r="I65" s="689"/>
      <c r="J65" s="689"/>
      <c r="K65" s="157"/>
      <c r="L65" s="254"/>
      <c r="M65" s="255"/>
      <c r="N65" s="121" t="s">
        <v>2240</v>
      </c>
      <c r="O65" s="276"/>
      <c r="P65" s="257"/>
      <c r="Q65" s="257"/>
      <c r="R65" s="257"/>
      <c r="S65" s="257"/>
      <c r="T65" s="258"/>
      <c r="U65" s="257"/>
      <c r="V65" s="257"/>
      <c r="W65" s="257"/>
      <c r="X65" s="258"/>
      <c r="Y65" s="258"/>
      <c r="Z65" s="257"/>
      <c r="AA65" s="257"/>
      <c r="AB65" s="257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  <c r="BJ65" s="75"/>
      <c r="BK65" s="75"/>
      <c r="BL65" s="75"/>
      <c r="BM65" s="75"/>
      <c r="BN65" s="75"/>
      <c r="BO65" s="75"/>
      <c r="BP65" s="75"/>
      <c r="BQ65" s="75"/>
      <c r="BR65" s="75"/>
      <c r="BS65" s="75"/>
      <c r="BT65" s="75"/>
      <c r="BU65" s="75"/>
      <c r="BV65" s="75"/>
      <c r="BW65" s="75"/>
      <c r="BX65" s="75"/>
      <c r="BY65" s="75"/>
      <c r="BZ65" s="75"/>
      <c r="CA65" s="75"/>
      <c r="CB65" s="75"/>
      <c r="CC65" s="75"/>
      <c r="CD65" s="75"/>
      <c r="CE65" s="75"/>
      <c r="CF65" s="75"/>
      <c r="CG65" s="75"/>
      <c r="CH65" s="75"/>
      <c r="CI65" s="75"/>
      <c r="CJ65" s="75"/>
      <c r="CK65" s="75"/>
      <c r="CL65" s="75"/>
      <c r="CM65" s="75"/>
      <c r="CN65" s="75"/>
      <c r="CO65" s="75"/>
      <c r="CP65" s="75"/>
      <c r="CQ65" s="75"/>
      <c r="CR65" s="75"/>
      <c r="CS65" s="75"/>
      <c r="CT65" s="75"/>
      <c r="CU65" s="75"/>
      <c r="CV65" s="75"/>
      <c r="CW65" s="75"/>
      <c r="CX65" s="75"/>
      <c r="CY65" s="75"/>
      <c r="CZ65" s="75"/>
      <c r="DA65" s="75"/>
      <c r="DB65" s="75"/>
      <c r="DC65" s="75"/>
      <c r="DD65" s="75"/>
      <c r="DE65" s="75"/>
      <c r="DF65" s="75"/>
      <c r="DG65" s="75"/>
    </row>
    <row r="66" spans="1:111" s="180" customFormat="1" ht="24.95" customHeight="1" outlineLevel="1">
      <c r="A66" s="4805"/>
      <c r="B66" s="4809" t="s">
        <v>984</v>
      </c>
      <c r="C66" s="4793" t="s">
        <v>1078</v>
      </c>
      <c r="D66" s="4791" t="s">
        <v>999</v>
      </c>
      <c r="E66" s="4793" t="s">
        <v>758</v>
      </c>
      <c r="F66" s="956" t="s">
        <v>685</v>
      </c>
      <c r="G66" s="121" t="s">
        <v>763</v>
      </c>
      <c r="H66" s="81">
        <v>99.9</v>
      </c>
      <c r="I66" s="689">
        <f>DF66</f>
        <v>650.23</v>
      </c>
      <c r="J66" s="689">
        <f>DG66</f>
        <v>667.15</v>
      </c>
      <c r="K66" s="179">
        <f>J66-I66</f>
        <v>16.919999999999959</v>
      </c>
      <c r="L66" s="250">
        <v>50</v>
      </c>
      <c r="M66" s="251">
        <f>K66*L66/$L$2</f>
        <v>169.19999999999959</v>
      </c>
      <c r="N66" s="136" t="s">
        <v>685</v>
      </c>
      <c r="O66" s="276"/>
      <c r="P66" s="252">
        <v>46.35</v>
      </c>
      <c r="Q66" s="252">
        <v>52.88</v>
      </c>
      <c r="R66" s="252">
        <v>61.99</v>
      </c>
      <c r="S66" s="252">
        <v>70.62</v>
      </c>
      <c r="T66" s="253">
        <v>81.239999999999995</v>
      </c>
      <c r="U66" s="252">
        <v>90.33</v>
      </c>
      <c r="V66" s="252">
        <v>100.37</v>
      </c>
      <c r="W66" s="252">
        <v>111.25</v>
      </c>
      <c r="X66" s="253">
        <v>115.37</v>
      </c>
      <c r="Y66" s="253">
        <v>115.37</v>
      </c>
      <c r="Z66" s="252">
        <v>115.37</v>
      </c>
      <c r="AA66" s="1946">
        <v>115.37</v>
      </c>
      <c r="AB66" s="1946">
        <v>115.39</v>
      </c>
      <c r="AC66" s="1945">
        <v>115.7</v>
      </c>
      <c r="AD66" s="1945">
        <v>115.72</v>
      </c>
      <c r="AE66" s="1945">
        <v>115.72</v>
      </c>
      <c r="AF66" s="1945">
        <v>115.72</v>
      </c>
      <c r="AG66" s="1945">
        <v>121.16</v>
      </c>
      <c r="AH66" s="1945">
        <v>134.22</v>
      </c>
      <c r="AI66" s="1945">
        <v>145.6</v>
      </c>
      <c r="AJ66" s="1945">
        <v>156.58000000000001</v>
      </c>
      <c r="AK66" s="1945">
        <v>168.71</v>
      </c>
      <c r="AL66" s="1945">
        <v>175.8</v>
      </c>
      <c r="AM66" s="1945">
        <v>175.8</v>
      </c>
      <c r="AN66" s="1945">
        <v>181.44</v>
      </c>
      <c r="AO66" s="1945">
        <v>188.73</v>
      </c>
      <c r="AP66" s="1945">
        <v>195.48</v>
      </c>
      <c r="AQ66" s="1945">
        <v>203.74</v>
      </c>
      <c r="AR66" s="1945">
        <v>212.58</v>
      </c>
      <c r="AS66" s="1945">
        <v>221.86</v>
      </c>
      <c r="AT66" s="1945">
        <v>222.09</v>
      </c>
      <c r="AU66" s="1945">
        <v>222.09</v>
      </c>
      <c r="AV66" s="1945">
        <v>222.12</v>
      </c>
      <c r="AW66" s="1945">
        <v>222.12</v>
      </c>
      <c r="AX66" s="1945">
        <v>222.16</v>
      </c>
      <c r="AY66" s="1945">
        <v>230.42</v>
      </c>
      <c r="AZ66" s="1945">
        <v>237.88</v>
      </c>
      <c r="BA66" s="1945">
        <v>250.04</v>
      </c>
      <c r="BB66" s="1945">
        <v>261.14999999999998</v>
      </c>
      <c r="BC66" s="1945">
        <v>261.14999999999998</v>
      </c>
      <c r="BD66" s="1945">
        <v>261.14999999999998</v>
      </c>
      <c r="BE66" s="1945">
        <v>261.17</v>
      </c>
      <c r="BF66" s="1945">
        <v>267.7</v>
      </c>
      <c r="BG66" s="1945">
        <v>267.7</v>
      </c>
      <c r="BH66" s="1945">
        <v>267.7</v>
      </c>
      <c r="BI66" s="1945">
        <v>267.7</v>
      </c>
      <c r="BJ66" s="1945">
        <v>267.7</v>
      </c>
      <c r="BK66" s="1945">
        <v>267.7</v>
      </c>
      <c r="BL66" s="1945">
        <v>267.7</v>
      </c>
      <c r="BM66" s="1945">
        <v>267.74</v>
      </c>
      <c r="BN66" s="1945">
        <v>267.74</v>
      </c>
      <c r="BO66" s="1945">
        <v>267.74</v>
      </c>
      <c r="BP66" s="1945">
        <v>267.74</v>
      </c>
      <c r="BQ66" s="1945">
        <v>267.74</v>
      </c>
      <c r="BR66" s="1945">
        <v>267.74</v>
      </c>
      <c r="BS66" s="1945">
        <v>267.74</v>
      </c>
      <c r="BT66" s="1945">
        <v>267.74</v>
      </c>
      <c r="BU66" s="1945">
        <v>267.74</v>
      </c>
      <c r="BV66" s="1945">
        <v>267.74</v>
      </c>
      <c r="BW66" s="1945">
        <v>267.74</v>
      </c>
      <c r="BX66" s="1945">
        <v>267.82</v>
      </c>
      <c r="BY66" s="1945">
        <v>271.91000000000003</v>
      </c>
      <c r="BZ66" s="1945">
        <v>284.16000000000003</v>
      </c>
      <c r="CA66" s="1945">
        <v>294.81</v>
      </c>
      <c r="CB66" s="1945">
        <v>303.91000000000003</v>
      </c>
      <c r="CC66" s="1945">
        <v>303.91000000000003</v>
      </c>
      <c r="CD66" s="1945">
        <v>303.91000000000003</v>
      </c>
      <c r="CE66" s="1945">
        <v>303.94</v>
      </c>
      <c r="CF66" s="1945">
        <v>303.94</v>
      </c>
      <c r="CG66" s="1945">
        <v>303.94</v>
      </c>
      <c r="CH66" s="1945">
        <v>303.94</v>
      </c>
      <c r="CI66" s="1945">
        <v>303.94</v>
      </c>
      <c r="CJ66" s="1945">
        <v>303.97000000000003</v>
      </c>
      <c r="CK66" s="1945">
        <v>304.95</v>
      </c>
      <c r="CL66" s="1945">
        <v>319.77</v>
      </c>
      <c r="CM66" s="1945">
        <v>333.94</v>
      </c>
      <c r="CN66" s="1945">
        <v>348.91</v>
      </c>
      <c r="CO66" s="1945">
        <v>364.94</v>
      </c>
      <c r="CP66" s="1945">
        <v>387.96</v>
      </c>
      <c r="CQ66" s="1945">
        <v>407.64</v>
      </c>
      <c r="CR66" s="1945">
        <v>424.31</v>
      </c>
      <c r="CS66" s="1945">
        <v>443.61</v>
      </c>
      <c r="CT66" s="1945">
        <v>460.57</v>
      </c>
      <c r="CU66" s="1945">
        <v>480.62</v>
      </c>
      <c r="CV66" s="1945">
        <v>493.08</v>
      </c>
      <c r="CW66" s="1945">
        <v>507.8</v>
      </c>
      <c r="CX66" s="1945">
        <v>522.32000000000005</v>
      </c>
      <c r="CY66" s="1945">
        <v>536.54999999999995</v>
      </c>
      <c r="CZ66" s="1945">
        <v>549.62</v>
      </c>
      <c r="DA66" s="1945">
        <v>563.55999999999995</v>
      </c>
      <c r="DB66" s="1945">
        <v>582.19000000000005</v>
      </c>
      <c r="DC66" s="1945">
        <v>600.88</v>
      </c>
      <c r="DD66" s="1945">
        <v>621.9</v>
      </c>
      <c r="DE66" s="1945">
        <v>637.49</v>
      </c>
      <c r="DF66" s="1945">
        <v>650.23</v>
      </c>
      <c r="DG66" s="1945">
        <v>667.15</v>
      </c>
    </row>
    <row r="67" spans="1:111" ht="24.95" customHeight="1" outlineLevel="1">
      <c r="A67" s="4805"/>
      <c r="B67" s="4809"/>
      <c r="C67" s="4791"/>
      <c r="D67" s="4791"/>
      <c r="E67" s="4793"/>
      <c r="F67" s="956" t="s">
        <v>2593</v>
      </c>
      <c r="G67" s="121" t="s">
        <v>754</v>
      </c>
      <c r="H67" s="81">
        <v>294.04000000000002</v>
      </c>
      <c r="I67" s="689"/>
      <c r="J67" s="689"/>
      <c r="K67" s="157"/>
      <c r="L67" s="254"/>
      <c r="M67" s="255"/>
      <c r="N67" s="121" t="s">
        <v>2504</v>
      </c>
      <c r="O67" s="276"/>
      <c r="P67" s="257"/>
      <c r="Q67" s="257"/>
      <c r="R67" s="257"/>
      <c r="S67" s="257"/>
      <c r="T67" s="258"/>
      <c r="U67" s="257"/>
      <c r="V67" s="257"/>
      <c r="W67" s="257"/>
      <c r="X67" s="258"/>
      <c r="Y67" s="258"/>
      <c r="Z67" s="257"/>
      <c r="AA67" s="257"/>
      <c r="AB67" s="257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  <c r="BJ67" s="75"/>
      <c r="BK67" s="75"/>
      <c r="BL67" s="75"/>
      <c r="BM67" s="75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75"/>
      <c r="BY67" s="75"/>
      <c r="BZ67" s="75"/>
      <c r="CA67" s="75"/>
      <c r="CB67" s="75"/>
      <c r="CC67" s="75"/>
      <c r="CD67" s="75"/>
      <c r="CE67" s="75"/>
      <c r="CF67" s="75"/>
      <c r="CG67" s="75"/>
      <c r="CH67" s="75"/>
      <c r="CI67" s="75"/>
      <c r="CJ67" s="75"/>
      <c r="CK67" s="75"/>
      <c r="CL67" s="75"/>
      <c r="CM67" s="75"/>
      <c r="CN67" s="75"/>
      <c r="CO67" s="75"/>
      <c r="CP67" s="75"/>
      <c r="CQ67" s="75"/>
      <c r="CR67" s="75"/>
      <c r="CS67" s="75"/>
      <c r="CT67" s="75"/>
      <c r="CU67" s="75"/>
      <c r="CV67" s="75"/>
      <c r="CW67" s="75"/>
      <c r="CX67" s="75"/>
      <c r="CY67" s="75"/>
      <c r="CZ67" s="75"/>
      <c r="DA67" s="75"/>
      <c r="DB67" s="75"/>
      <c r="DC67" s="75"/>
      <c r="DD67" s="75"/>
      <c r="DE67" s="75"/>
      <c r="DF67" s="75"/>
      <c r="DG67" s="75"/>
    </row>
    <row r="68" spans="1:111" s="180" customFormat="1" ht="24.95" customHeight="1" outlineLevel="1">
      <c r="A68" s="4805"/>
      <c r="B68" s="4809"/>
      <c r="C68" s="4791"/>
      <c r="D68" s="4791" t="s">
        <v>1021</v>
      </c>
      <c r="E68" s="4793" t="s">
        <v>758</v>
      </c>
      <c r="F68" s="956" t="s">
        <v>3219</v>
      </c>
      <c r="G68" s="121" t="s">
        <v>762</v>
      </c>
      <c r="H68" s="81">
        <v>299.10000000000002</v>
      </c>
      <c r="I68" s="689">
        <f>DF68</f>
        <v>1919.29</v>
      </c>
      <c r="J68" s="689">
        <f>DG68</f>
        <v>1932.43</v>
      </c>
      <c r="K68" s="179">
        <f>J68-I68</f>
        <v>13.1400000000001</v>
      </c>
      <c r="L68" s="250">
        <v>5</v>
      </c>
      <c r="M68" s="251">
        <f>K68*L68/$L$2</f>
        <v>13.1400000000001</v>
      </c>
      <c r="N68" s="136" t="s">
        <v>744</v>
      </c>
      <c r="O68" s="276"/>
      <c r="P68" s="252">
        <v>103.02</v>
      </c>
      <c r="Q68" s="252">
        <v>123.47</v>
      </c>
      <c r="R68" s="252">
        <v>144.38999999999999</v>
      </c>
      <c r="S68" s="252">
        <v>163.93</v>
      </c>
      <c r="T68" s="253">
        <v>190.82</v>
      </c>
      <c r="U68" s="252">
        <v>219.39</v>
      </c>
      <c r="V68" s="252">
        <v>248.23</v>
      </c>
      <c r="W68" s="252">
        <v>277.57</v>
      </c>
      <c r="X68" s="253">
        <v>290</v>
      </c>
      <c r="Y68" s="253">
        <v>301.97000000000003</v>
      </c>
      <c r="Z68" s="252">
        <v>312.73</v>
      </c>
      <c r="AA68" s="1946">
        <v>334.78</v>
      </c>
      <c r="AB68" s="1946">
        <v>370.32</v>
      </c>
      <c r="AC68" s="1945">
        <v>390.67</v>
      </c>
      <c r="AD68" s="1945">
        <v>413.04</v>
      </c>
      <c r="AE68" s="1945">
        <v>439.43</v>
      </c>
      <c r="AF68" s="1945">
        <v>461.51</v>
      </c>
      <c r="AG68" s="1945">
        <v>486.42</v>
      </c>
      <c r="AH68" s="1945">
        <v>512.09</v>
      </c>
      <c r="AI68" s="1945">
        <v>533.22</v>
      </c>
      <c r="AJ68" s="1945">
        <v>550.48</v>
      </c>
      <c r="AK68" s="1945">
        <v>567.13</v>
      </c>
      <c r="AL68" s="1945">
        <v>580.92999999999995</v>
      </c>
      <c r="AM68" s="1945">
        <v>596.74</v>
      </c>
      <c r="AN68" s="1945">
        <v>616.34</v>
      </c>
      <c r="AO68" s="1945">
        <v>634.80999999999995</v>
      </c>
      <c r="AP68" s="1945">
        <v>655.11</v>
      </c>
      <c r="AQ68" s="1945">
        <v>675.64</v>
      </c>
      <c r="AR68" s="1945">
        <v>697.38</v>
      </c>
      <c r="AS68" s="1945">
        <v>719.57</v>
      </c>
      <c r="AT68" s="1945">
        <v>743.57</v>
      </c>
      <c r="AU68" s="1945">
        <v>766.78</v>
      </c>
      <c r="AV68" s="1945">
        <v>783.47</v>
      </c>
      <c r="AW68" s="1945">
        <v>799.97</v>
      </c>
      <c r="AX68" s="1945">
        <v>815.57</v>
      </c>
      <c r="AY68" s="1945">
        <v>831.65</v>
      </c>
      <c r="AZ68" s="1945">
        <v>846.13</v>
      </c>
      <c r="BA68" s="1945">
        <v>863.26</v>
      </c>
      <c r="BB68" s="1945">
        <v>880.38</v>
      </c>
      <c r="BC68" s="1945">
        <v>897.84</v>
      </c>
      <c r="BD68" s="1945">
        <v>914.96</v>
      </c>
      <c r="BE68" s="1945">
        <v>934.71</v>
      </c>
      <c r="BF68" s="1945">
        <v>951.88</v>
      </c>
      <c r="BG68" s="1945">
        <v>968.47</v>
      </c>
      <c r="BH68" s="1945">
        <v>985.24</v>
      </c>
      <c r="BI68" s="1945">
        <v>1001.61</v>
      </c>
      <c r="BJ68" s="1945">
        <v>1019.83</v>
      </c>
      <c r="BK68" s="1945">
        <v>1036.93</v>
      </c>
      <c r="BL68" s="1945">
        <v>1054.73</v>
      </c>
      <c r="BM68" s="1945">
        <v>1069.8699999999999</v>
      </c>
      <c r="BN68" s="1945">
        <v>1087.02</v>
      </c>
      <c r="BO68" s="1945">
        <v>1103.6099999999999</v>
      </c>
      <c r="BP68" s="1945">
        <v>1122.82</v>
      </c>
      <c r="BQ68" s="1945">
        <v>1140.5999999999999</v>
      </c>
      <c r="BR68" s="1945">
        <v>1157.3499999999999</v>
      </c>
      <c r="BS68" s="1945">
        <v>1176.56</v>
      </c>
      <c r="BT68" s="1945">
        <v>1192</v>
      </c>
      <c r="BU68" s="1945">
        <v>1207.77</v>
      </c>
      <c r="BV68" s="1945">
        <v>1224.94</v>
      </c>
      <c r="BW68" s="1945">
        <v>1240.3900000000001</v>
      </c>
      <c r="BX68" s="1945">
        <v>1258.3499999999999</v>
      </c>
      <c r="BY68" s="1945">
        <v>1273.29</v>
      </c>
      <c r="BZ68" s="1945">
        <v>1290.21</v>
      </c>
      <c r="CA68" s="1945">
        <v>1305.0999999999999</v>
      </c>
      <c r="CB68" s="1945">
        <v>1323.39</v>
      </c>
      <c r="CC68" s="1945">
        <v>1344.12</v>
      </c>
      <c r="CD68" s="1945">
        <v>1368.41</v>
      </c>
      <c r="CE68" s="1945">
        <v>1393.56</v>
      </c>
      <c r="CF68" s="1945">
        <v>1413.26</v>
      </c>
      <c r="CG68" s="1945">
        <v>1439.23</v>
      </c>
      <c r="CH68" s="1945">
        <v>1458.85</v>
      </c>
      <c r="CI68" s="1945">
        <v>1480.72</v>
      </c>
      <c r="CJ68" s="1945">
        <v>1505.14</v>
      </c>
      <c r="CK68" s="1945">
        <v>1525.87</v>
      </c>
      <c r="CL68" s="1945">
        <v>1548.1</v>
      </c>
      <c r="CM68" s="1945">
        <v>1572.01</v>
      </c>
      <c r="CN68" s="1945">
        <v>1590.29</v>
      </c>
      <c r="CO68" s="1945">
        <v>1606.22</v>
      </c>
      <c r="CP68" s="1945">
        <v>1642.96</v>
      </c>
      <c r="CQ68" s="1945">
        <v>1674.93</v>
      </c>
      <c r="CR68" s="1945">
        <v>1705.67</v>
      </c>
      <c r="CS68" s="1945">
        <v>1739.84</v>
      </c>
      <c r="CT68" s="1945">
        <v>1770.67</v>
      </c>
      <c r="CU68" s="1945">
        <v>1786.21</v>
      </c>
      <c r="CV68" s="1945">
        <v>1801.04</v>
      </c>
      <c r="CW68" s="1945">
        <v>1810.55</v>
      </c>
      <c r="CX68" s="1945">
        <v>1820.27</v>
      </c>
      <c r="CY68" s="1945">
        <v>1831.52</v>
      </c>
      <c r="CZ68" s="1945">
        <v>1842.71</v>
      </c>
      <c r="DA68" s="1945">
        <v>1855.81</v>
      </c>
      <c r="DB68" s="1945">
        <v>1868.87</v>
      </c>
      <c r="DC68" s="1945">
        <v>1882.5</v>
      </c>
      <c r="DD68" s="1945">
        <v>1896.97</v>
      </c>
      <c r="DE68" s="1945">
        <v>1909.09</v>
      </c>
      <c r="DF68" s="1945">
        <v>1919.29</v>
      </c>
      <c r="DG68" s="1945">
        <v>1932.43</v>
      </c>
    </row>
    <row r="69" spans="1:111" ht="24.95" customHeight="1" outlineLevel="1">
      <c r="A69" s="4805"/>
      <c r="B69" s="4809"/>
      <c r="C69" s="4791"/>
      <c r="D69" s="4791"/>
      <c r="E69" s="4793"/>
      <c r="F69" s="956" t="s">
        <v>2590</v>
      </c>
      <c r="G69" s="121" t="s">
        <v>128</v>
      </c>
      <c r="H69" s="81">
        <v>398.46</v>
      </c>
      <c r="I69" s="689"/>
      <c r="J69" s="689"/>
      <c r="K69" s="157"/>
      <c r="L69" s="254"/>
      <c r="M69" s="255"/>
      <c r="N69" s="121" t="s">
        <v>2502</v>
      </c>
      <c r="O69" s="276"/>
      <c r="P69" s="257"/>
      <c r="Q69" s="257"/>
      <c r="R69" s="257"/>
      <c r="S69" s="257"/>
      <c r="T69" s="258"/>
      <c r="U69" s="257"/>
      <c r="V69" s="257"/>
      <c r="W69" s="257"/>
      <c r="X69" s="258"/>
      <c r="Y69" s="258"/>
      <c r="Z69" s="257"/>
      <c r="AA69" s="257"/>
      <c r="AB69" s="257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  <c r="BF69" s="75"/>
      <c r="BG69" s="75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5"/>
      <c r="BZ69" s="75"/>
      <c r="CA69" s="75"/>
      <c r="CB69" s="75"/>
      <c r="CC69" s="75"/>
      <c r="CD69" s="75"/>
      <c r="CE69" s="75"/>
      <c r="CF69" s="75"/>
      <c r="CG69" s="75"/>
      <c r="CH69" s="75"/>
      <c r="CI69" s="75"/>
      <c r="CJ69" s="75"/>
      <c r="CK69" s="75"/>
      <c r="CL69" s="75"/>
      <c r="CM69" s="75"/>
      <c r="CN69" s="75"/>
      <c r="CO69" s="75"/>
      <c r="CP69" s="75"/>
      <c r="CQ69" s="75"/>
      <c r="CR69" s="75"/>
      <c r="CS69" s="75"/>
      <c r="CT69" s="75"/>
      <c r="CU69" s="75"/>
      <c r="CV69" s="75"/>
      <c r="CW69" s="75"/>
      <c r="CX69" s="75"/>
      <c r="CY69" s="75"/>
      <c r="CZ69" s="75"/>
      <c r="DA69" s="75"/>
      <c r="DB69" s="75"/>
      <c r="DC69" s="75"/>
      <c r="DD69" s="75"/>
      <c r="DE69" s="75"/>
      <c r="DF69" s="75"/>
      <c r="DG69" s="75"/>
    </row>
    <row r="70" spans="1:111" ht="24.95" customHeight="1" outlineLevel="1">
      <c r="A70" s="4805"/>
      <c r="B70" s="4809"/>
      <c r="C70" s="4791"/>
      <c r="D70" s="4791"/>
      <c r="E70" s="4793"/>
      <c r="F70" s="121" t="s">
        <v>2591</v>
      </c>
      <c r="G70" s="121" t="s">
        <v>759</v>
      </c>
      <c r="H70" s="81">
        <v>193.85</v>
      </c>
      <c r="I70" s="689"/>
      <c r="J70" s="689"/>
      <c r="K70" s="157"/>
      <c r="L70" s="254"/>
      <c r="M70" s="255"/>
      <c r="N70" s="121" t="s">
        <v>847</v>
      </c>
      <c r="O70" s="276"/>
      <c r="P70" s="257"/>
      <c r="Q70" s="257"/>
      <c r="R70" s="257"/>
      <c r="S70" s="257"/>
      <c r="T70" s="258"/>
      <c r="U70" s="257"/>
      <c r="V70" s="257"/>
      <c r="W70" s="257"/>
      <c r="X70" s="258"/>
      <c r="Y70" s="258"/>
      <c r="Z70" s="257"/>
      <c r="AA70" s="257"/>
      <c r="AB70" s="257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75"/>
      <c r="BN70" s="75"/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5"/>
      <c r="BZ70" s="75"/>
      <c r="CA70" s="75"/>
      <c r="CB70" s="75"/>
      <c r="CC70" s="75"/>
      <c r="CD70" s="75"/>
      <c r="CE70" s="75"/>
      <c r="CF70" s="75"/>
      <c r="CG70" s="75"/>
      <c r="CH70" s="75"/>
      <c r="CI70" s="75"/>
      <c r="CJ70" s="75"/>
      <c r="CK70" s="75"/>
      <c r="CL70" s="75"/>
      <c r="CM70" s="75"/>
      <c r="CN70" s="75"/>
      <c r="CO70" s="75"/>
      <c r="CP70" s="75"/>
      <c r="CQ70" s="75"/>
      <c r="CR70" s="75"/>
      <c r="CS70" s="75"/>
      <c r="CT70" s="75"/>
      <c r="CU70" s="75"/>
      <c r="CV70" s="75"/>
      <c r="CW70" s="75"/>
      <c r="CX70" s="75"/>
      <c r="CY70" s="75"/>
      <c r="CZ70" s="75"/>
      <c r="DA70" s="75"/>
      <c r="DB70" s="75"/>
      <c r="DC70" s="75"/>
      <c r="DD70" s="75"/>
      <c r="DE70" s="75"/>
      <c r="DF70" s="75"/>
      <c r="DG70" s="75"/>
    </row>
    <row r="71" spans="1:111" ht="24.95" customHeight="1" outlineLevel="1">
      <c r="A71" s="4805"/>
      <c r="B71" s="4809"/>
      <c r="C71" s="4791"/>
      <c r="D71" s="4791"/>
      <c r="E71" s="4793"/>
      <c r="F71" s="956" t="s">
        <v>878</v>
      </c>
      <c r="G71" s="121" t="s">
        <v>738</v>
      </c>
      <c r="H71" s="81">
        <v>96.77</v>
      </c>
      <c r="I71" s="689"/>
      <c r="J71" s="689"/>
      <c r="K71" s="157"/>
      <c r="L71" s="254"/>
      <c r="M71" s="255"/>
      <c r="N71" s="121" t="s">
        <v>878</v>
      </c>
      <c r="O71" s="276"/>
      <c r="P71" s="257"/>
      <c r="Q71" s="257"/>
      <c r="R71" s="257"/>
      <c r="S71" s="257"/>
      <c r="T71" s="258"/>
      <c r="U71" s="257"/>
      <c r="V71" s="257"/>
      <c r="W71" s="257"/>
      <c r="X71" s="258"/>
      <c r="Y71" s="258"/>
      <c r="Z71" s="257"/>
      <c r="AA71" s="257"/>
      <c r="AB71" s="257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  <c r="BF71" s="75"/>
      <c r="BG71" s="75"/>
      <c r="BH71" s="75"/>
      <c r="BI71" s="75"/>
      <c r="BJ71" s="75"/>
      <c r="BK71" s="75"/>
      <c r="BL71" s="75"/>
      <c r="BM71" s="75"/>
      <c r="BN71" s="75"/>
      <c r="BO71" s="75"/>
      <c r="BP71" s="75"/>
      <c r="BQ71" s="75"/>
      <c r="BR71" s="75"/>
      <c r="BS71" s="75"/>
      <c r="BT71" s="75"/>
      <c r="BU71" s="75"/>
      <c r="BV71" s="75"/>
      <c r="BW71" s="75"/>
      <c r="BX71" s="75"/>
      <c r="BY71" s="75"/>
      <c r="BZ71" s="75"/>
      <c r="CA71" s="75"/>
      <c r="CB71" s="75"/>
      <c r="CC71" s="75"/>
      <c r="CD71" s="75"/>
      <c r="CE71" s="75"/>
      <c r="CF71" s="75"/>
      <c r="CG71" s="75"/>
      <c r="CH71" s="75"/>
      <c r="CI71" s="75"/>
      <c r="CJ71" s="75"/>
      <c r="CK71" s="75"/>
      <c r="CL71" s="75"/>
      <c r="CM71" s="75"/>
      <c r="CN71" s="75"/>
      <c r="CO71" s="75"/>
      <c r="CP71" s="75"/>
      <c r="CQ71" s="75"/>
      <c r="CR71" s="75"/>
      <c r="CS71" s="75"/>
      <c r="CT71" s="75"/>
      <c r="CU71" s="75"/>
      <c r="CV71" s="75"/>
      <c r="CW71" s="75"/>
      <c r="CX71" s="75"/>
      <c r="CY71" s="75"/>
      <c r="CZ71" s="75"/>
      <c r="DA71" s="75"/>
      <c r="DB71" s="75"/>
      <c r="DC71" s="75"/>
      <c r="DD71" s="75"/>
      <c r="DE71" s="75"/>
      <c r="DF71" s="75"/>
      <c r="DG71" s="75"/>
    </row>
    <row r="72" spans="1:111" s="180" customFormat="1" ht="24.95" customHeight="1" outlineLevel="1">
      <c r="A72" s="4805"/>
      <c r="B72" s="4809"/>
      <c r="C72" s="4791"/>
      <c r="D72" s="4791" t="s">
        <v>1019</v>
      </c>
      <c r="E72" s="4791" t="s">
        <v>760</v>
      </c>
      <c r="F72" s="956" t="s">
        <v>866</v>
      </c>
      <c r="G72" s="121" t="s">
        <v>127</v>
      </c>
      <c r="H72" s="81">
        <v>192.26</v>
      </c>
      <c r="I72" s="689">
        <f>DF72</f>
        <v>9052.9</v>
      </c>
      <c r="J72" s="689">
        <f>DG72</f>
        <v>9144.1</v>
      </c>
      <c r="K72" s="179">
        <f>J72-I72</f>
        <v>91.200000000000728</v>
      </c>
      <c r="L72" s="250">
        <v>5</v>
      </c>
      <c r="M72" s="251">
        <f>K72*L72/$L$2</f>
        <v>91.200000000000728</v>
      </c>
      <c r="N72" s="136" t="s">
        <v>866</v>
      </c>
      <c r="O72" s="276"/>
      <c r="P72" s="252">
        <v>677.1</v>
      </c>
      <c r="Q72" s="252">
        <v>734.2</v>
      </c>
      <c r="R72" s="252">
        <v>794.6</v>
      </c>
      <c r="S72" s="252">
        <v>852.9</v>
      </c>
      <c r="T72" s="253">
        <v>930.2</v>
      </c>
      <c r="U72" s="252">
        <v>992.4</v>
      </c>
      <c r="V72" s="252">
        <v>1057.3</v>
      </c>
      <c r="W72" s="252">
        <v>1146.4000000000001</v>
      </c>
      <c r="X72" s="253">
        <v>1222.4000000000001</v>
      </c>
      <c r="Y72" s="253">
        <v>1290.8</v>
      </c>
      <c r="Z72" s="252">
        <v>1362</v>
      </c>
      <c r="AA72" s="1946">
        <v>1425.9</v>
      </c>
      <c r="AB72" s="1946">
        <v>1488.9</v>
      </c>
      <c r="AC72" s="1945">
        <v>1546.5</v>
      </c>
      <c r="AD72" s="1945">
        <v>1617.1</v>
      </c>
      <c r="AE72" s="1945">
        <v>1695.6</v>
      </c>
      <c r="AF72" s="1945">
        <v>1754.3</v>
      </c>
      <c r="AG72" s="1945">
        <v>1818.2</v>
      </c>
      <c r="AH72" s="1945">
        <v>1895.3</v>
      </c>
      <c r="AI72" s="1945">
        <v>1991.9</v>
      </c>
      <c r="AJ72" s="1945">
        <v>2080</v>
      </c>
      <c r="AK72" s="1945">
        <v>2178.4</v>
      </c>
      <c r="AL72" s="1945">
        <v>2333.1</v>
      </c>
      <c r="AM72" s="1945">
        <v>2409.1</v>
      </c>
      <c r="AN72" s="1945">
        <v>2482.5</v>
      </c>
      <c r="AO72" s="1945">
        <v>2524.6</v>
      </c>
      <c r="AP72" s="1945">
        <v>2574.6</v>
      </c>
      <c r="AQ72" s="1945">
        <v>2630</v>
      </c>
      <c r="AR72" s="1945">
        <v>2688.4</v>
      </c>
      <c r="AS72" s="1945">
        <v>2764.4</v>
      </c>
      <c r="AT72" s="1945">
        <v>2865.1</v>
      </c>
      <c r="AU72" s="1945">
        <v>2973.6</v>
      </c>
      <c r="AV72" s="1945">
        <v>3043.8</v>
      </c>
      <c r="AW72" s="1945">
        <v>3124.9</v>
      </c>
      <c r="AX72" s="1945">
        <v>3197.2</v>
      </c>
      <c r="AY72" s="1945">
        <v>3248.6</v>
      </c>
      <c r="AZ72" s="1945">
        <v>3322.7</v>
      </c>
      <c r="BA72" s="1945">
        <v>3385.8</v>
      </c>
      <c r="BB72" s="1945">
        <v>3459.5</v>
      </c>
      <c r="BC72" s="1945">
        <v>3532.9</v>
      </c>
      <c r="BD72" s="1945">
        <v>3608.4</v>
      </c>
      <c r="BE72" s="1945">
        <v>3693.6</v>
      </c>
      <c r="BF72" s="1945">
        <v>3776.7</v>
      </c>
      <c r="BG72" s="1945">
        <v>3861.4</v>
      </c>
      <c r="BH72" s="1945">
        <v>3949.6</v>
      </c>
      <c r="BI72" s="1945">
        <v>4023.8</v>
      </c>
      <c r="BJ72" s="1945">
        <v>4114.2</v>
      </c>
      <c r="BK72" s="1945">
        <v>4182.3999999999996</v>
      </c>
      <c r="BL72" s="1945">
        <v>4268.2</v>
      </c>
      <c r="BM72" s="1945">
        <v>4344.7</v>
      </c>
      <c r="BN72" s="1945">
        <v>4420.3999999999996</v>
      </c>
      <c r="BO72" s="1945">
        <v>4490</v>
      </c>
      <c r="BP72" s="1945">
        <v>4583.1000000000004</v>
      </c>
      <c r="BQ72" s="1945">
        <v>4681.1000000000004</v>
      </c>
      <c r="BR72" s="1945">
        <v>4779.3999999999996</v>
      </c>
      <c r="BS72" s="1945">
        <v>4897.7</v>
      </c>
      <c r="BT72" s="1945">
        <v>4999.6000000000004</v>
      </c>
      <c r="BU72" s="1945">
        <v>5099.8999999999996</v>
      </c>
      <c r="BV72" s="1945">
        <v>5195.3999999999996</v>
      </c>
      <c r="BW72" s="1945">
        <v>5292.8</v>
      </c>
      <c r="BX72" s="1945">
        <v>5402.1</v>
      </c>
      <c r="BY72" s="1945">
        <v>5493</v>
      </c>
      <c r="BZ72" s="1945">
        <v>5599.4</v>
      </c>
      <c r="CA72" s="1945">
        <v>5687.5</v>
      </c>
      <c r="CB72" s="1945">
        <v>5802.9</v>
      </c>
      <c r="CC72" s="1945">
        <v>5903.7</v>
      </c>
      <c r="CD72" s="1945">
        <v>6028</v>
      </c>
      <c r="CE72" s="1945">
        <v>6197.5</v>
      </c>
      <c r="CF72" s="1945">
        <v>6305.8</v>
      </c>
      <c r="CG72" s="1945">
        <v>6427</v>
      </c>
      <c r="CH72" s="1945">
        <v>6518.6</v>
      </c>
      <c r="CI72" s="1945">
        <v>6623</v>
      </c>
      <c r="CJ72" s="1945">
        <v>6734.1</v>
      </c>
      <c r="CK72" s="1945">
        <v>6810.7</v>
      </c>
      <c r="CL72" s="1945">
        <v>6895.2</v>
      </c>
      <c r="CM72" s="1945">
        <v>6993.3</v>
      </c>
      <c r="CN72" s="1945">
        <v>7097</v>
      </c>
      <c r="CO72" s="1945">
        <v>7198</v>
      </c>
      <c r="CP72" s="1945">
        <v>7331.6</v>
      </c>
      <c r="CQ72" s="1945">
        <v>7459</v>
      </c>
      <c r="CR72" s="1945">
        <v>7574.4</v>
      </c>
      <c r="CS72" s="1945">
        <v>7693.8</v>
      </c>
      <c r="CT72" s="1945">
        <v>7794.8</v>
      </c>
      <c r="CU72" s="1945">
        <v>7904.5</v>
      </c>
      <c r="CV72" s="1945">
        <v>7999.6</v>
      </c>
      <c r="CW72" s="1945">
        <v>8086.7</v>
      </c>
      <c r="CX72" s="1945">
        <v>8190.6</v>
      </c>
      <c r="CY72" s="1945">
        <v>8302.6</v>
      </c>
      <c r="CZ72" s="1945">
        <v>8401.2999999999993</v>
      </c>
      <c r="DA72" s="1945">
        <v>8526.6</v>
      </c>
      <c r="DB72" s="1945">
        <v>8642.7999999999993</v>
      </c>
      <c r="DC72" s="1945">
        <v>8751.2000000000007</v>
      </c>
      <c r="DD72" s="1945">
        <v>8879</v>
      </c>
      <c r="DE72" s="1945">
        <v>8977.6</v>
      </c>
      <c r="DF72" s="1945">
        <v>9052.9</v>
      </c>
      <c r="DG72" s="1945">
        <v>9144.1</v>
      </c>
    </row>
    <row r="73" spans="1:111" ht="24.95" customHeight="1" outlineLevel="1">
      <c r="A73" s="4805"/>
      <c r="B73" s="4809"/>
      <c r="C73" s="4791"/>
      <c r="D73" s="4791"/>
      <c r="E73" s="4791"/>
      <c r="F73" s="956" t="s">
        <v>739</v>
      </c>
      <c r="G73" s="121" t="s">
        <v>756</v>
      </c>
      <c r="H73" s="81">
        <v>77.84</v>
      </c>
      <c r="I73" s="689"/>
      <c r="J73" s="689"/>
      <c r="K73" s="157"/>
      <c r="L73" s="254"/>
      <c r="M73" s="255"/>
      <c r="N73" s="121" t="s">
        <v>739</v>
      </c>
      <c r="O73" s="276"/>
      <c r="P73" s="257"/>
      <c r="Q73" s="257"/>
      <c r="R73" s="257"/>
      <c r="S73" s="257"/>
      <c r="T73" s="258"/>
      <c r="U73" s="257"/>
      <c r="V73" s="257"/>
      <c r="W73" s="257"/>
      <c r="X73" s="258"/>
      <c r="Y73" s="258"/>
      <c r="Z73" s="257"/>
      <c r="AA73" s="257"/>
      <c r="AB73" s="257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5"/>
      <c r="BZ73" s="75"/>
      <c r="CA73" s="75"/>
      <c r="CB73" s="75"/>
      <c r="CC73" s="75"/>
      <c r="CD73" s="75"/>
      <c r="CE73" s="75"/>
      <c r="CF73" s="75"/>
      <c r="CG73" s="75"/>
      <c r="CH73" s="75"/>
      <c r="CI73" s="75"/>
      <c r="CJ73" s="75"/>
      <c r="CK73" s="75"/>
      <c r="CL73" s="75"/>
      <c r="CM73" s="75"/>
      <c r="CN73" s="75"/>
      <c r="CO73" s="75"/>
      <c r="CP73" s="75"/>
      <c r="CQ73" s="75"/>
      <c r="CR73" s="75"/>
      <c r="CS73" s="75"/>
      <c r="CT73" s="75"/>
      <c r="CU73" s="75"/>
      <c r="CV73" s="75"/>
      <c r="CW73" s="75"/>
      <c r="CX73" s="75"/>
      <c r="CY73" s="75"/>
      <c r="CZ73" s="75"/>
      <c r="DA73" s="75"/>
      <c r="DB73" s="75"/>
      <c r="DC73" s="75"/>
      <c r="DD73" s="75"/>
      <c r="DE73" s="75"/>
      <c r="DF73" s="75"/>
      <c r="DG73" s="75"/>
    </row>
    <row r="74" spans="1:111" ht="24.95" customHeight="1" outlineLevel="1">
      <c r="A74" s="4805"/>
      <c r="B74" s="4809"/>
      <c r="C74" s="4791"/>
      <c r="D74" s="4791"/>
      <c r="E74" s="4791"/>
      <c r="F74" s="956" t="s">
        <v>740</v>
      </c>
      <c r="G74" s="121" t="s">
        <v>764</v>
      </c>
      <c r="H74" s="81">
        <v>132.24</v>
      </c>
      <c r="I74" s="689"/>
      <c r="J74" s="689"/>
      <c r="K74" s="157"/>
      <c r="L74" s="254"/>
      <c r="M74" s="255"/>
      <c r="N74" s="121" t="s">
        <v>2239</v>
      </c>
      <c r="O74" s="276"/>
      <c r="P74" s="257"/>
      <c r="Q74" s="257"/>
      <c r="R74" s="257"/>
      <c r="S74" s="257"/>
      <c r="T74" s="258"/>
      <c r="U74" s="257"/>
      <c r="V74" s="257"/>
      <c r="W74" s="257"/>
      <c r="X74" s="258"/>
      <c r="Y74" s="258"/>
      <c r="Z74" s="257"/>
      <c r="AA74" s="257"/>
      <c r="AB74" s="257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75"/>
      <c r="BG74" s="75"/>
      <c r="BH74" s="75"/>
      <c r="BI74" s="75"/>
      <c r="BJ74" s="75"/>
      <c r="BK74" s="75"/>
      <c r="BL74" s="75"/>
      <c r="BM74" s="75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5"/>
      <c r="CF74" s="75"/>
      <c r="CG74" s="75"/>
      <c r="CH74" s="75"/>
      <c r="CI74" s="75"/>
      <c r="CJ74" s="75"/>
      <c r="CK74" s="75"/>
      <c r="CL74" s="75"/>
      <c r="CM74" s="75"/>
      <c r="CN74" s="75"/>
      <c r="CO74" s="75"/>
      <c r="CP74" s="75"/>
      <c r="CQ74" s="75"/>
      <c r="CR74" s="75"/>
      <c r="CS74" s="75"/>
      <c r="CT74" s="75"/>
      <c r="CU74" s="75"/>
      <c r="CV74" s="75"/>
      <c r="CW74" s="75"/>
      <c r="CX74" s="75"/>
      <c r="CY74" s="75"/>
      <c r="CZ74" s="75"/>
      <c r="DA74" s="75"/>
      <c r="DB74" s="75"/>
      <c r="DC74" s="75"/>
      <c r="DD74" s="75"/>
      <c r="DE74" s="75"/>
      <c r="DF74" s="75"/>
      <c r="DG74" s="75"/>
    </row>
    <row r="75" spans="1:111" ht="24.95" customHeight="1" outlineLevel="1">
      <c r="A75" s="4805"/>
      <c r="B75" s="4809"/>
      <c r="C75" s="4791"/>
      <c r="D75" s="4791"/>
      <c r="E75" s="4791"/>
      <c r="F75" s="956" t="s">
        <v>752</v>
      </c>
      <c r="G75" s="121" t="s">
        <v>755</v>
      </c>
      <c r="H75" s="81">
        <v>120</v>
      </c>
      <c r="I75" s="689"/>
      <c r="J75" s="689"/>
      <c r="K75" s="157"/>
      <c r="L75" s="254"/>
      <c r="M75" s="255"/>
      <c r="N75" s="121" t="s">
        <v>2238</v>
      </c>
      <c r="O75" s="276"/>
      <c r="P75" s="257"/>
      <c r="Q75" s="257"/>
      <c r="R75" s="257"/>
      <c r="S75" s="257"/>
      <c r="T75" s="258"/>
      <c r="U75" s="257"/>
      <c r="V75" s="257"/>
      <c r="W75" s="257"/>
      <c r="X75" s="258"/>
      <c r="Y75" s="258"/>
      <c r="Z75" s="257"/>
      <c r="AA75" s="257"/>
      <c r="AB75" s="257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  <c r="BF75" s="75"/>
      <c r="BG75" s="75"/>
      <c r="BH75" s="75"/>
      <c r="BI75" s="75"/>
      <c r="BJ75" s="75"/>
      <c r="BK75" s="75"/>
      <c r="BL75" s="75"/>
      <c r="BM75" s="75"/>
      <c r="BN75" s="75"/>
      <c r="BO75" s="75"/>
      <c r="BP75" s="75"/>
      <c r="BQ75" s="75"/>
      <c r="BR75" s="75"/>
      <c r="BS75" s="75"/>
      <c r="BT75" s="75"/>
      <c r="BU75" s="75"/>
      <c r="BV75" s="75"/>
      <c r="BW75" s="75"/>
      <c r="BX75" s="75"/>
      <c r="BY75" s="75"/>
      <c r="BZ75" s="75"/>
      <c r="CA75" s="75"/>
      <c r="CB75" s="75"/>
      <c r="CC75" s="75"/>
      <c r="CD75" s="75"/>
      <c r="CE75" s="75"/>
      <c r="CF75" s="75"/>
      <c r="CG75" s="75"/>
      <c r="CH75" s="75"/>
      <c r="CI75" s="75"/>
      <c r="CJ75" s="75"/>
      <c r="CK75" s="75"/>
      <c r="CL75" s="75"/>
      <c r="CM75" s="75"/>
      <c r="CN75" s="75"/>
      <c r="CO75" s="75"/>
      <c r="CP75" s="75"/>
      <c r="CQ75" s="75"/>
      <c r="CR75" s="75"/>
      <c r="CS75" s="75"/>
      <c r="CT75" s="75"/>
      <c r="CU75" s="75"/>
      <c r="CV75" s="75"/>
      <c r="CW75" s="75"/>
      <c r="CX75" s="75"/>
      <c r="CY75" s="75"/>
      <c r="CZ75" s="75"/>
      <c r="DA75" s="75"/>
      <c r="DB75" s="75"/>
      <c r="DC75" s="75"/>
      <c r="DD75" s="75"/>
      <c r="DE75" s="75"/>
      <c r="DF75" s="75"/>
      <c r="DG75" s="75"/>
    </row>
    <row r="76" spans="1:111" ht="24.95" customHeight="1" outlineLevel="1">
      <c r="A76" s="4805"/>
      <c r="B76" s="4809"/>
      <c r="C76" s="4791"/>
      <c r="D76" s="4791"/>
      <c r="E76" s="4791"/>
      <c r="F76" s="956" t="s">
        <v>3220</v>
      </c>
      <c r="G76" s="121" t="s">
        <v>741</v>
      </c>
      <c r="H76" s="81">
        <v>110.2</v>
      </c>
      <c r="I76" s="689"/>
      <c r="J76" s="689"/>
      <c r="K76" s="157"/>
      <c r="L76" s="254"/>
      <c r="M76" s="255"/>
      <c r="N76" s="121" t="s">
        <v>2433</v>
      </c>
      <c r="O76" s="276"/>
      <c r="P76" s="257"/>
      <c r="Q76" s="257"/>
      <c r="R76" s="257"/>
      <c r="S76" s="257"/>
      <c r="T76" s="258"/>
      <c r="U76" s="257"/>
      <c r="V76" s="257"/>
      <c r="W76" s="257"/>
      <c r="X76" s="258"/>
      <c r="Y76" s="258"/>
      <c r="Z76" s="257"/>
      <c r="AA76" s="257"/>
      <c r="AB76" s="257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5"/>
      <c r="BZ76" s="75"/>
      <c r="CA76" s="75"/>
      <c r="CB76" s="75"/>
      <c r="CC76" s="75"/>
      <c r="CD76" s="75"/>
      <c r="CE76" s="75"/>
      <c r="CF76" s="75"/>
      <c r="CG76" s="75"/>
      <c r="CH76" s="75"/>
      <c r="CI76" s="75"/>
      <c r="CJ76" s="75"/>
      <c r="CK76" s="75"/>
      <c r="CL76" s="75"/>
      <c r="CM76" s="75"/>
      <c r="CN76" s="75"/>
      <c r="CO76" s="75"/>
      <c r="CP76" s="75"/>
      <c r="CQ76" s="75"/>
      <c r="CR76" s="75"/>
      <c r="CS76" s="75"/>
      <c r="CT76" s="75"/>
      <c r="CU76" s="75"/>
      <c r="CV76" s="75"/>
      <c r="CW76" s="75"/>
      <c r="CX76" s="75"/>
      <c r="CY76" s="75"/>
      <c r="CZ76" s="75"/>
      <c r="DA76" s="75"/>
      <c r="DB76" s="75"/>
      <c r="DC76" s="75"/>
      <c r="DD76" s="75"/>
      <c r="DE76" s="75"/>
      <c r="DF76" s="75"/>
      <c r="DG76" s="75"/>
    </row>
    <row r="77" spans="1:111" ht="24.95" customHeight="1" outlineLevel="1">
      <c r="A77" s="4805"/>
      <c r="B77" s="4809"/>
      <c r="C77" s="4791"/>
      <c r="D77" s="4791"/>
      <c r="E77" s="4791"/>
      <c r="F77" s="82" t="s">
        <v>2592</v>
      </c>
      <c r="G77" s="121" t="s">
        <v>753</v>
      </c>
      <c r="H77" s="81">
        <v>294.04000000000002</v>
      </c>
      <c r="I77" s="689"/>
      <c r="J77" s="689"/>
      <c r="K77" s="157"/>
      <c r="L77" s="254"/>
      <c r="M77" s="255"/>
      <c r="N77" s="121" t="s">
        <v>2240</v>
      </c>
      <c r="O77" s="276"/>
      <c r="P77" s="257"/>
      <c r="Q77" s="257"/>
      <c r="R77" s="257"/>
      <c r="S77" s="257"/>
      <c r="T77" s="258"/>
      <c r="U77" s="257"/>
      <c r="V77" s="257"/>
      <c r="W77" s="257"/>
      <c r="X77" s="258"/>
      <c r="Y77" s="258"/>
      <c r="Z77" s="257"/>
      <c r="AA77" s="257"/>
      <c r="AB77" s="257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75"/>
      <c r="CH77" s="75"/>
      <c r="CI77" s="75"/>
      <c r="CJ77" s="75"/>
      <c r="CK77" s="75"/>
      <c r="CL77" s="75"/>
      <c r="CM77" s="75"/>
      <c r="CN77" s="75"/>
      <c r="CO77" s="75"/>
      <c r="CP77" s="75"/>
      <c r="CQ77" s="75"/>
      <c r="CR77" s="75"/>
      <c r="CS77" s="75"/>
      <c r="CT77" s="75"/>
      <c r="CU77" s="75"/>
      <c r="CV77" s="75"/>
      <c r="CW77" s="75"/>
      <c r="CX77" s="75"/>
      <c r="CY77" s="75"/>
      <c r="CZ77" s="75"/>
      <c r="DA77" s="75"/>
      <c r="DB77" s="75"/>
      <c r="DC77" s="75"/>
      <c r="DD77" s="75"/>
      <c r="DE77" s="75"/>
      <c r="DF77" s="75"/>
      <c r="DG77" s="75"/>
    </row>
    <row r="78" spans="1:111" s="180" customFormat="1" ht="24.95" customHeight="1" outlineLevel="1">
      <c r="A78" s="4805"/>
      <c r="B78" s="4809"/>
      <c r="C78" s="4791"/>
      <c r="D78" s="4791" t="s">
        <v>983</v>
      </c>
      <c r="E78" s="4791" t="s">
        <v>761</v>
      </c>
      <c r="F78" s="121" t="s">
        <v>3217</v>
      </c>
      <c r="G78" s="121" t="s">
        <v>683</v>
      </c>
      <c r="H78" s="81">
        <v>62.09</v>
      </c>
      <c r="I78" s="689">
        <f>DF78</f>
        <v>3398.1</v>
      </c>
      <c r="J78" s="689">
        <f>DG78</f>
        <v>3434.2</v>
      </c>
      <c r="K78" s="179">
        <f>J78-I78</f>
        <v>36.099999999999909</v>
      </c>
      <c r="L78" s="250">
        <v>5</v>
      </c>
      <c r="M78" s="251">
        <f>K78*L78/$L$2</f>
        <v>36.099999999999909</v>
      </c>
      <c r="N78" s="136" t="s">
        <v>207</v>
      </c>
      <c r="O78" s="276"/>
      <c r="P78" s="252">
        <v>228.8</v>
      </c>
      <c r="Q78" s="252">
        <v>241.4</v>
      </c>
      <c r="R78" s="252">
        <v>253.6</v>
      </c>
      <c r="S78" s="252">
        <v>265.39999999999998</v>
      </c>
      <c r="T78" s="253">
        <v>355.3</v>
      </c>
      <c r="U78" s="252">
        <v>475.8</v>
      </c>
      <c r="V78" s="252">
        <v>527.6</v>
      </c>
      <c r="W78" s="252">
        <v>583.20000000000005</v>
      </c>
      <c r="X78" s="253">
        <v>623.1</v>
      </c>
      <c r="Y78" s="253">
        <v>659.7</v>
      </c>
      <c r="Z78" s="252">
        <v>696.3</v>
      </c>
      <c r="AA78" s="1946">
        <v>731</v>
      </c>
      <c r="AB78" s="1946">
        <v>766.6</v>
      </c>
      <c r="AC78" s="1945">
        <v>796.9</v>
      </c>
      <c r="AD78" s="1945">
        <v>829.9</v>
      </c>
      <c r="AE78" s="1945">
        <v>871.8</v>
      </c>
      <c r="AF78" s="1945">
        <v>906.4</v>
      </c>
      <c r="AG78" s="1945">
        <v>944.7</v>
      </c>
      <c r="AH78" s="1945">
        <v>988.2</v>
      </c>
      <c r="AI78" s="1945">
        <v>1023.1</v>
      </c>
      <c r="AJ78" s="1945">
        <v>1065.9000000000001</v>
      </c>
      <c r="AK78" s="1945">
        <v>1109.3</v>
      </c>
      <c r="AL78" s="1945">
        <v>1154.8</v>
      </c>
      <c r="AM78" s="1945">
        <v>1211.2</v>
      </c>
      <c r="AN78" s="1945">
        <v>1261.3</v>
      </c>
      <c r="AO78" s="1945">
        <v>1287.9000000000001</v>
      </c>
      <c r="AP78" s="1945">
        <v>1311.7</v>
      </c>
      <c r="AQ78" s="1945">
        <v>1337</v>
      </c>
      <c r="AR78" s="1945">
        <v>1362.6</v>
      </c>
      <c r="AS78" s="1945">
        <v>1391</v>
      </c>
      <c r="AT78" s="1945">
        <v>1421</v>
      </c>
      <c r="AU78" s="1945">
        <v>1452.9</v>
      </c>
      <c r="AV78" s="1945">
        <v>1481.3</v>
      </c>
      <c r="AW78" s="1945">
        <v>1515.5</v>
      </c>
      <c r="AX78" s="1945">
        <v>1550</v>
      </c>
      <c r="AY78" s="1945">
        <v>1580.9</v>
      </c>
      <c r="AZ78" s="1945">
        <v>1605.2</v>
      </c>
      <c r="BA78" s="1945">
        <v>1631.8</v>
      </c>
      <c r="BB78" s="1945">
        <v>1660.4</v>
      </c>
      <c r="BC78" s="1945">
        <v>1692.7</v>
      </c>
      <c r="BD78" s="1945">
        <v>1716.8</v>
      </c>
      <c r="BE78" s="1945">
        <v>1745.6</v>
      </c>
      <c r="BF78" s="1945">
        <v>1776.1</v>
      </c>
      <c r="BG78" s="1945">
        <v>1814.9</v>
      </c>
      <c r="BH78" s="1945">
        <v>1867.6</v>
      </c>
      <c r="BI78" s="1945">
        <v>1911.4</v>
      </c>
      <c r="BJ78" s="1945">
        <v>1960.5</v>
      </c>
      <c r="BK78" s="1945">
        <v>2003.9</v>
      </c>
      <c r="BL78" s="1945">
        <v>2049.9</v>
      </c>
      <c r="BM78" s="1945">
        <v>2087</v>
      </c>
      <c r="BN78" s="1945">
        <v>2121.3000000000002</v>
      </c>
      <c r="BO78" s="1945">
        <v>2147.6999999999998</v>
      </c>
      <c r="BP78" s="1945">
        <v>2183.6</v>
      </c>
      <c r="BQ78" s="1945">
        <v>2218.9</v>
      </c>
      <c r="BR78" s="1945">
        <v>2249.4</v>
      </c>
      <c r="BS78" s="1945">
        <v>2288.1999999999998</v>
      </c>
      <c r="BT78" s="1945">
        <v>2319.3000000000002</v>
      </c>
      <c r="BU78" s="1945">
        <v>2351.1</v>
      </c>
      <c r="BV78" s="1945">
        <v>2388</v>
      </c>
      <c r="BW78" s="1945">
        <v>2423.9</v>
      </c>
      <c r="BX78" s="1945">
        <v>2458.1999999999998</v>
      </c>
      <c r="BY78" s="1945">
        <v>2484.1999999999998</v>
      </c>
      <c r="BZ78" s="1945">
        <v>2515.1</v>
      </c>
      <c r="CA78" s="1945">
        <v>2540.5</v>
      </c>
      <c r="CB78" s="1945">
        <v>2570.6</v>
      </c>
      <c r="CC78" s="1945">
        <v>2595.4</v>
      </c>
      <c r="CD78" s="1945">
        <v>2624.6</v>
      </c>
      <c r="CE78" s="1945">
        <v>2654.6</v>
      </c>
      <c r="CF78" s="1945">
        <v>2679.5</v>
      </c>
      <c r="CG78" s="1945">
        <v>2712.1</v>
      </c>
      <c r="CH78" s="1945">
        <v>2739.2</v>
      </c>
      <c r="CI78" s="1945">
        <v>2771</v>
      </c>
      <c r="CJ78" s="1945">
        <v>2801.1</v>
      </c>
      <c r="CK78" s="1945">
        <v>2823.4</v>
      </c>
      <c r="CL78" s="1945">
        <v>2852.2</v>
      </c>
      <c r="CM78" s="1945">
        <v>2880.6</v>
      </c>
      <c r="CN78" s="1945">
        <v>2909.6</v>
      </c>
      <c r="CO78" s="1945">
        <v>2931.7</v>
      </c>
      <c r="CP78" s="1945">
        <v>2948.1</v>
      </c>
      <c r="CQ78" s="1945">
        <v>2960.7</v>
      </c>
      <c r="CR78" s="1945">
        <v>2985</v>
      </c>
      <c r="CS78" s="1945">
        <v>3013.5</v>
      </c>
      <c r="CT78" s="1945">
        <v>3040.7</v>
      </c>
      <c r="CU78" s="1945">
        <v>3076.2</v>
      </c>
      <c r="CV78" s="1945">
        <v>3106.1</v>
      </c>
      <c r="CW78" s="1945">
        <v>3136.2</v>
      </c>
      <c r="CX78" s="1945">
        <v>3162.7</v>
      </c>
      <c r="CY78" s="1945">
        <v>3180.1</v>
      </c>
      <c r="CZ78" s="1945">
        <v>3207.3</v>
      </c>
      <c r="DA78" s="1945">
        <v>3239.9</v>
      </c>
      <c r="DB78" s="1945">
        <v>3273</v>
      </c>
      <c r="DC78" s="1945">
        <v>3302.3</v>
      </c>
      <c r="DD78" s="1945">
        <v>3337.7</v>
      </c>
      <c r="DE78" s="1945">
        <v>3369.5</v>
      </c>
      <c r="DF78" s="1945">
        <v>3398.1</v>
      </c>
      <c r="DG78" s="1945">
        <v>3434.2</v>
      </c>
    </row>
    <row r="79" spans="1:111" ht="24.95" customHeight="1" outlineLevel="1">
      <c r="A79" s="4805"/>
      <c r="B79" s="4809"/>
      <c r="C79" s="4791"/>
      <c r="D79" s="4791"/>
      <c r="E79" s="4791"/>
      <c r="F79" s="121" t="s">
        <v>548</v>
      </c>
      <c r="G79" s="121" t="s">
        <v>757</v>
      </c>
      <c r="H79" s="81">
        <v>126</v>
      </c>
      <c r="I79" s="689"/>
      <c r="J79" s="689"/>
      <c r="K79" s="157"/>
      <c r="L79" s="254"/>
      <c r="M79" s="255"/>
      <c r="N79" s="121" t="s">
        <v>548</v>
      </c>
      <c r="O79" s="276"/>
      <c r="P79" s="257"/>
      <c r="Q79" s="257"/>
      <c r="R79" s="257"/>
      <c r="S79" s="257"/>
      <c r="T79" s="258"/>
      <c r="U79" s="257"/>
      <c r="V79" s="257"/>
      <c r="W79" s="257"/>
      <c r="X79" s="258"/>
      <c r="Y79" s="258"/>
      <c r="Z79" s="257"/>
      <c r="AA79" s="257"/>
      <c r="AB79" s="257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  <c r="BF79" s="75"/>
      <c r="BG79" s="75"/>
      <c r="BH79" s="75"/>
      <c r="BI79" s="75"/>
      <c r="BJ79" s="75"/>
      <c r="BK79" s="75"/>
      <c r="BL79" s="75"/>
      <c r="BM79" s="75"/>
      <c r="BN79" s="75"/>
      <c r="BO79" s="75"/>
      <c r="BP79" s="75"/>
      <c r="BQ79" s="75"/>
      <c r="BR79" s="75"/>
      <c r="BS79" s="75"/>
      <c r="BT79" s="75"/>
      <c r="BU79" s="75"/>
      <c r="BV79" s="75"/>
      <c r="BW79" s="75"/>
      <c r="BX79" s="75"/>
      <c r="BY79" s="75"/>
      <c r="BZ79" s="75"/>
      <c r="CA79" s="75"/>
      <c r="CB79" s="75"/>
      <c r="CC79" s="75"/>
      <c r="CD79" s="75"/>
      <c r="CE79" s="75"/>
      <c r="CF79" s="75"/>
      <c r="CG79" s="75"/>
      <c r="CH79" s="75"/>
      <c r="CI79" s="75"/>
      <c r="CJ79" s="75"/>
      <c r="CK79" s="75"/>
      <c r="CL79" s="75"/>
      <c r="CM79" s="75"/>
      <c r="CN79" s="75"/>
      <c r="CO79" s="75"/>
      <c r="CP79" s="75"/>
      <c r="CQ79" s="75"/>
      <c r="CR79" s="75"/>
      <c r="CS79" s="75"/>
      <c r="CT79" s="75"/>
      <c r="CU79" s="75"/>
      <c r="CV79" s="75"/>
      <c r="CW79" s="75"/>
      <c r="CX79" s="75"/>
      <c r="CY79" s="75"/>
      <c r="CZ79" s="75"/>
      <c r="DA79" s="75"/>
      <c r="DB79" s="75"/>
      <c r="DC79" s="75"/>
      <c r="DD79" s="75"/>
      <c r="DE79" s="75"/>
      <c r="DF79" s="75"/>
      <c r="DG79" s="75"/>
    </row>
    <row r="80" spans="1:111" s="180" customFormat="1" ht="24.95" customHeight="1" outlineLevel="1">
      <c r="A80" s="4805"/>
      <c r="B80" s="4792" t="s">
        <v>722</v>
      </c>
      <c r="C80" s="4793" t="s">
        <v>1078</v>
      </c>
      <c r="D80" s="4791" t="s">
        <v>1001</v>
      </c>
      <c r="E80" s="4791" t="s">
        <v>1007</v>
      </c>
      <c r="F80" s="121" t="s">
        <v>744</v>
      </c>
      <c r="G80" s="121" t="s">
        <v>762</v>
      </c>
      <c r="H80" s="81">
        <v>299.10000000000002</v>
      </c>
      <c r="I80" s="689">
        <f>DF80</f>
        <v>19326.060000000001</v>
      </c>
      <c r="J80" s="689">
        <f>DG80</f>
        <v>19737.87</v>
      </c>
      <c r="K80" s="179">
        <f>J80-I80</f>
        <v>411.80999999999767</v>
      </c>
      <c r="L80" s="250">
        <v>60</v>
      </c>
      <c r="M80" s="251">
        <f>K80*L80/$L$2</f>
        <v>4941.7199999999721</v>
      </c>
      <c r="N80" s="136" t="s">
        <v>744</v>
      </c>
      <c r="O80" s="276"/>
      <c r="P80" s="252">
        <v>3955.48</v>
      </c>
      <c r="Q80" s="252">
        <v>4328</v>
      </c>
      <c r="R80" s="252">
        <v>4729.13</v>
      </c>
      <c r="S80" s="252">
        <v>5102.74</v>
      </c>
      <c r="T80" s="253">
        <v>5501.61</v>
      </c>
      <c r="U80" s="252">
        <v>5876.46</v>
      </c>
      <c r="V80" s="252">
        <v>6246.35</v>
      </c>
      <c r="W80" s="252">
        <v>6616.12</v>
      </c>
      <c r="X80" s="253">
        <v>7013.48</v>
      </c>
      <c r="Y80" s="253">
        <v>7410.83</v>
      </c>
      <c r="Z80" s="252">
        <v>7778.03</v>
      </c>
      <c r="AA80" s="1946">
        <v>8145.49</v>
      </c>
      <c r="AB80" s="1946">
        <v>8574.66</v>
      </c>
      <c r="AC80" s="1945">
        <v>8923.2999999999993</v>
      </c>
      <c r="AD80" s="1945">
        <v>9289.3700000000008</v>
      </c>
      <c r="AE80" s="1945">
        <v>9718.27</v>
      </c>
      <c r="AF80" s="1945">
        <v>10058.879999999999</v>
      </c>
      <c r="AG80" s="1945">
        <v>434.16</v>
      </c>
      <c r="AH80" s="1945">
        <v>851.91</v>
      </c>
      <c r="AI80" s="1945">
        <v>1179.19</v>
      </c>
      <c r="AJ80" s="1945">
        <v>1568.95</v>
      </c>
      <c r="AK80" s="1945">
        <v>1941.95</v>
      </c>
      <c r="AL80" s="1945">
        <v>2317.4499999999998</v>
      </c>
      <c r="AM80" s="1945">
        <v>2708.26</v>
      </c>
      <c r="AN80" s="1945">
        <v>3121.66</v>
      </c>
      <c r="AO80" s="1945">
        <v>3487.08</v>
      </c>
      <c r="AP80" s="1945">
        <v>3874.27</v>
      </c>
      <c r="AQ80" s="1945">
        <v>4235.74</v>
      </c>
      <c r="AR80" s="1945">
        <v>4599.8900000000003</v>
      </c>
      <c r="AS80" s="1945">
        <v>4986.63</v>
      </c>
      <c r="AT80" s="1945">
        <v>5348.44</v>
      </c>
      <c r="AU80" s="1945">
        <v>5718.28</v>
      </c>
      <c r="AV80" s="1945">
        <v>6075.51</v>
      </c>
      <c r="AW80" s="1945">
        <v>6442.56</v>
      </c>
      <c r="AX80" s="1945">
        <v>6800.51</v>
      </c>
      <c r="AY80" s="1945">
        <v>7211.28</v>
      </c>
      <c r="AZ80" s="1945">
        <v>7567.59</v>
      </c>
      <c r="BA80" s="1945">
        <v>7940.07</v>
      </c>
      <c r="BB80" s="1945">
        <v>8304.02</v>
      </c>
      <c r="BC80" s="1945">
        <v>8681.11</v>
      </c>
      <c r="BD80" s="1945">
        <v>9026.0400000000009</v>
      </c>
      <c r="BE80" s="1945">
        <v>9404.69</v>
      </c>
      <c r="BF80" s="1945">
        <v>9755.66</v>
      </c>
      <c r="BG80" s="1945">
        <v>10104.99</v>
      </c>
      <c r="BH80" s="1945">
        <v>10467.07</v>
      </c>
      <c r="BI80" s="1945">
        <v>10822.39</v>
      </c>
      <c r="BJ80" s="1945">
        <v>11204.63</v>
      </c>
      <c r="BK80" s="1945">
        <v>11564.66</v>
      </c>
      <c r="BL80" s="1945">
        <v>11978.05</v>
      </c>
      <c r="BM80" s="1945">
        <v>12336.81</v>
      </c>
      <c r="BN80" s="1945">
        <v>12716.7</v>
      </c>
      <c r="BO80" s="1945">
        <v>13082.44</v>
      </c>
      <c r="BP80" s="1945">
        <v>13478.71</v>
      </c>
      <c r="BQ80" s="1945">
        <v>13839.13</v>
      </c>
      <c r="BR80" s="1945">
        <v>14175</v>
      </c>
      <c r="BS80" s="1945">
        <v>14559.94</v>
      </c>
      <c r="BT80" s="1945">
        <v>14899.14</v>
      </c>
      <c r="BU80" s="1945">
        <v>15258.13</v>
      </c>
      <c r="BV80" s="1945">
        <v>15651.48</v>
      </c>
      <c r="BW80" s="1945">
        <v>6000.73</v>
      </c>
      <c r="BX80" s="1945">
        <v>6417.45</v>
      </c>
      <c r="BY80" s="1945">
        <v>6770.16</v>
      </c>
      <c r="BZ80" s="1945">
        <v>7160.41</v>
      </c>
      <c r="CA80" s="1945">
        <v>7572.86</v>
      </c>
      <c r="CB80" s="1945">
        <v>8027.31</v>
      </c>
      <c r="CC80" s="1945">
        <v>8418.1200000000008</v>
      </c>
      <c r="CD80" s="1945">
        <v>8816.51</v>
      </c>
      <c r="CE80" s="1945">
        <v>9207.06</v>
      </c>
      <c r="CF80" s="1945">
        <v>9543.4599999999991</v>
      </c>
      <c r="CG80" s="1945">
        <v>9994.91</v>
      </c>
      <c r="CH80" s="1945">
        <v>10339.379999999999</v>
      </c>
      <c r="CI80" s="1945">
        <v>10709.87</v>
      </c>
      <c r="CJ80" s="1945">
        <v>11143.64</v>
      </c>
      <c r="CK80" s="1945">
        <v>11500.81</v>
      </c>
      <c r="CL80" s="1945">
        <v>11877.87</v>
      </c>
      <c r="CM80" s="1945">
        <v>12284.44</v>
      </c>
      <c r="CN80" s="1945">
        <v>12640.89</v>
      </c>
      <c r="CO80" s="1945">
        <v>12979.41</v>
      </c>
      <c r="CP80" s="1945">
        <v>13385.37</v>
      </c>
      <c r="CQ80" s="1945">
        <v>13731.16</v>
      </c>
      <c r="CR80" s="1945">
        <v>14075.61</v>
      </c>
      <c r="CS80" s="1945">
        <v>14472.89</v>
      </c>
      <c r="CT80" s="1945">
        <v>14824.21</v>
      </c>
      <c r="CU80" s="1945">
        <v>15227.05</v>
      </c>
      <c r="CV80" s="1945">
        <v>15611.7</v>
      </c>
      <c r="CW80" s="1945">
        <v>15972.58</v>
      </c>
      <c r="CX80" s="1945">
        <v>16338.89</v>
      </c>
      <c r="CY80" s="1945">
        <v>16750.43</v>
      </c>
      <c r="CZ80" s="1945">
        <v>17107.8</v>
      </c>
      <c r="DA80" s="1945">
        <v>17512.12</v>
      </c>
      <c r="DB80" s="1945">
        <v>17874.400000000001</v>
      </c>
      <c r="DC80" s="1945">
        <v>18211.349999999999</v>
      </c>
      <c r="DD80" s="1945">
        <v>18623.03</v>
      </c>
      <c r="DE80" s="1945">
        <v>18978.810000000001</v>
      </c>
      <c r="DF80" s="1945">
        <v>19326.060000000001</v>
      </c>
      <c r="DG80" s="1945">
        <v>19737.87</v>
      </c>
    </row>
    <row r="81" spans="1:111" ht="24.95" customHeight="1" outlineLevel="1">
      <c r="A81" s="4805"/>
      <c r="B81" s="4792"/>
      <c r="C81" s="4793"/>
      <c r="D81" s="4791"/>
      <c r="E81" s="4791"/>
      <c r="F81" s="956" t="s">
        <v>2590</v>
      </c>
      <c r="G81" s="121" t="s">
        <v>737</v>
      </c>
      <c r="H81" s="81">
        <v>398.46</v>
      </c>
      <c r="I81" s="689"/>
      <c r="J81" s="689"/>
      <c r="K81" s="157"/>
      <c r="L81" s="254"/>
      <c r="M81" s="255"/>
      <c r="N81" s="121" t="s">
        <v>2502</v>
      </c>
      <c r="O81" s="276"/>
      <c r="P81" s="257"/>
      <c r="Q81" s="257"/>
      <c r="R81" s="257"/>
      <c r="S81" s="257"/>
      <c r="T81" s="258"/>
      <c r="U81" s="257"/>
      <c r="V81" s="257"/>
      <c r="W81" s="257"/>
      <c r="X81" s="258"/>
      <c r="Y81" s="258"/>
      <c r="Z81" s="257"/>
      <c r="AA81" s="257"/>
      <c r="AB81" s="257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5"/>
      <c r="BZ81" s="75"/>
      <c r="CA81" s="75"/>
      <c r="CB81" s="75"/>
      <c r="CC81" s="75"/>
      <c r="CD81" s="75"/>
      <c r="CE81" s="75"/>
      <c r="CF81" s="75"/>
      <c r="CG81" s="75"/>
      <c r="CH81" s="75"/>
      <c r="CI81" s="75"/>
      <c r="CJ81" s="75"/>
      <c r="CK81" s="75"/>
      <c r="CL81" s="75"/>
      <c r="CM81" s="75"/>
      <c r="CN81" s="75"/>
      <c r="CO81" s="75"/>
      <c r="CP81" s="75"/>
      <c r="CQ81" s="75"/>
      <c r="CR81" s="75"/>
      <c r="CS81" s="75"/>
      <c r="CT81" s="75"/>
      <c r="CU81" s="75"/>
      <c r="CV81" s="75"/>
      <c r="CW81" s="75"/>
      <c r="CX81" s="75"/>
      <c r="CY81" s="75"/>
      <c r="CZ81" s="75"/>
      <c r="DA81" s="75"/>
      <c r="DB81" s="75"/>
      <c r="DC81" s="75"/>
      <c r="DD81" s="75"/>
      <c r="DE81" s="75"/>
      <c r="DF81" s="75"/>
      <c r="DG81" s="75"/>
    </row>
    <row r="82" spans="1:111" s="180" customFormat="1" ht="24.95" customHeight="1" outlineLevel="1">
      <c r="A82" s="4805"/>
      <c r="B82" s="4792"/>
      <c r="C82" s="4793"/>
      <c r="D82" s="4791" t="s">
        <v>1017</v>
      </c>
      <c r="E82" s="4791" t="s">
        <v>774</v>
      </c>
      <c r="F82" s="956" t="s">
        <v>866</v>
      </c>
      <c r="G82" s="121" t="s">
        <v>127</v>
      </c>
      <c r="H82" s="81">
        <v>192.26</v>
      </c>
      <c r="I82" s="689">
        <f>DF82</f>
        <v>14875.39</v>
      </c>
      <c r="J82" s="689">
        <f>DG82</f>
        <v>15339.61</v>
      </c>
      <c r="K82" s="179">
        <f>J82-I82</f>
        <v>464.22000000000116</v>
      </c>
      <c r="L82" s="250">
        <v>100</v>
      </c>
      <c r="M82" s="251">
        <f>K82*L82/$L$2</f>
        <v>9284.4000000000233</v>
      </c>
      <c r="N82" s="136" t="s">
        <v>866</v>
      </c>
      <c r="O82" s="276"/>
      <c r="P82" s="252">
        <v>3398.37</v>
      </c>
      <c r="Q82" s="252">
        <v>3764.01</v>
      </c>
      <c r="R82" s="252">
        <v>4157.2</v>
      </c>
      <c r="S82" s="252">
        <v>4522.51</v>
      </c>
      <c r="T82" s="253">
        <v>4909.7</v>
      </c>
      <c r="U82" s="252">
        <v>5272.93</v>
      </c>
      <c r="V82" s="252">
        <v>5629.7</v>
      </c>
      <c r="W82" s="252">
        <v>5983.09</v>
      </c>
      <c r="X82" s="253">
        <v>6413.19</v>
      </c>
      <c r="Y82" s="253">
        <v>6857.86</v>
      </c>
      <c r="Z82" s="252">
        <v>7272.06</v>
      </c>
      <c r="AA82" s="1946">
        <v>7701.53</v>
      </c>
      <c r="AB82" s="1946">
        <v>8203.08</v>
      </c>
      <c r="AC82" s="1945">
        <v>8605.32</v>
      </c>
      <c r="AD82" s="1945">
        <v>9025.2900000000009</v>
      </c>
      <c r="AE82" s="1945">
        <v>9518.34</v>
      </c>
      <c r="AF82" s="1945">
        <v>9909.8799999999992</v>
      </c>
      <c r="AG82" s="1945">
        <v>10346.15</v>
      </c>
      <c r="AH82" s="1945">
        <v>10827.14</v>
      </c>
      <c r="AI82" s="1945">
        <v>11209.91</v>
      </c>
      <c r="AJ82" s="1945">
        <v>11659.7</v>
      </c>
      <c r="AK82" s="1945">
        <v>12096.73</v>
      </c>
      <c r="AL82" s="1945">
        <v>12534.4</v>
      </c>
      <c r="AM82" s="1945">
        <v>2986.55</v>
      </c>
      <c r="AN82" s="1945">
        <v>3463.46</v>
      </c>
      <c r="AO82" s="1945">
        <v>3891.79</v>
      </c>
      <c r="AP82" s="1945">
        <v>4348.8100000000004</v>
      </c>
      <c r="AQ82" s="1945">
        <v>4774.58</v>
      </c>
      <c r="AR82" s="1945">
        <v>5208.2700000000004</v>
      </c>
      <c r="AS82" s="1945">
        <v>5666.46</v>
      </c>
      <c r="AT82" s="1945">
        <v>6097.82</v>
      </c>
      <c r="AU82" s="1945">
        <v>6536.74</v>
      </c>
      <c r="AV82" s="1945">
        <v>6965.21</v>
      </c>
      <c r="AW82" s="1945">
        <v>7402.86</v>
      </c>
      <c r="AX82" s="1945">
        <v>7828.37</v>
      </c>
      <c r="AY82" s="1945">
        <v>8316.17</v>
      </c>
      <c r="AZ82" s="1945">
        <v>8754.75</v>
      </c>
      <c r="BA82" s="1945">
        <v>9217.4</v>
      </c>
      <c r="BB82" s="1945">
        <v>9665.77</v>
      </c>
      <c r="BC82" s="1945">
        <v>10136.94</v>
      </c>
      <c r="BD82" s="1945">
        <v>10569.45</v>
      </c>
      <c r="BE82" s="1945">
        <v>11042.59</v>
      </c>
      <c r="BF82" s="1945">
        <v>11475.58</v>
      </c>
      <c r="BG82" s="1945">
        <v>11907.56</v>
      </c>
      <c r="BH82" s="1945">
        <v>12361.35</v>
      </c>
      <c r="BI82" s="1945">
        <v>12798.93</v>
      </c>
      <c r="BJ82" s="1945">
        <v>13271.34</v>
      </c>
      <c r="BK82" s="1945">
        <v>13717.14</v>
      </c>
      <c r="BL82" s="1945">
        <v>14210.66</v>
      </c>
      <c r="BM82" s="1945">
        <v>14631.3</v>
      </c>
      <c r="BN82" s="1945">
        <v>15079.51</v>
      </c>
      <c r="BO82" s="1945">
        <v>15506.79</v>
      </c>
      <c r="BP82" s="1945">
        <v>15968.18</v>
      </c>
      <c r="BQ82" s="1945">
        <v>16403.240000000002</v>
      </c>
      <c r="BR82" s="1945">
        <v>16809.330000000002</v>
      </c>
      <c r="BS82" s="1945">
        <v>17276.41</v>
      </c>
      <c r="BT82" s="1945">
        <v>17688.32</v>
      </c>
      <c r="BU82" s="1945">
        <v>18129.84</v>
      </c>
      <c r="BV82" s="1945">
        <v>18615.82</v>
      </c>
      <c r="BW82" s="1945">
        <v>9027.09</v>
      </c>
      <c r="BX82" s="1945">
        <v>9523.26</v>
      </c>
      <c r="BY82" s="1945">
        <v>9946.77</v>
      </c>
      <c r="BZ82" s="1945">
        <v>420.35</v>
      </c>
      <c r="CA82" s="1945">
        <v>859.38</v>
      </c>
      <c r="CB82" s="1945">
        <v>1351.83</v>
      </c>
      <c r="CC82" s="1945">
        <v>1778.72</v>
      </c>
      <c r="CD82" s="1945">
        <v>2232.2800000000002</v>
      </c>
      <c r="CE82" s="1945">
        <v>2696.22</v>
      </c>
      <c r="CF82" s="1945">
        <v>3091.12</v>
      </c>
      <c r="CG82" s="1945">
        <v>3623.58</v>
      </c>
      <c r="CH82" s="1945">
        <v>4030.28</v>
      </c>
      <c r="CI82" s="1945">
        <v>4471.6000000000004</v>
      </c>
      <c r="CJ82" s="1945">
        <v>4987.34</v>
      </c>
      <c r="CK82" s="1945">
        <v>5412.59</v>
      </c>
      <c r="CL82" s="1945">
        <v>5863.23</v>
      </c>
      <c r="CM82" s="1945">
        <v>6349.03</v>
      </c>
      <c r="CN82" s="1945">
        <v>6781.15</v>
      </c>
      <c r="CO82" s="1945">
        <v>7190.62</v>
      </c>
      <c r="CP82" s="1945">
        <v>7685.33</v>
      </c>
      <c r="CQ82" s="1945">
        <v>8108.05</v>
      </c>
      <c r="CR82" s="1945">
        <v>8531.86</v>
      </c>
      <c r="CS82" s="1945">
        <v>9021.6200000000008</v>
      </c>
      <c r="CT82" s="1945">
        <v>9457.69</v>
      </c>
      <c r="CU82" s="1945">
        <v>9958.76</v>
      </c>
      <c r="CV82" s="1945">
        <v>10416.469999999999</v>
      </c>
      <c r="CW82" s="1945">
        <v>10848.27</v>
      </c>
      <c r="CX82" s="1945">
        <v>11287.47</v>
      </c>
      <c r="CY82" s="1945">
        <v>11780.1</v>
      </c>
      <c r="CZ82" s="1945">
        <v>12206.37</v>
      </c>
      <c r="DA82" s="1945">
        <v>12687.57</v>
      </c>
      <c r="DB82" s="1945">
        <v>13122.57</v>
      </c>
      <c r="DC82" s="1945">
        <v>13527.23</v>
      </c>
      <c r="DD82" s="1945">
        <v>14024.65</v>
      </c>
      <c r="DE82" s="1945">
        <v>14455.3</v>
      </c>
      <c r="DF82" s="1945">
        <v>14875.39</v>
      </c>
      <c r="DG82" s="1945">
        <v>15339.61</v>
      </c>
    </row>
    <row r="83" spans="1:111" ht="24.95" customHeight="1" outlineLevel="1">
      <c r="A83" s="4805"/>
      <c r="B83" s="4792"/>
      <c r="C83" s="4793"/>
      <c r="D83" s="4791"/>
      <c r="E83" s="4791"/>
      <c r="F83" s="121" t="s">
        <v>769</v>
      </c>
      <c r="G83" s="121" t="s">
        <v>756</v>
      </c>
      <c r="H83" s="81">
        <v>77.84</v>
      </c>
      <c r="I83" s="689"/>
      <c r="J83" s="689"/>
      <c r="K83" s="157"/>
      <c r="L83" s="254"/>
      <c r="M83" s="255"/>
      <c r="N83" s="121" t="s">
        <v>1268</v>
      </c>
      <c r="O83" s="276"/>
      <c r="P83" s="257"/>
      <c r="Q83" s="257"/>
      <c r="R83" s="257"/>
      <c r="S83" s="257"/>
      <c r="T83" s="258"/>
      <c r="U83" s="257"/>
      <c r="V83" s="257"/>
      <c r="W83" s="257"/>
      <c r="X83" s="258"/>
      <c r="Y83" s="258"/>
      <c r="Z83" s="257"/>
      <c r="AA83" s="257"/>
      <c r="AB83" s="257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75"/>
      <c r="BE83" s="75"/>
      <c r="BF83" s="75"/>
      <c r="BG83" s="75"/>
      <c r="BH83" s="75"/>
      <c r="BI83" s="75"/>
      <c r="BJ83" s="75"/>
      <c r="BK83" s="75"/>
      <c r="BL83" s="75"/>
      <c r="BM83" s="75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5"/>
      <c r="BZ83" s="75"/>
      <c r="CA83" s="75"/>
      <c r="CB83" s="75"/>
      <c r="CC83" s="75"/>
      <c r="CD83" s="75"/>
      <c r="CE83" s="75"/>
      <c r="CF83" s="75"/>
      <c r="CG83" s="75"/>
      <c r="CH83" s="75"/>
      <c r="CI83" s="75"/>
      <c r="CJ83" s="75"/>
      <c r="CK83" s="75"/>
      <c r="CL83" s="75"/>
      <c r="CM83" s="75"/>
      <c r="CN83" s="75"/>
      <c r="CO83" s="75"/>
      <c r="CP83" s="75"/>
      <c r="CQ83" s="75"/>
      <c r="CR83" s="75"/>
      <c r="CS83" s="75"/>
      <c r="CT83" s="75"/>
      <c r="CU83" s="75"/>
      <c r="CV83" s="75"/>
      <c r="CW83" s="75"/>
      <c r="CX83" s="75"/>
      <c r="CY83" s="75"/>
      <c r="CZ83" s="75"/>
      <c r="DA83" s="75"/>
      <c r="DB83" s="75"/>
      <c r="DC83" s="75"/>
      <c r="DD83" s="75"/>
      <c r="DE83" s="75"/>
      <c r="DF83" s="75"/>
      <c r="DG83" s="75"/>
    </row>
    <row r="84" spans="1:111" ht="24.95" customHeight="1" outlineLevel="1">
      <c r="A84" s="4805"/>
      <c r="B84" s="4792"/>
      <c r="C84" s="4793"/>
      <c r="D84" s="4791"/>
      <c r="E84" s="4791"/>
      <c r="F84" s="121" t="s">
        <v>788</v>
      </c>
      <c r="G84" s="121" t="s">
        <v>764</v>
      </c>
      <c r="H84" s="81">
        <v>132.24</v>
      </c>
      <c r="I84" s="689"/>
      <c r="J84" s="689"/>
      <c r="K84" s="157"/>
      <c r="L84" s="254"/>
      <c r="M84" s="255"/>
      <c r="N84" s="121" t="s">
        <v>2239</v>
      </c>
      <c r="O84" s="276"/>
      <c r="P84" s="257"/>
      <c r="Q84" s="257"/>
      <c r="R84" s="257"/>
      <c r="S84" s="257"/>
      <c r="T84" s="258"/>
      <c r="U84" s="257"/>
      <c r="V84" s="257"/>
      <c r="W84" s="257"/>
      <c r="X84" s="258"/>
      <c r="Y84" s="258"/>
      <c r="Z84" s="257"/>
      <c r="AA84" s="257"/>
      <c r="AB84" s="257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5"/>
      <c r="CH84" s="75"/>
      <c r="CI84" s="75"/>
      <c r="CJ84" s="75"/>
      <c r="CK84" s="75"/>
      <c r="CL84" s="75"/>
      <c r="CM84" s="75"/>
      <c r="CN84" s="75"/>
      <c r="CO84" s="75"/>
      <c r="CP84" s="75"/>
      <c r="CQ84" s="75"/>
      <c r="CR84" s="75"/>
      <c r="CS84" s="75"/>
      <c r="CT84" s="75"/>
      <c r="CU84" s="75"/>
      <c r="CV84" s="75"/>
      <c r="CW84" s="75"/>
      <c r="CX84" s="75"/>
      <c r="CY84" s="75"/>
      <c r="CZ84" s="75"/>
      <c r="DA84" s="75"/>
      <c r="DB84" s="75"/>
      <c r="DC84" s="75"/>
      <c r="DD84" s="75"/>
      <c r="DE84" s="75"/>
      <c r="DF84" s="75"/>
      <c r="DG84" s="75"/>
    </row>
    <row r="85" spans="1:111" ht="24.95" customHeight="1" outlineLevel="1">
      <c r="A85" s="4805"/>
      <c r="B85" s="4792"/>
      <c r="C85" s="4793"/>
      <c r="D85" s="4791"/>
      <c r="E85" s="4791"/>
      <c r="F85" s="121" t="s">
        <v>752</v>
      </c>
      <c r="G85" s="121" t="s">
        <v>1086</v>
      </c>
      <c r="H85" s="81">
        <v>120</v>
      </c>
      <c r="I85" s="689"/>
      <c r="J85" s="689"/>
      <c r="K85" s="157"/>
      <c r="L85" s="254"/>
      <c r="M85" s="255"/>
      <c r="N85" s="121" t="s">
        <v>2238</v>
      </c>
      <c r="O85" s="276"/>
      <c r="P85" s="257"/>
      <c r="Q85" s="257"/>
      <c r="R85" s="257"/>
      <c r="S85" s="257"/>
      <c r="T85" s="258"/>
      <c r="U85" s="257"/>
      <c r="V85" s="257"/>
      <c r="W85" s="257"/>
      <c r="X85" s="258"/>
      <c r="Y85" s="258"/>
      <c r="Z85" s="257"/>
      <c r="AA85" s="257"/>
      <c r="AB85" s="257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5"/>
      <c r="CF85" s="75"/>
      <c r="CG85" s="75"/>
      <c r="CH85" s="75"/>
      <c r="CI85" s="75"/>
      <c r="CJ85" s="75"/>
      <c r="CK85" s="75"/>
      <c r="CL85" s="75"/>
      <c r="CM85" s="75"/>
      <c r="CN85" s="75"/>
      <c r="CO85" s="75"/>
      <c r="CP85" s="75"/>
      <c r="CQ85" s="75"/>
      <c r="CR85" s="75"/>
      <c r="CS85" s="75"/>
      <c r="CT85" s="75"/>
      <c r="CU85" s="75"/>
      <c r="CV85" s="75"/>
      <c r="CW85" s="75"/>
      <c r="CX85" s="75"/>
      <c r="CY85" s="75"/>
      <c r="CZ85" s="75"/>
      <c r="DA85" s="75"/>
      <c r="DB85" s="75"/>
      <c r="DC85" s="75"/>
      <c r="DD85" s="75"/>
      <c r="DE85" s="75"/>
      <c r="DF85" s="75"/>
      <c r="DG85" s="75"/>
    </row>
    <row r="86" spans="1:111" ht="24.95" customHeight="1" outlineLevel="1">
      <c r="A86" s="4805"/>
      <c r="B86" s="4792"/>
      <c r="C86" s="4793"/>
      <c r="D86" s="4791" t="s">
        <v>1014</v>
      </c>
      <c r="E86" s="4791" t="s">
        <v>774</v>
      </c>
      <c r="F86" s="956" t="s">
        <v>3220</v>
      </c>
      <c r="G86" s="121" t="s">
        <v>741</v>
      </c>
      <c r="H86" s="81">
        <v>110.2</v>
      </c>
      <c r="I86" s="689"/>
      <c r="J86" s="689"/>
      <c r="K86" s="157"/>
      <c r="L86" s="254"/>
      <c r="M86" s="255"/>
      <c r="N86" s="121" t="s">
        <v>843</v>
      </c>
      <c r="O86" s="276"/>
      <c r="P86" s="257"/>
      <c r="Q86" s="257"/>
      <c r="R86" s="257"/>
      <c r="S86" s="257"/>
      <c r="T86" s="258"/>
      <c r="U86" s="257"/>
      <c r="V86" s="257"/>
      <c r="W86" s="257"/>
      <c r="X86" s="258"/>
      <c r="Y86" s="258"/>
      <c r="Z86" s="257"/>
      <c r="AA86" s="257"/>
      <c r="AB86" s="257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5"/>
      <c r="BZ86" s="75"/>
      <c r="CA86" s="75"/>
      <c r="CB86" s="75"/>
      <c r="CC86" s="75"/>
      <c r="CD86" s="75"/>
      <c r="CE86" s="75"/>
      <c r="CF86" s="75"/>
      <c r="CG86" s="75"/>
      <c r="CH86" s="75"/>
      <c r="CI86" s="75"/>
      <c r="CJ86" s="75"/>
      <c r="CK86" s="75"/>
      <c r="CL86" s="75"/>
      <c r="CM86" s="75"/>
      <c r="CN86" s="75"/>
      <c r="CO86" s="75"/>
      <c r="CP86" s="75"/>
      <c r="CQ86" s="75"/>
      <c r="CR86" s="75"/>
      <c r="CS86" s="75"/>
      <c r="CT86" s="75"/>
      <c r="CU86" s="75"/>
      <c r="CV86" s="75"/>
      <c r="CW86" s="75"/>
      <c r="CX86" s="75"/>
      <c r="CY86" s="75"/>
      <c r="CZ86" s="75"/>
      <c r="DA86" s="75"/>
      <c r="DB86" s="75"/>
      <c r="DC86" s="75"/>
      <c r="DD86" s="75"/>
      <c r="DE86" s="75"/>
      <c r="DF86" s="75"/>
      <c r="DG86" s="75"/>
    </row>
    <row r="87" spans="1:111" ht="24.95" customHeight="1" outlineLevel="1">
      <c r="A87" s="4805"/>
      <c r="B87" s="4792"/>
      <c r="C87" s="4793"/>
      <c r="D87" s="4791"/>
      <c r="E87" s="4791"/>
      <c r="F87" s="956" t="s">
        <v>3221</v>
      </c>
      <c r="G87" s="121" t="s">
        <v>753</v>
      </c>
      <c r="H87" s="81">
        <v>294.04000000000002</v>
      </c>
      <c r="I87" s="689"/>
      <c r="J87" s="689"/>
      <c r="K87" s="157"/>
      <c r="L87" s="254"/>
      <c r="M87" s="255"/>
      <c r="N87" s="121" t="s">
        <v>749</v>
      </c>
      <c r="O87" s="276"/>
      <c r="P87" s="257"/>
      <c r="Q87" s="257"/>
      <c r="R87" s="257"/>
      <c r="S87" s="257"/>
      <c r="T87" s="258"/>
      <c r="U87" s="257"/>
      <c r="V87" s="257"/>
      <c r="W87" s="257"/>
      <c r="X87" s="258"/>
      <c r="Y87" s="258"/>
      <c r="Z87" s="257"/>
      <c r="AA87" s="257"/>
      <c r="AB87" s="257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5"/>
      <c r="BZ87" s="75"/>
      <c r="CA87" s="75"/>
      <c r="CB87" s="75"/>
      <c r="CC87" s="75"/>
      <c r="CD87" s="75"/>
      <c r="CE87" s="75"/>
      <c r="CF87" s="75"/>
      <c r="CG87" s="75"/>
      <c r="CH87" s="75"/>
      <c r="CI87" s="75"/>
      <c r="CJ87" s="75"/>
      <c r="CK87" s="75"/>
      <c r="CL87" s="75"/>
      <c r="CM87" s="75"/>
      <c r="CN87" s="75"/>
      <c r="CO87" s="75"/>
      <c r="CP87" s="75"/>
      <c r="CQ87" s="75"/>
      <c r="CR87" s="75"/>
      <c r="CS87" s="75"/>
      <c r="CT87" s="75"/>
      <c r="CU87" s="75"/>
      <c r="CV87" s="75"/>
      <c r="CW87" s="75"/>
      <c r="CX87" s="75"/>
      <c r="CY87" s="75"/>
      <c r="CZ87" s="75"/>
      <c r="DA87" s="75"/>
      <c r="DB87" s="75"/>
      <c r="DC87" s="75"/>
      <c r="DD87" s="75"/>
      <c r="DE87" s="75"/>
      <c r="DF87" s="75"/>
      <c r="DG87" s="75"/>
    </row>
    <row r="88" spans="1:111" ht="24.95" customHeight="1" outlineLevel="1">
      <c r="A88" s="4805"/>
      <c r="B88" s="4792"/>
      <c r="C88" s="4793"/>
      <c r="D88" s="4791"/>
      <c r="E88" s="4791"/>
      <c r="F88" s="121" t="s">
        <v>207</v>
      </c>
      <c r="G88" s="121" t="s">
        <v>683</v>
      </c>
      <c r="H88" s="81">
        <v>62.09</v>
      </c>
      <c r="I88" s="689"/>
      <c r="J88" s="689"/>
      <c r="K88" s="157"/>
      <c r="L88" s="254"/>
      <c r="M88" s="255"/>
      <c r="N88" s="121" t="s">
        <v>207</v>
      </c>
      <c r="O88" s="276"/>
      <c r="P88" s="257"/>
      <c r="Q88" s="257"/>
      <c r="R88" s="257"/>
      <c r="S88" s="257"/>
      <c r="T88" s="258"/>
      <c r="U88" s="257"/>
      <c r="V88" s="257"/>
      <c r="W88" s="257"/>
      <c r="X88" s="258"/>
      <c r="Y88" s="258"/>
      <c r="Z88" s="257"/>
      <c r="AA88" s="257"/>
      <c r="AB88" s="257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5"/>
      <c r="CZ88" s="75"/>
      <c r="DA88" s="75"/>
      <c r="DB88" s="75"/>
      <c r="DC88" s="75"/>
      <c r="DD88" s="75"/>
      <c r="DE88" s="75"/>
      <c r="DF88" s="75"/>
      <c r="DG88" s="75"/>
    </row>
    <row r="89" spans="1:111" ht="24.95" customHeight="1" outlineLevel="1">
      <c r="A89" s="4805"/>
      <c r="B89" s="4792"/>
      <c r="C89" s="4793"/>
      <c r="D89" s="4791"/>
      <c r="E89" s="4791"/>
      <c r="F89" s="121" t="s">
        <v>720</v>
      </c>
      <c r="G89" s="121" t="s">
        <v>757</v>
      </c>
      <c r="H89" s="81">
        <v>126</v>
      </c>
      <c r="I89" s="689"/>
      <c r="J89" s="689"/>
      <c r="K89" s="157"/>
      <c r="L89" s="254"/>
      <c r="M89" s="255"/>
      <c r="N89" s="121" t="s">
        <v>1761</v>
      </c>
      <c r="O89" s="276"/>
      <c r="P89" s="257"/>
      <c r="Q89" s="257"/>
      <c r="R89" s="257"/>
      <c r="S89" s="257"/>
      <c r="T89" s="258"/>
      <c r="U89" s="257"/>
      <c r="V89" s="257"/>
      <c r="W89" s="257"/>
      <c r="X89" s="258"/>
      <c r="Y89" s="258"/>
      <c r="Z89" s="257"/>
      <c r="AA89" s="257"/>
      <c r="AB89" s="257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5"/>
      <c r="BZ89" s="75"/>
      <c r="CA89" s="75"/>
      <c r="CB89" s="75"/>
      <c r="CC89" s="75"/>
      <c r="CD89" s="75"/>
      <c r="CE89" s="75"/>
      <c r="CF89" s="75"/>
      <c r="CG89" s="75"/>
      <c r="CH89" s="75"/>
      <c r="CI89" s="75"/>
      <c r="CJ89" s="75"/>
      <c r="CK89" s="75"/>
      <c r="CL89" s="75"/>
      <c r="CM89" s="75"/>
      <c r="CN89" s="75"/>
      <c r="CO89" s="75"/>
      <c r="CP89" s="75"/>
      <c r="CQ89" s="75"/>
      <c r="CR89" s="75"/>
      <c r="CS89" s="75"/>
      <c r="CT89" s="75"/>
      <c r="CU89" s="75"/>
      <c r="CV89" s="75"/>
      <c r="CW89" s="75"/>
      <c r="CX89" s="75"/>
      <c r="CY89" s="75"/>
      <c r="CZ89" s="75"/>
      <c r="DA89" s="75"/>
      <c r="DB89" s="75"/>
      <c r="DC89" s="75"/>
      <c r="DD89" s="75"/>
      <c r="DE89" s="75"/>
      <c r="DF89" s="75"/>
      <c r="DG89" s="75"/>
    </row>
    <row r="90" spans="1:111" s="180" customFormat="1" ht="24.95" customHeight="1" outlineLevel="1">
      <c r="A90" s="4805"/>
      <c r="B90" s="4792"/>
      <c r="C90" s="4793"/>
      <c r="D90" s="4791" t="s">
        <v>1013</v>
      </c>
      <c r="E90" s="4791" t="s">
        <v>1007</v>
      </c>
      <c r="F90" s="121" t="s">
        <v>3222</v>
      </c>
      <c r="G90" s="121" t="s">
        <v>680</v>
      </c>
      <c r="H90" s="81">
        <v>96.77</v>
      </c>
      <c r="I90" s="689">
        <f>DF90</f>
        <v>20429.45</v>
      </c>
      <c r="J90" s="689">
        <f>DG90</f>
        <v>20519.75</v>
      </c>
      <c r="K90" s="179">
        <f>J90-I90</f>
        <v>90.299999999999272</v>
      </c>
      <c r="L90" s="250">
        <v>60</v>
      </c>
      <c r="M90" s="251">
        <f>K90*L90/$L$2</f>
        <v>1083.5999999999913</v>
      </c>
      <c r="N90" s="136" t="s">
        <v>847</v>
      </c>
      <c r="O90" s="276"/>
      <c r="P90" s="252">
        <v>5238.6099999999997</v>
      </c>
      <c r="Q90" s="252">
        <v>5719.37</v>
      </c>
      <c r="R90" s="252">
        <v>6235.34</v>
      </c>
      <c r="S90" s="252">
        <v>6714.5</v>
      </c>
      <c r="T90" s="253">
        <v>7222.52</v>
      </c>
      <c r="U90" s="252">
        <v>7697.65</v>
      </c>
      <c r="V90" s="252">
        <v>8165.02</v>
      </c>
      <c r="W90" s="252">
        <v>8631.93</v>
      </c>
      <c r="X90" s="253">
        <v>9154.77</v>
      </c>
      <c r="Y90" s="253">
        <v>9679.6200000000008</v>
      </c>
      <c r="Z90" s="252">
        <v>10160.879999999999</v>
      </c>
      <c r="AA90" s="1946">
        <v>637.99</v>
      </c>
      <c r="AB90" s="1946">
        <v>1178.19</v>
      </c>
      <c r="AC90" s="1945">
        <v>1624.7</v>
      </c>
      <c r="AD90" s="1945">
        <v>2115.1</v>
      </c>
      <c r="AE90" s="1945">
        <v>2692.06</v>
      </c>
      <c r="AF90" s="1945">
        <v>3150.53</v>
      </c>
      <c r="AG90" s="1945">
        <v>3658.54</v>
      </c>
      <c r="AH90" s="1945">
        <v>4218.12</v>
      </c>
      <c r="AI90" s="1945">
        <v>4656.6499999999996</v>
      </c>
      <c r="AJ90" s="1945">
        <v>5180.75</v>
      </c>
      <c r="AK90" s="1945">
        <v>5683.57</v>
      </c>
      <c r="AL90" s="1945">
        <v>6189.34</v>
      </c>
      <c r="AM90" s="1945">
        <v>6715.37</v>
      </c>
      <c r="AN90" s="1945">
        <v>7270.54</v>
      </c>
      <c r="AO90" s="1945">
        <v>7759.63</v>
      </c>
      <c r="AP90" s="1945">
        <v>8277.07</v>
      </c>
      <c r="AQ90" s="1945">
        <v>8759.27</v>
      </c>
      <c r="AR90" s="1945">
        <v>9246.01</v>
      </c>
      <c r="AS90" s="1945">
        <v>9762.19</v>
      </c>
      <c r="AT90" s="1945">
        <v>10244.26</v>
      </c>
      <c r="AU90" s="1945">
        <v>10736.13</v>
      </c>
      <c r="AV90" s="1945">
        <v>11210.43</v>
      </c>
      <c r="AW90" s="1945">
        <v>11693.45</v>
      </c>
      <c r="AX90" s="1945">
        <v>12163.35</v>
      </c>
      <c r="AY90" s="1945">
        <v>12701.57</v>
      </c>
      <c r="AZ90" s="1945">
        <v>13158.54</v>
      </c>
      <c r="BA90" s="1945">
        <v>13624.42</v>
      </c>
      <c r="BB90" s="1945">
        <v>14059.28</v>
      </c>
      <c r="BC90" s="1945">
        <v>14513.79</v>
      </c>
      <c r="BD90" s="1945">
        <v>14970.06</v>
      </c>
      <c r="BE90" s="1945">
        <v>15487.12</v>
      </c>
      <c r="BF90" s="1945">
        <v>15965.52</v>
      </c>
      <c r="BG90" s="1945">
        <v>16443.150000000001</v>
      </c>
      <c r="BH90" s="1945">
        <v>16937.18</v>
      </c>
      <c r="BI90" s="1945">
        <v>17421.45</v>
      </c>
      <c r="BJ90" s="1945">
        <v>17943.509999999998</v>
      </c>
      <c r="BK90" s="1945">
        <v>18433.97</v>
      </c>
      <c r="BL90" s="1945">
        <v>18974.73</v>
      </c>
      <c r="BM90" s="1945">
        <v>19431.09</v>
      </c>
      <c r="BN90" s="1945">
        <v>19972.18</v>
      </c>
      <c r="BO90" s="1945">
        <v>20431.84</v>
      </c>
      <c r="BP90" s="1945">
        <v>20928.439999999999</v>
      </c>
      <c r="BQ90" s="1945">
        <v>21390.3</v>
      </c>
      <c r="BR90" s="1945">
        <v>21821.21</v>
      </c>
      <c r="BS90" s="1945">
        <v>22312.94</v>
      </c>
      <c r="BT90" s="1945">
        <v>22766.32</v>
      </c>
      <c r="BU90" s="1945">
        <v>23219.1</v>
      </c>
      <c r="BV90" s="1945">
        <v>23727.45</v>
      </c>
      <c r="BW90" s="1945">
        <v>4175.54</v>
      </c>
      <c r="BX90" s="1945">
        <v>4704.6000000000004</v>
      </c>
      <c r="BY90" s="1945">
        <v>5152.05</v>
      </c>
      <c r="BZ90" s="1945">
        <v>5645.68</v>
      </c>
      <c r="CA90" s="1945">
        <v>6102.44</v>
      </c>
      <c r="CB90" s="1945">
        <v>6615.73</v>
      </c>
      <c r="CC90" s="1945">
        <v>7061.94</v>
      </c>
      <c r="CD90" s="1945">
        <v>7536.7</v>
      </c>
      <c r="CE90" s="1945">
        <v>8023.67</v>
      </c>
      <c r="CF90" s="1945">
        <v>8439.41</v>
      </c>
      <c r="CG90" s="1945">
        <v>8998.76</v>
      </c>
      <c r="CH90" s="1945">
        <v>9421.9</v>
      </c>
      <c r="CI90" s="1945">
        <v>9879.4699999999993</v>
      </c>
      <c r="CJ90" s="1945">
        <v>10414.469999999999</v>
      </c>
      <c r="CK90" s="1945">
        <v>10854.39</v>
      </c>
      <c r="CL90" s="1945">
        <v>11317.51</v>
      </c>
      <c r="CM90" s="1945">
        <v>11814.66</v>
      </c>
      <c r="CN90" s="1945">
        <v>12244.24</v>
      </c>
      <c r="CO90" s="1945">
        <v>12649.97</v>
      </c>
      <c r="CP90" s="1945">
        <v>13130.29</v>
      </c>
      <c r="CQ90" s="1945">
        <v>13543.51</v>
      </c>
      <c r="CR90" s="1945">
        <v>13959.91</v>
      </c>
      <c r="CS90" s="1945">
        <v>14443.43</v>
      </c>
      <c r="CT90" s="1945">
        <v>14885.67</v>
      </c>
      <c r="CU90" s="1945">
        <v>15403.44</v>
      </c>
      <c r="CV90" s="1945">
        <v>15875.35</v>
      </c>
      <c r="CW90" s="1945">
        <v>16318.72</v>
      </c>
      <c r="CX90" s="1945">
        <v>16767.38</v>
      </c>
      <c r="CY90" s="1945">
        <v>17271.25</v>
      </c>
      <c r="CZ90" s="1945">
        <v>17708.400000000001</v>
      </c>
      <c r="DA90" s="1945">
        <v>18203.43</v>
      </c>
      <c r="DB90" s="1945">
        <v>18646.400000000001</v>
      </c>
      <c r="DC90" s="1945">
        <v>19057.95</v>
      </c>
      <c r="DD90" s="1945">
        <v>19560.57</v>
      </c>
      <c r="DE90" s="1945">
        <v>20000.98</v>
      </c>
      <c r="DF90" s="1945">
        <v>20429.45</v>
      </c>
      <c r="DG90" s="1945">
        <v>20519.75</v>
      </c>
    </row>
    <row r="91" spans="1:111" ht="24.95" customHeight="1" outlineLevel="1">
      <c r="A91" s="4805"/>
      <c r="B91" s="4792"/>
      <c r="C91" s="4793"/>
      <c r="D91" s="4791"/>
      <c r="E91" s="4791"/>
      <c r="F91" s="121" t="s">
        <v>745</v>
      </c>
      <c r="G91" s="121" t="s">
        <v>681</v>
      </c>
      <c r="H91" s="81">
        <v>192.26</v>
      </c>
      <c r="I91" s="689"/>
      <c r="J91" s="689"/>
      <c r="K91" s="157"/>
      <c r="L91" s="254"/>
      <c r="M91" s="255"/>
      <c r="N91" s="121" t="s">
        <v>745</v>
      </c>
      <c r="O91" s="276"/>
      <c r="P91" s="257"/>
      <c r="Q91" s="257"/>
      <c r="R91" s="257"/>
      <c r="S91" s="257"/>
      <c r="T91" s="258"/>
      <c r="U91" s="257"/>
      <c r="V91" s="257"/>
      <c r="W91" s="257"/>
      <c r="X91" s="258"/>
      <c r="Y91" s="258"/>
      <c r="Z91" s="257"/>
      <c r="AA91" s="257"/>
      <c r="AB91" s="257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5"/>
      <c r="BZ91" s="75"/>
      <c r="CA91" s="75"/>
      <c r="CB91" s="75"/>
      <c r="CC91" s="75"/>
      <c r="CD91" s="75"/>
      <c r="CE91" s="75"/>
      <c r="CF91" s="75"/>
      <c r="CG91" s="75"/>
      <c r="CH91" s="75"/>
      <c r="CI91" s="75"/>
      <c r="CJ91" s="75"/>
      <c r="CK91" s="75"/>
      <c r="CL91" s="75"/>
      <c r="CM91" s="75"/>
      <c r="CN91" s="75"/>
      <c r="CO91" s="75"/>
      <c r="CP91" s="75"/>
      <c r="CQ91" s="75"/>
      <c r="CR91" s="75"/>
      <c r="CS91" s="75"/>
      <c r="CT91" s="75"/>
      <c r="CU91" s="75"/>
      <c r="CV91" s="75"/>
      <c r="CW91" s="75"/>
      <c r="CX91" s="75"/>
      <c r="CY91" s="75"/>
      <c r="CZ91" s="75"/>
      <c r="DA91" s="75"/>
      <c r="DB91" s="75"/>
      <c r="DC91" s="75"/>
      <c r="DD91" s="75"/>
      <c r="DE91" s="75"/>
      <c r="DF91" s="75"/>
      <c r="DG91" s="75"/>
    </row>
    <row r="92" spans="1:111" ht="24.95" customHeight="1" outlineLevel="1">
      <c r="A92" s="4805"/>
      <c r="B92" s="4792"/>
      <c r="C92" s="4793"/>
      <c r="D92" s="4791"/>
      <c r="E92" s="4791"/>
      <c r="F92" s="121" t="s">
        <v>747</v>
      </c>
      <c r="G92" s="121" t="s">
        <v>684</v>
      </c>
      <c r="H92" s="81">
        <v>99.9</v>
      </c>
      <c r="I92" s="689"/>
      <c r="J92" s="689"/>
      <c r="K92" s="157"/>
      <c r="L92" s="254"/>
      <c r="M92" s="255"/>
      <c r="N92" s="121" t="s">
        <v>747</v>
      </c>
      <c r="O92" s="276"/>
      <c r="P92" s="257"/>
      <c r="Q92" s="257"/>
      <c r="R92" s="257"/>
      <c r="S92" s="257"/>
      <c r="T92" s="258"/>
      <c r="U92" s="257"/>
      <c r="V92" s="257"/>
      <c r="W92" s="257"/>
      <c r="X92" s="258"/>
      <c r="Y92" s="258"/>
      <c r="Z92" s="257"/>
      <c r="AA92" s="257"/>
      <c r="AB92" s="257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5"/>
      <c r="BZ92" s="75"/>
      <c r="CA92" s="75"/>
      <c r="CB92" s="75"/>
      <c r="CC92" s="75"/>
      <c r="CD92" s="75"/>
      <c r="CE92" s="75"/>
      <c r="CF92" s="75"/>
      <c r="CG92" s="75"/>
      <c r="CH92" s="75"/>
      <c r="CI92" s="75"/>
      <c r="CJ92" s="75"/>
      <c r="CK92" s="75"/>
      <c r="CL92" s="75"/>
      <c r="CM92" s="75"/>
      <c r="CN92" s="75"/>
      <c r="CO92" s="75"/>
      <c r="CP92" s="75"/>
      <c r="CQ92" s="75"/>
      <c r="CR92" s="75"/>
      <c r="CS92" s="75"/>
      <c r="CT92" s="75"/>
      <c r="CU92" s="75"/>
      <c r="CV92" s="75"/>
      <c r="CW92" s="75"/>
      <c r="CX92" s="75"/>
      <c r="CY92" s="75"/>
      <c r="CZ92" s="75"/>
      <c r="DA92" s="75"/>
      <c r="DB92" s="75"/>
      <c r="DC92" s="75"/>
      <c r="DD92" s="75"/>
      <c r="DE92" s="75"/>
      <c r="DF92" s="75"/>
      <c r="DG92" s="75"/>
    </row>
    <row r="93" spans="1:111" ht="24.95" customHeight="1" outlineLevel="1">
      <c r="A93" s="4805"/>
      <c r="B93" s="4792"/>
      <c r="C93" s="4793"/>
      <c r="D93" s="4791"/>
      <c r="E93" s="4791"/>
      <c r="F93" s="121" t="s">
        <v>3223</v>
      </c>
      <c r="G93" s="121" t="s">
        <v>682</v>
      </c>
      <c r="H93" s="81">
        <v>294.04000000000002</v>
      </c>
      <c r="I93" s="689"/>
      <c r="J93" s="689"/>
      <c r="K93" s="157"/>
      <c r="L93" s="254"/>
      <c r="M93" s="255"/>
      <c r="N93" s="121" t="s">
        <v>2504</v>
      </c>
      <c r="O93" s="276"/>
      <c r="P93" s="257"/>
      <c r="Q93" s="257"/>
      <c r="R93" s="257"/>
      <c r="S93" s="257"/>
      <c r="T93" s="258"/>
      <c r="U93" s="257"/>
      <c r="V93" s="257"/>
      <c r="W93" s="257"/>
      <c r="X93" s="258"/>
      <c r="Y93" s="258"/>
      <c r="Z93" s="257"/>
      <c r="AA93" s="257"/>
      <c r="AB93" s="257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5"/>
      <c r="CF93" s="75"/>
      <c r="CG93" s="75"/>
      <c r="CH93" s="75"/>
      <c r="CI93" s="75"/>
      <c r="CJ93" s="75"/>
      <c r="CK93" s="75"/>
      <c r="CL93" s="75"/>
      <c r="CM93" s="75"/>
      <c r="CN93" s="75"/>
      <c r="CO93" s="75"/>
      <c r="CP93" s="75"/>
      <c r="CQ93" s="75"/>
      <c r="CR93" s="75"/>
      <c r="CS93" s="75"/>
      <c r="CT93" s="75"/>
      <c r="CU93" s="75"/>
      <c r="CV93" s="75"/>
      <c r="CW93" s="75"/>
      <c r="CX93" s="75"/>
      <c r="CY93" s="75"/>
      <c r="CZ93" s="75"/>
      <c r="DA93" s="75"/>
      <c r="DB93" s="75"/>
      <c r="DC93" s="75"/>
      <c r="DD93" s="75"/>
      <c r="DE93" s="75"/>
      <c r="DF93" s="75"/>
      <c r="DG93" s="75"/>
    </row>
    <row r="94" spans="1:111" s="180" customFormat="1" ht="24.95" customHeight="1" outlineLevel="1">
      <c r="A94" s="4805"/>
      <c r="B94" s="4792" t="s">
        <v>722</v>
      </c>
      <c r="C94" s="4793" t="s">
        <v>1078</v>
      </c>
      <c r="D94" s="957" t="s">
        <v>1015</v>
      </c>
      <c r="E94" s="4791" t="s">
        <v>787</v>
      </c>
      <c r="F94" s="121" t="s">
        <v>3225</v>
      </c>
      <c r="G94" s="956" t="s">
        <v>1051</v>
      </c>
      <c r="H94" s="81">
        <v>432.3</v>
      </c>
      <c r="I94" s="179">
        <f>DF94</f>
        <v>27413.1</v>
      </c>
      <c r="J94" s="179">
        <f>DG94</f>
        <v>27643</v>
      </c>
      <c r="K94" s="179">
        <f>J94-I94</f>
        <v>229.90000000000146</v>
      </c>
      <c r="L94" s="250">
        <v>5</v>
      </c>
      <c r="M94" s="251">
        <f>K94*L94/$L$2</f>
        <v>229.90000000000146</v>
      </c>
      <c r="N94" s="136" t="s">
        <v>2956</v>
      </c>
      <c r="O94" s="276"/>
      <c r="P94" s="252"/>
      <c r="Q94" s="252"/>
      <c r="R94" s="252"/>
      <c r="S94" s="252"/>
      <c r="T94" s="253"/>
      <c r="U94" s="252"/>
      <c r="V94" s="252"/>
      <c r="W94" s="252"/>
      <c r="X94" s="253"/>
      <c r="Y94" s="253"/>
      <c r="Z94" s="252"/>
      <c r="AA94" s="1946">
        <v>5573.5</v>
      </c>
      <c r="AB94" s="1946">
        <v>5588.4</v>
      </c>
      <c r="AC94" s="1945">
        <v>6053.2</v>
      </c>
      <c r="AD94" s="1945">
        <v>7685.2</v>
      </c>
      <c r="AE94" s="1945">
        <v>9481</v>
      </c>
      <c r="AF94" s="1945">
        <v>11208.6</v>
      </c>
      <c r="AG94" s="1945">
        <v>13182.6</v>
      </c>
      <c r="AH94" s="1945">
        <v>14985.6</v>
      </c>
      <c r="AI94" s="1945">
        <v>16392.5</v>
      </c>
      <c r="AJ94" s="1945">
        <v>18073.3</v>
      </c>
      <c r="AK94" s="1945">
        <v>19670.7</v>
      </c>
      <c r="AL94" s="1945">
        <v>21282.6</v>
      </c>
      <c r="AM94" s="1945">
        <v>23012.400000000001</v>
      </c>
      <c r="AN94" s="1945">
        <v>24786.1</v>
      </c>
      <c r="AO94" s="1945">
        <v>26349.9</v>
      </c>
      <c r="AP94" s="1945">
        <v>28012.400000000001</v>
      </c>
      <c r="AQ94" s="1945">
        <v>29554.6</v>
      </c>
      <c r="AR94" s="1945">
        <v>31111.7</v>
      </c>
      <c r="AS94" s="1945">
        <v>32777.1</v>
      </c>
      <c r="AT94" s="1945">
        <v>34347.300000000003</v>
      </c>
      <c r="AU94" s="1945">
        <v>35958.699999999997</v>
      </c>
      <c r="AV94" s="1945">
        <v>37507</v>
      </c>
      <c r="AW94" s="1945">
        <v>39073</v>
      </c>
      <c r="AX94" s="1945">
        <v>40605.9</v>
      </c>
      <c r="AY94" s="1945">
        <v>42368.3</v>
      </c>
      <c r="AZ94" s="1945">
        <v>44169.8</v>
      </c>
      <c r="BA94" s="1945">
        <v>46130.3</v>
      </c>
      <c r="BB94" s="1945">
        <v>47839.8</v>
      </c>
      <c r="BC94" s="1945">
        <v>49470.1</v>
      </c>
      <c r="BD94" s="1945">
        <v>50977.3</v>
      </c>
      <c r="BE94" s="1945">
        <v>52633.4</v>
      </c>
      <c r="BF94" s="1945">
        <v>54181.2</v>
      </c>
      <c r="BG94" s="1945">
        <v>55728.5</v>
      </c>
      <c r="BH94" s="1945">
        <v>57337.2</v>
      </c>
      <c r="BI94" s="1945">
        <v>58905.9</v>
      </c>
      <c r="BJ94" s="1945">
        <v>60599</v>
      </c>
      <c r="BK94" s="1945">
        <v>62207.199999999997</v>
      </c>
      <c r="BL94" s="1945">
        <v>63999.199999999997</v>
      </c>
      <c r="BM94" s="1945">
        <v>65511.1</v>
      </c>
      <c r="BN94" s="1945">
        <v>67157.7</v>
      </c>
      <c r="BO94" s="1945">
        <v>68711.899999999994</v>
      </c>
      <c r="BP94" s="1945">
        <v>70440.600000000006</v>
      </c>
      <c r="BQ94" s="1945">
        <v>72069.3</v>
      </c>
      <c r="BR94" s="1945">
        <v>73798.100000000006</v>
      </c>
      <c r="BS94" s="1945">
        <v>75767.399999999994</v>
      </c>
      <c r="BT94" s="1945">
        <v>77368.800000000003</v>
      </c>
      <c r="BU94" s="1945">
        <v>77368.800000000003</v>
      </c>
      <c r="BV94" s="1945">
        <v>77368.800000000003</v>
      </c>
      <c r="BW94" s="1945">
        <v>77368.800000000003</v>
      </c>
      <c r="BX94" s="1945">
        <v>77368.800000000003</v>
      </c>
      <c r="BY94" s="1945">
        <v>77368.800000000003</v>
      </c>
      <c r="BZ94" s="1945">
        <v>77368.800000000003</v>
      </c>
      <c r="CA94" s="1945">
        <v>77368.800000000003</v>
      </c>
      <c r="CB94" s="1945">
        <v>77368.800000000003</v>
      </c>
      <c r="CC94" s="1945">
        <v>19.899999999999999</v>
      </c>
      <c r="CD94" s="1945">
        <v>19.899999999999999</v>
      </c>
      <c r="CE94" s="1945">
        <v>19.899999999999999</v>
      </c>
      <c r="CF94" s="1945">
        <v>19.899999999999999</v>
      </c>
      <c r="CG94" s="1945">
        <v>19.899999999999999</v>
      </c>
      <c r="CH94" s="1945">
        <v>19.899999999999999</v>
      </c>
      <c r="CI94" s="1945">
        <v>19.899999999999999</v>
      </c>
      <c r="CJ94" s="1945">
        <v>19.899999999999999</v>
      </c>
      <c r="CK94" s="1945">
        <v>19.899999999999999</v>
      </c>
      <c r="CL94" s="1945">
        <v>19.899999999999999</v>
      </c>
      <c r="CM94" s="1945">
        <v>3063.3</v>
      </c>
      <c r="CN94" s="1945">
        <v>5227.8999999999996</v>
      </c>
      <c r="CO94" s="1945">
        <v>7415.6</v>
      </c>
      <c r="CP94" s="1945">
        <v>10089.799999999999</v>
      </c>
      <c r="CQ94" s="1945">
        <v>12306.1</v>
      </c>
      <c r="CR94" s="1945">
        <v>13873.1</v>
      </c>
      <c r="CS94" s="1945">
        <v>15685.3</v>
      </c>
      <c r="CT94" s="1945">
        <v>17296.2</v>
      </c>
      <c r="CU94" s="1945">
        <v>18656.2</v>
      </c>
      <c r="CV94" s="1945">
        <v>19771.599999999999</v>
      </c>
      <c r="CW94" s="1945">
        <v>20818.599999999999</v>
      </c>
      <c r="CX94" s="1945">
        <v>21873.7</v>
      </c>
      <c r="CY94" s="1945">
        <v>23056.3</v>
      </c>
      <c r="CZ94" s="1945">
        <v>24079.4</v>
      </c>
      <c r="DA94" s="1945">
        <v>25231.599999999999</v>
      </c>
      <c r="DB94" s="1945">
        <v>26404.799999999999</v>
      </c>
      <c r="DC94" s="1945">
        <v>27413.1</v>
      </c>
      <c r="DD94" s="1945">
        <v>27413.1</v>
      </c>
      <c r="DE94" s="1945">
        <v>27413.1</v>
      </c>
      <c r="DF94" s="1945">
        <v>27413.1</v>
      </c>
      <c r="DG94" s="1945">
        <v>27643</v>
      </c>
    </row>
    <row r="95" spans="1:111" s="1635" customFormat="1" ht="24.95" customHeight="1" thickBot="1">
      <c r="A95" s="4806"/>
      <c r="B95" s="4810"/>
      <c r="C95" s="4811"/>
      <c r="D95" s="1521" t="s">
        <v>989</v>
      </c>
      <c r="E95" s="4812"/>
      <c r="F95" s="127" t="s">
        <v>3224</v>
      </c>
      <c r="G95" s="127" t="s">
        <v>1051</v>
      </c>
      <c r="H95" s="469">
        <v>432.3</v>
      </c>
      <c r="I95" s="1055"/>
      <c r="J95" s="1055"/>
      <c r="K95" s="468"/>
      <c r="L95" s="470"/>
      <c r="M95" s="471"/>
      <c r="N95" s="127" t="s">
        <v>2956</v>
      </c>
      <c r="O95" s="783"/>
      <c r="P95" s="472"/>
      <c r="Q95" s="472"/>
      <c r="R95" s="472"/>
      <c r="S95" s="472"/>
      <c r="T95" s="473"/>
      <c r="U95" s="472"/>
      <c r="V95" s="472"/>
      <c r="W95" s="472"/>
      <c r="X95" s="473"/>
      <c r="Y95" s="473"/>
      <c r="Z95" s="472"/>
      <c r="AA95" s="472"/>
      <c r="AB95" s="472"/>
      <c r="AC95" s="795"/>
      <c r="AD95" s="795"/>
      <c r="AE95" s="795"/>
      <c r="AF95" s="795"/>
      <c r="AG95" s="795"/>
      <c r="AH95" s="795" t="s">
        <v>1296</v>
      </c>
      <c r="AI95" s="795"/>
      <c r="AJ95" s="795"/>
      <c r="AK95" s="795"/>
      <c r="AL95" s="795"/>
      <c r="AM95" s="795"/>
      <c r="AN95" s="795"/>
      <c r="AO95" s="795"/>
      <c r="AP95" s="795"/>
      <c r="AQ95" s="795"/>
      <c r="AR95" s="795"/>
      <c r="AS95" s="795"/>
      <c r="AT95" s="795"/>
      <c r="AU95" s="795"/>
      <c r="AV95" s="795"/>
      <c r="AW95" s="795"/>
      <c r="AX95" s="795"/>
      <c r="AY95" s="795"/>
      <c r="AZ95" s="795"/>
      <c r="BA95" s="795"/>
      <c r="BB95" s="795"/>
      <c r="BC95" s="795"/>
      <c r="BD95" s="795"/>
      <c r="BE95" s="795"/>
      <c r="BF95" s="795"/>
      <c r="BG95" s="795"/>
      <c r="BH95" s="795"/>
      <c r="BI95" s="795"/>
      <c r="BJ95" s="795"/>
      <c r="BK95" s="795"/>
      <c r="BL95" s="795"/>
      <c r="BM95" s="795"/>
      <c r="BN95" s="795"/>
      <c r="BO95" s="795"/>
      <c r="BP95" s="795"/>
      <c r="BQ95" s="795"/>
      <c r="BR95" s="795"/>
      <c r="BS95" s="795"/>
      <c r="BT95" s="795"/>
      <c r="BU95" s="795"/>
      <c r="BV95" s="795"/>
      <c r="BW95" s="795"/>
      <c r="BX95" s="795"/>
      <c r="BY95" s="795"/>
      <c r="BZ95" s="795"/>
      <c r="CA95" s="795"/>
      <c r="CB95" s="795"/>
      <c r="CC95" s="795"/>
      <c r="CD95" s="795"/>
      <c r="CE95" s="795"/>
      <c r="CF95" s="795"/>
      <c r="CG95" s="795"/>
      <c r="CH95" s="795"/>
      <c r="CI95" s="795"/>
      <c r="CJ95" s="795"/>
      <c r="CK95" s="795"/>
      <c r="CL95" s="795"/>
      <c r="CM95" s="795"/>
      <c r="CN95" s="795"/>
      <c r="CO95" s="795"/>
      <c r="CP95" s="795"/>
      <c r="CQ95" s="795"/>
      <c r="CR95" s="795"/>
      <c r="CS95" s="795"/>
      <c r="CT95" s="795"/>
      <c r="CU95" s="795"/>
      <c r="CV95" s="795"/>
      <c r="CW95" s="795"/>
      <c r="CX95" s="795"/>
      <c r="CY95" s="795"/>
      <c r="CZ95" s="795"/>
      <c r="DA95" s="795"/>
      <c r="DB95" s="795"/>
      <c r="DC95" s="795"/>
      <c r="DD95" s="795"/>
      <c r="DE95" s="795"/>
      <c r="DF95" s="795"/>
      <c r="DG95" s="795"/>
    </row>
    <row r="96" spans="1:111" s="1653" customFormat="1" ht="24.95" customHeight="1" outlineLevel="1">
      <c r="A96" s="4813" t="s">
        <v>211</v>
      </c>
      <c r="B96" s="4815" t="s">
        <v>191</v>
      </c>
      <c r="C96" s="4816" t="s">
        <v>656</v>
      </c>
      <c r="D96" s="1650" t="s">
        <v>970</v>
      </c>
      <c r="E96" s="1650" t="s">
        <v>1007</v>
      </c>
      <c r="F96" s="128" t="s">
        <v>996</v>
      </c>
      <c r="G96" s="128" t="s">
        <v>707</v>
      </c>
      <c r="H96" s="129"/>
      <c r="I96" s="179">
        <f t="shared" ref="I96:I99" si="10">DF96</f>
        <v>5875.37</v>
      </c>
      <c r="J96" s="179">
        <f t="shared" ref="J96:J99" si="11">DG96</f>
        <v>5875.37</v>
      </c>
      <c r="K96" s="1651">
        <f>J96-I96</f>
        <v>0</v>
      </c>
      <c r="L96" s="1652">
        <v>50</v>
      </c>
      <c r="M96" s="474">
        <f t="shared" ref="M96:M99" si="12">K96*L96/$L$2</f>
        <v>0</v>
      </c>
      <c r="N96" s="557" t="s">
        <v>171</v>
      </c>
      <c r="O96" s="782"/>
      <c r="P96" s="548">
        <v>733.44</v>
      </c>
      <c r="Q96" s="548">
        <v>733.95</v>
      </c>
      <c r="R96" s="548">
        <v>733.95</v>
      </c>
      <c r="S96" s="548">
        <v>733.97</v>
      </c>
      <c r="T96" s="549">
        <v>881.7</v>
      </c>
      <c r="U96" s="548">
        <v>896.63</v>
      </c>
      <c r="V96" s="548">
        <v>1105.5999999999999</v>
      </c>
      <c r="W96" s="548">
        <v>1349.51</v>
      </c>
      <c r="X96" s="549">
        <v>1438.46</v>
      </c>
      <c r="Y96" s="549">
        <v>1452.39</v>
      </c>
      <c r="Z96" s="548">
        <v>1452.39</v>
      </c>
      <c r="AA96" s="1951">
        <v>1452.39</v>
      </c>
      <c r="AB96" s="1951">
        <v>1453.67</v>
      </c>
      <c r="AC96" s="1952">
        <v>1453.67</v>
      </c>
      <c r="AD96" s="1952">
        <v>1453.67</v>
      </c>
      <c r="AE96" s="1952">
        <v>1454.73</v>
      </c>
      <c r="AF96" s="1952">
        <v>1486.63</v>
      </c>
      <c r="AG96" s="1952">
        <v>1587.16</v>
      </c>
      <c r="AH96" s="1952">
        <v>1737.94</v>
      </c>
      <c r="AI96" s="1952">
        <v>1886.82</v>
      </c>
      <c r="AJ96" s="1952">
        <v>2021.23</v>
      </c>
      <c r="AK96" s="1952">
        <v>2076.56</v>
      </c>
      <c r="AL96" s="1952">
        <v>2076.56</v>
      </c>
      <c r="AM96" s="1952">
        <v>2076.56</v>
      </c>
      <c r="AN96" s="1952">
        <v>2076.56</v>
      </c>
      <c r="AO96" s="1952">
        <v>2076.56</v>
      </c>
      <c r="AP96" s="1952">
        <v>2077.75</v>
      </c>
      <c r="AQ96" s="1952">
        <v>2079.81</v>
      </c>
      <c r="AR96" s="1952">
        <v>2099.42</v>
      </c>
      <c r="AS96" s="1952">
        <v>2198.7199999999998</v>
      </c>
      <c r="AT96" s="1952">
        <v>2305.9</v>
      </c>
      <c r="AU96" s="1952">
        <v>2486.54</v>
      </c>
      <c r="AV96" s="1952">
        <v>2585.9699999999998</v>
      </c>
      <c r="AW96" s="1952">
        <v>2585.9699999999998</v>
      </c>
      <c r="AX96" s="1952">
        <v>2585.9699999999998</v>
      </c>
      <c r="AY96" s="1952">
        <v>2585.9699999999998</v>
      </c>
      <c r="AZ96" s="1952">
        <v>2585.9699999999998</v>
      </c>
      <c r="BA96" s="1952">
        <v>2585.9699999999998</v>
      </c>
      <c r="BB96" s="1952">
        <v>2585.9699999999998</v>
      </c>
      <c r="BC96" s="1952">
        <v>2623.5</v>
      </c>
      <c r="BD96" s="1952">
        <v>2634.51</v>
      </c>
      <c r="BE96" s="1952">
        <v>2713.96</v>
      </c>
      <c r="BF96" s="1952">
        <v>2824.23</v>
      </c>
      <c r="BG96" s="1952">
        <v>2998.14</v>
      </c>
      <c r="BH96" s="1952">
        <v>3101.36</v>
      </c>
      <c r="BI96" s="1952">
        <v>3143.02</v>
      </c>
      <c r="BJ96" s="1952">
        <v>3143.02</v>
      </c>
      <c r="BK96" s="1952">
        <v>3143.02</v>
      </c>
      <c r="BL96" s="1952">
        <v>3143.02</v>
      </c>
      <c r="BM96" s="1952">
        <v>3143.02</v>
      </c>
      <c r="BN96" s="1952">
        <v>3143.02</v>
      </c>
      <c r="BO96" s="1952">
        <v>3144.01</v>
      </c>
      <c r="BP96" s="1952">
        <v>3193.66</v>
      </c>
      <c r="BQ96" s="1952">
        <v>3284.98</v>
      </c>
      <c r="BR96" s="1952">
        <v>3407.51</v>
      </c>
      <c r="BS96" s="1952">
        <v>3567.51</v>
      </c>
      <c r="BT96" s="1952">
        <v>3662.32</v>
      </c>
      <c r="BU96" s="1952">
        <v>3662.32</v>
      </c>
      <c r="BV96" s="1952">
        <v>3662.32</v>
      </c>
      <c r="BW96" s="1952">
        <v>3662.32</v>
      </c>
      <c r="BX96" s="1952">
        <v>3662.32</v>
      </c>
      <c r="BY96" s="1952">
        <v>3662.32</v>
      </c>
      <c r="BZ96" s="1952">
        <v>3662.32</v>
      </c>
      <c r="CA96" s="1952">
        <v>3719.89</v>
      </c>
      <c r="CB96" s="1952">
        <v>3765.31</v>
      </c>
      <c r="CC96" s="1952">
        <v>3839.66</v>
      </c>
      <c r="CD96" s="1952">
        <v>3946.18</v>
      </c>
      <c r="CE96" s="1952">
        <v>4147.32</v>
      </c>
      <c r="CF96" s="1952">
        <v>4244.8</v>
      </c>
      <c r="CG96" s="1952">
        <v>4244.8</v>
      </c>
      <c r="CH96" s="1952">
        <v>4244.8</v>
      </c>
      <c r="CI96" s="1952">
        <v>4244.8</v>
      </c>
      <c r="CJ96" s="1952">
        <v>4244.8</v>
      </c>
      <c r="CK96" s="1952">
        <v>4244.8</v>
      </c>
      <c r="CL96" s="1952">
        <v>4244.8</v>
      </c>
      <c r="CM96" s="1952">
        <v>4293.58</v>
      </c>
      <c r="CN96" s="1952">
        <v>4314.95</v>
      </c>
      <c r="CO96" s="1952">
        <v>4402.4399999999996</v>
      </c>
      <c r="CP96" s="1952">
        <v>4562.95</v>
      </c>
      <c r="CQ96" s="1952">
        <v>4800.1899999999996</v>
      </c>
      <c r="CR96" s="1952">
        <v>5004.08</v>
      </c>
      <c r="CS96" s="1952">
        <v>5098.12</v>
      </c>
      <c r="CT96" s="1952">
        <v>5098.12</v>
      </c>
      <c r="CU96" s="1952">
        <v>5098.12</v>
      </c>
      <c r="CV96" s="1952">
        <v>5098.12</v>
      </c>
      <c r="CW96" s="1952">
        <v>5098.12</v>
      </c>
      <c r="CX96" s="1952">
        <v>5098.12</v>
      </c>
      <c r="CY96" s="1952">
        <v>5100.03</v>
      </c>
      <c r="CZ96" s="1952">
        <v>5117.47</v>
      </c>
      <c r="DA96" s="1952">
        <v>5222.3500000000004</v>
      </c>
      <c r="DB96" s="1952">
        <v>5417.99</v>
      </c>
      <c r="DC96" s="1952">
        <v>5628.15</v>
      </c>
      <c r="DD96" s="1952">
        <v>5802.7</v>
      </c>
      <c r="DE96" s="1952">
        <v>5875.37</v>
      </c>
      <c r="DF96" s="1952">
        <v>5875.37</v>
      </c>
      <c r="DG96" s="1952">
        <v>5875.37</v>
      </c>
    </row>
    <row r="97" spans="1:111" s="180" customFormat="1" ht="24.95" customHeight="1" outlineLevel="1">
      <c r="A97" s="4802"/>
      <c r="B97" s="4798"/>
      <c r="C97" s="4800"/>
      <c r="D97" s="663" t="s">
        <v>970</v>
      </c>
      <c r="E97" s="663" t="s">
        <v>1007</v>
      </c>
      <c r="F97" s="121" t="s">
        <v>996</v>
      </c>
      <c r="G97" s="121" t="s">
        <v>707</v>
      </c>
      <c r="H97" s="81"/>
      <c r="I97" s="179">
        <f t="shared" si="10"/>
        <v>5366.86</v>
      </c>
      <c r="J97" s="179">
        <f t="shared" si="11"/>
        <v>5366.86</v>
      </c>
      <c r="K97" s="179">
        <f>J97-I97</f>
        <v>0</v>
      </c>
      <c r="L97" s="250">
        <v>50</v>
      </c>
      <c r="M97" s="251">
        <f t="shared" si="12"/>
        <v>0</v>
      </c>
      <c r="N97" s="136" t="s">
        <v>179</v>
      </c>
      <c r="O97" s="276"/>
      <c r="P97" s="252">
        <v>510.3</v>
      </c>
      <c r="Q97" s="252">
        <v>510.8</v>
      </c>
      <c r="R97" s="252">
        <v>510.8</v>
      </c>
      <c r="S97" s="252">
        <v>510.83</v>
      </c>
      <c r="T97" s="253">
        <v>514.52</v>
      </c>
      <c r="U97" s="252">
        <v>709.1</v>
      </c>
      <c r="V97" s="252">
        <v>810.92</v>
      </c>
      <c r="W97" s="252">
        <v>1062.75</v>
      </c>
      <c r="X97" s="253">
        <v>1191.47</v>
      </c>
      <c r="Y97" s="253">
        <v>1209.27</v>
      </c>
      <c r="Z97" s="252">
        <v>1209.27</v>
      </c>
      <c r="AA97" s="1946">
        <v>1209.27</v>
      </c>
      <c r="AB97" s="1946">
        <v>1210.58</v>
      </c>
      <c r="AC97" s="1945">
        <v>1210.58</v>
      </c>
      <c r="AD97" s="1945">
        <v>1210.58</v>
      </c>
      <c r="AE97" s="1945">
        <v>1212.02</v>
      </c>
      <c r="AF97" s="1945">
        <v>1234.33</v>
      </c>
      <c r="AG97" s="1945">
        <v>1321.64</v>
      </c>
      <c r="AH97" s="1945">
        <v>1452.21</v>
      </c>
      <c r="AI97" s="1945">
        <v>1628.34</v>
      </c>
      <c r="AJ97" s="1945">
        <v>1723.28</v>
      </c>
      <c r="AK97" s="1945">
        <v>1761.82</v>
      </c>
      <c r="AL97" s="1945">
        <v>1761.82</v>
      </c>
      <c r="AM97" s="1945">
        <v>1761.82</v>
      </c>
      <c r="AN97" s="1945">
        <v>1761.82</v>
      </c>
      <c r="AO97" s="1945">
        <v>1761.82</v>
      </c>
      <c r="AP97" s="1945">
        <v>1763.04</v>
      </c>
      <c r="AQ97" s="1945">
        <v>1765.14</v>
      </c>
      <c r="AR97" s="1945">
        <v>1786.67</v>
      </c>
      <c r="AS97" s="1945">
        <v>1877.1</v>
      </c>
      <c r="AT97" s="1945">
        <v>1994.24</v>
      </c>
      <c r="AU97" s="1945">
        <v>2159.12</v>
      </c>
      <c r="AV97" s="1945">
        <v>2262.77</v>
      </c>
      <c r="AW97" s="1945">
        <v>2262.77</v>
      </c>
      <c r="AX97" s="1945">
        <v>2262.77</v>
      </c>
      <c r="AY97" s="1945">
        <v>2262.77</v>
      </c>
      <c r="AZ97" s="1945">
        <v>2262.77</v>
      </c>
      <c r="BA97" s="1945">
        <v>2262.77</v>
      </c>
      <c r="BB97" s="1945">
        <v>2262.77</v>
      </c>
      <c r="BC97" s="1945">
        <v>2277.91</v>
      </c>
      <c r="BD97" s="1945">
        <v>2291.31</v>
      </c>
      <c r="BE97" s="1945">
        <v>2363.14</v>
      </c>
      <c r="BF97" s="1945">
        <v>2498.9</v>
      </c>
      <c r="BG97" s="1945">
        <v>2680.03</v>
      </c>
      <c r="BH97" s="1945">
        <v>2801.47</v>
      </c>
      <c r="BI97" s="1945">
        <v>2840.8</v>
      </c>
      <c r="BJ97" s="1945">
        <v>2840.8</v>
      </c>
      <c r="BK97" s="1945">
        <v>2840.8</v>
      </c>
      <c r="BL97" s="1945">
        <v>2840.8</v>
      </c>
      <c r="BM97" s="1945">
        <v>2840.8</v>
      </c>
      <c r="BN97" s="1945">
        <v>2840.8</v>
      </c>
      <c r="BO97" s="1945">
        <v>2841.82</v>
      </c>
      <c r="BP97" s="1945">
        <v>2867.02</v>
      </c>
      <c r="BQ97" s="1945">
        <v>2964.59</v>
      </c>
      <c r="BR97" s="1945">
        <v>3078.38</v>
      </c>
      <c r="BS97" s="1945">
        <v>3257.95</v>
      </c>
      <c r="BT97" s="1945">
        <v>3368.66</v>
      </c>
      <c r="BU97" s="1945">
        <v>3368.66</v>
      </c>
      <c r="BV97" s="1945">
        <v>3368.66</v>
      </c>
      <c r="BW97" s="1945">
        <v>3368.66</v>
      </c>
      <c r="BX97" s="1945">
        <v>3368.66</v>
      </c>
      <c r="BY97" s="1945">
        <v>3368.66</v>
      </c>
      <c r="BZ97" s="1945">
        <v>3368.66</v>
      </c>
      <c r="CA97" s="1945">
        <v>3379.06</v>
      </c>
      <c r="CB97" s="1945">
        <v>3425.05</v>
      </c>
      <c r="CC97" s="1945">
        <v>3509.55</v>
      </c>
      <c r="CD97" s="1945">
        <v>3637.8</v>
      </c>
      <c r="CE97" s="1945">
        <v>3742.26</v>
      </c>
      <c r="CF97" s="1945">
        <v>3850.41</v>
      </c>
      <c r="CG97" s="1945">
        <v>3850.41</v>
      </c>
      <c r="CH97" s="1945">
        <v>3850.41</v>
      </c>
      <c r="CI97" s="1945">
        <v>3850.41</v>
      </c>
      <c r="CJ97" s="1945">
        <v>3850.41</v>
      </c>
      <c r="CK97" s="1945">
        <v>3850.41</v>
      </c>
      <c r="CL97" s="1945">
        <v>3850.41</v>
      </c>
      <c r="CM97" s="1945">
        <v>3902.76</v>
      </c>
      <c r="CN97" s="1945">
        <v>3920.41</v>
      </c>
      <c r="CO97" s="1945">
        <v>4021.22</v>
      </c>
      <c r="CP97" s="1945">
        <v>4198.88</v>
      </c>
      <c r="CQ97" s="1945">
        <v>4432.99</v>
      </c>
      <c r="CR97" s="1945">
        <v>4542.08</v>
      </c>
      <c r="CS97" s="1945">
        <v>4593.3100000000004</v>
      </c>
      <c r="CT97" s="1945">
        <v>4593.3100000000004</v>
      </c>
      <c r="CU97" s="1945">
        <v>4593.3100000000004</v>
      </c>
      <c r="CV97" s="1945">
        <v>4593.3100000000004</v>
      </c>
      <c r="CW97" s="1945">
        <v>4593.3100000000004</v>
      </c>
      <c r="CX97" s="1945">
        <v>4593.3100000000004</v>
      </c>
      <c r="CY97" s="1945">
        <v>4595.22</v>
      </c>
      <c r="CZ97" s="1945">
        <v>4601.8599999999997</v>
      </c>
      <c r="DA97" s="1945">
        <v>4682.6000000000004</v>
      </c>
      <c r="DB97" s="1945">
        <v>4912.92</v>
      </c>
      <c r="DC97" s="1945">
        <v>5118.22</v>
      </c>
      <c r="DD97" s="1945">
        <v>5327.12</v>
      </c>
      <c r="DE97" s="1945">
        <v>5366.86</v>
      </c>
      <c r="DF97" s="1945">
        <v>5366.86</v>
      </c>
      <c r="DG97" s="1945">
        <v>5366.86</v>
      </c>
    </row>
    <row r="98" spans="1:111" s="180" customFormat="1" ht="24.95" customHeight="1" outlineLevel="1">
      <c r="A98" s="4802"/>
      <c r="B98" s="4798"/>
      <c r="C98" s="4800"/>
      <c r="D98" s="663" t="s">
        <v>977</v>
      </c>
      <c r="E98" s="663" t="s">
        <v>674</v>
      </c>
      <c r="F98" s="121" t="s">
        <v>181</v>
      </c>
      <c r="G98" s="121" t="s">
        <v>179</v>
      </c>
      <c r="H98" s="81"/>
      <c r="I98" s="179">
        <f t="shared" si="10"/>
        <v>4521.1099999999997</v>
      </c>
      <c r="J98" s="179">
        <f t="shared" si="11"/>
        <v>4521.1099999999997</v>
      </c>
      <c r="K98" s="179">
        <f>J98-I98</f>
        <v>0</v>
      </c>
      <c r="L98" s="250">
        <v>250</v>
      </c>
      <c r="M98" s="251">
        <f t="shared" si="12"/>
        <v>0</v>
      </c>
      <c r="N98" s="136" t="s">
        <v>181</v>
      </c>
      <c r="O98" s="276"/>
      <c r="P98" s="252">
        <v>466.56</v>
      </c>
      <c r="Q98" s="252">
        <v>466.56</v>
      </c>
      <c r="R98" s="252">
        <v>466.56</v>
      </c>
      <c r="S98" s="252">
        <v>466.56</v>
      </c>
      <c r="T98" s="253">
        <v>472.56</v>
      </c>
      <c r="U98" s="252">
        <v>511.41</v>
      </c>
      <c r="V98" s="252">
        <v>666.68</v>
      </c>
      <c r="W98" s="252">
        <v>919.18</v>
      </c>
      <c r="X98" s="253">
        <v>991.37</v>
      </c>
      <c r="Y98" s="253">
        <v>993.88</v>
      </c>
      <c r="Z98" s="252">
        <v>993.88</v>
      </c>
      <c r="AA98" s="1946">
        <v>993.88</v>
      </c>
      <c r="AB98" s="1946">
        <v>993.88</v>
      </c>
      <c r="AC98" s="1945">
        <v>993.88</v>
      </c>
      <c r="AD98" s="1945">
        <v>993.89</v>
      </c>
      <c r="AE98" s="1945">
        <v>993.91</v>
      </c>
      <c r="AF98" s="1945">
        <v>1003.05</v>
      </c>
      <c r="AG98" s="1945">
        <v>1050.8</v>
      </c>
      <c r="AH98" s="1945">
        <v>1188.03</v>
      </c>
      <c r="AI98" s="1945">
        <v>1358.02</v>
      </c>
      <c r="AJ98" s="1945">
        <v>1452.33</v>
      </c>
      <c r="AK98" s="1945">
        <v>1473.76</v>
      </c>
      <c r="AL98" s="1945">
        <v>1473.76</v>
      </c>
      <c r="AM98" s="1945">
        <v>1473.78</v>
      </c>
      <c r="AN98" s="1945">
        <v>1473.78</v>
      </c>
      <c r="AO98" s="1945">
        <v>1473.78</v>
      </c>
      <c r="AP98" s="1945">
        <v>1473.78</v>
      </c>
      <c r="AQ98" s="1945">
        <v>1473.78</v>
      </c>
      <c r="AR98" s="1945">
        <v>1476.47</v>
      </c>
      <c r="AS98" s="1945">
        <v>1532.58</v>
      </c>
      <c r="AT98" s="1945">
        <v>1627.31</v>
      </c>
      <c r="AU98" s="1945">
        <v>1801.11</v>
      </c>
      <c r="AV98" s="1945">
        <v>1863.54</v>
      </c>
      <c r="AW98" s="1945">
        <v>1872.67</v>
      </c>
      <c r="AX98" s="1945">
        <v>1872.67</v>
      </c>
      <c r="AY98" s="1945">
        <v>1872.67</v>
      </c>
      <c r="AZ98" s="1945">
        <v>1872.67</v>
      </c>
      <c r="BA98" s="1945">
        <v>1872.67</v>
      </c>
      <c r="BB98" s="1945">
        <v>1872.68</v>
      </c>
      <c r="BC98" s="1945">
        <v>1872.68</v>
      </c>
      <c r="BD98" s="1945">
        <v>1875.66</v>
      </c>
      <c r="BE98" s="1945">
        <v>1923.1</v>
      </c>
      <c r="BF98" s="1945">
        <v>2047.38</v>
      </c>
      <c r="BG98" s="1945">
        <v>2209.27</v>
      </c>
      <c r="BH98" s="1945">
        <v>2290.5300000000002</v>
      </c>
      <c r="BI98" s="1945">
        <v>2317.14</v>
      </c>
      <c r="BJ98" s="1945">
        <v>2317.14</v>
      </c>
      <c r="BK98" s="1945">
        <v>2317.14</v>
      </c>
      <c r="BL98" s="1945">
        <v>2317.14</v>
      </c>
      <c r="BM98" s="1945">
        <v>2317.14</v>
      </c>
      <c r="BN98" s="1945">
        <v>2317.14</v>
      </c>
      <c r="BO98" s="1945">
        <v>2317.1799999999998</v>
      </c>
      <c r="BP98" s="1945">
        <v>2324.09</v>
      </c>
      <c r="BQ98" s="1945">
        <v>2380.87</v>
      </c>
      <c r="BR98" s="1945">
        <v>2501.14</v>
      </c>
      <c r="BS98" s="1945">
        <v>2663.74</v>
      </c>
      <c r="BT98" s="1945">
        <v>2727.95</v>
      </c>
      <c r="BU98" s="1945">
        <v>2737.59</v>
      </c>
      <c r="BV98" s="1945">
        <v>2737.59</v>
      </c>
      <c r="BW98" s="1945">
        <v>2737.59</v>
      </c>
      <c r="BX98" s="1945">
        <v>2737.59</v>
      </c>
      <c r="BY98" s="1945">
        <v>2737.59</v>
      </c>
      <c r="BZ98" s="1945">
        <v>2737.59</v>
      </c>
      <c r="CA98" s="1945">
        <v>2737.59</v>
      </c>
      <c r="CB98" s="1945">
        <v>2748.16</v>
      </c>
      <c r="CC98" s="1945">
        <v>2795.89</v>
      </c>
      <c r="CD98" s="1945">
        <v>2922.35</v>
      </c>
      <c r="CE98" s="1945">
        <v>3082.19</v>
      </c>
      <c r="CF98" s="1945">
        <v>3171.4</v>
      </c>
      <c r="CG98" s="1945">
        <v>3188.2</v>
      </c>
      <c r="CH98" s="1945">
        <v>3188.2</v>
      </c>
      <c r="CI98" s="1945">
        <v>3188.2</v>
      </c>
      <c r="CJ98" s="1945">
        <v>3188.2</v>
      </c>
      <c r="CK98" s="1945">
        <v>3188.2</v>
      </c>
      <c r="CL98" s="1945">
        <v>3188.21</v>
      </c>
      <c r="CM98" s="1945">
        <v>3188.25</v>
      </c>
      <c r="CN98" s="1945">
        <v>3190.8</v>
      </c>
      <c r="CO98" s="1945">
        <v>3237.55</v>
      </c>
      <c r="CP98" s="1945">
        <v>3418.54</v>
      </c>
      <c r="CQ98" s="1945">
        <v>3677.15</v>
      </c>
      <c r="CR98" s="1945">
        <v>3826.22</v>
      </c>
      <c r="CS98" s="1945">
        <v>3851.68</v>
      </c>
      <c r="CT98" s="1945">
        <v>3851.68</v>
      </c>
      <c r="CU98" s="1945">
        <v>3851.68</v>
      </c>
      <c r="CV98" s="1945">
        <v>3851.68</v>
      </c>
      <c r="CW98" s="1945">
        <v>3851.68</v>
      </c>
      <c r="CX98" s="1945">
        <v>3851.7</v>
      </c>
      <c r="CY98" s="1945">
        <v>3851.82</v>
      </c>
      <c r="CZ98" s="1945">
        <v>3853.83</v>
      </c>
      <c r="DA98" s="1945">
        <v>3917.33</v>
      </c>
      <c r="DB98" s="1945">
        <v>4140.7299999999996</v>
      </c>
      <c r="DC98" s="1945">
        <v>4365.9399999999996</v>
      </c>
      <c r="DD98" s="1945">
        <v>4504.3500000000004</v>
      </c>
      <c r="DE98" s="1945">
        <v>4521.1099999999997</v>
      </c>
      <c r="DF98" s="1945">
        <v>4521.1099999999997</v>
      </c>
      <c r="DG98" s="1945">
        <v>4521.1099999999997</v>
      </c>
    </row>
    <row r="99" spans="1:111" s="180" customFormat="1" ht="24.95" customHeight="1" outlineLevel="1">
      <c r="A99" s="4802"/>
      <c r="B99" s="4798"/>
      <c r="C99" s="4800"/>
      <c r="D99" s="4794" t="s">
        <v>986</v>
      </c>
      <c r="E99" s="4794" t="s">
        <v>1008</v>
      </c>
      <c r="F99" s="121" t="s">
        <v>706</v>
      </c>
      <c r="G99" s="121" t="s">
        <v>708</v>
      </c>
      <c r="H99" s="81"/>
      <c r="I99" s="179">
        <f t="shared" si="10"/>
        <v>10238.23</v>
      </c>
      <c r="J99" s="179">
        <f t="shared" si="11"/>
        <v>10502.41</v>
      </c>
      <c r="K99" s="179">
        <f>J99-I99</f>
        <v>264.18000000000029</v>
      </c>
      <c r="L99" s="250">
        <v>120</v>
      </c>
      <c r="M99" s="251">
        <f t="shared" si="12"/>
        <v>6340.320000000007</v>
      </c>
      <c r="N99" s="136" t="s">
        <v>1717</v>
      </c>
      <c r="O99" s="276"/>
      <c r="P99" s="252">
        <v>1013.19</v>
      </c>
      <c r="Q99" s="252">
        <v>1523.11</v>
      </c>
      <c r="R99" s="252">
        <v>1840.45</v>
      </c>
      <c r="S99" s="252">
        <v>1915.04</v>
      </c>
      <c r="T99" s="253">
        <v>1929.29</v>
      </c>
      <c r="U99" s="252">
        <v>1942.89</v>
      </c>
      <c r="V99" s="252">
        <v>1956.89</v>
      </c>
      <c r="W99" s="252">
        <v>1971.33</v>
      </c>
      <c r="X99" s="253">
        <v>1984.43</v>
      </c>
      <c r="Y99" s="253">
        <v>1998.53</v>
      </c>
      <c r="Z99" s="252">
        <v>2052.59</v>
      </c>
      <c r="AA99" s="1946">
        <v>2504.9899999999998</v>
      </c>
      <c r="AB99" s="1946">
        <v>3033.7</v>
      </c>
      <c r="AC99" s="1945">
        <v>3411.37</v>
      </c>
      <c r="AD99" s="1945">
        <v>3619.24</v>
      </c>
      <c r="AE99" s="1945">
        <v>3633.48</v>
      </c>
      <c r="AF99" s="1945">
        <v>3644.39</v>
      </c>
      <c r="AG99" s="1945">
        <v>3656.58</v>
      </c>
      <c r="AH99" s="1945">
        <v>3669.67</v>
      </c>
      <c r="AI99" s="1945">
        <v>3681.15</v>
      </c>
      <c r="AJ99" s="1945">
        <v>3694.53</v>
      </c>
      <c r="AK99" s="1945">
        <v>3707.07</v>
      </c>
      <c r="AL99" s="1945">
        <v>3797.67</v>
      </c>
      <c r="AM99" s="1945">
        <v>4064.64</v>
      </c>
      <c r="AN99" s="1945">
        <v>4346.3500000000004</v>
      </c>
      <c r="AO99" s="1945">
        <v>4602.34</v>
      </c>
      <c r="AP99" s="1945">
        <v>4847.37</v>
      </c>
      <c r="AQ99" s="1945">
        <v>4930.51</v>
      </c>
      <c r="AR99" s="1945">
        <v>4943.8500000000004</v>
      </c>
      <c r="AS99" s="1945">
        <v>4958.42</v>
      </c>
      <c r="AT99" s="1945">
        <v>4972.59</v>
      </c>
      <c r="AU99" s="1945">
        <v>4986.2299999999996</v>
      </c>
      <c r="AV99" s="1945">
        <v>4999.76</v>
      </c>
      <c r="AW99" s="1945">
        <v>5013.16</v>
      </c>
      <c r="AX99" s="1945">
        <v>5121.13</v>
      </c>
      <c r="AY99" s="1945">
        <v>5382.94</v>
      </c>
      <c r="AZ99" s="1945">
        <v>5607.89</v>
      </c>
      <c r="BA99" s="1945">
        <v>5841.27</v>
      </c>
      <c r="BB99" s="1945">
        <v>6091.62</v>
      </c>
      <c r="BC99" s="1945">
        <v>6120.86</v>
      </c>
      <c r="BD99" s="1945">
        <v>6133.13</v>
      </c>
      <c r="BE99" s="1945">
        <v>6146.43</v>
      </c>
      <c r="BF99" s="1945">
        <v>6159.06</v>
      </c>
      <c r="BG99" s="1945">
        <v>6171.73</v>
      </c>
      <c r="BH99" s="1945">
        <v>6184.67</v>
      </c>
      <c r="BI99" s="1945">
        <v>6197.03</v>
      </c>
      <c r="BJ99" s="1945">
        <v>6268.67</v>
      </c>
      <c r="BK99" s="1945">
        <v>6501.91</v>
      </c>
      <c r="BL99" s="1945">
        <v>6763.54</v>
      </c>
      <c r="BM99" s="1945">
        <v>7001.58</v>
      </c>
      <c r="BN99" s="1945">
        <v>7146.53</v>
      </c>
      <c r="BO99" s="1945">
        <v>7172.93</v>
      </c>
      <c r="BP99" s="1945">
        <v>7185.8</v>
      </c>
      <c r="BQ99" s="1945">
        <v>7198.12</v>
      </c>
      <c r="BR99" s="1945">
        <v>7209.97</v>
      </c>
      <c r="BS99" s="1945">
        <v>7223.57</v>
      </c>
      <c r="BT99" s="1945">
        <v>7235.45</v>
      </c>
      <c r="BU99" s="1945">
        <v>7247.75</v>
      </c>
      <c r="BV99" s="1945">
        <v>7271.76</v>
      </c>
      <c r="BW99" s="1945">
        <v>7504.2</v>
      </c>
      <c r="BX99" s="1945">
        <v>7778.56</v>
      </c>
      <c r="BY99" s="1945">
        <v>8003.07</v>
      </c>
      <c r="BZ99" s="1945">
        <v>8238.83</v>
      </c>
      <c r="CA99" s="1945">
        <v>8271.2999999999993</v>
      </c>
      <c r="CB99" s="1945">
        <v>8284.5300000000007</v>
      </c>
      <c r="CC99" s="1945">
        <v>8296.24</v>
      </c>
      <c r="CD99" s="1945">
        <v>8308.89</v>
      </c>
      <c r="CE99" s="1945">
        <v>8321.94</v>
      </c>
      <c r="CF99" s="1945">
        <v>8332.9599999999991</v>
      </c>
      <c r="CG99" s="1945">
        <v>8347.58</v>
      </c>
      <c r="CH99" s="1945">
        <v>8414.6200000000008</v>
      </c>
      <c r="CI99" s="1945">
        <v>8565</v>
      </c>
      <c r="CJ99" s="1945">
        <v>8726.0499999999993</v>
      </c>
      <c r="CK99" s="1945">
        <v>8842.92</v>
      </c>
      <c r="CL99" s="1945">
        <v>8927.49</v>
      </c>
      <c r="CM99" s="1945">
        <v>8938.18</v>
      </c>
      <c r="CN99" s="1945">
        <v>8949.81</v>
      </c>
      <c r="CO99" s="1945">
        <v>8966.65</v>
      </c>
      <c r="CP99" s="1945">
        <v>8988.4439999999995</v>
      </c>
      <c r="CQ99" s="1945">
        <v>9006.74</v>
      </c>
      <c r="CR99" s="1945">
        <v>9025.7999999999993</v>
      </c>
      <c r="CS99" s="1945">
        <v>9050.2800000000007</v>
      </c>
      <c r="CT99" s="1945">
        <v>9072.39</v>
      </c>
      <c r="CU99" s="1945">
        <v>9305.2999999999993</v>
      </c>
      <c r="CV99" s="1945">
        <v>9555.8799999999992</v>
      </c>
      <c r="CW99" s="1945">
        <v>9790.39</v>
      </c>
      <c r="CX99" s="1945">
        <v>10018.870000000001</v>
      </c>
      <c r="CY99" s="1945">
        <v>10083.25</v>
      </c>
      <c r="CZ99" s="1945">
        <v>10101.030000000001</v>
      </c>
      <c r="DA99" s="1945">
        <v>10120.200000000001</v>
      </c>
      <c r="DB99" s="1945">
        <v>10137.41</v>
      </c>
      <c r="DC99" s="1945">
        <v>10153.14</v>
      </c>
      <c r="DD99" s="1945">
        <v>10172.27</v>
      </c>
      <c r="DE99" s="1945">
        <v>10188.67</v>
      </c>
      <c r="DF99" s="1945">
        <v>10238.23</v>
      </c>
      <c r="DG99" s="1945">
        <v>10502.41</v>
      </c>
    </row>
    <row r="100" spans="1:111" ht="24.95" customHeight="1" outlineLevel="1">
      <c r="A100" s="4802"/>
      <c r="B100" s="4798"/>
      <c r="C100" s="4800"/>
      <c r="D100" s="4794"/>
      <c r="E100" s="4794"/>
      <c r="F100" s="121" t="s">
        <v>179</v>
      </c>
      <c r="G100" s="121" t="s">
        <v>709</v>
      </c>
      <c r="H100" s="81"/>
      <c r="I100" s="689"/>
      <c r="J100" s="689"/>
      <c r="K100" s="157"/>
      <c r="L100" s="254"/>
      <c r="M100" s="255"/>
      <c r="N100" s="121" t="s">
        <v>1719</v>
      </c>
      <c r="O100" s="276"/>
      <c r="P100" s="257"/>
      <c r="Q100" s="257"/>
      <c r="R100" s="257"/>
      <c r="S100" s="257"/>
      <c r="T100" s="258"/>
      <c r="U100" s="257"/>
      <c r="V100" s="257"/>
      <c r="W100" s="257"/>
      <c r="X100" s="258"/>
      <c r="Y100" s="258"/>
      <c r="Z100" s="257"/>
      <c r="AA100" s="257"/>
      <c r="AB100" s="257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F100" s="75"/>
      <c r="CG100" s="75"/>
      <c r="CH100" s="75"/>
      <c r="CI100" s="75"/>
      <c r="CJ100" s="75"/>
      <c r="CK100" s="75"/>
      <c r="CL100" s="75"/>
      <c r="CM100" s="75"/>
      <c r="CN100" s="75"/>
      <c r="CO100" s="75"/>
      <c r="CP100" s="75"/>
      <c r="CQ100" s="75"/>
      <c r="CR100" s="75"/>
      <c r="CS100" s="75"/>
      <c r="CT100" s="75"/>
      <c r="CU100" s="75"/>
      <c r="CV100" s="75"/>
      <c r="CW100" s="75"/>
      <c r="CX100" s="75"/>
      <c r="CY100" s="75"/>
      <c r="CZ100" s="75"/>
      <c r="DA100" s="75"/>
      <c r="DB100" s="75"/>
      <c r="DC100" s="75"/>
      <c r="DD100" s="75"/>
      <c r="DE100" s="75"/>
      <c r="DF100" s="75"/>
      <c r="DG100" s="75"/>
    </row>
    <row r="101" spans="1:111" s="180" customFormat="1" ht="24.95" customHeight="1" outlineLevel="1">
      <c r="A101" s="4802"/>
      <c r="B101" s="4798"/>
      <c r="C101" s="4800"/>
      <c r="D101" s="663" t="s">
        <v>969</v>
      </c>
      <c r="E101" s="663" t="s">
        <v>1008</v>
      </c>
      <c r="F101" s="121" t="s">
        <v>1020</v>
      </c>
      <c r="G101" s="121" t="s">
        <v>1079</v>
      </c>
      <c r="H101" s="81"/>
      <c r="I101" s="179">
        <f t="shared" ref="I101:I102" si="13">DF101</f>
        <v>8027.55</v>
      </c>
      <c r="J101" s="179">
        <f t="shared" ref="J101:J102" si="14">DG101</f>
        <v>8272.73</v>
      </c>
      <c r="K101" s="179">
        <f>J101-I101</f>
        <v>245.17999999999938</v>
      </c>
      <c r="L101" s="250">
        <v>120</v>
      </c>
      <c r="M101" s="251">
        <f t="shared" ref="M101:M102" si="15">K101*L101/$L$2</f>
        <v>5884.3199999999852</v>
      </c>
      <c r="N101" s="136"/>
      <c r="O101" s="276"/>
      <c r="P101" s="252">
        <v>1995.72</v>
      </c>
      <c r="Q101" s="252">
        <v>2269.5300000000002</v>
      </c>
      <c r="R101" s="252">
        <v>2427.35</v>
      </c>
      <c r="S101" s="252">
        <v>2568.34</v>
      </c>
      <c r="T101" s="253">
        <v>2667</v>
      </c>
      <c r="U101" s="252">
        <v>2906.43</v>
      </c>
      <c r="V101" s="252">
        <v>3174.16</v>
      </c>
      <c r="W101" s="252">
        <v>3493.2</v>
      </c>
      <c r="X101" s="253">
        <v>3776.45</v>
      </c>
      <c r="Y101" s="253">
        <v>4046.86</v>
      </c>
      <c r="Z101" s="252">
        <v>4125.55</v>
      </c>
      <c r="AA101" s="1946">
        <v>4268.1499999999996</v>
      </c>
      <c r="AB101" s="1946">
        <v>4498.8100000000004</v>
      </c>
      <c r="AC101" s="1945">
        <v>4657.12</v>
      </c>
      <c r="AD101" s="1945">
        <v>4789.67</v>
      </c>
      <c r="AE101" s="1945">
        <v>4959.5200000000004</v>
      </c>
      <c r="AF101" s="1945">
        <v>5086.28</v>
      </c>
      <c r="AG101" s="1945">
        <v>5230.08</v>
      </c>
      <c r="AH101" s="1945">
        <v>5346.14</v>
      </c>
      <c r="AI101" s="1945">
        <v>5599.91</v>
      </c>
      <c r="AJ101" s="1945">
        <v>5893.96</v>
      </c>
      <c r="AK101" s="1945">
        <v>6123.76</v>
      </c>
      <c r="AL101" s="1945">
        <v>6298.18</v>
      </c>
      <c r="AM101" s="1945">
        <v>6493.97</v>
      </c>
      <c r="AN101" s="1945">
        <v>6676.45</v>
      </c>
      <c r="AO101" s="1945">
        <v>6844.61</v>
      </c>
      <c r="AP101" s="1945">
        <v>7012.14</v>
      </c>
      <c r="AQ101" s="1945">
        <v>7198.66</v>
      </c>
      <c r="AR101" s="1945">
        <v>7377.13</v>
      </c>
      <c r="AS101" s="1945">
        <v>7561.68</v>
      </c>
      <c r="AT101" s="1945">
        <v>7742.17</v>
      </c>
      <c r="AU101" s="1945">
        <v>7912.04</v>
      </c>
      <c r="AV101" s="1945">
        <v>8080.73</v>
      </c>
      <c r="AW101" s="1945">
        <v>8253.65</v>
      </c>
      <c r="AX101" s="1945">
        <v>8409.85</v>
      </c>
      <c r="AY101" s="1945">
        <v>8570.2199999999993</v>
      </c>
      <c r="AZ101" s="1945">
        <v>8702.99</v>
      </c>
      <c r="BA101" s="1945">
        <v>8845.7800000000007</v>
      </c>
      <c r="BB101" s="1945">
        <v>9008.5400000000009</v>
      </c>
      <c r="BC101" s="1945">
        <v>9174.83</v>
      </c>
      <c r="BD101" s="1945">
        <v>9335.65</v>
      </c>
      <c r="BE101" s="1945">
        <v>9512.64</v>
      </c>
      <c r="BF101" s="1945">
        <v>9674.3799999999992</v>
      </c>
      <c r="BG101" s="1945">
        <v>9836.2000000000007</v>
      </c>
      <c r="BH101" s="1945">
        <v>9990.9</v>
      </c>
      <c r="BI101" s="1945">
        <v>10145.57</v>
      </c>
      <c r="BJ101" s="1945">
        <v>10318.39</v>
      </c>
      <c r="BK101" s="1945">
        <v>10475.84</v>
      </c>
      <c r="BL101" s="1945">
        <v>10648.05</v>
      </c>
      <c r="BM101" s="1945">
        <v>10794.3</v>
      </c>
      <c r="BN101" s="1945">
        <v>10891.18</v>
      </c>
      <c r="BO101" s="1945">
        <v>10966.45</v>
      </c>
      <c r="BP101" s="1945">
        <v>11089.82</v>
      </c>
      <c r="BQ101" s="1945">
        <v>11237.97</v>
      </c>
      <c r="BR101" s="1945">
        <v>11368.3</v>
      </c>
      <c r="BS101" s="1945">
        <v>11515.51</v>
      </c>
      <c r="BT101" s="1945">
        <v>11641.14</v>
      </c>
      <c r="BU101" s="1945">
        <v>11772.58</v>
      </c>
      <c r="BV101" s="1945">
        <v>11915.42</v>
      </c>
      <c r="BW101" s="1945">
        <v>2008.26</v>
      </c>
      <c r="BX101" s="1945">
        <v>2152.48</v>
      </c>
      <c r="BY101" s="1945">
        <v>2271.59</v>
      </c>
      <c r="BZ101" s="1945">
        <v>2423.4699999999998</v>
      </c>
      <c r="CA101" s="1945">
        <v>2524.75</v>
      </c>
      <c r="CB101" s="1945">
        <v>2600.2800000000002</v>
      </c>
      <c r="CC101" s="1945">
        <v>2731.57</v>
      </c>
      <c r="CD101" s="1945">
        <v>2884.46</v>
      </c>
      <c r="CE101" s="1945">
        <v>3089.1</v>
      </c>
      <c r="CF101" s="1945">
        <v>3280.9</v>
      </c>
      <c r="CG101" s="1945">
        <v>3483.01</v>
      </c>
      <c r="CH101" s="1945">
        <v>3578.65</v>
      </c>
      <c r="CI101" s="1945">
        <v>3704.97</v>
      </c>
      <c r="CJ101" s="1945">
        <v>3820.81</v>
      </c>
      <c r="CK101" s="1945">
        <v>3916.04</v>
      </c>
      <c r="CL101" s="1945">
        <v>3991.75</v>
      </c>
      <c r="CM101" s="1945">
        <v>4047.94</v>
      </c>
      <c r="CN101" s="1945">
        <v>4070.26</v>
      </c>
      <c r="CO101" s="1945">
        <v>4191.1899999999996</v>
      </c>
      <c r="CP101" s="1945">
        <v>4393.1499999999996</v>
      </c>
      <c r="CQ101" s="1945">
        <v>4662.6499999999996</v>
      </c>
      <c r="CR101" s="1945">
        <v>4988.4399999999996</v>
      </c>
      <c r="CS101" s="1945">
        <v>5317.87</v>
      </c>
      <c r="CT101" s="1945">
        <v>5606.82</v>
      </c>
      <c r="CU101" s="1945">
        <v>5932.05</v>
      </c>
      <c r="CV101" s="1945">
        <v>6228.09</v>
      </c>
      <c r="CW101" s="1945">
        <v>6506.33</v>
      </c>
      <c r="CX101" s="1945">
        <v>6725.42</v>
      </c>
      <c r="CY101" s="1945">
        <v>6910.14</v>
      </c>
      <c r="CZ101" s="1945">
        <v>6949.37</v>
      </c>
      <c r="DA101" s="1945">
        <v>7089.89</v>
      </c>
      <c r="DB101" s="1945">
        <v>7397.97</v>
      </c>
      <c r="DC101" s="1945">
        <v>7675.13</v>
      </c>
      <c r="DD101" s="1945">
        <v>7952.45</v>
      </c>
      <c r="DE101" s="1945">
        <v>8009.6</v>
      </c>
      <c r="DF101" s="1945">
        <v>8027.55</v>
      </c>
      <c r="DG101" s="1945">
        <v>8272.73</v>
      </c>
    </row>
    <row r="102" spans="1:111" s="180" customFormat="1" ht="24.95" customHeight="1" outlineLevel="1">
      <c r="A102" s="4802"/>
      <c r="B102" s="4798"/>
      <c r="C102" s="4800"/>
      <c r="D102" s="663" t="s">
        <v>169</v>
      </c>
      <c r="E102" s="4794" t="s">
        <v>1009</v>
      </c>
      <c r="F102" s="121" t="s">
        <v>978</v>
      </c>
      <c r="G102" s="121" t="s">
        <v>1077</v>
      </c>
      <c r="H102" s="81"/>
      <c r="I102" s="179">
        <f t="shared" si="13"/>
        <v>12993.32</v>
      </c>
      <c r="J102" s="179">
        <f t="shared" si="14"/>
        <v>12997.38</v>
      </c>
      <c r="K102" s="179">
        <f>J102-I102</f>
        <v>4.0599999999994907</v>
      </c>
      <c r="L102" s="250">
        <v>400</v>
      </c>
      <c r="M102" s="251">
        <f t="shared" si="15"/>
        <v>324.79999999995925</v>
      </c>
      <c r="N102" s="136"/>
      <c r="O102" s="276"/>
      <c r="P102" s="252">
        <v>1574.42</v>
      </c>
      <c r="Q102" s="252">
        <v>1574.42</v>
      </c>
      <c r="R102" s="252">
        <v>1574.42</v>
      </c>
      <c r="S102" s="252">
        <v>1574.42</v>
      </c>
      <c r="T102" s="253">
        <v>1766.28</v>
      </c>
      <c r="U102" s="252">
        <v>2031.04</v>
      </c>
      <c r="V102" s="252">
        <v>2420.62</v>
      </c>
      <c r="W102" s="252">
        <v>3033.11</v>
      </c>
      <c r="X102" s="253">
        <v>3307.73</v>
      </c>
      <c r="Y102" s="253">
        <v>3341.84</v>
      </c>
      <c r="Z102" s="252">
        <v>3341.84</v>
      </c>
      <c r="AA102" s="1946">
        <v>3341.84</v>
      </c>
      <c r="AB102" s="1946">
        <v>3341.84</v>
      </c>
      <c r="AC102" s="1945">
        <v>3341.84</v>
      </c>
      <c r="AD102" s="1945">
        <v>3341.84</v>
      </c>
      <c r="AE102" s="1945">
        <v>3342.01</v>
      </c>
      <c r="AF102" s="1945">
        <v>3401.17</v>
      </c>
      <c r="AG102" s="1945">
        <v>3616.99</v>
      </c>
      <c r="AH102" s="1945">
        <v>3935</v>
      </c>
      <c r="AI102" s="1945">
        <v>4289</v>
      </c>
      <c r="AJ102" s="1945">
        <v>4543.17</v>
      </c>
      <c r="AK102" s="1945">
        <v>4646.63</v>
      </c>
      <c r="AL102" s="1945">
        <v>4646.6499999999996</v>
      </c>
      <c r="AM102" s="1945">
        <v>4646.6499999999996</v>
      </c>
      <c r="AN102" s="1945">
        <v>4646.6499999999996</v>
      </c>
      <c r="AO102" s="1945">
        <v>4646.6499999999996</v>
      </c>
      <c r="AP102" s="1945">
        <v>4646.6499999999996</v>
      </c>
      <c r="AQ102" s="1945">
        <v>4646.66</v>
      </c>
      <c r="AR102" s="1945">
        <v>4691.9399999999996</v>
      </c>
      <c r="AS102" s="1945">
        <v>4908.12</v>
      </c>
      <c r="AT102" s="1945">
        <v>5166.33</v>
      </c>
      <c r="AU102" s="1945">
        <v>5551.99</v>
      </c>
      <c r="AV102" s="1945">
        <v>5784.21</v>
      </c>
      <c r="AW102" s="1945">
        <v>5838.63</v>
      </c>
      <c r="AX102" s="1945">
        <v>5838.63</v>
      </c>
      <c r="AY102" s="1945">
        <v>5838.63</v>
      </c>
      <c r="AZ102" s="1945">
        <v>5838.63</v>
      </c>
      <c r="BA102" s="1945">
        <v>5838.63</v>
      </c>
      <c r="BB102" s="1945">
        <v>5838.63</v>
      </c>
      <c r="BC102" s="1945">
        <v>5839.27</v>
      </c>
      <c r="BD102" s="1945">
        <v>5862.39</v>
      </c>
      <c r="BE102" s="1945">
        <v>6033.4</v>
      </c>
      <c r="BF102" s="1945">
        <v>6310.43</v>
      </c>
      <c r="BG102" s="1945">
        <v>6711.6</v>
      </c>
      <c r="BH102" s="1945">
        <v>6969.25</v>
      </c>
      <c r="BI102" s="1945">
        <v>7057.28</v>
      </c>
      <c r="BJ102" s="1945">
        <v>7057.28</v>
      </c>
      <c r="BK102" s="1945">
        <v>7057.28</v>
      </c>
      <c r="BL102" s="1945">
        <v>7057.28</v>
      </c>
      <c r="BM102" s="1945">
        <v>7057.28</v>
      </c>
      <c r="BN102" s="1945">
        <v>7057.28</v>
      </c>
      <c r="BO102" s="1945">
        <v>7057.39</v>
      </c>
      <c r="BP102" s="1945">
        <v>7140.63</v>
      </c>
      <c r="BQ102" s="1945">
        <v>7357.64</v>
      </c>
      <c r="BR102" s="1945">
        <v>7620.35</v>
      </c>
      <c r="BS102" s="1945">
        <v>7990.42</v>
      </c>
      <c r="BT102" s="1945">
        <v>8223.1200000000008</v>
      </c>
      <c r="BU102" s="1945">
        <v>8295.48</v>
      </c>
      <c r="BV102" s="1945">
        <v>8295.48</v>
      </c>
      <c r="BW102" s="1945">
        <v>8295.48</v>
      </c>
      <c r="BX102" s="1945">
        <v>8295.48</v>
      </c>
      <c r="BY102" s="1945">
        <v>8295.48</v>
      </c>
      <c r="BZ102" s="1945">
        <v>8295.48</v>
      </c>
      <c r="CA102" s="1945">
        <v>8295.67</v>
      </c>
      <c r="CB102" s="1945">
        <v>8395.5</v>
      </c>
      <c r="CC102" s="1945">
        <v>8574.33</v>
      </c>
      <c r="CD102" s="1945">
        <v>8836.4599999999991</v>
      </c>
      <c r="CE102" s="1945">
        <v>9173.91</v>
      </c>
      <c r="CF102" s="1945">
        <v>9403.76</v>
      </c>
      <c r="CG102" s="1945">
        <v>9512.07</v>
      </c>
      <c r="CH102" s="1945">
        <v>9512.07</v>
      </c>
      <c r="CI102" s="1945">
        <v>9512.07</v>
      </c>
      <c r="CJ102" s="1945">
        <v>9512.07</v>
      </c>
      <c r="CK102" s="1945">
        <v>9512.07</v>
      </c>
      <c r="CL102" s="1945">
        <v>9512.07</v>
      </c>
      <c r="CM102" s="1945">
        <v>9512.68</v>
      </c>
      <c r="CN102" s="1945">
        <v>9553.0499999999993</v>
      </c>
      <c r="CO102" s="1945">
        <v>9771.2000000000007</v>
      </c>
      <c r="CP102" s="1945">
        <v>10158.4</v>
      </c>
      <c r="CQ102" s="1945">
        <v>10679.85</v>
      </c>
      <c r="CR102" s="1945">
        <v>11029.19</v>
      </c>
      <c r="CS102" s="1945">
        <v>11196.94</v>
      </c>
      <c r="CT102" s="1945">
        <v>11202.1</v>
      </c>
      <c r="CU102" s="1945">
        <v>11207.55</v>
      </c>
      <c r="CV102" s="1945">
        <v>11212.6</v>
      </c>
      <c r="CW102" s="1945">
        <v>11217.12</v>
      </c>
      <c r="CX102" s="1945">
        <v>11221.85</v>
      </c>
      <c r="CY102" s="1945">
        <v>11227.86</v>
      </c>
      <c r="CZ102" s="1945">
        <v>11256.07</v>
      </c>
      <c r="DA102" s="1945">
        <v>11472</v>
      </c>
      <c r="DB102" s="1945">
        <v>11954.9</v>
      </c>
      <c r="DC102" s="1945">
        <v>12421.18</v>
      </c>
      <c r="DD102" s="1945">
        <v>12857.41</v>
      </c>
      <c r="DE102" s="1945">
        <v>12989.37</v>
      </c>
      <c r="DF102" s="1945">
        <v>12993.32</v>
      </c>
      <c r="DG102" s="1945">
        <v>12997.38</v>
      </c>
    </row>
    <row r="103" spans="1:111" ht="24.95" customHeight="1" outlineLevel="1">
      <c r="A103" s="4802"/>
      <c r="B103" s="4798"/>
      <c r="C103" s="4800"/>
      <c r="D103" s="663" t="s">
        <v>198</v>
      </c>
      <c r="E103" s="4794"/>
      <c r="F103" s="121" t="s">
        <v>980</v>
      </c>
      <c r="G103" s="121" t="s">
        <v>1077</v>
      </c>
      <c r="H103" s="81"/>
      <c r="I103" s="689"/>
      <c r="J103" s="689"/>
      <c r="K103" s="157"/>
      <c r="L103" s="254"/>
      <c r="M103" s="255"/>
      <c r="N103" s="121"/>
      <c r="O103" s="276"/>
      <c r="P103" s="257"/>
      <c r="Q103" s="257"/>
      <c r="R103" s="257"/>
      <c r="S103" s="257"/>
      <c r="T103" s="258"/>
      <c r="U103" s="257"/>
      <c r="V103" s="257"/>
      <c r="W103" s="257"/>
      <c r="X103" s="258"/>
      <c r="Y103" s="258"/>
      <c r="Z103" s="257"/>
      <c r="AA103" s="257"/>
      <c r="AB103" s="257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5"/>
      <c r="BZ103" s="75"/>
      <c r="CA103" s="75"/>
      <c r="CB103" s="75"/>
      <c r="CC103" s="75"/>
      <c r="CD103" s="75"/>
      <c r="CE103" s="75"/>
      <c r="CF103" s="75"/>
      <c r="CG103" s="75"/>
      <c r="CH103" s="75"/>
      <c r="CI103" s="75"/>
      <c r="CJ103" s="75"/>
      <c r="CK103" s="75"/>
      <c r="CL103" s="75"/>
      <c r="CM103" s="75"/>
      <c r="CN103" s="75"/>
      <c r="CO103" s="75"/>
      <c r="CP103" s="75"/>
      <c r="CQ103" s="75"/>
      <c r="CR103" s="75"/>
      <c r="CS103" s="75"/>
      <c r="CT103" s="75"/>
      <c r="CU103" s="75"/>
      <c r="CV103" s="75"/>
      <c r="CW103" s="75"/>
      <c r="CX103" s="75"/>
      <c r="CY103" s="75"/>
      <c r="CZ103" s="75"/>
      <c r="DA103" s="75"/>
      <c r="DB103" s="75"/>
      <c r="DC103" s="75"/>
      <c r="DD103" s="75"/>
      <c r="DE103" s="75"/>
      <c r="DF103" s="75"/>
      <c r="DG103" s="75"/>
    </row>
    <row r="104" spans="1:111" s="180" customFormat="1" ht="24.95" customHeight="1" outlineLevel="1">
      <c r="A104" s="4802"/>
      <c r="B104" s="4798" t="s">
        <v>722</v>
      </c>
      <c r="C104" s="4800" t="s">
        <v>1078</v>
      </c>
      <c r="D104" s="4794" t="s">
        <v>968</v>
      </c>
      <c r="E104" s="4794" t="s">
        <v>1008</v>
      </c>
      <c r="F104" s="121" t="s">
        <v>217</v>
      </c>
      <c r="G104" s="121" t="s">
        <v>1022</v>
      </c>
      <c r="H104" s="81">
        <v>298.60000000000002</v>
      </c>
      <c r="I104" s="179">
        <f>DF104</f>
        <v>8202.76</v>
      </c>
      <c r="J104" s="689">
        <f>DG104</f>
        <v>8341.73</v>
      </c>
      <c r="K104" s="179">
        <f>J104-I104</f>
        <v>138.96999999999935</v>
      </c>
      <c r="L104" s="250">
        <v>100</v>
      </c>
      <c r="M104" s="251">
        <f>K104*L104/$L$2</f>
        <v>2779.3999999999869</v>
      </c>
      <c r="N104" s="136" t="s">
        <v>217</v>
      </c>
      <c r="O104" s="276"/>
      <c r="P104" s="252">
        <v>625.39</v>
      </c>
      <c r="Q104" s="252">
        <v>629.30999999999995</v>
      </c>
      <c r="R104" s="252">
        <v>631.83000000000004</v>
      </c>
      <c r="S104" s="252">
        <v>633.53</v>
      </c>
      <c r="T104" s="253">
        <v>780.61</v>
      </c>
      <c r="U104" s="252">
        <v>925.29</v>
      </c>
      <c r="V104" s="252">
        <v>1072.43</v>
      </c>
      <c r="W104" s="252">
        <v>1225.25</v>
      </c>
      <c r="X104" s="253">
        <v>1369.07</v>
      </c>
      <c r="Y104" s="253">
        <v>1500.67</v>
      </c>
      <c r="Z104" s="252">
        <v>1501.7</v>
      </c>
      <c r="AA104" s="1946">
        <v>1503.22</v>
      </c>
      <c r="AB104" s="1946">
        <v>1505</v>
      </c>
      <c r="AC104" s="1945">
        <v>1506.43</v>
      </c>
      <c r="AD104" s="1945">
        <v>1509.85</v>
      </c>
      <c r="AE104" s="1945">
        <v>1523.86</v>
      </c>
      <c r="AF104" s="1945">
        <v>1657.69</v>
      </c>
      <c r="AG104" s="1945">
        <v>1805.43</v>
      </c>
      <c r="AH104" s="1945">
        <v>1965.67</v>
      </c>
      <c r="AI104" s="1945">
        <v>2100.56</v>
      </c>
      <c r="AJ104" s="1945">
        <v>2258.2399999999998</v>
      </c>
      <c r="AK104" s="1945">
        <v>2394.41</v>
      </c>
      <c r="AL104" s="1945">
        <v>2481.34</v>
      </c>
      <c r="AM104" s="1945">
        <v>2549.8000000000002</v>
      </c>
      <c r="AN104" s="1945">
        <v>2613.89</v>
      </c>
      <c r="AO104" s="1945">
        <v>2676.98</v>
      </c>
      <c r="AP104" s="1945">
        <v>2733.31</v>
      </c>
      <c r="AQ104" s="1945">
        <v>2783.48</v>
      </c>
      <c r="AR104" s="1945">
        <v>2839.08</v>
      </c>
      <c r="AS104" s="1945">
        <v>2896.67</v>
      </c>
      <c r="AT104" s="1945">
        <v>2954.99</v>
      </c>
      <c r="AU104" s="1945">
        <v>3013.04</v>
      </c>
      <c r="AV104" s="1945">
        <v>3070.47</v>
      </c>
      <c r="AW104" s="1945">
        <v>3129.53</v>
      </c>
      <c r="AX104" s="1945">
        <v>3185.99</v>
      </c>
      <c r="AY104" s="1945">
        <v>3259.09</v>
      </c>
      <c r="AZ104" s="1945">
        <v>3351.22</v>
      </c>
      <c r="BA104" s="1945">
        <v>3422.39</v>
      </c>
      <c r="BB104" s="1945">
        <v>3481.45</v>
      </c>
      <c r="BC104" s="1945">
        <v>3540.18</v>
      </c>
      <c r="BD104" s="1945">
        <v>3597.37</v>
      </c>
      <c r="BE104" s="1945">
        <v>3658.99</v>
      </c>
      <c r="BF104" s="1945">
        <v>3717.63</v>
      </c>
      <c r="BG104" s="1945">
        <v>3775.78</v>
      </c>
      <c r="BH104" s="1945">
        <v>3831.59</v>
      </c>
      <c r="BI104" s="1945">
        <v>3886.3</v>
      </c>
      <c r="BJ104" s="1945">
        <v>3948.27</v>
      </c>
      <c r="BK104" s="1945">
        <v>4007.5</v>
      </c>
      <c r="BL104" s="1945">
        <v>4088.53</v>
      </c>
      <c r="BM104" s="1945">
        <v>4163.54</v>
      </c>
      <c r="BN104" s="1945">
        <v>4218.97</v>
      </c>
      <c r="BO104" s="1945">
        <v>4220.74</v>
      </c>
      <c r="BP104" s="1945">
        <v>4281.22</v>
      </c>
      <c r="BQ104" s="1945">
        <v>4338.74</v>
      </c>
      <c r="BR104" s="1945">
        <v>4394.4399999999996</v>
      </c>
      <c r="BS104" s="1945">
        <v>4458.84</v>
      </c>
      <c r="BT104" s="1945">
        <v>4514.93</v>
      </c>
      <c r="BU104" s="1945">
        <v>4573.88</v>
      </c>
      <c r="BV104" s="1945">
        <v>4637.08</v>
      </c>
      <c r="BW104" s="1945">
        <v>4742.46</v>
      </c>
      <c r="BX104" s="1945">
        <v>4873.3999999999996</v>
      </c>
      <c r="BY104" s="1945">
        <v>4971.18</v>
      </c>
      <c r="BZ104" s="1945">
        <v>5036.88</v>
      </c>
      <c r="CA104" s="1945">
        <v>5093.93</v>
      </c>
      <c r="CB104" s="1945">
        <v>5157.54</v>
      </c>
      <c r="CC104" s="1945">
        <v>5213.3500000000004</v>
      </c>
      <c r="CD104" s="1945">
        <v>5273.59</v>
      </c>
      <c r="CE104" s="1945">
        <v>5335.99</v>
      </c>
      <c r="CF104" s="1945">
        <v>5388.88</v>
      </c>
      <c r="CG104" s="1945">
        <v>5460.18</v>
      </c>
      <c r="CH104" s="1945">
        <v>5516.59</v>
      </c>
      <c r="CI104" s="1945">
        <v>5607.56</v>
      </c>
      <c r="CJ104" s="1945">
        <v>5734.62</v>
      </c>
      <c r="CK104" s="1945">
        <v>5788.43</v>
      </c>
      <c r="CL104" s="1945">
        <v>5790.22</v>
      </c>
      <c r="CM104" s="1945">
        <v>5792.1</v>
      </c>
      <c r="CN104" s="1945">
        <v>5793.76</v>
      </c>
      <c r="CO104" s="1945">
        <v>5841.17</v>
      </c>
      <c r="CP104" s="1945">
        <v>5909.44</v>
      </c>
      <c r="CQ104" s="1945">
        <v>6005.16</v>
      </c>
      <c r="CR104" s="1945">
        <v>6156.94</v>
      </c>
      <c r="CS104" s="1945">
        <v>6331.69</v>
      </c>
      <c r="CT104" s="1945">
        <v>6487.59</v>
      </c>
      <c r="CU104" s="1945">
        <v>6720.86</v>
      </c>
      <c r="CV104" s="1945">
        <v>6943.59</v>
      </c>
      <c r="CW104" s="1945">
        <v>7159.7</v>
      </c>
      <c r="CX104" s="1945">
        <v>7317.65</v>
      </c>
      <c r="CY104" s="1945">
        <v>7493.53</v>
      </c>
      <c r="CZ104" s="1945">
        <v>7642.96</v>
      </c>
      <c r="DA104" s="1945">
        <v>7822.4</v>
      </c>
      <c r="DB104" s="1945">
        <v>7969.01</v>
      </c>
      <c r="DC104" s="1945">
        <v>8109.02</v>
      </c>
      <c r="DD104" s="1945">
        <v>8198.2800000000007</v>
      </c>
      <c r="DE104" s="1945">
        <v>8200.7999999999993</v>
      </c>
      <c r="DF104" s="1945">
        <v>8202.76</v>
      </c>
      <c r="DG104" s="1945">
        <v>8341.73</v>
      </c>
    </row>
    <row r="105" spans="1:111" ht="24.95" customHeight="1" outlineLevel="1">
      <c r="A105" s="4802"/>
      <c r="B105" s="4798"/>
      <c r="C105" s="4800"/>
      <c r="D105" s="4794"/>
      <c r="E105" s="4794"/>
      <c r="F105" s="121" t="s">
        <v>776</v>
      </c>
      <c r="G105" s="121" t="s">
        <v>1010</v>
      </c>
      <c r="H105" s="81">
        <v>284.08999999999997</v>
      </c>
      <c r="I105" s="179"/>
      <c r="J105" s="689"/>
      <c r="K105" s="157"/>
      <c r="L105" s="254"/>
      <c r="M105" s="255"/>
      <c r="N105" s="121" t="s">
        <v>776</v>
      </c>
      <c r="O105" s="276"/>
      <c r="P105" s="257"/>
      <c r="Q105" s="257"/>
      <c r="R105" s="257"/>
      <c r="S105" s="257"/>
      <c r="T105" s="258"/>
      <c r="U105" s="257"/>
      <c r="V105" s="257"/>
      <c r="W105" s="257"/>
      <c r="X105" s="258"/>
      <c r="Y105" s="258"/>
      <c r="Z105" s="257"/>
      <c r="AA105" s="257"/>
      <c r="AB105" s="257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5"/>
      <c r="BZ105" s="75"/>
      <c r="CA105" s="75"/>
      <c r="CB105" s="75"/>
      <c r="CC105" s="75"/>
      <c r="CD105" s="75"/>
      <c r="CE105" s="75"/>
      <c r="CF105" s="75"/>
      <c r="CG105" s="75"/>
      <c r="CH105" s="75"/>
      <c r="CI105" s="75"/>
      <c r="CJ105" s="75"/>
      <c r="CK105" s="75"/>
      <c r="CL105" s="75"/>
      <c r="CM105" s="75"/>
      <c r="CN105" s="75"/>
      <c r="CO105" s="75"/>
      <c r="CP105" s="75"/>
      <c r="CQ105" s="75"/>
      <c r="CR105" s="75"/>
      <c r="CS105" s="75"/>
      <c r="CT105" s="75"/>
      <c r="CU105" s="75"/>
      <c r="CV105" s="75"/>
      <c r="CW105" s="75"/>
      <c r="CX105" s="75"/>
      <c r="CY105" s="75"/>
      <c r="CZ105" s="75"/>
      <c r="DA105" s="75"/>
      <c r="DB105" s="75"/>
      <c r="DC105" s="75"/>
      <c r="DD105" s="75"/>
      <c r="DE105" s="75"/>
      <c r="DF105" s="75"/>
      <c r="DG105" s="75"/>
    </row>
    <row r="106" spans="1:111" ht="24.95" customHeight="1" outlineLevel="1">
      <c r="A106" s="4802"/>
      <c r="B106" s="4798"/>
      <c r="C106" s="4800"/>
      <c r="D106" s="4794"/>
      <c r="E106" s="4794"/>
      <c r="F106" s="121" t="s">
        <v>3226</v>
      </c>
      <c r="G106" s="121" t="s">
        <v>888</v>
      </c>
      <c r="H106" s="81">
        <v>175.13</v>
      </c>
      <c r="I106" s="689"/>
      <c r="J106" s="689"/>
      <c r="K106" s="157"/>
      <c r="L106" s="254"/>
      <c r="M106" s="255"/>
      <c r="N106" s="121" t="s">
        <v>2109</v>
      </c>
      <c r="O106" s="276"/>
      <c r="P106" s="257"/>
      <c r="Q106" s="257"/>
      <c r="R106" s="257"/>
      <c r="S106" s="257"/>
      <c r="T106" s="258"/>
      <c r="U106" s="257"/>
      <c r="V106" s="257"/>
      <c r="W106" s="257"/>
      <c r="X106" s="258"/>
      <c r="Y106" s="258"/>
      <c r="Z106" s="257"/>
      <c r="AA106" s="257"/>
      <c r="AB106" s="257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  <c r="BN106" s="75"/>
      <c r="BO106" s="75"/>
      <c r="BP106" s="75"/>
      <c r="BQ106" s="75"/>
      <c r="BR106" s="75"/>
      <c r="BS106" s="75"/>
      <c r="BT106" s="75"/>
      <c r="BU106" s="75"/>
      <c r="BV106" s="75"/>
      <c r="BW106" s="75"/>
      <c r="BX106" s="75"/>
      <c r="BY106" s="75"/>
      <c r="BZ106" s="75"/>
      <c r="CA106" s="75"/>
      <c r="CB106" s="75"/>
      <c r="CC106" s="75"/>
      <c r="CD106" s="75"/>
      <c r="CE106" s="75"/>
      <c r="CF106" s="75"/>
      <c r="CG106" s="75"/>
      <c r="CH106" s="75"/>
      <c r="CI106" s="75"/>
      <c r="CJ106" s="75"/>
      <c r="CK106" s="75"/>
      <c r="CL106" s="75"/>
      <c r="CM106" s="75"/>
      <c r="CN106" s="75"/>
      <c r="CO106" s="75"/>
      <c r="CP106" s="75"/>
      <c r="CQ106" s="75"/>
      <c r="CR106" s="75"/>
      <c r="CS106" s="75"/>
      <c r="CT106" s="75"/>
      <c r="CU106" s="75"/>
      <c r="CV106" s="75"/>
      <c r="CW106" s="75"/>
      <c r="CX106" s="75"/>
      <c r="CY106" s="75"/>
      <c r="CZ106" s="75"/>
      <c r="DA106" s="75"/>
      <c r="DB106" s="75"/>
      <c r="DC106" s="75"/>
      <c r="DD106" s="75"/>
      <c r="DE106" s="75"/>
      <c r="DF106" s="75"/>
      <c r="DG106" s="75"/>
    </row>
    <row r="107" spans="1:111" s="180" customFormat="1" ht="24.95" customHeight="1" outlineLevel="1">
      <c r="A107" s="4802"/>
      <c r="B107" s="4798"/>
      <c r="C107" s="4800"/>
      <c r="D107" s="4794" t="s">
        <v>1012</v>
      </c>
      <c r="E107" s="4794" t="s">
        <v>1008</v>
      </c>
      <c r="F107" s="121" t="s">
        <v>3228</v>
      </c>
      <c r="G107" s="121" t="s">
        <v>908</v>
      </c>
      <c r="H107" s="81">
        <v>114.04</v>
      </c>
      <c r="I107" s="179">
        <f>DF107</f>
        <v>4959.47</v>
      </c>
      <c r="J107" s="689">
        <f>DG107</f>
        <v>5084.3500000000004</v>
      </c>
      <c r="K107" s="179">
        <f>J107-I107</f>
        <v>124.88000000000011</v>
      </c>
      <c r="L107" s="250">
        <v>100</v>
      </c>
      <c r="M107" s="251">
        <f>K107*L107/$L$2</f>
        <v>2497.6000000000022</v>
      </c>
      <c r="N107" s="136" t="s">
        <v>2506</v>
      </c>
      <c r="O107" s="276"/>
      <c r="P107" s="252">
        <v>37.409999999999997</v>
      </c>
      <c r="Q107" s="252">
        <v>49.93</v>
      </c>
      <c r="R107" s="252">
        <v>50.99</v>
      </c>
      <c r="S107" s="252">
        <v>50.99</v>
      </c>
      <c r="T107" s="253">
        <v>99.27</v>
      </c>
      <c r="U107" s="252">
        <v>188.14</v>
      </c>
      <c r="V107" s="252">
        <v>278.85000000000002</v>
      </c>
      <c r="W107" s="252">
        <v>372.82</v>
      </c>
      <c r="X107" s="253">
        <v>460.21</v>
      </c>
      <c r="Y107" s="253">
        <v>555.41999999999996</v>
      </c>
      <c r="Z107" s="252">
        <v>622.74</v>
      </c>
      <c r="AA107" s="1946">
        <v>684.47</v>
      </c>
      <c r="AB107" s="1946">
        <v>852.42</v>
      </c>
      <c r="AC107" s="1945">
        <v>976.66</v>
      </c>
      <c r="AD107" s="1945">
        <v>1038.01</v>
      </c>
      <c r="AE107" s="1945">
        <v>1070.75</v>
      </c>
      <c r="AF107" s="1945">
        <v>1095.3</v>
      </c>
      <c r="AG107" s="1945">
        <v>1123.8699999999999</v>
      </c>
      <c r="AH107" s="1945">
        <v>1155.79</v>
      </c>
      <c r="AI107" s="1945">
        <v>1220.79</v>
      </c>
      <c r="AJ107" s="1945">
        <v>1308.93</v>
      </c>
      <c r="AK107" s="1945">
        <v>1392.34</v>
      </c>
      <c r="AL107" s="1945">
        <v>1437.18</v>
      </c>
      <c r="AM107" s="1945">
        <v>1470.76</v>
      </c>
      <c r="AN107" s="1945">
        <v>1507.11</v>
      </c>
      <c r="AO107" s="1945">
        <v>1544.09</v>
      </c>
      <c r="AP107" s="1945">
        <v>1572.22</v>
      </c>
      <c r="AQ107" s="1945">
        <v>1596.39</v>
      </c>
      <c r="AR107" s="1945">
        <v>1623.18</v>
      </c>
      <c r="AS107" s="1945">
        <v>1652.31</v>
      </c>
      <c r="AT107" s="1945">
        <v>1682.26</v>
      </c>
      <c r="AU107" s="1945">
        <v>1711.49</v>
      </c>
      <c r="AV107" s="1945">
        <v>1740.07</v>
      </c>
      <c r="AW107" s="1945">
        <v>1768.13</v>
      </c>
      <c r="AX107" s="1945">
        <v>1794.92</v>
      </c>
      <c r="AY107" s="1945">
        <v>1838.12</v>
      </c>
      <c r="AZ107" s="1945">
        <v>1894.94</v>
      </c>
      <c r="BA107" s="1945">
        <v>1939.92</v>
      </c>
      <c r="BB107" s="1945">
        <v>1968.63</v>
      </c>
      <c r="BC107" s="1945">
        <v>1996.27</v>
      </c>
      <c r="BD107" s="1945">
        <v>2023.13</v>
      </c>
      <c r="BE107" s="1945">
        <v>2053.0700000000002</v>
      </c>
      <c r="BF107" s="1945">
        <v>2082.48</v>
      </c>
      <c r="BG107" s="1945">
        <v>2113.1999999999998</v>
      </c>
      <c r="BH107" s="1945">
        <v>2142.9499999999998</v>
      </c>
      <c r="BI107" s="1945">
        <v>2171.0500000000002</v>
      </c>
      <c r="BJ107" s="1945">
        <v>2194.2399999999998</v>
      </c>
      <c r="BK107" s="1945">
        <v>2217.9499999999998</v>
      </c>
      <c r="BL107" s="1945">
        <v>2249.37</v>
      </c>
      <c r="BM107" s="1945">
        <v>2277.5500000000002</v>
      </c>
      <c r="BN107" s="1945">
        <v>2306.84</v>
      </c>
      <c r="BO107" s="1945">
        <v>2336.0100000000002</v>
      </c>
      <c r="BP107" s="1945">
        <v>2367.64</v>
      </c>
      <c r="BQ107" s="1945">
        <v>2398.16</v>
      </c>
      <c r="BR107" s="1945">
        <v>2427.16</v>
      </c>
      <c r="BS107" s="1945">
        <v>2459.81</v>
      </c>
      <c r="BT107" s="1945">
        <v>2487.98</v>
      </c>
      <c r="BU107" s="1945">
        <v>2516.96</v>
      </c>
      <c r="BV107" s="1945">
        <v>2548.96</v>
      </c>
      <c r="BW107" s="1945">
        <v>2617.5700000000002</v>
      </c>
      <c r="BX107" s="1945">
        <v>2701.84</v>
      </c>
      <c r="BY107" s="1945">
        <v>2766.86</v>
      </c>
      <c r="BZ107" s="1945">
        <v>2801.26</v>
      </c>
      <c r="CA107" s="1945">
        <v>2827.57</v>
      </c>
      <c r="CB107" s="1945">
        <v>2858.65</v>
      </c>
      <c r="CC107" s="1945">
        <v>2886.17</v>
      </c>
      <c r="CD107" s="1945">
        <v>2915.39</v>
      </c>
      <c r="CE107" s="1945">
        <v>2953.5</v>
      </c>
      <c r="CF107" s="1945">
        <v>2988.21</v>
      </c>
      <c r="CG107" s="1945">
        <v>3033.7</v>
      </c>
      <c r="CH107" s="1945">
        <v>3075.57</v>
      </c>
      <c r="CI107" s="1945">
        <v>3145.58</v>
      </c>
      <c r="CJ107" s="1945">
        <v>3251.16</v>
      </c>
      <c r="CK107" s="1945">
        <v>3327.01</v>
      </c>
      <c r="CL107" s="1945">
        <v>3379.99</v>
      </c>
      <c r="CM107" s="1945">
        <v>3422.11</v>
      </c>
      <c r="CN107" s="1945">
        <v>3459.33</v>
      </c>
      <c r="CO107" s="1945">
        <v>3495.38</v>
      </c>
      <c r="CP107" s="1945">
        <v>3539.68</v>
      </c>
      <c r="CQ107" s="1945">
        <v>3595.07</v>
      </c>
      <c r="CR107" s="1945">
        <v>3669.74</v>
      </c>
      <c r="CS107" s="1945">
        <v>3755.8</v>
      </c>
      <c r="CT107" s="1945">
        <v>3832.14</v>
      </c>
      <c r="CU107" s="1945">
        <v>3977.96</v>
      </c>
      <c r="CV107" s="1945">
        <v>4110.2299999999996</v>
      </c>
      <c r="CW107" s="1945">
        <v>4237.12</v>
      </c>
      <c r="CX107" s="1945">
        <v>4317.3599999999997</v>
      </c>
      <c r="CY107" s="1945">
        <v>4402.6000000000004</v>
      </c>
      <c r="CZ107" s="1945">
        <v>4476.76</v>
      </c>
      <c r="DA107" s="1945">
        <v>4566.68</v>
      </c>
      <c r="DB107" s="1945">
        <v>4641.6400000000003</v>
      </c>
      <c r="DC107" s="1945">
        <v>4713.71</v>
      </c>
      <c r="DD107" s="1945">
        <v>4803.6000000000004</v>
      </c>
      <c r="DE107" s="1945">
        <v>4882.3100000000004</v>
      </c>
      <c r="DF107" s="1945">
        <v>4959.47</v>
      </c>
      <c r="DG107" s="1945">
        <v>5084.3500000000004</v>
      </c>
    </row>
    <row r="108" spans="1:111" ht="24.95" customHeight="1" outlineLevel="1">
      <c r="A108" s="4802"/>
      <c r="B108" s="4798"/>
      <c r="C108" s="4800"/>
      <c r="D108" s="4794"/>
      <c r="E108" s="4794"/>
      <c r="F108" s="121" t="s">
        <v>3229</v>
      </c>
      <c r="G108" s="121" t="s">
        <v>770</v>
      </c>
      <c r="H108" s="81">
        <v>178.5</v>
      </c>
      <c r="I108" s="179"/>
      <c r="J108" s="689"/>
      <c r="K108" s="157"/>
      <c r="L108" s="254"/>
      <c r="M108" s="255"/>
      <c r="N108" s="121" t="s">
        <v>3229</v>
      </c>
      <c r="O108" s="276"/>
      <c r="P108" s="257"/>
      <c r="Q108" s="257"/>
      <c r="R108" s="257"/>
      <c r="S108" s="257"/>
      <c r="T108" s="258"/>
      <c r="U108" s="257"/>
      <c r="V108" s="257"/>
      <c r="W108" s="257"/>
      <c r="X108" s="258"/>
      <c r="Y108" s="258"/>
      <c r="Z108" s="257"/>
      <c r="AA108" s="257"/>
      <c r="AB108" s="257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5"/>
      <c r="BZ108" s="75"/>
      <c r="CA108" s="75"/>
      <c r="CB108" s="75"/>
      <c r="CC108" s="75"/>
      <c r="CD108" s="75"/>
      <c r="CE108" s="75"/>
      <c r="CF108" s="75"/>
      <c r="CG108" s="75"/>
      <c r="CH108" s="75"/>
      <c r="CI108" s="75"/>
      <c r="CJ108" s="75"/>
      <c r="CK108" s="75"/>
      <c r="CL108" s="75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5"/>
      <c r="CZ108" s="75"/>
      <c r="DA108" s="75"/>
      <c r="DB108" s="75"/>
      <c r="DC108" s="75"/>
      <c r="DD108" s="75"/>
      <c r="DE108" s="75"/>
      <c r="DF108" s="75"/>
      <c r="DG108" s="75"/>
    </row>
    <row r="109" spans="1:111" ht="24.95" customHeight="1" outlineLevel="1">
      <c r="A109" s="4802"/>
      <c r="B109" s="4798"/>
      <c r="C109" s="4800"/>
      <c r="D109" s="4794"/>
      <c r="E109" s="4794"/>
      <c r="F109" s="121" t="s">
        <v>2508</v>
      </c>
      <c r="G109" s="121" t="s">
        <v>1022</v>
      </c>
      <c r="H109" s="81">
        <v>256.39999999999998</v>
      </c>
      <c r="I109" s="689"/>
      <c r="J109" s="689"/>
      <c r="K109" s="157"/>
      <c r="L109" s="254"/>
      <c r="M109" s="255"/>
      <c r="N109" s="121" t="s">
        <v>2508</v>
      </c>
      <c r="O109" s="276"/>
      <c r="P109" s="257"/>
      <c r="Q109" s="257"/>
      <c r="R109" s="257"/>
      <c r="S109" s="257"/>
      <c r="T109" s="258"/>
      <c r="U109" s="257"/>
      <c r="V109" s="257"/>
      <c r="W109" s="257"/>
      <c r="X109" s="258"/>
      <c r="Y109" s="258"/>
      <c r="Z109" s="257"/>
      <c r="AA109" s="257"/>
      <c r="AB109" s="257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5"/>
      <c r="BZ109" s="75"/>
      <c r="CA109" s="75"/>
      <c r="CB109" s="75"/>
      <c r="CC109" s="75"/>
      <c r="CD109" s="75"/>
      <c r="CE109" s="75"/>
      <c r="CF109" s="75"/>
      <c r="CG109" s="75"/>
      <c r="CH109" s="75"/>
      <c r="CI109" s="75"/>
      <c r="CJ109" s="75"/>
      <c r="CK109" s="75"/>
      <c r="CL109" s="75"/>
      <c r="CM109" s="75"/>
      <c r="CN109" s="75"/>
      <c r="CO109" s="75"/>
      <c r="CP109" s="75"/>
      <c r="CQ109" s="75"/>
      <c r="CR109" s="75"/>
      <c r="CS109" s="75"/>
      <c r="CT109" s="75"/>
      <c r="CU109" s="75"/>
      <c r="CV109" s="75"/>
      <c r="CW109" s="75"/>
      <c r="CX109" s="75"/>
      <c r="CY109" s="75"/>
      <c r="CZ109" s="75"/>
      <c r="DA109" s="75"/>
      <c r="DB109" s="75"/>
      <c r="DC109" s="75"/>
      <c r="DD109" s="75"/>
      <c r="DE109" s="75"/>
      <c r="DF109" s="75"/>
      <c r="DG109" s="75"/>
    </row>
    <row r="110" spans="1:111" ht="24.95" customHeight="1" outlineLevel="1">
      <c r="A110" s="4802"/>
      <c r="B110" s="4798"/>
      <c r="C110" s="4800"/>
      <c r="D110" s="4794"/>
      <c r="E110" s="4794"/>
      <c r="F110" s="121" t="s">
        <v>2510</v>
      </c>
      <c r="G110" s="121"/>
      <c r="H110" s="81"/>
      <c r="I110" s="689"/>
      <c r="J110" s="689"/>
      <c r="K110" s="157"/>
      <c r="L110" s="254"/>
      <c r="M110" s="255"/>
      <c r="N110" s="121" t="s">
        <v>2510</v>
      </c>
      <c r="O110" s="276"/>
      <c r="P110" s="257"/>
      <c r="Q110" s="257"/>
      <c r="R110" s="257"/>
      <c r="S110" s="257"/>
      <c r="T110" s="258"/>
      <c r="U110" s="257"/>
      <c r="V110" s="257"/>
      <c r="W110" s="257"/>
      <c r="X110" s="258"/>
      <c r="Y110" s="258"/>
      <c r="Z110" s="257"/>
      <c r="AA110" s="257"/>
      <c r="AB110" s="257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5"/>
      <c r="BZ110" s="75"/>
      <c r="CA110" s="75"/>
      <c r="CB110" s="75"/>
      <c r="CC110" s="75"/>
      <c r="CD110" s="75"/>
      <c r="CE110" s="75"/>
      <c r="CF110" s="75"/>
      <c r="CG110" s="75"/>
      <c r="CH110" s="75"/>
      <c r="CI110" s="75"/>
      <c r="CJ110" s="75"/>
      <c r="CK110" s="75"/>
      <c r="CL110" s="75"/>
      <c r="CM110" s="75"/>
      <c r="CN110" s="75"/>
      <c r="CO110" s="75"/>
      <c r="CP110" s="75"/>
      <c r="CQ110" s="75"/>
      <c r="CR110" s="75"/>
      <c r="CS110" s="75"/>
      <c r="CT110" s="75"/>
      <c r="CU110" s="75"/>
      <c r="CV110" s="75"/>
      <c r="CW110" s="75"/>
      <c r="CX110" s="75"/>
      <c r="CY110" s="75"/>
      <c r="CZ110" s="75"/>
      <c r="DA110" s="75"/>
      <c r="DB110" s="75"/>
      <c r="DC110" s="75"/>
      <c r="DD110" s="75"/>
      <c r="DE110" s="75"/>
      <c r="DF110" s="75"/>
      <c r="DG110" s="75"/>
    </row>
    <row r="111" spans="1:111" ht="24.95" customHeight="1" outlineLevel="1">
      <c r="A111" s="4802"/>
      <c r="B111" s="4798"/>
      <c r="C111" s="4800"/>
      <c r="D111" s="4794"/>
      <c r="E111" s="4794"/>
      <c r="F111" s="121" t="s">
        <v>771</v>
      </c>
      <c r="G111" s="121" t="s">
        <v>1047</v>
      </c>
      <c r="H111" s="81">
        <v>188.2</v>
      </c>
      <c r="I111" s="689"/>
      <c r="J111" s="689"/>
      <c r="K111" s="157"/>
      <c r="L111" s="254"/>
      <c r="M111" s="255"/>
      <c r="N111" s="121" t="s">
        <v>2344</v>
      </c>
      <c r="O111" s="276"/>
      <c r="P111" s="257"/>
      <c r="Q111" s="257"/>
      <c r="R111" s="257"/>
      <c r="S111" s="257"/>
      <c r="T111" s="258"/>
      <c r="U111" s="257"/>
      <c r="V111" s="257"/>
      <c r="W111" s="257"/>
      <c r="X111" s="258"/>
      <c r="Y111" s="258"/>
      <c r="Z111" s="257"/>
      <c r="AA111" s="257"/>
      <c r="AB111" s="257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  <c r="CT111" s="75"/>
      <c r="CU111" s="75"/>
      <c r="CV111" s="75"/>
      <c r="CW111" s="75"/>
      <c r="CX111" s="75"/>
      <c r="CY111" s="75"/>
      <c r="CZ111" s="75"/>
      <c r="DA111" s="75"/>
      <c r="DB111" s="75"/>
      <c r="DC111" s="75"/>
      <c r="DD111" s="75"/>
      <c r="DE111" s="75"/>
      <c r="DF111" s="75"/>
      <c r="DG111" s="75"/>
    </row>
    <row r="112" spans="1:111" s="180" customFormat="1" ht="24.95" customHeight="1" outlineLevel="1">
      <c r="A112" s="4802"/>
      <c r="B112" s="4798" t="s">
        <v>722</v>
      </c>
      <c r="C112" s="4800" t="s">
        <v>1078</v>
      </c>
      <c r="D112" s="4794" t="s">
        <v>1000</v>
      </c>
      <c r="E112" s="4794" t="s">
        <v>1008</v>
      </c>
      <c r="F112" s="121" t="s">
        <v>2335</v>
      </c>
      <c r="G112" s="121" t="s">
        <v>889</v>
      </c>
      <c r="H112" s="81">
        <v>191.96</v>
      </c>
      <c r="I112" s="179">
        <f>DF112</f>
        <v>8665.69</v>
      </c>
      <c r="J112" s="689">
        <f>DG112</f>
        <v>8807.25</v>
      </c>
      <c r="K112" s="179">
        <f>J112-I112</f>
        <v>141.55999999999949</v>
      </c>
      <c r="L112" s="250">
        <v>100</v>
      </c>
      <c r="M112" s="251">
        <f>K112*L112/$L$2</f>
        <v>2831.1999999999898</v>
      </c>
      <c r="N112" s="136" t="s">
        <v>2336</v>
      </c>
      <c r="O112" s="276"/>
      <c r="P112" s="252">
        <v>1053.93</v>
      </c>
      <c r="Q112" s="252">
        <v>1071.23</v>
      </c>
      <c r="R112" s="252">
        <v>1076.8</v>
      </c>
      <c r="S112" s="252">
        <v>1079.92</v>
      </c>
      <c r="T112" s="253">
        <v>1265.49</v>
      </c>
      <c r="U112" s="252">
        <v>1445.4</v>
      </c>
      <c r="V112" s="252">
        <v>1627.44</v>
      </c>
      <c r="W112" s="252">
        <v>1815.84</v>
      </c>
      <c r="X112" s="253">
        <v>1991.65</v>
      </c>
      <c r="Y112" s="253">
        <v>2136.25</v>
      </c>
      <c r="Z112" s="252">
        <v>2139.5100000000002</v>
      </c>
      <c r="AA112" s="1946">
        <v>2251.8000000000002</v>
      </c>
      <c r="AB112" s="1946">
        <v>2434.23</v>
      </c>
      <c r="AC112" s="1945">
        <v>2557.62</v>
      </c>
      <c r="AD112" s="1945">
        <v>2579.37</v>
      </c>
      <c r="AE112" s="1945">
        <v>2582.65</v>
      </c>
      <c r="AF112" s="1945">
        <v>2661.12</v>
      </c>
      <c r="AG112" s="1945">
        <v>2763.76</v>
      </c>
      <c r="AH112" s="1945">
        <v>2875.44</v>
      </c>
      <c r="AI112" s="1945">
        <v>3000.8</v>
      </c>
      <c r="AJ112" s="1945">
        <v>3167.83</v>
      </c>
      <c r="AK112" s="1945">
        <v>3253.82</v>
      </c>
      <c r="AL112" s="1945">
        <v>3288.19</v>
      </c>
      <c r="AM112" s="1945">
        <v>3334</v>
      </c>
      <c r="AN112" s="1945">
        <v>3380.75</v>
      </c>
      <c r="AO112" s="1945">
        <v>3428.09</v>
      </c>
      <c r="AP112" s="1945">
        <v>3464.78</v>
      </c>
      <c r="AQ112" s="1945">
        <v>3497.74</v>
      </c>
      <c r="AR112" s="1945">
        <v>3533.9</v>
      </c>
      <c r="AS112" s="1945">
        <v>3572.8</v>
      </c>
      <c r="AT112" s="1945">
        <v>3612.42</v>
      </c>
      <c r="AU112" s="1945">
        <v>3651.28</v>
      </c>
      <c r="AV112" s="1945">
        <v>3689.51</v>
      </c>
      <c r="AW112" s="1945">
        <v>3727.42</v>
      </c>
      <c r="AX112" s="1945">
        <v>3760.35</v>
      </c>
      <c r="AY112" s="1945">
        <v>3813.96</v>
      </c>
      <c r="AZ112" s="1945">
        <v>3889.47</v>
      </c>
      <c r="BA112" s="1945">
        <v>3944.24</v>
      </c>
      <c r="BB112" s="1945">
        <v>3982.24</v>
      </c>
      <c r="BC112" s="1945">
        <v>4020.02</v>
      </c>
      <c r="BD112" s="1945">
        <v>4056.56</v>
      </c>
      <c r="BE112" s="1945">
        <v>4097.1499999999996</v>
      </c>
      <c r="BF112" s="1945">
        <v>4136.66</v>
      </c>
      <c r="BG112" s="1945">
        <v>4176.09</v>
      </c>
      <c r="BH112" s="1945">
        <v>4213.42</v>
      </c>
      <c r="BI112" s="1945">
        <v>4249.1400000000003</v>
      </c>
      <c r="BJ112" s="1945">
        <v>4288.78</v>
      </c>
      <c r="BK112" s="1945">
        <v>4332.29</v>
      </c>
      <c r="BL112" s="1945">
        <v>4410.4799999999996</v>
      </c>
      <c r="BM112" s="1945">
        <v>4418.43</v>
      </c>
      <c r="BN112" s="1945">
        <v>4518.25</v>
      </c>
      <c r="BO112" s="1945">
        <v>4553.6899999999996</v>
      </c>
      <c r="BP112" s="1945">
        <v>4592.99</v>
      </c>
      <c r="BQ112" s="1945">
        <v>4630.96</v>
      </c>
      <c r="BR112" s="1945">
        <v>4668.0600000000004</v>
      </c>
      <c r="BS112" s="1945">
        <v>4715.55</v>
      </c>
      <c r="BT112" s="1945">
        <v>4767.17</v>
      </c>
      <c r="BU112" s="1945">
        <v>4820.45</v>
      </c>
      <c r="BV112" s="1945">
        <v>4876.71</v>
      </c>
      <c r="BW112" s="1945">
        <v>4978.8100000000004</v>
      </c>
      <c r="BX112" s="1945">
        <v>5116.38</v>
      </c>
      <c r="BY112" s="1945">
        <v>5218.87</v>
      </c>
      <c r="BZ112" s="1945">
        <v>5280.34</v>
      </c>
      <c r="CA112" s="1945">
        <v>5330.97</v>
      </c>
      <c r="CB112" s="1945">
        <v>5388.67</v>
      </c>
      <c r="CC112" s="1945">
        <v>5440.36</v>
      </c>
      <c r="CD112" s="1945">
        <v>5496.41</v>
      </c>
      <c r="CE112" s="1945">
        <v>5558.54</v>
      </c>
      <c r="CF112" s="1945">
        <v>5651.15</v>
      </c>
      <c r="CG112" s="1945">
        <v>5774.18</v>
      </c>
      <c r="CH112" s="1945">
        <v>5874.38</v>
      </c>
      <c r="CI112" s="1945">
        <v>6021.26</v>
      </c>
      <c r="CJ112" s="1945">
        <v>6224.12</v>
      </c>
      <c r="CK112" s="1945">
        <v>6365.81</v>
      </c>
      <c r="CL112" s="1945">
        <v>6479.82</v>
      </c>
      <c r="CM112" s="1945">
        <v>6591.57</v>
      </c>
      <c r="CN112" s="1945">
        <v>6689.91</v>
      </c>
      <c r="CO112" s="1945">
        <v>6784.89</v>
      </c>
      <c r="CP112" s="1945">
        <v>6899.79</v>
      </c>
      <c r="CQ112" s="1945">
        <v>6998.93</v>
      </c>
      <c r="CR112" s="1945">
        <v>7098.03</v>
      </c>
      <c r="CS112" s="1945">
        <v>7211.14</v>
      </c>
      <c r="CT112" s="1945">
        <v>7311.9</v>
      </c>
      <c r="CU112" s="1945">
        <v>7502.98</v>
      </c>
      <c r="CV112" s="1945">
        <v>7684.92</v>
      </c>
      <c r="CW112" s="1945">
        <v>7868.11</v>
      </c>
      <c r="CX112" s="1945">
        <v>7972.39</v>
      </c>
      <c r="CY112" s="1945">
        <v>8028.71</v>
      </c>
      <c r="CZ112" s="1945">
        <v>8065.04</v>
      </c>
      <c r="DA112" s="1945">
        <v>8156.94</v>
      </c>
      <c r="DB112" s="1945">
        <v>8258.84</v>
      </c>
      <c r="DC112" s="1945">
        <v>8353.82</v>
      </c>
      <c r="DD112" s="1945">
        <v>8470.4500000000007</v>
      </c>
      <c r="DE112" s="1945">
        <v>8570.2199999999993</v>
      </c>
      <c r="DF112" s="1945">
        <v>8665.69</v>
      </c>
      <c r="DG112" s="1945">
        <v>8807.25</v>
      </c>
    </row>
    <row r="113" spans="1:111" ht="24.95" customHeight="1" outlineLevel="1">
      <c r="A113" s="4802"/>
      <c r="B113" s="4798"/>
      <c r="C113" s="4800"/>
      <c r="D113" s="4794"/>
      <c r="E113" s="4794"/>
      <c r="F113" s="121" t="s">
        <v>913</v>
      </c>
      <c r="G113" s="121" t="s">
        <v>890</v>
      </c>
      <c r="H113" s="81">
        <v>88.69</v>
      </c>
      <c r="I113" s="179"/>
      <c r="J113" s="689"/>
      <c r="K113" s="157"/>
      <c r="L113" s="254"/>
      <c r="M113" s="255"/>
      <c r="N113" s="121" t="s">
        <v>913</v>
      </c>
      <c r="O113" s="276"/>
      <c r="P113" s="257"/>
      <c r="Q113" s="257"/>
      <c r="R113" s="257"/>
      <c r="S113" s="257"/>
      <c r="T113" s="258"/>
      <c r="U113" s="257"/>
      <c r="V113" s="257"/>
      <c r="W113" s="257"/>
      <c r="X113" s="258"/>
      <c r="Y113" s="258"/>
      <c r="Z113" s="257"/>
      <c r="AA113" s="257"/>
      <c r="AB113" s="257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75"/>
      <c r="CP113" s="75"/>
      <c r="CQ113" s="75"/>
      <c r="CR113" s="75"/>
      <c r="CS113" s="75"/>
      <c r="CT113" s="75"/>
      <c r="CU113" s="75"/>
      <c r="CV113" s="75"/>
      <c r="CW113" s="75"/>
      <c r="CX113" s="75"/>
      <c r="CY113" s="75"/>
      <c r="CZ113" s="75"/>
      <c r="DA113" s="75"/>
      <c r="DB113" s="75"/>
      <c r="DC113" s="75"/>
      <c r="DD113" s="75"/>
      <c r="DE113" s="75"/>
      <c r="DF113" s="75"/>
      <c r="DG113" s="75"/>
    </row>
    <row r="114" spans="1:111" ht="24.95" customHeight="1" outlineLevel="1">
      <c r="A114" s="4802"/>
      <c r="B114" s="4798"/>
      <c r="C114" s="4800"/>
      <c r="D114" s="4794"/>
      <c r="E114" s="4794"/>
      <c r="F114" s="121" t="s">
        <v>2514</v>
      </c>
      <c r="G114" s="121" t="s">
        <v>900</v>
      </c>
      <c r="H114" s="81">
        <v>88.69</v>
      </c>
      <c r="I114" s="689"/>
      <c r="J114" s="689"/>
      <c r="K114" s="157"/>
      <c r="L114" s="254"/>
      <c r="M114" s="255"/>
      <c r="N114" s="121" t="s">
        <v>2515</v>
      </c>
      <c r="O114" s="276"/>
      <c r="P114" s="257"/>
      <c r="Q114" s="257"/>
      <c r="R114" s="257"/>
      <c r="S114" s="257"/>
      <c r="T114" s="258"/>
      <c r="U114" s="257"/>
      <c r="V114" s="257"/>
      <c r="W114" s="257"/>
      <c r="X114" s="258"/>
      <c r="Y114" s="258"/>
      <c r="Z114" s="257"/>
      <c r="AA114" s="257"/>
      <c r="AB114" s="257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  <c r="DF114" s="75"/>
      <c r="DG114" s="75"/>
    </row>
    <row r="115" spans="1:111" ht="24.95" customHeight="1" outlineLevel="1">
      <c r="A115" s="4802"/>
      <c r="B115" s="4798"/>
      <c r="C115" s="4800"/>
      <c r="D115" s="4794"/>
      <c r="E115" s="4794"/>
      <c r="F115" s="121" t="s">
        <v>2511</v>
      </c>
      <c r="G115" s="121" t="s">
        <v>894</v>
      </c>
      <c r="H115" s="81">
        <v>88.7</v>
      </c>
      <c r="I115" s="689"/>
      <c r="J115" s="689"/>
      <c r="K115" s="157"/>
      <c r="L115" s="254"/>
      <c r="M115" s="255"/>
      <c r="N115" s="121" t="s">
        <v>2512</v>
      </c>
      <c r="O115" s="276"/>
      <c r="P115" s="257"/>
      <c r="Q115" s="257"/>
      <c r="R115" s="257"/>
      <c r="S115" s="257"/>
      <c r="T115" s="258"/>
      <c r="U115" s="257"/>
      <c r="V115" s="257"/>
      <c r="W115" s="257"/>
      <c r="X115" s="258"/>
      <c r="Y115" s="258"/>
      <c r="Z115" s="257"/>
      <c r="AA115" s="257"/>
      <c r="AB115" s="257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75"/>
      <c r="CP115" s="75"/>
      <c r="CQ115" s="75"/>
      <c r="CR115" s="75"/>
      <c r="CS115" s="75"/>
      <c r="CT115" s="75"/>
      <c r="CU115" s="75"/>
      <c r="CV115" s="75"/>
      <c r="CW115" s="75"/>
      <c r="CX115" s="75"/>
      <c r="CY115" s="75"/>
      <c r="CZ115" s="75"/>
      <c r="DA115" s="75"/>
      <c r="DB115" s="75"/>
      <c r="DC115" s="75"/>
      <c r="DD115" s="75"/>
      <c r="DE115" s="75"/>
      <c r="DF115" s="75"/>
      <c r="DG115" s="75"/>
    </row>
    <row r="116" spans="1:111" ht="24.95" customHeight="1" outlineLevel="1">
      <c r="A116" s="4802"/>
      <c r="B116" s="4798"/>
      <c r="C116" s="4800"/>
      <c r="D116" s="4794"/>
      <c r="E116" s="4794"/>
      <c r="F116" s="121" t="s">
        <v>669</v>
      </c>
      <c r="G116" s="121" t="s">
        <v>905</v>
      </c>
      <c r="H116" s="81">
        <v>61.6</v>
      </c>
      <c r="I116" s="689"/>
      <c r="J116" s="689"/>
      <c r="K116" s="157"/>
      <c r="L116" s="254"/>
      <c r="M116" s="255"/>
      <c r="N116" s="121" t="s">
        <v>669</v>
      </c>
      <c r="O116" s="276"/>
      <c r="P116" s="257"/>
      <c r="Q116" s="257"/>
      <c r="R116" s="257"/>
      <c r="S116" s="257"/>
      <c r="T116" s="258"/>
      <c r="U116" s="257"/>
      <c r="V116" s="257"/>
      <c r="W116" s="257"/>
      <c r="X116" s="258"/>
      <c r="Y116" s="258"/>
      <c r="Z116" s="257"/>
      <c r="AA116" s="257"/>
      <c r="AB116" s="257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5"/>
      <c r="BZ116" s="75"/>
      <c r="CA116" s="75"/>
      <c r="CB116" s="75"/>
      <c r="CC116" s="75"/>
      <c r="CD116" s="75"/>
      <c r="CE116" s="75"/>
      <c r="CF116" s="75"/>
      <c r="CG116" s="75"/>
      <c r="CH116" s="75"/>
      <c r="CI116" s="75"/>
      <c r="CJ116" s="75"/>
      <c r="CK116" s="75"/>
      <c r="CL116" s="75"/>
      <c r="CM116" s="75"/>
      <c r="CN116" s="75"/>
      <c r="CO116" s="75"/>
      <c r="CP116" s="75"/>
      <c r="CQ116" s="75"/>
      <c r="CR116" s="75"/>
      <c r="CS116" s="75"/>
      <c r="CT116" s="75"/>
      <c r="CU116" s="75"/>
      <c r="CV116" s="75"/>
      <c r="CW116" s="75"/>
      <c r="CX116" s="75"/>
      <c r="CY116" s="75"/>
      <c r="CZ116" s="75"/>
      <c r="DA116" s="75"/>
      <c r="DB116" s="75"/>
      <c r="DC116" s="75"/>
      <c r="DD116" s="75"/>
      <c r="DE116" s="75"/>
      <c r="DF116" s="75"/>
      <c r="DG116" s="75"/>
    </row>
    <row r="117" spans="1:111" ht="24.95" customHeight="1" outlineLevel="1">
      <c r="A117" s="4802"/>
      <c r="B117" s="4798"/>
      <c r="C117" s="4800"/>
      <c r="D117" s="4794"/>
      <c r="E117" s="4794"/>
      <c r="F117" s="121" t="s">
        <v>538</v>
      </c>
      <c r="G117" s="121" t="s">
        <v>1040</v>
      </c>
      <c r="H117" s="81">
        <v>246.21</v>
      </c>
      <c r="I117" s="689"/>
      <c r="J117" s="689"/>
      <c r="K117" s="157"/>
      <c r="L117" s="254"/>
      <c r="M117" s="255"/>
      <c r="N117" s="121" t="s">
        <v>2513</v>
      </c>
      <c r="O117" s="276"/>
      <c r="P117" s="257"/>
      <c r="Q117" s="257"/>
      <c r="R117" s="257"/>
      <c r="S117" s="257"/>
      <c r="T117" s="258"/>
      <c r="U117" s="257"/>
      <c r="V117" s="257"/>
      <c r="W117" s="257"/>
      <c r="X117" s="258"/>
      <c r="Y117" s="258"/>
      <c r="Z117" s="257"/>
      <c r="AA117" s="257"/>
      <c r="AB117" s="257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5"/>
      <c r="BZ117" s="75"/>
      <c r="CA117" s="75"/>
      <c r="CB117" s="75"/>
      <c r="CC117" s="75"/>
      <c r="CD117" s="75"/>
      <c r="CE117" s="75"/>
      <c r="CF117" s="75"/>
      <c r="CG117" s="75"/>
      <c r="CH117" s="75"/>
      <c r="CI117" s="75"/>
      <c r="CJ117" s="75"/>
      <c r="CK117" s="75"/>
      <c r="CL117" s="75"/>
      <c r="CM117" s="75"/>
      <c r="CN117" s="75"/>
      <c r="CO117" s="75"/>
      <c r="CP117" s="75"/>
      <c r="CQ117" s="75"/>
      <c r="CR117" s="75"/>
      <c r="CS117" s="75"/>
      <c r="CT117" s="75"/>
      <c r="CU117" s="75"/>
      <c r="CV117" s="75"/>
      <c r="CW117" s="75"/>
      <c r="CX117" s="75"/>
      <c r="CY117" s="75"/>
      <c r="CZ117" s="75"/>
      <c r="DA117" s="75"/>
      <c r="DB117" s="75"/>
      <c r="DC117" s="75"/>
      <c r="DD117" s="75"/>
      <c r="DE117" s="75"/>
      <c r="DF117" s="75"/>
      <c r="DG117" s="75"/>
    </row>
    <row r="118" spans="1:111" ht="24.95" customHeight="1" outlineLevel="1">
      <c r="A118" s="4802"/>
      <c r="B118" s="4798"/>
      <c r="C118" s="4800"/>
      <c r="D118" s="4794"/>
      <c r="E118" s="4794"/>
      <c r="F118" s="121" t="s">
        <v>11</v>
      </c>
      <c r="G118" s="121" t="s">
        <v>734</v>
      </c>
      <c r="H118" s="81">
        <v>232</v>
      </c>
      <c r="I118" s="689"/>
      <c r="J118" s="689"/>
      <c r="K118" s="157"/>
      <c r="L118" s="254"/>
      <c r="M118" s="255"/>
      <c r="N118" s="121" t="s">
        <v>11</v>
      </c>
      <c r="O118" s="276"/>
      <c r="P118" s="257"/>
      <c r="Q118" s="257"/>
      <c r="R118" s="257"/>
      <c r="S118" s="257"/>
      <c r="T118" s="258"/>
      <c r="U118" s="257"/>
      <c r="V118" s="257"/>
      <c r="W118" s="257"/>
      <c r="X118" s="258"/>
      <c r="Y118" s="258"/>
      <c r="Z118" s="257"/>
      <c r="AA118" s="257"/>
      <c r="AB118" s="257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5"/>
      <c r="BZ118" s="75"/>
      <c r="CA118" s="75"/>
      <c r="CB118" s="75"/>
      <c r="CC118" s="75"/>
      <c r="CD118" s="75"/>
      <c r="CE118" s="75"/>
      <c r="CF118" s="75"/>
      <c r="CG118" s="75"/>
      <c r="CH118" s="75"/>
      <c r="CI118" s="75"/>
      <c r="CJ118" s="75"/>
      <c r="CK118" s="75"/>
      <c r="CL118" s="75"/>
      <c r="CM118" s="75"/>
      <c r="CN118" s="75"/>
      <c r="CO118" s="75"/>
      <c r="CP118" s="75"/>
      <c r="CQ118" s="75"/>
      <c r="CR118" s="75"/>
      <c r="CS118" s="75"/>
      <c r="CT118" s="75"/>
      <c r="CU118" s="75"/>
      <c r="CV118" s="75"/>
      <c r="CW118" s="75"/>
      <c r="CX118" s="75"/>
      <c r="CY118" s="75"/>
      <c r="CZ118" s="75"/>
      <c r="DA118" s="75"/>
      <c r="DB118" s="75"/>
      <c r="DC118" s="75"/>
      <c r="DD118" s="75"/>
      <c r="DE118" s="75"/>
      <c r="DF118" s="75"/>
      <c r="DG118" s="75"/>
    </row>
    <row r="119" spans="1:111" ht="24.95" customHeight="1" outlineLevel="1">
      <c r="A119" s="4802"/>
      <c r="B119" s="4798"/>
      <c r="C119" s="4800"/>
      <c r="D119" s="4794"/>
      <c r="E119" s="4794"/>
      <c r="F119" s="121" t="s">
        <v>2344</v>
      </c>
      <c r="G119" s="121" t="s">
        <v>785</v>
      </c>
      <c r="H119" s="81">
        <v>218.1</v>
      </c>
      <c r="I119" s="689"/>
      <c r="J119" s="689"/>
      <c r="K119" s="157"/>
      <c r="L119" s="254"/>
      <c r="M119" s="255"/>
      <c r="N119" s="121" t="s">
        <v>2344</v>
      </c>
      <c r="O119" s="276"/>
      <c r="P119" s="257"/>
      <c r="Q119" s="257"/>
      <c r="R119" s="257"/>
      <c r="S119" s="257"/>
      <c r="T119" s="258"/>
      <c r="U119" s="257"/>
      <c r="V119" s="257"/>
      <c r="W119" s="257"/>
      <c r="X119" s="258"/>
      <c r="Y119" s="258"/>
      <c r="Z119" s="257"/>
      <c r="AA119" s="257"/>
      <c r="AB119" s="257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5"/>
      <c r="BZ119" s="75"/>
      <c r="CA119" s="75"/>
      <c r="CB119" s="75"/>
      <c r="CC119" s="75"/>
      <c r="CD119" s="75"/>
      <c r="CE119" s="75"/>
      <c r="CF119" s="75"/>
      <c r="CG119" s="75"/>
      <c r="CH119" s="75"/>
      <c r="CI119" s="75"/>
      <c r="CJ119" s="75"/>
      <c r="CK119" s="75"/>
      <c r="CL119" s="75"/>
      <c r="CM119" s="75"/>
      <c r="CN119" s="75"/>
      <c r="CO119" s="75"/>
      <c r="CP119" s="75"/>
      <c r="CQ119" s="75"/>
      <c r="CR119" s="75"/>
      <c r="CS119" s="75"/>
      <c r="CT119" s="75"/>
      <c r="CU119" s="75"/>
      <c r="CV119" s="75"/>
      <c r="CW119" s="75"/>
      <c r="CX119" s="75"/>
      <c r="CY119" s="75"/>
      <c r="CZ119" s="75"/>
      <c r="DA119" s="75"/>
      <c r="DB119" s="75"/>
      <c r="DC119" s="75"/>
      <c r="DD119" s="75"/>
      <c r="DE119" s="75"/>
      <c r="DF119" s="75"/>
      <c r="DG119" s="75"/>
    </row>
    <row r="120" spans="1:111" ht="24.95" customHeight="1" outlineLevel="1">
      <c r="A120" s="4802"/>
      <c r="B120" s="4798"/>
      <c r="C120" s="4800"/>
      <c r="D120" s="4794"/>
      <c r="E120" s="4794"/>
      <c r="F120" s="121" t="s">
        <v>2526</v>
      </c>
      <c r="G120" s="121" t="s">
        <v>789</v>
      </c>
      <c r="H120" s="81">
        <v>113.5</v>
      </c>
      <c r="I120" s="689"/>
      <c r="J120" s="689"/>
      <c r="K120" s="157"/>
      <c r="L120" s="254"/>
      <c r="M120" s="255"/>
      <c r="N120" s="121" t="s">
        <v>1728</v>
      </c>
      <c r="O120" s="276"/>
      <c r="P120" s="257"/>
      <c r="Q120" s="257"/>
      <c r="R120" s="257"/>
      <c r="S120" s="257"/>
      <c r="T120" s="258"/>
      <c r="U120" s="257"/>
      <c r="V120" s="257"/>
      <c r="W120" s="257"/>
      <c r="X120" s="258"/>
      <c r="Y120" s="258"/>
      <c r="Z120" s="257"/>
      <c r="AA120" s="257"/>
      <c r="AB120" s="257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5"/>
      <c r="BZ120" s="75"/>
      <c r="CA120" s="75"/>
      <c r="CB120" s="75"/>
      <c r="CC120" s="75"/>
      <c r="CD120" s="75"/>
      <c r="CE120" s="75"/>
      <c r="CF120" s="75"/>
      <c r="CG120" s="75"/>
      <c r="CH120" s="75"/>
      <c r="CI120" s="75"/>
      <c r="CJ120" s="75"/>
      <c r="CK120" s="75"/>
      <c r="CL120" s="75"/>
      <c r="CM120" s="75"/>
      <c r="CN120" s="75"/>
      <c r="CO120" s="75"/>
      <c r="CP120" s="75"/>
      <c r="CQ120" s="75"/>
      <c r="CR120" s="75"/>
      <c r="CS120" s="75"/>
      <c r="CT120" s="75"/>
      <c r="CU120" s="75"/>
      <c r="CV120" s="75"/>
      <c r="CW120" s="75"/>
      <c r="CX120" s="75"/>
      <c r="CY120" s="75"/>
      <c r="CZ120" s="75"/>
      <c r="DA120" s="75"/>
      <c r="DB120" s="75"/>
      <c r="DC120" s="75"/>
      <c r="DD120" s="75"/>
      <c r="DE120" s="75"/>
      <c r="DF120" s="75"/>
      <c r="DG120" s="75"/>
    </row>
    <row r="121" spans="1:111" s="180" customFormat="1" ht="24.95" customHeight="1" outlineLevel="1">
      <c r="A121" s="4802"/>
      <c r="B121" s="4798" t="s">
        <v>722</v>
      </c>
      <c r="C121" s="4800" t="s">
        <v>1078</v>
      </c>
      <c r="D121" s="4794" t="s">
        <v>976</v>
      </c>
      <c r="E121" s="4794" t="s">
        <v>1008</v>
      </c>
      <c r="F121" s="121" t="s">
        <v>691</v>
      </c>
      <c r="G121" s="121" t="s">
        <v>889</v>
      </c>
      <c r="H121" s="81">
        <v>191.96</v>
      </c>
      <c r="I121" s="689">
        <f>DF121</f>
        <v>8969.42</v>
      </c>
      <c r="J121" s="689">
        <f>DG121</f>
        <v>9081.1299999999992</v>
      </c>
      <c r="K121" s="179">
        <f>J121-I121</f>
        <v>111.70999999999913</v>
      </c>
      <c r="L121" s="250">
        <v>100</v>
      </c>
      <c r="M121" s="251">
        <f>K121*L121/$L$2</f>
        <v>2234.1999999999825</v>
      </c>
      <c r="N121" s="136" t="s">
        <v>691</v>
      </c>
      <c r="O121" s="276"/>
      <c r="P121" s="252">
        <v>920.71</v>
      </c>
      <c r="Q121" s="252">
        <v>966.97</v>
      </c>
      <c r="R121" s="252">
        <v>1049.2</v>
      </c>
      <c r="S121" s="252">
        <v>1085.7</v>
      </c>
      <c r="T121" s="253">
        <v>1207.1099999999999</v>
      </c>
      <c r="U121" s="252">
        <v>1349.39</v>
      </c>
      <c r="V121" s="252">
        <v>1495.01</v>
      </c>
      <c r="W121" s="252">
        <v>1647.81</v>
      </c>
      <c r="X121" s="253">
        <v>1788.18</v>
      </c>
      <c r="Y121" s="253">
        <v>1937.45</v>
      </c>
      <c r="Z121" s="252">
        <v>1981.05</v>
      </c>
      <c r="AA121" s="1946">
        <v>1994.96</v>
      </c>
      <c r="AB121" s="1946">
        <v>2047.42</v>
      </c>
      <c r="AC121" s="1945">
        <v>2047.42</v>
      </c>
      <c r="AD121" s="1945">
        <v>2062.64</v>
      </c>
      <c r="AE121" s="1945">
        <v>2085.4499999999998</v>
      </c>
      <c r="AF121" s="1945">
        <v>2215.1</v>
      </c>
      <c r="AG121" s="1945">
        <v>2344.08</v>
      </c>
      <c r="AH121" s="1945">
        <v>2498.73</v>
      </c>
      <c r="AI121" s="1945">
        <v>2683.66</v>
      </c>
      <c r="AJ121" s="1945">
        <v>2900.48</v>
      </c>
      <c r="AK121" s="1945">
        <v>2998.87</v>
      </c>
      <c r="AL121" s="1945">
        <v>3112.38</v>
      </c>
      <c r="AM121" s="1945">
        <v>3176.66</v>
      </c>
      <c r="AN121" s="1945">
        <v>3249.24</v>
      </c>
      <c r="AO121" s="1945">
        <v>3321.85</v>
      </c>
      <c r="AP121" s="1945">
        <v>3387.09</v>
      </c>
      <c r="AQ121" s="1945">
        <v>3444.36</v>
      </c>
      <c r="AR121" s="1945">
        <v>3507.39</v>
      </c>
      <c r="AS121" s="1945">
        <v>3569.59</v>
      </c>
      <c r="AT121" s="1945">
        <v>3637.7</v>
      </c>
      <c r="AU121" s="1945">
        <v>3702.62</v>
      </c>
      <c r="AV121" s="1945">
        <v>3769.02</v>
      </c>
      <c r="AW121" s="1945">
        <v>3836.9</v>
      </c>
      <c r="AX121" s="1945">
        <v>3881.14</v>
      </c>
      <c r="AY121" s="1945">
        <v>3937.49</v>
      </c>
      <c r="AZ121" s="1945">
        <v>4012.52</v>
      </c>
      <c r="BA121" s="1945">
        <v>4068.77</v>
      </c>
      <c r="BB121" s="1945">
        <v>4111.8900000000003</v>
      </c>
      <c r="BC121" s="1945">
        <v>4154.3500000000004</v>
      </c>
      <c r="BD121" s="1945">
        <v>4195.8599999999997</v>
      </c>
      <c r="BE121" s="1945">
        <v>4241.25</v>
      </c>
      <c r="BF121" s="1945">
        <v>4284.66</v>
      </c>
      <c r="BG121" s="1945">
        <v>4327.79</v>
      </c>
      <c r="BH121" s="1945">
        <v>4369.21</v>
      </c>
      <c r="BI121" s="1945">
        <v>4409.5</v>
      </c>
      <c r="BJ121" s="1945">
        <v>4454.59</v>
      </c>
      <c r="BK121" s="1945">
        <v>4499.01</v>
      </c>
      <c r="BL121" s="1945">
        <v>4565.17</v>
      </c>
      <c r="BM121" s="1945">
        <v>4619.18</v>
      </c>
      <c r="BN121" s="1945">
        <v>4658.38</v>
      </c>
      <c r="BO121" s="1945">
        <v>4659.91</v>
      </c>
      <c r="BP121" s="1945">
        <v>4704.22</v>
      </c>
      <c r="BQ121" s="1945">
        <v>4746.6499999999996</v>
      </c>
      <c r="BR121" s="1945">
        <v>4787.6499999999996</v>
      </c>
      <c r="BS121" s="1945">
        <v>4835.1000000000004</v>
      </c>
      <c r="BT121" s="1945">
        <v>4876.6000000000004</v>
      </c>
      <c r="BU121" s="1945">
        <v>4910.57</v>
      </c>
      <c r="BV121" s="1945">
        <v>4938.54</v>
      </c>
      <c r="BW121" s="1945">
        <v>5004.83</v>
      </c>
      <c r="BX121" s="1945">
        <v>5087.2</v>
      </c>
      <c r="BY121" s="1945">
        <v>5152.0600000000004</v>
      </c>
      <c r="BZ121" s="1945">
        <v>5199.2700000000004</v>
      </c>
      <c r="CA121" s="1945">
        <v>5240.26</v>
      </c>
      <c r="CB121" s="1945">
        <v>5286.46</v>
      </c>
      <c r="CC121" s="1945">
        <v>5327.52</v>
      </c>
      <c r="CD121" s="1945">
        <v>5372.16</v>
      </c>
      <c r="CE121" s="1945">
        <v>5494.26</v>
      </c>
      <c r="CF121" s="1945">
        <v>5570.55</v>
      </c>
      <c r="CG121" s="1945">
        <v>5747.18</v>
      </c>
      <c r="CH121" s="1945">
        <v>5843.16</v>
      </c>
      <c r="CI121" s="1945">
        <v>5980.02</v>
      </c>
      <c r="CJ121" s="1945">
        <v>6068.89</v>
      </c>
      <c r="CK121" s="1945">
        <v>6135.92</v>
      </c>
      <c r="CL121" s="1945">
        <v>6197.75</v>
      </c>
      <c r="CM121" s="1945">
        <v>6258.52</v>
      </c>
      <c r="CN121" s="1945">
        <v>6264.06</v>
      </c>
      <c r="CO121" s="1945">
        <v>6265.76</v>
      </c>
      <c r="CP121" s="1945">
        <v>6297.92</v>
      </c>
      <c r="CQ121" s="1945">
        <v>6448.34</v>
      </c>
      <c r="CR121" s="1945">
        <v>6691.94</v>
      </c>
      <c r="CS121" s="1945">
        <v>6870</v>
      </c>
      <c r="CT121" s="1945">
        <v>7026.79</v>
      </c>
      <c r="CU121" s="1945">
        <v>7277.01</v>
      </c>
      <c r="CV121" s="1945">
        <v>7500.98</v>
      </c>
      <c r="CW121" s="1945">
        <v>7719.28</v>
      </c>
      <c r="CX121" s="1945">
        <v>7877.7</v>
      </c>
      <c r="CY121" s="1945">
        <v>8030.74</v>
      </c>
      <c r="CZ121" s="1945">
        <v>8163.41</v>
      </c>
      <c r="DA121" s="1945">
        <v>8312.8799999999992</v>
      </c>
      <c r="DB121" s="1945">
        <v>8444.7900000000009</v>
      </c>
      <c r="DC121" s="1945">
        <v>8577.18</v>
      </c>
      <c r="DD121" s="1945">
        <v>8716.4500000000007</v>
      </c>
      <c r="DE121" s="1945">
        <v>8865.14</v>
      </c>
      <c r="DF121" s="1945">
        <v>8969.42</v>
      </c>
      <c r="DG121" s="1945">
        <v>9081.1299999999992</v>
      </c>
    </row>
    <row r="122" spans="1:111" ht="24.95" customHeight="1" outlineLevel="1">
      <c r="A122" s="4802"/>
      <c r="B122" s="4798"/>
      <c r="C122" s="4800"/>
      <c r="D122" s="4794"/>
      <c r="E122" s="4794"/>
      <c r="F122" s="121" t="s">
        <v>913</v>
      </c>
      <c r="G122" s="121" t="s">
        <v>890</v>
      </c>
      <c r="H122" s="81">
        <v>88.69</v>
      </c>
      <c r="I122" s="689"/>
      <c r="J122" s="689"/>
      <c r="K122" s="157"/>
      <c r="L122" s="254"/>
      <c r="M122" s="255"/>
      <c r="N122" s="121" t="s">
        <v>913</v>
      </c>
      <c r="O122" s="276"/>
      <c r="P122" s="257"/>
      <c r="Q122" s="257"/>
      <c r="R122" s="257"/>
      <c r="S122" s="257"/>
      <c r="T122" s="258"/>
      <c r="U122" s="257"/>
      <c r="V122" s="257"/>
      <c r="W122" s="257"/>
      <c r="X122" s="258"/>
      <c r="Y122" s="258"/>
      <c r="Z122" s="257"/>
      <c r="AA122" s="257"/>
      <c r="AB122" s="257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5"/>
      <c r="BZ122" s="75"/>
      <c r="CA122" s="75"/>
      <c r="CB122" s="75"/>
      <c r="CC122" s="75"/>
      <c r="CD122" s="75"/>
      <c r="CE122" s="75"/>
      <c r="CF122" s="75"/>
      <c r="CG122" s="75"/>
      <c r="CH122" s="75"/>
      <c r="CI122" s="75"/>
      <c r="CJ122" s="75"/>
      <c r="CK122" s="75"/>
      <c r="CL122" s="75"/>
      <c r="CM122" s="75"/>
      <c r="CN122" s="75"/>
      <c r="CO122" s="75"/>
      <c r="CP122" s="75"/>
      <c r="CQ122" s="75"/>
      <c r="CR122" s="75"/>
      <c r="CS122" s="75"/>
      <c r="CT122" s="75"/>
      <c r="CU122" s="75"/>
      <c r="CV122" s="75"/>
      <c r="CW122" s="75"/>
      <c r="CX122" s="75"/>
      <c r="CY122" s="75"/>
      <c r="CZ122" s="75"/>
      <c r="DA122" s="75"/>
      <c r="DB122" s="75"/>
      <c r="DC122" s="75"/>
      <c r="DD122" s="75"/>
      <c r="DE122" s="75"/>
      <c r="DF122" s="75"/>
      <c r="DG122" s="75"/>
    </row>
    <row r="123" spans="1:111" ht="24.95" customHeight="1" outlineLevel="1">
      <c r="A123" s="4802"/>
      <c r="B123" s="4798"/>
      <c r="C123" s="4800"/>
      <c r="D123" s="4794"/>
      <c r="E123" s="4794"/>
      <c r="F123" s="121" t="s">
        <v>2514</v>
      </c>
      <c r="G123" s="121" t="s">
        <v>900</v>
      </c>
      <c r="H123" s="81">
        <v>88.69</v>
      </c>
      <c r="I123" s="689"/>
      <c r="J123" s="689"/>
      <c r="K123" s="157"/>
      <c r="L123" s="254"/>
      <c r="M123" s="255"/>
      <c r="N123" s="121" t="s">
        <v>2515</v>
      </c>
      <c r="O123" s="276"/>
      <c r="P123" s="257"/>
      <c r="Q123" s="257"/>
      <c r="R123" s="257"/>
      <c r="S123" s="257"/>
      <c r="T123" s="258"/>
      <c r="U123" s="257"/>
      <c r="V123" s="257"/>
      <c r="W123" s="257"/>
      <c r="X123" s="258"/>
      <c r="Y123" s="258"/>
      <c r="Z123" s="257"/>
      <c r="AA123" s="257"/>
      <c r="AB123" s="257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5"/>
      <c r="BZ123" s="75"/>
      <c r="CA123" s="75"/>
      <c r="CB123" s="75"/>
      <c r="CC123" s="75"/>
      <c r="CD123" s="75"/>
      <c r="CE123" s="75"/>
      <c r="CF123" s="75"/>
      <c r="CG123" s="75"/>
      <c r="CH123" s="75"/>
      <c r="CI123" s="75"/>
      <c r="CJ123" s="75"/>
      <c r="CK123" s="75"/>
      <c r="CL123" s="75"/>
      <c r="CM123" s="75"/>
      <c r="CN123" s="75"/>
      <c r="CO123" s="75"/>
      <c r="CP123" s="75"/>
      <c r="CQ123" s="75"/>
      <c r="CR123" s="75"/>
      <c r="CS123" s="75"/>
      <c r="CT123" s="75"/>
      <c r="CU123" s="75"/>
      <c r="CV123" s="75"/>
      <c r="CW123" s="75"/>
      <c r="CX123" s="75"/>
      <c r="CY123" s="75"/>
      <c r="CZ123" s="75"/>
      <c r="DA123" s="75"/>
      <c r="DB123" s="75"/>
      <c r="DC123" s="75"/>
      <c r="DD123" s="75"/>
      <c r="DE123" s="75"/>
      <c r="DF123" s="75"/>
      <c r="DG123" s="75"/>
    </row>
    <row r="124" spans="1:111" ht="24.95" customHeight="1" outlineLevel="1">
      <c r="A124" s="4802"/>
      <c r="B124" s="4798"/>
      <c r="C124" s="4800"/>
      <c r="D124" s="4794"/>
      <c r="E124" s="4794"/>
      <c r="F124" s="121" t="s">
        <v>2511</v>
      </c>
      <c r="G124" s="121" t="s">
        <v>894</v>
      </c>
      <c r="H124" s="81">
        <v>88.7</v>
      </c>
      <c r="I124" s="689"/>
      <c r="J124" s="689"/>
      <c r="K124" s="157"/>
      <c r="L124" s="254"/>
      <c r="M124" s="255"/>
      <c r="N124" s="121" t="s">
        <v>2512</v>
      </c>
      <c r="O124" s="276"/>
      <c r="P124" s="257"/>
      <c r="Q124" s="257"/>
      <c r="R124" s="257"/>
      <c r="S124" s="257"/>
      <c r="T124" s="258"/>
      <c r="U124" s="257"/>
      <c r="V124" s="257"/>
      <c r="W124" s="257"/>
      <c r="X124" s="258"/>
      <c r="Y124" s="258"/>
      <c r="Z124" s="257"/>
      <c r="AA124" s="257"/>
      <c r="AB124" s="257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  <c r="CT124" s="75"/>
      <c r="CU124" s="75"/>
      <c r="CV124" s="75"/>
      <c r="CW124" s="75"/>
      <c r="CX124" s="75"/>
      <c r="CY124" s="75"/>
      <c r="CZ124" s="75"/>
      <c r="DA124" s="75"/>
      <c r="DB124" s="75"/>
      <c r="DC124" s="75"/>
      <c r="DD124" s="75"/>
      <c r="DE124" s="75"/>
      <c r="DF124" s="75"/>
      <c r="DG124" s="75"/>
    </row>
    <row r="125" spans="1:111" ht="24.95" customHeight="1" outlineLevel="1">
      <c r="A125" s="4802"/>
      <c r="B125" s="4798"/>
      <c r="C125" s="4800"/>
      <c r="D125" s="4794"/>
      <c r="E125" s="4794"/>
      <c r="F125" s="121" t="s">
        <v>669</v>
      </c>
      <c r="G125" s="121" t="s">
        <v>905</v>
      </c>
      <c r="H125" s="81">
        <v>61.6</v>
      </c>
      <c r="I125" s="689"/>
      <c r="J125" s="689"/>
      <c r="K125" s="157"/>
      <c r="L125" s="254"/>
      <c r="M125" s="255"/>
      <c r="N125" s="121" t="s">
        <v>669</v>
      </c>
      <c r="O125" s="276"/>
      <c r="P125" s="257"/>
      <c r="Q125" s="257"/>
      <c r="R125" s="257"/>
      <c r="S125" s="257"/>
      <c r="T125" s="258"/>
      <c r="U125" s="257"/>
      <c r="V125" s="257"/>
      <c r="W125" s="257"/>
      <c r="X125" s="258"/>
      <c r="Y125" s="258"/>
      <c r="Z125" s="257"/>
      <c r="AA125" s="257"/>
      <c r="AB125" s="257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5"/>
      <c r="BZ125" s="75"/>
      <c r="CA125" s="75"/>
      <c r="CB125" s="75"/>
      <c r="CC125" s="75"/>
      <c r="CD125" s="75"/>
      <c r="CE125" s="75"/>
      <c r="CF125" s="75"/>
      <c r="CG125" s="75"/>
      <c r="CH125" s="75"/>
      <c r="CI125" s="75"/>
      <c r="CJ125" s="75"/>
      <c r="CK125" s="75"/>
      <c r="CL125" s="75"/>
      <c r="CM125" s="75"/>
      <c r="CN125" s="75"/>
      <c r="CO125" s="75"/>
      <c r="CP125" s="75"/>
      <c r="CQ125" s="75"/>
      <c r="CR125" s="75"/>
      <c r="CS125" s="75"/>
      <c r="CT125" s="75"/>
      <c r="CU125" s="75"/>
      <c r="CV125" s="75"/>
      <c r="CW125" s="75"/>
      <c r="CX125" s="75"/>
      <c r="CY125" s="75"/>
      <c r="CZ125" s="75"/>
      <c r="DA125" s="75"/>
      <c r="DB125" s="75"/>
      <c r="DC125" s="75"/>
      <c r="DD125" s="75"/>
      <c r="DE125" s="75"/>
      <c r="DF125" s="75"/>
      <c r="DG125" s="75"/>
    </row>
    <row r="126" spans="1:111" ht="24.95" customHeight="1" outlineLevel="1">
      <c r="A126" s="4802"/>
      <c r="B126" s="4798"/>
      <c r="C126" s="4800"/>
      <c r="D126" s="4794"/>
      <c r="E126" s="4794"/>
      <c r="F126" s="121" t="s">
        <v>538</v>
      </c>
      <c r="G126" s="121" t="s">
        <v>1040</v>
      </c>
      <c r="H126" s="81">
        <v>246.21</v>
      </c>
      <c r="I126" s="689"/>
      <c r="J126" s="689"/>
      <c r="K126" s="157"/>
      <c r="L126" s="254"/>
      <c r="M126" s="255"/>
      <c r="N126" s="121" t="s">
        <v>538</v>
      </c>
      <c r="O126" s="276"/>
      <c r="P126" s="257"/>
      <c r="Q126" s="257"/>
      <c r="R126" s="257"/>
      <c r="S126" s="257"/>
      <c r="T126" s="258"/>
      <c r="U126" s="257"/>
      <c r="V126" s="257"/>
      <c r="W126" s="257"/>
      <c r="X126" s="258"/>
      <c r="Y126" s="258"/>
      <c r="Z126" s="257"/>
      <c r="AA126" s="257"/>
      <c r="AB126" s="257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75"/>
      <c r="BA126" s="75"/>
      <c r="BB126" s="75"/>
      <c r="BC126" s="75"/>
      <c r="BD126" s="75"/>
      <c r="BE126" s="75"/>
      <c r="BF126" s="75"/>
      <c r="BG126" s="75"/>
      <c r="BH126" s="75"/>
      <c r="BI126" s="75"/>
      <c r="BJ126" s="75"/>
      <c r="BK126" s="75"/>
      <c r="BL126" s="75"/>
      <c r="BM126" s="75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5"/>
      <c r="BZ126" s="75"/>
      <c r="CA126" s="75"/>
      <c r="CB126" s="75"/>
      <c r="CC126" s="75"/>
      <c r="CD126" s="75"/>
      <c r="CE126" s="75"/>
      <c r="CF126" s="75"/>
      <c r="CG126" s="75"/>
      <c r="CH126" s="75"/>
      <c r="CI126" s="75"/>
      <c r="CJ126" s="75"/>
      <c r="CK126" s="75"/>
      <c r="CL126" s="75"/>
      <c r="CM126" s="75"/>
      <c r="CN126" s="75"/>
      <c r="CO126" s="75"/>
      <c r="CP126" s="75"/>
      <c r="CQ126" s="75"/>
      <c r="CR126" s="75"/>
      <c r="CS126" s="75"/>
      <c r="CT126" s="75"/>
      <c r="CU126" s="75"/>
      <c r="CV126" s="75"/>
      <c r="CW126" s="75"/>
      <c r="CX126" s="75"/>
      <c r="CY126" s="75"/>
      <c r="CZ126" s="75"/>
      <c r="DA126" s="75"/>
      <c r="DB126" s="75"/>
      <c r="DC126" s="75"/>
      <c r="DD126" s="75"/>
      <c r="DE126" s="75"/>
      <c r="DF126" s="75"/>
      <c r="DG126" s="75"/>
    </row>
    <row r="127" spans="1:111" ht="24.95" customHeight="1" outlineLevel="1">
      <c r="A127" s="4802"/>
      <c r="B127" s="4798"/>
      <c r="C127" s="4800"/>
      <c r="D127" s="4794"/>
      <c r="E127" s="4794"/>
      <c r="F127" s="121" t="s">
        <v>11</v>
      </c>
      <c r="G127" s="121" t="s">
        <v>734</v>
      </c>
      <c r="H127" s="81">
        <v>232</v>
      </c>
      <c r="I127" s="689"/>
      <c r="J127" s="689"/>
      <c r="K127" s="157"/>
      <c r="L127" s="254"/>
      <c r="M127" s="255"/>
      <c r="N127" s="121" t="s">
        <v>11</v>
      </c>
      <c r="O127" s="276"/>
      <c r="P127" s="257"/>
      <c r="Q127" s="257"/>
      <c r="R127" s="257"/>
      <c r="S127" s="257"/>
      <c r="T127" s="258"/>
      <c r="U127" s="257"/>
      <c r="V127" s="257"/>
      <c r="W127" s="257"/>
      <c r="X127" s="258"/>
      <c r="Y127" s="258"/>
      <c r="Z127" s="257"/>
      <c r="AA127" s="257"/>
      <c r="AB127" s="257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  <c r="BM127" s="75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5"/>
      <c r="BZ127" s="75"/>
      <c r="CA127" s="75"/>
      <c r="CB127" s="75"/>
      <c r="CC127" s="75"/>
      <c r="CD127" s="75"/>
      <c r="CE127" s="75"/>
      <c r="CF127" s="75"/>
      <c r="CG127" s="75"/>
      <c r="CH127" s="75"/>
      <c r="CI127" s="75"/>
      <c r="CJ127" s="75"/>
      <c r="CK127" s="75"/>
      <c r="CL127" s="75"/>
      <c r="CM127" s="75"/>
      <c r="CN127" s="75"/>
      <c r="CO127" s="75"/>
      <c r="CP127" s="75"/>
      <c r="CQ127" s="75"/>
      <c r="CR127" s="75"/>
      <c r="CS127" s="75"/>
      <c r="CT127" s="75"/>
      <c r="CU127" s="75"/>
      <c r="CV127" s="75"/>
      <c r="CW127" s="75"/>
      <c r="CX127" s="75"/>
      <c r="CY127" s="75"/>
      <c r="CZ127" s="75"/>
      <c r="DA127" s="75"/>
      <c r="DB127" s="75"/>
      <c r="DC127" s="75"/>
      <c r="DD127" s="75"/>
      <c r="DE127" s="75"/>
      <c r="DF127" s="75"/>
      <c r="DG127" s="75"/>
    </row>
    <row r="128" spans="1:111" ht="24.95" customHeight="1" outlineLevel="1">
      <c r="A128" s="4802"/>
      <c r="B128" s="4798"/>
      <c r="C128" s="4800"/>
      <c r="D128" s="4794"/>
      <c r="E128" s="4794"/>
      <c r="F128" s="121" t="s">
        <v>2344</v>
      </c>
      <c r="G128" s="121" t="s">
        <v>785</v>
      </c>
      <c r="H128" s="81">
        <v>218.1</v>
      </c>
      <c r="I128" s="689"/>
      <c r="J128" s="689"/>
      <c r="K128" s="157"/>
      <c r="L128" s="254"/>
      <c r="M128" s="255"/>
      <c r="N128" s="121" t="s">
        <v>2344</v>
      </c>
      <c r="O128" s="276"/>
      <c r="P128" s="257"/>
      <c r="Q128" s="257"/>
      <c r="R128" s="257"/>
      <c r="S128" s="257"/>
      <c r="T128" s="258"/>
      <c r="U128" s="257"/>
      <c r="V128" s="257"/>
      <c r="W128" s="257"/>
      <c r="X128" s="258"/>
      <c r="Y128" s="258"/>
      <c r="Z128" s="257"/>
      <c r="AA128" s="257"/>
      <c r="AB128" s="257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5"/>
      <c r="CZ128" s="75"/>
      <c r="DA128" s="75"/>
      <c r="DB128" s="75"/>
      <c r="DC128" s="75"/>
      <c r="DD128" s="75"/>
      <c r="DE128" s="75"/>
      <c r="DF128" s="75"/>
      <c r="DG128" s="75"/>
    </row>
    <row r="129" spans="1:659" ht="24.95" customHeight="1" outlineLevel="1">
      <c r="A129" s="4802"/>
      <c r="B129" s="4798"/>
      <c r="C129" s="4800"/>
      <c r="D129" s="4794"/>
      <c r="E129" s="4794"/>
      <c r="F129" s="121" t="s">
        <v>2526</v>
      </c>
      <c r="G129" s="121" t="s">
        <v>789</v>
      </c>
      <c r="H129" s="81">
        <v>113.5</v>
      </c>
      <c r="I129" s="689"/>
      <c r="J129" s="689"/>
      <c r="K129" s="157"/>
      <c r="L129" s="254"/>
      <c r="M129" s="255"/>
      <c r="N129" s="121" t="s">
        <v>1728</v>
      </c>
      <c r="O129" s="276"/>
      <c r="P129" s="257"/>
      <c r="Q129" s="257"/>
      <c r="R129" s="257"/>
      <c r="S129" s="257"/>
      <c r="T129" s="258"/>
      <c r="U129" s="257"/>
      <c r="V129" s="257"/>
      <c r="W129" s="257"/>
      <c r="X129" s="258"/>
      <c r="Y129" s="258"/>
      <c r="Z129" s="257"/>
      <c r="AA129" s="257"/>
      <c r="AB129" s="257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5"/>
      <c r="BZ129" s="75"/>
      <c r="CA129" s="75"/>
      <c r="CB129" s="75"/>
      <c r="CC129" s="75"/>
      <c r="CD129" s="75"/>
      <c r="CE129" s="75"/>
      <c r="CF129" s="75"/>
      <c r="CG129" s="75"/>
      <c r="CH129" s="75"/>
      <c r="CI129" s="75"/>
      <c r="CJ129" s="75"/>
      <c r="CK129" s="75"/>
      <c r="CL129" s="75"/>
      <c r="CM129" s="75"/>
      <c r="CN129" s="75"/>
      <c r="CO129" s="75"/>
      <c r="CP129" s="75"/>
      <c r="CQ129" s="75"/>
      <c r="CR129" s="75"/>
      <c r="CS129" s="75"/>
      <c r="CT129" s="75"/>
      <c r="CU129" s="75"/>
      <c r="CV129" s="75"/>
      <c r="CW129" s="75"/>
      <c r="CX129" s="75"/>
      <c r="CY129" s="75"/>
      <c r="CZ129" s="75"/>
      <c r="DA129" s="75"/>
      <c r="DB129" s="75"/>
      <c r="DC129" s="75"/>
      <c r="DD129" s="75"/>
      <c r="DE129" s="75"/>
      <c r="DF129" s="75"/>
      <c r="DG129" s="75"/>
    </row>
    <row r="130" spans="1:659" ht="24.95" customHeight="1" outlineLevel="1">
      <c r="A130" s="4802"/>
      <c r="B130" s="4798"/>
      <c r="C130" s="4800"/>
      <c r="D130" s="4794"/>
      <c r="E130" s="4794"/>
      <c r="F130" s="121" t="s">
        <v>2505</v>
      </c>
      <c r="G130" s="121" t="s">
        <v>908</v>
      </c>
      <c r="H130" s="81">
        <v>114.04</v>
      </c>
      <c r="I130" s="689"/>
      <c r="J130" s="689"/>
      <c r="K130" s="157"/>
      <c r="L130" s="254"/>
      <c r="M130" s="255"/>
      <c r="N130" s="121" t="s">
        <v>2506</v>
      </c>
      <c r="O130" s="276"/>
      <c r="P130" s="257"/>
      <c r="Q130" s="257"/>
      <c r="R130" s="257"/>
      <c r="S130" s="257"/>
      <c r="T130" s="258"/>
      <c r="U130" s="257"/>
      <c r="V130" s="257"/>
      <c r="W130" s="257"/>
      <c r="X130" s="258"/>
      <c r="Y130" s="258"/>
      <c r="Z130" s="257"/>
      <c r="AA130" s="257"/>
      <c r="AB130" s="257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  <c r="CT130" s="75"/>
      <c r="CU130" s="75"/>
      <c r="CV130" s="75"/>
      <c r="CW130" s="75"/>
      <c r="CX130" s="75"/>
      <c r="CY130" s="75"/>
      <c r="CZ130" s="75"/>
      <c r="DA130" s="75"/>
      <c r="DB130" s="75"/>
      <c r="DC130" s="75"/>
      <c r="DD130" s="75"/>
      <c r="DE130" s="75"/>
      <c r="DF130" s="75"/>
      <c r="DG130" s="75"/>
    </row>
    <row r="131" spans="1:659" ht="24.95" customHeight="1" outlineLevel="1">
      <c r="A131" s="4802"/>
      <c r="B131" s="4798"/>
      <c r="C131" s="4800"/>
      <c r="D131" s="4794"/>
      <c r="E131" s="4794"/>
      <c r="F131" s="121" t="s">
        <v>129</v>
      </c>
      <c r="G131" s="121" t="s">
        <v>779</v>
      </c>
      <c r="H131" s="81">
        <v>178.5</v>
      </c>
      <c r="I131" s="689"/>
      <c r="J131" s="689"/>
      <c r="K131" s="157"/>
      <c r="L131" s="254"/>
      <c r="M131" s="255"/>
      <c r="N131" s="121" t="s">
        <v>129</v>
      </c>
      <c r="O131" s="276"/>
      <c r="P131" s="257"/>
      <c r="Q131" s="257"/>
      <c r="R131" s="257"/>
      <c r="S131" s="257"/>
      <c r="T131" s="258"/>
      <c r="U131" s="257"/>
      <c r="V131" s="257"/>
      <c r="W131" s="257"/>
      <c r="X131" s="258"/>
      <c r="Y131" s="258"/>
      <c r="Z131" s="257"/>
      <c r="AA131" s="257"/>
      <c r="AB131" s="257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5"/>
      <c r="BZ131" s="75"/>
      <c r="CA131" s="75"/>
      <c r="CB131" s="75"/>
      <c r="CC131" s="75"/>
      <c r="CD131" s="75"/>
      <c r="CE131" s="75"/>
      <c r="CF131" s="75"/>
      <c r="CG131" s="75"/>
      <c r="CH131" s="75"/>
      <c r="CI131" s="75"/>
      <c r="CJ131" s="75"/>
      <c r="CK131" s="75"/>
      <c r="CL131" s="75"/>
      <c r="CM131" s="75"/>
      <c r="CN131" s="75"/>
      <c r="CO131" s="75"/>
      <c r="CP131" s="75"/>
      <c r="CQ131" s="75"/>
      <c r="CR131" s="75"/>
      <c r="CS131" s="75"/>
      <c r="CT131" s="75"/>
      <c r="CU131" s="75"/>
      <c r="CV131" s="75"/>
      <c r="CW131" s="75"/>
      <c r="CX131" s="75"/>
      <c r="CY131" s="75"/>
      <c r="CZ131" s="75"/>
      <c r="DA131" s="75"/>
      <c r="DB131" s="75"/>
      <c r="DC131" s="75"/>
      <c r="DD131" s="75"/>
      <c r="DE131" s="75"/>
      <c r="DF131" s="75"/>
      <c r="DG131" s="75"/>
    </row>
    <row r="132" spans="1:659" ht="24.95" customHeight="1" outlineLevel="1">
      <c r="A132" s="4802"/>
      <c r="B132" s="4798"/>
      <c r="C132" s="4800"/>
      <c r="D132" s="4794"/>
      <c r="E132" s="4794"/>
      <c r="F132" s="121" t="s">
        <v>2344</v>
      </c>
      <c r="G132" s="121"/>
      <c r="H132" s="81"/>
      <c r="I132" s="689"/>
      <c r="J132" s="689"/>
      <c r="K132" s="157"/>
      <c r="L132" s="254"/>
      <c r="M132" s="255"/>
      <c r="N132" s="121" t="s">
        <v>2344</v>
      </c>
      <c r="O132" s="276"/>
      <c r="P132" s="257"/>
      <c r="Q132" s="257"/>
      <c r="R132" s="257"/>
      <c r="S132" s="257"/>
      <c r="T132" s="258"/>
      <c r="U132" s="257"/>
      <c r="V132" s="257"/>
      <c r="W132" s="257"/>
      <c r="X132" s="258"/>
      <c r="Y132" s="258"/>
      <c r="Z132" s="257"/>
      <c r="AA132" s="257"/>
      <c r="AB132" s="257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5"/>
      <c r="BZ132" s="75"/>
      <c r="CA132" s="75"/>
      <c r="CB132" s="75"/>
      <c r="CC132" s="75"/>
      <c r="CD132" s="75"/>
      <c r="CE132" s="75"/>
      <c r="CF132" s="75"/>
      <c r="CG132" s="75"/>
      <c r="CH132" s="75"/>
      <c r="CI132" s="75"/>
      <c r="CJ132" s="75"/>
      <c r="CK132" s="75"/>
      <c r="CL132" s="75"/>
      <c r="CM132" s="75"/>
      <c r="CN132" s="75"/>
      <c r="CO132" s="75"/>
      <c r="CP132" s="75"/>
      <c r="CQ132" s="75"/>
      <c r="CR132" s="75"/>
      <c r="CS132" s="75"/>
      <c r="CT132" s="75"/>
      <c r="CU132" s="75"/>
      <c r="CV132" s="75"/>
      <c r="CW132" s="75"/>
      <c r="CX132" s="75"/>
      <c r="CY132" s="75"/>
      <c r="CZ132" s="75"/>
      <c r="DA132" s="75"/>
      <c r="DB132" s="75"/>
      <c r="DC132" s="75"/>
      <c r="DD132" s="75"/>
      <c r="DE132" s="75"/>
      <c r="DF132" s="75"/>
      <c r="DG132" s="75"/>
    </row>
    <row r="133" spans="1:659" ht="24.95" customHeight="1" outlineLevel="1">
      <c r="A133" s="4802"/>
      <c r="B133" s="4798"/>
      <c r="C133" s="4800"/>
      <c r="D133" s="4794"/>
      <c r="E133" s="4794"/>
      <c r="F133" s="121" t="s">
        <v>3239</v>
      </c>
      <c r="G133" s="121" t="s">
        <v>1022</v>
      </c>
      <c r="H133" s="81">
        <v>256.39999999999998</v>
      </c>
      <c r="I133" s="689"/>
      <c r="J133" s="689"/>
      <c r="K133" s="157"/>
      <c r="L133" s="254"/>
      <c r="M133" s="255"/>
      <c r="N133" s="121" t="s">
        <v>3238</v>
      </c>
      <c r="O133" s="276"/>
      <c r="P133" s="257"/>
      <c r="Q133" s="257"/>
      <c r="R133" s="257"/>
      <c r="S133" s="257"/>
      <c r="T133" s="258"/>
      <c r="U133" s="257"/>
      <c r="V133" s="257"/>
      <c r="W133" s="257"/>
      <c r="X133" s="258"/>
      <c r="Y133" s="258"/>
      <c r="Z133" s="257"/>
      <c r="AA133" s="257"/>
      <c r="AB133" s="257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75"/>
      <c r="BA133" s="75"/>
      <c r="BB133" s="75"/>
      <c r="BC133" s="75"/>
      <c r="BD133" s="75"/>
      <c r="BE133" s="75"/>
      <c r="BF133" s="75"/>
      <c r="BG133" s="75"/>
      <c r="BH133" s="75"/>
      <c r="BI133" s="75"/>
      <c r="BJ133" s="75"/>
      <c r="BK133" s="75"/>
      <c r="BL133" s="75"/>
      <c r="BM133" s="75"/>
      <c r="BN133" s="75"/>
      <c r="BO133" s="75"/>
      <c r="BP133" s="75"/>
      <c r="BQ133" s="75"/>
      <c r="BR133" s="75"/>
      <c r="BS133" s="75"/>
      <c r="BT133" s="75"/>
      <c r="BU133" s="75"/>
      <c r="BV133" s="75"/>
      <c r="BW133" s="75"/>
      <c r="BX133" s="75"/>
      <c r="BY133" s="75"/>
      <c r="BZ133" s="75"/>
      <c r="CA133" s="75"/>
      <c r="CB133" s="75"/>
      <c r="CC133" s="75"/>
      <c r="CD133" s="75"/>
      <c r="CE133" s="75"/>
      <c r="CF133" s="75"/>
      <c r="CG133" s="75"/>
      <c r="CH133" s="75"/>
      <c r="CI133" s="75"/>
      <c r="CJ133" s="75"/>
      <c r="CK133" s="75"/>
      <c r="CL133" s="75"/>
      <c r="CM133" s="75"/>
      <c r="CN133" s="75"/>
      <c r="CO133" s="75"/>
      <c r="CP133" s="75"/>
      <c r="CQ133" s="75"/>
      <c r="CR133" s="75"/>
      <c r="CS133" s="75"/>
      <c r="CT133" s="75"/>
      <c r="CU133" s="75"/>
      <c r="CV133" s="75"/>
      <c r="CW133" s="75"/>
      <c r="CX133" s="75"/>
      <c r="CY133" s="75"/>
      <c r="CZ133" s="75"/>
      <c r="DA133" s="75"/>
      <c r="DB133" s="75"/>
      <c r="DC133" s="75"/>
      <c r="DD133" s="75"/>
      <c r="DE133" s="75"/>
      <c r="DF133" s="75"/>
      <c r="DG133" s="75"/>
    </row>
    <row r="134" spans="1:659" ht="24.95" customHeight="1" outlineLevel="1">
      <c r="A134" s="4802"/>
      <c r="B134" s="4798"/>
      <c r="C134" s="4800"/>
      <c r="D134" s="4794"/>
      <c r="E134" s="4794"/>
      <c r="F134" s="121" t="s">
        <v>3240</v>
      </c>
      <c r="G134" s="121"/>
      <c r="H134" s="81"/>
      <c r="I134" s="689"/>
      <c r="J134" s="689"/>
      <c r="K134" s="157"/>
      <c r="L134" s="254"/>
      <c r="M134" s="255"/>
      <c r="N134" s="121" t="s">
        <v>2002</v>
      </c>
      <c r="O134" s="276"/>
      <c r="P134" s="257"/>
      <c r="Q134" s="257"/>
      <c r="R134" s="257"/>
      <c r="S134" s="257"/>
      <c r="T134" s="258"/>
      <c r="U134" s="257"/>
      <c r="V134" s="257"/>
      <c r="W134" s="257"/>
      <c r="X134" s="258"/>
      <c r="Y134" s="258"/>
      <c r="Z134" s="257"/>
      <c r="AA134" s="257"/>
      <c r="AB134" s="257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5"/>
      <c r="CZ134" s="75"/>
      <c r="DA134" s="75"/>
      <c r="DB134" s="75"/>
      <c r="DC134" s="75"/>
      <c r="DD134" s="75"/>
      <c r="DE134" s="75"/>
      <c r="DF134" s="75"/>
      <c r="DG134" s="75"/>
    </row>
    <row r="135" spans="1:659" ht="24.95" customHeight="1" outlineLevel="1">
      <c r="A135" s="4802"/>
      <c r="B135" s="4798"/>
      <c r="C135" s="4800"/>
      <c r="D135" s="4794"/>
      <c r="E135" s="4794"/>
      <c r="F135" s="121" t="s">
        <v>771</v>
      </c>
      <c r="G135" s="121" t="s">
        <v>1047</v>
      </c>
      <c r="H135" s="81">
        <v>188.2</v>
      </c>
      <c r="I135" s="689"/>
      <c r="J135" s="689"/>
      <c r="K135" s="157"/>
      <c r="L135" s="254"/>
      <c r="M135" s="255"/>
      <c r="N135" s="121" t="s">
        <v>771</v>
      </c>
      <c r="O135" s="276"/>
      <c r="P135" s="257"/>
      <c r="Q135" s="257"/>
      <c r="R135" s="257"/>
      <c r="S135" s="257"/>
      <c r="T135" s="258"/>
      <c r="U135" s="257"/>
      <c r="V135" s="257"/>
      <c r="W135" s="257"/>
      <c r="X135" s="258"/>
      <c r="Y135" s="258"/>
      <c r="Z135" s="257"/>
      <c r="AA135" s="257"/>
      <c r="AB135" s="257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5"/>
      <c r="BZ135" s="75"/>
      <c r="CA135" s="75"/>
      <c r="CB135" s="75"/>
      <c r="CC135" s="75"/>
      <c r="CD135" s="75"/>
      <c r="CE135" s="75"/>
      <c r="CF135" s="75"/>
      <c r="CG135" s="75"/>
      <c r="CH135" s="75"/>
      <c r="CI135" s="75"/>
      <c r="CJ135" s="75"/>
      <c r="CK135" s="75"/>
      <c r="CL135" s="75"/>
      <c r="CM135" s="75"/>
      <c r="CN135" s="75"/>
      <c r="CO135" s="75"/>
      <c r="CP135" s="75"/>
      <c r="CQ135" s="75"/>
      <c r="CR135" s="75"/>
      <c r="CS135" s="75"/>
      <c r="CT135" s="75"/>
      <c r="CU135" s="75"/>
      <c r="CV135" s="75"/>
      <c r="CW135" s="75"/>
      <c r="CX135" s="75"/>
      <c r="CY135" s="75"/>
      <c r="CZ135" s="75"/>
      <c r="DA135" s="75"/>
      <c r="DB135" s="75"/>
      <c r="DC135" s="75"/>
      <c r="DD135" s="75"/>
      <c r="DE135" s="75"/>
      <c r="DF135" s="75"/>
      <c r="DG135" s="75"/>
    </row>
    <row r="136" spans="1:659" s="180" customFormat="1" ht="24.95" customHeight="1" outlineLevel="1">
      <c r="A136" s="4802"/>
      <c r="B136" s="4798" t="s">
        <v>722</v>
      </c>
      <c r="C136" s="4800" t="s">
        <v>1078</v>
      </c>
      <c r="D136" s="4794" t="s">
        <v>987</v>
      </c>
      <c r="E136" s="4794" t="s">
        <v>782</v>
      </c>
      <c r="F136" s="121" t="s">
        <v>2516</v>
      </c>
      <c r="G136" s="177">
        <v>208209</v>
      </c>
      <c r="H136" s="81">
        <v>398</v>
      </c>
      <c r="I136" s="689">
        <f>DF136</f>
        <v>13894.17</v>
      </c>
      <c r="J136" s="689">
        <f>DG136</f>
        <v>14171.04</v>
      </c>
      <c r="K136" s="179">
        <f>J136-I136</f>
        <v>276.8700000000008</v>
      </c>
      <c r="L136" s="250">
        <v>150</v>
      </c>
      <c r="M136" s="251">
        <f>K136*L136/$L$2</f>
        <v>8306.100000000024</v>
      </c>
      <c r="N136" s="136" t="s">
        <v>1987</v>
      </c>
      <c r="O136" s="276"/>
      <c r="P136" s="252">
        <v>2173.17</v>
      </c>
      <c r="Q136" s="252">
        <v>2354.63</v>
      </c>
      <c r="R136" s="252">
        <v>2538.9299999999998</v>
      </c>
      <c r="S136" s="252">
        <v>2690.56</v>
      </c>
      <c r="T136" s="253">
        <v>2863.1</v>
      </c>
      <c r="U136" s="252">
        <v>3031.58</v>
      </c>
      <c r="V136" s="252">
        <v>3213.17</v>
      </c>
      <c r="W136" s="252">
        <v>3400.99</v>
      </c>
      <c r="X136" s="253">
        <v>3578.42</v>
      </c>
      <c r="Y136" s="253">
        <v>3775.57</v>
      </c>
      <c r="Z136" s="252">
        <v>3952.06</v>
      </c>
      <c r="AA136" s="1946">
        <v>4125.7</v>
      </c>
      <c r="AB136" s="1946">
        <v>4320.1899999999996</v>
      </c>
      <c r="AC136" s="1945">
        <v>4474.2700000000004</v>
      </c>
      <c r="AD136" s="1945">
        <v>4634.66</v>
      </c>
      <c r="AE136" s="1945">
        <v>4817.8599999999997</v>
      </c>
      <c r="AF136" s="1945">
        <v>4965.97</v>
      </c>
      <c r="AG136" s="1945">
        <v>5133.22</v>
      </c>
      <c r="AH136" s="1945">
        <v>5350.64</v>
      </c>
      <c r="AI136" s="1945">
        <v>5547.62</v>
      </c>
      <c r="AJ136" s="1945">
        <v>5781</v>
      </c>
      <c r="AK136" s="1945">
        <v>6007.49</v>
      </c>
      <c r="AL136" s="1945">
        <v>6229</v>
      </c>
      <c r="AM136" s="1945">
        <v>6468.36</v>
      </c>
      <c r="AN136" s="1945">
        <v>6712.99</v>
      </c>
      <c r="AO136" s="1945">
        <v>6942.82</v>
      </c>
      <c r="AP136" s="1945">
        <v>7171.91</v>
      </c>
      <c r="AQ136" s="1945">
        <v>7408.39</v>
      </c>
      <c r="AR136" s="1945">
        <v>7636.37</v>
      </c>
      <c r="AS136" s="1945">
        <v>7876.97</v>
      </c>
      <c r="AT136" s="1945">
        <v>8118.92</v>
      </c>
      <c r="AU136" s="1945">
        <v>8370.65</v>
      </c>
      <c r="AV136" s="1945">
        <v>8621.1299999999992</v>
      </c>
      <c r="AW136" s="1945">
        <v>8880.43</v>
      </c>
      <c r="AX136" s="1945">
        <v>9130.93</v>
      </c>
      <c r="AY136" s="1945">
        <v>9416.4599999999991</v>
      </c>
      <c r="AZ136" s="1945">
        <v>9650.5</v>
      </c>
      <c r="BA136" s="1945">
        <v>9885.07</v>
      </c>
      <c r="BB136" s="1945">
        <v>10146.24</v>
      </c>
      <c r="BC136" s="1945">
        <v>10397.629999999999</v>
      </c>
      <c r="BD136" s="1945">
        <v>10639.51</v>
      </c>
      <c r="BE136" s="1945">
        <v>10896.89</v>
      </c>
      <c r="BF136" s="1945">
        <v>11134.05</v>
      </c>
      <c r="BG136" s="1945">
        <v>11381.69</v>
      </c>
      <c r="BH136" s="1945">
        <v>11640.09</v>
      </c>
      <c r="BI136" s="1945">
        <v>11897.17</v>
      </c>
      <c r="BJ136" s="1945">
        <v>12198.3</v>
      </c>
      <c r="BK136" s="1945">
        <v>12496.34</v>
      </c>
      <c r="BL136" s="1945">
        <v>12823.27</v>
      </c>
      <c r="BM136" s="1945">
        <v>13099.38</v>
      </c>
      <c r="BN136" s="1945">
        <v>13360.58</v>
      </c>
      <c r="BO136" s="1945">
        <v>13597.56</v>
      </c>
      <c r="BP136" s="1945">
        <v>13842.72</v>
      </c>
      <c r="BQ136" s="1945">
        <v>14045.37</v>
      </c>
      <c r="BR136" s="1945">
        <v>14248.3</v>
      </c>
      <c r="BS136" s="1945">
        <v>14480.23</v>
      </c>
      <c r="BT136" s="1945">
        <v>14685.14</v>
      </c>
      <c r="BU136" s="1945">
        <v>14910.59</v>
      </c>
      <c r="BV136" s="1945">
        <v>15144.47</v>
      </c>
      <c r="BW136" s="1945">
        <v>5347.87</v>
      </c>
      <c r="BX136" s="1945">
        <v>5601.29</v>
      </c>
      <c r="BY136" s="1945">
        <v>5839.95</v>
      </c>
      <c r="BZ136" s="1945">
        <v>6099.38</v>
      </c>
      <c r="CA136" s="1945">
        <v>6335.04</v>
      </c>
      <c r="CB136" s="1945">
        <v>6595.47</v>
      </c>
      <c r="CC136" s="1945">
        <v>6821.63</v>
      </c>
      <c r="CD136" s="1945">
        <v>7068.79</v>
      </c>
      <c r="CE136" s="1945">
        <v>7322.24</v>
      </c>
      <c r="CF136" s="1945">
        <v>7536.16</v>
      </c>
      <c r="CG136" s="1945">
        <v>7819.08</v>
      </c>
      <c r="CH136" s="1945">
        <v>8034.44</v>
      </c>
      <c r="CI136" s="1945">
        <v>8267.23</v>
      </c>
      <c r="CJ136" s="1945">
        <v>8539.27</v>
      </c>
      <c r="CK136" s="1945">
        <v>8763.82</v>
      </c>
      <c r="CL136" s="1945">
        <v>9003.7199999999993</v>
      </c>
      <c r="CM136" s="1945">
        <v>9265.6299999999992</v>
      </c>
      <c r="CN136" s="1945">
        <v>9493.92</v>
      </c>
      <c r="CO136" s="1945">
        <v>9718.9500000000007</v>
      </c>
      <c r="CP136" s="1945">
        <v>9993.16</v>
      </c>
      <c r="CQ136" s="1945">
        <v>10225.98</v>
      </c>
      <c r="CR136" s="1945">
        <v>10454.67</v>
      </c>
      <c r="CS136" s="1945">
        <v>10721.91</v>
      </c>
      <c r="CT136" s="1945">
        <v>10957.47</v>
      </c>
      <c r="CU136" s="1945">
        <v>11227.85</v>
      </c>
      <c r="CV136" s="1945">
        <v>11468.09</v>
      </c>
      <c r="CW136" s="1945">
        <v>11694.32</v>
      </c>
      <c r="CX136" s="1945">
        <v>11921.32</v>
      </c>
      <c r="CY136" s="1945">
        <v>12182.02</v>
      </c>
      <c r="CZ136" s="1945">
        <v>12407.89</v>
      </c>
      <c r="DA136" s="1945">
        <v>12663.25</v>
      </c>
      <c r="DB136" s="1945">
        <v>12898.28</v>
      </c>
      <c r="DC136" s="1945">
        <v>13128</v>
      </c>
      <c r="DD136" s="1945">
        <v>13410.59</v>
      </c>
      <c r="DE136" s="1945">
        <v>13652.1</v>
      </c>
      <c r="DF136" s="1945">
        <v>13894.17</v>
      </c>
      <c r="DG136" s="1945">
        <v>14171.04</v>
      </c>
      <c r="DH136" s="3124"/>
      <c r="DI136" s="3124"/>
      <c r="DJ136" s="3124"/>
      <c r="DK136" s="3124"/>
      <c r="DL136" s="3124"/>
      <c r="DM136" s="3124"/>
      <c r="DN136" s="3124"/>
      <c r="DO136" s="3124"/>
      <c r="DP136" s="3124"/>
      <c r="DQ136" s="3124"/>
      <c r="DR136" s="3124"/>
      <c r="DS136" s="3124"/>
      <c r="DT136" s="3124"/>
      <c r="DU136" s="3124"/>
      <c r="DV136" s="3124"/>
      <c r="DW136" s="3124"/>
      <c r="DX136" s="3124"/>
      <c r="DY136" s="3124"/>
      <c r="DZ136" s="3124"/>
      <c r="EA136" s="3124"/>
      <c r="EB136" s="3124"/>
      <c r="EC136" s="3124"/>
      <c r="ED136" s="3124"/>
      <c r="EE136" s="3124"/>
      <c r="EF136" s="3124"/>
      <c r="EG136" s="3124"/>
      <c r="EH136" s="3124"/>
      <c r="EI136" s="3124"/>
      <c r="EJ136" s="3124"/>
      <c r="EK136" s="3124"/>
      <c r="EL136" s="3124"/>
      <c r="EM136" s="3124"/>
      <c r="EN136" s="3124"/>
      <c r="EO136" s="3124"/>
      <c r="EP136" s="3124"/>
      <c r="EQ136" s="3124"/>
      <c r="ER136" s="3124"/>
      <c r="ES136" s="3124"/>
      <c r="ET136" s="3124"/>
      <c r="EU136" s="3124"/>
      <c r="EV136" s="3124"/>
      <c r="EW136" s="3124"/>
      <c r="EX136" s="3124"/>
      <c r="EY136" s="3124"/>
      <c r="EZ136" s="3124"/>
      <c r="FA136" s="3124"/>
      <c r="FB136" s="3124"/>
      <c r="FC136" s="3124"/>
      <c r="FD136" s="3124"/>
      <c r="FE136" s="3124"/>
      <c r="FF136" s="3124"/>
      <c r="FG136" s="3124"/>
      <c r="FH136" s="3124"/>
      <c r="FI136" s="3124"/>
      <c r="FJ136" s="3124"/>
      <c r="FK136" s="3124"/>
      <c r="FL136" s="3124"/>
      <c r="FM136" s="3124"/>
      <c r="FN136" s="3124"/>
      <c r="FO136" s="3124"/>
      <c r="FP136" s="3124"/>
      <c r="FQ136" s="3124"/>
      <c r="FR136" s="3124"/>
      <c r="FS136" s="3124"/>
      <c r="FT136" s="3124"/>
      <c r="FU136" s="3124"/>
      <c r="FV136" s="3124"/>
      <c r="FW136" s="3124"/>
      <c r="FX136" s="3124"/>
      <c r="FY136" s="3124"/>
      <c r="FZ136" s="3124"/>
      <c r="GA136" s="3124"/>
      <c r="GB136" s="3124"/>
      <c r="GC136" s="3124"/>
      <c r="GD136" s="3124"/>
      <c r="GE136" s="3124"/>
      <c r="GF136" s="3124"/>
      <c r="GG136" s="3124"/>
      <c r="GH136" s="3124"/>
      <c r="GI136" s="3124"/>
      <c r="GJ136" s="3124"/>
      <c r="GK136" s="3124"/>
      <c r="GL136" s="3124"/>
      <c r="GM136" s="3124"/>
      <c r="GN136" s="3124"/>
      <c r="GO136" s="3124"/>
      <c r="GP136" s="3124"/>
      <c r="GQ136" s="3124"/>
      <c r="GR136" s="3124"/>
      <c r="GS136" s="3124"/>
      <c r="GT136" s="3124"/>
      <c r="GU136" s="3124"/>
      <c r="GV136" s="3124"/>
      <c r="GW136" s="3124"/>
      <c r="GX136" s="3124"/>
      <c r="GY136" s="3124"/>
      <c r="GZ136" s="3124"/>
      <c r="HA136" s="3124"/>
      <c r="HB136" s="3124"/>
      <c r="HC136" s="3124"/>
      <c r="HD136" s="3124"/>
      <c r="HE136" s="3124"/>
      <c r="HF136" s="3124"/>
      <c r="HG136" s="3124"/>
      <c r="HH136" s="3124"/>
      <c r="HI136" s="3124"/>
      <c r="HJ136" s="3124"/>
      <c r="HK136" s="3124"/>
      <c r="HL136" s="3124"/>
      <c r="HM136" s="3124"/>
      <c r="HN136" s="3124"/>
      <c r="HO136" s="3124"/>
      <c r="HP136" s="3124"/>
      <c r="HQ136" s="3124"/>
      <c r="HR136" s="3124"/>
      <c r="HS136" s="3124"/>
      <c r="HT136" s="3124"/>
      <c r="HU136" s="3124"/>
      <c r="HV136" s="3124"/>
      <c r="HW136" s="3124"/>
      <c r="HX136" s="3124"/>
      <c r="HY136" s="3124"/>
      <c r="HZ136" s="3124"/>
      <c r="IA136" s="3124"/>
      <c r="IB136" s="3124"/>
      <c r="IC136" s="3124"/>
      <c r="ID136" s="3124"/>
      <c r="IE136" s="3124"/>
      <c r="IF136" s="3124"/>
      <c r="IG136" s="3124"/>
      <c r="IH136" s="3124"/>
      <c r="II136" s="3124"/>
      <c r="IJ136" s="3124"/>
      <c r="IK136" s="3124"/>
      <c r="IL136" s="3124"/>
      <c r="IM136" s="3124"/>
      <c r="IN136" s="3124"/>
      <c r="IO136" s="3124"/>
      <c r="IP136" s="3124"/>
      <c r="IQ136" s="3124"/>
      <c r="IR136" s="3124"/>
      <c r="IS136" s="3124"/>
      <c r="IT136" s="3124"/>
      <c r="IU136" s="3124"/>
      <c r="IV136" s="3124"/>
      <c r="IW136" s="3124"/>
      <c r="IX136" s="3124"/>
      <c r="IY136" s="3124"/>
      <c r="IZ136" s="3124"/>
      <c r="JA136" s="3124"/>
      <c r="JB136" s="3124"/>
      <c r="JC136" s="3124"/>
      <c r="JD136" s="3124"/>
      <c r="JE136" s="3124"/>
      <c r="JF136" s="3124"/>
      <c r="JG136" s="3124"/>
      <c r="JH136" s="3124"/>
      <c r="JI136" s="3124"/>
      <c r="JJ136" s="3124"/>
      <c r="JK136" s="3124"/>
      <c r="JL136" s="3124"/>
      <c r="JM136" s="3124"/>
      <c r="JN136" s="3124"/>
      <c r="JO136" s="3124"/>
      <c r="JP136" s="3124"/>
      <c r="JQ136" s="3124"/>
      <c r="JR136" s="3124"/>
      <c r="JS136" s="3124"/>
      <c r="JT136" s="3124"/>
      <c r="JU136" s="3124"/>
      <c r="JV136" s="3124"/>
      <c r="JW136" s="3124"/>
      <c r="JX136" s="3124"/>
      <c r="JY136" s="3124"/>
      <c r="JZ136" s="3124"/>
      <c r="KA136" s="3124"/>
      <c r="KB136" s="3124"/>
      <c r="KC136" s="3124"/>
      <c r="KD136" s="3124"/>
      <c r="KE136" s="3124"/>
      <c r="KF136" s="3124"/>
      <c r="KG136" s="3124"/>
      <c r="KH136" s="3124"/>
      <c r="KI136" s="3124"/>
      <c r="KJ136" s="3124"/>
      <c r="KK136" s="3124"/>
      <c r="KL136" s="3124"/>
      <c r="KM136" s="3124"/>
      <c r="KN136" s="3124"/>
      <c r="KO136" s="3124"/>
      <c r="KP136" s="3124"/>
      <c r="KQ136" s="3124"/>
      <c r="KR136" s="3124"/>
      <c r="KS136" s="3124"/>
      <c r="KT136" s="3124"/>
      <c r="KU136" s="3124"/>
      <c r="KV136" s="3124"/>
      <c r="KW136" s="3124"/>
      <c r="KX136" s="3124"/>
      <c r="KY136" s="3124"/>
      <c r="KZ136" s="3124"/>
      <c r="LA136" s="3124"/>
      <c r="LB136" s="3124"/>
      <c r="LC136" s="3124"/>
      <c r="LD136" s="3124"/>
      <c r="LE136" s="3124"/>
      <c r="LF136" s="3124"/>
      <c r="LG136" s="3124"/>
      <c r="LH136" s="3124"/>
      <c r="LI136" s="3124"/>
      <c r="LJ136" s="3124"/>
      <c r="LK136" s="3124"/>
      <c r="LL136" s="3124"/>
      <c r="LM136" s="3124"/>
      <c r="LN136" s="3124"/>
      <c r="LO136" s="3124"/>
      <c r="LP136" s="3124"/>
      <c r="LQ136" s="3124"/>
      <c r="LR136" s="3124"/>
      <c r="LS136" s="3124"/>
      <c r="LT136" s="3124"/>
      <c r="LU136" s="3124"/>
      <c r="LV136" s="3124"/>
      <c r="LW136" s="3124"/>
      <c r="LX136" s="3124"/>
      <c r="LY136" s="3124"/>
      <c r="LZ136" s="3124"/>
      <c r="MA136" s="3124"/>
      <c r="MB136" s="3124"/>
      <c r="MC136" s="3124"/>
      <c r="MD136" s="3124"/>
      <c r="ME136" s="3124"/>
      <c r="MF136" s="3124"/>
      <c r="MG136" s="3124"/>
      <c r="MH136" s="3124"/>
      <c r="MI136" s="3124"/>
      <c r="MJ136" s="3124"/>
      <c r="MK136" s="3124"/>
      <c r="ML136" s="3124"/>
      <c r="MM136" s="3124"/>
      <c r="MN136" s="3124"/>
      <c r="MO136" s="3124"/>
      <c r="MP136" s="3124"/>
      <c r="MQ136" s="3124"/>
      <c r="MR136" s="3124"/>
      <c r="MS136" s="3124"/>
      <c r="MT136" s="3124"/>
      <c r="MU136" s="3124"/>
      <c r="MV136" s="3124"/>
      <c r="MW136" s="3124"/>
      <c r="MX136" s="3124"/>
      <c r="MY136" s="3124"/>
      <c r="MZ136" s="3124"/>
      <c r="NA136" s="3124"/>
      <c r="NB136" s="3124"/>
      <c r="NC136" s="3124"/>
      <c r="ND136" s="3124"/>
      <c r="NE136" s="3124"/>
      <c r="NF136" s="3124"/>
      <c r="NG136" s="3124"/>
      <c r="NH136" s="3124"/>
      <c r="NI136" s="3124"/>
      <c r="NJ136" s="3124"/>
      <c r="NK136" s="3124"/>
      <c r="NL136" s="3124"/>
      <c r="NM136" s="3124"/>
      <c r="NN136" s="3124"/>
      <c r="NO136" s="3124"/>
      <c r="NP136" s="3124"/>
      <c r="NQ136" s="3124"/>
      <c r="NR136" s="3124"/>
      <c r="NS136" s="3124"/>
      <c r="NT136" s="3124"/>
      <c r="NU136" s="3124"/>
      <c r="NV136" s="3124"/>
      <c r="NW136" s="3124"/>
      <c r="NX136" s="3124"/>
      <c r="NY136" s="3124"/>
      <c r="NZ136" s="3124"/>
      <c r="OA136" s="3124"/>
      <c r="OB136" s="3124"/>
      <c r="OC136" s="3124"/>
      <c r="OD136" s="3124"/>
      <c r="OE136" s="3124"/>
      <c r="OF136" s="3124"/>
      <c r="OG136" s="3124"/>
      <c r="OH136" s="3124"/>
      <c r="OI136" s="3124"/>
      <c r="OJ136" s="3124"/>
      <c r="OK136" s="3124"/>
      <c r="OL136" s="3124"/>
      <c r="OM136" s="3124"/>
      <c r="ON136" s="3124"/>
      <c r="OO136" s="3124"/>
      <c r="OP136" s="3124"/>
      <c r="OQ136" s="3124"/>
      <c r="OR136" s="3124"/>
      <c r="OS136" s="3124"/>
      <c r="OT136" s="3124"/>
      <c r="OU136" s="3124"/>
      <c r="OV136" s="3124"/>
      <c r="OW136" s="3124"/>
      <c r="OX136" s="3124"/>
      <c r="OY136" s="3124"/>
      <c r="OZ136" s="3124"/>
      <c r="PA136" s="3124"/>
      <c r="PB136" s="3124"/>
      <c r="PC136" s="3124"/>
      <c r="PD136" s="3124"/>
      <c r="PE136" s="3124"/>
      <c r="PF136" s="3124"/>
      <c r="PG136" s="3124"/>
      <c r="PH136" s="3124"/>
      <c r="PI136" s="3124"/>
      <c r="PJ136" s="3124"/>
      <c r="PK136" s="3124"/>
      <c r="PL136" s="3124"/>
      <c r="PM136" s="3124"/>
      <c r="PN136" s="3124"/>
      <c r="PO136" s="3124"/>
      <c r="PP136" s="3124"/>
      <c r="PQ136" s="3124"/>
      <c r="PR136" s="3124"/>
      <c r="PS136" s="3124"/>
      <c r="PT136" s="3124"/>
      <c r="PU136" s="3124"/>
      <c r="PV136" s="3124"/>
      <c r="PW136" s="3124"/>
      <c r="PX136" s="3124"/>
      <c r="PY136" s="3124"/>
      <c r="PZ136" s="3124"/>
      <c r="QA136" s="3124"/>
      <c r="QB136" s="3124"/>
      <c r="QC136" s="3124"/>
      <c r="QD136" s="3124"/>
      <c r="QE136" s="3124"/>
      <c r="QF136" s="3124"/>
      <c r="QG136" s="3124"/>
      <c r="QH136" s="3124"/>
      <c r="QI136" s="3124"/>
      <c r="QJ136" s="3124"/>
      <c r="QK136" s="3124"/>
      <c r="QL136" s="3124"/>
      <c r="QM136" s="3124"/>
      <c r="QN136" s="3124"/>
      <c r="QO136" s="3124"/>
      <c r="QP136" s="3124"/>
      <c r="QQ136" s="3124"/>
      <c r="QR136" s="3124"/>
      <c r="QS136" s="3124"/>
      <c r="QT136" s="3124"/>
      <c r="QU136" s="3124"/>
      <c r="QV136" s="3124"/>
      <c r="QW136" s="3124"/>
      <c r="QX136" s="3124"/>
      <c r="QY136" s="3124"/>
      <c r="QZ136" s="3124"/>
      <c r="RA136" s="3124"/>
      <c r="RB136" s="3124"/>
      <c r="RC136" s="3124"/>
      <c r="RD136" s="3124"/>
      <c r="RE136" s="3124"/>
      <c r="RF136" s="3124"/>
      <c r="RG136" s="3124"/>
      <c r="RH136" s="3124"/>
      <c r="RI136" s="3124"/>
      <c r="RJ136" s="3124"/>
      <c r="RK136" s="3124"/>
      <c r="RL136" s="3124"/>
      <c r="RM136" s="3124"/>
      <c r="RN136" s="3124"/>
      <c r="RO136" s="3124"/>
      <c r="RP136" s="3124"/>
      <c r="RQ136" s="3124"/>
      <c r="RR136" s="3124"/>
      <c r="RS136" s="3124"/>
      <c r="RT136" s="3124"/>
      <c r="RU136" s="3124"/>
      <c r="RV136" s="3124"/>
      <c r="RW136" s="3124"/>
      <c r="RX136" s="3124"/>
      <c r="RY136" s="3124"/>
      <c r="RZ136" s="3124"/>
      <c r="SA136" s="3124"/>
      <c r="SB136" s="3124"/>
      <c r="SC136" s="3124"/>
      <c r="SD136" s="3124"/>
      <c r="SE136" s="3124"/>
      <c r="SF136" s="3124"/>
      <c r="SG136" s="3124"/>
      <c r="SH136" s="3124"/>
      <c r="SI136" s="3124"/>
      <c r="SJ136" s="3124"/>
      <c r="SK136" s="3124"/>
      <c r="SL136" s="3124"/>
      <c r="SM136" s="3124"/>
      <c r="SN136" s="3124"/>
      <c r="SO136" s="3124"/>
      <c r="SP136" s="3124"/>
      <c r="SQ136" s="3124"/>
      <c r="SR136" s="3124"/>
      <c r="SS136" s="3124"/>
      <c r="ST136" s="3124"/>
      <c r="SU136" s="3124"/>
      <c r="SV136" s="3124"/>
      <c r="SW136" s="3124"/>
      <c r="SX136" s="3124"/>
      <c r="SY136" s="3124"/>
      <c r="SZ136" s="3124"/>
      <c r="TA136" s="3124"/>
      <c r="TB136" s="3124"/>
      <c r="TC136" s="3124"/>
      <c r="TD136" s="3124"/>
      <c r="TE136" s="3124"/>
      <c r="TF136" s="3124"/>
      <c r="TG136" s="3124"/>
      <c r="TH136" s="3124"/>
      <c r="TI136" s="3124"/>
      <c r="TJ136" s="3124"/>
      <c r="TK136" s="3124"/>
      <c r="TL136" s="3124"/>
      <c r="TM136" s="3124"/>
      <c r="TN136" s="3124"/>
      <c r="TO136" s="3124"/>
      <c r="TP136" s="3124"/>
      <c r="TQ136" s="3124"/>
      <c r="TR136" s="3124"/>
      <c r="TS136" s="3124"/>
      <c r="TT136" s="3124"/>
      <c r="TU136" s="3124"/>
      <c r="TV136" s="3124"/>
      <c r="TW136" s="3124"/>
      <c r="TX136" s="3124"/>
      <c r="TY136" s="3124"/>
      <c r="TZ136" s="3124"/>
      <c r="UA136" s="3124"/>
      <c r="UB136" s="3124"/>
      <c r="UC136" s="3124"/>
      <c r="UD136" s="3124"/>
      <c r="UE136" s="3124"/>
      <c r="UF136" s="3124"/>
      <c r="UG136" s="3124"/>
      <c r="UH136" s="3124"/>
      <c r="UI136" s="3124"/>
      <c r="UJ136" s="3124"/>
      <c r="UK136" s="3124"/>
      <c r="UL136" s="3124"/>
      <c r="UM136" s="3124"/>
      <c r="UN136" s="3124"/>
      <c r="UO136" s="3124"/>
      <c r="UP136" s="3124"/>
      <c r="UQ136" s="3124"/>
      <c r="UR136" s="3124"/>
      <c r="US136" s="3124"/>
      <c r="UT136" s="3124"/>
      <c r="UU136" s="3124"/>
      <c r="UV136" s="3124"/>
      <c r="UW136" s="3124"/>
      <c r="UX136" s="3124"/>
      <c r="UY136" s="3124"/>
      <c r="UZ136" s="3124"/>
      <c r="VA136" s="3124"/>
      <c r="VB136" s="3124"/>
      <c r="VC136" s="3124"/>
      <c r="VD136" s="3124"/>
      <c r="VE136" s="3124"/>
      <c r="VF136" s="3124"/>
      <c r="VG136" s="3124"/>
      <c r="VH136" s="3124"/>
      <c r="VI136" s="3124"/>
      <c r="VJ136" s="3124"/>
      <c r="VK136" s="3124"/>
      <c r="VL136" s="3124"/>
      <c r="VM136" s="3124"/>
      <c r="VN136" s="3124"/>
      <c r="VO136" s="3124"/>
      <c r="VP136" s="3124"/>
      <c r="VQ136" s="3124"/>
      <c r="VR136" s="3124"/>
      <c r="VS136" s="3124"/>
      <c r="VT136" s="3124"/>
      <c r="VU136" s="3124"/>
      <c r="VV136" s="3124"/>
      <c r="VW136" s="3124"/>
      <c r="VX136" s="3124"/>
      <c r="VY136" s="3124"/>
      <c r="VZ136" s="3124"/>
      <c r="WA136" s="3124"/>
      <c r="WB136" s="3124"/>
      <c r="WC136" s="3124"/>
      <c r="WD136" s="3124"/>
      <c r="WE136" s="3124"/>
      <c r="WF136" s="3124"/>
      <c r="WG136" s="3124"/>
      <c r="WH136" s="3124"/>
      <c r="WI136" s="3124"/>
      <c r="WJ136" s="3124"/>
      <c r="WK136" s="3124"/>
      <c r="WL136" s="3124"/>
      <c r="WM136" s="3124"/>
      <c r="WN136" s="3124"/>
      <c r="WO136" s="3124"/>
      <c r="WP136" s="3124"/>
      <c r="WQ136" s="3124"/>
      <c r="WR136" s="3124"/>
      <c r="WS136" s="3124"/>
      <c r="WT136" s="3124"/>
      <c r="WU136" s="3124"/>
      <c r="WV136" s="3124"/>
      <c r="WW136" s="3124"/>
      <c r="WX136" s="3124"/>
      <c r="WY136" s="3124"/>
      <c r="WZ136" s="3124"/>
      <c r="XA136" s="3124"/>
      <c r="XB136" s="3124"/>
      <c r="XC136" s="3124"/>
      <c r="XD136" s="3124"/>
      <c r="XE136" s="3124"/>
      <c r="XF136" s="3124"/>
      <c r="XG136" s="3124"/>
      <c r="XH136" s="3124"/>
      <c r="XI136" s="3124"/>
      <c r="XJ136" s="3124"/>
      <c r="XK136" s="3124"/>
      <c r="XL136" s="3124"/>
      <c r="XM136" s="3124"/>
      <c r="XN136" s="3124"/>
      <c r="XO136" s="3124"/>
      <c r="XP136" s="3124"/>
      <c r="XQ136" s="3124"/>
      <c r="XR136" s="3124"/>
      <c r="XS136" s="3124"/>
      <c r="XT136" s="3124"/>
      <c r="XU136" s="3124"/>
      <c r="XV136" s="3124"/>
      <c r="XW136" s="3124"/>
      <c r="XX136" s="3124"/>
      <c r="XY136" s="3124"/>
      <c r="XZ136" s="3124"/>
      <c r="YA136" s="3124"/>
      <c r="YB136" s="3124"/>
      <c r="YC136" s="3124"/>
      <c r="YD136" s="3124"/>
      <c r="YE136" s="3124"/>
      <c r="YF136" s="3124"/>
      <c r="YG136" s="3124"/>
      <c r="YH136" s="3124"/>
      <c r="YI136" s="3124"/>
    </row>
    <row r="137" spans="1:659" ht="24.95" customHeight="1" outlineLevel="1">
      <c r="A137" s="4802"/>
      <c r="B137" s="4798"/>
      <c r="C137" s="4800"/>
      <c r="D137" s="4794"/>
      <c r="E137" s="4794"/>
      <c r="F137" s="121" t="s">
        <v>897</v>
      </c>
      <c r="G137" s="121">
        <v>210</v>
      </c>
      <c r="H137" s="81">
        <v>197.13</v>
      </c>
      <c r="I137" s="689"/>
      <c r="J137" s="689"/>
      <c r="K137" s="157"/>
      <c r="L137" s="254"/>
      <c r="M137" s="255"/>
      <c r="N137" s="121" t="s">
        <v>897</v>
      </c>
      <c r="O137" s="276"/>
      <c r="P137" s="257"/>
      <c r="Q137" s="257"/>
      <c r="R137" s="257"/>
      <c r="S137" s="257"/>
      <c r="T137" s="258"/>
      <c r="U137" s="257"/>
      <c r="V137" s="257"/>
      <c r="W137" s="257"/>
      <c r="X137" s="258"/>
      <c r="Y137" s="258"/>
      <c r="Z137" s="257"/>
      <c r="AA137" s="257"/>
      <c r="AB137" s="257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75"/>
      <c r="BA137" s="75"/>
      <c r="BB137" s="75"/>
      <c r="BC137" s="75"/>
      <c r="BD137" s="75"/>
      <c r="BE137" s="75"/>
      <c r="BF137" s="75"/>
      <c r="BG137" s="75"/>
      <c r="BH137" s="75"/>
      <c r="BI137" s="75"/>
      <c r="BJ137" s="75"/>
      <c r="BK137" s="75"/>
      <c r="BL137" s="75"/>
      <c r="BM137" s="75"/>
      <c r="BN137" s="75"/>
      <c r="BO137" s="75"/>
      <c r="BP137" s="75"/>
      <c r="BQ137" s="75"/>
      <c r="BR137" s="75"/>
      <c r="BS137" s="75"/>
      <c r="BT137" s="75"/>
      <c r="BU137" s="75"/>
      <c r="BV137" s="75"/>
      <c r="BW137" s="75"/>
      <c r="BX137" s="75"/>
      <c r="BY137" s="75"/>
      <c r="BZ137" s="75"/>
      <c r="CA137" s="75"/>
      <c r="CB137" s="75"/>
      <c r="CC137" s="75"/>
      <c r="CD137" s="75"/>
      <c r="CE137" s="75"/>
      <c r="CF137" s="75"/>
      <c r="CG137" s="75"/>
      <c r="CH137" s="75"/>
      <c r="CI137" s="75"/>
      <c r="CJ137" s="75"/>
      <c r="CK137" s="75"/>
      <c r="CL137" s="75"/>
      <c r="CM137" s="75"/>
      <c r="CN137" s="75"/>
      <c r="CO137" s="75"/>
      <c r="CP137" s="75"/>
      <c r="CQ137" s="75"/>
      <c r="CR137" s="75"/>
      <c r="CS137" s="75"/>
      <c r="CT137" s="75"/>
      <c r="CU137" s="75"/>
      <c r="CV137" s="75"/>
      <c r="CW137" s="75"/>
      <c r="CX137" s="75"/>
      <c r="CY137" s="75"/>
      <c r="CZ137" s="75"/>
      <c r="DA137" s="75"/>
      <c r="DB137" s="75"/>
      <c r="DC137" s="75"/>
      <c r="DD137" s="75"/>
      <c r="DE137" s="75"/>
      <c r="DF137" s="75"/>
      <c r="DG137" s="75"/>
      <c r="DH137" s="3124"/>
      <c r="DI137" s="3124"/>
      <c r="DJ137" s="3124"/>
      <c r="DK137" s="3124"/>
      <c r="DL137" s="3124"/>
      <c r="DM137" s="3124"/>
      <c r="DN137" s="3124"/>
      <c r="DO137" s="3124"/>
      <c r="DP137" s="3124"/>
      <c r="DQ137" s="3124"/>
      <c r="DR137" s="3124"/>
      <c r="DS137" s="3124"/>
      <c r="DT137" s="3124"/>
      <c r="DU137" s="3124"/>
      <c r="DV137" s="3124"/>
      <c r="DW137" s="3124"/>
      <c r="DX137" s="3124"/>
      <c r="DY137" s="3124"/>
      <c r="DZ137" s="3124"/>
      <c r="EA137" s="3124"/>
      <c r="EB137" s="3124"/>
      <c r="EC137" s="3124"/>
      <c r="ED137" s="3124"/>
      <c r="EE137" s="3124"/>
      <c r="EF137" s="3124"/>
      <c r="EG137" s="3124"/>
      <c r="EH137" s="3124"/>
      <c r="EI137" s="3124"/>
      <c r="EJ137" s="3124"/>
      <c r="EK137" s="3124"/>
      <c r="EL137" s="3124"/>
      <c r="EM137" s="3124"/>
      <c r="EN137" s="3124"/>
      <c r="EO137" s="3124"/>
      <c r="EP137" s="3124"/>
      <c r="EQ137" s="3124"/>
      <c r="ER137" s="3124"/>
      <c r="ES137" s="3124"/>
      <c r="ET137" s="3124"/>
      <c r="EU137" s="3124"/>
      <c r="EV137" s="3124"/>
      <c r="EW137" s="3124"/>
      <c r="EX137" s="3124"/>
      <c r="EY137" s="3124"/>
      <c r="EZ137" s="3124"/>
      <c r="FA137" s="3124"/>
      <c r="FB137" s="3124"/>
      <c r="FC137" s="3124"/>
      <c r="FD137" s="3124"/>
      <c r="FE137" s="3124"/>
      <c r="FF137" s="3124"/>
      <c r="FG137" s="3124"/>
      <c r="FH137" s="3124"/>
      <c r="FI137" s="3124"/>
      <c r="FJ137" s="3124"/>
      <c r="FK137" s="3124"/>
      <c r="FL137" s="3124"/>
      <c r="FM137" s="3124"/>
      <c r="FN137" s="3124"/>
      <c r="FO137" s="3124"/>
      <c r="FP137" s="3124"/>
      <c r="FQ137" s="3124"/>
      <c r="FR137" s="3124"/>
      <c r="FS137" s="3124"/>
      <c r="FT137" s="3124"/>
      <c r="FU137" s="3124"/>
      <c r="FV137" s="3124"/>
      <c r="FW137" s="3124"/>
      <c r="FX137" s="3124"/>
      <c r="FY137" s="3124"/>
      <c r="FZ137" s="3124"/>
      <c r="GA137" s="3124"/>
      <c r="GB137" s="3124"/>
      <c r="GC137" s="3124"/>
      <c r="GD137" s="3124"/>
      <c r="GE137" s="3124"/>
      <c r="GF137" s="3124"/>
      <c r="GG137" s="3124"/>
      <c r="GH137" s="3124"/>
      <c r="GI137" s="3124"/>
      <c r="GJ137" s="3124"/>
      <c r="GK137" s="3124"/>
      <c r="GL137" s="3124"/>
      <c r="GM137" s="3124"/>
      <c r="GN137" s="3124"/>
      <c r="GO137" s="3124"/>
      <c r="GP137" s="3124"/>
      <c r="GQ137" s="3124"/>
      <c r="GR137" s="3124"/>
      <c r="GS137" s="3124"/>
      <c r="GT137" s="3124"/>
      <c r="GU137" s="3124"/>
      <c r="GV137" s="3124"/>
      <c r="GW137" s="3124"/>
      <c r="GX137" s="3124"/>
      <c r="GY137" s="3124"/>
      <c r="GZ137" s="3124"/>
      <c r="HA137" s="3124"/>
      <c r="HB137" s="3124"/>
      <c r="HC137" s="3124"/>
      <c r="HD137" s="3124"/>
      <c r="HE137" s="3124"/>
      <c r="HF137" s="3124"/>
      <c r="HG137" s="3124"/>
      <c r="HH137" s="3124"/>
      <c r="HI137" s="3124"/>
      <c r="HJ137" s="3124"/>
      <c r="HK137" s="3124"/>
      <c r="HL137" s="3124"/>
      <c r="HM137" s="3124"/>
      <c r="HN137" s="3124"/>
      <c r="HO137" s="3124"/>
      <c r="HP137" s="3124"/>
      <c r="HQ137" s="3124"/>
      <c r="HR137" s="3124"/>
      <c r="HS137" s="3124"/>
      <c r="HT137" s="3124"/>
      <c r="HU137" s="3124"/>
      <c r="HV137" s="3124"/>
      <c r="HW137" s="3124"/>
      <c r="HX137" s="3124"/>
      <c r="HY137" s="3124"/>
      <c r="HZ137" s="3124"/>
      <c r="IA137" s="3124"/>
      <c r="IB137" s="3124"/>
      <c r="IC137" s="3124"/>
      <c r="ID137" s="3124"/>
      <c r="IE137" s="3124"/>
      <c r="IF137" s="3124"/>
      <c r="IG137" s="3124"/>
      <c r="IH137" s="3124"/>
      <c r="II137" s="3124"/>
      <c r="IJ137" s="3124"/>
      <c r="IK137" s="3124"/>
      <c r="IL137" s="3124"/>
      <c r="IM137" s="3124"/>
      <c r="IN137" s="3124"/>
      <c r="IO137" s="3124"/>
      <c r="IP137" s="3124"/>
      <c r="IQ137" s="3124"/>
      <c r="IR137" s="3124"/>
      <c r="IS137" s="3124"/>
      <c r="IT137" s="3124"/>
      <c r="IU137" s="3124"/>
      <c r="IV137" s="3124"/>
      <c r="IW137" s="3124"/>
      <c r="IX137" s="3124"/>
      <c r="IY137" s="3124"/>
      <c r="IZ137" s="3124"/>
      <c r="JA137" s="3124"/>
      <c r="JB137" s="3124"/>
      <c r="JC137" s="3124"/>
      <c r="JD137" s="3124"/>
      <c r="JE137" s="3124"/>
      <c r="JF137" s="3124"/>
      <c r="JG137" s="3124"/>
      <c r="JH137" s="3124"/>
      <c r="JI137" s="3124"/>
      <c r="JJ137" s="3124"/>
      <c r="JK137" s="3124"/>
      <c r="JL137" s="3124"/>
      <c r="JM137" s="3124"/>
      <c r="JN137" s="3124"/>
      <c r="JO137" s="3124"/>
      <c r="JP137" s="3124"/>
      <c r="JQ137" s="3124"/>
      <c r="JR137" s="3124"/>
      <c r="JS137" s="3124"/>
      <c r="JT137" s="3124"/>
      <c r="JU137" s="3124"/>
      <c r="JV137" s="3124"/>
      <c r="JW137" s="3124"/>
      <c r="JX137" s="3124"/>
      <c r="JY137" s="3124"/>
      <c r="JZ137" s="3124"/>
      <c r="KA137" s="3124"/>
      <c r="KB137" s="3124"/>
      <c r="KC137" s="3124"/>
      <c r="KD137" s="3124"/>
      <c r="KE137" s="3124"/>
      <c r="KF137" s="3124"/>
      <c r="KG137" s="3124"/>
      <c r="KH137" s="3124"/>
      <c r="KI137" s="3124"/>
      <c r="KJ137" s="3124"/>
      <c r="KK137" s="3124"/>
      <c r="KL137" s="3124"/>
      <c r="KM137" s="3124"/>
      <c r="KN137" s="3124"/>
      <c r="KO137" s="3124"/>
      <c r="KP137" s="3124"/>
      <c r="KQ137" s="3124"/>
      <c r="KR137" s="3124"/>
      <c r="KS137" s="3124"/>
      <c r="KT137" s="3124"/>
      <c r="KU137" s="3124"/>
      <c r="KV137" s="3124"/>
      <c r="KW137" s="3124"/>
      <c r="KX137" s="3124"/>
      <c r="KY137" s="3124"/>
      <c r="KZ137" s="3124"/>
      <c r="LA137" s="3124"/>
      <c r="LB137" s="3124"/>
      <c r="LC137" s="3124"/>
      <c r="LD137" s="3124"/>
      <c r="LE137" s="3124"/>
      <c r="LF137" s="3124"/>
      <c r="LG137" s="3124"/>
      <c r="LH137" s="3124"/>
      <c r="LI137" s="3124"/>
      <c r="LJ137" s="3124"/>
      <c r="LK137" s="3124"/>
      <c r="LL137" s="3124"/>
      <c r="LM137" s="3124"/>
      <c r="LN137" s="3124"/>
      <c r="LO137" s="3124"/>
      <c r="LP137" s="3124"/>
      <c r="LQ137" s="3124"/>
      <c r="LR137" s="3124"/>
      <c r="LS137" s="3124"/>
      <c r="LT137" s="3124"/>
      <c r="LU137" s="3124"/>
      <c r="LV137" s="3124"/>
      <c r="LW137" s="3124"/>
      <c r="LX137" s="3124"/>
      <c r="LY137" s="3124"/>
      <c r="LZ137" s="3124"/>
      <c r="MA137" s="3124"/>
      <c r="MB137" s="3124"/>
      <c r="MC137" s="3124"/>
      <c r="MD137" s="3124"/>
      <c r="ME137" s="3124"/>
      <c r="MF137" s="3124"/>
      <c r="MG137" s="3124"/>
      <c r="MH137" s="3124"/>
      <c r="MI137" s="3124"/>
      <c r="MJ137" s="3124"/>
      <c r="MK137" s="3124"/>
      <c r="ML137" s="3124"/>
      <c r="MM137" s="3124"/>
      <c r="MN137" s="3124"/>
      <c r="MO137" s="3124"/>
      <c r="MP137" s="3124"/>
      <c r="MQ137" s="3124"/>
      <c r="MR137" s="3124"/>
      <c r="MS137" s="3124"/>
      <c r="MT137" s="3124"/>
      <c r="MU137" s="3124"/>
      <c r="MV137" s="3124"/>
      <c r="MW137" s="3124"/>
      <c r="MX137" s="3124"/>
      <c r="MY137" s="3124"/>
      <c r="MZ137" s="3124"/>
      <c r="NA137" s="3124"/>
      <c r="NB137" s="3124"/>
      <c r="NC137" s="3124"/>
      <c r="ND137" s="3124"/>
      <c r="NE137" s="3124"/>
      <c r="NF137" s="3124"/>
      <c r="NG137" s="3124"/>
      <c r="NH137" s="3124"/>
      <c r="NI137" s="3124"/>
      <c r="NJ137" s="3124"/>
      <c r="NK137" s="3124"/>
      <c r="NL137" s="3124"/>
      <c r="NM137" s="3124"/>
      <c r="NN137" s="3124"/>
      <c r="NO137" s="3124"/>
      <c r="NP137" s="3124"/>
      <c r="NQ137" s="3124"/>
      <c r="NR137" s="3124"/>
      <c r="NS137" s="3124"/>
      <c r="NT137" s="3124"/>
      <c r="NU137" s="3124"/>
      <c r="NV137" s="3124"/>
      <c r="NW137" s="3124"/>
      <c r="NX137" s="3124"/>
      <c r="NY137" s="3124"/>
      <c r="NZ137" s="3124"/>
      <c r="OA137" s="3124"/>
      <c r="OB137" s="3124"/>
      <c r="OC137" s="3124"/>
      <c r="OD137" s="3124"/>
      <c r="OE137" s="3124"/>
      <c r="OF137" s="3124"/>
      <c r="OG137" s="3124"/>
      <c r="OH137" s="3124"/>
      <c r="OI137" s="3124"/>
      <c r="OJ137" s="3124"/>
      <c r="OK137" s="3124"/>
      <c r="OL137" s="3124"/>
      <c r="OM137" s="3124"/>
      <c r="ON137" s="3124"/>
      <c r="OO137" s="3124"/>
      <c r="OP137" s="3124"/>
      <c r="OQ137" s="3124"/>
      <c r="OR137" s="3124"/>
      <c r="OS137" s="3124"/>
      <c r="OT137" s="3124"/>
      <c r="OU137" s="3124"/>
      <c r="OV137" s="3124"/>
      <c r="OW137" s="3124"/>
      <c r="OX137" s="3124"/>
      <c r="OY137" s="3124"/>
      <c r="OZ137" s="3124"/>
      <c r="PA137" s="3124"/>
      <c r="PB137" s="3124"/>
      <c r="PC137" s="3124"/>
      <c r="PD137" s="3124"/>
      <c r="PE137" s="3124"/>
      <c r="PF137" s="3124"/>
      <c r="PG137" s="3124"/>
      <c r="PH137" s="3124"/>
      <c r="PI137" s="3124"/>
      <c r="PJ137" s="3124"/>
      <c r="PK137" s="3124"/>
      <c r="PL137" s="3124"/>
      <c r="PM137" s="3124"/>
      <c r="PN137" s="3124"/>
      <c r="PO137" s="3124"/>
      <c r="PP137" s="3124"/>
      <c r="PQ137" s="3124"/>
      <c r="PR137" s="3124"/>
      <c r="PS137" s="3124"/>
      <c r="PT137" s="3124"/>
      <c r="PU137" s="3124"/>
      <c r="PV137" s="3124"/>
      <c r="PW137" s="3124"/>
      <c r="PX137" s="3124"/>
      <c r="PY137" s="3124"/>
      <c r="PZ137" s="3124"/>
      <c r="QA137" s="3124"/>
      <c r="QB137" s="3124"/>
      <c r="QC137" s="3124"/>
      <c r="QD137" s="3124"/>
      <c r="QE137" s="3124"/>
      <c r="QF137" s="3124"/>
      <c r="QG137" s="3124"/>
      <c r="QH137" s="3124"/>
      <c r="QI137" s="3124"/>
      <c r="QJ137" s="3124"/>
      <c r="QK137" s="3124"/>
      <c r="QL137" s="3124"/>
      <c r="QM137" s="3124"/>
      <c r="QN137" s="3124"/>
      <c r="QO137" s="3124"/>
      <c r="QP137" s="3124"/>
      <c r="QQ137" s="3124"/>
      <c r="QR137" s="3124"/>
      <c r="QS137" s="3124"/>
      <c r="QT137" s="3124"/>
      <c r="QU137" s="3124"/>
      <c r="QV137" s="3124"/>
      <c r="QW137" s="3124"/>
      <c r="QX137" s="3124"/>
      <c r="QY137" s="3124"/>
      <c r="QZ137" s="3124"/>
      <c r="RA137" s="3124"/>
      <c r="RB137" s="3124"/>
      <c r="RC137" s="3124"/>
      <c r="RD137" s="3124"/>
      <c r="RE137" s="3124"/>
      <c r="RF137" s="3124"/>
      <c r="RG137" s="3124"/>
      <c r="RH137" s="3124"/>
      <c r="RI137" s="3124"/>
      <c r="RJ137" s="3124"/>
      <c r="RK137" s="3124"/>
      <c r="RL137" s="3124"/>
      <c r="RM137" s="3124"/>
      <c r="RN137" s="3124"/>
      <c r="RO137" s="3124"/>
      <c r="RP137" s="3124"/>
      <c r="RQ137" s="3124"/>
      <c r="RR137" s="3124"/>
      <c r="RS137" s="3124"/>
      <c r="RT137" s="3124"/>
      <c r="RU137" s="3124"/>
      <c r="RV137" s="3124"/>
      <c r="RW137" s="3124"/>
      <c r="RX137" s="3124"/>
      <c r="RY137" s="3124"/>
      <c r="RZ137" s="3124"/>
      <c r="SA137" s="3124"/>
      <c r="SB137" s="3124"/>
      <c r="SC137" s="3124"/>
      <c r="SD137" s="3124"/>
      <c r="SE137" s="3124"/>
      <c r="SF137" s="3124"/>
      <c r="SG137" s="3124"/>
      <c r="SH137" s="3124"/>
      <c r="SI137" s="3124"/>
      <c r="SJ137" s="3124"/>
      <c r="SK137" s="3124"/>
      <c r="SL137" s="3124"/>
      <c r="SM137" s="3124"/>
      <c r="SN137" s="3124"/>
      <c r="SO137" s="3124"/>
      <c r="SP137" s="3124"/>
      <c r="SQ137" s="3124"/>
      <c r="SR137" s="3124"/>
      <c r="SS137" s="3124"/>
      <c r="ST137" s="3124"/>
      <c r="SU137" s="3124"/>
      <c r="SV137" s="3124"/>
      <c r="SW137" s="3124"/>
      <c r="SX137" s="3124"/>
      <c r="SY137" s="3124"/>
      <c r="SZ137" s="3124"/>
      <c r="TA137" s="3124"/>
      <c r="TB137" s="3124"/>
      <c r="TC137" s="3124"/>
      <c r="TD137" s="3124"/>
      <c r="TE137" s="3124"/>
      <c r="TF137" s="3124"/>
      <c r="TG137" s="3124"/>
      <c r="TH137" s="3124"/>
      <c r="TI137" s="3124"/>
      <c r="TJ137" s="3124"/>
      <c r="TK137" s="3124"/>
      <c r="TL137" s="3124"/>
      <c r="TM137" s="3124"/>
      <c r="TN137" s="3124"/>
      <c r="TO137" s="3124"/>
      <c r="TP137" s="3124"/>
      <c r="TQ137" s="3124"/>
      <c r="TR137" s="3124"/>
      <c r="TS137" s="3124"/>
      <c r="TT137" s="3124"/>
      <c r="TU137" s="3124"/>
      <c r="TV137" s="3124"/>
      <c r="TW137" s="3124"/>
      <c r="TX137" s="3124"/>
      <c r="TY137" s="3124"/>
      <c r="TZ137" s="3124"/>
      <c r="UA137" s="3124"/>
      <c r="UB137" s="3124"/>
      <c r="UC137" s="3124"/>
      <c r="UD137" s="3124"/>
      <c r="UE137" s="3124"/>
      <c r="UF137" s="3124"/>
      <c r="UG137" s="3124"/>
      <c r="UH137" s="3124"/>
      <c r="UI137" s="3124"/>
      <c r="UJ137" s="3124"/>
      <c r="UK137" s="3124"/>
      <c r="UL137" s="3124"/>
      <c r="UM137" s="3124"/>
      <c r="UN137" s="3124"/>
      <c r="UO137" s="3124"/>
      <c r="UP137" s="3124"/>
      <c r="UQ137" s="3124"/>
      <c r="UR137" s="3124"/>
      <c r="US137" s="3124"/>
      <c r="UT137" s="3124"/>
      <c r="UU137" s="3124"/>
      <c r="UV137" s="3124"/>
      <c r="UW137" s="3124"/>
      <c r="UX137" s="3124"/>
      <c r="UY137" s="3124"/>
      <c r="UZ137" s="3124"/>
      <c r="VA137" s="3124"/>
      <c r="VB137" s="3124"/>
      <c r="VC137" s="3124"/>
      <c r="VD137" s="3124"/>
      <c r="VE137" s="3124"/>
      <c r="VF137" s="3124"/>
      <c r="VG137" s="3124"/>
      <c r="VH137" s="3124"/>
      <c r="VI137" s="3124"/>
      <c r="VJ137" s="3124"/>
      <c r="VK137" s="3124"/>
      <c r="VL137" s="3124"/>
      <c r="VM137" s="3124"/>
      <c r="VN137" s="3124"/>
      <c r="VO137" s="3124"/>
      <c r="VP137" s="3124"/>
      <c r="VQ137" s="3124"/>
      <c r="VR137" s="3124"/>
      <c r="VS137" s="3124"/>
      <c r="VT137" s="3124"/>
      <c r="VU137" s="3124"/>
      <c r="VV137" s="3124"/>
      <c r="VW137" s="3124"/>
      <c r="VX137" s="3124"/>
      <c r="VY137" s="3124"/>
      <c r="VZ137" s="3124"/>
      <c r="WA137" s="3124"/>
      <c r="WB137" s="3124"/>
      <c r="WC137" s="3124"/>
      <c r="WD137" s="3124"/>
      <c r="WE137" s="3124"/>
      <c r="WF137" s="3124"/>
      <c r="WG137" s="3124"/>
      <c r="WH137" s="3124"/>
      <c r="WI137" s="3124"/>
      <c r="WJ137" s="3124"/>
      <c r="WK137" s="3124"/>
      <c r="WL137" s="3124"/>
      <c r="WM137" s="3124"/>
      <c r="WN137" s="3124"/>
      <c r="WO137" s="3124"/>
      <c r="WP137" s="3124"/>
      <c r="WQ137" s="3124"/>
      <c r="WR137" s="3124"/>
      <c r="WS137" s="3124"/>
      <c r="WT137" s="3124"/>
      <c r="WU137" s="3124"/>
      <c r="WV137" s="3124"/>
      <c r="WW137" s="3124"/>
      <c r="WX137" s="3124"/>
      <c r="WY137" s="3124"/>
      <c r="WZ137" s="3124"/>
      <c r="XA137" s="3124"/>
      <c r="XB137" s="3124"/>
      <c r="XC137" s="3124"/>
      <c r="XD137" s="3124"/>
      <c r="XE137" s="3124"/>
      <c r="XF137" s="3124"/>
      <c r="XG137" s="3124"/>
      <c r="XH137" s="3124"/>
      <c r="XI137" s="3124"/>
      <c r="XJ137" s="3124"/>
      <c r="XK137" s="3124"/>
      <c r="XL137" s="3124"/>
      <c r="XM137" s="3124"/>
      <c r="XN137" s="3124"/>
      <c r="XO137" s="3124"/>
      <c r="XP137" s="3124"/>
      <c r="XQ137" s="3124"/>
      <c r="XR137" s="3124"/>
      <c r="XS137" s="3124"/>
      <c r="XT137" s="3124"/>
      <c r="XU137" s="3124"/>
      <c r="XV137" s="3124"/>
      <c r="XW137" s="3124"/>
      <c r="XX137" s="3124"/>
      <c r="XY137" s="3124"/>
      <c r="XZ137" s="3124"/>
      <c r="YA137" s="3124"/>
      <c r="YB137" s="3124"/>
      <c r="YC137" s="3124"/>
      <c r="YD137" s="3124"/>
      <c r="YE137" s="3124"/>
      <c r="YF137" s="3124"/>
      <c r="YG137" s="3124"/>
      <c r="YH137" s="3124"/>
      <c r="YI137" s="3124"/>
    </row>
    <row r="138" spans="1:659" ht="24.95" customHeight="1" outlineLevel="1">
      <c r="A138" s="4802"/>
      <c r="B138" s="4798" t="s">
        <v>722</v>
      </c>
      <c r="C138" s="4800" t="s">
        <v>1125</v>
      </c>
      <c r="D138" s="4794" t="s">
        <v>979</v>
      </c>
      <c r="E138" s="4794"/>
      <c r="F138" s="121" t="s">
        <v>2516</v>
      </c>
      <c r="G138" s="177">
        <v>208209</v>
      </c>
      <c r="H138" s="81">
        <v>398</v>
      </c>
      <c r="I138" s="689"/>
      <c r="J138" s="689"/>
      <c r="K138" s="157"/>
      <c r="L138" s="254"/>
      <c r="M138" s="255"/>
      <c r="N138" s="121" t="s">
        <v>2516</v>
      </c>
      <c r="O138" s="276"/>
      <c r="P138" s="257"/>
      <c r="Q138" s="257"/>
      <c r="R138" s="257"/>
      <c r="S138" s="257"/>
      <c r="T138" s="258"/>
      <c r="U138" s="257"/>
      <c r="V138" s="257"/>
      <c r="W138" s="257"/>
      <c r="X138" s="258"/>
      <c r="Y138" s="258"/>
      <c r="Z138" s="257"/>
      <c r="AA138" s="257"/>
      <c r="AB138" s="257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75"/>
      <c r="BA138" s="75"/>
      <c r="BB138" s="75"/>
      <c r="BC138" s="75"/>
      <c r="BD138" s="75"/>
      <c r="BE138" s="75"/>
      <c r="BF138" s="75"/>
      <c r="BG138" s="75"/>
      <c r="BH138" s="75"/>
      <c r="BI138" s="75"/>
      <c r="BJ138" s="75"/>
      <c r="BK138" s="75"/>
      <c r="BL138" s="75"/>
      <c r="BM138" s="75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5"/>
      <c r="BZ138" s="75"/>
      <c r="CA138" s="75"/>
      <c r="CB138" s="75"/>
      <c r="CC138" s="75"/>
      <c r="CD138" s="75"/>
      <c r="CE138" s="75"/>
      <c r="CF138" s="75"/>
      <c r="CG138" s="75"/>
      <c r="CH138" s="75"/>
      <c r="CI138" s="75"/>
      <c r="CJ138" s="75"/>
      <c r="CK138" s="75"/>
      <c r="CL138" s="75"/>
      <c r="CM138" s="75"/>
      <c r="CN138" s="75"/>
      <c r="CO138" s="75"/>
      <c r="CP138" s="75"/>
      <c r="CQ138" s="75"/>
      <c r="CR138" s="75"/>
      <c r="CS138" s="75"/>
      <c r="CT138" s="75"/>
      <c r="CU138" s="75"/>
      <c r="CV138" s="75"/>
      <c r="CW138" s="75"/>
      <c r="CX138" s="75"/>
      <c r="CY138" s="75"/>
      <c r="CZ138" s="75"/>
      <c r="DA138" s="75"/>
      <c r="DB138" s="75"/>
      <c r="DC138" s="75"/>
      <c r="DD138" s="75"/>
      <c r="DE138" s="75"/>
      <c r="DF138" s="75"/>
      <c r="DG138" s="75"/>
      <c r="DH138" s="3124"/>
      <c r="DI138" s="3124"/>
      <c r="DJ138" s="3124"/>
      <c r="DK138" s="3124"/>
      <c r="DL138" s="3124"/>
      <c r="DM138" s="3124"/>
      <c r="DN138" s="3124"/>
      <c r="DO138" s="3124"/>
      <c r="DP138" s="3124"/>
      <c r="DQ138" s="3124"/>
      <c r="DR138" s="3124"/>
      <c r="DS138" s="3124"/>
      <c r="DT138" s="3124"/>
      <c r="DU138" s="3124"/>
      <c r="DV138" s="3124"/>
      <c r="DW138" s="3124"/>
      <c r="DX138" s="3124"/>
      <c r="DY138" s="3124"/>
      <c r="DZ138" s="3124"/>
      <c r="EA138" s="3124"/>
      <c r="EB138" s="3124"/>
      <c r="EC138" s="3124"/>
      <c r="ED138" s="3124"/>
      <c r="EE138" s="3124"/>
      <c r="EF138" s="3124"/>
      <c r="EG138" s="3124"/>
      <c r="EH138" s="3124"/>
      <c r="EI138" s="3124"/>
      <c r="EJ138" s="3124"/>
      <c r="EK138" s="3124"/>
      <c r="EL138" s="3124"/>
      <c r="EM138" s="3124"/>
      <c r="EN138" s="3124"/>
      <c r="EO138" s="3124"/>
      <c r="EP138" s="3124"/>
      <c r="EQ138" s="3124"/>
      <c r="ER138" s="3124"/>
      <c r="ES138" s="3124"/>
      <c r="ET138" s="3124"/>
      <c r="EU138" s="3124"/>
      <c r="EV138" s="3124"/>
      <c r="EW138" s="3124"/>
      <c r="EX138" s="3124"/>
      <c r="EY138" s="3124"/>
      <c r="EZ138" s="3124"/>
      <c r="FA138" s="3124"/>
      <c r="FB138" s="3124"/>
      <c r="FC138" s="3124"/>
      <c r="FD138" s="3124"/>
      <c r="FE138" s="3124"/>
      <c r="FF138" s="3124"/>
      <c r="FG138" s="3124"/>
      <c r="FH138" s="3124"/>
      <c r="FI138" s="3124"/>
      <c r="FJ138" s="3124"/>
      <c r="FK138" s="3124"/>
      <c r="FL138" s="3124"/>
      <c r="FM138" s="3124"/>
      <c r="FN138" s="3124"/>
      <c r="FO138" s="3124"/>
      <c r="FP138" s="3124"/>
      <c r="FQ138" s="3124"/>
      <c r="FR138" s="3124"/>
      <c r="FS138" s="3124"/>
      <c r="FT138" s="3124"/>
      <c r="FU138" s="3124"/>
      <c r="FV138" s="3124"/>
      <c r="FW138" s="3124"/>
      <c r="FX138" s="3124"/>
      <c r="FY138" s="3124"/>
      <c r="FZ138" s="3124"/>
      <c r="GA138" s="3124"/>
      <c r="GB138" s="3124"/>
      <c r="GC138" s="3124"/>
      <c r="GD138" s="3124"/>
      <c r="GE138" s="3124"/>
      <c r="GF138" s="3124"/>
      <c r="GG138" s="3124"/>
      <c r="GH138" s="3124"/>
      <c r="GI138" s="3124"/>
      <c r="GJ138" s="3124"/>
      <c r="GK138" s="3124"/>
      <c r="GL138" s="3124"/>
      <c r="GM138" s="3124"/>
      <c r="GN138" s="3124"/>
      <c r="GO138" s="3124"/>
      <c r="GP138" s="3124"/>
      <c r="GQ138" s="3124"/>
      <c r="GR138" s="3124"/>
      <c r="GS138" s="3124"/>
      <c r="GT138" s="3124"/>
      <c r="GU138" s="3124"/>
      <c r="GV138" s="3124"/>
      <c r="GW138" s="3124"/>
      <c r="GX138" s="3124"/>
      <c r="GY138" s="3124"/>
      <c r="GZ138" s="3124"/>
      <c r="HA138" s="3124"/>
      <c r="HB138" s="3124"/>
      <c r="HC138" s="3124"/>
      <c r="HD138" s="3124"/>
      <c r="HE138" s="3124"/>
      <c r="HF138" s="3124"/>
      <c r="HG138" s="3124"/>
      <c r="HH138" s="3124"/>
      <c r="HI138" s="3124"/>
      <c r="HJ138" s="3124"/>
      <c r="HK138" s="3124"/>
      <c r="HL138" s="3124"/>
      <c r="HM138" s="3124"/>
      <c r="HN138" s="3124"/>
      <c r="HO138" s="3124"/>
      <c r="HP138" s="3124"/>
      <c r="HQ138" s="3124"/>
      <c r="HR138" s="3124"/>
      <c r="HS138" s="3124"/>
      <c r="HT138" s="3124"/>
      <c r="HU138" s="3124"/>
      <c r="HV138" s="3124"/>
      <c r="HW138" s="3124"/>
      <c r="HX138" s="3124"/>
      <c r="HY138" s="3124"/>
      <c r="HZ138" s="3124"/>
      <c r="IA138" s="3124"/>
      <c r="IB138" s="3124"/>
      <c r="IC138" s="3124"/>
      <c r="ID138" s="3124"/>
      <c r="IE138" s="3124"/>
      <c r="IF138" s="3124"/>
      <c r="IG138" s="3124"/>
      <c r="IH138" s="3124"/>
      <c r="II138" s="3124"/>
      <c r="IJ138" s="3124"/>
      <c r="IK138" s="3124"/>
      <c r="IL138" s="3124"/>
      <c r="IM138" s="3124"/>
      <c r="IN138" s="3124"/>
      <c r="IO138" s="3124"/>
      <c r="IP138" s="3124"/>
      <c r="IQ138" s="3124"/>
      <c r="IR138" s="3124"/>
      <c r="IS138" s="3124"/>
      <c r="IT138" s="3124"/>
      <c r="IU138" s="3124"/>
      <c r="IV138" s="3124"/>
      <c r="IW138" s="3124"/>
      <c r="IX138" s="3124"/>
      <c r="IY138" s="3124"/>
      <c r="IZ138" s="3124"/>
      <c r="JA138" s="3124"/>
      <c r="JB138" s="3124"/>
      <c r="JC138" s="3124"/>
      <c r="JD138" s="3124"/>
      <c r="JE138" s="3124"/>
      <c r="JF138" s="3124"/>
      <c r="JG138" s="3124"/>
      <c r="JH138" s="3124"/>
      <c r="JI138" s="3124"/>
      <c r="JJ138" s="3124"/>
      <c r="JK138" s="3124"/>
      <c r="JL138" s="3124"/>
      <c r="JM138" s="3124"/>
      <c r="JN138" s="3124"/>
      <c r="JO138" s="3124"/>
      <c r="JP138" s="3124"/>
      <c r="JQ138" s="3124"/>
      <c r="JR138" s="3124"/>
      <c r="JS138" s="3124"/>
      <c r="JT138" s="3124"/>
      <c r="JU138" s="3124"/>
      <c r="JV138" s="3124"/>
      <c r="JW138" s="3124"/>
      <c r="JX138" s="3124"/>
      <c r="JY138" s="3124"/>
      <c r="JZ138" s="3124"/>
      <c r="KA138" s="3124"/>
      <c r="KB138" s="3124"/>
      <c r="KC138" s="3124"/>
      <c r="KD138" s="3124"/>
      <c r="KE138" s="3124"/>
      <c r="KF138" s="3124"/>
      <c r="KG138" s="3124"/>
      <c r="KH138" s="3124"/>
      <c r="KI138" s="3124"/>
      <c r="KJ138" s="3124"/>
      <c r="KK138" s="3124"/>
      <c r="KL138" s="3124"/>
      <c r="KM138" s="3124"/>
      <c r="KN138" s="3124"/>
      <c r="KO138" s="3124"/>
      <c r="KP138" s="3124"/>
      <c r="KQ138" s="3124"/>
      <c r="KR138" s="3124"/>
      <c r="KS138" s="3124"/>
      <c r="KT138" s="3124"/>
      <c r="KU138" s="3124"/>
      <c r="KV138" s="3124"/>
      <c r="KW138" s="3124"/>
      <c r="KX138" s="3124"/>
      <c r="KY138" s="3124"/>
      <c r="KZ138" s="3124"/>
      <c r="LA138" s="3124"/>
      <c r="LB138" s="3124"/>
      <c r="LC138" s="3124"/>
      <c r="LD138" s="3124"/>
      <c r="LE138" s="3124"/>
      <c r="LF138" s="3124"/>
      <c r="LG138" s="3124"/>
      <c r="LH138" s="3124"/>
      <c r="LI138" s="3124"/>
      <c r="LJ138" s="3124"/>
      <c r="LK138" s="3124"/>
      <c r="LL138" s="3124"/>
      <c r="LM138" s="3124"/>
      <c r="LN138" s="3124"/>
      <c r="LO138" s="3124"/>
      <c r="LP138" s="3124"/>
      <c r="LQ138" s="3124"/>
      <c r="LR138" s="3124"/>
      <c r="LS138" s="3124"/>
      <c r="LT138" s="3124"/>
      <c r="LU138" s="3124"/>
      <c r="LV138" s="3124"/>
      <c r="LW138" s="3124"/>
      <c r="LX138" s="3124"/>
      <c r="LY138" s="3124"/>
      <c r="LZ138" s="3124"/>
      <c r="MA138" s="3124"/>
      <c r="MB138" s="3124"/>
      <c r="MC138" s="3124"/>
      <c r="MD138" s="3124"/>
      <c r="ME138" s="3124"/>
      <c r="MF138" s="3124"/>
      <c r="MG138" s="3124"/>
      <c r="MH138" s="3124"/>
      <c r="MI138" s="3124"/>
      <c r="MJ138" s="3124"/>
      <c r="MK138" s="3124"/>
      <c r="ML138" s="3124"/>
      <c r="MM138" s="3124"/>
      <c r="MN138" s="3124"/>
      <c r="MO138" s="3124"/>
      <c r="MP138" s="3124"/>
      <c r="MQ138" s="3124"/>
      <c r="MR138" s="3124"/>
      <c r="MS138" s="3124"/>
      <c r="MT138" s="3124"/>
      <c r="MU138" s="3124"/>
      <c r="MV138" s="3124"/>
      <c r="MW138" s="3124"/>
      <c r="MX138" s="3124"/>
      <c r="MY138" s="3124"/>
      <c r="MZ138" s="3124"/>
      <c r="NA138" s="3124"/>
      <c r="NB138" s="3124"/>
      <c r="NC138" s="3124"/>
      <c r="ND138" s="3124"/>
      <c r="NE138" s="3124"/>
      <c r="NF138" s="3124"/>
      <c r="NG138" s="3124"/>
      <c r="NH138" s="3124"/>
      <c r="NI138" s="3124"/>
      <c r="NJ138" s="3124"/>
      <c r="NK138" s="3124"/>
      <c r="NL138" s="3124"/>
      <c r="NM138" s="3124"/>
      <c r="NN138" s="3124"/>
      <c r="NO138" s="3124"/>
      <c r="NP138" s="3124"/>
      <c r="NQ138" s="3124"/>
      <c r="NR138" s="3124"/>
      <c r="NS138" s="3124"/>
      <c r="NT138" s="3124"/>
      <c r="NU138" s="3124"/>
      <c r="NV138" s="3124"/>
      <c r="NW138" s="3124"/>
      <c r="NX138" s="3124"/>
      <c r="NY138" s="3124"/>
      <c r="NZ138" s="3124"/>
      <c r="OA138" s="3124"/>
      <c r="OB138" s="3124"/>
      <c r="OC138" s="3124"/>
      <c r="OD138" s="3124"/>
      <c r="OE138" s="3124"/>
      <c r="OF138" s="3124"/>
      <c r="OG138" s="3124"/>
      <c r="OH138" s="3124"/>
      <c r="OI138" s="3124"/>
      <c r="OJ138" s="3124"/>
      <c r="OK138" s="3124"/>
      <c r="OL138" s="3124"/>
      <c r="OM138" s="3124"/>
      <c r="ON138" s="3124"/>
      <c r="OO138" s="3124"/>
      <c r="OP138" s="3124"/>
      <c r="OQ138" s="3124"/>
      <c r="OR138" s="3124"/>
      <c r="OS138" s="3124"/>
      <c r="OT138" s="3124"/>
      <c r="OU138" s="3124"/>
      <c r="OV138" s="3124"/>
      <c r="OW138" s="3124"/>
      <c r="OX138" s="3124"/>
      <c r="OY138" s="3124"/>
      <c r="OZ138" s="3124"/>
      <c r="PA138" s="3124"/>
      <c r="PB138" s="3124"/>
      <c r="PC138" s="3124"/>
      <c r="PD138" s="3124"/>
      <c r="PE138" s="3124"/>
      <c r="PF138" s="3124"/>
      <c r="PG138" s="3124"/>
      <c r="PH138" s="3124"/>
      <c r="PI138" s="3124"/>
      <c r="PJ138" s="3124"/>
      <c r="PK138" s="3124"/>
      <c r="PL138" s="3124"/>
      <c r="PM138" s="3124"/>
      <c r="PN138" s="3124"/>
      <c r="PO138" s="3124"/>
      <c r="PP138" s="3124"/>
      <c r="PQ138" s="3124"/>
      <c r="PR138" s="3124"/>
      <c r="PS138" s="3124"/>
      <c r="PT138" s="3124"/>
      <c r="PU138" s="3124"/>
      <c r="PV138" s="3124"/>
      <c r="PW138" s="3124"/>
      <c r="PX138" s="3124"/>
      <c r="PY138" s="3124"/>
      <c r="PZ138" s="3124"/>
      <c r="QA138" s="3124"/>
      <c r="QB138" s="3124"/>
      <c r="QC138" s="3124"/>
      <c r="QD138" s="3124"/>
      <c r="QE138" s="3124"/>
      <c r="QF138" s="3124"/>
      <c r="QG138" s="3124"/>
      <c r="QH138" s="3124"/>
      <c r="QI138" s="3124"/>
      <c r="QJ138" s="3124"/>
      <c r="QK138" s="3124"/>
      <c r="QL138" s="3124"/>
      <c r="QM138" s="3124"/>
      <c r="QN138" s="3124"/>
      <c r="QO138" s="3124"/>
      <c r="QP138" s="3124"/>
      <c r="QQ138" s="3124"/>
      <c r="QR138" s="3124"/>
      <c r="QS138" s="3124"/>
      <c r="QT138" s="3124"/>
      <c r="QU138" s="3124"/>
      <c r="QV138" s="3124"/>
      <c r="QW138" s="3124"/>
      <c r="QX138" s="3124"/>
      <c r="QY138" s="3124"/>
      <c r="QZ138" s="3124"/>
      <c r="RA138" s="3124"/>
      <c r="RB138" s="3124"/>
      <c r="RC138" s="3124"/>
      <c r="RD138" s="3124"/>
      <c r="RE138" s="3124"/>
      <c r="RF138" s="3124"/>
      <c r="RG138" s="3124"/>
      <c r="RH138" s="3124"/>
      <c r="RI138" s="3124"/>
      <c r="RJ138" s="3124"/>
      <c r="RK138" s="3124"/>
      <c r="RL138" s="3124"/>
      <c r="RM138" s="3124"/>
      <c r="RN138" s="3124"/>
      <c r="RO138" s="3124"/>
      <c r="RP138" s="3124"/>
      <c r="RQ138" s="3124"/>
      <c r="RR138" s="3124"/>
      <c r="RS138" s="3124"/>
      <c r="RT138" s="3124"/>
      <c r="RU138" s="3124"/>
      <c r="RV138" s="3124"/>
      <c r="RW138" s="3124"/>
      <c r="RX138" s="3124"/>
      <c r="RY138" s="3124"/>
      <c r="RZ138" s="3124"/>
      <c r="SA138" s="3124"/>
      <c r="SB138" s="3124"/>
      <c r="SC138" s="3124"/>
      <c r="SD138" s="3124"/>
      <c r="SE138" s="3124"/>
      <c r="SF138" s="3124"/>
      <c r="SG138" s="3124"/>
      <c r="SH138" s="3124"/>
      <c r="SI138" s="3124"/>
      <c r="SJ138" s="3124"/>
      <c r="SK138" s="3124"/>
      <c r="SL138" s="3124"/>
      <c r="SM138" s="3124"/>
      <c r="SN138" s="3124"/>
      <c r="SO138" s="3124"/>
      <c r="SP138" s="3124"/>
      <c r="SQ138" s="3124"/>
      <c r="SR138" s="3124"/>
      <c r="SS138" s="3124"/>
      <c r="ST138" s="3124"/>
      <c r="SU138" s="3124"/>
      <c r="SV138" s="3124"/>
      <c r="SW138" s="3124"/>
      <c r="SX138" s="3124"/>
      <c r="SY138" s="3124"/>
      <c r="SZ138" s="3124"/>
      <c r="TA138" s="3124"/>
      <c r="TB138" s="3124"/>
      <c r="TC138" s="3124"/>
      <c r="TD138" s="3124"/>
      <c r="TE138" s="3124"/>
      <c r="TF138" s="3124"/>
      <c r="TG138" s="3124"/>
      <c r="TH138" s="3124"/>
      <c r="TI138" s="3124"/>
      <c r="TJ138" s="3124"/>
      <c r="TK138" s="3124"/>
      <c r="TL138" s="3124"/>
      <c r="TM138" s="3124"/>
      <c r="TN138" s="3124"/>
      <c r="TO138" s="3124"/>
      <c r="TP138" s="3124"/>
      <c r="TQ138" s="3124"/>
      <c r="TR138" s="3124"/>
      <c r="TS138" s="3124"/>
      <c r="TT138" s="3124"/>
      <c r="TU138" s="3124"/>
      <c r="TV138" s="3124"/>
      <c r="TW138" s="3124"/>
      <c r="TX138" s="3124"/>
      <c r="TY138" s="3124"/>
      <c r="TZ138" s="3124"/>
      <c r="UA138" s="3124"/>
      <c r="UB138" s="3124"/>
      <c r="UC138" s="3124"/>
      <c r="UD138" s="3124"/>
      <c r="UE138" s="3124"/>
      <c r="UF138" s="3124"/>
      <c r="UG138" s="3124"/>
      <c r="UH138" s="3124"/>
      <c r="UI138" s="3124"/>
      <c r="UJ138" s="3124"/>
      <c r="UK138" s="3124"/>
      <c r="UL138" s="3124"/>
      <c r="UM138" s="3124"/>
      <c r="UN138" s="3124"/>
      <c r="UO138" s="3124"/>
      <c r="UP138" s="3124"/>
      <c r="UQ138" s="3124"/>
      <c r="UR138" s="3124"/>
      <c r="US138" s="3124"/>
      <c r="UT138" s="3124"/>
      <c r="UU138" s="3124"/>
      <c r="UV138" s="3124"/>
      <c r="UW138" s="3124"/>
      <c r="UX138" s="3124"/>
      <c r="UY138" s="3124"/>
      <c r="UZ138" s="3124"/>
      <c r="VA138" s="3124"/>
      <c r="VB138" s="3124"/>
      <c r="VC138" s="3124"/>
      <c r="VD138" s="3124"/>
      <c r="VE138" s="3124"/>
      <c r="VF138" s="3124"/>
      <c r="VG138" s="3124"/>
      <c r="VH138" s="3124"/>
      <c r="VI138" s="3124"/>
      <c r="VJ138" s="3124"/>
      <c r="VK138" s="3124"/>
      <c r="VL138" s="3124"/>
      <c r="VM138" s="3124"/>
      <c r="VN138" s="3124"/>
      <c r="VO138" s="3124"/>
      <c r="VP138" s="3124"/>
      <c r="VQ138" s="3124"/>
      <c r="VR138" s="3124"/>
      <c r="VS138" s="3124"/>
      <c r="VT138" s="3124"/>
      <c r="VU138" s="3124"/>
      <c r="VV138" s="3124"/>
      <c r="VW138" s="3124"/>
      <c r="VX138" s="3124"/>
      <c r="VY138" s="3124"/>
      <c r="VZ138" s="3124"/>
      <c r="WA138" s="3124"/>
      <c r="WB138" s="3124"/>
      <c r="WC138" s="3124"/>
      <c r="WD138" s="3124"/>
      <c r="WE138" s="3124"/>
      <c r="WF138" s="3124"/>
      <c r="WG138" s="3124"/>
      <c r="WH138" s="3124"/>
      <c r="WI138" s="3124"/>
      <c r="WJ138" s="3124"/>
      <c r="WK138" s="3124"/>
      <c r="WL138" s="3124"/>
      <c r="WM138" s="3124"/>
      <c r="WN138" s="3124"/>
      <c r="WO138" s="3124"/>
      <c r="WP138" s="3124"/>
      <c r="WQ138" s="3124"/>
      <c r="WR138" s="3124"/>
      <c r="WS138" s="3124"/>
      <c r="WT138" s="3124"/>
      <c r="WU138" s="3124"/>
      <c r="WV138" s="3124"/>
      <c r="WW138" s="3124"/>
      <c r="WX138" s="3124"/>
      <c r="WY138" s="3124"/>
      <c r="WZ138" s="3124"/>
      <c r="XA138" s="3124"/>
      <c r="XB138" s="3124"/>
      <c r="XC138" s="3124"/>
      <c r="XD138" s="3124"/>
      <c r="XE138" s="3124"/>
      <c r="XF138" s="3124"/>
      <c r="XG138" s="3124"/>
      <c r="XH138" s="3124"/>
      <c r="XI138" s="3124"/>
      <c r="XJ138" s="3124"/>
      <c r="XK138" s="3124"/>
      <c r="XL138" s="3124"/>
      <c r="XM138" s="3124"/>
      <c r="XN138" s="3124"/>
      <c r="XO138" s="3124"/>
      <c r="XP138" s="3124"/>
      <c r="XQ138" s="3124"/>
      <c r="XR138" s="3124"/>
      <c r="XS138" s="3124"/>
      <c r="XT138" s="3124"/>
      <c r="XU138" s="3124"/>
      <c r="XV138" s="3124"/>
      <c r="XW138" s="3124"/>
      <c r="XX138" s="3124"/>
      <c r="XY138" s="3124"/>
      <c r="XZ138" s="3124"/>
      <c r="YA138" s="3124"/>
      <c r="YB138" s="3124"/>
      <c r="YC138" s="3124"/>
      <c r="YD138" s="3124"/>
      <c r="YE138" s="3124"/>
      <c r="YF138" s="3124"/>
      <c r="YG138" s="3124"/>
      <c r="YH138" s="3124"/>
      <c r="YI138" s="3124"/>
    </row>
    <row r="139" spans="1:659" ht="24.95" customHeight="1" outlineLevel="1">
      <c r="A139" s="4802"/>
      <c r="B139" s="4798"/>
      <c r="C139" s="4794"/>
      <c r="D139" s="4794"/>
      <c r="E139" s="4794"/>
      <c r="F139" s="121" t="s">
        <v>897</v>
      </c>
      <c r="G139" s="121">
        <v>210</v>
      </c>
      <c r="H139" s="81">
        <v>197.13</v>
      </c>
      <c r="I139" s="689"/>
      <c r="J139" s="689"/>
      <c r="K139" s="157"/>
      <c r="L139" s="254"/>
      <c r="M139" s="255"/>
      <c r="N139" s="121" t="s">
        <v>897</v>
      </c>
      <c r="O139" s="276"/>
      <c r="P139" s="257"/>
      <c r="Q139" s="257"/>
      <c r="R139" s="257"/>
      <c r="S139" s="257"/>
      <c r="T139" s="258"/>
      <c r="U139" s="257"/>
      <c r="V139" s="257"/>
      <c r="W139" s="257"/>
      <c r="X139" s="258"/>
      <c r="Y139" s="258"/>
      <c r="Z139" s="257"/>
      <c r="AA139" s="257"/>
      <c r="AB139" s="257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75"/>
      <c r="BA139" s="75"/>
      <c r="BB139" s="75"/>
      <c r="BC139" s="75"/>
      <c r="BD139" s="75"/>
      <c r="BE139" s="75"/>
      <c r="BF139" s="75"/>
      <c r="BG139" s="75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75"/>
      <c r="BT139" s="75"/>
      <c r="BU139" s="75"/>
      <c r="BV139" s="75"/>
      <c r="BW139" s="75"/>
      <c r="BX139" s="75"/>
      <c r="BY139" s="75"/>
      <c r="BZ139" s="75"/>
      <c r="CA139" s="75"/>
      <c r="CB139" s="75"/>
      <c r="CC139" s="75"/>
      <c r="CD139" s="75"/>
      <c r="CE139" s="75"/>
      <c r="CF139" s="75"/>
      <c r="CG139" s="75"/>
      <c r="CH139" s="75"/>
      <c r="CI139" s="75"/>
      <c r="CJ139" s="75"/>
      <c r="CK139" s="75"/>
      <c r="CL139" s="75"/>
      <c r="CM139" s="75"/>
      <c r="CN139" s="75"/>
      <c r="CO139" s="75"/>
      <c r="CP139" s="75"/>
      <c r="CQ139" s="75"/>
      <c r="CR139" s="75"/>
      <c r="CS139" s="75"/>
      <c r="CT139" s="75"/>
      <c r="CU139" s="75"/>
      <c r="CV139" s="75"/>
      <c r="CW139" s="75"/>
      <c r="CX139" s="75"/>
      <c r="CY139" s="75"/>
      <c r="CZ139" s="75"/>
      <c r="DA139" s="75"/>
      <c r="DB139" s="75"/>
      <c r="DC139" s="75"/>
      <c r="DD139" s="75"/>
      <c r="DE139" s="75"/>
      <c r="DF139" s="75"/>
      <c r="DG139" s="75"/>
      <c r="DH139" s="3124"/>
      <c r="DI139" s="3124"/>
      <c r="DJ139" s="3124"/>
      <c r="DK139" s="3124"/>
      <c r="DL139" s="3124"/>
      <c r="DM139" s="3124"/>
      <c r="DN139" s="3124"/>
      <c r="DO139" s="3124"/>
      <c r="DP139" s="3124"/>
      <c r="DQ139" s="3124"/>
      <c r="DR139" s="3124"/>
      <c r="DS139" s="3124"/>
      <c r="DT139" s="3124"/>
      <c r="DU139" s="3124"/>
      <c r="DV139" s="3124"/>
      <c r="DW139" s="3124"/>
      <c r="DX139" s="3124"/>
      <c r="DY139" s="3124"/>
      <c r="DZ139" s="3124"/>
      <c r="EA139" s="3124"/>
      <c r="EB139" s="3124"/>
      <c r="EC139" s="3124"/>
      <c r="ED139" s="3124"/>
      <c r="EE139" s="3124"/>
      <c r="EF139" s="3124"/>
      <c r="EG139" s="3124"/>
      <c r="EH139" s="3124"/>
      <c r="EI139" s="3124"/>
      <c r="EJ139" s="3124"/>
      <c r="EK139" s="3124"/>
      <c r="EL139" s="3124"/>
      <c r="EM139" s="3124"/>
      <c r="EN139" s="3124"/>
      <c r="EO139" s="3124"/>
      <c r="EP139" s="3124"/>
      <c r="EQ139" s="3124"/>
      <c r="ER139" s="3124"/>
      <c r="ES139" s="3124"/>
      <c r="ET139" s="3124"/>
      <c r="EU139" s="3124"/>
      <c r="EV139" s="3124"/>
      <c r="EW139" s="3124"/>
      <c r="EX139" s="3124"/>
      <c r="EY139" s="3124"/>
      <c r="EZ139" s="3124"/>
      <c r="FA139" s="3124"/>
      <c r="FB139" s="3124"/>
      <c r="FC139" s="3124"/>
      <c r="FD139" s="3124"/>
      <c r="FE139" s="3124"/>
      <c r="FF139" s="3124"/>
      <c r="FG139" s="3124"/>
      <c r="FH139" s="3124"/>
      <c r="FI139" s="3124"/>
      <c r="FJ139" s="3124"/>
      <c r="FK139" s="3124"/>
      <c r="FL139" s="3124"/>
      <c r="FM139" s="3124"/>
      <c r="FN139" s="3124"/>
      <c r="FO139" s="3124"/>
      <c r="FP139" s="3124"/>
      <c r="FQ139" s="3124"/>
      <c r="FR139" s="3124"/>
      <c r="FS139" s="3124"/>
      <c r="FT139" s="3124"/>
      <c r="FU139" s="3124"/>
      <c r="FV139" s="3124"/>
      <c r="FW139" s="3124"/>
      <c r="FX139" s="3124"/>
      <c r="FY139" s="3124"/>
      <c r="FZ139" s="3124"/>
      <c r="GA139" s="3124"/>
      <c r="GB139" s="3124"/>
      <c r="GC139" s="3124"/>
      <c r="GD139" s="3124"/>
      <c r="GE139" s="3124"/>
      <c r="GF139" s="3124"/>
      <c r="GG139" s="3124"/>
      <c r="GH139" s="3124"/>
      <c r="GI139" s="3124"/>
      <c r="GJ139" s="3124"/>
      <c r="GK139" s="3124"/>
      <c r="GL139" s="3124"/>
      <c r="GM139" s="3124"/>
      <c r="GN139" s="3124"/>
      <c r="GO139" s="3124"/>
      <c r="GP139" s="3124"/>
      <c r="GQ139" s="3124"/>
      <c r="GR139" s="3124"/>
      <c r="GS139" s="3124"/>
      <c r="GT139" s="3124"/>
      <c r="GU139" s="3124"/>
      <c r="GV139" s="3124"/>
      <c r="GW139" s="3124"/>
      <c r="GX139" s="3124"/>
      <c r="GY139" s="3124"/>
      <c r="GZ139" s="3124"/>
      <c r="HA139" s="3124"/>
      <c r="HB139" s="3124"/>
      <c r="HC139" s="3124"/>
      <c r="HD139" s="3124"/>
      <c r="HE139" s="3124"/>
      <c r="HF139" s="3124"/>
      <c r="HG139" s="3124"/>
      <c r="HH139" s="3124"/>
      <c r="HI139" s="3124"/>
      <c r="HJ139" s="3124"/>
      <c r="HK139" s="3124"/>
      <c r="HL139" s="3124"/>
      <c r="HM139" s="3124"/>
      <c r="HN139" s="3124"/>
      <c r="HO139" s="3124"/>
      <c r="HP139" s="3124"/>
      <c r="HQ139" s="3124"/>
      <c r="HR139" s="3124"/>
      <c r="HS139" s="3124"/>
      <c r="HT139" s="3124"/>
      <c r="HU139" s="3124"/>
      <c r="HV139" s="3124"/>
      <c r="HW139" s="3124"/>
      <c r="HX139" s="3124"/>
      <c r="HY139" s="3124"/>
      <c r="HZ139" s="3124"/>
      <c r="IA139" s="3124"/>
      <c r="IB139" s="3124"/>
      <c r="IC139" s="3124"/>
      <c r="ID139" s="3124"/>
      <c r="IE139" s="3124"/>
      <c r="IF139" s="3124"/>
      <c r="IG139" s="3124"/>
      <c r="IH139" s="3124"/>
      <c r="II139" s="3124"/>
      <c r="IJ139" s="3124"/>
      <c r="IK139" s="3124"/>
      <c r="IL139" s="3124"/>
      <c r="IM139" s="3124"/>
      <c r="IN139" s="3124"/>
      <c r="IO139" s="3124"/>
      <c r="IP139" s="3124"/>
      <c r="IQ139" s="3124"/>
      <c r="IR139" s="3124"/>
      <c r="IS139" s="3124"/>
      <c r="IT139" s="3124"/>
      <c r="IU139" s="3124"/>
      <c r="IV139" s="3124"/>
      <c r="IW139" s="3124"/>
      <c r="IX139" s="3124"/>
      <c r="IY139" s="3124"/>
      <c r="IZ139" s="3124"/>
      <c r="JA139" s="3124"/>
      <c r="JB139" s="3124"/>
      <c r="JC139" s="3124"/>
      <c r="JD139" s="3124"/>
      <c r="JE139" s="3124"/>
      <c r="JF139" s="3124"/>
      <c r="JG139" s="3124"/>
      <c r="JH139" s="3124"/>
      <c r="JI139" s="3124"/>
      <c r="JJ139" s="3124"/>
      <c r="JK139" s="3124"/>
      <c r="JL139" s="3124"/>
      <c r="JM139" s="3124"/>
      <c r="JN139" s="3124"/>
      <c r="JO139" s="3124"/>
      <c r="JP139" s="3124"/>
      <c r="JQ139" s="3124"/>
      <c r="JR139" s="3124"/>
      <c r="JS139" s="3124"/>
      <c r="JT139" s="3124"/>
      <c r="JU139" s="3124"/>
      <c r="JV139" s="3124"/>
      <c r="JW139" s="3124"/>
      <c r="JX139" s="3124"/>
      <c r="JY139" s="3124"/>
      <c r="JZ139" s="3124"/>
      <c r="KA139" s="3124"/>
      <c r="KB139" s="3124"/>
      <c r="KC139" s="3124"/>
      <c r="KD139" s="3124"/>
      <c r="KE139" s="3124"/>
      <c r="KF139" s="3124"/>
      <c r="KG139" s="3124"/>
      <c r="KH139" s="3124"/>
      <c r="KI139" s="3124"/>
      <c r="KJ139" s="3124"/>
      <c r="KK139" s="3124"/>
      <c r="KL139" s="3124"/>
      <c r="KM139" s="3124"/>
      <c r="KN139" s="3124"/>
      <c r="KO139" s="3124"/>
      <c r="KP139" s="3124"/>
      <c r="KQ139" s="3124"/>
      <c r="KR139" s="3124"/>
      <c r="KS139" s="3124"/>
      <c r="KT139" s="3124"/>
      <c r="KU139" s="3124"/>
      <c r="KV139" s="3124"/>
      <c r="KW139" s="3124"/>
      <c r="KX139" s="3124"/>
      <c r="KY139" s="3124"/>
      <c r="KZ139" s="3124"/>
      <c r="LA139" s="3124"/>
      <c r="LB139" s="3124"/>
      <c r="LC139" s="3124"/>
      <c r="LD139" s="3124"/>
      <c r="LE139" s="3124"/>
      <c r="LF139" s="3124"/>
      <c r="LG139" s="3124"/>
      <c r="LH139" s="3124"/>
      <c r="LI139" s="3124"/>
      <c r="LJ139" s="3124"/>
      <c r="LK139" s="3124"/>
      <c r="LL139" s="3124"/>
      <c r="LM139" s="3124"/>
      <c r="LN139" s="3124"/>
      <c r="LO139" s="3124"/>
      <c r="LP139" s="3124"/>
      <c r="LQ139" s="3124"/>
      <c r="LR139" s="3124"/>
      <c r="LS139" s="3124"/>
      <c r="LT139" s="3124"/>
      <c r="LU139" s="3124"/>
      <c r="LV139" s="3124"/>
      <c r="LW139" s="3124"/>
      <c r="LX139" s="3124"/>
      <c r="LY139" s="3124"/>
      <c r="LZ139" s="3124"/>
      <c r="MA139" s="3124"/>
      <c r="MB139" s="3124"/>
      <c r="MC139" s="3124"/>
      <c r="MD139" s="3124"/>
      <c r="ME139" s="3124"/>
      <c r="MF139" s="3124"/>
      <c r="MG139" s="3124"/>
      <c r="MH139" s="3124"/>
      <c r="MI139" s="3124"/>
      <c r="MJ139" s="3124"/>
      <c r="MK139" s="3124"/>
      <c r="ML139" s="3124"/>
      <c r="MM139" s="3124"/>
      <c r="MN139" s="3124"/>
      <c r="MO139" s="3124"/>
      <c r="MP139" s="3124"/>
      <c r="MQ139" s="3124"/>
      <c r="MR139" s="3124"/>
      <c r="MS139" s="3124"/>
      <c r="MT139" s="3124"/>
      <c r="MU139" s="3124"/>
      <c r="MV139" s="3124"/>
      <c r="MW139" s="3124"/>
      <c r="MX139" s="3124"/>
      <c r="MY139" s="3124"/>
      <c r="MZ139" s="3124"/>
      <c r="NA139" s="3124"/>
      <c r="NB139" s="3124"/>
      <c r="NC139" s="3124"/>
      <c r="ND139" s="3124"/>
      <c r="NE139" s="3124"/>
      <c r="NF139" s="3124"/>
      <c r="NG139" s="3124"/>
      <c r="NH139" s="3124"/>
      <c r="NI139" s="3124"/>
      <c r="NJ139" s="3124"/>
      <c r="NK139" s="3124"/>
      <c r="NL139" s="3124"/>
      <c r="NM139" s="3124"/>
      <c r="NN139" s="3124"/>
      <c r="NO139" s="3124"/>
      <c r="NP139" s="3124"/>
      <c r="NQ139" s="3124"/>
      <c r="NR139" s="3124"/>
      <c r="NS139" s="3124"/>
      <c r="NT139" s="3124"/>
      <c r="NU139" s="3124"/>
      <c r="NV139" s="3124"/>
      <c r="NW139" s="3124"/>
      <c r="NX139" s="3124"/>
      <c r="NY139" s="3124"/>
      <c r="NZ139" s="3124"/>
      <c r="OA139" s="3124"/>
      <c r="OB139" s="3124"/>
      <c r="OC139" s="3124"/>
      <c r="OD139" s="3124"/>
      <c r="OE139" s="3124"/>
      <c r="OF139" s="3124"/>
      <c r="OG139" s="3124"/>
      <c r="OH139" s="3124"/>
      <c r="OI139" s="3124"/>
      <c r="OJ139" s="3124"/>
      <c r="OK139" s="3124"/>
      <c r="OL139" s="3124"/>
      <c r="OM139" s="3124"/>
      <c r="ON139" s="3124"/>
      <c r="OO139" s="3124"/>
      <c r="OP139" s="3124"/>
      <c r="OQ139" s="3124"/>
      <c r="OR139" s="3124"/>
      <c r="OS139" s="3124"/>
      <c r="OT139" s="3124"/>
      <c r="OU139" s="3124"/>
      <c r="OV139" s="3124"/>
      <c r="OW139" s="3124"/>
      <c r="OX139" s="3124"/>
      <c r="OY139" s="3124"/>
      <c r="OZ139" s="3124"/>
      <c r="PA139" s="3124"/>
      <c r="PB139" s="3124"/>
      <c r="PC139" s="3124"/>
      <c r="PD139" s="3124"/>
      <c r="PE139" s="3124"/>
      <c r="PF139" s="3124"/>
      <c r="PG139" s="3124"/>
      <c r="PH139" s="3124"/>
      <c r="PI139" s="3124"/>
      <c r="PJ139" s="3124"/>
      <c r="PK139" s="3124"/>
      <c r="PL139" s="3124"/>
      <c r="PM139" s="3124"/>
      <c r="PN139" s="3124"/>
      <c r="PO139" s="3124"/>
      <c r="PP139" s="3124"/>
      <c r="PQ139" s="3124"/>
      <c r="PR139" s="3124"/>
      <c r="PS139" s="3124"/>
      <c r="PT139" s="3124"/>
      <c r="PU139" s="3124"/>
      <c r="PV139" s="3124"/>
      <c r="PW139" s="3124"/>
      <c r="PX139" s="3124"/>
      <c r="PY139" s="3124"/>
      <c r="PZ139" s="3124"/>
      <c r="QA139" s="3124"/>
      <c r="QB139" s="3124"/>
      <c r="QC139" s="3124"/>
      <c r="QD139" s="3124"/>
      <c r="QE139" s="3124"/>
      <c r="QF139" s="3124"/>
      <c r="QG139" s="3124"/>
      <c r="QH139" s="3124"/>
      <c r="QI139" s="3124"/>
      <c r="QJ139" s="3124"/>
      <c r="QK139" s="3124"/>
      <c r="QL139" s="3124"/>
      <c r="QM139" s="3124"/>
      <c r="QN139" s="3124"/>
      <c r="QO139" s="3124"/>
      <c r="QP139" s="3124"/>
      <c r="QQ139" s="3124"/>
      <c r="QR139" s="3124"/>
      <c r="QS139" s="3124"/>
      <c r="QT139" s="3124"/>
      <c r="QU139" s="3124"/>
      <c r="QV139" s="3124"/>
      <c r="QW139" s="3124"/>
      <c r="QX139" s="3124"/>
      <c r="QY139" s="3124"/>
      <c r="QZ139" s="3124"/>
      <c r="RA139" s="3124"/>
      <c r="RB139" s="3124"/>
      <c r="RC139" s="3124"/>
      <c r="RD139" s="3124"/>
      <c r="RE139" s="3124"/>
      <c r="RF139" s="3124"/>
      <c r="RG139" s="3124"/>
      <c r="RH139" s="3124"/>
      <c r="RI139" s="3124"/>
      <c r="RJ139" s="3124"/>
      <c r="RK139" s="3124"/>
      <c r="RL139" s="3124"/>
      <c r="RM139" s="3124"/>
      <c r="RN139" s="3124"/>
      <c r="RO139" s="3124"/>
      <c r="RP139" s="3124"/>
      <c r="RQ139" s="3124"/>
      <c r="RR139" s="3124"/>
      <c r="RS139" s="3124"/>
      <c r="RT139" s="3124"/>
      <c r="RU139" s="3124"/>
      <c r="RV139" s="3124"/>
      <c r="RW139" s="3124"/>
      <c r="RX139" s="3124"/>
      <c r="RY139" s="3124"/>
      <c r="RZ139" s="3124"/>
      <c r="SA139" s="3124"/>
      <c r="SB139" s="3124"/>
      <c r="SC139" s="3124"/>
      <c r="SD139" s="3124"/>
      <c r="SE139" s="3124"/>
      <c r="SF139" s="3124"/>
      <c r="SG139" s="3124"/>
      <c r="SH139" s="3124"/>
      <c r="SI139" s="3124"/>
      <c r="SJ139" s="3124"/>
      <c r="SK139" s="3124"/>
      <c r="SL139" s="3124"/>
      <c r="SM139" s="3124"/>
      <c r="SN139" s="3124"/>
      <c r="SO139" s="3124"/>
      <c r="SP139" s="3124"/>
      <c r="SQ139" s="3124"/>
      <c r="SR139" s="3124"/>
      <c r="SS139" s="3124"/>
      <c r="ST139" s="3124"/>
      <c r="SU139" s="3124"/>
      <c r="SV139" s="3124"/>
      <c r="SW139" s="3124"/>
      <c r="SX139" s="3124"/>
      <c r="SY139" s="3124"/>
      <c r="SZ139" s="3124"/>
      <c r="TA139" s="3124"/>
      <c r="TB139" s="3124"/>
      <c r="TC139" s="3124"/>
      <c r="TD139" s="3124"/>
      <c r="TE139" s="3124"/>
      <c r="TF139" s="3124"/>
      <c r="TG139" s="3124"/>
      <c r="TH139" s="3124"/>
      <c r="TI139" s="3124"/>
      <c r="TJ139" s="3124"/>
      <c r="TK139" s="3124"/>
      <c r="TL139" s="3124"/>
      <c r="TM139" s="3124"/>
      <c r="TN139" s="3124"/>
      <c r="TO139" s="3124"/>
      <c r="TP139" s="3124"/>
      <c r="TQ139" s="3124"/>
      <c r="TR139" s="3124"/>
      <c r="TS139" s="3124"/>
      <c r="TT139" s="3124"/>
      <c r="TU139" s="3124"/>
      <c r="TV139" s="3124"/>
      <c r="TW139" s="3124"/>
      <c r="TX139" s="3124"/>
      <c r="TY139" s="3124"/>
      <c r="TZ139" s="3124"/>
      <c r="UA139" s="3124"/>
      <c r="UB139" s="3124"/>
      <c r="UC139" s="3124"/>
      <c r="UD139" s="3124"/>
      <c r="UE139" s="3124"/>
      <c r="UF139" s="3124"/>
      <c r="UG139" s="3124"/>
      <c r="UH139" s="3124"/>
      <c r="UI139" s="3124"/>
      <c r="UJ139" s="3124"/>
      <c r="UK139" s="3124"/>
      <c r="UL139" s="3124"/>
      <c r="UM139" s="3124"/>
      <c r="UN139" s="3124"/>
      <c r="UO139" s="3124"/>
      <c r="UP139" s="3124"/>
      <c r="UQ139" s="3124"/>
      <c r="UR139" s="3124"/>
      <c r="US139" s="3124"/>
      <c r="UT139" s="3124"/>
      <c r="UU139" s="3124"/>
      <c r="UV139" s="3124"/>
      <c r="UW139" s="3124"/>
      <c r="UX139" s="3124"/>
      <c r="UY139" s="3124"/>
      <c r="UZ139" s="3124"/>
      <c r="VA139" s="3124"/>
      <c r="VB139" s="3124"/>
      <c r="VC139" s="3124"/>
      <c r="VD139" s="3124"/>
      <c r="VE139" s="3124"/>
      <c r="VF139" s="3124"/>
      <c r="VG139" s="3124"/>
      <c r="VH139" s="3124"/>
      <c r="VI139" s="3124"/>
      <c r="VJ139" s="3124"/>
      <c r="VK139" s="3124"/>
      <c r="VL139" s="3124"/>
      <c r="VM139" s="3124"/>
      <c r="VN139" s="3124"/>
      <c r="VO139" s="3124"/>
      <c r="VP139" s="3124"/>
      <c r="VQ139" s="3124"/>
      <c r="VR139" s="3124"/>
      <c r="VS139" s="3124"/>
      <c r="VT139" s="3124"/>
      <c r="VU139" s="3124"/>
      <c r="VV139" s="3124"/>
      <c r="VW139" s="3124"/>
      <c r="VX139" s="3124"/>
      <c r="VY139" s="3124"/>
      <c r="VZ139" s="3124"/>
      <c r="WA139" s="3124"/>
      <c r="WB139" s="3124"/>
      <c r="WC139" s="3124"/>
      <c r="WD139" s="3124"/>
      <c r="WE139" s="3124"/>
      <c r="WF139" s="3124"/>
      <c r="WG139" s="3124"/>
      <c r="WH139" s="3124"/>
      <c r="WI139" s="3124"/>
      <c r="WJ139" s="3124"/>
      <c r="WK139" s="3124"/>
      <c r="WL139" s="3124"/>
      <c r="WM139" s="3124"/>
      <c r="WN139" s="3124"/>
      <c r="WO139" s="3124"/>
      <c r="WP139" s="3124"/>
      <c r="WQ139" s="3124"/>
      <c r="WR139" s="3124"/>
      <c r="WS139" s="3124"/>
      <c r="WT139" s="3124"/>
      <c r="WU139" s="3124"/>
      <c r="WV139" s="3124"/>
      <c r="WW139" s="3124"/>
      <c r="WX139" s="3124"/>
      <c r="WY139" s="3124"/>
      <c r="WZ139" s="3124"/>
      <c r="XA139" s="3124"/>
      <c r="XB139" s="3124"/>
      <c r="XC139" s="3124"/>
      <c r="XD139" s="3124"/>
      <c r="XE139" s="3124"/>
      <c r="XF139" s="3124"/>
      <c r="XG139" s="3124"/>
      <c r="XH139" s="3124"/>
      <c r="XI139" s="3124"/>
      <c r="XJ139" s="3124"/>
      <c r="XK139" s="3124"/>
      <c r="XL139" s="3124"/>
      <c r="XM139" s="3124"/>
      <c r="XN139" s="3124"/>
      <c r="XO139" s="3124"/>
      <c r="XP139" s="3124"/>
      <c r="XQ139" s="3124"/>
      <c r="XR139" s="3124"/>
      <c r="XS139" s="3124"/>
      <c r="XT139" s="3124"/>
      <c r="XU139" s="3124"/>
      <c r="XV139" s="3124"/>
      <c r="XW139" s="3124"/>
      <c r="XX139" s="3124"/>
      <c r="XY139" s="3124"/>
      <c r="XZ139" s="3124"/>
      <c r="YA139" s="3124"/>
      <c r="YB139" s="3124"/>
      <c r="YC139" s="3124"/>
      <c r="YD139" s="3124"/>
      <c r="YE139" s="3124"/>
      <c r="YF139" s="3124"/>
      <c r="YG139" s="3124"/>
      <c r="YH139" s="3124"/>
      <c r="YI139" s="3124"/>
    </row>
    <row r="140" spans="1:659" s="180" customFormat="1" ht="24.95" customHeight="1" outlineLevel="1">
      <c r="A140" s="4802"/>
      <c r="B140" s="4798" t="s">
        <v>722</v>
      </c>
      <c r="C140" s="4800" t="s">
        <v>1078</v>
      </c>
      <c r="D140" s="4794" t="s">
        <v>989</v>
      </c>
      <c r="E140" s="4794" t="s">
        <v>786</v>
      </c>
      <c r="F140" s="121" t="s">
        <v>2518</v>
      </c>
      <c r="G140" s="177">
        <v>201</v>
      </c>
      <c r="H140" s="81">
        <v>150.4</v>
      </c>
      <c r="I140" s="689">
        <f>DF140</f>
        <v>10215.84</v>
      </c>
      <c r="J140" s="689">
        <f>DG140</f>
        <v>10312.709999999999</v>
      </c>
      <c r="K140" s="179">
        <f>J140-I140</f>
        <v>96.869999999998981</v>
      </c>
      <c r="L140" s="250">
        <v>200</v>
      </c>
      <c r="M140" s="251">
        <f>K140*L140/$L$2</f>
        <v>3874.7999999999593</v>
      </c>
      <c r="N140" s="136" t="s">
        <v>2517</v>
      </c>
      <c r="O140" s="276"/>
      <c r="P140" s="252">
        <v>1889.07</v>
      </c>
      <c r="Q140" s="252">
        <v>2029.1</v>
      </c>
      <c r="R140" s="252">
        <v>2187.04</v>
      </c>
      <c r="S140" s="252">
        <v>2333.96</v>
      </c>
      <c r="T140" s="253">
        <v>2488.4499999999998</v>
      </c>
      <c r="U140" s="252">
        <v>2630.82</v>
      </c>
      <c r="V140" s="252">
        <v>2789.32</v>
      </c>
      <c r="W140" s="252">
        <v>2952.25</v>
      </c>
      <c r="X140" s="253">
        <v>3105.3</v>
      </c>
      <c r="Y140" s="253">
        <v>3262.22</v>
      </c>
      <c r="Z140" s="252">
        <v>3401.78</v>
      </c>
      <c r="AA140" s="1946">
        <v>3541.06</v>
      </c>
      <c r="AB140" s="1946">
        <v>3702.22</v>
      </c>
      <c r="AC140" s="1945">
        <v>3827.77</v>
      </c>
      <c r="AD140" s="1945">
        <v>3947.94</v>
      </c>
      <c r="AE140" s="1945">
        <v>4084.96</v>
      </c>
      <c r="AF140" s="1945">
        <v>4197.84</v>
      </c>
      <c r="AG140" s="1945">
        <v>4320.6099999999997</v>
      </c>
      <c r="AH140" s="1945">
        <v>4449.45</v>
      </c>
      <c r="AI140" s="1945">
        <v>4556.68</v>
      </c>
      <c r="AJ140" s="1945">
        <v>4679.49</v>
      </c>
      <c r="AK140" s="1945">
        <v>4796.8100000000004</v>
      </c>
      <c r="AL140" s="1945">
        <v>4911.17</v>
      </c>
      <c r="AM140" s="1945">
        <v>5030.99</v>
      </c>
      <c r="AN140" s="1945">
        <v>5150.29</v>
      </c>
      <c r="AO140" s="1945">
        <v>5282.39</v>
      </c>
      <c r="AP140" s="1945">
        <v>5414.72</v>
      </c>
      <c r="AQ140" s="1945">
        <v>5543.77</v>
      </c>
      <c r="AR140" s="1945">
        <v>5658.65</v>
      </c>
      <c r="AS140" s="1945">
        <v>5790.69</v>
      </c>
      <c r="AT140" s="1945">
        <v>5921.33</v>
      </c>
      <c r="AU140" s="1945">
        <v>6046.59</v>
      </c>
      <c r="AV140" s="1945">
        <v>6172.12</v>
      </c>
      <c r="AW140" s="1945">
        <v>6290.5</v>
      </c>
      <c r="AX140" s="1945">
        <v>6402.01</v>
      </c>
      <c r="AY140" s="1945">
        <v>6499.62</v>
      </c>
      <c r="AZ140" s="1945">
        <v>6507.16</v>
      </c>
      <c r="BA140" s="1945">
        <v>6559.21</v>
      </c>
      <c r="BB140" s="1945">
        <v>6614.85</v>
      </c>
      <c r="BC140" s="1945">
        <v>6666.67</v>
      </c>
      <c r="BD140" s="1945">
        <v>6716.55</v>
      </c>
      <c r="BE140" s="1945">
        <v>6768.89</v>
      </c>
      <c r="BF140" s="1945">
        <v>6817.17</v>
      </c>
      <c r="BG140" s="1945">
        <v>6865.24</v>
      </c>
      <c r="BH140" s="1945">
        <v>6915.46</v>
      </c>
      <c r="BI140" s="1945">
        <v>6965.1</v>
      </c>
      <c r="BJ140" s="1945">
        <v>7019.61</v>
      </c>
      <c r="BK140" s="1945">
        <v>7071.6</v>
      </c>
      <c r="BL140" s="1945">
        <v>7128.88</v>
      </c>
      <c r="BM140" s="1945">
        <v>7195.9</v>
      </c>
      <c r="BN140" s="1945">
        <v>7258.05</v>
      </c>
      <c r="BO140" s="1945">
        <v>7329.09</v>
      </c>
      <c r="BP140" s="1945">
        <v>7329.62</v>
      </c>
      <c r="BQ140" s="1945">
        <v>7329.64</v>
      </c>
      <c r="BR140" s="1945">
        <v>7329.64</v>
      </c>
      <c r="BS140" s="1945">
        <v>7329.68</v>
      </c>
      <c r="BT140" s="1945">
        <v>7329.68</v>
      </c>
      <c r="BU140" s="1945">
        <v>7329.68</v>
      </c>
      <c r="BV140" s="1945">
        <v>7349.41</v>
      </c>
      <c r="BW140" s="1945">
        <v>7411.64</v>
      </c>
      <c r="BX140" s="1945">
        <v>7485.23</v>
      </c>
      <c r="BY140" s="1945">
        <v>7546.96</v>
      </c>
      <c r="BZ140" s="1945">
        <v>7616.68</v>
      </c>
      <c r="CA140" s="1945">
        <v>7681.72</v>
      </c>
      <c r="CB140" s="1945">
        <v>7753.98</v>
      </c>
      <c r="CC140" s="1945">
        <v>7816.32</v>
      </c>
      <c r="CD140" s="1945">
        <v>7881.83</v>
      </c>
      <c r="CE140" s="1945">
        <v>7948.55</v>
      </c>
      <c r="CF140" s="1945">
        <v>8005.35</v>
      </c>
      <c r="CG140" s="1945">
        <v>8082.71</v>
      </c>
      <c r="CH140" s="1945">
        <v>8142.52</v>
      </c>
      <c r="CI140" s="1945">
        <v>8208.2199999999993</v>
      </c>
      <c r="CJ140" s="1945">
        <v>8285.64</v>
      </c>
      <c r="CK140" s="1945">
        <v>8348.8799999999992</v>
      </c>
      <c r="CL140" s="1945">
        <v>8488.16</v>
      </c>
      <c r="CM140" s="1945">
        <v>8601.75</v>
      </c>
      <c r="CN140" s="1945">
        <v>8677.8700000000008</v>
      </c>
      <c r="CO140" s="1945">
        <v>8753.84</v>
      </c>
      <c r="CP140" s="1945">
        <v>8849.32</v>
      </c>
      <c r="CQ140" s="1945">
        <v>8930.51</v>
      </c>
      <c r="CR140" s="1945">
        <v>9007.2000000000007</v>
      </c>
      <c r="CS140" s="1945">
        <v>9096.39</v>
      </c>
      <c r="CT140" s="1945">
        <v>9176.36</v>
      </c>
      <c r="CU140" s="1945">
        <v>9269.69</v>
      </c>
      <c r="CV140" s="1945">
        <v>9353.73</v>
      </c>
      <c r="CW140" s="1945">
        <v>9448.1</v>
      </c>
      <c r="CX140" s="1945">
        <v>9531.52</v>
      </c>
      <c r="CY140" s="1945">
        <v>9630.1200000000008</v>
      </c>
      <c r="CZ140" s="1945">
        <v>9711.34</v>
      </c>
      <c r="DA140" s="1945">
        <v>9801.3799999999992</v>
      </c>
      <c r="DB140" s="1945">
        <v>9881.1200000000008</v>
      </c>
      <c r="DC140" s="1945">
        <v>9954.9500000000007</v>
      </c>
      <c r="DD140" s="1945">
        <v>10049.57</v>
      </c>
      <c r="DE140" s="1945">
        <v>10132.16</v>
      </c>
      <c r="DF140" s="1945">
        <v>10215.84</v>
      </c>
      <c r="DG140" s="1945">
        <v>10312.709999999999</v>
      </c>
      <c r="DH140" s="3124"/>
      <c r="DI140" s="3124"/>
      <c r="DJ140" s="3124"/>
      <c r="DK140" s="3124"/>
      <c r="DL140" s="3124"/>
      <c r="DM140" s="3124"/>
      <c r="DN140" s="3124"/>
      <c r="DO140" s="3124"/>
      <c r="DP140" s="3124"/>
      <c r="DQ140" s="3124"/>
      <c r="DR140" s="3124"/>
      <c r="DS140" s="3124"/>
      <c r="DT140" s="3124"/>
      <c r="DU140" s="3124"/>
      <c r="DV140" s="3124"/>
      <c r="DW140" s="3124"/>
      <c r="DX140" s="3124"/>
      <c r="DY140" s="3124"/>
      <c r="DZ140" s="3124"/>
      <c r="EA140" s="3124"/>
      <c r="EB140" s="3124"/>
      <c r="EC140" s="3124"/>
      <c r="ED140" s="3124"/>
      <c r="EE140" s="3124"/>
      <c r="EF140" s="3124"/>
      <c r="EG140" s="3124"/>
      <c r="EH140" s="3124"/>
      <c r="EI140" s="3124"/>
      <c r="EJ140" s="3124"/>
      <c r="EK140" s="3124"/>
      <c r="EL140" s="3124"/>
      <c r="EM140" s="3124"/>
      <c r="EN140" s="3124"/>
      <c r="EO140" s="3124"/>
      <c r="EP140" s="3124"/>
      <c r="EQ140" s="3124"/>
      <c r="ER140" s="3124"/>
      <c r="ES140" s="3124"/>
      <c r="ET140" s="3124"/>
      <c r="EU140" s="3124"/>
      <c r="EV140" s="3124"/>
      <c r="EW140" s="3124"/>
      <c r="EX140" s="3124"/>
      <c r="EY140" s="3124"/>
      <c r="EZ140" s="3124"/>
      <c r="FA140" s="3124"/>
      <c r="FB140" s="3124"/>
      <c r="FC140" s="3124"/>
      <c r="FD140" s="3124"/>
      <c r="FE140" s="3124"/>
      <c r="FF140" s="3124"/>
      <c r="FG140" s="3124"/>
      <c r="FH140" s="3124"/>
      <c r="FI140" s="3124"/>
      <c r="FJ140" s="3124"/>
      <c r="FK140" s="3124"/>
      <c r="FL140" s="3124"/>
      <c r="FM140" s="3124"/>
      <c r="FN140" s="3124"/>
      <c r="FO140" s="3124"/>
      <c r="FP140" s="3124"/>
      <c r="FQ140" s="3124"/>
      <c r="FR140" s="3124"/>
      <c r="FS140" s="3124"/>
      <c r="FT140" s="3124"/>
      <c r="FU140" s="3124"/>
      <c r="FV140" s="3124"/>
      <c r="FW140" s="3124"/>
      <c r="FX140" s="3124"/>
      <c r="FY140" s="3124"/>
      <c r="FZ140" s="3124"/>
      <c r="GA140" s="3124"/>
      <c r="GB140" s="3124"/>
      <c r="GC140" s="3124"/>
      <c r="GD140" s="3124"/>
      <c r="GE140" s="3124"/>
      <c r="GF140" s="3124"/>
      <c r="GG140" s="3124"/>
      <c r="GH140" s="3124"/>
      <c r="GI140" s="3124"/>
      <c r="GJ140" s="3124"/>
      <c r="GK140" s="3124"/>
      <c r="GL140" s="3124"/>
      <c r="GM140" s="3124"/>
      <c r="GN140" s="3124"/>
      <c r="GO140" s="3124"/>
      <c r="GP140" s="3124"/>
      <c r="GQ140" s="3124"/>
      <c r="GR140" s="3124"/>
      <c r="GS140" s="3124"/>
      <c r="GT140" s="3124"/>
      <c r="GU140" s="3124"/>
      <c r="GV140" s="3124"/>
      <c r="GW140" s="3124"/>
      <c r="GX140" s="3124"/>
      <c r="GY140" s="3124"/>
      <c r="GZ140" s="3124"/>
      <c r="HA140" s="3124"/>
      <c r="HB140" s="3124"/>
      <c r="HC140" s="3124"/>
      <c r="HD140" s="3124"/>
      <c r="HE140" s="3124"/>
      <c r="HF140" s="3124"/>
      <c r="HG140" s="3124"/>
      <c r="HH140" s="3124"/>
      <c r="HI140" s="3124"/>
      <c r="HJ140" s="3124"/>
      <c r="HK140" s="3124"/>
      <c r="HL140" s="3124"/>
      <c r="HM140" s="3124"/>
      <c r="HN140" s="3124"/>
      <c r="HO140" s="3124"/>
      <c r="HP140" s="3124"/>
      <c r="HQ140" s="3124"/>
      <c r="HR140" s="3124"/>
      <c r="HS140" s="3124"/>
      <c r="HT140" s="3124"/>
      <c r="HU140" s="3124"/>
      <c r="HV140" s="3124"/>
      <c r="HW140" s="3124"/>
      <c r="HX140" s="3124"/>
      <c r="HY140" s="3124"/>
      <c r="HZ140" s="3124"/>
      <c r="IA140" s="3124"/>
      <c r="IB140" s="3124"/>
      <c r="IC140" s="3124"/>
      <c r="ID140" s="3124"/>
      <c r="IE140" s="3124"/>
      <c r="IF140" s="3124"/>
      <c r="IG140" s="3124"/>
      <c r="IH140" s="3124"/>
      <c r="II140" s="3124"/>
      <c r="IJ140" s="3124"/>
      <c r="IK140" s="3124"/>
      <c r="IL140" s="3124"/>
      <c r="IM140" s="3124"/>
      <c r="IN140" s="3124"/>
      <c r="IO140" s="3124"/>
      <c r="IP140" s="3124"/>
      <c r="IQ140" s="3124"/>
      <c r="IR140" s="3124"/>
      <c r="IS140" s="3124"/>
      <c r="IT140" s="3124"/>
      <c r="IU140" s="3124"/>
      <c r="IV140" s="3124"/>
      <c r="IW140" s="3124"/>
      <c r="IX140" s="3124"/>
      <c r="IY140" s="3124"/>
      <c r="IZ140" s="3124"/>
      <c r="JA140" s="3124"/>
      <c r="JB140" s="3124"/>
      <c r="JC140" s="3124"/>
      <c r="JD140" s="3124"/>
      <c r="JE140" s="3124"/>
      <c r="JF140" s="3124"/>
      <c r="JG140" s="3124"/>
      <c r="JH140" s="3124"/>
      <c r="JI140" s="3124"/>
      <c r="JJ140" s="3124"/>
      <c r="JK140" s="3124"/>
      <c r="JL140" s="3124"/>
      <c r="JM140" s="3124"/>
      <c r="JN140" s="3124"/>
      <c r="JO140" s="3124"/>
      <c r="JP140" s="3124"/>
      <c r="JQ140" s="3124"/>
      <c r="JR140" s="3124"/>
      <c r="JS140" s="3124"/>
      <c r="JT140" s="3124"/>
      <c r="JU140" s="3124"/>
      <c r="JV140" s="3124"/>
      <c r="JW140" s="3124"/>
      <c r="JX140" s="3124"/>
      <c r="JY140" s="3124"/>
      <c r="JZ140" s="3124"/>
      <c r="KA140" s="3124"/>
      <c r="KB140" s="3124"/>
      <c r="KC140" s="3124"/>
      <c r="KD140" s="3124"/>
      <c r="KE140" s="3124"/>
      <c r="KF140" s="3124"/>
      <c r="KG140" s="3124"/>
      <c r="KH140" s="3124"/>
      <c r="KI140" s="3124"/>
      <c r="KJ140" s="3124"/>
      <c r="KK140" s="3124"/>
      <c r="KL140" s="3124"/>
      <c r="KM140" s="3124"/>
      <c r="KN140" s="3124"/>
      <c r="KO140" s="3124"/>
      <c r="KP140" s="3124"/>
      <c r="KQ140" s="3124"/>
      <c r="KR140" s="3124"/>
      <c r="KS140" s="3124"/>
      <c r="KT140" s="3124"/>
      <c r="KU140" s="3124"/>
      <c r="KV140" s="3124"/>
      <c r="KW140" s="3124"/>
      <c r="KX140" s="3124"/>
      <c r="KY140" s="3124"/>
      <c r="KZ140" s="3124"/>
      <c r="LA140" s="3124"/>
      <c r="LB140" s="3124"/>
      <c r="LC140" s="3124"/>
      <c r="LD140" s="3124"/>
      <c r="LE140" s="3124"/>
      <c r="LF140" s="3124"/>
      <c r="LG140" s="3124"/>
      <c r="LH140" s="3124"/>
      <c r="LI140" s="3124"/>
      <c r="LJ140" s="3124"/>
      <c r="LK140" s="3124"/>
      <c r="LL140" s="3124"/>
      <c r="LM140" s="3124"/>
      <c r="LN140" s="3124"/>
      <c r="LO140" s="3124"/>
      <c r="LP140" s="3124"/>
      <c r="LQ140" s="3124"/>
      <c r="LR140" s="3124"/>
      <c r="LS140" s="3124"/>
      <c r="LT140" s="3124"/>
      <c r="LU140" s="3124"/>
      <c r="LV140" s="3124"/>
      <c r="LW140" s="3124"/>
      <c r="LX140" s="3124"/>
      <c r="LY140" s="3124"/>
      <c r="LZ140" s="3124"/>
      <c r="MA140" s="3124"/>
      <c r="MB140" s="3124"/>
      <c r="MC140" s="3124"/>
      <c r="MD140" s="3124"/>
      <c r="ME140" s="3124"/>
      <c r="MF140" s="3124"/>
      <c r="MG140" s="3124"/>
      <c r="MH140" s="3124"/>
      <c r="MI140" s="3124"/>
      <c r="MJ140" s="3124"/>
      <c r="MK140" s="3124"/>
      <c r="ML140" s="3124"/>
      <c r="MM140" s="3124"/>
      <c r="MN140" s="3124"/>
      <c r="MO140" s="3124"/>
      <c r="MP140" s="3124"/>
      <c r="MQ140" s="3124"/>
      <c r="MR140" s="3124"/>
      <c r="MS140" s="3124"/>
      <c r="MT140" s="3124"/>
      <c r="MU140" s="3124"/>
      <c r="MV140" s="3124"/>
      <c r="MW140" s="3124"/>
      <c r="MX140" s="3124"/>
      <c r="MY140" s="3124"/>
      <c r="MZ140" s="3124"/>
      <c r="NA140" s="3124"/>
      <c r="NB140" s="3124"/>
      <c r="NC140" s="3124"/>
      <c r="ND140" s="3124"/>
      <c r="NE140" s="3124"/>
      <c r="NF140" s="3124"/>
      <c r="NG140" s="3124"/>
      <c r="NH140" s="3124"/>
      <c r="NI140" s="3124"/>
      <c r="NJ140" s="3124"/>
      <c r="NK140" s="3124"/>
      <c r="NL140" s="3124"/>
      <c r="NM140" s="3124"/>
      <c r="NN140" s="3124"/>
      <c r="NO140" s="3124"/>
      <c r="NP140" s="3124"/>
      <c r="NQ140" s="3124"/>
      <c r="NR140" s="3124"/>
      <c r="NS140" s="3124"/>
      <c r="NT140" s="3124"/>
      <c r="NU140" s="3124"/>
      <c r="NV140" s="3124"/>
      <c r="NW140" s="3124"/>
      <c r="NX140" s="3124"/>
      <c r="NY140" s="3124"/>
      <c r="NZ140" s="3124"/>
      <c r="OA140" s="3124"/>
      <c r="OB140" s="3124"/>
      <c r="OC140" s="3124"/>
      <c r="OD140" s="3124"/>
      <c r="OE140" s="3124"/>
      <c r="OF140" s="3124"/>
      <c r="OG140" s="3124"/>
      <c r="OH140" s="3124"/>
      <c r="OI140" s="3124"/>
      <c r="OJ140" s="3124"/>
      <c r="OK140" s="3124"/>
      <c r="OL140" s="3124"/>
      <c r="OM140" s="3124"/>
      <c r="ON140" s="3124"/>
      <c r="OO140" s="3124"/>
      <c r="OP140" s="3124"/>
      <c r="OQ140" s="3124"/>
      <c r="OR140" s="3124"/>
      <c r="OS140" s="3124"/>
      <c r="OT140" s="3124"/>
      <c r="OU140" s="3124"/>
      <c r="OV140" s="3124"/>
      <c r="OW140" s="3124"/>
      <c r="OX140" s="3124"/>
      <c r="OY140" s="3124"/>
      <c r="OZ140" s="3124"/>
      <c r="PA140" s="3124"/>
      <c r="PB140" s="3124"/>
      <c r="PC140" s="3124"/>
      <c r="PD140" s="3124"/>
      <c r="PE140" s="3124"/>
      <c r="PF140" s="3124"/>
      <c r="PG140" s="3124"/>
      <c r="PH140" s="3124"/>
      <c r="PI140" s="3124"/>
      <c r="PJ140" s="3124"/>
      <c r="PK140" s="3124"/>
      <c r="PL140" s="3124"/>
      <c r="PM140" s="3124"/>
      <c r="PN140" s="3124"/>
      <c r="PO140" s="3124"/>
      <c r="PP140" s="3124"/>
      <c r="PQ140" s="3124"/>
      <c r="PR140" s="3124"/>
      <c r="PS140" s="3124"/>
      <c r="PT140" s="3124"/>
      <c r="PU140" s="3124"/>
      <c r="PV140" s="3124"/>
      <c r="PW140" s="3124"/>
      <c r="PX140" s="3124"/>
      <c r="PY140" s="3124"/>
      <c r="PZ140" s="3124"/>
      <c r="QA140" s="3124"/>
      <c r="QB140" s="3124"/>
      <c r="QC140" s="3124"/>
      <c r="QD140" s="3124"/>
      <c r="QE140" s="3124"/>
      <c r="QF140" s="3124"/>
      <c r="QG140" s="3124"/>
      <c r="QH140" s="3124"/>
      <c r="QI140" s="3124"/>
      <c r="QJ140" s="3124"/>
      <c r="QK140" s="3124"/>
      <c r="QL140" s="3124"/>
      <c r="QM140" s="3124"/>
      <c r="QN140" s="3124"/>
      <c r="QO140" s="3124"/>
      <c r="QP140" s="3124"/>
      <c r="QQ140" s="3124"/>
      <c r="QR140" s="3124"/>
      <c r="QS140" s="3124"/>
      <c r="QT140" s="3124"/>
      <c r="QU140" s="3124"/>
      <c r="QV140" s="3124"/>
      <c r="QW140" s="3124"/>
      <c r="QX140" s="3124"/>
      <c r="QY140" s="3124"/>
      <c r="QZ140" s="3124"/>
      <c r="RA140" s="3124"/>
      <c r="RB140" s="3124"/>
      <c r="RC140" s="3124"/>
      <c r="RD140" s="3124"/>
      <c r="RE140" s="3124"/>
      <c r="RF140" s="3124"/>
      <c r="RG140" s="3124"/>
      <c r="RH140" s="3124"/>
      <c r="RI140" s="3124"/>
      <c r="RJ140" s="3124"/>
      <c r="RK140" s="3124"/>
      <c r="RL140" s="3124"/>
      <c r="RM140" s="3124"/>
      <c r="RN140" s="3124"/>
      <c r="RO140" s="3124"/>
      <c r="RP140" s="3124"/>
      <c r="RQ140" s="3124"/>
      <c r="RR140" s="3124"/>
      <c r="RS140" s="3124"/>
      <c r="RT140" s="3124"/>
      <c r="RU140" s="3124"/>
      <c r="RV140" s="3124"/>
      <c r="RW140" s="3124"/>
      <c r="RX140" s="3124"/>
      <c r="RY140" s="3124"/>
      <c r="RZ140" s="3124"/>
      <c r="SA140" s="3124"/>
      <c r="SB140" s="3124"/>
      <c r="SC140" s="3124"/>
      <c r="SD140" s="3124"/>
      <c r="SE140" s="3124"/>
      <c r="SF140" s="3124"/>
      <c r="SG140" s="3124"/>
      <c r="SH140" s="3124"/>
      <c r="SI140" s="3124"/>
      <c r="SJ140" s="3124"/>
      <c r="SK140" s="3124"/>
      <c r="SL140" s="3124"/>
      <c r="SM140" s="3124"/>
      <c r="SN140" s="3124"/>
      <c r="SO140" s="3124"/>
      <c r="SP140" s="3124"/>
      <c r="SQ140" s="3124"/>
      <c r="SR140" s="3124"/>
      <c r="SS140" s="3124"/>
      <c r="ST140" s="3124"/>
      <c r="SU140" s="3124"/>
      <c r="SV140" s="3124"/>
      <c r="SW140" s="3124"/>
      <c r="SX140" s="3124"/>
      <c r="SY140" s="3124"/>
      <c r="SZ140" s="3124"/>
      <c r="TA140" s="3124"/>
      <c r="TB140" s="3124"/>
      <c r="TC140" s="3124"/>
      <c r="TD140" s="3124"/>
      <c r="TE140" s="3124"/>
      <c r="TF140" s="3124"/>
      <c r="TG140" s="3124"/>
      <c r="TH140" s="3124"/>
      <c r="TI140" s="3124"/>
      <c r="TJ140" s="3124"/>
      <c r="TK140" s="3124"/>
      <c r="TL140" s="3124"/>
      <c r="TM140" s="3124"/>
      <c r="TN140" s="3124"/>
      <c r="TO140" s="3124"/>
      <c r="TP140" s="3124"/>
      <c r="TQ140" s="3124"/>
      <c r="TR140" s="3124"/>
      <c r="TS140" s="3124"/>
      <c r="TT140" s="3124"/>
      <c r="TU140" s="3124"/>
      <c r="TV140" s="3124"/>
      <c r="TW140" s="3124"/>
      <c r="TX140" s="3124"/>
      <c r="TY140" s="3124"/>
      <c r="TZ140" s="3124"/>
      <c r="UA140" s="3124"/>
      <c r="UB140" s="3124"/>
      <c r="UC140" s="3124"/>
      <c r="UD140" s="3124"/>
      <c r="UE140" s="3124"/>
      <c r="UF140" s="3124"/>
      <c r="UG140" s="3124"/>
      <c r="UH140" s="3124"/>
      <c r="UI140" s="3124"/>
      <c r="UJ140" s="3124"/>
      <c r="UK140" s="3124"/>
      <c r="UL140" s="3124"/>
      <c r="UM140" s="3124"/>
      <c r="UN140" s="3124"/>
      <c r="UO140" s="3124"/>
      <c r="UP140" s="3124"/>
      <c r="UQ140" s="3124"/>
      <c r="UR140" s="3124"/>
      <c r="US140" s="3124"/>
      <c r="UT140" s="3124"/>
      <c r="UU140" s="3124"/>
      <c r="UV140" s="3124"/>
      <c r="UW140" s="3124"/>
      <c r="UX140" s="3124"/>
      <c r="UY140" s="3124"/>
      <c r="UZ140" s="3124"/>
      <c r="VA140" s="3124"/>
      <c r="VB140" s="3124"/>
      <c r="VC140" s="3124"/>
      <c r="VD140" s="3124"/>
      <c r="VE140" s="3124"/>
      <c r="VF140" s="3124"/>
      <c r="VG140" s="3124"/>
      <c r="VH140" s="3124"/>
      <c r="VI140" s="3124"/>
      <c r="VJ140" s="3124"/>
      <c r="VK140" s="3124"/>
      <c r="VL140" s="3124"/>
      <c r="VM140" s="3124"/>
      <c r="VN140" s="3124"/>
      <c r="VO140" s="3124"/>
      <c r="VP140" s="3124"/>
      <c r="VQ140" s="3124"/>
      <c r="VR140" s="3124"/>
      <c r="VS140" s="3124"/>
      <c r="VT140" s="3124"/>
      <c r="VU140" s="3124"/>
      <c r="VV140" s="3124"/>
      <c r="VW140" s="3124"/>
      <c r="VX140" s="3124"/>
      <c r="VY140" s="3124"/>
      <c r="VZ140" s="3124"/>
      <c r="WA140" s="3124"/>
      <c r="WB140" s="3124"/>
      <c r="WC140" s="3124"/>
      <c r="WD140" s="3124"/>
      <c r="WE140" s="3124"/>
      <c r="WF140" s="3124"/>
      <c r="WG140" s="3124"/>
      <c r="WH140" s="3124"/>
      <c r="WI140" s="3124"/>
      <c r="WJ140" s="3124"/>
      <c r="WK140" s="3124"/>
      <c r="WL140" s="3124"/>
      <c r="WM140" s="3124"/>
      <c r="WN140" s="3124"/>
      <c r="WO140" s="3124"/>
      <c r="WP140" s="3124"/>
      <c r="WQ140" s="3124"/>
      <c r="WR140" s="3124"/>
      <c r="WS140" s="3124"/>
      <c r="WT140" s="3124"/>
      <c r="WU140" s="3124"/>
      <c r="WV140" s="3124"/>
      <c r="WW140" s="3124"/>
      <c r="WX140" s="3124"/>
      <c r="WY140" s="3124"/>
      <c r="WZ140" s="3124"/>
      <c r="XA140" s="3124"/>
      <c r="XB140" s="3124"/>
      <c r="XC140" s="3124"/>
      <c r="XD140" s="3124"/>
      <c r="XE140" s="3124"/>
      <c r="XF140" s="3124"/>
      <c r="XG140" s="3124"/>
      <c r="XH140" s="3124"/>
      <c r="XI140" s="3124"/>
      <c r="XJ140" s="3124"/>
      <c r="XK140" s="3124"/>
      <c r="XL140" s="3124"/>
      <c r="XM140" s="3124"/>
      <c r="XN140" s="3124"/>
      <c r="XO140" s="3124"/>
      <c r="XP140" s="3124"/>
      <c r="XQ140" s="3124"/>
      <c r="XR140" s="3124"/>
      <c r="XS140" s="3124"/>
      <c r="XT140" s="3124"/>
      <c r="XU140" s="3124"/>
      <c r="XV140" s="3124"/>
      <c r="XW140" s="3124"/>
      <c r="XX140" s="3124"/>
      <c r="XY140" s="3124"/>
      <c r="XZ140" s="3124"/>
      <c r="YA140" s="3124"/>
      <c r="YB140" s="3124"/>
      <c r="YC140" s="3124"/>
      <c r="YD140" s="3124"/>
      <c r="YE140" s="3124"/>
      <c r="YF140" s="3124"/>
      <c r="YG140" s="3124"/>
      <c r="YH140" s="3124"/>
      <c r="YI140" s="3124"/>
    </row>
    <row r="141" spans="1:659" ht="24.95" customHeight="1" outlineLevel="1">
      <c r="A141" s="4802"/>
      <c r="B141" s="4798"/>
      <c r="C141" s="4800"/>
      <c r="D141" s="4794"/>
      <c r="E141" s="4794"/>
      <c r="F141" s="121" t="s">
        <v>2518</v>
      </c>
      <c r="G141" s="177">
        <v>202</v>
      </c>
      <c r="H141" s="81">
        <v>102.61</v>
      </c>
      <c r="I141" s="689"/>
      <c r="J141" s="689"/>
      <c r="K141" s="157"/>
      <c r="L141" s="254"/>
      <c r="M141" s="255"/>
      <c r="N141" s="121" t="s">
        <v>2517</v>
      </c>
      <c r="O141" s="276"/>
      <c r="P141" s="257"/>
      <c r="Q141" s="257"/>
      <c r="R141" s="257"/>
      <c r="S141" s="257"/>
      <c r="T141" s="258"/>
      <c r="U141" s="257"/>
      <c r="V141" s="257"/>
      <c r="W141" s="257"/>
      <c r="X141" s="258"/>
      <c r="Y141" s="258"/>
      <c r="Z141" s="257"/>
      <c r="AA141" s="257"/>
      <c r="AB141" s="257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5"/>
      <c r="BZ141" s="75"/>
      <c r="CA141" s="75"/>
      <c r="CB141" s="75"/>
      <c r="CC141" s="75"/>
      <c r="CD141" s="75"/>
      <c r="CE141" s="75"/>
      <c r="CF141" s="75"/>
      <c r="CG141" s="75"/>
      <c r="CH141" s="75"/>
      <c r="CI141" s="75"/>
      <c r="CJ141" s="75"/>
      <c r="CK141" s="75"/>
      <c r="CL141" s="75"/>
      <c r="CM141" s="75"/>
      <c r="CN141" s="75"/>
      <c r="CO141" s="75"/>
      <c r="CP141" s="75"/>
      <c r="CQ141" s="75"/>
      <c r="CR141" s="75"/>
      <c r="CS141" s="75"/>
      <c r="CT141" s="75"/>
      <c r="CU141" s="75"/>
      <c r="CV141" s="75"/>
      <c r="CW141" s="75"/>
      <c r="CX141" s="75"/>
      <c r="CY141" s="75"/>
      <c r="CZ141" s="75"/>
      <c r="DA141" s="75"/>
      <c r="DB141" s="75"/>
      <c r="DC141" s="75"/>
      <c r="DD141" s="75"/>
      <c r="DE141" s="75"/>
      <c r="DF141" s="75"/>
      <c r="DG141" s="75"/>
      <c r="DH141" s="3124"/>
      <c r="DI141" s="3124"/>
      <c r="DJ141" s="3124"/>
      <c r="DK141" s="3124"/>
      <c r="DL141" s="3124"/>
      <c r="DM141" s="3124"/>
      <c r="DN141" s="3124"/>
      <c r="DO141" s="3124"/>
      <c r="DP141" s="3124"/>
      <c r="DQ141" s="3124"/>
      <c r="DR141" s="3124"/>
      <c r="DS141" s="3124"/>
      <c r="DT141" s="3124"/>
      <c r="DU141" s="3124"/>
      <c r="DV141" s="3124"/>
      <c r="DW141" s="3124"/>
      <c r="DX141" s="3124"/>
      <c r="DY141" s="3124"/>
      <c r="DZ141" s="3124"/>
      <c r="EA141" s="3124"/>
      <c r="EB141" s="3124"/>
      <c r="EC141" s="3124"/>
      <c r="ED141" s="3124"/>
      <c r="EE141" s="3124"/>
      <c r="EF141" s="3124"/>
      <c r="EG141" s="3124"/>
      <c r="EH141" s="3124"/>
      <c r="EI141" s="3124"/>
      <c r="EJ141" s="3124"/>
      <c r="EK141" s="3124"/>
      <c r="EL141" s="3124"/>
      <c r="EM141" s="3124"/>
      <c r="EN141" s="3124"/>
      <c r="EO141" s="3124"/>
      <c r="EP141" s="3124"/>
      <c r="EQ141" s="3124"/>
      <c r="ER141" s="3124"/>
      <c r="ES141" s="3124"/>
      <c r="ET141" s="3124"/>
      <c r="EU141" s="3124"/>
      <c r="EV141" s="3124"/>
      <c r="EW141" s="3124"/>
      <c r="EX141" s="3124"/>
      <c r="EY141" s="3124"/>
      <c r="EZ141" s="3124"/>
      <c r="FA141" s="3124"/>
      <c r="FB141" s="3124"/>
      <c r="FC141" s="3124"/>
      <c r="FD141" s="3124"/>
      <c r="FE141" s="3124"/>
      <c r="FF141" s="3124"/>
      <c r="FG141" s="3124"/>
      <c r="FH141" s="3124"/>
      <c r="FI141" s="3124"/>
      <c r="FJ141" s="3124"/>
      <c r="FK141" s="3124"/>
      <c r="FL141" s="3124"/>
      <c r="FM141" s="3124"/>
      <c r="FN141" s="3124"/>
      <c r="FO141" s="3124"/>
      <c r="FP141" s="3124"/>
      <c r="FQ141" s="3124"/>
      <c r="FR141" s="3124"/>
      <c r="FS141" s="3124"/>
      <c r="FT141" s="3124"/>
      <c r="FU141" s="3124"/>
      <c r="FV141" s="3124"/>
      <c r="FW141" s="3124"/>
      <c r="FX141" s="3124"/>
      <c r="FY141" s="3124"/>
      <c r="FZ141" s="3124"/>
      <c r="GA141" s="3124"/>
      <c r="GB141" s="3124"/>
      <c r="GC141" s="3124"/>
      <c r="GD141" s="3124"/>
      <c r="GE141" s="3124"/>
      <c r="GF141" s="3124"/>
      <c r="GG141" s="3124"/>
      <c r="GH141" s="3124"/>
      <c r="GI141" s="3124"/>
      <c r="GJ141" s="3124"/>
      <c r="GK141" s="3124"/>
      <c r="GL141" s="3124"/>
      <c r="GM141" s="3124"/>
      <c r="GN141" s="3124"/>
      <c r="GO141" s="3124"/>
      <c r="GP141" s="3124"/>
      <c r="GQ141" s="3124"/>
      <c r="GR141" s="3124"/>
      <c r="GS141" s="3124"/>
      <c r="GT141" s="3124"/>
      <c r="GU141" s="3124"/>
      <c r="GV141" s="3124"/>
      <c r="GW141" s="3124"/>
      <c r="GX141" s="3124"/>
      <c r="GY141" s="3124"/>
      <c r="GZ141" s="3124"/>
      <c r="HA141" s="3124"/>
      <c r="HB141" s="3124"/>
      <c r="HC141" s="3124"/>
      <c r="HD141" s="3124"/>
      <c r="HE141" s="3124"/>
      <c r="HF141" s="3124"/>
      <c r="HG141" s="3124"/>
      <c r="HH141" s="3124"/>
      <c r="HI141" s="3124"/>
      <c r="HJ141" s="3124"/>
      <c r="HK141" s="3124"/>
      <c r="HL141" s="3124"/>
      <c r="HM141" s="3124"/>
      <c r="HN141" s="3124"/>
      <c r="HO141" s="3124"/>
      <c r="HP141" s="3124"/>
      <c r="HQ141" s="3124"/>
      <c r="HR141" s="3124"/>
      <c r="HS141" s="3124"/>
      <c r="HT141" s="3124"/>
      <c r="HU141" s="3124"/>
      <c r="HV141" s="3124"/>
      <c r="HW141" s="3124"/>
      <c r="HX141" s="3124"/>
      <c r="HY141" s="3124"/>
      <c r="HZ141" s="3124"/>
      <c r="IA141" s="3124"/>
      <c r="IB141" s="3124"/>
      <c r="IC141" s="3124"/>
      <c r="ID141" s="3124"/>
      <c r="IE141" s="3124"/>
      <c r="IF141" s="3124"/>
      <c r="IG141" s="3124"/>
      <c r="IH141" s="3124"/>
      <c r="II141" s="3124"/>
      <c r="IJ141" s="3124"/>
      <c r="IK141" s="3124"/>
      <c r="IL141" s="3124"/>
      <c r="IM141" s="3124"/>
      <c r="IN141" s="3124"/>
      <c r="IO141" s="3124"/>
      <c r="IP141" s="3124"/>
      <c r="IQ141" s="3124"/>
      <c r="IR141" s="3124"/>
      <c r="IS141" s="3124"/>
      <c r="IT141" s="3124"/>
      <c r="IU141" s="3124"/>
      <c r="IV141" s="3124"/>
      <c r="IW141" s="3124"/>
      <c r="IX141" s="3124"/>
      <c r="IY141" s="3124"/>
      <c r="IZ141" s="3124"/>
      <c r="JA141" s="3124"/>
      <c r="JB141" s="3124"/>
      <c r="JC141" s="3124"/>
      <c r="JD141" s="3124"/>
      <c r="JE141" s="3124"/>
      <c r="JF141" s="3124"/>
      <c r="JG141" s="3124"/>
      <c r="JH141" s="3124"/>
      <c r="JI141" s="3124"/>
      <c r="JJ141" s="3124"/>
      <c r="JK141" s="3124"/>
      <c r="JL141" s="3124"/>
      <c r="JM141" s="3124"/>
      <c r="JN141" s="3124"/>
      <c r="JO141" s="3124"/>
      <c r="JP141" s="3124"/>
      <c r="JQ141" s="3124"/>
      <c r="JR141" s="3124"/>
      <c r="JS141" s="3124"/>
      <c r="JT141" s="3124"/>
      <c r="JU141" s="3124"/>
      <c r="JV141" s="3124"/>
      <c r="JW141" s="3124"/>
      <c r="JX141" s="3124"/>
      <c r="JY141" s="3124"/>
      <c r="JZ141" s="3124"/>
      <c r="KA141" s="3124"/>
      <c r="KB141" s="3124"/>
      <c r="KC141" s="3124"/>
      <c r="KD141" s="3124"/>
      <c r="KE141" s="3124"/>
      <c r="KF141" s="3124"/>
      <c r="KG141" s="3124"/>
      <c r="KH141" s="3124"/>
      <c r="KI141" s="3124"/>
      <c r="KJ141" s="3124"/>
      <c r="KK141" s="3124"/>
      <c r="KL141" s="3124"/>
      <c r="KM141" s="3124"/>
      <c r="KN141" s="3124"/>
      <c r="KO141" s="3124"/>
      <c r="KP141" s="3124"/>
      <c r="KQ141" s="3124"/>
      <c r="KR141" s="3124"/>
      <c r="KS141" s="3124"/>
      <c r="KT141" s="3124"/>
      <c r="KU141" s="3124"/>
      <c r="KV141" s="3124"/>
      <c r="KW141" s="3124"/>
      <c r="KX141" s="3124"/>
      <c r="KY141" s="3124"/>
      <c r="KZ141" s="3124"/>
      <c r="LA141" s="3124"/>
      <c r="LB141" s="3124"/>
      <c r="LC141" s="3124"/>
      <c r="LD141" s="3124"/>
      <c r="LE141" s="3124"/>
      <c r="LF141" s="3124"/>
      <c r="LG141" s="3124"/>
      <c r="LH141" s="3124"/>
      <c r="LI141" s="3124"/>
      <c r="LJ141" s="3124"/>
      <c r="LK141" s="3124"/>
      <c r="LL141" s="3124"/>
      <c r="LM141" s="3124"/>
      <c r="LN141" s="3124"/>
      <c r="LO141" s="3124"/>
      <c r="LP141" s="3124"/>
      <c r="LQ141" s="3124"/>
      <c r="LR141" s="3124"/>
      <c r="LS141" s="3124"/>
      <c r="LT141" s="3124"/>
      <c r="LU141" s="3124"/>
      <c r="LV141" s="3124"/>
      <c r="LW141" s="3124"/>
      <c r="LX141" s="3124"/>
      <c r="LY141" s="3124"/>
      <c r="LZ141" s="3124"/>
      <c r="MA141" s="3124"/>
      <c r="MB141" s="3124"/>
      <c r="MC141" s="3124"/>
      <c r="MD141" s="3124"/>
      <c r="ME141" s="3124"/>
      <c r="MF141" s="3124"/>
      <c r="MG141" s="3124"/>
      <c r="MH141" s="3124"/>
      <c r="MI141" s="3124"/>
      <c r="MJ141" s="3124"/>
      <c r="MK141" s="3124"/>
      <c r="ML141" s="3124"/>
      <c r="MM141" s="3124"/>
      <c r="MN141" s="3124"/>
      <c r="MO141" s="3124"/>
      <c r="MP141" s="3124"/>
      <c r="MQ141" s="3124"/>
      <c r="MR141" s="3124"/>
      <c r="MS141" s="3124"/>
      <c r="MT141" s="3124"/>
      <c r="MU141" s="3124"/>
      <c r="MV141" s="3124"/>
      <c r="MW141" s="3124"/>
      <c r="MX141" s="3124"/>
      <c r="MY141" s="3124"/>
      <c r="MZ141" s="3124"/>
      <c r="NA141" s="3124"/>
      <c r="NB141" s="3124"/>
      <c r="NC141" s="3124"/>
      <c r="ND141" s="3124"/>
      <c r="NE141" s="3124"/>
      <c r="NF141" s="3124"/>
      <c r="NG141" s="3124"/>
      <c r="NH141" s="3124"/>
      <c r="NI141" s="3124"/>
      <c r="NJ141" s="3124"/>
      <c r="NK141" s="3124"/>
      <c r="NL141" s="3124"/>
      <c r="NM141" s="3124"/>
      <c r="NN141" s="3124"/>
      <c r="NO141" s="3124"/>
      <c r="NP141" s="3124"/>
      <c r="NQ141" s="3124"/>
      <c r="NR141" s="3124"/>
      <c r="NS141" s="3124"/>
      <c r="NT141" s="3124"/>
      <c r="NU141" s="3124"/>
      <c r="NV141" s="3124"/>
      <c r="NW141" s="3124"/>
      <c r="NX141" s="3124"/>
      <c r="NY141" s="3124"/>
      <c r="NZ141" s="3124"/>
      <c r="OA141" s="3124"/>
      <c r="OB141" s="3124"/>
      <c r="OC141" s="3124"/>
      <c r="OD141" s="3124"/>
      <c r="OE141" s="3124"/>
      <c r="OF141" s="3124"/>
      <c r="OG141" s="3124"/>
      <c r="OH141" s="3124"/>
      <c r="OI141" s="3124"/>
      <c r="OJ141" s="3124"/>
      <c r="OK141" s="3124"/>
      <c r="OL141" s="3124"/>
      <c r="OM141" s="3124"/>
      <c r="ON141" s="3124"/>
      <c r="OO141" s="3124"/>
      <c r="OP141" s="3124"/>
      <c r="OQ141" s="3124"/>
      <c r="OR141" s="3124"/>
      <c r="OS141" s="3124"/>
      <c r="OT141" s="3124"/>
      <c r="OU141" s="3124"/>
      <c r="OV141" s="3124"/>
      <c r="OW141" s="3124"/>
      <c r="OX141" s="3124"/>
      <c r="OY141" s="3124"/>
      <c r="OZ141" s="3124"/>
      <c r="PA141" s="3124"/>
      <c r="PB141" s="3124"/>
      <c r="PC141" s="3124"/>
      <c r="PD141" s="3124"/>
      <c r="PE141" s="3124"/>
      <c r="PF141" s="3124"/>
      <c r="PG141" s="3124"/>
      <c r="PH141" s="3124"/>
      <c r="PI141" s="3124"/>
      <c r="PJ141" s="3124"/>
      <c r="PK141" s="3124"/>
      <c r="PL141" s="3124"/>
      <c r="PM141" s="3124"/>
      <c r="PN141" s="3124"/>
      <c r="PO141" s="3124"/>
      <c r="PP141" s="3124"/>
      <c r="PQ141" s="3124"/>
      <c r="PR141" s="3124"/>
      <c r="PS141" s="3124"/>
      <c r="PT141" s="3124"/>
      <c r="PU141" s="3124"/>
      <c r="PV141" s="3124"/>
      <c r="PW141" s="3124"/>
      <c r="PX141" s="3124"/>
      <c r="PY141" s="3124"/>
      <c r="PZ141" s="3124"/>
      <c r="QA141" s="3124"/>
      <c r="QB141" s="3124"/>
      <c r="QC141" s="3124"/>
      <c r="QD141" s="3124"/>
      <c r="QE141" s="3124"/>
      <c r="QF141" s="3124"/>
      <c r="QG141" s="3124"/>
      <c r="QH141" s="3124"/>
      <c r="QI141" s="3124"/>
      <c r="QJ141" s="3124"/>
      <c r="QK141" s="3124"/>
      <c r="QL141" s="3124"/>
      <c r="QM141" s="3124"/>
      <c r="QN141" s="3124"/>
      <c r="QO141" s="3124"/>
      <c r="QP141" s="3124"/>
      <c r="QQ141" s="3124"/>
      <c r="QR141" s="3124"/>
      <c r="QS141" s="3124"/>
      <c r="QT141" s="3124"/>
      <c r="QU141" s="3124"/>
      <c r="QV141" s="3124"/>
      <c r="QW141" s="3124"/>
      <c r="QX141" s="3124"/>
      <c r="QY141" s="3124"/>
      <c r="QZ141" s="3124"/>
      <c r="RA141" s="3124"/>
      <c r="RB141" s="3124"/>
      <c r="RC141" s="3124"/>
      <c r="RD141" s="3124"/>
      <c r="RE141" s="3124"/>
      <c r="RF141" s="3124"/>
      <c r="RG141" s="3124"/>
      <c r="RH141" s="3124"/>
      <c r="RI141" s="3124"/>
      <c r="RJ141" s="3124"/>
      <c r="RK141" s="3124"/>
      <c r="RL141" s="3124"/>
      <c r="RM141" s="3124"/>
      <c r="RN141" s="3124"/>
      <c r="RO141" s="3124"/>
      <c r="RP141" s="3124"/>
      <c r="RQ141" s="3124"/>
      <c r="RR141" s="3124"/>
      <c r="RS141" s="3124"/>
      <c r="RT141" s="3124"/>
      <c r="RU141" s="3124"/>
      <c r="RV141" s="3124"/>
      <c r="RW141" s="3124"/>
      <c r="RX141" s="3124"/>
      <c r="RY141" s="3124"/>
      <c r="RZ141" s="3124"/>
      <c r="SA141" s="3124"/>
      <c r="SB141" s="3124"/>
      <c r="SC141" s="3124"/>
      <c r="SD141" s="3124"/>
      <c r="SE141" s="3124"/>
      <c r="SF141" s="3124"/>
      <c r="SG141" s="3124"/>
      <c r="SH141" s="3124"/>
      <c r="SI141" s="3124"/>
      <c r="SJ141" s="3124"/>
      <c r="SK141" s="3124"/>
      <c r="SL141" s="3124"/>
      <c r="SM141" s="3124"/>
      <c r="SN141" s="3124"/>
      <c r="SO141" s="3124"/>
      <c r="SP141" s="3124"/>
      <c r="SQ141" s="3124"/>
      <c r="SR141" s="3124"/>
      <c r="SS141" s="3124"/>
      <c r="ST141" s="3124"/>
      <c r="SU141" s="3124"/>
      <c r="SV141" s="3124"/>
      <c r="SW141" s="3124"/>
      <c r="SX141" s="3124"/>
      <c r="SY141" s="3124"/>
      <c r="SZ141" s="3124"/>
      <c r="TA141" s="3124"/>
      <c r="TB141" s="3124"/>
      <c r="TC141" s="3124"/>
      <c r="TD141" s="3124"/>
      <c r="TE141" s="3124"/>
      <c r="TF141" s="3124"/>
      <c r="TG141" s="3124"/>
      <c r="TH141" s="3124"/>
      <c r="TI141" s="3124"/>
      <c r="TJ141" s="3124"/>
      <c r="TK141" s="3124"/>
      <c r="TL141" s="3124"/>
      <c r="TM141" s="3124"/>
      <c r="TN141" s="3124"/>
      <c r="TO141" s="3124"/>
      <c r="TP141" s="3124"/>
      <c r="TQ141" s="3124"/>
      <c r="TR141" s="3124"/>
      <c r="TS141" s="3124"/>
      <c r="TT141" s="3124"/>
      <c r="TU141" s="3124"/>
      <c r="TV141" s="3124"/>
      <c r="TW141" s="3124"/>
      <c r="TX141" s="3124"/>
      <c r="TY141" s="3124"/>
      <c r="TZ141" s="3124"/>
      <c r="UA141" s="3124"/>
      <c r="UB141" s="3124"/>
      <c r="UC141" s="3124"/>
      <c r="UD141" s="3124"/>
      <c r="UE141" s="3124"/>
      <c r="UF141" s="3124"/>
      <c r="UG141" s="3124"/>
      <c r="UH141" s="3124"/>
      <c r="UI141" s="3124"/>
      <c r="UJ141" s="3124"/>
      <c r="UK141" s="3124"/>
      <c r="UL141" s="3124"/>
      <c r="UM141" s="3124"/>
      <c r="UN141" s="3124"/>
      <c r="UO141" s="3124"/>
      <c r="UP141" s="3124"/>
      <c r="UQ141" s="3124"/>
      <c r="UR141" s="3124"/>
      <c r="US141" s="3124"/>
      <c r="UT141" s="3124"/>
      <c r="UU141" s="3124"/>
      <c r="UV141" s="3124"/>
      <c r="UW141" s="3124"/>
      <c r="UX141" s="3124"/>
      <c r="UY141" s="3124"/>
      <c r="UZ141" s="3124"/>
      <c r="VA141" s="3124"/>
      <c r="VB141" s="3124"/>
      <c r="VC141" s="3124"/>
      <c r="VD141" s="3124"/>
      <c r="VE141" s="3124"/>
      <c r="VF141" s="3124"/>
      <c r="VG141" s="3124"/>
      <c r="VH141" s="3124"/>
      <c r="VI141" s="3124"/>
      <c r="VJ141" s="3124"/>
      <c r="VK141" s="3124"/>
      <c r="VL141" s="3124"/>
      <c r="VM141" s="3124"/>
      <c r="VN141" s="3124"/>
      <c r="VO141" s="3124"/>
      <c r="VP141" s="3124"/>
      <c r="VQ141" s="3124"/>
      <c r="VR141" s="3124"/>
      <c r="VS141" s="3124"/>
      <c r="VT141" s="3124"/>
      <c r="VU141" s="3124"/>
      <c r="VV141" s="3124"/>
      <c r="VW141" s="3124"/>
      <c r="VX141" s="3124"/>
      <c r="VY141" s="3124"/>
      <c r="VZ141" s="3124"/>
      <c r="WA141" s="3124"/>
      <c r="WB141" s="3124"/>
      <c r="WC141" s="3124"/>
      <c r="WD141" s="3124"/>
      <c r="WE141" s="3124"/>
      <c r="WF141" s="3124"/>
      <c r="WG141" s="3124"/>
      <c r="WH141" s="3124"/>
      <c r="WI141" s="3124"/>
      <c r="WJ141" s="3124"/>
      <c r="WK141" s="3124"/>
      <c r="WL141" s="3124"/>
      <c r="WM141" s="3124"/>
      <c r="WN141" s="3124"/>
      <c r="WO141" s="3124"/>
      <c r="WP141" s="3124"/>
      <c r="WQ141" s="3124"/>
      <c r="WR141" s="3124"/>
      <c r="WS141" s="3124"/>
      <c r="WT141" s="3124"/>
      <c r="WU141" s="3124"/>
      <c r="WV141" s="3124"/>
      <c r="WW141" s="3124"/>
      <c r="WX141" s="3124"/>
      <c r="WY141" s="3124"/>
      <c r="WZ141" s="3124"/>
      <c r="XA141" s="3124"/>
      <c r="XB141" s="3124"/>
      <c r="XC141" s="3124"/>
      <c r="XD141" s="3124"/>
      <c r="XE141" s="3124"/>
      <c r="XF141" s="3124"/>
      <c r="XG141" s="3124"/>
      <c r="XH141" s="3124"/>
      <c r="XI141" s="3124"/>
      <c r="XJ141" s="3124"/>
      <c r="XK141" s="3124"/>
      <c r="XL141" s="3124"/>
      <c r="XM141" s="3124"/>
      <c r="XN141" s="3124"/>
      <c r="XO141" s="3124"/>
      <c r="XP141" s="3124"/>
      <c r="XQ141" s="3124"/>
      <c r="XR141" s="3124"/>
      <c r="XS141" s="3124"/>
      <c r="XT141" s="3124"/>
      <c r="XU141" s="3124"/>
      <c r="XV141" s="3124"/>
      <c r="XW141" s="3124"/>
      <c r="XX141" s="3124"/>
      <c r="XY141" s="3124"/>
      <c r="XZ141" s="3124"/>
      <c r="YA141" s="3124"/>
      <c r="YB141" s="3124"/>
      <c r="YC141" s="3124"/>
      <c r="YD141" s="3124"/>
      <c r="YE141" s="3124"/>
      <c r="YF141" s="3124"/>
      <c r="YG141" s="3124"/>
      <c r="YH141" s="3124"/>
      <c r="YI141" s="3124"/>
    </row>
    <row r="142" spans="1:659" ht="24.95" customHeight="1" outlineLevel="1">
      <c r="A142" s="4802"/>
      <c r="B142" s="4798"/>
      <c r="C142" s="4800"/>
      <c r="D142" s="4794"/>
      <c r="E142" s="4794"/>
      <c r="F142" s="121" t="s">
        <v>2520</v>
      </c>
      <c r="G142" s="177">
        <v>203</v>
      </c>
      <c r="H142" s="81">
        <v>164.51</v>
      </c>
      <c r="I142" s="689"/>
      <c r="J142" s="689"/>
      <c r="K142" s="157"/>
      <c r="L142" s="254"/>
      <c r="M142" s="255"/>
      <c r="N142" s="121" t="s">
        <v>2519</v>
      </c>
      <c r="O142" s="276"/>
      <c r="P142" s="257"/>
      <c r="Q142" s="257"/>
      <c r="R142" s="257"/>
      <c r="S142" s="257"/>
      <c r="T142" s="258"/>
      <c r="U142" s="257"/>
      <c r="V142" s="257"/>
      <c r="W142" s="257"/>
      <c r="X142" s="258"/>
      <c r="Y142" s="258"/>
      <c r="Z142" s="257"/>
      <c r="AA142" s="257"/>
      <c r="AB142" s="257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75"/>
      <c r="BG142" s="75"/>
      <c r="BH142" s="75"/>
      <c r="BI142" s="75"/>
      <c r="BJ142" s="75"/>
      <c r="BK142" s="75"/>
      <c r="BL142" s="75"/>
      <c r="BM142" s="75"/>
      <c r="BN142" s="75"/>
      <c r="BO142" s="75"/>
      <c r="BP142" s="75"/>
      <c r="BQ142" s="75"/>
      <c r="BR142" s="75"/>
      <c r="BS142" s="75"/>
      <c r="BT142" s="75"/>
      <c r="BU142" s="75"/>
      <c r="BV142" s="75"/>
      <c r="BW142" s="75"/>
      <c r="BX142" s="75"/>
      <c r="BY142" s="75"/>
      <c r="BZ142" s="75"/>
      <c r="CA142" s="75"/>
      <c r="CB142" s="75"/>
      <c r="CC142" s="75"/>
      <c r="CD142" s="75"/>
      <c r="CE142" s="75"/>
      <c r="CF142" s="75"/>
      <c r="CG142" s="75"/>
      <c r="CH142" s="75"/>
      <c r="CI142" s="75"/>
      <c r="CJ142" s="75"/>
      <c r="CK142" s="75"/>
      <c r="CL142" s="75"/>
      <c r="CM142" s="75"/>
      <c r="CN142" s="75"/>
      <c r="CO142" s="75"/>
      <c r="CP142" s="75"/>
      <c r="CQ142" s="75"/>
      <c r="CR142" s="75"/>
      <c r="CS142" s="75"/>
      <c r="CT142" s="75"/>
      <c r="CU142" s="75"/>
      <c r="CV142" s="75"/>
      <c r="CW142" s="75"/>
      <c r="CX142" s="75"/>
      <c r="CY142" s="75"/>
      <c r="CZ142" s="75"/>
      <c r="DA142" s="75"/>
      <c r="DB142" s="75"/>
      <c r="DC142" s="75"/>
      <c r="DD142" s="75"/>
      <c r="DE142" s="75"/>
      <c r="DF142" s="75"/>
      <c r="DG142" s="75"/>
    </row>
    <row r="143" spans="1:659" ht="24.95" customHeight="1" outlineLevel="1">
      <c r="A143" s="4802"/>
      <c r="B143" s="4798"/>
      <c r="C143" s="4800"/>
      <c r="D143" s="4794"/>
      <c r="E143" s="4794"/>
      <c r="F143" s="121" t="s">
        <v>1674</v>
      </c>
      <c r="G143" s="177">
        <v>204</v>
      </c>
      <c r="H143" s="81">
        <v>65.900000000000006</v>
      </c>
      <c r="I143" s="689"/>
      <c r="J143" s="689"/>
      <c r="K143" s="157"/>
      <c r="L143" s="254"/>
      <c r="M143" s="255"/>
      <c r="N143" s="121" t="s">
        <v>2521</v>
      </c>
      <c r="O143" s="276"/>
      <c r="P143" s="257"/>
      <c r="Q143" s="257"/>
      <c r="R143" s="257"/>
      <c r="S143" s="257"/>
      <c r="T143" s="258"/>
      <c r="U143" s="257"/>
      <c r="V143" s="257"/>
      <c r="W143" s="257"/>
      <c r="X143" s="258"/>
      <c r="Y143" s="258"/>
      <c r="Z143" s="257"/>
      <c r="AA143" s="257"/>
      <c r="AB143" s="257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75"/>
      <c r="BA143" s="75"/>
      <c r="BB143" s="75"/>
      <c r="BC143" s="75"/>
      <c r="BD143" s="75"/>
      <c r="BE143" s="75"/>
      <c r="BF143" s="75"/>
      <c r="BG143" s="75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75"/>
      <c r="BT143" s="75"/>
      <c r="BU143" s="75"/>
      <c r="BV143" s="75"/>
      <c r="BW143" s="75"/>
      <c r="BX143" s="75"/>
      <c r="BY143" s="75"/>
      <c r="BZ143" s="75"/>
      <c r="CA143" s="75"/>
      <c r="CB143" s="75"/>
      <c r="CC143" s="75"/>
      <c r="CD143" s="75"/>
      <c r="CE143" s="75"/>
      <c r="CF143" s="75"/>
      <c r="CG143" s="75"/>
      <c r="CH143" s="75"/>
      <c r="CI143" s="75"/>
      <c r="CJ143" s="75"/>
      <c r="CK143" s="75"/>
      <c r="CL143" s="75"/>
      <c r="CM143" s="75"/>
      <c r="CN143" s="75"/>
      <c r="CO143" s="75"/>
      <c r="CP143" s="75"/>
      <c r="CQ143" s="75"/>
      <c r="CR143" s="75"/>
      <c r="CS143" s="75"/>
      <c r="CT143" s="75"/>
      <c r="CU143" s="75"/>
      <c r="CV143" s="75"/>
      <c r="CW143" s="75"/>
      <c r="CX143" s="75"/>
      <c r="CY143" s="75"/>
      <c r="CZ143" s="75"/>
      <c r="DA143" s="75"/>
      <c r="DB143" s="75"/>
      <c r="DC143" s="75"/>
      <c r="DD143" s="75"/>
      <c r="DE143" s="75"/>
      <c r="DF143" s="75"/>
      <c r="DG143" s="75"/>
    </row>
    <row r="144" spans="1:659" ht="24.95" customHeight="1" outlineLevel="1">
      <c r="A144" s="4802"/>
      <c r="B144" s="4798"/>
      <c r="C144" s="4800"/>
      <c r="D144" s="4794"/>
      <c r="E144" s="4794"/>
      <c r="F144" s="121" t="s">
        <v>3230</v>
      </c>
      <c r="G144" s="177">
        <v>207</v>
      </c>
      <c r="H144" s="81">
        <v>150.04</v>
      </c>
      <c r="I144" s="689"/>
      <c r="J144" s="689"/>
      <c r="K144" s="157"/>
      <c r="L144" s="254"/>
      <c r="M144" s="255"/>
      <c r="N144" s="121" t="s">
        <v>3230</v>
      </c>
      <c r="O144" s="276"/>
      <c r="P144" s="257"/>
      <c r="Q144" s="257"/>
      <c r="R144" s="257"/>
      <c r="S144" s="257"/>
      <c r="T144" s="258"/>
      <c r="U144" s="257"/>
      <c r="V144" s="257"/>
      <c r="W144" s="257"/>
      <c r="X144" s="258"/>
      <c r="Y144" s="258"/>
      <c r="Z144" s="257"/>
      <c r="AA144" s="257"/>
      <c r="AB144" s="257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5"/>
      <c r="BZ144" s="75"/>
      <c r="CA144" s="75"/>
      <c r="CB144" s="75"/>
      <c r="CC144" s="75"/>
      <c r="CD144" s="75"/>
      <c r="CE144" s="75"/>
      <c r="CF144" s="75"/>
      <c r="CG144" s="75"/>
      <c r="CH144" s="75"/>
      <c r="CI144" s="75"/>
      <c r="CJ144" s="75"/>
      <c r="CK144" s="75"/>
      <c r="CL144" s="75"/>
      <c r="CM144" s="75"/>
      <c r="CN144" s="75"/>
      <c r="CO144" s="75"/>
      <c r="CP144" s="75"/>
      <c r="CQ144" s="75"/>
      <c r="CR144" s="75"/>
      <c r="CS144" s="75"/>
      <c r="CT144" s="75"/>
      <c r="CU144" s="75"/>
      <c r="CV144" s="75"/>
      <c r="CW144" s="75"/>
      <c r="CX144" s="75"/>
      <c r="CY144" s="75"/>
      <c r="CZ144" s="75"/>
      <c r="DA144" s="75"/>
      <c r="DB144" s="75"/>
      <c r="DC144" s="75"/>
      <c r="DD144" s="75"/>
      <c r="DE144" s="75"/>
      <c r="DF144" s="75"/>
      <c r="DG144" s="75"/>
    </row>
    <row r="145" spans="1:111" ht="24.95" customHeight="1" outlineLevel="1">
      <c r="A145" s="4802"/>
      <c r="B145" s="4798" t="s">
        <v>722</v>
      </c>
      <c r="C145" s="4800" t="s">
        <v>1078</v>
      </c>
      <c r="D145" s="4794" t="s">
        <v>982</v>
      </c>
      <c r="E145" s="4794"/>
      <c r="F145" s="121" t="s">
        <v>2518</v>
      </c>
      <c r="G145" s="177">
        <v>201</v>
      </c>
      <c r="H145" s="81">
        <v>150.4</v>
      </c>
      <c r="I145" s="689"/>
      <c r="J145" s="689"/>
      <c r="K145" s="157"/>
      <c r="L145" s="254"/>
      <c r="M145" s="255"/>
      <c r="N145" s="121" t="s">
        <v>2517</v>
      </c>
      <c r="O145" s="276"/>
      <c r="P145" s="257"/>
      <c r="Q145" s="257"/>
      <c r="R145" s="257"/>
      <c r="S145" s="257"/>
      <c r="T145" s="258"/>
      <c r="U145" s="257"/>
      <c r="V145" s="257"/>
      <c r="W145" s="257"/>
      <c r="X145" s="258"/>
      <c r="Y145" s="258"/>
      <c r="Z145" s="257"/>
      <c r="AA145" s="257"/>
      <c r="AB145" s="257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75"/>
      <c r="BA145" s="75"/>
      <c r="BB145" s="75"/>
      <c r="BC145" s="75"/>
      <c r="BD145" s="75"/>
      <c r="BE145" s="75"/>
      <c r="BF145" s="75"/>
      <c r="BG145" s="75"/>
      <c r="BH145" s="75"/>
      <c r="BI145" s="75"/>
      <c r="BJ145" s="75"/>
      <c r="BK145" s="75"/>
      <c r="BL145" s="75"/>
      <c r="BM145" s="75"/>
      <c r="BN145" s="75"/>
      <c r="BO145" s="75"/>
      <c r="BP145" s="75"/>
      <c r="BQ145" s="75"/>
      <c r="BR145" s="75"/>
      <c r="BS145" s="75"/>
      <c r="BT145" s="75"/>
      <c r="BU145" s="75"/>
      <c r="BV145" s="75"/>
      <c r="BW145" s="75"/>
      <c r="BX145" s="75"/>
      <c r="BY145" s="75"/>
      <c r="BZ145" s="75"/>
      <c r="CA145" s="75"/>
      <c r="CB145" s="75"/>
      <c r="CC145" s="75"/>
      <c r="CD145" s="75"/>
      <c r="CE145" s="75"/>
      <c r="CF145" s="75"/>
      <c r="CG145" s="75"/>
      <c r="CH145" s="75"/>
      <c r="CI145" s="75"/>
      <c r="CJ145" s="75"/>
      <c r="CK145" s="75"/>
      <c r="CL145" s="75"/>
      <c r="CM145" s="75"/>
      <c r="CN145" s="75"/>
      <c r="CO145" s="75"/>
      <c r="CP145" s="75"/>
      <c r="CQ145" s="75"/>
      <c r="CR145" s="75"/>
      <c r="CS145" s="75"/>
      <c r="CT145" s="75"/>
      <c r="CU145" s="75"/>
      <c r="CV145" s="75"/>
      <c r="CW145" s="75"/>
      <c r="CX145" s="75"/>
      <c r="CY145" s="75"/>
      <c r="CZ145" s="75"/>
      <c r="DA145" s="75"/>
      <c r="DB145" s="75"/>
      <c r="DC145" s="75"/>
      <c r="DD145" s="75"/>
      <c r="DE145" s="75"/>
      <c r="DF145" s="75"/>
      <c r="DG145" s="75"/>
    </row>
    <row r="146" spans="1:111" ht="24.95" customHeight="1" outlineLevel="1">
      <c r="A146" s="4802"/>
      <c r="B146" s="4798"/>
      <c r="C146" s="4794"/>
      <c r="D146" s="4794"/>
      <c r="E146" s="4794"/>
      <c r="F146" s="121" t="s">
        <v>2518</v>
      </c>
      <c r="G146" s="177">
        <v>202</v>
      </c>
      <c r="H146" s="81">
        <v>102.61</v>
      </c>
      <c r="I146" s="689"/>
      <c r="J146" s="689"/>
      <c r="K146" s="157"/>
      <c r="L146" s="254"/>
      <c r="M146" s="255"/>
      <c r="N146" s="121" t="s">
        <v>2517</v>
      </c>
      <c r="O146" s="276"/>
      <c r="P146" s="257"/>
      <c r="Q146" s="257"/>
      <c r="R146" s="257"/>
      <c r="S146" s="257"/>
      <c r="T146" s="258"/>
      <c r="U146" s="257"/>
      <c r="V146" s="257"/>
      <c r="W146" s="257"/>
      <c r="X146" s="258"/>
      <c r="Y146" s="258"/>
      <c r="Z146" s="257"/>
      <c r="AA146" s="257"/>
      <c r="AB146" s="257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75"/>
      <c r="BA146" s="75"/>
      <c r="BB146" s="75"/>
      <c r="BC146" s="75"/>
      <c r="BD146" s="75"/>
      <c r="BE146" s="75"/>
      <c r="BF146" s="75"/>
      <c r="BG146" s="75"/>
      <c r="BH146" s="75"/>
      <c r="BI146" s="75"/>
      <c r="BJ146" s="75"/>
      <c r="BK146" s="75"/>
      <c r="BL146" s="75"/>
      <c r="BM146" s="75"/>
      <c r="BN146" s="75"/>
      <c r="BO146" s="75"/>
      <c r="BP146" s="75"/>
      <c r="BQ146" s="75"/>
      <c r="BR146" s="75"/>
      <c r="BS146" s="75"/>
      <c r="BT146" s="75"/>
      <c r="BU146" s="75"/>
      <c r="BV146" s="75"/>
      <c r="BW146" s="75"/>
      <c r="BX146" s="75"/>
      <c r="BY146" s="75"/>
      <c r="BZ146" s="75"/>
      <c r="CA146" s="75"/>
      <c r="CB146" s="75"/>
      <c r="CC146" s="75"/>
      <c r="CD146" s="75"/>
      <c r="CE146" s="75"/>
      <c r="CF146" s="75"/>
      <c r="CG146" s="75"/>
      <c r="CH146" s="75"/>
      <c r="CI146" s="75"/>
      <c r="CJ146" s="75"/>
      <c r="CK146" s="75"/>
      <c r="CL146" s="75"/>
      <c r="CM146" s="75"/>
      <c r="CN146" s="75"/>
      <c r="CO146" s="75"/>
      <c r="CP146" s="75"/>
      <c r="CQ146" s="75"/>
      <c r="CR146" s="75"/>
      <c r="CS146" s="75"/>
      <c r="CT146" s="75"/>
      <c r="CU146" s="75"/>
      <c r="CV146" s="75"/>
      <c r="CW146" s="75"/>
      <c r="CX146" s="75"/>
      <c r="CY146" s="75"/>
      <c r="CZ146" s="75"/>
      <c r="DA146" s="75"/>
      <c r="DB146" s="75"/>
      <c r="DC146" s="75"/>
      <c r="DD146" s="75"/>
      <c r="DE146" s="75"/>
      <c r="DF146" s="75"/>
      <c r="DG146" s="75"/>
    </row>
    <row r="147" spans="1:111" ht="24.95" customHeight="1" outlineLevel="1">
      <c r="A147" s="4802"/>
      <c r="B147" s="4798"/>
      <c r="C147" s="4794"/>
      <c r="D147" s="4794"/>
      <c r="E147" s="4794"/>
      <c r="F147" s="121" t="s">
        <v>2520</v>
      </c>
      <c r="G147" s="177">
        <v>203</v>
      </c>
      <c r="H147" s="81">
        <v>164.51</v>
      </c>
      <c r="I147" s="689"/>
      <c r="J147" s="689"/>
      <c r="K147" s="157"/>
      <c r="L147" s="254"/>
      <c r="M147" s="255"/>
      <c r="N147" s="121" t="s">
        <v>2519</v>
      </c>
      <c r="O147" s="276"/>
      <c r="P147" s="257"/>
      <c r="Q147" s="257"/>
      <c r="R147" s="257"/>
      <c r="S147" s="257"/>
      <c r="T147" s="258"/>
      <c r="U147" s="257"/>
      <c r="V147" s="257"/>
      <c r="W147" s="257"/>
      <c r="X147" s="258"/>
      <c r="Y147" s="258"/>
      <c r="Z147" s="257"/>
      <c r="AA147" s="257"/>
      <c r="AB147" s="257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75"/>
      <c r="BA147" s="75"/>
      <c r="BB147" s="75"/>
      <c r="BC147" s="75"/>
      <c r="BD147" s="75"/>
      <c r="BE147" s="75"/>
      <c r="BF147" s="75"/>
      <c r="BG147" s="75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75"/>
      <c r="BT147" s="75"/>
      <c r="BU147" s="75"/>
      <c r="BV147" s="75"/>
      <c r="BW147" s="75"/>
      <c r="BX147" s="75"/>
      <c r="BY147" s="75"/>
      <c r="BZ147" s="75"/>
      <c r="CA147" s="75"/>
      <c r="CB147" s="75"/>
      <c r="CC147" s="75"/>
      <c r="CD147" s="75"/>
      <c r="CE147" s="75"/>
      <c r="CF147" s="75"/>
      <c r="CG147" s="75"/>
      <c r="CH147" s="75"/>
      <c r="CI147" s="75"/>
      <c r="CJ147" s="75"/>
      <c r="CK147" s="75"/>
      <c r="CL147" s="75"/>
      <c r="CM147" s="75"/>
      <c r="CN147" s="75"/>
      <c r="CO147" s="75"/>
      <c r="CP147" s="75"/>
      <c r="CQ147" s="75"/>
      <c r="CR147" s="75"/>
      <c r="CS147" s="75"/>
      <c r="CT147" s="75"/>
      <c r="CU147" s="75"/>
      <c r="CV147" s="75"/>
      <c r="CW147" s="75"/>
      <c r="CX147" s="75"/>
      <c r="CY147" s="75"/>
      <c r="CZ147" s="75"/>
      <c r="DA147" s="75"/>
      <c r="DB147" s="75"/>
      <c r="DC147" s="75"/>
      <c r="DD147" s="75"/>
      <c r="DE147" s="75"/>
      <c r="DF147" s="75"/>
      <c r="DG147" s="75"/>
    </row>
    <row r="148" spans="1:111" ht="24.95" customHeight="1" outlineLevel="1">
      <c r="A148" s="4802"/>
      <c r="B148" s="4798"/>
      <c r="C148" s="4794"/>
      <c r="D148" s="4794"/>
      <c r="E148" s="4794"/>
      <c r="F148" s="121" t="s">
        <v>1674</v>
      </c>
      <c r="G148" s="177">
        <v>206</v>
      </c>
      <c r="H148" s="81">
        <v>152.1</v>
      </c>
      <c r="I148" s="689"/>
      <c r="J148" s="689"/>
      <c r="K148" s="157"/>
      <c r="L148" s="254"/>
      <c r="M148" s="255"/>
      <c r="N148" s="121" t="s">
        <v>2521</v>
      </c>
      <c r="O148" s="276"/>
      <c r="P148" s="257"/>
      <c r="Q148" s="257"/>
      <c r="R148" s="257"/>
      <c r="S148" s="257"/>
      <c r="T148" s="258"/>
      <c r="U148" s="257"/>
      <c r="V148" s="257"/>
      <c r="W148" s="257"/>
      <c r="X148" s="258"/>
      <c r="Y148" s="258"/>
      <c r="Z148" s="257"/>
      <c r="AA148" s="257"/>
      <c r="AB148" s="257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75"/>
      <c r="BA148" s="75"/>
      <c r="BB148" s="75"/>
      <c r="BC148" s="75"/>
      <c r="BD148" s="75"/>
      <c r="BE148" s="75"/>
      <c r="BF148" s="75"/>
      <c r="BG148" s="75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5"/>
      <c r="BZ148" s="75"/>
      <c r="CA148" s="75"/>
      <c r="CB148" s="75"/>
      <c r="CC148" s="75"/>
      <c r="CD148" s="75"/>
      <c r="CE148" s="75"/>
      <c r="CF148" s="75"/>
      <c r="CG148" s="75"/>
      <c r="CH148" s="75"/>
      <c r="CI148" s="75"/>
      <c r="CJ148" s="75"/>
      <c r="CK148" s="75"/>
      <c r="CL148" s="75"/>
      <c r="CM148" s="75"/>
      <c r="CN148" s="75"/>
      <c r="CO148" s="75"/>
      <c r="CP148" s="75"/>
      <c r="CQ148" s="75"/>
      <c r="CR148" s="75"/>
      <c r="CS148" s="75"/>
      <c r="CT148" s="75"/>
      <c r="CU148" s="75"/>
      <c r="CV148" s="75"/>
      <c r="CW148" s="75"/>
      <c r="CX148" s="75"/>
      <c r="CY148" s="75"/>
      <c r="CZ148" s="75"/>
      <c r="DA148" s="75"/>
      <c r="DB148" s="75"/>
      <c r="DC148" s="75"/>
      <c r="DD148" s="75"/>
      <c r="DE148" s="75"/>
      <c r="DF148" s="75"/>
      <c r="DG148" s="75"/>
    </row>
    <row r="149" spans="1:111" ht="24.95" customHeight="1" outlineLevel="1">
      <c r="A149" s="4802"/>
      <c r="B149" s="4798"/>
      <c r="C149" s="4794"/>
      <c r="D149" s="4794"/>
      <c r="E149" s="4794"/>
      <c r="F149" s="121" t="s">
        <v>3230</v>
      </c>
      <c r="G149" s="177">
        <v>207</v>
      </c>
      <c r="H149" s="81">
        <v>150.04</v>
      </c>
      <c r="I149" s="689"/>
      <c r="J149" s="689"/>
      <c r="K149" s="157"/>
      <c r="L149" s="254"/>
      <c r="M149" s="255"/>
      <c r="N149" s="121" t="s">
        <v>3230</v>
      </c>
      <c r="O149" s="276"/>
      <c r="P149" s="257"/>
      <c r="Q149" s="257"/>
      <c r="R149" s="257"/>
      <c r="S149" s="257"/>
      <c r="T149" s="258"/>
      <c r="U149" s="257"/>
      <c r="V149" s="257"/>
      <c r="W149" s="257"/>
      <c r="X149" s="258"/>
      <c r="Y149" s="258"/>
      <c r="Z149" s="257"/>
      <c r="AA149" s="257"/>
      <c r="AB149" s="257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75"/>
      <c r="BA149" s="75"/>
      <c r="BB149" s="75"/>
      <c r="BC149" s="75"/>
      <c r="BD149" s="75"/>
      <c r="BE149" s="75"/>
      <c r="BF149" s="75"/>
      <c r="BG149" s="75"/>
      <c r="BH149" s="75"/>
      <c r="BI149" s="75"/>
      <c r="BJ149" s="75"/>
      <c r="BK149" s="75"/>
      <c r="BL149" s="75"/>
      <c r="BM149" s="75"/>
      <c r="BN149" s="75"/>
      <c r="BO149" s="75"/>
      <c r="BP149" s="75"/>
      <c r="BQ149" s="75"/>
      <c r="BR149" s="75"/>
      <c r="BS149" s="75"/>
      <c r="BT149" s="75"/>
      <c r="BU149" s="75"/>
      <c r="BV149" s="75"/>
      <c r="BW149" s="75"/>
      <c r="BX149" s="75"/>
      <c r="BY149" s="75"/>
      <c r="BZ149" s="75"/>
      <c r="CA149" s="75"/>
      <c r="CB149" s="75"/>
      <c r="CC149" s="75"/>
      <c r="CD149" s="75"/>
      <c r="CE149" s="75"/>
      <c r="CF149" s="75"/>
      <c r="CG149" s="75"/>
      <c r="CH149" s="75"/>
      <c r="CI149" s="75"/>
      <c r="CJ149" s="75"/>
      <c r="CK149" s="75"/>
      <c r="CL149" s="75"/>
      <c r="CM149" s="75"/>
      <c r="CN149" s="75"/>
      <c r="CO149" s="75"/>
      <c r="CP149" s="75"/>
      <c r="CQ149" s="75"/>
      <c r="CR149" s="75"/>
      <c r="CS149" s="75"/>
      <c r="CT149" s="75"/>
      <c r="CU149" s="75"/>
      <c r="CV149" s="75"/>
      <c r="CW149" s="75"/>
      <c r="CX149" s="75"/>
      <c r="CY149" s="75"/>
      <c r="CZ149" s="75"/>
      <c r="DA149" s="75"/>
      <c r="DB149" s="75"/>
      <c r="DC149" s="75"/>
      <c r="DD149" s="75"/>
      <c r="DE149" s="75"/>
      <c r="DF149" s="75"/>
      <c r="DG149" s="75"/>
    </row>
    <row r="150" spans="1:111" s="180" customFormat="1" ht="24.95" customHeight="1" outlineLevel="1">
      <c r="A150" s="4802"/>
      <c r="B150" s="1625" t="s">
        <v>722</v>
      </c>
      <c r="C150" s="663" t="s">
        <v>777</v>
      </c>
      <c r="D150" s="663" t="s">
        <v>998</v>
      </c>
      <c r="E150" s="663" t="s">
        <v>1008</v>
      </c>
      <c r="F150" s="121" t="s">
        <v>182</v>
      </c>
      <c r="G150" s="121" t="s">
        <v>2522</v>
      </c>
      <c r="H150" s="81">
        <v>464.4</v>
      </c>
      <c r="I150" s="689">
        <f>DF150</f>
        <v>800.38</v>
      </c>
      <c r="J150" s="689">
        <f>DG150</f>
        <v>800.79</v>
      </c>
      <c r="K150" s="179">
        <f>J150-I150</f>
        <v>0.40999999999996817</v>
      </c>
      <c r="L150" s="250">
        <v>150</v>
      </c>
      <c r="M150" s="251">
        <f>K150*L150/$L$2</f>
        <v>12.299999999999045</v>
      </c>
      <c r="N150" s="136" t="s">
        <v>3231</v>
      </c>
      <c r="O150" s="276"/>
      <c r="P150" s="252">
        <v>50.49</v>
      </c>
      <c r="Q150" s="252">
        <v>66.13</v>
      </c>
      <c r="R150" s="252">
        <v>78.64</v>
      </c>
      <c r="S150" s="252">
        <v>78.66</v>
      </c>
      <c r="T150" s="253">
        <v>98.99</v>
      </c>
      <c r="U150" s="252">
        <v>123.57</v>
      </c>
      <c r="V150" s="252">
        <v>171.93</v>
      </c>
      <c r="W150" s="252">
        <v>222.32</v>
      </c>
      <c r="X150" s="253">
        <v>266.58</v>
      </c>
      <c r="Y150" s="253">
        <v>269.01</v>
      </c>
      <c r="Z150" s="252">
        <v>269.01</v>
      </c>
      <c r="AA150" s="1946">
        <v>269.06</v>
      </c>
      <c r="AB150" s="1946">
        <v>269.06</v>
      </c>
      <c r="AC150" s="1945">
        <v>269.06</v>
      </c>
      <c r="AD150" s="1945">
        <v>272.33999999999997</v>
      </c>
      <c r="AE150" s="1945">
        <v>282.68</v>
      </c>
      <c r="AF150" s="1945">
        <v>290.14999999999998</v>
      </c>
      <c r="AG150" s="1945">
        <v>298.05</v>
      </c>
      <c r="AH150" s="1945">
        <v>307.74</v>
      </c>
      <c r="AI150" s="1945">
        <v>313.43</v>
      </c>
      <c r="AJ150" s="1945">
        <v>319.81</v>
      </c>
      <c r="AK150" s="1945">
        <v>325.94</v>
      </c>
      <c r="AL150" s="1945">
        <v>329.27</v>
      </c>
      <c r="AM150" s="1945">
        <v>329.27</v>
      </c>
      <c r="AN150" s="1945">
        <v>329.27</v>
      </c>
      <c r="AO150" s="1945">
        <v>329.42</v>
      </c>
      <c r="AP150" s="1945">
        <v>329.42</v>
      </c>
      <c r="AQ150" s="1945">
        <v>332.04</v>
      </c>
      <c r="AR150" s="1945">
        <v>339.53</v>
      </c>
      <c r="AS150" s="1945">
        <v>345.88</v>
      </c>
      <c r="AT150" s="1945">
        <v>351.24</v>
      </c>
      <c r="AU150" s="1945">
        <v>355.87</v>
      </c>
      <c r="AV150" s="1945">
        <v>360.47</v>
      </c>
      <c r="AW150" s="1945">
        <v>362.84</v>
      </c>
      <c r="AX150" s="1945">
        <v>366.15</v>
      </c>
      <c r="AY150" s="1945">
        <v>370.88</v>
      </c>
      <c r="AZ150" s="1945">
        <v>375.12</v>
      </c>
      <c r="BA150" s="1945">
        <v>379.25</v>
      </c>
      <c r="BB150" s="1945">
        <v>383.78</v>
      </c>
      <c r="BC150" s="1945">
        <v>388.42</v>
      </c>
      <c r="BD150" s="1945">
        <v>394.93</v>
      </c>
      <c r="BE150" s="1945">
        <v>403.14</v>
      </c>
      <c r="BF150" s="1945">
        <v>410.78</v>
      </c>
      <c r="BG150" s="1945">
        <v>418.4</v>
      </c>
      <c r="BH150" s="1945">
        <v>426.42</v>
      </c>
      <c r="BI150" s="1945">
        <v>433.78</v>
      </c>
      <c r="BJ150" s="1945">
        <v>438.21</v>
      </c>
      <c r="BK150" s="1945">
        <v>439.7</v>
      </c>
      <c r="BL150" s="1945">
        <v>439.7</v>
      </c>
      <c r="BM150" s="1945">
        <v>439.7</v>
      </c>
      <c r="BN150" s="1945">
        <v>439.7</v>
      </c>
      <c r="BO150" s="1945">
        <v>439.7</v>
      </c>
      <c r="BP150" s="1945">
        <v>439.7</v>
      </c>
      <c r="BQ150" s="1945">
        <v>439.7</v>
      </c>
      <c r="BR150" s="1945">
        <v>439.7</v>
      </c>
      <c r="BS150" s="1945">
        <v>442.2</v>
      </c>
      <c r="BT150" s="1945">
        <v>452.94</v>
      </c>
      <c r="BU150" s="1945">
        <v>462.11</v>
      </c>
      <c r="BV150" s="1945">
        <v>462.11</v>
      </c>
      <c r="BW150" s="1945">
        <v>462.19</v>
      </c>
      <c r="BX150" s="1945">
        <v>462.19</v>
      </c>
      <c r="BY150" s="1945">
        <v>472.06</v>
      </c>
      <c r="BZ150" s="1945">
        <v>491.19</v>
      </c>
      <c r="CA150" s="1945">
        <v>509.11</v>
      </c>
      <c r="CB150" s="1945">
        <v>529.51</v>
      </c>
      <c r="CC150" s="1945">
        <v>547.23</v>
      </c>
      <c r="CD150" s="1945">
        <v>565.94000000000005</v>
      </c>
      <c r="CE150" s="1945">
        <v>585.11</v>
      </c>
      <c r="CF150" s="1945">
        <v>601.49</v>
      </c>
      <c r="CG150" s="1945">
        <v>623.15</v>
      </c>
      <c r="CH150" s="1945">
        <v>629.41999999999996</v>
      </c>
      <c r="CI150" s="1945">
        <v>629.41999999999996</v>
      </c>
      <c r="CJ150" s="1945">
        <v>629.41999999999996</v>
      </c>
      <c r="CK150" s="1945">
        <v>629.41999999999996</v>
      </c>
      <c r="CL150" s="1945">
        <v>629.41999999999996</v>
      </c>
      <c r="CM150" s="1945">
        <v>629.41999999999996</v>
      </c>
      <c r="CN150" s="1945">
        <v>635.29999999999995</v>
      </c>
      <c r="CO150" s="1945">
        <v>635.29999999999995</v>
      </c>
      <c r="CP150" s="1945">
        <v>635.39</v>
      </c>
      <c r="CQ150" s="1945">
        <v>635.39</v>
      </c>
      <c r="CR150" s="1945">
        <v>635.39</v>
      </c>
      <c r="CS150" s="1945">
        <v>642.01</v>
      </c>
      <c r="CT150" s="1945">
        <v>662.66</v>
      </c>
      <c r="CU150" s="1945">
        <v>684.12</v>
      </c>
      <c r="CV150" s="1945">
        <v>698.68</v>
      </c>
      <c r="CW150" s="1945">
        <v>703.24</v>
      </c>
      <c r="CX150" s="1945">
        <v>703.32</v>
      </c>
      <c r="CY150" s="1945">
        <v>714.08</v>
      </c>
      <c r="CZ150" s="1945">
        <v>730.36</v>
      </c>
      <c r="DA150" s="1945">
        <v>754.89</v>
      </c>
      <c r="DB150" s="1945">
        <v>770.61</v>
      </c>
      <c r="DC150" s="1945">
        <v>776.73</v>
      </c>
      <c r="DD150" s="1945">
        <v>792.39</v>
      </c>
      <c r="DE150" s="1945">
        <v>800.38</v>
      </c>
      <c r="DF150" s="1945">
        <v>800.38</v>
      </c>
      <c r="DG150" s="1945">
        <v>800.79</v>
      </c>
    </row>
    <row r="151" spans="1:111" ht="24.95" customHeight="1" outlineLevel="1">
      <c r="A151" s="4802"/>
      <c r="B151" s="4798" t="s">
        <v>722</v>
      </c>
      <c r="C151" s="4800" t="s">
        <v>1078</v>
      </c>
      <c r="D151" s="4800" t="s">
        <v>1110</v>
      </c>
      <c r="E151" s="4800"/>
      <c r="F151" s="121" t="s">
        <v>675</v>
      </c>
      <c r="G151" s="177">
        <v>208209</v>
      </c>
      <c r="H151" s="81">
        <v>398</v>
      </c>
      <c r="I151" s="689"/>
      <c r="J151" s="689"/>
      <c r="K151" s="157"/>
      <c r="L151" s="254"/>
      <c r="M151" s="255"/>
      <c r="N151" s="121" t="s">
        <v>675</v>
      </c>
      <c r="O151" s="276"/>
      <c r="P151" s="257"/>
      <c r="Q151" s="257"/>
      <c r="R151" s="257"/>
      <c r="S151" s="257"/>
      <c r="T151" s="258"/>
      <c r="U151" s="257"/>
      <c r="V151" s="257"/>
      <c r="W151" s="257"/>
      <c r="X151" s="258"/>
      <c r="Y151" s="258"/>
      <c r="Z151" s="257"/>
      <c r="AA151" s="257"/>
      <c r="AB151" s="257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  <c r="AP151" s="75"/>
      <c r="AQ151" s="75"/>
      <c r="AR151" s="75"/>
      <c r="AS151" s="75"/>
      <c r="AT151" s="75"/>
      <c r="AU151" s="75"/>
      <c r="AV151" s="75"/>
      <c r="AW151" s="75"/>
      <c r="AX151" s="75"/>
      <c r="AY151" s="75"/>
      <c r="AZ151" s="75"/>
      <c r="BA151" s="75"/>
      <c r="BB151" s="75"/>
      <c r="BC151" s="75"/>
      <c r="BD151" s="75"/>
      <c r="BE151" s="75"/>
      <c r="BF151" s="75"/>
      <c r="BG151" s="75"/>
      <c r="BH151" s="75"/>
      <c r="BI151" s="75"/>
      <c r="BJ151" s="75"/>
      <c r="BK151" s="75"/>
      <c r="BL151" s="75"/>
      <c r="BM151" s="75"/>
      <c r="BN151" s="75"/>
      <c r="BO151" s="75"/>
      <c r="BP151" s="75"/>
      <c r="BQ151" s="75"/>
      <c r="BR151" s="75"/>
      <c r="BS151" s="75"/>
      <c r="BT151" s="75"/>
      <c r="BU151" s="75"/>
      <c r="BV151" s="75"/>
      <c r="BW151" s="75"/>
      <c r="BX151" s="75"/>
      <c r="BY151" s="75"/>
      <c r="BZ151" s="75"/>
      <c r="CA151" s="75"/>
      <c r="CB151" s="75"/>
      <c r="CC151" s="75"/>
      <c r="CD151" s="75"/>
      <c r="CE151" s="75"/>
      <c r="CF151" s="75"/>
      <c r="CG151" s="75"/>
      <c r="CH151" s="75"/>
      <c r="CI151" s="75"/>
      <c r="CJ151" s="75"/>
      <c r="CK151" s="75"/>
      <c r="CL151" s="75"/>
      <c r="CM151" s="75"/>
      <c r="CN151" s="75"/>
      <c r="CO151" s="75"/>
      <c r="CP151" s="75"/>
      <c r="CQ151" s="75"/>
      <c r="CR151" s="75"/>
      <c r="CS151" s="75"/>
      <c r="CT151" s="75"/>
      <c r="CU151" s="75"/>
      <c r="CV151" s="75"/>
      <c r="CW151" s="75"/>
      <c r="CX151" s="75"/>
      <c r="CY151" s="75"/>
      <c r="CZ151" s="75"/>
      <c r="DA151" s="75"/>
      <c r="DB151" s="75"/>
      <c r="DC151" s="75"/>
      <c r="DD151" s="75"/>
      <c r="DE151" s="75"/>
      <c r="DF151" s="75"/>
      <c r="DG151" s="75"/>
    </row>
    <row r="152" spans="1:111" ht="24.95" customHeight="1" outlineLevel="1">
      <c r="A152" s="4802"/>
      <c r="B152" s="4798"/>
      <c r="C152" s="4800"/>
      <c r="D152" s="4794"/>
      <c r="E152" s="4800"/>
      <c r="F152" s="121" t="s">
        <v>897</v>
      </c>
      <c r="G152" s="121">
        <v>210</v>
      </c>
      <c r="H152" s="81">
        <v>197.13</v>
      </c>
      <c r="I152" s="689"/>
      <c r="J152" s="689"/>
      <c r="K152" s="157"/>
      <c r="L152" s="254"/>
      <c r="M152" s="255"/>
      <c r="N152" s="121" t="s">
        <v>897</v>
      </c>
      <c r="O152" s="276"/>
      <c r="P152" s="257"/>
      <c r="Q152" s="257"/>
      <c r="R152" s="257"/>
      <c r="S152" s="257"/>
      <c r="T152" s="258"/>
      <c r="U152" s="257"/>
      <c r="V152" s="257"/>
      <c r="W152" s="257"/>
      <c r="X152" s="258"/>
      <c r="Y152" s="258"/>
      <c r="Z152" s="257"/>
      <c r="AA152" s="257"/>
      <c r="AB152" s="257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75"/>
      <c r="AY152" s="75"/>
      <c r="AZ152" s="75"/>
      <c r="BA152" s="75"/>
      <c r="BB152" s="75"/>
      <c r="BC152" s="75"/>
      <c r="BD152" s="75"/>
      <c r="BE152" s="75"/>
      <c r="BF152" s="75"/>
      <c r="BG152" s="75"/>
      <c r="BH152" s="75"/>
      <c r="BI152" s="75"/>
      <c r="BJ152" s="75"/>
      <c r="BK152" s="75"/>
      <c r="BL152" s="75"/>
      <c r="BM152" s="75"/>
      <c r="BN152" s="75"/>
      <c r="BO152" s="75"/>
      <c r="BP152" s="75"/>
      <c r="BQ152" s="75"/>
      <c r="BR152" s="75"/>
      <c r="BS152" s="75"/>
      <c r="BT152" s="75"/>
      <c r="BU152" s="75"/>
      <c r="BV152" s="75"/>
      <c r="BW152" s="75"/>
      <c r="BX152" s="75"/>
      <c r="BY152" s="75"/>
      <c r="BZ152" s="75"/>
      <c r="CA152" s="75"/>
      <c r="CB152" s="75"/>
      <c r="CC152" s="75"/>
      <c r="CD152" s="75"/>
      <c r="CE152" s="75"/>
      <c r="CF152" s="75"/>
      <c r="CG152" s="75"/>
      <c r="CH152" s="75"/>
      <c r="CI152" s="75"/>
      <c r="CJ152" s="75"/>
      <c r="CK152" s="75"/>
      <c r="CL152" s="75"/>
      <c r="CM152" s="75"/>
      <c r="CN152" s="75"/>
      <c r="CO152" s="75"/>
      <c r="CP152" s="75"/>
      <c r="CQ152" s="75"/>
      <c r="CR152" s="75"/>
      <c r="CS152" s="75"/>
      <c r="CT152" s="75"/>
      <c r="CU152" s="75"/>
      <c r="CV152" s="75"/>
      <c r="CW152" s="75"/>
      <c r="CX152" s="75"/>
      <c r="CY152" s="75"/>
      <c r="CZ152" s="75"/>
      <c r="DA152" s="75"/>
      <c r="DB152" s="75"/>
      <c r="DC152" s="75"/>
      <c r="DD152" s="75"/>
      <c r="DE152" s="75"/>
      <c r="DF152" s="75"/>
      <c r="DG152" s="75"/>
    </row>
    <row r="153" spans="1:111" ht="24.95" customHeight="1" outlineLevel="1">
      <c r="A153" s="4802"/>
      <c r="B153" s="4798" t="s">
        <v>722</v>
      </c>
      <c r="C153" s="4800" t="s">
        <v>1078</v>
      </c>
      <c r="D153" s="4800" t="s">
        <v>1094</v>
      </c>
      <c r="E153" s="4800"/>
      <c r="F153" s="121" t="s">
        <v>3235</v>
      </c>
      <c r="G153" s="177">
        <v>201</v>
      </c>
      <c r="H153" s="81">
        <v>150.4</v>
      </c>
      <c r="I153" s="689"/>
      <c r="J153" s="689"/>
      <c r="K153" s="157"/>
      <c r="L153" s="254"/>
      <c r="M153" s="255"/>
      <c r="N153" s="121" t="s">
        <v>3235</v>
      </c>
      <c r="O153" s="276"/>
      <c r="P153" s="257"/>
      <c r="Q153" s="257"/>
      <c r="R153" s="257"/>
      <c r="S153" s="257"/>
      <c r="T153" s="258"/>
      <c r="U153" s="257"/>
      <c r="V153" s="257"/>
      <c r="W153" s="257"/>
      <c r="X153" s="258"/>
      <c r="Y153" s="258"/>
      <c r="Z153" s="257"/>
      <c r="AA153" s="257"/>
      <c r="AB153" s="257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75"/>
      <c r="AY153" s="75"/>
      <c r="AZ153" s="75"/>
      <c r="BA153" s="75"/>
      <c r="BB153" s="75"/>
      <c r="BC153" s="75"/>
      <c r="BD153" s="75"/>
      <c r="BE153" s="75"/>
      <c r="BF153" s="75"/>
      <c r="BG153" s="75"/>
      <c r="BH153" s="75"/>
      <c r="BI153" s="75"/>
      <c r="BJ153" s="75"/>
      <c r="BK153" s="75"/>
      <c r="BL153" s="75"/>
      <c r="BM153" s="75"/>
      <c r="BN153" s="75"/>
      <c r="BO153" s="75"/>
      <c r="BP153" s="75"/>
      <c r="BQ153" s="75"/>
      <c r="BR153" s="75"/>
      <c r="BS153" s="75"/>
      <c r="BT153" s="75"/>
      <c r="BU153" s="75"/>
      <c r="BV153" s="75"/>
      <c r="BW153" s="75"/>
      <c r="BX153" s="75"/>
      <c r="BY153" s="75"/>
      <c r="BZ153" s="75"/>
      <c r="CA153" s="75"/>
      <c r="CB153" s="75"/>
      <c r="CC153" s="75"/>
      <c r="CD153" s="75"/>
      <c r="CE153" s="75"/>
      <c r="CF153" s="75"/>
      <c r="CG153" s="75"/>
      <c r="CH153" s="75"/>
      <c r="CI153" s="75"/>
      <c r="CJ153" s="75"/>
      <c r="CK153" s="75"/>
      <c r="CL153" s="75"/>
      <c r="CM153" s="75"/>
      <c r="CN153" s="75"/>
      <c r="CO153" s="75"/>
      <c r="CP153" s="75"/>
      <c r="CQ153" s="75"/>
      <c r="CR153" s="75"/>
      <c r="CS153" s="75"/>
      <c r="CT153" s="75"/>
      <c r="CU153" s="75"/>
      <c r="CV153" s="75"/>
      <c r="CW153" s="75"/>
      <c r="CX153" s="75"/>
      <c r="CY153" s="75"/>
      <c r="CZ153" s="75"/>
      <c r="DA153" s="75"/>
      <c r="DB153" s="75"/>
      <c r="DC153" s="75"/>
      <c r="DD153" s="75"/>
      <c r="DE153" s="75"/>
      <c r="DF153" s="75"/>
      <c r="DG153" s="75"/>
    </row>
    <row r="154" spans="1:111" ht="24.95" customHeight="1" outlineLevel="1">
      <c r="A154" s="4802"/>
      <c r="B154" s="4798"/>
      <c r="C154" s="4794"/>
      <c r="D154" s="4794"/>
      <c r="E154" s="4800"/>
      <c r="F154" s="121" t="s">
        <v>231</v>
      </c>
      <c r="G154" s="177" t="s">
        <v>1213</v>
      </c>
      <c r="H154" s="81">
        <f>102.61+164.51</f>
        <v>267.12</v>
      </c>
      <c r="I154" s="689"/>
      <c r="J154" s="689"/>
      <c r="K154" s="157"/>
      <c r="L154" s="254"/>
      <c r="M154" s="255"/>
      <c r="N154" s="121" t="s">
        <v>231</v>
      </c>
      <c r="O154" s="276"/>
      <c r="P154" s="257"/>
      <c r="Q154" s="257"/>
      <c r="R154" s="257"/>
      <c r="S154" s="257"/>
      <c r="T154" s="258"/>
      <c r="U154" s="257"/>
      <c r="V154" s="257"/>
      <c r="W154" s="257"/>
      <c r="X154" s="258"/>
      <c r="Y154" s="258"/>
      <c r="Z154" s="257"/>
      <c r="AA154" s="257"/>
      <c r="AB154" s="257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75"/>
      <c r="AY154" s="75"/>
      <c r="AZ154" s="75"/>
      <c r="BA154" s="75"/>
      <c r="BB154" s="75"/>
      <c r="BC154" s="75"/>
      <c r="BD154" s="75"/>
      <c r="BE154" s="75"/>
      <c r="BF154" s="75"/>
      <c r="BG154" s="75"/>
      <c r="BH154" s="75"/>
      <c r="BI154" s="75"/>
      <c r="BJ154" s="75"/>
      <c r="BK154" s="75"/>
      <c r="BL154" s="75"/>
      <c r="BM154" s="75"/>
      <c r="BN154" s="75"/>
      <c r="BO154" s="75"/>
      <c r="BP154" s="75"/>
      <c r="BQ154" s="75"/>
      <c r="BR154" s="75"/>
      <c r="BS154" s="75"/>
      <c r="BT154" s="75"/>
      <c r="BU154" s="75"/>
      <c r="BV154" s="75"/>
      <c r="BW154" s="75"/>
      <c r="BX154" s="75"/>
      <c r="BY154" s="75"/>
      <c r="BZ154" s="75"/>
      <c r="CA154" s="75"/>
      <c r="CB154" s="75"/>
      <c r="CC154" s="75"/>
      <c r="CD154" s="75"/>
      <c r="CE154" s="75"/>
      <c r="CF154" s="75"/>
      <c r="CG154" s="75"/>
      <c r="CH154" s="75"/>
      <c r="CI154" s="75"/>
      <c r="CJ154" s="75"/>
      <c r="CK154" s="75"/>
      <c r="CL154" s="75"/>
      <c r="CM154" s="75"/>
      <c r="CN154" s="75"/>
      <c r="CO154" s="75"/>
      <c r="CP154" s="75"/>
      <c r="CQ154" s="75"/>
      <c r="CR154" s="75"/>
      <c r="CS154" s="75"/>
      <c r="CT154" s="75"/>
      <c r="CU154" s="75"/>
      <c r="CV154" s="75"/>
      <c r="CW154" s="75"/>
      <c r="CX154" s="75"/>
      <c r="CY154" s="75"/>
      <c r="CZ154" s="75"/>
      <c r="DA154" s="75"/>
      <c r="DB154" s="75"/>
      <c r="DC154" s="75"/>
      <c r="DD154" s="75"/>
      <c r="DE154" s="75"/>
      <c r="DF154" s="75"/>
      <c r="DG154" s="75"/>
    </row>
    <row r="155" spans="1:111" ht="24.95" customHeight="1" outlineLevel="1">
      <c r="A155" s="4802"/>
      <c r="B155" s="4798"/>
      <c r="C155" s="4794"/>
      <c r="D155" s="4794"/>
      <c r="E155" s="4800"/>
      <c r="F155" s="121" t="s">
        <v>3234</v>
      </c>
      <c r="G155" s="177">
        <v>204</v>
      </c>
      <c r="H155" s="81">
        <v>65.900000000000006</v>
      </c>
      <c r="I155" s="689"/>
      <c r="J155" s="689"/>
      <c r="K155" s="157"/>
      <c r="L155" s="254"/>
      <c r="M155" s="255"/>
      <c r="N155" s="121" t="s">
        <v>3234</v>
      </c>
      <c r="O155" s="276"/>
      <c r="P155" s="257"/>
      <c r="Q155" s="257"/>
      <c r="R155" s="257"/>
      <c r="S155" s="257"/>
      <c r="T155" s="258"/>
      <c r="U155" s="257"/>
      <c r="V155" s="257"/>
      <c r="W155" s="257"/>
      <c r="X155" s="258"/>
      <c r="Y155" s="258"/>
      <c r="Z155" s="257"/>
      <c r="AA155" s="257"/>
      <c r="AB155" s="257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75"/>
      <c r="AY155" s="75"/>
      <c r="AZ155" s="75"/>
      <c r="BA155" s="75"/>
      <c r="BB155" s="75"/>
      <c r="BC155" s="75"/>
      <c r="BD155" s="75"/>
      <c r="BE155" s="75"/>
      <c r="BF155" s="75"/>
      <c r="BG155" s="75"/>
      <c r="BH155" s="75"/>
      <c r="BI155" s="75"/>
      <c r="BJ155" s="75"/>
      <c r="BK155" s="75"/>
      <c r="BL155" s="75"/>
      <c r="BM155" s="75"/>
      <c r="BN155" s="75"/>
      <c r="BO155" s="75"/>
      <c r="BP155" s="75"/>
      <c r="BQ155" s="75"/>
      <c r="BR155" s="75"/>
      <c r="BS155" s="75"/>
      <c r="BT155" s="75"/>
      <c r="BU155" s="75"/>
      <c r="BV155" s="75"/>
      <c r="BW155" s="75"/>
      <c r="BX155" s="75"/>
      <c r="BY155" s="75"/>
      <c r="BZ155" s="75"/>
      <c r="CA155" s="75"/>
      <c r="CB155" s="75"/>
      <c r="CC155" s="75"/>
      <c r="CD155" s="75"/>
      <c r="CE155" s="75"/>
      <c r="CF155" s="75"/>
      <c r="CG155" s="75"/>
      <c r="CH155" s="75"/>
      <c r="CI155" s="75"/>
      <c r="CJ155" s="75"/>
      <c r="CK155" s="75"/>
      <c r="CL155" s="75"/>
      <c r="CM155" s="75"/>
      <c r="CN155" s="75"/>
      <c r="CO155" s="75"/>
      <c r="CP155" s="75"/>
      <c r="CQ155" s="75"/>
      <c r="CR155" s="75"/>
      <c r="CS155" s="75"/>
      <c r="CT155" s="75"/>
      <c r="CU155" s="75"/>
      <c r="CV155" s="75"/>
      <c r="CW155" s="75"/>
      <c r="CX155" s="75"/>
      <c r="CY155" s="75"/>
      <c r="CZ155" s="75"/>
      <c r="DA155" s="75"/>
      <c r="DB155" s="75"/>
      <c r="DC155" s="75"/>
      <c r="DD155" s="75"/>
      <c r="DE155" s="75"/>
      <c r="DF155" s="75"/>
      <c r="DG155" s="75"/>
    </row>
    <row r="156" spans="1:111" ht="24.95" customHeight="1" outlineLevel="1">
      <c r="A156" s="4802"/>
      <c r="B156" s="4798"/>
      <c r="C156" s="4794"/>
      <c r="D156" s="4794"/>
      <c r="E156" s="4800"/>
      <c r="F156" s="121" t="s">
        <v>362</v>
      </c>
      <c r="G156" s="177" t="s">
        <v>142</v>
      </c>
      <c r="H156" s="81">
        <f>136.62+152.1+150.04</f>
        <v>438.76</v>
      </c>
      <c r="I156" s="689"/>
      <c r="J156" s="689"/>
      <c r="K156" s="157"/>
      <c r="L156" s="254"/>
      <c r="M156" s="255"/>
      <c r="N156" s="121" t="s">
        <v>362</v>
      </c>
      <c r="O156" s="276"/>
      <c r="P156" s="257"/>
      <c r="Q156" s="257"/>
      <c r="R156" s="257"/>
      <c r="S156" s="257"/>
      <c r="T156" s="258"/>
      <c r="U156" s="257"/>
      <c r="V156" s="257"/>
      <c r="W156" s="257"/>
      <c r="X156" s="258"/>
      <c r="Y156" s="258"/>
      <c r="Z156" s="257"/>
      <c r="AA156" s="257"/>
      <c r="AB156" s="257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  <c r="AW156" s="75"/>
      <c r="AX156" s="75"/>
      <c r="AY156" s="75"/>
      <c r="AZ156" s="75"/>
      <c r="BA156" s="75"/>
      <c r="BB156" s="75"/>
      <c r="BC156" s="75"/>
      <c r="BD156" s="75"/>
      <c r="BE156" s="75"/>
      <c r="BF156" s="75"/>
      <c r="BG156" s="75"/>
      <c r="BH156" s="75"/>
      <c r="BI156" s="75"/>
      <c r="BJ156" s="75"/>
      <c r="BK156" s="75"/>
      <c r="BL156" s="75"/>
      <c r="BM156" s="75"/>
      <c r="BN156" s="75"/>
      <c r="BO156" s="75"/>
      <c r="BP156" s="75"/>
      <c r="BQ156" s="75"/>
      <c r="BR156" s="75"/>
      <c r="BS156" s="75"/>
      <c r="BT156" s="75"/>
      <c r="BU156" s="75"/>
      <c r="BV156" s="75"/>
      <c r="BW156" s="75"/>
      <c r="BX156" s="75"/>
      <c r="BY156" s="75"/>
      <c r="BZ156" s="75"/>
      <c r="CA156" s="75"/>
      <c r="CB156" s="75"/>
      <c r="CC156" s="75"/>
      <c r="CD156" s="75"/>
      <c r="CE156" s="75"/>
      <c r="CF156" s="75"/>
      <c r="CG156" s="75"/>
      <c r="CH156" s="75"/>
      <c r="CI156" s="75"/>
      <c r="CJ156" s="75"/>
      <c r="CK156" s="75"/>
      <c r="CL156" s="75"/>
      <c r="CM156" s="75"/>
      <c r="CN156" s="75"/>
      <c r="CO156" s="75"/>
      <c r="CP156" s="75"/>
      <c r="CQ156" s="75"/>
      <c r="CR156" s="75"/>
      <c r="CS156" s="75"/>
      <c r="CT156" s="75"/>
      <c r="CU156" s="75"/>
      <c r="CV156" s="75"/>
      <c r="CW156" s="75"/>
      <c r="CX156" s="75"/>
      <c r="CY156" s="75"/>
      <c r="CZ156" s="75"/>
      <c r="DA156" s="75"/>
      <c r="DB156" s="75"/>
      <c r="DC156" s="75"/>
      <c r="DD156" s="75"/>
      <c r="DE156" s="75"/>
      <c r="DF156" s="75"/>
      <c r="DG156" s="75"/>
    </row>
    <row r="157" spans="1:111" ht="24.95" customHeight="1" outlineLevel="1">
      <c r="A157" s="4802"/>
      <c r="B157" s="1625" t="s">
        <v>722</v>
      </c>
      <c r="C157" s="664" t="s">
        <v>724</v>
      </c>
      <c r="D157" s="664" t="s">
        <v>1104</v>
      </c>
      <c r="E157" s="664"/>
      <c r="F157" s="121" t="s">
        <v>3233</v>
      </c>
      <c r="G157" s="121" t="s">
        <v>1083</v>
      </c>
      <c r="H157" s="81">
        <v>464.4</v>
      </c>
      <c r="I157" s="689"/>
      <c r="J157" s="689"/>
      <c r="K157" s="157"/>
      <c r="L157" s="254"/>
      <c r="M157" s="255"/>
      <c r="N157" s="121" t="s">
        <v>3233</v>
      </c>
      <c r="O157" s="276"/>
      <c r="P157" s="257"/>
      <c r="Q157" s="257"/>
      <c r="R157" s="257"/>
      <c r="S157" s="257"/>
      <c r="T157" s="258"/>
      <c r="U157" s="257"/>
      <c r="V157" s="257"/>
      <c r="W157" s="257"/>
      <c r="X157" s="258"/>
      <c r="Y157" s="258"/>
      <c r="Z157" s="257"/>
      <c r="AA157" s="257"/>
      <c r="AB157" s="257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75"/>
      <c r="BA157" s="75"/>
      <c r="BB157" s="75"/>
      <c r="BC157" s="75"/>
      <c r="BD157" s="75"/>
      <c r="BE157" s="75"/>
      <c r="BF157" s="75"/>
      <c r="BG157" s="75"/>
      <c r="BH157" s="75"/>
      <c r="BI157" s="75"/>
      <c r="BJ157" s="75"/>
      <c r="BK157" s="75"/>
      <c r="BL157" s="75"/>
      <c r="BM157" s="75"/>
      <c r="BN157" s="75"/>
      <c r="BO157" s="75"/>
      <c r="BP157" s="75"/>
      <c r="BQ157" s="75"/>
      <c r="BR157" s="75"/>
      <c r="BS157" s="75"/>
      <c r="BT157" s="75"/>
      <c r="BU157" s="75"/>
      <c r="BV157" s="75"/>
      <c r="BW157" s="75"/>
      <c r="BX157" s="75"/>
      <c r="BY157" s="75"/>
      <c r="BZ157" s="75"/>
      <c r="CA157" s="75"/>
      <c r="CB157" s="75"/>
      <c r="CC157" s="75"/>
      <c r="CD157" s="75"/>
      <c r="CE157" s="75"/>
      <c r="CF157" s="75"/>
      <c r="CG157" s="75"/>
      <c r="CH157" s="75"/>
      <c r="CI157" s="75"/>
      <c r="CJ157" s="75"/>
      <c r="CK157" s="75"/>
      <c r="CL157" s="75"/>
      <c r="CM157" s="75"/>
      <c r="CN157" s="75"/>
      <c r="CO157" s="75"/>
      <c r="CP157" s="75"/>
      <c r="CQ157" s="75"/>
      <c r="CR157" s="75"/>
      <c r="CS157" s="75"/>
      <c r="CT157" s="75"/>
      <c r="CU157" s="75"/>
      <c r="CV157" s="75"/>
      <c r="CW157" s="75"/>
      <c r="CX157" s="75"/>
      <c r="CY157" s="75"/>
      <c r="CZ157" s="75"/>
      <c r="DA157" s="75"/>
      <c r="DB157" s="75"/>
      <c r="DC157" s="75"/>
      <c r="DD157" s="75"/>
      <c r="DE157" s="75"/>
      <c r="DF157" s="75"/>
      <c r="DG157" s="75"/>
    </row>
    <row r="158" spans="1:111" s="180" customFormat="1" ht="24.95" customHeight="1" outlineLevel="1">
      <c r="A158" s="4802"/>
      <c r="B158" s="4798" t="s">
        <v>722</v>
      </c>
      <c r="C158" s="4800" t="s">
        <v>1125</v>
      </c>
      <c r="D158" s="4794" t="s">
        <v>1013</v>
      </c>
      <c r="E158" s="4794" t="s">
        <v>772</v>
      </c>
      <c r="F158" s="121" t="s">
        <v>217</v>
      </c>
      <c r="G158" s="121" t="s">
        <v>1022</v>
      </c>
      <c r="H158" s="81">
        <v>298.60000000000002</v>
      </c>
      <c r="I158" s="689">
        <f>DF158</f>
        <v>14326.73</v>
      </c>
      <c r="J158" s="689">
        <f>DG158</f>
        <v>14713.62</v>
      </c>
      <c r="K158" s="179">
        <f>J158-I158</f>
        <v>386.89000000000124</v>
      </c>
      <c r="L158" s="250">
        <v>150</v>
      </c>
      <c r="M158" s="251">
        <f>K158*L158/$L$2</f>
        <v>11606.700000000037</v>
      </c>
      <c r="N158" s="136" t="s">
        <v>217</v>
      </c>
      <c r="O158" s="276"/>
      <c r="P158" s="252">
        <v>3257.29</v>
      </c>
      <c r="Q158" s="252">
        <v>3595.5</v>
      </c>
      <c r="R158" s="252">
        <v>3913.95</v>
      </c>
      <c r="S158" s="252">
        <v>4167.4399999999996</v>
      </c>
      <c r="T158" s="253">
        <v>4439.28</v>
      </c>
      <c r="U158" s="252">
        <v>4692.43</v>
      </c>
      <c r="V158" s="252">
        <v>4947.82</v>
      </c>
      <c r="W158" s="252">
        <v>5213.1899999999996</v>
      </c>
      <c r="X158" s="253">
        <v>5457.96</v>
      </c>
      <c r="Y158" s="253">
        <v>5731.75</v>
      </c>
      <c r="Z158" s="252">
        <v>5987.02</v>
      </c>
      <c r="AA158" s="1946">
        <v>6242.14</v>
      </c>
      <c r="AB158" s="1946">
        <v>6537.57</v>
      </c>
      <c r="AC158" s="1945">
        <v>6775.49</v>
      </c>
      <c r="AD158" s="1945">
        <v>7019.01</v>
      </c>
      <c r="AE158" s="1945">
        <v>7295.89</v>
      </c>
      <c r="AF158" s="1945">
        <v>7519.32</v>
      </c>
      <c r="AG158" s="1945">
        <v>7760.85</v>
      </c>
      <c r="AH158" s="1945">
        <v>8037</v>
      </c>
      <c r="AI158" s="1945">
        <v>8335.7999999999993</v>
      </c>
      <c r="AJ158" s="1945">
        <v>8703.8799999999992</v>
      </c>
      <c r="AK158" s="1945">
        <v>9053.39</v>
      </c>
      <c r="AL158" s="1945">
        <v>9406.1299999999992</v>
      </c>
      <c r="AM158" s="1945">
        <v>9791.23</v>
      </c>
      <c r="AN158" s="1945">
        <v>10201.06</v>
      </c>
      <c r="AO158" s="1945">
        <v>578.6</v>
      </c>
      <c r="AP158" s="1945">
        <v>951.91</v>
      </c>
      <c r="AQ158" s="1945">
        <v>1327.44</v>
      </c>
      <c r="AR158" s="1945">
        <v>1694.39</v>
      </c>
      <c r="AS158" s="1945">
        <v>2073.16</v>
      </c>
      <c r="AT158" s="1945">
        <v>2450.9</v>
      </c>
      <c r="AU158" s="1945">
        <v>2811.55</v>
      </c>
      <c r="AV158" s="1945">
        <v>3170.12</v>
      </c>
      <c r="AW158" s="1945">
        <v>3527.72</v>
      </c>
      <c r="AX158" s="1945">
        <v>3866.26</v>
      </c>
      <c r="AY158" s="1945">
        <v>4251.63</v>
      </c>
      <c r="AZ158" s="1945">
        <v>4578.54</v>
      </c>
      <c r="BA158" s="1945">
        <v>4904.05</v>
      </c>
      <c r="BB158" s="1945">
        <v>5250.3</v>
      </c>
      <c r="BC158" s="1945">
        <v>5581.87</v>
      </c>
      <c r="BD158" s="1945">
        <v>5900.41</v>
      </c>
      <c r="BE158" s="1945">
        <v>6238.26</v>
      </c>
      <c r="BF158" s="1945">
        <v>6553.46</v>
      </c>
      <c r="BG158" s="1945">
        <v>6865.46</v>
      </c>
      <c r="BH158" s="1945">
        <v>7188.22</v>
      </c>
      <c r="BI158" s="1945">
        <v>7498.52</v>
      </c>
      <c r="BJ158" s="1945">
        <v>7824.17</v>
      </c>
      <c r="BK158" s="1945">
        <v>8162</v>
      </c>
      <c r="BL158" s="1945">
        <v>8534.76</v>
      </c>
      <c r="BM158" s="1945">
        <v>8851.4</v>
      </c>
      <c r="BN158" s="1945">
        <v>9189.3700000000008</v>
      </c>
      <c r="BO158" s="1945">
        <v>9516.2999999999993</v>
      </c>
      <c r="BP158" s="1945">
        <v>9865.8799999999992</v>
      </c>
      <c r="BQ158" s="1945">
        <v>10196.950000000001</v>
      </c>
      <c r="BR158" s="1945">
        <v>10507.31</v>
      </c>
      <c r="BS158" s="1945">
        <v>10868.69</v>
      </c>
      <c r="BT158" s="1945">
        <v>11188.22</v>
      </c>
      <c r="BU158" s="1945">
        <v>11525.17</v>
      </c>
      <c r="BV158" s="1945">
        <v>11897.84</v>
      </c>
      <c r="BW158" s="1945">
        <v>2221.33</v>
      </c>
      <c r="BX158" s="1945">
        <v>2607.6999999999998</v>
      </c>
      <c r="BY158" s="1945">
        <v>2927.11</v>
      </c>
      <c r="BZ158" s="1945">
        <v>3275.23</v>
      </c>
      <c r="CA158" s="1945">
        <v>3595.27</v>
      </c>
      <c r="CB158" s="1945">
        <v>3950.48</v>
      </c>
      <c r="CC158" s="1945">
        <v>4257</v>
      </c>
      <c r="CD158" s="1945">
        <v>4581.43</v>
      </c>
      <c r="CE158" s="1945">
        <v>4916.55</v>
      </c>
      <c r="CF158" s="1945">
        <v>5202.82</v>
      </c>
      <c r="CG158" s="1945">
        <v>5592.18</v>
      </c>
      <c r="CH158" s="1945">
        <v>5884.98</v>
      </c>
      <c r="CI158" s="1945">
        <v>6208.42</v>
      </c>
      <c r="CJ158" s="1945">
        <v>6581.97</v>
      </c>
      <c r="CK158" s="1945">
        <v>6888.93</v>
      </c>
      <c r="CL158" s="1945">
        <v>7200.29</v>
      </c>
      <c r="CM158" s="1945">
        <v>7534.74</v>
      </c>
      <c r="CN158" s="1945">
        <v>7838.98</v>
      </c>
      <c r="CO158" s="1945">
        <v>8146.22</v>
      </c>
      <c r="CP158" s="1945">
        <v>8505.26</v>
      </c>
      <c r="CQ158" s="1945">
        <v>8815.2999999999993</v>
      </c>
      <c r="CR158" s="1945">
        <v>9143.81</v>
      </c>
      <c r="CS158" s="1945">
        <v>9527.6200000000008</v>
      </c>
      <c r="CT158" s="1945">
        <v>9864.24</v>
      </c>
      <c r="CU158" s="1945">
        <v>10235.709999999999</v>
      </c>
      <c r="CV158" s="1945">
        <v>10559.59</v>
      </c>
      <c r="CW158" s="1945">
        <v>10916.33</v>
      </c>
      <c r="CX158" s="1945">
        <v>11283.54</v>
      </c>
      <c r="CY158" s="1945">
        <v>11689.22</v>
      </c>
      <c r="CZ158" s="1945">
        <v>12040.52</v>
      </c>
      <c r="DA158" s="1945">
        <v>12510.89</v>
      </c>
      <c r="DB158" s="1945">
        <v>12964.84</v>
      </c>
      <c r="DC158" s="1945">
        <v>13303.15</v>
      </c>
      <c r="DD158" s="1945">
        <v>13679.71</v>
      </c>
      <c r="DE158" s="1945">
        <v>14005.66</v>
      </c>
      <c r="DF158" s="1945">
        <v>14326.73</v>
      </c>
      <c r="DG158" s="1945">
        <v>14713.62</v>
      </c>
    </row>
    <row r="159" spans="1:111" s="180" customFormat="1" ht="24.95" customHeight="1" outlineLevel="1">
      <c r="A159" s="4802"/>
      <c r="B159" s="4798"/>
      <c r="C159" s="4800"/>
      <c r="D159" s="4794"/>
      <c r="E159" s="4794"/>
      <c r="F159" s="121" t="s">
        <v>776</v>
      </c>
      <c r="G159" s="121"/>
      <c r="H159" s="81"/>
      <c r="I159" s="689"/>
      <c r="J159" s="689"/>
      <c r="K159" s="1361"/>
      <c r="L159" s="1362"/>
      <c r="M159" s="1363"/>
      <c r="N159" s="82" t="s">
        <v>776</v>
      </c>
      <c r="O159" s="105"/>
      <c r="P159" s="257"/>
      <c r="Q159" s="257"/>
      <c r="R159" s="257"/>
      <c r="S159" s="257"/>
      <c r="T159" s="258"/>
      <c r="U159" s="257"/>
      <c r="V159" s="257"/>
      <c r="W159" s="257"/>
      <c r="X159" s="258"/>
      <c r="Y159" s="258"/>
      <c r="Z159" s="257"/>
      <c r="AA159" s="257"/>
      <c r="AB159" s="257"/>
      <c r="AC159" s="258"/>
      <c r="AD159" s="258"/>
      <c r="AE159" s="258"/>
      <c r="AF159" s="258"/>
      <c r="AG159" s="258"/>
      <c r="AH159" s="258"/>
      <c r="AI159" s="258"/>
      <c r="AJ159" s="258"/>
      <c r="AK159" s="258"/>
      <c r="AL159" s="258"/>
      <c r="AM159" s="258"/>
      <c r="AN159" s="258"/>
      <c r="AO159" s="258"/>
      <c r="AP159" s="258"/>
      <c r="AQ159" s="258"/>
      <c r="AR159" s="258"/>
      <c r="AS159" s="258"/>
      <c r="AT159" s="258"/>
      <c r="AU159" s="258"/>
      <c r="AV159" s="258"/>
      <c r="AW159" s="258"/>
      <c r="AX159" s="258"/>
      <c r="AY159" s="258"/>
      <c r="AZ159" s="258"/>
      <c r="BA159" s="258"/>
      <c r="BB159" s="258"/>
      <c r="BC159" s="258"/>
      <c r="BD159" s="258"/>
      <c r="BE159" s="258"/>
      <c r="BF159" s="258"/>
      <c r="BG159" s="258"/>
      <c r="BH159" s="258"/>
      <c r="BI159" s="258"/>
      <c r="BJ159" s="258"/>
      <c r="BK159" s="258"/>
      <c r="BL159" s="258"/>
      <c r="BM159" s="258"/>
      <c r="BN159" s="258"/>
      <c r="BO159" s="258"/>
      <c r="BP159" s="258"/>
      <c r="BQ159" s="258"/>
      <c r="BR159" s="258"/>
      <c r="BS159" s="258"/>
      <c r="BT159" s="258"/>
      <c r="BU159" s="258"/>
      <c r="BV159" s="75"/>
      <c r="BW159" s="258"/>
      <c r="BX159" s="258"/>
      <c r="BY159" s="258"/>
      <c r="BZ159" s="258"/>
      <c r="CA159" s="258"/>
      <c r="CB159" s="258"/>
      <c r="CC159" s="258"/>
      <c r="CD159" s="258"/>
      <c r="CE159" s="258"/>
      <c r="CF159" s="258"/>
      <c r="CG159" s="258"/>
      <c r="CH159" s="258"/>
      <c r="CI159" s="258"/>
      <c r="CJ159" s="258"/>
      <c r="CK159" s="258"/>
      <c r="CL159" s="258"/>
      <c r="CM159" s="258"/>
      <c r="CN159" s="258"/>
      <c r="CO159" s="258"/>
      <c r="CP159" s="258"/>
      <c r="CQ159" s="258"/>
      <c r="CR159" s="258"/>
      <c r="CS159" s="258"/>
      <c r="CT159" s="258"/>
      <c r="CU159" s="258"/>
      <c r="CV159" s="258"/>
      <c r="CW159" s="258"/>
      <c r="CX159" s="258"/>
      <c r="CY159" s="258"/>
      <c r="CZ159" s="258"/>
      <c r="DA159" s="258"/>
      <c r="DB159" s="258"/>
      <c r="DC159" s="258"/>
      <c r="DD159" s="258"/>
      <c r="DE159" s="258"/>
      <c r="DF159" s="258"/>
      <c r="DG159" s="258"/>
    </row>
    <row r="160" spans="1:111" s="180" customFormat="1" ht="24.95" customHeight="1" outlineLevel="1">
      <c r="A160" s="4802"/>
      <c r="B160" s="4798"/>
      <c r="C160" s="4800"/>
      <c r="D160" s="4794"/>
      <c r="E160" s="4794"/>
      <c r="F160" s="121" t="s">
        <v>3226</v>
      </c>
      <c r="G160" s="121"/>
      <c r="H160" s="81"/>
      <c r="I160" s="689"/>
      <c r="J160" s="689"/>
      <c r="K160" s="1361"/>
      <c r="L160" s="1362"/>
      <c r="M160" s="1363"/>
      <c r="N160" s="121" t="s">
        <v>3226</v>
      </c>
      <c r="O160" s="105"/>
      <c r="P160" s="257"/>
      <c r="Q160" s="257"/>
      <c r="R160" s="257"/>
      <c r="S160" s="257"/>
      <c r="T160" s="258"/>
      <c r="U160" s="257"/>
      <c r="V160" s="257"/>
      <c r="W160" s="257"/>
      <c r="X160" s="258"/>
      <c r="Y160" s="258"/>
      <c r="Z160" s="257"/>
      <c r="AA160" s="257"/>
      <c r="AB160" s="257"/>
      <c r="AC160" s="258"/>
      <c r="AD160" s="258"/>
      <c r="AE160" s="258"/>
      <c r="AF160" s="258"/>
      <c r="AG160" s="258"/>
      <c r="AH160" s="258"/>
      <c r="AI160" s="258"/>
      <c r="AJ160" s="258"/>
      <c r="AK160" s="258"/>
      <c r="AL160" s="258"/>
      <c r="AM160" s="258"/>
      <c r="AN160" s="258"/>
      <c r="AO160" s="258"/>
      <c r="AP160" s="258"/>
      <c r="AQ160" s="258"/>
      <c r="AR160" s="258"/>
      <c r="AS160" s="258"/>
      <c r="AT160" s="258"/>
      <c r="AU160" s="258"/>
      <c r="AV160" s="258"/>
      <c r="AW160" s="258"/>
      <c r="AX160" s="258"/>
      <c r="AY160" s="258"/>
      <c r="AZ160" s="258"/>
      <c r="BA160" s="258"/>
      <c r="BB160" s="258"/>
      <c r="BC160" s="258"/>
      <c r="BD160" s="258"/>
      <c r="BE160" s="258"/>
      <c r="BF160" s="258"/>
      <c r="BG160" s="258"/>
      <c r="BH160" s="258"/>
      <c r="BI160" s="258"/>
      <c r="BJ160" s="258"/>
      <c r="BK160" s="258"/>
      <c r="BL160" s="258"/>
      <c r="BM160" s="258"/>
      <c r="BN160" s="258"/>
      <c r="BO160" s="258"/>
      <c r="BP160" s="258"/>
      <c r="BQ160" s="258"/>
      <c r="BR160" s="258"/>
      <c r="BS160" s="258"/>
      <c r="BT160" s="258"/>
      <c r="BU160" s="258"/>
      <c r="BV160" s="75"/>
      <c r="BW160" s="258"/>
      <c r="BX160" s="258"/>
      <c r="BY160" s="258"/>
      <c r="BZ160" s="258"/>
      <c r="CA160" s="258"/>
      <c r="CB160" s="258"/>
      <c r="CC160" s="258"/>
      <c r="CD160" s="258"/>
      <c r="CE160" s="258"/>
      <c r="CF160" s="258"/>
      <c r="CG160" s="258"/>
      <c r="CH160" s="258"/>
      <c r="CI160" s="258"/>
      <c r="CJ160" s="258"/>
      <c r="CK160" s="258"/>
      <c r="CL160" s="258"/>
      <c r="CM160" s="258"/>
      <c r="CN160" s="258"/>
      <c r="CO160" s="258"/>
      <c r="CP160" s="258"/>
      <c r="CQ160" s="258"/>
      <c r="CR160" s="258"/>
      <c r="CS160" s="258"/>
      <c r="CT160" s="258"/>
      <c r="CU160" s="258"/>
      <c r="CV160" s="258"/>
      <c r="CW160" s="258"/>
      <c r="CX160" s="258"/>
      <c r="CY160" s="258"/>
      <c r="CZ160" s="258"/>
      <c r="DA160" s="258"/>
      <c r="DB160" s="258"/>
      <c r="DC160" s="258"/>
      <c r="DD160" s="258"/>
      <c r="DE160" s="258"/>
      <c r="DF160" s="258"/>
      <c r="DG160" s="258"/>
    </row>
    <row r="161" spans="1:111" ht="24.95" customHeight="1" outlineLevel="1">
      <c r="A161" s="4802"/>
      <c r="B161" s="4798"/>
      <c r="C161" s="4794"/>
      <c r="D161" s="4794"/>
      <c r="E161" s="4794"/>
      <c r="F161" s="121" t="s">
        <v>1729</v>
      </c>
      <c r="G161" s="121" t="s">
        <v>1010</v>
      </c>
      <c r="H161" s="81">
        <v>284.08999999999997</v>
      </c>
      <c r="I161" s="689"/>
      <c r="J161" s="689"/>
      <c r="K161" s="157"/>
      <c r="L161" s="254"/>
      <c r="M161" s="255"/>
      <c r="N161" s="121" t="s">
        <v>1729</v>
      </c>
      <c r="O161" s="276"/>
      <c r="P161" s="257"/>
      <c r="Q161" s="257"/>
      <c r="R161" s="257"/>
      <c r="S161" s="257"/>
      <c r="T161" s="258"/>
      <c r="U161" s="257"/>
      <c r="V161" s="257"/>
      <c r="W161" s="257"/>
      <c r="X161" s="258"/>
      <c r="Y161" s="258"/>
      <c r="Z161" s="257"/>
      <c r="AA161" s="257"/>
      <c r="AB161" s="257"/>
      <c r="AC161" s="75"/>
      <c r="AD161" s="75"/>
      <c r="AE161" s="75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  <c r="AP161" s="75"/>
      <c r="AQ161" s="75"/>
      <c r="AR161" s="75"/>
      <c r="AS161" s="75"/>
      <c r="AT161" s="75"/>
      <c r="AU161" s="75"/>
      <c r="AV161" s="75"/>
      <c r="AW161" s="75"/>
      <c r="AX161" s="75"/>
      <c r="AY161" s="75"/>
      <c r="AZ161" s="75"/>
      <c r="BA161" s="75"/>
      <c r="BB161" s="75"/>
      <c r="BC161" s="75"/>
      <c r="BD161" s="75"/>
      <c r="BE161" s="75"/>
      <c r="BF161" s="75"/>
      <c r="BG161" s="75"/>
      <c r="BH161" s="75"/>
      <c r="BI161" s="75"/>
      <c r="BJ161" s="75"/>
      <c r="BK161" s="75"/>
      <c r="BL161" s="75"/>
      <c r="BM161" s="75"/>
      <c r="BN161" s="75"/>
      <c r="BO161" s="75"/>
      <c r="BP161" s="75"/>
      <c r="BQ161" s="75"/>
      <c r="BR161" s="75"/>
      <c r="BS161" s="75"/>
      <c r="BT161" s="75"/>
      <c r="BU161" s="75"/>
      <c r="BV161" s="75"/>
      <c r="BW161" s="75"/>
      <c r="BX161" s="75"/>
      <c r="BY161" s="75"/>
      <c r="BZ161" s="75"/>
      <c r="CA161" s="75"/>
      <c r="CB161" s="75"/>
      <c r="CC161" s="75"/>
      <c r="CD161" s="75"/>
      <c r="CE161" s="75"/>
      <c r="CF161" s="75"/>
      <c r="CG161" s="75"/>
      <c r="CH161" s="75"/>
      <c r="CI161" s="75"/>
      <c r="CJ161" s="75"/>
      <c r="CK161" s="75"/>
      <c r="CL161" s="75"/>
      <c r="CM161" s="75"/>
      <c r="CN161" s="75"/>
      <c r="CO161" s="75"/>
      <c r="CP161" s="75"/>
      <c r="CQ161" s="75"/>
      <c r="CR161" s="75"/>
      <c r="CS161" s="75"/>
      <c r="CT161" s="75"/>
      <c r="CU161" s="75"/>
      <c r="CV161" s="75"/>
      <c r="CW161" s="75"/>
      <c r="CX161" s="75"/>
      <c r="CY161" s="75"/>
      <c r="CZ161" s="75"/>
      <c r="DA161" s="75"/>
      <c r="DB161" s="75"/>
      <c r="DC161" s="75"/>
      <c r="DD161" s="75"/>
      <c r="DE161" s="75"/>
      <c r="DF161" s="75"/>
      <c r="DG161" s="75"/>
    </row>
    <row r="162" spans="1:111" ht="24.95" customHeight="1" outlineLevel="1">
      <c r="A162" s="4802"/>
      <c r="B162" s="4798"/>
      <c r="C162" s="4794"/>
      <c r="D162" s="4794"/>
      <c r="E162" s="4794"/>
      <c r="F162" s="121" t="s">
        <v>1730</v>
      </c>
      <c r="G162" s="121" t="s">
        <v>888</v>
      </c>
      <c r="H162" s="81">
        <v>175.13</v>
      </c>
      <c r="I162" s="689"/>
      <c r="J162" s="689"/>
      <c r="K162" s="157"/>
      <c r="L162" s="254"/>
      <c r="M162" s="255"/>
      <c r="N162" s="121" t="s">
        <v>1730</v>
      </c>
      <c r="O162" s="276"/>
      <c r="P162" s="257"/>
      <c r="Q162" s="257"/>
      <c r="R162" s="257"/>
      <c r="S162" s="257"/>
      <c r="T162" s="258"/>
      <c r="U162" s="257"/>
      <c r="V162" s="257"/>
      <c r="W162" s="257"/>
      <c r="X162" s="258"/>
      <c r="Y162" s="258"/>
      <c r="Z162" s="257"/>
      <c r="AA162" s="257"/>
      <c r="AB162" s="257"/>
      <c r="AC162" s="75"/>
      <c r="AD162" s="75"/>
      <c r="AE162" s="75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  <c r="AP162" s="75"/>
      <c r="AQ162" s="75"/>
      <c r="AR162" s="75"/>
      <c r="AS162" s="75"/>
      <c r="AT162" s="75"/>
      <c r="AU162" s="75"/>
      <c r="AV162" s="75"/>
      <c r="AW162" s="75"/>
      <c r="AX162" s="75"/>
      <c r="AY162" s="75"/>
      <c r="AZ162" s="75"/>
      <c r="BA162" s="75"/>
      <c r="BB162" s="75"/>
      <c r="BC162" s="75"/>
      <c r="BD162" s="75"/>
      <c r="BE162" s="75"/>
      <c r="BF162" s="75"/>
      <c r="BG162" s="75"/>
      <c r="BH162" s="75"/>
      <c r="BI162" s="75"/>
      <c r="BJ162" s="75"/>
      <c r="BK162" s="75"/>
      <c r="BL162" s="75"/>
      <c r="BM162" s="75"/>
      <c r="BN162" s="75"/>
      <c r="BO162" s="75"/>
      <c r="BP162" s="75"/>
      <c r="BQ162" s="75"/>
      <c r="BR162" s="75"/>
      <c r="BS162" s="75"/>
      <c r="BT162" s="75"/>
      <c r="BU162" s="75"/>
      <c r="BV162" s="75"/>
      <c r="BW162" s="75"/>
      <c r="BX162" s="75"/>
      <c r="BY162" s="75"/>
      <c r="BZ162" s="75"/>
      <c r="CA162" s="75"/>
      <c r="CB162" s="75"/>
      <c r="CC162" s="75"/>
      <c r="CD162" s="75"/>
      <c r="CE162" s="75"/>
      <c r="CF162" s="75"/>
      <c r="CG162" s="75"/>
      <c r="CH162" s="75"/>
      <c r="CI162" s="75"/>
      <c r="CJ162" s="75"/>
      <c r="CK162" s="75"/>
      <c r="CL162" s="75"/>
      <c r="CM162" s="75"/>
      <c r="CN162" s="75"/>
      <c r="CO162" s="75"/>
      <c r="CP162" s="75"/>
      <c r="CQ162" s="75"/>
      <c r="CR162" s="75"/>
      <c r="CS162" s="75"/>
      <c r="CT162" s="75"/>
      <c r="CU162" s="75"/>
      <c r="CV162" s="75"/>
      <c r="CW162" s="75"/>
      <c r="CX162" s="75"/>
      <c r="CY162" s="75"/>
      <c r="CZ162" s="75"/>
      <c r="DA162" s="75"/>
      <c r="DB162" s="75"/>
      <c r="DC162" s="75"/>
      <c r="DD162" s="75"/>
      <c r="DE162" s="75"/>
      <c r="DF162" s="75"/>
      <c r="DG162" s="75"/>
    </row>
    <row r="163" spans="1:111" ht="24.95" customHeight="1" outlineLevel="1">
      <c r="A163" s="4802"/>
      <c r="B163" s="4798" t="s">
        <v>722</v>
      </c>
      <c r="C163" s="4800" t="s">
        <v>1125</v>
      </c>
      <c r="D163" s="4794" t="s">
        <v>1015</v>
      </c>
      <c r="E163" s="4794"/>
      <c r="F163" s="121" t="s">
        <v>691</v>
      </c>
      <c r="G163" s="121" t="s">
        <v>889</v>
      </c>
      <c r="H163" s="81">
        <v>191.96</v>
      </c>
      <c r="I163" s="689"/>
      <c r="J163" s="689"/>
      <c r="K163" s="157"/>
      <c r="L163" s="254"/>
      <c r="M163" s="255"/>
      <c r="N163" s="121" t="s">
        <v>691</v>
      </c>
      <c r="O163" s="276"/>
      <c r="P163" s="257"/>
      <c r="Q163" s="257"/>
      <c r="R163" s="257"/>
      <c r="S163" s="257"/>
      <c r="T163" s="258"/>
      <c r="U163" s="257"/>
      <c r="V163" s="257"/>
      <c r="W163" s="257"/>
      <c r="X163" s="258"/>
      <c r="Y163" s="258"/>
      <c r="Z163" s="257"/>
      <c r="AA163" s="257"/>
      <c r="AB163" s="257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  <c r="AP163" s="75"/>
      <c r="AQ163" s="75"/>
      <c r="AR163" s="75"/>
      <c r="AS163" s="75"/>
      <c r="AT163" s="75"/>
      <c r="AU163" s="75"/>
      <c r="AV163" s="75"/>
      <c r="AW163" s="75"/>
      <c r="AX163" s="75"/>
      <c r="AY163" s="75"/>
      <c r="AZ163" s="75"/>
      <c r="BA163" s="75"/>
      <c r="BB163" s="75"/>
      <c r="BC163" s="75"/>
      <c r="BD163" s="75"/>
      <c r="BE163" s="75"/>
      <c r="BF163" s="75"/>
      <c r="BG163" s="75"/>
      <c r="BH163" s="75"/>
      <c r="BI163" s="75"/>
      <c r="BJ163" s="75"/>
      <c r="BK163" s="75"/>
      <c r="BL163" s="75"/>
      <c r="BM163" s="75"/>
      <c r="BN163" s="75"/>
      <c r="BO163" s="75"/>
      <c r="BP163" s="75"/>
      <c r="BQ163" s="75"/>
      <c r="BR163" s="75"/>
      <c r="BS163" s="75"/>
      <c r="BT163" s="75"/>
      <c r="BU163" s="75"/>
      <c r="BV163" s="75"/>
      <c r="BW163" s="75"/>
      <c r="BX163" s="75"/>
      <c r="BY163" s="75"/>
      <c r="BZ163" s="75"/>
      <c r="CA163" s="75"/>
      <c r="CB163" s="75"/>
      <c r="CC163" s="75"/>
      <c r="CD163" s="75"/>
      <c r="CE163" s="75"/>
      <c r="CF163" s="75"/>
      <c r="CG163" s="75"/>
      <c r="CH163" s="75"/>
      <c r="CI163" s="75"/>
      <c r="CJ163" s="75"/>
      <c r="CK163" s="75"/>
      <c r="CL163" s="75"/>
      <c r="CM163" s="75"/>
      <c r="CN163" s="75"/>
      <c r="CO163" s="75"/>
      <c r="CP163" s="75"/>
      <c r="CQ163" s="75"/>
      <c r="CR163" s="75"/>
      <c r="CS163" s="75"/>
      <c r="CT163" s="75"/>
      <c r="CU163" s="75"/>
      <c r="CV163" s="75"/>
      <c r="CW163" s="75"/>
      <c r="CX163" s="75"/>
      <c r="CY163" s="75"/>
      <c r="CZ163" s="75"/>
      <c r="DA163" s="75"/>
      <c r="DB163" s="75"/>
      <c r="DC163" s="75"/>
      <c r="DD163" s="75"/>
      <c r="DE163" s="75"/>
      <c r="DF163" s="75"/>
      <c r="DG163" s="75"/>
    </row>
    <row r="164" spans="1:111" ht="24.95" customHeight="1" outlineLevel="1">
      <c r="A164" s="4802"/>
      <c r="B164" s="4798"/>
      <c r="C164" s="4794"/>
      <c r="D164" s="4794"/>
      <c r="E164" s="4794"/>
      <c r="F164" s="121" t="s">
        <v>913</v>
      </c>
      <c r="G164" s="121" t="s">
        <v>890</v>
      </c>
      <c r="H164" s="81">
        <v>88.69</v>
      </c>
      <c r="I164" s="689"/>
      <c r="J164" s="689"/>
      <c r="K164" s="157"/>
      <c r="L164" s="254"/>
      <c r="M164" s="255"/>
      <c r="N164" s="121" t="s">
        <v>913</v>
      </c>
      <c r="O164" s="276"/>
      <c r="P164" s="257"/>
      <c r="Q164" s="257"/>
      <c r="R164" s="257"/>
      <c r="S164" s="257"/>
      <c r="T164" s="258"/>
      <c r="U164" s="257"/>
      <c r="V164" s="257"/>
      <c r="W164" s="257"/>
      <c r="X164" s="258"/>
      <c r="Y164" s="258"/>
      <c r="Z164" s="257"/>
      <c r="AA164" s="257"/>
      <c r="AB164" s="257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  <c r="AW164" s="75"/>
      <c r="AX164" s="75"/>
      <c r="AY164" s="75"/>
      <c r="AZ164" s="75"/>
      <c r="BA164" s="75"/>
      <c r="BB164" s="75"/>
      <c r="BC164" s="75"/>
      <c r="BD164" s="75"/>
      <c r="BE164" s="75"/>
      <c r="BF164" s="75"/>
      <c r="BG164" s="75"/>
      <c r="BH164" s="75"/>
      <c r="BI164" s="75"/>
      <c r="BJ164" s="75"/>
      <c r="BK164" s="75"/>
      <c r="BL164" s="75"/>
      <c r="BM164" s="75"/>
      <c r="BN164" s="75"/>
      <c r="BO164" s="75"/>
      <c r="BP164" s="75"/>
      <c r="BQ164" s="75"/>
      <c r="BR164" s="75"/>
      <c r="BS164" s="75"/>
      <c r="BT164" s="75"/>
      <c r="BU164" s="75"/>
      <c r="BV164" s="75"/>
      <c r="BW164" s="75"/>
      <c r="BX164" s="75"/>
      <c r="BY164" s="75"/>
      <c r="BZ164" s="75"/>
      <c r="CA164" s="75"/>
      <c r="CB164" s="75"/>
      <c r="CC164" s="75"/>
      <c r="CD164" s="75"/>
      <c r="CE164" s="75"/>
      <c r="CF164" s="75"/>
      <c r="CG164" s="75"/>
      <c r="CH164" s="75"/>
      <c r="CI164" s="75"/>
      <c r="CJ164" s="75"/>
      <c r="CK164" s="75"/>
      <c r="CL164" s="75"/>
      <c r="CM164" s="75"/>
      <c r="CN164" s="75"/>
      <c r="CO164" s="75"/>
      <c r="CP164" s="75"/>
      <c r="CQ164" s="75"/>
      <c r="CR164" s="75"/>
      <c r="CS164" s="75"/>
      <c r="CT164" s="75"/>
      <c r="CU164" s="75"/>
      <c r="CV164" s="75"/>
      <c r="CW164" s="75"/>
      <c r="CX164" s="75"/>
      <c r="CY164" s="75"/>
      <c r="CZ164" s="75"/>
      <c r="DA164" s="75"/>
      <c r="DB164" s="75"/>
      <c r="DC164" s="75"/>
      <c r="DD164" s="75"/>
      <c r="DE164" s="75"/>
      <c r="DF164" s="75"/>
      <c r="DG164" s="75"/>
    </row>
    <row r="165" spans="1:111" ht="24.95" customHeight="1" outlineLevel="1">
      <c r="A165" s="4802"/>
      <c r="B165" s="4798"/>
      <c r="C165" s="4794"/>
      <c r="D165" s="4794"/>
      <c r="E165" s="4794"/>
      <c r="F165" s="121" t="s">
        <v>9</v>
      </c>
      <c r="G165" s="121" t="s">
        <v>900</v>
      </c>
      <c r="H165" s="81">
        <v>88.69</v>
      </c>
      <c r="I165" s="689"/>
      <c r="J165" s="689"/>
      <c r="K165" s="157"/>
      <c r="L165" s="254"/>
      <c r="M165" s="255"/>
      <c r="N165" s="121" t="s">
        <v>9</v>
      </c>
      <c r="O165" s="276"/>
      <c r="P165" s="257"/>
      <c r="Q165" s="257"/>
      <c r="R165" s="257"/>
      <c r="S165" s="257"/>
      <c r="T165" s="258"/>
      <c r="U165" s="257"/>
      <c r="V165" s="257"/>
      <c r="W165" s="257"/>
      <c r="X165" s="258"/>
      <c r="Y165" s="258"/>
      <c r="Z165" s="257"/>
      <c r="AA165" s="257"/>
      <c r="AB165" s="257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  <c r="AS165" s="75"/>
      <c r="AT165" s="75"/>
      <c r="AU165" s="75"/>
      <c r="AV165" s="75"/>
      <c r="AW165" s="75"/>
      <c r="AX165" s="75"/>
      <c r="AY165" s="75"/>
      <c r="AZ165" s="75"/>
      <c r="BA165" s="75"/>
      <c r="BB165" s="75"/>
      <c r="BC165" s="75"/>
      <c r="BD165" s="75"/>
      <c r="BE165" s="75"/>
      <c r="BF165" s="75"/>
      <c r="BG165" s="75"/>
      <c r="BH165" s="75"/>
      <c r="BI165" s="75"/>
      <c r="BJ165" s="75"/>
      <c r="BK165" s="75"/>
      <c r="BL165" s="75"/>
      <c r="BM165" s="75"/>
      <c r="BN165" s="75"/>
      <c r="BO165" s="75"/>
      <c r="BP165" s="75"/>
      <c r="BQ165" s="75"/>
      <c r="BR165" s="75"/>
      <c r="BS165" s="75"/>
      <c r="BT165" s="75"/>
      <c r="BU165" s="75"/>
      <c r="BV165" s="75"/>
      <c r="BW165" s="75"/>
      <c r="BX165" s="75"/>
      <c r="BY165" s="75"/>
      <c r="BZ165" s="75"/>
      <c r="CA165" s="75"/>
      <c r="CB165" s="75"/>
      <c r="CC165" s="75"/>
      <c r="CD165" s="75"/>
      <c r="CE165" s="75"/>
      <c r="CF165" s="75"/>
      <c r="CG165" s="75"/>
      <c r="CH165" s="75"/>
      <c r="CI165" s="75"/>
      <c r="CJ165" s="75"/>
      <c r="CK165" s="75"/>
      <c r="CL165" s="75"/>
      <c r="CM165" s="75"/>
      <c r="CN165" s="75"/>
      <c r="CO165" s="75"/>
      <c r="CP165" s="75"/>
      <c r="CQ165" s="75"/>
      <c r="CR165" s="75"/>
      <c r="CS165" s="75"/>
      <c r="CT165" s="75"/>
      <c r="CU165" s="75"/>
      <c r="CV165" s="75"/>
      <c r="CW165" s="75"/>
      <c r="CX165" s="75"/>
      <c r="CY165" s="75"/>
      <c r="CZ165" s="75"/>
      <c r="DA165" s="75"/>
      <c r="DB165" s="75"/>
      <c r="DC165" s="75"/>
      <c r="DD165" s="75"/>
      <c r="DE165" s="75"/>
      <c r="DF165" s="75"/>
      <c r="DG165" s="75"/>
    </row>
    <row r="166" spans="1:111" ht="24.95" customHeight="1" outlineLevel="1">
      <c r="A166" s="4802"/>
      <c r="B166" s="4798"/>
      <c r="C166" s="4794"/>
      <c r="D166" s="4794"/>
      <c r="E166" s="4794"/>
      <c r="F166" s="121" t="s">
        <v>3236</v>
      </c>
      <c r="G166" s="121"/>
      <c r="H166" s="81"/>
      <c r="I166" s="689"/>
      <c r="J166" s="689"/>
      <c r="K166" s="157"/>
      <c r="L166" s="254"/>
      <c r="M166" s="255"/>
      <c r="N166" s="121" t="s">
        <v>3236</v>
      </c>
      <c r="O166" s="276"/>
      <c r="P166" s="257"/>
      <c r="Q166" s="257"/>
      <c r="R166" s="257"/>
      <c r="S166" s="257"/>
      <c r="T166" s="258"/>
      <c r="U166" s="257"/>
      <c r="V166" s="257"/>
      <c r="W166" s="257"/>
      <c r="X166" s="258"/>
      <c r="Y166" s="258"/>
      <c r="Z166" s="257"/>
      <c r="AA166" s="257"/>
      <c r="AB166" s="257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  <c r="AW166" s="75"/>
      <c r="AX166" s="75"/>
      <c r="AY166" s="75"/>
      <c r="AZ166" s="75"/>
      <c r="BA166" s="75"/>
      <c r="BB166" s="75"/>
      <c r="BC166" s="75"/>
      <c r="BD166" s="75"/>
      <c r="BE166" s="75"/>
      <c r="BF166" s="75"/>
      <c r="BG166" s="75"/>
      <c r="BH166" s="75"/>
      <c r="BI166" s="75"/>
      <c r="BJ166" s="75"/>
      <c r="BK166" s="75"/>
      <c r="BL166" s="75"/>
      <c r="BM166" s="75"/>
      <c r="BN166" s="75"/>
      <c r="BO166" s="75"/>
      <c r="BP166" s="75"/>
      <c r="BQ166" s="75"/>
      <c r="BR166" s="75"/>
      <c r="BS166" s="75"/>
      <c r="BT166" s="75"/>
      <c r="BU166" s="75"/>
      <c r="BV166" s="75"/>
      <c r="BW166" s="75"/>
      <c r="BX166" s="75"/>
      <c r="BY166" s="75"/>
      <c r="BZ166" s="75"/>
      <c r="CA166" s="75"/>
      <c r="CB166" s="75"/>
      <c r="CC166" s="75"/>
      <c r="CD166" s="75"/>
      <c r="CE166" s="75"/>
      <c r="CF166" s="75"/>
      <c r="CG166" s="75"/>
      <c r="CH166" s="75"/>
      <c r="CI166" s="75"/>
      <c r="CJ166" s="75"/>
      <c r="CK166" s="75"/>
      <c r="CL166" s="75"/>
      <c r="CM166" s="75"/>
      <c r="CN166" s="75"/>
      <c r="CO166" s="75"/>
      <c r="CP166" s="75"/>
      <c r="CQ166" s="75"/>
      <c r="CR166" s="75"/>
      <c r="CS166" s="75"/>
      <c r="CT166" s="75"/>
      <c r="CU166" s="75"/>
      <c r="CV166" s="75"/>
      <c r="CW166" s="75"/>
      <c r="CX166" s="75"/>
      <c r="CY166" s="75"/>
      <c r="CZ166" s="75"/>
      <c r="DA166" s="75"/>
      <c r="DB166" s="75"/>
      <c r="DC166" s="75"/>
      <c r="DD166" s="75"/>
      <c r="DE166" s="75"/>
      <c r="DF166" s="75"/>
      <c r="DG166" s="75"/>
    </row>
    <row r="167" spans="1:111" ht="24.95" customHeight="1" outlineLevel="1">
      <c r="A167" s="4802"/>
      <c r="B167" s="4798"/>
      <c r="C167" s="4794"/>
      <c r="D167" s="4794"/>
      <c r="E167" s="4794"/>
      <c r="F167" s="121" t="s">
        <v>3237</v>
      </c>
      <c r="G167" s="121" t="s">
        <v>894</v>
      </c>
      <c r="H167" s="81">
        <v>88.7</v>
      </c>
      <c r="I167" s="689"/>
      <c r="J167" s="689"/>
      <c r="K167" s="157"/>
      <c r="L167" s="254"/>
      <c r="M167" s="255"/>
      <c r="N167" s="121" t="s">
        <v>3237</v>
      </c>
      <c r="O167" s="276"/>
      <c r="P167" s="257"/>
      <c r="Q167" s="257"/>
      <c r="R167" s="257"/>
      <c r="S167" s="257"/>
      <c r="T167" s="258"/>
      <c r="U167" s="257"/>
      <c r="V167" s="257"/>
      <c r="W167" s="257"/>
      <c r="X167" s="258"/>
      <c r="Y167" s="258"/>
      <c r="Z167" s="257"/>
      <c r="AA167" s="257"/>
      <c r="AB167" s="257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75"/>
      <c r="BA167" s="75"/>
      <c r="BB167" s="75"/>
      <c r="BC167" s="75"/>
      <c r="BD167" s="75"/>
      <c r="BE167" s="75"/>
      <c r="BF167" s="75"/>
      <c r="BG167" s="75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  <c r="BS167" s="75"/>
      <c r="BT167" s="75"/>
      <c r="BU167" s="75"/>
      <c r="BV167" s="75"/>
      <c r="BW167" s="75"/>
      <c r="BX167" s="75"/>
      <c r="BY167" s="75"/>
      <c r="BZ167" s="75"/>
      <c r="CA167" s="75"/>
      <c r="CB167" s="75"/>
      <c r="CC167" s="75"/>
      <c r="CD167" s="75"/>
      <c r="CE167" s="75"/>
      <c r="CF167" s="75"/>
      <c r="CG167" s="75"/>
      <c r="CH167" s="75"/>
      <c r="CI167" s="75"/>
      <c r="CJ167" s="75"/>
      <c r="CK167" s="75"/>
      <c r="CL167" s="75"/>
      <c r="CM167" s="75"/>
      <c r="CN167" s="75"/>
      <c r="CO167" s="75"/>
      <c r="CP167" s="75"/>
      <c r="CQ167" s="75"/>
      <c r="CR167" s="75"/>
      <c r="CS167" s="75"/>
      <c r="CT167" s="75"/>
      <c r="CU167" s="75"/>
      <c r="CV167" s="75"/>
      <c r="CW167" s="75"/>
      <c r="CX167" s="75"/>
      <c r="CY167" s="75"/>
      <c r="CZ167" s="75"/>
      <c r="DA167" s="75"/>
      <c r="DB167" s="75"/>
      <c r="DC167" s="75"/>
      <c r="DD167" s="75"/>
      <c r="DE167" s="75"/>
      <c r="DF167" s="75"/>
      <c r="DG167" s="75"/>
    </row>
    <row r="168" spans="1:111" ht="24.95" customHeight="1" outlineLevel="1">
      <c r="A168" s="4802"/>
      <c r="B168" s="4798"/>
      <c r="C168" s="4794"/>
      <c r="D168" s="4794"/>
      <c r="E168" s="4794"/>
      <c r="F168" s="121" t="s">
        <v>1731</v>
      </c>
      <c r="G168" s="121" t="s">
        <v>905</v>
      </c>
      <c r="H168" s="81">
        <v>61.6</v>
      </c>
      <c r="I168" s="689"/>
      <c r="J168" s="689"/>
      <c r="K168" s="157"/>
      <c r="L168" s="254"/>
      <c r="M168" s="255"/>
      <c r="N168" s="121" t="s">
        <v>1731</v>
      </c>
      <c r="O168" s="276"/>
      <c r="P168" s="257"/>
      <c r="Q168" s="257"/>
      <c r="R168" s="257"/>
      <c r="S168" s="257"/>
      <c r="T168" s="258"/>
      <c r="U168" s="257"/>
      <c r="V168" s="257"/>
      <c r="W168" s="257"/>
      <c r="X168" s="258"/>
      <c r="Y168" s="258"/>
      <c r="Z168" s="257"/>
      <c r="AA168" s="257"/>
      <c r="AB168" s="257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  <c r="AW168" s="75"/>
      <c r="AX168" s="75"/>
      <c r="AY168" s="75"/>
      <c r="AZ168" s="75"/>
      <c r="BA168" s="75"/>
      <c r="BB168" s="75"/>
      <c r="BC168" s="75"/>
      <c r="BD168" s="75"/>
      <c r="BE168" s="75"/>
      <c r="BF168" s="75"/>
      <c r="BG168" s="75"/>
      <c r="BH168" s="75"/>
      <c r="BI168" s="75"/>
      <c r="BJ168" s="75"/>
      <c r="BK168" s="75"/>
      <c r="BL168" s="75"/>
      <c r="BM168" s="75"/>
      <c r="BN168" s="75"/>
      <c r="BO168" s="75"/>
      <c r="BP168" s="75"/>
      <c r="BQ168" s="75"/>
      <c r="BR168" s="75"/>
      <c r="BS168" s="75"/>
      <c r="BT168" s="75"/>
      <c r="BU168" s="75"/>
      <c r="BV168" s="75"/>
      <c r="BW168" s="75"/>
      <c r="BX168" s="75"/>
      <c r="BY168" s="75"/>
      <c r="BZ168" s="75"/>
      <c r="CA168" s="75"/>
      <c r="CB168" s="75"/>
      <c r="CC168" s="75"/>
      <c r="CD168" s="75"/>
      <c r="CE168" s="75"/>
      <c r="CF168" s="75"/>
      <c r="CG168" s="75"/>
      <c r="CH168" s="75"/>
      <c r="CI168" s="75"/>
      <c r="CJ168" s="75"/>
      <c r="CK168" s="75"/>
      <c r="CL168" s="75"/>
      <c r="CM168" s="75"/>
      <c r="CN168" s="75"/>
      <c r="CO168" s="75"/>
      <c r="CP168" s="75"/>
      <c r="CQ168" s="75"/>
      <c r="CR168" s="75"/>
      <c r="CS168" s="75"/>
      <c r="CT168" s="75"/>
      <c r="CU168" s="75"/>
      <c r="CV168" s="75"/>
      <c r="CW168" s="75"/>
      <c r="CX168" s="75"/>
      <c r="CY168" s="75"/>
      <c r="CZ168" s="75"/>
      <c r="DA168" s="75"/>
      <c r="DB168" s="75"/>
      <c r="DC168" s="75"/>
      <c r="DD168" s="75"/>
      <c r="DE168" s="75"/>
      <c r="DF168" s="75"/>
      <c r="DG168" s="75"/>
    </row>
    <row r="169" spans="1:111" s="180" customFormat="1" ht="24.95" customHeight="1" outlineLevel="1">
      <c r="A169" s="4802"/>
      <c r="B169" s="4798" t="s">
        <v>722</v>
      </c>
      <c r="C169" s="4800" t="s">
        <v>1125</v>
      </c>
      <c r="D169" s="4794" t="s">
        <v>1014</v>
      </c>
      <c r="E169" s="4794" t="s">
        <v>784</v>
      </c>
      <c r="F169" s="121" t="s">
        <v>2505</v>
      </c>
      <c r="G169" s="121" t="s">
        <v>908</v>
      </c>
      <c r="H169" s="81">
        <v>114.04</v>
      </c>
      <c r="I169" s="689">
        <f>DF169</f>
        <v>13431.5</v>
      </c>
      <c r="J169" s="689">
        <f>DG169</f>
        <v>13931.24</v>
      </c>
      <c r="K169" s="179">
        <f>J169-I169</f>
        <v>499.73999999999978</v>
      </c>
      <c r="L169" s="250">
        <v>150</v>
      </c>
      <c r="M169" s="251">
        <f>K169*L169/$L$2</f>
        <v>14992.199999999993</v>
      </c>
      <c r="N169" s="136" t="s">
        <v>2506</v>
      </c>
      <c r="O169" s="276"/>
      <c r="P169" s="252">
        <v>2549.9699999999998</v>
      </c>
      <c r="Q169" s="252">
        <v>2771.87</v>
      </c>
      <c r="R169" s="252">
        <v>3076.76</v>
      </c>
      <c r="S169" s="252">
        <v>3357.03</v>
      </c>
      <c r="T169" s="253">
        <v>3700.38</v>
      </c>
      <c r="U169" s="252">
        <v>3983.42</v>
      </c>
      <c r="V169" s="252">
        <v>4268.1400000000003</v>
      </c>
      <c r="W169" s="252">
        <v>4628.3999999999996</v>
      </c>
      <c r="X169" s="253">
        <v>4901.1000000000004</v>
      </c>
      <c r="Y169" s="253">
        <v>5197.3599999999997</v>
      </c>
      <c r="Z169" s="252">
        <v>5475.28</v>
      </c>
      <c r="AA169" s="1946">
        <v>5750.59</v>
      </c>
      <c r="AB169" s="1946">
        <v>6054.36</v>
      </c>
      <c r="AC169" s="1945">
        <v>6293.72</v>
      </c>
      <c r="AD169" s="1945">
        <v>6572.27</v>
      </c>
      <c r="AE169" s="1945">
        <v>6892.6</v>
      </c>
      <c r="AF169" s="1945">
        <v>7153.83</v>
      </c>
      <c r="AG169" s="1945">
        <v>7438.57</v>
      </c>
      <c r="AH169" s="1945">
        <v>7741.49</v>
      </c>
      <c r="AI169" s="1945">
        <v>7993.67</v>
      </c>
      <c r="AJ169" s="1945">
        <v>8282.68</v>
      </c>
      <c r="AK169" s="1945">
        <v>8562.6299999999992</v>
      </c>
      <c r="AL169" s="1945">
        <v>8905.49</v>
      </c>
      <c r="AM169" s="1945">
        <v>9270.5400000000009</v>
      </c>
      <c r="AN169" s="1945">
        <v>9647.58</v>
      </c>
      <c r="AO169" s="1945">
        <v>10009.14</v>
      </c>
      <c r="AP169" s="1945">
        <v>361.44</v>
      </c>
      <c r="AQ169" s="1945">
        <v>646.41</v>
      </c>
      <c r="AR169" s="1945">
        <v>913.75</v>
      </c>
      <c r="AS169" s="1945">
        <v>1189.04</v>
      </c>
      <c r="AT169" s="1945">
        <v>1461.06</v>
      </c>
      <c r="AU169" s="1945">
        <v>1723.17</v>
      </c>
      <c r="AV169" s="1945">
        <v>2033.55</v>
      </c>
      <c r="AW169" s="1945">
        <v>2357.34</v>
      </c>
      <c r="AX169" s="1945">
        <v>2686.15</v>
      </c>
      <c r="AY169" s="1945">
        <v>3079.97</v>
      </c>
      <c r="AZ169" s="1945">
        <v>3417.06</v>
      </c>
      <c r="BA169" s="1945">
        <v>3756.17</v>
      </c>
      <c r="BB169" s="1945">
        <v>4116.74</v>
      </c>
      <c r="BC169" s="1945">
        <v>4458.95</v>
      </c>
      <c r="BD169" s="1945">
        <v>4789.1000000000004</v>
      </c>
      <c r="BE169" s="1945">
        <v>5138.46</v>
      </c>
      <c r="BF169" s="1945">
        <v>5460.1</v>
      </c>
      <c r="BG169" s="1945">
        <v>5759.91</v>
      </c>
      <c r="BH169" s="1945">
        <v>6070.34</v>
      </c>
      <c r="BI169" s="1945">
        <v>6359.79</v>
      </c>
      <c r="BJ169" s="1945">
        <v>6667.38</v>
      </c>
      <c r="BK169" s="1945">
        <v>6960.27</v>
      </c>
      <c r="BL169" s="1945">
        <v>7295.86</v>
      </c>
      <c r="BM169" s="1945">
        <v>7583.65</v>
      </c>
      <c r="BN169" s="1945">
        <v>7904.13</v>
      </c>
      <c r="BO169" s="1945">
        <v>8211.26</v>
      </c>
      <c r="BP169" s="1945">
        <v>8546.16</v>
      </c>
      <c r="BQ169" s="1945">
        <v>8857.36</v>
      </c>
      <c r="BR169" s="1945">
        <v>9150.25</v>
      </c>
      <c r="BS169" s="1945">
        <v>9486.3799999999992</v>
      </c>
      <c r="BT169" s="1945">
        <v>9760.7000000000007</v>
      </c>
      <c r="BU169" s="1945">
        <v>10072.700000000001</v>
      </c>
      <c r="BV169" s="1945">
        <v>10442.51</v>
      </c>
      <c r="BW169" s="1945">
        <v>763.96</v>
      </c>
      <c r="BX169" s="1945">
        <v>1141.6500000000001</v>
      </c>
      <c r="BY169" s="1945">
        <v>1447.1</v>
      </c>
      <c r="BZ169" s="1945">
        <v>1773.97</v>
      </c>
      <c r="CA169" s="1945">
        <v>2070.0300000000002</v>
      </c>
      <c r="CB169" s="1945">
        <v>2401.19</v>
      </c>
      <c r="CC169" s="1945">
        <v>2691.53</v>
      </c>
      <c r="CD169" s="1945">
        <v>3015.23</v>
      </c>
      <c r="CE169" s="1945">
        <v>3326.46</v>
      </c>
      <c r="CF169" s="1945">
        <v>3597.84</v>
      </c>
      <c r="CG169" s="1945">
        <v>3970.72</v>
      </c>
      <c r="CH169" s="1945">
        <v>4300</v>
      </c>
      <c r="CI169" s="1945">
        <v>4635.87</v>
      </c>
      <c r="CJ169" s="1945">
        <v>5028.04</v>
      </c>
      <c r="CK169" s="1945">
        <v>5338.84</v>
      </c>
      <c r="CL169" s="1945">
        <v>5626.11</v>
      </c>
      <c r="CM169" s="1945">
        <v>5978.05</v>
      </c>
      <c r="CN169" s="1945">
        <v>6269.46</v>
      </c>
      <c r="CO169" s="1945">
        <v>6539.08</v>
      </c>
      <c r="CP169" s="1945">
        <v>6870.21</v>
      </c>
      <c r="CQ169" s="1945">
        <v>7157.44</v>
      </c>
      <c r="CR169" s="1945">
        <v>7454.7</v>
      </c>
      <c r="CS169" s="1945">
        <v>7804.94</v>
      </c>
      <c r="CT169" s="1945">
        <v>8084.86</v>
      </c>
      <c r="CU169" s="1945">
        <v>8559</v>
      </c>
      <c r="CV169" s="1945">
        <v>9074.8799999999992</v>
      </c>
      <c r="CW169" s="1945">
        <v>9547.73</v>
      </c>
      <c r="CX169" s="1945">
        <v>9982.27</v>
      </c>
      <c r="CY169" s="1945">
        <v>10470.75</v>
      </c>
      <c r="CZ169" s="1945">
        <v>10888.51</v>
      </c>
      <c r="DA169" s="1945">
        <v>11353.41</v>
      </c>
      <c r="DB169" s="1945">
        <v>11766.7</v>
      </c>
      <c r="DC169" s="1945">
        <v>12146.04</v>
      </c>
      <c r="DD169" s="1945">
        <v>12611.72</v>
      </c>
      <c r="DE169" s="1945">
        <v>13010.29</v>
      </c>
      <c r="DF169" s="1945">
        <v>13431.5</v>
      </c>
      <c r="DG169" s="1945">
        <v>13931.24</v>
      </c>
    </row>
    <row r="170" spans="1:111" ht="24.95" customHeight="1" outlineLevel="1">
      <c r="A170" s="4802"/>
      <c r="B170" s="4798"/>
      <c r="C170" s="4794"/>
      <c r="D170" s="4794"/>
      <c r="E170" s="4794"/>
      <c r="F170" s="121" t="s">
        <v>371</v>
      </c>
      <c r="G170" s="121" t="s">
        <v>779</v>
      </c>
      <c r="H170" s="81">
        <v>178.5</v>
      </c>
      <c r="I170" s="689"/>
      <c r="J170" s="689"/>
      <c r="K170" s="157"/>
      <c r="L170" s="254"/>
      <c r="M170" s="255"/>
      <c r="N170" s="121" t="s">
        <v>371</v>
      </c>
      <c r="O170" s="276"/>
      <c r="P170" s="257"/>
      <c r="Q170" s="257"/>
      <c r="R170" s="257"/>
      <c r="S170" s="257"/>
      <c r="T170" s="258"/>
      <c r="U170" s="257"/>
      <c r="V170" s="257"/>
      <c r="W170" s="257"/>
      <c r="X170" s="258"/>
      <c r="Y170" s="258"/>
      <c r="Z170" s="257"/>
      <c r="AA170" s="257"/>
      <c r="AB170" s="257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  <c r="AW170" s="75"/>
      <c r="AX170" s="75"/>
      <c r="AY170" s="75"/>
      <c r="AZ170" s="75"/>
      <c r="BA170" s="75"/>
      <c r="BB170" s="75"/>
      <c r="BC170" s="75"/>
      <c r="BD170" s="75"/>
      <c r="BE170" s="75"/>
      <c r="BF170" s="75"/>
      <c r="BG170" s="75"/>
      <c r="BH170" s="75"/>
      <c r="BI170" s="75"/>
      <c r="BJ170" s="75"/>
      <c r="BK170" s="75"/>
      <c r="BL170" s="75"/>
      <c r="BM170" s="75"/>
      <c r="BN170" s="75"/>
      <c r="BO170" s="75"/>
      <c r="BP170" s="75"/>
      <c r="BQ170" s="75"/>
      <c r="BR170" s="75"/>
      <c r="BS170" s="75"/>
      <c r="BT170" s="75"/>
      <c r="BU170" s="75"/>
      <c r="BV170" s="75"/>
      <c r="BW170" s="75"/>
      <c r="BX170" s="75"/>
      <c r="BY170" s="75"/>
      <c r="BZ170" s="75"/>
      <c r="CA170" s="75"/>
      <c r="CB170" s="75"/>
      <c r="CC170" s="75"/>
      <c r="CD170" s="75"/>
      <c r="CE170" s="75"/>
      <c r="CF170" s="75"/>
      <c r="CG170" s="75"/>
      <c r="CH170" s="75"/>
      <c r="CI170" s="75"/>
      <c r="CJ170" s="75"/>
      <c r="CK170" s="75"/>
      <c r="CL170" s="75"/>
      <c r="CM170" s="75"/>
      <c r="CN170" s="75"/>
      <c r="CO170" s="75"/>
      <c r="CP170" s="75"/>
      <c r="CQ170" s="75"/>
      <c r="CR170" s="75"/>
      <c r="CS170" s="75"/>
      <c r="CT170" s="75"/>
      <c r="CU170" s="75"/>
      <c r="CV170" s="75"/>
      <c r="CW170" s="75"/>
      <c r="CX170" s="75"/>
      <c r="CY170" s="75"/>
      <c r="CZ170" s="75"/>
      <c r="DA170" s="75"/>
      <c r="DB170" s="75"/>
      <c r="DC170" s="75"/>
      <c r="DD170" s="75"/>
      <c r="DE170" s="75"/>
      <c r="DF170" s="75"/>
      <c r="DG170" s="75"/>
    </row>
    <row r="171" spans="1:111" ht="24.95" customHeight="1" outlineLevel="1">
      <c r="A171" s="4802"/>
      <c r="B171" s="4798"/>
      <c r="C171" s="4794"/>
      <c r="D171" s="4794"/>
      <c r="E171" s="4794"/>
      <c r="F171" s="121" t="s">
        <v>3238</v>
      </c>
      <c r="G171" s="121" t="s">
        <v>785</v>
      </c>
      <c r="H171" s="81">
        <v>218.1</v>
      </c>
      <c r="I171" s="689"/>
      <c r="J171" s="689"/>
      <c r="K171" s="157"/>
      <c r="L171" s="254"/>
      <c r="M171" s="255"/>
      <c r="N171" s="121" t="s">
        <v>3238</v>
      </c>
      <c r="O171" s="276"/>
      <c r="P171" s="257"/>
      <c r="Q171" s="257"/>
      <c r="R171" s="257"/>
      <c r="S171" s="257"/>
      <c r="T171" s="258"/>
      <c r="U171" s="257"/>
      <c r="V171" s="257"/>
      <c r="W171" s="257"/>
      <c r="X171" s="258"/>
      <c r="Y171" s="258"/>
      <c r="Z171" s="257"/>
      <c r="AA171" s="257"/>
      <c r="AB171" s="257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75"/>
      <c r="BA171" s="75"/>
      <c r="BB171" s="75"/>
      <c r="BC171" s="75"/>
      <c r="BD171" s="75"/>
      <c r="BE171" s="75"/>
      <c r="BF171" s="75"/>
      <c r="BG171" s="75"/>
      <c r="BH171" s="75"/>
      <c r="BI171" s="75"/>
      <c r="BJ171" s="75"/>
      <c r="BK171" s="75"/>
      <c r="BL171" s="75"/>
      <c r="BM171" s="75"/>
      <c r="BN171" s="75"/>
      <c r="BO171" s="75"/>
      <c r="BP171" s="75"/>
      <c r="BQ171" s="75"/>
      <c r="BR171" s="75"/>
      <c r="BS171" s="75"/>
      <c r="BT171" s="75"/>
      <c r="BU171" s="75"/>
      <c r="BV171" s="75"/>
      <c r="BW171" s="75"/>
      <c r="BX171" s="75"/>
      <c r="BY171" s="75"/>
      <c r="BZ171" s="75"/>
      <c r="CA171" s="75"/>
      <c r="CB171" s="75"/>
      <c r="CC171" s="75"/>
      <c r="CD171" s="75"/>
      <c r="CE171" s="75"/>
      <c r="CF171" s="75"/>
      <c r="CG171" s="75"/>
      <c r="CH171" s="75"/>
      <c r="CI171" s="75"/>
      <c r="CJ171" s="75"/>
      <c r="CK171" s="75"/>
      <c r="CL171" s="75"/>
      <c r="CM171" s="75"/>
      <c r="CN171" s="75"/>
      <c r="CO171" s="75"/>
      <c r="CP171" s="75"/>
      <c r="CQ171" s="75"/>
      <c r="CR171" s="75"/>
      <c r="CS171" s="75"/>
      <c r="CT171" s="75"/>
      <c r="CU171" s="75"/>
      <c r="CV171" s="75"/>
      <c r="CW171" s="75"/>
      <c r="CX171" s="75"/>
      <c r="CY171" s="75"/>
      <c r="CZ171" s="75"/>
      <c r="DA171" s="75"/>
      <c r="DB171" s="75"/>
      <c r="DC171" s="75"/>
      <c r="DD171" s="75"/>
      <c r="DE171" s="75"/>
      <c r="DF171" s="75"/>
      <c r="DG171" s="75"/>
    </row>
    <row r="172" spans="1:111" ht="24.95" customHeight="1" outlineLevel="1">
      <c r="A172" s="4802"/>
      <c r="B172" s="4798"/>
      <c r="C172" s="4794"/>
      <c r="D172" s="4794"/>
      <c r="E172" s="4794"/>
      <c r="F172" s="121" t="s">
        <v>2002</v>
      </c>
      <c r="G172" s="121"/>
      <c r="H172" s="81"/>
      <c r="I172" s="689"/>
      <c r="J172" s="689"/>
      <c r="K172" s="157"/>
      <c r="L172" s="254"/>
      <c r="M172" s="255"/>
      <c r="N172" s="121" t="s">
        <v>2002</v>
      </c>
      <c r="O172" s="276"/>
      <c r="P172" s="257"/>
      <c r="Q172" s="257"/>
      <c r="R172" s="257"/>
      <c r="S172" s="257"/>
      <c r="T172" s="258"/>
      <c r="U172" s="257"/>
      <c r="V172" s="257"/>
      <c r="W172" s="257"/>
      <c r="X172" s="258"/>
      <c r="Y172" s="258"/>
      <c r="Z172" s="257"/>
      <c r="AA172" s="257"/>
      <c r="AB172" s="257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/>
      <c r="BY172" s="75"/>
      <c r="BZ172" s="75"/>
      <c r="CA172" s="75"/>
      <c r="CB172" s="75"/>
      <c r="CC172" s="75"/>
      <c r="CD172" s="75"/>
      <c r="CE172" s="75"/>
      <c r="CF172" s="75"/>
      <c r="CG172" s="75"/>
      <c r="CH172" s="75"/>
      <c r="CI172" s="75"/>
      <c r="CJ172" s="75"/>
      <c r="CK172" s="75"/>
      <c r="CL172" s="75"/>
      <c r="CM172" s="75"/>
      <c r="CN172" s="75"/>
      <c r="CO172" s="75"/>
      <c r="CP172" s="75"/>
      <c r="CQ172" s="75"/>
      <c r="CR172" s="75"/>
      <c r="CS172" s="75"/>
      <c r="CT172" s="75"/>
      <c r="CU172" s="75"/>
      <c r="CV172" s="75"/>
      <c r="CW172" s="75"/>
      <c r="CX172" s="75"/>
      <c r="CY172" s="75"/>
      <c r="CZ172" s="75"/>
      <c r="DA172" s="75"/>
      <c r="DB172" s="75"/>
      <c r="DC172" s="75"/>
      <c r="DD172" s="75"/>
      <c r="DE172" s="75"/>
      <c r="DF172" s="75"/>
      <c r="DG172" s="75"/>
    </row>
    <row r="173" spans="1:111" ht="24.95" customHeight="1" outlineLevel="1">
      <c r="A173" s="4802"/>
      <c r="B173" s="4798"/>
      <c r="C173" s="4794"/>
      <c r="D173" s="4794"/>
      <c r="E173" s="4794"/>
      <c r="F173" s="121">
        <f>CQ173</f>
        <v>0</v>
      </c>
      <c r="G173" s="121">
        <f>CR173</f>
        <v>0</v>
      </c>
      <c r="H173" s="81">
        <v>113.5</v>
      </c>
      <c r="I173" s="689"/>
      <c r="J173" s="689"/>
      <c r="K173" s="157"/>
      <c r="L173" s="254"/>
      <c r="M173" s="255"/>
      <c r="N173" s="121" t="s">
        <v>771</v>
      </c>
      <c r="O173" s="276"/>
      <c r="P173" s="257"/>
      <c r="Q173" s="257"/>
      <c r="R173" s="257"/>
      <c r="S173" s="257"/>
      <c r="T173" s="258"/>
      <c r="U173" s="257"/>
      <c r="V173" s="257"/>
      <c r="W173" s="257"/>
      <c r="X173" s="258"/>
      <c r="Y173" s="258"/>
      <c r="Z173" s="257"/>
      <c r="AA173" s="257"/>
      <c r="AB173" s="257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  <c r="BS173" s="75"/>
      <c r="BT173" s="75"/>
      <c r="BU173" s="75"/>
      <c r="BV173" s="75"/>
      <c r="BW173" s="75"/>
      <c r="BX173" s="75"/>
      <c r="BY173" s="75"/>
      <c r="BZ173" s="75"/>
      <c r="CA173" s="75"/>
      <c r="CB173" s="75"/>
      <c r="CC173" s="75"/>
      <c r="CD173" s="75"/>
      <c r="CE173" s="75"/>
      <c r="CF173" s="75"/>
      <c r="CG173" s="75"/>
      <c r="CH173" s="75"/>
      <c r="CI173" s="75"/>
      <c r="CJ173" s="75"/>
      <c r="CK173" s="75"/>
      <c r="CL173" s="75"/>
      <c r="CM173" s="75"/>
      <c r="CN173" s="75"/>
      <c r="CO173" s="75"/>
      <c r="CP173" s="75"/>
      <c r="CQ173" s="75"/>
      <c r="CR173" s="75"/>
      <c r="CS173" s="75"/>
      <c r="CT173" s="75"/>
      <c r="CU173" s="75"/>
      <c r="CV173" s="75"/>
      <c r="CW173" s="75"/>
      <c r="CX173" s="75"/>
      <c r="CY173" s="75"/>
      <c r="CZ173" s="75"/>
      <c r="DA173" s="75"/>
      <c r="DB173" s="75"/>
      <c r="DC173" s="75"/>
      <c r="DD173" s="75"/>
      <c r="DE173" s="75"/>
      <c r="DF173" s="75"/>
      <c r="DG173" s="75"/>
    </row>
    <row r="174" spans="1:111" ht="24.95" customHeight="1" outlineLevel="1">
      <c r="A174" s="4802"/>
      <c r="B174" s="4798" t="s">
        <v>722</v>
      </c>
      <c r="C174" s="4800" t="s">
        <v>1078</v>
      </c>
      <c r="D174" s="4794" t="s">
        <v>990</v>
      </c>
      <c r="E174" s="4794"/>
      <c r="F174" s="121">
        <f t="shared" ref="F174:F183" si="16">CQ174</f>
        <v>0</v>
      </c>
      <c r="G174" s="121">
        <f t="shared" ref="G174:G183" si="17">CR174</f>
        <v>0</v>
      </c>
      <c r="H174" s="81">
        <v>256.39999999999998</v>
      </c>
      <c r="I174" s="689"/>
      <c r="J174" s="689"/>
      <c r="K174" s="157"/>
      <c r="L174" s="254"/>
      <c r="M174" s="255"/>
      <c r="N174" s="121" t="s">
        <v>3241</v>
      </c>
      <c r="O174" s="276"/>
      <c r="P174" s="257"/>
      <c r="Q174" s="257"/>
      <c r="R174" s="257"/>
      <c r="S174" s="257"/>
      <c r="T174" s="258"/>
      <c r="U174" s="257"/>
      <c r="V174" s="257"/>
      <c r="W174" s="257"/>
      <c r="X174" s="258"/>
      <c r="Y174" s="258"/>
      <c r="Z174" s="257"/>
      <c r="AA174" s="257"/>
      <c r="AB174" s="257"/>
      <c r="AC174" s="75"/>
      <c r="AD174" s="75"/>
      <c r="AE174" s="75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  <c r="AP174" s="75"/>
      <c r="AQ174" s="75"/>
      <c r="AR174" s="75"/>
      <c r="AS174" s="75"/>
      <c r="AT174" s="75"/>
      <c r="AU174" s="75"/>
      <c r="AV174" s="75"/>
      <c r="AW174" s="75"/>
      <c r="AX174" s="75"/>
      <c r="AY174" s="75"/>
      <c r="AZ174" s="75"/>
      <c r="BA174" s="75"/>
      <c r="BB174" s="75"/>
      <c r="BC174" s="75"/>
      <c r="BD174" s="75"/>
      <c r="BE174" s="75"/>
      <c r="BF174" s="75"/>
      <c r="BG174" s="75"/>
      <c r="BH174" s="75"/>
      <c r="BI174" s="75"/>
      <c r="BJ174" s="75"/>
      <c r="BK174" s="75"/>
      <c r="BL174" s="75"/>
      <c r="BM174" s="75"/>
      <c r="BN174" s="75"/>
      <c r="BO174" s="75"/>
      <c r="BP174" s="75"/>
      <c r="BQ174" s="75"/>
      <c r="BR174" s="75"/>
      <c r="BS174" s="75"/>
      <c r="BT174" s="75"/>
      <c r="BU174" s="75"/>
      <c r="BV174" s="75"/>
      <c r="BW174" s="75"/>
      <c r="BX174" s="75"/>
      <c r="BY174" s="75"/>
      <c r="BZ174" s="75"/>
      <c r="CA174" s="75"/>
      <c r="CB174" s="75"/>
      <c r="CC174" s="75"/>
      <c r="CD174" s="75"/>
      <c r="CE174" s="75"/>
      <c r="CF174" s="75"/>
      <c r="CG174" s="75"/>
      <c r="CH174" s="75"/>
      <c r="CI174" s="75"/>
      <c r="CJ174" s="75"/>
      <c r="CK174" s="75"/>
      <c r="CL174" s="75"/>
      <c r="CM174" s="75"/>
      <c r="CN174" s="75"/>
      <c r="CO174" s="75"/>
      <c r="CP174" s="75"/>
      <c r="CQ174" s="75"/>
      <c r="CR174" s="75"/>
      <c r="CS174" s="75"/>
      <c r="CT174" s="75"/>
      <c r="CU174" s="75"/>
      <c r="CV174" s="75"/>
      <c r="CW174" s="75"/>
      <c r="CX174" s="75"/>
      <c r="CY174" s="75"/>
      <c r="CZ174" s="75"/>
      <c r="DA174" s="75"/>
      <c r="DB174" s="75"/>
      <c r="DC174" s="75"/>
      <c r="DD174" s="75"/>
      <c r="DE174" s="75"/>
      <c r="DF174" s="75"/>
      <c r="DG174" s="75"/>
    </row>
    <row r="175" spans="1:111" ht="24.95" customHeight="1" outlineLevel="1">
      <c r="A175" s="4802"/>
      <c r="B175" s="4798"/>
      <c r="C175" s="4794"/>
      <c r="D175" s="4794"/>
      <c r="E175" s="4794"/>
      <c r="F175" s="121">
        <f t="shared" si="16"/>
        <v>0</v>
      </c>
      <c r="G175" s="121">
        <f t="shared" si="17"/>
        <v>0</v>
      </c>
      <c r="H175" s="81">
        <v>188.2</v>
      </c>
      <c r="I175" s="689"/>
      <c r="J175" s="689"/>
      <c r="K175" s="157"/>
      <c r="L175" s="254"/>
      <c r="M175" s="255"/>
      <c r="N175" s="121" t="s">
        <v>2344</v>
      </c>
      <c r="O175" s="276"/>
      <c r="P175" s="257"/>
      <c r="Q175" s="257"/>
      <c r="R175" s="257"/>
      <c r="S175" s="257"/>
      <c r="T175" s="258"/>
      <c r="U175" s="257"/>
      <c r="V175" s="257"/>
      <c r="W175" s="257"/>
      <c r="X175" s="258"/>
      <c r="Y175" s="258"/>
      <c r="Z175" s="257"/>
      <c r="AA175" s="257"/>
      <c r="AB175" s="257"/>
      <c r="AC175" s="75"/>
      <c r="AD175" s="75"/>
      <c r="AE175" s="75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/>
      <c r="BY175" s="75"/>
      <c r="BZ175" s="75"/>
      <c r="CA175" s="75"/>
      <c r="CB175" s="75"/>
      <c r="CC175" s="75"/>
      <c r="CD175" s="75"/>
      <c r="CE175" s="75"/>
      <c r="CF175" s="75"/>
      <c r="CG175" s="75"/>
      <c r="CH175" s="75"/>
      <c r="CI175" s="75"/>
      <c r="CJ175" s="75"/>
      <c r="CK175" s="75"/>
      <c r="CL175" s="75"/>
      <c r="CM175" s="75"/>
      <c r="CN175" s="75"/>
      <c r="CO175" s="75"/>
      <c r="CP175" s="75"/>
      <c r="CQ175" s="75"/>
      <c r="CR175" s="75"/>
      <c r="CS175" s="75"/>
      <c r="CT175" s="75"/>
      <c r="CU175" s="75"/>
      <c r="CV175" s="75"/>
      <c r="CW175" s="75"/>
      <c r="CX175" s="75"/>
      <c r="CY175" s="75"/>
      <c r="CZ175" s="75"/>
      <c r="DA175" s="75"/>
      <c r="DB175" s="75"/>
      <c r="DC175" s="75"/>
      <c r="DD175" s="75"/>
      <c r="DE175" s="75"/>
      <c r="DF175" s="75"/>
      <c r="DG175" s="75"/>
    </row>
    <row r="176" spans="1:111" ht="24.95" customHeight="1" outlineLevel="1">
      <c r="A176" s="4802"/>
      <c r="B176" s="4798"/>
      <c r="C176" s="4794"/>
      <c r="D176" s="4794"/>
      <c r="E176" s="4794"/>
      <c r="F176" s="121">
        <f t="shared" si="16"/>
        <v>0</v>
      </c>
      <c r="G176" s="121">
        <f t="shared" si="17"/>
        <v>0</v>
      </c>
      <c r="H176" s="81">
        <v>246.21</v>
      </c>
      <c r="I176" s="689"/>
      <c r="J176" s="689"/>
      <c r="K176" s="157"/>
      <c r="L176" s="254"/>
      <c r="M176" s="255"/>
      <c r="N176" s="121" t="s">
        <v>11</v>
      </c>
      <c r="O176" s="276"/>
      <c r="P176" s="257"/>
      <c r="Q176" s="257"/>
      <c r="R176" s="257"/>
      <c r="S176" s="257"/>
      <c r="T176" s="258"/>
      <c r="U176" s="257"/>
      <c r="V176" s="257"/>
      <c r="W176" s="257"/>
      <c r="X176" s="258"/>
      <c r="Y176" s="258"/>
      <c r="Z176" s="257"/>
      <c r="AA176" s="257"/>
      <c r="AB176" s="257"/>
      <c r="AC176" s="75"/>
      <c r="AD176" s="75"/>
      <c r="AE176" s="75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  <c r="AP176" s="75"/>
      <c r="AQ176" s="75"/>
      <c r="AR176" s="75"/>
      <c r="AS176" s="75"/>
      <c r="AT176" s="75"/>
      <c r="AU176" s="75"/>
      <c r="AV176" s="75"/>
      <c r="AW176" s="75"/>
      <c r="AX176" s="75"/>
      <c r="AY176" s="75"/>
      <c r="AZ176" s="75"/>
      <c r="BA176" s="75"/>
      <c r="BB176" s="75"/>
      <c r="BC176" s="75"/>
      <c r="BD176" s="75"/>
      <c r="BE176" s="75"/>
      <c r="BF176" s="75"/>
      <c r="BG176" s="75"/>
      <c r="BH176" s="75"/>
      <c r="BI176" s="75"/>
      <c r="BJ176" s="75"/>
      <c r="BK176" s="75"/>
      <c r="BL176" s="75"/>
      <c r="BM176" s="75"/>
      <c r="BN176" s="75"/>
      <c r="BO176" s="75"/>
      <c r="BP176" s="75"/>
      <c r="BQ176" s="75"/>
      <c r="BR176" s="75"/>
      <c r="BS176" s="75"/>
      <c r="BT176" s="75"/>
      <c r="BU176" s="75"/>
      <c r="BV176" s="75"/>
      <c r="BW176" s="75"/>
      <c r="BX176" s="75"/>
      <c r="BY176" s="75"/>
      <c r="BZ176" s="75"/>
      <c r="CA176" s="75"/>
      <c r="CB176" s="75"/>
      <c r="CC176" s="75"/>
      <c r="CD176" s="75"/>
      <c r="CE176" s="75"/>
      <c r="CF176" s="75"/>
      <c r="CG176" s="75"/>
      <c r="CH176" s="75"/>
      <c r="CI176" s="75"/>
      <c r="CJ176" s="75"/>
      <c r="CK176" s="75"/>
      <c r="CL176" s="75"/>
      <c r="CM176" s="75"/>
      <c r="CN176" s="75"/>
      <c r="CO176" s="75"/>
      <c r="CP176" s="75"/>
      <c r="CQ176" s="75"/>
      <c r="CR176" s="75"/>
      <c r="CS176" s="75"/>
      <c r="CT176" s="75"/>
      <c r="CU176" s="75"/>
      <c r="CV176" s="75"/>
      <c r="CW176" s="75"/>
      <c r="CX176" s="75"/>
      <c r="CY176" s="75"/>
      <c r="CZ176" s="75"/>
      <c r="DA176" s="75"/>
      <c r="DB176" s="75"/>
      <c r="DC176" s="75"/>
      <c r="DD176" s="75"/>
      <c r="DE176" s="75"/>
      <c r="DF176" s="75"/>
      <c r="DG176" s="75"/>
    </row>
    <row r="177" spans="1:111" ht="24.95" customHeight="1" outlineLevel="1">
      <c r="A177" s="4802"/>
      <c r="B177" s="4798"/>
      <c r="C177" s="4794"/>
      <c r="D177" s="4794"/>
      <c r="E177" s="4794"/>
      <c r="F177" s="121">
        <f t="shared" si="16"/>
        <v>0</v>
      </c>
      <c r="G177" s="121">
        <f t="shared" si="17"/>
        <v>0</v>
      </c>
      <c r="H177" s="81">
        <v>232</v>
      </c>
      <c r="I177" s="689"/>
      <c r="J177" s="689"/>
      <c r="K177" s="157"/>
      <c r="L177" s="254"/>
      <c r="M177" s="255"/>
      <c r="N177" s="121" t="s">
        <v>2523</v>
      </c>
      <c r="O177" s="276"/>
      <c r="P177" s="257"/>
      <c r="Q177" s="257"/>
      <c r="R177" s="257"/>
      <c r="S177" s="257"/>
      <c r="T177" s="258"/>
      <c r="U177" s="257"/>
      <c r="V177" s="257"/>
      <c r="W177" s="257"/>
      <c r="X177" s="258"/>
      <c r="Y177" s="258"/>
      <c r="Z177" s="257"/>
      <c r="AA177" s="257"/>
      <c r="AB177" s="257"/>
      <c r="AC177" s="75"/>
      <c r="AD177" s="75"/>
      <c r="AE177" s="75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  <c r="AP177" s="75"/>
      <c r="AQ177" s="75"/>
      <c r="AR177" s="75"/>
      <c r="AS177" s="75"/>
      <c r="AT177" s="75"/>
      <c r="AU177" s="75"/>
      <c r="AV177" s="75"/>
      <c r="AW177" s="75"/>
      <c r="AX177" s="75"/>
      <c r="AY177" s="75"/>
      <c r="AZ177" s="75"/>
      <c r="BA177" s="75"/>
      <c r="BB177" s="75"/>
      <c r="BC177" s="75"/>
      <c r="BD177" s="75"/>
      <c r="BE177" s="75"/>
      <c r="BF177" s="75"/>
      <c r="BG177" s="75"/>
      <c r="BH177" s="75"/>
      <c r="BI177" s="75"/>
      <c r="BJ177" s="75"/>
      <c r="BK177" s="75"/>
      <c r="BL177" s="75"/>
      <c r="BM177" s="75"/>
      <c r="BN177" s="75"/>
      <c r="BO177" s="75"/>
      <c r="BP177" s="75"/>
      <c r="BQ177" s="75"/>
      <c r="BR177" s="75"/>
      <c r="BS177" s="75"/>
      <c r="BT177" s="75"/>
      <c r="BU177" s="75"/>
      <c r="BV177" s="75"/>
      <c r="BW177" s="75"/>
      <c r="BX177" s="75"/>
      <c r="BY177" s="75"/>
      <c r="BZ177" s="75"/>
      <c r="CA177" s="75"/>
      <c r="CB177" s="75"/>
      <c r="CC177" s="75"/>
      <c r="CD177" s="75"/>
      <c r="CE177" s="75"/>
      <c r="CF177" s="75"/>
      <c r="CG177" s="75"/>
      <c r="CH177" s="75"/>
      <c r="CI177" s="75"/>
      <c r="CJ177" s="75"/>
      <c r="CK177" s="75"/>
      <c r="CL177" s="75"/>
      <c r="CM177" s="75"/>
      <c r="CN177" s="75"/>
      <c r="CO177" s="75"/>
      <c r="CP177" s="75"/>
      <c r="CQ177" s="75"/>
      <c r="CR177" s="75"/>
      <c r="CS177" s="75"/>
      <c r="CT177" s="75"/>
      <c r="CU177" s="75"/>
      <c r="CV177" s="75"/>
      <c r="CW177" s="75"/>
      <c r="CX177" s="75"/>
      <c r="CY177" s="75"/>
      <c r="CZ177" s="75"/>
      <c r="DA177" s="75"/>
      <c r="DB177" s="75"/>
      <c r="DC177" s="75"/>
      <c r="DD177" s="75"/>
      <c r="DE177" s="75"/>
      <c r="DF177" s="75"/>
      <c r="DG177" s="75"/>
    </row>
    <row r="178" spans="1:111" s="180" customFormat="1" ht="24.95" customHeight="1" outlineLevel="1">
      <c r="A178" s="4802"/>
      <c r="B178" s="4798" t="s">
        <v>984</v>
      </c>
      <c r="C178" s="4800" t="s">
        <v>1078</v>
      </c>
      <c r="D178" s="4794" t="s">
        <v>765</v>
      </c>
      <c r="E178" s="4794" t="s">
        <v>760</v>
      </c>
      <c r="F178" s="121">
        <f t="shared" si="16"/>
        <v>6161.8</v>
      </c>
      <c r="G178" s="177">
        <f t="shared" si="17"/>
        <v>6221.5</v>
      </c>
      <c r="H178" s="81">
        <v>298.60000000000002</v>
      </c>
      <c r="I178" s="689">
        <f>DF178</f>
        <v>6816.2</v>
      </c>
      <c r="J178" s="689">
        <f>DG178</f>
        <v>6856</v>
      </c>
      <c r="K178" s="179">
        <f>J178-I178</f>
        <v>39.800000000000182</v>
      </c>
      <c r="L178" s="250">
        <v>5</v>
      </c>
      <c r="M178" s="251">
        <f>K178*L178/$L$2</f>
        <v>39.800000000000182</v>
      </c>
      <c r="N178" s="136" t="s">
        <v>217</v>
      </c>
      <c r="O178" s="276"/>
      <c r="P178" s="252">
        <v>1696.1</v>
      </c>
      <c r="Q178" s="252">
        <v>1732.6</v>
      </c>
      <c r="R178" s="252">
        <v>1746</v>
      </c>
      <c r="S178" s="252">
        <v>1790.1</v>
      </c>
      <c r="T178" s="253">
        <v>1830.9</v>
      </c>
      <c r="U178" s="252">
        <v>1875.8</v>
      </c>
      <c r="V178" s="252">
        <v>1927.1</v>
      </c>
      <c r="W178" s="252">
        <v>1947</v>
      </c>
      <c r="X178" s="253">
        <v>1989.7</v>
      </c>
      <c r="Y178" s="253">
        <v>2056.9</v>
      </c>
      <c r="Z178" s="252">
        <v>2097.1999999999998</v>
      </c>
      <c r="AA178" s="1946">
        <v>2161</v>
      </c>
      <c r="AB178" s="1946">
        <v>2226.3000000000002</v>
      </c>
      <c r="AC178" s="1945">
        <v>2278.3000000000002</v>
      </c>
      <c r="AD178" s="1945">
        <v>2337.8000000000002</v>
      </c>
      <c r="AE178" s="1945">
        <v>2402.6</v>
      </c>
      <c r="AF178" s="1945">
        <v>2468.6</v>
      </c>
      <c r="AG178" s="1945">
        <v>2549.1999999999998</v>
      </c>
      <c r="AH178" s="1945">
        <v>2651.1</v>
      </c>
      <c r="AI178" s="1945">
        <v>2735.9</v>
      </c>
      <c r="AJ178" s="1945">
        <v>2816.3</v>
      </c>
      <c r="AK178" s="1945">
        <v>2882.4</v>
      </c>
      <c r="AL178" s="1945">
        <v>2942.2</v>
      </c>
      <c r="AM178" s="1945">
        <v>3013.5</v>
      </c>
      <c r="AN178" s="1945">
        <v>3081.6</v>
      </c>
      <c r="AO178" s="1945">
        <v>3123.4</v>
      </c>
      <c r="AP178" s="1945">
        <v>3159.7</v>
      </c>
      <c r="AQ178" s="1945">
        <v>3202.7</v>
      </c>
      <c r="AR178" s="1945">
        <v>3243.8</v>
      </c>
      <c r="AS178" s="1945">
        <v>3288.5</v>
      </c>
      <c r="AT178" s="1945">
        <v>3340.8</v>
      </c>
      <c r="AU178" s="1945">
        <v>3404.7</v>
      </c>
      <c r="AV178" s="1945">
        <v>3451</v>
      </c>
      <c r="AW178" s="1945">
        <v>3504.8</v>
      </c>
      <c r="AX178" s="1945">
        <v>3551.2</v>
      </c>
      <c r="AY178" s="1945">
        <v>3589.5</v>
      </c>
      <c r="AZ178" s="1945">
        <v>3624.4</v>
      </c>
      <c r="BA178" s="1945">
        <v>3666.4</v>
      </c>
      <c r="BB178" s="1945">
        <v>3711.3</v>
      </c>
      <c r="BC178" s="1945">
        <v>3754.5</v>
      </c>
      <c r="BD178" s="1945">
        <v>3806.9</v>
      </c>
      <c r="BE178" s="1945">
        <v>3873</v>
      </c>
      <c r="BF178" s="1945">
        <v>3943.6</v>
      </c>
      <c r="BG178" s="1945">
        <v>4028.5</v>
      </c>
      <c r="BH178" s="1945">
        <v>4093.4</v>
      </c>
      <c r="BI178" s="1945">
        <v>4155.3</v>
      </c>
      <c r="BJ178" s="1945">
        <v>4206.1000000000004</v>
      </c>
      <c r="BK178" s="1945">
        <v>4249.3999999999996</v>
      </c>
      <c r="BL178" s="1945">
        <v>4288.6000000000004</v>
      </c>
      <c r="BM178" s="1945">
        <v>4319.3</v>
      </c>
      <c r="BN178" s="1945">
        <v>4354.3999999999996</v>
      </c>
      <c r="BO178" s="1945">
        <v>4394.3999999999996</v>
      </c>
      <c r="BP178" s="1945">
        <v>4470.3</v>
      </c>
      <c r="BQ178" s="1945">
        <v>4527.1000000000004</v>
      </c>
      <c r="BR178" s="1945">
        <v>4586.5</v>
      </c>
      <c r="BS178" s="1945">
        <v>4678.6000000000004</v>
      </c>
      <c r="BT178" s="1945">
        <v>4747.6000000000004</v>
      </c>
      <c r="BU178" s="1945">
        <v>4935</v>
      </c>
      <c r="BV178" s="1945">
        <v>4978.7</v>
      </c>
      <c r="BW178" s="1945">
        <v>5016.2</v>
      </c>
      <c r="BX178" s="1945">
        <v>5059.6000000000004</v>
      </c>
      <c r="BY178" s="1945">
        <v>5097.3</v>
      </c>
      <c r="BZ178" s="1945">
        <v>5143.3999999999996</v>
      </c>
      <c r="CA178" s="1945">
        <v>5185.2</v>
      </c>
      <c r="CB178" s="1945">
        <v>5288.2</v>
      </c>
      <c r="CC178" s="1945">
        <v>5393.8</v>
      </c>
      <c r="CD178" s="1945">
        <v>5462.8</v>
      </c>
      <c r="CE178" s="1945">
        <v>5541.6</v>
      </c>
      <c r="CF178" s="1945">
        <v>5596.4</v>
      </c>
      <c r="CG178" s="1945">
        <v>5647.2</v>
      </c>
      <c r="CH178" s="1945">
        <v>5684.7</v>
      </c>
      <c r="CI178" s="1945">
        <v>5730.9</v>
      </c>
      <c r="CJ178" s="1945">
        <v>5779.9</v>
      </c>
      <c r="CK178" s="1945">
        <v>5824.1</v>
      </c>
      <c r="CL178" s="1945">
        <v>5875.4</v>
      </c>
      <c r="CM178" s="1945">
        <v>5924.5</v>
      </c>
      <c r="CN178" s="1945">
        <v>5973.9</v>
      </c>
      <c r="CO178" s="1945">
        <v>6019.5</v>
      </c>
      <c r="CP178" s="1945">
        <v>6097.2</v>
      </c>
      <c r="CQ178" s="1945">
        <v>6161.8</v>
      </c>
      <c r="CR178" s="1945">
        <v>6221.5</v>
      </c>
      <c r="CS178" s="1945">
        <v>6270.6</v>
      </c>
      <c r="CT178" s="1945">
        <v>6305.9</v>
      </c>
      <c r="CU178" s="1945">
        <v>6352.5</v>
      </c>
      <c r="CV178" s="1945">
        <v>6392.2</v>
      </c>
      <c r="CW178" s="1945">
        <v>6428.4</v>
      </c>
      <c r="CX178" s="1945">
        <v>6465.2</v>
      </c>
      <c r="CY178" s="1945">
        <v>6502.5</v>
      </c>
      <c r="CZ178" s="1945">
        <v>6536.5</v>
      </c>
      <c r="DA178" s="1945">
        <v>6581.3</v>
      </c>
      <c r="DB178" s="1945">
        <v>6638.9</v>
      </c>
      <c r="DC178" s="1945">
        <v>6699</v>
      </c>
      <c r="DD178" s="1945">
        <v>6748.7</v>
      </c>
      <c r="DE178" s="1945">
        <v>6783.4</v>
      </c>
      <c r="DF178" s="1945">
        <v>6816.2</v>
      </c>
      <c r="DG178" s="1945">
        <v>6856</v>
      </c>
    </row>
    <row r="179" spans="1:111" ht="24.95" customHeight="1" outlineLevel="1">
      <c r="A179" s="4802"/>
      <c r="B179" s="4798"/>
      <c r="C179" s="4800"/>
      <c r="D179" s="4794"/>
      <c r="E179" s="4794"/>
      <c r="F179" s="121">
        <f t="shared" si="16"/>
        <v>0</v>
      </c>
      <c r="G179" s="177">
        <f t="shared" si="17"/>
        <v>0</v>
      </c>
      <c r="H179" s="81">
        <v>284.08999999999997</v>
      </c>
      <c r="I179" s="689"/>
      <c r="J179" s="689"/>
      <c r="K179" s="157"/>
      <c r="L179" s="254"/>
      <c r="M179" s="255"/>
      <c r="N179" s="121" t="s">
        <v>776</v>
      </c>
      <c r="O179" s="276"/>
      <c r="P179" s="257"/>
      <c r="Q179" s="257"/>
      <c r="R179" s="257"/>
      <c r="S179" s="257"/>
      <c r="T179" s="258"/>
      <c r="U179" s="257"/>
      <c r="V179" s="257"/>
      <c r="W179" s="257"/>
      <c r="X179" s="258"/>
      <c r="Y179" s="258"/>
      <c r="Z179" s="257"/>
      <c r="AA179" s="257"/>
      <c r="AB179" s="257"/>
      <c r="AC179" s="75"/>
      <c r="AD179" s="75"/>
      <c r="AE179" s="75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/>
      <c r="BY179" s="75"/>
      <c r="BZ179" s="75"/>
      <c r="CA179" s="75"/>
      <c r="CB179" s="75"/>
      <c r="CC179" s="75"/>
      <c r="CD179" s="75"/>
      <c r="CE179" s="75"/>
      <c r="CF179" s="75"/>
      <c r="CG179" s="75"/>
      <c r="CH179" s="75"/>
      <c r="CI179" s="75"/>
      <c r="CJ179" s="75"/>
      <c r="CK179" s="75"/>
      <c r="CL179" s="75"/>
      <c r="CM179" s="75"/>
      <c r="CN179" s="75"/>
      <c r="CO179" s="75"/>
      <c r="CP179" s="75"/>
      <c r="CQ179" s="75"/>
      <c r="CR179" s="75"/>
      <c r="CS179" s="75"/>
      <c r="CT179" s="75"/>
      <c r="CU179" s="75"/>
      <c r="CV179" s="75"/>
      <c r="CW179" s="75"/>
      <c r="CX179" s="75"/>
      <c r="CY179" s="75"/>
      <c r="CZ179" s="75"/>
      <c r="DA179" s="75"/>
      <c r="DB179" s="75"/>
      <c r="DC179" s="75"/>
      <c r="DD179" s="75"/>
      <c r="DE179" s="75"/>
      <c r="DF179" s="75"/>
      <c r="DG179" s="75"/>
    </row>
    <row r="180" spans="1:111" ht="24.95" customHeight="1" outlineLevel="1">
      <c r="A180" s="4802"/>
      <c r="B180" s="4798"/>
      <c r="C180" s="4800"/>
      <c r="D180" s="4794"/>
      <c r="E180" s="4794"/>
      <c r="F180" s="121">
        <f t="shared" si="16"/>
        <v>0</v>
      </c>
      <c r="G180" s="177">
        <f t="shared" si="17"/>
        <v>0</v>
      </c>
      <c r="H180" s="81">
        <v>175.13</v>
      </c>
      <c r="I180" s="689"/>
      <c r="J180" s="689"/>
      <c r="K180" s="157"/>
      <c r="L180" s="254"/>
      <c r="M180" s="255"/>
      <c r="N180" s="121" t="s">
        <v>1743</v>
      </c>
      <c r="O180" s="276"/>
      <c r="P180" s="257"/>
      <c r="Q180" s="257"/>
      <c r="R180" s="257"/>
      <c r="S180" s="257"/>
      <c r="T180" s="258"/>
      <c r="U180" s="257"/>
      <c r="V180" s="257"/>
      <c r="W180" s="257"/>
      <c r="X180" s="258"/>
      <c r="Y180" s="258"/>
      <c r="Z180" s="257"/>
      <c r="AA180" s="257"/>
      <c r="AB180" s="257"/>
      <c r="AC180" s="75"/>
      <c r="AD180" s="75"/>
      <c r="AE180" s="75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  <c r="AP180" s="75"/>
      <c r="AQ180" s="75"/>
      <c r="AR180" s="75"/>
      <c r="AS180" s="75"/>
      <c r="AT180" s="75"/>
      <c r="AU180" s="75"/>
      <c r="AV180" s="75"/>
      <c r="AW180" s="75"/>
      <c r="AX180" s="75"/>
      <c r="AY180" s="75"/>
      <c r="AZ180" s="75"/>
      <c r="BA180" s="75"/>
      <c r="BB180" s="75"/>
      <c r="BC180" s="75"/>
      <c r="BD180" s="75"/>
      <c r="BE180" s="75"/>
      <c r="BF180" s="75"/>
      <c r="BG180" s="75"/>
      <c r="BH180" s="75"/>
      <c r="BI180" s="75"/>
      <c r="BJ180" s="75"/>
      <c r="BK180" s="75"/>
      <c r="BL180" s="75"/>
      <c r="BM180" s="75"/>
      <c r="BN180" s="75"/>
      <c r="BO180" s="75"/>
      <c r="BP180" s="75"/>
      <c r="BQ180" s="75"/>
      <c r="BR180" s="75"/>
      <c r="BS180" s="75"/>
      <c r="BT180" s="75"/>
      <c r="BU180" s="75"/>
      <c r="BV180" s="75"/>
      <c r="BW180" s="75"/>
      <c r="BX180" s="75"/>
      <c r="BY180" s="75"/>
      <c r="BZ180" s="75"/>
      <c r="CA180" s="75"/>
      <c r="CB180" s="75"/>
      <c r="CC180" s="75"/>
      <c r="CD180" s="75"/>
      <c r="CE180" s="75"/>
      <c r="CF180" s="75"/>
      <c r="CG180" s="75"/>
      <c r="CH180" s="75"/>
      <c r="CI180" s="75"/>
      <c r="CJ180" s="75"/>
      <c r="CK180" s="75"/>
      <c r="CL180" s="75"/>
      <c r="CM180" s="75"/>
      <c r="CN180" s="75"/>
      <c r="CO180" s="75"/>
      <c r="CP180" s="75"/>
      <c r="CQ180" s="75"/>
      <c r="CR180" s="75"/>
      <c r="CS180" s="75"/>
      <c r="CT180" s="75"/>
      <c r="CU180" s="75"/>
      <c r="CV180" s="75"/>
      <c r="CW180" s="75"/>
      <c r="CX180" s="75"/>
      <c r="CY180" s="75"/>
      <c r="CZ180" s="75"/>
      <c r="DA180" s="75"/>
      <c r="DB180" s="75"/>
      <c r="DC180" s="75"/>
      <c r="DD180" s="75"/>
      <c r="DE180" s="75"/>
      <c r="DF180" s="75"/>
      <c r="DG180" s="75"/>
    </row>
    <row r="181" spans="1:111" ht="24.95" customHeight="1" outlineLevel="1">
      <c r="A181" s="4802"/>
      <c r="B181" s="4798"/>
      <c r="C181" s="4800"/>
      <c r="D181" s="4794"/>
      <c r="E181" s="4794"/>
      <c r="F181" s="121">
        <f t="shared" si="16"/>
        <v>0</v>
      </c>
      <c r="G181" s="177">
        <f t="shared" si="17"/>
        <v>0</v>
      </c>
      <c r="H181" s="81">
        <v>464.4</v>
      </c>
      <c r="I181" s="689"/>
      <c r="J181" s="689"/>
      <c r="K181" s="157"/>
      <c r="L181" s="254"/>
      <c r="M181" s="255"/>
      <c r="N181" s="121" t="s">
        <v>3232</v>
      </c>
      <c r="O181" s="276"/>
      <c r="P181" s="257"/>
      <c r="Q181" s="257"/>
      <c r="R181" s="257"/>
      <c r="S181" s="257"/>
      <c r="T181" s="258"/>
      <c r="U181" s="257"/>
      <c r="V181" s="257"/>
      <c r="W181" s="257"/>
      <c r="X181" s="258"/>
      <c r="Y181" s="258"/>
      <c r="Z181" s="257"/>
      <c r="AA181" s="257"/>
      <c r="AB181" s="257"/>
      <c r="AC181" s="75"/>
      <c r="AD181" s="75"/>
      <c r="AE181" s="75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  <c r="AP181" s="75"/>
      <c r="AQ181" s="75"/>
      <c r="AR181" s="75"/>
      <c r="AS181" s="75"/>
      <c r="AT181" s="75"/>
      <c r="AU181" s="75"/>
      <c r="AV181" s="75"/>
      <c r="AW181" s="75"/>
      <c r="AX181" s="75"/>
      <c r="AY181" s="75"/>
      <c r="AZ181" s="75"/>
      <c r="BA181" s="75"/>
      <c r="BB181" s="75"/>
      <c r="BC181" s="75"/>
      <c r="BD181" s="75"/>
      <c r="BE181" s="75"/>
      <c r="BF181" s="75"/>
      <c r="BG181" s="75"/>
      <c r="BH181" s="75"/>
      <c r="BI181" s="75"/>
      <c r="BJ181" s="75"/>
      <c r="BK181" s="75"/>
      <c r="BL181" s="75"/>
      <c r="BM181" s="75"/>
      <c r="BN181" s="75"/>
      <c r="BO181" s="75"/>
      <c r="BP181" s="75"/>
      <c r="BQ181" s="75"/>
      <c r="BR181" s="75"/>
      <c r="BS181" s="75"/>
      <c r="BT181" s="75"/>
      <c r="BU181" s="75"/>
      <c r="BV181" s="75"/>
      <c r="BW181" s="75"/>
      <c r="BX181" s="75"/>
      <c r="BY181" s="75"/>
      <c r="BZ181" s="75"/>
      <c r="CA181" s="75"/>
      <c r="CB181" s="75"/>
      <c r="CC181" s="75"/>
      <c r="CD181" s="75"/>
      <c r="CE181" s="75"/>
      <c r="CF181" s="75"/>
      <c r="CG181" s="75"/>
      <c r="CH181" s="75"/>
      <c r="CI181" s="75"/>
      <c r="CJ181" s="75"/>
      <c r="CK181" s="75"/>
      <c r="CL181" s="75"/>
      <c r="CM181" s="75"/>
      <c r="CN181" s="75"/>
      <c r="CO181" s="75"/>
      <c r="CP181" s="75"/>
      <c r="CQ181" s="75"/>
      <c r="CR181" s="75"/>
      <c r="CS181" s="75"/>
      <c r="CT181" s="75"/>
      <c r="CU181" s="75"/>
      <c r="CV181" s="75"/>
      <c r="CW181" s="75"/>
      <c r="CX181" s="75"/>
      <c r="CY181" s="75"/>
      <c r="CZ181" s="75"/>
      <c r="DA181" s="75"/>
      <c r="DB181" s="75"/>
      <c r="DC181" s="75"/>
      <c r="DD181" s="75"/>
      <c r="DE181" s="75"/>
      <c r="DF181" s="75"/>
      <c r="DG181" s="75"/>
    </row>
    <row r="182" spans="1:111" s="180" customFormat="1" ht="24.95" customHeight="1" outlineLevel="1">
      <c r="A182" s="4802"/>
      <c r="B182" s="4798"/>
      <c r="C182" s="4800"/>
      <c r="D182" s="4794" t="s">
        <v>1018</v>
      </c>
      <c r="E182" s="4794" t="s">
        <v>761</v>
      </c>
      <c r="F182" s="121">
        <f t="shared" si="16"/>
        <v>6086.3</v>
      </c>
      <c r="G182" s="177">
        <f t="shared" si="17"/>
        <v>6242.4</v>
      </c>
      <c r="H182" s="81">
        <v>256.39999999999998</v>
      </c>
      <c r="I182" s="689">
        <f>DF182</f>
        <v>7337.5</v>
      </c>
      <c r="J182" s="689">
        <f>DG182</f>
        <v>7398.4</v>
      </c>
      <c r="K182" s="179">
        <f>J182-I182</f>
        <v>60.899999999999636</v>
      </c>
      <c r="L182" s="250">
        <v>5</v>
      </c>
      <c r="M182" s="251">
        <f t="shared" ref="M182" si="18">K182*L182/$L$2</f>
        <v>60.899999999999636</v>
      </c>
      <c r="N182" s="136" t="s">
        <v>2507</v>
      </c>
      <c r="O182" s="276"/>
      <c r="P182" s="252">
        <v>896.2</v>
      </c>
      <c r="Q182" s="252">
        <v>943.1</v>
      </c>
      <c r="R182" s="252">
        <v>977.8</v>
      </c>
      <c r="S182" s="252">
        <v>1005.2</v>
      </c>
      <c r="T182" s="253">
        <v>1082</v>
      </c>
      <c r="U182" s="252">
        <v>1138.7</v>
      </c>
      <c r="V182" s="252">
        <v>1216.3</v>
      </c>
      <c r="W182" s="252">
        <v>1321.1</v>
      </c>
      <c r="X182" s="253">
        <v>1399.1</v>
      </c>
      <c r="Y182" s="253">
        <v>1473.2</v>
      </c>
      <c r="Z182" s="252">
        <v>1536.1</v>
      </c>
      <c r="AA182" s="1946">
        <v>1602.1</v>
      </c>
      <c r="AB182" s="1946">
        <v>1669.6</v>
      </c>
      <c r="AC182" s="1945">
        <v>1728.9</v>
      </c>
      <c r="AD182" s="1945">
        <v>1789.4</v>
      </c>
      <c r="AE182" s="1945">
        <v>1856.2</v>
      </c>
      <c r="AF182" s="1945">
        <v>1920.9</v>
      </c>
      <c r="AG182" s="1945">
        <v>1994.8</v>
      </c>
      <c r="AH182" s="1945">
        <v>2075.5</v>
      </c>
      <c r="AI182" s="1945">
        <v>2148.8000000000002</v>
      </c>
      <c r="AJ182" s="1945">
        <v>2221.8000000000002</v>
      </c>
      <c r="AK182" s="1945">
        <v>2290.1999999999998</v>
      </c>
      <c r="AL182" s="1945">
        <v>2350.1</v>
      </c>
      <c r="AM182" s="1945">
        <v>2421.5</v>
      </c>
      <c r="AN182" s="1945">
        <v>2488.1999999999998</v>
      </c>
      <c r="AO182" s="1945">
        <v>2528</v>
      </c>
      <c r="AP182" s="1945">
        <v>2570.6</v>
      </c>
      <c r="AQ182" s="1945">
        <v>2619.1</v>
      </c>
      <c r="AR182" s="1945">
        <v>2667.2</v>
      </c>
      <c r="AS182" s="1945">
        <v>2720.5</v>
      </c>
      <c r="AT182" s="1945">
        <v>2776.7</v>
      </c>
      <c r="AU182" s="1945">
        <v>2837.2</v>
      </c>
      <c r="AV182" s="1945">
        <v>2883.7</v>
      </c>
      <c r="AW182" s="1945">
        <v>2935.5</v>
      </c>
      <c r="AX182" s="1945">
        <v>2983</v>
      </c>
      <c r="AY182" s="1945">
        <v>3025.9</v>
      </c>
      <c r="AZ182" s="1945">
        <v>3064.9</v>
      </c>
      <c r="BA182" s="1945">
        <v>3116.1</v>
      </c>
      <c r="BB182" s="1945">
        <v>3175.7</v>
      </c>
      <c r="BC182" s="1945">
        <v>3225.5</v>
      </c>
      <c r="BD182" s="1945">
        <v>3275.2</v>
      </c>
      <c r="BE182" s="1945">
        <v>3332.4</v>
      </c>
      <c r="BF182" s="1945">
        <v>3381.8</v>
      </c>
      <c r="BG182" s="1945">
        <v>3445</v>
      </c>
      <c r="BH182" s="1945">
        <v>3508.1</v>
      </c>
      <c r="BI182" s="1945">
        <v>3562.7</v>
      </c>
      <c r="BJ182" s="1945">
        <v>3616.5</v>
      </c>
      <c r="BK182" s="1945">
        <v>3665.6</v>
      </c>
      <c r="BL182" s="1945">
        <v>3723.4</v>
      </c>
      <c r="BM182" s="1945">
        <v>3790.2</v>
      </c>
      <c r="BN182" s="1945">
        <v>3856</v>
      </c>
      <c r="BO182" s="1945">
        <v>3916</v>
      </c>
      <c r="BP182" s="1945">
        <v>3976.3</v>
      </c>
      <c r="BQ182" s="1945">
        <v>4030</v>
      </c>
      <c r="BR182" s="1945">
        <v>4088.2</v>
      </c>
      <c r="BS182" s="1945">
        <v>4165.5</v>
      </c>
      <c r="BT182" s="1945">
        <v>4233.3</v>
      </c>
      <c r="BU182" s="1945">
        <v>4301</v>
      </c>
      <c r="BV182" s="1945">
        <v>4377.2</v>
      </c>
      <c r="BW182" s="1945">
        <v>4451</v>
      </c>
      <c r="BX182" s="1945">
        <v>4531.5</v>
      </c>
      <c r="BY182" s="1945">
        <v>4597.8</v>
      </c>
      <c r="BZ182" s="1945">
        <v>4673.8999999999996</v>
      </c>
      <c r="CA182" s="1945">
        <v>4732.1000000000004</v>
      </c>
      <c r="CB182" s="1945">
        <v>4795.8999999999996</v>
      </c>
      <c r="CC182" s="1945">
        <v>4856.6000000000004</v>
      </c>
      <c r="CD182" s="1945">
        <v>4920.5</v>
      </c>
      <c r="CE182" s="1945">
        <v>5002.3</v>
      </c>
      <c r="CF182" s="1945">
        <v>5071.2</v>
      </c>
      <c r="CG182" s="1945">
        <v>5158.7</v>
      </c>
      <c r="CH182" s="1945">
        <v>5220.3</v>
      </c>
      <c r="CI182" s="1945">
        <v>5300.9</v>
      </c>
      <c r="CJ182" s="1945">
        <v>5388.6</v>
      </c>
      <c r="CK182" s="1945">
        <v>5468.3</v>
      </c>
      <c r="CL182" s="1945">
        <v>5545.6</v>
      </c>
      <c r="CM182" s="1945">
        <v>5642.7</v>
      </c>
      <c r="CN182" s="1945">
        <v>5720.1</v>
      </c>
      <c r="CO182" s="1945">
        <v>5806.1</v>
      </c>
      <c r="CP182" s="1945">
        <v>5930.1</v>
      </c>
      <c r="CQ182" s="1945">
        <v>6086.3</v>
      </c>
      <c r="CR182" s="1945">
        <v>6242.4</v>
      </c>
      <c r="CS182" s="1945">
        <v>6438.1</v>
      </c>
      <c r="CT182" s="1945">
        <v>6612.9</v>
      </c>
      <c r="CU182" s="1945">
        <v>6709.9</v>
      </c>
      <c r="CV182" s="1945">
        <v>6769</v>
      </c>
      <c r="CW182" s="1945">
        <v>6826.5</v>
      </c>
      <c r="CX182" s="1945">
        <v>6887.3</v>
      </c>
      <c r="CY182" s="1945">
        <v>6948.4</v>
      </c>
      <c r="CZ182" s="1945">
        <v>7003</v>
      </c>
      <c r="DA182" s="1945">
        <v>7062.1</v>
      </c>
      <c r="DB182" s="1945">
        <v>7117.6</v>
      </c>
      <c r="DC182" s="1945">
        <v>7171.5</v>
      </c>
      <c r="DD182" s="1945">
        <v>7235.2</v>
      </c>
      <c r="DE182" s="1945">
        <v>7289.8</v>
      </c>
      <c r="DF182" s="1945">
        <v>7337.5</v>
      </c>
      <c r="DG182" s="1945">
        <v>7398.4</v>
      </c>
    </row>
    <row r="183" spans="1:111" s="180" customFormat="1" ht="24.95" customHeight="1" outlineLevel="1">
      <c r="A183" s="4802"/>
      <c r="B183" s="4798"/>
      <c r="C183" s="4800"/>
      <c r="D183" s="4794"/>
      <c r="E183" s="4794"/>
      <c r="F183" s="121">
        <f t="shared" si="16"/>
        <v>0</v>
      </c>
      <c r="G183" s="177">
        <f t="shared" si="17"/>
        <v>0</v>
      </c>
      <c r="H183" s="81"/>
      <c r="I183" s="689"/>
      <c r="J183" s="689"/>
      <c r="K183" s="179"/>
      <c r="L183" s="250"/>
      <c r="M183" s="251"/>
      <c r="N183" s="136" t="s">
        <v>2509</v>
      </c>
      <c r="O183" s="276"/>
      <c r="P183" s="252"/>
      <c r="Q183" s="252"/>
      <c r="R183" s="252"/>
      <c r="S183" s="252"/>
      <c r="T183" s="253"/>
      <c r="U183" s="252"/>
      <c r="V183" s="252"/>
      <c r="W183" s="252"/>
      <c r="X183" s="253"/>
      <c r="Y183" s="253"/>
      <c r="Z183" s="252"/>
      <c r="AA183" s="1946"/>
      <c r="AB183" s="1946"/>
      <c r="AC183" s="1945"/>
      <c r="AD183" s="1945"/>
      <c r="AE183" s="1945"/>
      <c r="AF183" s="1945"/>
      <c r="AG183" s="1945"/>
      <c r="AH183" s="1945"/>
      <c r="AI183" s="1945"/>
      <c r="AJ183" s="1945"/>
      <c r="AK183" s="1945"/>
      <c r="AL183" s="1945"/>
      <c r="AM183" s="1945"/>
      <c r="AN183" s="1945"/>
      <c r="AO183" s="1945"/>
      <c r="AP183" s="1945"/>
      <c r="AQ183" s="1945"/>
      <c r="AR183" s="1945"/>
      <c r="AS183" s="1945"/>
      <c r="AT183" s="1945"/>
      <c r="AU183" s="1945"/>
      <c r="AV183" s="1945"/>
      <c r="AW183" s="1945"/>
      <c r="AX183" s="1945"/>
      <c r="AY183" s="1945"/>
      <c r="AZ183" s="1945"/>
      <c r="BA183" s="1945"/>
      <c r="BB183" s="1945"/>
      <c r="BC183" s="1945"/>
      <c r="BD183" s="1945"/>
      <c r="BE183" s="1945"/>
      <c r="BF183" s="1945"/>
      <c r="BG183" s="1945"/>
      <c r="BH183" s="1945"/>
      <c r="BI183" s="1945"/>
      <c r="BJ183" s="1945"/>
      <c r="BK183" s="1945"/>
      <c r="BL183" s="1945"/>
      <c r="BM183" s="1945"/>
      <c r="BN183" s="1945"/>
      <c r="BO183" s="1945"/>
      <c r="BP183" s="1945"/>
      <c r="BQ183" s="1945"/>
      <c r="BR183" s="1945"/>
      <c r="BS183" s="1945"/>
      <c r="BT183" s="1945"/>
      <c r="BU183" s="1945"/>
      <c r="BV183" s="1945"/>
      <c r="BW183" s="1945"/>
      <c r="BX183" s="1945"/>
      <c r="BY183" s="1945"/>
      <c r="BZ183" s="1945"/>
      <c r="CA183" s="1945"/>
      <c r="CB183" s="1945"/>
      <c r="CC183" s="1945"/>
      <c r="CD183" s="1945"/>
      <c r="CE183" s="1945"/>
      <c r="CF183" s="1945"/>
      <c r="CG183" s="1945"/>
      <c r="CH183" s="1945"/>
      <c r="CI183" s="1945"/>
      <c r="CJ183" s="1945"/>
      <c r="CK183" s="1945"/>
      <c r="CL183" s="1945"/>
      <c r="CM183" s="1945"/>
      <c r="CN183" s="1945"/>
      <c r="CO183" s="1945"/>
      <c r="CP183" s="1945"/>
      <c r="CQ183" s="1945"/>
      <c r="CR183" s="1945"/>
      <c r="CS183" s="1945"/>
      <c r="CT183" s="1945"/>
      <c r="CU183" s="1945"/>
      <c r="CV183" s="1945"/>
      <c r="CW183" s="1945"/>
      <c r="CX183" s="1945"/>
      <c r="CY183" s="1945"/>
      <c r="CZ183" s="1945"/>
      <c r="DA183" s="1945"/>
      <c r="DB183" s="1945"/>
      <c r="DC183" s="1945"/>
      <c r="DD183" s="1945"/>
      <c r="DE183" s="1945"/>
      <c r="DF183" s="1945"/>
      <c r="DG183" s="1945"/>
    </row>
    <row r="184" spans="1:111" ht="24.95" customHeight="1" outlineLevel="1">
      <c r="A184" s="4802"/>
      <c r="B184" s="4798"/>
      <c r="C184" s="4800"/>
      <c r="D184" s="4794"/>
      <c r="E184" s="4794"/>
      <c r="F184" s="121" t="s">
        <v>771</v>
      </c>
      <c r="G184" s="177" t="s">
        <v>1047</v>
      </c>
      <c r="H184" s="81">
        <v>188.2</v>
      </c>
      <c r="I184" s="689"/>
      <c r="J184" s="689"/>
      <c r="K184" s="157"/>
      <c r="L184" s="254"/>
      <c r="M184" s="255"/>
      <c r="N184" s="121" t="s">
        <v>771</v>
      </c>
      <c r="O184" s="276"/>
      <c r="P184" s="257"/>
      <c r="Q184" s="257"/>
      <c r="R184" s="257"/>
      <c r="S184" s="257"/>
      <c r="T184" s="258"/>
      <c r="U184" s="257"/>
      <c r="V184" s="257"/>
      <c r="W184" s="257"/>
      <c r="X184" s="258"/>
      <c r="Y184" s="258"/>
      <c r="Z184" s="257"/>
      <c r="AA184" s="257"/>
      <c r="AB184" s="257"/>
      <c r="AC184" s="75"/>
      <c r="AD184" s="75"/>
      <c r="AE184" s="75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  <c r="AP184" s="75"/>
      <c r="AQ184" s="75"/>
      <c r="AR184" s="75"/>
      <c r="AS184" s="75"/>
      <c r="AT184" s="75"/>
      <c r="AU184" s="75"/>
      <c r="AV184" s="75"/>
      <c r="AW184" s="75"/>
      <c r="AX184" s="75"/>
      <c r="AY184" s="75"/>
      <c r="AZ184" s="75"/>
      <c r="BA184" s="75"/>
      <c r="BB184" s="75"/>
      <c r="BC184" s="75"/>
      <c r="BD184" s="75"/>
      <c r="BE184" s="75"/>
      <c r="BF184" s="75"/>
      <c r="BG184" s="75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  <c r="DF184" s="75"/>
      <c r="DG184" s="75"/>
    </row>
    <row r="185" spans="1:111" ht="24.95" customHeight="1" outlineLevel="1">
      <c r="A185" s="4802"/>
      <c r="B185" s="4798"/>
      <c r="C185" s="4800"/>
      <c r="D185" s="4794"/>
      <c r="E185" s="4794"/>
      <c r="F185" s="121" t="s">
        <v>3242</v>
      </c>
      <c r="G185" s="177" t="s">
        <v>1040</v>
      </c>
      <c r="H185" s="81">
        <v>246.21</v>
      </c>
      <c r="I185" s="689"/>
      <c r="J185" s="689"/>
      <c r="K185" s="157"/>
      <c r="L185" s="254"/>
      <c r="M185" s="255"/>
      <c r="N185" s="121" t="s">
        <v>3241</v>
      </c>
      <c r="O185" s="276"/>
      <c r="P185" s="257"/>
      <c r="Q185" s="257"/>
      <c r="R185" s="257"/>
      <c r="S185" s="257"/>
      <c r="T185" s="258"/>
      <c r="U185" s="257"/>
      <c r="V185" s="257"/>
      <c r="W185" s="257"/>
      <c r="X185" s="258"/>
      <c r="Y185" s="258"/>
      <c r="Z185" s="257"/>
      <c r="AA185" s="257"/>
      <c r="AB185" s="257"/>
      <c r="AC185" s="75"/>
      <c r="AD185" s="75"/>
      <c r="AE185" s="75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  <c r="AP185" s="75"/>
      <c r="AQ185" s="75"/>
      <c r="AR185" s="75"/>
      <c r="AS185" s="75"/>
      <c r="AT185" s="75"/>
      <c r="AU185" s="75"/>
      <c r="AV185" s="75"/>
      <c r="AW185" s="75"/>
      <c r="AX185" s="75"/>
      <c r="AY185" s="75"/>
      <c r="AZ185" s="75"/>
      <c r="BA185" s="75"/>
      <c r="BB185" s="75"/>
      <c r="BC185" s="75"/>
      <c r="BD185" s="75"/>
      <c r="BE185" s="75"/>
      <c r="BF185" s="75"/>
      <c r="BG185" s="75"/>
      <c r="BH185" s="75"/>
      <c r="BI185" s="75"/>
      <c r="BJ185" s="75"/>
      <c r="BK185" s="75"/>
      <c r="BL185" s="75"/>
      <c r="BM185" s="75"/>
      <c r="BN185" s="75"/>
      <c r="BO185" s="75"/>
      <c r="BP185" s="75"/>
      <c r="BQ185" s="75"/>
      <c r="BR185" s="75"/>
      <c r="BS185" s="75"/>
      <c r="BT185" s="75"/>
      <c r="BU185" s="75"/>
      <c r="BV185" s="75"/>
      <c r="BW185" s="75"/>
      <c r="BX185" s="75"/>
      <c r="BY185" s="75"/>
      <c r="BZ185" s="75"/>
      <c r="CA185" s="75"/>
      <c r="CB185" s="75"/>
      <c r="CC185" s="75"/>
      <c r="CD185" s="75"/>
      <c r="CE185" s="75"/>
      <c r="CF185" s="75"/>
      <c r="CG185" s="75"/>
      <c r="CH185" s="75"/>
      <c r="CI185" s="75"/>
      <c r="CJ185" s="75"/>
      <c r="CK185" s="75"/>
      <c r="CL185" s="75"/>
      <c r="CM185" s="75"/>
      <c r="CN185" s="75"/>
      <c r="CO185" s="75"/>
      <c r="CP185" s="75"/>
      <c r="CQ185" s="75"/>
      <c r="CR185" s="75"/>
      <c r="CS185" s="75"/>
      <c r="CT185" s="75"/>
      <c r="CU185" s="75"/>
      <c r="CV185" s="75"/>
      <c r="CW185" s="75"/>
      <c r="CX185" s="75"/>
      <c r="CY185" s="75"/>
      <c r="CZ185" s="75"/>
      <c r="DA185" s="75"/>
      <c r="DB185" s="75"/>
      <c r="DC185" s="75"/>
      <c r="DD185" s="75"/>
      <c r="DE185" s="75"/>
      <c r="DF185" s="75"/>
      <c r="DG185" s="75"/>
    </row>
    <row r="186" spans="1:111" s="180" customFormat="1" ht="24.95" customHeight="1" outlineLevel="1">
      <c r="A186" s="4802"/>
      <c r="B186" s="4798"/>
      <c r="C186" s="4800"/>
      <c r="D186" s="4794" t="s">
        <v>965</v>
      </c>
      <c r="E186" s="4794" t="s">
        <v>761</v>
      </c>
      <c r="F186" s="121" t="s">
        <v>3228</v>
      </c>
      <c r="G186" s="121" t="s">
        <v>908</v>
      </c>
      <c r="H186" s="81">
        <v>292.54000000000002</v>
      </c>
      <c r="I186" s="689">
        <f>DF186</f>
        <v>16333.5</v>
      </c>
      <c r="J186" s="689">
        <f>DG186</f>
        <v>16528.099999999999</v>
      </c>
      <c r="K186" s="179">
        <f>J186-I186</f>
        <v>194.59999999999854</v>
      </c>
      <c r="L186" s="250">
        <v>5</v>
      </c>
      <c r="M186" s="251">
        <f>K186*L186/$L$2</f>
        <v>194.59999999999854</v>
      </c>
      <c r="N186" s="136" t="s">
        <v>3227</v>
      </c>
      <c r="O186" s="276"/>
      <c r="P186" s="252">
        <v>505.5</v>
      </c>
      <c r="Q186" s="252">
        <v>682.4</v>
      </c>
      <c r="R186" s="252">
        <v>884.4</v>
      </c>
      <c r="S186" s="252">
        <v>1059</v>
      </c>
      <c r="T186" s="253">
        <v>1251.5999999999999</v>
      </c>
      <c r="U186" s="252">
        <v>1431.5</v>
      </c>
      <c r="V186" s="252">
        <v>1607.8</v>
      </c>
      <c r="W186" s="252">
        <v>1796.5</v>
      </c>
      <c r="X186" s="253">
        <v>1965.3</v>
      </c>
      <c r="Y186" s="253">
        <v>2150.8000000000002</v>
      </c>
      <c r="Z186" s="252">
        <v>2322.9</v>
      </c>
      <c r="AA186" s="1946">
        <v>2498.4</v>
      </c>
      <c r="AB186" s="1946">
        <v>2702.6</v>
      </c>
      <c r="AC186" s="1945">
        <v>2866.7</v>
      </c>
      <c r="AD186" s="1945">
        <v>3035.8</v>
      </c>
      <c r="AE186" s="1945">
        <v>3228.2</v>
      </c>
      <c r="AF186" s="1945">
        <v>3390.1</v>
      </c>
      <c r="AG186" s="1945">
        <v>3570</v>
      </c>
      <c r="AH186" s="1945">
        <v>3799.8</v>
      </c>
      <c r="AI186" s="1945">
        <v>3971.8</v>
      </c>
      <c r="AJ186" s="1945">
        <v>4159.8</v>
      </c>
      <c r="AK186" s="1945">
        <v>4343.8999999999996</v>
      </c>
      <c r="AL186" s="1945">
        <v>4529</v>
      </c>
      <c r="AM186" s="1945">
        <v>4731.8</v>
      </c>
      <c r="AN186" s="1945">
        <v>4933.6000000000004</v>
      </c>
      <c r="AO186" s="1945">
        <v>5112.8999999999996</v>
      </c>
      <c r="AP186" s="1945">
        <v>5263.5</v>
      </c>
      <c r="AQ186" s="1945">
        <v>5417.8</v>
      </c>
      <c r="AR186" s="1945">
        <v>5576.2</v>
      </c>
      <c r="AS186" s="1945">
        <v>5742.7</v>
      </c>
      <c r="AT186" s="1945">
        <v>5993.4</v>
      </c>
      <c r="AU186" s="1945">
        <v>6648.9</v>
      </c>
      <c r="AV186" s="1945">
        <v>6811.4</v>
      </c>
      <c r="AW186" s="1945">
        <v>7168</v>
      </c>
      <c r="AX186" s="1945">
        <v>7210.8</v>
      </c>
      <c r="AY186" s="1945">
        <v>7211.4</v>
      </c>
      <c r="AZ186" s="1945">
        <v>7284.9</v>
      </c>
      <c r="BA186" s="1945">
        <v>7376.2</v>
      </c>
      <c r="BB186" s="1945">
        <v>7512.9</v>
      </c>
      <c r="BC186" s="1945">
        <v>7644</v>
      </c>
      <c r="BD186" s="1945">
        <v>7777.9</v>
      </c>
      <c r="BE186" s="1945">
        <v>7922.7</v>
      </c>
      <c r="BF186" s="1945">
        <v>8058.5</v>
      </c>
      <c r="BG186" s="1945">
        <v>8203.5</v>
      </c>
      <c r="BH186" s="1945">
        <v>8354.6</v>
      </c>
      <c r="BI186" s="1945">
        <v>8509.2000000000007</v>
      </c>
      <c r="BJ186" s="1945">
        <v>8695.2000000000007</v>
      </c>
      <c r="BK186" s="1945">
        <v>8815.9</v>
      </c>
      <c r="BL186" s="1945">
        <v>8935.2000000000007</v>
      </c>
      <c r="BM186" s="1945">
        <v>9024.1</v>
      </c>
      <c r="BN186" s="1945">
        <v>9142.6</v>
      </c>
      <c r="BO186" s="1945">
        <v>9274.9</v>
      </c>
      <c r="BP186" s="1945">
        <v>9463.6</v>
      </c>
      <c r="BQ186" s="1945">
        <v>9646.6</v>
      </c>
      <c r="BR186" s="1945">
        <v>9826.2999999999993</v>
      </c>
      <c r="BS186" s="1945">
        <v>10026</v>
      </c>
      <c r="BT186" s="1945">
        <v>10211.5</v>
      </c>
      <c r="BU186" s="1945">
        <v>10383.200000000001</v>
      </c>
      <c r="BV186" s="1945">
        <v>10558.7</v>
      </c>
      <c r="BW186" s="1945">
        <v>10712</v>
      </c>
      <c r="BX186" s="1945">
        <v>10892</v>
      </c>
      <c r="BY186" s="1945">
        <v>11041.9</v>
      </c>
      <c r="BZ186" s="1945">
        <v>11226.2</v>
      </c>
      <c r="CA186" s="1945">
        <v>11389.7</v>
      </c>
      <c r="CB186" s="1945">
        <v>11582.4</v>
      </c>
      <c r="CC186" s="1945">
        <v>11748</v>
      </c>
      <c r="CD186" s="1945">
        <v>11926.1</v>
      </c>
      <c r="CE186" s="1945">
        <v>12138.5</v>
      </c>
      <c r="CF186" s="1945">
        <v>12282.1</v>
      </c>
      <c r="CG186" s="1945">
        <v>12454.3</v>
      </c>
      <c r="CH186" s="1945">
        <v>12583.6</v>
      </c>
      <c r="CI186" s="1945">
        <v>12821.2</v>
      </c>
      <c r="CJ186" s="1945">
        <v>12962.4</v>
      </c>
      <c r="CK186" s="1945">
        <v>13081.4</v>
      </c>
      <c r="CL186" s="1945">
        <v>13261.6</v>
      </c>
      <c r="CM186" s="1945">
        <v>13414.2</v>
      </c>
      <c r="CN186" s="1945">
        <v>13565.9</v>
      </c>
      <c r="CO186" s="1945">
        <v>13721.4</v>
      </c>
      <c r="CP186" s="1945">
        <v>13897.4</v>
      </c>
      <c r="CQ186" s="1945">
        <v>14050.9</v>
      </c>
      <c r="CR186" s="1945">
        <v>14201.4</v>
      </c>
      <c r="CS186" s="1945">
        <v>14352.1</v>
      </c>
      <c r="CT186" s="1945">
        <v>14474.6</v>
      </c>
      <c r="CU186" s="1945">
        <v>14601.2</v>
      </c>
      <c r="CV186" s="1945">
        <v>14715.9</v>
      </c>
      <c r="CW186" s="1945">
        <v>14824.9</v>
      </c>
      <c r="CX186" s="1945">
        <v>14960.5</v>
      </c>
      <c r="CY186" s="1945">
        <v>15106.3</v>
      </c>
      <c r="CZ186" s="1945">
        <v>15249.1</v>
      </c>
      <c r="DA186" s="1945">
        <v>15440.8</v>
      </c>
      <c r="DB186" s="1945">
        <v>15629.5</v>
      </c>
      <c r="DC186" s="1945">
        <v>15813.7</v>
      </c>
      <c r="DD186" s="1945">
        <v>16009.7</v>
      </c>
      <c r="DE186" s="1945">
        <v>16177.2</v>
      </c>
      <c r="DF186" s="1945">
        <v>16333.5</v>
      </c>
      <c r="DG186" s="1945">
        <v>16528.099999999999</v>
      </c>
    </row>
    <row r="187" spans="1:111" s="180" customFormat="1" ht="24.95" customHeight="1" outlineLevel="1">
      <c r="A187" s="4802"/>
      <c r="B187" s="4798"/>
      <c r="C187" s="4800"/>
      <c r="D187" s="4794"/>
      <c r="E187" s="4794"/>
      <c r="F187" s="121" t="s">
        <v>3229</v>
      </c>
      <c r="G187" s="121"/>
      <c r="H187" s="81"/>
      <c r="I187" s="689"/>
      <c r="J187" s="689"/>
      <c r="K187" s="1392"/>
      <c r="L187" s="1393"/>
      <c r="M187" s="1394"/>
      <c r="N187" s="121" t="s">
        <v>3229</v>
      </c>
      <c r="O187" s="1654"/>
      <c r="P187" s="1396"/>
      <c r="Q187" s="1396"/>
      <c r="R187" s="1396"/>
      <c r="S187" s="1396"/>
      <c r="T187" s="1397"/>
      <c r="U187" s="1396"/>
      <c r="V187" s="1396"/>
      <c r="W187" s="1396"/>
      <c r="X187" s="1397"/>
      <c r="Y187" s="1397"/>
      <c r="Z187" s="1396"/>
      <c r="AA187" s="1396"/>
      <c r="AB187" s="1396"/>
      <c r="AC187" s="1397"/>
      <c r="AD187" s="1397"/>
      <c r="AE187" s="1397"/>
      <c r="AF187" s="1397"/>
      <c r="AG187" s="1397"/>
      <c r="AH187" s="1397"/>
      <c r="AI187" s="1397"/>
      <c r="AJ187" s="1397"/>
      <c r="AK187" s="1397"/>
      <c r="AL187" s="1397"/>
      <c r="AM187" s="1397"/>
      <c r="AN187" s="1397"/>
      <c r="AO187" s="1397"/>
      <c r="AP187" s="1397"/>
      <c r="AQ187" s="1397"/>
      <c r="AR187" s="1397"/>
      <c r="AS187" s="1397"/>
      <c r="AT187" s="1397"/>
      <c r="AU187" s="1397"/>
      <c r="AV187" s="1397"/>
      <c r="AW187" s="1397"/>
      <c r="AX187" s="1397"/>
      <c r="AY187" s="1397"/>
      <c r="AZ187" s="1397"/>
      <c r="BA187" s="1397"/>
      <c r="BB187" s="1397"/>
      <c r="BC187" s="1397"/>
      <c r="BD187" s="1397"/>
      <c r="BE187" s="1397"/>
      <c r="BF187" s="1397"/>
      <c r="BG187" s="1397"/>
      <c r="BH187" s="1397"/>
      <c r="BI187" s="1397"/>
      <c r="BJ187" s="1397"/>
      <c r="BK187" s="75"/>
      <c r="BL187" s="75"/>
      <c r="BM187" s="75"/>
      <c r="BN187" s="75"/>
      <c r="BO187" s="75"/>
      <c r="BP187" s="75"/>
      <c r="BQ187" s="75"/>
      <c r="BR187" s="75"/>
      <c r="BS187" s="75"/>
      <c r="BT187" s="75"/>
      <c r="BU187" s="75"/>
      <c r="BV187" s="75"/>
      <c r="BW187" s="75"/>
      <c r="BX187" s="75"/>
      <c r="BY187" s="75"/>
      <c r="BZ187" s="75"/>
      <c r="CA187" s="75"/>
      <c r="CB187" s="75"/>
      <c r="CC187" s="75"/>
      <c r="CD187" s="75"/>
      <c r="CE187" s="75"/>
      <c r="CF187" s="75"/>
      <c r="CG187" s="75"/>
      <c r="CH187" s="75"/>
      <c r="CI187" s="75"/>
      <c r="CJ187" s="75"/>
      <c r="CK187" s="75"/>
      <c r="CL187" s="75"/>
      <c r="CM187" s="75"/>
      <c r="CN187" s="75"/>
      <c r="CO187" s="75"/>
      <c r="CP187" s="75"/>
      <c r="CQ187" s="75"/>
      <c r="CR187" s="75"/>
      <c r="CS187" s="75"/>
      <c r="CT187" s="75"/>
      <c r="CU187" s="75"/>
      <c r="CV187" s="75"/>
      <c r="CW187" s="75"/>
      <c r="CX187" s="75"/>
      <c r="CY187" s="75"/>
      <c r="CZ187" s="75"/>
      <c r="DA187" s="75"/>
      <c r="DB187" s="75"/>
      <c r="DC187" s="75"/>
      <c r="DD187" s="75"/>
      <c r="DE187" s="75"/>
      <c r="DF187" s="75"/>
      <c r="DG187" s="75"/>
    </row>
    <row r="188" spans="1:111" s="180" customFormat="1" ht="24.95" customHeight="1" outlineLevel="1">
      <c r="A188" s="4802"/>
      <c r="B188" s="4798"/>
      <c r="C188" s="4800"/>
      <c r="D188" s="4794"/>
      <c r="E188" s="4794"/>
      <c r="F188" s="121" t="s">
        <v>1570</v>
      </c>
      <c r="G188" s="121"/>
      <c r="H188" s="81"/>
      <c r="I188" s="689"/>
      <c r="J188" s="689"/>
      <c r="K188" s="1392"/>
      <c r="L188" s="1393"/>
      <c r="M188" s="1394"/>
      <c r="N188" s="1395" t="s">
        <v>1570</v>
      </c>
      <c r="O188" s="1654"/>
      <c r="P188" s="1396"/>
      <c r="Q188" s="1396"/>
      <c r="R188" s="1396"/>
      <c r="S188" s="1396"/>
      <c r="T188" s="1397"/>
      <c r="U188" s="1396"/>
      <c r="V188" s="1396"/>
      <c r="W188" s="1396"/>
      <c r="X188" s="1397"/>
      <c r="Y188" s="1397"/>
      <c r="Z188" s="1396"/>
      <c r="AA188" s="1396"/>
      <c r="AB188" s="1396"/>
      <c r="AC188" s="1397"/>
      <c r="AD188" s="1397"/>
      <c r="AE188" s="1397"/>
      <c r="AF188" s="1397"/>
      <c r="AG188" s="1397"/>
      <c r="AH188" s="1397"/>
      <c r="AI188" s="1397"/>
      <c r="AJ188" s="1397"/>
      <c r="AK188" s="1397"/>
      <c r="AL188" s="1397"/>
      <c r="AM188" s="1397"/>
      <c r="AN188" s="1397"/>
      <c r="AO188" s="1397"/>
      <c r="AP188" s="1397"/>
      <c r="AQ188" s="1397"/>
      <c r="AR188" s="1397"/>
      <c r="AS188" s="1397"/>
      <c r="AT188" s="1397"/>
      <c r="AU188" s="1397"/>
      <c r="AV188" s="1397"/>
      <c r="AW188" s="1397"/>
      <c r="AX188" s="1397"/>
      <c r="AY188" s="1397"/>
      <c r="AZ188" s="1397"/>
      <c r="BA188" s="1397"/>
      <c r="BB188" s="1397"/>
      <c r="BC188" s="1397"/>
      <c r="BD188" s="1397"/>
      <c r="BE188" s="1397"/>
      <c r="BF188" s="1397"/>
      <c r="BG188" s="1397"/>
      <c r="BH188" s="1397"/>
      <c r="BI188" s="1397"/>
      <c r="BJ188" s="1397"/>
      <c r="BK188" s="75"/>
      <c r="BL188" s="75"/>
      <c r="BM188" s="75"/>
      <c r="BN188" s="75"/>
      <c r="BO188" s="75"/>
      <c r="BP188" s="75"/>
      <c r="BQ188" s="75"/>
      <c r="BR188" s="75"/>
      <c r="BS188" s="75"/>
      <c r="BT188" s="75"/>
      <c r="BU188" s="75"/>
      <c r="BV188" s="75"/>
      <c r="BW188" s="75"/>
      <c r="BX188" s="75"/>
      <c r="BY188" s="75"/>
      <c r="BZ188" s="75"/>
      <c r="CA188" s="75"/>
      <c r="CB188" s="75"/>
      <c r="CC188" s="75"/>
      <c r="CD188" s="75"/>
      <c r="CE188" s="75"/>
      <c r="CF188" s="75"/>
      <c r="CG188" s="75"/>
      <c r="CH188" s="75"/>
      <c r="CI188" s="75"/>
      <c r="CJ188" s="75"/>
      <c r="CK188" s="75"/>
      <c r="CL188" s="75"/>
      <c r="CM188" s="75"/>
      <c r="CN188" s="75"/>
      <c r="CO188" s="75"/>
      <c r="CP188" s="75"/>
      <c r="CQ188" s="75"/>
      <c r="CR188" s="75"/>
      <c r="CS188" s="75"/>
      <c r="CT188" s="75"/>
      <c r="CU188" s="75"/>
      <c r="CV188" s="75"/>
      <c r="CW188" s="75"/>
      <c r="CX188" s="75"/>
      <c r="CY188" s="75"/>
      <c r="CZ188" s="75"/>
      <c r="DA188" s="75"/>
      <c r="DB188" s="75"/>
      <c r="DC188" s="75"/>
      <c r="DD188" s="75"/>
      <c r="DE188" s="75"/>
      <c r="DF188" s="75"/>
      <c r="DG188" s="75"/>
    </row>
    <row r="189" spans="1:111" s="180" customFormat="1" ht="24.95" customHeight="1" outlineLevel="1">
      <c r="A189" s="4802"/>
      <c r="B189" s="4798"/>
      <c r="C189" s="4800"/>
      <c r="D189" s="4794"/>
      <c r="E189" s="4794"/>
      <c r="F189" s="121" t="s">
        <v>1572</v>
      </c>
      <c r="G189" s="121"/>
      <c r="H189" s="81"/>
      <c r="I189" s="689"/>
      <c r="J189" s="689"/>
      <c r="K189" s="1392"/>
      <c r="L189" s="1393"/>
      <c r="M189" s="1394"/>
      <c r="N189" s="1395" t="s">
        <v>1572</v>
      </c>
      <c r="O189" s="1654"/>
      <c r="P189" s="1396"/>
      <c r="Q189" s="1396"/>
      <c r="R189" s="1396"/>
      <c r="S189" s="1396"/>
      <c r="T189" s="1397"/>
      <c r="U189" s="1396"/>
      <c r="V189" s="1396"/>
      <c r="W189" s="1396"/>
      <c r="X189" s="1397"/>
      <c r="Y189" s="1397"/>
      <c r="Z189" s="1396"/>
      <c r="AA189" s="1396"/>
      <c r="AB189" s="1396"/>
      <c r="AC189" s="1397"/>
      <c r="AD189" s="1397"/>
      <c r="AE189" s="1397"/>
      <c r="AF189" s="1397"/>
      <c r="AG189" s="1397"/>
      <c r="AH189" s="1397"/>
      <c r="AI189" s="1397"/>
      <c r="AJ189" s="1397"/>
      <c r="AK189" s="1397"/>
      <c r="AL189" s="1397"/>
      <c r="AM189" s="1397"/>
      <c r="AN189" s="1397"/>
      <c r="AO189" s="1397"/>
      <c r="AP189" s="1397"/>
      <c r="AQ189" s="1397"/>
      <c r="AR189" s="1397"/>
      <c r="AS189" s="1397"/>
      <c r="AT189" s="1397"/>
      <c r="AU189" s="1397"/>
      <c r="AV189" s="1397"/>
      <c r="AW189" s="1397"/>
      <c r="AX189" s="1397"/>
      <c r="AY189" s="1397"/>
      <c r="AZ189" s="1397"/>
      <c r="BA189" s="1397"/>
      <c r="BB189" s="1397"/>
      <c r="BC189" s="1397"/>
      <c r="BD189" s="1397"/>
      <c r="BE189" s="1397"/>
      <c r="BF189" s="1397"/>
      <c r="BG189" s="1397"/>
      <c r="BH189" s="1397"/>
      <c r="BI189" s="1397"/>
      <c r="BJ189" s="1397"/>
      <c r="BK189" s="75"/>
      <c r="BL189" s="75"/>
      <c r="BM189" s="75"/>
      <c r="BN189" s="75"/>
      <c r="BO189" s="75"/>
      <c r="BP189" s="75"/>
      <c r="BQ189" s="75"/>
      <c r="BR189" s="75"/>
      <c r="BS189" s="75"/>
      <c r="BT189" s="75"/>
      <c r="BU189" s="75"/>
      <c r="BV189" s="75"/>
      <c r="BW189" s="75"/>
      <c r="BX189" s="75"/>
      <c r="BY189" s="75"/>
      <c r="BZ189" s="75"/>
      <c r="CA189" s="75"/>
      <c r="CB189" s="75"/>
      <c r="CC189" s="75"/>
      <c r="CD189" s="75"/>
      <c r="CE189" s="75"/>
      <c r="CF189" s="75"/>
      <c r="CG189" s="75"/>
      <c r="CH189" s="75"/>
      <c r="CI189" s="75"/>
      <c r="CJ189" s="75"/>
      <c r="CK189" s="75"/>
      <c r="CL189" s="75"/>
      <c r="CM189" s="75"/>
      <c r="CN189" s="75"/>
      <c r="CO189" s="75"/>
      <c r="CP189" s="75"/>
      <c r="CQ189" s="75"/>
      <c r="CR189" s="75"/>
      <c r="CS189" s="75"/>
      <c r="CT189" s="75"/>
      <c r="CU189" s="75"/>
      <c r="CV189" s="75"/>
      <c r="CW189" s="75"/>
      <c r="CX189" s="75"/>
      <c r="CY189" s="75"/>
      <c r="CZ189" s="75"/>
      <c r="DA189" s="75"/>
      <c r="DB189" s="75"/>
      <c r="DC189" s="75"/>
      <c r="DD189" s="75"/>
      <c r="DE189" s="75"/>
      <c r="DF189" s="75"/>
      <c r="DG189" s="75"/>
    </row>
    <row r="190" spans="1:111" s="180" customFormat="1" ht="24.95" customHeight="1" outlineLevel="1">
      <c r="A190" s="4802"/>
      <c r="B190" s="4798"/>
      <c r="C190" s="4800"/>
      <c r="D190" s="4794"/>
      <c r="E190" s="4794"/>
      <c r="F190" s="121" t="s">
        <v>2524</v>
      </c>
      <c r="G190" s="121"/>
      <c r="H190" s="81"/>
      <c r="I190" s="689"/>
      <c r="J190" s="689"/>
      <c r="K190" s="1392"/>
      <c r="L190" s="1393"/>
      <c r="M190" s="1394"/>
      <c r="N190" s="1395" t="s">
        <v>2252</v>
      </c>
      <c r="O190" s="1654"/>
      <c r="P190" s="1396"/>
      <c r="Q190" s="1396"/>
      <c r="R190" s="1396"/>
      <c r="S190" s="1396"/>
      <c r="T190" s="1397"/>
      <c r="U190" s="1396"/>
      <c r="V190" s="1396"/>
      <c r="W190" s="1396"/>
      <c r="X190" s="1397"/>
      <c r="Y190" s="1397"/>
      <c r="Z190" s="1396"/>
      <c r="AA190" s="1396"/>
      <c r="AB190" s="1396"/>
      <c r="AC190" s="1397"/>
      <c r="AD190" s="1397"/>
      <c r="AE190" s="1397"/>
      <c r="AF190" s="1397"/>
      <c r="AG190" s="1397"/>
      <c r="AH190" s="1397"/>
      <c r="AI190" s="1397"/>
      <c r="AJ190" s="1397"/>
      <c r="AK190" s="1397"/>
      <c r="AL190" s="1397"/>
      <c r="AM190" s="1397"/>
      <c r="AN190" s="1397"/>
      <c r="AO190" s="1397"/>
      <c r="AP190" s="1397"/>
      <c r="AQ190" s="1397"/>
      <c r="AR190" s="1397"/>
      <c r="AS190" s="1397"/>
      <c r="AT190" s="1397"/>
      <c r="AU190" s="1397"/>
      <c r="AV190" s="1397"/>
      <c r="AW190" s="1397"/>
      <c r="AX190" s="1397"/>
      <c r="AY190" s="1397"/>
      <c r="AZ190" s="1397"/>
      <c r="BA190" s="1397"/>
      <c r="BB190" s="1397"/>
      <c r="BC190" s="1397"/>
      <c r="BD190" s="1397"/>
      <c r="BE190" s="1397"/>
      <c r="BF190" s="1397"/>
      <c r="BG190" s="1397"/>
      <c r="BH190" s="1397"/>
      <c r="BI190" s="1397"/>
      <c r="BJ190" s="1397"/>
      <c r="BK190" s="75"/>
      <c r="BL190" s="75"/>
      <c r="BM190" s="75"/>
      <c r="BN190" s="75"/>
      <c r="BO190" s="75"/>
      <c r="BP190" s="75"/>
      <c r="BQ190" s="75"/>
      <c r="BR190" s="75"/>
      <c r="BS190" s="75"/>
      <c r="BT190" s="75"/>
      <c r="BU190" s="75"/>
      <c r="BV190" s="75"/>
      <c r="BW190" s="75"/>
      <c r="BX190" s="75"/>
      <c r="BY190" s="75"/>
      <c r="BZ190" s="75"/>
      <c r="CA190" s="75"/>
      <c r="CB190" s="75"/>
      <c r="CC190" s="75"/>
      <c r="CD190" s="75"/>
      <c r="CE190" s="75"/>
      <c r="CF190" s="75"/>
      <c r="CG190" s="75"/>
      <c r="CH190" s="75"/>
      <c r="CI190" s="75"/>
      <c r="CJ190" s="75"/>
      <c r="CK190" s="75"/>
      <c r="CL190" s="75"/>
      <c r="CM190" s="75"/>
      <c r="CN190" s="75"/>
      <c r="CO190" s="75"/>
      <c r="CP190" s="75"/>
      <c r="CQ190" s="75"/>
      <c r="CR190" s="75"/>
      <c r="CS190" s="75"/>
      <c r="CT190" s="75"/>
      <c r="CU190" s="75"/>
      <c r="CV190" s="75"/>
      <c r="CW190" s="75"/>
      <c r="CX190" s="75"/>
      <c r="CY190" s="75"/>
      <c r="CZ190" s="75"/>
      <c r="DA190" s="75"/>
      <c r="DB190" s="75"/>
      <c r="DC190" s="75"/>
      <c r="DD190" s="75"/>
      <c r="DE190" s="75"/>
      <c r="DF190" s="75"/>
      <c r="DG190" s="75"/>
    </row>
    <row r="191" spans="1:111" s="180" customFormat="1" ht="24.95" customHeight="1" outlineLevel="1">
      <c r="A191" s="4802"/>
      <c r="B191" s="4798"/>
      <c r="C191" s="4800"/>
      <c r="D191" s="4794"/>
      <c r="E191" s="4794"/>
      <c r="F191" s="121" t="s">
        <v>3243</v>
      </c>
      <c r="G191" s="121"/>
      <c r="H191" s="81"/>
      <c r="I191" s="689"/>
      <c r="J191" s="689"/>
      <c r="K191" s="1392"/>
      <c r="L191" s="1393"/>
      <c r="M191" s="1394"/>
      <c r="N191" s="1395" t="s">
        <v>2398</v>
      </c>
      <c r="O191" s="1654"/>
      <c r="P191" s="1396"/>
      <c r="Q191" s="1396"/>
      <c r="R191" s="1396"/>
      <c r="S191" s="1396"/>
      <c r="T191" s="1397"/>
      <c r="U191" s="1396"/>
      <c r="V191" s="1396"/>
      <c r="W191" s="1396"/>
      <c r="X191" s="1397"/>
      <c r="Y191" s="1397"/>
      <c r="Z191" s="1396"/>
      <c r="AA191" s="1396"/>
      <c r="AB191" s="1396"/>
      <c r="AC191" s="1397"/>
      <c r="AD191" s="1397"/>
      <c r="AE191" s="1397"/>
      <c r="AF191" s="1397"/>
      <c r="AG191" s="1397"/>
      <c r="AH191" s="1397"/>
      <c r="AI191" s="1397"/>
      <c r="AJ191" s="1397"/>
      <c r="AK191" s="1397"/>
      <c r="AL191" s="1397"/>
      <c r="AM191" s="1397"/>
      <c r="AN191" s="1397"/>
      <c r="AO191" s="1397"/>
      <c r="AP191" s="1397"/>
      <c r="AQ191" s="1397"/>
      <c r="AR191" s="1397"/>
      <c r="AS191" s="1397"/>
      <c r="AT191" s="1397"/>
      <c r="AU191" s="1397"/>
      <c r="AV191" s="1397"/>
      <c r="AW191" s="1397"/>
      <c r="AX191" s="1397"/>
      <c r="AY191" s="1397"/>
      <c r="AZ191" s="1397"/>
      <c r="BA191" s="1397"/>
      <c r="BB191" s="1397"/>
      <c r="BC191" s="1397"/>
      <c r="BD191" s="1397"/>
      <c r="BE191" s="1397"/>
      <c r="BF191" s="1397"/>
      <c r="BG191" s="1397"/>
      <c r="BH191" s="1397"/>
      <c r="BI191" s="1397"/>
      <c r="BJ191" s="1397"/>
      <c r="BK191" s="75"/>
      <c r="BL191" s="75"/>
      <c r="BM191" s="75"/>
      <c r="BN191" s="75"/>
      <c r="BO191" s="75"/>
      <c r="BP191" s="75"/>
      <c r="BQ191" s="75"/>
      <c r="BR191" s="75"/>
      <c r="BS191" s="75"/>
      <c r="BT191" s="75"/>
      <c r="BU191" s="75"/>
      <c r="BV191" s="75"/>
      <c r="BW191" s="75"/>
      <c r="BX191" s="75"/>
      <c r="BY191" s="75"/>
      <c r="BZ191" s="75"/>
      <c r="CA191" s="75"/>
      <c r="CB191" s="75"/>
      <c r="CC191" s="75"/>
      <c r="CD191" s="75"/>
      <c r="CE191" s="75"/>
      <c r="CF191" s="75"/>
      <c r="CG191" s="75"/>
      <c r="CH191" s="75"/>
      <c r="CI191" s="75"/>
      <c r="CJ191" s="75"/>
      <c r="CK191" s="75"/>
      <c r="CL191" s="75"/>
      <c r="CM191" s="75"/>
      <c r="CN191" s="75"/>
      <c r="CO191" s="75"/>
      <c r="CP191" s="75"/>
      <c r="CQ191" s="75"/>
      <c r="CR191" s="75"/>
      <c r="CS191" s="75"/>
      <c r="CT191" s="75"/>
      <c r="CU191" s="75"/>
      <c r="CV191" s="75"/>
      <c r="CW191" s="75"/>
      <c r="CX191" s="75"/>
      <c r="CY191" s="75"/>
      <c r="CZ191" s="75"/>
      <c r="DA191" s="75"/>
      <c r="DB191" s="75"/>
      <c r="DC191" s="75"/>
      <c r="DD191" s="75"/>
      <c r="DE191" s="75"/>
      <c r="DF191" s="75"/>
      <c r="DG191" s="75"/>
    </row>
    <row r="192" spans="1:111" s="180" customFormat="1" ht="24.95" customHeight="1" outlineLevel="1">
      <c r="A192" s="4802"/>
      <c r="B192" s="4798"/>
      <c r="C192" s="4800"/>
      <c r="D192" s="4794"/>
      <c r="E192" s="4794"/>
      <c r="F192" s="121" t="s">
        <v>2525</v>
      </c>
      <c r="G192" s="121"/>
      <c r="H192" s="81"/>
      <c r="I192" s="689"/>
      <c r="J192" s="689"/>
      <c r="K192" s="1392"/>
      <c r="L192" s="1393"/>
      <c r="M192" s="1394"/>
      <c r="N192" s="1395" t="s">
        <v>2092</v>
      </c>
      <c r="O192" s="1654"/>
      <c r="P192" s="1396"/>
      <c r="Q192" s="1396"/>
      <c r="R192" s="1396"/>
      <c r="S192" s="1396"/>
      <c r="T192" s="1397"/>
      <c r="U192" s="1396"/>
      <c r="V192" s="1396"/>
      <c r="W192" s="1396"/>
      <c r="X192" s="1397"/>
      <c r="Y192" s="1397"/>
      <c r="Z192" s="1396"/>
      <c r="AA192" s="1396"/>
      <c r="AB192" s="1396"/>
      <c r="AC192" s="1397"/>
      <c r="AD192" s="1397"/>
      <c r="AE192" s="1397"/>
      <c r="AF192" s="1397"/>
      <c r="AG192" s="1397"/>
      <c r="AH192" s="1397"/>
      <c r="AI192" s="1397"/>
      <c r="AJ192" s="1397"/>
      <c r="AK192" s="1397"/>
      <c r="AL192" s="1397"/>
      <c r="AM192" s="1397"/>
      <c r="AN192" s="1397"/>
      <c r="AO192" s="1397"/>
      <c r="AP192" s="1397"/>
      <c r="AQ192" s="1397"/>
      <c r="AR192" s="1397"/>
      <c r="AS192" s="1397"/>
      <c r="AT192" s="1397"/>
      <c r="AU192" s="1397"/>
      <c r="AV192" s="1397"/>
      <c r="AW192" s="1397"/>
      <c r="AX192" s="1397"/>
      <c r="AY192" s="1397"/>
      <c r="AZ192" s="1397"/>
      <c r="BA192" s="1397"/>
      <c r="BB192" s="1397"/>
      <c r="BC192" s="1397"/>
      <c r="BD192" s="1397"/>
      <c r="BE192" s="1397"/>
      <c r="BF192" s="1397"/>
      <c r="BG192" s="1397"/>
      <c r="BH192" s="1397"/>
      <c r="BI192" s="1397"/>
      <c r="BJ192" s="1397"/>
      <c r="BK192" s="75"/>
      <c r="BL192" s="75"/>
      <c r="BM192" s="75"/>
      <c r="BN192" s="75"/>
      <c r="BO192" s="75"/>
      <c r="BP192" s="75"/>
      <c r="BQ192" s="75"/>
      <c r="BR192" s="75"/>
      <c r="BS192" s="75"/>
      <c r="BT192" s="75"/>
      <c r="BU192" s="75"/>
      <c r="BV192" s="75"/>
      <c r="BW192" s="75"/>
      <c r="BX192" s="75"/>
      <c r="BY192" s="75"/>
      <c r="BZ192" s="75"/>
      <c r="CA192" s="75"/>
      <c r="CB192" s="75"/>
      <c r="CC192" s="75"/>
      <c r="CD192" s="75"/>
      <c r="CE192" s="75"/>
      <c r="CF192" s="75"/>
      <c r="CG192" s="75"/>
      <c r="CH192" s="75"/>
      <c r="CI192" s="75"/>
      <c r="CJ192" s="75"/>
      <c r="CK192" s="75"/>
      <c r="CL192" s="75"/>
      <c r="CM192" s="75"/>
      <c r="CN192" s="75"/>
      <c r="CO192" s="75"/>
      <c r="CP192" s="75"/>
      <c r="CQ192" s="75"/>
      <c r="CR192" s="75"/>
      <c r="CS192" s="75"/>
      <c r="CT192" s="75"/>
      <c r="CU192" s="75"/>
      <c r="CV192" s="75"/>
      <c r="CW192" s="75"/>
      <c r="CX192" s="75"/>
      <c r="CY192" s="75"/>
      <c r="CZ192" s="75"/>
      <c r="DA192" s="75"/>
      <c r="DB192" s="75"/>
      <c r="DC192" s="75"/>
      <c r="DD192" s="75"/>
      <c r="DE192" s="75"/>
      <c r="DF192" s="75"/>
      <c r="DG192" s="75"/>
    </row>
    <row r="193" spans="1:111" s="180" customFormat="1" ht="24.95" customHeight="1" outlineLevel="1">
      <c r="A193" s="4802"/>
      <c r="B193" s="4798"/>
      <c r="C193" s="4800"/>
      <c r="D193" s="4794"/>
      <c r="E193" s="4794"/>
      <c r="F193" s="121" t="s">
        <v>3245</v>
      </c>
      <c r="G193" s="121"/>
      <c r="H193" s="81"/>
      <c r="I193" s="689"/>
      <c r="J193" s="689"/>
      <c r="K193" s="1392"/>
      <c r="L193" s="1393"/>
      <c r="M193" s="1394"/>
      <c r="N193" s="1395" t="s">
        <v>3244</v>
      </c>
      <c r="O193" s="1654"/>
      <c r="P193" s="1396"/>
      <c r="Q193" s="1396"/>
      <c r="R193" s="1396"/>
      <c r="S193" s="1396"/>
      <c r="T193" s="1397"/>
      <c r="U193" s="1396"/>
      <c r="V193" s="1396"/>
      <c r="W193" s="1396"/>
      <c r="X193" s="1397"/>
      <c r="Y193" s="1397"/>
      <c r="Z193" s="1396"/>
      <c r="AA193" s="1396"/>
      <c r="AB193" s="1396"/>
      <c r="AC193" s="1397"/>
      <c r="AD193" s="1397"/>
      <c r="AE193" s="1397"/>
      <c r="AF193" s="1397"/>
      <c r="AG193" s="1397"/>
      <c r="AH193" s="1397"/>
      <c r="AI193" s="1397"/>
      <c r="AJ193" s="1397"/>
      <c r="AK193" s="1397"/>
      <c r="AL193" s="1397"/>
      <c r="AM193" s="1397"/>
      <c r="AN193" s="1397"/>
      <c r="AO193" s="1397"/>
      <c r="AP193" s="1397"/>
      <c r="AQ193" s="1397"/>
      <c r="AR193" s="1397"/>
      <c r="AS193" s="1397"/>
      <c r="AT193" s="1397"/>
      <c r="AU193" s="1397"/>
      <c r="AV193" s="1397"/>
      <c r="AW193" s="1397"/>
      <c r="AX193" s="1397"/>
      <c r="AY193" s="1397"/>
      <c r="AZ193" s="1397"/>
      <c r="BA193" s="1397"/>
      <c r="BB193" s="1397"/>
      <c r="BC193" s="1397"/>
      <c r="BD193" s="1397"/>
      <c r="BE193" s="1397"/>
      <c r="BF193" s="1397"/>
      <c r="BG193" s="1397"/>
      <c r="BH193" s="1397"/>
      <c r="BI193" s="1397"/>
      <c r="BJ193" s="1397"/>
      <c r="BK193" s="75"/>
      <c r="BL193" s="75"/>
      <c r="BM193" s="75"/>
      <c r="BN193" s="75"/>
      <c r="BO193" s="75"/>
      <c r="BP193" s="75"/>
      <c r="BQ193" s="75"/>
      <c r="BR193" s="75"/>
      <c r="BS193" s="75"/>
      <c r="BT193" s="75"/>
      <c r="BU193" s="75"/>
      <c r="BV193" s="75"/>
      <c r="BW193" s="75"/>
      <c r="BX193" s="75"/>
      <c r="BY193" s="75"/>
      <c r="BZ193" s="75"/>
      <c r="CA193" s="75"/>
      <c r="CB193" s="75"/>
      <c r="CC193" s="75"/>
      <c r="CD193" s="75"/>
      <c r="CE193" s="75"/>
      <c r="CF193" s="75"/>
      <c r="CG193" s="75"/>
      <c r="CH193" s="75"/>
      <c r="CI193" s="75"/>
      <c r="CJ193" s="75"/>
      <c r="CK193" s="75"/>
      <c r="CL193" s="75"/>
      <c r="CM193" s="75"/>
      <c r="CN193" s="75"/>
      <c r="CO193" s="75"/>
      <c r="CP193" s="75"/>
      <c r="CQ193" s="75"/>
      <c r="CR193" s="75"/>
      <c r="CS193" s="75"/>
      <c r="CT193" s="75"/>
      <c r="CU193" s="75"/>
      <c r="CV193" s="75"/>
      <c r="CW193" s="75"/>
      <c r="CX193" s="75"/>
      <c r="CY193" s="75"/>
      <c r="CZ193" s="75"/>
      <c r="DA193" s="75"/>
      <c r="DB193" s="75"/>
      <c r="DC193" s="75"/>
      <c r="DD193" s="75"/>
      <c r="DE193" s="75"/>
      <c r="DF193" s="75"/>
      <c r="DG193" s="75"/>
    </row>
    <row r="194" spans="1:111" s="180" customFormat="1" ht="24.95" customHeight="1" outlineLevel="1">
      <c r="A194" s="4802"/>
      <c r="B194" s="4798"/>
      <c r="C194" s="4800"/>
      <c r="D194" s="4794"/>
      <c r="E194" s="4794"/>
      <c r="F194" s="121" t="s">
        <v>1571</v>
      </c>
      <c r="G194" s="121"/>
      <c r="H194" s="81"/>
      <c r="I194" s="689"/>
      <c r="J194" s="689"/>
      <c r="K194" s="1392"/>
      <c r="L194" s="1393"/>
      <c r="M194" s="1394"/>
      <c r="N194" s="1395" t="s">
        <v>1571</v>
      </c>
      <c r="O194" s="1654"/>
      <c r="P194" s="1396"/>
      <c r="Q194" s="1396"/>
      <c r="R194" s="1396"/>
      <c r="S194" s="1396"/>
      <c r="T194" s="1397"/>
      <c r="U194" s="1396"/>
      <c r="V194" s="1396"/>
      <c r="W194" s="1396"/>
      <c r="X194" s="1397"/>
      <c r="Y194" s="1397"/>
      <c r="Z194" s="1396"/>
      <c r="AA194" s="1396"/>
      <c r="AB194" s="1396"/>
      <c r="AC194" s="1397"/>
      <c r="AD194" s="1397"/>
      <c r="AE194" s="1397"/>
      <c r="AF194" s="1397"/>
      <c r="AG194" s="1397"/>
      <c r="AH194" s="1397"/>
      <c r="AI194" s="1397"/>
      <c r="AJ194" s="1397"/>
      <c r="AK194" s="1397"/>
      <c r="AL194" s="1397"/>
      <c r="AM194" s="1397"/>
      <c r="AN194" s="1397"/>
      <c r="AO194" s="1397"/>
      <c r="AP194" s="1397"/>
      <c r="AQ194" s="1397"/>
      <c r="AR194" s="1397"/>
      <c r="AS194" s="1397"/>
      <c r="AT194" s="1397"/>
      <c r="AU194" s="1397"/>
      <c r="AV194" s="1397"/>
      <c r="AW194" s="1397"/>
      <c r="AX194" s="1397"/>
      <c r="AY194" s="1397"/>
      <c r="AZ194" s="1397"/>
      <c r="BA194" s="1397"/>
      <c r="BB194" s="1397"/>
      <c r="BC194" s="1397"/>
      <c r="BD194" s="1397"/>
      <c r="BE194" s="1397"/>
      <c r="BF194" s="1397"/>
      <c r="BG194" s="1397"/>
      <c r="BH194" s="1397"/>
      <c r="BI194" s="1397"/>
      <c r="BJ194" s="1397"/>
      <c r="BK194" s="75"/>
      <c r="BL194" s="75"/>
      <c r="BM194" s="75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5"/>
      <c r="BZ194" s="75"/>
      <c r="CA194" s="75"/>
      <c r="CB194" s="75"/>
      <c r="CC194" s="75"/>
      <c r="CD194" s="75"/>
      <c r="CE194" s="75"/>
      <c r="CF194" s="75"/>
      <c r="CG194" s="75"/>
      <c r="CH194" s="75"/>
      <c r="CI194" s="75"/>
      <c r="CJ194" s="75"/>
      <c r="CK194" s="75"/>
      <c r="CL194" s="75"/>
      <c r="CM194" s="75"/>
      <c r="CN194" s="75"/>
      <c r="CO194" s="75"/>
      <c r="CP194" s="75"/>
      <c r="CQ194" s="75"/>
      <c r="CR194" s="75"/>
      <c r="CS194" s="75"/>
      <c r="CT194" s="75"/>
      <c r="CU194" s="75"/>
      <c r="CV194" s="75"/>
      <c r="CW194" s="75"/>
      <c r="CX194" s="75"/>
      <c r="CY194" s="75"/>
      <c r="CZ194" s="75"/>
      <c r="DA194" s="75"/>
      <c r="DB194" s="75"/>
      <c r="DC194" s="75"/>
      <c r="DD194" s="75"/>
      <c r="DE194" s="75"/>
      <c r="DF194" s="75"/>
      <c r="DG194" s="75"/>
    </row>
    <row r="195" spans="1:111" s="180" customFormat="1" ht="24.95" customHeight="1" outlineLevel="1">
      <c r="A195" s="4802"/>
      <c r="B195" s="4798"/>
      <c r="C195" s="4800"/>
      <c r="D195" s="4794"/>
      <c r="E195" s="4794"/>
      <c r="F195" s="121" t="s">
        <v>1573</v>
      </c>
      <c r="G195" s="121"/>
      <c r="H195" s="81"/>
      <c r="I195" s="689"/>
      <c r="J195" s="689"/>
      <c r="K195" s="1392"/>
      <c r="L195" s="1393"/>
      <c r="M195" s="1394"/>
      <c r="N195" s="1395" t="s">
        <v>1573</v>
      </c>
      <c r="O195" s="1654"/>
      <c r="P195" s="1396"/>
      <c r="Q195" s="1396"/>
      <c r="R195" s="1396"/>
      <c r="S195" s="1396"/>
      <c r="T195" s="1397"/>
      <c r="U195" s="1396"/>
      <c r="V195" s="1396"/>
      <c r="W195" s="1396"/>
      <c r="X195" s="1397"/>
      <c r="Y195" s="1397"/>
      <c r="Z195" s="1396"/>
      <c r="AA195" s="1396"/>
      <c r="AB195" s="1396"/>
      <c r="AC195" s="1397"/>
      <c r="AD195" s="1397"/>
      <c r="AE195" s="1397"/>
      <c r="AF195" s="1397"/>
      <c r="AG195" s="1397"/>
      <c r="AH195" s="1397"/>
      <c r="AI195" s="1397"/>
      <c r="AJ195" s="1397"/>
      <c r="AK195" s="1397"/>
      <c r="AL195" s="1397"/>
      <c r="AM195" s="1397"/>
      <c r="AN195" s="1397"/>
      <c r="AO195" s="1397"/>
      <c r="AP195" s="1397"/>
      <c r="AQ195" s="1397"/>
      <c r="AR195" s="1397"/>
      <c r="AS195" s="1397"/>
      <c r="AT195" s="1397"/>
      <c r="AU195" s="1397"/>
      <c r="AV195" s="1397"/>
      <c r="AW195" s="1397"/>
      <c r="AX195" s="1397"/>
      <c r="AY195" s="1397"/>
      <c r="AZ195" s="1397"/>
      <c r="BA195" s="1397"/>
      <c r="BB195" s="1397"/>
      <c r="BC195" s="1397"/>
      <c r="BD195" s="1397"/>
      <c r="BE195" s="1397"/>
      <c r="BF195" s="1397"/>
      <c r="BG195" s="1397"/>
      <c r="BH195" s="1397"/>
      <c r="BI195" s="1397"/>
      <c r="BJ195" s="1397"/>
      <c r="BK195" s="75"/>
      <c r="BL195" s="75"/>
      <c r="BM195" s="75"/>
      <c r="BN195" s="75"/>
      <c r="BO195" s="75"/>
      <c r="BP195" s="75"/>
      <c r="BQ195" s="75"/>
      <c r="BR195" s="75"/>
      <c r="BS195" s="75"/>
      <c r="BT195" s="75"/>
      <c r="BU195" s="75"/>
      <c r="BV195" s="75"/>
      <c r="BW195" s="75"/>
      <c r="BX195" s="75"/>
      <c r="BY195" s="75"/>
      <c r="BZ195" s="75"/>
      <c r="CA195" s="75"/>
      <c r="CB195" s="75"/>
      <c r="CC195" s="75"/>
      <c r="CD195" s="75"/>
      <c r="CE195" s="75"/>
      <c r="CF195" s="75"/>
      <c r="CG195" s="75"/>
      <c r="CH195" s="75"/>
      <c r="CI195" s="75"/>
      <c r="CJ195" s="75"/>
      <c r="CK195" s="75"/>
      <c r="CL195" s="75"/>
      <c r="CM195" s="75"/>
      <c r="CN195" s="75"/>
      <c r="CO195" s="75"/>
      <c r="CP195" s="75"/>
      <c r="CQ195" s="75"/>
      <c r="CR195" s="75"/>
      <c r="CS195" s="75"/>
      <c r="CT195" s="75"/>
      <c r="CU195" s="75"/>
      <c r="CV195" s="75"/>
      <c r="CW195" s="75"/>
      <c r="CX195" s="75"/>
      <c r="CY195" s="75"/>
      <c r="CZ195" s="75"/>
      <c r="DA195" s="75"/>
      <c r="DB195" s="75"/>
      <c r="DC195" s="75"/>
      <c r="DD195" s="75"/>
      <c r="DE195" s="75"/>
      <c r="DF195" s="75"/>
      <c r="DG195" s="75"/>
    </row>
    <row r="196" spans="1:111" s="180" customFormat="1" ht="24.95" customHeight="1" outlineLevel="1">
      <c r="A196" s="4802"/>
      <c r="B196" s="4798"/>
      <c r="C196" s="4800"/>
      <c r="D196" s="4794"/>
      <c r="E196" s="4794"/>
      <c r="F196" s="121" t="s">
        <v>1820</v>
      </c>
      <c r="G196" s="121"/>
      <c r="H196" s="81"/>
      <c r="I196" s="689"/>
      <c r="J196" s="689"/>
      <c r="K196" s="1392"/>
      <c r="L196" s="1393"/>
      <c r="M196" s="1394"/>
      <c r="N196" s="1395" t="s">
        <v>1820</v>
      </c>
      <c r="O196" s="1654"/>
      <c r="P196" s="1396"/>
      <c r="Q196" s="1396"/>
      <c r="R196" s="1396"/>
      <c r="S196" s="1396"/>
      <c r="T196" s="1397"/>
      <c r="U196" s="1396"/>
      <c r="V196" s="1396"/>
      <c r="W196" s="1396"/>
      <c r="X196" s="1397"/>
      <c r="Y196" s="1397"/>
      <c r="Z196" s="1396"/>
      <c r="AA196" s="1396"/>
      <c r="AB196" s="1396"/>
      <c r="AC196" s="1397"/>
      <c r="AD196" s="1397"/>
      <c r="AE196" s="1397"/>
      <c r="AF196" s="1397"/>
      <c r="AG196" s="1397"/>
      <c r="AH196" s="1397"/>
      <c r="AI196" s="1397"/>
      <c r="AJ196" s="1397"/>
      <c r="AK196" s="1397"/>
      <c r="AL196" s="1397"/>
      <c r="AM196" s="1397"/>
      <c r="AN196" s="1397"/>
      <c r="AO196" s="1397"/>
      <c r="AP196" s="1397"/>
      <c r="AQ196" s="1397"/>
      <c r="AR196" s="1397"/>
      <c r="AS196" s="1397"/>
      <c r="AT196" s="1397"/>
      <c r="AU196" s="1397"/>
      <c r="AV196" s="1397"/>
      <c r="AW196" s="1397"/>
      <c r="AX196" s="1397"/>
      <c r="AY196" s="1397"/>
      <c r="AZ196" s="1397"/>
      <c r="BA196" s="1397"/>
      <c r="BB196" s="1397"/>
      <c r="BC196" s="1397"/>
      <c r="BD196" s="1397"/>
      <c r="BE196" s="1397"/>
      <c r="BF196" s="1397"/>
      <c r="BG196" s="1397"/>
      <c r="BH196" s="1397"/>
      <c r="BI196" s="1397"/>
      <c r="BJ196" s="1397"/>
      <c r="BK196" s="75"/>
      <c r="BL196" s="75"/>
      <c r="BM196" s="75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5"/>
      <c r="BZ196" s="75"/>
      <c r="CA196" s="75"/>
      <c r="CB196" s="75"/>
      <c r="CC196" s="75"/>
      <c r="CD196" s="75"/>
      <c r="CE196" s="75"/>
      <c r="CF196" s="75"/>
      <c r="CG196" s="75"/>
      <c r="CH196" s="75"/>
      <c r="CI196" s="75"/>
      <c r="CJ196" s="75"/>
      <c r="CK196" s="75"/>
      <c r="CL196" s="75"/>
      <c r="CM196" s="75"/>
      <c r="CN196" s="75"/>
      <c r="CO196" s="75"/>
      <c r="CP196" s="75"/>
      <c r="CQ196" s="75"/>
      <c r="CR196" s="75"/>
      <c r="CS196" s="75"/>
      <c r="CT196" s="75"/>
      <c r="CU196" s="75"/>
      <c r="CV196" s="75"/>
      <c r="CW196" s="75"/>
      <c r="CX196" s="75"/>
      <c r="CY196" s="75"/>
      <c r="CZ196" s="75"/>
      <c r="DA196" s="75"/>
      <c r="DB196" s="75"/>
      <c r="DC196" s="75"/>
      <c r="DD196" s="75"/>
      <c r="DE196" s="75"/>
      <c r="DF196" s="75"/>
      <c r="DG196" s="75"/>
    </row>
    <row r="197" spans="1:111" s="180" customFormat="1" ht="24.95" customHeight="1" outlineLevel="1">
      <c r="A197" s="4802"/>
      <c r="B197" s="4798"/>
      <c r="C197" s="4800"/>
      <c r="D197" s="4794"/>
      <c r="E197" s="4794"/>
      <c r="F197" s="121" t="s">
        <v>1821</v>
      </c>
      <c r="G197" s="121"/>
      <c r="H197" s="81"/>
      <c r="I197" s="689"/>
      <c r="J197" s="689"/>
      <c r="K197" s="1392"/>
      <c r="L197" s="1393"/>
      <c r="M197" s="1394"/>
      <c r="N197" s="1395" t="s">
        <v>1821</v>
      </c>
      <c r="O197" s="1654"/>
      <c r="P197" s="1396"/>
      <c r="Q197" s="1396"/>
      <c r="R197" s="1396"/>
      <c r="S197" s="1396"/>
      <c r="T197" s="1397"/>
      <c r="U197" s="1396"/>
      <c r="V197" s="1396"/>
      <c r="W197" s="1396"/>
      <c r="X197" s="1397"/>
      <c r="Y197" s="1397"/>
      <c r="Z197" s="1396"/>
      <c r="AA197" s="1396"/>
      <c r="AB197" s="1396"/>
      <c r="AC197" s="1397"/>
      <c r="AD197" s="1397"/>
      <c r="AE197" s="1397"/>
      <c r="AF197" s="1397"/>
      <c r="AG197" s="1397"/>
      <c r="AH197" s="1397"/>
      <c r="AI197" s="1397"/>
      <c r="AJ197" s="1397"/>
      <c r="AK197" s="1397"/>
      <c r="AL197" s="1397"/>
      <c r="AM197" s="1397"/>
      <c r="AN197" s="1397"/>
      <c r="AO197" s="1397"/>
      <c r="AP197" s="1397"/>
      <c r="AQ197" s="1397"/>
      <c r="AR197" s="1397"/>
      <c r="AS197" s="1397"/>
      <c r="AT197" s="1397"/>
      <c r="AU197" s="1397"/>
      <c r="AV197" s="1397"/>
      <c r="AW197" s="1397"/>
      <c r="AX197" s="1397"/>
      <c r="AY197" s="1397"/>
      <c r="AZ197" s="1397"/>
      <c r="BA197" s="1397"/>
      <c r="BB197" s="1397"/>
      <c r="BC197" s="1397"/>
      <c r="BD197" s="1397"/>
      <c r="BE197" s="1397"/>
      <c r="BF197" s="1397"/>
      <c r="BG197" s="1397"/>
      <c r="BH197" s="1397"/>
      <c r="BI197" s="1397"/>
      <c r="BJ197" s="1397"/>
      <c r="BK197" s="75"/>
      <c r="BL197" s="75"/>
      <c r="BM197" s="75"/>
      <c r="BN197" s="75"/>
      <c r="BO197" s="75"/>
      <c r="BP197" s="75"/>
      <c r="BQ197" s="75"/>
      <c r="BR197" s="75"/>
      <c r="BS197" s="75"/>
      <c r="BT197" s="75"/>
      <c r="BU197" s="75"/>
      <c r="BV197" s="75"/>
      <c r="BW197" s="75"/>
      <c r="BX197" s="75"/>
      <c r="BY197" s="75"/>
      <c r="BZ197" s="75"/>
      <c r="CA197" s="75"/>
      <c r="CB197" s="75"/>
      <c r="CC197" s="75"/>
      <c r="CD197" s="75"/>
      <c r="CE197" s="75"/>
      <c r="CF197" s="75"/>
      <c r="CG197" s="75"/>
      <c r="CH197" s="75"/>
      <c r="CI197" s="75"/>
      <c r="CJ197" s="75"/>
      <c r="CK197" s="75"/>
      <c r="CL197" s="75"/>
      <c r="CM197" s="75"/>
      <c r="CN197" s="75"/>
      <c r="CO197" s="75"/>
      <c r="CP197" s="75"/>
      <c r="CQ197" s="75"/>
      <c r="CR197" s="75"/>
      <c r="CS197" s="75"/>
      <c r="CT197" s="75"/>
      <c r="CU197" s="75"/>
      <c r="CV197" s="75"/>
      <c r="CW197" s="75"/>
      <c r="CX197" s="75"/>
      <c r="CY197" s="75"/>
      <c r="CZ197" s="75"/>
      <c r="DA197" s="75"/>
      <c r="DB197" s="75"/>
      <c r="DC197" s="75"/>
      <c r="DD197" s="75"/>
      <c r="DE197" s="75"/>
      <c r="DF197" s="75"/>
      <c r="DG197" s="75"/>
    </row>
    <row r="198" spans="1:111" s="180" customFormat="1" ht="24.95" customHeight="1" outlineLevel="1">
      <c r="A198" s="4802"/>
      <c r="B198" s="4798"/>
      <c r="C198" s="4800"/>
      <c r="D198" s="4794"/>
      <c r="E198" s="4794"/>
      <c r="F198" s="121" t="s">
        <v>1822</v>
      </c>
      <c r="G198" s="121"/>
      <c r="H198" s="81"/>
      <c r="I198" s="689"/>
      <c r="J198" s="689"/>
      <c r="K198" s="1392"/>
      <c r="L198" s="1393"/>
      <c r="M198" s="1394"/>
      <c r="N198" s="1395" t="s">
        <v>1822</v>
      </c>
      <c r="O198" s="1654"/>
      <c r="P198" s="1396"/>
      <c r="Q198" s="1396"/>
      <c r="R198" s="1396"/>
      <c r="S198" s="1396"/>
      <c r="T198" s="1397"/>
      <c r="U198" s="1396"/>
      <c r="V198" s="1396"/>
      <c r="W198" s="1396"/>
      <c r="X198" s="1397"/>
      <c r="Y198" s="1397"/>
      <c r="Z198" s="1396"/>
      <c r="AA198" s="1396"/>
      <c r="AB198" s="1396"/>
      <c r="AC198" s="1397"/>
      <c r="AD198" s="1397"/>
      <c r="AE198" s="1397"/>
      <c r="AF198" s="1397"/>
      <c r="AG198" s="1397"/>
      <c r="AH198" s="1397"/>
      <c r="AI198" s="1397"/>
      <c r="AJ198" s="1397"/>
      <c r="AK198" s="1397"/>
      <c r="AL198" s="1397"/>
      <c r="AM198" s="1397"/>
      <c r="AN198" s="1397"/>
      <c r="AO198" s="1397"/>
      <c r="AP198" s="1397"/>
      <c r="AQ198" s="1397"/>
      <c r="AR198" s="1397"/>
      <c r="AS198" s="1397"/>
      <c r="AT198" s="1397"/>
      <c r="AU198" s="1397"/>
      <c r="AV198" s="1397"/>
      <c r="AW198" s="1397"/>
      <c r="AX198" s="1397"/>
      <c r="AY198" s="1397"/>
      <c r="AZ198" s="1397"/>
      <c r="BA198" s="1397"/>
      <c r="BB198" s="1397"/>
      <c r="BC198" s="1397"/>
      <c r="BD198" s="1397"/>
      <c r="BE198" s="1397"/>
      <c r="BF198" s="1397"/>
      <c r="BG198" s="1397"/>
      <c r="BH198" s="1397"/>
      <c r="BI198" s="1397"/>
      <c r="BJ198" s="1397"/>
      <c r="BK198" s="75"/>
      <c r="BL198" s="75"/>
      <c r="BM198" s="75"/>
      <c r="BN198" s="75"/>
      <c r="BO198" s="75"/>
      <c r="BP198" s="75"/>
      <c r="BQ198" s="75"/>
      <c r="BR198" s="75"/>
      <c r="BS198" s="75"/>
      <c r="BT198" s="75"/>
      <c r="BU198" s="75"/>
      <c r="BV198" s="75"/>
      <c r="BW198" s="75"/>
      <c r="BX198" s="75"/>
      <c r="BY198" s="75"/>
      <c r="BZ198" s="75"/>
      <c r="CA198" s="75"/>
      <c r="CB198" s="75"/>
      <c r="CC198" s="75"/>
      <c r="CD198" s="75"/>
      <c r="CE198" s="75"/>
      <c r="CF198" s="75"/>
      <c r="CG198" s="75"/>
      <c r="CH198" s="75"/>
      <c r="CI198" s="75"/>
      <c r="CJ198" s="75"/>
      <c r="CK198" s="75"/>
      <c r="CL198" s="75"/>
      <c r="CM198" s="75"/>
      <c r="CN198" s="75"/>
      <c r="CO198" s="75"/>
      <c r="CP198" s="75"/>
      <c r="CQ198" s="75"/>
      <c r="CR198" s="75"/>
      <c r="CS198" s="75"/>
      <c r="CT198" s="75"/>
      <c r="CU198" s="75"/>
      <c r="CV198" s="75"/>
      <c r="CW198" s="75"/>
      <c r="CX198" s="75"/>
      <c r="CY198" s="75"/>
      <c r="CZ198" s="75"/>
      <c r="DA198" s="75"/>
      <c r="DB198" s="75"/>
      <c r="DC198" s="75"/>
      <c r="DD198" s="75"/>
      <c r="DE198" s="75"/>
      <c r="DF198" s="75"/>
      <c r="DG198" s="75"/>
    </row>
    <row r="199" spans="1:111" s="180" customFormat="1" ht="24.95" customHeight="1" outlineLevel="1">
      <c r="A199" s="4802"/>
      <c r="B199" s="4798"/>
      <c r="C199" s="4800"/>
      <c r="D199" s="4794"/>
      <c r="E199" s="4794"/>
      <c r="F199" s="121" t="s">
        <v>1823</v>
      </c>
      <c r="G199" s="121"/>
      <c r="H199" s="81"/>
      <c r="I199" s="689"/>
      <c r="J199" s="689"/>
      <c r="K199" s="1392"/>
      <c r="L199" s="1393"/>
      <c r="M199" s="1394"/>
      <c r="N199" s="1395" t="s">
        <v>1823</v>
      </c>
      <c r="O199" s="1654"/>
      <c r="P199" s="1396"/>
      <c r="Q199" s="1396"/>
      <c r="R199" s="1396"/>
      <c r="S199" s="1396"/>
      <c r="T199" s="1397"/>
      <c r="U199" s="1396"/>
      <c r="V199" s="1396"/>
      <c r="W199" s="1396"/>
      <c r="X199" s="1397"/>
      <c r="Y199" s="1397"/>
      <c r="Z199" s="1396"/>
      <c r="AA199" s="1396"/>
      <c r="AB199" s="1396"/>
      <c r="AC199" s="1397"/>
      <c r="AD199" s="1397"/>
      <c r="AE199" s="1397"/>
      <c r="AF199" s="1397"/>
      <c r="AG199" s="1397"/>
      <c r="AH199" s="1397"/>
      <c r="AI199" s="1397"/>
      <c r="AJ199" s="1397"/>
      <c r="AK199" s="1397"/>
      <c r="AL199" s="1397"/>
      <c r="AM199" s="1397"/>
      <c r="AN199" s="1397"/>
      <c r="AO199" s="1397"/>
      <c r="AP199" s="1397"/>
      <c r="AQ199" s="1397"/>
      <c r="AR199" s="1397"/>
      <c r="AS199" s="1397"/>
      <c r="AT199" s="1397"/>
      <c r="AU199" s="1397"/>
      <c r="AV199" s="1397"/>
      <c r="AW199" s="1397"/>
      <c r="AX199" s="1397"/>
      <c r="AY199" s="1397"/>
      <c r="AZ199" s="1397"/>
      <c r="BA199" s="1397"/>
      <c r="BB199" s="1397"/>
      <c r="BC199" s="1397"/>
      <c r="BD199" s="1397"/>
      <c r="BE199" s="1397"/>
      <c r="BF199" s="1397"/>
      <c r="BG199" s="1397"/>
      <c r="BH199" s="1397"/>
      <c r="BI199" s="1397"/>
      <c r="BJ199" s="1397"/>
      <c r="BK199" s="75"/>
      <c r="BL199" s="75"/>
      <c r="BM199" s="75"/>
      <c r="BN199" s="75"/>
      <c r="BO199" s="75"/>
      <c r="BP199" s="75"/>
      <c r="BQ199" s="75"/>
      <c r="BR199" s="75"/>
      <c r="BS199" s="75"/>
      <c r="BT199" s="75"/>
      <c r="BU199" s="75"/>
      <c r="BV199" s="75"/>
      <c r="BW199" s="75"/>
      <c r="BX199" s="75"/>
      <c r="BY199" s="75"/>
      <c r="BZ199" s="75"/>
      <c r="CA199" s="75"/>
      <c r="CB199" s="75"/>
      <c r="CC199" s="75"/>
      <c r="CD199" s="75"/>
      <c r="CE199" s="75"/>
      <c r="CF199" s="75"/>
      <c r="CG199" s="75"/>
      <c r="CH199" s="75"/>
      <c r="CI199" s="75"/>
      <c r="CJ199" s="75"/>
      <c r="CK199" s="75"/>
      <c r="CL199" s="75"/>
      <c r="CM199" s="75"/>
      <c r="CN199" s="75"/>
      <c r="CO199" s="75"/>
      <c r="CP199" s="75"/>
      <c r="CQ199" s="75"/>
      <c r="CR199" s="75"/>
      <c r="CS199" s="75"/>
      <c r="CT199" s="75"/>
      <c r="CU199" s="75"/>
      <c r="CV199" s="75"/>
      <c r="CW199" s="75"/>
      <c r="CX199" s="75"/>
      <c r="CY199" s="75"/>
      <c r="CZ199" s="75"/>
      <c r="DA199" s="75"/>
      <c r="DB199" s="75"/>
      <c r="DC199" s="75"/>
      <c r="DD199" s="75"/>
      <c r="DE199" s="75"/>
      <c r="DF199" s="75"/>
      <c r="DG199" s="75"/>
    </row>
    <row r="200" spans="1:111" s="180" customFormat="1" ht="24.95" customHeight="1" outlineLevel="1">
      <c r="A200" s="4802"/>
      <c r="B200" s="4798"/>
      <c r="C200" s="4800"/>
      <c r="D200" s="4794"/>
      <c r="E200" s="4794"/>
      <c r="F200" s="121" t="s">
        <v>1574</v>
      </c>
      <c r="G200" s="121"/>
      <c r="H200" s="81"/>
      <c r="I200" s="689"/>
      <c r="J200" s="689"/>
      <c r="K200" s="1392"/>
      <c r="L200" s="1393"/>
      <c r="M200" s="1394"/>
      <c r="N200" s="1395" t="s">
        <v>1574</v>
      </c>
      <c r="O200" s="1654"/>
      <c r="P200" s="1396"/>
      <c r="Q200" s="1396"/>
      <c r="R200" s="1396"/>
      <c r="S200" s="1396"/>
      <c r="T200" s="1397"/>
      <c r="U200" s="1396"/>
      <c r="V200" s="1396"/>
      <c r="W200" s="1396"/>
      <c r="X200" s="1397"/>
      <c r="Y200" s="1397"/>
      <c r="Z200" s="1396"/>
      <c r="AA200" s="1396"/>
      <c r="AB200" s="1396"/>
      <c r="AC200" s="1397"/>
      <c r="AD200" s="1397"/>
      <c r="AE200" s="1397"/>
      <c r="AF200" s="1397"/>
      <c r="AG200" s="1397"/>
      <c r="AH200" s="1397"/>
      <c r="AI200" s="1397"/>
      <c r="AJ200" s="1397"/>
      <c r="AK200" s="1397"/>
      <c r="AL200" s="1397"/>
      <c r="AM200" s="1397"/>
      <c r="AN200" s="1397"/>
      <c r="AO200" s="1397"/>
      <c r="AP200" s="1397"/>
      <c r="AQ200" s="1397"/>
      <c r="AR200" s="1397"/>
      <c r="AS200" s="1397"/>
      <c r="AT200" s="1397"/>
      <c r="AU200" s="1397"/>
      <c r="AV200" s="1397"/>
      <c r="AW200" s="1397"/>
      <c r="AX200" s="1397"/>
      <c r="AY200" s="1397"/>
      <c r="AZ200" s="1397"/>
      <c r="BA200" s="1397"/>
      <c r="BB200" s="1397"/>
      <c r="BC200" s="1397"/>
      <c r="BD200" s="1397"/>
      <c r="BE200" s="1397"/>
      <c r="BF200" s="1397"/>
      <c r="BG200" s="1397"/>
      <c r="BH200" s="1397"/>
      <c r="BI200" s="1397"/>
      <c r="BJ200" s="1397"/>
      <c r="BK200" s="75"/>
      <c r="BL200" s="75"/>
      <c r="BM200" s="75"/>
      <c r="BN200" s="75"/>
      <c r="BO200" s="75"/>
      <c r="BP200" s="75"/>
      <c r="BQ200" s="75"/>
      <c r="BR200" s="75"/>
      <c r="BS200" s="75"/>
      <c r="BT200" s="75"/>
      <c r="BU200" s="75"/>
      <c r="BV200" s="75"/>
      <c r="BW200" s="75"/>
      <c r="BX200" s="75"/>
      <c r="BY200" s="75"/>
      <c r="BZ200" s="75"/>
      <c r="CA200" s="75"/>
      <c r="CB200" s="75"/>
      <c r="CC200" s="75"/>
      <c r="CD200" s="75"/>
      <c r="CE200" s="75"/>
      <c r="CF200" s="75"/>
      <c r="CG200" s="75"/>
      <c r="CH200" s="75"/>
      <c r="CI200" s="75"/>
      <c r="CJ200" s="75"/>
      <c r="CK200" s="75"/>
      <c r="CL200" s="75"/>
      <c r="CM200" s="75"/>
      <c r="CN200" s="75"/>
      <c r="CO200" s="75"/>
      <c r="CP200" s="75"/>
      <c r="CQ200" s="75"/>
      <c r="CR200" s="75"/>
      <c r="CS200" s="75"/>
      <c r="CT200" s="75"/>
      <c r="CU200" s="75"/>
      <c r="CV200" s="75"/>
      <c r="CW200" s="75"/>
      <c r="CX200" s="75"/>
      <c r="CY200" s="75"/>
      <c r="CZ200" s="75"/>
      <c r="DA200" s="75"/>
      <c r="DB200" s="75"/>
      <c r="DC200" s="75"/>
      <c r="DD200" s="75"/>
      <c r="DE200" s="75"/>
      <c r="DF200" s="75"/>
      <c r="DG200" s="75"/>
    </row>
    <row r="201" spans="1:111" s="180" customFormat="1" ht="24.95" customHeight="1" outlineLevel="1">
      <c r="A201" s="4802"/>
      <c r="B201" s="4798"/>
      <c r="C201" s="4800"/>
      <c r="D201" s="4801" t="s">
        <v>983</v>
      </c>
      <c r="E201" s="4801" t="s">
        <v>1007</v>
      </c>
      <c r="F201" s="121" t="s">
        <v>2336</v>
      </c>
      <c r="G201" s="121" t="s">
        <v>889</v>
      </c>
      <c r="H201" s="81">
        <v>191.96</v>
      </c>
      <c r="I201" s="689">
        <f>DF201</f>
        <v>870.04</v>
      </c>
      <c r="J201" s="689">
        <f>DG201</f>
        <v>882.03</v>
      </c>
      <c r="K201" s="179">
        <f>J201-I201</f>
        <v>11.990000000000009</v>
      </c>
      <c r="L201" s="250">
        <v>5</v>
      </c>
      <c r="M201" s="251">
        <f>K201*L201/$L$2</f>
        <v>11.990000000000009</v>
      </c>
      <c r="N201" s="136" t="s">
        <v>2335</v>
      </c>
      <c r="O201" s="276"/>
      <c r="P201" s="252">
        <v>52.5</v>
      </c>
      <c r="Q201" s="252">
        <v>57.17</v>
      </c>
      <c r="R201" s="252">
        <v>62.54</v>
      </c>
      <c r="S201" s="252">
        <v>67.47</v>
      </c>
      <c r="T201" s="253">
        <v>73.849999999999994</v>
      </c>
      <c r="U201" s="252">
        <v>79.72</v>
      </c>
      <c r="V201" s="252">
        <v>86.75</v>
      </c>
      <c r="W201" s="252">
        <v>93.68</v>
      </c>
      <c r="X201" s="253">
        <v>99.85</v>
      </c>
      <c r="Y201" s="253">
        <v>106.49</v>
      </c>
      <c r="Z201" s="252">
        <v>111.69</v>
      </c>
      <c r="AA201" s="1946">
        <v>117.26</v>
      </c>
      <c r="AB201" s="1946">
        <v>123.19</v>
      </c>
      <c r="AC201" s="1945">
        <v>128.13999999999999</v>
      </c>
      <c r="AD201" s="1945">
        <v>133.72</v>
      </c>
      <c r="AE201" s="1945">
        <v>142.16</v>
      </c>
      <c r="AF201" s="1945">
        <v>150.79</v>
      </c>
      <c r="AG201" s="1945">
        <v>159.08000000000001</v>
      </c>
      <c r="AH201" s="1945">
        <v>168.2</v>
      </c>
      <c r="AI201" s="1945">
        <v>178.37</v>
      </c>
      <c r="AJ201" s="1945">
        <v>187.74</v>
      </c>
      <c r="AK201" s="1945">
        <v>198.35</v>
      </c>
      <c r="AL201" s="1945">
        <v>207.61</v>
      </c>
      <c r="AM201" s="1945">
        <v>218.45</v>
      </c>
      <c r="AN201" s="1945">
        <v>227.4</v>
      </c>
      <c r="AO201" s="1945">
        <v>233.83</v>
      </c>
      <c r="AP201" s="1945">
        <v>241.77</v>
      </c>
      <c r="AQ201" s="1945">
        <v>250.55</v>
      </c>
      <c r="AR201" s="1945">
        <v>261.70999999999998</v>
      </c>
      <c r="AS201" s="1945">
        <v>269.56</v>
      </c>
      <c r="AT201" s="1945">
        <v>280.7</v>
      </c>
      <c r="AU201" s="1945">
        <v>291.11</v>
      </c>
      <c r="AV201" s="1945">
        <v>297.62</v>
      </c>
      <c r="AW201" s="1945">
        <v>304.27</v>
      </c>
      <c r="AX201" s="1945">
        <v>310.08</v>
      </c>
      <c r="AY201" s="1945">
        <v>316.14</v>
      </c>
      <c r="AZ201" s="1945">
        <v>321.85000000000002</v>
      </c>
      <c r="BA201" s="1945">
        <v>328.67</v>
      </c>
      <c r="BB201" s="1945">
        <v>336.41</v>
      </c>
      <c r="BC201" s="1945">
        <v>344.09</v>
      </c>
      <c r="BD201" s="1945">
        <v>351.35</v>
      </c>
      <c r="BE201" s="1945">
        <v>360.1</v>
      </c>
      <c r="BF201" s="1945">
        <v>367.55</v>
      </c>
      <c r="BG201" s="1945">
        <v>374.81</v>
      </c>
      <c r="BH201" s="1945">
        <v>381.6</v>
      </c>
      <c r="BI201" s="1945">
        <v>388.12</v>
      </c>
      <c r="BJ201" s="1945">
        <v>397.96</v>
      </c>
      <c r="BK201" s="1945">
        <v>404.1</v>
      </c>
      <c r="BL201" s="1945">
        <v>411.39</v>
      </c>
      <c r="BM201" s="1945">
        <v>417.85</v>
      </c>
      <c r="BN201" s="1945">
        <v>423.8</v>
      </c>
      <c r="BO201" s="1945">
        <v>430.11</v>
      </c>
      <c r="BP201" s="1945">
        <v>437.36</v>
      </c>
      <c r="BQ201" s="1945">
        <v>444.41</v>
      </c>
      <c r="BR201" s="1945">
        <v>450.86</v>
      </c>
      <c r="BS201" s="1945">
        <v>458.39</v>
      </c>
      <c r="BT201" s="1945">
        <v>464.64</v>
      </c>
      <c r="BU201" s="1945">
        <v>470.03</v>
      </c>
      <c r="BV201" s="1945">
        <v>473.85</v>
      </c>
      <c r="BW201" s="1945">
        <v>477.75</v>
      </c>
      <c r="BX201" s="1945">
        <v>484.49</v>
      </c>
      <c r="BY201" s="1945">
        <v>492.08</v>
      </c>
      <c r="BZ201" s="1945">
        <v>502.44</v>
      </c>
      <c r="CA201" s="1945">
        <v>511.91</v>
      </c>
      <c r="CB201" s="1945">
        <v>523.12</v>
      </c>
      <c r="CC201" s="1945">
        <v>531.9</v>
      </c>
      <c r="CD201" s="1945">
        <v>541.24</v>
      </c>
      <c r="CE201" s="1945">
        <v>552.97</v>
      </c>
      <c r="CF201" s="1945">
        <v>561.53</v>
      </c>
      <c r="CG201" s="1945">
        <v>573.16</v>
      </c>
      <c r="CH201" s="1945">
        <v>581.20000000000005</v>
      </c>
      <c r="CI201" s="1945">
        <v>591.26</v>
      </c>
      <c r="CJ201" s="1945">
        <v>601.57000000000005</v>
      </c>
      <c r="CK201" s="1945">
        <v>610.54</v>
      </c>
      <c r="CL201" s="1945">
        <v>619.73</v>
      </c>
      <c r="CM201" s="1945">
        <v>630.49</v>
      </c>
      <c r="CN201" s="1945">
        <v>642.52</v>
      </c>
      <c r="CO201" s="1945">
        <v>655.36</v>
      </c>
      <c r="CP201" s="1945">
        <v>670.66</v>
      </c>
      <c r="CQ201" s="1945">
        <v>683.9</v>
      </c>
      <c r="CR201" s="1945">
        <v>697.3</v>
      </c>
      <c r="CS201" s="1945">
        <v>712.62</v>
      </c>
      <c r="CT201" s="1945">
        <v>725.22</v>
      </c>
      <c r="CU201" s="1945">
        <v>739.84</v>
      </c>
      <c r="CV201" s="1945">
        <v>751.07</v>
      </c>
      <c r="CW201" s="1945">
        <v>760.95</v>
      </c>
      <c r="CX201" s="1945">
        <v>771.69</v>
      </c>
      <c r="CY201" s="1945">
        <v>782.89</v>
      </c>
      <c r="CZ201" s="1945">
        <v>793.28</v>
      </c>
      <c r="DA201" s="1945">
        <v>806.37</v>
      </c>
      <c r="DB201" s="1945">
        <v>818.8</v>
      </c>
      <c r="DC201" s="1945">
        <v>832.31</v>
      </c>
      <c r="DD201" s="1945">
        <v>847.88</v>
      </c>
      <c r="DE201" s="1945">
        <v>861.54</v>
      </c>
      <c r="DF201" s="1945">
        <v>870.04</v>
      </c>
      <c r="DG201" s="1945">
        <v>882.03</v>
      </c>
    </row>
    <row r="202" spans="1:111" ht="24.95" customHeight="1" outlineLevel="1">
      <c r="A202" s="4802"/>
      <c r="B202" s="4798"/>
      <c r="C202" s="4800"/>
      <c r="D202" s="4822"/>
      <c r="E202" s="4822"/>
      <c r="F202" s="121" t="s">
        <v>913</v>
      </c>
      <c r="G202" s="121" t="s">
        <v>890</v>
      </c>
      <c r="H202" s="81">
        <v>88.69</v>
      </c>
      <c r="I202" s="689"/>
      <c r="J202" s="689"/>
      <c r="K202" s="157"/>
      <c r="L202" s="254"/>
      <c r="M202" s="255"/>
      <c r="N202" s="121" t="s">
        <v>913</v>
      </c>
      <c r="O202" s="276"/>
      <c r="P202" s="257"/>
      <c r="Q202" s="257"/>
      <c r="R202" s="257"/>
      <c r="S202" s="257"/>
      <c r="T202" s="258"/>
      <c r="U202" s="257"/>
      <c r="V202" s="257"/>
      <c r="W202" s="257"/>
      <c r="X202" s="258"/>
      <c r="Y202" s="258"/>
      <c r="Z202" s="257"/>
      <c r="AA202" s="257"/>
      <c r="AB202" s="257"/>
      <c r="AC202" s="75"/>
      <c r="AD202" s="75"/>
      <c r="AE202" s="75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  <c r="AP202" s="75"/>
      <c r="AQ202" s="75"/>
      <c r="AR202" s="75"/>
      <c r="AS202" s="75"/>
      <c r="AT202" s="75"/>
      <c r="AU202" s="75"/>
      <c r="AV202" s="75"/>
      <c r="AW202" s="75"/>
      <c r="AX202" s="75"/>
      <c r="AY202" s="75"/>
      <c r="AZ202" s="75"/>
      <c r="BA202" s="75"/>
      <c r="BB202" s="75"/>
      <c r="BC202" s="75"/>
      <c r="BD202" s="75"/>
      <c r="BE202" s="75"/>
      <c r="BF202" s="75"/>
      <c r="BG202" s="75"/>
      <c r="BH202" s="75"/>
      <c r="BI202" s="75"/>
      <c r="BJ202" s="75"/>
      <c r="BK202" s="75"/>
      <c r="BL202" s="75"/>
      <c r="BM202" s="75"/>
      <c r="BN202" s="75"/>
      <c r="BO202" s="75"/>
      <c r="BP202" s="75"/>
      <c r="BQ202" s="75"/>
      <c r="BR202" s="75"/>
      <c r="BS202" s="75"/>
      <c r="BT202" s="75"/>
      <c r="BU202" s="75"/>
      <c r="BV202" s="75"/>
      <c r="BW202" s="75"/>
      <c r="BX202" s="75"/>
      <c r="BY202" s="75"/>
      <c r="BZ202" s="75"/>
      <c r="CA202" s="75"/>
      <c r="CB202" s="75"/>
      <c r="CC202" s="75"/>
      <c r="CD202" s="75"/>
      <c r="CE202" s="75"/>
      <c r="CF202" s="75"/>
      <c r="CG202" s="75"/>
      <c r="CH202" s="75"/>
      <c r="CI202" s="75"/>
      <c r="CJ202" s="75"/>
      <c r="CK202" s="75"/>
      <c r="CL202" s="75"/>
      <c r="CM202" s="75"/>
      <c r="CN202" s="75"/>
      <c r="CO202" s="75"/>
      <c r="CP202" s="75"/>
      <c r="CQ202" s="75"/>
      <c r="CR202" s="75"/>
      <c r="CS202" s="75"/>
      <c r="CT202" s="75"/>
      <c r="CU202" s="75"/>
      <c r="CV202" s="75"/>
      <c r="CW202" s="75"/>
      <c r="CX202" s="75"/>
      <c r="CY202" s="75"/>
      <c r="CZ202" s="75"/>
      <c r="DA202" s="75"/>
      <c r="DB202" s="75"/>
      <c r="DC202" s="75"/>
      <c r="DD202" s="75"/>
      <c r="DE202" s="75"/>
      <c r="DF202" s="75"/>
      <c r="DG202" s="75"/>
    </row>
    <row r="203" spans="1:111" ht="24.95" customHeight="1" outlineLevel="1">
      <c r="A203" s="4802"/>
      <c r="B203" s="4798"/>
      <c r="C203" s="4800"/>
      <c r="D203" s="4822"/>
      <c r="E203" s="4822"/>
      <c r="F203" s="121" t="s">
        <v>2515</v>
      </c>
      <c r="G203" s="121" t="s">
        <v>900</v>
      </c>
      <c r="H203" s="81">
        <v>88.69</v>
      </c>
      <c r="I203" s="689"/>
      <c r="J203" s="689"/>
      <c r="K203" s="157"/>
      <c r="L203" s="254"/>
      <c r="M203" s="255"/>
      <c r="N203" s="121" t="s">
        <v>2514</v>
      </c>
      <c r="O203" s="276"/>
      <c r="P203" s="257"/>
      <c r="Q203" s="257"/>
      <c r="R203" s="257"/>
      <c r="S203" s="257"/>
      <c r="T203" s="258"/>
      <c r="U203" s="257"/>
      <c r="V203" s="257"/>
      <c r="W203" s="257"/>
      <c r="X203" s="258"/>
      <c r="Y203" s="258"/>
      <c r="Z203" s="257"/>
      <c r="AA203" s="257"/>
      <c r="AB203" s="257"/>
      <c r="AC203" s="75"/>
      <c r="AD203" s="75"/>
      <c r="AE203" s="75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  <c r="AP203" s="75"/>
      <c r="AQ203" s="75"/>
      <c r="AR203" s="75"/>
      <c r="AS203" s="75"/>
      <c r="AT203" s="75"/>
      <c r="AU203" s="75"/>
      <c r="AV203" s="75"/>
      <c r="AW203" s="75"/>
      <c r="AX203" s="75"/>
      <c r="AY203" s="75"/>
      <c r="AZ203" s="75"/>
      <c r="BA203" s="75"/>
      <c r="BB203" s="75"/>
      <c r="BC203" s="75"/>
      <c r="BD203" s="75"/>
      <c r="BE203" s="75"/>
      <c r="BF203" s="75"/>
      <c r="BG203" s="75"/>
      <c r="BH203" s="75"/>
      <c r="BI203" s="75"/>
      <c r="BJ203" s="75"/>
      <c r="BK203" s="75"/>
      <c r="BL203" s="75"/>
      <c r="BM203" s="75"/>
      <c r="BN203" s="75"/>
      <c r="BO203" s="75"/>
      <c r="BP203" s="75"/>
      <c r="BQ203" s="75"/>
      <c r="BR203" s="75"/>
      <c r="BS203" s="75"/>
      <c r="BT203" s="75"/>
      <c r="BU203" s="75"/>
      <c r="BV203" s="75"/>
      <c r="BW203" s="75"/>
      <c r="BX203" s="75"/>
      <c r="BY203" s="75"/>
      <c r="BZ203" s="75"/>
      <c r="CA203" s="75"/>
      <c r="CB203" s="75"/>
      <c r="CC203" s="75"/>
      <c r="CD203" s="75"/>
      <c r="CE203" s="75"/>
      <c r="CF203" s="75"/>
      <c r="CG203" s="75"/>
      <c r="CH203" s="75"/>
      <c r="CI203" s="75"/>
      <c r="CJ203" s="75"/>
      <c r="CK203" s="75"/>
      <c r="CL203" s="75"/>
      <c r="CM203" s="75"/>
      <c r="CN203" s="75"/>
      <c r="CO203" s="75"/>
      <c r="CP203" s="75"/>
      <c r="CQ203" s="75"/>
      <c r="CR203" s="75"/>
      <c r="CS203" s="75"/>
      <c r="CT203" s="75"/>
      <c r="CU203" s="75"/>
      <c r="CV203" s="75"/>
      <c r="CW203" s="75"/>
      <c r="CX203" s="75"/>
      <c r="CY203" s="75"/>
      <c r="CZ203" s="75"/>
      <c r="DA203" s="75"/>
      <c r="DB203" s="75"/>
      <c r="DC203" s="75"/>
      <c r="DD203" s="75"/>
      <c r="DE203" s="75"/>
      <c r="DF203" s="75"/>
      <c r="DG203" s="75"/>
    </row>
    <row r="204" spans="1:111" ht="24.95" customHeight="1" outlineLevel="1">
      <c r="A204" s="4802"/>
      <c r="B204" s="4798"/>
      <c r="C204" s="4800"/>
      <c r="D204" s="4822"/>
      <c r="E204" s="4822"/>
      <c r="F204" s="121" t="s">
        <v>2512</v>
      </c>
      <c r="G204" s="121" t="s">
        <v>894</v>
      </c>
      <c r="H204" s="81">
        <v>88.7</v>
      </c>
      <c r="I204" s="689"/>
      <c r="J204" s="689"/>
      <c r="K204" s="157"/>
      <c r="L204" s="254"/>
      <c r="M204" s="255"/>
      <c r="N204" s="121" t="s">
        <v>2511</v>
      </c>
      <c r="O204" s="276"/>
      <c r="P204" s="257"/>
      <c r="Q204" s="257"/>
      <c r="R204" s="257"/>
      <c r="S204" s="257"/>
      <c r="T204" s="258"/>
      <c r="U204" s="257"/>
      <c r="V204" s="257"/>
      <c r="W204" s="257"/>
      <c r="X204" s="258"/>
      <c r="Y204" s="258"/>
      <c r="Z204" s="257"/>
      <c r="AA204" s="257"/>
      <c r="AB204" s="257"/>
      <c r="AC204" s="75"/>
      <c r="AD204" s="75"/>
      <c r="AE204" s="75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  <c r="AP204" s="75"/>
      <c r="AQ204" s="75"/>
      <c r="AR204" s="75"/>
      <c r="AS204" s="75"/>
      <c r="AT204" s="75"/>
      <c r="AU204" s="75"/>
      <c r="AV204" s="75"/>
      <c r="AW204" s="75"/>
      <c r="AX204" s="75"/>
      <c r="AY204" s="75"/>
      <c r="AZ204" s="75"/>
      <c r="BA204" s="75"/>
      <c r="BB204" s="75"/>
      <c r="BC204" s="75"/>
      <c r="BD204" s="75"/>
      <c r="BE204" s="75"/>
      <c r="BF204" s="75"/>
      <c r="BG204" s="75"/>
      <c r="BH204" s="75"/>
      <c r="BI204" s="75"/>
      <c r="BJ204" s="75"/>
      <c r="BK204" s="75"/>
      <c r="BL204" s="75"/>
      <c r="BM204" s="75"/>
      <c r="BN204" s="75"/>
      <c r="BO204" s="75"/>
      <c r="BP204" s="75"/>
      <c r="BQ204" s="75"/>
      <c r="BR204" s="75"/>
      <c r="BS204" s="75"/>
      <c r="BT204" s="75"/>
      <c r="BU204" s="75"/>
      <c r="BV204" s="75"/>
      <c r="BW204" s="75"/>
      <c r="BX204" s="75"/>
      <c r="BY204" s="75"/>
      <c r="BZ204" s="75"/>
      <c r="CA204" s="75"/>
      <c r="CB204" s="75"/>
      <c r="CC204" s="75"/>
      <c r="CD204" s="75"/>
      <c r="CE204" s="75"/>
      <c r="CF204" s="75"/>
      <c r="CG204" s="75"/>
      <c r="CH204" s="75"/>
      <c r="CI204" s="75"/>
      <c r="CJ204" s="75"/>
      <c r="CK204" s="75"/>
      <c r="CL204" s="75"/>
      <c r="CM204" s="75"/>
      <c r="CN204" s="75"/>
      <c r="CO204" s="75"/>
      <c r="CP204" s="75"/>
      <c r="CQ204" s="75"/>
      <c r="CR204" s="75"/>
      <c r="CS204" s="75"/>
      <c r="CT204" s="75"/>
      <c r="CU204" s="75"/>
      <c r="CV204" s="75"/>
      <c r="CW204" s="75"/>
      <c r="CX204" s="75"/>
      <c r="CY204" s="75"/>
      <c r="CZ204" s="75"/>
      <c r="DA204" s="75"/>
      <c r="DB204" s="75"/>
      <c r="DC204" s="75"/>
      <c r="DD204" s="75"/>
      <c r="DE204" s="75"/>
      <c r="DF204" s="75"/>
      <c r="DG204" s="75"/>
    </row>
    <row r="205" spans="1:111" ht="24.95" customHeight="1" outlineLevel="1">
      <c r="A205" s="4802"/>
      <c r="B205" s="4798"/>
      <c r="C205" s="4800"/>
      <c r="D205" s="4822"/>
      <c r="E205" s="4822"/>
      <c r="F205" s="121" t="s">
        <v>669</v>
      </c>
      <c r="G205" s="121" t="s">
        <v>905</v>
      </c>
      <c r="H205" s="81">
        <v>61.6</v>
      </c>
      <c r="I205" s="689"/>
      <c r="J205" s="689"/>
      <c r="K205" s="157"/>
      <c r="L205" s="254"/>
      <c r="M205" s="255"/>
      <c r="N205" s="121" t="s">
        <v>669</v>
      </c>
      <c r="O205" s="276"/>
      <c r="P205" s="257"/>
      <c r="Q205" s="257"/>
      <c r="R205" s="257"/>
      <c r="S205" s="257"/>
      <c r="T205" s="258"/>
      <c r="U205" s="257"/>
      <c r="V205" s="257"/>
      <c r="W205" s="257"/>
      <c r="X205" s="258"/>
      <c r="Y205" s="258"/>
      <c r="Z205" s="257"/>
      <c r="AA205" s="257"/>
      <c r="AB205" s="257"/>
      <c r="AC205" s="75"/>
      <c r="AD205" s="75"/>
      <c r="AE205" s="75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  <c r="AP205" s="75"/>
      <c r="AQ205" s="75"/>
      <c r="AR205" s="75"/>
      <c r="AS205" s="75"/>
      <c r="AT205" s="75"/>
      <c r="AU205" s="75"/>
      <c r="AV205" s="75"/>
      <c r="AW205" s="75"/>
      <c r="AX205" s="75"/>
      <c r="AY205" s="75"/>
      <c r="AZ205" s="75"/>
      <c r="BA205" s="75"/>
      <c r="BB205" s="75"/>
      <c r="BC205" s="75"/>
      <c r="BD205" s="75"/>
      <c r="BE205" s="75"/>
      <c r="BF205" s="75"/>
      <c r="BG205" s="75"/>
      <c r="BH205" s="75"/>
      <c r="BI205" s="75"/>
      <c r="BJ205" s="75"/>
      <c r="BK205" s="75"/>
      <c r="BL205" s="75"/>
      <c r="BM205" s="75"/>
      <c r="BN205" s="75"/>
      <c r="BO205" s="75"/>
      <c r="BP205" s="75"/>
      <c r="BQ205" s="75"/>
      <c r="BR205" s="75"/>
      <c r="BS205" s="75"/>
      <c r="BT205" s="75"/>
      <c r="BU205" s="75"/>
      <c r="BV205" s="75"/>
      <c r="BW205" s="75"/>
      <c r="BX205" s="75"/>
      <c r="BY205" s="75"/>
      <c r="BZ205" s="75"/>
      <c r="CA205" s="75"/>
      <c r="CB205" s="75"/>
      <c r="CC205" s="75"/>
      <c r="CD205" s="75"/>
      <c r="CE205" s="75"/>
      <c r="CF205" s="75"/>
      <c r="CG205" s="75"/>
      <c r="CH205" s="75"/>
      <c r="CI205" s="75"/>
      <c r="CJ205" s="75"/>
      <c r="CK205" s="75"/>
      <c r="CL205" s="75"/>
      <c r="CM205" s="75"/>
      <c r="CN205" s="75"/>
      <c r="CO205" s="75"/>
      <c r="CP205" s="75"/>
      <c r="CQ205" s="75"/>
      <c r="CR205" s="75"/>
      <c r="CS205" s="75"/>
      <c r="CT205" s="75"/>
      <c r="CU205" s="75"/>
      <c r="CV205" s="75"/>
      <c r="CW205" s="75"/>
      <c r="CX205" s="75"/>
      <c r="CY205" s="75"/>
      <c r="CZ205" s="75"/>
      <c r="DA205" s="75"/>
      <c r="DB205" s="75"/>
      <c r="DC205" s="75"/>
      <c r="DD205" s="75"/>
      <c r="DE205" s="75"/>
      <c r="DF205" s="75"/>
      <c r="DG205" s="75"/>
    </row>
    <row r="206" spans="1:111" ht="24.95" customHeight="1" outlineLevel="1">
      <c r="A206" s="4802"/>
      <c r="B206" s="4798"/>
      <c r="C206" s="4800"/>
      <c r="D206" s="4822"/>
      <c r="E206" s="4822"/>
      <c r="F206" s="121" t="s">
        <v>10</v>
      </c>
      <c r="G206" s="121"/>
      <c r="H206" s="81"/>
      <c r="I206" s="689"/>
      <c r="J206" s="689"/>
      <c r="K206" s="157"/>
      <c r="L206" s="254"/>
      <c r="M206" s="255"/>
      <c r="N206" s="121" t="s">
        <v>10</v>
      </c>
      <c r="O206" s="276"/>
      <c r="P206" s="257"/>
      <c r="Q206" s="257"/>
      <c r="R206" s="257"/>
      <c r="S206" s="257"/>
      <c r="T206" s="258"/>
      <c r="U206" s="257"/>
      <c r="V206" s="257"/>
      <c r="W206" s="257"/>
      <c r="X206" s="258"/>
      <c r="Y206" s="258"/>
      <c r="Z206" s="257"/>
      <c r="AA206" s="257"/>
      <c r="AB206" s="257"/>
      <c r="AC206" s="75"/>
      <c r="AD206" s="75"/>
      <c r="AE206" s="75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  <c r="AP206" s="75"/>
      <c r="AQ206" s="75"/>
      <c r="AR206" s="75"/>
      <c r="AS206" s="75"/>
      <c r="AT206" s="75"/>
      <c r="AU206" s="75"/>
      <c r="AV206" s="75"/>
      <c r="AW206" s="75"/>
      <c r="AX206" s="75"/>
      <c r="AY206" s="75"/>
      <c r="AZ206" s="75"/>
      <c r="BA206" s="75"/>
      <c r="BB206" s="75"/>
      <c r="BC206" s="75"/>
      <c r="BD206" s="75"/>
      <c r="BE206" s="75"/>
      <c r="BF206" s="75"/>
      <c r="BG206" s="75"/>
      <c r="BH206" s="75"/>
      <c r="BI206" s="75"/>
      <c r="BJ206" s="75"/>
      <c r="BK206" s="75"/>
      <c r="BL206" s="75"/>
      <c r="BM206" s="75"/>
      <c r="BN206" s="75"/>
      <c r="BO206" s="75"/>
      <c r="BP206" s="75"/>
      <c r="BQ206" s="75"/>
      <c r="BR206" s="75"/>
      <c r="BS206" s="75"/>
      <c r="BT206" s="75"/>
      <c r="BU206" s="75"/>
      <c r="BV206" s="75"/>
      <c r="BW206" s="75"/>
      <c r="BX206" s="75"/>
      <c r="BY206" s="75"/>
      <c r="BZ206" s="75"/>
      <c r="CA206" s="75"/>
      <c r="CB206" s="75"/>
      <c r="CC206" s="75"/>
      <c r="CD206" s="75"/>
      <c r="CE206" s="75"/>
      <c r="CF206" s="75"/>
      <c r="CG206" s="75"/>
      <c r="CH206" s="75"/>
      <c r="CI206" s="75"/>
      <c r="CJ206" s="75"/>
      <c r="CK206" s="75"/>
      <c r="CL206" s="75"/>
      <c r="CM206" s="75"/>
      <c r="CN206" s="75"/>
      <c r="CO206" s="75"/>
      <c r="CP206" s="75"/>
      <c r="CQ206" s="75"/>
      <c r="CR206" s="75"/>
      <c r="CS206" s="75"/>
      <c r="CT206" s="75"/>
      <c r="CU206" s="75"/>
      <c r="CV206" s="75"/>
      <c r="CW206" s="75"/>
      <c r="CX206" s="75"/>
      <c r="CY206" s="75"/>
      <c r="CZ206" s="75"/>
      <c r="DA206" s="75"/>
      <c r="DB206" s="75"/>
      <c r="DC206" s="75"/>
      <c r="DD206" s="75"/>
      <c r="DE206" s="75"/>
      <c r="DF206" s="75"/>
      <c r="DG206" s="75"/>
    </row>
    <row r="207" spans="1:111" ht="24.95" customHeight="1" outlineLevel="1">
      <c r="A207" s="4802"/>
      <c r="B207" s="4798"/>
      <c r="C207" s="4800"/>
      <c r="D207" s="4823"/>
      <c r="E207" s="4823"/>
      <c r="F207" s="121" t="s">
        <v>201</v>
      </c>
      <c r="G207" s="121"/>
      <c r="H207" s="81"/>
      <c r="I207" s="689"/>
      <c r="J207" s="689"/>
      <c r="K207" s="157"/>
      <c r="L207" s="254"/>
      <c r="M207" s="255"/>
      <c r="N207" s="121" t="s">
        <v>201</v>
      </c>
      <c r="O207" s="276"/>
      <c r="P207" s="257"/>
      <c r="Q207" s="257"/>
      <c r="R207" s="257"/>
      <c r="S207" s="257"/>
      <c r="T207" s="258"/>
      <c r="U207" s="257"/>
      <c r="V207" s="257"/>
      <c r="W207" s="257"/>
      <c r="X207" s="258"/>
      <c r="Y207" s="258"/>
      <c r="Z207" s="257"/>
      <c r="AA207" s="257"/>
      <c r="AB207" s="257"/>
      <c r="AC207" s="75"/>
      <c r="AD207" s="75"/>
      <c r="AE207" s="75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  <c r="AP207" s="75"/>
      <c r="AQ207" s="75"/>
      <c r="AR207" s="75"/>
      <c r="AS207" s="75"/>
      <c r="AT207" s="75"/>
      <c r="AU207" s="75"/>
      <c r="AV207" s="75"/>
      <c r="AW207" s="75"/>
      <c r="AX207" s="75"/>
      <c r="AY207" s="75"/>
      <c r="AZ207" s="75"/>
      <c r="BA207" s="75"/>
      <c r="BB207" s="75"/>
      <c r="BC207" s="75"/>
      <c r="BD207" s="75"/>
      <c r="BE207" s="75"/>
      <c r="BF207" s="75"/>
      <c r="BG207" s="75"/>
      <c r="BH207" s="75"/>
      <c r="BI207" s="75"/>
      <c r="BJ207" s="75"/>
      <c r="BK207" s="75"/>
      <c r="BL207" s="75"/>
      <c r="BM207" s="75"/>
      <c r="BN207" s="75"/>
      <c r="BO207" s="75"/>
      <c r="BP207" s="75"/>
      <c r="BQ207" s="75"/>
      <c r="BR207" s="75"/>
      <c r="BS207" s="75"/>
      <c r="BT207" s="75"/>
      <c r="BU207" s="75"/>
      <c r="BV207" s="75"/>
      <c r="BW207" s="75"/>
      <c r="BX207" s="75"/>
      <c r="BY207" s="75"/>
      <c r="BZ207" s="75"/>
      <c r="CA207" s="75"/>
      <c r="CB207" s="75"/>
      <c r="CC207" s="75"/>
      <c r="CD207" s="75"/>
      <c r="CE207" s="75"/>
      <c r="CF207" s="75"/>
      <c r="CG207" s="75"/>
      <c r="CH207" s="75"/>
      <c r="CI207" s="75"/>
      <c r="CJ207" s="75"/>
      <c r="CK207" s="75"/>
      <c r="CL207" s="75"/>
      <c r="CM207" s="75"/>
      <c r="CN207" s="75"/>
      <c r="CO207" s="75"/>
      <c r="CP207" s="75"/>
      <c r="CQ207" s="75"/>
      <c r="CR207" s="75"/>
      <c r="CS207" s="75"/>
      <c r="CT207" s="75"/>
      <c r="CU207" s="75"/>
      <c r="CV207" s="75"/>
      <c r="CW207" s="75"/>
      <c r="CX207" s="75"/>
      <c r="CY207" s="75"/>
      <c r="CZ207" s="75"/>
      <c r="DA207" s="75"/>
      <c r="DB207" s="75"/>
      <c r="DC207" s="75"/>
      <c r="DD207" s="75"/>
      <c r="DE207" s="75"/>
      <c r="DF207" s="75"/>
      <c r="DG207" s="75"/>
    </row>
    <row r="208" spans="1:111" s="180" customFormat="1" ht="24.95" customHeight="1" outlineLevel="1">
      <c r="A208" s="4802"/>
      <c r="B208" s="4798"/>
      <c r="C208" s="4800"/>
      <c r="D208" s="4794" t="s">
        <v>1011</v>
      </c>
      <c r="E208" s="4794" t="s">
        <v>778</v>
      </c>
      <c r="F208" s="121" t="s">
        <v>213</v>
      </c>
      <c r="G208" s="121" t="s">
        <v>734</v>
      </c>
      <c r="H208" s="95">
        <v>70.179999999999993</v>
      </c>
      <c r="I208" s="689">
        <f>DF208</f>
        <v>6047</v>
      </c>
      <c r="J208" s="689">
        <f>DG208</f>
        <v>6103.1</v>
      </c>
      <c r="K208" s="179">
        <f>J208-I208</f>
        <v>56.100000000000364</v>
      </c>
      <c r="L208" s="250">
        <v>5</v>
      </c>
      <c r="M208" s="251">
        <f>K208*L208/$L$2</f>
        <v>56.100000000000364</v>
      </c>
      <c r="N208" s="136" t="s">
        <v>213</v>
      </c>
      <c r="O208" s="276"/>
      <c r="P208" s="252">
        <v>2028</v>
      </c>
      <c r="Q208" s="252">
        <v>2032.8</v>
      </c>
      <c r="R208" s="252">
        <v>2038.2</v>
      </c>
      <c r="S208" s="252">
        <v>2044.7</v>
      </c>
      <c r="T208" s="253">
        <v>2053.1999999999998</v>
      </c>
      <c r="U208" s="252">
        <v>2061.4</v>
      </c>
      <c r="V208" s="252">
        <v>2071</v>
      </c>
      <c r="W208" s="252">
        <v>2082</v>
      </c>
      <c r="X208" s="253">
        <v>2091.3000000000002</v>
      </c>
      <c r="Y208" s="253">
        <v>2100.1</v>
      </c>
      <c r="Z208" s="252">
        <v>2108.5</v>
      </c>
      <c r="AA208" s="1946">
        <v>2116.5</v>
      </c>
      <c r="AB208" s="1946">
        <v>2125</v>
      </c>
      <c r="AC208" s="1945">
        <v>2131.8000000000002</v>
      </c>
      <c r="AD208" s="1945">
        <v>2136.3000000000002</v>
      </c>
      <c r="AE208" s="1945">
        <v>2142</v>
      </c>
      <c r="AF208" s="1945">
        <v>2149.4</v>
      </c>
      <c r="AG208" s="1945">
        <v>2158.4</v>
      </c>
      <c r="AH208" s="1945">
        <v>2169.1</v>
      </c>
      <c r="AI208" s="1945">
        <v>2180.1</v>
      </c>
      <c r="AJ208" s="1945">
        <v>2189.1999999999998</v>
      </c>
      <c r="AK208" s="1945">
        <v>2204.8000000000002</v>
      </c>
      <c r="AL208" s="1945">
        <v>2219.8000000000002</v>
      </c>
      <c r="AM208" s="1945">
        <v>2235.3000000000002</v>
      </c>
      <c r="AN208" s="1945">
        <v>2245.1999999999998</v>
      </c>
      <c r="AO208" s="1945">
        <v>2251.6</v>
      </c>
      <c r="AP208" s="1945">
        <v>2257.8000000000002</v>
      </c>
      <c r="AQ208" s="1945">
        <v>2263.9</v>
      </c>
      <c r="AR208" s="1945">
        <v>2277</v>
      </c>
      <c r="AS208" s="1945">
        <v>2309.1999999999998</v>
      </c>
      <c r="AT208" s="1945">
        <v>2350.8000000000002</v>
      </c>
      <c r="AU208" s="1945">
        <v>2395.6</v>
      </c>
      <c r="AV208" s="1945">
        <v>2452.1</v>
      </c>
      <c r="AW208" s="1945">
        <v>2518.1</v>
      </c>
      <c r="AX208" s="1945">
        <v>2574</v>
      </c>
      <c r="AY208" s="1945">
        <v>2629.5</v>
      </c>
      <c r="AZ208" s="1945">
        <v>2674.4</v>
      </c>
      <c r="BA208" s="1945">
        <v>2732.5</v>
      </c>
      <c r="BB208" s="1945">
        <v>2815.9</v>
      </c>
      <c r="BC208" s="1945">
        <v>2883.2</v>
      </c>
      <c r="BD208" s="1945">
        <v>2947.7</v>
      </c>
      <c r="BE208" s="1945">
        <v>3020.2</v>
      </c>
      <c r="BF208" s="1945">
        <v>3077.3</v>
      </c>
      <c r="BG208" s="1945">
        <v>3125.6</v>
      </c>
      <c r="BH208" s="1945">
        <v>3178.3</v>
      </c>
      <c r="BI208" s="1945">
        <v>3233</v>
      </c>
      <c r="BJ208" s="1945">
        <v>3290.9</v>
      </c>
      <c r="BK208" s="1945">
        <v>3336.3</v>
      </c>
      <c r="BL208" s="1945">
        <v>3383.9</v>
      </c>
      <c r="BM208" s="1945">
        <v>3426.3</v>
      </c>
      <c r="BN208" s="1945">
        <v>3475.8</v>
      </c>
      <c r="BO208" s="1945">
        <v>3525.2</v>
      </c>
      <c r="BP208" s="1945">
        <v>3589.4</v>
      </c>
      <c r="BQ208" s="1945">
        <v>3645.1</v>
      </c>
      <c r="BR208" s="1945">
        <v>3702.6</v>
      </c>
      <c r="BS208" s="1945">
        <v>3776.2</v>
      </c>
      <c r="BT208" s="1945">
        <v>3836.5</v>
      </c>
      <c r="BU208" s="1945">
        <v>3894.9</v>
      </c>
      <c r="BV208" s="1945">
        <v>3945.8</v>
      </c>
      <c r="BW208" s="1945">
        <v>3986.4</v>
      </c>
      <c r="BX208" s="1945">
        <v>4033</v>
      </c>
      <c r="BY208" s="1945">
        <v>4071.3</v>
      </c>
      <c r="BZ208" s="1945">
        <v>4120.3999999999996</v>
      </c>
      <c r="CA208" s="1945">
        <v>4170.8999999999996</v>
      </c>
      <c r="CB208" s="1945">
        <v>4230.8999999999996</v>
      </c>
      <c r="CC208" s="1945">
        <v>4288.6000000000004</v>
      </c>
      <c r="CD208" s="1945">
        <v>4346.5</v>
      </c>
      <c r="CE208" s="1945">
        <v>4411.5</v>
      </c>
      <c r="CF208" s="1945">
        <v>4462.8</v>
      </c>
      <c r="CG208" s="1945">
        <v>4529.8</v>
      </c>
      <c r="CH208" s="1945">
        <v>4575.1000000000004</v>
      </c>
      <c r="CI208" s="1945">
        <v>4622</v>
      </c>
      <c r="CJ208" s="1945">
        <v>4669.3</v>
      </c>
      <c r="CK208" s="1945">
        <v>4709</v>
      </c>
      <c r="CL208" s="1945">
        <v>4754.8</v>
      </c>
      <c r="CM208" s="1945">
        <v>4832.8999999999996</v>
      </c>
      <c r="CN208" s="1945">
        <v>4905.3999999999996</v>
      </c>
      <c r="CO208" s="1945">
        <v>4977.8999999999996</v>
      </c>
      <c r="CP208" s="1945">
        <v>5069.3</v>
      </c>
      <c r="CQ208" s="1945">
        <v>5147.2</v>
      </c>
      <c r="CR208" s="1945">
        <v>5218.1000000000004</v>
      </c>
      <c r="CS208" s="1945">
        <v>5294.3</v>
      </c>
      <c r="CT208" s="1945">
        <v>5358.6</v>
      </c>
      <c r="CU208" s="1945">
        <v>5427.1</v>
      </c>
      <c r="CV208" s="1945">
        <v>5484.9</v>
      </c>
      <c r="CW208" s="1945">
        <v>5535.9</v>
      </c>
      <c r="CX208" s="1945">
        <v>5592.6</v>
      </c>
      <c r="CY208" s="1945">
        <v>5651.7</v>
      </c>
      <c r="CZ208" s="1945">
        <v>5704.6</v>
      </c>
      <c r="DA208" s="1945">
        <v>5770.3</v>
      </c>
      <c r="DB208" s="1945">
        <v>5828</v>
      </c>
      <c r="DC208" s="1945">
        <v>5881.6</v>
      </c>
      <c r="DD208" s="1945">
        <v>5945.3</v>
      </c>
      <c r="DE208" s="1945">
        <v>5998.9</v>
      </c>
      <c r="DF208" s="1945">
        <v>6047</v>
      </c>
      <c r="DG208" s="1945">
        <v>6103.1</v>
      </c>
    </row>
    <row r="209" spans="1:111" ht="24.95" customHeight="1" outlineLevel="1">
      <c r="A209" s="4802"/>
      <c r="B209" s="4798"/>
      <c r="C209" s="4800"/>
      <c r="D209" s="4794"/>
      <c r="E209" s="4794"/>
      <c r="F209" s="121" t="s">
        <v>851</v>
      </c>
      <c r="G209" s="121" t="s">
        <v>785</v>
      </c>
      <c r="H209" s="95">
        <v>65.975250000000003</v>
      </c>
      <c r="I209" s="689"/>
      <c r="J209" s="689"/>
      <c r="K209" s="157"/>
      <c r="L209" s="254"/>
      <c r="M209" s="255"/>
      <c r="N209" s="121" t="s">
        <v>1727</v>
      </c>
      <c r="O209" s="1513"/>
      <c r="P209" s="257"/>
      <c r="Q209" s="257"/>
      <c r="R209" s="257"/>
      <c r="S209" s="257"/>
      <c r="T209" s="258"/>
      <c r="U209" s="257"/>
      <c r="V209" s="257"/>
      <c r="W209" s="257"/>
      <c r="X209" s="258"/>
      <c r="Y209" s="258"/>
      <c r="Z209" s="257"/>
      <c r="AA209" s="257"/>
      <c r="AB209" s="257"/>
      <c r="AC209" s="75"/>
      <c r="AD209" s="75"/>
      <c r="AE209" s="75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  <c r="AP209" s="75"/>
      <c r="AQ209" s="75"/>
      <c r="AR209" s="75"/>
      <c r="AS209" s="75"/>
      <c r="AT209" s="75"/>
      <c r="AU209" s="75"/>
      <c r="AV209" s="75"/>
      <c r="AW209" s="75"/>
      <c r="AX209" s="75"/>
      <c r="AY209" s="75"/>
      <c r="AZ209" s="75"/>
      <c r="BA209" s="75"/>
      <c r="BB209" s="75"/>
      <c r="BC209" s="75"/>
      <c r="BD209" s="75"/>
      <c r="BE209" s="75"/>
      <c r="BF209" s="75"/>
      <c r="BG209" s="75"/>
      <c r="BH209" s="75"/>
      <c r="BI209" s="75"/>
      <c r="BJ209" s="75"/>
      <c r="BK209" s="75"/>
      <c r="BL209" s="75"/>
      <c r="BM209" s="75"/>
      <c r="BN209" s="75"/>
      <c r="BO209" s="75"/>
      <c r="BP209" s="75"/>
      <c r="BQ209" s="75"/>
      <c r="BR209" s="75"/>
      <c r="BS209" s="75"/>
      <c r="BT209" s="75"/>
      <c r="BU209" s="75"/>
      <c r="BV209" s="75"/>
      <c r="BW209" s="75"/>
      <c r="BX209" s="75"/>
      <c r="BY209" s="75"/>
      <c r="BZ209" s="75"/>
      <c r="CA209" s="75"/>
      <c r="CB209" s="75"/>
      <c r="CC209" s="75"/>
      <c r="CD209" s="75"/>
      <c r="CE209" s="75"/>
      <c r="CF209" s="75"/>
      <c r="CG209" s="75"/>
      <c r="CH209" s="75"/>
      <c r="CI209" s="75"/>
      <c r="CJ209" s="75"/>
      <c r="CK209" s="75"/>
      <c r="CL209" s="75"/>
      <c r="CM209" s="75"/>
      <c r="CN209" s="75"/>
      <c r="CO209" s="75"/>
      <c r="CP209" s="75"/>
      <c r="CQ209" s="75"/>
      <c r="CR209" s="75"/>
      <c r="CS209" s="75"/>
      <c r="CT209" s="75"/>
      <c r="CU209" s="75"/>
      <c r="CV209" s="75"/>
      <c r="CW209" s="75"/>
      <c r="CX209" s="75"/>
      <c r="CY209" s="75"/>
      <c r="CZ209" s="75"/>
      <c r="DA209" s="75"/>
      <c r="DB209" s="75"/>
      <c r="DC209" s="75"/>
      <c r="DD209" s="75"/>
      <c r="DE209" s="75"/>
      <c r="DF209" s="75"/>
      <c r="DG209" s="75"/>
    </row>
    <row r="210" spans="1:111" s="1635" customFormat="1" ht="24.95" customHeight="1" outlineLevel="1" thickBot="1">
      <c r="A210" s="4814"/>
      <c r="B210" s="4820"/>
      <c r="C210" s="4821"/>
      <c r="D210" s="4840"/>
      <c r="E210" s="4840"/>
      <c r="F210" s="127" t="s">
        <v>2523</v>
      </c>
      <c r="G210" s="127" t="s">
        <v>789</v>
      </c>
      <c r="H210" s="469">
        <v>34.333750000000002</v>
      </c>
      <c r="I210" s="1648"/>
      <c r="J210" s="1648"/>
      <c r="K210" s="468"/>
      <c r="L210" s="470"/>
      <c r="M210" s="471"/>
      <c r="N210" s="127" t="s">
        <v>1819</v>
      </c>
      <c r="O210" s="1649"/>
      <c r="P210" s="472"/>
      <c r="Q210" s="472"/>
      <c r="R210" s="472"/>
      <c r="S210" s="472"/>
      <c r="T210" s="473"/>
      <c r="U210" s="472"/>
      <c r="V210" s="472"/>
      <c r="W210" s="472"/>
      <c r="X210" s="473"/>
      <c r="Y210" s="473"/>
      <c r="Z210" s="472"/>
      <c r="AA210" s="472"/>
      <c r="AB210" s="472"/>
      <c r="AC210" s="795"/>
      <c r="AD210" s="795"/>
      <c r="AE210" s="795"/>
      <c r="AF210" s="795"/>
      <c r="AG210" s="795"/>
      <c r="AH210" s="795"/>
      <c r="AI210" s="795"/>
      <c r="AJ210" s="795"/>
      <c r="AK210" s="795"/>
      <c r="AL210" s="795"/>
      <c r="AM210" s="795"/>
      <c r="AN210" s="795"/>
      <c r="AO210" s="795"/>
      <c r="AP210" s="795"/>
      <c r="AQ210" s="795"/>
      <c r="AR210" s="795"/>
      <c r="AS210" s="795"/>
      <c r="AT210" s="795"/>
      <c r="AU210" s="795"/>
      <c r="AV210" s="795"/>
      <c r="AW210" s="795"/>
      <c r="AX210" s="795"/>
      <c r="AY210" s="795"/>
      <c r="AZ210" s="795"/>
      <c r="BA210" s="795"/>
      <c r="BB210" s="795"/>
      <c r="BC210" s="795"/>
      <c r="BD210" s="795"/>
      <c r="BE210" s="795"/>
      <c r="BF210" s="795"/>
      <c r="BG210" s="795"/>
      <c r="BH210" s="795"/>
      <c r="BI210" s="795"/>
      <c r="BJ210" s="795"/>
      <c r="BK210" s="795"/>
      <c r="BL210" s="795"/>
      <c r="BM210" s="795"/>
      <c r="BN210" s="795"/>
      <c r="BO210" s="795"/>
      <c r="BP210" s="795"/>
      <c r="BQ210" s="795"/>
      <c r="BR210" s="795"/>
      <c r="BS210" s="795"/>
      <c r="BT210" s="795"/>
      <c r="BU210" s="795"/>
      <c r="BV210" s="795"/>
      <c r="BW210" s="795"/>
      <c r="BX210" s="795"/>
      <c r="BY210" s="795"/>
      <c r="BZ210" s="795"/>
      <c r="CA210" s="795"/>
      <c r="CB210" s="795"/>
      <c r="CC210" s="795"/>
      <c r="CD210" s="795"/>
      <c r="CE210" s="795"/>
      <c r="CF210" s="795"/>
      <c r="CG210" s="795"/>
      <c r="CH210" s="795"/>
      <c r="CI210" s="795"/>
      <c r="CJ210" s="795"/>
      <c r="CK210" s="795"/>
      <c r="CL210" s="795"/>
      <c r="CM210" s="795"/>
      <c r="CN210" s="795"/>
      <c r="CO210" s="795"/>
      <c r="CP210" s="795"/>
      <c r="CQ210" s="795"/>
      <c r="CR210" s="795"/>
      <c r="CS210" s="795"/>
      <c r="CT210" s="795"/>
      <c r="CU210" s="795"/>
      <c r="CV210" s="795"/>
      <c r="CW210" s="795"/>
      <c r="CX210" s="795"/>
      <c r="CY210" s="795"/>
      <c r="CZ210" s="795"/>
      <c r="DA210" s="795"/>
      <c r="DB210" s="795"/>
      <c r="DC210" s="795"/>
      <c r="DD210" s="795"/>
      <c r="DE210" s="795"/>
      <c r="DF210" s="795"/>
      <c r="DG210" s="795"/>
    </row>
    <row r="211" spans="1:111" ht="24.95" customHeight="1">
      <c r="A211" s="4824" t="s">
        <v>1735</v>
      </c>
      <c r="B211" s="1636" t="s">
        <v>1734</v>
      </c>
      <c r="C211" s="1637"/>
      <c r="D211" s="1638" t="s">
        <v>1732</v>
      </c>
      <c r="E211" s="1638" t="s">
        <v>1733</v>
      </c>
      <c r="F211" s="1639" t="s">
        <v>1341</v>
      </c>
      <c r="G211" s="1640" t="s">
        <v>1269</v>
      </c>
      <c r="H211" s="1641"/>
      <c r="I211" s="1642">
        <f>DF211</f>
        <v>123849</v>
      </c>
      <c r="J211" s="1642">
        <f>DG211</f>
        <v>125805</v>
      </c>
      <c r="K211" s="1642">
        <f>J211-I211</f>
        <v>1956</v>
      </c>
      <c r="L211" s="1643">
        <v>5</v>
      </c>
      <c r="M211" s="1644">
        <f>K211*L211/$L$2</f>
        <v>1956</v>
      </c>
      <c r="N211" s="1638" t="s">
        <v>1824</v>
      </c>
      <c r="O211" s="1513"/>
      <c r="P211" s="1645"/>
      <c r="Q211" s="1645"/>
      <c r="R211" s="1645"/>
      <c r="S211" s="1646"/>
      <c r="T211" s="1647"/>
      <c r="U211" s="1646"/>
      <c r="V211" s="1646"/>
      <c r="W211" s="1646"/>
      <c r="X211" s="1647"/>
      <c r="Y211" s="1647"/>
      <c r="Z211" s="1646"/>
      <c r="AA211" s="1929"/>
      <c r="AB211" s="1929"/>
      <c r="AC211" s="1929"/>
      <c r="AD211" s="1929"/>
      <c r="AE211" s="1929"/>
      <c r="AF211" s="1929">
        <v>547</v>
      </c>
      <c r="AG211" s="1929">
        <v>547</v>
      </c>
      <c r="AH211" s="1929">
        <v>2417</v>
      </c>
      <c r="AI211" s="1929">
        <v>4059</v>
      </c>
      <c r="AJ211" s="1929">
        <v>5410</v>
      </c>
      <c r="AK211" s="1929">
        <v>7186</v>
      </c>
      <c r="AL211" s="1929">
        <v>8448</v>
      </c>
      <c r="AM211" s="1929">
        <v>10095</v>
      </c>
      <c r="AN211" s="1929">
        <v>11858</v>
      </c>
      <c r="AO211" s="1929">
        <v>13607</v>
      </c>
      <c r="AP211" s="1929">
        <v>15342</v>
      </c>
      <c r="AQ211" s="1929">
        <v>17061</v>
      </c>
      <c r="AR211" s="1929">
        <v>18706</v>
      </c>
      <c r="AS211" s="1929">
        <v>20514</v>
      </c>
      <c r="AT211" s="1929">
        <v>22270</v>
      </c>
      <c r="AU211" s="1929">
        <v>23949</v>
      </c>
      <c r="AV211" s="1929">
        <v>25613</v>
      </c>
      <c r="AW211" s="1929">
        <v>27388</v>
      </c>
      <c r="AX211" s="1929">
        <v>29118</v>
      </c>
      <c r="AY211" s="1929">
        <v>31077</v>
      </c>
      <c r="AZ211" s="1929">
        <v>32793</v>
      </c>
      <c r="BA211" s="1929">
        <v>34515</v>
      </c>
      <c r="BB211" s="1929">
        <v>36355</v>
      </c>
      <c r="BC211" s="1929">
        <v>38130</v>
      </c>
      <c r="BD211" s="1929">
        <v>39826</v>
      </c>
      <c r="BE211" s="1929">
        <v>41712</v>
      </c>
      <c r="BF211" s="1954">
        <v>43302</v>
      </c>
      <c r="BG211" s="1954">
        <v>44974</v>
      </c>
      <c r="BH211" s="1954">
        <v>46732</v>
      </c>
      <c r="BI211" s="1954">
        <v>48482</v>
      </c>
      <c r="BJ211" s="1954">
        <v>50586</v>
      </c>
      <c r="BK211" s="1954">
        <v>52650</v>
      </c>
      <c r="BL211" s="1954">
        <v>54987</v>
      </c>
      <c r="BM211" s="1954">
        <v>56966</v>
      </c>
      <c r="BN211" s="1950">
        <v>58751</v>
      </c>
      <c r="BO211" s="1950">
        <v>60313</v>
      </c>
      <c r="BP211" s="1950">
        <v>62005</v>
      </c>
      <c r="BQ211" s="1950">
        <v>63598</v>
      </c>
      <c r="BR211" s="1950">
        <v>65271</v>
      </c>
      <c r="BS211" s="1950">
        <v>66991</v>
      </c>
      <c r="BT211" s="1950">
        <v>68513</v>
      </c>
      <c r="BU211" s="1950">
        <v>70120</v>
      </c>
      <c r="BV211" s="1950">
        <v>71853</v>
      </c>
      <c r="BW211" s="1954">
        <v>73337</v>
      </c>
      <c r="BX211" s="1954">
        <v>75060</v>
      </c>
      <c r="BY211" s="1954">
        <v>76480</v>
      </c>
      <c r="BZ211" s="1954">
        <v>78038</v>
      </c>
      <c r="CA211" s="1954">
        <v>79464</v>
      </c>
      <c r="CB211" s="1954">
        <v>81048</v>
      </c>
      <c r="CC211" s="1954">
        <v>82419</v>
      </c>
      <c r="CD211" s="1954">
        <v>83880</v>
      </c>
      <c r="CE211" s="1954">
        <v>85389</v>
      </c>
      <c r="CF211" s="1954">
        <v>86665</v>
      </c>
      <c r="CG211" s="1954">
        <v>88376</v>
      </c>
      <c r="CH211" s="1954">
        <v>89676</v>
      </c>
      <c r="CI211" s="1954">
        <v>91071</v>
      </c>
      <c r="CJ211" s="1954">
        <v>92689</v>
      </c>
      <c r="CK211" s="1954">
        <v>94030</v>
      </c>
      <c r="CL211" s="1954">
        <v>95414</v>
      </c>
      <c r="CM211" s="1954">
        <v>96922</v>
      </c>
      <c r="CN211" s="1954">
        <v>98247</v>
      </c>
      <c r="CO211" s="1954">
        <v>99505</v>
      </c>
      <c r="CP211" s="1954">
        <v>100989</v>
      </c>
      <c r="CQ211" s="1954">
        <v>102237</v>
      </c>
      <c r="CR211" s="1954">
        <v>103482</v>
      </c>
      <c r="CS211" s="1954">
        <v>104921</v>
      </c>
      <c r="CT211" s="1954">
        <v>106179</v>
      </c>
      <c r="CU211" s="1954">
        <v>107635</v>
      </c>
      <c r="CV211" s="1954">
        <v>108968</v>
      </c>
      <c r="CW211" s="1954">
        <v>110221</v>
      </c>
      <c r="CX211" s="1954">
        <v>111476</v>
      </c>
      <c r="CY211" s="1954">
        <v>112887</v>
      </c>
      <c r="CZ211" s="1954">
        <v>114107</v>
      </c>
      <c r="DA211" s="1954">
        <v>115483</v>
      </c>
      <c r="DB211" s="1954">
        <v>116720</v>
      </c>
      <c r="DC211" s="1954">
        <v>118388</v>
      </c>
      <c r="DD211" s="1954">
        <v>120461</v>
      </c>
      <c r="DE211" s="1954">
        <v>122149</v>
      </c>
      <c r="DF211" s="1954">
        <v>123849</v>
      </c>
      <c r="DG211" s="1954">
        <v>125805</v>
      </c>
    </row>
    <row r="212" spans="1:111" ht="24.95" customHeight="1">
      <c r="A212" s="4825"/>
      <c r="B212" s="1492"/>
      <c r="C212" s="83"/>
      <c r="D212" s="82"/>
      <c r="E212" s="82"/>
      <c r="F212" s="1493"/>
      <c r="G212" s="696"/>
      <c r="H212" s="1494"/>
      <c r="I212" s="1361"/>
      <c r="J212" s="1361"/>
      <c r="K212" s="1361"/>
      <c r="L212" s="1362"/>
      <c r="M212" s="1363"/>
      <c r="N212" s="82" t="s">
        <v>1825</v>
      </c>
      <c r="O212" s="1513"/>
      <c r="P212" s="1489"/>
      <c r="Q212" s="1489"/>
      <c r="R212" s="1489"/>
      <c r="S212" s="1490"/>
      <c r="T212" s="1491"/>
      <c r="U212" s="1490"/>
      <c r="V212" s="1490"/>
      <c r="W212" s="1490"/>
      <c r="X212" s="1491"/>
      <c r="Y212" s="1491"/>
      <c r="Z212" s="1490"/>
      <c r="AA212" s="1495"/>
      <c r="AB212" s="1495"/>
      <c r="AC212" s="1495"/>
      <c r="AD212" s="1495"/>
      <c r="AE212" s="1495"/>
      <c r="AF212" s="1495"/>
      <c r="AG212" s="1495"/>
      <c r="AH212" s="1495"/>
      <c r="AI212" s="1495"/>
      <c r="AJ212" s="1495"/>
      <c r="AK212" s="1495"/>
      <c r="AL212" s="1495"/>
      <c r="AM212" s="1495"/>
      <c r="AN212" s="1495"/>
      <c r="AO212" s="1495"/>
      <c r="AP212" s="1495"/>
      <c r="AQ212" s="1495"/>
      <c r="AR212" s="1495"/>
      <c r="AS212" s="1495"/>
      <c r="AT212" s="1495"/>
      <c r="AU212" s="1495"/>
      <c r="AV212" s="1495"/>
      <c r="AW212" s="1495"/>
      <c r="AX212" s="1495"/>
      <c r="AY212" s="1495"/>
      <c r="AZ212" s="1495"/>
      <c r="BA212" s="1495"/>
      <c r="BB212" s="1495"/>
      <c r="BC212" s="1495"/>
      <c r="BD212" s="1495"/>
      <c r="BE212" s="1495"/>
      <c r="BF212" s="1495"/>
      <c r="BG212" s="1057"/>
      <c r="BH212" s="1057"/>
      <c r="BI212" s="1057"/>
      <c r="BJ212" s="1057"/>
      <c r="BK212" s="1057"/>
      <c r="BL212" s="1057"/>
      <c r="BM212" s="1057"/>
      <c r="BN212" s="75"/>
      <c r="BO212" s="75"/>
      <c r="BP212" s="75"/>
      <c r="BQ212" s="75"/>
      <c r="BR212" s="75"/>
      <c r="BS212" s="75"/>
      <c r="BT212" s="75"/>
      <c r="BU212" s="75"/>
      <c r="BV212" s="75"/>
      <c r="BW212" s="1057"/>
      <c r="BX212" s="1057"/>
      <c r="BY212" s="1057"/>
      <c r="BZ212" s="1057"/>
      <c r="CA212" s="1057"/>
      <c r="CB212" s="1057"/>
      <c r="CC212" s="1057"/>
      <c r="CD212" s="1057"/>
      <c r="CE212" s="1057"/>
      <c r="CF212" s="1057"/>
      <c r="CG212" s="1057"/>
      <c r="CH212" s="1057"/>
      <c r="CI212" s="1057"/>
      <c r="CJ212" s="1057"/>
      <c r="CK212" s="1057"/>
      <c r="CL212" s="1057"/>
      <c r="CM212" s="1057"/>
      <c r="CN212" s="1057"/>
      <c r="CO212" s="1057"/>
      <c r="CP212" s="1057"/>
      <c r="CQ212" s="1057"/>
      <c r="CR212" s="1057"/>
      <c r="CS212" s="1057"/>
      <c r="CT212" s="1057"/>
      <c r="CU212" s="1057"/>
      <c r="CV212" s="1057"/>
      <c r="CW212" s="1057"/>
      <c r="CX212" s="1057"/>
      <c r="CY212" s="1057"/>
      <c r="CZ212" s="1057"/>
      <c r="DA212" s="1057"/>
      <c r="DB212" s="1057"/>
      <c r="DC212" s="1057"/>
      <c r="DD212" s="1057"/>
      <c r="DE212" s="1057"/>
      <c r="DF212" s="1057"/>
      <c r="DG212" s="1057"/>
    </row>
    <row r="213" spans="1:111" ht="24.95" customHeight="1">
      <c r="A213" s="4825"/>
      <c r="B213" s="1496"/>
      <c r="C213" s="1497"/>
      <c r="D213" s="125"/>
      <c r="E213" s="125"/>
      <c r="F213" s="1498"/>
      <c r="G213" s="1499"/>
      <c r="H213" s="1500"/>
      <c r="I213" s="1501"/>
      <c r="J213" s="1501"/>
      <c r="K213" s="1501"/>
      <c r="L213" s="1502"/>
      <c r="M213" s="1503"/>
      <c r="N213" s="125" t="s">
        <v>1826</v>
      </c>
      <c r="O213" s="1513"/>
      <c r="P213" s="1489"/>
      <c r="Q213" s="1489"/>
      <c r="R213" s="1489"/>
      <c r="S213" s="1490"/>
      <c r="T213" s="1491"/>
      <c r="U213" s="1490"/>
      <c r="V213" s="1490"/>
      <c r="W213" s="1490"/>
      <c r="X213" s="1491"/>
      <c r="Y213" s="1491"/>
      <c r="Z213" s="1490"/>
      <c r="AA213" s="1495"/>
      <c r="AB213" s="1495"/>
      <c r="AC213" s="1495"/>
      <c r="AD213" s="1495"/>
      <c r="AE213" s="1495"/>
      <c r="AF213" s="1495"/>
      <c r="AG213" s="1495"/>
      <c r="AH213" s="1495"/>
      <c r="AI213" s="1495"/>
      <c r="AJ213" s="1495"/>
      <c r="AK213" s="1495"/>
      <c r="AL213" s="1495"/>
      <c r="AM213" s="1495"/>
      <c r="AN213" s="1495"/>
      <c r="AO213" s="1495"/>
      <c r="AP213" s="1495"/>
      <c r="AQ213" s="1495"/>
      <c r="AR213" s="1495"/>
      <c r="AS213" s="1495"/>
      <c r="AT213" s="1495"/>
      <c r="AU213" s="1495"/>
      <c r="AV213" s="1495"/>
      <c r="AW213" s="1495"/>
      <c r="AX213" s="1495"/>
      <c r="AY213" s="1495"/>
      <c r="AZ213" s="1495"/>
      <c r="BA213" s="1495"/>
      <c r="BB213" s="1495"/>
      <c r="BC213" s="1495"/>
      <c r="BD213" s="1495"/>
      <c r="BE213" s="1495"/>
      <c r="BF213" s="1495"/>
      <c r="BG213" s="1057"/>
      <c r="BH213" s="1057"/>
      <c r="BI213" s="1057"/>
      <c r="BJ213" s="1057"/>
      <c r="BK213" s="1057"/>
      <c r="BL213" s="1057"/>
      <c r="BM213" s="1057"/>
      <c r="BN213" s="75"/>
      <c r="BO213" s="75"/>
      <c r="BP213" s="75"/>
      <c r="BQ213" s="75"/>
      <c r="BR213" s="75"/>
      <c r="BS213" s="75"/>
      <c r="BT213" s="75"/>
      <c r="BU213" s="75"/>
      <c r="BV213" s="75"/>
      <c r="BW213" s="1057"/>
      <c r="BX213" s="1057"/>
      <c r="BY213" s="1057"/>
      <c r="BZ213" s="1057"/>
      <c r="CA213" s="1057"/>
      <c r="CB213" s="1057"/>
      <c r="CC213" s="1057"/>
      <c r="CD213" s="1057"/>
      <c r="CE213" s="1057"/>
      <c r="CF213" s="1057"/>
      <c r="CG213" s="1057"/>
      <c r="CH213" s="1057"/>
      <c r="CI213" s="1057"/>
      <c r="CJ213" s="1057"/>
      <c r="CK213" s="1057"/>
      <c r="CL213" s="1057"/>
      <c r="CM213" s="1057"/>
      <c r="CN213" s="1057"/>
      <c r="CO213" s="1057"/>
      <c r="CP213" s="1057"/>
      <c r="CQ213" s="1057"/>
      <c r="CR213" s="1057"/>
      <c r="CS213" s="1057"/>
      <c r="CT213" s="1057"/>
      <c r="CU213" s="1057"/>
      <c r="CV213" s="1057"/>
      <c r="CW213" s="1057"/>
      <c r="CX213" s="1057"/>
      <c r="CY213" s="1057"/>
      <c r="CZ213" s="1057"/>
      <c r="DA213" s="1057"/>
      <c r="DB213" s="1057"/>
      <c r="DC213" s="1057"/>
      <c r="DD213" s="1057"/>
      <c r="DE213" s="1057"/>
      <c r="DF213" s="1057"/>
      <c r="DG213" s="1057"/>
    </row>
    <row r="214" spans="1:111" ht="24.95" customHeight="1" thickBot="1">
      <c r="A214" s="4825"/>
      <c r="B214" s="1504" t="s">
        <v>1801</v>
      </c>
      <c r="C214" s="1505"/>
      <c r="D214" s="1506" t="s">
        <v>1827</v>
      </c>
      <c r="E214" s="1506" t="s">
        <v>1805</v>
      </c>
      <c r="F214" s="1507" t="s">
        <v>3076</v>
      </c>
      <c r="G214" s="1508"/>
      <c r="H214" s="1509"/>
      <c r="I214" s="1510">
        <f>DF214</f>
        <v>54554</v>
      </c>
      <c r="J214" s="1510">
        <f>DG214</f>
        <v>55455</v>
      </c>
      <c r="K214" s="1510">
        <f>J214-I214</f>
        <v>901</v>
      </c>
      <c r="L214" s="1511">
        <v>5</v>
      </c>
      <c r="M214" s="1512">
        <f>K214*L214/$L$2</f>
        <v>901</v>
      </c>
      <c r="N214" s="1506" t="s">
        <v>1596</v>
      </c>
      <c r="O214" s="1513"/>
      <c r="P214" s="1472"/>
      <c r="Q214" s="1472"/>
      <c r="R214" s="1472"/>
      <c r="S214" s="1473"/>
      <c r="T214" s="1474"/>
      <c r="U214" s="1473"/>
      <c r="V214" s="1473"/>
      <c r="W214" s="1473"/>
      <c r="X214" s="1474"/>
      <c r="Y214" s="1474"/>
      <c r="Z214" s="1473"/>
      <c r="AA214" s="1524"/>
      <c r="AB214" s="1524"/>
      <c r="AC214" s="1524"/>
      <c r="AD214" s="1524"/>
      <c r="AE214" s="1524"/>
      <c r="AF214" s="1524"/>
      <c r="AG214" s="1524"/>
      <c r="AH214" s="1524"/>
      <c r="AI214" s="1524"/>
      <c r="AJ214" s="1524"/>
      <c r="AK214" s="1524"/>
      <c r="AL214" s="1524"/>
      <c r="AM214" s="1524"/>
      <c r="AN214" s="1524"/>
      <c r="AO214" s="1524"/>
      <c r="AP214" s="1524"/>
      <c r="AQ214" s="1524"/>
      <c r="AR214" s="1524"/>
      <c r="AS214" s="1524"/>
      <c r="AT214" s="1524"/>
      <c r="AU214" s="1524"/>
      <c r="AV214" s="1524"/>
      <c r="AW214" s="1524"/>
      <c r="AX214" s="1524"/>
      <c r="AY214" s="1524"/>
      <c r="AZ214" s="1524">
        <v>5322</v>
      </c>
      <c r="BA214" s="1524">
        <v>5866</v>
      </c>
      <c r="BB214" s="1524">
        <v>6505</v>
      </c>
      <c r="BC214" s="1524">
        <v>7181</v>
      </c>
      <c r="BD214" s="1524">
        <v>7824</v>
      </c>
      <c r="BE214" s="1524">
        <v>8509</v>
      </c>
      <c r="BF214" s="1953">
        <v>9114</v>
      </c>
      <c r="BG214" s="1953">
        <v>9786</v>
      </c>
      <c r="BH214" s="1953">
        <v>10515</v>
      </c>
      <c r="BI214" s="1953">
        <v>11336</v>
      </c>
      <c r="BJ214" s="1953">
        <v>12394</v>
      </c>
      <c r="BK214" s="1953">
        <v>13372</v>
      </c>
      <c r="BL214" s="1953">
        <v>14541</v>
      </c>
      <c r="BM214" s="1953">
        <v>15530</v>
      </c>
      <c r="BN214" s="1945">
        <v>16398</v>
      </c>
      <c r="BO214" s="1945">
        <v>17188</v>
      </c>
      <c r="BP214" s="1945">
        <v>18178</v>
      </c>
      <c r="BQ214" s="1945">
        <v>19076</v>
      </c>
      <c r="BR214" s="1945">
        <v>19931</v>
      </c>
      <c r="BS214" s="1945">
        <v>20913</v>
      </c>
      <c r="BT214" s="1945">
        <v>21735</v>
      </c>
      <c r="BU214" s="1945">
        <v>22655</v>
      </c>
      <c r="BV214" s="1945">
        <v>23650</v>
      </c>
      <c r="BW214" s="1953">
        <v>24529</v>
      </c>
      <c r="BX214" s="1953">
        <v>25569</v>
      </c>
      <c r="BY214" s="1953">
        <v>26457</v>
      </c>
      <c r="BZ214" s="1953">
        <v>27397</v>
      </c>
      <c r="CA214" s="1953">
        <v>28252</v>
      </c>
      <c r="CB214" s="1953">
        <v>29216</v>
      </c>
      <c r="CC214" s="1953">
        <v>30054</v>
      </c>
      <c r="CD214" s="1953">
        <v>30941</v>
      </c>
      <c r="CE214" s="1953">
        <v>31852</v>
      </c>
      <c r="CF214" s="1953">
        <v>32626</v>
      </c>
      <c r="CG214" s="1953">
        <v>33676</v>
      </c>
      <c r="CH214" s="1953">
        <v>34480</v>
      </c>
      <c r="CI214" s="1953">
        <v>35334</v>
      </c>
      <c r="CJ214" s="1953">
        <v>36320</v>
      </c>
      <c r="CK214" s="1953">
        <v>37136</v>
      </c>
      <c r="CL214" s="1953">
        <v>38013</v>
      </c>
      <c r="CM214" s="1953">
        <v>38971</v>
      </c>
      <c r="CN214" s="1953">
        <v>39824</v>
      </c>
      <c r="CO214" s="1953">
        <v>40633</v>
      </c>
      <c r="CP214" s="1953">
        <v>41596</v>
      </c>
      <c r="CQ214" s="1953">
        <v>42413</v>
      </c>
      <c r="CR214" s="1953">
        <v>43234</v>
      </c>
      <c r="CS214" s="1953">
        <v>44163</v>
      </c>
      <c r="CT214" s="1953">
        <v>44929</v>
      </c>
      <c r="CU214" s="1953">
        <v>45823</v>
      </c>
      <c r="CV214" s="1953">
        <v>46641</v>
      </c>
      <c r="CW214" s="1953">
        <v>47406</v>
      </c>
      <c r="CX214" s="1953">
        <v>48185</v>
      </c>
      <c r="CY214" s="1953">
        <v>49060</v>
      </c>
      <c r="CZ214" s="1953">
        <v>49823</v>
      </c>
      <c r="DA214" s="1953">
        <v>50683</v>
      </c>
      <c r="DB214" s="1953">
        <v>51450</v>
      </c>
      <c r="DC214" s="1953">
        <v>52161</v>
      </c>
      <c r="DD214" s="1953">
        <v>53036</v>
      </c>
      <c r="DE214" s="1953">
        <v>53799</v>
      </c>
      <c r="DF214" s="1953">
        <v>54554</v>
      </c>
      <c r="DG214" s="1953">
        <v>55455</v>
      </c>
    </row>
    <row r="215" spans="1:111" ht="24.95" customHeight="1">
      <c r="A215" s="4825"/>
      <c r="B215" s="1492"/>
      <c r="C215" s="83"/>
      <c r="D215" s="82"/>
      <c r="E215" s="82"/>
      <c r="F215" s="1493"/>
      <c r="G215" s="696"/>
      <c r="H215" s="1494"/>
      <c r="I215" s="1361"/>
      <c r="J215" s="1361"/>
      <c r="K215" s="1361"/>
      <c r="L215" s="1362"/>
      <c r="M215" s="1363"/>
      <c r="N215" s="82" t="s">
        <v>2997</v>
      </c>
      <c r="O215" s="1513"/>
      <c r="P215" s="1489"/>
      <c r="Q215" s="1489"/>
      <c r="R215" s="1489"/>
      <c r="S215" s="1490"/>
      <c r="T215" s="1491"/>
      <c r="U215" s="1490"/>
      <c r="V215" s="1490"/>
      <c r="W215" s="1490"/>
      <c r="X215" s="1491"/>
      <c r="Y215" s="1491"/>
      <c r="Z215" s="1490"/>
      <c r="AA215" s="1495"/>
      <c r="AB215" s="1495"/>
      <c r="AC215" s="1495"/>
      <c r="AD215" s="1495"/>
      <c r="AE215" s="1495"/>
      <c r="AF215" s="1495"/>
      <c r="AG215" s="1495"/>
      <c r="AH215" s="1495"/>
      <c r="AI215" s="1495"/>
      <c r="AJ215" s="1495"/>
      <c r="AK215" s="1495"/>
      <c r="AL215" s="1495"/>
      <c r="AM215" s="1495"/>
      <c r="AN215" s="1495"/>
      <c r="AO215" s="1495"/>
      <c r="AP215" s="1495"/>
      <c r="AQ215" s="1495"/>
      <c r="AR215" s="1495"/>
      <c r="AS215" s="1495"/>
      <c r="AT215" s="1495"/>
      <c r="AU215" s="1495"/>
      <c r="AV215" s="1495"/>
      <c r="AW215" s="1495"/>
      <c r="AX215" s="1495"/>
      <c r="AY215" s="1495"/>
      <c r="AZ215" s="1495"/>
      <c r="BA215" s="1495"/>
      <c r="BB215" s="1495"/>
      <c r="BC215" s="1495"/>
      <c r="BD215" s="1495"/>
      <c r="BE215" s="1495"/>
      <c r="BF215" s="1495"/>
      <c r="BG215" s="1057"/>
      <c r="BH215" s="1057"/>
      <c r="BI215" s="1057"/>
      <c r="BJ215" s="1057"/>
      <c r="BK215" s="75"/>
      <c r="BL215" s="75"/>
      <c r="BM215" s="75"/>
      <c r="BN215" s="75"/>
      <c r="BO215" s="75"/>
      <c r="BP215" s="75"/>
      <c r="BQ215" s="75"/>
      <c r="BR215" s="75"/>
      <c r="BS215" s="75"/>
      <c r="BT215" s="75"/>
      <c r="BU215" s="75"/>
      <c r="BV215" s="75"/>
      <c r="BW215" s="75"/>
      <c r="BX215" s="75"/>
      <c r="BY215" s="75"/>
      <c r="BZ215" s="75"/>
      <c r="CA215" s="75"/>
      <c r="CB215" s="75"/>
      <c r="CC215" s="75"/>
      <c r="CD215" s="75"/>
      <c r="CE215" s="75"/>
      <c r="CF215" s="75"/>
      <c r="CG215" s="75"/>
      <c r="CH215" s="75"/>
      <c r="CI215" s="75"/>
      <c r="CJ215" s="75"/>
      <c r="CK215" s="75"/>
      <c r="CL215" s="75"/>
      <c r="CM215" s="75"/>
      <c r="CN215" s="75"/>
      <c r="CO215" s="75"/>
      <c r="CP215" s="75"/>
      <c r="CQ215" s="75"/>
      <c r="CR215" s="75"/>
      <c r="CS215" s="75"/>
      <c r="CT215" s="75"/>
      <c r="CU215" s="75"/>
      <c r="CV215" s="75"/>
      <c r="CW215" s="75"/>
      <c r="CX215" s="75"/>
      <c r="CY215" s="75"/>
      <c r="CZ215" s="75"/>
      <c r="DA215" s="75"/>
      <c r="DB215" s="75"/>
      <c r="DC215" s="75"/>
      <c r="DD215" s="75"/>
      <c r="DE215" s="75"/>
      <c r="DF215" s="75"/>
      <c r="DG215" s="75"/>
    </row>
    <row r="216" spans="1:111" s="1664" customFormat="1" ht="24.95" customHeight="1">
      <c r="A216" s="4825"/>
      <c r="B216" s="1655"/>
      <c r="C216" s="1623"/>
      <c r="D216" s="84"/>
      <c r="E216" s="84"/>
      <c r="F216" s="1656"/>
      <c r="G216" s="1657"/>
      <c r="H216" s="1658"/>
      <c r="I216" s="1659"/>
      <c r="J216" s="1659"/>
      <c r="K216" s="1659"/>
      <c r="L216" s="1660"/>
      <c r="M216" s="1661"/>
      <c r="N216" s="84" t="s">
        <v>3077</v>
      </c>
      <c r="O216" s="1662"/>
      <c r="P216" s="1645"/>
      <c r="Q216" s="1645"/>
      <c r="R216" s="1645"/>
      <c r="S216" s="1646"/>
      <c r="T216" s="1647"/>
      <c r="U216" s="1646"/>
      <c r="V216" s="1646"/>
      <c r="W216" s="1646"/>
      <c r="X216" s="1647"/>
      <c r="Y216" s="1647"/>
      <c r="Z216" s="1646"/>
      <c r="AA216" s="1663"/>
      <c r="AB216" s="1663"/>
      <c r="AC216" s="1663"/>
      <c r="AD216" s="1663"/>
      <c r="AE216" s="1663"/>
      <c r="AF216" s="1663"/>
      <c r="AG216" s="1663"/>
      <c r="AH216" s="1663"/>
      <c r="AI216" s="1663"/>
      <c r="AJ216" s="1663"/>
      <c r="AK216" s="1663"/>
      <c r="AL216" s="1663"/>
      <c r="AM216" s="1663"/>
      <c r="AN216" s="1663"/>
      <c r="AO216" s="1663"/>
      <c r="AP216" s="1663"/>
      <c r="AQ216" s="1663"/>
      <c r="AR216" s="1663"/>
      <c r="AS216" s="1663"/>
      <c r="AT216" s="1663"/>
      <c r="AU216" s="1663"/>
      <c r="AV216" s="1663"/>
      <c r="AW216" s="1663"/>
      <c r="AX216" s="1663"/>
      <c r="AY216" s="1663"/>
      <c r="AZ216" s="1663"/>
      <c r="BA216" s="1663"/>
      <c r="BB216" s="1663"/>
      <c r="BC216" s="1663"/>
      <c r="BD216" s="1663"/>
      <c r="BE216" s="1663"/>
      <c r="BF216" s="1663"/>
      <c r="BG216" s="1058"/>
      <c r="BH216" s="1058"/>
      <c r="BI216" s="1058"/>
      <c r="BJ216" s="1058"/>
      <c r="BK216" s="178"/>
      <c r="BL216" s="178"/>
      <c r="BM216" s="178"/>
      <c r="BN216" s="178"/>
      <c r="BO216" s="178"/>
      <c r="BP216" s="178"/>
      <c r="BQ216" s="178"/>
      <c r="BR216" s="178"/>
      <c r="BS216" s="178"/>
      <c r="BT216" s="178"/>
      <c r="BU216" s="178"/>
      <c r="BV216" s="178"/>
      <c r="BW216" s="178"/>
      <c r="BX216" s="178"/>
      <c r="BY216" s="178"/>
      <c r="BZ216" s="178"/>
      <c r="CA216" s="178"/>
      <c r="CB216" s="178"/>
      <c r="CC216" s="178"/>
      <c r="CD216" s="178"/>
      <c r="CE216" s="178"/>
      <c r="CF216" s="178"/>
      <c r="CG216" s="178"/>
      <c r="CH216" s="178"/>
      <c r="CI216" s="178"/>
      <c r="CJ216" s="178"/>
      <c r="CK216" s="178"/>
      <c r="CL216" s="178"/>
      <c r="CM216" s="178"/>
      <c r="CN216" s="178"/>
      <c r="CO216" s="178"/>
      <c r="CP216" s="178"/>
      <c r="CQ216" s="178"/>
      <c r="CR216" s="178"/>
      <c r="CS216" s="178"/>
      <c r="CT216" s="178"/>
      <c r="CU216" s="178"/>
      <c r="CV216" s="178"/>
      <c r="CW216" s="178"/>
      <c r="CX216" s="178"/>
      <c r="CY216" s="178"/>
      <c r="CZ216" s="178"/>
      <c r="DA216" s="178"/>
      <c r="DB216" s="178"/>
      <c r="DC216" s="178"/>
      <c r="DD216" s="178"/>
      <c r="DE216" s="178"/>
      <c r="DF216" s="178"/>
      <c r="DG216" s="178"/>
    </row>
    <row r="217" spans="1:111" s="180" customFormat="1" ht="24.95" customHeight="1" outlineLevel="1">
      <c r="A217" s="4817" t="s">
        <v>209</v>
      </c>
      <c r="B217" s="4818" t="s">
        <v>191</v>
      </c>
      <c r="C217" s="4819" t="s">
        <v>656</v>
      </c>
      <c r="D217" s="1624" t="s">
        <v>970</v>
      </c>
      <c r="E217" s="1624" t="s">
        <v>783</v>
      </c>
      <c r="F217" s="122" t="s">
        <v>996</v>
      </c>
      <c r="G217" s="122" t="s">
        <v>707</v>
      </c>
      <c r="H217" s="794"/>
      <c r="I217" s="689">
        <f t="shared" ref="I217:I222" si="19">DF217</f>
        <v>9001.91</v>
      </c>
      <c r="J217" s="689">
        <f t="shared" ref="J217:J222" si="20">DG217</f>
        <v>9001.91</v>
      </c>
      <c r="K217" s="689">
        <f t="shared" ref="K217:K222" si="21">J217-I217</f>
        <v>0</v>
      </c>
      <c r="L217" s="690">
        <v>50</v>
      </c>
      <c r="M217" s="691">
        <f t="shared" ref="M217:M222" si="22">K217*L217/$L$2</f>
        <v>0</v>
      </c>
      <c r="N217" s="764" t="s">
        <v>996</v>
      </c>
      <c r="O217" s="1523"/>
      <c r="P217" s="274">
        <v>1165.07</v>
      </c>
      <c r="Q217" s="274">
        <v>1165.08</v>
      </c>
      <c r="R217" s="274">
        <v>1167.3900000000001</v>
      </c>
      <c r="S217" s="274">
        <v>1169.6300000000001</v>
      </c>
      <c r="T217" s="275">
        <v>1370.7</v>
      </c>
      <c r="U217" s="274">
        <v>1725.01</v>
      </c>
      <c r="V217" s="274">
        <v>1911.28</v>
      </c>
      <c r="W217" s="274">
        <v>2315.37</v>
      </c>
      <c r="X217" s="275">
        <v>2597.5</v>
      </c>
      <c r="Y217" s="275">
        <v>2655.27</v>
      </c>
      <c r="Z217" s="274">
        <v>2655.27</v>
      </c>
      <c r="AA217" s="1949">
        <v>2655.27</v>
      </c>
      <c r="AB217" s="1949">
        <v>2655.27</v>
      </c>
      <c r="AC217" s="1950">
        <v>2655.27</v>
      </c>
      <c r="AD217" s="1950">
        <v>2657.33</v>
      </c>
      <c r="AE217" s="1950">
        <v>2670.61</v>
      </c>
      <c r="AF217" s="1950">
        <v>2736.72</v>
      </c>
      <c r="AG217" s="1950">
        <v>2855.55</v>
      </c>
      <c r="AH217" s="1950">
        <v>3102.07</v>
      </c>
      <c r="AI217" s="1950">
        <v>3317.21</v>
      </c>
      <c r="AJ217" s="1950">
        <v>3472</v>
      </c>
      <c r="AK217" s="1950">
        <v>3555.82</v>
      </c>
      <c r="AL217" s="1950">
        <v>3555.82</v>
      </c>
      <c r="AM217" s="1950">
        <v>3555.82</v>
      </c>
      <c r="AN217" s="1950">
        <v>3555.82</v>
      </c>
      <c r="AO217" s="1950">
        <v>3555.82</v>
      </c>
      <c r="AP217" s="1950">
        <v>3564.02</v>
      </c>
      <c r="AQ217" s="1950">
        <v>3566.28</v>
      </c>
      <c r="AR217" s="1950">
        <v>3645.37</v>
      </c>
      <c r="AS217" s="1950">
        <v>3694.49</v>
      </c>
      <c r="AT217" s="1950">
        <v>3751.77</v>
      </c>
      <c r="AU217" s="1950">
        <v>4046.25</v>
      </c>
      <c r="AV217" s="1950">
        <v>4254.59</v>
      </c>
      <c r="AW217" s="1950">
        <v>4254.59</v>
      </c>
      <c r="AX217" s="1950">
        <v>4254.59</v>
      </c>
      <c r="AY217" s="1950">
        <v>4254.59</v>
      </c>
      <c r="AZ217" s="1950">
        <v>4254.59</v>
      </c>
      <c r="BA217" s="1950">
        <v>4254.59</v>
      </c>
      <c r="BB217" s="1950">
        <v>4254.59</v>
      </c>
      <c r="BC217" s="1950">
        <v>4348.84</v>
      </c>
      <c r="BD217" s="1950">
        <v>4357.3999999999996</v>
      </c>
      <c r="BE217" s="1950">
        <v>4481.1899999999996</v>
      </c>
      <c r="BF217" s="1950">
        <v>4727.74</v>
      </c>
      <c r="BG217" s="1950">
        <v>4968.8100000000004</v>
      </c>
      <c r="BH217" s="1950">
        <v>5026.63</v>
      </c>
      <c r="BI217" s="1950">
        <v>5028.83</v>
      </c>
      <c r="BJ217" s="1950">
        <v>5028.83</v>
      </c>
      <c r="BK217" s="1950">
        <v>5028.83</v>
      </c>
      <c r="BL217" s="1950">
        <v>5028.83</v>
      </c>
      <c r="BM217" s="1950">
        <v>5028.83</v>
      </c>
      <c r="BN217" s="1950">
        <v>5028.83</v>
      </c>
      <c r="BO217" s="1950">
        <v>5031.1400000000003</v>
      </c>
      <c r="BP217" s="1950">
        <v>5087.45</v>
      </c>
      <c r="BQ217" s="1950">
        <v>5290.83</v>
      </c>
      <c r="BR217" s="1950">
        <v>5503.08</v>
      </c>
      <c r="BS217" s="1950">
        <v>5589.58</v>
      </c>
      <c r="BT217" s="1950">
        <v>5591.98</v>
      </c>
      <c r="BU217" s="1950">
        <v>5591.98</v>
      </c>
      <c r="BV217" s="1950">
        <v>5591.98</v>
      </c>
      <c r="BW217" s="1950">
        <v>5591.98</v>
      </c>
      <c r="BX217" s="1950">
        <v>5595.88</v>
      </c>
      <c r="BY217" s="1950">
        <v>5597.98</v>
      </c>
      <c r="BZ217" s="1950">
        <v>5600.45</v>
      </c>
      <c r="CA217" s="1950">
        <v>5602.65</v>
      </c>
      <c r="CB217" s="1950">
        <v>5606.6</v>
      </c>
      <c r="CC217" s="1950">
        <v>5765.73</v>
      </c>
      <c r="CD217" s="1950">
        <v>6061.73</v>
      </c>
      <c r="CE217" s="1950">
        <v>6563.19</v>
      </c>
      <c r="CF217" s="1950">
        <v>7043.49</v>
      </c>
      <c r="CG217" s="1950">
        <v>7043.49</v>
      </c>
      <c r="CH217" s="1950">
        <v>7043.49</v>
      </c>
      <c r="CI217" s="1950">
        <v>7043.49</v>
      </c>
      <c r="CJ217" s="1950">
        <v>7043.49</v>
      </c>
      <c r="CK217" s="1950">
        <v>7043.49</v>
      </c>
      <c r="CL217" s="1950">
        <v>7043.49</v>
      </c>
      <c r="CM217" s="1950">
        <v>7253.99</v>
      </c>
      <c r="CN217" s="1950">
        <v>7320.4</v>
      </c>
      <c r="CO217" s="1950">
        <v>7519.43</v>
      </c>
      <c r="CP217" s="1950">
        <v>7878.57</v>
      </c>
      <c r="CQ217" s="1950">
        <v>7943.73</v>
      </c>
      <c r="CR217" s="1950">
        <v>7945.9</v>
      </c>
      <c r="CS217" s="1950">
        <v>7948.36</v>
      </c>
      <c r="CT217" s="1950">
        <v>7948.36</v>
      </c>
      <c r="CU217" s="1950">
        <v>7948.36</v>
      </c>
      <c r="CV217" s="1950">
        <v>7948.36</v>
      </c>
      <c r="CW217" s="1950">
        <v>7949.11</v>
      </c>
      <c r="CX217" s="1950">
        <v>7949.11</v>
      </c>
      <c r="CY217" s="1950">
        <v>7950.93</v>
      </c>
      <c r="CZ217" s="1950">
        <v>7985.09</v>
      </c>
      <c r="DA217" s="1950">
        <v>8165.61</v>
      </c>
      <c r="DB217" s="1950">
        <v>8386.67</v>
      </c>
      <c r="DC217" s="1950">
        <v>8648.94</v>
      </c>
      <c r="DD217" s="1950">
        <v>8925.93</v>
      </c>
      <c r="DE217" s="1950">
        <v>9001.91</v>
      </c>
      <c r="DF217" s="1950">
        <v>9001.91</v>
      </c>
      <c r="DG217" s="1950">
        <v>9001.91</v>
      </c>
    </row>
    <row r="218" spans="1:111" s="180" customFormat="1" ht="24.95" customHeight="1" outlineLevel="1">
      <c r="A218" s="4805"/>
      <c r="B218" s="4792"/>
      <c r="C218" s="4793"/>
      <c r="D218" s="957" t="s">
        <v>970</v>
      </c>
      <c r="E218" s="957" t="s">
        <v>766</v>
      </c>
      <c r="F218" s="121" t="s">
        <v>996</v>
      </c>
      <c r="G218" s="121" t="s">
        <v>707</v>
      </c>
      <c r="H218" s="81"/>
      <c r="I218" s="689">
        <f t="shared" si="19"/>
        <v>10561.26</v>
      </c>
      <c r="J218" s="179">
        <f t="shared" si="20"/>
        <v>10561.26</v>
      </c>
      <c r="K218" s="179">
        <f t="shared" si="21"/>
        <v>0</v>
      </c>
      <c r="L218" s="250">
        <v>50</v>
      </c>
      <c r="M218" s="251">
        <f t="shared" si="22"/>
        <v>0</v>
      </c>
      <c r="N218" s="136" t="s">
        <v>996</v>
      </c>
      <c r="O218" s="1523"/>
      <c r="P218" s="252">
        <v>853.08</v>
      </c>
      <c r="Q218" s="252">
        <v>853.08</v>
      </c>
      <c r="R218" s="252">
        <v>855.52</v>
      </c>
      <c r="S218" s="252">
        <v>858</v>
      </c>
      <c r="T218" s="253">
        <v>983.53</v>
      </c>
      <c r="U218" s="252">
        <v>1000.49</v>
      </c>
      <c r="V218" s="252">
        <v>1229.67</v>
      </c>
      <c r="W218" s="252">
        <v>1635.56</v>
      </c>
      <c r="X218" s="253">
        <v>1825.1</v>
      </c>
      <c r="Y218" s="253">
        <v>1911.62</v>
      </c>
      <c r="Z218" s="252">
        <v>1911.62</v>
      </c>
      <c r="AA218" s="1946">
        <v>1911.62</v>
      </c>
      <c r="AB218" s="1946">
        <v>1911.62</v>
      </c>
      <c r="AC218" s="1945">
        <v>1911.62</v>
      </c>
      <c r="AD218" s="1945">
        <v>1913.79</v>
      </c>
      <c r="AE218" s="1945">
        <v>1926.2</v>
      </c>
      <c r="AF218" s="1945">
        <v>2011.02</v>
      </c>
      <c r="AG218" s="1945">
        <v>2203.77</v>
      </c>
      <c r="AH218" s="1945">
        <v>2457.1999999999998</v>
      </c>
      <c r="AI218" s="1945">
        <v>2656.32</v>
      </c>
      <c r="AJ218" s="1945">
        <v>2927.69</v>
      </c>
      <c r="AK218" s="1945">
        <v>3110.53</v>
      </c>
      <c r="AL218" s="1945">
        <v>3110.53</v>
      </c>
      <c r="AM218" s="1945">
        <v>3110.53</v>
      </c>
      <c r="AN218" s="1945">
        <v>3110.53</v>
      </c>
      <c r="AO218" s="1945">
        <v>3110.53</v>
      </c>
      <c r="AP218" s="1945">
        <v>3120.1</v>
      </c>
      <c r="AQ218" s="1945">
        <v>3122.69</v>
      </c>
      <c r="AR218" s="1945">
        <v>3179.42</v>
      </c>
      <c r="AS218" s="1945">
        <v>3509.1</v>
      </c>
      <c r="AT218" s="1945">
        <v>3883.9</v>
      </c>
      <c r="AU218" s="1945">
        <v>4105.3599999999997</v>
      </c>
      <c r="AV218" s="1945">
        <v>4291.8500000000004</v>
      </c>
      <c r="AW218" s="1945">
        <v>4291.8500000000004</v>
      </c>
      <c r="AX218" s="1945">
        <v>4291.8500000000004</v>
      </c>
      <c r="AY218" s="1945">
        <v>4291.8500000000004</v>
      </c>
      <c r="AZ218" s="1945">
        <v>4291.8500000000004</v>
      </c>
      <c r="BA218" s="1945">
        <v>4291.8500000000004</v>
      </c>
      <c r="BB218" s="1945">
        <v>4291.8500000000004</v>
      </c>
      <c r="BC218" s="1945">
        <v>4388.63</v>
      </c>
      <c r="BD218" s="1945">
        <v>4421.76</v>
      </c>
      <c r="BE218" s="1945">
        <v>4637.79</v>
      </c>
      <c r="BF218" s="1945">
        <v>4837.04</v>
      </c>
      <c r="BG218" s="1945">
        <v>5088.45</v>
      </c>
      <c r="BH218" s="1945">
        <v>5485.37</v>
      </c>
      <c r="BI218" s="1945">
        <v>5636.64</v>
      </c>
      <c r="BJ218" s="1945">
        <v>5636.64</v>
      </c>
      <c r="BK218" s="1945">
        <v>5636.64</v>
      </c>
      <c r="BL218" s="1945">
        <v>5636.64</v>
      </c>
      <c r="BM218" s="1945">
        <v>5636.64</v>
      </c>
      <c r="BN218" s="1945">
        <v>5636.64</v>
      </c>
      <c r="BO218" s="1945">
        <v>5638.27</v>
      </c>
      <c r="BP218" s="1945">
        <v>5731.48</v>
      </c>
      <c r="BQ218" s="1945">
        <v>5911.8</v>
      </c>
      <c r="BR218" s="1945">
        <v>6169.05</v>
      </c>
      <c r="BS218" s="1945">
        <v>6581.77</v>
      </c>
      <c r="BT218" s="1945">
        <v>7019.7</v>
      </c>
      <c r="BU218" s="1945">
        <v>7019.7</v>
      </c>
      <c r="BV218" s="1945">
        <v>7019.7</v>
      </c>
      <c r="BW218" s="1945">
        <v>7019.7</v>
      </c>
      <c r="BX218" s="1945">
        <v>7156.7</v>
      </c>
      <c r="BY218" s="1945">
        <v>7159.05</v>
      </c>
      <c r="BZ218" s="1945">
        <v>7161.82</v>
      </c>
      <c r="CA218" s="1945">
        <v>7164.27</v>
      </c>
      <c r="CB218" s="1945">
        <v>7278.43</v>
      </c>
      <c r="CC218" s="1945">
        <v>7491.92</v>
      </c>
      <c r="CD218" s="1945">
        <v>7735.92</v>
      </c>
      <c r="CE218" s="1945">
        <v>7739.46</v>
      </c>
      <c r="CF218" s="1945">
        <v>7741.68</v>
      </c>
      <c r="CG218" s="1945">
        <v>7741.68</v>
      </c>
      <c r="CH218" s="1945">
        <v>7741.68</v>
      </c>
      <c r="CI218" s="1945">
        <v>7741.68</v>
      </c>
      <c r="CJ218" s="1945">
        <v>7741.68</v>
      </c>
      <c r="CK218" s="1945">
        <v>7741.68</v>
      </c>
      <c r="CL218" s="1945">
        <v>7741.68</v>
      </c>
      <c r="CM218" s="1945">
        <v>7745.5</v>
      </c>
      <c r="CN218" s="1945">
        <v>7829.26</v>
      </c>
      <c r="CO218" s="1945">
        <v>7952.75</v>
      </c>
      <c r="CP218" s="1945">
        <v>8268.7999999999993</v>
      </c>
      <c r="CQ218" s="1945">
        <v>8702.41</v>
      </c>
      <c r="CR218" s="1945">
        <v>9189.82</v>
      </c>
      <c r="CS218" s="1945">
        <v>9449.6299999999992</v>
      </c>
      <c r="CT218" s="1945">
        <v>9449.6299999999992</v>
      </c>
      <c r="CU218" s="1945">
        <v>9449.6299999999992</v>
      </c>
      <c r="CV218" s="1945">
        <v>9449.6299999999992</v>
      </c>
      <c r="CW218" s="1945">
        <v>9449.6299999999992</v>
      </c>
      <c r="CX218" s="1945">
        <v>9449.6299999999992</v>
      </c>
      <c r="CY218" s="1945">
        <v>9452.11</v>
      </c>
      <c r="CZ218" s="1945">
        <v>9484.2800000000007</v>
      </c>
      <c r="DA218" s="1945">
        <v>9674.09</v>
      </c>
      <c r="DB218" s="1945">
        <v>9945.77</v>
      </c>
      <c r="DC218" s="1945">
        <v>10191.370000000001</v>
      </c>
      <c r="DD218" s="1945">
        <v>10415.549999999999</v>
      </c>
      <c r="DE218" s="1945">
        <v>10561.26</v>
      </c>
      <c r="DF218" s="1945">
        <v>10561.26</v>
      </c>
      <c r="DG218" s="1945">
        <v>10561.26</v>
      </c>
    </row>
    <row r="219" spans="1:111" s="180" customFormat="1" ht="24.95" customHeight="1" outlineLevel="1">
      <c r="A219" s="4805"/>
      <c r="B219" s="4792"/>
      <c r="C219" s="4793"/>
      <c r="D219" s="957" t="s">
        <v>773</v>
      </c>
      <c r="E219" s="957" t="s">
        <v>1043</v>
      </c>
      <c r="F219" s="121" t="s">
        <v>131</v>
      </c>
      <c r="G219" s="121" t="s">
        <v>707</v>
      </c>
      <c r="H219" s="81"/>
      <c r="I219" s="689">
        <f t="shared" si="19"/>
        <v>2945.4</v>
      </c>
      <c r="J219" s="179">
        <f t="shared" si="20"/>
        <v>2945.4</v>
      </c>
      <c r="K219" s="179">
        <f t="shared" si="21"/>
        <v>0</v>
      </c>
      <c r="L219" s="250">
        <v>5</v>
      </c>
      <c r="M219" s="251">
        <f t="shared" si="22"/>
        <v>0</v>
      </c>
      <c r="N219" s="136" t="s">
        <v>131</v>
      </c>
      <c r="O219" s="1523"/>
      <c r="P219" s="252">
        <v>79.7</v>
      </c>
      <c r="Q219" s="252">
        <v>79.7</v>
      </c>
      <c r="R219" s="252">
        <v>79.7</v>
      </c>
      <c r="S219" s="252">
        <v>79.7</v>
      </c>
      <c r="T219" s="253">
        <v>105.2</v>
      </c>
      <c r="U219" s="252">
        <v>128.4</v>
      </c>
      <c r="V219" s="252">
        <v>148.4</v>
      </c>
      <c r="W219" s="252">
        <v>170.9</v>
      </c>
      <c r="X219" s="253">
        <v>195.4</v>
      </c>
      <c r="Y219" s="253">
        <v>205</v>
      </c>
      <c r="Z219" s="252">
        <v>205</v>
      </c>
      <c r="AA219" s="1946">
        <v>205</v>
      </c>
      <c r="AB219" s="1946">
        <v>205</v>
      </c>
      <c r="AC219" s="1945">
        <v>205</v>
      </c>
      <c r="AD219" s="1945">
        <v>205</v>
      </c>
      <c r="AE219" s="1945">
        <v>205</v>
      </c>
      <c r="AF219" s="1945">
        <v>244.8</v>
      </c>
      <c r="AG219" s="1945">
        <v>244.8</v>
      </c>
      <c r="AH219" s="1945">
        <v>244.8</v>
      </c>
      <c r="AI219" s="1945">
        <v>528</v>
      </c>
      <c r="AJ219" s="1945">
        <v>649.29999999999995</v>
      </c>
      <c r="AK219" s="1945">
        <v>649.29999999999995</v>
      </c>
      <c r="AL219" s="1945">
        <v>649.29999999999995</v>
      </c>
      <c r="AM219" s="1945">
        <v>649.29999999999995</v>
      </c>
      <c r="AN219" s="1945">
        <v>649.29999999999995</v>
      </c>
      <c r="AO219" s="1945">
        <v>649.29999999999995</v>
      </c>
      <c r="AP219" s="1945">
        <v>649.29999999999995</v>
      </c>
      <c r="AQ219" s="1945">
        <v>649.29999999999995</v>
      </c>
      <c r="AR219" s="1945">
        <v>754.4</v>
      </c>
      <c r="AS219" s="1945">
        <v>896.5</v>
      </c>
      <c r="AT219" s="1945">
        <v>896.5</v>
      </c>
      <c r="AU219" s="1945">
        <v>1158</v>
      </c>
      <c r="AV219" s="1945">
        <v>1240.5999999999999</v>
      </c>
      <c r="AW219" s="1945">
        <v>1240.5999999999999</v>
      </c>
      <c r="AX219" s="1945">
        <v>1240.5999999999999</v>
      </c>
      <c r="AY219" s="1945">
        <v>1240.5999999999999</v>
      </c>
      <c r="AZ219" s="1945">
        <v>1240.5999999999999</v>
      </c>
      <c r="BA219" s="1945">
        <v>1240.5999999999999</v>
      </c>
      <c r="BB219" s="1945">
        <v>1240.5999999999999</v>
      </c>
      <c r="BC219" s="1945">
        <v>1240.5999999999999</v>
      </c>
      <c r="BD219" s="1945">
        <v>1240.5999999999999</v>
      </c>
      <c r="BE219" s="1945">
        <v>1240.5999999999999</v>
      </c>
      <c r="BF219" s="1945">
        <v>1240.5999999999999</v>
      </c>
      <c r="BG219" s="1945">
        <v>1576.9</v>
      </c>
      <c r="BH219" s="1945">
        <v>1576.9</v>
      </c>
      <c r="BI219" s="1945">
        <v>1576.9</v>
      </c>
      <c r="BJ219" s="1945">
        <v>1576.9</v>
      </c>
      <c r="BK219" s="1945">
        <v>1576.9</v>
      </c>
      <c r="BL219" s="1945">
        <v>1576.9</v>
      </c>
      <c r="BM219" s="1945">
        <v>1576.9</v>
      </c>
      <c r="BN219" s="1945">
        <v>1576.9</v>
      </c>
      <c r="BO219" s="1945">
        <v>1576.9</v>
      </c>
      <c r="BP219" s="1945">
        <v>1576.9</v>
      </c>
      <c r="BQ219" s="1945">
        <v>1576.9</v>
      </c>
      <c r="BR219" s="1945">
        <v>2037.4</v>
      </c>
      <c r="BS219" s="1945">
        <v>2213.4</v>
      </c>
      <c r="BT219" s="1945">
        <v>2213.4</v>
      </c>
      <c r="BU219" s="1945">
        <v>2213.4</v>
      </c>
      <c r="BV219" s="1945">
        <v>2213.4</v>
      </c>
      <c r="BW219" s="1945">
        <v>2213.4</v>
      </c>
      <c r="BX219" s="1945">
        <v>2213.4</v>
      </c>
      <c r="BY219" s="1945">
        <v>2213.4</v>
      </c>
      <c r="BZ219" s="1945">
        <v>2213.4</v>
      </c>
      <c r="CA219" s="1945">
        <v>2213.4</v>
      </c>
      <c r="CB219" s="1945">
        <v>2213.4</v>
      </c>
      <c r="CC219" s="1945">
        <v>2611.6</v>
      </c>
      <c r="CD219" s="1945">
        <v>2611.6</v>
      </c>
      <c r="CE219" s="1945">
        <v>2611.6</v>
      </c>
      <c r="CF219" s="1945">
        <v>2611.6</v>
      </c>
      <c r="CG219" s="1945">
        <v>2611.6</v>
      </c>
      <c r="CH219" s="1945">
        <v>2611.6</v>
      </c>
      <c r="CI219" s="1945">
        <v>2611.6</v>
      </c>
      <c r="CJ219" s="1945">
        <v>2611.6</v>
      </c>
      <c r="CK219" s="1945">
        <v>2611.6</v>
      </c>
      <c r="CL219" s="1945">
        <v>2611.6</v>
      </c>
      <c r="CM219" s="1945">
        <v>2611.6</v>
      </c>
      <c r="CN219" s="1945">
        <v>2611.6</v>
      </c>
      <c r="CO219" s="1945">
        <v>2806.3</v>
      </c>
      <c r="CP219" s="1945">
        <v>2945.4</v>
      </c>
      <c r="CQ219" s="1945">
        <v>2945.4</v>
      </c>
      <c r="CR219" s="1945">
        <v>2945.4</v>
      </c>
      <c r="CS219" s="1945">
        <v>2945.4</v>
      </c>
      <c r="CT219" s="1945">
        <v>2945.4</v>
      </c>
      <c r="CU219" s="1945">
        <v>2945.4</v>
      </c>
      <c r="CV219" s="1945">
        <v>2945.4</v>
      </c>
      <c r="CW219" s="1945">
        <v>2945.4</v>
      </c>
      <c r="CX219" s="1945">
        <v>2945.4</v>
      </c>
      <c r="CY219" s="1945">
        <v>2945.4</v>
      </c>
      <c r="CZ219" s="1945">
        <v>2945.4</v>
      </c>
      <c r="DA219" s="1945">
        <v>2945.4</v>
      </c>
      <c r="DB219" s="1945">
        <v>2945.4</v>
      </c>
      <c r="DC219" s="1945">
        <v>2945.4</v>
      </c>
      <c r="DD219" s="1945">
        <v>2945.4</v>
      </c>
      <c r="DE219" s="1945">
        <v>2945.4</v>
      </c>
      <c r="DF219" s="1945">
        <v>2945.4</v>
      </c>
      <c r="DG219" s="1945">
        <v>2945.4</v>
      </c>
    </row>
    <row r="220" spans="1:111" s="180" customFormat="1" ht="24.95" customHeight="1" outlineLevel="1">
      <c r="A220" s="4805"/>
      <c r="B220" s="4792"/>
      <c r="C220" s="4793"/>
      <c r="D220" s="957" t="s">
        <v>767</v>
      </c>
      <c r="E220" s="957" t="s">
        <v>1043</v>
      </c>
      <c r="F220" s="121" t="s">
        <v>131</v>
      </c>
      <c r="G220" s="121" t="s">
        <v>707</v>
      </c>
      <c r="H220" s="81"/>
      <c r="I220" s="689">
        <f t="shared" si="19"/>
        <v>4054.5</v>
      </c>
      <c r="J220" s="179">
        <f t="shared" si="20"/>
        <v>4054.5</v>
      </c>
      <c r="K220" s="179">
        <f t="shared" si="21"/>
        <v>0</v>
      </c>
      <c r="L220" s="250">
        <v>5</v>
      </c>
      <c r="M220" s="251">
        <f t="shared" si="22"/>
        <v>0</v>
      </c>
      <c r="N220" s="136" t="s">
        <v>131</v>
      </c>
      <c r="O220" s="1523"/>
      <c r="P220" s="252">
        <v>233.6</v>
      </c>
      <c r="Q220" s="252">
        <v>233.6</v>
      </c>
      <c r="R220" s="252">
        <v>233.6</v>
      </c>
      <c r="S220" s="252">
        <v>233.6</v>
      </c>
      <c r="T220" s="253">
        <v>233.6</v>
      </c>
      <c r="U220" s="252">
        <v>233.6</v>
      </c>
      <c r="V220" s="252">
        <v>1172.9000000000001</v>
      </c>
      <c r="W220" s="252">
        <v>1535.6</v>
      </c>
      <c r="X220" s="253">
        <v>1826.8</v>
      </c>
      <c r="Y220" s="253">
        <v>1826.8</v>
      </c>
      <c r="Z220" s="252">
        <v>1826.8</v>
      </c>
      <c r="AA220" s="1946">
        <v>1826.8</v>
      </c>
      <c r="AB220" s="1946">
        <v>1826.8</v>
      </c>
      <c r="AC220" s="1945">
        <v>1826.8</v>
      </c>
      <c r="AD220" s="1945">
        <v>1826.8</v>
      </c>
      <c r="AE220" s="1945">
        <v>1826.8</v>
      </c>
      <c r="AF220" s="1945">
        <v>1826.8</v>
      </c>
      <c r="AG220" s="1945">
        <v>1910</v>
      </c>
      <c r="AH220" s="1945">
        <v>2013.6</v>
      </c>
      <c r="AI220" s="1945">
        <v>2013.6</v>
      </c>
      <c r="AJ220" s="1945">
        <v>2013.6</v>
      </c>
      <c r="AK220" s="1945">
        <v>2013.6</v>
      </c>
      <c r="AL220" s="1945">
        <v>2013.6</v>
      </c>
      <c r="AM220" s="1945">
        <v>2013.6</v>
      </c>
      <c r="AN220" s="1945">
        <v>2013.6</v>
      </c>
      <c r="AO220" s="1945">
        <v>2013.6</v>
      </c>
      <c r="AP220" s="1945">
        <v>2013.6</v>
      </c>
      <c r="AQ220" s="1945">
        <v>2013.6</v>
      </c>
      <c r="AR220" s="1945">
        <v>2013.6</v>
      </c>
      <c r="AS220" s="1945">
        <v>2013.6</v>
      </c>
      <c r="AT220" s="1945">
        <v>2270</v>
      </c>
      <c r="AU220" s="1945">
        <v>2270</v>
      </c>
      <c r="AV220" s="1945">
        <v>2270</v>
      </c>
      <c r="AW220" s="1945">
        <v>2270</v>
      </c>
      <c r="AX220" s="1945">
        <v>2270</v>
      </c>
      <c r="AY220" s="1945">
        <v>2270</v>
      </c>
      <c r="AZ220" s="1945">
        <v>2270</v>
      </c>
      <c r="BA220" s="1945">
        <v>2270</v>
      </c>
      <c r="BB220" s="1945">
        <v>2270</v>
      </c>
      <c r="BC220" s="1945">
        <v>2270</v>
      </c>
      <c r="BD220" s="1945">
        <v>2270</v>
      </c>
      <c r="BE220" s="1945">
        <v>2270</v>
      </c>
      <c r="BF220" s="1945">
        <v>2626.7</v>
      </c>
      <c r="BG220" s="1945">
        <v>2626.7</v>
      </c>
      <c r="BH220" s="1945">
        <v>2626.7</v>
      </c>
      <c r="BI220" s="1945">
        <v>2626.7</v>
      </c>
      <c r="BJ220" s="1945">
        <v>2626.7</v>
      </c>
      <c r="BK220" s="1945">
        <v>2626.7</v>
      </c>
      <c r="BL220" s="1945">
        <v>2626.7</v>
      </c>
      <c r="BM220" s="1945">
        <v>2626.7</v>
      </c>
      <c r="BN220" s="1945">
        <v>2626.7</v>
      </c>
      <c r="BO220" s="1945">
        <v>2626.7</v>
      </c>
      <c r="BP220" s="1945">
        <v>2626.7</v>
      </c>
      <c r="BQ220" s="1945">
        <v>2832.1</v>
      </c>
      <c r="BR220" s="1945">
        <v>2832.1</v>
      </c>
      <c r="BS220" s="1945">
        <v>2832.1</v>
      </c>
      <c r="BT220" s="1945">
        <v>2832.1</v>
      </c>
      <c r="BU220" s="1945">
        <v>2832.1</v>
      </c>
      <c r="BV220" s="1945">
        <v>2832.1</v>
      </c>
      <c r="BW220" s="1945">
        <v>2832.1</v>
      </c>
      <c r="BX220" s="1945">
        <v>2832.1</v>
      </c>
      <c r="BY220" s="1945">
        <v>2832.1</v>
      </c>
      <c r="BZ220" s="1945">
        <v>2832.1</v>
      </c>
      <c r="CA220" s="1945">
        <v>2832.1</v>
      </c>
      <c r="CB220" s="1945">
        <v>2832.1</v>
      </c>
      <c r="CC220" s="1945">
        <v>2832.1</v>
      </c>
      <c r="CD220" s="1945">
        <v>3112.3</v>
      </c>
      <c r="CE220" s="1945">
        <v>3299.9</v>
      </c>
      <c r="CF220" s="1945">
        <v>3482</v>
      </c>
      <c r="CG220" s="1945">
        <v>3482</v>
      </c>
      <c r="CH220" s="1945">
        <v>3482</v>
      </c>
      <c r="CI220" s="1945">
        <v>3482</v>
      </c>
      <c r="CJ220" s="1945">
        <v>3482</v>
      </c>
      <c r="CK220" s="1945">
        <v>3482</v>
      </c>
      <c r="CL220" s="1945">
        <v>3482</v>
      </c>
      <c r="CM220" s="1945">
        <v>3482</v>
      </c>
      <c r="CN220" s="1945">
        <v>3583</v>
      </c>
      <c r="CO220" s="1945">
        <v>3583</v>
      </c>
      <c r="CP220" s="1945">
        <v>3787.3</v>
      </c>
      <c r="CQ220" s="1945">
        <v>3787.3</v>
      </c>
      <c r="CR220" s="1945">
        <v>3787.3</v>
      </c>
      <c r="CS220" s="1945">
        <v>3787.3</v>
      </c>
      <c r="CT220" s="1945">
        <v>3787.3</v>
      </c>
      <c r="CU220" s="1945">
        <v>3787.3</v>
      </c>
      <c r="CV220" s="1945">
        <v>3787.3</v>
      </c>
      <c r="CW220" s="1945">
        <v>3787.3</v>
      </c>
      <c r="CX220" s="1945">
        <v>3787.3</v>
      </c>
      <c r="CY220" s="1945">
        <v>3787.3</v>
      </c>
      <c r="CZ220" s="1945">
        <v>3787.3</v>
      </c>
      <c r="DA220" s="1945">
        <v>3886.5</v>
      </c>
      <c r="DB220" s="1945">
        <v>3960.2</v>
      </c>
      <c r="DC220" s="1945">
        <v>4054.5</v>
      </c>
      <c r="DD220" s="1945">
        <v>4054.5</v>
      </c>
      <c r="DE220" s="1945">
        <v>4054.5</v>
      </c>
      <c r="DF220" s="1945">
        <v>4054.5</v>
      </c>
      <c r="DG220" s="1945">
        <v>4054.5</v>
      </c>
    </row>
    <row r="221" spans="1:111" s="180" customFormat="1" ht="24.95" customHeight="1" outlineLevel="1">
      <c r="A221" s="4805"/>
      <c r="B221" s="4792"/>
      <c r="C221" s="4793"/>
      <c r="D221" s="957" t="s">
        <v>977</v>
      </c>
      <c r="E221" s="957" t="s">
        <v>780</v>
      </c>
      <c r="F221" s="121" t="s">
        <v>181</v>
      </c>
      <c r="G221" s="121" t="s">
        <v>179</v>
      </c>
      <c r="H221" s="81"/>
      <c r="I221" s="689">
        <f t="shared" si="19"/>
        <v>213.86</v>
      </c>
      <c r="J221" s="179">
        <f t="shared" si="20"/>
        <v>213.86</v>
      </c>
      <c r="K221" s="179">
        <f t="shared" si="21"/>
        <v>0</v>
      </c>
      <c r="L221" s="250">
        <v>400</v>
      </c>
      <c r="M221" s="251">
        <f t="shared" si="22"/>
        <v>0</v>
      </c>
      <c r="N221" s="136" t="s">
        <v>181</v>
      </c>
      <c r="O221" s="1523"/>
      <c r="P221" s="252">
        <v>0.66</v>
      </c>
      <c r="Q221" s="252">
        <v>0.66</v>
      </c>
      <c r="R221" s="252">
        <v>0.66</v>
      </c>
      <c r="S221" s="252">
        <v>0.66</v>
      </c>
      <c r="T221" s="253">
        <v>0.66</v>
      </c>
      <c r="U221" s="252">
        <v>0.67</v>
      </c>
      <c r="V221" s="252">
        <v>0.67</v>
      </c>
      <c r="W221" s="252">
        <v>0.67</v>
      </c>
      <c r="X221" s="253">
        <v>0.67</v>
      </c>
      <c r="Y221" s="253">
        <v>0.67</v>
      </c>
      <c r="Z221" s="252">
        <v>0.67</v>
      </c>
      <c r="AA221" s="1946">
        <v>0.67</v>
      </c>
      <c r="AB221" s="1946">
        <v>0.67</v>
      </c>
      <c r="AC221" s="1945">
        <v>0.67</v>
      </c>
      <c r="AD221" s="1945">
        <v>0.67</v>
      </c>
      <c r="AE221" s="1945">
        <v>0.69</v>
      </c>
      <c r="AF221" s="1945">
        <v>0.69</v>
      </c>
      <c r="AG221" s="1945">
        <v>0.69</v>
      </c>
      <c r="AH221" s="1945">
        <v>0.69</v>
      </c>
      <c r="AI221" s="1945">
        <v>0.69</v>
      </c>
      <c r="AJ221" s="1945">
        <v>0.69</v>
      </c>
      <c r="AK221" s="1945">
        <v>0.69</v>
      </c>
      <c r="AL221" s="1945">
        <v>15.52</v>
      </c>
      <c r="AM221" s="1945">
        <v>32.479999999999997</v>
      </c>
      <c r="AN221" s="1945">
        <v>48.19</v>
      </c>
      <c r="AO221" s="1945">
        <v>63.12</v>
      </c>
      <c r="AP221" s="1945">
        <v>79.98</v>
      </c>
      <c r="AQ221" s="1945">
        <v>80.66</v>
      </c>
      <c r="AR221" s="1945">
        <v>80.66</v>
      </c>
      <c r="AS221" s="1945">
        <v>80.66</v>
      </c>
      <c r="AT221" s="1945">
        <v>80.66</v>
      </c>
      <c r="AU221" s="1945">
        <v>80.66</v>
      </c>
      <c r="AV221" s="1945">
        <v>80.66</v>
      </c>
      <c r="AW221" s="1945">
        <v>80.66</v>
      </c>
      <c r="AX221" s="1945">
        <v>85.32</v>
      </c>
      <c r="AY221" s="1945">
        <v>96.6</v>
      </c>
      <c r="AZ221" s="1945">
        <v>106.84</v>
      </c>
      <c r="BA221" s="1945">
        <v>116.31</v>
      </c>
      <c r="BB221" s="1945">
        <v>121.71</v>
      </c>
      <c r="BC221" s="1945">
        <v>126.15</v>
      </c>
      <c r="BD221" s="1945">
        <v>130.91999999999999</v>
      </c>
      <c r="BE221" s="1945">
        <v>134.22999999999999</v>
      </c>
      <c r="BF221" s="1945">
        <v>135.83000000000001</v>
      </c>
      <c r="BG221" s="1945">
        <v>138.15</v>
      </c>
      <c r="BH221" s="1945">
        <v>141.04</v>
      </c>
      <c r="BI221" s="1945">
        <v>142.72999999999999</v>
      </c>
      <c r="BJ221" s="1945">
        <v>142.72999999999999</v>
      </c>
      <c r="BK221" s="1945">
        <v>142.72999999999999</v>
      </c>
      <c r="BL221" s="1945">
        <v>142.72999999999999</v>
      </c>
      <c r="BM221" s="1945">
        <v>142.72999999999999</v>
      </c>
      <c r="BN221" s="1945">
        <v>147.4</v>
      </c>
      <c r="BO221" s="1945">
        <v>152.19999999999999</v>
      </c>
      <c r="BP221" s="1945">
        <v>158.34</v>
      </c>
      <c r="BQ221" s="1945">
        <v>163.85</v>
      </c>
      <c r="BR221" s="1945">
        <v>163.93</v>
      </c>
      <c r="BS221" s="1945">
        <v>163.93</v>
      </c>
      <c r="BT221" s="1945">
        <v>164.6</v>
      </c>
      <c r="BU221" s="1945">
        <v>172.99</v>
      </c>
      <c r="BV221" s="1945">
        <v>188.34</v>
      </c>
      <c r="BW221" s="1945">
        <v>202.06</v>
      </c>
      <c r="BX221" s="1945">
        <v>202.06</v>
      </c>
      <c r="BY221" s="1945">
        <v>202.06</v>
      </c>
      <c r="BZ221" s="1945">
        <v>202.06</v>
      </c>
      <c r="CA221" s="1945">
        <v>202.06</v>
      </c>
      <c r="CB221" s="1945">
        <v>213.85</v>
      </c>
      <c r="CC221" s="1945">
        <v>213.85</v>
      </c>
      <c r="CD221" s="1945">
        <v>213.85</v>
      </c>
      <c r="CE221" s="1945">
        <v>213.85</v>
      </c>
      <c r="CF221" s="1945">
        <v>213.85</v>
      </c>
      <c r="CG221" s="1945">
        <v>213.85</v>
      </c>
      <c r="CH221" s="1945">
        <v>213.85</v>
      </c>
      <c r="CI221" s="1945">
        <v>213.85</v>
      </c>
      <c r="CJ221" s="1945">
        <v>213.85</v>
      </c>
      <c r="CK221" s="1945">
        <v>213.85</v>
      </c>
      <c r="CL221" s="1945">
        <v>213.86</v>
      </c>
      <c r="CM221" s="1945">
        <v>213.86</v>
      </c>
      <c r="CN221" s="1945">
        <v>213.86</v>
      </c>
      <c r="CO221" s="1945">
        <v>213.86</v>
      </c>
      <c r="CP221" s="1945">
        <v>213.86</v>
      </c>
      <c r="CQ221" s="1945">
        <v>213.86</v>
      </c>
      <c r="CR221" s="1945">
        <v>213.86</v>
      </c>
      <c r="CS221" s="1945">
        <v>213.86</v>
      </c>
      <c r="CT221" s="1945">
        <v>213.86</v>
      </c>
      <c r="CU221" s="1945">
        <v>213.86</v>
      </c>
      <c r="CV221" s="1945">
        <v>213.86</v>
      </c>
      <c r="CW221" s="1945">
        <v>213.86</v>
      </c>
      <c r="CX221" s="1945">
        <v>213.86</v>
      </c>
      <c r="CY221" s="1945">
        <v>213.86</v>
      </c>
      <c r="CZ221" s="1945">
        <v>213.86</v>
      </c>
      <c r="DA221" s="1945">
        <v>213.86</v>
      </c>
      <c r="DB221" s="1945">
        <v>213.86</v>
      </c>
      <c r="DC221" s="1945">
        <v>213.86</v>
      </c>
      <c r="DD221" s="1945">
        <v>213.86</v>
      </c>
      <c r="DE221" s="1945">
        <v>213.86</v>
      </c>
      <c r="DF221" s="1945">
        <v>213.86</v>
      </c>
      <c r="DG221" s="1945">
        <v>213.86</v>
      </c>
    </row>
    <row r="222" spans="1:111" s="180" customFormat="1" ht="24.95" customHeight="1" outlineLevel="1">
      <c r="A222" s="4805"/>
      <c r="B222" s="4792"/>
      <c r="C222" s="4793"/>
      <c r="D222" s="4791" t="s">
        <v>1835</v>
      </c>
      <c r="E222" s="4791" t="s">
        <v>1834</v>
      </c>
      <c r="F222" s="121" t="s">
        <v>706</v>
      </c>
      <c r="G222" s="121" t="s">
        <v>708</v>
      </c>
      <c r="H222" s="81"/>
      <c r="I222" s="689">
        <f t="shared" si="19"/>
        <v>9653.2800000000007</v>
      </c>
      <c r="J222" s="179">
        <f t="shared" si="20"/>
        <v>9842.5400000000009</v>
      </c>
      <c r="K222" s="179">
        <f t="shared" si="21"/>
        <v>189.26000000000022</v>
      </c>
      <c r="L222" s="250">
        <v>200</v>
      </c>
      <c r="M222" s="251">
        <f t="shared" si="22"/>
        <v>7570.4000000000087</v>
      </c>
      <c r="N222" s="136" t="s">
        <v>706</v>
      </c>
      <c r="O222" s="1523"/>
      <c r="P222" s="252">
        <v>940.64</v>
      </c>
      <c r="Q222" s="252">
        <v>1506.08</v>
      </c>
      <c r="R222" s="252">
        <v>1826.04</v>
      </c>
      <c r="S222" s="252">
        <v>1848.96</v>
      </c>
      <c r="T222" s="253">
        <v>1858.57</v>
      </c>
      <c r="U222" s="252">
        <v>1867.41</v>
      </c>
      <c r="V222" s="252">
        <v>1875.92</v>
      </c>
      <c r="W222" s="252">
        <v>1884.34</v>
      </c>
      <c r="X222" s="253">
        <v>1894.18</v>
      </c>
      <c r="Y222" s="253">
        <v>1903.09</v>
      </c>
      <c r="Z222" s="252">
        <v>1958.57</v>
      </c>
      <c r="AA222" s="1946">
        <v>2266.59</v>
      </c>
      <c r="AB222" s="1946">
        <v>2750.1</v>
      </c>
      <c r="AC222" s="1945">
        <v>3096.96</v>
      </c>
      <c r="AD222" s="1945">
        <v>3240.62</v>
      </c>
      <c r="AE222" s="1945">
        <v>3249.83</v>
      </c>
      <c r="AF222" s="1945">
        <v>3257.09</v>
      </c>
      <c r="AG222" s="1945">
        <v>3264.48</v>
      </c>
      <c r="AH222" s="1945">
        <v>3273.2</v>
      </c>
      <c r="AI222" s="1945">
        <v>3280.29</v>
      </c>
      <c r="AJ222" s="1945">
        <v>3288.43</v>
      </c>
      <c r="AK222" s="1945">
        <v>3296.13</v>
      </c>
      <c r="AL222" s="1945">
        <v>3377.6</v>
      </c>
      <c r="AM222" s="1945">
        <v>3642.17</v>
      </c>
      <c r="AN222" s="1945">
        <v>3901.73</v>
      </c>
      <c r="AO222" s="1945">
        <v>4128.76</v>
      </c>
      <c r="AP222" s="1945">
        <v>4363.12</v>
      </c>
      <c r="AQ222" s="1945">
        <v>4432.12</v>
      </c>
      <c r="AR222" s="1945">
        <v>4440.29</v>
      </c>
      <c r="AS222" s="1945">
        <v>4449.1499999999996</v>
      </c>
      <c r="AT222" s="1945">
        <v>4457.78</v>
      </c>
      <c r="AU222" s="1945">
        <v>4466.8599999999997</v>
      </c>
      <c r="AV222" s="1945">
        <v>4475.1000000000004</v>
      </c>
      <c r="AW222" s="1945">
        <v>4483.6499999999996</v>
      </c>
      <c r="AX222" s="1945">
        <v>4558.05</v>
      </c>
      <c r="AY222" s="1945">
        <v>4820.1400000000003</v>
      </c>
      <c r="AZ222" s="1945">
        <v>5120.3900000000003</v>
      </c>
      <c r="BA222" s="1945">
        <v>5419.56</v>
      </c>
      <c r="BB222" s="1945">
        <v>5716.24</v>
      </c>
      <c r="BC222" s="1945">
        <v>5736.24</v>
      </c>
      <c r="BD222" s="1945">
        <v>5743.83</v>
      </c>
      <c r="BE222" s="1945">
        <v>5752.13</v>
      </c>
      <c r="BF222" s="1945">
        <v>5759.91</v>
      </c>
      <c r="BG222" s="1945">
        <v>5767.9</v>
      </c>
      <c r="BH222" s="1945">
        <v>5775.61</v>
      </c>
      <c r="BI222" s="1945">
        <v>5783.1</v>
      </c>
      <c r="BJ222" s="1945">
        <v>5839.09</v>
      </c>
      <c r="BK222" s="1945">
        <v>6080.94</v>
      </c>
      <c r="BL222" s="1945">
        <v>6348.16</v>
      </c>
      <c r="BM222" s="1945">
        <v>6601.42</v>
      </c>
      <c r="BN222" s="1945">
        <v>6743.87</v>
      </c>
      <c r="BO222" s="1945">
        <v>6762.63</v>
      </c>
      <c r="BP222" s="1945">
        <v>6770.42</v>
      </c>
      <c r="BQ222" s="1945">
        <v>6778.61</v>
      </c>
      <c r="BR222" s="1945">
        <v>6786.17</v>
      </c>
      <c r="BS222" s="1945">
        <v>6793.76</v>
      </c>
      <c r="BT222" s="1945">
        <v>6801.61</v>
      </c>
      <c r="BU222" s="1945">
        <v>6809.21</v>
      </c>
      <c r="BV222" s="1945">
        <v>6826.95</v>
      </c>
      <c r="BW222" s="1945">
        <v>7079.68</v>
      </c>
      <c r="BX222" s="1945">
        <v>7368.64</v>
      </c>
      <c r="BY222" s="1945">
        <v>7590.69</v>
      </c>
      <c r="BZ222" s="1945">
        <v>7785.65</v>
      </c>
      <c r="CA222" s="1945">
        <v>7808.87</v>
      </c>
      <c r="CB222" s="1945">
        <v>7816.16</v>
      </c>
      <c r="CC222" s="1945">
        <v>7824.16</v>
      </c>
      <c r="CD222" s="1945">
        <v>7832.62</v>
      </c>
      <c r="CE222" s="1945">
        <v>7839.81</v>
      </c>
      <c r="CF222" s="1945">
        <v>7846.77</v>
      </c>
      <c r="CG222" s="1945">
        <v>7855.48</v>
      </c>
      <c r="CH222" s="1945">
        <v>7925.33</v>
      </c>
      <c r="CI222" s="1945">
        <v>8086.29</v>
      </c>
      <c r="CJ222" s="1945">
        <v>8275.99</v>
      </c>
      <c r="CK222" s="1945">
        <v>8408.23</v>
      </c>
      <c r="CL222" s="1945">
        <v>8491.76</v>
      </c>
      <c r="CM222" s="1945">
        <v>8498.7800000000007</v>
      </c>
      <c r="CN222" s="1945">
        <v>8504.7900000000009</v>
      </c>
      <c r="CO222" s="1945">
        <v>8509.19</v>
      </c>
      <c r="CP222" s="1945">
        <v>8515.51</v>
      </c>
      <c r="CQ222" s="1945">
        <v>8520.9699999999993</v>
      </c>
      <c r="CR222" s="1945">
        <v>8526.3700000000008</v>
      </c>
      <c r="CS222" s="1945">
        <v>8532.52</v>
      </c>
      <c r="CT222" s="1945">
        <v>8548.2900000000009</v>
      </c>
      <c r="CU222" s="1945">
        <v>8795.06</v>
      </c>
      <c r="CV222" s="1945">
        <v>9071.59</v>
      </c>
      <c r="CW222" s="1945">
        <v>9339.64</v>
      </c>
      <c r="CX222" s="1945">
        <v>9550.4699999999993</v>
      </c>
      <c r="CY222" s="1945">
        <v>9592.33</v>
      </c>
      <c r="CZ222" s="1945">
        <v>9597.4599999999991</v>
      </c>
      <c r="DA222" s="1945">
        <v>9603.32</v>
      </c>
      <c r="DB222" s="1945">
        <v>9608.6299999999992</v>
      </c>
      <c r="DC222" s="1945">
        <v>9613.59</v>
      </c>
      <c r="DD222" s="1945">
        <v>9619.61</v>
      </c>
      <c r="DE222" s="1945">
        <v>9624.75</v>
      </c>
      <c r="DF222" s="1945">
        <v>9653.2800000000007</v>
      </c>
      <c r="DG222" s="1945">
        <v>9842.5400000000009</v>
      </c>
    </row>
    <row r="223" spans="1:111" ht="24.95" customHeight="1" outlineLevel="1">
      <c r="A223" s="4805"/>
      <c r="B223" s="4792"/>
      <c r="C223" s="4793"/>
      <c r="D223" s="4791"/>
      <c r="E223" s="4791"/>
      <c r="F223" s="121" t="s">
        <v>179</v>
      </c>
      <c r="G223" s="121" t="s">
        <v>709</v>
      </c>
      <c r="H223" s="81"/>
      <c r="I223" s="179"/>
      <c r="J223" s="179">
        <f t="shared" ref="J223" si="23">DF223</f>
        <v>0</v>
      </c>
      <c r="K223" s="157"/>
      <c r="L223" s="254"/>
      <c r="M223" s="255"/>
      <c r="N223" s="121" t="s">
        <v>179</v>
      </c>
      <c r="O223" s="1523"/>
      <c r="P223" s="257"/>
      <c r="Q223" s="257"/>
      <c r="R223" s="257"/>
      <c r="S223" s="257"/>
      <c r="T223" s="258"/>
      <c r="U223" s="257"/>
      <c r="V223" s="257"/>
      <c r="W223" s="257"/>
      <c r="X223" s="258"/>
      <c r="Y223" s="258"/>
      <c r="Z223" s="257"/>
      <c r="AA223" s="257"/>
      <c r="AB223" s="257"/>
      <c r="AC223" s="75"/>
      <c r="AD223" s="75"/>
      <c r="AE223" s="75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  <c r="AP223" s="75"/>
      <c r="AQ223" s="75"/>
      <c r="AR223" s="75"/>
      <c r="AS223" s="75"/>
      <c r="AT223" s="75"/>
      <c r="AU223" s="75"/>
      <c r="AV223" s="75"/>
      <c r="AW223" s="75"/>
      <c r="AX223" s="75"/>
      <c r="AY223" s="75"/>
      <c r="AZ223" s="75"/>
      <c r="BA223" s="75"/>
      <c r="BB223" s="75"/>
      <c r="BC223" s="75"/>
      <c r="BD223" s="75"/>
      <c r="BE223" s="75"/>
      <c r="BF223" s="75"/>
      <c r="BG223" s="75"/>
      <c r="BH223" s="75"/>
      <c r="BI223" s="75"/>
      <c r="BJ223" s="75"/>
      <c r="BK223" s="75"/>
      <c r="BL223" s="75"/>
      <c r="BM223" s="75"/>
      <c r="BN223" s="75"/>
      <c r="BO223" s="75"/>
      <c r="BP223" s="75"/>
      <c r="BQ223" s="75"/>
      <c r="BR223" s="75"/>
      <c r="BS223" s="75"/>
      <c r="BT223" s="75"/>
      <c r="BU223" s="75"/>
      <c r="BV223" s="75"/>
      <c r="BW223" s="75"/>
      <c r="BX223" s="75"/>
      <c r="BY223" s="75"/>
      <c r="BZ223" s="75"/>
      <c r="CA223" s="75"/>
      <c r="CB223" s="75"/>
      <c r="CC223" s="75"/>
      <c r="CD223" s="75"/>
      <c r="CE223" s="75"/>
      <c r="CF223" s="75"/>
      <c r="CG223" s="75"/>
      <c r="CH223" s="75"/>
      <c r="CI223" s="75"/>
      <c r="CJ223" s="75"/>
      <c r="CK223" s="75"/>
      <c r="CL223" s="75"/>
      <c r="CM223" s="75"/>
      <c r="CN223" s="75"/>
      <c r="CO223" s="75"/>
      <c r="CP223" s="75"/>
      <c r="CQ223" s="75"/>
      <c r="CR223" s="75"/>
      <c r="CS223" s="75"/>
      <c r="CT223" s="75"/>
      <c r="CU223" s="75"/>
      <c r="CV223" s="75"/>
      <c r="CW223" s="75"/>
      <c r="CX223" s="75"/>
      <c r="CY223" s="75"/>
      <c r="CZ223" s="75"/>
      <c r="DA223" s="75"/>
      <c r="DB223" s="75"/>
      <c r="DC223" s="75"/>
      <c r="DD223" s="75"/>
      <c r="DE223" s="75"/>
      <c r="DF223" s="75"/>
      <c r="DG223" s="75"/>
    </row>
    <row r="224" spans="1:111" s="180" customFormat="1" ht="24.95" customHeight="1" outlineLevel="1">
      <c r="A224" s="4805"/>
      <c r="B224" s="4792"/>
      <c r="C224" s="4793"/>
      <c r="D224" s="957" t="s">
        <v>781</v>
      </c>
      <c r="E224" s="957" t="s">
        <v>768</v>
      </c>
      <c r="F224" s="121" t="s">
        <v>978</v>
      </c>
      <c r="G224" s="121" t="s">
        <v>707</v>
      </c>
      <c r="H224" s="81"/>
      <c r="I224" s="179">
        <f t="shared" ref="I224:I232" si="24">DF224</f>
        <v>10390.01</v>
      </c>
      <c r="J224" s="179">
        <f t="shared" ref="J224:J232" si="25">DG224</f>
        <v>10390.01</v>
      </c>
      <c r="K224" s="179">
        <f t="shared" ref="K224:K232" si="26">J224-I224</f>
        <v>0</v>
      </c>
      <c r="L224" s="250">
        <v>400</v>
      </c>
      <c r="M224" s="251">
        <f t="shared" ref="M224:M232" si="27">K224*L224/$L$2</f>
        <v>0</v>
      </c>
      <c r="N224" s="136" t="s">
        <v>978</v>
      </c>
      <c r="O224" s="1523"/>
      <c r="P224" s="252">
        <v>1013.65</v>
      </c>
      <c r="Q224" s="252">
        <v>1013.65</v>
      </c>
      <c r="R224" s="252">
        <v>1013.65</v>
      </c>
      <c r="S224" s="252">
        <v>1013.65</v>
      </c>
      <c r="T224" s="253">
        <v>1170.23</v>
      </c>
      <c r="U224" s="252">
        <v>1185.1400000000001</v>
      </c>
      <c r="V224" s="252">
        <v>1469.09</v>
      </c>
      <c r="W224" s="252">
        <v>1985.86</v>
      </c>
      <c r="X224" s="253">
        <v>2252.81</v>
      </c>
      <c r="Y224" s="253">
        <v>2321.7600000000002</v>
      </c>
      <c r="Z224" s="252">
        <v>2321.7600000000002</v>
      </c>
      <c r="AA224" s="1946">
        <v>2321.7600000000002</v>
      </c>
      <c r="AB224" s="1946">
        <v>2321.7600000000002</v>
      </c>
      <c r="AC224" s="1945">
        <v>2321.7600000000002</v>
      </c>
      <c r="AD224" s="1945">
        <v>2321.7600000000002</v>
      </c>
      <c r="AE224" s="1945">
        <v>2329.13</v>
      </c>
      <c r="AF224" s="1945">
        <v>2433.0300000000002</v>
      </c>
      <c r="AG224" s="1945">
        <v>2672.86</v>
      </c>
      <c r="AH224" s="1945">
        <v>2991.86</v>
      </c>
      <c r="AI224" s="1945">
        <v>3240.2</v>
      </c>
      <c r="AJ224" s="1945">
        <v>3586.25</v>
      </c>
      <c r="AK224" s="1945">
        <v>3818.14</v>
      </c>
      <c r="AL224" s="1945">
        <v>3818.14</v>
      </c>
      <c r="AM224" s="1945">
        <v>3818.14</v>
      </c>
      <c r="AN224" s="1945">
        <v>3818.14</v>
      </c>
      <c r="AO224" s="1945">
        <v>3818.14</v>
      </c>
      <c r="AP224" s="1945">
        <v>3818.14</v>
      </c>
      <c r="AQ224" s="1945">
        <v>3818.14</v>
      </c>
      <c r="AR224" s="1945">
        <v>3883.03</v>
      </c>
      <c r="AS224" s="1945">
        <v>4292.78</v>
      </c>
      <c r="AT224" s="1945">
        <v>4771.6400000000003</v>
      </c>
      <c r="AU224" s="1945">
        <v>5058.03</v>
      </c>
      <c r="AV224" s="1945">
        <v>5301.39</v>
      </c>
      <c r="AW224" s="1945">
        <v>5423.58</v>
      </c>
      <c r="AX224" s="1945">
        <v>5423.58</v>
      </c>
      <c r="AY224" s="1945">
        <v>5423.58</v>
      </c>
      <c r="AZ224" s="1945">
        <v>5423.58</v>
      </c>
      <c r="BA224" s="1945">
        <v>5423.58</v>
      </c>
      <c r="BB224" s="1945">
        <v>5423.58</v>
      </c>
      <c r="BC224" s="1945">
        <v>5424.29</v>
      </c>
      <c r="BD224" s="1945">
        <v>5461.35</v>
      </c>
      <c r="BE224" s="1945">
        <v>5736.71</v>
      </c>
      <c r="BF224" s="1945">
        <v>5987.84</v>
      </c>
      <c r="BG224" s="1945">
        <v>6310.4</v>
      </c>
      <c r="BH224" s="1945">
        <v>6829.55</v>
      </c>
      <c r="BI224" s="1945">
        <v>7011.4</v>
      </c>
      <c r="BJ224" s="1945">
        <v>7011.4</v>
      </c>
      <c r="BK224" s="1945">
        <v>7011.4</v>
      </c>
      <c r="BL224" s="1945">
        <v>7011.4</v>
      </c>
      <c r="BM224" s="1945">
        <v>7011.4</v>
      </c>
      <c r="BN224" s="1945">
        <v>7011.4</v>
      </c>
      <c r="BO224" s="1945">
        <v>7011.51</v>
      </c>
      <c r="BP224" s="1945">
        <v>7130.16</v>
      </c>
      <c r="BQ224" s="1945">
        <v>7361.54</v>
      </c>
      <c r="BR224" s="1945">
        <v>7685.79</v>
      </c>
      <c r="BS224" s="1945">
        <v>8209.14</v>
      </c>
      <c r="BT224" s="1945">
        <v>8774.89</v>
      </c>
      <c r="BU224" s="1945">
        <v>8947.44</v>
      </c>
      <c r="BV224" s="1945">
        <v>8947.44</v>
      </c>
      <c r="BW224" s="1945">
        <v>8947.44</v>
      </c>
      <c r="BX224" s="1945">
        <v>8947.44</v>
      </c>
      <c r="BY224" s="1945">
        <v>8947.44</v>
      </c>
      <c r="BZ224" s="1945">
        <v>8947.44</v>
      </c>
      <c r="CA224" s="1945">
        <v>8947.9</v>
      </c>
      <c r="CB224" s="1945">
        <v>9092.48</v>
      </c>
      <c r="CC224" s="1945">
        <v>9368.26</v>
      </c>
      <c r="CD224" s="1945">
        <v>9688.1200000000008</v>
      </c>
      <c r="CE224" s="1945">
        <v>9689.5</v>
      </c>
      <c r="CF224" s="1945">
        <v>9689.5</v>
      </c>
      <c r="CG224" s="1945">
        <v>9689.5</v>
      </c>
      <c r="CH224" s="1945">
        <v>9689.5</v>
      </c>
      <c r="CI224" s="1945">
        <v>9689.5</v>
      </c>
      <c r="CJ224" s="1945">
        <v>9689.5</v>
      </c>
      <c r="CK224" s="1945">
        <v>9689.5</v>
      </c>
      <c r="CL224" s="1945">
        <v>9689.5</v>
      </c>
      <c r="CM224" s="1945">
        <v>9690.2999999999993</v>
      </c>
      <c r="CN224" s="1945">
        <v>9792.39</v>
      </c>
      <c r="CO224" s="1945">
        <v>9951.67</v>
      </c>
      <c r="CP224" s="1945">
        <v>10369.040000000001</v>
      </c>
      <c r="CQ224" s="1945">
        <v>10389.86</v>
      </c>
      <c r="CR224" s="1945">
        <v>10389.86</v>
      </c>
      <c r="CS224" s="1945">
        <v>10389.86</v>
      </c>
      <c r="CT224" s="1945">
        <v>10389.86</v>
      </c>
      <c r="CU224" s="1945">
        <v>10389.86</v>
      </c>
      <c r="CV224" s="1945">
        <v>10389.86</v>
      </c>
      <c r="CW224" s="1945">
        <v>10389.86</v>
      </c>
      <c r="CX224" s="1945">
        <v>10389.86</v>
      </c>
      <c r="CY224" s="1945">
        <v>10389.92</v>
      </c>
      <c r="CZ224" s="1945">
        <v>10389.92</v>
      </c>
      <c r="DA224" s="1945">
        <v>10389.93</v>
      </c>
      <c r="DB224" s="1945">
        <v>10390.01</v>
      </c>
      <c r="DC224" s="1945">
        <v>10390.01</v>
      </c>
      <c r="DD224" s="1945">
        <v>10390.01</v>
      </c>
      <c r="DE224" s="1945">
        <v>10390.01</v>
      </c>
      <c r="DF224" s="1945">
        <v>10390.01</v>
      </c>
      <c r="DG224" s="1945">
        <v>10390.01</v>
      </c>
    </row>
    <row r="225" spans="1:111" s="180" customFormat="1" ht="24.95" customHeight="1" outlineLevel="1">
      <c r="A225" s="4805"/>
      <c r="B225" s="4792"/>
      <c r="C225" s="4793"/>
      <c r="D225" s="957" t="s">
        <v>1042</v>
      </c>
      <c r="E225" s="957" t="s">
        <v>804</v>
      </c>
      <c r="F225" s="121" t="s">
        <v>2655</v>
      </c>
      <c r="G225" s="121" t="s">
        <v>707</v>
      </c>
      <c r="H225" s="81"/>
      <c r="I225" s="179">
        <f t="shared" si="24"/>
        <v>2936.14</v>
      </c>
      <c r="J225" s="179">
        <f t="shared" si="25"/>
        <v>2936.14</v>
      </c>
      <c r="K225" s="179">
        <f t="shared" si="26"/>
        <v>0</v>
      </c>
      <c r="L225" s="250">
        <v>400</v>
      </c>
      <c r="M225" s="251">
        <f t="shared" si="27"/>
        <v>0</v>
      </c>
      <c r="N225" s="136" t="s">
        <v>978</v>
      </c>
      <c r="O225" s="1523"/>
      <c r="P225" s="252">
        <v>0.63</v>
      </c>
      <c r="Q225" s="252">
        <v>0.63</v>
      </c>
      <c r="R225" s="252">
        <v>0.63</v>
      </c>
      <c r="S225" s="252">
        <v>0.63</v>
      </c>
      <c r="T225" s="253">
        <v>0.63</v>
      </c>
      <c r="U225" s="252">
        <v>0.64</v>
      </c>
      <c r="V225" s="252">
        <v>0.64</v>
      </c>
      <c r="W225" s="252">
        <v>0.64</v>
      </c>
      <c r="X225" s="253">
        <v>0.64</v>
      </c>
      <c r="Y225" s="253">
        <v>0.64</v>
      </c>
      <c r="Z225" s="252">
        <v>0.64</v>
      </c>
      <c r="AA225" s="1946">
        <v>0.64</v>
      </c>
      <c r="AB225" s="1946">
        <v>0.64</v>
      </c>
      <c r="AC225" s="1945">
        <v>0.64</v>
      </c>
      <c r="AD225" s="1945">
        <v>0.64</v>
      </c>
      <c r="AE225" s="1945">
        <v>0.64</v>
      </c>
      <c r="AF225" s="1945">
        <v>0.68</v>
      </c>
      <c r="AG225" s="1945">
        <v>0.68</v>
      </c>
      <c r="AH225" s="1945">
        <v>0.68</v>
      </c>
      <c r="AI225" s="1945">
        <v>0.68</v>
      </c>
      <c r="AJ225" s="1945">
        <v>0.68</v>
      </c>
      <c r="AK225" s="1945">
        <v>0.68</v>
      </c>
      <c r="AL225" s="1945">
        <v>0.68</v>
      </c>
      <c r="AM225" s="1945">
        <v>0.68</v>
      </c>
      <c r="AN225" s="1945">
        <v>0.68</v>
      </c>
      <c r="AO225" s="1945">
        <v>0.68</v>
      </c>
      <c r="AP225" s="1945">
        <v>0.68</v>
      </c>
      <c r="AQ225" s="1945">
        <v>0.68</v>
      </c>
      <c r="AR225" s="1945">
        <v>0.68</v>
      </c>
      <c r="AS225" s="1945">
        <v>0.68</v>
      </c>
      <c r="AT225" s="1945">
        <v>0.68</v>
      </c>
      <c r="AU225" s="1945">
        <v>0.68</v>
      </c>
      <c r="AV225" s="1945">
        <v>0.68</v>
      </c>
      <c r="AW225" s="1945">
        <v>0.68</v>
      </c>
      <c r="AX225" s="1945">
        <v>0.68</v>
      </c>
      <c r="AY225" s="1945">
        <v>0.68</v>
      </c>
      <c r="AZ225" s="1945">
        <v>0.68</v>
      </c>
      <c r="BA225" s="1945">
        <v>0.68</v>
      </c>
      <c r="BB225" s="1945">
        <v>0.68</v>
      </c>
      <c r="BC225" s="1945">
        <v>0.68</v>
      </c>
      <c r="BD225" s="1945">
        <v>0.68</v>
      </c>
      <c r="BE225" s="1945">
        <v>0.68</v>
      </c>
      <c r="BF225" s="1945">
        <v>0.68</v>
      </c>
      <c r="BG225" s="1945">
        <v>0.68</v>
      </c>
      <c r="BH225" s="1945">
        <v>0.68</v>
      </c>
      <c r="BI225" s="1945">
        <v>0.68</v>
      </c>
      <c r="BJ225" s="1945">
        <v>0.68</v>
      </c>
      <c r="BK225" s="1945">
        <v>0.68</v>
      </c>
      <c r="BL225" s="1945">
        <v>0.68</v>
      </c>
      <c r="BM225" s="1945">
        <v>0.68</v>
      </c>
      <c r="BN225" s="1945">
        <v>0.68</v>
      </c>
      <c r="BO225" s="1945">
        <v>0.68</v>
      </c>
      <c r="BP225" s="1945">
        <v>0.68</v>
      </c>
      <c r="BQ225" s="1945">
        <v>0.68</v>
      </c>
      <c r="BR225" s="1945">
        <v>0.68</v>
      </c>
      <c r="BS225" s="1945">
        <v>0.68</v>
      </c>
      <c r="BT225" s="1945">
        <v>0.68</v>
      </c>
      <c r="BU225" s="1945">
        <v>0.68</v>
      </c>
      <c r="BV225" s="1945">
        <v>0.68</v>
      </c>
      <c r="BW225" s="1945">
        <v>0.68</v>
      </c>
      <c r="BX225" s="1945">
        <v>0.68</v>
      </c>
      <c r="BY225" s="1945">
        <v>0.68</v>
      </c>
      <c r="BZ225" s="1945">
        <v>0.68</v>
      </c>
      <c r="CA225" s="1945">
        <v>0.94</v>
      </c>
      <c r="CB225" s="1945">
        <v>0.94</v>
      </c>
      <c r="CC225" s="1945">
        <v>0.94</v>
      </c>
      <c r="CD225" s="1945">
        <v>0.94</v>
      </c>
      <c r="CE225" s="1945">
        <v>0.94</v>
      </c>
      <c r="CF225" s="1945">
        <v>0.94</v>
      </c>
      <c r="CG225" s="1945">
        <v>0.94</v>
      </c>
      <c r="CH225" s="1945">
        <v>0.94</v>
      </c>
      <c r="CI225" s="1945">
        <v>0.94</v>
      </c>
      <c r="CJ225" s="1945">
        <v>0.94</v>
      </c>
      <c r="CK225" s="1945">
        <v>0.94</v>
      </c>
      <c r="CL225" s="1945">
        <v>0.94</v>
      </c>
      <c r="CM225" s="1945">
        <v>1.08</v>
      </c>
      <c r="CN225" s="1945">
        <v>1.08</v>
      </c>
      <c r="CO225" s="1945">
        <v>1.08</v>
      </c>
      <c r="CP225" s="1945">
        <v>1.08</v>
      </c>
      <c r="CQ225" s="1945">
        <v>541.08000000000004</v>
      </c>
      <c r="CR225" s="1945">
        <v>1172.5999999999999</v>
      </c>
      <c r="CS225" s="1945">
        <v>1504.47</v>
      </c>
      <c r="CT225" s="1945">
        <v>1504.47</v>
      </c>
      <c r="CU225" s="1945">
        <v>1504.47</v>
      </c>
      <c r="CV225" s="1945">
        <v>1504.47</v>
      </c>
      <c r="CW225" s="1945">
        <v>1504.47</v>
      </c>
      <c r="CX225" s="1945">
        <v>1504.47</v>
      </c>
      <c r="CY225" s="1945">
        <v>1504.94</v>
      </c>
      <c r="CZ225" s="1945">
        <v>1543.28</v>
      </c>
      <c r="DA225" s="1945">
        <v>1786.45</v>
      </c>
      <c r="DB225" s="1945">
        <v>2151.23</v>
      </c>
      <c r="DC225" s="1945">
        <v>2460.85</v>
      </c>
      <c r="DD225" s="1945">
        <v>2747.55</v>
      </c>
      <c r="DE225" s="1945">
        <v>2936.14</v>
      </c>
      <c r="DF225" s="1945">
        <v>2936.14</v>
      </c>
      <c r="DG225" s="1945">
        <v>2936.14</v>
      </c>
    </row>
    <row r="226" spans="1:111" s="180" customFormat="1" ht="24.95" customHeight="1" outlineLevel="1">
      <c r="A226" s="4805"/>
      <c r="B226" s="4792"/>
      <c r="C226" s="4793"/>
      <c r="D226" s="957" t="s">
        <v>1030</v>
      </c>
      <c r="E226" s="957" t="s">
        <v>798</v>
      </c>
      <c r="F226" s="121" t="s">
        <v>978</v>
      </c>
      <c r="G226" s="121" t="s">
        <v>707</v>
      </c>
      <c r="H226" s="81"/>
      <c r="I226" s="179">
        <f t="shared" si="24"/>
        <v>11235.69</v>
      </c>
      <c r="J226" s="179">
        <f t="shared" si="25"/>
        <v>11235.69</v>
      </c>
      <c r="K226" s="179">
        <f t="shared" si="26"/>
        <v>0</v>
      </c>
      <c r="L226" s="250">
        <v>400</v>
      </c>
      <c r="M226" s="251">
        <f t="shared" si="27"/>
        <v>0</v>
      </c>
      <c r="N226" s="136" t="s">
        <v>978</v>
      </c>
      <c r="O226" s="1523"/>
      <c r="P226" s="252">
        <v>1460.9</v>
      </c>
      <c r="Q226" s="252">
        <v>1460.9</v>
      </c>
      <c r="R226" s="252">
        <v>1460.9</v>
      </c>
      <c r="S226" s="252">
        <v>1460.9</v>
      </c>
      <c r="T226" s="253">
        <v>1725.08</v>
      </c>
      <c r="U226" s="252">
        <v>2198</v>
      </c>
      <c r="V226" s="252">
        <v>2442.9</v>
      </c>
      <c r="W226" s="252">
        <v>2991.22</v>
      </c>
      <c r="X226" s="253">
        <v>3365.52</v>
      </c>
      <c r="Y226" s="253">
        <v>3438.37</v>
      </c>
      <c r="Z226" s="252">
        <v>3438.37</v>
      </c>
      <c r="AA226" s="1946">
        <v>3438.37</v>
      </c>
      <c r="AB226" s="1946">
        <v>3438.37</v>
      </c>
      <c r="AC226" s="1945">
        <v>3438.37</v>
      </c>
      <c r="AD226" s="1945">
        <v>3438.37</v>
      </c>
      <c r="AE226" s="1945">
        <v>3444.2</v>
      </c>
      <c r="AF226" s="1945">
        <v>3530.23</v>
      </c>
      <c r="AG226" s="1945">
        <v>3686.16</v>
      </c>
      <c r="AH226" s="1945">
        <v>4017.21</v>
      </c>
      <c r="AI226" s="1945">
        <v>4304</v>
      </c>
      <c r="AJ226" s="1945">
        <v>4512.54</v>
      </c>
      <c r="AK226" s="1945">
        <v>4624.22</v>
      </c>
      <c r="AL226" s="1945">
        <v>4624.22</v>
      </c>
      <c r="AM226" s="1945">
        <v>4624.22</v>
      </c>
      <c r="AN226" s="1945">
        <v>4624.22</v>
      </c>
      <c r="AO226" s="1945">
        <v>4624.22</v>
      </c>
      <c r="AP226" s="1945">
        <v>4624.22</v>
      </c>
      <c r="AQ226" s="1945">
        <v>4624.2299999999996</v>
      </c>
      <c r="AR226" s="1945">
        <v>4716.29</v>
      </c>
      <c r="AS226" s="1945">
        <v>4770.45</v>
      </c>
      <c r="AT226" s="1945">
        <v>4836.42</v>
      </c>
      <c r="AU226" s="1945">
        <v>5185.34</v>
      </c>
      <c r="AV226" s="1945">
        <v>5433.68</v>
      </c>
      <c r="AW226" s="1945">
        <v>5542.58</v>
      </c>
      <c r="AX226" s="1945">
        <v>5542.58</v>
      </c>
      <c r="AY226" s="1945">
        <v>5542.58</v>
      </c>
      <c r="AZ226" s="1945">
        <v>5542.58</v>
      </c>
      <c r="BA226" s="1945">
        <v>5542.58</v>
      </c>
      <c r="BB226" s="1945">
        <v>5542.58</v>
      </c>
      <c r="BC226" s="1945">
        <v>5543.14</v>
      </c>
      <c r="BD226" s="1945">
        <v>5549.71</v>
      </c>
      <c r="BE226" s="1945">
        <v>5694.43</v>
      </c>
      <c r="BF226" s="1945">
        <v>5984.18</v>
      </c>
      <c r="BG226" s="1945">
        <v>6268.47</v>
      </c>
      <c r="BH226" s="1945">
        <v>6334.81</v>
      </c>
      <c r="BI226" s="1945">
        <v>6334.81</v>
      </c>
      <c r="BJ226" s="1945">
        <v>6334.81</v>
      </c>
      <c r="BK226" s="1945">
        <v>6334.81</v>
      </c>
      <c r="BL226" s="1945">
        <v>6334.81</v>
      </c>
      <c r="BM226" s="1945">
        <v>6334.81</v>
      </c>
      <c r="BN226" s="1945">
        <v>6334.81</v>
      </c>
      <c r="BO226" s="1945">
        <v>6334.95</v>
      </c>
      <c r="BP226" s="1945">
        <v>6403.39</v>
      </c>
      <c r="BQ226" s="1945">
        <v>6660.35</v>
      </c>
      <c r="BR226" s="1945">
        <v>6921.7</v>
      </c>
      <c r="BS226" s="1945">
        <v>7021.93</v>
      </c>
      <c r="BT226" s="1945">
        <v>7021.93</v>
      </c>
      <c r="BU226" s="1945">
        <v>7021.93</v>
      </c>
      <c r="BV226" s="1945">
        <v>7021.93</v>
      </c>
      <c r="BW226" s="1945">
        <v>7021.93</v>
      </c>
      <c r="BX226" s="1945">
        <v>7021.93</v>
      </c>
      <c r="BY226" s="1945">
        <v>7021.93</v>
      </c>
      <c r="BZ226" s="1945">
        <v>7021.93</v>
      </c>
      <c r="CA226" s="1945">
        <v>7022.43</v>
      </c>
      <c r="CB226" s="1945">
        <v>7024.61</v>
      </c>
      <c r="CC226" s="1945">
        <v>7223.81</v>
      </c>
      <c r="CD226" s="1945">
        <v>7598.64</v>
      </c>
      <c r="CE226" s="1945">
        <v>8229.66</v>
      </c>
      <c r="CF226" s="1945">
        <v>8837.89</v>
      </c>
      <c r="CG226" s="1945">
        <v>9099.2999999999993</v>
      </c>
      <c r="CH226" s="1945">
        <v>9099.2999999999993</v>
      </c>
      <c r="CI226" s="1945">
        <v>9099.2999999999993</v>
      </c>
      <c r="CJ226" s="1945">
        <v>9099.2999999999993</v>
      </c>
      <c r="CK226" s="1945">
        <v>9099.2999999999993</v>
      </c>
      <c r="CL226" s="1945">
        <v>9099.2999999999993</v>
      </c>
      <c r="CM226" s="1945">
        <v>9099.9599999999991</v>
      </c>
      <c r="CN226" s="1945">
        <v>9176.42</v>
      </c>
      <c r="CO226" s="1945">
        <v>9425.27</v>
      </c>
      <c r="CP226" s="1945">
        <v>9881.31</v>
      </c>
      <c r="CQ226" s="1945">
        <v>9963.73</v>
      </c>
      <c r="CR226" s="1945">
        <v>9963.73</v>
      </c>
      <c r="CS226" s="1945">
        <v>9963.73</v>
      </c>
      <c r="CT226" s="1945">
        <v>9963.73</v>
      </c>
      <c r="CU226" s="1945">
        <v>9963.73</v>
      </c>
      <c r="CV226" s="1945">
        <v>9963.73</v>
      </c>
      <c r="CW226" s="1945">
        <v>9963.73</v>
      </c>
      <c r="CX226" s="1945">
        <v>9963.73</v>
      </c>
      <c r="CY226" s="1945">
        <v>9964.56</v>
      </c>
      <c r="CZ226" s="1945">
        <v>10003.68</v>
      </c>
      <c r="DA226" s="1945">
        <v>10224.209999999999</v>
      </c>
      <c r="DB226" s="1945">
        <v>10478.52</v>
      </c>
      <c r="DC226" s="1945">
        <v>10800.66</v>
      </c>
      <c r="DD226" s="1945">
        <v>11142.13</v>
      </c>
      <c r="DE226" s="1945">
        <v>11235.69</v>
      </c>
      <c r="DF226" s="1945">
        <v>11235.69</v>
      </c>
      <c r="DG226" s="1945">
        <v>11235.69</v>
      </c>
    </row>
    <row r="227" spans="1:111" s="180" customFormat="1" ht="24.95" customHeight="1" outlineLevel="1">
      <c r="A227" s="4805"/>
      <c r="B227" s="4792"/>
      <c r="C227" s="4793"/>
      <c r="D227" s="957" t="s">
        <v>198</v>
      </c>
      <c r="E227" s="957" t="s">
        <v>792</v>
      </c>
      <c r="F227" s="121" t="s">
        <v>980</v>
      </c>
      <c r="G227" s="121" t="s">
        <v>707</v>
      </c>
      <c r="H227" s="81"/>
      <c r="I227" s="179">
        <f t="shared" si="24"/>
        <v>11431.06</v>
      </c>
      <c r="J227" s="179">
        <f t="shared" si="25"/>
        <v>11431.06</v>
      </c>
      <c r="K227" s="179">
        <f t="shared" si="26"/>
        <v>0</v>
      </c>
      <c r="L227" s="250">
        <v>400</v>
      </c>
      <c r="M227" s="251">
        <f t="shared" si="27"/>
        <v>0</v>
      </c>
      <c r="N227" s="136" t="s">
        <v>980</v>
      </c>
      <c r="O227" s="1523"/>
      <c r="P227" s="252">
        <v>1721.5</v>
      </c>
      <c r="Q227" s="252">
        <v>1721.5</v>
      </c>
      <c r="R227" s="252">
        <v>1721.5</v>
      </c>
      <c r="S227" s="252">
        <v>1721.51</v>
      </c>
      <c r="T227" s="253">
        <v>1959.89</v>
      </c>
      <c r="U227" s="252">
        <v>2259.7800000000002</v>
      </c>
      <c r="V227" s="252">
        <v>2572.23</v>
      </c>
      <c r="W227" s="252">
        <v>3148.15</v>
      </c>
      <c r="X227" s="253">
        <v>3506.97</v>
      </c>
      <c r="Y227" s="253">
        <v>3587.47</v>
      </c>
      <c r="Z227" s="252">
        <v>3588.48</v>
      </c>
      <c r="AA227" s="1946">
        <v>3588.48</v>
      </c>
      <c r="AB227" s="1946">
        <v>3588.48</v>
      </c>
      <c r="AC227" s="1945">
        <v>3588.48</v>
      </c>
      <c r="AD227" s="1945">
        <v>3588.48</v>
      </c>
      <c r="AE227" s="1945">
        <v>3595.35</v>
      </c>
      <c r="AF227" s="1945">
        <v>3709.18</v>
      </c>
      <c r="AG227" s="1945">
        <v>3925.96</v>
      </c>
      <c r="AH227" s="1945">
        <v>4242.08</v>
      </c>
      <c r="AI227" s="1945">
        <v>4489.7299999999996</v>
      </c>
      <c r="AJ227" s="1945">
        <v>4714.01</v>
      </c>
      <c r="AK227" s="1945">
        <v>4850.4399999999996</v>
      </c>
      <c r="AL227" s="1945">
        <v>4851.24</v>
      </c>
      <c r="AM227" s="1945">
        <v>4851.24</v>
      </c>
      <c r="AN227" s="1945">
        <v>4851.24</v>
      </c>
      <c r="AO227" s="1945">
        <v>4851.24</v>
      </c>
      <c r="AP227" s="1945">
        <v>4851.24</v>
      </c>
      <c r="AQ227" s="1945">
        <v>4851.24</v>
      </c>
      <c r="AR227" s="1945">
        <v>4922.58</v>
      </c>
      <c r="AS227" s="1945">
        <v>5114.47</v>
      </c>
      <c r="AT227" s="1945">
        <v>5333.84</v>
      </c>
      <c r="AU227" s="1945">
        <v>5589.39</v>
      </c>
      <c r="AV227" s="1945">
        <v>5785.68</v>
      </c>
      <c r="AW227" s="1945">
        <v>5877.35</v>
      </c>
      <c r="AX227" s="1945">
        <v>5878.58</v>
      </c>
      <c r="AY227" s="1945">
        <v>5878.58</v>
      </c>
      <c r="AZ227" s="1945">
        <v>5878.58</v>
      </c>
      <c r="BA227" s="1945">
        <v>5878.58</v>
      </c>
      <c r="BB227" s="1945">
        <v>5878.58</v>
      </c>
      <c r="BC227" s="1945">
        <v>5880.31</v>
      </c>
      <c r="BD227" s="1945">
        <v>5901.07</v>
      </c>
      <c r="BE227" s="1945">
        <v>6072.9</v>
      </c>
      <c r="BF227" s="1945">
        <v>6292.48</v>
      </c>
      <c r="BG227" s="1945">
        <v>6538.15</v>
      </c>
      <c r="BH227" s="1945">
        <v>6773.56</v>
      </c>
      <c r="BI227" s="1945">
        <v>6849.98</v>
      </c>
      <c r="BJ227" s="1945">
        <v>6850.69</v>
      </c>
      <c r="BK227" s="1945">
        <v>6850.69</v>
      </c>
      <c r="BL227" s="1945">
        <v>6850.69</v>
      </c>
      <c r="BM227" s="1945">
        <v>6850.69</v>
      </c>
      <c r="BN227" s="1945">
        <v>6850.69</v>
      </c>
      <c r="BO227" s="1945">
        <v>6851</v>
      </c>
      <c r="BP227" s="1945">
        <v>6927.97</v>
      </c>
      <c r="BQ227" s="1945">
        <v>7128.26</v>
      </c>
      <c r="BR227" s="1945">
        <v>7367.95</v>
      </c>
      <c r="BS227" s="1945">
        <v>7621.44</v>
      </c>
      <c r="BT227" s="1945">
        <v>7849.34</v>
      </c>
      <c r="BU227" s="1945">
        <v>7920.39</v>
      </c>
      <c r="BV227" s="1945">
        <v>7920.39</v>
      </c>
      <c r="BW227" s="1945">
        <v>7920.39</v>
      </c>
      <c r="BX227" s="1945">
        <v>7920.39</v>
      </c>
      <c r="BY227" s="1945">
        <v>7920.39</v>
      </c>
      <c r="BZ227" s="1945">
        <v>7920.39</v>
      </c>
      <c r="CA227" s="1945">
        <v>7920.39</v>
      </c>
      <c r="CB227" s="1945">
        <v>7981</v>
      </c>
      <c r="CC227" s="1945">
        <v>8174.37</v>
      </c>
      <c r="CD227" s="1945">
        <v>8453.8700000000008</v>
      </c>
      <c r="CE227" s="1945">
        <v>8711.68</v>
      </c>
      <c r="CF227" s="1945">
        <v>8958.58</v>
      </c>
      <c r="CG227" s="1945">
        <v>9065.76</v>
      </c>
      <c r="CH227" s="1945">
        <v>9065.76</v>
      </c>
      <c r="CI227" s="1945">
        <v>9065.76</v>
      </c>
      <c r="CJ227" s="1945">
        <v>9065.76</v>
      </c>
      <c r="CK227" s="1945">
        <v>9065.76</v>
      </c>
      <c r="CL227" s="1945">
        <v>9065.76</v>
      </c>
      <c r="CM227" s="1945">
        <v>9066.76</v>
      </c>
      <c r="CN227" s="1945">
        <v>9124.89</v>
      </c>
      <c r="CO227" s="1945">
        <v>9313.68</v>
      </c>
      <c r="CP227" s="1945">
        <v>9657.48</v>
      </c>
      <c r="CQ227" s="1945">
        <v>9923.76</v>
      </c>
      <c r="CR227" s="1945">
        <v>10179.709999999999</v>
      </c>
      <c r="CS227" s="1945">
        <v>10315.08</v>
      </c>
      <c r="CT227" s="1945">
        <v>10315.08</v>
      </c>
      <c r="CU227" s="1945">
        <v>10315.08</v>
      </c>
      <c r="CV227" s="1945">
        <v>10315.08</v>
      </c>
      <c r="CW227" s="1945">
        <v>10315.09</v>
      </c>
      <c r="CX227" s="1945">
        <v>10315.09</v>
      </c>
      <c r="CY227" s="1945">
        <v>10316.14</v>
      </c>
      <c r="CZ227" s="1945">
        <v>10349.34</v>
      </c>
      <c r="DA227" s="1945">
        <v>10543.22</v>
      </c>
      <c r="DB227" s="1945">
        <v>10800.55</v>
      </c>
      <c r="DC227" s="1945">
        <v>11059.93</v>
      </c>
      <c r="DD227" s="1945">
        <v>11317.37</v>
      </c>
      <c r="DE227" s="1945">
        <v>11430.56</v>
      </c>
      <c r="DF227" s="1945">
        <v>11431.06</v>
      </c>
      <c r="DG227" s="1945">
        <v>11431.06</v>
      </c>
    </row>
    <row r="228" spans="1:111" s="180" customFormat="1" ht="24.95" customHeight="1" outlineLevel="1">
      <c r="A228" s="4805"/>
      <c r="B228" s="4792"/>
      <c r="C228" s="4793" t="s">
        <v>793</v>
      </c>
      <c r="D228" s="957" t="s">
        <v>1211</v>
      </c>
      <c r="E228" s="957" t="s">
        <v>1027</v>
      </c>
      <c r="F228" s="121" t="s">
        <v>1095</v>
      </c>
      <c r="G228" s="121" t="s">
        <v>805</v>
      </c>
      <c r="H228" s="81"/>
      <c r="I228" s="179">
        <f t="shared" si="24"/>
        <v>12608.19</v>
      </c>
      <c r="J228" s="179">
        <f t="shared" si="25"/>
        <v>12766.3</v>
      </c>
      <c r="K228" s="179">
        <f t="shared" si="26"/>
        <v>158.10999999999876</v>
      </c>
      <c r="L228" s="250">
        <v>100</v>
      </c>
      <c r="M228" s="251">
        <f t="shared" si="27"/>
        <v>3162.1999999999753</v>
      </c>
      <c r="N228" s="136" t="s">
        <v>805</v>
      </c>
      <c r="O228" s="1523"/>
      <c r="P228" s="252">
        <v>2557.63</v>
      </c>
      <c r="Q228" s="252">
        <v>2742.88</v>
      </c>
      <c r="R228" s="252">
        <v>2778.23</v>
      </c>
      <c r="S228" s="252">
        <v>2782.01</v>
      </c>
      <c r="T228" s="253">
        <v>2788.29</v>
      </c>
      <c r="U228" s="252">
        <v>2927.3</v>
      </c>
      <c r="V228" s="252">
        <v>3097.88</v>
      </c>
      <c r="W228" s="252">
        <v>3266.62</v>
      </c>
      <c r="X228" s="253">
        <v>3464.45</v>
      </c>
      <c r="Y228" s="253">
        <v>3658.32</v>
      </c>
      <c r="Z228" s="252">
        <v>3662.28</v>
      </c>
      <c r="AA228" s="1946">
        <v>3782.75</v>
      </c>
      <c r="AB228" s="1946">
        <v>4011.61</v>
      </c>
      <c r="AC228" s="1945">
        <v>4191.2</v>
      </c>
      <c r="AD228" s="1945">
        <v>4361.8900000000003</v>
      </c>
      <c r="AE228" s="1945">
        <v>4562.67</v>
      </c>
      <c r="AF228" s="1945">
        <v>4713.5200000000004</v>
      </c>
      <c r="AG228" s="1945">
        <v>4861.0200000000004</v>
      </c>
      <c r="AH228" s="1945">
        <v>5049.59</v>
      </c>
      <c r="AI228" s="1945">
        <v>5203.75</v>
      </c>
      <c r="AJ228" s="1945">
        <v>5383.08</v>
      </c>
      <c r="AK228" s="1945">
        <v>5565.46</v>
      </c>
      <c r="AL228" s="1945">
        <v>5880.93</v>
      </c>
      <c r="AM228" s="1945">
        <v>6226.4</v>
      </c>
      <c r="AN228" s="1945">
        <v>6543.89</v>
      </c>
      <c r="AO228" s="1945">
        <v>6841.79</v>
      </c>
      <c r="AP228" s="1945">
        <v>7187.52</v>
      </c>
      <c r="AQ228" s="1945">
        <v>7454.87</v>
      </c>
      <c r="AR228" s="1945">
        <v>7757.61</v>
      </c>
      <c r="AS228" s="1945">
        <v>7834.96</v>
      </c>
      <c r="AT228" s="1945">
        <v>7841.72</v>
      </c>
      <c r="AU228" s="1945">
        <v>7849.52</v>
      </c>
      <c r="AV228" s="1945">
        <v>7955.86</v>
      </c>
      <c r="AW228" s="1945">
        <v>8262.92</v>
      </c>
      <c r="AX228" s="1945">
        <v>8554.23</v>
      </c>
      <c r="AY228" s="1945">
        <v>8856.1200000000008</v>
      </c>
      <c r="AZ228" s="1945">
        <v>9138.2000000000007</v>
      </c>
      <c r="BA228" s="1945">
        <v>9409.6</v>
      </c>
      <c r="BB228" s="1945">
        <v>9706</v>
      </c>
      <c r="BC228" s="1945">
        <v>9911.91</v>
      </c>
      <c r="BD228" s="1945">
        <v>10181.719999999999</v>
      </c>
      <c r="BE228" s="1945">
        <v>10499.57</v>
      </c>
      <c r="BF228" s="1945">
        <v>10796.83</v>
      </c>
      <c r="BG228" s="1945">
        <v>11095.03</v>
      </c>
      <c r="BH228" s="1945">
        <v>11391.38</v>
      </c>
      <c r="BI228" s="1945">
        <v>11694.37</v>
      </c>
      <c r="BJ228" s="1945">
        <v>12008.11</v>
      </c>
      <c r="BK228" s="1945">
        <v>12330.18</v>
      </c>
      <c r="BL228" s="1945">
        <v>12641.34</v>
      </c>
      <c r="BM228" s="1945">
        <v>12931.04</v>
      </c>
      <c r="BN228" s="1945">
        <v>13247.26</v>
      </c>
      <c r="BO228" s="1945">
        <v>13544.58</v>
      </c>
      <c r="BP228" s="1945">
        <v>13849.41</v>
      </c>
      <c r="BQ228" s="1945">
        <v>14145.04</v>
      </c>
      <c r="BR228" s="1945">
        <v>14426.16</v>
      </c>
      <c r="BS228" s="1945">
        <v>14711.41</v>
      </c>
      <c r="BT228" s="1945">
        <v>15009.09</v>
      </c>
      <c r="BU228" s="1945">
        <v>15311.55</v>
      </c>
      <c r="BV228" s="1945">
        <v>15629.67</v>
      </c>
      <c r="BW228" s="1945">
        <v>5910.92</v>
      </c>
      <c r="BX228" s="1945">
        <v>6224.71</v>
      </c>
      <c r="BY228" s="1945">
        <v>6511.32</v>
      </c>
      <c r="BZ228" s="1945">
        <v>6877.96</v>
      </c>
      <c r="CA228" s="1945">
        <v>7073.83</v>
      </c>
      <c r="CB228" s="1945">
        <v>7184.05</v>
      </c>
      <c r="CC228" s="1945">
        <v>7433.44</v>
      </c>
      <c r="CD228" s="1945">
        <v>7708.58</v>
      </c>
      <c r="CE228" s="1945">
        <v>7982.51</v>
      </c>
      <c r="CF228" s="1945">
        <v>8247.8700000000008</v>
      </c>
      <c r="CG228" s="1945">
        <v>8487.7000000000007</v>
      </c>
      <c r="CH228" s="1945">
        <v>8597.6</v>
      </c>
      <c r="CI228" s="1945">
        <v>8768.0400000000009</v>
      </c>
      <c r="CJ228" s="1945">
        <v>8931.8700000000008</v>
      </c>
      <c r="CK228" s="1945">
        <v>9057.35</v>
      </c>
      <c r="CL228" s="1945">
        <v>9154.94</v>
      </c>
      <c r="CM228" s="1945">
        <v>9159.7800000000007</v>
      </c>
      <c r="CN228" s="1945">
        <v>9199.86</v>
      </c>
      <c r="CO228" s="1945">
        <v>9309.77</v>
      </c>
      <c r="CP228" s="1945">
        <v>9608.82</v>
      </c>
      <c r="CQ228" s="1945">
        <v>9912.59</v>
      </c>
      <c r="CR228" s="1945">
        <v>10295.27</v>
      </c>
      <c r="CS228" s="1945">
        <v>10676.37</v>
      </c>
      <c r="CT228" s="1945">
        <v>11021.69</v>
      </c>
      <c r="CU228" s="1945">
        <v>11377.49</v>
      </c>
      <c r="CV228" s="1945">
        <v>11463.6</v>
      </c>
      <c r="CW228" s="1945">
        <v>11665.99</v>
      </c>
      <c r="CX228" s="1945">
        <v>11822.17</v>
      </c>
      <c r="CY228" s="1945">
        <v>11944.91</v>
      </c>
      <c r="CZ228" s="1945">
        <v>11969.69</v>
      </c>
      <c r="DA228" s="1945">
        <v>12020.67</v>
      </c>
      <c r="DB228" s="1945">
        <v>12215.8</v>
      </c>
      <c r="DC228" s="1945">
        <v>12392.75</v>
      </c>
      <c r="DD228" s="1945">
        <v>12569.43</v>
      </c>
      <c r="DE228" s="1945">
        <v>12595.16</v>
      </c>
      <c r="DF228" s="1945">
        <v>12608.19</v>
      </c>
      <c r="DG228" s="1945">
        <v>12766.3</v>
      </c>
    </row>
    <row r="229" spans="1:111" s="180" customFormat="1" ht="24.95" customHeight="1" outlineLevel="1">
      <c r="A229" s="4805"/>
      <c r="B229" s="4792"/>
      <c r="C229" s="4793"/>
      <c r="D229" s="957" t="s">
        <v>1121</v>
      </c>
      <c r="E229" s="957" t="s">
        <v>803</v>
      </c>
      <c r="F229" s="121" t="s">
        <v>1095</v>
      </c>
      <c r="G229" s="121" t="s">
        <v>1085</v>
      </c>
      <c r="H229" s="81"/>
      <c r="I229" s="179">
        <f t="shared" si="24"/>
        <v>3783</v>
      </c>
      <c r="J229" s="179">
        <f t="shared" si="25"/>
        <v>3833.17</v>
      </c>
      <c r="K229" s="179">
        <f t="shared" si="26"/>
        <v>50.170000000000073</v>
      </c>
      <c r="L229" s="250">
        <v>150</v>
      </c>
      <c r="M229" s="251">
        <f t="shared" si="27"/>
        <v>1505.1000000000022</v>
      </c>
      <c r="N229" s="136" t="s">
        <v>1085</v>
      </c>
      <c r="O229" s="1523"/>
      <c r="P229" s="252">
        <v>73.42</v>
      </c>
      <c r="Q229" s="252">
        <v>79.45</v>
      </c>
      <c r="R229" s="252">
        <v>84.98</v>
      </c>
      <c r="S229" s="252">
        <v>92.52</v>
      </c>
      <c r="T229" s="253">
        <v>100.57</v>
      </c>
      <c r="U229" s="252">
        <v>108.09</v>
      </c>
      <c r="V229" s="252">
        <v>115.38</v>
      </c>
      <c r="W229" s="252">
        <v>122.54</v>
      </c>
      <c r="X229" s="253">
        <v>130.41999999999999</v>
      </c>
      <c r="Y229" s="253">
        <v>136.31</v>
      </c>
      <c r="Z229" s="252">
        <v>141.58000000000001</v>
      </c>
      <c r="AA229" s="1946">
        <v>145.88999999999999</v>
      </c>
      <c r="AB229" s="1946">
        <v>151.91999999999999</v>
      </c>
      <c r="AC229" s="1945">
        <v>161.13999999999999</v>
      </c>
      <c r="AD229" s="1945">
        <v>203.18</v>
      </c>
      <c r="AE229" s="1945">
        <v>263.82</v>
      </c>
      <c r="AF229" s="1945">
        <v>308.24</v>
      </c>
      <c r="AG229" s="1945">
        <v>351.49</v>
      </c>
      <c r="AH229" s="1945">
        <v>406.27</v>
      </c>
      <c r="AI229" s="1945">
        <v>454.03</v>
      </c>
      <c r="AJ229" s="1945">
        <v>510.97</v>
      </c>
      <c r="AK229" s="1945">
        <v>566.98</v>
      </c>
      <c r="AL229" s="1945">
        <v>619.78</v>
      </c>
      <c r="AM229" s="1945">
        <v>678.21</v>
      </c>
      <c r="AN229" s="1945">
        <v>731.44</v>
      </c>
      <c r="AO229" s="1945">
        <v>781.01</v>
      </c>
      <c r="AP229" s="1945">
        <v>839.63</v>
      </c>
      <c r="AQ229" s="1945">
        <v>885.71</v>
      </c>
      <c r="AR229" s="1945">
        <v>938.29</v>
      </c>
      <c r="AS229" s="1945">
        <v>965.65</v>
      </c>
      <c r="AT229" s="1945">
        <v>972.69</v>
      </c>
      <c r="AU229" s="1945">
        <v>980.5</v>
      </c>
      <c r="AV229" s="1945">
        <v>1002.1</v>
      </c>
      <c r="AW229" s="1945">
        <v>1052.46</v>
      </c>
      <c r="AX229" s="1945">
        <v>1100.73</v>
      </c>
      <c r="AY229" s="1945">
        <v>1150.94</v>
      </c>
      <c r="AZ229" s="1945">
        <v>1196.1400000000001</v>
      </c>
      <c r="BA229" s="1945">
        <v>1241.4000000000001</v>
      </c>
      <c r="BB229" s="1945">
        <v>1291.6199999999999</v>
      </c>
      <c r="BC229" s="1945">
        <v>1327.93</v>
      </c>
      <c r="BD229" s="1945">
        <v>1372.93</v>
      </c>
      <c r="BE229" s="1945">
        <v>1426.28</v>
      </c>
      <c r="BF229" s="1945">
        <v>1476.29</v>
      </c>
      <c r="BG229" s="1945">
        <v>1527.08</v>
      </c>
      <c r="BH229" s="1945">
        <v>1577.39</v>
      </c>
      <c r="BI229" s="1945">
        <v>1627.88</v>
      </c>
      <c r="BJ229" s="1945">
        <v>1680.51</v>
      </c>
      <c r="BK229" s="1945">
        <v>1732.87</v>
      </c>
      <c r="BL229" s="1945">
        <v>1782.32</v>
      </c>
      <c r="BM229" s="1945">
        <v>1828.58</v>
      </c>
      <c r="BN229" s="1945">
        <v>1881.6</v>
      </c>
      <c r="BO229" s="1945">
        <v>1930.27</v>
      </c>
      <c r="BP229" s="1945">
        <v>1980.16</v>
      </c>
      <c r="BQ229" s="1945">
        <v>2029.66</v>
      </c>
      <c r="BR229" s="1945">
        <v>2076.98</v>
      </c>
      <c r="BS229" s="1945">
        <v>2124.67</v>
      </c>
      <c r="BT229" s="1945">
        <v>2174.48</v>
      </c>
      <c r="BU229" s="1945">
        <v>2224.1</v>
      </c>
      <c r="BV229" s="1945">
        <v>2277.0500000000002</v>
      </c>
      <c r="BW229" s="1945">
        <v>2327.0100000000002</v>
      </c>
      <c r="BX229" s="1945">
        <v>2380.66</v>
      </c>
      <c r="BY229" s="1945">
        <v>2430.96</v>
      </c>
      <c r="BZ229" s="1945">
        <v>2503.3000000000002</v>
      </c>
      <c r="CA229" s="1945">
        <v>2541.5</v>
      </c>
      <c r="CB229" s="1945">
        <v>2566.6999999999998</v>
      </c>
      <c r="CC229" s="1945">
        <v>2611.04</v>
      </c>
      <c r="CD229" s="1945">
        <v>2658.12</v>
      </c>
      <c r="CE229" s="1945">
        <v>2702.07</v>
      </c>
      <c r="CF229" s="1945">
        <v>2745.74</v>
      </c>
      <c r="CG229" s="1945">
        <v>2790.67</v>
      </c>
      <c r="CH229" s="1945">
        <v>2815.71</v>
      </c>
      <c r="CI229" s="1945">
        <v>2848.57</v>
      </c>
      <c r="CJ229" s="1945">
        <v>2881.12</v>
      </c>
      <c r="CK229" s="1945">
        <v>2907.22</v>
      </c>
      <c r="CL229" s="1945">
        <v>2930.01</v>
      </c>
      <c r="CM229" s="1945">
        <v>2940.21</v>
      </c>
      <c r="CN229" s="1945">
        <v>2952.93</v>
      </c>
      <c r="CO229" s="1945">
        <v>2989.58</v>
      </c>
      <c r="CP229" s="1945">
        <v>3051.67</v>
      </c>
      <c r="CQ229" s="1945">
        <v>3106.35</v>
      </c>
      <c r="CR229" s="1945">
        <v>3163.16</v>
      </c>
      <c r="CS229" s="1945">
        <v>3221.1</v>
      </c>
      <c r="CT229" s="1945">
        <v>3274.61</v>
      </c>
      <c r="CU229" s="1945">
        <v>3335.42</v>
      </c>
      <c r="CV229" s="1945">
        <v>3392.77</v>
      </c>
      <c r="CW229" s="1945">
        <v>3448</v>
      </c>
      <c r="CX229" s="1945">
        <v>3494.8</v>
      </c>
      <c r="CY229" s="1945">
        <v>3537.18</v>
      </c>
      <c r="CZ229" s="1945">
        <v>3555.18</v>
      </c>
      <c r="DA229" s="1945">
        <v>3583.02</v>
      </c>
      <c r="DB229" s="1945">
        <v>3638.78</v>
      </c>
      <c r="DC229" s="1945">
        <v>3690.35</v>
      </c>
      <c r="DD229" s="1945">
        <v>3744.69</v>
      </c>
      <c r="DE229" s="1945">
        <v>3766.03</v>
      </c>
      <c r="DF229" s="1945">
        <v>3783</v>
      </c>
      <c r="DG229" s="1945">
        <v>3833.17</v>
      </c>
    </row>
    <row r="230" spans="1:111" s="180" customFormat="1" ht="24.95" customHeight="1" outlineLevel="1">
      <c r="A230" s="4805"/>
      <c r="B230" s="4792"/>
      <c r="C230" s="4793"/>
      <c r="D230" s="957" t="s">
        <v>1266</v>
      </c>
      <c r="E230" s="957" t="s">
        <v>808</v>
      </c>
      <c r="F230" s="121" t="s">
        <v>1095</v>
      </c>
      <c r="G230" s="121" t="s">
        <v>1105</v>
      </c>
      <c r="H230" s="81"/>
      <c r="I230" s="179">
        <f t="shared" si="24"/>
        <v>10434.14</v>
      </c>
      <c r="J230" s="179">
        <f t="shared" si="25"/>
        <v>10603.33</v>
      </c>
      <c r="K230" s="179">
        <f t="shared" si="26"/>
        <v>169.19000000000051</v>
      </c>
      <c r="L230" s="250">
        <v>150</v>
      </c>
      <c r="M230" s="251">
        <f t="shared" si="27"/>
        <v>5075.7000000000153</v>
      </c>
      <c r="N230" s="136" t="s">
        <v>1105</v>
      </c>
      <c r="O230" s="1523"/>
      <c r="P230" s="252">
        <v>1690.1</v>
      </c>
      <c r="Q230" s="252">
        <v>1919.8</v>
      </c>
      <c r="R230" s="252">
        <v>2179.23</v>
      </c>
      <c r="S230" s="252">
        <v>2198.81</v>
      </c>
      <c r="T230" s="253">
        <v>2202.83</v>
      </c>
      <c r="U230" s="252">
        <v>2392.41</v>
      </c>
      <c r="V230" s="252">
        <v>2615.92</v>
      </c>
      <c r="W230" s="252">
        <v>2838.96</v>
      </c>
      <c r="X230" s="253">
        <v>3098.61</v>
      </c>
      <c r="Y230" s="253">
        <v>3341.49</v>
      </c>
      <c r="Z230" s="252">
        <v>3393.09</v>
      </c>
      <c r="AA230" s="1946">
        <v>3608.15</v>
      </c>
      <c r="AB230" s="1946">
        <v>3900.49</v>
      </c>
      <c r="AC230" s="1945">
        <v>4128.8999999999996</v>
      </c>
      <c r="AD230" s="1945">
        <v>4372.26</v>
      </c>
      <c r="AE230" s="1945">
        <v>4713.74</v>
      </c>
      <c r="AF230" s="1945">
        <v>4956.18</v>
      </c>
      <c r="AG230" s="1945">
        <v>5189.01</v>
      </c>
      <c r="AH230" s="1945">
        <v>5489.1</v>
      </c>
      <c r="AI230" s="1945">
        <v>5730.62</v>
      </c>
      <c r="AJ230" s="1945">
        <v>6014.55</v>
      </c>
      <c r="AK230" s="1945">
        <v>6282.02</v>
      </c>
      <c r="AL230" s="1945">
        <v>6540.17</v>
      </c>
      <c r="AM230" s="1945">
        <v>6832.65</v>
      </c>
      <c r="AN230" s="1945">
        <v>7098.96</v>
      </c>
      <c r="AO230" s="1945">
        <v>7346.85</v>
      </c>
      <c r="AP230" s="1945">
        <v>7638.52</v>
      </c>
      <c r="AQ230" s="1945">
        <v>7865.17</v>
      </c>
      <c r="AR230" s="1945">
        <v>8120.69</v>
      </c>
      <c r="AS230" s="1945">
        <v>8374.7900000000009</v>
      </c>
      <c r="AT230" s="1945">
        <v>8630.3799999999992</v>
      </c>
      <c r="AU230" s="1945">
        <v>8892.27</v>
      </c>
      <c r="AV230" s="1945">
        <v>9126.0300000000007</v>
      </c>
      <c r="AW230" s="1945">
        <v>9372.4500000000007</v>
      </c>
      <c r="AX230" s="1945">
        <v>9606.52</v>
      </c>
      <c r="AY230" s="1945">
        <v>9848.25</v>
      </c>
      <c r="AZ230" s="1945">
        <v>10065.44</v>
      </c>
      <c r="BA230" s="1945">
        <v>10283.299999999999</v>
      </c>
      <c r="BB230" s="1945">
        <v>10523.31</v>
      </c>
      <c r="BC230" s="1945">
        <v>10687.02</v>
      </c>
      <c r="BD230" s="1945">
        <v>10895.78</v>
      </c>
      <c r="BE230" s="1945">
        <v>11152.62</v>
      </c>
      <c r="BF230" s="1945">
        <v>11393.11</v>
      </c>
      <c r="BG230" s="1945">
        <v>11633.99</v>
      </c>
      <c r="BH230" s="1945">
        <v>11873.6</v>
      </c>
      <c r="BI230" s="1945">
        <v>12116.28</v>
      </c>
      <c r="BJ230" s="1945">
        <v>12366.4</v>
      </c>
      <c r="BK230" s="1945">
        <v>12624.39</v>
      </c>
      <c r="BL230" s="1945">
        <v>12865.99</v>
      </c>
      <c r="BM230" s="1945">
        <v>13092.68</v>
      </c>
      <c r="BN230" s="1945">
        <v>13346.35</v>
      </c>
      <c r="BO230" s="1945">
        <v>13587.16</v>
      </c>
      <c r="BP230" s="1945">
        <v>13832.37</v>
      </c>
      <c r="BQ230" s="1945">
        <v>14066.58</v>
      </c>
      <c r="BR230" s="1945">
        <v>14295.69</v>
      </c>
      <c r="BS230" s="1945">
        <v>14528.32</v>
      </c>
      <c r="BT230" s="1945">
        <v>14768.96</v>
      </c>
      <c r="BU230" s="1945">
        <v>15008.99</v>
      </c>
      <c r="BV230" s="1945">
        <v>15263.27</v>
      </c>
      <c r="BW230" s="1945">
        <v>5482.03</v>
      </c>
      <c r="BX230" s="1945">
        <v>5721.64</v>
      </c>
      <c r="BY230" s="1945">
        <v>5943.84</v>
      </c>
      <c r="BZ230" s="1945">
        <v>6246.86</v>
      </c>
      <c r="CA230" s="1945">
        <v>6403.06</v>
      </c>
      <c r="CB230" s="1945">
        <v>6491.59</v>
      </c>
      <c r="CC230" s="1945">
        <v>6580.91</v>
      </c>
      <c r="CD230" s="1945">
        <v>6681.84</v>
      </c>
      <c r="CE230" s="1945">
        <v>6762.63</v>
      </c>
      <c r="CF230" s="1945">
        <v>6841.29</v>
      </c>
      <c r="CG230" s="1945">
        <v>6946.03</v>
      </c>
      <c r="CH230" s="1945">
        <v>7031.97</v>
      </c>
      <c r="CI230" s="1945">
        <v>7160.19</v>
      </c>
      <c r="CJ230" s="1945">
        <v>7287.97</v>
      </c>
      <c r="CK230" s="1945">
        <v>7383.97</v>
      </c>
      <c r="CL230" s="1945">
        <v>7459.64</v>
      </c>
      <c r="CM230" s="1945">
        <v>7463.11</v>
      </c>
      <c r="CN230" s="1945">
        <v>7469.22</v>
      </c>
      <c r="CO230" s="1945">
        <v>7583.06</v>
      </c>
      <c r="CP230" s="1945">
        <v>7824.92</v>
      </c>
      <c r="CQ230" s="1945">
        <v>8038.19</v>
      </c>
      <c r="CR230" s="1945">
        <v>8269.17</v>
      </c>
      <c r="CS230" s="1945">
        <v>8493.1</v>
      </c>
      <c r="CT230" s="1945">
        <v>8699.2199999999993</v>
      </c>
      <c r="CU230" s="1945">
        <v>8948.17</v>
      </c>
      <c r="CV230" s="1945">
        <v>9173.68</v>
      </c>
      <c r="CW230" s="1945">
        <v>9392.9</v>
      </c>
      <c r="CX230" s="1945">
        <v>9566.19</v>
      </c>
      <c r="CY230" s="1945">
        <v>9702.7800000000007</v>
      </c>
      <c r="CZ230" s="1945">
        <v>9713.3799999999992</v>
      </c>
      <c r="DA230" s="1945">
        <v>9781.89</v>
      </c>
      <c r="DB230" s="1945">
        <v>9998.7000000000007</v>
      </c>
      <c r="DC230" s="1945">
        <v>10198.31</v>
      </c>
      <c r="DD230" s="1945">
        <v>10394.84</v>
      </c>
      <c r="DE230" s="1945">
        <v>10421.59</v>
      </c>
      <c r="DF230" s="1945">
        <v>10434.14</v>
      </c>
      <c r="DG230" s="1945">
        <v>10603.33</v>
      </c>
    </row>
    <row r="231" spans="1:111" s="180" customFormat="1" ht="24.95" customHeight="1" outlineLevel="1">
      <c r="A231" s="4805"/>
      <c r="B231" s="4792"/>
      <c r="C231" s="4791" t="s">
        <v>750</v>
      </c>
      <c r="D231" s="957" t="s">
        <v>1212</v>
      </c>
      <c r="E231" s="957" t="s">
        <v>1027</v>
      </c>
      <c r="F231" s="121" t="s">
        <v>133</v>
      </c>
      <c r="G231" s="121" t="s">
        <v>1097</v>
      </c>
      <c r="H231" s="81"/>
      <c r="I231" s="179">
        <f t="shared" si="24"/>
        <v>6889.89</v>
      </c>
      <c r="J231" s="179">
        <f t="shared" si="25"/>
        <v>7084.42</v>
      </c>
      <c r="K231" s="179">
        <f t="shared" si="26"/>
        <v>194.52999999999975</v>
      </c>
      <c r="L231" s="250">
        <v>100</v>
      </c>
      <c r="M231" s="251">
        <f t="shared" si="27"/>
        <v>3890.5999999999949</v>
      </c>
      <c r="N231" s="136" t="s">
        <v>1097</v>
      </c>
      <c r="O231" s="1523"/>
      <c r="P231" s="252">
        <v>2683.36</v>
      </c>
      <c r="Q231" s="252">
        <v>3010.84</v>
      </c>
      <c r="R231" s="252">
        <v>3388.07</v>
      </c>
      <c r="S231" s="252">
        <v>3416.99</v>
      </c>
      <c r="T231" s="253">
        <v>3425.09</v>
      </c>
      <c r="U231" s="252">
        <v>3451.81</v>
      </c>
      <c r="V231" s="252">
        <v>3571.11</v>
      </c>
      <c r="W231" s="252">
        <v>3976.98</v>
      </c>
      <c r="X231" s="253">
        <v>4353.13</v>
      </c>
      <c r="Y231" s="253">
        <v>4552.63</v>
      </c>
      <c r="Z231" s="252">
        <v>4669.4799999999996</v>
      </c>
      <c r="AA231" s="1946">
        <v>4750.71</v>
      </c>
      <c r="AB231" s="1946">
        <v>4893.92</v>
      </c>
      <c r="AC231" s="1945">
        <v>5008.76</v>
      </c>
      <c r="AD231" s="1945">
        <v>5127.58</v>
      </c>
      <c r="AE231" s="1945">
        <v>5249.06</v>
      </c>
      <c r="AF231" s="1945">
        <v>5348.05</v>
      </c>
      <c r="AG231" s="1945">
        <v>5452.67</v>
      </c>
      <c r="AH231" s="1945">
        <v>5588.64</v>
      </c>
      <c r="AI231" s="1945">
        <v>5700.9</v>
      </c>
      <c r="AJ231" s="1945">
        <v>5833.35</v>
      </c>
      <c r="AK231" s="1945">
        <v>5965.08</v>
      </c>
      <c r="AL231" s="1945">
        <v>6138.39</v>
      </c>
      <c r="AM231" s="1945">
        <v>6318.36</v>
      </c>
      <c r="AN231" s="1945">
        <v>6481.85</v>
      </c>
      <c r="AO231" s="1945">
        <v>6632.9</v>
      </c>
      <c r="AP231" s="1945">
        <v>6811.66</v>
      </c>
      <c r="AQ231" s="1945">
        <v>6992.35</v>
      </c>
      <c r="AR231" s="1945">
        <v>7164.29</v>
      </c>
      <c r="AS231" s="1945">
        <v>7335.93</v>
      </c>
      <c r="AT231" s="1945">
        <v>7504.45</v>
      </c>
      <c r="AU231" s="1945">
        <v>7684.16</v>
      </c>
      <c r="AV231" s="1945">
        <v>7843.01</v>
      </c>
      <c r="AW231" s="1945">
        <v>8011.77</v>
      </c>
      <c r="AX231" s="1945">
        <v>8168.39</v>
      </c>
      <c r="AY231" s="1945">
        <v>8322.64</v>
      </c>
      <c r="AZ231" s="1945">
        <v>8462</v>
      </c>
      <c r="BA231" s="1945">
        <v>8603.86</v>
      </c>
      <c r="BB231" s="1945">
        <v>8759.16</v>
      </c>
      <c r="BC231" s="1945">
        <v>8917.33</v>
      </c>
      <c r="BD231" s="1945">
        <v>9078.6299999999992</v>
      </c>
      <c r="BE231" s="1945">
        <v>9247.33</v>
      </c>
      <c r="BF231" s="1945">
        <v>9402.58</v>
      </c>
      <c r="BG231" s="1945">
        <v>9556.09</v>
      </c>
      <c r="BH231" s="1945">
        <v>9710.24</v>
      </c>
      <c r="BI231" s="1945">
        <v>9869.7800000000007</v>
      </c>
      <c r="BJ231" s="1945">
        <v>10033.98</v>
      </c>
      <c r="BK231" s="1945">
        <v>10198.35</v>
      </c>
      <c r="BL231" s="1945">
        <v>10352.129999999999</v>
      </c>
      <c r="BM231" s="1945">
        <v>10495.74</v>
      </c>
      <c r="BN231" s="1945">
        <v>10603.91</v>
      </c>
      <c r="BO231" s="1945">
        <v>10687.14</v>
      </c>
      <c r="BP231" s="1945">
        <v>10792.07</v>
      </c>
      <c r="BQ231" s="1945">
        <v>10939.84</v>
      </c>
      <c r="BR231" s="1945">
        <v>11083.19</v>
      </c>
      <c r="BS231" s="1945">
        <v>11234.49</v>
      </c>
      <c r="BT231" s="1945">
        <v>11380.87</v>
      </c>
      <c r="BU231" s="1945">
        <v>11540.1</v>
      </c>
      <c r="BV231" s="1945">
        <v>11706.39</v>
      </c>
      <c r="BW231" s="1945">
        <v>1844.1</v>
      </c>
      <c r="BX231" s="1945">
        <v>1998.2</v>
      </c>
      <c r="BY231" s="1945">
        <v>2139.27</v>
      </c>
      <c r="BZ231" s="1945">
        <v>2328.36</v>
      </c>
      <c r="CA231" s="1945">
        <v>2433.4299999999998</v>
      </c>
      <c r="CB231" s="1945">
        <v>2497.38</v>
      </c>
      <c r="CC231" s="1945">
        <v>2646.8</v>
      </c>
      <c r="CD231" s="1945">
        <v>2812.32</v>
      </c>
      <c r="CE231" s="1945">
        <v>2968.59</v>
      </c>
      <c r="CF231" s="1945">
        <v>3117.66</v>
      </c>
      <c r="CG231" s="1945">
        <v>3256</v>
      </c>
      <c r="CH231" s="1945">
        <v>3318.17</v>
      </c>
      <c r="CI231" s="1945">
        <v>3401.2</v>
      </c>
      <c r="CJ231" s="1945">
        <v>3477.69</v>
      </c>
      <c r="CK231" s="1945">
        <v>3540.63</v>
      </c>
      <c r="CL231" s="1945">
        <v>3590.69</v>
      </c>
      <c r="CM231" s="1945">
        <v>3595.5</v>
      </c>
      <c r="CN231" s="1945">
        <v>3622.54</v>
      </c>
      <c r="CO231" s="1945">
        <v>3694.09</v>
      </c>
      <c r="CP231" s="1945">
        <v>3849.85</v>
      </c>
      <c r="CQ231" s="1945">
        <v>4039.23</v>
      </c>
      <c r="CR231" s="1945">
        <v>4308.63</v>
      </c>
      <c r="CS231" s="1945">
        <v>4577.9799999999996</v>
      </c>
      <c r="CT231" s="1945">
        <v>4821.7700000000004</v>
      </c>
      <c r="CU231" s="1945">
        <v>5112.37</v>
      </c>
      <c r="CV231" s="1945">
        <v>5374.69</v>
      </c>
      <c r="CW231" s="1945">
        <v>5629.19</v>
      </c>
      <c r="CX231" s="1945">
        <v>5828.57</v>
      </c>
      <c r="CY231" s="1945">
        <v>5990.61</v>
      </c>
      <c r="CZ231" s="1945">
        <v>6022.96</v>
      </c>
      <c r="DA231" s="1945">
        <v>6121.1</v>
      </c>
      <c r="DB231" s="1945">
        <v>6373.35</v>
      </c>
      <c r="DC231" s="1945">
        <v>6602.81</v>
      </c>
      <c r="DD231" s="1945">
        <v>6836.68</v>
      </c>
      <c r="DE231" s="1945">
        <v>6874.45</v>
      </c>
      <c r="DF231" s="1945">
        <v>6889.89</v>
      </c>
      <c r="DG231" s="1945">
        <v>7084.42</v>
      </c>
    </row>
    <row r="232" spans="1:111" s="180" customFormat="1" ht="24.95" customHeight="1" outlineLevel="1">
      <c r="A232" s="4805"/>
      <c r="B232" s="4792"/>
      <c r="C232" s="4791"/>
      <c r="D232" s="957" t="s">
        <v>969</v>
      </c>
      <c r="E232" s="4791" t="s">
        <v>810</v>
      </c>
      <c r="F232" s="121" t="s">
        <v>1095</v>
      </c>
      <c r="G232" s="561" t="s">
        <v>1243</v>
      </c>
      <c r="H232" s="81"/>
      <c r="I232" s="179">
        <f t="shared" si="24"/>
        <v>4803.82</v>
      </c>
      <c r="J232" s="179">
        <f t="shared" si="25"/>
        <v>4947.74</v>
      </c>
      <c r="K232" s="179">
        <f t="shared" si="26"/>
        <v>143.92000000000007</v>
      </c>
      <c r="L232" s="250">
        <v>250</v>
      </c>
      <c r="M232" s="251">
        <f t="shared" si="27"/>
        <v>7196.0000000000027</v>
      </c>
      <c r="N232" s="136" t="s">
        <v>1074</v>
      </c>
      <c r="O232" s="1523"/>
      <c r="P232" s="252">
        <v>2114.67</v>
      </c>
      <c r="Q232" s="252">
        <v>2303.71</v>
      </c>
      <c r="R232" s="252">
        <v>2508.69</v>
      </c>
      <c r="S232" s="252">
        <v>2530.91</v>
      </c>
      <c r="T232" s="253">
        <v>2546.96</v>
      </c>
      <c r="U232" s="252">
        <v>2671.01</v>
      </c>
      <c r="V232" s="252">
        <v>2825.38</v>
      </c>
      <c r="W232" s="252">
        <v>3006.64</v>
      </c>
      <c r="X232" s="253">
        <v>3210.83</v>
      </c>
      <c r="Y232" s="253">
        <v>3383.12</v>
      </c>
      <c r="Z232" s="252">
        <v>3458.91</v>
      </c>
      <c r="AA232" s="1946">
        <v>3594.9</v>
      </c>
      <c r="AB232" s="1946">
        <v>3784.04</v>
      </c>
      <c r="AC232" s="1945">
        <v>3930.52</v>
      </c>
      <c r="AD232" s="1945">
        <v>4081.52</v>
      </c>
      <c r="AE232" s="1945">
        <v>4234.0200000000004</v>
      </c>
      <c r="AF232" s="1945">
        <v>4369.5</v>
      </c>
      <c r="AG232" s="1945">
        <v>4505.18</v>
      </c>
      <c r="AH232" s="1945">
        <v>4678.18</v>
      </c>
      <c r="AI232" s="1945">
        <v>4816.32</v>
      </c>
      <c r="AJ232" s="1945">
        <v>4977.12</v>
      </c>
      <c r="AK232" s="1945">
        <v>5148.8500000000004</v>
      </c>
      <c r="AL232" s="1945">
        <v>5343.02</v>
      </c>
      <c r="AM232" s="1945">
        <v>5525.86</v>
      </c>
      <c r="AN232" s="1945">
        <v>5687.99</v>
      </c>
      <c r="AO232" s="1945">
        <v>5839.07</v>
      </c>
      <c r="AP232" s="1945">
        <v>6016.12</v>
      </c>
      <c r="AQ232" s="1945">
        <v>6164.2</v>
      </c>
      <c r="AR232" s="1945">
        <v>6319.09</v>
      </c>
      <c r="AS232" s="1945">
        <v>6480.01</v>
      </c>
      <c r="AT232" s="1945">
        <v>6556.37</v>
      </c>
      <c r="AU232" s="1945">
        <v>6635.8</v>
      </c>
      <c r="AV232" s="1945">
        <v>6757.5</v>
      </c>
      <c r="AW232" s="1945">
        <v>6882.34</v>
      </c>
      <c r="AX232" s="1945">
        <v>7008.45</v>
      </c>
      <c r="AY232" s="1945">
        <v>7140.04</v>
      </c>
      <c r="AZ232" s="1945">
        <v>7267.41</v>
      </c>
      <c r="BA232" s="1945">
        <v>7384.78</v>
      </c>
      <c r="BB232" s="1945">
        <v>7509.44</v>
      </c>
      <c r="BC232" s="1945">
        <v>7620.23</v>
      </c>
      <c r="BD232" s="1945">
        <v>7761.21</v>
      </c>
      <c r="BE232" s="1945">
        <v>7926.59</v>
      </c>
      <c r="BF232" s="1945">
        <v>8089.06</v>
      </c>
      <c r="BG232" s="1945">
        <v>8243.91</v>
      </c>
      <c r="BH232" s="1945">
        <v>8398.4</v>
      </c>
      <c r="BI232" s="1945">
        <v>8553.9599999999991</v>
      </c>
      <c r="BJ232" s="1945">
        <v>8712.5499999999993</v>
      </c>
      <c r="BK232" s="1945">
        <v>8877.52</v>
      </c>
      <c r="BL232" s="1945">
        <v>9035.39</v>
      </c>
      <c r="BM232" s="1945">
        <v>9183.89</v>
      </c>
      <c r="BN232" s="1945">
        <v>9334.52</v>
      </c>
      <c r="BO232" s="1945">
        <v>9527.2800000000007</v>
      </c>
      <c r="BP232" s="1945">
        <v>9669.9599999999991</v>
      </c>
      <c r="BQ232" s="1945">
        <v>9818.76</v>
      </c>
      <c r="BR232" s="1945">
        <v>9951.89</v>
      </c>
      <c r="BS232" s="1945">
        <v>10056.01</v>
      </c>
      <c r="BT232" s="1945">
        <v>10158.780000000001</v>
      </c>
      <c r="BU232" s="1945">
        <v>10281.040000000001</v>
      </c>
      <c r="BV232" s="1945">
        <v>10408.129999999999</v>
      </c>
      <c r="BW232" s="1945">
        <v>539.67999999999995</v>
      </c>
      <c r="BX232" s="1945">
        <v>689.36</v>
      </c>
      <c r="BY232" s="1945">
        <v>810.64</v>
      </c>
      <c r="BZ232" s="1945">
        <v>956.95</v>
      </c>
      <c r="CA232" s="1945">
        <v>1035.8800000000001</v>
      </c>
      <c r="CB232" s="1945">
        <v>1097.02</v>
      </c>
      <c r="CC232" s="1945">
        <v>1206.3499999999999</v>
      </c>
      <c r="CD232" s="1945">
        <v>1320.84</v>
      </c>
      <c r="CE232" s="1945">
        <v>1485</v>
      </c>
      <c r="CF232" s="1945">
        <v>1692.61</v>
      </c>
      <c r="CG232" s="1945">
        <v>1885.23</v>
      </c>
      <c r="CH232" s="1945">
        <v>1974.53</v>
      </c>
      <c r="CI232" s="1945">
        <v>2067.31</v>
      </c>
      <c r="CJ232" s="1945">
        <v>2159.09</v>
      </c>
      <c r="CK232" s="1945">
        <v>2226.8200000000002</v>
      </c>
      <c r="CL232" s="1945">
        <v>2279.7199999999998</v>
      </c>
      <c r="CM232" s="1945">
        <v>2288.73</v>
      </c>
      <c r="CN232" s="1945">
        <v>2303.04</v>
      </c>
      <c r="CO232" s="1945">
        <v>2408.64</v>
      </c>
      <c r="CP232" s="1945">
        <v>2576.17</v>
      </c>
      <c r="CQ232" s="1945">
        <v>2749.45</v>
      </c>
      <c r="CR232" s="1945">
        <v>2956.93</v>
      </c>
      <c r="CS232" s="1945">
        <v>3158.42</v>
      </c>
      <c r="CT232" s="1945">
        <v>3342.02</v>
      </c>
      <c r="CU232" s="1945">
        <v>3542.46</v>
      </c>
      <c r="CV232" s="1945">
        <v>3725.76</v>
      </c>
      <c r="CW232" s="1945">
        <v>3905.99</v>
      </c>
      <c r="CX232" s="1945">
        <v>4042.04</v>
      </c>
      <c r="CY232" s="1945">
        <v>4153.8599999999997</v>
      </c>
      <c r="CZ232" s="1945">
        <v>4179.8</v>
      </c>
      <c r="DA232" s="1945">
        <v>4262.66</v>
      </c>
      <c r="DB232" s="1945">
        <v>4436.66</v>
      </c>
      <c r="DC232" s="1945">
        <v>4599.1400000000003</v>
      </c>
      <c r="DD232" s="1945">
        <v>4758.83</v>
      </c>
      <c r="DE232" s="1945">
        <v>4788.3599999999997</v>
      </c>
      <c r="DF232" s="1945">
        <v>4803.82</v>
      </c>
      <c r="DG232" s="1945">
        <v>4947.74</v>
      </c>
    </row>
    <row r="233" spans="1:111" ht="24.95" customHeight="1" outlineLevel="1">
      <c r="A233" s="4805"/>
      <c r="B233" s="4792"/>
      <c r="C233" s="4791"/>
      <c r="D233" s="957" t="s">
        <v>975</v>
      </c>
      <c r="E233" s="4791"/>
      <c r="F233" s="121" t="s">
        <v>135</v>
      </c>
      <c r="G233" s="121" t="s">
        <v>1089</v>
      </c>
      <c r="H233" s="81"/>
      <c r="I233" s="179"/>
      <c r="J233" s="179"/>
      <c r="K233" s="157"/>
      <c r="L233" s="254"/>
      <c r="M233" s="255"/>
      <c r="N233" s="121" t="s">
        <v>1089</v>
      </c>
      <c r="O233" s="1523"/>
      <c r="P233" s="257"/>
      <c r="Q233" s="257"/>
      <c r="R233" s="257"/>
      <c r="S233" s="257"/>
      <c r="T233" s="258"/>
      <c r="U233" s="257"/>
      <c r="V233" s="257"/>
      <c r="W233" s="257"/>
      <c r="X233" s="258"/>
      <c r="Y233" s="258"/>
      <c r="Z233" s="257"/>
      <c r="AA233" s="257"/>
      <c r="AB233" s="257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  <c r="AW233" s="75"/>
      <c r="AX233" s="75"/>
      <c r="AY233" s="75"/>
      <c r="AZ233" s="75"/>
      <c r="BA233" s="75"/>
      <c r="BB233" s="75"/>
      <c r="BC233" s="75"/>
      <c r="BD233" s="75"/>
      <c r="BE233" s="75"/>
      <c r="BF233" s="75"/>
      <c r="BG233" s="75"/>
      <c r="BH233" s="75"/>
      <c r="BI233" s="75"/>
      <c r="BJ233" s="75"/>
      <c r="BK233" s="75"/>
      <c r="BL233" s="75"/>
      <c r="BM233" s="75"/>
      <c r="BN233" s="75"/>
      <c r="BO233" s="75"/>
      <c r="BP233" s="75"/>
      <c r="BQ233" s="75"/>
      <c r="BR233" s="75"/>
      <c r="BS233" s="75"/>
      <c r="BT233" s="75"/>
      <c r="BU233" s="75"/>
      <c r="BV233" s="75"/>
      <c r="BW233" s="75"/>
      <c r="BX233" s="75"/>
      <c r="BY233" s="75"/>
      <c r="BZ233" s="75"/>
      <c r="CA233" s="75"/>
      <c r="CB233" s="75"/>
      <c r="CC233" s="75"/>
      <c r="CD233" s="75"/>
      <c r="CE233" s="75"/>
      <c r="CF233" s="75"/>
      <c r="CG233" s="75"/>
      <c r="CH233" s="75"/>
      <c r="CI233" s="75"/>
      <c r="CJ233" s="75"/>
      <c r="CK233" s="75"/>
      <c r="CL233" s="75"/>
      <c r="CM233" s="75"/>
      <c r="CN233" s="75"/>
      <c r="CO233" s="75"/>
      <c r="CP233" s="75"/>
      <c r="CQ233" s="75"/>
      <c r="CR233" s="75"/>
      <c r="CS233" s="75"/>
      <c r="CT233" s="75"/>
      <c r="CU233" s="75"/>
      <c r="CV233" s="75"/>
      <c r="CW233" s="75"/>
      <c r="CX233" s="75"/>
      <c r="CY233" s="75"/>
      <c r="CZ233" s="75"/>
      <c r="DA233" s="75"/>
      <c r="DB233" s="75"/>
      <c r="DC233" s="75"/>
      <c r="DD233" s="75"/>
      <c r="DE233" s="75"/>
      <c r="DF233" s="75"/>
      <c r="DG233" s="75"/>
    </row>
    <row r="234" spans="1:111" ht="24.95" customHeight="1" outlineLevel="1">
      <c r="A234" s="4805"/>
      <c r="B234" s="4792" t="s">
        <v>191</v>
      </c>
      <c r="C234" s="4791" t="s">
        <v>387</v>
      </c>
      <c r="D234" s="4791" t="s">
        <v>791</v>
      </c>
      <c r="E234" s="4791"/>
      <c r="F234" s="121" t="s">
        <v>731</v>
      </c>
      <c r="G234" s="4832" t="s">
        <v>49</v>
      </c>
      <c r="H234" s="81">
        <v>122.17672499999999</v>
      </c>
      <c r="I234" s="179"/>
      <c r="J234" s="179"/>
      <c r="K234" s="157"/>
      <c r="L234" s="254"/>
      <c r="M234" s="255"/>
      <c r="N234" s="121" t="s">
        <v>731</v>
      </c>
      <c r="O234" s="1523"/>
      <c r="P234" s="257"/>
      <c r="Q234" s="257"/>
      <c r="R234" s="257"/>
      <c r="S234" s="257"/>
      <c r="T234" s="258"/>
      <c r="U234" s="257"/>
      <c r="V234" s="257"/>
      <c r="W234" s="257"/>
      <c r="X234" s="258"/>
      <c r="Y234" s="258"/>
      <c r="Z234" s="257"/>
      <c r="AA234" s="257"/>
      <c r="AB234" s="257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  <c r="AW234" s="75"/>
      <c r="AX234" s="75"/>
      <c r="AY234" s="75"/>
      <c r="AZ234" s="75"/>
      <c r="BA234" s="75"/>
      <c r="BB234" s="75"/>
      <c r="BC234" s="75"/>
      <c r="BD234" s="75"/>
      <c r="BE234" s="75"/>
      <c r="BF234" s="75"/>
      <c r="BG234" s="75"/>
      <c r="BH234" s="75"/>
      <c r="BI234" s="75"/>
      <c r="BJ234" s="75"/>
      <c r="BK234" s="75"/>
      <c r="BL234" s="75"/>
      <c r="BM234" s="75"/>
      <c r="BN234" s="75"/>
      <c r="BO234" s="75"/>
      <c r="BP234" s="75"/>
      <c r="BQ234" s="75"/>
      <c r="BR234" s="75"/>
      <c r="BS234" s="75"/>
      <c r="BT234" s="75"/>
      <c r="BU234" s="75"/>
      <c r="BV234" s="75"/>
      <c r="BW234" s="75"/>
      <c r="BX234" s="75"/>
      <c r="BY234" s="75"/>
      <c r="BZ234" s="75"/>
      <c r="CA234" s="75"/>
      <c r="CB234" s="75"/>
      <c r="CC234" s="75"/>
      <c r="CD234" s="75"/>
      <c r="CE234" s="75"/>
      <c r="CF234" s="75"/>
      <c r="CG234" s="75"/>
      <c r="CH234" s="75"/>
      <c r="CI234" s="75"/>
      <c r="CJ234" s="75"/>
      <c r="CK234" s="75"/>
      <c r="CL234" s="75"/>
      <c r="CM234" s="75"/>
      <c r="CN234" s="75"/>
      <c r="CO234" s="75"/>
      <c r="CP234" s="75"/>
      <c r="CQ234" s="75"/>
      <c r="CR234" s="75"/>
      <c r="CS234" s="75"/>
      <c r="CT234" s="75"/>
      <c r="CU234" s="75"/>
      <c r="CV234" s="75"/>
      <c r="CW234" s="75"/>
      <c r="CX234" s="75"/>
      <c r="CY234" s="75"/>
      <c r="CZ234" s="75"/>
      <c r="DA234" s="75"/>
      <c r="DB234" s="75"/>
      <c r="DC234" s="75"/>
      <c r="DD234" s="75"/>
      <c r="DE234" s="75"/>
      <c r="DF234" s="75"/>
      <c r="DG234" s="75"/>
    </row>
    <row r="235" spans="1:111" ht="24.95" customHeight="1" outlineLevel="1">
      <c r="A235" s="4805"/>
      <c r="B235" s="4792"/>
      <c r="C235" s="4791"/>
      <c r="D235" s="4791"/>
      <c r="E235" s="4791"/>
      <c r="F235" s="121" t="s">
        <v>794</v>
      </c>
      <c r="G235" s="4832"/>
      <c r="H235" s="81">
        <v>122.17672499999999</v>
      </c>
      <c r="I235" s="179"/>
      <c r="J235" s="179"/>
      <c r="K235" s="157"/>
      <c r="L235" s="254"/>
      <c r="M235" s="255"/>
      <c r="N235" s="121" t="s">
        <v>794</v>
      </c>
      <c r="O235" s="1523"/>
      <c r="P235" s="257"/>
      <c r="Q235" s="257"/>
      <c r="R235" s="257"/>
      <c r="S235" s="257"/>
      <c r="T235" s="258"/>
      <c r="U235" s="257"/>
      <c r="V235" s="257"/>
      <c r="W235" s="257"/>
      <c r="X235" s="258"/>
      <c r="Y235" s="258"/>
      <c r="Z235" s="257"/>
      <c r="AA235" s="257"/>
      <c r="AB235" s="257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  <c r="AW235" s="75"/>
      <c r="AX235" s="75"/>
      <c r="AY235" s="75"/>
      <c r="AZ235" s="75"/>
      <c r="BA235" s="75"/>
      <c r="BB235" s="75"/>
      <c r="BC235" s="75"/>
      <c r="BD235" s="75"/>
      <c r="BE235" s="75"/>
      <c r="BF235" s="75"/>
      <c r="BG235" s="75"/>
      <c r="BH235" s="75"/>
      <c r="BI235" s="75"/>
      <c r="BJ235" s="75"/>
      <c r="BK235" s="75"/>
      <c r="BL235" s="75"/>
      <c r="BM235" s="75"/>
      <c r="BN235" s="75"/>
      <c r="BO235" s="75"/>
      <c r="BP235" s="75"/>
      <c r="BQ235" s="75"/>
      <c r="BR235" s="75"/>
      <c r="BS235" s="75"/>
      <c r="BT235" s="75"/>
      <c r="BU235" s="75"/>
      <c r="BV235" s="75"/>
      <c r="BW235" s="75"/>
      <c r="BX235" s="75"/>
      <c r="BY235" s="75"/>
      <c r="BZ235" s="75"/>
      <c r="CA235" s="75"/>
      <c r="CB235" s="75"/>
      <c r="CC235" s="75"/>
      <c r="CD235" s="75"/>
      <c r="CE235" s="75"/>
      <c r="CF235" s="75"/>
      <c r="CG235" s="75"/>
      <c r="CH235" s="75"/>
      <c r="CI235" s="75"/>
      <c r="CJ235" s="75"/>
      <c r="CK235" s="75"/>
      <c r="CL235" s="75"/>
      <c r="CM235" s="75"/>
      <c r="CN235" s="75"/>
      <c r="CO235" s="75"/>
      <c r="CP235" s="75"/>
      <c r="CQ235" s="75"/>
      <c r="CR235" s="75"/>
      <c r="CS235" s="75"/>
      <c r="CT235" s="75"/>
      <c r="CU235" s="75"/>
      <c r="CV235" s="75"/>
      <c r="CW235" s="75"/>
      <c r="CX235" s="75"/>
      <c r="CY235" s="75"/>
      <c r="CZ235" s="75"/>
      <c r="DA235" s="75"/>
      <c r="DB235" s="75"/>
      <c r="DC235" s="75"/>
      <c r="DD235" s="75"/>
      <c r="DE235" s="75"/>
      <c r="DF235" s="75"/>
      <c r="DG235" s="75"/>
    </row>
    <row r="236" spans="1:111" ht="24.95" customHeight="1" outlineLevel="1">
      <c r="A236" s="4805"/>
      <c r="B236" s="4792"/>
      <c r="C236" s="4791"/>
      <c r="D236" s="4791"/>
      <c r="E236" s="4791"/>
      <c r="F236" s="121" t="s">
        <v>2979</v>
      </c>
      <c r="G236" s="4832"/>
      <c r="H236" s="81">
        <v>81.541899999999998</v>
      </c>
      <c r="I236" s="179"/>
      <c r="J236" s="179"/>
      <c r="K236" s="157"/>
      <c r="L236" s="254"/>
      <c r="M236" s="255"/>
      <c r="N236" s="121" t="s">
        <v>811</v>
      </c>
      <c r="O236" s="1523"/>
      <c r="P236" s="257"/>
      <c r="Q236" s="257"/>
      <c r="R236" s="257"/>
      <c r="S236" s="257"/>
      <c r="T236" s="258"/>
      <c r="U236" s="257"/>
      <c r="V236" s="257"/>
      <c r="W236" s="257"/>
      <c r="X236" s="258"/>
      <c r="Y236" s="258"/>
      <c r="Z236" s="257"/>
      <c r="AA236" s="257"/>
      <c r="AB236" s="257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  <c r="AW236" s="75"/>
      <c r="AX236" s="75"/>
      <c r="AY236" s="75"/>
      <c r="AZ236" s="75"/>
      <c r="BA236" s="75"/>
      <c r="BB236" s="75"/>
      <c r="BC236" s="75"/>
      <c r="BD236" s="75"/>
      <c r="BE236" s="75"/>
      <c r="BF236" s="75"/>
      <c r="BG236" s="75"/>
      <c r="BH236" s="75"/>
      <c r="BI236" s="75"/>
      <c r="BJ236" s="75"/>
      <c r="BK236" s="75"/>
      <c r="BL236" s="75"/>
      <c r="BM236" s="75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5"/>
      <c r="CZ236" s="75"/>
      <c r="DA236" s="75"/>
      <c r="DB236" s="75"/>
      <c r="DC236" s="75"/>
      <c r="DD236" s="75"/>
      <c r="DE236" s="75"/>
      <c r="DF236" s="75"/>
      <c r="DG236" s="75"/>
    </row>
    <row r="237" spans="1:111" ht="24.95" customHeight="1" outlineLevel="1">
      <c r="A237" s="4805"/>
      <c r="B237" s="4792"/>
      <c r="C237" s="4791"/>
      <c r="D237" s="4791"/>
      <c r="E237" s="4791"/>
      <c r="F237" s="121" t="s">
        <v>15</v>
      </c>
      <c r="G237" s="4832"/>
      <c r="H237" s="81">
        <v>517.16610000000003</v>
      </c>
      <c r="I237" s="179"/>
      <c r="J237" s="179"/>
      <c r="K237" s="157"/>
      <c r="L237" s="254"/>
      <c r="M237" s="255"/>
      <c r="N237" s="121" t="s">
        <v>15</v>
      </c>
      <c r="O237" s="1523"/>
      <c r="P237" s="257"/>
      <c r="Q237" s="257"/>
      <c r="R237" s="257"/>
      <c r="S237" s="257"/>
      <c r="T237" s="258"/>
      <c r="U237" s="257"/>
      <c r="V237" s="257"/>
      <c r="W237" s="257"/>
      <c r="X237" s="258"/>
      <c r="Y237" s="258"/>
      <c r="Z237" s="257"/>
      <c r="AA237" s="257"/>
      <c r="AB237" s="257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  <c r="AW237" s="75"/>
      <c r="AX237" s="75"/>
      <c r="AY237" s="75"/>
      <c r="AZ237" s="75"/>
      <c r="BA237" s="75"/>
      <c r="BB237" s="75"/>
      <c r="BC237" s="75"/>
      <c r="BD237" s="75"/>
      <c r="BE237" s="75"/>
      <c r="BF237" s="75"/>
      <c r="BG237" s="75"/>
      <c r="BH237" s="75"/>
      <c r="BI237" s="75"/>
      <c r="BJ237" s="75"/>
      <c r="BK237" s="75"/>
      <c r="BL237" s="75"/>
      <c r="BM237" s="75"/>
      <c r="BN237" s="75"/>
      <c r="BO237" s="75"/>
      <c r="BP237" s="75"/>
      <c r="BQ237" s="75"/>
      <c r="BR237" s="75"/>
      <c r="BS237" s="75"/>
      <c r="BT237" s="75"/>
      <c r="BU237" s="75"/>
      <c r="BV237" s="75"/>
      <c r="BW237" s="75"/>
      <c r="BX237" s="75"/>
      <c r="BY237" s="75"/>
      <c r="BZ237" s="75"/>
      <c r="CA237" s="75"/>
      <c r="CB237" s="75"/>
      <c r="CC237" s="75"/>
      <c r="CD237" s="75"/>
      <c r="CE237" s="75"/>
      <c r="CF237" s="75"/>
      <c r="CG237" s="75"/>
      <c r="CH237" s="75"/>
      <c r="CI237" s="75"/>
      <c r="CJ237" s="75"/>
      <c r="CK237" s="75"/>
      <c r="CL237" s="75"/>
      <c r="CM237" s="75"/>
      <c r="CN237" s="75"/>
      <c r="CO237" s="75"/>
      <c r="CP237" s="75"/>
      <c r="CQ237" s="75"/>
      <c r="CR237" s="75"/>
      <c r="CS237" s="75"/>
      <c r="CT237" s="75"/>
      <c r="CU237" s="75"/>
      <c r="CV237" s="75"/>
      <c r="CW237" s="75"/>
      <c r="CX237" s="75"/>
      <c r="CY237" s="75"/>
      <c r="CZ237" s="75"/>
      <c r="DA237" s="75"/>
      <c r="DB237" s="75"/>
      <c r="DC237" s="75"/>
      <c r="DD237" s="75"/>
      <c r="DE237" s="75"/>
      <c r="DF237" s="75"/>
      <c r="DG237" s="75"/>
    </row>
    <row r="238" spans="1:111" s="180" customFormat="1" ht="24.95" customHeight="1" outlineLevel="1">
      <c r="A238" s="4805"/>
      <c r="B238" s="4792" t="s">
        <v>191</v>
      </c>
      <c r="C238" s="4791" t="s">
        <v>390</v>
      </c>
      <c r="D238" s="4791" t="s">
        <v>1210</v>
      </c>
      <c r="E238" s="4791" t="s">
        <v>1027</v>
      </c>
      <c r="F238" s="121" t="s">
        <v>916</v>
      </c>
      <c r="G238" s="4832" t="s">
        <v>44</v>
      </c>
      <c r="H238" s="81">
        <v>43.100199999999994</v>
      </c>
      <c r="I238" s="179">
        <f>DF238</f>
        <v>1199.26</v>
      </c>
      <c r="J238" s="179">
        <f>DG238</f>
        <v>1202.43</v>
      </c>
      <c r="K238" s="179">
        <f>J238-I238</f>
        <v>3.1700000000000728</v>
      </c>
      <c r="L238" s="250">
        <v>100</v>
      </c>
      <c r="M238" s="251">
        <f>K238*L238/$L$2</f>
        <v>63.400000000001455</v>
      </c>
      <c r="N238" s="136" t="s">
        <v>916</v>
      </c>
      <c r="O238" s="1523"/>
      <c r="P238" s="252">
        <v>2024.49</v>
      </c>
      <c r="Q238" s="252">
        <v>2055.9899999999998</v>
      </c>
      <c r="R238" s="252">
        <v>2087.08</v>
      </c>
      <c r="S238" s="259">
        <v>2059.4899999999998</v>
      </c>
      <c r="T238" s="253">
        <v>2061.33</v>
      </c>
      <c r="U238" s="252">
        <v>2081.5100000000002</v>
      </c>
      <c r="V238" s="252">
        <v>2084.9699999999998</v>
      </c>
      <c r="W238" s="252">
        <v>2088.44</v>
      </c>
      <c r="X238" s="253">
        <v>2126.6799999999998</v>
      </c>
      <c r="Y238" s="253">
        <v>2152.17</v>
      </c>
      <c r="Z238" s="252">
        <v>2153.86</v>
      </c>
      <c r="AA238" s="1946">
        <v>2161.96</v>
      </c>
      <c r="AB238" s="1946">
        <v>2166.3000000000002</v>
      </c>
      <c r="AC238" s="1945">
        <v>2167.96</v>
      </c>
      <c r="AD238" s="1945">
        <v>2180.0700000000002</v>
      </c>
      <c r="AE238" s="1945">
        <v>2181.9699999999998</v>
      </c>
      <c r="AF238" s="1945">
        <v>2287.6799999999998</v>
      </c>
      <c r="AG238" s="1945">
        <v>2365.0300000000002</v>
      </c>
      <c r="AH238" s="1945">
        <v>2369.6</v>
      </c>
      <c r="AI238" s="1945">
        <v>2373.86</v>
      </c>
      <c r="AJ238" s="1945">
        <v>2376.9699999999998</v>
      </c>
      <c r="AK238" s="1945">
        <v>2420.8000000000002</v>
      </c>
      <c r="AL238" s="1945">
        <v>2516.1799999999998</v>
      </c>
      <c r="AM238" s="1945">
        <v>2527.0100000000002</v>
      </c>
      <c r="AN238" s="1945">
        <v>2528.9499999999998</v>
      </c>
      <c r="AO238" s="1945">
        <v>2530.73</v>
      </c>
      <c r="AP238" s="1945">
        <v>2532.84</v>
      </c>
      <c r="AQ238" s="1945">
        <v>2534.65</v>
      </c>
      <c r="AR238" s="1945">
        <v>2763.82</v>
      </c>
      <c r="AS238" s="1945">
        <v>3001.4</v>
      </c>
      <c r="AT238" s="1945">
        <v>3232.9</v>
      </c>
      <c r="AU238" s="1945">
        <v>3477.57</v>
      </c>
      <c r="AV238" s="1945">
        <v>3700.54</v>
      </c>
      <c r="AW238" s="1945">
        <v>3941.3</v>
      </c>
      <c r="AX238" s="1945">
        <v>4164.6400000000003</v>
      </c>
      <c r="AY238" s="1945">
        <v>4389</v>
      </c>
      <c r="AZ238" s="1945">
        <v>4953.57</v>
      </c>
      <c r="BA238" s="1945">
        <v>4953.57</v>
      </c>
      <c r="BB238" s="1945">
        <v>5022.78</v>
      </c>
      <c r="BC238" s="1945">
        <v>5258.42</v>
      </c>
      <c r="BD238" s="1945">
        <v>5488.49</v>
      </c>
      <c r="BE238" s="1945">
        <v>5729.58</v>
      </c>
      <c r="BF238" s="1945">
        <v>5934.54</v>
      </c>
      <c r="BG238" s="1945">
        <v>6154.7</v>
      </c>
      <c r="BH238" s="1945">
        <v>6375.98</v>
      </c>
      <c r="BI238" s="1945">
        <v>6603.13</v>
      </c>
      <c r="BJ238" s="1945">
        <v>6841.22</v>
      </c>
      <c r="BK238" s="1945">
        <v>7073.75</v>
      </c>
      <c r="BL238" s="1945">
        <v>7296</v>
      </c>
      <c r="BM238" s="1945">
        <v>7503.93</v>
      </c>
      <c r="BN238" s="1945">
        <v>7658.72</v>
      </c>
      <c r="BO238" s="1945">
        <v>7798.89</v>
      </c>
      <c r="BP238" s="1945">
        <v>7941.83</v>
      </c>
      <c r="BQ238" s="1945">
        <v>8147.65</v>
      </c>
      <c r="BR238" s="1945">
        <v>8351.93</v>
      </c>
      <c r="BS238" s="1945">
        <v>8563.56</v>
      </c>
      <c r="BT238" s="1945">
        <v>8790.66</v>
      </c>
      <c r="BU238" s="1945">
        <v>9015</v>
      </c>
      <c r="BV238" s="1945">
        <v>9244.6</v>
      </c>
      <c r="BW238" s="1945">
        <v>9444.27</v>
      </c>
      <c r="BX238" s="1945">
        <v>9528.7000000000007</v>
      </c>
      <c r="BY238" s="1945">
        <v>9530.5499999999993</v>
      </c>
      <c r="BZ238" s="1945">
        <v>9532.73</v>
      </c>
      <c r="CA238" s="1945">
        <v>9534.58</v>
      </c>
      <c r="CB238" s="1945">
        <v>9630.39</v>
      </c>
      <c r="CC238" s="1945">
        <v>9843.16</v>
      </c>
      <c r="CD238" s="1945">
        <v>75.33</v>
      </c>
      <c r="CE238" s="1945">
        <v>294.36</v>
      </c>
      <c r="CF238" s="1945">
        <v>507.47</v>
      </c>
      <c r="CG238" s="1945">
        <v>693.72</v>
      </c>
      <c r="CH238" s="1945">
        <v>773.93</v>
      </c>
      <c r="CI238" s="1945">
        <v>890.3</v>
      </c>
      <c r="CJ238" s="1945">
        <v>910.99</v>
      </c>
      <c r="CK238" s="1945">
        <v>913.83</v>
      </c>
      <c r="CL238" s="1945">
        <v>915.7</v>
      </c>
      <c r="CM238" s="1945">
        <v>917.86</v>
      </c>
      <c r="CN238" s="1945">
        <v>958.46</v>
      </c>
      <c r="CO238" s="1945">
        <v>999.12</v>
      </c>
      <c r="CP238" s="1945">
        <v>1025.82</v>
      </c>
      <c r="CQ238" s="1945">
        <v>1075.96</v>
      </c>
      <c r="CR238" s="1945">
        <v>1077.8499999999999</v>
      </c>
      <c r="CS238" s="1945">
        <v>1079.21</v>
      </c>
      <c r="CT238" s="1945">
        <v>1079.98</v>
      </c>
      <c r="CU238" s="1945">
        <v>1083.97</v>
      </c>
      <c r="CV238" s="1945">
        <v>1086.79</v>
      </c>
      <c r="CW238" s="1945">
        <v>1102.94</v>
      </c>
      <c r="CX238" s="1945">
        <v>1121.55</v>
      </c>
      <c r="CY238" s="1945">
        <v>1169.1600000000001</v>
      </c>
      <c r="CZ238" s="1945">
        <v>1183.56</v>
      </c>
      <c r="DA238" s="1945">
        <v>1188.4100000000001</v>
      </c>
      <c r="DB238" s="1945">
        <v>1190.56</v>
      </c>
      <c r="DC238" s="1945">
        <v>1192.56</v>
      </c>
      <c r="DD238" s="1945">
        <v>1194.99</v>
      </c>
      <c r="DE238" s="1945">
        <v>1197.06</v>
      </c>
      <c r="DF238" s="1945">
        <v>1199.26</v>
      </c>
      <c r="DG238" s="1945">
        <v>1202.43</v>
      </c>
    </row>
    <row r="239" spans="1:111" ht="24.95" customHeight="1" outlineLevel="1">
      <c r="A239" s="4805"/>
      <c r="B239" s="4792"/>
      <c r="C239" s="4791"/>
      <c r="D239" s="4791"/>
      <c r="E239" s="4791"/>
      <c r="F239" s="121" t="s">
        <v>795</v>
      </c>
      <c r="G239" s="4832"/>
      <c r="H239" s="81">
        <v>20.899725</v>
      </c>
      <c r="I239" s="179"/>
      <c r="J239" s="179"/>
      <c r="K239" s="157"/>
      <c r="L239" s="254"/>
      <c r="M239" s="255"/>
      <c r="N239" s="121" t="s">
        <v>1114</v>
      </c>
      <c r="O239" s="1523"/>
      <c r="P239" s="257"/>
      <c r="Q239" s="257"/>
      <c r="R239" s="257"/>
      <c r="S239" s="257"/>
      <c r="T239" s="258"/>
      <c r="U239" s="257"/>
      <c r="V239" s="257"/>
      <c r="W239" s="257"/>
      <c r="X239" s="258"/>
      <c r="Y239" s="258"/>
      <c r="Z239" s="257"/>
      <c r="AA239" s="257"/>
      <c r="AB239" s="257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  <c r="AW239" s="75"/>
      <c r="AX239" s="75"/>
      <c r="AY239" s="75"/>
      <c r="AZ239" s="75"/>
      <c r="BA239" s="75"/>
      <c r="BB239" s="75"/>
      <c r="BC239" s="75"/>
      <c r="BD239" s="75"/>
      <c r="BE239" s="75"/>
      <c r="BF239" s="75"/>
      <c r="BG239" s="75"/>
      <c r="BH239" s="75"/>
      <c r="BI239" s="75"/>
      <c r="BJ239" s="75"/>
      <c r="BK239" s="75"/>
      <c r="BL239" s="75"/>
      <c r="BM239" s="75"/>
      <c r="BN239" s="75"/>
      <c r="BO239" s="75"/>
      <c r="BP239" s="75"/>
      <c r="BQ239" s="75"/>
      <c r="BR239" s="75"/>
      <c r="BS239" s="75"/>
      <c r="BT239" s="75"/>
      <c r="BU239" s="75"/>
      <c r="BV239" s="75"/>
      <c r="BW239" s="75"/>
      <c r="BX239" s="75"/>
      <c r="BY239" s="75"/>
      <c r="BZ239" s="75"/>
      <c r="CA239" s="75"/>
      <c r="CB239" s="75"/>
      <c r="CC239" s="75"/>
      <c r="CD239" s="75"/>
      <c r="CE239" s="75"/>
      <c r="CF239" s="75"/>
      <c r="CG239" s="75"/>
      <c r="CH239" s="75"/>
      <c r="CI239" s="75"/>
      <c r="CJ239" s="75"/>
      <c r="CK239" s="75"/>
      <c r="CL239" s="75"/>
      <c r="CM239" s="75"/>
      <c r="CN239" s="75"/>
      <c r="CO239" s="75"/>
      <c r="CP239" s="75"/>
      <c r="CQ239" s="75"/>
      <c r="CR239" s="75"/>
      <c r="CS239" s="75"/>
      <c r="CT239" s="75"/>
      <c r="CU239" s="75"/>
      <c r="CV239" s="75"/>
      <c r="CW239" s="75"/>
      <c r="CX239" s="75"/>
      <c r="CY239" s="75"/>
      <c r="CZ239" s="75"/>
      <c r="DA239" s="75"/>
      <c r="DB239" s="75"/>
      <c r="DC239" s="75"/>
      <c r="DD239" s="75"/>
      <c r="DE239" s="75"/>
      <c r="DF239" s="75"/>
      <c r="DG239" s="75"/>
    </row>
    <row r="240" spans="1:111" ht="24.95" customHeight="1" outlineLevel="1">
      <c r="A240" s="4805"/>
      <c r="B240" s="4792"/>
      <c r="C240" s="4791"/>
      <c r="D240" s="4791"/>
      <c r="E240" s="4791"/>
      <c r="F240" s="121" t="s">
        <v>902</v>
      </c>
      <c r="G240" s="4832"/>
      <c r="H240" s="81">
        <v>19.992225000000001</v>
      </c>
      <c r="I240" s="179"/>
      <c r="J240" s="179"/>
      <c r="K240" s="157"/>
      <c r="L240" s="254"/>
      <c r="M240" s="255"/>
      <c r="N240" s="121"/>
      <c r="O240" s="1523"/>
      <c r="P240" s="257"/>
      <c r="Q240" s="257"/>
      <c r="R240" s="257"/>
      <c r="S240" s="257"/>
      <c r="T240" s="258"/>
      <c r="U240" s="257"/>
      <c r="V240" s="257"/>
      <c r="W240" s="257"/>
      <c r="X240" s="258"/>
      <c r="Y240" s="258"/>
      <c r="Z240" s="257"/>
      <c r="AA240" s="257"/>
      <c r="AB240" s="257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  <c r="AY240" s="75"/>
      <c r="AZ240" s="75"/>
      <c r="BA240" s="75"/>
      <c r="BB240" s="75"/>
      <c r="BC240" s="75"/>
      <c r="BD240" s="75"/>
      <c r="BE240" s="75"/>
      <c r="BF240" s="75"/>
      <c r="BG240" s="75"/>
      <c r="BH240" s="75"/>
      <c r="BI240" s="75"/>
      <c r="BJ240" s="75"/>
      <c r="BK240" s="75"/>
      <c r="BL240" s="75"/>
      <c r="BM240" s="75"/>
      <c r="BN240" s="75"/>
      <c r="BO240" s="75"/>
      <c r="BP240" s="75"/>
      <c r="BQ240" s="75"/>
      <c r="BR240" s="75"/>
      <c r="BS240" s="75"/>
      <c r="BT240" s="75"/>
      <c r="BU240" s="75"/>
      <c r="BV240" s="75"/>
      <c r="BW240" s="75"/>
      <c r="BX240" s="75"/>
      <c r="BY240" s="75"/>
      <c r="BZ240" s="75"/>
      <c r="CA240" s="75"/>
      <c r="CB240" s="75"/>
      <c r="CC240" s="75"/>
      <c r="CD240" s="75"/>
      <c r="CE240" s="75"/>
      <c r="CF240" s="75"/>
      <c r="CG240" s="75"/>
      <c r="CH240" s="75"/>
      <c r="CI240" s="75"/>
      <c r="CJ240" s="75"/>
      <c r="CK240" s="75"/>
      <c r="CL240" s="75"/>
      <c r="CM240" s="75"/>
      <c r="CN240" s="75"/>
      <c r="CO240" s="75"/>
      <c r="CP240" s="75"/>
      <c r="CQ240" s="75"/>
      <c r="CR240" s="75"/>
      <c r="CS240" s="75"/>
      <c r="CT240" s="75"/>
      <c r="CU240" s="75"/>
      <c r="CV240" s="75"/>
      <c r="CW240" s="75"/>
      <c r="CX240" s="75"/>
      <c r="CY240" s="75"/>
      <c r="CZ240" s="75"/>
      <c r="DA240" s="75"/>
      <c r="DB240" s="75"/>
      <c r="DC240" s="75"/>
      <c r="DD240" s="75"/>
      <c r="DE240" s="75"/>
      <c r="DF240" s="75"/>
      <c r="DG240" s="75"/>
    </row>
    <row r="241" spans="1:111" ht="24.95" customHeight="1" outlineLevel="1">
      <c r="A241" s="4805"/>
      <c r="B241" s="4792"/>
      <c r="C241" s="4791"/>
      <c r="D241" s="4791"/>
      <c r="E241" s="4791"/>
      <c r="F241" s="121" t="s">
        <v>896</v>
      </c>
      <c r="G241" s="4832"/>
      <c r="H241" s="81">
        <v>34.433574999999998</v>
      </c>
      <c r="I241" s="179"/>
      <c r="J241" s="179"/>
      <c r="K241" s="157"/>
      <c r="L241" s="254"/>
      <c r="M241" s="255"/>
      <c r="N241" s="121" t="s">
        <v>896</v>
      </c>
      <c r="O241" s="1523"/>
      <c r="P241" s="257"/>
      <c r="Q241" s="257"/>
      <c r="R241" s="257"/>
      <c r="S241" s="257"/>
      <c r="T241" s="258"/>
      <c r="U241" s="257"/>
      <c r="V241" s="257"/>
      <c r="W241" s="257"/>
      <c r="X241" s="258"/>
      <c r="Y241" s="258"/>
      <c r="Z241" s="257"/>
      <c r="AA241" s="257"/>
      <c r="AB241" s="257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  <c r="AY241" s="75"/>
      <c r="AZ241" s="75"/>
      <c r="BA241" s="75"/>
      <c r="BB241" s="75"/>
      <c r="BC241" s="75"/>
      <c r="BD241" s="75"/>
      <c r="BE241" s="75"/>
      <c r="BF241" s="75"/>
      <c r="BG241" s="75"/>
      <c r="BH241" s="75"/>
      <c r="BI241" s="75"/>
      <c r="BJ241" s="75"/>
      <c r="BK241" s="75"/>
      <c r="BL241" s="75"/>
      <c r="BM241" s="75"/>
      <c r="BN241" s="75"/>
      <c r="BO241" s="75"/>
      <c r="BP241" s="75"/>
      <c r="BQ241" s="75"/>
      <c r="BR241" s="75"/>
      <c r="BS241" s="75"/>
      <c r="BT241" s="75"/>
      <c r="BU241" s="75"/>
      <c r="BV241" s="75"/>
      <c r="BW241" s="75"/>
      <c r="BX241" s="75"/>
      <c r="BY241" s="75"/>
      <c r="BZ241" s="75"/>
      <c r="CA241" s="75"/>
      <c r="CB241" s="75"/>
      <c r="CC241" s="75"/>
      <c r="CD241" s="75"/>
      <c r="CE241" s="75"/>
      <c r="CF241" s="75"/>
      <c r="CG241" s="75"/>
      <c r="CH241" s="75"/>
      <c r="CI241" s="75"/>
      <c r="CJ241" s="75"/>
      <c r="CK241" s="75"/>
      <c r="CL241" s="75"/>
      <c r="CM241" s="75"/>
      <c r="CN241" s="75"/>
      <c r="CO241" s="75"/>
      <c r="CP241" s="75"/>
      <c r="CQ241" s="75"/>
      <c r="CR241" s="75"/>
      <c r="CS241" s="75"/>
      <c r="CT241" s="75"/>
      <c r="CU241" s="75"/>
      <c r="CV241" s="75"/>
      <c r="CW241" s="75"/>
      <c r="CX241" s="75"/>
      <c r="CY241" s="75"/>
      <c r="CZ241" s="75"/>
      <c r="DA241" s="75"/>
      <c r="DB241" s="75"/>
      <c r="DC241" s="75"/>
      <c r="DD241" s="75"/>
      <c r="DE241" s="75"/>
      <c r="DF241" s="75"/>
      <c r="DG241" s="75"/>
    </row>
    <row r="242" spans="1:111" ht="24.95" customHeight="1" outlineLevel="1">
      <c r="A242" s="4805"/>
      <c r="B242" s="4792"/>
      <c r="C242" s="4791"/>
      <c r="D242" s="4791"/>
      <c r="E242" s="4791"/>
      <c r="F242" s="121" t="s">
        <v>799</v>
      </c>
      <c r="G242" s="4832"/>
      <c r="H242" s="81">
        <v>20.948125000000001</v>
      </c>
      <c r="I242" s="179"/>
      <c r="J242" s="179"/>
      <c r="K242" s="157"/>
      <c r="L242" s="254"/>
      <c r="M242" s="255"/>
      <c r="N242" s="121" t="s">
        <v>799</v>
      </c>
      <c r="O242" s="1523"/>
      <c r="P242" s="257"/>
      <c r="Q242" s="257"/>
      <c r="R242" s="257"/>
      <c r="S242" s="257"/>
      <c r="T242" s="258"/>
      <c r="U242" s="257"/>
      <c r="V242" s="257"/>
      <c r="W242" s="257"/>
      <c r="X242" s="258"/>
      <c r="Y242" s="258"/>
      <c r="Z242" s="257"/>
      <c r="AA242" s="257"/>
      <c r="AB242" s="257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  <c r="AY242" s="75"/>
      <c r="AZ242" s="75"/>
      <c r="BA242" s="75"/>
      <c r="BB242" s="75"/>
      <c r="BC242" s="75"/>
      <c r="BD242" s="75"/>
      <c r="BE242" s="75"/>
      <c r="BF242" s="75"/>
      <c r="BG242" s="75"/>
      <c r="BH242" s="75"/>
      <c r="BI242" s="75"/>
      <c r="BJ242" s="75"/>
      <c r="BK242" s="75"/>
      <c r="BL242" s="75"/>
      <c r="BM242" s="75"/>
      <c r="BN242" s="75"/>
      <c r="BO242" s="75"/>
      <c r="BP242" s="75"/>
      <c r="BQ242" s="75"/>
      <c r="BR242" s="75"/>
      <c r="BS242" s="75"/>
      <c r="BT242" s="75"/>
      <c r="BU242" s="75"/>
      <c r="BV242" s="75"/>
      <c r="BW242" s="75"/>
      <c r="BX242" s="75"/>
      <c r="BY242" s="75"/>
      <c r="BZ242" s="75"/>
      <c r="CA242" s="75"/>
      <c r="CB242" s="75"/>
      <c r="CC242" s="75"/>
      <c r="CD242" s="75"/>
      <c r="CE242" s="75"/>
      <c r="CF242" s="75"/>
      <c r="CG242" s="75"/>
      <c r="CH242" s="75"/>
      <c r="CI242" s="75"/>
      <c r="CJ242" s="75"/>
      <c r="CK242" s="75"/>
      <c r="CL242" s="75"/>
      <c r="CM242" s="75"/>
      <c r="CN242" s="75"/>
      <c r="CO242" s="75"/>
      <c r="CP242" s="75"/>
      <c r="CQ242" s="75"/>
      <c r="CR242" s="75"/>
      <c r="CS242" s="75"/>
      <c r="CT242" s="75"/>
      <c r="CU242" s="75"/>
      <c r="CV242" s="75"/>
      <c r="CW242" s="75"/>
      <c r="CX242" s="75"/>
      <c r="CY242" s="75"/>
      <c r="CZ242" s="75"/>
      <c r="DA242" s="75"/>
      <c r="DB242" s="75"/>
      <c r="DC242" s="75"/>
      <c r="DD242" s="75"/>
      <c r="DE242" s="75"/>
      <c r="DF242" s="75"/>
      <c r="DG242" s="75"/>
    </row>
    <row r="243" spans="1:111" ht="24.95" customHeight="1" outlineLevel="1">
      <c r="A243" s="4805"/>
      <c r="B243" s="4792"/>
      <c r="C243" s="4791"/>
      <c r="D243" s="4791"/>
      <c r="E243" s="4791"/>
      <c r="F243" s="121" t="s">
        <v>202</v>
      </c>
      <c r="G243" s="4832"/>
      <c r="H243" s="81">
        <v>20.948125000000001</v>
      </c>
      <c r="I243" s="179"/>
      <c r="J243" s="179"/>
      <c r="K243" s="157"/>
      <c r="L243" s="254"/>
      <c r="M243" s="255"/>
      <c r="N243" s="121" t="s">
        <v>202</v>
      </c>
      <c r="O243" s="1523"/>
      <c r="P243" s="257"/>
      <c r="Q243" s="257"/>
      <c r="R243" s="257"/>
      <c r="S243" s="257"/>
      <c r="T243" s="258"/>
      <c r="U243" s="257"/>
      <c r="V243" s="257"/>
      <c r="W243" s="257"/>
      <c r="X243" s="258"/>
      <c r="Y243" s="258"/>
      <c r="Z243" s="257"/>
      <c r="AA243" s="257"/>
      <c r="AB243" s="257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  <c r="AY243" s="75"/>
      <c r="AZ243" s="75"/>
      <c r="BA243" s="75"/>
      <c r="BB243" s="75"/>
      <c r="BC243" s="75"/>
      <c r="BD243" s="75"/>
      <c r="BE243" s="75"/>
      <c r="BF243" s="75"/>
      <c r="BG243" s="75"/>
      <c r="BH243" s="75"/>
      <c r="BI243" s="75"/>
      <c r="BJ243" s="75"/>
      <c r="BK243" s="75"/>
      <c r="BL243" s="75"/>
      <c r="BM243" s="75"/>
      <c r="BN243" s="75"/>
      <c r="BO243" s="75"/>
      <c r="BP243" s="75"/>
      <c r="BQ243" s="75"/>
      <c r="BR243" s="75"/>
      <c r="BS243" s="75"/>
      <c r="BT243" s="75"/>
      <c r="BU243" s="75"/>
      <c r="BV243" s="75"/>
      <c r="BW243" s="75"/>
      <c r="BX243" s="75"/>
      <c r="BY243" s="75"/>
      <c r="BZ243" s="75"/>
      <c r="CA243" s="75"/>
      <c r="CB243" s="75"/>
      <c r="CC243" s="75"/>
      <c r="CD243" s="75"/>
      <c r="CE243" s="75"/>
      <c r="CF243" s="75"/>
      <c r="CG243" s="75"/>
      <c r="CH243" s="75"/>
      <c r="CI243" s="75"/>
      <c r="CJ243" s="75"/>
      <c r="CK243" s="75"/>
      <c r="CL243" s="75"/>
      <c r="CM243" s="75"/>
      <c r="CN243" s="75"/>
      <c r="CO243" s="75"/>
      <c r="CP243" s="75"/>
      <c r="CQ243" s="75"/>
      <c r="CR243" s="75"/>
      <c r="CS243" s="75"/>
      <c r="CT243" s="75"/>
      <c r="CU243" s="75"/>
      <c r="CV243" s="75"/>
      <c r="CW243" s="75"/>
      <c r="CX243" s="75"/>
      <c r="CY243" s="75"/>
      <c r="CZ243" s="75"/>
      <c r="DA243" s="75"/>
      <c r="DB243" s="75"/>
      <c r="DC243" s="75"/>
      <c r="DD243" s="75"/>
      <c r="DE243" s="75"/>
      <c r="DF243" s="75"/>
      <c r="DG243" s="75"/>
    </row>
    <row r="244" spans="1:111" ht="24.95" customHeight="1" outlineLevel="1">
      <c r="A244" s="4805"/>
      <c r="B244" s="4792"/>
      <c r="C244" s="4791"/>
      <c r="D244" s="4791"/>
      <c r="E244" s="4791"/>
      <c r="F244" s="121" t="s">
        <v>816</v>
      </c>
      <c r="G244" s="4832"/>
      <c r="H244" s="81">
        <v>42.994324999999996</v>
      </c>
      <c r="I244" s="179"/>
      <c r="J244" s="179"/>
      <c r="K244" s="157"/>
      <c r="L244" s="254"/>
      <c r="M244" s="255"/>
      <c r="N244" s="121" t="s">
        <v>816</v>
      </c>
      <c r="O244" s="1523"/>
      <c r="P244" s="257"/>
      <c r="Q244" s="257"/>
      <c r="R244" s="257"/>
      <c r="S244" s="257"/>
      <c r="T244" s="258"/>
      <c r="U244" s="257"/>
      <c r="V244" s="257"/>
      <c r="W244" s="257"/>
      <c r="X244" s="258"/>
      <c r="Y244" s="258"/>
      <c r="Z244" s="257"/>
      <c r="AA244" s="257"/>
      <c r="AB244" s="257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  <c r="AY244" s="75"/>
      <c r="AZ244" s="75"/>
      <c r="BA244" s="75"/>
      <c r="BB244" s="75"/>
      <c r="BC244" s="75"/>
      <c r="BD244" s="75"/>
      <c r="BE244" s="75"/>
      <c r="BF244" s="75"/>
      <c r="BG244" s="75"/>
      <c r="BH244" s="75"/>
      <c r="BI244" s="75"/>
      <c r="BJ244" s="75"/>
      <c r="BK244" s="75"/>
      <c r="BL244" s="75"/>
      <c r="BM244" s="75"/>
      <c r="BN244" s="75"/>
      <c r="BO244" s="75"/>
      <c r="BP244" s="75"/>
      <c r="BQ244" s="75"/>
      <c r="BR244" s="75"/>
      <c r="BS244" s="75"/>
      <c r="BT244" s="75"/>
      <c r="BU244" s="75"/>
      <c r="BV244" s="75"/>
      <c r="BW244" s="75"/>
      <c r="BX244" s="75"/>
      <c r="BY244" s="75"/>
      <c r="BZ244" s="75"/>
      <c r="CA244" s="75"/>
      <c r="CB244" s="75"/>
      <c r="CC244" s="75"/>
      <c r="CD244" s="75"/>
      <c r="CE244" s="75"/>
      <c r="CF244" s="75"/>
      <c r="CG244" s="75"/>
      <c r="CH244" s="75"/>
      <c r="CI244" s="75"/>
      <c r="CJ244" s="75"/>
      <c r="CK244" s="75"/>
      <c r="CL244" s="75"/>
      <c r="CM244" s="75"/>
      <c r="CN244" s="75"/>
      <c r="CO244" s="75"/>
      <c r="CP244" s="75"/>
      <c r="CQ244" s="75"/>
      <c r="CR244" s="75"/>
      <c r="CS244" s="75"/>
      <c r="CT244" s="75"/>
      <c r="CU244" s="75"/>
      <c r="CV244" s="75"/>
      <c r="CW244" s="75"/>
      <c r="CX244" s="75"/>
      <c r="CY244" s="75"/>
      <c r="CZ244" s="75"/>
      <c r="DA244" s="75"/>
      <c r="DB244" s="75"/>
      <c r="DC244" s="75"/>
      <c r="DD244" s="75"/>
      <c r="DE244" s="75"/>
      <c r="DF244" s="75"/>
      <c r="DG244" s="75"/>
    </row>
    <row r="245" spans="1:111" ht="24.95" customHeight="1" outlineLevel="1">
      <c r="A245" s="4805"/>
      <c r="B245" s="4792"/>
      <c r="C245" s="4791"/>
      <c r="D245" s="4791"/>
      <c r="E245" s="4791"/>
      <c r="F245" s="121" t="s">
        <v>134</v>
      </c>
      <c r="G245" s="4832"/>
      <c r="H245" s="81">
        <v>158.81854999999999</v>
      </c>
      <c r="I245" s="179"/>
      <c r="J245" s="179"/>
      <c r="K245" s="157"/>
      <c r="L245" s="254"/>
      <c r="M245" s="255"/>
      <c r="N245" s="121" t="s">
        <v>1744</v>
      </c>
      <c r="O245" s="1523"/>
      <c r="P245" s="257"/>
      <c r="Q245" s="257"/>
      <c r="R245" s="257"/>
      <c r="S245" s="257"/>
      <c r="T245" s="258"/>
      <c r="U245" s="257"/>
      <c r="V245" s="257"/>
      <c r="W245" s="257"/>
      <c r="X245" s="258"/>
      <c r="Y245" s="258"/>
      <c r="Z245" s="257"/>
      <c r="AA245" s="257"/>
      <c r="AB245" s="257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  <c r="AY245" s="75"/>
      <c r="AZ245" s="75"/>
      <c r="BA245" s="75"/>
      <c r="BB245" s="75"/>
      <c r="BC245" s="75"/>
      <c r="BD245" s="75"/>
      <c r="BE245" s="75"/>
      <c r="BF245" s="75"/>
      <c r="BG245" s="75"/>
      <c r="BH245" s="75"/>
      <c r="BI245" s="75"/>
      <c r="BJ245" s="75"/>
      <c r="BK245" s="75"/>
      <c r="BL245" s="75"/>
      <c r="BM245" s="75"/>
      <c r="BN245" s="75"/>
      <c r="BO245" s="75"/>
      <c r="BP245" s="75"/>
      <c r="BQ245" s="75"/>
      <c r="BR245" s="75"/>
      <c r="BS245" s="75"/>
      <c r="BT245" s="75"/>
      <c r="BU245" s="75"/>
      <c r="BV245" s="75"/>
      <c r="BW245" s="75"/>
      <c r="BX245" s="75"/>
      <c r="BY245" s="75"/>
      <c r="BZ245" s="75"/>
      <c r="CA245" s="75"/>
      <c r="CB245" s="75"/>
      <c r="CC245" s="75"/>
      <c r="CD245" s="75"/>
      <c r="CE245" s="75"/>
      <c r="CF245" s="75"/>
      <c r="CG245" s="75"/>
      <c r="CH245" s="75"/>
      <c r="CI245" s="75"/>
      <c r="CJ245" s="75"/>
      <c r="CK245" s="75"/>
      <c r="CL245" s="75"/>
      <c r="CM245" s="75"/>
      <c r="CN245" s="75"/>
      <c r="CO245" s="75"/>
      <c r="CP245" s="75"/>
      <c r="CQ245" s="75"/>
      <c r="CR245" s="75"/>
      <c r="CS245" s="75"/>
      <c r="CT245" s="75"/>
      <c r="CU245" s="75"/>
      <c r="CV245" s="75"/>
      <c r="CW245" s="75"/>
      <c r="CX245" s="75"/>
      <c r="CY245" s="75"/>
      <c r="CZ245" s="75"/>
      <c r="DA245" s="75"/>
      <c r="DB245" s="75"/>
      <c r="DC245" s="75"/>
      <c r="DD245" s="75"/>
      <c r="DE245" s="75"/>
      <c r="DF245" s="75"/>
      <c r="DG245" s="75"/>
    </row>
    <row r="246" spans="1:111" ht="24.95" customHeight="1" outlineLevel="1">
      <c r="A246" s="4805"/>
      <c r="B246" s="4792"/>
      <c r="C246" s="4791"/>
      <c r="D246" s="4791"/>
      <c r="E246" s="4791"/>
      <c r="F246" s="121" t="s">
        <v>15</v>
      </c>
      <c r="G246" s="4832"/>
      <c r="H246" s="81">
        <v>517.16610000000003</v>
      </c>
      <c r="I246" s="179"/>
      <c r="J246" s="179"/>
      <c r="K246" s="157"/>
      <c r="L246" s="254"/>
      <c r="M246" s="255"/>
      <c r="N246" s="121" t="s">
        <v>15</v>
      </c>
      <c r="O246" s="1523"/>
      <c r="P246" s="257"/>
      <c r="Q246" s="257"/>
      <c r="R246" s="257"/>
      <c r="S246" s="257"/>
      <c r="T246" s="258"/>
      <c r="U246" s="257"/>
      <c r="V246" s="257"/>
      <c r="W246" s="257"/>
      <c r="X246" s="258"/>
      <c r="Y246" s="258"/>
      <c r="Z246" s="257"/>
      <c r="AA246" s="257"/>
      <c r="AB246" s="257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  <c r="AY246" s="75"/>
      <c r="AZ246" s="75"/>
      <c r="BA246" s="75"/>
      <c r="BB246" s="75"/>
      <c r="BC246" s="75"/>
      <c r="BD246" s="75"/>
      <c r="BE246" s="75"/>
      <c r="BF246" s="75"/>
      <c r="BG246" s="75"/>
      <c r="BH246" s="75"/>
      <c r="BI246" s="75"/>
      <c r="BJ246" s="75"/>
      <c r="BK246" s="75"/>
      <c r="BL246" s="75"/>
      <c r="BM246" s="75"/>
      <c r="BN246" s="75"/>
      <c r="BO246" s="75"/>
      <c r="BP246" s="75"/>
      <c r="BQ246" s="75"/>
      <c r="BR246" s="75"/>
      <c r="BS246" s="75"/>
      <c r="BT246" s="75"/>
      <c r="BU246" s="75"/>
      <c r="BV246" s="75"/>
      <c r="BW246" s="75"/>
      <c r="BX246" s="75"/>
      <c r="BY246" s="75"/>
      <c r="BZ246" s="75"/>
      <c r="CA246" s="75"/>
      <c r="CB246" s="75"/>
      <c r="CC246" s="75"/>
      <c r="CD246" s="75"/>
      <c r="CE246" s="75"/>
      <c r="CF246" s="75"/>
      <c r="CG246" s="75"/>
      <c r="CH246" s="75"/>
      <c r="CI246" s="75"/>
      <c r="CJ246" s="75"/>
      <c r="CK246" s="75"/>
      <c r="CL246" s="75"/>
      <c r="CM246" s="75"/>
      <c r="CN246" s="75"/>
      <c r="CO246" s="75"/>
      <c r="CP246" s="75"/>
      <c r="CQ246" s="75"/>
      <c r="CR246" s="75"/>
      <c r="CS246" s="75"/>
      <c r="CT246" s="75"/>
      <c r="CU246" s="75"/>
      <c r="CV246" s="75"/>
      <c r="CW246" s="75"/>
      <c r="CX246" s="75"/>
      <c r="CY246" s="75"/>
      <c r="CZ246" s="75"/>
      <c r="DA246" s="75"/>
      <c r="DB246" s="75"/>
      <c r="DC246" s="75"/>
      <c r="DD246" s="75"/>
      <c r="DE246" s="75"/>
      <c r="DF246" s="75"/>
      <c r="DG246" s="75"/>
    </row>
    <row r="247" spans="1:111" s="180" customFormat="1" ht="24.95" customHeight="1" outlineLevel="1">
      <c r="A247" s="4805"/>
      <c r="B247" s="4792" t="s">
        <v>191</v>
      </c>
      <c r="C247" s="4791" t="s">
        <v>390</v>
      </c>
      <c r="D247" s="4791" t="s">
        <v>992</v>
      </c>
      <c r="E247" s="4791" t="s">
        <v>815</v>
      </c>
      <c r="F247" s="121" t="s">
        <v>2975</v>
      </c>
      <c r="G247" s="4832" t="s">
        <v>50</v>
      </c>
      <c r="H247" s="81">
        <v>21.053999999999998</v>
      </c>
      <c r="I247" s="179">
        <f>DF247</f>
        <v>7991.78</v>
      </c>
      <c r="J247" s="179">
        <f>DG247</f>
        <v>8151.91</v>
      </c>
      <c r="K247" s="179">
        <f>J247-I247</f>
        <v>160.13000000000011</v>
      </c>
      <c r="L247" s="250">
        <v>100</v>
      </c>
      <c r="M247" s="251">
        <f>K247*L247/$L$2</f>
        <v>3202.6000000000022</v>
      </c>
      <c r="N247" s="136" t="s">
        <v>801</v>
      </c>
      <c r="O247" s="1523"/>
      <c r="P247" s="252">
        <v>2123.2199999999998</v>
      </c>
      <c r="Q247" s="252">
        <v>2300.65</v>
      </c>
      <c r="R247" s="252">
        <v>2504.66</v>
      </c>
      <c r="S247" s="252">
        <v>2517.7800000000002</v>
      </c>
      <c r="T247" s="253">
        <v>2520.5700000000002</v>
      </c>
      <c r="U247" s="252">
        <v>2541.42</v>
      </c>
      <c r="V247" s="252">
        <v>2580.25</v>
      </c>
      <c r="W247" s="252">
        <v>2781.85</v>
      </c>
      <c r="X247" s="253">
        <v>3028.58</v>
      </c>
      <c r="Y247" s="253">
        <v>3227.99</v>
      </c>
      <c r="Z247" s="252">
        <v>3314.8</v>
      </c>
      <c r="AA247" s="1946">
        <v>3414.65</v>
      </c>
      <c r="AB247" s="1946">
        <v>3597.95</v>
      </c>
      <c r="AC247" s="1945">
        <v>3737.93</v>
      </c>
      <c r="AD247" s="1945">
        <v>3897.61</v>
      </c>
      <c r="AE247" s="1945">
        <v>4060.45</v>
      </c>
      <c r="AF247" s="1945">
        <v>4210.83</v>
      </c>
      <c r="AG247" s="1945">
        <v>4374.6099999999997</v>
      </c>
      <c r="AH247" s="1945">
        <v>4551.74</v>
      </c>
      <c r="AI247" s="1945">
        <v>4711.59</v>
      </c>
      <c r="AJ247" s="1945">
        <v>4903.9399999999996</v>
      </c>
      <c r="AK247" s="1945">
        <v>5094.76</v>
      </c>
      <c r="AL247" s="1945">
        <v>5292.19</v>
      </c>
      <c r="AM247" s="1945">
        <v>5486.53</v>
      </c>
      <c r="AN247" s="1945">
        <v>5661.86</v>
      </c>
      <c r="AO247" s="1945">
        <v>5824.28</v>
      </c>
      <c r="AP247" s="1945">
        <v>6015.87</v>
      </c>
      <c r="AQ247" s="1945">
        <v>6213.01</v>
      </c>
      <c r="AR247" s="1945">
        <v>6407.58</v>
      </c>
      <c r="AS247" s="1945">
        <v>6641.36</v>
      </c>
      <c r="AT247" s="1945">
        <v>6872.22</v>
      </c>
      <c r="AU247" s="1945">
        <v>7117</v>
      </c>
      <c r="AV247" s="1945">
        <v>7338.38</v>
      </c>
      <c r="AW247" s="1945">
        <v>7571.79</v>
      </c>
      <c r="AX247" s="1945">
        <v>7790.65</v>
      </c>
      <c r="AY247" s="1945">
        <v>8007.67</v>
      </c>
      <c r="AZ247" s="1945">
        <v>8204.36</v>
      </c>
      <c r="BA247" s="1945">
        <v>8402.58</v>
      </c>
      <c r="BB247" s="1945">
        <v>8618.68</v>
      </c>
      <c r="BC247" s="1945">
        <v>8849.42</v>
      </c>
      <c r="BD247" s="1945">
        <v>9077.8799999999992</v>
      </c>
      <c r="BE247" s="1945">
        <v>9314.25</v>
      </c>
      <c r="BF247" s="1945">
        <v>9530.81</v>
      </c>
      <c r="BG247" s="1945">
        <v>9750.27</v>
      </c>
      <c r="BH247" s="1945">
        <v>9968.14</v>
      </c>
      <c r="BI247" s="1945">
        <v>10189.61</v>
      </c>
      <c r="BJ247" s="1945">
        <v>10419.200000000001</v>
      </c>
      <c r="BK247" s="1945">
        <v>10646.85</v>
      </c>
      <c r="BL247" s="1945">
        <v>10863.7</v>
      </c>
      <c r="BM247" s="1945">
        <v>11065.7</v>
      </c>
      <c r="BN247" s="1945">
        <v>11216.63</v>
      </c>
      <c r="BO247" s="1945">
        <v>11331.66</v>
      </c>
      <c r="BP247" s="1945">
        <v>11453.53</v>
      </c>
      <c r="BQ247" s="1945">
        <v>11617.24</v>
      </c>
      <c r="BR247" s="1945">
        <v>11776.84</v>
      </c>
      <c r="BS247" s="1945">
        <v>11944.85</v>
      </c>
      <c r="BT247" s="1945">
        <v>12110.95</v>
      </c>
      <c r="BU247" s="1945">
        <v>12316.62</v>
      </c>
      <c r="BV247" s="1945">
        <v>12540.2</v>
      </c>
      <c r="BW247" s="1945">
        <v>2730.48</v>
      </c>
      <c r="BX247" s="1945">
        <v>2936.81</v>
      </c>
      <c r="BY247" s="1945">
        <v>3131.6</v>
      </c>
      <c r="BZ247" s="1945">
        <v>3404.94</v>
      </c>
      <c r="CA247" s="1945">
        <v>3549.68</v>
      </c>
      <c r="CB247" s="1945">
        <v>3634.67</v>
      </c>
      <c r="CC247" s="1945">
        <v>3839.42</v>
      </c>
      <c r="CD247" s="1945">
        <v>4068.43</v>
      </c>
      <c r="CE247" s="1945">
        <v>4284.99</v>
      </c>
      <c r="CF247" s="1945">
        <v>4495.12</v>
      </c>
      <c r="CG247" s="1945">
        <v>4682.8900000000003</v>
      </c>
      <c r="CH247" s="1945">
        <v>4766.59</v>
      </c>
      <c r="CI247" s="1945">
        <v>4881.37</v>
      </c>
      <c r="CJ247" s="1945">
        <v>4986.51</v>
      </c>
      <c r="CK247" s="1945">
        <v>5072.4799999999996</v>
      </c>
      <c r="CL247" s="1945">
        <v>5140.1000000000004</v>
      </c>
      <c r="CM247" s="1945">
        <v>5144.3599999999997</v>
      </c>
      <c r="CN247" s="1945">
        <v>5161.34</v>
      </c>
      <c r="CO247" s="1945">
        <v>5271.55</v>
      </c>
      <c r="CP247" s="1945">
        <v>5451.05</v>
      </c>
      <c r="CQ247" s="1945">
        <v>5646.39</v>
      </c>
      <c r="CR247" s="1945">
        <v>5869.27</v>
      </c>
      <c r="CS247" s="1945">
        <v>6065.93</v>
      </c>
      <c r="CT247" s="1945">
        <v>6267.13</v>
      </c>
      <c r="CU247" s="1945">
        <v>6502.91</v>
      </c>
      <c r="CV247" s="1945">
        <v>6721.85</v>
      </c>
      <c r="CW247" s="1945">
        <v>6935.36</v>
      </c>
      <c r="CX247" s="1945">
        <v>7102.74</v>
      </c>
      <c r="CY247" s="1945">
        <v>7235.73</v>
      </c>
      <c r="CZ247" s="1945">
        <v>7262.43</v>
      </c>
      <c r="DA247" s="1945">
        <v>7348.93</v>
      </c>
      <c r="DB247" s="1945">
        <v>7555.77</v>
      </c>
      <c r="DC247" s="1945">
        <v>7751.53</v>
      </c>
      <c r="DD247" s="1945">
        <v>7947.76</v>
      </c>
      <c r="DE247" s="1945">
        <v>7980.46</v>
      </c>
      <c r="DF247" s="1945">
        <v>7991.78</v>
      </c>
      <c r="DG247" s="1945">
        <v>8151.91</v>
      </c>
    </row>
    <row r="248" spans="1:111" ht="24.95" customHeight="1" outlineLevel="1">
      <c r="A248" s="4805"/>
      <c r="B248" s="4792"/>
      <c r="C248" s="4791"/>
      <c r="D248" s="4791"/>
      <c r="E248" s="4791"/>
      <c r="F248" s="121" t="s">
        <v>2976</v>
      </c>
      <c r="G248" s="4832"/>
      <c r="H248" s="81">
        <v>21.053999999999998</v>
      </c>
      <c r="I248" s="179"/>
      <c r="J248" s="179"/>
      <c r="K248" s="157"/>
      <c r="L248" s="254"/>
      <c r="M248" s="255"/>
      <c r="N248" s="121" t="s">
        <v>924</v>
      </c>
      <c r="O248" s="1523"/>
      <c r="P248" s="257"/>
      <c r="Q248" s="257"/>
      <c r="R248" s="257"/>
      <c r="S248" s="257"/>
      <c r="T248" s="258"/>
      <c r="U248" s="257"/>
      <c r="V248" s="257"/>
      <c r="W248" s="257"/>
      <c r="X248" s="258"/>
      <c r="Y248" s="258"/>
      <c r="Z248" s="257"/>
      <c r="AA248" s="257"/>
      <c r="AB248" s="257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  <c r="AY248" s="75"/>
      <c r="AZ248" s="75"/>
      <c r="BA248" s="75"/>
      <c r="BB248" s="75"/>
      <c r="BC248" s="75"/>
      <c r="BD248" s="75"/>
      <c r="BE248" s="75"/>
      <c r="BF248" s="75"/>
      <c r="BG248" s="75"/>
      <c r="BH248" s="75"/>
      <c r="BI248" s="75"/>
      <c r="BJ248" s="75"/>
      <c r="BK248" s="75"/>
      <c r="BL248" s="75"/>
      <c r="BM248" s="75"/>
      <c r="BN248" s="75"/>
      <c r="BO248" s="75"/>
      <c r="BP248" s="75"/>
      <c r="BQ248" s="75"/>
      <c r="BR248" s="75"/>
      <c r="BS248" s="75"/>
      <c r="BT248" s="75"/>
      <c r="BU248" s="75"/>
      <c r="BV248" s="75"/>
      <c r="BW248" s="75"/>
      <c r="BX248" s="75"/>
      <c r="BY248" s="75"/>
      <c r="BZ248" s="75"/>
      <c r="CA248" s="75"/>
      <c r="CB248" s="75"/>
      <c r="CC248" s="75"/>
      <c r="CD248" s="75"/>
      <c r="CE248" s="75"/>
      <c r="CF248" s="75"/>
      <c r="CG248" s="75"/>
      <c r="CH248" s="75"/>
      <c r="CI248" s="75"/>
      <c r="CJ248" s="75"/>
      <c r="CK248" s="75"/>
      <c r="CL248" s="75"/>
      <c r="CM248" s="75"/>
      <c r="CN248" s="75"/>
      <c r="CO248" s="75"/>
      <c r="CP248" s="75"/>
      <c r="CQ248" s="75"/>
      <c r="CR248" s="75"/>
      <c r="CS248" s="75"/>
      <c r="CT248" s="75"/>
      <c r="CU248" s="75"/>
      <c r="CV248" s="75"/>
      <c r="CW248" s="75"/>
      <c r="CX248" s="75"/>
      <c r="CY248" s="75"/>
      <c r="CZ248" s="75"/>
      <c r="DA248" s="75"/>
      <c r="DB248" s="75"/>
      <c r="DC248" s="75"/>
      <c r="DD248" s="75"/>
      <c r="DE248" s="75"/>
      <c r="DF248" s="75"/>
      <c r="DG248" s="75"/>
    </row>
    <row r="249" spans="1:111" ht="24.95" customHeight="1" outlineLevel="1">
      <c r="A249" s="4805"/>
      <c r="B249" s="4792"/>
      <c r="C249" s="4791"/>
      <c r="D249" s="4791"/>
      <c r="E249" s="4791"/>
      <c r="F249" s="121" t="s">
        <v>2977</v>
      </c>
      <c r="G249" s="4832"/>
      <c r="H249" s="81">
        <v>21.053999999999998</v>
      </c>
      <c r="I249" s="179"/>
      <c r="J249" s="179"/>
      <c r="K249" s="157"/>
      <c r="L249" s="254"/>
      <c r="M249" s="255"/>
      <c r="N249" s="121" t="s">
        <v>809</v>
      </c>
      <c r="O249" s="1523"/>
      <c r="P249" s="257"/>
      <c r="Q249" s="257"/>
      <c r="R249" s="257"/>
      <c r="S249" s="257"/>
      <c r="T249" s="258"/>
      <c r="U249" s="257"/>
      <c r="V249" s="257"/>
      <c r="W249" s="257"/>
      <c r="X249" s="258"/>
      <c r="Y249" s="258"/>
      <c r="Z249" s="257"/>
      <c r="AA249" s="257"/>
      <c r="AB249" s="257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  <c r="AY249" s="75"/>
      <c r="AZ249" s="75"/>
      <c r="BA249" s="75"/>
      <c r="BB249" s="75"/>
      <c r="BC249" s="75"/>
      <c r="BD249" s="75"/>
      <c r="BE249" s="75"/>
      <c r="BF249" s="75"/>
      <c r="BG249" s="75"/>
      <c r="BH249" s="75"/>
      <c r="BI249" s="75"/>
      <c r="BJ249" s="75"/>
      <c r="BK249" s="75"/>
      <c r="BL249" s="75"/>
      <c r="BM249" s="75"/>
      <c r="BN249" s="75"/>
      <c r="BO249" s="75"/>
      <c r="BP249" s="75"/>
      <c r="BQ249" s="75"/>
      <c r="BR249" s="75"/>
      <c r="BS249" s="75"/>
      <c r="BT249" s="75"/>
      <c r="BU249" s="75"/>
      <c r="BV249" s="75"/>
      <c r="BW249" s="75"/>
      <c r="BX249" s="75"/>
      <c r="BY249" s="75"/>
      <c r="BZ249" s="75"/>
      <c r="CA249" s="75"/>
      <c r="CB249" s="75"/>
      <c r="CC249" s="75"/>
      <c r="CD249" s="75"/>
      <c r="CE249" s="75"/>
      <c r="CF249" s="75"/>
      <c r="CG249" s="75"/>
      <c r="CH249" s="75"/>
      <c r="CI249" s="75"/>
      <c r="CJ249" s="75"/>
      <c r="CK249" s="75"/>
      <c r="CL249" s="75"/>
      <c r="CM249" s="75"/>
      <c r="CN249" s="75"/>
      <c r="CO249" s="75"/>
      <c r="CP249" s="75"/>
      <c r="CQ249" s="75"/>
      <c r="CR249" s="75"/>
      <c r="CS249" s="75"/>
      <c r="CT249" s="75"/>
      <c r="CU249" s="75"/>
      <c r="CV249" s="75"/>
      <c r="CW249" s="75"/>
      <c r="CX249" s="75"/>
      <c r="CY249" s="75"/>
      <c r="CZ249" s="75"/>
      <c r="DA249" s="75"/>
      <c r="DB249" s="75"/>
      <c r="DC249" s="75"/>
      <c r="DD249" s="75"/>
      <c r="DE249" s="75"/>
      <c r="DF249" s="75"/>
      <c r="DG249" s="75"/>
    </row>
    <row r="250" spans="1:111" ht="24.95" customHeight="1" outlineLevel="1">
      <c r="A250" s="4805"/>
      <c r="B250" s="4792"/>
      <c r="C250" s="4791"/>
      <c r="D250" s="4791"/>
      <c r="E250" s="4791"/>
      <c r="F250" s="121" t="s">
        <v>2978</v>
      </c>
      <c r="G250" s="4832"/>
      <c r="H250" s="81">
        <v>44.0319</v>
      </c>
      <c r="I250" s="179"/>
      <c r="J250" s="179"/>
      <c r="K250" s="157"/>
      <c r="L250" s="254"/>
      <c r="M250" s="255"/>
      <c r="N250" s="121" t="s">
        <v>994</v>
      </c>
      <c r="O250" s="1523"/>
      <c r="P250" s="257"/>
      <c r="Q250" s="257"/>
      <c r="R250" s="257"/>
      <c r="S250" s="257"/>
      <c r="T250" s="258"/>
      <c r="U250" s="257"/>
      <c r="V250" s="257"/>
      <c r="W250" s="257"/>
      <c r="X250" s="258"/>
      <c r="Y250" s="258"/>
      <c r="Z250" s="257"/>
      <c r="AA250" s="257"/>
      <c r="AB250" s="257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  <c r="AY250" s="75"/>
      <c r="AZ250" s="75"/>
      <c r="BA250" s="75"/>
      <c r="BB250" s="75"/>
      <c r="BC250" s="75"/>
      <c r="BD250" s="75"/>
      <c r="BE250" s="75"/>
      <c r="BF250" s="75"/>
      <c r="BG250" s="75"/>
      <c r="BH250" s="75"/>
      <c r="BI250" s="75"/>
      <c r="BJ250" s="75"/>
      <c r="BK250" s="75"/>
      <c r="BL250" s="75"/>
      <c r="BM250" s="75"/>
      <c r="BN250" s="75"/>
      <c r="BO250" s="75"/>
      <c r="BP250" s="75"/>
      <c r="BQ250" s="75"/>
      <c r="BR250" s="75"/>
      <c r="BS250" s="75"/>
      <c r="BT250" s="75"/>
      <c r="BU250" s="75"/>
      <c r="BV250" s="75"/>
      <c r="BW250" s="75"/>
      <c r="BX250" s="75"/>
      <c r="BY250" s="75"/>
      <c r="BZ250" s="75"/>
      <c r="CA250" s="75"/>
      <c r="CB250" s="75"/>
      <c r="CC250" s="75"/>
      <c r="CD250" s="75"/>
      <c r="CE250" s="75"/>
      <c r="CF250" s="75"/>
      <c r="CG250" s="75"/>
      <c r="CH250" s="75"/>
      <c r="CI250" s="75"/>
      <c r="CJ250" s="75"/>
      <c r="CK250" s="75"/>
      <c r="CL250" s="75"/>
      <c r="CM250" s="75"/>
      <c r="CN250" s="75"/>
      <c r="CO250" s="75"/>
      <c r="CP250" s="75"/>
      <c r="CQ250" s="75"/>
      <c r="CR250" s="75"/>
      <c r="CS250" s="75"/>
      <c r="CT250" s="75"/>
      <c r="CU250" s="75"/>
      <c r="CV250" s="75"/>
      <c r="CW250" s="75"/>
      <c r="CX250" s="75"/>
      <c r="CY250" s="75"/>
      <c r="CZ250" s="75"/>
      <c r="DA250" s="75"/>
      <c r="DB250" s="75"/>
      <c r="DC250" s="75"/>
      <c r="DD250" s="75"/>
      <c r="DE250" s="75"/>
      <c r="DF250" s="75"/>
      <c r="DG250" s="75"/>
    </row>
    <row r="251" spans="1:111" ht="24.95" customHeight="1" outlineLevel="1">
      <c r="A251" s="4805"/>
      <c r="B251" s="4792"/>
      <c r="C251" s="4791"/>
      <c r="D251" s="4791"/>
      <c r="E251" s="4791"/>
      <c r="F251" s="121" t="s">
        <v>2652</v>
      </c>
      <c r="G251" s="4832"/>
      <c r="H251" s="81">
        <v>155.40937499999998</v>
      </c>
      <c r="I251" s="179"/>
      <c r="J251" s="179"/>
      <c r="K251" s="157"/>
      <c r="L251" s="254"/>
      <c r="M251" s="255"/>
      <c r="N251" s="121" t="s">
        <v>1745</v>
      </c>
      <c r="O251" s="1523"/>
      <c r="P251" s="257"/>
      <c r="Q251" s="257"/>
      <c r="R251" s="257"/>
      <c r="S251" s="257"/>
      <c r="T251" s="258"/>
      <c r="U251" s="257"/>
      <c r="V251" s="257"/>
      <c r="W251" s="257"/>
      <c r="X251" s="258"/>
      <c r="Y251" s="258"/>
      <c r="Z251" s="257"/>
      <c r="AA251" s="257"/>
      <c r="AB251" s="257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  <c r="AY251" s="75"/>
      <c r="AZ251" s="75"/>
      <c r="BA251" s="75"/>
      <c r="BB251" s="75"/>
      <c r="BC251" s="75"/>
      <c r="BD251" s="75"/>
      <c r="BE251" s="75"/>
      <c r="BF251" s="75"/>
      <c r="BG251" s="75"/>
      <c r="BH251" s="75"/>
      <c r="BI251" s="75"/>
      <c r="BJ251" s="75"/>
      <c r="BK251" s="75"/>
      <c r="BL251" s="75"/>
      <c r="BM251" s="75"/>
      <c r="BN251" s="75"/>
      <c r="BO251" s="75"/>
      <c r="BP251" s="75"/>
      <c r="BQ251" s="75"/>
      <c r="BR251" s="75"/>
      <c r="BS251" s="75"/>
      <c r="BT251" s="75"/>
      <c r="BU251" s="75"/>
      <c r="BV251" s="75"/>
      <c r="BW251" s="75"/>
      <c r="BX251" s="75"/>
      <c r="BY251" s="75"/>
      <c r="BZ251" s="75"/>
      <c r="CA251" s="75"/>
      <c r="CB251" s="75"/>
      <c r="CC251" s="75"/>
      <c r="CD251" s="75"/>
      <c r="CE251" s="75"/>
      <c r="CF251" s="75"/>
      <c r="CG251" s="75"/>
      <c r="CH251" s="75"/>
      <c r="CI251" s="75"/>
      <c r="CJ251" s="75"/>
      <c r="CK251" s="75"/>
      <c r="CL251" s="75"/>
      <c r="CM251" s="75"/>
      <c r="CN251" s="75"/>
      <c r="CO251" s="75"/>
      <c r="CP251" s="75"/>
      <c r="CQ251" s="75"/>
      <c r="CR251" s="75"/>
      <c r="CS251" s="75"/>
      <c r="CT251" s="75"/>
      <c r="CU251" s="75"/>
      <c r="CV251" s="75"/>
      <c r="CW251" s="75"/>
      <c r="CX251" s="75"/>
      <c r="CY251" s="75"/>
      <c r="CZ251" s="75"/>
      <c r="DA251" s="75"/>
      <c r="DB251" s="75"/>
      <c r="DC251" s="75"/>
      <c r="DD251" s="75"/>
      <c r="DE251" s="75"/>
      <c r="DF251" s="75"/>
      <c r="DG251" s="75"/>
    </row>
    <row r="252" spans="1:111" ht="24.95" customHeight="1" outlineLevel="1">
      <c r="A252" s="4805"/>
      <c r="B252" s="4792"/>
      <c r="C252" s="4791"/>
      <c r="D252" s="957" t="s">
        <v>974</v>
      </c>
      <c r="E252" s="4791"/>
      <c r="F252" s="121" t="s">
        <v>136</v>
      </c>
      <c r="G252" s="121" t="s">
        <v>1099</v>
      </c>
      <c r="H252" s="81"/>
      <c r="I252" s="179"/>
      <c r="J252" s="179"/>
      <c r="K252" s="157"/>
      <c r="L252" s="254"/>
      <c r="M252" s="255"/>
      <c r="N252" s="121" t="s">
        <v>136</v>
      </c>
      <c r="O252" s="1523"/>
      <c r="P252" s="257"/>
      <c r="Q252" s="257"/>
      <c r="R252" s="257"/>
      <c r="S252" s="257"/>
      <c r="T252" s="258"/>
      <c r="U252" s="257"/>
      <c r="V252" s="257"/>
      <c r="W252" s="257"/>
      <c r="X252" s="258"/>
      <c r="Y252" s="258"/>
      <c r="Z252" s="257"/>
      <c r="AA252" s="257"/>
      <c r="AB252" s="257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  <c r="AY252" s="75"/>
      <c r="AZ252" s="75"/>
      <c r="BA252" s="75"/>
      <c r="BB252" s="75"/>
      <c r="BC252" s="75"/>
      <c r="BD252" s="75"/>
      <c r="BE252" s="75"/>
      <c r="BF252" s="75"/>
      <c r="BG252" s="75"/>
      <c r="BH252" s="75"/>
      <c r="BI252" s="75"/>
      <c r="BJ252" s="75"/>
      <c r="BK252" s="75"/>
      <c r="BL252" s="75"/>
      <c r="BM252" s="75"/>
      <c r="BN252" s="75"/>
      <c r="BO252" s="75"/>
      <c r="BP252" s="75"/>
      <c r="BQ252" s="75"/>
      <c r="BR252" s="75"/>
      <c r="BS252" s="75"/>
      <c r="BT252" s="75"/>
      <c r="BU252" s="75"/>
      <c r="BV252" s="75"/>
      <c r="BW252" s="75"/>
      <c r="BX252" s="75"/>
      <c r="BY252" s="75"/>
      <c r="BZ252" s="75"/>
      <c r="CA252" s="75"/>
      <c r="CB252" s="75"/>
      <c r="CC252" s="75"/>
      <c r="CD252" s="75"/>
      <c r="CE252" s="75"/>
      <c r="CF252" s="75"/>
      <c r="CG252" s="75"/>
      <c r="CH252" s="75"/>
      <c r="CI252" s="75"/>
      <c r="CJ252" s="75"/>
      <c r="CK252" s="75"/>
      <c r="CL252" s="75"/>
      <c r="CM252" s="75"/>
      <c r="CN252" s="75"/>
      <c r="CO252" s="75"/>
      <c r="CP252" s="75"/>
      <c r="CQ252" s="75"/>
      <c r="CR252" s="75"/>
      <c r="CS252" s="75"/>
      <c r="CT252" s="75"/>
      <c r="CU252" s="75"/>
      <c r="CV252" s="75"/>
      <c r="CW252" s="75"/>
      <c r="CX252" s="75"/>
      <c r="CY252" s="75"/>
      <c r="CZ252" s="75"/>
      <c r="DA252" s="75"/>
      <c r="DB252" s="75"/>
      <c r="DC252" s="75"/>
      <c r="DD252" s="75"/>
      <c r="DE252" s="75"/>
      <c r="DF252" s="75"/>
      <c r="DG252" s="75"/>
    </row>
    <row r="253" spans="1:111" s="180" customFormat="1" ht="24.95" customHeight="1" outlineLevel="1">
      <c r="A253" s="4805"/>
      <c r="B253" s="4792"/>
      <c r="C253" s="957" t="s">
        <v>379</v>
      </c>
      <c r="D253" s="957" t="s">
        <v>818</v>
      </c>
      <c r="E253" s="957" t="s">
        <v>813</v>
      </c>
      <c r="F253" s="121" t="s">
        <v>2974</v>
      </c>
      <c r="G253" s="121" t="s">
        <v>817</v>
      </c>
      <c r="H253" s="81">
        <v>200</v>
      </c>
      <c r="I253" s="179">
        <f t="shared" ref="I253:I255" si="28">DF253</f>
        <v>12999.3</v>
      </c>
      <c r="J253" s="179">
        <f t="shared" ref="J253:J255" si="29">DG253</f>
        <v>13068.7</v>
      </c>
      <c r="K253" s="179">
        <f>J253-I253</f>
        <v>69.400000000001455</v>
      </c>
      <c r="L253" s="250">
        <v>100</v>
      </c>
      <c r="M253" s="251">
        <f t="shared" ref="M253:M255" si="30">K253*L253/$L$2</f>
        <v>1388.0000000000291</v>
      </c>
      <c r="N253" s="136" t="s">
        <v>2644</v>
      </c>
      <c r="O253" s="1523"/>
      <c r="P253" s="252"/>
      <c r="Q253" s="252"/>
      <c r="R253" s="252"/>
      <c r="S253" s="252"/>
      <c r="T253" s="253"/>
      <c r="U253" s="252"/>
      <c r="V253" s="252"/>
      <c r="W253" s="252"/>
      <c r="X253" s="253"/>
      <c r="Y253" s="253">
        <v>1699.5</v>
      </c>
      <c r="Z253" s="252">
        <v>1714.5</v>
      </c>
      <c r="AA253" s="1946">
        <v>1720.8</v>
      </c>
      <c r="AB253" s="1946">
        <v>1725.5</v>
      </c>
      <c r="AC253" s="1945">
        <v>1768.1</v>
      </c>
      <c r="AD253" s="1945">
        <v>1927.1</v>
      </c>
      <c r="AE253" s="1945">
        <v>2103.3000000000002</v>
      </c>
      <c r="AF253" s="1945">
        <v>2272.4</v>
      </c>
      <c r="AG253" s="1945">
        <v>2399.6999999999998</v>
      </c>
      <c r="AH253" s="1945">
        <v>2564.1999999999998</v>
      </c>
      <c r="AI253" s="1945">
        <v>2732.7</v>
      </c>
      <c r="AJ253" s="1945">
        <v>2834.5</v>
      </c>
      <c r="AK253" s="1945">
        <v>2907.3</v>
      </c>
      <c r="AL253" s="1945">
        <v>2978</v>
      </c>
      <c r="AM253" s="1945">
        <v>3040.3</v>
      </c>
      <c r="AN253" s="1945">
        <v>3090.5</v>
      </c>
      <c r="AO253" s="1945">
        <v>3094.3</v>
      </c>
      <c r="AP253" s="1945">
        <v>3098.8</v>
      </c>
      <c r="AQ253" s="1945">
        <v>3102.8</v>
      </c>
      <c r="AR253" s="1945">
        <v>3106.8</v>
      </c>
      <c r="AS253" s="1945">
        <v>3111.8</v>
      </c>
      <c r="AT253" s="1945">
        <v>3117.2</v>
      </c>
      <c r="AU253" s="1945">
        <v>3123.5</v>
      </c>
      <c r="AV253" s="1945">
        <v>3128.4</v>
      </c>
      <c r="AW253" s="1945">
        <v>3132.3</v>
      </c>
      <c r="AX253" s="1945">
        <v>3136.4</v>
      </c>
      <c r="AY253" s="1945">
        <v>3136.4</v>
      </c>
      <c r="AZ253" s="1945">
        <v>3141.1</v>
      </c>
      <c r="BA253" s="1945">
        <v>3148.5</v>
      </c>
      <c r="BB253" s="1945">
        <v>3148.5</v>
      </c>
      <c r="BC253" s="1945">
        <v>3152.1</v>
      </c>
      <c r="BD253" s="1945">
        <v>3155.8</v>
      </c>
      <c r="BE253" s="1945">
        <v>3160.1</v>
      </c>
      <c r="BF253" s="1945">
        <v>3268.4</v>
      </c>
      <c r="BG253" s="1945">
        <v>3268.4</v>
      </c>
      <c r="BH253" s="1945">
        <v>3325.5</v>
      </c>
      <c r="BI253" s="1945">
        <v>3415.9</v>
      </c>
      <c r="BJ253" s="1945">
        <v>3440.3</v>
      </c>
      <c r="BK253" s="1945">
        <v>3614.3</v>
      </c>
      <c r="BL253" s="1945">
        <v>3735.1</v>
      </c>
      <c r="BM253" s="1945">
        <v>3862.4</v>
      </c>
      <c r="BN253" s="1945">
        <v>3967.3</v>
      </c>
      <c r="BO253" s="1945">
        <v>3984</v>
      </c>
      <c r="BP253" s="1945">
        <v>4097.6000000000004</v>
      </c>
      <c r="BQ253" s="1945">
        <v>4251.1000000000004</v>
      </c>
      <c r="BR253" s="1945">
        <v>4417.5</v>
      </c>
      <c r="BS253" s="1945">
        <v>4599.7</v>
      </c>
      <c r="BT253" s="1945">
        <v>4716</v>
      </c>
      <c r="BU253" s="1945">
        <v>4742.6000000000004</v>
      </c>
      <c r="BV253" s="1945">
        <v>4746.3</v>
      </c>
      <c r="BW253" s="1945">
        <v>4818.2</v>
      </c>
      <c r="BX253" s="1945">
        <v>4956.6000000000004</v>
      </c>
      <c r="BY253" s="1945">
        <v>5034.3</v>
      </c>
      <c r="BZ253" s="1945">
        <v>5048.6000000000004</v>
      </c>
      <c r="CA253" s="1945">
        <v>5052</v>
      </c>
      <c r="CB253" s="1945">
        <v>5110.6000000000004</v>
      </c>
      <c r="CC253" s="1945">
        <v>5264.6</v>
      </c>
      <c r="CD253" s="1945">
        <v>5505.3</v>
      </c>
      <c r="CE253" s="1945">
        <v>5919.4</v>
      </c>
      <c r="CF253" s="1945">
        <v>6305.2</v>
      </c>
      <c r="CG253" s="1945">
        <v>6472.6</v>
      </c>
      <c r="CH253" s="1945">
        <v>6683</v>
      </c>
      <c r="CI253" s="1945">
        <v>7073.3</v>
      </c>
      <c r="CJ253" s="1945">
        <v>7476.2</v>
      </c>
      <c r="CK253" s="1945">
        <v>7837.9</v>
      </c>
      <c r="CL253" s="1945">
        <v>8129.9</v>
      </c>
      <c r="CM253" s="1945">
        <v>8265.2000000000007</v>
      </c>
      <c r="CN253" s="1945">
        <v>8549.7999999999993</v>
      </c>
      <c r="CO253" s="1945">
        <v>8882.6</v>
      </c>
      <c r="CP253" s="1945">
        <v>9337.9</v>
      </c>
      <c r="CQ253" s="1945">
        <v>9735.7000000000007</v>
      </c>
      <c r="CR253" s="1945">
        <v>10168.1</v>
      </c>
      <c r="CS253" s="1945">
        <v>10603.7</v>
      </c>
      <c r="CT253" s="1945">
        <v>10621.9</v>
      </c>
      <c r="CU253" s="1945">
        <v>10819.1</v>
      </c>
      <c r="CV253" s="1945">
        <v>11065.9</v>
      </c>
      <c r="CW253" s="1945">
        <v>11304.1</v>
      </c>
      <c r="CX253" s="1945">
        <v>11549.1</v>
      </c>
      <c r="CY253" s="1945">
        <v>11720.2</v>
      </c>
      <c r="CZ253" s="1945">
        <v>11788.1</v>
      </c>
      <c r="DA253" s="1945">
        <v>12018.1</v>
      </c>
      <c r="DB253" s="1945">
        <v>12295.5</v>
      </c>
      <c r="DC253" s="1945">
        <v>12593.4</v>
      </c>
      <c r="DD253" s="1945">
        <v>12939</v>
      </c>
      <c r="DE253" s="1945">
        <v>12996</v>
      </c>
      <c r="DF253" s="1945">
        <v>12999.3</v>
      </c>
      <c r="DG253" s="1945">
        <v>13068.7</v>
      </c>
    </row>
    <row r="254" spans="1:111" s="180" customFormat="1" ht="24.95" customHeight="1" outlineLevel="1">
      <c r="A254" s="4805"/>
      <c r="B254" s="4792"/>
      <c r="C254" s="957"/>
      <c r="D254" s="957" t="s">
        <v>796</v>
      </c>
      <c r="E254" s="957"/>
      <c r="F254" s="121" t="s">
        <v>719</v>
      </c>
      <c r="G254" s="121" t="s">
        <v>719</v>
      </c>
      <c r="H254" s="81">
        <v>308</v>
      </c>
      <c r="I254" s="179">
        <f t="shared" si="28"/>
        <v>13757.9</v>
      </c>
      <c r="J254" s="179">
        <f t="shared" si="29"/>
        <v>13789.7</v>
      </c>
      <c r="K254" s="179">
        <f>J254-I254</f>
        <v>31.800000000001091</v>
      </c>
      <c r="L254" s="250">
        <v>100</v>
      </c>
      <c r="M254" s="251">
        <f t="shared" si="30"/>
        <v>636.00000000002183</v>
      </c>
      <c r="N254" s="136" t="s">
        <v>2645</v>
      </c>
      <c r="O254" s="1523"/>
      <c r="P254" s="252"/>
      <c r="Q254" s="252"/>
      <c r="R254" s="252"/>
      <c r="S254" s="252"/>
      <c r="T254" s="253"/>
      <c r="U254" s="252"/>
      <c r="V254" s="252"/>
      <c r="W254" s="252"/>
      <c r="X254" s="253"/>
      <c r="Y254" s="253">
        <v>4301.3999999999996</v>
      </c>
      <c r="Z254" s="252">
        <v>4305.5</v>
      </c>
      <c r="AA254" s="1946">
        <v>4394.3</v>
      </c>
      <c r="AB254" s="1946">
        <v>4659.5</v>
      </c>
      <c r="AC254" s="1945">
        <v>4873.8999999999996</v>
      </c>
      <c r="AD254" s="1945">
        <v>5103.3</v>
      </c>
      <c r="AE254" s="1945">
        <v>5357.7</v>
      </c>
      <c r="AF254" s="1945">
        <v>5585</v>
      </c>
      <c r="AG254" s="1945">
        <v>5805.3</v>
      </c>
      <c r="AH254" s="1945">
        <v>6074.4</v>
      </c>
      <c r="AI254" s="1945">
        <v>6303.2</v>
      </c>
      <c r="AJ254" s="1945">
        <v>6512.6</v>
      </c>
      <c r="AK254" s="1945">
        <v>6700.1</v>
      </c>
      <c r="AL254" s="1945">
        <v>6890.6</v>
      </c>
      <c r="AM254" s="1945">
        <v>7093.9</v>
      </c>
      <c r="AN254" s="1945">
        <v>7280.3</v>
      </c>
      <c r="AO254" s="1945">
        <v>7348.3</v>
      </c>
      <c r="AP254" s="1945">
        <v>7352.6</v>
      </c>
      <c r="AQ254" s="1945">
        <v>7356.5</v>
      </c>
      <c r="AR254" s="1945">
        <v>7360.8</v>
      </c>
      <c r="AS254" s="1945">
        <v>7368.3</v>
      </c>
      <c r="AT254" s="1945">
        <v>7373.8</v>
      </c>
      <c r="AU254" s="1945">
        <v>7379.5</v>
      </c>
      <c r="AV254" s="1945">
        <v>7384.9</v>
      </c>
      <c r="AW254" s="1945">
        <v>7389.5</v>
      </c>
      <c r="AX254" s="1945">
        <v>7394.1</v>
      </c>
      <c r="AY254" s="1945">
        <v>7394.1</v>
      </c>
      <c r="AZ254" s="1945">
        <v>7398.8</v>
      </c>
      <c r="BA254" s="1945">
        <v>7402.8</v>
      </c>
      <c r="BB254" s="1945">
        <v>7407.1</v>
      </c>
      <c r="BC254" s="1945">
        <v>7467.4</v>
      </c>
      <c r="BD254" s="1945">
        <v>7511</v>
      </c>
      <c r="BE254" s="1945">
        <v>7517.8</v>
      </c>
      <c r="BF254" s="1945">
        <v>7626</v>
      </c>
      <c r="BG254" s="1945">
        <v>7626</v>
      </c>
      <c r="BH254" s="1945">
        <v>7684.5</v>
      </c>
      <c r="BI254" s="1945">
        <v>7774.7</v>
      </c>
      <c r="BJ254" s="1945">
        <v>7785.7</v>
      </c>
      <c r="BK254" s="1945">
        <v>7790.6</v>
      </c>
      <c r="BL254" s="1945">
        <v>7795</v>
      </c>
      <c r="BM254" s="1945">
        <v>7799.2</v>
      </c>
      <c r="BN254" s="1945">
        <v>7804.1</v>
      </c>
      <c r="BO254" s="1945">
        <v>7838.2</v>
      </c>
      <c r="BP254" s="1945">
        <v>7996.3</v>
      </c>
      <c r="BQ254" s="1945">
        <v>8184.6</v>
      </c>
      <c r="BR254" s="1945">
        <v>8383.5</v>
      </c>
      <c r="BS254" s="1945">
        <v>8583.4</v>
      </c>
      <c r="BT254" s="1945">
        <v>8762.6</v>
      </c>
      <c r="BU254" s="1945">
        <v>8951.4</v>
      </c>
      <c r="BV254" s="1945">
        <v>9015.9</v>
      </c>
      <c r="BW254" s="1945">
        <v>9131.5</v>
      </c>
      <c r="BX254" s="1945">
        <v>9320.7000000000007</v>
      </c>
      <c r="BY254" s="1945">
        <v>9497</v>
      </c>
      <c r="BZ254" s="1945">
        <v>9702.1</v>
      </c>
      <c r="CA254" s="1945">
        <v>9706.9</v>
      </c>
      <c r="CB254" s="1945">
        <v>9779.9</v>
      </c>
      <c r="CC254" s="1945">
        <v>9994.7999999999993</v>
      </c>
      <c r="CD254" s="1945">
        <v>10234.200000000001</v>
      </c>
      <c r="CE254" s="1945">
        <v>10525.1</v>
      </c>
      <c r="CF254" s="1945">
        <v>10813.1</v>
      </c>
      <c r="CG254" s="1945">
        <v>11054.9</v>
      </c>
      <c r="CH254" s="1945">
        <v>11322.6</v>
      </c>
      <c r="CI254" s="1945">
        <v>11650.6</v>
      </c>
      <c r="CJ254" s="1945">
        <v>11843.1</v>
      </c>
      <c r="CK254" s="1945">
        <v>12001.8</v>
      </c>
      <c r="CL254" s="1945">
        <v>12126.7</v>
      </c>
      <c r="CM254" s="1945">
        <v>12137.1</v>
      </c>
      <c r="CN254" s="1945">
        <v>12191.5</v>
      </c>
      <c r="CO254" s="1945">
        <v>12280.1</v>
      </c>
      <c r="CP254" s="1945">
        <v>12408.5</v>
      </c>
      <c r="CQ254" s="1945">
        <v>12536.5</v>
      </c>
      <c r="CR254" s="1945">
        <v>12791.2</v>
      </c>
      <c r="CS254" s="1945">
        <v>12829.8</v>
      </c>
      <c r="CT254" s="1945">
        <v>12839.9</v>
      </c>
      <c r="CU254" s="1945">
        <v>12845.2</v>
      </c>
      <c r="CV254" s="1945">
        <v>12849.7</v>
      </c>
      <c r="CW254" s="1945">
        <v>12854.1</v>
      </c>
      <c r="CX254" s="1945">
        <v>12858.9</v>
      </c>
      <c r="CY254" s="1945">
        <v>12864.8</v>
      </c>
      <c r="CZ254" s="1945">
        <v>12870.4</v>
      </c>
      <c r="DA254" s="1945">
        <v>12955.5</v>
      </c>
      <c r="DB254" s="1945">
        <v>13206.9</v>
      </c>
      <c r="DC254" s="1945">
        <v>13502.3</v>
      </c>
      <c r="DD254" s="1945">
        <v>13741.2</v>
      </c>
      <c r="DE254" s="1945">
        <v>13753.4</v>
      </c>
      <c r="DF254" s="1945">
        <v>13757.9</v>
      </c>
      <c r="DG254" s="1945">
        <v>13789.7</v>
      </c>
    </row>
    <row r="255" spans="1:111" s="180" customFormat="1" ht="24.95" customHeight="1" outlineLevel="1">
      <c r="A255" s="4805"/>
      <c r="B255" s="4792" t="s">
        <v>722</v>
      </c>
      <c r="C255" s="4791" t="s">
        <v>379</v>
      </c>
      <c r="D255" s="957" t="s">
        <v>976</v>
      </c>
      <c r="E255" s="4791" t="s">
        <v>800</v>
      </c>
      <c r="F255" s="956" t="s">
        <v>2646</v>
      </c>
      <c r="G255" s="121" t="s">
        <v>806</v>
      </c>
      <c r="H255" s="81">
        <v>343.6</v>
      </c>
      <c r="I255" s="179">
        <f t="shared" si="28"/>
        <v>8049.97</v>
      </c>
      <c r="J255" s="179">
        <f t="shared" si="29"/>
        <v>8125.6</v>
      </c>
      <c r="K255" s="179">
        <f>J255-I255</f>
        <v>75.630000000000109</v>
      </c>
      <c r="L255" s="250">
        <v>150</v>
      </c>
      <c r="M255" s="251">
        <f t="shared" si="30"/>
        <v>2268.9000000000033</v>
      </c>
      <c r="N255" s="136"/>
      <c r="O255" s="1523"/>
      <c r="P255" s="252">
        <v>1436.67</v>
      </c>
      <c r="Q255" s="252">
        <v>1560.4</v>
      </c>
      <c r="R255" s="252">
        <v>1695.26</v>
      </c>
      <c r="S255" s="252">
        <v>1806.53</v>
      </c>
      <c r="T255" s="253">
        <v>1924.6</v>
      </c>
      <c r="U255" s="252">
        <v>2032.2</v>
      </c>
      <c r="V255" s="252">
        <v>2134.71</v>
      </c>
      <c r="W255" s="252">
        <v>2235.91</v>
      </c>
      <c r="X255" s="253">
        <v>2358.9299999999998</v>
      </c>
      <c r="Y255" s="253">
        <v>2471.46</v>
      </c>
      <c r="Z255" s="252">
        <v>2580.63</v>
      </c>
      <c r="AA255" s="1946">
        <v>2680.15</v>
      </c>
      <c r="AB255" s="1946">
        <v>2810.97</v>
      </c>
      <c r="AC255" s="1945">
        <v>2910.39</v>
      </c>
      <c r="AD255" s="1945">
        <v>3023.04</v>
      </c>
      <c r="AE255" s="1945">
        <v>3213.65</v>
      </c>
      <c r="AF255" s="1945">
        <v>3390.37</v>
      </c>
      <c r="AG255" s="1945">
        <v>3514.76</v>
      </c>
      <c r="AH255" s="1945">
        <v>3608.21</v>
      </c>
      <c r="AI255" s="1945">
        <v>3709.29</v>
      </c>
      <c r="AJ255" s="1945">
        <v>3721.08</v>
      </c>
      <c r="AK255" s="1945">
        <v>3721.13</v>
      </c>
      <c r="AL255" s="1945">
        <v>3721.96</v>
      </c>
      <c r="AM255" s="1945">
        <v>3725.51</v>
      </c>
      <c r="AN255" s="1945">
        <v>3729.91</v>
      </c>
      <c r="AO255" s="1945">
        <v>3730.79</v>
      </c>
      <c r="AP255" s="1945">
        <v>3731.09</v>
      </c>
      <c r="AQ255" s="1945">
        <v>3731.29</v>
      </c>
      <c r="AR255" s="1945">
        <v>3731.3</v>
      </c>
      <c r="AS255" s="1945">
        <v>3731.45</v>
      </c>
      <c r="AT255" s="1945">
        <v>3731.45</v>
      </c>
      <c r="AU255" s="1945">
        <v>3731.46</v>
      </c>
      <c r="AV255" s="1945">
        <v>3732.2</v>
      </c>
      <c r="AW255" s="1945">
        <v>3732.21</v>
      </c>
      <c r="AX255" s="1945">
        <v>3732.61</v>
      </c>
      <c r="AY255" s="1945">
        <v>3732.73</v>
      </c>
      <c r="AZ255" s="1945">
        <v>3732.9</v>
      </c>
      <c r="BA255" s="1945">
        <v>3732.92</v>
      </c>
      <c r="BB255" s="1945">
        <v>3732.92</v>
      </c>
      <c r="BC255" s="1945">
        <v>3732.92</v>
      </c>
      <c r="BD255" s="1945">
        <v>3732.92</v>
      </c>
      <c r="BE255" s="1945">
        <v>3732.92</v>
      </c>
      <c r="BF255" s="1945">
        <v>3734.91</v>
      </c>
      <c r="BG255" s="1945">
        <v>3734.91</v>
      </c>
      <c r="BH255" s="1945">
        <v>3737.9</v>
      </c>
      <c r="BI255" s="1945">
        <v>3737.9</v>
      </c>
      <c r="BJ255" s="1945">
        <v>3748.73</v>
      </c>
      <c r="BK255" s="1945">
        <v>3768.06</v>
      </c>
      <c r="BL255" s="1945">
        <v>3821.31</v>
      </c>
      <c r="BM255" s="1945">
        <v>3871.71</v>
      </c>
      <c r="BN255" s="1945">
        <v>3929.79</v>
      </c>
      <c r="BO255" s="1945">
        <v>4008.94</v>
      </c>
      <c r="BP255" s="1945">
        <v>4079.63</v>
      </c>
      <c r="BQ255" s="1945">
        <v>4151.51</v>
      </c>
      <c r="BR255" s="1945">
        <v>4217.16</v>
      </c>
      <c r="BS255" s="1945">
        <v>4301.28</v>
      </c>
      <c r="BT255" s="1945">
        <v>4421.46</v>
      </c>
      <c r="BU255" s="1945">
        <v>4542.72</v>
      </c>
      <c r="BV255" s="1945">
        <v>4672.8900000000003</v>
      </c>
      <c r="BW255" s="1945">
        <v>4791.07</v>
      </c>
      <c r="BX255" s="1945">
        <v>4919.6899999999996</v>
      </c>
      <c r="BY255" s="1945">
        <v>5036.2700000000004</v>
      </c>
      <c r="BZ255" s="1945">
        <v>5172.3</v>
      </c>
      <c r="CA255" s="1945">
        <v>5290.91</v>
      </c>
      <c r="CB255" s="1945">
        <v>5411.55</v>
      </c>
      <c r="CC255" s="1945">
        <v>5538.6</v>
      </c>
      <c r="CD255" s="1945">
        <v>5672.68</v>
      </c>
      <c r="CE255" s="1945">
        <v>5786.6</v>
      </c>
      <c r="CF255" s="1945">
        <v>5897.61</v>
      </c>
      <c r="CG255" s="1945">
        <v>6037.3</v>
      </c>
      <c r="CH255" s="1945">
        <v>6145.99</v>
      </c>
      <c r="CI255" s="1945">
        <v>6264.5</v>
      </c>
      <c r="CJ255" s="1945">
        <v>6396.92</v>
      </c>
      <c r="CK255" s="1945">
        <v>6504</v>
      </c>
      <c r="CL255" s="1945">
        <v>6610.05</v>
      </c>
      <c r="CM255" s="1945">
        <v>6729.68</v>
      </c>
      <c r="CN255" s="1945">
        <v>6794.72</v>
      </c>
      <c r="CO255" s="1945">
        <v>6856.47</v>
      </c>
      <c r="CP255" s="1945">
        <v>6930.94</v>
      </c>
      <c r="CQ255" s="1945">
        <v>6994.29</v>
      </c>
      <c r="CR255" s="1945">
        <v>7060.72</v>
      </c>
      <c r="CS255" s="1945">
        <v>7136.73</v>
      </c>
      <c r="CT255" s="1945">
        <v>7207.41</v>
      </c>
      <c r="CU255" s="1945">
        <v>7286.45</v>
      </c>
      <c r="CV255" s="1945">
        <v>7355.82</v>
      </c>
      <c r="CW255" s="1945">
        <v>7423.22</v>
      </c>
      <c r="CX255" s="1945">
        <v>7491</v>
      </c>
      <c r="CY255" s="1945">
        <v>7569.16</v>
      </c>
      <c r="CZ255" s="1945">
        <v>7635.3</v>
      </c>
      <c r="DA255" s="1945">
        <v>7710.35</v>
      </c>
      <c r="DB255" s="1945">
        <v>7777.74</v>
      </c>
      <c r="DC255" s="1945">
        <v>7843.19</v>
      </c>
      <c r="DD255" s="1945">
        <v>7921</v>
      </c>
      <c r="DE255" s="1945">
        <v>7985.45</v>
      </c>
      <c r="DF255" s="1945">
        <v>8049.97</v>
      </c>
      <c r="DG255" s="1945">
        <v>8125.6</v>
      </c>
    </row>
    <row r="256" spans="1:111" ht="24.95" customHeight="1" outlineLevel="1">
      <c r="A256" s="4805"/>
      <c r="B256" s="4792"/>
      <c r="C256" s="4791"/>
      <c r="D256" s="957" t="s">
        <v>1015</v>
      </c>
      <c r="E256" s="4791"/>
      <c r="F256" s="956" t="s">
        <v>2646</v>
      </c>
      <c r="G256" s="121"/>
      <c r="H256" s="81">
        <v>343.6</v>
      </c>
      <c r="I256" s="179"/>
      <c r="J256" s="179"/>
      <c r="K256" s="157"/>
      <c r="L256" s="254"/>
      <c r="M256" s="255"/>
      <c r="N256" s="121"/>
      <c r="O256" s="1523"/>
      <c r="P256" s="257"/>
      <c r="Q256" s="257"/>
      <c r="R256" s="257"/>
      <c r="S256" s="257"/>
      <c r="T256" s="258"/>
      <c r="U256" s="257"/>
      <c r="V256" s="257"/>
      <c r="W256" s="257"/>
      <c r="X256" s="258"/>
      <c r="Y256" s="258"/>
      <c r="Z256" s="257"/>
      <c r="AA256" s="257"/>
      <c r="AB256" s="257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  <c r="AY256" s="75"/>
      <c r="AZ256" s="75"/>
      <c r="BA256" s="75"/>
      <c r="BB256" s="75"/>
      <c r="BC256" s="75"/>
      <c r="BD256" s="75"/>
      <c r="BE256" s="75"/>
      <c r="BF256" s="75"/>
      <c r="BG256" s="75"/>
      <c r="BH256" s="75"/>
      <c r="BI256" s="75"/>
      <c r="BJ256" s="75"/>
      <c r="BK256" s="75"/>
      <c r="BL256" s="75"/>
      <c r="BM256" s="75"/>
      <c r="BN256" s="75"/>
      <c r="BO256" s="75"/>
      <c r="BP256" s="75"/>
      <c r="BQ256" s="75"/>
      <c r="BR256" s="75"/>
      <c r="BS256" s="75"/>
      <c r="BT256" s="75"/>
      <c r="BU256" s="75"/>
      <c r="BV256" s="75"/>
      <c r="BW256" s="75"/>
      <c r="BX256" s="75"/>
      <c r="BY256" s="75"/>
      <c r="BZ256" s="75"/>
      <c r="CA256" s="75"/>
      <c r="CB256" s="75"/>
      <c r="CC256" s="75"/>
      <c r="CD256" s="75"/>
      <c r="CE256" s="75"/>
      <c r="CF256" s="75"/>
      <c r="CG256" s="75"/>
      <c r="CH256" s="75"/>
      <c r="CI256" s="75"/>
      <c r="CJ256" s="75"/>
      <c r="CK256" s="75"/>
      <c r="CL256" s="75"/>
      <c r="CM256" s="75"/>
      <c r="CN256" s="75"/>
      <c r="CO256" s="75"/>
      <c r="CP256" s="75"/>
      <c r="CQ256" s="75"/>
      <c r="CR256" s="75"/>
      <c r="CS256" s="75"/>
      <c r="CT256" s="75"/>
      <c r="CU256" s="75"/>
      <c r="CV256" s="75"/>
      <c r="CW256" s="75"/>
      <c r="CX256" s="75"/>
      <c r="CY256" s="75"/>
      <c r="CZ256" s="75"/>
      <c r="DA256" s="75"/>
      <c r="DB256" s="75"/>
      <c r="DC256" s="75"/>
      <c r="DD256" s="75"/>
      <c r="DE256" s="75"/>
      <c r="DF256" s="75"/>
      <c r="DG256" s="75"/>
    </row>
    <row r="257" spans="1:111" s="180" customFormat="1" ht="24.95" customHeight="1" outlineLevel="1">
      <c r="A257" s="4805"/>
      <c r="B257" s="4792"/>
      <c r="C257" s="4791" t="s">
        <v>379</v>
      </c>
      <c r="D257" s="957" t="s">
        <v>1003</v>
      </c>
      <c r="E257" s="957" t="s">
        <v>780</v>
      </c>
      <c r="F257" s="121" t="s">
        <v>2643</v>
      </c>
      <c r="G257" s="121"/>
      <c r="H257" s="81"/>
      <c r="I257" s="179">
        <f t="shared" ref="I257:I259" si="31">DF257</f>
        <v>2940.91</v>
      </c>
      <c r="J257" s="179">
        <f t="shared" ref="J257:J259" si="32">DG257</f>
        <v>3006.02</v>
      </c>
      <c r="K257" s="179">
        <f>J257-I257</f>
        <v>65.110000000000127</v>
      </c>
      <c r="L257" s="250">
        <v>60</v>
      </c>
      <c r="M257" s="251">
        <f t="shared" ref="M257:M259" si="33">K257*L257/$L$2</f>
        <v>781.32000000000153</v>
      </c>
      <c r="N257" s="136" t="s">
        <v>1736</v>
      </c>
      <c r="O257" s="1523"/>
      <c r="P257" s="252">
        <v>164.05</v>
      </c>
      <c r="Q257" s="1522">
        <v>164.05</v>
      </c>
      <c r="R257" s="252">
        <v>164.05</v>
      </c>
      <c r="S257" s="252">
        <v>164.05</v>
      </c>
      <c r="T257" s="253">
        <v>164.05</v>
      </c>
      <c r="U257" s="252">
        <v>164.05</v>
      </c>
      <c r="V257" s="252">
        <v>164.05</v>
      </c>
      <c r="W257" s="252">
        <v>164.05</v>
      </c>
      <c r="X257" s="253">
        <v>164.05</v>
      </c>
      <c r="Y257" s="253">
        <v>164.05</v>
      </c>
      <c r="Z257" s="252">
        <v>164.05</v>
      </c>
      <c r="AA257" s="1946">
        <v>174.37</v>
      </c>
      <c r="AB257" s="1946">
        <v>212.06</v>
      </c>
      <c r="AC257" s="1945">
        <v>243.44</v>
      </c>
      <c r="AD257" s="1945">
        <v>280.58</v>
      </c>
      <c r="AE257" s="1945">
        <v>314.06</v>
      </c>
      <c r="AF257" s="1945">
        <v>342.83</v>
      </c>
      <c r="AG257" s="1945">
        <v>370.72</v>
      </c>
      <c r="AH257" s="1945">
        <v>416.76</v>
      </c>
      <c r="AI257" s="1945">
        <v>443.52</v>
      </c>
      <c r="AJ257" s="1945">
        <v>473.95</v>
      </c>
      <c r="AK257" s="1945">
        <v>503.89</v>
      </c>
      <c r="AL257" s="1945">
        <v>504.05</v>
      </c>
      <c r="AM257" s="1945">
        <v>504.05</v>
      </c>
      <c r="AN257" s="1945">
        <v>504.05</v>
      </c>
      <c r="AO257" s="1945">
        <v>504.35</v>
      </c>
      <c r="AP257" s="1945">
        <v>504.35</v>
      </c>
      <c r="AQ257" s="1945">
        <v>504.35</v>
      </c>
      <c r="AR257" s="1945">
        <v>504.35</v>
      </c>
      <c r="AS257" s="1945">
        <v>504.35</v>
      </c>
      <c r="AT257" s="1945">
        <v>504.35</v>
      </c>
      <c r="AU257" s="1945">
        <v>504.35</v>
      </c>
      <c r="AV257" s="1945">
        <v>504.35</v>
      </c>
      <c r="AW257" s="1945">
        <v>504.61</v>
      </c>
      <c r="AX257" s="1945">
        <v>506.12</v>
      </c>
      <c r="AY257" s="1945">
        <v>506.46</v>
      </c>
      <c r="AZ257" s="1945">
        <v>506.61</v>
      </c>
      <c r="BA257" s="1945">
        <v>544.71</v>
      </c>
      <c r="BB257" s="1945">
        <v>612.4</v>
      </c>
      <c r="BC257" s="1945">
        <v>667.61</v>
      </c>
      <c r="BD257" s="1945">
        <v>729.78</v>
      </c>
      <c r="BE257" s="1945">
        <v>794.33</v>
      </c>
      <c r="BF257" s="1945">
        <v>871.56</v>
      </c>
      <c r="BG257" s="1945">
        <v>933.71</v>
      </c>
      <c r="BH257" s="1945">
        <v>990.77</v>
      </c>
      <c r="BI257" s="1945">
        <v>1048.83</v>
      </c>
      <c r="BJ257" s="1945">
        <v>1111.45</v>
      </c>
      <c r="BK257" s="1945">
        <v>1177.5</v>
      </c>
      <c r="BL257" s="1945">
        <v>1238.26</v>
      </c>
      <c r="BM257" s="1945">
        <v>1294.8900000000001</v>
      </c>
      <c r="BN257" s="1945">
        <v>1357.91</v>
      </c>
      <c r="BO257" s="1945">
        <v>1414.77</v>
      </c>
      <c r="BP257" s="1945">
        <v>1473.96</v>
      </c>
      <c r="BQ257" s="1945">
        <v>1533.69</v>
      </c>
      <c r="BR257" s="1945">
        <v>1587.56</v>
      </c>
      <c r="BS257" s="1945">
        <v>1641.29</v>
      </c>
      <c r="BT257" s="1945">
        <v>1696.73</v>
      </c>
      <c r="BU257" s="1945">
        <v>1756.16</v>
      </c>
      <c r="BV257" s="1945">
        <v>1820.72</v>
      </c>
      <c r="BW257" s="1945">
        <v>1879.69</v>
      </c>
      <c r="BX257" s="1945">
        <v>1879.69</v>
      </c>
      <c r="BY257" s="1945">
        <v>1879.69</v>
      </c>
      <c r="BZ257" s="1945">
        <v>1879.69</v>
      </c>
      <c r="CA257" s="1945">
        <v>1879.69</v>
      </c>
      <c r="CB257" s="1945">
        <v>1930.03</v>
      </c>
      <c r="CC257" s="1945">
        <v>1930.04</v>
      </c>
      <c r="CD257" s="1945">
        <v>1930.04</v>
      </c>
      <c r="CE257" s="1945">
        <v>1930.16</v>
      </c>
      <c r="CF257" s="1945">
        <v>1930.16</v>
      </c>
      <c r="CG257" s="1945">
        <v>1930.16</v>
      </c>
      <c r="CH257" s="1945">
        <v>1930.16</v>
      </c>
      <c r="CI257" s="1945">
        <v>1935.33</v>
      </c>
      <c r="CJ257" s="1945">
        <v>1943.36</v>
      </c>
      <c r="CK257" s="1945">
        <v>1949.17</v>
      </c>
      <c r="CL257" s="1945">
        <v>1967.19</v>
      </c>
      <c r="CM257" s="1945">
        <v>1988.84</v>
      </c>
      <c r="CN257" s="1945">
        <v>2014.19</v>
      </c>
      <c r="CO257" s="1945">
        <v>2034.02</v>
      </c>
      <c r="CP257" s="1945">
        <v>2078.4499999999998</v>
      </c>
      <c r="CQ257" s="1945">
        <v>2114.38</v>
      </c>
      <c r="CR257" s="1945">
        <v>2161.21</v>
      </c>
      <c r="CS257" s="1945">
        <v>2224.1</v>
      </c>
      <c r="CT257" s="1945">
        <v>2280.09</v>
      </c>
      <c r="CU257" s="1945">
        <v>2342.52</v>
      </c>
      <c r="CV257" s="1945">
        <v>2397.7600000000002</v>
      </c>
      <c r="CW257" s="1945">
        <v>2451.48</v>
      </c>
      <c r="CX257" s="1945">
        <v>2505.5700000000002</v>
      </c>
      <c r="CY257" s="1945">
        <v>2566.2199999999998</v>
      </c>
      <c r="CZ257" s="1945">
        <v>2618.36</v>
      </c>
      <c r="DA257" s="1945">
        <v>2676.59</v>
      </c>
      <c r="DB257" s="1945">
        <v>2727.28</v>
      </c>
      <c r="DC257" s="1945">
        <v>2774.46</v>
      </c>
      <c r="DD257" s="1945">
        <v>2831.86</v>
      </c>
      <c r="DE257" s="1945">
        <v>2886.58</v>
      </c>
      <c r="DF257" s="1945">
        <v>2940.91</v>
      </c>
      <c r="DG257" s="1945">
        <v>3006.02</v>
      </c>
    </row>
    <row r="258" spans="1:111" s="180" customFormat="1" ht="24.95" customHeight="1" outlineLevel="1">
      <c r="A258" s="4805"/>
      <c r="B258" s="4792"/>
      <c r="C258" s="4791"/>
      <c r="D258" s="957" t="s">
        <v>2695</v>
      </c>
      <c r="E258" s="957" t="s">
        <v>780</v>
      </c>
      <c r="F258" s="126" t="s">
        <v>2817</v>
      </c>
      <c r="G258" s="177" t="s">
        <v>2816</v>
      </c>
      <c r="H258" s="81"/>
      <c r="I258" s="179">
        <f t="shared" si="31"/>
        <v>44428.5</v>
      </c>
      <c r="J258" s="179">
        <f t="shared" si="32"/>
        <v>46493.5</v>
      </c>
      <c r="K258" s="179">
        <f>J258-I258</f>
        <v>2065</v>
      </c>
      <c r="L258" s="250">
        <v>5</v>
      </c>
      <c r="M258" s="251">
        <f t="shared" si="33"/>
        <v>2065</v>
      </c>
      <c r="N258" s="136" t="s">
        <v>2891</v>
      </c>
      <c r="O258" s="1523"/>
      <c r="P258" s="252"/>
      <c r="Q258" s="1522"/>
      <c r="R258" s="252"/>
      <c r="S258" s="252"/>
      <c r="T258" s="253"/>
      <c r="U258" s="252"/>
      <c r="V258" s="252"/>
      <c r="W258" s="252"/>
      <c r="X258" s="253"/>
      <c r="Y258" s="253"/>
      <c r="Z258" s="252"/>
      <c r="AA258" s="1946"/>
      <c r="AB258" s="1946"/>
      <c r="AC258" s="1945"/>
      <c r="AD258" s="1945"/>
      <c r="AE258" s="1945"/>
      <c r="AF258" s="1945"/>
      <c r="AG258" s="1945"/>
      <c r="AH258" s="1945"/>
      <c r="AI258" s="1945"/>
      <c r="AJ258" s="1945"/>
      <c r="AK258" s="1945"/>
      <c r="AL258" s="1945"/>
      <c r="AM258" s="1945"/>
      <c r="AN258" s="1945"/>
      <c r="AO258" s="1945"/>
      <c r="AP258" s="1945"/>
      <c r="AQ258" s="1945"/>
      <c r="AR258" s="1945"/>
      <c r="AS258" s="1945"/>
      <c r="AT258" s="1945"/>
      <c r="AU258" s="1945"/>
      <c r="AV258" s="1945"/>
      <c r="AW258" s="1945"/>
      <c r="AX258" s="1945"/>
      <c r="AY258" s="1945"/>
      <c r="AZ258" s="1945"/>
      <c r="BA258" s="1945"/>
      <c r="BB258" s="1945"/>
      <c r="BC258" s="1945"/>
      <c r="BD258" s="1945"/>
      <c r="BE258" s="1945"/>
      <c r="BF258" s="1945"/>
      <c r="BG258" s="1945"/>
      <c r="BH258" s="1945"/>
      <c r="BI258" s="1945"/>
      <c r="BJ258" s="1945"/>
      <c r="BK258" s="1945"/>
      <c r="BL258" s="1945"/>
      <c r="BM258" s="1945"/>
      <c r="BN258" s="1945"/>
      <c r="BO258" s="1945"/>
      <c r="BP258" s="1945"/>
      <c r="BQ258" s="1945"/>
      <c r="BR258" s="1945"/>
      <c r="BS258" s="1945"/>
      <c r="BT258" s="1945"/>
      <c r="BU258" s="1945"/>
      <c r="BV258" s="1945"/>
      <c r="BW258" s="1945"/>
      <c r="BX258" s="1945"/>
      <c r="BY258" s="1945"/>
      <c r="BZ258" s="1945"/>
      <c r="CA258" s="1945"/>
      <c r="CB258" s="1945"/>
      <c r="CC258" s="1945"/>
      <c r="CD258" s="1945"/>
      <c r="CE258" s="1945"/>
      <c r="CF258" s="1945"/>
      <c r="CG258" s="1945">
        <v>0</v>
      </c>
      <c r="CH258" s="1945">
        <v>1026.2</v>
      </c>
      <c r="CI258" s="1945">
        <v>3012.5</v>
      </c>
      <c r="CJ258" s="1945">
        <v>5203.1000000000004</v>
      </c>
      <c r="CK258" s="1945">
        <v>6993.1</v>
      </c>
      <c r="CL258" s="1945">
        <v>8760.7999999999993</v>
      </c>
      <c r="CM258" s="1945">
        <v>10874.6</v>
      </c>
      <c r="CN258" s="1945">
        <v>12655.7</v>
      </c>
      <c r="CO258" s="1945">
        <v>14341</v>
      </c>
      <c r="CP258" s="1945">
        <v>16346.1</v>
      </c>
      <c r="CQ258" s="1945">
        <v>18009.099999999999</v>
      </c>
      <c r="CR258" s="1945">
        <v>19659.2</v>
      </c>
      <c r="CS258" s="1945">
        <v>21557.599999999999</v>
      </c>
      <c r="CT258" s="1945">
        <v>23310.9</v>
      </c>
      <c r="CU258" s="1945">
        <v>25258.9</v>
      </c>
      <c r="CV258" s="1945">
        <v>26972</v>
      </c>
      <c r="CW258" s="1945">
        <v>28596</v>
      </c>
      <c r="CX258" s="1945">
        <v>30248.9</v>
      </c>
      <c r="CY258" s="1945">
        <v>32099.1</v>
      </c>
      <c r="CZ258" s="1945">
        <v>33712.6</v>
      </c>
      <c r="DA258" s="1945">
        <v>35563.699999999997</v>
      </c>
      <c r="DB258" s="1945">
        <v>37186.9</v>
      </c>
      <c r="DC258" s="1945">
        <v>38757.1</v>
      </c>
      <c r="DD258" s="1945">
        <v>40851.699999999997</v>
      </c>
      <c r="DE258" s="1945">
        <v>42677.2</v>
      </c>
      <c r="DF258" s="1945">
        <v>44428.5</v>
      </c>
      <c r="DG258" s="1945">
        <v>46493.5</v>
      </c>
    </row>
    <row r="259" spans="1:111" s="180" customFormat="1" ht="24.95" customHeight="1" outlineLevel="1">
      <c r="A259" s="4805"/>
      <c r="B259" s="4792"/>
      <c r="C259" s="4791"/>
      <c r="D259" s="957" t="s">
        <v>987</v>
      </c>
      <c r="E259" s="957" t="s">
        <v>797</v>
      </c>
      <c r="F259" s="121" t="s">
        <v>2973</v>
      </c>
      <c r="G259" s="121" t="s">
        <v>918</v>
      </c>
      <c r="H259" s="81">
        <v>614.09</v>
      </c>
      <c r="I259" s="179">
        <f t="shared" si="31"/>
        <v>1208.0999999999999</v>
      </c>
      <c r="J259" s="179">
        <f t="shared" si="32"/>
        <v>1208.0999999999999</v>
      </c>
      <c r="K259" s="179">
        <f>J259-I259</f>
        <v>0</v>
      </c>
      <c r="L259" s="250">
        <v>5</v>
      </c>
      <c r="M259" s="251">
        <f t="shared" si="33"/>
        <v>0</v>
      </c>
      <c r="N259" s="136"/>
      <c r="O259" s="1523"/>
      <c r="P259" s="252">
        <v>409.4</v>
      </c>
      <c r="Q259" s="252">
        <v>430.1</v>
      </c>
      <c r="R259" s="252">
        <v>452.8</v>
      </c>
      <c r="S259" s="252">
        <v>474.2</v>
      </c>
      <c r="T259" s="253">
        <v>497.4</v>
      </c>
      <c r="U259" s="252">
        <v>519.6</v>
      </c>
      <c r="V259" s="252">
        <v>540.4</v>
      </c>
      <c r="W259" s="252">
        <v>563.79999999999995</v>
      </c>
      <c r="X259" s="253">
        <v>585.29999999999995</v>
      </c>
      <c r="Y259" s="253">
        <v>607.6</v>
      </c>
      <c r="Z259" s="252">
        <v>631.9</v>
      </c>
      <c r="AA259" s="1946">
        <v>659</v>
      </c>
      <c r="AB259" s="1946">
        <v>705.5</v>
      </c>
      <c r="AC259" s="1945">
        <v>728.2</v>
      </c>
      <c r="AD259" s="1945">
        <v>762.7</v>
      </c>
      <c r="AE259" s="1945">
        <v>787.1</v>
      </c>
      <c r="AF259" s="1945">
        <v>807.2</v>
      </c>
      <c r="AG259" s="1945">
        <v>827.7</v>
      </c>
      <c r="AH259" s="1945">
        <v>851.8</v>
      </c>
      <c r="AI259" s="1945">
        <v>871.6</v>
      </c>
      <c r="AJ259" s="1945">
        <v>894.1</v>
      </c>
      <c r="AK259" s="1945">
        <v>915.5</v>
      </c>
      <c r="AL259" s="1945">
        <v>937</v>
      </c>
      <c r="AM259" s="1945">
        <v>960.7</v>
      </c>
      <c r="AN259" s="1945">
        <v>982.4</v>
      </c>
      <c r="AO259" s="1945">
        <v>1002.7</v>
      </c>
      <c r="AP259" s="1945">
        <v>1026.5</v>
      </c>
      <c r="AQ259" s="1945">
        <v>1048.2</v>
      </c>
      <c r="AR259" s="1945">
        <v>1069.4000000000001</v>
      </c>
      <c r="AS259" s="1945">
        <v>1091.4000000000001</v>
      </c>
      <c r="AT259" s="1945">
        <v>1112.8</v>
      </c>
      <c r="AU259" s="1945">
        <v>1135.5</v>
      </c>
      <c r="AV259" s="1945">
        <v>1156</v>
      </c>
      <c r="AW259" s="1945">
        <v>1177.4000000000001</v>
      </c>
      <c r="AX259" s="1945">
        <v>1198.3</v>
      </c>
      <c r="AY259" s="1945">
        <v>1207.5</v>
      </c>
      <c r="AZ259" s="1945">
        <v>1207.5</v>
      </c>
      <c r="BA259" s="1945">
        <v>1207.5</v>
      </c>
      <c r="BB259" s="1945">
        <v>1207.5</v>
      </c>
      <c r="BC259" s="1945">
        <v>1207.5999999999999</v>
      </c>
      <c r="BD259" s="1945">
        <v>1207.5999999999999</v>
      </c>
      <c r="BE259" s="1945">
        <v>1207.5999999999999</v>
      </c>
      <c r="BF259" s="1945">
        <v>1207.5999999999999</v>
      </c>
      <c r="BG259" s="1945">
        <v>1207.5999999999999</v>
      </c>
      <c r="BH259" s="1945">
        <v>1207.5999999999999</v>
      </c>
      <c r="BI259" s="1945">
        <v>1207.5999999999999</v>
      </c>
      <c r="BJ259" s="1945">
        <v>1207.5999999999999</v>
      </c>
      <c r="BK259" s="1945">
        <v>1207.8</v>
      </c>
      <c r="BL259" s="1945">
        <v>1207.8</v>
      </c>
      <c r="BM259" s="1945">
        <v>1207.8</v>
      </c>
      <c r="BN259" s="1945">
        <v>1207.8</v>
      </c>
      <c r="BO259" s="1945">
        <v>1207.8</v>
      </c>
      <c r="BP259" s="1945">
        <v>1207.8</v>
      </c>
      <c r="BQ259" s="1945">
        <v>1207.8</v>
      </c>
      <c r="BR259" s="1945">
        <v>1207.8</v>
      </c>
      <c r="BS259" s="1945">
        <v>1207.8</v>
      </c>
      <c r="BT259" s="1945">
        <v>1207.9000000000001</v>
      </c>
      <c r="BU259" s="1945">
        <v>1207.9000000000001</v>
      </c>
      <c r="BV259" s="1945">
        <v>1207.9000000000001</v>
      </c>
      <c r="BW259" s="1945">
        <v>1207.9000000000001</v>
      </c>
      <c r="BX259" s="1945">
        <v>1207.9000000000001</v>
      </c>
      <c r="BY259" s="1945">
        <v>1207.9000000000001</v>
      </c>
      <c r="BZ259" s="1945">
        <v>1207.9000000000001</v>
      </c>
      <c r="CA259" s="1945">
        <v>1207.9000000000001</v>
      </c>
      <c r="CB259" s="1945">
        <v>1207.9000000000001</v>
      </c>
      <c r="CC259" s="1945">
        <v>1207.9000000000001</v>
      </c>
      <c r="CD259" s="1945">
        <v>1207.9000000000001</v>
      </c>
      <c r="CE259" s="1945">
        <v>1207.9000000000001</v>
      </c>
      <c r="CF259" s="1945">
        <v>1207.9000000000001</v>
      </c>
      <c r="CG259" s="1945">
        <v>1208</v>
      </c>
      <c r="CH259" s="1945">
        <v>1208</v>
      </c>
      <c r="CI259" s="1945">
        <v>1208</v>
      </c>
      <c r="CJ259" s="1945">
        <v>1208</v>
      </c>
      <c r="CK259" s="1945">
        <v>1208</v>
      </c>
      <c r="CL259" s="1945">
        <v>1208</v>
      </c>
      <c r="CM259" s="1945">
        <v>1208</v>
      </c>
      <c r="CN259" s="1945">
        <v>1208</v>
      </c>
      <c r="CO259" s="1945">
        <v>1208</v>
      </c>
      <c r="CP259" s="1945">
        <v>1208</v>
      </c>
      <c r="CQ259" s="1945">
        <v>1208</v>
      </c>
      <c r="CR259" s="1945">
        <v>1208</v>
      </c>
      <c r="CS259" s="1945">
        <v>1208</v>
      </c>
      <c r="CT259" s="1945">
        <v>1208</v>
      </c>
      <c r="CU259" s="1945">
        <v>1208</v>
      </c>
      <c r="CV259" s="1945">
        <v>1208</v>
      </c>
      <c r="CW259" s="1945">
        <v>1208</v>
      </c>
      <c r="CX259" s="1945">
        <v>1208</v>
      </c>
      <c r="CY259" s="1945">
        <v>1208.0999999999999</v>
      </c>
      <c r="CZ259" s="1945">
        <v>1208.0999999999999</v>
      </c>
      <c r="DA259" s="1945">
        <v>1208.0999999999999</v>
      </c>
      <c r="DB259" s="1945">
        <v>1208.0999999999999</v>
      </c>
      <c r="DC259" s="1945">
        <v>1208.0999999999999</v>
      </c>
      <c r="DD259" s="1945">
        <v>1208.0999999999999</v>
      </c>
      <c r="DE259" s="1945">
        <v>1208.0999999999999</v>
      </c>
      <c r="DF259" s="1945">
        <v>1208.0999999999999</v>
      </c>
      <c r="DG259" s="1945">
        <v>1208.0999999999999</v>
      </c>
    </row>
    <row r="260" spans="1:111" ht="24.95" customHeight="1" outlineLevel="1">
      <c r="A260" s="4805"/>
      <c r="B260" s="4792"/>
      <c r="C260" s="957"/>
      <c r="D260" s="957" t="s">
        <v>989</v>
      </c>
      <c r="E260" s="957"/>
      <c r="F260" s="121" t="s">
        <v>723</v>
      </c>
      <c r="G260" s="121" t="s">
        <v>925</v>
      </c>
      <c r="H260" s="81">
        <v>549.19000000000005</v>
      </c>
      <c r="I260" s="179"/>
      <c r="J260" s="179"/>
      <c r="K260" s="157"/>
      <c r="L260" s="254"/>
      <c r="M260" s="255"/>
      <c r="N260" s="121"/>
      <c r="O260" s="1523"/>
      <c r="P260" s="257"/>
      <c r="Q260" s="257"/>
      <c r="R260" s="257"/>
      <c r="S260" s="257"/>
      <c r="T260" s="258"/>
      <c r="U260" s="257"/>
      <c r="V260" s="257"/>
      <c r="W260" s="257"/>
      <c r="X260" s="258"/>
      <c r="Y260" s="258"/>
      <c r="Z260" s="257"/>
      <c r="AA260" s="257"/>
      <c r="AB260" s="257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  <c r="AY260" s="75"/>
      <c r="AZ260" s="75"/>
      <c r="BA260" s="75"/>
      <c r="BB260" s="75"/>
      <c r="BC260" s="75"/>
      <c r="BD260" s="75"/>
      <c r="BE260" s="75"/>
      <c r="BF260" s="75"/>
      <c r="BG260" s="75"/>
      <c r="BH260" s="75"/>
      <c r="BI260" s="75"/>
      <c r="BJ260" s="75"/>
      <c r="BK260" s="75"/>
      <c r="BL260" s="75"/>
      <c r="BM260" s="75"/>
      <c r="BN260" s="75"/>
      <c r="BO260" s="75"/>
      <c r="BP260" s="75"/>
      <c r="BQ260" s="75"/>
      <c r="BR260" s="75"/>
      <c r="BS260" s="75"/>
      <c r="BT260" s="75"/>
      <c r="BU260" s="75"/>
      <c r="BV260" s="75"/>
      <c r="BW260" s="75"/>
      <c r="BX260" s="75"/>
      <c r="BY260" s="75"/>
      <c r="BZ260" s="75"/>
      <c r="CA260" s="75"/>
      <c r="CB260" s="75"/>
      <c r="CC260" s="75"/>
      <c r="CD260" s="75"/>
      <c r="CE260" s="75"/>
      <c r="CF260" s="75"/>
      <c r="CG260" s="75"/>
      <c r="CH260" s="75"/>
      <c r="CI260" s="75"/>
      <c r="CJ260" s="75"/>
      <c r="CK260" s="75"/>
      <c r="CL260" s="75"/>
      <c r="CM260" s="75"/>
      <c r="CN260" s="75"/>
      <c r="CO260" s="75"/>
      <c r="CP260" s="75"/>
      <c r="CQ260" s="75"/>
      <c r="CR260" s="75"/>
      <c r="CS260" s="75"/>
      <c r="CT260" s="75"/>
      <c r="CU260" s="75"/>
      <c r="CV260" s="75"/>
      <c r="CW260" s="75"/>
      <c r="CX260" s="75"/>
      <c r="CY260" s="75"/>
      <c r="CZ260" s="75"/>
      <c r="DA260" s="75"/>
      <c r="DB260" s="75"/>
      <c r="DC260" s="75"/>
      <c r="DD260" s="75"/>
      <c r="DE260" s="75"/>
      <c r="DF260" s="75"/>
      <c r="DG260" s="75"/>
    </row>
    <row r="261" spans="1:111" ht="24.95" customHeight="1" outlineLevel="1">
      <c r="A261" s="4805"/>
      <c r="B261" s="4792"/>
      <c r="C261" s="957"/>
      <c r="D261" s="957" t="s">
        <v>1002</v>
      </c>
      <c r="E261" s="957"/>
      <c r="F261" s="121" t="s">
        <v>20</v>
      </c>
      <c r="G261" s="121" t="s">
        <v>918</v>
      </c>
      <c r="H261" s="81">
        <v>614.09</v>
      </c>
      <c r="I261" s="179"/>
      <c r="J261" s="179"/>
      <c r="K261" s="157"/>
      <c r="L261" s="254"/>
      <c r="M261" s="255"/>
      <c r="N261" s="121"/>
      <c r="O261" s="1523"/>
      <c r="P261" s="257"/>
      <c r="Q261" s="257"/>
      <c r="R261" s="257"/>
      <c r="S261" s="257"/>
      <c r="T261" s="258"/>
      <c r="U261" s="257"/>
      <c r="V261" s="257"/>
      <c r="W261" s="257"/>
      <c r="X261" s="258"/>
      <c r="Y261" s="258"/>
      <c r="Z261" s="257"/>
      <c r="AA261" s="257"/>
      <c r="AB261" s="257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  <c r="AY261" s="75"/>
      <c r="AZ261" s="75"/>
      <c r="BA261" s="75"/>
      <c r="BB261" s="75"/>
      <c r="BC261" s="75"/>
      <c r="BD261" s="75"/>
      <c r="BE261" s="75"/>
      <c r="BF261" s="75"/>
      <c r="BG261" s="75"/>
      <c r="BH261" s="75"/>
      <c r="BI261" s="75"/>
      <c r="BJ261" s="75"/>
      <c r="BK261" s="75"/>
      <c r="BL261" s="75"/>
      <c r="BM261" s="75"/>
      <c r="BN261" s="75"/>
      <c r="BO261" s="75"/>
      <c r="BP261" s="75"/>
      <c r="BQ261" s="75"/>
      <c r="BR261" s="75"/>
      <c r="BS261" s="75"/>
      <c r="BT261" s="75"/>
      <c r="BU261" s="75"/>
      <c r="BV261" s="75"/>
      <c r="BW261" s="75"/>
      <c r="BX261" s="75"/>
      <c r="BY261" s="75"/>
      <c r="BZ261" s="75"/>
      <c r="CA261" s="75"/>
      <c r="CB261" s="75"/>
      <c r="CC261" s="75"/>
      <c r="CD261" s="75"/>
      <c r="CE261" s="75"/>
      <c r="CF261" s="75"/>
      <c r="CG261" s="75"/>
      <c r="CH261" s="75"/>
      <c r="CI261" s="75"/>
      <c r="CJ261" s="75"/>
      <c r="CK261" s="75"/>
      <c r="CL261" s="75"/>
      <c r="CM261" s="75"/>
      <c r="CN261" s="75"/>
      <c r="CO261" s="75"/>
      <c r="CP261" s="75"/>
      <c r="CQ261" s="75"/>
      <c r="CR261" s="75"/>
      <c r="CS261" s="75"/>
      <c r="CT261" s="75"/>
      <c r="CU261" s="75"/>
      <c r="CV261" s="75"/>
      <c r="CW261" s="75"/>
      <c r="CX261" s="75"/>
      <c r="CY261" s="75"/>
      <c r="CZ261" s="75"/>
      <c r="DA261" s="75"/>
      <c r="DB261" s="75"/>
      <c r="DC261" s="75"/>
      <c r="DD261" s="75"/>
      <c r="DE261" s="75"/>
      <c r="DF261" s="75"/>
      <c r="DG261" s="75"/>
    </row>
    <row r="262" spans="1:111" ht="24.95" customHeight="1" outlineLevel="1">
      <c r="A262" s="4805"/>
      <c r="B262" s="4792"/>
      <c r="C262" s="957"/>
      <c r="D262" s="957" t="s">
        <v>1016</v>
      </c>
      <c r="E262" s="957"/>
      <c r="F262" s="121" t="s">
        <v>2833</v>
      </c>
      <c r="G262" s="121" t="s">
        <v>925</v>
      </c>
      <c r="H262" s="81">
        <v>549.19000000000005</v>
      </c>
      <c r="I262" s="179"/>
      <c r="J262" s="179"/>
      <c r="K262" s="157"/>
      <c r="L262" s="254"/>
      <c r="M262" s="255"/>
      <c r="N262" s="121"/>
      <c r="O262" s="1523"/>
      <c r="P262" s="257"/>
      <c r="Q262" s="257"/>
      <c r="R262" s="257"/>
      <c r="S262" s="257"/>
      <c r="T262" s="258"/>
      <c r="U262" s="257"/>
      <c r="V262" s="257"/>
      <c r="W262" s="257"/>
      <c r="X262" s="258"/>
      <c r="Y262" s="258"/>
      <c r="Z262" s="257"/>
      <c r="AA262" s="257"/>
      <c r="AB262" s="257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  <c r="AY262" s="75"/>
      <c r="AZ262" s="75"/>
      <c r="BA262" s="75"/>
      <c r="BB262" s="75"/>
      <c r="BC262" s="75"/>
      <c r="BD262" s="75"/>
      <c r="BE262" s="75"/>
      <c r="BF262" s="75"/>
      <c r="BG262" s="75"/>
      <c r="BH262" s="75"/>
      <c r="BI262" s="75"/>
      <c r="BJ262" s="75"/>
      <c r="BK262" s="75"/>
      <c r="BL262" s="75"/>
      <c r="BM262" s="75"/>
      <c r="BN262" s="75"/>
      <c r="BO262" s="75"/>
      <c r="BP262" s="75"/>
      <c r="BQ262" s="75"/>
      <c r="BR262" s="75"/>
      <c r="BS262" s="75"/>
      <c r="BT262" s="75"/>
      <c r="BU262" s="75"/>
      <c r="BV262" s="75"/>
      <c r="BW262" s="75"/>
      <c r="BX262" s="75"/>
      <c r="BY262" s="75"/>
      <c r="BZ262" s="75"/>
      <c r="CA262" s="75"/>
      <c r="CB262" s="75"/>
      <c r="CC262" s="75"/>
      <c r="CD262" s="75"/>
      <c r="CE262" s="75"/>
      <c r="CF262" s="75"/>
      <c r="CG262" s="75"/>
      <c r="CH262" s="75"/>
      <c r="CI262" s="75"/>
      <c r="CJ262" s="75"/>
      <c r="CK262" s="75"/>
      <c r="CL262" s="75"/>
      <c r="CM262" s="75"/>
      <c r="CN262" s="75"/>
      <c r="CO262" s="75"/>
      <c r="CP262" s="75"/>
      <c r="CQ262" s="75"/>
      <c r="CR262" s="75"/>
      <c r="CS262" s="75"/>
      <c r="CT262" s="75"/>
      <c r="CU262" s="75"/>
      <c r="CV262" s="75"/>
      <c r="CW262" s="75"/>
      <c r="CX262" s="75"/>
      <c r="CY262" s="75"/>
      <c r="CZ262" s="75"/>
      <c r="DA262" s="75"/>
      <c r="DB262" s="75"/>
      <c r="DC262" s="75"/>
      <c r="DD262" s="75"/>
      <c r="DE262" s="75"/>
      <c r="DF262" s="75"/>
      <c r="DG262" s="75"/>
    </row>
    <row r="263" spans="1:111" ht="24" customHeight="1" outlineLevel="1">
      <c r="A263" s="4805"/>
      <c r="B263" s="1378" t="s">
        <v>1270</v>
      </c>
      <c r="C263" s="1380" t="s">
        <v>1276</v>
      </c>
      <c r="D263" s="1380" t="s">
        <v>1277</v>
      </c>
      <c r="E263" s="1380"/>
      <c r="F263" s="1395" t="s">
        <v>2594</v>
      </c>
      <c r="G263" s="1395" t="s">
        <v>1280</v>
      </c>
      <c r="H263" s="3195">
        <v>158.81854999999999</v>
      </c>
      <c r="I263" s="179">
        <f t="shared" ref="I263:I264" si="34">DF263</f>
        <v>3784.73</v>
      </c>
      <c r="J263" s="179">
        <f t="shared" ref="J263:J264" si="35">DG263</f>
        <v>3808.91</v>
      </c>
      <c r="K263" s="157">
        <f>J263-I263</f>
        <v>24.179999999999836</v>
      </c>
      <c r="L263" s="254">
        <v>5</v>
      </c>
      <c r="M263" s="255">
        <f t="shared" ref="M263:M264" si="36">K263*L263/$L$2</f>
        <v>24.179999999999836</v>
      </c>
      <c r="N263" s="121" t="s">
        <v>2971</v>
      </c>
      <c r="O263" s="1523"/>
      <c r="P263" s="252"/>
      <c r="Q263" s="252"/>
      <c r="R263" s="252"/>
      <c r="S263" s="252"/>
      <c r="T263" s="253"/>
      <c r="U263" s="252"/>
      <c r="V263" s="252"/>
      <c r="W263" s="252"/>
      <c r="X263" s="253"/>
      <c r="Y263" s="252"/>
      <c r="Z263" s="252"/>
      <c r="AA263" s="1946"/>
      <c r="AB263" s="1946"/>
      <c r="AC263" s="1945"/>
      <c r="AD263" s="1946"/>
      <c r="AE263" s="1946"/>
      <c r="AF263" s="1945">
        <v>1.61</v>
      </c>
      <c r="AG263" s="1945">
        <v>1.61</v>
      </c>
      <c r="AH263" s="1945">
        <v>1.61</v>
      </c>
      <c r="AI263" s="1945">
        <v>41.35</v>
      </c>
      <c r="AJ263" s="1945">
        <v>99.59</v>
      </c>
      <c r="AK263" s="1945">
        <v>200.12</v>
      </c>
      <c r="AL263" s="1945">
        <v>304.61</v>
      </c>
      <c r="AM263" s="1945">
        <v>418.52</v>
      </c>
      <c r="AN263" s="1945">
        <v>527.25</v>
      </c>
      <c r="AO263" s="1945">
        <v>629.35</v>
      </c>
      <c r="AP263" s="1945">
        <v>748.59</v>
      </c>
      <c r="AQ263" s="1945">
        <v>854.34</v>
      </c>
      <c r="AR263" s="1945">
        <v>957.63</v>
      </c>
      <c r="AS263" s="1945">
        <v>1062.45</v>
      </c>
      <c r="AT263" s="1945">
        <v>1122.83</v>
      </c>
      <c r="AU263" s="1945">
        <v>1229.32</v>
      </c>
      <c r="AV263" s="1945">
        <v>1325.57</v>
      </c>
      <c r="AW263" s="1945">
        <v>1426.71</v>
      </c>
      <c r="AX263" s="1945">
        <v>1525.66</v>
      </c>
      <c r="AY263" s="1946">
        <v>1638.64</v>
      </c>
      <c r="AZ263" s="1946">
        <v>1737.44</v>
      </c>
      <c r="BA263" s="1946">
        <v>1831.69</v>
      </c>
      <c r="BB263" s="1946">
        <v>1929.78</v>
      </c>
      <c r="BC263" s="1946">
        <v>2028.4</v>
      </c>
      <c r="BD263" s="1946">
        <v>2125.9899999999998</v>
      </c>
      <c r="BE263" s="1946">
        <v>2228.75</v>
      </c>
      <c r="BF263" s="1946">
        <v>2323.94</v>
      </c>
      <c r="BG263" s="1946">
        <v>2421.12</v>
      </c>
      <c r="BH263" s="1946">
        <v>2513.9</v>
      </c>
      <c r="BI263" s="1946">
        <v>2603.08</v>
      </c>
      <c r="BJ263" s="1946">
        <v>2694.38</v>
      </c>
      <c r="BK263" s="1945">
        <v>2786.43</v>
      </c>
      <c r="BL263" s="1945">
        <v>2867.93</v>
      </c>
      <c r="BM263" s="1945">
        <v>2957.5</v>
      </c>
      <c r="BN263" s="1945">
        <v>3052.08</v>
      </c>
      <c r="BO263" s="1945">
        <v>3052.08</v>
      </c>
      <c r="BP263" s="1945">
        <v>3060.77</v>
      </c>
      <c r="BQ263" s="1945">
        <v>3060.77</v>
      </c>
      <c r="BR263" s="1945">
        <v>3092.41</v>
      </c>
      <c r="BS263" s="1945">
        <v>3096.16</v>
      </c>
      <c r="BT263" s="1945">
        <v>3099.09</v>
      </c>
      <c r="BU263" s="1945">
        <v>3099.09</v>
      </c>
      <c r="BV263" s="1945">
        <v>3099.09</v>
      </c>
      <c r="BW263" s="1945">
        <v>3099.09</v>
      </c>
      <c r="BX263" s="1945">
        <v>3099.09</v>
      </c>
      <c r="BY263" s="1945">
        <v>3099.09</v>
      </c>
      <c r="BZ263" s="1945">
        <v>3099.09</v>
      </c>
      <c r="CA263" s="1945">
        <v>3099.09</v>
      </c>
      <c r="CB263" s="1945">
        <v>3117.51</v>
      </c>
      <c r="CC263" s="1945">
        <v>3141.02</v>
      </c>
      <c r="CD263" s="1945">
        <v>3165.83</v>
      </c>
      <c r="CE263" s="1945">
        <v>3186.81</v>
      </c>
      <c r="CF263" s="1945">
        <v>3207.16</v>
      </c>
      <c r="CG263" s="1945">
        <v>3233.04</v>
      </c>
      <c r="CH263" s="1945">
        <v>3253.29</v>
      </c>
      <c r="CI263" s="1945">
        <v>3275.94</v>
      </c>
      <c r="CJ263" s="1945">
        <v>3301.43</v>
      </c>
      <c r="CK263" s="1945">
        <v>3322.49</v>
      </c>
      <c r="CL263" s="1945">
        <v>3343.47</v>
      </c>
      <c r="CM263" s="1945">
        <v>3368.62</v>
      </c>
      <c r="CN263" s="1945">
        <v>3393.62</v>
      </c>
      <c r="CO263" s="1945">
        <v>3410.43</v>
      </c>
      <c r="CP263" s="1945">
        <v>3434.72</v>
      </c>
      <c r="CQ263" s="1945">
        <v>3455.76</v>
      </c>
      <c r="CR263" s="1945">
        <v>3476.48</v>
      </c>
      <c r="CS263" s="1945">
        <v>3500.27</v>
      </c>
      <c r="CT263" s="1945">
        <v>3522.11</v>
      </c>
      <c r="CU263" s="1945">
        <v>3546.55</v>
      </c>
      <c r="CV263" s="1945">
        <v>3568.13</v>
      </c>
      <c r="CW263" s="1945">
        <v>3588.98</v>
      </c>
      <c r="CX263" s="1945">
        <v>3610.28</v>
      </c>
      <c r="CY263" s="1945">
        <v>3634.29</v>
      </c>
      <c r="CZ263" s="1945">
        <v>3655.14</v>
      </c>
      <c r="DA263" s="1945">
        <v>3678.6</v>
      </c>
      <c r="DB263" s="1945">
        <v>3699.91</v>
      </c>
      <c r="DC263" s="1945">
        <v>3719.67</v>
      </c>
      <c r="DD263" s="1945">
        <v>3743.75</v>
      </c>
      <c r="DE263" s="1945">
        <v>3764.45</v>
      </c>
      <c r="DF263" s="1945">
        <v>3784.73</v>
      </c>
      <c r="DG263" s="1945">
        <v>3808.91</v>
      </c>
    </row>
    <row r="264" spans="1:111" ht="24.95" customHeight="1" outlineLevel="1">
      <c r="A264" s="4805"/>
      <c r="B264" s="4833" t="s">
        <v>1278</v>
      </c>
      <c r="C264" s="4836" t="s">
        <v>1276</v>
      </c>
      <c r="D264" s="4836" t="s">
        <v>1282</v>
      </c>
      <c r="E264" s="1380"/>
      <c r="F264" s="1395" t="s">
        <v>2654</v>
      </c>
      <c r="G264" s="1395" t="s">
        <v>1279</v>
      </c>
      <c r="H264" s="3195">
        <v>158.81854999999999</v>
      </c>
      <c r="I264" s="179">
        <f t="shared" si="34"/>
        <v>3893</v>
      </c>
      <c r="J264" s="179">
        <f t="shared" si="35"/>
        <v>3915</v>
      </c>
      <c r="K264" s="157">
        <f>J264-I264</f>
        <v>22</v>
      </c>
      <c r="L264" s="254">
        <v>5</v>
      </c>
      <c r="M264" s="255">
        <f t="shared" si="36"/>
        <v>22</v>
      </c>
      <c r="N264" s="121" t="s">
        <v>2971</v>
      </c>
      <c r="O264" s="1523"/>
      <c r="P264" s="252"/>
      <c r="Q264" s="252"/>
      <c r="R264" s="252"/>
      <c r="S264" s="252"/>
      <c r="T264" s="253"/>
      <c r="U264" s="252"/>
      <c r="V264" s="252"/>
      <c r="W264" s="252"/>
      <c r="X264" s="253"/>
      <c r="Y264" s="252"/>
      <c r="Z264" s="252"/>
      <c r="AA264" s="1946"/>
      <c r="AB264" s="1946"/>
      <c r="AC264" s="1945"/>
      <c r="AD264" s="1946"/>
      <c r="AE264" s="1946"/>
      <c r="AF264" s="1945">
        <v>10</v>
      </c>
      <c r="AG264" s="1945">
        <v>10</v>
      </c>
      <c r="AH264" s="1945">
        <v>10</v>
      </c>
      <c r="AI264" s="1945">
        <v>10</v>
      </c>
      <c r="AJ264" s="1945">
        <v>10</v>
      </c>
      <c r="AK264" s="1945">
        <v>2164</v>
      </c>
      <c r="AL264" s="1945">
        <v>2189</v>
      </c>
      <c r="AM264" s="1945">
        <v>2216</v>
      </c>
      <c r="AN264" s="1945">
        <v>2237</v>
      </c>
      <c r="AO264" s="1945">
        <v>2253</v>
      </c>
      <c r="AP264" s="1945">
        <v>2272</v>
      </c>
      <c r="AQ264" s="1945">
        <v>2290</v>
      </c>
      <c r="AR264" s="1945">
        <v>2308</v>
      </c>
      <c r="AS264" s="1945">
        <v>2327</v>
      </c>
      <c r="AT264" s="1945">
        <v>2347</v>
      </c>
      <c r="AU264" s="1945">
        <v>2367</v>
      </c>
      <c r="AV264" s="1945">
        <v>2382</v>
      </c>
      <c r="AW264" s="1945">
        <v>2396</v>
      </c>
      <c r="AX264" s="1945">
        <v>2409</v>
      </c>
      <c r="AY264" s="1946">
        <v>2421</v>
      </c>
      <c r="AZ264" s="1946">
        <v>2429</v>
      </c>
      <c r="BA264" s="1946">
        <v>2437</v>
      </c>
      <c r="BB264" s="1946">
        <v>2447</v>
      </c>
      <c r="BC264" s="1946">
        <v>2458</v>
      </c>
      <c r="BD264" s="1946">
        <v>2469</v>
      </c>
      <c r="BE264" s="1946">
        <v>2483</v>
      </c>
      <c r="BF264" s="1946">
        <v>2499</v>
      </c>
      <c r="BG264" s="1946">
        <v>2522</v>
      </c>
      <c r="BH264" s="1946">
        <v>2538</v>
      </c>
      <c r="BI264" s="1946">
        <v>2552</v>
      </c>
      <c r="BJ264" s="1946">
        <v>2564</v>
      </c>
      <c r="BK264" s="1945">
        <v>2573</v>
      </c>
      <c r="BL264" s="1945">
        <v>2581</v>
      </c>
      <c r="BM264" s="1945">
        <v>2587</v>
      </c>
      <c r="BN264" s="1945">
        <v>2591</v>
      </c>
      <c r="BO264" s="1945">
        <v>2592</v>
      </c>
      <c r="BP264" s="1945">
        <v>2593</v>
      </c>
      <c r="BQ264" s="1945">
        <v>2593</v>
      </c>
      <c r="BR264" s="1945">
        <v>2596</v>
      </c>
      <c r="BS264" s="1945">
        <v>2623</v>
      </c>
      <c r="BT264" s="1945">
        <v>2635</v>
      </c>
      <c r="BU264" s="1945">
        <v>2650</v>
      </c>
      <c r="BV264" s="1945">
        <v>2668</v>
      </c>
      <c r="BW264" s="1945">
        <v>2688</v>
      </c>
      <c r="BX264" s="1945">
        <v>2708</v>
      </c>
      <c r="BY264" s="1945">
        <v>2728</v>
      </c>
      <c r="BZ264" s="1945">
        <v>2754</v>
      </c>
      <c r="CA264" s="1945">
        <v>2776</v>
      </c>
      <c r="CB264" s="1945">
        <v>2802</v>
      </c>
      <c r="CC264" s="1945">
        <v>2833</v>
      </c>
      <c r="CD264" s="1945">
        <v>2870</v>
      </c>
      <c r="CE264" s="1945">
        <v>2916</v>
      </c>
      <c r="CF264" s="1945">
        <v>2953</v>
      </c>
      <c r="CG264" s="1945">
        <v>2989</v>
      </c>
      <c r="CH264" s="1945">
        <v>3014</v>
      </c>
      <c r="CI264" s="1945">
        <v>3038</v>
      </c>
      <c r="CJ264" s="1945">
        <v>3064</v>
      </c>
      <c r="CK264" s="1945">
        <v>3088</v>
      </c>
      <c r="CL264" s="1945">
        <v>3113</v>
      </c>
      <c r="CM264" s="1945">
        <v>3144</v>
      </c>
      <c r="CN264" s="1945">
        <v>3230</v>
      </c>
      <c r="CO264" s="1945">
        <v>3329</v>
      </c>
      <c r="CP264" s="1945">
        <v>3362</v>
      </c>
      <c r="CQ264" s="1945">
        <v>3400</v>
      </c>
      <c r="CR264" s="1945">
        <v>3441</v>
      </c>
      <c r="CS264" s="1945">
        <v>3475</v>
      </c>
      <c r="CT264" s="1945">
        <v>3499</v>
      </c>
      <c r="CU264" s="1945">
        <v>3526</v>
      </c>
      <c r="CV264" s="1945">
        <v>3547</v>
      </c>
      <c r="CW264" s="1945">
        <v>3567</v>
      </c>
      <c r="CX264" s="1945">
        <v>3591</v>
      </c>
      <c r="CY264" s="1945">
        <v>3618</v>
      </c>
      <c r="CZ264" s="1945">
        <v>3644</v>
      </c>
      <c r="DA264" s="1945">
        <v>3674</v>
      </c>
      <c r="DB264" s="1945">
        <v>3707</v>
      </c>
      <c r="DC264" s="1945">
        <v>3744</v>
      </c>
      <c r="DD264" s="1945">
        <v>3845</v>
      </c>
      <c r="DE264" s="1945">
        <v>3872</v>
      </c>
      <c r="DF264" s="1945">
        <v>3893</v>
      </c>
      <c r="DG264" s="1945">
        <v>3915</v>
      </c>
    </row>
    <row r="265" spans="1:111" ht="24.95" customHeight="1" outlineLevel="1">
      <c r="A265" s="4805"/>
      <c r="B265" s="4834"/>
      <c r="C265" s="4837"/>
      <c r="D265" s="4837"/>
      <c r="E265" s="1380"/>
      <c r="F265" s="121" t="s">
        <v>2838</v>
      </c>
      <c r="G265" s="121"/>
      <c r="H265" s="95">
        <v>10.00065</v>
      </c>
      <c r="I265" s="179"/>
      <c r="J265" s="179"/>
      <c r="K265" s="157"/>
      <c r="L265" s="254"/>
      <c r="M265" s="255"/>
      <c r="N265" s="121" t="s">
        <v>2972</v>
      </c>
      <c r="O265" s="1523"/>
      <c r="P265" s="252"/>
      <c r="Q265" s="252"/>
      <c r="R265" s="252"/>
      <c r="S265" s="252"/>
      <c r="T265" s="253"/>
      <c r="U265" s="252"/>
      <c r="V265" s="252"/>
      <c r="W265" s="252"/>
      <c r="X265" s="253"/>
      <c r="Y265" s="252"/>
      <c r="Z265" s="252"/>
      <c r="AA265" s="1946"/>
      <c r="AB265" s="1946"/>
      <c r="AC265" s="1945"/>
      <c r="AD265" s="1946"/>
      <c r="AE265" s="1946"/>
      <c r="AF265" s="1945"/>
      <c r="AG265" s="1945"/>
      <c r="AH265" s="1945"/>
      <c r="AI265" s="1945"/>
      <c r="AJ265" s="1945"/>
      <c r="AK265" s="1945"/>
      <c r="AL265" s="1945"/>
      <c r="AM265" s="1945"/>
      <c r="AN265" s="1945"/>
      <c r="AO265" s="1945"/>
      <c r="AP265" s="1945"/>
      <c r="AQ265" s="1945"/>
      <c r="AR265" s="1945"/>
      <c r="AS265" s="1945"/>
      <c r="AT265" s="1945"/>
      <c r="AU265" s="1945"/>
      <c r="AV265" s="1945"/>
      <c r="AW265" s="1945"/>
      <c r="AX265" s="1945"/>
      <c r="AY265" s="1946"/>
      <c r="AZ265" s="1946"/>
      <c r="BA265" s="1946"/>
      <c r="BB265" s="1946"/>
      <c r="BC265" s="1946"/>
      <c r="BD265" s="1946"/>
      <c r="BE265" s="1946"/>
      <c r="BF265" s="1946"/>
      <c r="BG265" s="1946"/>
      <c r="BH265" s="1946"/>
      <c r="BI265" s="1946"/>
      <c r="BJ265" s="1946"/>
      <c r="BK265" s="1945"/>
      <c r="BL265" s="1945"/>
      <c r="BM265" s="1945"/>
      <c r="BN265" s="1945"/>
      <c r="BO265" s="1945"/>
      <c r="BP265" s="1945"/>
      <c r="BQ265" s="1945"/>
      <c r="BR265" s="1945"/>
      <c r="BS265" s="1945"/>
      <c r="BT265" s="1945"/>
      <c r="BU265" s="1945"/>
      <c r="BV265" s="1945"/>
      <c r="BW265" s="1945"/>
      <c r="BX265" s="1945"/>
      <c r="BY265" s="1945"/>
      <c r="BZ265" s="1945"/>
      <c r="CA265" s="1945"/>
      <c r="CB265" s="1945"/>
      <c r="CC265" s="1945"/>
      <c r="CD265" s="1945"/>
      <c r="CE265" s="1945"/>
      <c r="CF265" s="1945"/>
      <c r="CG265" s="1945"/>
      <c r="CH265" s="1945"/>
      <c r="CI265" s="1945"/>
      <c r="CJ265" s="1945"/>
      <c r="CK265" s="1945"/>
      <c r="CL265" s="1945"/>
      <c r="CM265" s="1945"/>
      <c r="CN265" s="1945"/>
      <c r="CO265" s="1945"/>
      <c r="CP265" s="1945"/>
      <c r="CQ265" s="1945"/>
      <c r="CR265" s="1945"/>
      <c r="CS265" s="1945"/>
      <c r="CT265" s="1945"/>
      <c r="CU265" s="1945"/>
      <c r="CV265" s="1945"/>
      <c r="CW265" s="1945"/>
      <c r="CX265" s="1945"/>
      <c r="CY265" s="1945"/>
      <c r="CZ265" s="1945"/>
      <c r="DA265" s="1945"/>
      <c r="DB265" s="1945"/>
      <c r="DC265" s="1945"/>
      <c r="DD265" s="1945"/>
      <c r="DE265" s="1945"/>
      <c r="DF265" s="1945"/>
      <c r="DG265" s="1945"/>
    </row>
    <row r="266" spans="1:111" ht="24.95" customHeight="1" outlineLevel="1">
      <c r="A266" s="4805"/>
      <c r="B266" s="4834"/>
      <c r="C266" s="4837"/>
      <c r="D266" s="4837"/>
      <c r="E266" s="3196"/>
      <c r="F266" s="121" t="s">
        <v>2835</v>
      </c>
      <c r="G266" s="121"/>
      <c r="H266" s="95"/>
      <c r="I266" s="179"/>
      <c r="J266" s="179"/>
      <c r="K266" s="157"/>
      <c r="L266" s="254"/>
      <c r="M266" s="255"/>
      <c r="N266" s="121"/>
      <c r="O266" s="1523"/>
      <c r="P266" s="252"/>
      <c r="Q266" s="252"/>
      <c r="R266" s="252"/>
      <c r="S266" s="252"/>
      <c r="T266" s="253"/>
      <c r="U266" s="252"/>
      <c r="V266" s="252"/>
      <c r="W266" s="252"/>
      <c r="X266" s="253"/>
      <c r="Y266" s="252"/>
      <c r="Z266" s="252"/>
      <c r="AA266" s="1946"/>
      <c r="AB266" s="1946"/>
      <c r="AC266" s="1945"/>
      <c r="AD266" s="1946"/>
      <c r="AE266" s="1946"/>
      <c r="AF266" s="1945"/>
      <c r="AG266" s="1945"/>
      <c r="AH266" s="1945"/>
      <c r="AI266" s="1945"/>
      <c r="AJ266" s="1945"/>
      <c r="AK266" s="1945"/>
      <c r="AL266" s="1945"/>
      <c r="AM266" s="1945"/>
      <c r="AN266" s="1945"/>
      <c r="AO266" s="1945"/>
      <c r="AP266" s="1945"/>
      <c r="AQ266" s="1945"/>
      <c r="AR266" s="1945"/>
      <c r="AS266" s="1945"/>
      <c r="AT266" s="1945"/>
      <c r="AU266" s="1945"/>
      <c r="AV266" s="1945"/>
      <c r="AW266" s="1945"/>
      <c r="AX266" s="1945"/>
      <c r="AY266" s="1946"/>
      <c r="AZ266" s="1946"/>
      <c r="BA266" s="1946"/>
      <c r="BB266" s="1946"/>
      <c r="BC266" s="1946"/>
      <c r="BD266" s="1946"/>
      <c r="BE266" s="1946"/>
      <c r="BF266" s="1946"/>
      <c r="BG266" s="1946"/>
      <c r="BH266" s="1946"/>
      <c r="BI266" s="1946"/>
      <c r="BJ266" s="1946"/>
      <c r="BK266" s="1945"/>
      <c r="BL266" s="1945"/>
      <c r="BM266" s="1945"/>
      <c r="BN266" s="1945"/>
      <c r="BO266" s="1945"/>
      <c r="BP266" s="1945"/>
      <c r="BQ266" s="1945"/>
      <c r="BR266" s="1945"/>
      <c r="BS266" s="1945"/>
      <c r="BT266" s="1945"/>
      <c r="BU266" s="1945"/>
      <c r="BV266" s="1945"/>
      <c r="BW266" s="1945"/>
      <c r="BX266" s="1945"/>
      <c r="BY266" s="1945"/>
      <c r="BZ266" s="1945"/>
      <c r="CA266" s="1945"/>
      <c r="CB266" s="1945"/>
      <c r="CC266" s="1945"/>
      <c r="CD266" s="1945"/>
      <c r="CE266" s="1945"/>
      <c r="CF266" s="1945"/>
      <c r="CG266" s="1945"/>
      <c r="CH266" s="1945"/>
      <c r="CI266" s="1945"/>
      <c r="CJ266" s="1945"/>
      <c r="CK266" s="1945"/>
      <c r="CL266" s="1945"/>
      <c r="CM266" s="1945"/>
      <c r="CN266" s="1945"/>
      <c r="CO266" s="1945"/>
      <c r="CP266" s="1945"/>
      <c r="CQ266" s="1945"/>
      <c r="CR266" s="1945"/>
      <c r="CS266" s="1945"/>
      <c r="CT266" s="1945"/>
      <c r="CU266" s="1945"/>
      <c r="CV266" s="1945"/>
      <c r="CW266" s="1945"/>
      <c r="CX266" s="1945"/>
      <c r="CY266" s="1945"/>
      <c r="CZ266" s="1945"/>
      <c r="DA266" s="1945"/>
      <c r="DB266" s="1945"/>
      <c r="DC266" s="1945"/>
      <c r="DD266" s="1945"/>
      <c r="DE266" s="1945"/>
      <c r="DF266" s="1945"/>
      <c r="DG266" s="1945"/>
    </row>
    <row r="267" spans="1:111" ht="24.95" customHeight="1" outlineLevel="1">
      <c r="A267" s="4805"/>
      <c r="B267" s="4834"/>
      <c r="C267" s="4837"/>
      <c r="D267" s="4837"/>
      <c r="E267" s="3196"/>
      <c r="F267" s="121" t="s">
        <v>2404</v>
      </c>
      <c r="G267" s="121"/>
      <c r="H267" s="95"/>
      <c r="I267" s="179"/>
      <c r="J267" s="179"/>
      <c r="K267" s="157"/>
      <c r="L267" s="254"/>
      <c r="M267" s="255"/>
      <c r="N267" s="121"/>
      <c r="O267" s="1523"/>
      <c r="P267" s="252"/>
      <c r="Q267" s="252"/>
      <c r="R267" s="252"/>
      <c r="S267" s="252"/>
      <c r="T267" s="253"/>
      <c r="U267" s="252"/>
      <c r="V267" s="252"/>
      <c r="W267" s="252"/>
      <c r="X267" s="253"/>
      <c r="Y267" s="252"/>
      <c r="Z267" s="252"/>
      <c r="AA267" s="1946"/>
      <c r="AB267" s="1946"/>
      <c r="AC267" s="1945"/>
      <c r="AD267" s="1946"/>
      <c r="AE267" s="1946"/>
      <c r="AF267" s="1945"/>
      <c r="AG267" s="1945"/>
      <c r="AH267" s="1945"/>
      <c r="AI267" s="1945"/>
      <c r="AJ267" s="1945"/>
      <c r="AK267" s="1945"/>
      <c r="AL267" s="1945"/>
      <c r="AM267" s="1945"/>
      <c r="AN267" s="1945"/>
      <c r="AO267" s="1945"/>
      <c r="AP267" s="1945"/>
      <c r="AQ267" s="1945"/>
      <c r="AR267" s="1945"/>
      <c r="AS267" s="1945"/>
      <c r="AT267" s="1945"/>
      <c r="AU267" s="1945"/>
      <c r="AV267" s="1945"/>
      <c r="AW267" s="1945"/>
      <c r="AX267" s="1945"/>
      <c r="AY267" s="1946"/>
      <c r="AZ267" s="1946"/>
      <c r="BA267" s="1946"/>
      <c r="BB267" s="1946"/>
      <c r="BC267" s="1946"/>
      <c r="BD267" s="1946"/>
      <c r="BE267" s="1946"/>
      <c r="BF267" s="1946"/>
      <c r="BG267" s="1946"/>
      <c r="BH267" s="1946"/>
      <c r="BI267" s="1946"/>
      <c r="BJ267" s="1946"/>
      <c r="BK267" s="1945"/>
      <c r="BL267" s="1945"/>
      <c r="BM267" s="1945"/>
      <c r="BN267" s="1945"/>
      <c r="BO267" s="1945"/>
      <c r="BP267" s="1945"/>
      <c r="BQ267" s="1945"/>
      <c r="BR267" s="1945"/>
      <c r="BS267" s="1945"/>
      <c r="BT267" s="1945"/>
      <c r="BU267" s="1945"/>
      <c r="BV267" s="1945"/>
      <c r="BW267" s="1945"/>
      <c r="BX267" s="1945"/>
      <c r="BY267" s="1945"/>
      <c r="BZ267" s="1945"/>
      <c r="CA267" s="1945"/>
      <c r="CB267" s="1945"/>
      <c r="CC267" s="1945"/>
      <c r="CD267" s="1945"/>
      <c r="CE267" s="1945"/>
      <c r="CF267" s="1945"/>
      <c r="CG267" s="1945"/>
      <c r="CH267" s="1945"/>
      <c r="CI267" s="1945"/>
      <c r="CJ267" s="1945"/>
      <c r="CK267" s="1945"/>
      <c r="CL267" s="1945"/>
      <c r="CM267" s="1945"/>
      <c r="CN267" s="1945"/>
      <c r="CO267" s="1945"/>
      <c r="CP267" s="1945"/>
      <c r="CQ267" s="1945"/>
      <c r="CR267" s="1945"/>
      <c r="CS267" s="1945"/>
      <c r="CT267" s="1945"/>
      <c r="CU267" s="1945"/>
      <c r="CV267" s="1945"/>
      <c r="CW267" s="1945"/>
      <c r="CX267" s="1945"/>
      <c r="CY267" s="1945"/>
      <c r="CZ267" s="1945"/>
      <c r="DA267" s="1945"/>
      <c r="DB267" s="1945"/>
      <c r="DC267" s="1945"/>
      <c r="DD267" s="1945"/>
      <c r="DE267" s="1945"/>
      <c r="DF267" s="1945"/>
      <c r="DG267" s="1945"/>
    </row>
    <row r="268" spans="1:111" ht="24.95" customHeight="1" outlineLevel="1">
      <c r="A268" s="4805"/>
      <c r="B268" s="4834"/>
      <c r="C268" s="4837"/>
      <c r="D268" s="4837"/>
      <c r="E268" s="3196"/>
      <c r="F268" s="121" t="s">
        <v>2836</v>
      </c>
      <c r="G268" s="121"/>
      <c r="H268" s="95"/>
      <c r="I268" s="179"/>
      <c r="J268" s="179"/>
      <c r="K268" s="157"/>
      <c r="L268" s="254"/>
      <c r="M268" s="255"/>
      <c r="N268" s="121"/>
      <c r="O268" s="1523"/>
      <c r="P268" s="252"/>
      <c r="Q268" s="252"/>
      <c r="R268" s="252"/>
      <c r="S268" s="252"/>
      <c r="T268" s="253"/>
      <c r="U268" s="252"/>
      <c r="V268" s="252"/>
      <c r="W268" s="252"/>
      <c r="X268" s="253"/>
      <c r="Y268" s="252"/>
      <c r="Z268" s="252"/>
      <c r="AA268" s="1946"/>
      <c r="AB268" s="1946"/>
      <c r="AC268" s="1945"/>
      <c r="AD268" s="1946"/>
      <c r="AE268" s="1946"/>
      <c r="AF268" s="1945"/>
      <c r="AG268" s="1945"/>
      <c r="AH268" s="1945"/>
      <c r="AI268" s="1945"/>
      <c r="AJ268" s="1945"/>
      <c r="AK268" s="1945"/>
      <c r="AL268" s="1945"/>
      <c r="AM268" s="1945"/>
      <c r="AN268" s="1945"/>
      <c r="AO268" s="1945"/>
      <c r="AP268" s="1945"/>
      <c r="AQ268" s="1945"/>
      <c r="AR268" s="1945"/>
      <c r="AS268" s="1945"/>
      <c r="AT268" s="1945"/>
      <c r="AU268" s="1945"/>
      <c r="AV268" s="1945"/>
      <c r="AW268" s="1945"/>
      <c r="AX268" s="1945"/>
      <c r="AY268" s="1946"/>
      <c r="AZ268" s="1946"/>
      <c r="BA268" s="1946"/>
      <c r="BB268" s="1946"/>
      <c r="BC268" s="1946"/>
      <c r="BD268" s="1946"/>
      <c r="BE268" s="1946"/>
      <c r="BF268" s="1946"/>
      <c r="BG268" s="1946"/>
      <c r="BH268" s="1946"/>
      <c r="BI268" s="1946"/>
      <c r="BJ268" s="1946"/>
      <c r="BK268" s="1945"/>
      <c r="BL268" s="1945"/>
      <c r="BM268" s="1945"/>
      <c r="BN268" s="1945"/>
      <c r="BO268" s="1945"/>
      <c r="BP268" s="1945"/>
      <c r="BQ268" s="1945"/>
      <c r="BR268" s="1945"/>
      <c r="BS268" s="1945"/>
      <c r="BT268" s="1945"/>
      <c r="BU268" s="1945"/>
      <c r="BV268" s="1945"/>
      <c r="BW268" s="1945"/>
      <c r="BX268" s="1945"/>
      <c r="BY268" s="1945"/>
      <c r="BZ268" s="1945"/>
      <c r="CA268" s="1945"/>
      <c r="CB268" s="1945"/>
      <c r="CC268" s="1945"/>
      <c r="CD268" s="1945"/>
      <c r="CE268" s="1945"/>
      <c r="CF268" s="1945"/>
      <c r="CG268" s="1945"/>
      <c r="CH268" s="1945"/>
      <c r="CI268" s="1945"/>
      <c r="CJ268" s="1945"/>
      <c r="CK268" s="1945"/>
      <c r="CL268" s="1945"/>
      <c r="CM268" s="1945"/>
      <c r="CN268" s="1945"/>
      <c r="CO268" s="1945"/>
      <c r="CP268" s="1945"/>
      <c r="CQ268" s="1945"/>
      <c r="CR268" s="1945"/>
      <c r="CS268" s="1945"/>
      <c r="CT268" s="1945"/>
      <c r="CU268" s="1945"/>
      <c r="CV268" s="1945"/>
      <c r="CW268" s="1945"/>
      <c r="CX268" s="1945"/>
      <c r="CY268" s="1945"/>
      <c r="CZ268" s="1945"/>
      <c r="DA268" s="1945"/>
      <c r="DB268" s="1945"/>
      <c r="DC268" s="1945"/>
      <c r="DD268" s="1945"/>
      <c r="DE268" s="1945"/>
      <c r="DF268" s="1945"/>
      <c r="DG268" s="1945"/>
    </row>
    <row r="269" spans="1:111" ht="24.95" customHeight="1" outlineLevel="1">
      <c r="A269" s="4805"/>
      <c r="B269" s="4835"/>
      <c r="C269" s="4838"/>
      <c r="D269" s="4838"/>
      <c r="E269" s="3196"/>
      <c r="F269" s="121" t="s">
        <v>2837</v>
      </c>
      <c r="G269" s="121"/>
      <c r="H269" s="95"/>
      <c r="I269" s="179"/>
      <c r="J269" s="179"/>
      <c r="K269" s="157"/>
      <c r="L269" s="254"/>
      <c r="M269" s="255"/>
      <c r="N269" s="121"/>
      <c r="O269" s="1523"/>
      <c r="P269" s="252"/>
      <c r="Q269" s="252"/>
      <c r="R269" s="252"/>
      <c r="S269" s="252"/>
      <c r="T269" s="253"/>
      <c r="U269" s="252"/>
      <c r="V269" s="252"/>
      <c r="W269" s="252"/>
      <c r="X269" s="253"/>
      <c r="Y269" s="252"/>
      <c r="Z269" s="252"/>
      <c r="AA269" s="1946"/>
      <c r="AB269" s="1946"/>
      <c r="AC269" s="1945"/>
      <c r="AD269" s="1946"/>
      <c r="AE269" s="1946"/>
      <c r="AF269" s="1945"/>
      <c r="AG269" s="1945"/>
      <c r="AH269" s="1945"/>
      <c r="AI269" s="1945"/>
      <c r="AJ269" s="1945"/>
      <c r="AK269" s="1945"/>
      <c r="AL269" s="1945"/>
      <c r="AM269" s="1945"/>
      <c r="AN269" s="1945"/>
      <c r="AO269" s="1945"/>
      <c r="AP269" s="1945"/>
      <c r="AQ269" s="1945"/>
      <c r="AR269" s="1945"/>
      <c r="AS269" s="1945"/>
      <c r="AT269" s="1945"/>
      <c r="AU269" s="1945"/>
      <c r="AV269" s="1945"/>
      <c r="AW269" s="1945"/>
      <c r="AX269" s="1945"/>
      <c r="AY269" s="1946"/>
      <c r="AZ269" s="1946"/>
      <c r="BA269" s="1946"/>
      <c r="BB269" s="1946"/>
      <c r="BC269" s="1946"/>
      <c r="BD269" s="1946"/>
      <c r="BE269" s="1946"/>
      <c r="BF269" s="1946"/>
      <c r="BG269" s="1946"/>
      <c r="BH269" s="1946"/>
      <c r="BI269" s="1946"/>
      <c r="BJ269" s="1946"/>
      <c r="BK269" s="1945"/>
      <c r="BL269" s="1945"/>
      <c r="BM269" s="1945"/>
      <c r="BN269" s="1945"/>
      <c r="BO269" s="1945"/>
      <c r="BP269" s="1945"/>
      <c r="BQ269" s="1945"/>
      <c r="BR269" s="1945"/>
      <c r="BS269" s="1945"/>
      <c r="BT269" s="1945"/>
      <c r="BU269" s="1945"/>
      <c r="BV269" s="1945"/>
      <c r="BW269" s="1945"/>
      <c r="BX269" s="1945"/>
      <c r="BY269" s="1945"/>
      <c r="BZ269" s="1945"/>
      <c r="CA269" s="1945"/>
      <c r="CB269" s="1945"/>
      <c r="CC269" s="1945"/>
      <c r="CD269" s="1945"/>
      <c r="CE269" s="1945"/>
      <c r="CF269" s="1945"/>
      <c r="CG269" s="1945"/>
      <c r="CH269" s="1945"/>
      <c r="CI269" s="1945"/>
      <c r="CJ269" s="1945"/>
      <c r="CK269" s="1945"/>
      <c r="CL269" s="1945"/>
      <c r="CM269" s="1945"/>
      <c r="CN269" s="1945"/>
      <c r="CO269" s="1945"/>
      <c r="CP269" s="1945"/>
      <c r="CQ269" s="1945"/>
      <c r="CR269" s="1945"/>
      <c r="CS269" s="1945"/>
      <c r="CT269" s="1945"/>
      <c r="CU269" s="1945"/>
      <c r="CV269" s="1945"/>
      <c r="CW269" s="1945"/>
      <c r="CX269" s="1945"/>
      <c r="CY269" s="1945"/>
      <c r="CZ269" s="1945"/>
      <c r="DA269" s="1945"/>
      <c r="DB269" s="1945"/>
      <c r="DC269" s="1945"/>
      <c r="DD269" s="1945"/>
      <c r="DE269" s="1945"/>
      <c r="DF269" s="1945"/>
      <c r="DG269" s="1945"/>
    </row>
    <row r="270" spans="1:111" s="180" customFormat="1" ht="24.95" customHeight="1" outlineLevel="1">
      <c r="A270" s="4805"/>
      <c r="B270" s="4826" t="s">
        <v>385</v>
      </c>
      <c r="C270" s="4829" t="s">
        <v>2839</v>
      </c>
      <c r="D270" s="4829" t="s">
        <v>765</v>
      </c>
      <c r="E270" s="4829" t="s">
        <v>812</v>
      </c>
      <c r="F270" s="121" t="s">
        <v>916</v>
      </c>
      <c r="G270" s="121" t="s">
        <v>710</v>
      </c>
      <c r="H270" s="81">
        <v>43.100199999999994</v>
      </c>
      <c r="I270" s="179">
        <f>DF270</f>
        <v>11259.6</v>
      </c>
      <c r="J270" s="179">
        <f>DG270</f>
        <v>11293</v>
      </c>
      <c r="K270" s="179">
        <f>J270-I270</f>
        <v>33.399999999999636</v>
      </c>
      <c r="L270" s="250">
        <v>5</v>
      </c>
      <c r="M270" s="251">
        <f>K270*L270/$L$2</f>
        <v>33.399999999999636</v>
      </c>
      <c r="N270" s="136" t="s">
        <v>916</v>
      </c>
      <c r="O270" s="1523"/>
      <c r="P270" s="1364">
        <v>2484.8000000000002</v>
      </c>
      <c r="Q270" s="1364">
        <v>2527.6</v>
      </c>
      <c r="R270" s="1364">
        <v>2582.1999999999998</v>
      </c>
      <c r="S270" s="1364">
        <v>2632</v>
      </c>
      <c r="T270" s="1365">
        <v>2688.8</v>
      </c>
      <c r="U270" s="1364">
        <v>2738.1</v>
      </c>
      <c r="V270" s="1364">
        <v>2786.1</v>
      </c>
      <c r="W270" s="252">
        <v>2838.6</v>
      </c>
      <c r="X270" s="253">
        <v>2887.2</v>
      </c>
      <c r="Y270" s="253">
        <v>2936.7</v>
      </c>
      <c r="Z270" s="252">
        <v>2985.6</v>
      </c>
      <c r="AA270" s="1946">
        <v>3029.5</v>
      </c>
      <c r="AB270" s="1946">
        <v>3089.4</v>
      </c>
      <c r="AC270" s="1945">
        <v>3127.9</v>
      </c>
      <c r="AD270" s="1945">
        <v>3160</v>
      </c>
      <c r="AE270" s="1945">
        <v>3204.9</v>
      </c>
      <c r="AF270" s="1945">
        <v>3243.4</v>
      </c>
      <c r="AG270" s="1945">
        <v>3281.1</v>
      </c>
      <c r="AH270" s="1945">
        <v>3328.4</v>
      </c>
      <c r="AI270" s="1945">
        <v>3380.7</v>
      </c>
      <c r="AJ270" s="1945">
        <v>3423.9</v>
      </c>
      <c r="AK270" s="1945">
        <v>3465.4</v>
      </c>
      <c r="AL270" s="1945">
        <v>3508.1</v>
      </c>
      <c r="AM270" s="1945">
        <v>3555.4</v>
      </c>
      <c r="AN270" s="1945">
        <v>3595.1</v>
      </c>
      <c r="AO270" s="1945">
        <v>3624.9</v>
      </c>
      <c r="AP270" s="1945">
        <v>3659.1</v>
      </c>
      <c r="AQ270" s="1945">
        <v>3691.3</v>
      </c>
      <c r="AR270" s="1945">
        <v>3724.3</v>
      </c>
      <c r="AS270" s="1945">
        <v>3759.6</v>
      </c>
      <c r="AT270" s="1945">
        <v>3794.3</v>
      </c>
      <c r="AU270" s="1945">
        <v>3832.2</v>
      </c>
      <c r="AV270" s="1945">
        <v>3865.3</v>
      </c>
      <c r="AW270" s="1945">
        <v>3904.4</v>
      </c>
      <c r="AX270" s="1945">
        <v>3939.3</v>
      </c>
      <c r="AY270" s="1945">
        <v>3967.4</v>
      </c>
      <c r="AZ270" s="1945">
        <v>3994.8</v>
      </c>
      <c r="BA270" s="1945">
        <v>4023.4</v>
      </c>
      <c r="BB270" s="1945">
        <v>4054.4</v>
      </c>
      <c r="BC270" s="1945">
        <v>4083.4</v>
      </c>
      <c r="BD270" s="1946">
        <v>4112.6000000000004</v>
      </c>
      <c r="BE270" s="1946">
        <v>4141.8999999999996</v>
      </c>
      <c r="BF270" s="1945">
        <v>4172</v>
      </c>
      <c r="BG270" s="1945">
        <v>4228.1000000000004</v>
      </c>
      <c r="BH270" s="1945">
        <v>4304.5</v>
      </c>
      <c r="BI270" s="1945">
        <v>4375.2</v>
      </c>
      <c r="BJ270" s="1945">
        <v>4449</v>
      </c>
      <c r="BK270" s="1945">
        <v>4527.2</v>
      </c>
      <c r="BL270" s="1945">
        <v>4601.6000000000004</v>
      </c>
      <c r="BM270" s="1945">
        <v>4672.6000000000004</v>
      </c>
      <c r="BN270" s="1945">
        <v>4751.5</v>
      </c>
      <c r="BO270" s="1945">
        <v>4820.8999999999996</v>
      </c>
      <c r="BP270" s="1945">
        <v>4894.2</v>
      </c>
      <c r="BQ270" s="1945">
        <v>4971.8</v>
      </c>
      <c r="BR270" s="1945">
        <v>5047.2</v>
      </c>
      <c r="BS270" s="1945">
        <v>5131.3</v>
      </c>
      <c r="BT270" s="1945">
        <v>5217.3999999999996</v>
      </c>
      <c r="BU270" s="1945">
        <v>5368.4</v>
      </c>
      <c r="BV270" s="1945">
        <v>5569.8</v>
      </c>
      <c r="BW270" s="1945">
        <v>5750.6</v>
      </c>
      <c r="BX270" s="1945">
        <v>5949.7</v>
      </c>
      <c r="BY270" s="1945">
        <v>6134.1</v>
      </c>
      <c r="BZ270" s="1945">
        <v>6352.2</v>
      </c>
      <c r="CA270" s="1945">
        <v>6531.7</v>
      </c>
      <c r="CB270" s="1945">
        <v>6716.5</v>
      </c>
      <c r="CC270" s="1945">
        <v>6899.9</v>
      </c>
      <c r="CD270" s="1945">
        <v>7079.6</v>
      </c>
      <c r="CE270" s="1945">
        <v>7231.1</v>
      </c>
      <c r="CF270" s="1945">
        <v>7363.6</v>
      </c>
      <c r="CG270" s="1945">
        <v>7530.2</v>
      </c>
      <c r="CH270" s="1945">
        <v>7662.8</v>
      </c>
      <c r="CI270" s="1945">
        <v>7810.3</v>
      </c>
      <c r="CJ270" s="1945">
        <v>7979.5</v>
      </c>
      <c r="CK270" s="1945">
        <v>8118.8</v>
      </c>
      <c r="CL270" s="1945">
        <v>8257.4</v>
      </c>
      <c r="CM270" s="1945">
        <v>8421.7000000000007</v>
      </c>
      <c r="CN270" s="1945">
        <v>8521.5</v>
      </c>
      <c r="CO270" s="1945">
        <v>8663.6</v>
      </c>
      <c r="CP270" s="1945">
        <v>8918.2999999999993</v>
      </c>
      <c r="CQ270" s="1945">
        <v>9128.2000000000007</v>
      </c>
      <c r="CR270" s="1945">
        <v>9337.2999999999993</v>
      </c>
      <c r="CS270" s="1945">
        <v>9576</v>
      </c>
      <c r="CT270" s="1945">
        <v>9759</v>
      </c>
      <c r="CU270" s="1945">
        <v>9840.7000000000007</v>
      </c>
      <c r="CV270" s="1945">
        <v>9890.6</v>
      </c>
      <c r="CW270" s="1945">
        <v>9967.5</v>
      </c>
      <c r="CX270" s="1945">
        <v>10069</v>
      </c>
      <c r="CY270" s="1945">
        <v>10226.4</v>
      </c>
      <c r="CZ270" s="1945">
        <v>10346.799999999999</v>
      </c>
      <c r="DA270" s="1945">
        <v>10524.3</v>
      </c>
      <c r="DB270" s="1945">
        <v>10699.7</v>
      </c>
      <c r="DC270" s="1945">
        <v>10846.1</v>
      </c>
      <c r="DD270" s="1945">
        <v>11023.2</v>
      </c>
      <c r="DE270" s="1945">
        <v>11181.1</v>
      </c>
      <c r="DF270" s="1945">
        <v>11259.6</v>
      </c>
      <c r="DG270" s="1945">
        <v>11293</v>
      </c>
    </row>
    <row r="271" spans="1:111" ht="24.95" customHeight="1" outlineLevel="1">
      <c r="A271" s="4805"/>
      <c r="B271" s="4827"/>
      <c r="C271" s="4830"/>
      <c r="D271" s="4830"/>
      <c r="E271" s="4830"/>
      <c r="F271" s="121" t="s">
        <v>802</v>
      </c>
      <c r="G271" s="121"/>
      <c r="H271" s="81">
        <v>42.994324999999996</v>
      </c>
      <c r="I271" s="179"/>
      <c r="J271" s="179"/>
      <c r="K271" s="157"/>
      <c r="L271" s="254"/>
      <c r="M271" s="255"/>
      <c r="N271" s="121" t="s">
        <v>802</v>
      </c>
      <c r="O271" s="1523"/>
      <c r="P271" s="257"/>
      <c r="Q271" s="257"/>
      <c r="R271" s="257"/>
      <c r="S271" s="257"/>
      <c r="T271" s="258"/>
      <c r="U271" s="257"/>
      <c r="V271" s="257"/>
      <c r="W271" s="257"/>
      <c r="X271" s="258"/>
      <c r="Y271" s="258"/>
      <c r="Z271" s="257"/>
      <c r="AA271" s="257"/>
      <c r="AB271" s="257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  <c r="AY271" s="75"/>
      <c r="AZ271" s="75"/>
      <c r="BA271" s="75"/>
      <c r="BB271" s="75"/>
      <c r="BC271" s="75"/>
      <c r="BD271" s="75"/>
      <c r="BE271" s="75"/>
      <c r="BF271" s="75"/>
      <c r="BG271" s="75"/>
      <c r="BH271" s="75"/>
      <c r="BI271" s="75"/>
      <c r="BJ271" s="75"/>
      <c r="BK271" s="75"/>
      <c r="BL271" s="75"/>
      <c r="BM271" s="75"/>
      <c r="BN271" s="75"/>
      <c r="BO271" s="75"/>
      <c r="BP271" s="75"/>
      <c r="BQ271" s="75"/>
      <c r="BR271" s="75"/>
      <c r="BS271" s="75"/>
      <c r="BT271" s="75"/>
      <c r="BU271" s="75"/>
      <c r="BV271" s="75"/>
      <c r="BW271" s="75"/>
      <c r="BX271" s="75"/>
      <c r="BY271" s="75"/>
      <c r="BZ271" s="75"/>
      <c r="CA271" s="75"/>
      <c r="CB271" s="75"/>
      <c r="CC271" s="75"/>
      <c r="CD271" s="75"/>
      <c r="CE271" s="75"/>
      <c r="CF271" s="75"/>
      <c r="CG271" s="75"/>
      <c r="CH271" s="75"/>
      <c r="CI271" s="75"/>
      <c r="CJ271" s="75"/>
      <c r="CK271" s="75"/>
      <c r="CL271" s="75"/>
      <c r="CM271" s="75"/>
      <c r="CN271" s="75"/>
      <c r="CO271" s="75"/>
      <c r="CP271" s="75"/>
      <c r="CQ271" s="75"/>
      <c r="CR271" s="75"/>
      <c r="CS271" s="75"/>
      <c r="CT271" s="75"/>
      <c r="CU271" s="75"/>
      <c r="CV271" s="75"/>
      <c r="CW271" s="75"/>
      <c r="CX271" s="75"/>
      <c r="CY271" s="75"/>
      <c r="CZ271" s="75"/>
      <c r="DA271" s="75"/>
      <c r="DB271" s="75"/>
      <c r="DC271" s="75"/>
      <c r="DD271" s="75"/>
      <c r="DE271" s="75"/>
      <c r="DF271" s="75"/>
      <c r="DG271" s="75"/>
    </row>
    <row r="272" spans="1:111" ht="24.95" customHeight="1" outlineLevel="1">
      <c r="A272" s="4805"/>
      <c r="B272" s="4828"/>
      <c r="C272" s="4831"/>
      <c r="D272" s="4831"/>
      <c r="E272" s="4831"/>
      <c r="F272" s="121" t="s">
        <v>2834</v>
      </c>
      <c r="G272" s="121"/>
      <c r="H272" s="95"/>
      <c r="I272" s="179"/>
      <c r="J272" s="179"/>
      <c r="K272" s="157"/>
      <c r="L272" s="254"/>
      <c r="M272" s="255"/>
      <c r="N272" s="121"/>
      <c r="O272" s="1523"/>
      <c r="P272" s="257"/>
      <c r="Q272" s="257"/>
      <c r="R272" s="257"/>
      <c r="S272" s="257"/>
      <c r="T272" s="258"/>
      <c r="U272" s="257"/>
      <c r="V272" s="257"/>
      <c r="W272" s="257"/>
      <c r="X272" s="258"/>
      <c r="Y272" s="258"/>
      <c r="Z272" s="257"/>
      <c r="AA272" s="257"/>
      <c r="AB272" s="257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  <c r="AY272" s="75"/>
      <c r="AZ272" s="75"/>
      <c r="BA272" s="75"/>
      <c r="BB272" s="75"/>
      <c r="BC272" s="75"/>
      <c r="BD272" s="75"/>
      <c r="BE272" s="75"/>
      <c r="BF272" s="75"/>
      <c r="BG272" s="75"/>
      <c r="BH272" s="75"/>
      <c r="BI272" s="75"/>
      <c r="BJ272" s="75"/>
      <c r="BK272" s="75"/>
      <c r="BL272" s="75"/>
      <c r="BM272" s="75"/>
      <c r="BN272" s="75"/>
      <c r="BO272" s="75"/>
      <c r="BP272" s="75"/>
      <c r="BQ272" s="75"/>
      <c r="BR272" s="75"/>
      <c r="BS272" s="75"/>
      <c r="BT272" s="75"/>
      <c r="BU272" s="75"/>
      <c r="BV272" s="75"/>
      <c r="BW272" s="75"/>
      <c r="BX272" s="75"/>
      <c r="BY272" s="75"/>
      <c r="BZ272" s="75"/>
      <c r="CA272" s="75"/>
      <c r="CB272" s="75"/>
      <c r="CC272" s="75"/>
      <c r="CD272" s="75"/>
      <c r="CE272" s="75"/>
      <c r="CF272" s="75"/>
      <c r="CG272" s="75"/>
      <c r="CH272" s="75"/>
      <c r="CI272" s="75"/>
      <c r="CJ272" s="75"/>
      <c r="CK272" s="75"/>
      <c r="CL272" s="75"/>
      <c r="CM272" s="75"/>
      <c r="CN272" s="75"/>
      <c r="CO272" s="75"/>
      <c r="CP272" s="75"/>
      <c r="CQ272" s="75"/>
      <c r="CR272" s="75"/>
      <c r="CS272" s="75"/>
      <c r="CT272" s="75"/>
      <c r="CU272" s="75"/>
      <c r="CV272" s="75"/>
      <c r="CW272" s="75"/>
      <c r="CX272" s="75"/>
      <c r="CY272" s="75"/>
      <c r="CZ272" s="75"/>
      <c r="DA272" s="75"/>
      <c r="DB272" s="75"/>
      <c r="DC272" s="75"/>
      <c r="DD272" s="75"/>
      <c r="DE272" s="75"/>
      <c r="DF272" s="75"/>
      <c r="DG272" s="75"/>
    </row>
    <row r="273" spans="1:111" s="180" customFormat="1" ht="24.95" customHeight="1" outlineLevel="1">
      <c r="A273" s="4805"/>
      <c r="B273" s="4826" t="s">
        <v>385</v>
      </c>
      <c r="C273" s="4829"/>
      <c r="D273" s="4829" t="s">
        <v>1018</v>
      </c>
      <c r="E273" s="957"/>
      <c r="F273" s="121" t="s">
        <v>919</v>
      </c>
      <c r="G273" s="121" t="s">
        <v>926</v>
      </c>
      <c r="H273" s="81">
        <v>21.053999999999998</v>
      </c>
      <c r="I273" s="179">
        <f>DF273</f>
        <v>21002.400000000001</v>
      </c>
      <c r="J273" s="179">
        <f>DG273</f>
        <v>21608.9</v>
      </c>
      <c r="K273" s="179">
        <f>J273-I273</f>
        <v>606.5</v>
      </c>
      <c r="L273" s="250">
        <v>5</v>
      </c>
      <c r="M273" s="251">
        <f>K273*L273/$L$2</f>
        <v>606.5</v>
      </c>
      <c r="N273" s="136" t="s">
        <v>1474</v>
      </c>
      <c r="O273" s="1523"/>
      <c r="P273" s="252">
        <v>1230.3</v>
      </c>
      <c r="Q273" s="252">
        <v>1323.5</v>
      </c>
      <c r="R273" s="252">
        <v>1418.4</v>
      </c>
      <c r="S273" s="259">
        <v>1507.5</v>
      </c>
      <c r="T273" s="253">
        <v>1627.4</v>
      </c>
      <c r="U273" s="252">
        <v>1732.6</v>
      </c>
      <c r="V273" s="252">
        <v>1869.2</v>
      </c>
      <c r="W273" s="252">
        <v>2132.3000000000002</v>
      </c>
      <c r="X273" s="253">
        <v>2286.4</v>
      </c>
      <c r="Y273" s="253">
        <v>2408.5</v>
      </c>
      <c r="Z273" s="252">
        <v>2501.6</v>
      </c>
      <c r="AA273" s="1946">
        <v>2590.3000000000002</v>
      </c>
      <c r="AB273" s="1946">
        <v>2721.2</v>
      </c>
      <c r="AC273" s="1945">
        <v>2823.2</v>
      </c>
      <c r="AD273" s="1945">
        <v>2919.4</v>
      </c>
      <c r="AE273" s="1945">
        <v>3029.5</v>
      </c>
      <c r="AF273" s="1945">
        <v>3151.5</v>
      </c>
      <c r="AG273" s="1945">
        <v>3283.5</v>
      </c>
      <c r="AH273" s="1945">
        <v>3455.9</v>
      </c>
      <c r="AI273" s="1945">
        <v>3617.2</v>
      </c>
      <c r="AJ273" s="1945">
        <v>3765.1</v>
      </c>
      <c r="AK273" s="1945">
        <v>3889.3</v>
      </c>
      <c r="AL273" s="1945">
        <v>3997.2</v>
      </c>
      <c r="AM273" s="1945">
        <v>4113.8</v>
      </c>
      <c r="AN273" s="1945">
        <v>4208</v>
      </c>
      <c r="AO273" s="1945">
        <v>4272.5</v>
      </c>
      <c r="AP273" s="1945">
        <v>4343.3</v>
      </c>
      <c r="AQ273" s="1945">
        <v>4407.3</v>
      </c>
      <c r="AR273" s="1945">
        <v>4476.3</v>
      </c>
      <c r="AS273" s="1945">
        <v>4560.1000000000004</v>
      </c>
      <c r="AT273" s="1945">
        <v>4651.3999999999996</v>
      </c>
      <c r="AU273" s="1945">
        <v>4762.1000000000004</v>
      </c>
      <c r="AV273" s="1945">
        <v>4842.7</v>
      </c>
      <c r="AW273" s="1945">
        <v>4936.8</v>
      </c>
      <c r="AX273" s="1945">
        <v>5013.3</v>
      </c>
      <c r="AY273" s="1945">
        <v>5074.8999999999996</v>
      </c>
      <c r="AZ273" s="1945">
        <v>5133.3</v>
      </c>
      <c r="BA273" s="1945">
        <v>5206.2</v>
      </c>
      <c r="BB273" s="1945">
        <v>5283.7</v>
      </c>
      <c r="BC273" s="1945">
        <v>5354.3</v>
      </c>
      <c r="BD273" s="1945">
        <v>5435</v>
      </c>
      <c r="BE273" s="1945">
        <v>5530.6</v>
      </c>
      <c r="BF273" s="1945">
        <v>5630.3</v>
      </c>
      <c r="BG273" s="1945">
        <v>5784.7</v>
      </c>
      <c r="BH273" s="1945">
        <v>5982.3</v>
      </c>
      <c r="BI273" s="1945">
        <v>6173.7</v>
      </c>
      <c r="BJ273" s="1945">
        <v>6363.3</v>
      </c>
      <c r="BK273" s="1945">
        <v>6546</v>
      </c>
      <c r="BL273" s="1945">
        <v>6717.7</v>
      </c>
      <c r="BM273" s="1945">
        <v>6872.8</v>
      </c>
      <c r="BN273" s="1945">
        <v>7062.5</v>
      </c>
      <c r="BO273" s="1945">
        <v>7247</v>
      </c>
      <c r="BP273" s="1945">
        <v>7488.6</v>
      </c>
      <c r="BQ273" s="1945">
        <v>7792.5</v>
      </c>
      <c r="BR273" s="1945">
        <v>8090.4</v>
      </c>
      <c r="BS273" s="1945">
        <v>8385.7999999999993</v>
      </c>
      <c r="BT273" s="1945">
        <v>8679.5</v>
      </c>
      <c r="BU273" s="1945">
        <v>8967.4</v>
      </c>
      <c r="BV273" s="1945">
        <v>9269.7999999999993</v>
      </c>
      <c r="BW273" s="1945">
        <v>9534.5</v>
      </c>
      <c r="BX273" s="1945">
        <v>9815.1</v>
      </c>
      <c r="BY273" s="1945">
        <v>10070.700000000001</v>
      </c>
      <c r="BZ273" s="1945">
        <v>10366.799999999999</v>
      </c>
      <c r="CA273" s="1945">
        <v>10639.5</v>
      </c>
      <c r="CB273" s="1945">
        <v>10957.9</v>
      </c>
      <c r="CC273" s="1945">
        <v>11329.8</v>
      </c>
      <c r="CD273" s="1945">
        <v>11714.3</v>
      </c>
      <c r="CE273" s="1945">
        <v>12064.8</v>
      </c>
      <c r="CF273" s="1945">
        <v>12409.6</v>
      </c>
      <c r="CG273" s="1945">
        <v>12798</v>
      </c>
      <c r="CH273" s="1945">
        <v>13079.6</v>
      </c>
      <c r="CI273" s="1945">
        <v>13436.4</v>
      </c>
      <c r="CJ273" s="1945">
        <v>13822.7</v>
      </c>
      <c r="CK273" s="1945">
        <v>14159.9</v>
      </c>
      <c r="CL273" s="1945">
        <v>14507</v>
      </c>
      <c r="CM273" s="1945">
        <v>14928.2</v>
      </c>
      <c r="CN273" s="1945">
        <v>15373.6</v>
      </c>
      <c r="CO273" s="1945">
        <v>15683.3</v>
      </c>
      <c r="CP273" s="1945">
        <v>16114.7</v>
      </c>
      <c r="CQ273" s="1945">
        <v>16555.3</v>
      </c>
      <c r="CR273" s="1945">
        <v>17008.400000000001</v>
      </c>
      <c r="CS273" s="1945">
        <v>17456.7</v>
      </c>
      <c r="CT273" s="1945">
        <v>17825.5</v>
      </c>
      <c r="CU273" s="1945">
        <v>18113.5</v>
      </c>
      <c r="CV273" s="1945">
        <v>18336</v>
      </c>
      <c r="CW273" s="1945">
        <v>18558.900000000001</v>
      </c>
      <c r="CX273" s="1945">
        <v>18795.3</v>
      </c>
      <c r="CY273" s="1945">
        <v>19042.900000000001</v>
      </c>
      <c r="CZ273" s="1945">
        <v>19278.099999999999</v>
      </c>
      <c r="DA273" s="1945">
        <v>19571.599999999999</v>
      </c>
      <c r="DB273" s="1945">
        <v>19864.2</v>
      </c>
      <c r="DC273" s="1945">
        <v>20166.5</v>
      </c>
      <c r="DD273" s="1945">
        <v>20511.5</v>
      </c>
      <c r="DE273" s="1945">
        <v>20776.599999999999</v>
      </c>
      <c r="DF273" s="1945">
        <v>21002.400000000001</v>
      </c>
      <c r="DG273" s="1945">
        <v>21608.9</v>
      </c>
    </row>
    <row r="274" spans="1:111" ht="24.95" customHeight="1" outlineLevel="1">
      <c r="A274" s="4805"/>
      <c r="B274" s="4827"/>
      <c r="C274" s="4830"/>
      <c r="D274" s="4830"/>
      <c r="E274" s="957"/>
      <c r="F274" s="121" t="s">
        <v>917</v>
      </c>
      <c r="G274" s="121" t="s">
        <v>931</v>
      </c>
      <c r="H274" s="81">
        <v>21.053999999999998</v>
      </c>
      <c r="I274" s="179"/>
      <c r="J274" s="179"/>
      <c r="K274" s="157"/>
      <c r="L274" s="254"/>
      <c r="M274" s="255"/>
      <c r="N274" s="121" t="s">
        <v>323</v>
      </c>
      <c r="O274" s="1523"/>
      <c r="P274" s="257"/>
      <c r="Q274" s="257"/>
      <c r="R274" s="257"/>
      <c r="S274" s="257"/>
      <c r="T274" s="258"/>
      <c r="U274" s="257"/>
      <c r="V274" s="257"/>
      <c r="W274" s="257"/>
      <c r="X274" s="258"/>
      <c r="Y274" s="258"/>
      <c r="Z274" s="257"/>
      <c r="AA274" s="257"/>
      <c r="AB274" s="257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  <c r="AY274" s="75"/>
      <c r="AZ274" s="75"/>
      <c r="BA274" s="75"/>
      <c r="BB274" s="75"/>
      <c r="BC274" s="75"/>
      <c r="BD274" s="75"/>
      <c r="BE274" s="75"/>
      <c r="BF274" s="75"/>
      <c r="BG274" s="75"/>
      <c r="BH274" s="75"/>
      <c r="BI274" s="75"/>
      <c r="BJ274" s="75"/>
      <c r="BK274" s="75"/>
      <c r="BL274" s="75"/>
      <c r="BM274" s="75"/>
      <c r="BN274" s="75"/>
      <c r="BO274" s="75"/>
      <c r="BP274" s="75"/>
      <c r="BQ274" s="75"/>
      <c r="BR274" s="75"/>
      <c r="BS274" s="75"/>
      <c r="BT274" s="75"/>
      <c r="BU274" s="75"/>
      <c r="BV274" s="75"/>
      <c r="BW274" s="75"/>
      <c r="BX274" s="75"/>
      <c r="BY274" s="75"/>
      <c r="BZ274" s="75"/>
      <c r="CA274" s="75"/>
      <c r="CB274" s="75"/>
      <c r="CC274" s="75"/>
      <c r="CD274" s="75"/>
      <c r="CE274" s="75"/>
      <c r="CF274" s="75"/>
      <c r="CG274" s="75"/>
      <c r="CH274" s="75"/>
      <c r="CI274" s="75"/>
      <c r="CJ274" s="75"/>
      <c r="CK274" s="75"/>
      <c r="CL274" s="75"/>
      <c r="CM274" s="75"/>
      <c r="CN274" s="75"/>
      <c r="CO274" s="75"/>
      <c r="CP274" s="75"/>
      <c r="CQ274" s="75"/>
      <c r="CR274" s="75"/>
      <c r="CS274" s="75"/>
      <c r="CT274" s="75"/>
      <c r="CU274" s="75"/>
      <c r="CV274" s="75"/>
      <c r="CW274" s="75"/>
      <c r="CX274" s="75"/>
      <c r="CY274" s="75"/>
      <c r="CZ274" s="75"/>
      <c r="DA274" s="75"/>
      <c r="DB274" s="75"/>
      <c r="DC274" s="75"/>
      <c r="DD274" s="75"/>
      <c r="DE274" s="75"/>
      <c r="DF274" s="75"/>
      <c r="DG274" s="75"/>
    </row>
    <row r="275" spans="1:111" ht="24.95" customHeight="1" outlineLevel="1">
      <c r="A275" s="4805"/>
      <c r="B275" s="4827"/>
      <c r="C275" s="4830"/>
      <c r="D275" s="4830"/>
      <c r="E275" s="957"/>
      <c r="F275" s="121" t="s">
        <v>924</v>
      </c>
      <c r="G275" s="121" t="s">
        <v>922</v>
      </c>
      <c r="H275" s="81">
        <v>21.053999999999998</v>
      </c>
      <c r="I275" s="179"/>
      <c r="J275" s="179"/>
      <c r="K275" s="157"/>
      <c r="L275" s="254"/>
      <c r="M275" s="255"/>
      <c r="N275" s="121" t="s">
        <v>1475</v>
      </c>
      <c r="O275" s="1523"/>
      <c r="P275" s="257"/>
      <c r="Q275" s="257"/>
      <c r="R275" s="257"/>
      <c r="S275" s="257"/>
      <c r="T275" s="258"/>
      <c r="U275" s="257"/>
      <c r="V275" s="257"/>
      <c r="W275" s="257"/>
      <c r="X275" s="258"/>
      <c r="Y275" s="258"/>
      <c r="Z275" s="257"/>
      <c r="AA275" s="257"/>
      <c r="AB275" s="257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  <c r="AY275" s="75"/>
      <c r="AZ275" s="75"/>
      <c r="BA275" s="75"/>
      <c r="BB275" s="75"/>
      <c r="BC275" s="75"/>
      <c r="BD275" s="75"/>
      <c r="BE275" s="75"/>
      <c r="BF275" s="75"/>
      <c r="BG275" s="75"/>
      <c r="BH275" s="75"/>
      <c r="BI275" s="75"/>
      <c r="BJ275" s="75"/>
      <c r="BK275" s="75"/>
      <c r="BL275" s="75"/>
      <c r="BM275" s="75"/>
      <c r="BN275" s="75"/>
      <c r="BO275" s="75"/>
      <c r="BP275" s="75"/>
      <c r="BQ275" s="75"/>
      <c r="BR275" s="75"/>
      <c r="BS275" s="75"/>
      <c r="BT275" s="75"/>
      <c r="BU275" s="75"/>
      <c r="BV275" s="75"/>
      <c r="BW275" s="75"/>
      <c r="BX275" s="75"/>
      <c r="BY275" s="75"/>
      <c r="BZ275" s="75"/>
      <c r="CA275" s="75"/>
      <c r="CB275" s="75"/>
      <c r="CC275" s="75"/>
      <c r="CD275" s="75"/>
      <c r="CE275" s="75"/>
      <c r="CF275" s="75"/>
      <c r="CG275" s="75"/>
      <c r="CH275" s="75"/>
      <c r="CI275" s="75"/>
      <c r="CJ275" s="75"/>
      <c r="CK275" s="75"/>
      <c r="CL275" s="75"/>
      <c r="CM275" s="75"/>
      <c r="CN275" s="75"/>
      <c r="CO275" s="75"/>
      <c r="CP275" s="75"/>
      <c r="CQ275" s="75"/>
      <c r="CR275" s="75"/>
      <c r="CS275" s="75"/>
      <c r="CT275" s="75"/>
      <c r="CU275" s="75"/>
      <c r="CV275" s="75"/>
      <c r="CW275" s="75"/>
      <c r="CX275" s="75"/>
      <c r="CY275" s="75"/>
      <c r="CZ275" s="75"/>
      <c r="DA275" s="75"/>
      <c r="DB275" s="75"/>
      <c r="DC275" s="75"/>
      <c r="DD275" s="75"/>
      <c r="DE275" s="75"/>
      <c r="DF275" s="75"/>
      <c r="DG275" s="75"/>
    </row>
    <row r="276" spans="1:111" ht="24.95" customHeight="1" outlineLevel="1">
      <c r="A276" s="4805"/>
      <c r="B276" s="4827"/>
      <c r="C276" s="4830"/>
      <c r="D276" s="4830"/>
      <c r="E276" s="957"/>
      <c r="F276" s="121" t="s">
        <v>2818</v>
      </c>
      <c r="G276" s="121" t="s">
        <v>911</v>
      </c>
      <c r="H276" s="81">
        <v>81.541899999999998</v>
      </c>
      <c r="I276" s="179"/>
      <c r="J276" s="179"/>
      <c r="K276" s="157"/>
      <c r="L276" s="254"/>
      <c r="M276" s="255"/>
      <c r="N276" s="121" t="s">
        <v>3214</v>
      </c>
      <c r="O276" s="1523"/>
      <c r="P276" s="257"/>
      <c r="Q276" s="257"/>
      <c r="R276" s="257"/>
      <c r="S276" s="257"/>
      <c r="T276" s="258"/>
      <c r="U276" s="257"/>
      <c r="V276" s="257"/>
      <c r="W276" s="257"/>
      <c r="X276" s="258"/>
      <c r="Y276" s="258"/>
      <c r="Z276" s="257"/>
      <c r="AA276" s="257"/>
      <c r="AB276" s="257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  <c r="AY276" s="75"/>
      <c r="AZ276" s="75"/>
      <c r="BA276" s="75"/>
      <c r="BB276" s="75"/>
      <c r="BC276" s="75"/>
      <c r="BD276" s="75"/>
      <c r="BE276" s="75"/>
      <c r="BF276" s="75"/>
      <c r="BG276" s="75"/>
      <c r="BH276" s="75"/>
      <c r="BI276" s="75"/>
      <c r="BJ276" s="75"/>
      <c r="BK276" s="75"/>
      <c r="BL276" s="75"/>
      <c r="BM276" s="75"/>
      <c r="BN276" s="75"/>
      <c r="BO276" s="75"/>
      <c r="BP276" s="75"/>
      <c r="BQ276" s="75"/>
      <c r="BR276" s="75"/>
      <c r="BS276" s="75"/>
      <c r="BT276" s="75"/>
      <c r="BU276" s="75"/>
      <c r="BV276" s="75"/>
      <c r="BW276" s="75"/>
      <c r="BX276" s="75"/>
      <c r="BY276" s="75"/>
      <c r="BZ276" s="75"/>
      <c r="CA276" s="75"/>
      <c r="CB276" s="75"/>
      <c r="CC276" s="75"/>
      <c r="CD276" s="75"/>
      <c r="CE276" s="75"/>
      <c r="CF276" s="75"/>
      <c r="CG276" s="75"/>
      <c r="CH276" s="75"/>
      <c r="CI276" s="75"/>
      <c r="CJ276" s="75"/>
      <c r="CK276" s="75"/>
      <c r="CL276" s="75"/>
      <c r="CM276" s="75"/>
      <c r="CN276" s="75"/>
      <c r="CO276" s="75"/>
      <c r="CP276" s="75"/>
      <c r="CQ276" s="75"/>
      <c r="CR276" s="75"/>
      <c r="CS276" s="75"/>
      <c r="CT276" s="75"/>
      <c r="CU276" s="75"/>
      <c r="CV276" s="75"/>
      <c r="CW276" s="75"/>
      <c r="CX276" s="75"/>
      <c r="CY276" s="75"/>
      <c r="CZ276" s="75"/>
      <c r="DA276" s="75"/>
      <c r="DB276" s="75"/>
      <c r="DC276" s="75"/>
      <c r="DD276" s="75"/>
      <c r="DE276" s="75"/>
      <c r="DF276" s="75"/>
      <c r="DG276" s="75"/>
    </row>
    <row r="277" spans="1:111" ht="24.95" customHeight="1" outlineLevel="1">
      <c r="A277" s="4805"/>
      <c r="B277" s="4827"/>
      <c r="C277" s="4830"/>
      <c r="D277" s="4830"/>
      <c r="E277" s="957"/>
      <c r="F277" s="121" t="s">
        <v>928</v>
      </c>
      <c r="G277" s="121" t="s">
        <v>927</v>
      </c>
      <c r="H277" s="81">
        <v>122.17672499999999</v>
      </c>
      <c r="I277" s="179"/>
      <c r="J277" s="179"/>
      <c r="K277" s="157"/>
      <c r="L277" s="254"/>
      <c r="M277" s="255"/>
      <c r="N277" s="121" t="s">
        <v>928</v>
      </c>
      <c r="O277" s="1523"/>
      <c r="P277" s="257"/>
      <c r="Q277" s="257"/>
      <c r="R277" s="257"/>
      <c r="S277" s="257"/>
      <c r="T277" s="258"/>
      <c r="U277" s="257"/>
      <c r="V277" s="257"/>
      <c r="W277" s="257"/>
      <c r="X277" s="258"/>
      <c r="Y277" s="258"/>
      <c r="Z277" s="257"/>
      <c r="AA277" s="257"/>
      <c r="AB277" s="257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B277" s="75"/>
      <c r="BC277" s="75"/>
      <c r="BD277" s="75"/>
      <c r="BE277" s="75"/>
      <c r="BF277" s="75"/>
      <c r="BG277" s="75"/>
      <c r="BH277" s="75"/>
      <c r="BI277" s="75"/>
      <c r="BJ277" s="75"/>
      <c r="BK277" s="75"/>
      <c r="BL277" s="75"/>
      <c r="BM277" s="75"/>
      <c r="BN277" s="75"/>
      <c r="BO277" s="75"/>
      <c r="BP277" s="75"/>
      <c r="BQ277" s="75"/>
      <c r="BR277" s="75"/>
      <c r="BS277" s="75"/>
      <c r="BT277" s="75"/>
      <c r="BU277" s="75"/>
      <c r="BV277" s="75"/>
      <c r="BW277" s="75"/>
      <c r="BX277" s="75"/>
      <c r="BY277" s="75"/>
      <c r="BZ277" s="75"/>
      <c r="CA277" s="75"/>
      <c r="CB277" s="75"/>
      <c r="CC277" s="75"/>
      <c r="CD277" s="75"/>
      <c r="CE277" s="75"/>
      <c r="CF277" s="75"/>
      <c r="CG277" s="75"/>
      <c r="CH277" s="75"/>
      <c r="CI277" s="75"/>
      <c r="CJ277" s="75"/>
      <c r="CK277" s="75"/>
      <c r="CL277" s="75"/>
      <c r="CM277" s="75"/>
      <c r="CN277" s="75"/>
      <c r="CO277" s="75"/>
      <c r="CP277" s="75"/>
      <c r="CQ277" s="75"/>
      <c r="CR277" s="75"/>
      <c r="CS277" s="75"/>
      <c r="CT277" s="75"/>
      <c r="CU277" s="75"/>
      <c r="CV277" s="75"/>
      <c r="CW277" s="75"/>
      <c r="CX277" s="75"/>
      <c r="CY277" s="75"/>
      <c r="CZ277" s="75"/>
      <c r="DA277" s="75"/>
      <c r="DB277" s="75"/>
      <c r="DC277" s="75"/>
      <c r="DD277" s="75"/>
      <c r="DE277" s="75"/>
      <c r="DF277" s="75"/>
      <c r="DG277" s="75"/>
    </row>
    <row r="278" spans="1:111" ht="24.95" customHeight="1" outlineLevel="1">
      <c r="A278" s="4805"/>
      <c r="B278" s="4827"/>
      <c r="C278" s="4830"/>
      <c r="D278" s="4830"/>
      <c r="E278" s="957"/>
      <c r="F278" s="121" t="s">
        <v>2651</v>
      </c>
      <c r="G278" s="121" t="s">
        <v>934</v>
      </c>
      <c r="H278" s="81">
        <v>122.17672499999999</v>
      </c>
      <c r="I278" s="179"/>
      <c r="J278" s="179"/>
      <c r="K278" s="157"/>
      <c r="L278" s="254"/>
      <c r="M278" s="255"/>
      <c r="N278" s="121" t="s">
        <v>3215</v>
      </c>
      <c r="O278" s="1523"/>
      <c r="P278" s="257"/>
      <c r="Q278" s="257"/>
      <c r="R278" s="257"/>
      <c r="S278" s="257"/>
      <c r="T278" s="258"/>
      <c r="U278" s="257"/>
      <c r="V278" s="257"/>
      <c r="W278" s="257"/>
      <c r="X278" s="258"/>
      <c r="Y278" s="258"/>
      <c r="Z278" s="257"/>
      <c r="AA278" s="257"/>
      <c r="AB278" s="257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B278" s="75"/>
      <c r="BC278" s="75"/>
      <c r="BD278" s="75"/>
      <c r="BE278" s="75"/>
      <c r="BF278" s="75"/>
      <c r="BG278" s="75"/>
      <c r="BH278" s="75"/>
      <c r="BI278" s="75"/>
      <c r="BJ278" s="75"/>
      <c r="BK278" s="75"/>
      <c r="BL278" s="75"/>
      <c r="BM278" s="75"/>
      <c r="BN278" s="75"/>
      <c r="BO278" s="75"/>
      <c r="BP278" s="75"/>
      <c r="BQ278" s="75"/>
      <c r="BR278" s="75"/>
      <c r="BS278" s="75"/>
      <c r="BT278" s="75"/>
      <c r="BU278" s="75"/>
      <c r="BV278" s="75"/>
      <c r="BW278" s="75"/>
      <c r="BX278" s="75"/>
      <c r="BY278" s="75"/>
      <c r="BZ278" s="75"/>
      <c r="CA278" s="75"/>
      <c r="CB278" s="75"/>
      <c r="CC278" s="75"/>
      <c r="CD278" s="75"/>
      <c r="CE278" s="75"/>
      <c r="CF278" s="75"/>
      <c r="CG278" s="75"/>
      <c r="CH278" s="75"/>
      <c r="CI278" s="75"/>
      <c r="CJ278" s="75"/>
      <c r="CK278" s="75"/>
      <c r="CL278" s="75"/>
      <c r="CM278" s="75"/>
      <c r="CN278" s="75"/>
      <c r="CO278" s="75"/>
      <c r="CP278" s="75"/>
      <c r="CQ278" s="75"/>
      <c r="CR278" s="75"/>
      <c r="CS278" s="75"/>
      <c r="CT278" s="75"/>
      <c r="CU278" s="75"/>
      <c r="CV278" s="75"/>
      <c r="CW278" s="75"/>
      <c r="CX278" s="75"/>
      <c r="CY278" s="75"/>
      <c r="CZ278" s="75"/>
      <c r="DA278" s="75"/>
      <c r="DB278" s="75"/>
      <c r="DC278" s="75"/>
      <c r="DD278" s="75"/>
      <c r="DE278" s="75"/>
      <c r="DF278" s="75"/>
      <c r="DG278" s="75"/>
    </row>
    <row r="279" spans="1:111" ht="24.95" customHeight="1" outlineLevel="1">
      <c r="A279" s="4805"/>
      <c r="B279" s="4827"/>
      <c r="C279" s="4830"/>
      <c r="D279" s="4830"/>
      <c r="E279" s="957" t="s">
        <v>814</v>
      </c>
      <c r="F279" s="121" t="s">
        <v>2652</v>
      </c>
      <c r="G279" s="121" t="s">
        <v>930</v>
      </c>
      <c r="H279" s="81">
        <v>155.40937499999998</v>
      </c>
      <c r="I279" s="179"/>
      <c r="J279" s="179"/>
      <c r="K279" s="157"/>
      <c r="L279" s="254"/>
      <c r="M279" s="255"/>
      <c r="N279" s="121" t="s">
        <v>346</v>
      </c>
      <c r="O279" s="1523"/>
      <c r="P279" s="257"/>
      <c r="Q279" s="257"/>
      <c r="R279" s="257"/>
      <c r="S279" s="257"/>
      <c r="T279" s="258"/>
      <c r="U279" s="257"/>
      <c r="V279" s="257"/>
      <c r="W279" s="257"/>
      <c r="X279" s="258"/>
      <c r="Y279" s="258"/>
      <c r="Z279" s="257"/>
      <c r="AA279" s="257"/>
      <c r="AB279" s="257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75"/>
      <c r="BC279" s="75"/>
      <c r="BD279" s="75"/>
      <c r="BE279" s="75"/>
      <c r="BF279" s="75"/>
      <c r="BG279" s="75"/>
      <c r="BH279" s="75"/>
      <c r="BI279" s="75"/>
      <c r="BJ279" s="75"/>
      <c r="BK279" s="75"/>
      <c r="BL279" s="75"/>
      <c r="BM279" s="75"/>
      <c r="BN279" s="75"/>
      <c r="BO279" s="75"/>
      <c r="BP279" s="75"/>
      <c r="BQ279" s="75"/>
      <c r="BR279" s="75"/>
      <c r="BS279" s="75"/>
      <c r="BT279" s="75"/>
      <c r="BU279" s="75"/>
      <c r="BV279" s="75"/>
      <c r="BW279" s="75"/>
      <c r="BX279" s="75"/>
      <c r="BY279" s="75"/>
      <c r="BZ279" s="75"/>
      <c r="CA279" s="75"/>
      <c r="CB279" s="75"/>
      <c r="CC279" s="75"/>
      <c r="CD279" s="75"/>
      <c r="CE279" s="75"/>
      <c r="CF279" s="75"/>
      <c r="CG279" s="75"/>
      <c r="CH279" s="75"/>
      <c r="CI279" s="75"/>
      <c r="CJ279" s="75"/>
      <c r="CK279" s="75"/>
      <c r="CL279" s="75"/>
      <c r="CM279" s="75"/>
      <c r="CN279" s="75"/>
      <c r="CO279" s="75"/>
      <c r="CP279" s="75"/>
      <c r="CQ279" s="75"/>
      <c r="CR279" s="75"/>
      <c r="CS279" s="75"/>
      <c r="CT279" s="75"/>
      <c r="CU279" s="75"/>
      <c r="CV279" s="75"/>
      <c r="CW279" s="75"/>
      <c r="CX279" s="75"/>
      <c r="CY279" s="75"/>
      <c r="CZ279" s="75"/>
      <c r="DA279" s="75"/>
      <c r="DB279" s="75"/>
      <c r="DC279" s="75"/>
      <c r="DD279" s="75"/>
      <c r="DE279" s="75"/>
      <c r="DF279" s="75"/>
      <c r="DG279" s="75"/>
    </row>
    <row r="280" spans="1:111" ht="24.95" customHeight="1" outlineLevel="1">
      <c r="A280" s="4805"/>
      <c r="B280" s="4827"/>
      <c r="C280" s="4830"/>
      <c r="D280" s="4830"/>
      <c r="E280" s="957"/>
      <c r="F280" s="121" t="s">
        <v>2653</v>
      </c>
      <c r="G280" s="121" t="s">
        <v>929</v>
      </c>
      <c r="H280" s="81">
        <v>44.0319</v>
      </c>
      <c r="I280" s="179"/>
      <c r="J280" s="179"/>
      <c r="K280" s="157"/>
      <c r="L280" s="254"/>
      <c r="M280" s="255"/>
      <c r="N280" s="121" t="s">
        <v>994</v>
      </c>
      <c r="O280" s="1523"/>
      <c r="P280" s="257"/>
      <c r="Q280" s="257"/>
      <c r="R280" s="257"/>
      <c r="S280" s="257"/>
      <c r="T280" s="258"/>
      <c r="U280" s="257"/>
      <c r="V280" s="257"/>
      <c r="W280" s="257"/>
      <c r="X280" s="258"/>
      <c r="Y280" s="258"/>
      <c r="Z280" s="257"/>
      <c r="AA280" s="257"/>
      <c r="AB280" s="257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75"/>
      <c r="BC280" s="75"/>
      <c r="BD280" s="75"/>
      <c r="BE280" s="75"/>
      <c r="BF280" s="75"/>
      <c r="BG280" s="75"/>
      <c r="BH280" s="75"/>
      <c r="BI280" s="75"/>
      <c r="BJ280" s="75"/>
      <c r="BK280" s="75"/>
      <c r="BL280" s="75"/>
      <c r="BM280" s="75"/>
      <c r="BN280" s="75"/>
      <c r="BO280" s="75"/>
      <c r="BP280" s="75"/>
      <c r="BQ280" s="75"/>
      <c r="BR280" s="75"/>
      <c r="BS280" s="75"/>
      <c r="BT280" s="75"/>
      <c r="BU280" s="75"/>
      <c r="BV280" s="75"/>
      <c r="BW280" s="75"/>
      <c r="BX280" s="75"/>
      <c r="BY280" s="75"/>
      <c r="BZ280" s="75"/>
      <c r="CA280" s="75"/>
      <c r="CB280" s="75"/>
      <c r="CC280" s="75"/>
      <c r="CD280" s="75"/>
      <c r="CE280" s="75"/>
      <c r="CF280" s="75"/>
      <c r="CG280" s="75"/>
      <c r="CH280" s="75"/>
      <c r="CI280" s="75"/>
      <c r="CJ280" s="75"/>
      <c r="CK280" s="75"/>
      <c r="CL280" s="75"/>
      <c r="CM280" s="75"/>
      <c r="CN280" s="75"/>
      <c r="CO280" s="75"/>
      <c r="CP280" s="75"/>
      <c r="CQ280" s="75"/>
      <c r="CR280" s="75"/>
      <c r="CS280" s="75"/>
      <c r="CT280" s="75"/>
      <c r="CU280" s="75"/>
      <c r="CV280" s="75"/>
      <c r="CW280" s="75"/>
      <c r="CX280" s="75"/>
      <c r="CY280" s="75"/>
      <c r="CZ280" s="75"/>
      <c r="DA280" s="75"/>
      <c r="DB280" s="75"/>
      <c r="DC280" s="75"/>
      <c r="DD280" s="75"/>
      <c r="DE280" s="75"/>
      <c r="DF280" s="75"/>
      <c r="DG280" s="75"/>
    </row>
    <row r="281" spans="1:111" ht="24.95" customHeight="1" outlineLevel="1">
      <c r="A281" s="4805"/>
      <c r="B281" s="4827"/>
      <c r="C281" s="4830"/>
      <c r="D281" s="4830"/>
      <c r="E281" s="957"/>
      <c r="F281" s="121" t="s">
        <v>2650</v>
      </c>
      <c r="G281" s="121">
        <v>110</v>
      </c>
      <c r="H281" s="81"/>
      <c r="I281" s="179"/>
      <c r="J281" s="179"/>
      <c r="K281" s="157"/>
      <c r="L281" s="254"/>
      <c r="M281" s="255"/>
      <c r="N281" s="121" t="s">
        <v>315</v>
      </c>
      <c r="O281" s="1523"/>
      <c r="P281" s="257"/>
      <c r="Q281" s="257"/>
      <c r="R281" s="257"/>
      <c r="S281" s="257"/>
      <c r="T281" s="258"/>
      <c r="U281" s="257"/>
      <c r="V281" s="257"/>
      <c r="W281" s="257"/>
      <c r="X281" s="258"/>
      <c r="Y281" s="258"/>
      <c r="Z281" s="257"/>
      <c r="AA281" s="257"/>
      <c r="AB281" s="257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75"/>
      <c r="BC281" s="75"/>
      <c r="BD281" s="75"/>
      <c r="BE281" s="75"/>
      <c r="BF281" s="75"/>
      <c r="BG281" s="75"/>
      <c r="BH281" s="75"/>
      <c r="BI281" s="75"/>
      <c r="BJ281" s="75"/>
      <c r="BK281" s="75"/>
      <c r="BL281" s="75"/>
      <c r="BM281" s="75"/>
      <c r="BN281" s="75"/>
      <c r="BO281" s="75"/>
      <c r="BP281" s="75"/>
      <c r="BQ281" s="75"/>
      <c r="BR281" s="75"/>
      <c r="BS281" s="75"/>
      <c r="BT281" s="75"/>
      <c r="BU281" s="75"/>
      <c r="BV281" s="75"/>
      <c r="BW281" s="75"/>
      <c r="BX281" s="75"/>
      <c r="BY281" s="75"/>
      <c r="BZ281" s="75"/>
      <c r="CA281" s="75"/>
      <c r="CB281" s="75"/>
      <c r="CC281" s="75"/>
      <c r="CD281" s="75"/>
      <c r="CE281" s="75"/>
      <c r="CF281" s="75"/>
      <c r="CG281" s="75"/>
      <c r="CH281" s="75"/>
      <c r="CI281" s="75"/>
      <c r="CJ281" s="75"/>
      <c r="CK281" s="75"/>
      <c r="CL281" s="75"/>
      <c r="CM281" s="75"/>
      <c r="CN281" s="75"/>
      <c r="CO281" s="75"/>
      <c r="CP281" s="75"/>
      <c r="CQ281" s="75"/>
      <c r="CR281" s="75"/>
      <c r="CS281" s="75"/>
      <c r="CT281" s="75"/>
      <c r="CU281" s="75"/>
      <c r="CV281" s="75"/>
      <c r="CW281" s="75"/>
      <c r="CX281" s="75"/>
      <c r="CY281" s="75"/>
      <c r="CZ281" s="75"/>
      <c r="DA281" s="75"/>
      <c r="DB281" s="75"/>
      <c r="DC281" s="75"/>
      <c r="DD281" s="75"/>
      <c r="DE281" s="75"/>
      <c r="DF281" s="75"/>
      <c r="DG281" s="75"/>
    </row>
    <row r="282" spans="1:111" ht="24.95" customHeight="1" outlineLevel="1">
      <c r="A282" s="4805"/>
      <c r="B282" s="4827"/>
      <c r="C282" s="4830"/>
      <c r="D282" s="4830"/>
      <c r="E282" s="957"/>
      <c r="F282" s="121" t="s">
        <v>921</v>
      </c>
      <c r="G282" s="121">
        <v>111</v>
      </c>
      <c r="H282" s="81">
        <v>11.283249999999999</v>
      </c>
      <c r="I282" s="179"/>
      <c r="J282" s="179"/>
      <c r="K282" s="157"/>
      <c r="L282" s="254"/>
      <c r="M282" s="255"/>
      <c r="N282" s="121" t="s">
        <v>921</v>
      </c>
      <c r="O282" s="1523"/>
      <c r="P282" s="257"/>
      <c r="Q282" s="257"/>
      <c r="R282" s="257"/>
      <c r="S282" s="257"/>
      <c r="T282" s="258"/>
      <c r="U282" s="257"/>
      <c r="V282" s="257"/>
      <c r="W282" s="257"/>
      <c r="X282" s="258"/>
      <c r="Y282" s="258"/>
      <c r="Z282" s="257"/>
      <c r="AA282" s="257"/>
      <c r="AB282" s="257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75"/>
      <c r="BC282" s="75"/>
      <c r="BD282" s="75"/>
      <c r="BE282" s="75"/>
      <c r="BF282" s="75"/>
      <c r="BG282" s="75"/>
      <c r="BH282" s="75"/>
      <c r="BI282" s="75"/>
      <c r="BJ282" s="75"/>
      <c r="BK282" s="75"/>
      <c r="BL282" s="75"/>
      <c r="BM282" s="75"/>
      <c r="BN282" s="75"/>
      <c r="BO282" s="75"/>
      <c r="BP282" s="75"/>
      <c r="BQ282" s="75"/>
      <c r="BR282" s="75"/>
      <c r="BS282" s="75"/>
      <c r="BT282" s="75"/>
      <c r="BU282" s="75"/>
      <c r="BV282" s="75"/>
      <c r="BW282" s="75"/>
      <c r="BX282" s="75"/>
      <c r="BY282" s="75"/>
      <c r="BZ282" s="75"/>
      <c r="CA282" s="75"/>
      <c r="CB282" s="75"/>
      <c r="CC282" s="75"/>
      <c r="CD282" s="75"/>
      <c r="CE282" s="75"/>
      <c r="CF282" s="75"/>
      <c r="CG282" s="75"/>
      <c r="CH282" s="75"/>
      <c r="CI282" s="75"/>
      <c r="CJ282" s="75"/>
      <c r="CK282" s="75"/>
      <c r="CL282" s="75"/>
      <c r="CM282" s="75"/>
      <c r="CN282" s="75"/>
      <c r="CO282" s="75"/>
      <c r="CP282" s="75"/>
      <c r="CQ282" s="75"/>
      <c r="CR282" s="75"/>
      <c r="CS282" s="75"/>
      <c r="CT282" s="75"/>
      <c r="CU282" s="75"/>
      <c r="CV282" s="75"/>
      <c r="CW282" s="75"/>
      <c r="CX282" s="75"/>
      <c r="CY282" s="75"/>
      <c r="CZ282" s="75"/>
      <c r="DA282" s="75"/>
      <c r="DB282" s="75"/>
      <c r="DC282" s="75"/>
      <c r="DD282" s="75"/>
      <c r="DE282" s="75"/>
      <c r="DF282" s="75"/>
      <c r="DG282" s="75"/>
    </row>
    <row r="283" spans="1:111" ht="24.95" customHeight="1" outlineLevel="1">
      <c r="A283" s="4805"/>
      <c r="B283" s="4827"/>
      <c r="C283" s="4830"/>
      <c r="D283" s="4830"/>
      <c r="E283" s="957"/>
      <c r="F283" s="121" t="s">
        <v>110</v>
      </c>
      <c r="G283" s="121">
        <v>112</v>
      </c>
      <c r="H283" s="81">
        <v>11.283249999999999</v>
      </c>
      <c r="I283" s="179"/>
      <c r="J283" s="179"/>
      <c r="K283" s="157"/>
      <c r="L283" s="254"/>
      <c r="M283" s="255"/>
      <c r="N283" s="121" t="s">
        <v>110</v>
      </c>
      <c r="O283" s="1523"/>
      <c r="P283" s="257"/>
      <c r="Q283" s="257"/>
      <c r="R283" s="257"/>
      <c r="S283" s="257"/>
      <c r="T283" s="258"/>
      <c r="U283" s="257"/>
      <c r="V283" s="257"/>
      <c r="W283" s="257"/>
      <c r="X283" s="258"/>
      <c r="Y283" s="258"/>
      <c r="Z283" s="257"/>
      <c r="AA283" s="257"/>
      <c r="AB283" s="257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  <c r="AY283" s="75"/>
      <c r="AZ283" s="75"/>
      <c r="BA283" s="75"/>
      <c r="BB283" s="75"/>
      <c r="BC283" s="75"/>
      <c r="BD283" s="75"/>
      <c r="BE283" s="75"/>
      <c r="BF283" s="75"/>
      <c r="BG283" s="75"/>
      <c r="BH283" s="75"/>
      <c r="BI283" s="75"/>
      <c r="BJ283" s="75"/>
      <c r="BK283" s="75"/>
      <c r="BL283" s="75"/>
      <c r="BM283" s="75"/>
      <c r="BN283" s="75"/>
      <c r="BO283" s="75"/>
      <c r="BP283" s="75"/>
      <c r="BQ283" s="75"/>
      <c r="BR283" s="75"/>
      <c r="BS283" s="75"/>
      <c r="BT283" s="75"/>
      <c r="BU283" s="75"/>
      <c r="BV283" s="75"/>
      <c r="BW283" s="75"/>
      <c r="BX283" s="75"/>
      <c r="BY283" s="75"/>
      <c r="BZ283" s="75"/>
      <c r="CA283" s="75"/>
      <c r="CB283" s="75"/>
      <c r="CC283" s="75"/>
      <c r="CD283" s="75"/>
      <c r="CE283" s="75"/>
      <c r="CF283" s="75"/>
      <c r="CG283" s="75"/>
      <c r="CH283" s="75"/>
      <c r="CI283" s="75"/>
      <c r="CJ283" s="75"/>
      <c r="CK283" s="75"/>
      <c r="CL283" s="75"/>
      <c r="CM283" s="75"/>
      <c r="CN283" s="75"/>
      <c r="CO283" s="75"/>
      <c r="CP283" s="75"/>
      <c r="CQ283" s="75"/>
      <c r="CR283" s="75"/>
      <c r="CS283" s="75"/>
      <c r="CT283" s="75"/>
      <c r="CU283" s="75"/>
      <c r="CV283" s="75"/>
      <c r="CW283" s="75"/>
      <c r="CX283" s="75"/>
      <c r="CY283" s="75"/>
      <c r="CZ283" s="75"/>
      <c r="DA283" s="75"/>
      <c r="DB283" s="75"/>
      <c r="DC283" s="75"/>
      <c r="DD283" s="75"/>
      <c r="DE283" s="75"/>
      <c r="DF283" s="75"/>
      <c r="DG283" s="75"/>
    </row>
    <row r="284" spans="1:111" ht="24.95" customHeight="1" outlineLevel="1">
      <c r="A284" s="4805"/>
      <c r="B284" s="4827"/>
      <c r="C284" s="4830"/>
      <c r="D284" s="4830"/>
      <c r="E284" s="957"/>
      <c r="F284" s="121" t="s">
        <v>711</v>
      </c>
      <c r="G284" s="121">
        <v>113</v>
      </c>
      <c r="H284" s="81">
        <v>11.5555</v>
      </c>
      <c r="I284" s="179"/>
      <c r="J284" s="179"/>
      <c r="K284" s="157"/>
      <c r="L284" s="254"/>
      <c r="M284" s="255"/>
      <c r="N284" s="121" t="s">
        <v>1746</v>
      </c>
      <c r="O284" s="1523"/>
      <c r="P284" s="257"/>
      <c r="Q284" s="257"/>
      <c r="R284" s="257"/>
      <c r="S284" s="257"/>
      <c r="T284" s="258"/>
      <c r="U284" s="257"/>
      <c r="V284" s="257"/>
      <c r="W284" s="257"/>
      <c r="X284" s="258"/>
      <c r="Y284" s="258"/>
      <c r="Z284" s="257"/>
      <c r="AA284" s="257"/>
      <c r="AB284" s="257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  <c r="AY284" s="75"/>
      <c r="AZ284" s="75"/>
      <c r="BA284" s="75"/>
      <c r="BB284" s="75"/>
      <c r="BC284" s="75"/>
      <c r="BD284" s="75"/>
      <c r="BE284" s="75"/>
      <c r="BF284" s="75"/>
      <c r="BG284" s="75"/>
      <c r="BH284" s="75"/>
      <c r="BI284" s="75"/>
      <c r="BJ284" s="75"/>
      <c r="BK284" s="75"/>
      <c r="BL284" s="75"/>
      <c r="BM284" s="75"/>
      <c r="BN284" s="75"/>
      <c r="BO284" s="75"/>
      <c r="BP284" s="75"/>
      <c r="BQ284" s="75"/>
      <c r="BR284" s="75"/>
      <c r="BS284" s="75"/>
      <c r="BT284" s="75"/>
      <c r="BU284" s="75"/>
      <c r="BV284" s="75"/>
      <c r="BW284" s="75"/>
      <c r="BX284" s="75"/>
      <c r="BY284" s="75"/>
      <c r="BZ284" s="75"/>
      <c r="CA284" s="75"/>
      <c r="CB284" s="75"/>
      <c r="CC284" s="75"/>
      <c r="CD284" s="75"/>
      <c r="CE284" s="75"/>
      <c r="CF284" s="75"/>
      <c r="CG284" s="75"/>
      <c r="CH284" s="75"/>
      <c r="CI284" s="75"/>
      <c r="CJ284" s="75"/>
      <c r="CK284" s="75"/>
      <c r="CL284" s="75"/>
      <c r="CM284" s="75"/>
      <c r="CN284" s="75"/>
      <c r="CO284" s="75"/>
      <c r="CP284" s="75"/>
      <c r="CQ284" s="75"/>
      <c r="CR284" s="75"/>
      <c r="CS284" s="75"/>
      <c r="CT284" s="75"/>
      <c r="CU284" s="75"/>
      <c r="CV284" s="75"/>
      <c r="CW284" s="75"/>
      <c r="CX284" s="75"/>
      <c r="CY284" s="75"/>
      <c r="CZ284" s="75"/>
      <c r="DA284" s="75"/>
      <c r="DB284" s="75"/>
      <c r="DC284" s="75"/>
      <c r="DD284" s="75"/>
      <c r="DE284" s="75"/>
      <c r="DF284" s="75"/>
      <c r="DG284" s="75"/>
    </row>
    <row r="285" spans="1:111" ht="24.95" customHeight="1" outlineLevel="1">
      <c r="A285" s="4805"/>
      <c r="B285" s="4827"/>
      <c r="C285" s="4830"/>
      <c r="D285" s="4830"/>
      <c r="E285" s="957"/>
      <c r="F285" s="121" t="s">
        <v>12</v>
      </c>
      <c r="G285" s="121" t="s">
        <v>947</v>
      </c>
      <c r="H285" s="81">
        <v>22.929499999999997</v>
      </c>
      <c r="I285" s="179"/>
      <c r="J285" s="179"/>
      <c r="K285" s="157"/>
      <c r="L285" s="254"/>
      <c r="M285" s="255"/>
      <c r="N285" s="121" t="s">
        <v>12</v>
      </c>
      <c r="O285" s="1523"/>
      <c r="P285" s="257"/>
      <c r="Q285" s="257"/>
      <c r="R285" s="257"/>
      <c r="S285" s="257"/>
      <c r="T285" s="258"/>
      <c r="U285" s="257"/>
      <c r="V285" s="257"/>
      <c r="W285" s="257"/>
      <c r="X285" s="258"/>
      <c r="Y285" s="258"/>
      <c r="Z285" s="257"/>
      <c r="AA285" s="257"/>
      <c r="AB285" s="257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  <c r="AY285" s="75"/>
      <c r="AZ285" s="75"/>
      <c r="BA285" s="75"/>
      <c r="BB285" s="75"/>
      <c r="BC285" s="75"/>
      <c r="BD285" s="75"/>
      <c r="BE285" s="75"/>
      <c r="BF285" s="75"/>
      <c r="BG285" s="75"/>
      <c r="BH285" s="75"/>
      <c r="BI285" s="75"/>
      <c r="BJ285" s="75"/>
      <c r="BK285" s="75"/>
      <c r="BL285" s="75"/>
      <c r="BM285" s="75"/>
      <c r="BN285" s="75"/>
      <c r="BO285" s="75"/>
      <c r="BP285" s="75"/>
      <c r="BQ285" s="75"/>
      <c r="BR285" s="75"/>
      <c r="BS285" s="75"/>
      <c r="BT285" s="75"/>
      <c r="BU285" s="75"/>
      <c r="BV285" s="75"/>
      <c r="BW285" s="75"/>
      <c r="BX285" s="75"/>
      <c r="BY285" s="75"/>
      <c r="BZ285" s="75"/>
      <c r="CA285" s="75"/>
      <c r="CB285" s="75"/>
      <c r="CC285" s="75"/>
      <c r="CD285" s="75"/>
      <c r="CE285" s="75"/>
      <c r="CF285" s="75"/>
      <c r="CG285" s="75"/>
      <c r="CH285" s="75"/>
      <c r="CI285" s="75"/>
      <c r="CJ285" s="75"/>
      <c r="CK285" s="75"/>
      <c r="CL285" s="75"/>
      <c r="CM285" s="75"/>
      <c r="CN285" s="75"/>
      <c r="CO285" s="75"/>
      <c r="CP285" s="75"/>
      <c r="CQ285" s="75"/>
      <c r="CR285" s="75"/>
      <c r="CS285" s="75"/>
      <c r="CT285" s="75"/>
      <c r="CU285" s="75"/>
      <c r="CV285" s="75"/>
      <c r="CW285" s="75"/>
      <c r="CX285" s="75"/>
      <c r="CY285" s="75"/>
      <c r="CZ285" s="75"/>
      <c r="DA285" s="75"/>
      <c r="DB285" s="75"/>
      <c r="DC285" s="75"/>
      <c r="DD285" s="75"/>
      <c r="DE285" s="75"/>
      <c r="DF285" s="75"/>
      <c r="DG285" s="75"/>
    </row>
    <row r="286" spans="1:111" ht="24.95" customHeight="1" outlineLevel="1">
      <c r="A286" s="4805"/>
      <c r="B286" s="4827"/>
      <c r="C286" s="4830"/>
      <c r="D286" s="4830"/>
      <c r="E286" s="957"/>
      <c r="F286" s="121" t="s">
        <v>18</v>
      </c>
      <c r="G286" s="121">
        <v>116</v>
      </c>
      <c r="H286" s="81">
        <v>11.404250000000001</v>
      </c>
      <c r="I286" s="179"/>
      <c r="J286" s="179"/>
      <c r="K286" s="157"/>
      <c r="L286" s="254"/>
      <c r="M286" s="255"/>
      <c r="N286" s="121" t="s">
        <v>18</v>
      </c>
      <c r="O286" s="1523"/>
      <c r="P286" s="257"/>
      <c r="Q286" s="257"/>
      <c r="R286" s="257"/>
      <c r="S286" s="257"/>
      <c r="T286" s="258"/>
      <c r="U286" s="257"/>
      <c r="V286" s="257"/>
      <c r="W286" s="257"/>
      <c r="X286" s="258"/>
      <c r="Y286" s="258"/>
      <c r="Z286" s="257"/>
      <c r="AA286" s="257"/>
      <c r="AB286" s="257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  <c r="AY286" s="75"/>
      <c r="AZ286" s="75"/>
      <c r="BA286" s="75"/>
      <c r="BB286" s="75"/>
      <c r="BC286" s="75"/>
      <c r="BD286" s="75"/>
      <c r="BE286" s="75"/>
      <c r="BF286" s="75"/>
      <c r="BG286" s="75"/>
      <c r="BH286" s="75"/>
      <c r="BI286" s="75"/>
      <c r="BJ286" s="75"/>
      <c r="BK286" s="75"/>
      <c r="BL286" s="75"/>
      <c r="BM286" s="75"/>
      <c r="BN286" s="75"/>
      <c r="BO286" s="75"/>
      <c r="BP286" s="75"/>
      <c r="BQ286" s="75"/>
      <c r="BR286" s="75"/>
      <c r="BS286" s="75"/>
      <c r="BT286" s="75"/>
      <c r="BU286" s="75"/>
      <c r="BV286" s="75"/>
      <c r="BW286" s="75"/>
      <c r="BX286" s="75"/>
      <c r="BY286" s="75"/>
      <c r="BZ286" s="75"/>
      <c r="CA286" s="75"/>
      <c r="CB286" s="75"/>
      <c r="CC286" s="75"/>
      <c r="CD286" s="75"/>
      <c r="CE286" s="75"/>
      <c r="CF286" s="75"/>
      <c r="CG286" s="75"/>
      <c r="CH286" s="75"/>
      <c r="CI286" s="75"/>
      <c r="CJ286" s="75"/>
      <c r="CK286" s="75"/>
      <c r="CL286" s="75"/>
      <c r="CM286" s="75"/>
      <c r="CN286" s="75"/>
      <c r="CO286" s="75"/>
      <c r="CP286" s="75"/>
      <c r="CQ286" s="75"/>
      <c r="CR286" s="75"/>
      <c r="CS286" s="75"/>
      <c r="CT286" s="75"/>
      <c r="CU286" s="75"/>
      <c r="CV286" s="75"/>
      <c r="CW286" s="75"/>
      <c r="CX286" s="75"/>
      <c r="CY286" s="75"/>
      <c r="CZ286" s="75"/>
      <c r="DA286" s="75"/>
      <c r="DB286" s="75"/>
      <c r="DC286" s="75"/>
      <c r="DD286" s="75"/>
      <c r="DE286" s="75"/>
      <c r="DF286" s="75"/>
      <c r="DG286" s="75"/>
    </row>
    <row r="287" spans="1:111" ht="24.95" customHeight="1" outlineLevel="1">
      <c r="A287" s="4805"/>
      <c r="B287" s="4827"/>
      <c r="C287" s="4830"/>
      <c r="D287" s="4830"/>
      <c r="E287" s="957"/>
      <c r="F287" s="121" t="s">
        <v>920</v>
      </c>
      <c r="G287" s="121">
        <v>117</v>
      </c>
      <c r="H287" s="81">
        <v>16.909749999999999</v>
      </c>
      <c r="I287" s="179"/>
      <c r="J287" s="179"/>
      <c r="K287" s="157"/>
      <c r="L287" s="254"/>
      <c r="M287" s="255"/>
      <c r="N287" s="121" t="s">
        <v>920</v>
      </c>
      <c r="O287" s="1523"/>
      <c r="P287" s="257"/>
      <c r="Q287" s="257"/>
      <c r="R287" s="257"/>
      <c r="S287" s="257"/>
      <c r="T287" s="258"/>
      <c r="U287" s="257"/>
      <c r="V287" s="257"/>
      <c r="W287" s="257"/>
      <c r="X287" s="258"/>
      <c r="Y287" s="258"/>
      <c r="Z287" s="257"/>
      <c r="AA287" s="257"/>
      <c r="AB287" s="257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  <c r="AY287" s="75"/>
      <c r="AZ287" s="75"/>
      <c r="BA287" s="75"/>
      <c r="BB287" s="75"/>
      <c r="BC287" s="75"/>
      <c r="BD287" s="75"/>
      <c r="BE287" s="75"/>
      <c r="BF287" s="75"/>
      <c r="BG287" s="75"/>
      <c r="BH287" s="75"/>
      <c r="BI287" s="75"/>
      <c r="BJ287" s="75"/>
      <c r="BK287" s="75"/>
      <c r="BL287" s="75"/>
      <c r="BM287" s="75"/>
      <c r="BN287" s="75"/>
      <c r="BO287" s="75"/>
      <c r="BP287" s="75"/>
      <c r="BQ287" s="75"/>
      <c r="BR287" s="75"/>
      <c r="BS287" s="75"/>
      <c r="BT287" s="75"/>
      <c r="BU287" s="75"/>
      <c r="BV287" s="75"/>
      <c r="BW287" s="75"/>
      <c r="BX287" s="75"/>
      <c r="BY287" s="75"/>
      <c r="BZ287" s="75"/>
      <c r="CA287" s="75"/>
      <c r="CB287" s="75"/>
      <c r="CC287" s="75"/>
      <c r="CD287" s="75"/>
      <c r="CE287" s="75"/>
      <c r="CF287" s="75"/>
      <c r="CG287" s="75"/>
      <c r="CH287" s="75"/>
      <c r="CI287" s="75"/>
      <c r="CJ287" s="75"/>
      <c r="CK287" s="75"/>
      <c r="CL287" s="75"/>
      <c r="CM287" s="75"/>
      <c r="CN287" s="75"/>
      <c r="CO287" s="75"/>
      <c r="CP287" s="75"/>
      <c r="CQ287" s="75"/>
      <c r="CR287" s="75"/>
      <c r="CS287" s="75"/>
      <c r="CT287" s="75"/>
      <c r="CU287" s="75"/>
      <c r="CV287" s="75"/>
      <c r="CW287" s="75"/>
      <c r="CX287" s="75"/>
      <c r="CY287" s="75"/>
      <c r="CZ287" s="75"/>
      <c r="DA287" s="75"/>
      <c r="DB287" s="75"/>
      <c r="DC287" s="75"/>
      <c r="DD287" s="75"/>
      <c r="DE287" s="75"/>
      <c r="DF287" s="75"/>
      <c r="DG287" s="75"/>
    </row>
    <row r="288" spans="1:111" ht="24.95" customHeight="1" outlineLevel="1">
      <c r="A288" s="4805"/>
      <c r="B288" s="4827"/>
      <c r="C288" s="4830"/>
      <c r="D288" s="4830"/>
      <c r="E288" s="957"/>
      <c r="F288" s="121" t="s">
        <v>2819</v>
      </c>
      <c r="G288" s="121">
        <v>118</v>
      </c>
      <c r="H288" s="81">
        <v>16.607250000000001</v>
      </c>
      <c r="I288" s="179"/>
      <c r="J288" s="179"/>
      <c r="K288" s="157"/>
      <c r="L288" s="254"/>
      <c r="M288" s="255"/>
      <c r="N288" s="121" t="s">
        <v>923</v>
      </c>
      <c r="O288" s="1523"/>
      <c r="P288" s="257"/>
      <c r="Q288" s="257"/>
      <c r="R288" s="257"/>
      <c r="S288" s="257"/>
      <c r="T288" s="258"/>
      <c r="U288" s="257"/>
      <c r="V288" s="257"/>
      <c r="W288" s="257"/>
      <c r="X288" s="258"/>
      <c r="Y288" s="258"/>
      <c r="Z288" s="257"/>
      <c r="AA288" s="257"/>
      <c r="AB288" s="257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  <c r="AY288" s="75"/>
      <c r="AZ288" s="75"/>
      <c r="BA288" s="75"/>
      <c r="BB288" s="75"/>
      <c r="BC288" s="75"/>
      <c r="BD288" s="75"/>
      <c r="BE288" s="75"/>
      <c r="BF288" s="75"/>
      <c r="BG288" s="75"/>
      <c r="BH288" s="75"/>
      <c r="BI288" s="75"/>
      <c r="BJ288" s="75"/>
      <c r="BK288" s="75"/>
      <c r="BL288" s="75"/>
      <c r="BM288" s="75"/>
      <c r="BN288" s="75"/>
      <c r="BO288" s="75"/>
      <c r="BP288" s="75"/>
      <c r="BQ288" s="75"/>
      <c r="BR288" s="75"/>
      <c r="BS288" s="75"/>
      <c r="BT288" s="75"/>
      <c r="BU288" s="75"/>
      <c r="BV288" s="75"/>
      <c r="BW288" s="75"/>
      <c r="BX288" s="75"/>
      <c r="BY288" s="75"/>
      <c r="BZ288" s="75"/>
      <c r="CA288" s="75"/>
      <c r="CB288" s="75"/>
      <c r="CC288" s="75"/>
      <c r="CD288" s="75"/>
      <c r="CE288" s="75"/>
      <c r="CF288" s="75"/>
      <c r="CG288" s="75"/>
      <c r="CH288" s="75"/>
      <c r="CI288" s="75"/>
      <c r="CJ288" s="75"/>
      <c r="CK288" s="75"/>
      <c r="CL288" s="75"/>
      <c r="CM288" s="75"/>
      <c r="CN288" s="75"/>
      <c r="CO288" s="75"/>
      <c r="CP288" s="75"/>
      <c r="CQ288" s="75"/>
      <c r="CR288" s="75"/>
      <c r="CS288" s="75"/>
      <c r="CT288" s="75"/>
      <c r="CU288" s="75"/>
      <c r="CV288" s="75"/>
      <c r="CW288" s="75"/>
      <c r="CX288" s="75"/>
      <c r="CY288" s="75"/>
      <c r="CZ288" s="75"/>
      <c r="DA288" s="75"/>
      <c r="DB288" s="75"/>
      <c r="DC288" s="75"/>
      <c r="DD288" s="75"/>
      <c r="DE288" s="75"/>
      <c r="DF288" s="75"/>
      <c r="DG288" s="75"/>
    </row>
    <row r="289" spans="1:111" ht="24.95" customHeight="1" outlineLevel="1">
      <c r="A289" s="4805"/>
      <c r="B289" s="4827"/>
      <c r="C289" s="4830"/>
      <c r="D289" s="4830"/>
      <c r="E289" s="957"/>
      <c r="F289" s="121" t="s">
        <v>2820</v>
      </c>
      <c r="G289" s="121" t="s">
        <v>2821</v>
      </c>
      <c r="H289" s="81">
        <v>52.91</v>
      </c>
      <c r="I289" s="179"/>
      <c r="J289" s="179"/>
      <c r="K289" s="157"/>
      <c r="L289" s="254"/>
      <c r="M289" s="255"/>
      <c r="N289" s="121"/>
      <c r="O289" s="1523"/>
      <c r="P289" s="257"/>
      <c r="Q289" s="257"/>
      <c r="R289" s="257"/>
      <c r="S289" s="257"/>
      <c r="T289" s="258"/>
      <c r="U289" s="257"/>
      <c r="V289" s="257"/>
      <c r="W289" s="257"/>
      <c r="X289" s="258"/>
      <c r="Y289" s="258"/>
      <c r="Z289" s="257"/>
      <c r="AA289" s="257"/>
      <c r="AB289" s="257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  <c r="AY289" s="75"/>
      <c r="AZ289" s="75"/>
      <c r="BA289" s="75"/>
      <c r="BB289" s="75"/>
      <c r="BC289" s="75"/>
      <c r="BD289" s="75"/>
      <c r="BE289" s="75"/>
      <c r="BF289" s="75"/>
      <c r="BG289" s="75"/>
      <c r="BH289" s="75"/>
      <c r="BI289" s="75"/>
      <c r="BJ289" s="75"/>
      <c r="BK289" s="75"/>
      <c r="BL289" s="75"/>
      <c r="BM289" s="75"/>
      <c r="BN289" s="75"/>
      <c r="BO289" s="75"/>
      <c r="BP289" s="75"/>
      <c r="BQ289" s="75"/>
      <c r="BR289" s="75"/>
      <c r="BS289" s="75"/>
      <c r="BT289" s="75"/>
      <c r="BU289" s="75"/>
      <c r="BV289" s="75"/>
      <c r="BW289" s="75"/>
      <c r="BX289" s="75"/>
      <c r="BY289" s="75"/>
      <c r="BZ289" s="75"/>
      <c r="CA289" s="75"/>
      <c r="CB289" s="75"/>
      <c r="CC289" s="75"/>
      <c r="CD289" s="75"/>
      <c r="CE289" s="75"/>
      <c r="CF289" s="75"/>
      <c r="CG289" s="75"/>
      <c r="CH289" s="75"/>
      <c r="CI289" s="75"/>
      <c r="CJ289" s="75"/>
      <c r="CK289" s="75"/>
      <c r="CL289" s="75"/>
      <c r="CM289" s="75"/>
      <c r="CN289" s="75"/>
      <c r="CO289" s="75"/>
      <c r="CP289" s="75"/>
      <c r="CQ289" s="75"/>
      <c r="CR289" s="75"/>
      <c r="CS289" s="75"/>
      <c r="CT289" s="75"/>
      <c r="CU289" s="75"/>
      <c r="CV289" s="75"/>
      <c r="CW289" s="75"/>
      <c r="CX289" s="75"/>
      <c r="CY289" s="75"/>
      <c r="CZ289" s="75"/>
      <c r="DA289" s="75"/>
      <c r="DB289" s="75"/>
      <c r="DC289" s="75"/>
      <c r="DD289" s="75"/>
      <c r="DE289" s="75"/>
      <c r="DF289" s="75"/>
      <c r="DG289" s="75"/>
    </row>
    <row r="290" spans="1:111" ht="24.95" customHeight="1" outlineLevel="1">
      <c r="A290" s="4805"/>
      <c r="B290" s="4827"/>
      <c r="C290" s="4830"/>
      <c r="D290" s="4830"/>
      <c r="E290" s="957"/>
      <c r="F290" s="121" t="s">
        <v>2822</v>
      </c>
      <c r="G290" s="121" t="s">
        <v>2823</v>
      </c>
      <c r="H290" s="81">
        <v>51.040824999999998</v>
      </c>
      <c r="I290" s="179"/>
      <c r="J290" s="179"/>
      <c r="K290" s="157"/>
      <c r="L290" s="254"/>
      <c r="M290" s="255"/>
      <c r="N290" s="121"/>
      <c r="O290" s="1523"/>
      <c r="P290" s="257"/>
      <c r="Q290" s="257"/>
      <c r="R290" s="257"/>
      <c r="S290" s="257"/>
      <c r="T290" s="258"/>
      <c r="U290" s="257"/>
      <c r="V290" s="257"/>
      <c r="W290" s="257"/>
      <c r="X290" s="258"/>
      <c r="Y290" s="258"/>
      <c r="Z290" s="257"/>
      <c r="AA290" s="257"/>
      <c r="AB290" s="257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  <c r="AY290" s="75"/>
      <c r="AZ290" s="75"/>
      <c r="BA290" s="75"/>
      <c r="BB290" s="75"/>
      <c r="BC290" s="75"/>
      <c r="BD290" s="75"/>
      <c r="BE290" s="75"/>
      <c r="BF290" s="75"/>
      <c r="BG290" s="75"/>
      <c r="BH290" s="75"/>
      <c r="BI290" s="75"/>
      <c r="BJ290" s="75"/>
      <c r="BK290" s="75"/>
      <c r="BL290" s="75"/>
      <c r="BM290" s="75"/>
      <c r="BN290" s="75"/>
      <c r="BO290" s="75"/>
      <c r="BP290" s="75"/>
      <c r="BQ290" s="75"/>
      <c r="BR290" s="75"/>
      <c r="BS290" s="75"/>
      <c r="BT290" s="75"/>
      <c r="BU290" s="75"/>
      <c r="BV290" s="75"/>
      <c r="BW290" s="75"/>
      <c r="BX290" s="75"/>
      <c r="BY290" s="75"/>
      <c r="BZ290" s="75"/>
      <c r="CA290" s="75"/>
      <c r="CB290" s="75"/>
      <c r="CC290" s="75"/>
      <c r="CD290" s="75"/>
      <c r="CE290" s="75"/>
      <c r="CF290" s="75"/>
      <c r="CG290" s="75"/>
      <c r="CH290" s="75"/>
      <c r="CI290" s="75"/>
      <c r="CJ290" s="75"/>
      <c r="CK290" s="75"/>
      <c r="CL290" s="75"/>
      <c r="CM290" s="75"/>
      <c r="CN290" s="75"/>
      <c r="CO290" s="75"/>
      <c r="CP290" s="75"/>
      <c r="CQ290" s="75"/>
      <c r="CR290" s="75"/>
      <c r="CS290" s="75"/>
      <c r="CT290" s="75"/>
      <c r="CU290" s="75"/>
      <c r="CV290" s="75"/>
      <c r="CW290" s="75"/>
      <c r="CX290" s="75"/>
      <c r="CY290" s="75"/>
      <c r="CZ290" s="75"/>
      <c r="DA290" s="75"/>
      <c r="DB290" s="75"/>
      <c r="DC290" s="75"/>
      <c r="DD290" s="75"/>
      <c r="DE290" s="75"/>
      <c r="DF290" s="75"/>
      <c r="DG290" s="75"/>
    </row>
    <row r="291" spans="1:111" ht="24.95" customHeight="1" outlineLevel="1">
      <c r="A291" s="4805"/>
      <c r="B291" s="4827"/>
      <c r="C291" s="4830"/>
      <c r="D291" s="4830"/>
      <c r="E291" s="957"/>
      <c r="F291" s="121" t="s">
        <v>2824</v>
      </c>
      <c r="G291" s="121">
        <v>210</v>
      </c>
      <c r="H291" s="81">
        <v>109.92245</v>
      </c>
      <c r="I291" s="179"/>
      <c r="J291" s="179"/>
      <c r="K291" s="157"/>
      <c r="L291" s="254"/>
      <c r="M291" s="255"/>
      <c r="N291" s="121"/>
      <c r="O291" s="1523"/>
      <c r="P291" s="257"/>
      <c r="Q291" s="257"/>
      <c r="R291" s="257"/>
      <c r="S291" s="257"/>
      <c r="T291" s="258"/>
      <c r="U291" s="257"/>
      <c r="V291" s="257"/>
      <c r="W291" s="257"/>
      <c r="X291" s="258"/>
      <c r="Y291" s="258"/>
      <c r="Z291" s="257"/>
      <c r="AA291" s="257"/>
      <c r="AB291" s="257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  <c r="AY291" s="75"/>
      <c r="AZ291" s="75"/>
      <c r="BA291" s="75"/>
      <c r="BB291" s="75"/>
      <c r="BC291" s="75"/>
      <c r="BD291" s="75"/>
      <c r="BE291" s="75"/>
      <c r="BF291" s="75"/>
      <c r="BG291" s="75"/>
      <c r="BH291" s="75"/>
      <c r="BI291" s="75"/>
      <c r="BJ291" s="75"/>
      <c r="BK291" s="75"/>
      <c r="BL291" s="75"/>
      <c r="BM291" s="75"/>
      <c r="BN291" s="75"/>
      <c r="BO291" s="75"/>
      <c r="BP291" s="75"/>
      <c r="BQ291" s="75"/>
      <c r="BR291" s="75"/>
      <c r="BS291" s="75"/>
      <c r="BT291" s="75"/>
      <c r="BU291" s="75"/>
      <c r="BV291" s="75"/>
      <c r="BW291" s="75"/>
      <c r="BX291" s="75"/>
      <c r="BY291" s="75"/>
      <c r="BZ291" s="75"/>
      <c r="CA291" s="75"/>
      <c r="CB291" s="75"/>
      <c r="CC291" s="75"/>
      <c r="CD291" s="75"/>
      <c r="CE291" s="75"/>
      <c r="CF291" s="75"/>
      <c r="CG291" s="75"/>
      <c r="CH291" s="75"/>
      <c r="CI291" s="75"/>
      <c r="CJ291" s="75"/>
      <c r="CK291" s="75"/>
      <c r="CL291" s="75"/>
      <c r="CM291" s="75"/>
      <c r="CN291" s="75"/>
      <c r="CO291" s="75"/>
      <c r="CP291" s="75"/>
      <c r="CQ291" s="75"/>
      <c r="CR291" s="75"/>
      <c r="CS291" s="75"/>
      <c r="CT291" s="75"/>
      <c r="CU291" s="75"/>
      <c r="CV291" s="75"/>
      <c r="CW291" s="75"/>
      <c r="CX291" s="75"/>
      <c r="CY291" s="75"/>
      <c r="CZ291" s="75"/>
      <c r="DA291" s="75"/>
      <c r="DB291" s="75"/>
      <c r="DC291" s="75"/>
      <c r="DD291" s="75"/>
      <c r="DE291" s="75"/>
      <c r="DF291" s="75"/>
      <c r="DG291" s="75"/>
    </row>
    <row r="292" spans="1:111" ht="24.95" customHeight="1" outlineLevel="1">
      <c r="A292" s="4805"/>
      <c r="B292" s="4827"/>
      <c r="C292" s="4830"/>
      <c r="D292" s="4830"/>
      <c r="E292" s="957"/>
      <c r="F292" s="121" t="s">
        <v>2825</v>
      </c>
      <c r="G292" s="121" t="s">
        <v>2826</v>
      </c>
      <c r="H292" s="81">
        <v>45.344749999999998</v>
      </c>
      <c r="I292" s="179"/>
      <c r="J292" s="179"/>
      <c r="K292" s="157"/>
      <c r="L292" s="254"/>
      <c r="M292" s="255"/>
      <c r="N292" s="121"/>
      <c r="O292" s="1523"/>
      <c r="P292" s="257"/>
      <c r="Q292" s="257"/>
      <c r="R292" s="257"/>
      <c r="S292" s="257"/>
      <c r="T292" s="258"/>
      <c r="U292" s="257"/>
      <c r="V292" s="257"/>
      <c r="W292" s="257"/>
      <c r="X292" s="258"/>
      <c r="Y292" s="258"/>
      <c r="Z292" s="257"/>
      <c r="AA292" s="257"/>
      <c r="AB292" s="257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  <c r="AY292" s="75"/>
      <c r="AZ292" s="75"/>
      <c r="BA292" s="75"/>
      <c r="BB292" s="75"/>
      <c r="BC292" s="75"/>
      <c r="BD292" s="75"/>
      <c r="BE292" s="75"/>
      <c r="BF292" s="75"/>
      <c r="BG292" s="75"/>
      <c r="BH292" s="75"/>
      <c r="BI292" s="75"/>
      <c r="BJ292" s="75"/>
      <c r="BK292" s="75"/>
      <c r="BL292" s="75"/>
      <c r="BM292" s="75"/>
      <c r="BN292" s="75"/>
      <c r="BO292" s="75"/>
      <c r="BP292" s="75"/>
      <c r="BQ292" s="75"/>
      <c r="BR292" s="75"/>
      <c r="BS292" s="75"/>
      <c r="BT292" s="75"/>
      <c r="BU292" s="75"/>
      <c r="BV292" s="75"/>
      <c r="BW292" s="75"/>
      <c r="BX292" s="75"/>
      <c r="BY292" s="75"/>
      <c r="BZ292" s="75"/>
      <c r="CA292" s="75"/>
      <c r="CB292" s="75"/>
      <c r="CC292" s="75"/>
      <c r="CD292" s="75"/>
      <c r="CE292" s="75"/>
      <c r="CF292" s="75"/>
      <c r="CG292" s="75"/>
      <c r="CH292" s="75"/>
      <c r="CI292" s="75"/>
      <c r="CJ292" s="75"/>
      <c r="CK292" s="75"/>
      <c r="CL292" s="75"/>
      <c r="CM292" s="75"/>
      <c r="CN292" s="75"/>
      <c r="CO292" s="75"/>
      <c r="CP292" s="75"/>
      <c r="CQ292" s="75"/>
      <c r="CR292" s="75"/>
      <c r="CS292" s="75"/>
      <c r="CT292" s="75"/>
      <c r="CU292" s="75"/>
      <c r="CV292" s="75"/>
      <c r="CW292" s="75"/>
      <c r="CX292" s="75"/>
      <c r="CY292" s="75"/>
      <c r="CZ292" s="75"/>
      <c r="DA292" s="75"/>
      <c r="DB292" s="75"/>
      <c r="DC292" s="75"/>
      <c r="DD292" s="75"/>
      <c r="DE292" s="75"/>
      <c r="DF292" s="75"/>
      <c r="DG292" s="75"/>
    </row>
    <row r="293" spans="1:111" ht="24.95" customHeight="1" outlineLevel="1">
      <c r="A293" s="4805"/>
      <c r="B293" s="4827"/>
      <c r="C293" s="4830"/>
      <c r="D293" s="4830"/>
      <c r="E293" s="957"/>
      <c r="F293" s="121" t="s">
        <v>2827</v>
      </c>
      <c r="G293" s="121" t="s">
        <v>2828</v>
      </c>
      <c r="H293" s="81">
        <v>43.01</v>
      </c>
      <c r="I293" s="179"/>
      <c r="J293" s="179"/>
      <c r="K293" s="157"/>
      <c r="L293" s="254"/>
      <c r="M293" s="255"/>
      <c r="N293" s="121"/>
      <c r="O293" s="1523"/>
      <c r="P293" s="257"/>
      <c r="Q293" s="257"/>
      <c r="R293" s="257"/>
      <c r="S293" s="257"/>
      <c r="T293" s="258"/>
      <c r="U293" s="257"/>
      <c r="V293" s="257"/>
      <c r="W293" s="257"/>
      <c r="X293" s="258"/>
      <c r="Y293" s="258"/>
      <c r="Z293" s="257"/>
      <c r="AA293" s="257"/>
      <c r="AB293" s="257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  <c r="AY293" s="75"/>
      <c r="AZ293" s="75"/>
      <c r="BA293" s="75"/>
      <c r="BB293" s="75"/>
      <c r="BC293" s="75"/>
      <c r="BD293" s="75"/>
      <c r="BE293" s="75"/>
      <c r="BF293" s="75"/>
      <c r="BG293" s="75"/>
      <c r="BH293" s="75"/>
      <c r="BI293" s="75"/>
      <c r="BJ293" s="75"/>
      <c r="BK293" s="75"/>
      <c r="BL293" s="75"/>
      <c r="BM293" s="75"/>
      <c r="BN293" s="75"/>
      <c r="BO293" s="75"/>
      <c r="BP293" s="75"/>
      <c r="BQ293" s="75"/>
      <c r="BR293" s="75"/>
      <c r="BS293" s="75"/>
      <c r="BT293" s="75"/>
      <c r="BU293" s="75"/>
      <c r="BV293" s="75"/>
      <c r="BW293" s="75"/>
      <c r="BX293" s="75"/>
      <c r="BY293" s="75"/>
      <c r="BZ293" s="75"/>
      <c r="CA293" s="75"/>
      <c r="CB293" s="75"/>
      <c r="CC293" s="75"/>
      <c r="CD293" s="75"/>
      <c r="CE293" s="75"/>
      <c r="CF293" s="75"/>
      <c r="CG293" s="75"/>
      <c r="CH293" s="75"/>
      <c r="CI293" s="75"/>
      <c r="CJ293" s="75"/>
      <c r="CK293" s="75"/>
      <c r="CL293" s="75"/>
      <c r="CM293" s="75"/>
      <c r="CN293" s="75"/>
      <c r="CO293" s="75"/>
      <c r="CP293" s="75"/>
      <c r="CQ293" s="75"/>
      <c r="CR293" s="75"/>
      <c r="CS293" s="75"/>
      <c r="CT293" s="75"/>
      <c r="CU293" s="75"/>
      <c r="CV293" s="75"/>
      <c r="CW293" s="75"/>
      <c r="CX293" s="75"/>
      <c r="CY293" s="75"/>
      <c r="CZ293" s="75"/>
      <c r="DA293" s="75"/>
      <c r="DB293" s="75"/>
      <c r="DC293" s="75"/>
      <c r="DD293" s="75"/>
      <c r="DE293" s="75"/>
      <c r="DF293" s="75"/>
      <c r="DG293" s="75"/>
    </row>
    <row r="294" spans="1:111" ht="24.95" customHeight="1" outlineLevel="1">
      <c r="A294" s="4805"/>
      <c r="B294" s="4827"/>
      <c r="C294" s="4830"/>
      <c r="D294" s="4830"/>
      <c r="E294" s="957"/>
      <c r="F294" s="121" t="s">
        <v>2829</v>
      </c>
      <c r="G294" s="121" t="s">
        <v>2830</v>
      </c>
      <c r="H294" s="81">
        <v>61.265324999999997</v>
      </c>
      <c r="I294" s="179"/>
      <c r="J294" s="179"/>
      <c r="K294" s="157"/>
      <c r="L294" s="254"/>
      <c r="M294" s="255"/>
      <c r="N294" s="121"/>
      <c r="O294" s="1523"/>
      <c r="P294" s="257"/>
      <c r="Q294" s="257"/>
      <c r="R294" s="257"/>
      <c r="S294" s="257"/>
      <c r="T294" s="258"/>
      <c r="U294" s="257"/>
      <c r="V294" s="257"/>
      <c r="W294" s="257"/>
      <c r="X294" s="258"/>
      <c r="Y294" s="258"/>
      <c r="Z294" s="257"/>
      <c r="AA294" s="257"/>
      <c r="AB294" s="257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  <c r="AY294" s="75"/>
      <c r="AZ294" s="75"/>
      <c r="BA294" s="75"/>
      <c r="BB294" s="75"/>
      <c r="BC294" s="75"/>
      <c r="BD294" s="75"/>
      <c r="BE294" s="75"/>
      <c r="BF294" s="75"/>
      <c r="BG294" s="75"/>
      <c r="BH294" s="75"/>
      <c r="BI294" s="75"/>
      <c r="BJ294" s="75"/>
      <c r="BK294" s="75"/>
      <c r="BL294" s="75"/>
      <c r="BM294" s="75"/>
      <c r="BN294" s="75"/>
      <c r="BO294" s="75"/>
      <c r="BP294" s="75"/>
      <c r="BQ294" s="75"/>
      <c r="BR294" s="75"/>
      <c r="BS294" s="75"/>
      <c r="BT294" s="75"/>
      <c r="BU294" s="75"/>
      <c r="BV294" s="75"/>
      <c r="BW294" s="75"/>
      <c r="BX294" s="75"/>
      <c r="BY294" s="75"/>
      <c r="BZ294" s="75"/>
      <c r="CA294" s="75"/>
      <c r="CB294" s="75"/>
      <c r="CC294" s="75"/>
      <c r="CD294" s="75"/>
      <c r="CE294" s="75"/>
      <c r="CF294" s="75"/>
      <c r="CG294" s="75"/>
      <c r="CH294" s="75"/>
      <c r="CI294" s="75"/>
      <c r="CJ294" s="75"/>
      <c r="CK294" s="75"/>
      <c r="CL294" s="75"/>
      <c r="CM294" s="75"/>
      <c r="CN294" s="75"/>
      <c r="CO294" s="75"/>
      <c r="CP294" s="75"/>
      <c r="CQ294" s="75"/>
      <c r="CR294" s="75"/>
      <c r="CS294" s="75"/>
      <c r="CT294" s="75"/>
      <c r="CU294" s="75"/>
      <c r="CV294" s="75"/>
      <c r="CW294" s="75"/>
      <c r="CX294" s="75"/>
      <c r="CY294" s="75"/>
      <c r="CZ294" s="75"/>
      <c r="DA294" s="75"/>
      <c r="DB294" s="75"/>
      <c r="DC294" s="75"/>
      <c r="DD294" s="75"/>
      <c r="DE294" s="75"/>
      <c r="DF294" s="75"/>
      <c r="DG294" s="75"/>
    </row>
    <row r="295" spans="1:111" ht="24.95" customHeight="1" outlineLevel="1">
      <c r="A295" s="4805"/>
      <c r="B295" s="4827"/>
      <c r="C295" s="4830"/>
      <c r="D295" s="4830"/>
      <c r="E295" s="957"/>
      <c r="F295" s="121" t="s">
        <v>2831</v>
      </c>
      <c r="G295" s="121" t="s">
        <v>1703</v>
      </c>
      <c r="H295" s="81">
        <v>226.25</v>
      </c>
      <c r="I295" s="179"/>
      <c r="J295" s="179"/>
      <c r="K295" s="157"/>
      <c r="L295" s="254"/>
      <c r="M295" s="255"/>
      <c r="N295" s="121"/>
      <c r="O295" s="1523"/>
      <c r="P295" s="257"/>
      <c r="Q295" s="257"/>
      <c r="R295" s="257"/>
      <c r="S295" s="257"/>
      <c r="T295" s="258"/>
      <c r="U295" s="257"/>
      <c r="V295" s="257"/>
      <c r="W295" s="257"/>
      <c r="X295" s="258"/>
      <c r="Y295" s="258"/>
      <c r="Z295" s="257"/>
      <c r="AA295" s="257"/>
      <c r="AB295" s="257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  <c r="AY295" s="75"/>
      <c r="AZ295" s="75"/>
      <c r="BA295" s="75"/>
      <c r="BB295" s="75"/>
      <c r="BC295" s="75"/>
      <c r="BD295" s="75"/>
      <c r="BE295" s="75"/>
      <c r="BF295" s="75"/>
      <c r="BG295" s="75"/>
      <c r="BH295" s="75"/>
      <c r="BI295" s="75"/>
      <c r="BJ295" s="75"/>
      <c r="BK295" s="75"/>
      <c r="BL295" s="75"/>
      <c r="BM295" s="75"/>
      <c r="BN295" s="75"/>
      <c r="BO295" s="75"/>
      <c r="BP295" s="75"/>
      <c r="BQ295" s="75"/>
      <c r="BR295" s="75"/>
      <c r="BS295" s="75"/>
      <c r="BT295" s="75"/>
      <c r="BU295" s="75"/>
      <c r="BV295" s="75"/>
      <c r="BW295" s="75"/>
      <c r="BX295" s="75"/>
      <c r="BY295" s="75"/>
      <c r="BZ295" s="75"/>
      <c r="CA295" s="75"/>
      <c r="CB295" s="75"/>
      <c r="CC295" s="75"/>
      <c r="CD295" s="75"/>
      <c r="CE295" s="75"/>
      <c r="CF295" s="75"/>
      <c r="CG295" s="75"/>
      <c r="CH295" s="75"/>
      <c r="CI295" s="75"/>
      <c r="CJ295" s="75"/>
      <c r="CK295" s="75"/>
      <c r="CL295" s="75"/>
      <c r="CM295" s="75"/>
      <c r="CN295" s="75"/>
      <c r="CO295" s="75"/>
      <c r="CP295" s="75"/>
      <c r="CQ295" s="75"/>
      <c r="CR295" s="75"/>
      <c r="CS295" s="75"/>
      <c r="CT295" s="75"/>
      <c r="CU295" s="75"/>
      <c r="CV295" s="75"/>
      <c r="CW295" s="75"/>
      <c r="CX295" s="75"/>
      <c r="CY295" s="75"/>
      <c r="CZ295" s="75"/>
      <c r="DA295" s="75"/>
      <c r="DB295" s="75"/>
      <c r="DC295" s="75"/>
      <c r="DD295" s="75"/>
      <c r="DE295" s="75"/>
      <c r="DF295" s="75"/>
      <c r="DG295" s="75"/>
    </row>
    <row r="296" spans="1:111" ht="24.95" customHeight="1" outlineLevel="1">
      <c r="A296" s="4805"/>
      <c r="B296" s="4827"/>
      <c r="C296" s="4830"/>
      <c r="D296" s="4830"/>
      <c r="E296" s="957"/>
      <c r="F296" s="121" t="s">
        <v>2691</v>
      </c>
      <c r="G296" s="121" t="s">
        <v>2677</v>
      </c>
      <c r="H296" s="81">
        <v>47.61</v>
      </c>
      <c r="I296" s="179"/>
      <c r="J296" s="179"/>
      <c r="K296" s="157"/>
      <c r="L296" s="254"/>
      <c r="M296" s="255"/>
      <c r="N296" s="121"/>
      <c r="O296" s="1523"/>
      <c r="P296" s="257"/>
      <c r="Q296" s="257"/>
      <c r="R296" s="257"/>
      <c r="S296" s="257"/>
      <c r="T296" s="258"/>
      <c r="U296" s="257"/>
      <c r="V296" s="257"/>
      <c r="W296" s="257"/>
      <c r="X296" s="258"/>
      <c r="Y296" s="258"/>
      <c r="Z296" s="257"/>
      <c r="AA296" s="257"/>
      <c r="AB296" s="257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  <c r="AY296" s="75"/>
      <c r="AZ296" s="75"/>
      <c r="BA296" s="75"/>
      <c r="BB296" s="75"/>
      <c r="BC296" s="75"/>
      <c r="BD296" s="75"/>
      <c r="BE296" s="75"/>
      <c r="BF296" s="75"/>
      <c r="BG296" s="75"/>
      <c r="BH296" s="75"/>
      <c r="BI296" s="75"/>
      <c r="BJ296" s="75"/>
      <c r="BK296" s="75"/>
      <c r="BL296" s="75"/>
      <c r="BM296" s="75"/>
      <c r="BN296" s="75"/>
      <c r="BO296" s="75"/>
      <c r="BP296" s="75"/>
      <c r="BQ296" s="75"/>
      <c r="BR296" s="75"/>
      <c r="BS296" s="75"/>
      <c r="BT296" s="75"/>
      <c r="BU296" s="75"/>
      <c r="BV296" s="75"/>
      <c r="BW296" s="75"/>
      <c r="BX296" s="75"/>
      <c r="BY296" s="75"/>
      <c r="BZ296" s="75"/>
      <c r="CA296" s="75"/>
      <c r="CB296" s="75"/>
      <c r="CC296" s="75"/>
      <c r="CD296" s="75"/>
      <c r="CE296" s="75"/>
      <c r="CF296" s="75"/>
      <c r="CG296" s="75"/>
      <c r="CH296" s="75"/>
      <c r="CI296" s="75"/>
      <c r="CJ296" s="75"/>
      <c r="CK296" s="75"/>
      <c r="CL296" s="75"/>
      <c r="CM296" s="75"/>
      <c r="CN296" s="75"/>
      <c r="CO296" s="75"/>
      <c r="CP296" s="75"/>
      <c r="CQ296" s="75"/>
      <c r="CR296" s="75"/>
      <c r="CS296" s="75"/>
      <c r="CT296" s="75"/>
      <c r="CU296" s="75"/>
      <c r="CV296" s="75"/>
      <c r="CW296" s="75"/>
      <c r="CX296" s="75"/>
      <c r="CY296" s="75"/>
      <c r="CZ296" s="75"/>
      <c r="DA296" s="75"/>
      <c r="DB296" s="75"/>
      <c r="DC296" s="75"/>
      <c r="DD296" s="75"/>
      <c r="DE296" s="75"/>
      <c r="DF296" s="75"/>
      <c r="DG296" s="75"/>
    </row>
    <row r="297" spans="1:111" ht="24.95" customHeight="1" outlineLevel="1">
      <c r="A297" s="4805"/>
      <c r="B297" s="4827"/>
      <c r="C297" s="4830"/>
      <c r="D297" s="4830"/>
      <c r="E297" s="957"/>
      <c r="F297" s="121" t="s">
        <v>2697</v>
      </c>
      <c r="G297" s="121" t="s">
        <v>2683</v>
      </c>
      <c r="H297" s="81">
        <v>35.229999999999997</v>
      </c>
      <c r="I297" s="179"/>
      <c r="J297" s="179"/>
      <c r="K297" s="157"/>
      <c r="L297" s="254"/>
      <c r="M297" s="255"/>
      <c r="N297" s="121"/>
      <c r="O297" s="1523"/>
      <c r="P297" s="257"/>
      <c r="Q297" s="257"/>
      <c r="R297" s="257"/>
      <c r="S297" s="257"/>
      <c r="T297" s="258"/>
      <c r="U297" s="257"/>
      <c r="V297" s="257"/>
      <c r="W297" s="257"/>
      <c r="X297" s="258"/>
      <c r="Y297" s="258"/>
      <c r="Z297" s="257"/>
      <c r="AA297" s="257"/>
      <c r="AB297" s="257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  <c r="AY297" s="75"/>
      <c r="AZ297" s="75"/>
      <c r="BA297" s="75"/>
      <c r="BB297" s="75"/>
      <c r="BC297" s="75"/>
      <c r="BD297" s="75"/>
      <c r="BE297" s="75"/>
      <c r="BF297" s="75"/>
      <c r="BG297" s="75"/>
      <c r="BH297" s="75"/>
      <c r="BI297" s="75"/>
      <c r="BJ297" s="75"/>
      <c r="BK297" s="75"/>
      <c r="BL297" s="75"/>
      <c r="BM297" s="75"/>
      <c r="BN297" s="75"/>
      <c r="BO297" s="75"/>
      <c r="BP297" s="75"/>
      <c r="BQ297" s="75"/>
      <c r="BR297" s="75"/>
      <c r="BS297" s="75"/>
      <c r="BT297" s="75"/>
      <c r="BU297" s="75"/>
      <c r="BV297" s="75"/>
      <c r="BW297" s="75"/>
      <c r="BX297" s="75"/>
      <c r="BY297" s="75"/>
      <c r="BZ297" s="75"/>
      <c r="CA297" s="75"/>
      <c r="CB297" s="75"/>
      <c r="CC297" s="75"/>
      <c r="CD297" s="75"/>
      <c r="CE297" s="75"/>
      <c r="CF297" s="75"/>
      <c r="CG297" s="75"/>
      <c r="CH297" s="75"/>
      <c r="CI297" s="75"/>
      <c r="CJ297" s="75"/>
      <c r="CK297" s="75"/>
      <c r="CL297" s="75"/>
      <c r="CM297" s="75"/>
      <c r="CN297" s="75"/>
      <c r="CO297" s="75"/>
      <c r="CP297" s="75"/>
      <c r="CQ297" s="75"/>
      <c r="CR297" s="75"/>
      <c r="CS297" s="75"/>
      <c r="CT297" s="75"/>
      <c r="CU297" s="75"/>
      <c r="CV297" s="75"/>
      <c r="CW297" s="75"/>
      <c r="CX297" s="75"/>
      <c r="CY297" s="75"/>
      <c r="CZ297" s="75"/>
      <c r="DA297" s="75"/>
      <c r="DB297" s="75"/>
      <c r="DC297" s="75"/>
      <c r="DD297" s="75"/>
      <c r="DE297" s="75"/>
      <c r="DF297" s="75"/>
      <c r="DG297" s="75"/>
    </row>
    <row r="298" spans="1:111" ht="24.95" customHeight="1" outlineLevel="1">
      <c r="A298" s="4805"/>
      <c r="B298" s="4827"/>
      <c r="C298" s="4830"/>
      <c r="D298" s="4830"/>
      <c r="E298" s="957"/>
      <c r="F298" s="121" t="s">
        <v>2692</v>
      </c>
      <c r="G298" s="121" t="s">
        <v>2685</v>
      </c>
      <c r="H298" s="81">
        <v>40.14</v>
      </c>
      <c r="I298" s="179"/>
      <c r="J298" s="179"/>
      <c r="K298" s="157"/>
      <c r="L298" s="254"/>
      <c r="M298" s="255"/>
      <c r="N298" s="121"/>
      <c r="O298" s="1523"/>
      <c r="P298" s="257"/>
      <c r="Q298" s="257"/>
      <c r="R298" s="257"/>
      <c r="S298" s="257"/>
      <c r="T298" s="258"/>
      <c r="U298" s="257"/>
      <c r="V298" s="257"/>
      <c r="W298" s="257"/>
      <c r="X298" s="258"/>
      <c r="Y298" s="258"/>
      <c r="Z298" s="257"/>
      <c r="AA298" s="257"/>
      <c r="AB298" s="257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  <c r="AY298" s="75"/>
      <c r="AZ298" s="75"/>
      <c r="BA298" s="75"/>
      <c r="BB298" s="75"/>
      <c r="BC298" s="75"/>
      <c r="BD298" s="75"/>
      <c r="BE298" s="75"/>
      <c r="BF298" s="75"/>
      <c r="BG298" s="75"/>
      <c r="BH298" s="75"/>
      <c r="BI298" s="75"/>
      <c r="BJ298" s="75"/>
      <c r="BK298" s="75"/>
      <c r="BL298" s="75"/>
      <c r="BM298" s="75"/>
      <c r="BN298" s="75"/>
      <c r="BO298" s="75"/>
      <c r="BP298" s="75"/>
      <c r="BQ298" s="75"/>
      <c r="BR298" s="75"/>
      <c r="BS298" s="75"/>
      <c r="BT298" s="75"/>
      <c r="BU298" s="75"/>
      <c r="BV298" s="75"/>
      <c r="BW298" s="75"/>
      <c r="BX298" s="75"/>
      <c r="BY298" s="75"/>
      <c r="BZ298" s="75"/>
      <c r="CA298" s="75"/>
      <c r="CB298" s="75"/>
      <c r="CC298" s="75"/>
      <c r="CD298" s="75"/>
      <c r="CE298" s="75"/>
      <c r="CF298" s="75"/>
      <c r="CG298" s="75"/>
      <c r="CH298" s="75"/>
      <c r="CI298" s="75"/>
      <c r="CJ298" s="75"/>
      <c r="CK298" s="75"/>
      <c r="CL298" s="75"/>
      <c r="CM298" s="75"/>
      <c r="CN298" s="75"/>
      <c r="CO298" s="75"/>
      <c r="CP298" s="75"/>
      <c r="CQ298" s="75"/>
      <c r="CR298" s="75"/>
      <c r="CS298" s="75"/>
      <c r="CT298" s="75"/>
      <c r="CU298" s="75"/>
      <c r="CV298" s="75"/>
      <c r="CW298" s="75"/>
      <c r="CX298" s="75"/>
      <c r="CY298" s="75"/>
      <c r="CZ298" s="75"/>
      <c r="DA298" s="75"/>
      <c r="DB298" s="75"/>
      <c r="DC298" s="75"/>
      <c r="DD298" s="75"/>
      <c r="DE298" s="75"/>
      <c r="DF298" s="75"/>
      <c r="DG298" s="75"/>
    </row>
    <row r="299" spans="1:111" ht="24.95" customHeight="1" outlineLevel="1">
      <c r="A299" s="4805"/>
      <c r="B299" s="4827"/>
      <c r="C299" s="4830"/>
      <c r="D299" s="4830"/>
      <c r="E299" s="957"/>
      <c r="F299" s="121" t="s">
        <v>2832</v>
      </c>
      <c r="G299" s="121" t="s">
        <v>2687</v>
      </c>
      <c r="H299" s="81">
        <v>87</v>
      </c>
      <c r="I299" s="179"/>
      <c r="J299" s="179"/>
      <c r="K299" s="157"/>
      <c r="L299" s="254"/>
      <c r="M299" s="255"/>
      <c r="N299" s="121"/>
      <c r="O299" s="1523"/>
      <c r="P299" s="257"/>
      <c r="Q299" s="257"/>
      <c r="R299" s="257"/>
      <c r="S299" s="257"/>
      <c r="T299" s="258"/>
      <c r="U299" s="257"/>
      <c r="V299" s="257"/>
      <c r="W299" s="257"/>
      <c r="X299" s="258"/>
      <c r="Y299" s="258"/>
      <c r="Z299" s="257"/>
      <c r="AA299" s="257"/>
      <c r="AB299" s="257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  <c r="AY299" s="75"/>
      <c r="AZ299" s="75"/>
      <c r="BA299" s="75"/>
      <c r="BB299" s="75"/>
      <c r="BC299" s="75"/>
      <c r="BD299" s="75"/>
      <c r="BE299" s="75"/>
      <c r="BF299" s="75"/>
      <c r="BG299" s="75"/>
      <c r="BH299" s="75"/>
      <c r="BI299" s="75"/>
      <c r="BJ299" s="75"/>
      <c r="BK299" s="75"/>
      <c r="BL299" s="75"/>
      <c r="BM299" s="75"/>
      <c r="BN299" s="75"/>
      <c r="BO299" s="75"/>
      <c r="BP299" s="75"/>
      <c r="BQ299" s="75"/>
      <c r="BR299" s="75"/>
      <c r="BS299" s="75"/>
      <c r="BT299" s="75"/>
      <c r="BU299" s="75"/>
      <c r="BV299" s="75"/>
      <c r="BW299" s="75"/>
      <c r="BX299" s="75"/>
      <c r="BY299" s="75"/>
      <c r="BZ299" s="75"/>
      <c r="CA299" s="75"/>
      <c r="CB299" s="75"/>
      <c r="CC299" s="75"/>
      <c r="CD299" s="75"/>
      <c r="CE299" s="75"/>
      <c r="CF299" s="75"/>
      <c r="CG299" s="75"/>
      <c r="CH299" s="75"/>
      <c r="CI299" s="75"/>
      <c r="CJ299" s="75"/>
      <c r="CK299" s="75"/>
      <c r="CL299" s="75"/>
      <c r="CM299" s="75"/>
      <c r="CN299" s="75"/>
      <c r="CO299" s="75"/>
      <c r="CP299" s="75"/>
      <c r="CQ299" s="75"/>
      <c r="CR299" s="75"/>
      <c r="CS299" s="75"/>
      <c r="CT299" s="75"/>
      <c r="CU299" s="75"/>
      <c r="CV299" s="75"/>
      <c r="CW299" s="75"/>
      <c r="CX299" s="75"/>
      <c r="CY299" s="75"/>
      <c r="CZ299" s="75"/>
      <c r="DA299" s="75"/>
      <c r="DB299" s="75"/>
      <c r="DC299" s="75"/>
      <c r="DD299" s="75"/>
      <c r="DE299" s="75"/>
      <c r="DF299" s="75"/>
      <c r="DG299" s="75"/>
    </row>
    <row r="300" spans="1:111" ht="24.95" customHeight="1" outlineLevel="1">
      <c r="A300" s="4805"/>
      <c r="B300" s="4828"/>
      <c r="C300" s="4831"/>
      <c r="D300" s="4831"/>
      <c r="E300" s="957"/>
      <c r="F300" s="121" t="s">
        <v>2694</v>
      </c>
      <c r="G300" s="121" t="s">
        <v>2689</v>
      </c>
      <c r="H300" s="81">
        <v>86.84</v>
      </c>
      <c r="I300" s="179"/>
      <c r="J300" s="179"/>
      <c r="K300" s="157"/>
      <c r="L300" s="254"/>
      <c r="M300" s="255"/>
      <c r="N300" s="121"/>
      <c r="O300" s="1523"/>
      <c r="P300" s="257"/>
      <c r="Q300" s="257"/>
      <c r="R300" s="257"/>
      <c r="S300" s="257"/>
      <c r="T300" s="258"/>
      <c r="U300" s="257"/>
      <c r="V300" s="257"/>
      <c r="W300" s="257"/>
      <c r="X300" s="258"/>
      <c r="Y300" s="258"/>
      <c r="Z300" s="257"/>
      <c r="AA300" s="257"/>
      <c r="AB300" s="257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  <c r="AY300" s="75"/>
      <c r="AZ300" s="75"/>
      <c r="BA300" s="75"/>
      <c r="BB300" s="75"/>
      <c r="BC300" s="75"/>
      <c r="BD300" s="75"/>
      <c r="BE300" s="75"/>
      <c r="BF300" s="75"/>
      <c r="BG300" s="75"/>
      <c r="BH300" s="75"/>
      <c r="BI300" s="75"/>
      <c r="BJ300" s="75"/>
      <c r="BK300" s="75"/>
      <c r="BL300" s="75"/>
      <c r="BM300" s="75"/>
      <c r="BN300" s="75"/>
      <c r="BO300" s="75"/>
      <c r="BP300" s="75"/>
      <c r="BQ300" s="75"/>
      <c r="BR300" s="75"/>
      <c r="BS300" s="75"/>
      <c r="BT300" s="75"/>
      <c r="BU300" s="75"/>
      <c r="BV300" s="75"/>
      <c r="BW300" s="75"/>
      <c r="BX300" s="75"/>
      <c r="BY300" s="75"/>
      <c r="BZ300" s="75"/>
      <c r="CA300" s="75"/>
      <c r="CB300" s="75"/>
      <c r="CC300" s="75"/>
      <c r="CD300" s="75"/>
      <c r="CE300" s="75"/>
      <c r="CF300" s="75"/>
      <c r="CG300" s="75"/>
      <c r="CH300" s="75"/>
      <c r="CI300" s="75"/>
      <c r="CJ300" s="75"/>
      <c r="CK300" s="75"/>
      <c r="CL300" s="75"/>
      <c r="CM300" s="75"/>
      <c r="CN300" s="75"/>
      <c r="CO300" s="75"/>
      <c r="CP300" s="75"/>
      <c r="CQ300" s="75"/>
      <c r="CR300" s="75"/>
      <c r="CS300" s="75"/>
      <c r="CT300" s="75"/>
      <c r="CU300" s="75"/>
      <c r="CV300" s="75"/>
      <c r="CW300" s="75"/>
      <c r="CX300" s="75"/>
      <c r="CY300" s="75"/>
      <c r="CZ300" s="75"/>
      <c r="DA300" s="75"/>
      <c r="DB300" s="75"/>
      <c r="DC300" s="75"/>
      <c r="DD300" s="75"/>
      <c r="DE300" s="75"/>
      <c r="DF300" s="75"/>
      <c r="DG300" s="75"/>
    </row>
    <row r="301" spans="1:111" ht="24.95" customHeight="1" outlineLevel="1">
      <c r="A301" s="4805"/>
      <c r="B301" s="1519" t="s">
        <v>722</v>
      </c>
      <c r="C301" s="665"/>
      <c r="D301" s="957" t="s">
        <v>966</v>
      </c>
      <c r="E301" s="665"/>
      <c r="F301" s="121" t="s">
        <v>723</v>
      </c>
      <c r="G301" s="121" t="s">
        <v>1082</v>
      </c>
      <c r="H301" s="81">
        <v>549.19000000000005</v>
      </c>
      <c r="I301" s="1912"/>
      <c r="J301" s="1912"/>
      <c r="K301" s="157"/>
      <c r="L301" s="260"/>
      <c r="M301" s="255"/>
      <c r="N301" s="121" t="s">
        <v>1737</v>
      </c>
      <c r="O301" s="1523"/>
      <c r="P301" s="257"/>
      <c r="Q301" s="257"/>
      <c r="R301" s="257"/>
      <c r="S301" s="257"/>
      <c r="T301" s="258"/>
      <c r="U301" s="257"/>
      <c r="V301" s="257"/>
      <c r="W301" s="257"/>
      <c r="X301" s="258"/>
      <c r="Y301" s="258"/>
      <c r="Z301" s="257"/>
      <c r="AA301" s="257"/>
      <c r="AB301" s="257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B301" s="75"/>
      <c r="BC301" s="75"/>
      <c r="BD301" s="75"/>
      <c r="BE301" s="75"/>
      <c r="BF301" s="75"/>
      <c r="BG301" s="75"/>
      <c r="BH301" s="75"/>
      <c r="BI301" s="75"/>
      <c r="BJ301" s="75"/>
      <c r="BK301" s="75"/>
      <c r="BL301" s="75"/>
      <c r="BM301" s="75"/>
      <c r="BN301" s="75"/>
      <c r="BO301" s="75"/>
      <c r="BP301" s="75"/>
      <c r="BQ301" s="75"/>
      <c r="BR301" s="75"/>
      <c r="BS301" s="75"/>
      <c r="BT301" s="75"/>
      <c r="BU301" s="75"/>
      <c r="BV301" s="75"/>
      <c r="BW301" s="75"/>
      <c r="BX301" s="75"/>
      <c r="BY301" s="75"/>
      <c r="BZ301" s="75"/>
      <c r="CA301" s="75"/>
      <c r="CB301" s="75"/>
      <c r="CC301" s="75"/>
      <c r="CD301" s="75"/>
      <c r="CE301" s="75"/>
      <c r="CF301" s="75"/>
      <c r="CG301" s="75"/>
      <c r="CH301" s="75"/>
      <c r="CI301" s="75"/>
      <c r="CJ301" s="75"/>
      <c r="CK301" s="75"/>
      <c r="CL301" s="75"/>
      <c r="CM301" s="75"/>
      <c r="CN301" s="75"/>
      <c r="CO301" s="75"/>
      <c r="CP301" s="75"/>
      <c r="CQ301" s="75"/>
      <c r="CR301" s="75"/>
      <c r="CS301" s="75"/>
      <c r="CT301" s="75"/>
      <c r="CU301" s="75"/>
      <c r="CV301" s="75"/>
      <c r="CW301" s="75"/>
      <c r="CX301" s="75"/>
      <c r="CY301" s="75"/>
      <c r="CZ301" s="75"/>
      <c r="DA301" s="75"/>
      <c r="DB301" s="75"/>
      <c r="DC301" s="75"/>
      <c r="DD301" s="75"/>
      <c r="DE301" s="75"/>
      <c r="DF301" s="75"/>
      <c r="DG301" s="75"/>
    </row>
    <row r="302" spans="1:111" ht="24.95" customHeight="1" outlineLevel="1">
      <c r="A302" s="4805"/>
      <c r="B302" s="1519" t="s">
        <v>722</v>
      </c>
      <c r="C302" s="665"/>
      <c r="D302" s="957" t="s">
        <v>993</v>
      </c>
      <c r="E302" s="665"/>
      <c r="F302" s="121" t="s">
        <v>179</v>
      </c>
      <c r="G302" s="121" t="s">
        <v>1082</v>
      </c>
      <c r="H302" s="81">
        <v>549.19000000000005</v>
      </c>
      <c r="I302" s="1912"/>
      <c r="J302" s="1912"/>
      <c r="K302" s="157"/>
      <c r="L302" s="254"/>
      <c r="M302" s="255"/>
      <c r="N302" s="121"/>
      <c r="O302" s="1523"/>
      <c r="P302" s="257"/>
      <c r="Q302" s="257"/>
      <c r="R302" s="257"/>
      <c r="S302" s="257"/>
      <c r="T302" s="258"/>
      <c r="U302" s="257"/>
      <c r="V302" s="257"/>
      <c r="W302" s="257"/>
      <c r="X302" s="258"/>
      <c r="Y302" s="258"/>
      <c r="Z302" s="257"/>
      <c r="AA302" s="257"/>
      <c r="AB302" s="257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B302" s="75"/>
      <c r="BC302" s="75"/>
      <c r="BD302" s="75"/>
      <c r="BE302" s="75"/>
      <c r="BF302" s="75"/>
      <c r="BG302" s="75"/>
      <c r="BH302" s="75"/>
      <c r="BI302" s="75"/>
      <c r="BJ302" s="75"/>
      <c r="BK302" s="75"/>
      <c r="BL302" s="75"/>
      <c r="BM302" s="75"/>
      <c r="BN302" s="75"/>
      <c r="BO302" s="75"/>
      <c r="BP302" s="75"/>
      <c r="BQ302" s="75"/>
      <c r="BR302" s="75"/>
      <c r="BS302" s="75"/>
      <c r="BT302" s="75"/>
      <c r="BU302" s="75"/>
      <c r="BV302" s="75"/>
      <c r="BW302" s="75"/>
      <c r="BX302" s="75"/>
      <c r="BY302" s="75"/>
      <c r="BZ302" s="75"/>
      <c r="CA302" s="75"/>
      <c r="CB302" s="75"/>
      <c r="CC302" s="75"/>
      <c r="CD302" s="75"/>
      <c r="CE302" s="75"/>
      <c r="CF302" s="75"/>
      <c r="CG302" s="75"/>
      <c r="CH302" s="75"/>
      <c r="CI302" s="75"/>
      <c r="CJ302" s="75"/>
      <c r="CK302" s="75"/>
      <c r="CL302" s="75"/>
      <c r="CM302" s="75"/>
      <c r="CN302" s="75"/>
      <c r="CO302" s="75"/>
      <c r="CP302" s="75"/>
      <c r="CQ302" s="75"/>
      <c r="CR302" s="75"/>
      <c r="CS302" s="75"/>
      <c r="CT302" s="75"/>
      <c r="CU302" s="75"/>
      <c r="CV302" s="75"/>
      <c r="CW302" s="75"/>
      <c r="CX302" s="75"/>
      <c r="CY302" s="75"/>
      <c r="CZ302" s="75"/>
      <c r="DA302" s="75"/>
      <c r="DB302" s="75"/>
      <c r="DC302" s="75"/>
      <c r="DD302" s="75"/>
      <c r="DE302" s="75"/>
      <c r="DF302" s="75"/>
      <c r="DG302" s="75"/>
    </row>
    <row r="303" spans="1:111" ht="24.95" customHeight="1" outlineLevel="1" thickBot="1">
      <c r="A303" s="4806"/>
      <c r="B303" s="1520" t="s">
        <v>722</v>
      </c>
      <c r="C303" s="1041"/>
      <c r="D303" s="1521" t="s">
        <v>967</v>
      </c>
      <c r="E303" s="1041"/>
      <c r="F303" s="127" t="s">
        <v>723</v>
      </c>
      <c r="G303" s="127" t="s">
        <v>1082</v>
      </c>
      <c r="H303" s="469">
        <v>549.19000000000005</v>
      </c>
      <c r="I303" s="1055">
        <f>DF303</f>
        <v>40027</v>
      </c>
      <c r="J303" s="1055">
        <f>DG303</f>
        <v>40174</v>
      </c>
      <c r="K303" s="468">
        <f>J303-I303</f>
        <v>147</v>
      </c>
      <c r="L303" s="470">
        <v>5</v>
      </c>
      <c r="M303" s="471">
        <f>K303*L303/$L$2</f>
        <v>147</v>
      </c>
      <c r="N303" s="127"/>
      <c r="O303" s="1523"/>
      <c r="P303" s="1042">
        <v>2445</v>
      </c>
      <c r="Q303" s="1042">
        <v>3459</v>
      </c>
      <c r="R303" s="1042">
        <v>4319</v>
      </c>
      <c r="S303" s="1042">
        <v>5237</v>
      </c>
      <c r="T303" s="1043">
        <v>6230</v>
      </c>
      <c r="U303" s="1042">
        <v>7178</v>
      </c>
      <c r="V303" s="1042">
        <v>8060</v>
      </c>
      <c r="W303" s="1042">
        <v>9046</v>
      </c>
      <c r="X303" s="1042">
        <v>9979</v>
      </c>
      <c r="Y303" s="1044">
        <v>10956</v>
      </c>
      <c r="Z303" s="1042">
        <v>11885</v>
      </c>
      <c r="AA303" s="3203">
        <v>12774</v>
      </c>
      <c r="AB303" s="3203">
        <v>13885</v>
      </c>
      <c r="AC303" s="3204">
        <v>14759</v>
      </c>
      <c r="AD303" s="3205">
        <v>15669</v>
      </c>
      <c r="AE303" s="3205">
        <v>16722</v>
      </c>
      <c r="AF303" s="3205">
        <v>17626</v>
      </c>
      <c r="AG303" s="3205">
        <v>18504</v>
      </c>
      <c r="AH303" s="3205">
        <v>19551</v>
      </c>
      <c r="AI303" s="3205">
        <v>20421</v>
      </c>
      <c r="AJ303" s="3205">
        <v>21403</v>
      </c>
      <c r="AK303" s="3205">
        <v>22362</v>
      </c>
      <c r="AL303" s="3205">
        <v>23294</v>
      </c>
      <c r="AM303" s="3205">
        <v>24306</v>
      </c>
      <c r="AN303" s="3205">
        <v>25230</v>
      </c>
      <c r="AO303" s="3205">
        <v>26103</v>
      </c>
      <c r="AP303" s="3205">
        <v>26199</v>
      </c>
      <c r="AQ303" s="3205">
        <v>26199</v>
      </c>
      <c r="AR303" s="3205">
        <v>26199</v>
      </c>
      <c r="AS303" s="3205">
        <v>26199</v>
      </c>
      <c r="AT303" s="3205">
        <v>26199</v>
      </c>
      <c r="AU303" s="3205">
        <v>26199</v>
      </c>
      <c r="AV303" s="3205">
        <v>26199</v>
      </c>
      <c r="AW303" s="3205">
        <v>26199</v>
      </c>
      <c r="AX303" s="3205">
        <v>26199</v>
      </c>
      <c r="AY303" s="3205">
        <v>26199</v>
      </c>
      <c r="AZ303" s="3150">
        <v>26199</v>
      </c>
      <c r="BA303" s="3150">
        <v>26199</v>
      </c>
      <c r="BB303" s="3150">
        <v>27178</v>
      </c>
      <c r="BC303" s="3150">
        <v>27178</v>
      </c>
      <c r="BD303" s="3150">
        <v>27178</v>
      </c>
      <c r="BE303" s="3150">
        <v>28094</v>
      </c>
      <c r="BF303" s="3150">
        <v>29384</v>
      </c>
      <c r="BG303" s="3150">
        <v>29384</v>
      </c>
      <c r="BH303" s="3150">
        <v>29992</v>
      </c>
      <c r="BI303" s="3150">
        <v>30560</v>
      </c>
      <c r="BJ303" s="3150">
        <v>31153</v>
      </c>
      <c r="BK303" s="3206">
        <v>31768</v>
      </c>
      <c r="BL303" s="3206">
        <v>32334</v>
      </c>
      <c r="BM303" s="3206">
        <v>32858</v>
      </c>
      <c r="BN303" s="3206">
        <v>33454</v>
      </c>
      <c r="BO303" s="3206">
        <v>34001</v>
      </c>
      <c r="BP303" s="3206">
        <v>34577</v>
      </c>
      <c r="BQ303" s="3206">
        <v>35167</v>
      </c>
      <c r="BR303" s="3206">
        <v>35719</v>
      </c>
      <c r="BS303" s="3206">
        <v>35719</v>
      </c>
      <c r="BT303" s="3206">
        <v>35719</v>
      </c>
      <c r="BU303" s="3206">
        <v>35719</v>
      </c>
      <c r="BV303" s="3206">
        <v>35719</v>
      </c>
      <c r="BW303" s="3206">
        <v>35719</v>
      </c>
      <c r="BX303" s="3206">
        <v>35719</v>
      </c>
      <c r="BY303" s="3206">
        <v>35719</v>
      </c>
      <c r="BZ303" s="3206">
        <v>35719</v>
      </c>
      <c r="CA303" s="3206">
        <v>35719</v>
      </c>
      <c r="CB303" s="3206">
        <v>35719</v>
      </c>
      <c r="CC303" s="3206">
        <v>35719</v>
      </c>
      <c r="CD303" s="3206">
        <v>35719</v>
      </c>
      <c r="CE303" s="3206">
        <v>35719</v>
      </c>
      <c r="CF303" s="3206">
        <v>35719</v>
      </c>
      <c r="CG303" s="3206">
        <v>35719</v>
      </c>
      <c r="CH303" s="3206">
        <v>35719</v>
      </c>
      <c r="CI303" s="3206">
        <v>37038</v>
      </c>
      <c r="CJ303" s="3206">
        <v>37184</v>
      </c>
      <c r="CK303" s="3206">
        <v>37306</v>
      </c>
      <c r="CL303" s="3206">
        <v>37428</v>
      </c>
      <c r="CM303" s="3206">
        <v>37573</v>
      </c>
      <c r="CN303" s="3206">
        <v>37694</v>
      </c>
      <c r="CO303" s="3206">
        <v>37811</v>
      </c>
      <c r="CP303" s="3206">
        <v>37951</v>
      </c>
      <c r="CQ303" s="3206">
        <v>38070</v>
      </c>
      <c r="CR303" s="3206">
        <v>38189</v>
      </c>
      <c r="CS303" s="3206">
        <v>38327</v>
      </c>
      <c r="CT303" s="3206">
        <v>38453</v>
      </c>
      <c r="CU303" s="3206">
        <v>38594</v>
      </c>
      <c r="CV303" s="3206">
        <v>38720</v>
      </c>
      <c r="CW303" s="3206">
        <v>38720</v>
      </c>
      <c r="CX303" s="3206">
        <v>38977</v>
      </c>
      <c r="CY303" s="3206">
        <v>39122</v>
      </c>
      <c r="CZ303" s="3206">
        <v>39249</v>
      </c>
      <c r="DA303" s="3206">
        <v>39249</v>
      </c>
      <c r="DB303" s="3206">
        <v>39519</v>
      </c>
      <c r="DC303" s="3206">
        <v>39637</v>
      </c>
      <c r="DD303" s="3206">
        <v>39781</v>
      </c>
      <c r="DE303" s="3206">
        <v>39905</v>
      </c>
      <c r="DF303" s="3206">
        <v>40027</v>
      </c>
      <c r="DG303" s="3206">
        <v>40174</v>
      </c>
    </row>
    <row r="304" spans="1:111" ht="24.95" customHeight="1" outlineLevel="1">
      <c r="A304" s="1029"/>
      <c r="B304" s="1030"/>
      <c r="C304" s="1031"/>
      <c r="D304" s="1028"/>
      <c r="E304" s="1031"/>
      <c r="F304" s="1028"/>
      <c r="G304" s="1028"/>
      <c r="H304" s="1032"/>
      <c r="I304" s="1033"/>
      <c r="J304" s="1033"/>
      <c r="K304" s="1033"/>
      <c r="L304" s="1034"/>
      <c r="M304" s="1035"/>
      <c r="N304" s="1028"/>
      <c r="O304" s="1523"/>
      <c r="P304" s="1036"/>
      <c r="Q304" s="1036"/>
      <c r="R304" s="1036"/>
      <c r="S304" s="1036"/>
      <c r="T304" s="1031"/>
      <c r="U304" s="1036"/>
      <c r="V304" s="1036"/>
      <c r="W304" s="1036"/>
      <c r="X304" s="1036"/>
      <c r="Y304" s="1037"/>
      <c r="Z304" s="1036"/>
      <c r="AA304" s="1036"/>
      <c r="AB304" s="1036"/>
      <c r="AC304" s="1038"/>
      <c r="AD304" s="1039"/>
      <c r="AE304" s="1039"/>
      <c r="AF304" s="1039"/>
      <c r="AG304" s="1039"/>
      <c r="AH304" s="1039"/>
      <c r="AI304" s="1039"/>
      <c r="AJ304" s="1039"/>
      <c r="AK304" s="1039"/>
      <c r="AL304" s="1039"/>
      <c r="AM304" s="1039"/>
      <c r="AN304" s="1039"/>
      <c r="AO304" s="1039"/>
      <c r="AP304" s="1039"/>
      <c r="AQ304" s="1039"/>
      <c r="AR304" s="1039"/>
      <c r="AS304" s="1039"/>
      <c r="AT304" s="1039"/>
      <c r="AU304" s="1039"/>
      <c r="AV304" s="1039"/>
      <c r="AW304" s="1039"/>
      <c r="AX304" s="1039"/>
      <c r="AY304" s="1039"/>
      <c r="AZ304" s="1040"/>
      <c r="BA304" s="1040"/>
      <c r="BB304" s="1040"/>
      <c r="BC304" s="1040"/>
      <c r="BD304" s="1040"/>
      <c r="BE304" s="1040"/>
      <c r="BF304" s="1040"/>
      <c r="BG304" s="1040"/>
      <c r="BH304" s="1040"/>
      <c r="BI304" s="1040"/>
      <c r="BJ304" s="1040"/>
      <c r="BK304" s="131"/>
      <c r="BL304" s="131"/>
      <c r="BM304" s="131"/>
      <c r="BN304" s="131"/>
      <c r="BO304" s="131"/>
      <c r="BP304" s="131"/>
      <c r="BQ304" s="131"/>
      <c r="BR304" s="131"/>
      <c r="BS304" s="131"/>
      <c r="BT304" s="131"/>
      <c r="BU304" s="131"/>
      <c r="BV304" s="131"/>
      <c r="BW304" s="131"/>
      <c r="BX304" s="131"/>
      <c r="BY304" s="131"/>
      <c r="BZ304" s="131"/>
      <c r="CA304" s="131"/>
      <c r="CB304" s="131"/>
      <c r="CC304" s="131"/>
      <c r="CD304" s="131"/>
      <c r="CE304" s="131"/>
      <c r="CF304" s="131"/>
      <c r="CG304" s="131"/>
      <c r="CH304" s="131"/>
      <c r="CI304" s="131"/>
      <c r="CJ304" s="131"/>
      <c r="CK304" s="131"/>
      <c r="CL304" s="131"/>
      <c r="CM304" s="131"/>
      <c r="CN304" s="131"/>
      <c r="CO304" s="131"/>
      <c r="CP304" s="131"/>
      <c r="CQ304" s="131"/>
      <c r="CR304" s="131"/>
      <c r="CS304" s="131"/>
      <c r="CT304" s="131"/>
      <c r="CU304" s="131"/>
      <c r="CV304" s="131"/>
      <c r="CW304" s="131"/>
      <c r="CX304" s="131"/>
      <c r="CY304" s="131"/>
      <c r="CZ304" s="131"/>
      <c r="DA304" s="131"/>
      <c r="DB304" s="131"/>
      <c r="DC304" s="131"/>
      <c r="DD304" s="131"/>
      <c r="DE304" s="131"/>
      <c r="DF304" s="131"/>
      <c r="DG304" s="131"/>
    </row>
    <row r="305" spans="1:111" ht="24.95" customHeight="1" outlineLevel="1" thickBot="1">
      <c r="A305" s="1029"/>
      <c r="B305" s="1030"/>
      <c r="C305" s="1031"/>
      <c r="D305" s="1028"/>
      <c r="E305" s="1031"/>
      <c r="F305" s="1028"/>
      <c r="G305" s="1028"/>
      <c r="H305" s="1032"/>
      <c r="I305" s="1033"/>
      <c r="J305" s="1033"/>
      <c r="K305" s="1033"/>
      <c r="L305" s="1034"/>
      <c r="M305" s="1035"/>
      <c r="N305" s="1028"/>
      <c r="O305" s="2872" t="s">
        <v>1529</v>
      </c>
      <c r="P305" s="1036"/>
      <c r="Q305" s="1036"/>
      <c r="R305" s="1036"/>
      <c r="S305" s="1036"/>
      <c r="T305" s="1031"/>
      <c r="U305" s="1036"/>
      <c r="V305" s="1036"/>
      <c r="W305" s="1036"/>
      <c r="X305" s="1036"/>
      <c r="Y305" s="1037"/>
      <c r="Z305" s="1036"/>
      <c r="AA305" s="1036"/>
      <c r="AB305" s="1036"/>
      <c r="AC305" s="1038"/>
      <c r="AD305" s="1039"/>
      <c r="AE305" s="1039"/>
      <c r="AF305" s="1039"/>
      <c r="AG305" s="1039"/>
      <c r="AH305" s="1039"/>
      <c r="AI305" s="1039"/>
      <c r="AJ305" s="1039"/>
      <c r="AK305" s="1039"/>
      <c r="AL305" s="1039"/>
      <c r="AM305" s="1039"/>
      <c r="AN305" s="1039"/>
      <c r="AO305" s="1039"/>
      <c r="AP305" s="1039"/>
      <c r="AQ305" s="1039"/>
      <c r="AR305" s="1039"/>
      <c r="AS305" s="1039"/>
      <c r="AT305" s="1039"/>
      <c r="AU305" s="1039"/>
      <c r="AV305" s="1039"/>
      <c r="AW305" s="1039"/>
      <c r="AX305" s="1039"/>
      <c r="AY305" s="1039"/>
      <c r="AZ305" s="1040"/>
      <c r="BA305" s="1040"/>
      <c r="BB305" s="1040"/>
      <c r="BC305" s="1040"/>
      <c r="BD305" s="1040"/>
      <c r="BE305" s="1040"/>
      <c r="BF305" s="1040"/>
      <c r="BG305" s="1040"/>
      <c r="BH305" s="1040"/>
      <c r="BI305" s="1040"/>
      <c r="BJ305" s="1040"/>
      <c r="BK305" s="131"/>
      <c r="BL305" s="131"/>
      <c r="BM305" s="131"/>
      <c r="BN305" s="131"/>
      <c r="BO305" s="131"/>
      <c r="BP305" s="131"/>
      <c r="BQ305" s="131"/>
      <c r="BR305" s="131"/>
      <c r="BS305" s="131"/>
      <c r="BT305" s="131"/>
      <c r="BU305" s="131"/>
      <c r="BV305" s="131"/>
      <c r="BW305" s="131"/>
      <c r="BX305" s="131"/>
      <c r="BY305" s="131"/>
      <c r="BZ305" s="131"/>
      <c r="CA305" s="131"/>
      <c r="CB305" s="131"/>
      <c r="CC305" s="131"/>
      <c r="CD305" s="131"/>
      <c r="CE305" s="131"/>
      <c r="CF305" s="131"/>
      <c r="CG305" s="131"/>
      <c r="CH305" s="131"/>
      <c r="CI305" s="131"/>
      <c r="CJ305" s="131"/>
      <c r="CK305" s="131"/>
      <c r="CL305" s="131"/>
      <c r="CM305" s="131"/>
      <c r="CN305" s="131"/>
      <c r="CO305" s="131"/>
      <c r="CP305" s="131"/>
      <c r="CQ305" s="131"/>
      <c r="CR305" s="131"/>
      <c r="CS305" s="131"/>
      <c r="CT305" s="131"/>
      <c r="CU305" s="131"/>
      <c r="CV305" s="131"/>
      <c r="CW305" s="131"/>
      <c r="CX305" s="131"/>
      <c r="CY305" s="131"/>
      <c r="CZ305" s="131"/>
      <c r="DA305" s="131"/>
      <c r="DB305" s="131"/>
      <c r="DC305" s="131"/>
      <c r="DD305" s="131"/>
      <c r="DE305" s="131"/>
      <c r="DF305" s="131"/>
      <c r="DG305" s="131"/>
    </row>
    <row r="306" spans="1:111" ht="24.95" customHeight="1" outlineLevel="1">
      <c r="A306" s="1366"/>
      <c r="B306" s="1367"/>
      <c r="C306" s="1368"/>
      <c r="D306" s="1369"/>
      <c r="E306" s="1369" t="s">
        <v>1585</v>
      </c>
      <c r="F306" s="1369" t="s">
        <v>1580</v>
      </c>
      <c r="G306" s="1369" t="s">
        <v>1581</v>
      </c>
      <c r="H306" s="1370">
        <v>1000</v>
      </c>
      <c r="I306" s="1371">
        <f t="shared" ref="I306:I309" si="37">DF306</f>
        <v>5743000</v>
      </c>
      <c r="J306" s="1371">
        <f t="shared" ref="J306:J309" si="38">DG306</f>
        <v>5798000</v>
      </c>
      <c r="K306" s="1371">
        <f>J306-I306</f>
        <v>55000</v>
      </c>
      <c r="L306" s="1372">
        <v>5</v>
      </c>
      <c r="M306" s="1373">
        <f>K306*L306/$L$2</f>
        <v>55000</v>
      </c>
      <c r="N306" s="1390" t="s">
        <v>1585</v>
      </c>
      <c r="O306" s="1523"/>
      <c r="P306" s="1374"/>
      <c r="Q306" s="1374"/>
      <c r="R306" s="1374"/>
      <c r="S306" s="1374"/>
      <c r="T306" s="1375"/>
      <c r="U306" s="1374"/>
      <c r="V306" s="1374"/>
      <c r="W306" s="1374"/>
      <c r="X306" s="1374"/>
      <c r="Y306" s="1376"/>
      <c r="Z306" s="1374"/>
      <c r="AA306" s="1955"/>
      <c r="AB306" s="1955"/>
      <c r="AC306" s="1956"/>
      <c r="AD306" s="1957"/>
      <c r="AE306" s="1957"/>
      <c r="AF306" s="1957"/>
      <c r="AG306" s="1957"/>
      <c r="AH306" s="1957"/>
      <c r="AI306" s="1957"/>
      <c r="AJ306" s="1957"/>
      <c r="AK306" s="1957"/>
      <c r="AL306" s="1957"/>
      <c r="AM306" s="2591">
        <v>2189000</v>
      </c>
      <c r="AN306" s="2591">
        <v>2239000</v>
      </c>
      <c r="AO306" s="2591">
        <v>2280000</v>
      </c>
      <c r="AP306" s="2591">
        <v>2320000</v>
      </c>
      <c r="AQ306" s="2591">
        <v>2355000</v>
      </c>
      <c r="AR306" s="2591">
        <v>2393000</v>
      </c>
      <c r="AS306" s="2591">
        <v>2442000</v>
      </c>
      <c r="AT306" s="2591">
        <v>2501000</v>
      </c>
      <c r="AU306" s="2591">
        <v>2572000</v>
      </c>
      <c r="AV306" s="2591">
        <v>2622000</v>
      </c>
      <c r="AW306" s="2591">
        <v>2671000</v>
      </c>
      <c r="AX306" s="2591">
        <v>2714000</v>
      </c>
      <c r="AY306" s="2591">
        <v>2754000</v>
      </c>
      <c r="AZ306" s="2592">
        <v>2788000</v>
      </c>
      <c r="BA306" s="2592">
        <v>2821000</v>
      </c>
      <c r="BB306" s="2592">
        <v>2858000</v>
      </c>
      <c r="BC306" s="2592">
        <v>2895000</v>
      </c>
      <c r="BD306" s="2592">
        <v>2940000</v>
      </c>
      <c r="BE306" s="2592">
        <v>2997000</v>
      </c>
      <c r="BF306" s="2592">
        <v>3056000</v>
      </c>
      <c r="BG306" s="2592">
        <v>3113000</v>
      </c>
      <c r="BH306" s="2592">
        <v>3162000</v>
      </c>
      <c r="BI306" s="2592">
        <v>3206000</v>
      </c>
      <c r="BJ306" s="2592">
        <v>3253000</v>
      </c>
      <c r="BK306" s="2592">
        <v>3298000</v>
      </c>
      <c r="BL306" s="2593">
        <v>3337000</v>
      </c>
      <c r="BM306" s="2593">
        <v>3372000</v>
      </c>
      <c r="BN306" s="2593">
        <v>3414000</v>
      </c>
      <c r="BO306" s="2593">
        <v>3458000</v>
      </c>
      <c r="BP306" s="2593">
        <v>3512000</v>
      </c>
      <c r="BQ306" s="2593">
        <v>3577000</v>
      </c>
      <c r="BR306" s="2593">
        <v>3645000</v>
      </c>
      <c r="BS306" s="2593">
        <v>3712000</v>
      </c>
      <c r="BT306" s="2593">
        <v>3772000</v>
      </c>
      <c r="BU306" s="2593">
        <v>3823000</v>
      </c>
      <c r="BV306" s="2593">
        <v>3871000</v>
      </c>
      <c r="BW306" s="2592">
        <v>3912000</v>
      </c>
      <c r="BX306" s="2592">
        <v>3956000</v>
      </c>
      <c r="BY306" s="2592">
        <v>3993000</v>
      </c>
      <c r="BZ306" s="2592">
        <v>4035000</v>
      </c>
      <c r="CA306" s="2592">
        <v>4075000</v>
      </c>
      <c r="CB306" s="2592">
        <v>4124000</v>
      </c>
      <c r="CC306" s="2592">
        <v>4181000</v>
      </c>
      <c r="CD306" s="2592">
        <v>4248000</v>
      </c>
      <c r="CE306" s="2592">
        <v>4305000</v>
      </c>
      <c r="CF306" s="2592">
        <v>4352000</v>
      </c>
      <c r="CG306" s="2592">
        <v>4406000</v>
      </c>
      <c r="CH306" s="2592">
        <v>4439000</v>
      </c>
      <c r="CI306" s="2592">
        <v>4473000</v>
      </c>
      <c r="CJ306" s="2592">
        <v>4512000</v>
      </c>
      <c r="CK306" s="2592">
        <v>4550000</v>
      </c>
      <c r="CL306" s="2592">
        <v>4589000</v>
      </c>
      <c r="CM306" s="2592">
        <v>4645000</v>
      </c>
      <c r="CN306" s="2592">
        <v>4702000</v>
      </c>
      <c r="CO306" s="2592">
        <v>4758000</v>
      </c>
      <c r="CP306" s="2592">
        <v>4832000</v>
      </c>
      <c r="CQ306" s="2592">
        <v>4899000</v>
      </c>
      <c r="CR306" s="2592">
        <v>4961000</v>
      </c>
      <c r="CS306" s="2592">
        <v>5023000</v>
      </c>
      <c r="CT306" s="2592">
        <v>5071000</v>
      </c>
      <c r="CU306" s="2592">
        <v>5122000</v>
      </c>
      <c r="CV306" s="2592">
        <v>5166000</v>
      </c>
      <c r="CW306" s="2592">
        <v>5207000</v>
      </c>
      <c r="CX306" s="2592">
        <v>5250000</v>
      </c>
      <c r="CY306" s="2592">
        <v>5302000</v>
      </c>
      <c r="CZ306" s="2592">
        <v>5356000</v>
      </c>
      <c r="DA306" s="2592">
        <v>5426000</v>
      </c>
      <c r="DB306" s="2592">
        <v>5496000</v>
      </c>
      <c r="DC306" s="2592">
        <v>5564000</v>
      </c>
      <c r="DD306" s="2592">
        <v>5638000</v>
      </c>
      <c r="DE306" s="2592">
        <v>5697000</v>
      </c>
      <c r="DF306" s="2592">
        <v>5743000</v>
      </c>
      <c r="DG306" s="2592">
        <v>5798000</v>
      </c>
    </row>
    <row r="307" spans="1:111" ht="24.95" customHeight="1" outlineLevel="1">
      <c r="A307" s="1377"/>
      <c r="B307" s="1378"/>
      <c r="C307" s="1379"/>
      <c r="D307" s="1380"/>
      <c r="E307" s="1380" t="s">
        <v>1586</v>
      </c>
      <c r="F307" s="1380" t="s">
        <v>1032</v>
      </c>
      <c r="G307" s="1380" t="s">
        <v>1582</v>
      </c>
      <c r="H307" s="1381"/>
      <c r="I307" s="1382">
        <f t="shared" si="37"/>
        <v>667555</v>
      </c>
      <c r="J307" s="1382">
        <f t="shared" si="38"/>
        <v>674735</v>
      </c>
      <c r="K307" s="1382">
        <f>J307-I307</f>
        <v>7180</v>
      </c>
      <c r="L307" s="1383">
        <v>5</v>
      </c>
      <c r="M307" s="1384">
        <f>K307*L307/$L$2</f>
        <v>7180</v>
      </c>
      <c r="N307" s="1391" t="s">
        <v>1586</v>
      </c>
      <c r="O307" s="1523"/>
      <c r="P307" s="1385">
        <v>75221</v>
      </c>
      <c r="Q307" s="1385">
        <v>82213</v>
      </c>
      <c r="R307" s="1385">
        <v>89680</v>
      </c>
      <c r="S307" s="1385">
        <v>96941</v>
      </c>
      <c r="T307" s="1386">
        <v>104140</v>
      </c>
      <c r="U307" s="1385">
        <v>111141</v>
      </c>
      <c r="V307" s="1385">
        <v>117974</v>
      </c>
      <c r="W307" s="1385">
        <v>125640</v>
      </c>
      <c r="X307" s="1385">
        <v>132659</v>
      </c>
      <c r="Y307" s="1387">
        <v>139793</v>
      </c>
      <c r="Z307" s="1385">
        <v>146656</v>
      </c>
      <c r="AA307" s="1958">
        <v>153992</v>
      </c>
      <c r="AB307" s="1958">
        <v>161340</v>
      </c>
      <c r="AC307" s="1959">
        <v>168058</v>
      </c>
      <c r="AD307" s="1960">
        <v>174540</v>
      </c>
      <c r="AE307" s="1960">
        <v>182302</v>
      </c>
      <c r="AF307" s="1960">
        <v>189431</v>
      </c>
      <c r="AG307" s="1960">
        <v>197093</v>
      </c>
      <c r="AH307" s="1960">
        <v>204574</v>
      </c>
      <c r="AI307" s="1960">
        <v>212081</v>
      </c>
      <c r="AJ307" s="1960">
        <v>219111</v>
      </c>
      <c r="AK307" s="1960">
        <v>225880</v>
      </c>
      <c r="AL307" s="1960">
        <v>233341</v>
      </c>
      <c r="AM307" s="2594">
        <v>240406</v>
      </c>
      <c r="AN307" s="2594">
        <v>247955</v>
      </c>
      <c r="AO307" s="2594">
        <v>254557</v>
      </c>
      <c r="AP307" s="2594">
        <v>260748</v>
      </c>
      <c r="AQ307" s="2594">
        <v>265805</v>
      </c>
      <c r="AR307" s="2594">
        <v>270871</v>
      </c>
      <c r="AS307" s="2594">
        <v>276885</v>
      </c>
      <c r="AT307" s="2594">
        <v>283543</v>
      </c>
      <c r="AU307" s="2594">
        <v>291028</v>
      </c>
      <c r="AV307" s="2594">
        <v>297051</v>
      </c>
      <c r="AW307" s="2594">
        <v>303408</v>
      </c>
      <c r="AX307" s="2594">
        <v>309372</v>
      </c>
      <c r="AY307" s="2594">
        <v>315505</v>
      </c>
      <c r="AZ307" s="2595">
        <v>320094</v>
      </c>
      <c r="BA307" s="2595">
        <v>324597</v>
      </c>
      <c r="BB307" s="2595">
        <v>329816</v>
      </c>
      <c r="BC307" s="2595">
        <v>334955</v>
      </c>
      <c r="BD307" s="2595">
        <v>340341</v>
      </c>
      <c r="BE307" s="2595">
        <v>346713</v>
      </c>
      <c r="BF307" s="2595">
        <v>352653</v>
      </c>
      <c r="BG307" s="2595">
        <v>358342</v>
      </c>
      <c r="BH307" s="2595">
        <v>363789</v>
      </c>
      <c r="BI307" s="2595">
        <v>369135</v>
      </c>
      <c r="BJ307" s="2595">
        <v>375638</v>
      </c>
      <c r="BK307" s="2595">
        <v>382171</v>
      </c>
      <c r="BL307" s="2596">
        <v>387793</v>
      </c>
      <c r="BM307" s="2596">
        <v>392847</v>
      </c>
      <c r="BN307" s="2596">
        <v>398867</v>
      </c>
      <c r="BO307" s="2596">
        <v>404651</v>
      </c>
      <c r="BP307" s="2596">
        <v>410850</v>
      </c>
      <c r="BQ307" s="2596">
        <v>417266</v>
      </c>
      <c r="BR307" s="2596">
        <v>423351</v>
      </c>
      <c r="BS307" s="2596">
        <v>429483</v>
      </c>
      <c r="BT307" s="2596">
        <v>435465</v>
      </c>
      <c r="BU307" s="2596">
        <v>441328</v>
      </c>
      <c r="BV307" s="2596">
        <v>447626</v>
      </c>
      <c r="BW307" s="2595">
        <v>453518</v>
      </c>
      <c r="BX307" s="2595">
        <v>459911</v>
      </c>
      <c r="BY307" s="2595">
        <v>465583</v>
      </c>
      <c r="BZ307" s="2595">
        <v>471859</v>
      </c>
      <c r="CA307" s="2595">
        <v>477384</v>
      </c>
      <c r="CB307" s="2595">
        <v>483240</v>
      </c>
      <c r="CC307" s="2595">
        <v>489628</v>
      </c>
      <c r="CD307" s="2595">
        <v>496495</v>
      </c>
      <c r="CE307" s="2595">
        <v>502458</v>
      </c>
      <c r="CF307" s="2595">
        <v>507904</v>
      </c>
      <c r="CG307" s="2595">
        <v>514634</v>
      </c>
      <c r="CH307" s="2595">
        <v>519622</v>
      </c>
      <c r="CI307" s="2595">
        <v>525311</v>
      </c>
      <c r="CJ307" s="2595">
        <v>531622</v>
      </c>
      <c r="CK307" s="2595">
        <v>536976</v>
      </c>
      <c r="CL307" s="2595">
        <v>542358</v>
      </c>
      <c r="CM307" s="2595">
        <v>548914</v>
      </c>
      <c r="CN307" s="2595">
        <v>555078</v>
      </c>
      <c r="CO307" s="2595">
        <v>560669</v>
      </c>
      <c r="CP307" s="2595">
        <v>567556</v>
      </c>
      <c r="CQ307" s="2595">
        <v>573717</v>
      </c>
      <c r="CR307" s="2595">
        <v>579601</v>
      </c>
      <c r="CS307" s="2595">
        <v>586172</v>
      </c>
      <c r="CT307" s="2595">
        <v>592158</v>
      </c>
      <c r="CU307" s="2595">
        <v>598951</v>
      </c>
      <c r="CV307" s="2595">
        <v>604933</v>
      </c>
      <c r="CW307" s="2595">
        <v>610677</v>
      </c>
      <c r="CX307" s="2595">
        <v>616719</v>
      </c>
      <c r="CY307" s="2595">
        <v>623642</v>
      </c>
      <c r="CZ307" s="2595">
        <v>629653</v>
      </c>
      <c r="DA307" s="2595">
        <v>636562</v>
      </c>
      <c r="DB307" s="2595">
        <v>642885</v>
      </c>
      <c r="DC307" s="2595">
        <v>648791</v>
      </c>
      <c r="DD307" s="2595">
        <v>655898</v>
      </c>
      <c r="DE307" s="2595">
        <v>661851</v>
      </c>
      <c r="DF307" s="2595">
        <v>667555</v>
      </c>
      <c r="DG307" s="2595">
        <v>674735</v>
      </c>
    </row>
    <row r="308" spans="1:111" s="180" customFormat="1" ht="24.95" customHeight="1">
      <c r="A308" s="4839" t="s">
        <v>1738</v>
      </c>
      <c r="B308" s="1380"/>
      <c r="C308" s="1379"/>
      <c r="D308" s="2601" t="s">
        <v>2330</v>
      </c>
      <c r="E308" s="1380" t="s">
        <v>1587</v>
      </c>
      <c r="F308" s="1380" t="s">
        <v>1032</v>
      </c>
      <c r="G308" s="1380" t="s">
        <v>1583</v>
      </c>
      <c r="H308" s="1381">
        <v>100</v>
      </c>
      <c r="I308" s="1382">
        <f t="shared" si="37"/>
        <v>10355.5</v>
      </c>
      <c r="J308" s="1382">
        <f t="shared" si="38"/>
        <v>10371.5</v>
      </c>
      <c r="K308" s="2607">
        <f>J308-I308</f>
        <v>16</v>
      </c>
      <c r="L308" s="2557">
        <v>500</v>
      </c>
      <c r="M308" s="1384">
        <f>K308*L308/$L$2</f>
        <v>1600</v>
      </c>
      <c r="N308" s="1391" t="s">
        <v>1587</v>
      </c>
      <c r="O308" s="2871">
        <v>68001563</v>
      </c>
      <c r="P308" s="1385">
        <v>443.35</v>
      </c>
      <c r="Q308" s="1385">
        <v>496.27</v>
      </c>
      <c r="R308" s="1385">
        <v>547.63</v>
      </c>
      <c r="S308" s="1385">
        <v>593.39</v>
      </c>
      <c r="T308" s="1379">
        <v>645</v>
      </c>
      <c r="U308" s="1385">
        <v>691.88</v>
      </c>
      <c r="V308" s="1385">
        <v>736.65</v>
      </c>
      <c r="W308" s="1385">
        <v>780.62</v>
      </c>
      <c r="X308" s="1385">
        <v>832.72</v>
      </c>
      <c r="Y308" s="1387">
        <v>881.4</v>
      </c>
      <c r="Z308" s="1385">
        <v>928.79</v>
      </c>
      <c r="AA308" s="1958"/>
      <c r="AB308" s="1958"/>
      <c r="AC308" s="1959"/>
      <c r="AD308" s="1960"/>
      <c r="AE308" s="1960"/>
      <c r="AF308" s="1960"/>
      <c r="AG308" s="1960"/>
      <c r="AH308" s="1960"/>
      <c r="AI308" s="1960"/>
      <c r="AJ308" s="1960"/>
      <c r="AK308" s="1960"/>
      <c r="AL308" s="1960"/>
      <c r="AM308" s="2597"/>
      <c r="AN308" s="2597">
        <v>4268.7</v>
      </c>
      <c r="AO308" s="2597">
        <v>4276.2</v>
      </c>
      <c r="AP308" s="2597">
        <v>4280.1000000000004</v>
      </c>
      <c r="AQ308" s="2597">
        <v>4282.6000000000004</v>
      </c>
      <c r="AR308" s="2597">
        <v>4287.3</v>
      </c>
      <c r="AS308" s="2597">
        <v>4399.2</v>
      </c>
      <c r="AT308" s="2597">
        <v>4587.6000000000004</v>
      </c>
      <c r="AU308" s="2597">
        <v>4869.5</v>
      </c>
      <c r="AV308" s="2597">
        <v>4971.3999999999996</v>
      </c>
      <c r="AW308" s="2594">
        <v>4994.2</v>
      </c>
      <c r="AX308" s="2594">
        <v>4998.1000000000004</v>
      </c>
      <c r="AY308" s="2594">
        <v>5044.2</v>
      </c>
      <c r="AZ308" s="2595">
        <v>5046.5</v>
      </c>
      <c r="BA308" s="2595">
        <v>5049.3999999999996</v>
      </c>
      <c r="BB308" s="2595">
        <v>5052.8999999999996</v>
      </c>
      <c r="BC308" s="2595">
        <v>5059.6000000000004</v>
      </c>
      <c r="BD308" s="2595">
        <v>5085.7</v>
      </c>
      <c r="BE308" s="2595">
        <v>5210.7</v>
      </c>
      <c r="BF308" s="2595">
        <v>5471.9</v>
      </c>
      <c r="BG308" s="2595">
        <v>5724.7</v>
      </c>
      <c r="BH308" s="2595">
        <v>5879.2</v>
      </c>
      <c r="BI308" s="2595">
        <v>5929.7</v>
      </c>
      <c r="BJ308" s="2595">
        <v>5935.4</v>
      </c>
      <c r="BK308" s="2595">
        <v>5940.5</v>
      </c>
      <c r="BL308" s="2596">
        <v>5944.9</v>
      </c>
      <c r="BM308" s="2596">
        <v>5948.6</v>
      </c>
      <c r="BN308" s="2596">
        <v>5953</v>
      </c>
      <c r="BO308" s="2596">
        <v>5957.6</v>
      </c>
      <c r="BP308" s="2596">
        <v>6056.4</v>
      </c>
      <c r="BQ308" s="2596">
        <v>6307.2</v>
      </c>
      <c r="BR308" s="2596">
        <v>6427.4</v>
      </c>
      <c r="BS308" s="2596">
        <v>6707.5</v>
      </c>
      <c r="BT308" s="2596">
        <v>6889</v>
      </c>
      <c r="BU308" s="2596">
        <v>6920.3</v>
      </c>
      <c r="BV308" s="2596">
        <v>6925.7</v>
      </c>
      <c r="BW308" s="2595">
        <v>6945</v>
      </c>
      <c r="BX308" s="2595">
        <v>6966.8</v>
      </c>
      <c r="BY308" s="2595">
        <v>6982.8</v>
      </c>
      <c r="BZ308" s="2595">
        <v>6995.2</v>
      </c>
      <c r="CA308" s="2595">
        <v>7004</v>
      </c>
      <c r="CB308" s="2595">
        <v>7072.2</v>
      </c>
      <c r="CC308" s="2595">
        <v>7301.9</v>
      </c>
      <c r="CD308" s="2595">
        <v>7594.1</v>
      </c>
      <c r="CE308" s="2595">
        <v>7847.4</v>
      </c>
      <c r="CF308" s="2595">
        <v>8038.7</v>
      </c>
      <c r="CG308" s="2595">
        <v>8101.6</v>
      </c>
      <c r="CH308" s="2595">
        <v>8117</v>
      </c>
      <c r="CI308" s="2595">
        <v>8133.8</v>
      </c>
      <c r="CJ308" s="2595">
        <v>8160</v>
      </c>
      <c r="CK308" s="2595">
        <v>8176.6</v>
      </c>
      <c r="CL308" s="2595">
        <v>8184.7</v>
      </c>
      <c r="CM308" s="2595">
        <v>8201.7000000000007</v>
      </c>
      <c r="CN308" s="2595">
        <v>8284.2999999999993</v>
      </c>
      <c r="CO308" s="2595">
        <v>8419.7999999999993</v>
      </c>
      <c r="CP308" s="2595">
        <v>8694.2999999999993</v>
      </c>
      <c r="CQ308" s="2595">
        <v>8946.4</v>
      </c>
      <c r="CR308" s="2595">
        <v>9152.4</v>
      </c>
      <c r="CS308" s="2595">
        <v>9193.2000000000007</v>
      </c>
      <c r="CT308" s="2595">
        <v>9199.2999999999993</v>
      </c>
      <c r="CU308" s="2595">
        <v>9218.2000000000007</v>
      </c>
      <c r="CV308" s="2595">
        <v>9234.5</v>
      </c>
      <c r="CW308" s="2595">
        <v>9255.5</v>
      </c>
      <c r="CX308" s="2595">
        <v>9264.7999999999993</v>
      </c>
      <c r="CY308" s="2595">
        <v>9271.4</v>
      </c>
      <c r="CZ308" s="2595">
        <v>9304.9</v>
      </c>
      <c r="DA308" s="2595">
        <v>9489.2000000000007</v>
      </c>
      <c r="DB308" s="2595">
        <v>9741.2999999999993</v>
      </c>
      <c r="DC308" s="2595">
        <v>10008.299999999999</v>
      </c>
      <c r="DD308" s="2595">
        <v>10265.700000000001</v>
      </c>
      <c r="DE308" s="2595">
        <v>10350.200000000001</v>
      </c>
      <c r="DF308" s="2595">
        <v>10355.5</v>
      </c>
      <c r="DG308" s="2595">
        <v>10371.5</v>
      </c>
    </row>
    <row r="309" spans="1:111" s="180" customFormat="1" ht="24.95" customHeight="1">
      <c r="A309" s="4839"/>
      <c r="B309" s="1379"/>
      <c r="C309" s="1379"/>
      <c r="D309" s="1380" t="s">
        <v>1590</v>
      </c>
      <c r="E309" s="1380" t="s">
        <v>1588</v>
      </c>
      <c r="F309" s="1380"/>
      <c r="G309" s="1380" t="s">
        <v>1584</v>
      </c>
      <c r="H309" s="1381">
        <v>12</v>
      </c>
      <c r="I309" s="1388">
        <f t="shared" si="37"/>
        <v>11214.2</v>
      </c>
      <c r="J309" s="1389">
        <f t="shared" si="38"/>
        <v>11223.2</v>
      </c>
      <c r="K309" s="2607">
        <f>J309-I309</f>
        <v>9</v>
      </c>
      <c r="L309" s="2557">
        <v>60</v>
      </c>
      <c r="M309" s="1384">
        <f>K309*L309/$L$2</f>
        <v>108</v>
      </c>
      <c r="N309" s="1391" t="s">
        <v>1588</v>
      </c>
      <c r="O309" s="2871">
        <v>68001575</v>
      </c>
      <c r="P309" s="1385"/>
      <c r="Q309" s="1385"/>
      <c r="R309" s="1385"/>
      <c r="S309" s="1385"/>
      <c r="T309" s="1386"/>
      <c r="U309" s="1385"/>
      <c r="V309" s="1385"/>
      <c r="W309" s="1385"/>
      <c r="X309" s="1385"/>
      <c r="Y309" s="1387"/>
      <c r="Z309" s="1385"/>
      <c r="AA309" s="1958">
        <v>976.2</v>
      </c>
      <c r="AB309" s="1958">
        <v>1042.33</v>
      </c>
      <c r="AC309" s="1959">
        <v>1089.8800000000001</v>
      </c>
      <c r="AD309" s="1960">
        <v>1134.5899999999999</v>
      </c>
      <c r="AE309" s="1960">
        <v>1186.5999999999999</v>
      </c>
      <c r="AF309" s="1960">
        <v>1231.3499999999999</v>
      </c>
      <c r="AG309" s="1960">
        <v>1275.04</v>
      </c>
      <c r="AH309" s="1960">
        <v>1326.68</v>
      </c>
      <c r="AI309" s="1960">
        <v>1370.42</v>
      </c>
      <c r="AJ309" s="1960">
        <v>1420.22</v>
      </c>
      <c r="AK309" s="1960">
        <v>1467.76</v>
      </c>
      <c r="AL309" s="1960">
        <v>1515.17</v>
      </c>
      <c r="AM309" s="2597">
        <v>4258.2</v>
      </c>
      <c r="AN309" s="2597">
        <v>4268.7</v>
      </c>
      <c r="AO309" s="2597">
        <v>4276.2</v>
      </c>
      <c r="AP309" s="2597">
        <v>4280.1000000000004</v>
      </c>
      <c r="AQ309" s="2597">
        <v>4282.6000000000004</v>
      </c>
      <c r="AR309" s="2597">
        <v>4287.3</v>
      </c>
      <c r="AS309" s="2597">
        <v>4399.2</v>
      </c>
      <c r="AT309" s="2597">
        <v>4587.6000000000004</v>
      </c>
      <c r="AU309" s="2597">
        <v>4869.5</v>
      </c>
      <c r="AV309" s="2597">
        <v>4971.3999999999996</v>
      </c>
      <c r="AW309" s="2594">
        <v>4994.2</v>
      </c>
      <c r="AX309" s="2594">
        <v>4998.1000000000004</v>
      </c>
      <c r="AY309" s="2594">
        <v>5014.2</v>
      </c>
      <c r="AZ309" s="2595">
        <v>5031.2</v>
      </c>
      <c r="BA309" s="2595">
        <v>5043.5</v>
      </c>
      <c r="BB309" s="2595">
        <v>5049.2</v>
      </c>
      <c r="BC309" s="2595">
        <v>5053.2</v>
      </c>
      <c r="BD309" s="2595">
        <v>5074.7</v>
      </c>
      <c r="BE309" s="2595">
        <v>5181.5</v>
      </c>
      <c r="BF309" s="2595">
        <v>5398.6</v>
      </c>
      <c r="BG309" s="2595">
        <v>5609.9</v>
      </c>
      <c r="BH309" s="2595">
        <v>5740.2</v>
      </c>
      <c r="BI309" s="2595">
        <v>5780.4</v>
      </c>
      <c r="BJ309" s="2595">
        <v>5786.7</v>
      </c>
      <c r="BK309" s="2595">
        <v>5799.4</v>
      </c>
      <c r="BL309" s="2596">
        <v>5819.9</v>
      </c>
      <c r="BM309" s="2596">
        <v>5836.5</v>
      </c>
      <c r="BN309" s="2596">
        <v>5844.5</v>
      </c>
      <c r="BO309" s="2596">
        <v>5848</v>
      </c>
      <c r="BP309" s="2596">
        <v>5931.5</v>
      </c>
      <c r="BQ309" s="2596">
        <v>6149</v>
      </c>
      <c r="BR309" s="2596">
        <v>6637.8</v>
      </c>
      <c r="BS309" s="2596">
        <v>6981.8</v>
      </c>
      <c r="BT309" s="2596">
        <v>7201.6</v>
      </c>
      <c r="BU309" s="2596">
        <v>7241.8</v>
      </c>
      <c r="BV309" s="2596">
        <v>7248.1</v>
      </c>
      <c r="BW309" s="2595">
        <v>7255.4</v>
      </c>
      <c r="BX309" s="2595">
        <v>7263.7</v>
      </c>
      <c r="BY309" s="2595">
        <v>7270.2</v>
      </c>
      <c r="BZ309" s="2595">
        <v>7277.7</v>
      </c>
      <c r="CA309" s="2595">
        <v>7286.3</v>
      </c>
      <c r="CB309" s="2595">
        <v>7369</v>
      </c>
      <c r="CC309" s="2595">
        <v>7643.4</v>
      </c>
      <c r="CD309" s="2595">
        <v>7998.3</v>
      </c>
      <c r="CE309" s="2595">
        <v>8307.2999999999993</v>
      </c>
      <c r="CF309" s="2595">
        <v>8541.6</v>
      </c>
      <c r="CG309" s="2595">
        <v>8624.7999999999993</v>
      </c>
      <c r="CH309" s="2595">
        <v>8640.6</v>
      </c>
      <c r="CI309" s="2595">
        <v>8645.7999999999993</v>
      </c>
      <c r="CJ309" s="2595">
        <v>8650.6</v>
      </c>
      <c r="CK309" s="2595">
        <v>8655.4</v>
      </c>
      <c r="CL309" s="2595">
        <v>8660</v>
      </c>
      <c r="CM309" s="2595">
        <v>8680.4</v>
      </c>
      <c r="CN309" s="2595">
        <v>8781.6</v>
      </c>
      <c r="CO309" s="2595">
        <v>8942.5</v>
      </c>
      <c r="CP309" s="2595">
        <v>9268.2000000000007</v>
      </c>
      <c r="CQ309" s="2595">
        <v>9570.9</v>
      </c>
      <c r="CR309" s="2595">
        <v>9821.2000000000007</v>
      </c>
      <c r="CS309" s="2595">
        <v>9872.9</v>
      </c>
      <c r="CT309" s="2595">
        <v>9878.5</v>
      </c>
      <c r="CU309" s="2595">
        <v>9885.1</v>
      </c>
      <c r="CV309" s="2595">
        <v>9890.7000000000007</v>
      </c>
      <c r="CW309" s="2595">
        <v>9895.9</v>
      </c>
      <c r="CX309" s="2595">
        <v>9901.2999999999993</v>
      </c>
      <c r="CY309" s="2595">
        <v>9908.6</v>
      </c>
      <c r="CZ309" s="2595">
        <v>9950.7999999999993</v>
      </c>
      <c r="DA309" s="2595">
        <v>10170.799999999999</v>
      </c>
      <c r="DB309" s="2595">
        <v>10475</v>
      </c>
      <c r="DC309" s="2595">
        <v>10798.3</v>
      </c>
      <c r="DD309" s="2595">
        <v>11104.8</v>
      </c>
      <c r="DE309" s="2595">
        <v>11207.9</v>
      </c>
      <c r="DF309" s="2595">
        <v>11214.2</v>
      </c>
      <c r="DG309" s="2595">
        <v>11223.2</v>
      </c>
    </row>
    <row r="310" spans="1:111" s="180" customFormat="1" ht="24.95" customHeight="1" thickBot="1">
      <c r="A310" s="1045"/>
      <c r="B310" s="1046"/>
      <c r="C310" s="1046"/>
      <c r="D310" s="1047"/>
      <c r="E310" s="1047"/>
      <c r="F310" s="1047"/>
      <c r="G310" s="1047"/>
      <c r="H310" s="1048"/>
      <c r="I310" s="1049">
        <f>SUM(I306:I309)</f>
        <v>6432124.7000000002</v>
      </c>
      <c r="J310" s="1049">
        <f>SUM(J306:J309)</f>
        <v>6494329.7000000002</v>
      </c>
      <c r="K310" s="1049">
        <f>SUM(K306:K309)</f>
        <v>62205</v>
      </c>
      <c r="L310" s="1050"/>
      <c r="M310" s="1051">
        <f>SUM(M306:M309)</f>
        <v>63888</v>
      </c>
      <c r="N310" s="1047"/>
      <c r="O310" s="1523"/>
      <c r="P310" s="1052"/>
      <c r="Q310" s="1052"/>
      <c r="R310" s="1052"/>
      <c r="S310" s="1052"/>
      <c r="T310" s="1053"/>
      <c r="U310" s="1052"/>
      <c r="V310" s="1052"/>
      <c r="W310" s="1052"/>
      <c r="X310" s="1052"/>
      <c r="Y310" s="1054"/>
      <c r="Z310" s="1052"/>
      <c r="AA310" s="1962"/>
      <c r="AB310" s="1962"/>
      <c r="AC310" s="1963"/>
      <c r="AD310" s="1964"/>
      <c r="AE310" s="1964"/>
      <c r="AF310" s="1964"/>
      <c r="AG310" s="1964"/>
      <c r="AH310" s="1964"/>
      <c r="AI310" s="1964"/>
      <c r="AJ310" s="1964"/>
      <c r="AK310" s="1964"/>
      <c r="AL310" s="1964"/>
      <c r="AM310" s="2598"/>
      <c r="AN310" s="2598"/>
      <c r="AO310" s="2598"/>
      <c r="AP310" s="2598"/>
      <c r="AQ310" s="2598"/>
      <c r="AR310" s="2598"/>
      <c r="AS310" s="2598"/>
      <c r="AT310" s="2598"/>
      <c r="AU310" s="2598"/>
      <c r="AV310" s="2598"/>
      <c r="AW310" s="2598"/>
      <c r="AX310" s="2598"/>
      <c r="AY310" s="2598"/>
      <c r="AZ310" s="2599"/>
      <c r="BA310" s="2599"/>
      <c r="BB310" s="2599"/>
      <c r="BC310" s="2599"/>
      <c r="BD310" s="2599"/>
      <c r="BE310" s="2599"/>
      <c r="BF310" s="2599"/>
      <c r="BG310" s="2599"/>
      <c r="BH310" s="2599"/>
      <c r="BI310" s="2599"/>
      <c r="BJ310" s="2599"/>
      <c r="BK310" s="2600"/>
      <c r="BL310" s="2600"/>
      <c r="BM310" s="2600"/>
      <c r="BN310" s="2600"/>
      <c r="BO310" s="2600"/>
      <c r="BP310" s="2600"/>
      <c r="BQ310" s="2600"/>
      <c r="BR310" s="2600"/>
      <c r="BS310" s="2600"/>
      <c r="BT310" s="2600"/>
      <c r="BU310" s="2600"/>
      <c r="BV310" s="2600"/>
      <c r="BW310" s="2600"/>
      <c r="BX310" s="2600"/>
      <c r="BY310" s="2600"/>
      <c r="BZ310" s="2600"/>
      <c r="CA310" s="2600"/>
      <c r="CB310" s="2600"/>
      <c r="CC310" s="2600"/>
      <c r="CD310" s="2600"/>
      <c r="CE310" s="2600"/>
      <c r="CF310" s="2600"/>
      <c r="CG310" s="2600"/>
      <c r="CH310" s="2600"/>
      <c r="CI310" s="2600"/>
      <c r="CJ310" s="2600"/>
      <c r="CK310" s="2600"/>
      <c r="CL310" s="2600"/>
      <c r="CM310" s="2600"/>
      <c r="CN310" s="2600"/>
      <c r="CO310" s="2600"/>
      <c r="CP310" s="2600"/>
      <c r="CQ310" s="2600"/>
      <c r="CR310" s="2600"/>
      <c r="CS310" s="3590">
        <f t="shared" ref="CS310:DG310" si="39">SUM(CS306:CS309)</f>
        <v>5628238.1000000006</v>
      </c>
      <c r="CT310" s="3590">
        <f t="shared" si="39"/>
        <v>5682235.7999999998</v>
      </c>
      <c r="CU310" s="3590">
        <f t="shared" si="39"/>
        <v>5740054.2999999998</v>
      </c>
      <c r="CV310" s="3590">
        <f t="shared" si="39"/>
        <v>5790058.2000000002</v>
      </c>
      <c r="CW310" s="3590">
        <f t="shared" si="39"/>
        <v>5836828.4000000004</v>
      </c>
      <c r="CX310" s="3590">
        <f t="shared" si="39"/>
        <v>5885885.0999999996</v>
      </c>
      <c r="CY310" s="3590">
        <f t="shared" si="39"/>
        <v>5944822</v>
      </c>
      <c r="CZ310" s="3590">
        <f t="shared" si="39"/>
        <v>6004908.7000000002</v>
      </c>
      <c r="DA310" s="3590">
        <f t="shared" si="39"/>
        <v>6082222</v>
      </c>
      <c r="DB310" s="3590">
        <f t="shared" si="39"/>
        <v>6159101.2999999998</v>
      </c>
      <c r="DC310" s="3590">
        <f t="shared" si="39"/>
        <v>6233597.5999999996</v>
      </c>
      <c r="DD310" s="3590">
        <f t="shared" si="39"/>
        <v>6315268.5</v>
      </c>
      <c r="DE310" s="3590">
        <f t="shared" si="39"/>
        <v>6380409.1000000006</v>
      </c>
      <c r="DF310" s="3590">
        <f t="shared" si="39"/>
        <v>6432124.7000000002</v>
      </c>
      <c r="DG310" s="3590">
        <f t="shared" si="39"/>
        <v>6494329.7000000002</v>
      </c>
    </row>
    <row r="311" spans="1:111" ht="24.95" customHeight="1">
      <c r="I311" s="1"/>
      <c r="J311" s="261"/>
      <c r="K311" s="261"/>
      <c r="L311" s="1"/>
      <c r="M311" s="262"/>
      <c r="N311" s="1"/>
      <c r="O311" s="13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31"/>
      <c r="AD311" s="131"/>
      <c r="AE311" s="131"/>
      <c r="AF311" s="131"/>
      <c r="AG311" s="131"/>
      <c r="AH311" s="131"/>
      <c r="AI311" s="131"/>
      <c r="AJ311" s="131"/>
      <c r="AK311" s="131"/>
      <c r="AL311" s="131"/>
      <c r="AM311" s="131"/>
      <c r="AN311" s="131"/>
      <c r="AO311" s="131"/>
      <c r="AP311" s="131"/>
      <c r="AQ311" s="131"/>
      <c r="AR311" s="131"/>
      <c r="AS311" s="131"/>
      <c r="AT311" s="131"/>
      <c r="AU311" s="131"/>
      <c r="AV311" s="131"/>
      <c r="AW311" s="131"/>
      <c r="AX311" s="131"/>
      <c r="AY311" s="131"/>
      <c r="AZ311" s="131"/>
      <c r="BA311" s="131"/>
      <c r="BB311" s="131"/>
      <c r="BC311" s="131"/>
      <c r="BD311" s="131"/>
      <c r="BE311" s="131"/>
      <c r="BF311" s="131"/>
      <c r="BG311" s="131"/>
      <c r="BH311" s="131"/>
      <c r="BI311" s="131"/>
      <c r="BJ311" s="131"/>
      <c r="BK311" s="131"/>
      <c r="BL311" s="131"/>
      <c r="BM311" s="131"/>
      <c r="BN311" s="131"/>
      <c r="BO311" s="131"/>
      <c r="BP311" s="131"/>
      <c r="BQ311" s="131"/>
      <c r="BR311" s="131"/>
      <c r="BS311" s="131"/>
      <c r="BT311" s="131"/>
      <c r="BU311" s="131"/>
      <c r="BV311" s="131"/>
      <c r="BW311" s="131"/>
      <c r="BX311" s="131"/>
      <c r="BY311" s="131"/>
      <c r="BZ311" s="131"/>
      <c r="CA311" s="131"/>
      <c r="CB311" s="131"/>
      <c r="CC311" s="131"/>
      <c r="CD311" s="131"/>
      <c r="CE311" s="131"/>
      <c r="CF311" s="131"/>
      <c r="CG311" s="131"/>
      <c r="CH311" s="131"/>
      <c r="CI311" s="131"/>
      <c r="CJ311" s="131"/>
      <c r="CK311" s="131"/>
      <c r="CL311" s="131"/>
      <c r="CM311" s="131"/>
      <c r="CN311" s="131"/>
      <c r="CO311" s="131"/>
      <c r="CP311" s="131"/>
      <c r="CQ311" s="131"/>
      <c r="CR311" s="131"/>
      <c r="CS311" s="131"/>
      <c r="CT311" s="131"/>
      <c r="CU311" s="131"/>
      <c r="CV311" s="131"/>
      <c r="CW311" s="131"/>
      <c r="CX311" s="131"/>
      <c r="CY311" s="131"/>
      <c r="CZ311" s="131"/>
      <c r="DA311" s="131"/>
      <c r="DB311" s="131"/>
      <c r="DC311" s="131"/>
      <c r="DD311" s="131"/>
      <c r="DE311" s="131"/>
      <c r="DF311" s="131"/>
      <c r="DG311" s="131"/>
    </row>
    <row r="312" spans="1:111" ht="24.95" customHeight="1"/>
    <row r="313" spans="1:111" ht="24.95" customHeight="1"/>
    <row r="314" spans="1:111" ht="24.95" customHeight="1"/>
    <row r="315" spans="1:111" ht="24.95" customHeight="1"/>
    <row r="316" spans="1:111" ht="24.95" customHeight="1"/>
    <row r="317" spans="1:111" ht="24.95" customHeight="1"/>
    <row r="318" spans="1:111" ht="24.95" customHeight="1"/>
    <row r="319" spans="1:111" ht="24.95" customHeight="1"/>
    <row r="320" spans="1:111" ht="24.95" customHeight="1"/>
  </sheetData>
  <autoFilter ref="A3:DE303" xr:uid="{00000000-0009-0000-0000-000013000000}">
    <filterColumn colId="1" showButton="0"/>
  </autoFilter>
  <mergeCells count="171">
    <mergeCell ref="B264:B269"/>
    <mergeCell ref="C264:C269"/>
    <mergeCell ref="D264:D269"/>
    <mergeCell ref="A308:A309"/>
    <mergeCell ref="B58:B65"/>
    <mergeCell ref="D58:D65"/>
    <mergeCell ref="E58:E65"/>
    <mergeCell ref="C58:C65"/>
    <mergeCell ref="E255:E256"/>
    <mergeCell ref="E270:E272"/>
    <mergeCell ref="D270:D272"/>
    <mergeCell ref="B270:B272"/>
    <mergeCell ref="C270:C272"/>
    <mergeCell ref="C255:C256"/>
    <mergeCell ref="B255:B262"/>
    <mergeCell ref="C257:C259"/>
    <mergeCell ref="D208:D210"/>
    <mergeCell ref="E208:E210"/>
    <mergeCell ref="B169:B173"/>
    <mergeCell ref="C169:C173"/>
    <mergeCell ref="D169:D173"/>
    <mergeCell ref="E169:E177"/>
    <mergeCell ref="B174:B177"/>
    <mergeCell ref="C174:C177"/>
    <mergeCell ref="D174:D177"/>
    <mergeCell ref="B158:B162"/>
    <mergeCell ref="G247:G251"/>
    <mergeCell ref="E232:E237"/>
    <mergeCell ref="B234:B237"/>
    <mergeCell ref="C234:C237"/>
    <mergeCell ref="D234:D237"/>
    <mergeCell ref="G234:G237"/>
    <mergeCell ref="B238:B246"/>
    <mergeCell ref="C238:C246"/>
    <mergeCell ref="D238:D246"/>
    <mergeCell ref="E238:E246"/>
    <mergeCell ref="G238:G246"/>
    <mergeCell ref="B247:B254"/>
    <mergeCell ref="C158:C162"/>
    <mergeCell ref="D158:D162"/>
    <mergeCell ref="E158:E168"/>
    <mergeCell ref="B163:B168"/>
    <mergeCell ref="C163:C168"/>
    <mergeCell ref="D163:D168"/>
    <mergeCell ref="A217:A303"/>
    <mergeCell ref="B217:B233"/>
    <mergeCell ref="C217:C227"/>
    <mergeCell ref="D222:D223"/>
    <mergeCell ref="E222:E223"/>
    <mergeCell ref="C228:C230"/>
    <mergeCell ref="C231:C233"/>
    <mergeCell ref="B178:B210"/>
    <mergeCell ref="C178:C210"/>
    <mergeCell ref="D178:D181"/>
    <mergeCell ref="E178:E181"/>
    <mergeCell ref="D182:D185"/>
    <mergeCell ref="E182:E185"/>
    <mergeCell ref="D186:D200"/>
    <mergeCell ref="E186:E200"/>
    <mergeCell ref="C247:C252"/>
    <mergeCell ref="D247:D251"/>
    <mergeCell ref="E247:E252"/>
    <mergeCell ref="D201:D207"/>
    <mergeCell ref="E201:E207"/>
    <mergeCell ref="A211:A216"/>
    <mergeCell ref="B273:B300"/>
    <mergeCell ref="C273:C300"/>
    <mergeCell ref="D273:D300"/>
    <mergeCell ref="B138:B139"/>
    <mergeCell ref="C138:C139"/>
    <mergeCell ref="B151:B152"/>
    <mergeCell ref="C151:C152"/>
    <mergeCell ref="D151:D152"/>
    <mergeCell ref="E151:E152"/>
    <mergeCell ref="B153:B156"/>
    <mergeCell ref="C153:C156"/>
    <mergeCell ref="D153:D156"/>
    <mergeCell ref="E153:E156"/>
    <mergeCell ref="D138:D139"/>
    <mergeCell ref="B140:B144"/>
    <mergeCell ref="C140:C144"/>
    <mergeCell ref="D140:D144"/>
    <mergeCell ref="E140:E149"/>
    <mergeCell ref="B145:B149"/>
    <mergeCell ref="C145:C149"/>
    <mergeCell ref="D145:D149"/>
    <mergeCell ref="D107:D111"/>
    <mergeCell ref="E107:E111"/>
    <mergeCell ref="B112:B120"/>
    <mergeCell ref="C112:C120"/>
    <mergeCell ref="D112:D120"/>
    <mergeCell ref="E112:E120"/>
    <mergeCell ref="A96:A210"/>
    <mergeCell ref="B96:B103"/>
    <mergeCell ref="C96:C103"/>
    <mergeCell ref="D99:D100"/>
    <mergeCell ref="E99:E100"/>
    <mergeCell ref="E102:E103"/>
    <mergeCell ref="B104:B111"/>
    <mergeCell ref="C104:C111"/>
    <mergeCell ref="D104:D106"/>
    <mergeCell ref="E104:E106"/>
    <mergeCell ref="B121:B135"/>
    <mergeCell ref="C121:C135"/>
    <mergeCell ref="D121:D135"/>
    <mergeCell ref="E121:E135"/>
    <mergeCell ref="B136:B137"/>
    <mergeCell ref="C136:C137"/>
    <mergeCell ref="D136:D137"/>
    <mergeCell ref="E136:E139"/>
    <mergeCell ref="B94:B95"/>
    <mergeCell ref="C94:C95"/>
    <mergeCell ref="E94:E95"/>
    <mergeCell ref="D72:D77"/>
    <mergeCell ref="E72:E77"/>
    <mergeCell ref="D78:D79"/>
    <mergeCell ref="E78:E79"/>
    <mergeCell ref="B80:B93"/>
    <mergeCell ref="C80:C93"/>
    <mergeCell ref="D80:D81"/>
    <mergeCell ref="E80:E81"/>
    <mergeCell ref="D82:D85"/>
    <mergeCell ref="E82:E85"/>
    <mergeCell ref="A26:A95"/>
    <mergeCell ref="B26:B32"/>
    <mergeCell ref="C26:C31"/>
    <mergeCell ref="E30:E31"/>
    <mergeCell ref="B33:B43"/>
    <mergeCell ref="C33:C43"/>
    <mergeCell ref="D33:D36"/>
    <mergeCell ref="E33:E36"/>
    <mergeCell ref="D37:D38"/>
    <mergeCell ref="E37:E38"/>
    <mergeCell ref="B51:B57"/>
    <mergeCell ref="C51:C57"/>
    <mergeCell ref="D51:D57"/>
    <mergeCell ref="E51:E57"/>
    <mergeCell ref="B66:B79"/>
    <mergeCell ref="C66:C79"/>
    <mergeCell ref="D66:D67"/>
    <mergeCell ref="E66:E67"/>
    <mergeCell ref="D68:D71"/>
    <mergeCell ref="E68:E71"/>
    <mergeCell ref="D86:D89"/>
    <mergeCell ref="E86:E89"/>
    <mergeCell ref="D90:D93"/>
    <mergeCell ref="E90:E93"/>
    <mergeCell ref="B3:C3"/>
    <mergeCell ref="A4:A25"/>
    <mergeCell ref="B4:B16"/>
    <mergeCell ref="C4:C16"/>
    <mergeCell ref="E10:E11"/>
    <mergeCell ref="E12:E14"/>
    <mergeCell ref="D13:D14"/>
    <mergeCell ref="D15:D16"/>
    <mergeCell ref="E15:E16"/>
    <mergeCell ref="B17:B19"/>
    <mergeCell ref="D39:D40"/>
    <mergeCell ref="D42:D43"/>
    <mergeCell ref="E42:E43"/>
    <mergeCell ref="B44:B50"/>
    <mergeCell ref="C44:C50"/>
    <mergeCell ref="D44:D50"/>
    <mergeCell ref="C17:C19"/>
    <mergeCell ref="E17:E18"/>
    <mergeCell ref="G17:G18"/>
    <mergeCell ref="B21:B25"/>
    <mergeCell ref="C21:C25"/>
    <mergeCell ref="D21:D22"/>
    <mergeCell ref="E21:E22"/>
    <mergeCell ref="E44:E50"/>
  </mergeCells>
  <phoneticPr fontId="161" type="noConversion"/>
  <printOptions horizontalCentered="1"/>
  <pageMargins left="0.25" right="0.25" top="0.75" bottom="0.75" header="0.3" footer="0.3"/>
  <pageSetup paperSize="9" scale="28" fitToHeight="0" orientation="landscape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>
    <pageSetUpPr fitToPage="1"/>
  </sheetPr>
  <dimension ref="A1:CZ264"/>
  <sheetViews>
    <sheetView view="pageBreakPreview" zoomScale="76" zoomScaleNormal="80" zoomScaleSheetLayoutView="76" workbookViewId="0">
      <pane xSplit="4" ySplit="2" topLeftCell="J58" activePane="bottomRight" state="frozen"/>
      <selection activeCell="CO31" sqref="CO31"/>
      <selection pane="topRight" activeCell="CO31" sqref="CO31"/>
      <selection pane="bottomLeft" activeCell="CO31" sqref="CO31"/>
      <selection pane="bottomRight" activeCell="CN74" sqref="CN74"/>
    </sheetView>
  </sheetViews>
  <sheetFormatPr defaultColWidth="9" defaultRowHeight="13.5" outlineLevelRow="1" outlineLevelCol="1"/>
  <cols>
    <col min="1" max="1" width="5.625" style="76" customWidth="1"/>
    <col min="2" max="2" width="14.625" style="76" customWidth="1"/>
    <col min="3" max="3" width="13.375" style="76" customWidth="1"/>
    <col min="4" max="4" width="16.5" style="76" customWidth="1"/>
    <col min="5" max="5" width="21.25" style="76" customWidth="1"/>
    <col min="6" max="6" width="17.125" style="76" customWidth="1"/>
    <col min="7" max="7" width="17.5" style="76" customWidth="1"/>
    <col min="8" max="8" width="17.25" style="76" bestFit="1" customWidth="1"/>
    <col min="9" max="9" width="31" style="76" customWidth="1"/>
    <col min="10" max="10" width="19" style="288" customWidth="1"/>
    <col min="11" max="12" width="6" style="76" customWidth="1"/>
    <col min="13" max="13" width="10.75" style="78" customWidth="1"/>
    <col min="14" max="14" width="13.625" style="76" customWidth="1"/>
    <col min="15" max="19" width="13.625" style="76" hidden="1" customWidth="1" outlineLevel="1"/>
    <col min="20" max="20" width="13.625" style="76" hidden="1" customWidth="1" collapsed="1"/>
    <col min="21" max="31" width="13.625" style="76" hidden="1" customWidth="1" outlineLevel="1"/>
    <col min="32" max="32" width="13.625" style="76" hidden="1" customWidth="1" collapsed="1"/>
    <col min="33" max="43" width="13.625" style="76" hidden="1" customWidth="1" outlineLevel="1"/>
    <col min="44" max="44" width="13.625" style="76" hidden="1" customWidth="1" collapsed="1"/>
    <col min="45" max="55" width="13.625" style="76" hidden="1" customWidth="1" outlineLevel="1"/>
    <col min="56" max="56" width="13.625" style="76" hidden="1" customWidth="1" collapsed="1"/>
    <col min="57" max="67" width="13.625" style="76" hidden="1" customWidth="1" outlineLevel="1"/>
    <col min="68" max="68" width="13.625" style="76" hidden="1" customWidth="1" collapsed="1"/>
    <col min="69" max="79" width="13.625" style="76" hidden="1" customWidth="1" outlineLevel="1"/>
    <col min="80" max="80" width="13.625" style="76" hidden="1" customWidth="1" collapsed="1"/>
    <col min="81" max="91" width="13.625" style="76" hidden="1" customWidth="1" outlineLevel="1"/>
    <col min="92" max="104" width="13.625" style="76" customWidth="1" outlineLevel="1"/>
    <col min="105" max="106" width="13.625" style="76" customWidth="1"/>
    <col min="107" max="16384" width="9" style="76"/>
  </cols>
  <sheetData>
    <row r="1" spans="1:104" ht="34.5" customHeight="1" thickBot="1">
      <c r="A1" s="1002" t="s">
        <v>3052</v>
      </c>
      <c r="D1" s="114"/>
      <c r="E1" s="114"/>
      <c r="F1" s="114"/>
      <c r="G1" s="114"/>
      <c r="H1" s="114"/>
      <c r="I1" s="114"/>
      <c r="J1" s="114"/>
      <c r="O1" s="317" t="s">
        <v>599</v>
      </c>
      <c r="U1" s="317">
        <v>2019</v>
      </c>
    </row>
    <row r="2" spans="1:104" ht="43.5" customHeight="1" thickBot="1">
      <c r="A2" s="1003"/>
      <c r="B2" s="903" t="s">
        <v>1410</v>
      </c>
      <c r="C2" s="904" t="s">
        <v>279</v>
      </c>
      <c r="D2" s="904" t="s">
        <v>226</v>
      </c>
      <c r="E2" s="905" t="s">
        <v>556</v>
      </c>
      <c r="F2" s="906" t="s">
        <v>90</v>
      </c>
      <c r="G2" s="907" t="s">
        <v>1155</v>
      </c>
      <c r="H2" s="907" t="s">
        <v>604</v>
      </c>
      <c r="I2" s="907" t="s">
        <v>560</v>
      </c>
      <c r="J2" s="908" t="s">
        <v>1449</v>
      </c>
      <c r="K2" s="319"/>
      <c r="L2" s="319"/>
      <c r="M2" s="1081" t="s">
        <v>1162</v>
      </c>
      <c r="N2" s="1085" t="s">
        <v>384</v>
      </c>
      <c r="O2" s="1077" t="s">
        <v>377</v>
      </c>
      <c r="P2" s="1077" t="s">
        <v>364</v>
      </c>
      <c r="Q2" s="1077" t="s">
        <v>365</v>
      </c>
      <c r="R2" s="1077" t="s">
        <v>367</v>
      </c>
      <c r="S2" s="1077" t="s">
        <v>368</v>
      </c>
      <c r="T2" s="1077" t="s">
        <v>373</v>
      </c>
      <c r="U2" s="1077" t="s">
        <v>263</v>
      </c>
      <c r="V2" s="1077" t="s">
        <v>236</v>
      </c>
      <c r="W2" s="1077" t="s">
        <v>239</v>
      </c>
      <c r="X2" s="1077" t="s">
        <v>262</v>
      </c>
      <c r="Y2" s="1077" t="s">
        <v>254</v>
      </c>
      <c r="Z2" s="1077" t="s">
        <v>255</v>
      </c>
      <c r="AA2" s="1077" t="s">
        <v>259</v>
      </c>
      <c r="AB2" s="1077" t="s">
        <v>256</v>
      </c>
      <c r="AC2" s="1077" t="s">
        <v>251</v>
      </c>
      <c r="AD2" s="1077" t="s">
        <v>261</v>
      </c>
      <c r="AE2" s="1077" t="s">
        <v>252</v>
      </c>
      <c r="AF2" s="1077" t="s">
        <v>234</v>
      </c>
      <c r="AG2" s="1077" t="s">
        <v>1386</v>
      </c>
      <c r="AH2" s="1077" t="s">
        <v>1393</v>
      </c>
      <c r="AI2" s="1077" t="s">
        <v>1394</v>
      </c>
      <c r="AJ2" s="1077" t="s">
        <v>1395</v>
      </c>
      <c r="AK2" s="1077" t="s">
        <v>1396</v>
      </c>
      <c r="AL2" s="1077" t="s">
        <v>1397</v>
      </c>
      <c r="AM2" s="1077" t="s">
        <v>1398</v>
      </c>
      <c r="AN2" s="1077" t="s">
        <v>1399</v>
      </c>
      <c r="AO2" s="1077" t="s">
        <v>1400</v>
      </c>
      <c r="AP2" s="1077" t="s">
        <v>1401</v>
      </c>
      <c r="AQ2" s="1077" t="s">
        <v>1402</v>
      </c>
      <c r="AR2" s="1077" t="s">
        <v>1403</v>
      </c>
      <c r="AS2" s="1078" t="s">
        <v>1500</v>
      </c>
      <c r="AT2" s="1078" t="s">
        <v>1501</v>
      </c>
      <c r="AU2" s="1078" t="s">
        <v>1502</v>
      </c>
      <c r="AV2" s="1078" t="s">
        <v>1503</v>
      </c>
      <c r="AW2" s="1078" t="s">
        <v>1504</v>
      </c>
      <c r="AX2" s="1078" t="s">
        <v>1505</v>
      </c>
      <c r="AY2" s="1078" t="s">
        <v>1506</v>
      </c>
      <c r="AZ2" s="1078" t="s">
        <v>1507</v>
      </c>
      <c r="BA2" s="1078" t="s">
        <v>1508</v>
      </c>
      <c r="BB2" s="1078" t="s">
        <v>1509</v>
      </c>
      <c r="BC2" s="1078" t="s">
        <v>1510</v>
      </c>
      <c r="BD2" s="1078" t="s">
        <v>1511</v>
      </c>
      <c r="BE2" s="2010" t="s">
        <v>2169</v>
      </c>
      <c r="BF2" s="2011" t="s">
        <v>2170</v>
      </c>
      <c r="BG2" s="2011" t="s">
        <v>2193</v>
      </c>
      <c r="BH2" s="2011" t="s">
        <v>262</v>
      </c>
      <c r="BI2" s="2011" t="s">
        <v>254</v>
      </c>
      <c r="BJ2" s="2011" t="s">
        <v>255</v>
      </c>
      <c r="BK2" s="2011" t="s">
        <v>259</v>
      </c>
      <c r="BL2" s="2011" t="s">
        <v>256</v>
      </c>
      <c r="BM2" s="2011" t="s">
        <v>251</v>
      </c>
      <c r="BN2" s="2011" t="s">
        <v>261</v>
      </c>
      <c r="BO2" s="2011" t="s">
        <v>252</v>
      </c>
      <c r="BP2" s="2011" t="s">
        <v>234</v>
      </c>
      <c r="BQ2" s="2011" t="s">
        <v>2171</v>
      </c>
      <c r="BR2" s="2011" t="s">
        <v>1950</v>
      </c>
      <c r="BS2" s="2011" t="s">
        <v>2193</v>
      </c>
      <c r="BT2" s="2011" t="s">
        <v>1952</v>
      </c>
      <c r="BU2" s="2011" t="s">
        <v>2571</v>
      </c>
      <c r="BV2" s="2011" t="s">
        <v>1933</v>
      </c>
      <c r="BW2" s="2011" t="s">
        <v>1934</v>
      </c>
      <c r="BX2" s="2011" t="s">
        <v>1939</v>
      </c>
      <c r="BY2" s="2011" t="s">
        <v>1941</v>
      </c>
      <c r="BZ2" s="2011" t="s">
        <v>1943</v>
      </c>
      <c r="CA2" s="2011" t="s">
        <v>1878</v>
      </c>
      <c r="CB2" s="2011" t="s">
        <v>1879</v>
      </c>
      <c r="CC2" s="3213" t="s">
        <v>2892</v>
      </c>
      <c r="CD2" s="3213" t="s">
        <v>1950</v>
      </c>
      <c r="CE2" s="3213" t="s">
        <v>2193</v>
      </c>
      <c r="CF2" s="3213" t="s">
        <v>1952</v>
      </c>
      <c r="CG2" s="3213" t="s">
        <v>2571</v>
      </c>
      <c r="CH2" s="3213" t="s">
        <v>1933</v>
      </c>
      <c r="CI2" s="3544" t="s">
        <v>1934</v>
      </c>
      <c r="CJ2" s="3213" t="s">
        <v>1939</v>
      </c>
      <c r="CK2" s="3213" t="s">
        <v>1941</v>
      </c>
      <c r="CL2" s="3213" t="s">
        <v>1943</v>
      </c>
      <c r="CM2" s="3213" t="s">
        <v>1878</v>
      </c>
      <c r="CN2" s="3213" t="s">
        <v>1879</v>
      </c>
      <c r="CO2" s="3214" t="s">
        <v>2456</v>
      </c>
      <c r="CP2" s="3214" t="s">
        <v>3375</v>
      </c>
      <c r="CQ2" s="3214" t="s">
        <v>3379</v>
      </c>
      <c r="CR2" s="3214" t="s">
        <v>3407</v>
      </c>
      <c r="CS2" s="3214" t="s">
        <v>3422</v>
      </c>
      <c r="CT2" s="3214" t="s">
        <v>3445</v>
      </c>
      <c r="CU2" s="3214" t="s">
        <v>3486</v>
      </c>
      <c r="CV2" s="3214" t="s">
        <v>3504</v>
      </c>
      <c r="CW2" s="3214" t="s">
        <v>3505</v>
      </c>
      <c r="CX2" s="3214" t="s">
        <v>3632</v>
      </c>
      <c r="CY2" s="3214" t="s">
        <v>3646</v>
      </c>
      <c r="CZ2" s="3214" t="s">
        <v>3685</v>
      </c>
    </row>
    <row r="3" spans="1:104" ht="78.75" customHeight="1">
      <c r="A3" s="1003"/>
      <c r="B3" s="873"/>
      <c r="C3" s="312" t="s">
        <v>270</v>
      </c>
      <c r="D3" s="900" t="s">
        <v>792</v>
      </c>
      <c r="E3" s="901" t="s">
        <v>24</v>
      </c>
      <c r="F3" s="312" t="s">
        <v>594</v>
      </c>
      <c r="G3" s="313" t="s">
        <v>605</v>
      </c>
      <c r="H3" s="313" t="s">
        <v>570</v>
      </c>
      <c r="I3" s="315" t="s">
        <v>2920</v>
      </c>
      <c r="J3" s="902" t="s">
        <v>94</v>
      </c>
      <c r="K3" s="319"/>
      <c r="L3" s="319"/>
      <c r="M3" s="1084">
        <v>80</v>
      </c>
      <c r="N3" s="1079">
        <f>(CZ3-CY3)*M3</f>
        <v>11778.399999999965</v>
      </c>
      <c r="O3" s="979">
        <v>1.34</v>
      </c>
      <c r="P3" s="979">
        <v>165.7</v>
      </c>
      <c r="Q3" s="979">
        <v>330.09</v>
      </c>
      <c r="R3" s="978">
        <v>544.72</v>
      </c>
      <c r="S3" s="979">
        <v>742.72</v>
      </c>
      <c r="T3" s="1087">
        <v>954</v>
      </c>
      <c r="U3" s="1087">
        <v>1190.6300000000001</v>
      </c>
      <c r="V3" s="979">
        <v>1400.25</v>
      </c>
      <c r="W3" s="979">
        <v>1621.81</v>
      </c>
      <c r="X3" s="979">
        <v>1819.99</v>
      </c>
      <c r="Y3" s="979">
        <v>2021.89</v>
      </c>
      <c r="Z3" s="979">
        <v>2225.84</v>
      </c>
      <c r="AA3" s="2247">
        <v>2427.27</v>
      </c>
      <c r="AB3" s="1087">
        <v>2637.44</v>
      </c>
      <c r="AC3" s="978">
        <v>2837.56</v>
      </c>
      <c r="AD3" s="978">
        <v>3043.78</v>
      </c>
      <c r="AE3" s="978">
        <v>3230.14</v>
      </c>
      <c r="AF3" s="978">
        <v>3449.44</v>
      </c>
      <c r="AG3" s="978">
        <v>3685.62</v>
      </c>
      <c r="AH3" s="978">
        <v>3893.03</v>
      </c>
      <c r="AI3" s="978">
        <v>4119.91</v>
      </c>
      <c r="AJ3" s="978">
        <v>4330.95</v>
      </c>
      <c r="AK3" s="978">
        <v>4548.1899999999996</v>
      </c>
      <c r="AL3" s="978">
        <v>4768.2299999999996</v>
      </c>
      <c r="AM3" s="978">
        <v>4986.96</v>
      </c>
      <c r="AN3" s="978">
        <v>5219.6099999999997</v>
      </c>
      <c r="AO3" s="978">
        <v>5439.47</v>
      </c>
      <c r="AP3" s="978">
        <v>5658.28</v>
      </c>
      <c r="AQ3" s="978">
        <v>5884.77</v>
      </c>
      <c r="AR3" s="978">
        <v>6165.72</v>
      </c>
      <c r="AS3" s="1614">
        <v>6405</v>
      </c>
      <c r="AT3" s="1614">
        <v>6640.98</v>
      </c>
      <c r="AU3" s="1614">
        <v>6883.56</v>
      </c>
      <c r="AV3" s="1614">
        <v>7095.88</v>
      </c>
      <c r="AW3" s="1614">
        <v>7315.99</v>
      </c>
      <c r="AX3" s="1614">
        <v>7552.86</v>
      </c>
      <c r="AY3" s="1614">
        <v>7773.46</v>
      </c>
      <c r="AZ3" s="2248">
        <v>7993.74</v>
      </c>
      <c r="BA3" s="2248">
        <v>8222.42</v>
      </c>
      <c r="BB3" s="2248">
        <v>8443.74</v>
      </c>
      <c r="BC3" s="2248">
        <v>8684.19</v>
      </c>
      <c r="BD3" s="2248">
        <v>8955.18</v>
      </c>
      <c r="BE3" s="2248">
        <v>9242.33</v>
      </c>
      <c r="BF3" s="2248">
        <v>9483.61</v>
      </c>
      <c r="BG3" s="2248">
        <v>9734.99</v>
      </c>
      <c r="BH3" s="2248">
        <v>9946.06</v>
      </c>
      <c r="BI3" s="2248">
        <v>10185.049999999999</v>
      </c>
      <c r="BJ3" s="2248">
        <v>10421.280000000001</v>
      </c>
      <c r="BK3" s="2248">
        <v>10635.93</v>
      </c>
      <c r="BL3" s="2248">
        <v>10865.91</v>
      </c>
      <c r="BM3" s="2248">
        <v>11095.02</v>
      </c>
      <c r="BN3" s="2248">
        <v>11316.54</v>
      </c>
      <c r="BO3" s="2248">
        <v>11557.63</v>
      </c>
      <c r="BP3" s="2248">
        <v>1811.93</v>
      </c>
      <c r="BQ3" s="2248">
        <v>2100.36</v>
      </c>
      <c r="BR3" s="2248">
        <v>2326.3200000000002</v>
      </c>
      <c r="BS3" s="2248">
        <v>2562.13</v>
      </c>
      <c r="BT3" s="2248">
        <v>2765.78</v>
      </c>
      <c r="BU3" s="2248">
        <v>2978.18</v>
      </c>
      <c r="BV3" s="2248">
        <v>3178.91</v>
      </c>
      <c r="BW3" s="2248">
        <v>3380.87</v>
      </c>
      <c r="BX3" s="2248">
        <v>3576.38</v>
      </c>
      <c r="BY3" s="2248">
        <v>3742.77</v>
      </c>
      <c r="BZ3" s="2248">
        <v>3985.5</v>
      </c>
      <c r="CA3" s="2248">
        <v>4154.95</v>
      </c>
      <c r="CB3" s="2248">
        <v>4586.38</v>
      </c>
      <c r="CC3" s="2248">
        <v>4658.0600000000004</v>
      </c>
      <c r="CD3" s="2248">
        <v>4658.0600000000004</v>
      </c>
      <c r="CE3" s="2248">
        <v>4663.62</v>
      </c>
      <c r="CF3" s="2248">
        <v>4666.5</v>
      </c>
      <c r="CG3" s="2248">
        <v>4669.0200000000004</v>
      </c>
      <c r="CH3" s="2248">
        <v>4671.62</v>
      </c>
      <c r="CI3" s="2248">
        <v>4675.13</v>
      </c>
      <c r="CJ3" s="2248">
        <v>4675.5200000000004</v>
      </c>
      <c r="CK3" s="2248">
        <v>4677.46</v>
      </c>
      <c r="CL3" s="2248">
        <v>4679.8599999999997</v>
      </c>
      <c r="CM3" s="2248">
        <v>4682.01</v>
      </c>
      <c r="CN3" s="2248">
        <v>4685.42</v>
      </c>
      <c r="CO3" s="2248">
        <v>4880.03</v>
      </c>
      <c r="CP3" s="2248">
        <v>5093.34</v>
      </c>
      <c r="CQ3" s="2248">
        <v>5168.59</v>
      </c>
      <c r="CR3" s="2248">
        <v>5210.1000000000004</v>
      </c>
      <c r="CS3" s="2248">
        <v>5262.81</v>
      </c>
      <c r="CT3" s="2248">
        <v>5386.61</v>
      </c>
      <c r="CU3" s="2248">
        <v>5682.33</v>
      </c>
      <c r="CV3" s="2248">
        <v>5915.29</v>
      </c>
      <c r="CW3" s="2248">
        <v>6145.08</v>
      </c>
      <c r="CX3" s="2248">
        <v>6205.86</v>
      </c>
      <c r="CY3" s="2248">
        <v>6235.89</v>
      </c>
      <c r="CZ3" s="2248">
        <v>6383.12</v>
      </c>
    </row>
    <row r="4" spans="1:104" ht="80.099999999999994" customHeight="1">
      <c r="A4" s="1003"/>
      <c r="B4" s="873"/>
      <c r="C4" s="281" t="s">
        <v>278</v>
      </c>
      <c r="D4" s="285" t="s">
        <v>792</v>
      </c>
      <c r="E4" s="282" t="s">
        <v>22</v>
      </c>
      <c r="F4" s="281" t="s">
        <v>563</v>
      </c>
      <c r="G4" s="284" t="s">
        <v>607</v>
      </c>
      <c r="H4" s="284" t="s">
        <v>570</v>
      </c>
      <c r="I4" s="283" t="s">
        <v>2921</v>
      </c>
      <c r="J4" s="872" t="s">
        <v>83</v>
      </c>
      <c r="K4" s="319"/>
      <c r="L4" s="319"/>
      <c r="M4" s="1084">
        <v>70</v>
      </c>
      <c r="N4" s="1079">
        <f t="shared" ref="N4:N9" si="0">(CZ4-CY4)*M4</f>
        <v>46.199999999997772</v>
      </c>
      <c r="O4" s="979">
        <v>2.61</v>
      </c>
      <c r="P4" s="979">
        <v>7.79</v>
      </c>
      <c r="Q4" s="979">
        <v>7.8</v>
      </c>
      <c r="R4" s="978">
        <v>7.84</v>
      </c>
      <c r="S4" s="979">
        <v>10.79</v>
      </c>
      <c r="T4" s="979">
        <v>15.22</v>
      </c>
      <c r="U4" s="979">
        <v>20.04</v>
      </c>
      <c r="V4" s="979">
        <v>24.16</v>
      </c>
      <c r="W4" s="979">
        <v>28.4</v>
      </c>
      <c r="X4" s="979">
        <v>31.54</v>
      </c>
      <c r="Y4" s="979">
        <v>34.42</v>
      </c>
      <c r="Z4" s="979">
        <v>37.74</v>
      </c>
      <c r="AA4" s="978">
        <v>41.72</v>
      </c>
      <c r="AB4" s="1087">
        <v>45.9</v>
      </c>
      <c r="AC4" s="978">
        <v>49.44</v>
      </c>
      <c r="AD4" s="978">
        <v>52.24</v>
      </c>
      <c r="AE4" s="978">
        <v>54.39</v>
      </c>
      <c r="AF4" s="978">
        <v>56.76</v>
      </c>
      <c r="AG4" s="978">
        <v>59.57</v>
      </c>
      <c r="AH4" s="978">
        <v>63.22</v>
      </c>
      <c r="AI4" s="978">
        <v>68.38</v>
      </c>
      <c r="AJ4" s="978">
        <v>73.66</v>
      </c>
      <c r="AK4" s="978">
        <v>79.61</v>
      </c>
      <c r="AL4" s="978">
        <v>84.84</v>
      </c>
      <c r="AM4" s="978">
        <v>89.71</v>
      </c>
      <c r="AN4" s="978">
        <v>94.82</v>
      </c>
      <c r="AO4" s="978">
        <v>98.94</v>
      </c>
      <c r="AP4" s="978">
        <v>103.2</v>
      </c>
      <c r="AQ4" s="978">
        <v>107.79</v>
      </c>
      <c r="AR4" s="978">
        <v>113.71</v>
      </c>
      <c r="AS4" s="1614">
        <v>117.65</v>
      </c>
      <c r="AT4" s="1614">
        <v>123.01</v>
      </c>
      <c r="AU4" s="1614">
        <v>129.79</v>
      </c>
      <c r="AV4" s="1614">
        <v>135.99</v>
      </c>
      <c r="AW4" s="1614">
        <v>143.01</v>
      </c>
      <c r="AX4" s="1614">
        <v>150.19999999999999</v>
      </c>
      <c r="AY4" s="1614">
        <v>155.37</v>
      </c>
      <c r="AZ4" s="2248">
        <v>159.57</v>
      </c>
      <c r="BA4" s="2248">
        <v>162.94999999999999</v>
      </c>
      <c r="BB4" s="2248">
        <v>167.15</v>
      </c>
      <c r="BC4" s="2248">
        <v>175.91</v>
      </c>
      <c r="BD4" s="2248">
        <v>185.94</v>
      </c>
      <c r="BE4" s="2248">
        <v>193.81</v>
      </c>
      <c r="BF4" s="2248">
        <v>199.21</v>
      </c>
      <c r="BG4" s="2248">
        <v>207.37</v>
      </c>
      <c r="BH4" s="2248">
        <v>211.18</v>
      </c>
      <c r="BI4" s="2248">
        <v>214.19</v>
      </c>
      <c r="BJ4" s="2248">
        <v>215.85</v>
      </c>
      <c r="BK4" s="2248">
        <v>217.54</v>
      </c>
      <c r="BL4" s="2248">
        <v>219.49</v>
      </c>
      <c r="BM4" s="2248">
        <v>221.49</v>
      </c>
      <c r="BN4" s="2248">
        <v>223.81</v>
      </c>
      <c r="BO4" s="2248">
        <v>229.05</v>
      </c>
      <c r="BP4" s="2248">
        <v>233.35</v>
      </c>
      <c r="BQ4" s="2248">
        <v>238.98</v>
      </c>
      <c r="BR4" s="2248">
        <v>243.87</v>
      </c>
      <c r="BS4" s="2248">
        <v>249.23</v>
      </c>
      <c r="BT4" s="2248">
        <v>254</v>
      </c>
      <c r="BU4" s="2248">
        <v>258.37</v>
      </c>
      <c r="BV4" s="2248">
        <v>260.95</v>
      </c>
      <c r="BW4" s="2248">
        <v>263.56</v>
      </c>
      <c r="BX4" s="2248">
        <v>266.10000000000002</v>
      </c>
      <c r="BY4" s="2248">
        <v>267.45</v>
      </c>
      <c r="BZ4" s="2248">
        <v>269.43</v>
      </c>
      <c r="CA4" s="2248">
        <v>270.66000000000003</v>
      </c>
      <c r="CB4" s="2248">
        <v>284.08</v>
      </c>
      <c r="CC4" s="2248">
        <v>284.08</v>
      </c>
      <c r="CD4" s="2248">
        <v>288.14</v>
      </c>
      <c r="CE4" s="2248">
        <v>288.14</v>
      </c>
      <c r="CF4" s="2248">
        <v>288.2</v>
      </c>
      <c r="CG4" s="2248">
        <v>288.47000000000003</v>
      </c>
      <c r="CH4" s="2248">
        <v>288.47000000000003</v>
      </c>
      <c r="CI4" s="2248">
        <v>288.58</v>
      </c>
      <c r="CJ4" s="2248">
        <v>288.58</v>
      </c>
      <c r="CK4" s="2248">
        <v>298.2</v>
      </c>
      <c r="CL4" s="2248">
        <v>307.72000000000003</v>
      </c>
      <c r="CM4" s="2248">
        <v>313.42</v>
      </c>
      <c r="CN4" s="2248">
        <v>334.21</v>
      </c>
      <c r="CO4" s="2248">
        <v>347.54</v>
      </c>
      <c r="CP4" s="2248">
        <v>361.57</v>
      </c>
      <c r="CQ4" s="2248">
        <v>376.9</v>
      </c>
      <c r="CR4" s="2248">
        <v>393.06</v>
      </c>
      <c r="CS4" s="2248">
        <v>406.49</v>
      </c>
      <c r="CT4" s="2248">
        <v>416.64</v>
      </c>
      <c r="CU4" s="2248">
        <v>417.68</v>
      </c>
      <c r="CV4" s="2248">
        <v>418.59</v>
      </c>
      <c r="CW4" s="2248">
        <v>418.71</v>
      </c>
      <c r="CX4" s="2248">
        <v>418.81</v>
      </c>
      <c r="CY4" s="2248">
        <v>420.48</v>
      </c>
      <c r="CZ4" s="2248">
        <v>421.14</v>
      </c>
    </row>
    <row r="5" spans="1:104" ht="50.1" customHeight="1">
      <c r="A5" s="1003"/>
      <c r="B5" s="876"/>
      <c r="C5" s="281" t="s">
        <v>1427</v>
      </c>
      <c r="D5" s="285" t="s">
        <v>792</v>
      </c>
      <c r="E5" s="282" t="s">
        <v>27</v>
      </c>
      <c r="F5" s="281" t="s">
        <v>589</v>
      </c>
      <c r="G5" s="284" t="s">
        <v>309</v>
      </c>
      <c r="H5" s="283" t="s">
        <v>1144</v>
      </c>
      <c r="I5" s="283" t="s">
        <v>2922</v>
      </c>
      <c r="J5" s="875" t="s">
        <v>612</v>
      </c>
      <c r="K5" s="319"/>
      <c r="L5" s="319"/>
      <c r="M5" s="1084">
        <v>50</v>
      </c>
      <c r="N5" s="1079">
        <f t="shared" si="0"/>
        <v>793.99999999995998</v>
      </c>
      <c r="O5" s="978">
        <v>1.93</v>
      </c>
      <c r="P5" s="978">
        <v>525.79</v>
      </c>
      <c r="Q5" s="978">
        <v>820.62</v>
      </c>
      <c r="R5" s="978">
        <v>1072.42</v>
      </c>
      <c r="S5" s="978">
        <v>1097.08</v>
      </c>
      <c r="T5" s="978">
        <v>1168.51</v>
      </c>
      <c r="U5" s="978">
        <v>1441.09</v>
      </c>
      <c r="V5" s="978">
        <v>1539.53</v>
      </c>
      <c r="W5" s="978">
        <v>1682.99</v>
      </c>
      <c r="X5" s="978">
        <v>1833.88</v>
      </c>
      <c r="Y5" s="979">
        <v>2192.9</v>
      </c>
      <c r="Z5" s="978">
        <v>2620.7399999999998</v>
      </c>
      <c r="AA5" s="978">
        <v>3055.54</v>
      </c>
      <c r="AB5" s="1087">
        <v>3497.65</v>
      </c>
      <c r="AC5" s="978">
        <v>3920.22</v>
      </c>
      <c r="AD5" s="978">
        <v>4332.7299999999996</v>
      </c>
      <c r="AE5" s="978">
        <v>4665.16</v>
      </c>
      <c r="AF5" s="978">
        <v>4909.63</v>
      </c>
      <c r="AG5" s="978">
        <v>5049.37</v>
      </c>
      <c r="AH5" s="978">
        <v>5154.33</v>
      </c>
      <c r="AI5" s="978">
        <v>5251.76</v>
      </c>
      <c r="AJ5" s="978">
        <v>5260.53</v>
      </c>
      <c r="AK5" s="978">
        <v>5406.71</v>
      </c>
      <c r="AL5" s="978">
        <v>5588.64</v>
      </c>
      <c r="AM5" s="978">
        <v>5803.01</v>
      </c>
      <c r="AN5" s="978">
        <v>6041.7</v>
      </c>
      <c r="AO5" s="978">
        <v>6253.44</v>
      </c>
      <c r="AP5" s="978">
        <v>6453.96</v>
      </c>
      <c r="AQ5" s="978">
        <v>6645.39</v>
      </c>
      <c r="AR5" s="978">
        <v>6828.06</v>
      </c>
      <c r="AS5" s="1614">
        <v>7003.46</v>
      </c>
      <c r="AT5" s="1614">
        <v>7172.29</v>
      </c>
      <c r="AU5" s="1614">
        <v>7294.9</v>
      </c>
      <c r="AV5" s="1614">
        <v>7351.48</v>
      </c>
      <c r="AW5" s="1614">
        <v>7441.06</v>
      </c>
      <c r="AX5" s="1614">
        <v>7670</v>
      </c>
      <c r="AY5" s="1614">
        <v>7861.13</v>
      </c>
      <c r="AZ5" s="2248">
        <v>8048.58</v>
      </c>
      <c r="BA5" s="2248">
        <v>8229.01</v>
      </c>
      <c r="BB5" s="2248">
        <v>8410.42</v>
      </c>
      <c r="BC5" s="2248">
        <v>8639.7199999999993</v>
      </c>
      <c r="BD5" s="2248">
        <v>9004.77</v>
      </c>
      <c r="BE5" s="2248">
        <v>9287.0499999999993</v>
      </c>
      <c r="BF5" s="2248">
        <v>9448</v>
      </c>
      <c r="BG5" s="2248">
        <v>9510.52</v>
      </c>
      <c r="BH5" s="2248">
        <v>9651</v>
      </c>
      <c r="BI5" s="2248">
        <v>9893.9699999999993</v>
      </c>
      <c r="BJ5" s="2248">
        <v>10171.25</v>
      </c>
      <c r="BK5" s="2248">
        <v>10405.77</v>
      </c>
      <c r="BL5" s="2248">
        <v>10655</v>
      </c>
      <c r="BM5" s="2248">
        <v>10905.31</v>
      </c>
      <c r="BN5" s="2248">
        <v>11150.01</v>
      </c>
      <c r="BO5" s="2248">
        <v>11415.79</v>
      </c>
      <c r="BP5" s="2248">
        <v>1646.56</v>
      </c>
      <c r="BQ5" s="2248">
        <v>1905.46</v>
      </c>
      <c r="BR5" s="2248">
        <v>2126.63</v>
      </c>
      <c r="BS5" s="2248">
        <v>2386.77</v>
      </c>
      <c r="BT5" s="2248">
        <v>2511.86</v>
      </c>
      <c r="BU5" s="2248">
        <v>2669.52</v>
      </c>
      <c r="BV5" s="2248">
        <v>2889.52</v>
      </c>
      <c r="BW5" s="2248">
        <v>3135.62</v>
      </c>
      <c r="BX5" s="2248">
        <v>3426.24</v>
      </c>
      <c r="BY5" s="2248">
        <v>3687.37</v>
      </c>
      <c r="BZ5" s="2248">
        <v>4034.59</v>
      </c>
      <c r="CA5" s="2248">
        <v>4295.34</v>
      </c>
      <c r="CB5" s="2248">
        <v>4557.8100000000004</v>
      </c>
      <c r="CC5" s="2248">
        <v>4557.8100000000004</v>
      </c>
      <c r="CD5" s="2248">
        <v>4562.8900000000003</v>
      </c>
      <c r="CE5" s="2248">
        <v>4567.93</v>
      </c>
      <c r="CF5" s="2248">
        <v>4583.07</v>
      </c>
      <c r="CG5" s="2248">
        <v>4602.2</v>
      </c>
      <c r="CH5" s="2248">
        <v>4670.67</v>
      </c>
      <c r="CI5" s="2248">
        <v>4783.46</v>
      </c>
      <c r="CJ5" s="2248">
        <v>4902.05</v>
      </c>
      <c r="CK5" s="2248">
        <v>5102.4399999999996</v>
      </c>
      <c r="CL5" s="2248">
        <v>5225.8900000000003</v>
      </c>
      <c r="CM5" s="2248">
        <v>5384.75</v>
      </c>
      <c r="CN5" s="2248">
        <v>5533.94</v>
      </c>
      <c r="CO5" s="2248">
        <v>5717.65</v>
      </c>
      <c r="CP5" s="2248">
        <v>5839.72</v>
      </c>
      <c r="CQ5" s="2248">
        <v>5950.84</v>
      </c>
      <c r="CR5" s="2248">
        <v>6021.15</v>
      </c>
      <c r="CS5" s="2248">
        <v>6054.16</v>
      </c>
      <c r="CT5" s="2248">
        <v>6071.28</v>
      </c>
      <c r="CU5" s="2248">
        <v>6092.09</v>
      </c>
      <c r="CV5" s="2248">
        <v>6179.86</v>
      </c>
      <c r="CW5" s="2248">
        <v>6338.08</v>
      </c>
      <c r="CX5" s="2248">
        <v>6429.35</v>
      </c>
      <c r="CY5" s="2248">
        <v>6444.06</v>
      </c>
      <c r="CZ5" s="2248">
        <v>6459.94</v>
      </c>
    </row>
    <row r="6" spans="1:104" ht="50.1" customHeight="1">
      <c r="A6" s="1003"/>
      <c r="B6" s="876"/>
      <c r="C6" s="971" t="s">
        <v>1561</v>
      </c>
      <c r="D6" s="971" t="s">
        <v>792</v>
      </c>
      <c r="E6" s="972" t="s">
        <v>3348</v>
      </c>
      <c r="F6" s="971" t="s">
        <v>594</v>
      </c>
      <c r="G6" s="284">
        <v>1251046</v>
      </c>
      <c r="H6" s="283" t="s">
        <v>3349</v>
      </c>
      <c r="I6" s="283" t="s">
        <v>3350</v>
      </c>
      <c r="J6" s="875"/>
      <c r="K6" s="319"/>
      <c r="L6" s="319"/>
      <c r="M6" s="1084">
        <v>80</v>
      </c>
      <c r="N6" s="851">
        <f t="shared" si="0"/>
        <v>10513.600000000006</v>
      </c>
      <c r="O6" s="978"/>
      <c r="P6" s="978"/>
      <c r="Q6" s="978"/>
      <c r="R6" s="978"/>
      <c r="S6" s="978"/>
      <c r="T6" s="978"/>
      <c r="U6" s="978"/>
      <c r="V6" s="978"/>
      <c r="W6" s="978"/>
      <c r="X6" s="978"/>
      <c r="Y6" s="979"/>
      <c r="Z6" s="978"/>
      <c r="AA6" s="978"/>
      <c r="AB6" s="1087"/>
      <c r="AC6" s="978"/>
      <c r="AD6" s="978"/>
      <c r="AE6" s="978"/>
      <c r="AF6" s="978"/>
      <c r="AG6" s="978"/>
      <c r="AH6" s="978"/>
      <c r="AI6" s="978"/>
      <c r="AJ6" s="978"/>
      <c r="AK6" s="978"/>
      <c r="AL6" s="978"/>
      <c r="AM6" s="978"/>
      <c r="AN6" s="978"/>
      <c r="AO6" s="978"/>
      <c r="AP6" s="978"/>
      <c r="AQ6" s="978"/>
      <c r="AR6" s="978"/>
      <c r="AS6" s="1614"/>
      <c r="AT6" s="1614"/>
      <c r="AU6" s="1614"/>
      <c r="AV6" s="1614"/>
      <c r="AW6" s="1614"/>
      <c r="AX6" s="1614"/>
      <c r="AY6" s="1614"/>
      <c r="AZ6" s="2248"/>
      <c r="BA6" s="2248"/>
      <c r="BB6" s="2248"/>
      <c r="BC6" s="2248"/>
      <c r="BD6" s="2248"/>
      <c r="BE6" s="2248"/>
      <c r="BF6" s="2248"/>
      <c r="BG6" s="2248"/>
      <c r="BH6" s="2248"/>
      <c r="BI6" s="2248"/>
      <c r="BJ6" s="2248"/>
      <c r="BK6" s="2248"/>
      <c r="BL6" s="2248"/>
      <c r="BM6" s="2248"/>
      <c r="BN6" s="2248"/>
      <c r="BO6" s="2248"/>
      <c r="BP6" s="2248"/>
      <c r="BQ6" s="2248"/>
      <c r="BR6" s="2248"/>
      <c r="BS6" s="2248"/>
      <c r="BT6" s="2248"/>
      <c r="BU6" s="2248"/>
      <c r="BV6" s="2248"/>
      <c r="BW6" s="2248"/>
      <c r="BX6" s="2248"/>
      <c r="BY6" s="2248"/>
      <c r="BZ6" s="2248"/>
      <c r="CA6" s="2248"/>
      <c r="CB6" s="2248"/>
      <c r="CC6" s="2248"/>
      <c r="CD6" s="2248"/>
      <c r="CE6" s="2248"/>
      <c r="CF6" s="2248"/>
      <c r="CG6" s="2248"/>
      <c r="CH6" s="2248"/>
      <c r="CI6" s="2248"/>
      <c r="CJ6" s="2248"/>
      <c r="CK6" s="2248"/>
      <c r="CL6" s="2248"/>
      <c r="CM6" s="2248"/>
      <c r="CN6" s="2248"/>
      <c r="CO6" s="3663">
        <v>61</v>
      </c>
      <c r="CP6" s="3663">
        <v>134.47</v>
      </c>
      <c r="CQ6" s="3663">
        <v>220.51</v>
      </c>
      <c r="CR6" s="3663">
        <v>327.47000000000003</v>
      </c>
      <c r="CS6" s="3663">
        <v>428.97</v>
      </c>
      <c r="CT6" s="3663">
        <v>533.54</v>
      </c>
      <c r="CU6" s="3663">
        <v>680.78</v>
      </c>
      <c r="CV6" s="3663">
        <v>800.67</v>
      </c>
      <c r="CW6" s="3663">
        <v>951.63</v>
      </c>
      <c r="CX6" s="3663">
        <v>1052.3</v>
      </c>
      <c r="CY6" s="3663">
        <v>1166.04</v>
      </c>
      <c r="CZ6" s="3663">
        <v>1297.46</v>
      </c>
    </row>
    <row r="7" spans="1:104" ht="50.1" customHeight="1">
      <c r="A7" s="1003"/>
      <c r="B7" s="876"/>
      <c r="C7" s="281"/>
      <c r="D7" s="285"/>
      <c r="E7" s="282"/>
      <c r="F7" s="281"/>
      <c r="G7" s="284"/>
      <c r="H7" s="283"/>
      <c r="I7" s="283" t="s">
        <v>3057</v>
      </c>
      <c r="J7" s="875"/>
      <c r="K7" s="319"/>
      <c r="L7" s="319"/>
      <c r="M7" s="1084">
        <v>1</v>
      </c>
      <c r="N7" s="3487">
        <f t="shared" si="0"/>
        <v>17.30000000000291</v>
      </c>
      <c r="O7" s="978"/>
      <c r="P7" s="978"/>
      <c r="Q7" s="978"/>
      <c r="R7" s="978"/>
      <c r="S7" s="978"/>
      <c r="T7" s="978"/>
      <c r="U7" s="978"/>
      <c r="V7" s="978"/>
      <c r="W7" s="978"/>
      <c r="X7" s="978"/>
      <c r="Y7" s="979"/>
      <c r="Z7" s="978"/>
      <c r="AA7" s="978"/>
      <c r="AB7" s="1087"/>
      <c r="AC7" s="978"/>
      <c r="AD7" s="978"/>
      <c r="AE7" s="978"/>
      <c r="AF7" s="978"/>
      <c r="AG7" s="978"/>
      <c r="AH7" s="978"/>
      <c r="AI7" s="978"/>
      <c r="AJ7" s="978"/>
      <c r="AK7" s="978"/>
      <c r="AL7" s="978"/>
      <c r="AM7" s="978"/>
      <c r="AN7" s="978"/>
      <c r="AO7" s="978"/>
      <c r="AP7" s="978"/>
      <c r="AQ7" s="978"/>
      <c r="AR7" s="978"/>
      <c r="AS7" s="1614"/>
      <c r="AT7" s="1614"/>
      <c r="AU7" s="1614"/>
      <c r="AV7" s="1614"/>
      <c r="AW7" s="1614"/>
      <c r="AX7" s="1614"/>
      <c r="AY7" s="1614"/>
      <c r="AZ7" s="2248"/>
      <c r="BA7" s="2248"/>
      <c r="BB7" s="2248"/>
      <c r="BC7" s="2248"/>
      <c r="BD7" s="2248"/>
      <c r="BE7" s="2248"/>
      <c r="BF7" s="2248"/>
      <c r="BG7" s="2248"/>
      <c r="BH7" s="2248"/>
      <c r="BI7" s="2248"/>
      <c r="BJ7" s="2248"/>
      <c r="BK7" s="2248"/>
      <c r="BL7" s="2248"/>
      <c r="BM7" s="2248"/>
      <c r="BN7" s="2248"/>
      <c r="BO7" s="2248"/>
      <c r="BP7" s="2248"/>
      <c r="BQ7" s="2248"/>
      <c r="BR7" s="2248"/>
      <c r="BS7" s="2248"/>
      <c r="BT7" s="2248"/>
      <c r="BU7" s="2248"/>
      <c r="BV7" s="2248"/>
      <c r="BW7" s="2248"/>
      <c r="BX7" s="2248"/>
      <c r="BY7" s="2248"/>
      <c r="BZ7" s="2248"/>
      <c r="CA7" s="2248"/>
      <c r="CB7" s="2248"/>
      <c r="CC7" s="2248"/>
      <c r="CD7" s="2248"/>
      <c r="CE7" s="2248"/>
      <c r="CF7" s="2248"/>
      <c r="CG7" s="2248"/>
      <c r="CH7" s="3425"/>
      <c r="CI7" s="3425">
        <v>4301.47</v>
      </c>
      <c r="CJ7" s="3425">
        <v>6984.3</v>
      </c>
      <c r="CK7" s="3425">
        <v>12227.7</v>
      </c>
      <c r="CL7" s="3425">
        <v>16761.099999999999</v>
      </c>
      <c r="CM7" s="3425">
        <v>19883.7</v>
      </c>
      <c r="CN7" s="3425">
        <v>23607</v>
      </c>
      <c r="CO7" s="3425">
        <v>28696.5</v>
      </c>
      <c r="CP7" s="3425">
        <v>33073.599999999999</v>
      </c>
      <c r="CQ7" s="3425">
        <v>34691.1</v>
      </c>
      <c r="CR7" s="3425">
        <v>35451</v>
      </c>
      <c r="CS7" s="3425">
        <v>36157.300000000003</v>
      </c>
      <c r="CT7" s="3425">
        <v>36176.400000000001</v>
      </c>
      <c r="CU7" s="3425">
        <v>36195.199999999997</v>
      </c>
      <c r="CV7" s="3425">
        <v>37778.199999999997</v>
      </c>
      <c r="CW7" s="3425">
        <v>42573.2</v>
      </c>
      <c r="CX7" s="3425">
        <v>45608.4</v>
      </c>
      <c r="CY7" s="3425">
        <v>45624.6</v>
      </c>
      <c r="CZ7" s="3425">
        <v>45641.9</v>
      </c>
    </row>
    <row r="8" spans="1:104" ht="50.1" customHeight="1">
      <c r="A8" s="1003"/>
      <c r="B8" s="874" t="s">
        <v>3280</v>
      </c>
      <c r="C8" s="281" t="s">
        <v>1561</v>
      </c>
      <c r="D8" s="287" t="s">
        <v>553</v>
      </c>
      <c r="E8" s="304" t="s">
        <v>26</v>
      </c>
      <c r="F8" s="281" t="s">
        <v>568</v>
      </c>
      <c r="G8" s="305" t="s">
        <v>316</v>
      </c>
      <c r="H8" s="284" t="s">
        <v>597</v>
      </c>
      <c r="I8" s="284" t="s">
        <v>288</v>
      </c>
      <c r="J8" s="875" t="s">
        <v>612</v>
      </c>
      <c r="K8" s="319"/>
      <c r="L8" s="319"/>
      <c r="M8" s="1084">
        <v>10</v>
      </c>
      <c r="N8" s="1079">
        <f t="shared" si="0"/>
        <v>0</v>
      </c>
      <c r="O8" s="978">
        <v>0.51</v>
      </c>
      <c r="P8" s="978">
        <v>0.51</v>
      </c>
      <c r="Q8" s="978">
        <v>20.239999999999998</v>
      </c>
      <c r="R8" s="978">
        <v>48.58</v>
      </c>
      <c r="S8" s="978">
        <v>63.46</v>
      </c>
      <c r="T8" s="978">
        <v>70.39</v>
      </c>
      <c r="U8" s="978">
        <v>97.59</v>
      </c>
      <c r="V8" s="978">
        <v>114.94</v>
      </c>
      <c r="W8" s="978">
        <v>131.51</v>
      </c>
      <c r="X8" s="978">
        <v>144.88999999999999</v>
      </c>
      <c r="Y8" s="979">
        <v>159.46</v>
      </c>
      <c r="Z8" s="978">
        <v>173.16</v>
      </c>
      <c r="AA8" s="978">
        <v>188.02</v>
      </c>
      <c r="AB8" s="1087">
        <v>204.36</v>
      </c>
      <c r="AC8" s="978">
        <v>220.65</v>
      </c>
      <c r="AD8" s="978">
        <v>237.93</v>
      </c>
      <c r="AE8" s="978">
        <v>258.64999999999998</v>
      </c>
      <c r="AF8" s="978">
        <v>276.58999999999997</v>
      </c>
      <c r="AG8" s="978">
        <v>300.69</v>
      </c>
      <c r="AH8" s="978">
        <v>311.95999999999998</v>
      </c>
      <c r="AI8" s="978">
        <v>311.95999999999998</v>
      </c>
      <c r="AJ8" s="978">
        <v>312.57</v>
      </c>
      <c r="AK8" s="978">
        <v>313.55</v>
      </c>
      <c r="AL8" s="978">
        <v>318.24</v>
      </c>
      <c r="AM8" s="978">
        <v>328.46</v>
      </c>
      <c r="AN8" s="978">
        <v>339.08</v>
      </c>
      <c r="AO8" s="978">
        <v>353.11</v>
      </c>
      <c r="AP8" s="978">
        <v>375.82</v>
      </c>
      <c r="AQ8" s="978">
        <v>401.44</v>
      </c>
      <c r="AR8" s="978">
        <v>425.61</v>
      </c>
      <c r="AS8" s="1614">
        <v>438.27</v>
      </c>
      <c r="AT8" s="1614">
        <v>451.69</v>
      </c>
      <c r="AU8" s="1614">
        <v>476.13</v>
      </c>
      <c r="AV8" s="1614">
        <v>491.81</v>
      </c>
      <c r="AW8" s="1614">
        <v>504.49</v>
      </c>
      <c r="AX8" s="1614">
        <v>517.04</v>
      </c>
      <c r="AY8" s="1614">
        <v>517.04</v>
      </c>
      <c r="AZ8" s="2248">
        <v>517.04</v>
      </c>
      <c r="BA8" s="2248">
        <v>517.46</v>
      </c>
      <c r="BB8" s="2248">
        <v>517.82000000000005</v>
      </c>
      <c r="BC8" s="2248">
        <v>518.30999999999995</v>
      </c>
      <c r="BD8" s="2248">
        <v>518.30999999999995</v>
      </c>
      <c r="BE8" s="2248">
        <v>518.36</v>
      </c>
      <c r="BF8" s="2248">
        <v>518.36</v>
      </c>
      <c r="BG8" s="2248">
        <v>518.84</v>
      </c>
      <c r="BH8" s="2248">
        <v>519.4</v>
      </c>
      <c r="BI8" s="2248">
        <v>521.03</v>
      </c>
      <c r="BJ8" s="2248">
        <v>521.64</v>
      </c>
      <c r="BK8" s="2248">
        <v>522</v>
      </c>
      <c r="BL8" s="2248">
        <v>523.58000000000004</v>
      </c>
      <c r="BM8" s="2248">
        <v>523.65</v>
      </c>
      <c r="BN8" s="2248">
        <v>524.59</v>
      </c>
      <c r="BO8" s="2248">
        <v>525.36</v>
      </c>
      <c r="BP8" s="2248">
        <v>525.36</v>
      </c>
      <c r="BQ8" s="2248">
        <v>525.36</v>
      </c>
      <c r="BR8" s="2248">
        <v>525.36</v>
      </c>
      <c r="BS8" s="2248">
        <v>525.36</v>
      </c>
      <c r="BT8" s="2248">
        <v>525.77</v>
      </c>
      <c r="BU8" s="2248">
        <v>539.58000000000004</v>
      </c>
      <c r="BV8" s="2248">
        <v>540.57000000000005</v>
      </c>
      <c r="BW8" s="2248">
        <v>543.30999999999995</v>
      </c>
      <c r="BX8" s="2248">
        <v>545.30999999999995</v>
      </c>
      <c r="BY8" s="2248">
        <v>547.23</v>
      </c>
      <c r="BZ8" s="2248">
        <v>550.05999999999995</v>
      </c>
      <c r="CA8" s="2248">
        <v>553</v>
      </c>
      <c r="CB8" s="2248">
        <v>553</v>
      </c>
      <c r="CC8" s="2248">
        <v>553</v>
      </c>
      <c r="CD8" s="2248">
        <v>553</v>
      </c>
      <c r="CE8" s="2248">
        <v>553</v>
      </c>
      <c r="CF8" s="2248">
        <v>553</v>
      </c>
      <c r="CG8" s="2248">
        <v>553</v>
      </c>
      <c r="CH8" s="2248">
        <v>553</v>
      </c>
      <c r="CI8" s="2248">
        <v>553</v>
      </c>
      <c r="CJ8" s="2248">
        <v>553</v>
      </c>
      <c r="CK8" s="2248">
        <v>553</v>
      </c>
      <c r="CL8" s="2248">
        <v>553</v>
      </c>
      <c r="CM8" s="2248">
        <v>553</v>
      </c>
      <c r="CN8" s="2248">
        <v>553</v>
      </c>
      <c r="CO8" s="2248">
        <v>553</v>
      </c>
      <c r="CP8" s="2248">
        <v>553</v>
      </c>
      <c r="CQ8" s="2248">
        <v>553</v>
      </c>
      <c r="CR8" s="2248">
        <v>553</v>
      </c>
      <c r="CS8" s="2248">
        <v>553</v>
      </c>
      <c r="CT8" s="2248">
        <v>553</v>
      </c>
      <c r="CU8" s="2248">
        <v>553</v>
      </c>
      <c r="CV8" s="2248">
        <v>553</v>
      </c>
      <c r="CW8" s="2248">
        <v>553</v>
      </c>
      <c r="CX8" s="2248">
        <v>553</v>
      </c>
      <c r="CY8" s="2248">
        <v>553</v>
      </c>
      <c r="CZ8" s="2248">
        <v>553</v>
      </c>
    </row>
    <row r="9" spans="1:104" ht="50.1" customHeight="1">
      <c r="A9" s="1003"/>
      <c r="B9" s="877"/>
      <c r="C9" s="281" t="s">
        <v>1563</v>
      </c>
      <c r="D9" s="285" t="s">
        <v>792</v>
      </c>
      <c r="E9" s="911" t="s">
        <v>1422</v>
      </c>
      <c r="F9" s="286" t="s">
        <v>1423</v>
      </c>
      <c r="G9" s="912">
        <v>935597</v>
      </c>
      <c r="H9" s="912" t="s">
        <v>608</v>
      </c>
      <c r="I9" s="913" t="s">
        <v>3522</v>
      </c>
      <c r="J9" s="915" t="s">
        <v>1451</v>
      </c>
      <c r="K9" s="319"/>
      <c r="L9" s="319"/>
      <c r="M9" s="1084">
        <v>1</v>
      </c>
      <c r="N9" s="1079">
        <f t="shared" si="0"/>
        <v>1766</v>
      </c>
      <c r="O9" s="979"/>
      <c r="P9" s="979"/>
      <c r="Q9" s="979"/>
      <c r="R9" s="978"/>
      <c r="S9" s="979"/>
      <c r="T9" s="979"/>
      <c r="U9" s="979"/>
      <c r="V9" s="979"/>
      <c r="W9" s="979"/>
      <c r="X9" s="979"/>
      <c r="Y9" s="979"/>
      <c r="Z9" s="979"/>
      <c r="AA9" s="978"/>
      <c r="AB9" s="1087"/>
      <c r="AC9" s="978"/>
      <c r="AD9" s="978"/>
      <c r="AE9" s="978"/>
      <c r="AF9" s="978"/>
      <c r="AG9" s="978"/>
      <c r="AH9" s="978"/>
      <c r="AI9" s="978">
        <v>1970</v>
      </c>
      <c r="AJ9" s="978">
        <v>3358</v>
      </c>
      <c r="AK9" s="978">
        <v>4791</v>
      </c>
      <c r="AL9" s="978">
        <v>5840</v>
      </c>
      <c r="AM9" s="978">
        <v>6782</v>
      </c>
      <c r="AN9" s="978">
        <v>7746</v>
      </c>
      <c r="AO9" s="978">
        <v>8589</v>
      </c>
      <c r="AP9" s="978">
        <v>9465</v>
      </c>
      <c r="AQ9" s="978">
        <v>10383</v>
      </c>
      <c r="AR9" s="978">
        <v>11477</v>
      </c>
      <c r="AS9" s="1614">
        <v>12823</v>
      </c>
      <c r="AT9" s="1614">
        <v>13826</v>
      </c>
      <c r="AU9" s="1614">
        <v>14868</v>
      </c>
      <c r="AV9" s="1614">
        <v>15772</v>
      </c>
      <c r="AW9" s="1614">
        <v>16580</v>
      </c>
      <c r="AX9" s="1614">
        <v>17835</v>
      </c>
      <c r="AY9" s="1614">
        <v>20050</v>
      </c>
      <c r="AZ9" s="2248">
        <v>21906</v>
      </c>
      <c r="BA9" s="2248">
        <v>23417</v>
      </c>
      <c r="BB9" s="2248">
        <v>25097</v>
      </c>
      <c r="BC9" s="2248">
        <v>26891</v>
      </c>
      <c r="BD9" s="2248">
        <v>29522</v>
      </c>
      <c r="BE9" s="2248">
        <v>32437</v>
      </c>
      <c r="BF9" s="2248">
        <v>34626</v>
      </c>
      <c r="BG9" s="2248">
        <v>36429</v>
      </c>
      <c r="BH9" s="2248">
        <v>37678</v>
      </c>
      <c r="BI9" s="2248">
        <v>39134</v>
      </c>
      <c r="BJ9" s="2248">
        <v>40746</v>
      </c>
      <c r="BK9" s="2248">
        <v>42836</v>
      </c>
      <c r="BL9" s="2248">
        <v>45156</v>
      </c>
      <c r="BM9" s="2248">
        <v>46956</v>
      </c>
      <c r="BN9" s="2248">
        <v>48419</v>
      </c>
      <c r="BO9" s="2248">
        <v>50071</v>
      </c>
      <c r="BP9" s="2248">
        <v>53107</v>
      </c>
      <c r="BQ9" s="2248">
        <v>56285</v>
      </c>
      <c r="BR9" s="2248">
        <v>58631</v>
      </c>
      <c r="BS9" s="2248">
        <v>60847</v>
      </c>
      <c r="BT9" s="2248">
        <v>62455</v>
      </c>
      <c r="BU9" s="2248">
        <v>63901</v>
      </c>
      <c r="BV9" s="2248">
        <v>65605</v>
      </c>
      <c r="BW9" s="2248">
        <v>68023</v>
      </c>
      <c r="BX9" s="2248">
        <v>70324</v>
      </c>
      <c r="BY9" s="2248">
        <v>72094</v>
      </c>
      <c r="BZ9" s="2248">
        <v>73230</v>
      </c>
      <c r="CA9" s="2248">
        <v>74154</v>
      </c>
      <c r="CB9" s="2248">
        <v>75329</v>
      </c>
      <c r="CC9" s="2248">
        <v>75329</v>
      </c>
      <c r="CD9" s="2248">
        <v>75329</v>
      </c>
      <c r="CE9" s="2248">
        <v>75415</v>
      </c>
      <c r="CF9" s="2248">
        <v>75948</v>
      </c>
      <c r="CG9" s="2248">
        <v>77044</v>
      </c>
      <c r="CH9" s="2248">
        <v>78345</v>
      </c>
      <c r="CI9" s="3421">
        <v>78345</v>
      </c>
      <c r="CJ9" s="3421">
        <v>78345</v>
      </c>
      <c r="CK9" s="3421">
        <v>84502</v>
      </c>
      <c r="CL9" s="3421">
        <v>86130</v>
      </c>
      <c r="CM9" s="3421">
        <v>88250</v>
      </c>
      <c r="CN9" s="3421">
        <v>89262</v>
      </c>
      <c r="CO9" s="3421">
        <v>90509</v>
      </c>
      <c r="CP9" s="3421">
        <v>91810</v>
      </c>
      <c r="CQ9" s="3421">
        <v>93155</v>
      </c>
      <c r="CR9" s="3421">
        <v>94905</v>
      </c>
      <c r="CS9" s="3421">
        <v>96602</v>
      </c>
      <c r="CT9" s="3421">
        <v>98194</v>
      </c>
      <c r="CU9" s="3421">
        <v>100185</v>
      </c>
      <c r="CV9" s="3421">
        <v>101992</v>
      </c>
      <c r="CW9" s="3421">
        <v>104092</v>
      </c>
      <c r="CX9" s="3421">
        <v>105685</v>
      </c>
      <c r="CY9" s="3421">
        <v>107340</v>
      </c>
      <c r="CZ9" s="3421">
        <v>109106</v>
      </c>
    </row>
    <row r="10" spans="1:104" ht="50.1" customHeight="1" thickBot="1">
      <c r="A10" s="1003"/>
      <c r="B10" s="878" t="s">
        <v>1426</v>
      </c>
      <c r="C10" s="879"/>
      <c r="D10" s="879"/>
      <c r="E10" s="880"/>
      <c r="F10" s="879"/>
      <c r="G10" s="881"/>
      <c r="H10" s="881"/>
      <c r="I10" s="882"/>
      <c r="J10" s="883"/>
      <c r="K10" s="319"/>
      <c r="L10" s="319"/>
      <c r="M10" s="1086"/>
      <c r="N10" s="3529">
        <f>SUM(N3:N6,N8:N9)-N7</f>
        <v>24880.899999999925</v>
      </c>
      <c r="O10" s="1086">
        <f t="shared" ref="O10:AT10" si="1">SUM(O3:O9)</f>
        <v>6.39</v>
      </c>
      <c r="P10" s="1086">
        <f t="shared" si="1"/>
        <v>699.79</v>
      </c>
      <c r="Q10" s="1086">
        <f t="shared" si="1"/>
        <v>1178.75</v>
      </c>
      <c r="R10" s="1086">
        <f t="shared" si="1"/>
        <v>1673.56</v>
      </c>
      <c r="S10" s="1086">
        <f t="shared" si="1"/>
        <v>1914.05</v>
      </c>
      <c r="T10" s="1086">
        <f t="shared" si="1"/>
        <v>2208.12</v>
      </c>
      <c r="U10" s="1086">
        <f t="shared" si="1"/>
        <v>2749.3500000000004</v>
      </c>
      <c r="V10" s="1086">
        <f t="shared" si="1"/>
        <v>3078.88</v>
      </c>
      <c r="W10" s="1086">
        <f t="shared" si="1"/>
        <v>3464.71</v>
      </c>
      <c r="X10" s="1086">
        <f t="shared" si="1"/>
        <v>3830.2999999999997</v>
      </c>
      <c r="Y10" s="1086">
        <f t="shared" si="1"/>
        <v>4408.67</v>
      </c>
      <c r="Z10" s="1086">
        <f t="shared" si="1"/>
        <v>5057.4799999999996</v>
      </c>
      <c r="AA10" s="1086">
        <f t="shared" si="1"/>
        <v>5712.55</v>
      </c>
      <c r="AB10" s="1086">
        <f t="shared" si="1"/>
        <v>6385.3499999999995</v>
      </c>
      <c r="AC10" s="1086">
        <f t="shared" si="1"/>
        <v>7027.869999999999</v>
      </c>
      <c r="AD10" s="1086">
        <f t="shared" si="1"/>
        <v>7666.68</v>
      </c>
      <c r="AE10" s="1086">
        <f t="shared" si="1"/>
        <v>8208.34</v>
      </c>
      <c r="AF10" s="1086">
        <f t="shared" si="1"/>
        <v>8692.42</v>
      </c>
      <c r="AG10" s="1086">
        <f t="shared" si="1"/>
        <v>9095.25</v>
      </c>
      <c r="AH10" s="1086">
        <f t="shared" si="1"/>
        <v>9422.5399999999991</v>
      </c>
      <c r="AI10" s="1086">
        <f t="shared" si="1"/>
        <v>11722.009999999998</v>
      </c>
      <c r="AJ10" s="1086">
        <f t="shared" si="1"/>
        <v>13335.71</v>
      </c>
      <c r="AK10" s="1086">
        <f t="shared" si="1"/>
        <v>15139.059999999998</v>
      </c>
      <c r="AL10" s="1086">
        <f t="shared" si="1"/>
        <v>16599.949999999997</v>
      </c>
      <c r="AM10" s="1086">
        <f t="shared" si="1"/>
        <v>17990.14</v>
      </c>
      <c r="AN10" s="1086">
        <f t="shared" si="1"/>
        <v>19441.21</v>
      </c>
      <c r="AO10" s="1086">
        <f t="shared" si="1"/>
        <v>20733.96</v>
      </c>
      <c r="AP10" s="1086">
        <f t="shared" si="1"/>
        <v>22056.26</v>
      </c>
      <c r="AQ10" s="1086">
        <f t="shared" si="1"/>
        <v>23422.39</v>
      </c>
      <c r="AR10" s="1086">
        <f t="shared" si="1"/>
        <v>25010.100000000002</v>
      </c>
      <c r="AS10" s="1086">
        <f t="shared" si="1"/>
        <v>26787.38</v>
      </c>
      <c r="AT10" s="1086">
        <f t="shared" si="1"/>
        <v>28213.97</v>
      </c>
      <c r="AU10" s="1086">
        <f t="shared" ref="AU10:BZ10" si="2">SUM(AU3:AU9)</f>
        <v>29652.379999999997</v>
      </c>
      <c r="AV10" s="1086">
        <f t="shared" si="2"/>
        <v>30847.159999999996</v>
      </c>
      <c r="AW10" s="1086">
        <f t="shared" si="2"/>
        <v>31984.550000000003</v>
      </c>
      <c r="AX10" s="1086">
        <f t="shared" si="2"/>
        <v>33725.1</v>
      </c>
      <c r="AY10" s="1086">
        <f t="shared" si="2"/>
        <v>36357</v>
      </c>
      <c r="AZ10" s="1086">
        <f t="shared" si="2"/>
        <v>38624.93</v>
      </c>
      <c r="BA10" s="1086">
        <f t="shared" si="2"/>
        <v>40548.839999999997</v>
      </c>
      <c r="BB10" s="1086">
        <f t="shared" si="2"/>
        <v>42636.13</v>
      </c>
      <c r="BC10" s="1086">
        <f t="shared" si="2"/>
        <v>44909.130000000005</v>
      </c>
      <c r="BD10" s="1086">
        <f t="shared" si="2"/>
        <v>48186.2</v>
      </c>
      <c r="BE10" s="1086">
        <f t="shared" si="2"/>
        <v>51678.55</v>
      </c>
      <c r="BF10" s="1086">
        <f t="shared" si="2"/>
        <v>54275.18</v>
      </c>
      <c r="BG10" s="1086">
        <f t="shared" si="2"/>
        <v>56400.72</v>
      </c>
      <c r="BH10" s="1086">
        <f t="shared" si="2"/>
        <v>58005.64</v>
      </c>
      <c r="BI10" s="1086">
        <f t="shared" si="2"/>
        <v>59948.24</v>
      </c>
      <c r="BJ10" s="1086">
        <f t="shared" si="2"/>
        <v>62076.020000000004</v>
      </c>
      <c r="BK10" s="1086">
        <f t="shared" si="2"/>
        <v>64617.240000000005</v>
      </c>
      <c r="BL10" s="1086">
        <f t="shared" si="2"/>
        <v>67419.98000000001</v>
      </c>
      <c r="BM10" s="1086">
        <f t="shared" si="2"/>
        <v>69701.47</v>
      </c>
      <c r="BN10" s="1086">
        <f t="shared" si="2"/>
        <v>71633.95</v>
      </c>
      <c r="BO10" s="1086">
        <f t="shared" si="2"/>
        <v>73798.83</v>
      </c>
      <c r="BP10" s="1086">
        <f t="shared" si="2"/>
        <v>57324.2</v>
      </c>
      <c r="BQ10" s="1086">
        <f t="shared" si="2"/>
        <v>61055.16</v>
      </c>
      <c r="BR10" s="1086">
        <f t="shared" si="2"/>
        <v>63853.18</v>
      </c>
      <c r="BS10" s="1086">
        <f t="shared" si="2"/>
        <v>66570.490000000005</v>
      </c>
      <c r="BT10" s="1086">
        <f t="shared" si="2"/>
        <v>68512.41</v>
      </c>
      <c r="BU10" s="1086">
        <f t="shared" si="2"/>
        <v>70346.649999999994</v>
      </c>
      <c r="BV10" s="1086">
        <f t="shared" si="2"/>
        <v>72474.95</v>
      </c>
      <c r="BW10" s="1086">
        <f t="shared" si="2"/>
        <v>75346.36</v>
      </c>
      <c r="BX10" s="1086">
        <f t="shared" si="2"/>
        <v>78138.03</v>
      </c>
      <c r="BY10" s="1086">
        <f t="shared" si="2"/>
        <v>80338.820000000007</v>
      </c>
      <c r="BZ10" s="1086">
        <f t="shared" si="2"/>
        <v>82069.58</v>
      </c>
      <c r="CA10" s="1086">
        <f t="shared" ref="CA10:CN10" si="3">SUM(CA3:CA9)</f>
        <v>83427.95</v>
      </c>
      <c r="CB10" s="1086">
        <f t="shared" si="3"/>
        <v>85310.27</v>
      </c>
      <c r="CC10" s="1086">
        <f t="shared" si="3"/>
        <v>85381.95</v>
      </c>
      <c r="CD10" s="1086">
        <f t="shared" si="3"/>
        <v>85391.09</v>
      </c>
      <c r="CE10" s="1086">
        <f t="shared" si="3"/>
        <v>85487.69</v>
      </c>
      <c r="CF10" s="1086">
        <f t="shared" si="3"/>
        <v>86038.77</v>
      </c>
      <c r="CG10" s="1086">
        <f t="shared" si="3"/>
        <v>87156.69</v>
      </c>
      <c r="CH10" s="1086">
        <f t="shared" si="3"/>
        <v>88528.76</v>
      </c>
      <c r="CI10" s="1086">
        <f t="shared" si="3"/>
        <v>92946.64</v>
      </c>
      <c r="CJ10" s="1086">
        <f t="shared" si="3"/>
        <v>95748.45</v>
      </c>
      <c r="CK10" s="1086">
        <f t="shared" si="3"/>
        <v>107360.8</v>
      </c>
      <c r="CL10" s="1086">
        <f t="shared" si="3"/>
        <v>113657.57</v>
      </c>
      <c r="CM10" s="1086">
        <f t="shared" si="3"/>
        <v>119066.88</v>
      </c>
      <c r="CN10" s="1086">
        <f t="shared" si="3"/>
        <v>123975.57</v>
      </c>
      <c r="CO10" s="1086">
        <f t="shared" ref="CO10:CZ10" si="4">SUM(CO3:CO9)</f>
        <v>130764.72</v>
      </c>
      <c r="CP10" s="1086">
        <f t="shared" si="4"/>
        <v>136865.70000000001</v>
      </c>
      <c r="CQ10" s="1086">
        <f t="shared" si="4"/>
        <v>140115.94</v>
      </c>
      <c r="CR10" s="1086">
        <f t="shared" si="4"/>
        <v>142860.78</v>
      </c>
      <c r="CS10" s="1086">
        <f t="shared" si="4"/>
        <v>145464.73000000001</v>
      </c>
      <c r="CT10" s="1086">
        <f t="shared" si="4"/>
        <v>147331.47</v>
      </c>
      <c r="CU10" s="1086">
        <f t="shared" si="4"/>
        <v>149806.08000000002</v>
      </c>
      <c r="CV10" s="1086">
        <f t="shared" si="4"/>
        <v>153637.60999999999</v>
      </c>
      <c r="CW10" s="1086">
        <f t="shared" si="4"/>
        <v>161071.70000000001</v>
      </c>
      <c r="CX10" s="1086">
        <f t="shared" si="4"/>
        <v>165952.72</v>
      </c>
      <c r="CY10" s="1086">
        <f t="shared" si="4"/>
        <v>167784.07</v>
      </c>
      <c r="CZ10" s="1086">
        <f t="shared" si="4"/>
        <v>169862.56</v>
      </c>
    </row>
    <row r="11" spans="1:104" ht="38.25" customHeight="1" thickBot="1">
      <c r="A11" s="1003"/>
      <c r="C11" s="288"/>
      <c r="D11" s="835"/>
      <c r="E11" s="672"/>
      <c r="F11" s="288"/>
      <c r="G11" s="833"/>
      <c r="H11" s="833"/>
      <c r="I11" s="674"/>
      <c r="J11" s="834"/>
      <c r="K11" s="319"/>
      <c r="L11" s="319"/>
      <c r="M11" s="837"/>
      <c r="N11" s="851"/>
      <c r="O11" s="852"/>
      <c r="P11" s="852"/>
      <c r="Q11" s="852"/>
      <c r="R11" s="853"/>
      <c r="S11" s="852"/>
      <c r="T11" s="852"/>
      <c r="U11" s="852"/>
      <c r="V11" s="852"/>
      <c r="W11" s="852"/>
      <c r="X11" s="852"/>
      <c r="Y11" s="852"/>
      <c r="Z11" s="852"/>
      <c r="AA11" s="109"/>
      <c r="AB11" s="854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855"/>
    </row>
    <row r="12" spans="1:104" ht="61.5" customHeight="1" thickBot="1">
      <c r="A12" s="1003"/>
      <c r="B12" s="1252" t="s">
        <v>3200</v>
      </c>
      <c r="C12" s="894" t="s">
        <v>1562</v>
      </c>
      <c r="D12" s="3524" t="s">
        <v>844</v>
      </c>
      <c r="E12" s="3525" t="s">
        <v>848</v>
      </c>
      <c r="F12" s="894"/>
      <c r="G12" s="3526" t="s">
        <v>852</v>
      </c>
      <c r="H12" s="897" t="s">
        <v>570</v>
      </c>
      <c r="I12" s="3527" t="s">
        <v>1411</v>
      </c>
      <c r="J12" s="3528"/>
      <c r="K12" s="319"/>
      <c r="L12" s="319"/>
      <c r="M12" s="1084">
        <v>1</v>
      </c>
      <c r="N12" s="1079">
        <f>(CZ12-CY12)*M12</f>
        <v>188.20000000000073</v>
      </c>
      <c r="O12" s="978"/>
      <c r="P12" s="978"/>
      <c r="Q12" s="978"/>
      <c r="R12" s="978"/>
      <c r="S12" s="978"/>
      <c r="T12" s="978"/>
      <c r="U12" s="978"/>
      <c r="V12" s="978"/>
      <c r="W12" s="978">
        <v>5871.4</v>
      </c>
      <c r="X12" s="978">
        <v>6133</v>
      </c>
      <c r="Y12" s="979">
        <v>6370.2</v>
      </c>
      <c r="Z12" s="978">
        <v>6615.4</v>
      </c>
      <c r="AA12" s="978">
        <v>6854.3</v>
      </c>
      <c r="AB12" s="1087">
        <v>7063.6</v>
      </c>
      <c r="AC12" s="978">
        <v>7290.4</v>
      </c>
      <c r="AD12" s="978">
        <v>7549</v>
      </c>
      <c r="AE12" s="978">
        <v>7765.9</v>
      </c>
      <c r="AF12" s="978">
        <v>7988.9</v>
      </c>
      <c r="AG12" s="978">
        <v>8250.2999999999993</v>
      </c>
      <c r="AH12" s="978">
        <v>8435.5</v>
      </c>
      <c r="AI12" s="978">
        <v>8683.1</v>
      </c>
      <c r="AJ12" s="978">
        <v>8906.2000000000007</v>
      </c>
      <c r="AK12" s="978">
        <v>9144.4</v>
      </c>
      <c r="AL12" s="978">
        <v>9379.6</v>
      </c>
      <c r="AM12" s="978">
        <v>9650.9</v>
      </c>
      <c r="AN12" s="978">
        <v>9993.2000000000007</v>
      </c>
      <c r="AO12" s="978">
        <v>10302.299999999999</v>
      </c>
      <c r="AP12" s="978">
        <v>10614.3</v>
      </c>
      <c r="AQ12" s="978">
        <v>10904</v>
      </c>
      <c r="AR12" s="978">
        <v>11224.2</v>
      </c>
      <c r="AS12" s="1614">
        <v>11520.6</v>
      </c>
      <c r="AT12" s="1614">
        <v>11804.3</v>
      </c>
      <c r="AU12" s="1614">
        <v>12134.2</v>
      </c>
      <c r="AV12" s="1614">
        <v>12431.9</v>
      </c>
      <c r="AW12" s="1614">
        <v>12741.7</v>
      </c>
      <c r="AX12" s="1614">
        <v>13073.6</v>
      </c>
      <c r="AY12" s="1614">
        <v>13386.1</v>
      </c>
      <c r="AZ12" s="2248">
        <v>13697.3</v>
      </c>
      <c r="BA12" s="2248">
        <v>14017.7</v>
      </c>
      <c r="BB12" s="2248">
        <v>14318.1</v>
      </c>
      <c r="BC12" s="2248">
        <v>14638</v>
      </c>
      <c r="BD12" s="2248">
        <v>14932.32</v>
      </c>
      <c r="BE12" s="2248">
        <v>15240.7</v>
      </c>
      <c r="BF12" s="2248">
        <v>15515.4</v>
      </c>
      <c r="BG12" s="2248">
        <v>15810.8</v>
      </c>
      <c r="BH12" s="2248">
        <v>16092</v>
      </c>
      <c r="BI12" s="2248">
        <v>16409.009999999998</v>
      </c>
      <c r="BJ12" s="2248">
        <v>16708.900000000001</v>
      </c>
      <c r="BK12" s="2248">
        <v>16984.2</v>
      </c>
      <c r="BL12" s="2248">
        <v>17275.400000000001</v>
      </c>
      <c r="BM12" s="2248">
        <v>17559.900000000001</v>
      </c>
      <c r="BN12" s="2248">
        <v>17835.2</v>
      </c>
      <c r="BO12" s="2248">
        <v>18123.400000000001</v>
      </c>
      <c r="BP12" s="2248">
        <v>18368.599999999999</v>
      </c>
      <c r="BQ12" s="2248">
        <v>18644.8</v>
      </c>
      <c r="BR12" s="2248">
        <v>18877.400000000001</v>
      </c>
      <c r="BS12" s="2248">
        <v>19140.099999999999</v>
      </c>
      <c r="BT12" s="2248">
        <v>19389.900000000001</v>
      </c>
      <c r="BU12" s="2248">
        <v>19895.400000000001</v>
      </c>
      <c r="BV12" s="2248">
        <v>20238.7</v>
      </c>
      <c r="BW12" s="2248">
        <v>20518.3</v>
      </c>
      <c r="BX12" s="2248">
        <v>20792</v>
      </c>
      <c r="BY12" s="2248">
        <v>21039.4</v>
      </c>
      <c r="BZ12" s="2248">
        <v>21334.6</v>
      </c>
      <c r="CA12" s="2248">
        <v>21583.4</v>
      </c>
      <c r="CB12" s="2248">
        <v>22024</v>
      </c>
      <c r="CC12" s="2248">
        <v>22024</v>
      </c>
      <c r="CD12" s="2248">
        <v>22024</v>
      </c>
      <c r="CE12" s="2248">
        <v>22024</v>
      </c>
      <c r="CF12" s="2248">
        <v>22024</v>
      </c>
      <c r="CG12" s="2248">
        <v>22258.3</v>
      </c>
      <c r="CH12" s="2248">
        <v>22441</v>
      </c>
      <c r="CI12" s="2248">
        <v>22662.400000000001</v>
      </c>
      <c r="CJ12" s="2248">
        <v>22857.599999999999</v>
      </c>
      <c r="CK12" s="2248">
        <v>23041.1</v>
      </c>
      <c r="CL12" s="2248">
        <v>23259.7</v>
      </c>
      <c r="CM12" s="2248">
        <v>23455.3</v>
      </c>
      <c r="CN12" s="2248">
        <v>23650.9</v>
      </c>
      <c r="CO12" s="2248">
        <v>23866.5</v>
      </c>
      <c r="CP12" s="2248">
        <v>24054.799999999999</v>
      </c>
      <c r="CQ12" s="2248">
        <v>24236.6</v>
      </c>
      <c r="CR12" s="2248">
        <v>24455.5</v>
      </c>
      <c r="CS12" s="2248">
        <v>24655.8</v>
      </c>
      <c r="CT12" s="2248">
        <v>24848.799999999999</v>
      </c>
      <c r="CU12" s="2248">
        <v>25068.5</v>
      </c>
      <c r="CV12" s="2248">
        <v>25270.7</v>
      </c>
      <c r="CW12" s="2248">
        <v>25511.7</v>
      </c>
      <c r="CX12" s="2248">
        <v>25705.9</v>
      </c>
      <c r="CY12" s="2248">
        <v>25886.5</v>
      </c>
      <c r="CZ12" s="2248">
        <v>26074.7</v>
      </c>
    </row>
    <row r="13" spans="1:104" ht="61.5" customHeight="1">
      <c r="A13" s="1003"/>
      <c r="B13" s="2913"/>
      <c r="C13" s="288"/>
      <c r="D13" s="835"/>
      <c r="E13" s="797"/>
      <c r="F13" s="288"/>
      <c r="G13" s="673"/>
      <c r="H13" s="833"/>
      <c r="I13" s="674"/>
      <c r="K13" s="319"/>
      <c r="L13" s="319"/>
      <c r="M13" s="841"/>
      <c r="N13" s="851"/>
      <c r="O13" s="853"/>
      <c r="P13" s="853"/>
      <c r="Q13" s="853"/>
      <c r="R13" s="853"/>
      <c r="S13" s="853"/>
      <c r="T13" s="853"/>
      <c r="U13" s="853"/>
      <c r="V13" s="853"/>
      <c r="W13" s="853"/>
      <c r="X13" s="853"/>
      <c r="Y13" s="852"/>
      <c r="Z13" s="853"/>
      <c r="AA13" s="853"/>
      <c r="AB13" s="3664"/>
      <c r="AC13" s="853"/>
      <c r="AD13" s="853"/>
      <c r="AE13" s="853"/>
      <c r="AF13" s="853"/>
      <c r="AG13" s="853"/>
      <c r="AH13" s="853"/>
      <c r="AI13" s="853"/>
      <c r="AJ13" s="853"/>
      <c r="AK13" s="853"/>
      <c r="AL13" s="853"/>
      <c r="AM13" s="853"/>
      <c r="AN13" s="853"/>
      <c r="AO13" s="853"/>
      <c r="AP13" s="853"/>
      <c r="AQ13" s="853"/>
      <c r="AR13" s="3665"/>
      <c r="AS13" s="3666"/>
      <c r="AT13" s="3666"/>
      <c r="AU13" s="3666"/>
      <c r="AV13" s="3666"/>
      <c r="AW13" s="3666"/>
      <c r="AX13" s="3666"/>
      <c r="AY13" s="3666"/>
      <c r="AZ13" s="3667"/>
      <c r="BA13" s="3667"/>
      <c r="BB13" s="3667"/>
      <c r="BC13" s="3667"/>
      <c r="BD13" s="3667"/>
      <c r="BE13" s="3667"/>
      <c r="BF13" s="3667"/>
      <c r="BG13" s="3667"/>
      <c r="BH13" s="3667"/>
      <c r="BI13" s="3667"/>
      <c r="BJ13" s="3667"/>
      <c r="BK13" s="3667"/>
      <c r="BL13" s="3667"/>
      <c r="BM13" s="3667"/>
      <c r="BN13" s="3667"/>
      <c r="BO13" s="3667"/>
      <c r="BP13" s="3667"/>
      <c r="BQ13" s="3667"/>
      <c r="BR13" s="3667"/>
      <c r="BS13" s="3667"/>
      <c r="BT13" s="3667"/>
      <c r="BU13" s="3667"/>
      <c r="BV13" s="3667"/>
      <c r="BW13" s="3667"/>
      <c r="BX13" s="3667"/>
      <c r="BY13" s="3667"/>
      <c r="BZ13" s="3667"/>
      <c r="CA13" s="3667"/>
      <c r="CB13" s="3667"/>
      <c r="CC13" s="3667"/>
      <c r="CD13" s="3667"/>
      <c r="CE13" s="3667"/>
      <c r="CF13" s="3667"/>
      <c r="CG13" s="3667"/>
      <c r="CH13" s="3667"/>
      <c r="CI13" s="3667"/>
      <c r="CJ13" s="3667"/>
      <c r="CK13" s="3667"/>
      <c r="CL13" s="3667"/>
      <c r="CM13" s="3667"/>
      <c r="CN13" s="3667"/>
      <c r="CO13" s="3667"/>
      <c r="CP13" s="3667"/>
      <c r="CQ13" s="3667"/>
      <c r="CR13" s="3667"/>
      <c r="CS13" s="3667"/>
      <c r="CT13" s="3667"/>
      <c r="CU13" s="3667"/>
      <c r="CV13" s="3667"/>
      <c r="CW13" s="3667"/>
      <c r="CX13" s="3667"/>
      <c r="CY13" s="3667"/>
      <c r="CZ13" s="3667"/>
    </row>
    <row r="14" spans="1:104" ht="38.25" customHeight="1">
      <c r="A14" s="1003"/>
      <c r="C14" s="288"/>
      <c r="D14" s="835"/>
      <c r="E14" s="672"/>
      <c r="F14" s="288"/>
      <c r="G14" s="833"/>
      <c r="H14" s="833"/>
      <c r="I14" s="674"/>
      <c r="J14" s="834"/>
      <c r="K14" s="319"/>
      <c r="L14" s="319"/>
      <c r="M14" s="837"/>
      <c r="N14" s="851"/>
      <c r="O14" s="852"/>
      <c r="P14" s="852"/>
      <c r="Q14" s="852"/>
      <c r="R14" s="853"/>
      <c r="S14" s="852"/>
      <c r="T14" s="852"/>
      <c r="U14" s="852"/>
      <c r="V14" s="852"/>
      <c r="W14" s="852"/>
      <c r="X14" s="852"/>
      <c r="Y14" s="852"/>
      <c r="Z14" s="852"/>
      <c r="AA14" s="109"/>
      <c r="AB14" s="854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855"/>
    </row>
    <row r="15" spans="1:104" ht="38.25" customHeight="1">
      <c r="A15" s="1003"/>
      <c r="C15" s="288"/>
      <c r="D15" s="835"/>
      <c r="E15" s="672"/>
      <c r="F15" s="288"/>
      <c r="G15" s="833"/>
      <c r="H15" s="833"/>
      <c r="I15" s="674"/>
      <c r="J15" s="834"/>
      <c r="K15" s="319"/>
      <c r="L15" s="319"/>
      <c r="M15" s="837"/>
      <c r="N15" s="851"/>
      <c r="O15" s="852"/>
      <c r="P15" s="852"/>
      <c r="Q15" s="852"/>
      <c r="R15" s="853"/>
      <c r="S15" s="852"/>
      <c r="T15" s="852"/>
      <c r="U15" s="852"/>
      <c r="V15" s="852"/>
      <c r="W15" s="852"/>
      <c r="X15" s="852"/>
      <c r="Y15" s="852"/>
      <c r="Z15" s="852"/>
      <c r="AA15" s="109"/>
      <c r="AB15" s="854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855"/>
    </row>
    <row r="16" spans="1:104" ht="38.25" customHeight="1" thickBot="1">
      <c r="A16" s="1002" t="s">
        <v>1535</v>
      </c>
      <c r="C16" s="288"/>
      <c r="D16" s="835"/>
      <c r="E16" s="672"/>
      <c r="F16" s="288"/>
      <c r="G16" s="833"/>
      <c r="H16" s="833"/>
      <c r="I16" s="674"/>
      <c r="J16" s="834"/>
      <c r="K16" s="319"/>
      <c r="L16" s="319"/>
      <c r="M16" s="837"/>
      <c r="N16" s="851"/>
      <c r="O16" s="852"/>
      <c r="P16" s="852"/>
      <c r="Q16" s="852"/>
      <c r="R16" s="853"/>
      <c r="S16" s="852"/>
      <c r="T16" s="852"/>
      <c r="U16" s="852"/>
      <c r="V16" s="852"/>
      <c r="W16" s="852"/>
      <c r="X16" s="852"/>
      <c r="Y16" s="852"/>
      <c r="Z16" s="852"/>
      <c r="AA16" s="109"/>
      <c r="AB16" s="854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855"/>
    </row>
    <row r="17" spans="1:104" ht="39.950000000000003" customHeight="1">
      <c r="A17" s="1003"/>
      <c r="B17" s="884"/>
      <c r="C17" s="885" t="s">
        <v>1428</v>
      </c>
      <c r="D17" s="886" t="s">
        <v>792</v>
      </c>
      <c r="E17" s="887" t="s">
        <v>23</v>
      </c>
      <c r="F17" s="885" t="s">
        <v>554</v>
      </c>
      <c r="G17" s="888" t="s">
        <v>609</v>
      </c>
      <c r="H17" s="888" t="s">
        <v>608</v>
      </c>
      <c r="I17" s="889" t="s">
        <v>1251</v>
      </c>
      <c r="J17" s="890" t="s">
        <v>80</v>
      </c>
      <c r="K17" s="319"/>
      <c r="L17" s="319"/>
      <c r="M17" s="1084">
        <v>60</v>
      </c>
      <c r="N17" s="916">
        <f>(CZ17-CY17)*M17</f>
        <v>13706.400000000031</v>
      </c>
      <c r="O17" s="228">
        <v>3.47</v>
      </c>
      <c r="P17" s="228">
        <v>35.92</v>
      </c>
      <c r="Q17" s="228">
        <v>53.6</v>
      </c>
      <c r="R17" s="840">
        <v>79.84</v>
      </c>
      <c r="S17" s="228">
        <v>104.15</v>
      </c>
      <c r="T17" s="228">
        <v>128.54</v>
      </c>
      <c r="U17" s="228">
        <v>152.22</v>
      </c>
      <c r="V17" s="228">
        <v>173.17</v>
      </c>
      <c r="W17" s="228">
        <v>196.41</v>
      </c>
      <c r="X17" s="228">
        <v>218.26</v>
      </c>
      <c r="Y17" s="228">
        <v>240.72</v>
      </c>
      <c r="Z17" s="228">
        <v>264.77</v>
      </c>
      <c r="AA17" s="850">
        <v>287.79000000000002</v>
      </c>
      <c r="AB17" s="849">
        <v>309.91000000000003</v>
      </c>
      <c r="AC17" s="840">
        <v>330</v>
      </c>
      <c r="AD17" s="840">
        <v>351.21</v>
      </c>
      <c r="AE17" s="840">
        <v>370.64</v>
      </c>
      <c r="AF17" s="840">
        <v>391.42</v>
      </c>
      <c r="AG17" s="840">
        <v>411.08</v>
      </c>
      <c r="AH17" s="840">
        <v>423.64</v>
      </c>
      <c r="AI17" s="840">
        <v>426.72</v>
      </c>
      <c r="AJ17" s="840">
        <v>428.62</v>
      </c>
      <c r="AK17" s="840">
        <v>430.57</v>
      </c>
      <c r="AL17" s="840">
        <v>432.51</v>
      </c>
      <c r="AM17" s="1088">
        <v>500.36</v>
      </c>
      <c r="AN17" s="1088">
        <v>604.12</v>
      </c>
      <c r="AO17" s="1088">
        <v>629.72</v>
      </c>
      <c r="AP17" s="1088">
        <v>706.26</v>
      </c>
      <c r="AQ17" s="1088">
        <v>897.86</v>
      </c>
      <c r="AR17" s="1088">
        <v>1096.3499999999999</v>
      </c>
      <c r="AS17" s="1400">
        <v>1264.6600000000001</v>
      </c>
      <c r="AT17" s="1088">
        <v>1440.97</v>
      </c>
      <c r="AU17" s="1088">
        <v>1664.37</v>
      </c>
      <c r="AV17" s="1088">
        <v>1845.9</v>
      </c>
      <c r="AW17" s="1400">
        <v>2037.3</v>
      </c>
      <c r="AX17" s="1400">
        <v>2246.27</v>
      </c>
      <c r="AY17" s="1400">
        <v>2437.39</v>
      </c>
      <c r="AZ17" s="1627">
        <v>2660.32</v>
      </c>
      <c r="BA17" s="1627">
        <v>2919.68</v>
      </c>
      <c r="BB17" s="1627">
        <v>3174.63</v>
      </c>
      <c r="BC17" s="1627">
        <v>3436.88</v>
      </c>
      <c r="BD17" s="1627">
        <v>3689.64</v>
      </c>
      <c r="BE17" s="1627">
        <v>3942.09</v>
      </c>
      <c r="BF17" s="1627">
        <v>4151.62</v>
      </c>
      <c r="BG17" s="1627">
        <v>4393.32</v>
      </c>
      <c r="BH17" s="1627">
        <v>4634.75</v>
      </c>
      <c r="BI17" s="1627">
        <v>4929.84</v>
      </c>
      <c r="BJ17" s="1627">
        <v>5214.82</v>
      </c>
      <c r="BK17" s="1627">
        <v>5474.83</v>
      </c>
      <c r="BL17" s="1627">
        <v>5769.57</v>
      </c>
      <c r="BM17" s="1627">
        <v>6063.5</v>
      </c>
      <c r="BN17" s="1627">
        <v>6336.6</v>
      </c>
      <c r="BO17" s="1627">
        <v>6622.75</v>
      </c>
      <c r="BP17" s="1627">
        <v>6862.35</v>
      </c>
      <c r="BQ17" s="1627">
        <v>7117.39</v>
      </c>
      <c r="BR17" s="1627">
        <v>7341.47</v>
      </c>
      <c r="BS17" s="1627">
        <v>7590.28</v>
      </c>
      <c r="BT17" s="1627">
        <v>7828.66</v>
      </c>
      <c r="BU17" s="1627">
        <v>8132.99</v>
      </c>
      <c r="BV17" s="1627">
        <v>8403.92</v>
      </c>
      <c r="BW17" s="1627">
        <v>8713.4599999999991</v>
      </c>
      <c r="BX17" s="1627">
        <v>9020.6200000000008</v>
      </c>
      <c r="BY17" s="1627">
        <v>9243.23</v>
      </c>
      <c r="BZ17" s="1627">
        <v>9560.26</v>
      </c>
      <c r="CA17" s="1627">
        <v>9805.35</v>
      </c>
      <c r="CB17" s="1627">
        <v>10034.19</v>
      </c>
      <c r="CC17" s="1627">
        <v>10267.120000000001</v>
      </c>
      <c r="CD17" s="1627">
        <v>10470.98</v>
      </c>
      <c r="CE17" s="1627">
        <v>10683.64</v>
      </c>
      <c r="CF17" s="1627">
        <v>10954.52</v>
      </c>
      <c r="CG17" s="1627">
        <v>11219.56</v>
      </c>
      <c r="CH17" s="1627">
        <v>11471.88</v>
      </c>
      <c r="CI17" s="1627">
        <v>11826.21</v>
      </c>
      <c r="CJ17" s="1627">
        <v>12160.18</v>
      </c>
      <c r="CK17" s="1627">
        <v>12417.51</v>
      </c>
      <c r="CL17" s="1627">
        <v>12700.75</v>
      </c>
      <c r="CM17" s="1627">
        <v>12929.78</v>
      </c>
      <c r="CN17" s="1627">
        <v>13151.36</v>
      </c>
      <c r="CO17" s="1627">
        <v>13379.51</v>
      </c>
      <c r="CP17" s="1627">
        <v>13585.72</v>
      </c>
      <c r="CQ17" s="1627">
        <v>13801.84</v>
      </c>
      <c r="CR17" s="1627">
        <v>14050.56</v>
      </c>
      <c r="CS17" s="1627">
        <v>14293.65</v>
      </c>
      <c r="CT17" s="1627">
        <v>14560.8</v>
      </c>
      <c r="CU17" s="1627">
        <v>14863.87</v>
      </c>
      <c r="CV17" s="1627">
        <v>15123.87</v>
      </c>
      <c r="CW17" s="1627">
        <v>15442.39</v>
      </c>
      <c r="CX17" s="1627">
        <v>15693.44</v>
      </c>
      <c r="CY17" s="1627">
        <v>15916.42</v>
      </c>
      <c r="CZ17" s="1627">
        <v>16144.86</v>
      </c>
    </row>
    <row r="18" spans="1:104" ht="39.950000000000003" customHeight="1">
      <c r="A18" s="1003"/>
      <c r="B18" s="970"/>
      <c r="C18" s="281"/>
      <c r="D18" s="971"/>
      <c r="E18" s="992" t="s">
        <v>1492</v>
      </c>
      <c r="F18" s="281" t="s">
        <v>1493</v>
      </c>
      <c r="G18" s="284"/>
      <c r="H18" s="284"/>
      <c r="I18" s="283"/>
      <c r="J18" s="872"/>
      <c r="K18" s="319"/>
      <c r="L18" s="319"/>
      <c r="M18" s="1079"/>
      <c r="N18" s="1079"/>
      <c r="O18" s="979"/>
      <c r="P18" s="979"/>
      <c r="Q18" s="979"/>
      <c r="R18" s="978"/>
      <c r="S18" s="979"/>
      <c r="T18" s="979"/>
      <c r="U18" s="979"/>
      <c r="V18" s="979"/>
      <c r="W18" s="979"/>
      <c r="X18" s="979"/>
      <c r="Y18" s="979"/>
      <c r="Z18" s="979"/>
      <c r="AA18" s="978"/>
      <c r="AB18" s="1087"/>
      <c r="AC18" s="978"/>
      <c r="AD18" s="978"/>
      <c r="AE18" s="978"/>
      <c r="AF18" s="978"/>
      <c r="AG18" s="978"/>
      <c r="AH18" s="978"/>
      <c r="AI18" s="978"/>
      <c r="AJ18" s="978"/>
      <c r="AK18" s="978"/>
      <c r="AL18" s="978"/>
      <c r="AM18" s="978"/>
      <c r="AN18" s="978"/>
      <c r="AO18" s="978"/>
      <c r="AP18" s="840"/>
      <c r="AQ18" s="840"/>
      <c r="AR18" s="840"/>
      <c r="AS18" s="167"/>
      <c r="AT18" s="840"/>
      <c r="AU18" s="840"/>
      <c r="AV18" s="167"/>
      <c r="AW18" s="1614"/>
      <c r="AX18" s="1614"/>
      <c r="AY18" s="1614"/>
      <c r="AZ18" s="167"/>
      <c r="BA18" s="167"/>
      <c r="BB18" s="167"/>
      <c r="BC18" s="167"/>
      <c r="BD18" s="167"/>
      <c r="BE18" s="167"/>
      <c r="BF18" s="167"/>
      <c r="BG18" s="167"/>
      <c r="BH18" s="167"/>
      <c r="BI18" s="167"/>
      <c r="BJ18" s="167"/>
      <c r="BK18" s="167"/>
      <c r="BL18" s="167"/>
      <c r="BM18" s="167"/>
      <c r="BN18" s="167"/>
      <c r="BO18" s="167"/>
      <c r="BP18" s="167"/>
      <c r="BQ18" s="167"/>
      <c r="BR18" s="167"/>
      <c r="BS18" s="167"/>
      <c r="BT18" s="167"/>
      <c r="BU18" s="167"/>
      <c r="BV18" s="167"/>
      <c r="BW18" s="167"/>
      <c r="BX18" s="167"/>
      <c r="BY18" s="167"/>
      <c r="BZ18" s="167"/>
      <c r="CA18" s="167"/>
      <c r="CB18" s="167"/>
      <c r="CC18" s="167"/>
      <c r="CD18" s="167"/>
      <c r="CE18" s="167"/>
      <c r="CF18" s="167"/>
      <c r="CG18" s="167"/>
      <c r="CH18" s="167"/>
      <c r="CI18" s="167"/>
      <c r="CJ18" s="167"/>
      <c r="CK18" s="167"/>
      <c r="CL18" s="167"/>
      <c r="CM18" s="167"/>
      <c r="CN18" s="167"/>
      <c r="CO18" s="167"/>
      <c r="CP18" s="167"/>
      <c r="CQ18" s="167"/>
      <c r="CR18" s="167"/>
      <c r="CS18" s="167"/>
      <c r="CT18" s="167"/>
      <c r="CU18" s="167"/>
      <c r="CV18" s="167"/>
      <c r="CW18" s="167"/>
      <c r="CX18" s="167"/>
      <c r="CY18" s="167"/>
      <c r="CZ18" s="4132"/>
    </row>
    <row r="19" spans="1:104" ht="39.950000000000003" customHeight="1">
      <c r="A19" s="1003"/>
      <c r="B19" s="970"/>
      <c r="C19" s="281"/>
      <c r="D19" s="971"/>
      <c r="E19" s="992" t="s">
        <v>1484</v>
      </c>
      <c r="F19" s="281" t="s">
        <v>1493</v>
      </c>
      <c r="G19" s="284"/>
      <c r="H19" s="284"/>
      <c r="I19" s="283"/>
      <c r="J19" s="872"/>
      <c r="K19" s="319"/>
      <c r="L19" s="319"/>
      <c r="M19" s="1079"/>
      <c r="N19" s="1079"/>
      <c r="O19" s="979"/>
      <c r="P19" s="979"/>
      <c r="Q19" s="979"/>
      <c r="R19" s="978"/>
      <c r="S19" s="979"/>
      <c r="T19" s="979"/>
      <c r="U19" s="979"/>
      <c r="V19" s="979"/>
      <c r="W19" s="979"/>
      <c r="X19" s="979"/>
      <c r="Y19" s="979"/>
      <c r="Z19" s="979"/>
      <c r="AA19" s="978"/>
      <c r="AB19" s="1087"/>
      <c r="AC19" s="978"/>
      <c r="AD19" s="978"/>
      <c r="AE19" s="978"/>
      <c r="AF19" s="978"/>
      <c r="AG19" s="978"/>
      <c r="AH19" s="978"/>
      <c r="AI19" s="978"/>
      <c r="AJ19" s="978"/>
      <c r="AK19" s="978"/>
      <c r="AL19" s="978"/>
      <c r="AM19" s="978"/>
      <c r="AN19" s="978"/>
      <c r="AO19" s="978"/>
      <c r="AP19" s="840"/>
      <c r="AQ19" s="840"/>
      <c r="AR19" s="840"/>
      <c r="AS19" s="167"/>
      <c r="AT19" s="840"/>
      <c r="AU19" s="840"/>
      <c r="AV19" s="167"/>
      <c r="AW19" s="1614"/>
      <c r="AX19" s="1614"/>
      <c r="AY19" s="1614"/>
      <c r="AZ19" s="167"/>
      <c r="BA19" s="167"/>
      <c r="BB19" s="167"/>
      <c r="BC19" s="167"/>
      <c r="BD19" s="167"/>
      <c r="BE19" s="167"/>
      <c r="BF19" s="167"/>
      <c r="BG19" s="167"/>
      <c r="BH19" s="167"/>
      <c r="BI19" s="167"/>
      <c r="BJ19" s="167"/>
      <c r="BK19" s="167"/>
      <c r="BL19" s="167"/>
      <c r="BM19" s="167"/>
      <c r="BN19" s="167"/>
      <c r="BO19" s="167"/>
      <c r="BP19" s="167"/>
      <c r="BQ19" s="167"/>
      <c r="BR19" s="167"/>
      <c r="BS19" s="167"/>
      <c r="BT19" s="167"/>
      <c r="BU19" s="167"/>
      <c r="BV19" s="167"/>
      <c r="BW19" s="167"/>
      <c r="BX19" s="167"/>
      <c r="BY19" s="167"/>
      <c r="BZ19" s="167"/>
      <c r="CA19" s="167"/>
      <c r="CB19" s="167"/>
      <c r="CC19" s="167"/>
      <c r="CD19" s="167"/>
      <c r="CE19" s="167"/>
      <c r="CF19" s="167"/>
      <c r="CG19" s="167"/>
      <c r="CH19" s="167"/>
      <c r="CI19" s="167"/>
      <c r="CJ19" s="167"/>
      <c r="CK19" s="167"/>
      <c r="CL19" s="167"/>
      <c r="CM19" s="167"/>
      <c r="CN19" s="167"/>
      <c r="CO19" s="167"/>
      <c r="CP19" s="167"/>
      <c r="CQ19" s="167"/>
      <c r="CR19" s="167"/>
      <c r="CS19" s="167"/>
      <c r="CT19" s="167"/>
      <c r="CU19" s="167"/>
      <c r="CV19" s="167"/>
      <c r="CW19" s="167"/>
      <c r="CX19" s="167"/>
      <c r="CY19" s="167"/>
      <c r="CZ19" s="4132"/>
    </row>
    <row r="20" spans="1:104" ht="39.950000000000003" customHeight="1">
      <c r="A20" s="1003"/>
      <c r="B20" s="970"/>
      <c r="C20" s="281"/>
      <c r="D20" s="971"/>
      <c r="E20" s="992" t="s">
        <v>1485</v>
      </c>
      <c r="F20" s="281" t="s">
        <v>1493</v>
      </c>
      <c r="G20" s="284"/>
      <c r="H20" s="284"/>
      <c r="J20" s="872"/>
      <c r="K20" s="319"/>
      <c r="L20" s="319"/>
      <c r="M20" s="1079"/>
      <c r="N20" s="1079"/>
      <c r="O20" s="979"/>
      <c r="P20" s="979"/>
      <c r="Q20" s="979"/>
      <c r="R20" s="978"/>
      <c r="S20" s="979"/>
      <c r="T20" s="979"/>
      <c r="U20" s="979"/>
      <c r="V20" s="979"/>
      <c r="W20" s="979"/>
      <c r="X20" s="979"/>
      <c r="Y20" s="979"/>
      <c r="Z20" s="979"/>
      <c r="AA20" s="978"/>
      <c r="AB20" s="1087"/>
      <c r="AC20" s="978"/>
      <c r="AD20" s="978"/>
      <c r="AE20" s="978"/>
      <c r="AF20" s="978"/>
      <c r="AG20" s="978"/>
      <c r="AH20" s="978"/>
      <c r="AI20" s="978"/>
      <c r="AJ20" s="978"/>
      <c r="AK20" s="978"/>
      <c r="AL20" s="978"/>
      <c r="AM20" s="978"/>
      <c r="AN20" s="978"/>
      <c r="AO20" s="978"/>
      <c r="AP20" s="840"/>
      <c r="AQ20" s="840"/>
      <c r="AR20" s="840"/>
      <c r="AS20" s="167"/>
      <c r="AT20" s="840"/>
      <c r="AU20" s="840"/>
      <c r="AV20" s="167"/>
      <c r="AW20" s="1614"/>
      <c r="AX20" s="1614"/>
      <c r="AY20" s="1614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7"/>
      <c r="BK20" s="167"/>
      <c r="BL20" s="167"/>
      <c r="BM20" s="167"/>
      <c r="BN20" s="167"/>
      <c r="BO20" s="167"/>
      <c r="BP20" s="167"/>
      <c r="BQ20" s="167"/>
      <c r="BR20" s="167"/>
      <c r="BS20" s="167"/>
      <c r="BT20" s="167"/>
      <c r="BU20" s="167"/>
      <c r="BV20" s="167"/>
      <c r="BW20" s="167"/>
      <c r="BX20" s="167"/>
      <c r="BY20" s="167"/>
      <c r="BZ20" s="167"/>
      <c r="CA20" s="167"/>
      <c r="CB20" s="167"/>
      <c r="CC20" s="167"/>
      <c r="CD20" s="167"/>
      <c r="CE20" s="167"/>
      <c r="CF20" s="167"/>
      <c r="CG20" s="167"/>
      <c r="CH20" s="167"/>
      <c r="CI20" s="167"/>
      <c r="CJ20" s="167"/>
      <c r="CK20" s="167"/>
      <c r="CL20" s="167"/>
      <c r="CM20" s="167"/>
      <c r="CN20" s="167"/>
      <c r="CO20" s="167"/>
      <c r="CP20" s="167"/>
      <c r="CQ20" s="167"/>
      <c r="CR20" s="167"/>
      <c r="CS20" s="167"/>
      <c r="CT20" s="167"/>
      <c r="CU20" s="167"/>
      <c r="CV20" s="167"/>
      <c r="CW20" s="167"/>
      <c r="CX20" s="167"/>
      <c r="CY20" s="167"/>
      <c r="CZ20" s="4132"/>
    </row>
    <row r="21" spans="1:104" ht="39.950000000000003" customHeight="1">
      <c r="A21" s="1003"/>
      <c r="B21" s="970"/>
      <c r="C21" s="281"/>
      <c r="D21" s="971"/>
      <c r="E21" s="992" t="s">
        <v>1486</v>
      </c>
      <c r="F21" s="281" t="s">
        <v>1493</v>
      </c>
      <c r="G21" s="284"/>
      <c r="H21" s="284"/>
      <c r="I21" s="283"/>
      <c r="J21" s="872"/>
      <c r="K21" s="319"/>
      <c r="L21" s="319"/>
      <c r="M21" s="1079"/>
      <c r="N21" s="1079"/>
      <c r="O21" s="979"/>
      <c r="P21" s="979"/>
      <c r="Q21" s="979"/>
      <c r="R21" s="978"/>
      <c r="S21" s="979"/>
      <c r="T21" s="979"/>
      <c r="U21" s="979"/>
      <c r="V21" s="979"/>
      <c r="W21" s="979"/>
      <c r="X21" s="979"/>
      <c r="Y21" s="979"/>
      <c r="Z21" s="979"/>
      <c r="AA21" s="978"/>
      <c r="AB21" s="1087"/>
      <c r="AC21" s="978"/>
      <c r="AD21" s="978"/>
      <c r="AE21" s="978"/>
      <c r="AF21" s="978"/>
      <c r="AG21" s="978"/>
      <c r="AH21" s="978"/>
      <c r="AI21" s="978"/>
      <c r="AJ21" s="978"/>
      <c r="AK21" s="978"/>
      <c r="AL21" s="978"/>
      <c r="AM21" s="978"/>
      <c r="AN21" s="978"/>
      <c r="AO21" s="978"/>
      <c r="AP21" s="840"/>
      <c r="AQ21" s="840"/>
      <c r="AR21" s="840"/>
      <c r="AS21" s="167"/>
      <c r="AT21" s="840"/>
      <c r="AU21" s="840"/>
      <c r="AV21" s="167"/>
      <c r="AW21" s="1614"/>
      <c r="AX21" s="1614"/>
      <c r="AY21" s="1614"/>
      <c r="AZ21" s="167"/>
      <c r="BA21" s="167"/>
      <c r="BB21" s="167"/>
      <c r="BC21" s="167"/>
      <c r="BD21" s="167"/>
      <c r="BE21" s="167"/>
      <c r="BF21" s="167"/>
      <c r="BG21" s="167"/>
      <c r="BH21" s="167"/>
      <c r="BI21" s="167"/>
      <c r="BJ21" s="167"/>
      <c r="BK21" s="167"/>
      <c r="BL21" s="167"/>
      <c r="BM21" s="167"/>
      <c r="BN21" s="167"/>
      <c r="BO21" s="167"/>
      <c r="BP21" s="167"/>
      <c r="BQ21" s="167"/>
      <c r="BR21" s="167"/>
      <c r="BS21" s="167"/>
      <c r="BT21" s="167"/>
      <c r="BU21" s="167"/>
      <c r="BV21" s="167"/>
      <c r="BW21" s="167"/>
      <c r="BX21" s="167"/>
      <c r="BY21" s="167"/>
      <c r="BZ21" s="167"/>
      <c r="CA21" s="167"/>
      <c r="CB21" s="167"/>
      <c r="CC21" s="167"/>
      <c r="CD21" s="167"/>
      <c r="CE21" s="167"/>
      <c r="CF21" s="167"/>
      <c r="CG21" s="167"/>
      <c r="CH21" s="167"/>
      <c r="CI21" s="167"/>
      <c r="CJ21" s="167"/>
      <c r="CK21" s="167"/>
      <c r="CL21" s="167"/>
      <c r="CM21" s="167"/>
      <c r="CN21" s="167"/>
      <c r="CO21" s="167"/>
      <c r="CP21" s="167"/>
      <c r="CQ21" s="167"/>
      <c r="CR21" s="167"/>
      <c r="CS21" s="167"/>
      <c r="CT21" s="167"/>
      <c r="CU21" s="167"/>
      <c r="CV21" s="167"/>
      <c r="CW21" s="167"/>
      <c r="CX21" s="167"/>
      <c r="CY21" s="167"/>
      <c r="CZ21" s="4132"/>
    </row>
    <row r="22" spans="1:104" ht="39.950000000000003" customHeight="1">
      <c r="A22" s="1003"/>
      <c r="B22" s="970"/>
      <c r="C22" s="281"/>
      <c r="D22" s="971"/>
      <c r="E22" s="167"/>
      <c r="F22" s="167"/>
      <c r="G22" s="284"/>
      <c r="H22" s="284"/>
      <c r="I22" s="283"/>
      <c r="J22" s="872"/>
      <c r="K22" s="319"/>
      <c r="L22" s="319"/>
      <c r="M22" s="1079"/>
      <c r="N22" s="1079"/>
      <c r="O22" s="979"/>
      <c r="P22" s="979"/>
      <c r="Q22" s="979"/>
      <c r="R22" s="978"/>
      <c r="S22" s="979"/>
      <c r="T22" s="979"/>
      <c r="U22" s="979"/>
      <c r="V22" s="979"/>
      <c r="W22" s="979"/>
      <c r="X22" s="979"/>
      <c r="Y22" s="979"/>
      <c r="Z22" s="979"/>
      <c r="AA22" s="978"/>
      <c r="AB22" s="1087"/>
      <c r="AC22" s="978"/>
      <c r="AD22" s="978"/>
      <c r="AE22" s="978"/>
      <c r="AF22" s="978"/>
      <c r="AG22" s="978"/>
      <c r="AH22" s="978"/>
      <c r="AI22" s="978"/>
      <c r="AJ22" s="978"/>
      <c r="AK22" s="978"/>
      <c r="AL22" s="978"/>
      <c r="AM22" s="978"/>
      <c r="AN22" s="978"/>
      <c r="AO22" s="978"/>
      <c r="AP22" s="840"/>
      <c r="AQ22" s="840"/>
      <c r="AR22" s="840"/>
      <c r="AS22" s="167"/>
      <c r="AT22" s="840"/>
      <c r="AU22" s="840"/>
      <c r="AV22" s="167"/>
      <c r="AW22" s="1614"/>
      <c r="AX22" s="1614"/>
      <c r="AY22" s="1614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67"/>
      <c r="BU22" s="167"/>
      <c r="BV22" s="167"/>
      <c r="BW22" s="167"/>
      <c r="BX22" s="167"/>
      <c r="BY22" s="167"/>
      <c r="BZ22" s="167"/>
      <c r="CA22" s="167"/>
      <c r="CB22" s="167"/>
      <c r="CC22" s="167"/>
      <c r="CD22" s="167"/>
      <c r="CE22" s="167"/>
      <c r="CF22" s="167"/>
      <c r="CG22" s="167"/>
      <c r="CH22" s="167"/>
      <c r="CI22" s="167"/>
      <c r="CJ22" s="167"/>
      <c r="CK22" s="167"/>
      <c r="CL22" s="167"/>
      <c r="CM22" s="167"/>
      <c r="CN22" s="167"/>
      <c r="CO22" s="167"/>
      <c r="CP22" s="167"/>
      <c r="CQ22" s="167"/>
      <c r="CR22" s="167"/>
      <c r="CS22" s="167"/>
      <c r="CT22" s="167"/>
      <c r="CU22" s="167"/>
      <c r="CV22" s="167"/>
      <c r="CW22" s="167"/>
      <c r="CX22" s="167"/>
      <c r="CY22" s="167"/>
      <c r="CZ22" s="4132"/>
    </row>
    <row r="23" spans="1:104" ht="39.950000000000003" customHeight="1">
      <c r="A23" s="1003"/>
      <c r="B23" s="970"/>
      <c r="C23" s="281"/>
      <c r="D23" s="971"/>
      <c r="E23" s="282"/>
      <c r="F23" s="281"/>
      <c r="G23" s="284"/>
      <c r="H23" s="284"/>
      <c r="I23" s="283"/>
      <c r="J23" s="872"/>
      <c r="K23" s="319"/>
      <c r="L23" s="319"/>
      <c r="M23" s="1079"/>
      <c r="N23" s="1079"/>
      <c r="O23" s="979"/>
      <c r="P23" s="979"/>
      <c r="Q23" s="979"/>
      <c r="R23" s="978"/>
      <c r="S23" s="979"/>
      <c r="T23" s="979"/>
      <c r="U23" s="979"/>
      <c r="V23" s="979"/>
      <c r="W23" s="979"/>
      <c r="X23" s="979"/>
      <c r="Y23" s="979"/>
      <c r="Z23" s="979"/>
      <c r="AA23" s="978"/>
      <c r="AB23" s="1087"/>
      <c r="AC23" s="978"/>
      <c r="AD23" s="978"/>
      <c r="AE23" s="978"/>
      <c r="AF23" s="978"/>
      <c r="AG23" s="978"/>
      <c r="AH23" s="978"/>
      <c r="AI23" s="978"/>
      <c r="AJ23" s="978"/>
      <c r="AK23" s="978"/>
      <c r="AL23" s="978"/>
      <c r="AM23" s="978"/>
      <c r="AN23" s="978"/>
      <c r="AO23" s="978"/>
      <c r="AP23" s="840"/>
      <c r="AQ23" s="840"/>
      <c r="AR23" s="840"/>
      <c r="AS23" s="167"/>
      <c r="AT23" s="840"/>
      <c r="AU23" s="840"/>
      <c r="AV23" s="167"/>
      <c r="AW23" s="1614"/>
      <c r="AX23" s="1614"/>
      <c r="AY23" s="1614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167"/>
      <c r="BL23" s="167"/>
      <c r="BM23" s="167"/>
      <c r="BN23" s="167"/>
      <c r="BO23" s="167"/>
      <c r="BP23" s="167"/>
      <c r="BQ23" s="167"/>
      <c r="BR23" s="167"/>
      <c r="BS23" s="167"/>
      <c r="BT23" s="167"/>
      <c r="BU23" s="167"/>
      <c r="BV23" s="167"/>
      <c r="BW23" s="167"/>
      <c r="BX23" s="167"/>
      <c r="BY23" s="167"/>
      <c r="BZ23" s="167"/>
      <c r="CA23" s="167"/>
      <c r="CB23" s="167"/>
      <c r="CC23" s="167"/>
      <c r="CD23" s="167"/>
      <c r="CE23" s="167"/>
      <c r="CF23" s="167"/>
      <c r="CG23" s="167"/>
      <c r="CH23" s="167"/>
      <c r="CI23" s="167"/>
      <c r="CJ23" s="167"/>
      <c r="CK23" s="167"/>
      <c r="CL23" s="167"/>
      <c r="CM23" s="167"/>
      <c r="CN23" s="167"/>
      <c r="CO23" s="167"/>
      <c r="CP23" s="167"/>
      <c r="CQ23" s="167"/>
      <c r="CR23" s="167"/>
      <c r="CS23" s="167"/>
      <c r="CT23" s="167"/>
      <c r="CU23" s="167"/>
      <c r="CV23" s="167"/>
      <c r="CW23" s="167"/>
      <c r="CX23" s="167"/>
      <c r="CY23" s="167"/>
      <c r="CZ23" s="4132"/>
    </row>
    <row r="24" spans="1:104" ht="39.950000000000003" customHeight="1">
      <c r="A24" s="1003"/>
      <c r="B24" s="891"/>
      <c r="C24" s="281" t="s">
        <v>1429</v>
      </c>
      <c r="D24" s="285" t="s">
        <v>792</v>
      </c>
      <c r="E24" s="282" t="s">
        <v>29</v>
      </c>
      <c r="F24" s="281" t="s">
        <v>611</v>
      </c>
      <c r="G24" s="284" t="s">
        <v>613</v>
      </c>
      <c r="H24" s="284" t="s">
        <v>608</v>
      </c>
      <c r="I24" s="832" t="s">
        <v>630</v>
      </c>
      <c r="J24" s="872" t="s">
        <v>89</v>
      </c>
      <c r="K24" s="319"/>
      <c r="L24" s="319"/>
      <c r="M24" s="1084">
        <v>50</v>
      </c>
      <c r="N24" s="2004">
        <f>(CZ24-CY24)*M24</f>
        <v>4713.0000000000109</v>
      </c>
      <c r="O24" s="2005">
        <v>13.38</v>
      </c>
      <c r="P24" s="2005">
        <v>351.09</v>
      </c>
      <c r="Q24" s="2005">
        <v>529.85</v>
      </c>
      <c r="R24" s="2005">
        <v>757.58</v>
      </c>
      <c r="S24" s="2005">
        <v>961.45</v>
      </c>
      <c r="T24" s="2005">
        <v>1170.6300000000001</v>
      </c>
      <c r="U24" s="2005">
        <v>1377.89</v>
      </c>
      <c r="V24" s="2005">
        <v>1565.27</v>
      </c>
      <c r="W24" s="2005">
        <v>1783.87</v>
      </c>
      <c r="X24" s="2005">
        <v>1983.86</v>
      </c>
      <c r="Y24" s="2005">
        <v>2185.7399999999998</v>
      </c>
      <c r="Z24" s="2005">
        <v>2393.23</v>
      </c>
      <c r="AA24" s="2006">
        <v>2598.5300000000002</v>
      </c>
      <c r="AB24" s="2007">
        <v>2813.96</v>
      </c>
      <c r="AC24" s="2006">
        <v>3014.15</v>
      </c>
      <c r="AD24" s="2006">
        <v>3227.72</v>
      </c>
      <c r="AE24" s="2006">
        <v>3423</v>
      </c>
      <c r="AF24" s="2006">
        <v>3639.78</v>
      </c>
      <c r="AG24" s="2006">
        <v>3850.81</v>
      </c>
      <c r="AH24" s="2006">
        <v>3988.05</v>
      </c>
      <c r="AI24" s="2006">
        <v>4038.73</v>
      </c>
      <c r="AJ24" s="2006">
        <v>4160.87</v>
      </c>
      <c r="AK24" s="2006">
        <v>4246.32</v>
      </c>
      <c r="AL24" s="2006">
        <v>4339.1499999999996</v>
      </c>
      <c r="AM24" s="2006">
        <v>4396.49</v>
      </c>
      <c r="AN24" s="2006">
        <v>4460.97</v>
      </c>
      <c r="AO24" s="2006">
        <v>4515.33</v>
      </c>
      <c r="AP24" s="2006">
        <v>4590.9399999999996</v>
      </c>
      <c r="AQ24" s="2006">
        <v>4687.1000000000004</v>
      </c>
      <c r="AR24" s="2006">
        <v>4797.6899999999996</v>
      </c>
      <c r="AS24" s="2008">
        <v>4907.5600000000004</v>
      </c>
      <c r="AT24" s="2006">
        <v>5006.3999999999996</v>
      </c>
      <c r="AU24" s="2006">
        <v>5117.62</v>
      </c>
      <c r="AV24" s="2006">
        <v>5215.5600000000004</v>
      </c>
      <c r="AW24" s="2008">
        <v>5314.84</v>
      </c>
      <c r="AX24" s="2008">
        <v>5429.35</v>
      </c>
      <c r="AY24" s="2008">
        <v>5548.24</v>
      </c>
      <c r="AZ24" s="2009">
        <v>5653.89</v>
      </c>
      <c r="BA24" s="2009">
        <v>5756.43</v>
      </c>
      <c r="BB24" s="2009">
        <v>5859.31</v>
      </c>
      <c r="BC24" s="2009">
        <v>5970.21</v>
      </c>
      <c r="BD24" s="2009">
        <v>6095.99</v>
      </c>
      <c r="BE24" s="2009">
        <v>6230.28</v>
      </c>
      <c r="BF24" s="2009">
        <v>6338.85</v>
      </c>
      <c r="BG24" s="2009">
        <v>6446.11</v>
      </c>
      <c r="BH24" s="2009">
        <v>6547.47</v>
      </c>
      <c r="BI24" s="2009">
        <v>6668.33</v>
      </c>
      <c r="BJ24" s="2009">
        <v>6772.92</v>
      </c>
      <c r="BK24" s="2009">
        <v>6881</v>
      </c>
      <c r="BL24" s="2009">
        <v>7000.6</v>
      </c>
      <c r="BM24" s="2009">
        <v>7111.26</v>
      </c>
      <c r="BN24" s="2009">
        <v>7211.84</v>
      </c>
      <c r="BO24" s="2009">
        <v>7323.57</v>
      </c>
      <c r="BP24" s="2009">
        <v>7455.03</v>
      </c>
      <c r="BQ24" s="2009">
        <v>7596.45</v>
      </c>
      <c r="BR24" s="2009">
        <v>7708.61</v>
      </c>
      <c r="BS24" s="2009">
        <v>7825.13</v>
      </c>
      <c r="BT24" s="2009">
        <v>7924.15</v>
      </c>
      <c r="BU24" s="2009">
        <v>8030.53</v>
      </c>
      <c r="BV24" s="2009">
        <v>8129.84</v>
      </c>
      <c r="BW24" s="2009">
        <v>8249.74</v>
      </c>
      <c r="BX24" s="2009">
        <v>8364.5</v>
      </c>
      <c r="BY24" s="2009">
        <v>8460.5499999999993</v>
      </c>
      <c r="BZ24" s="2009">
        <v>8561.86</v>
      </c>
      <c r="CA24" s="2009">
        <v>8638.91</v>
      </c>
      <c r="CB24" s="2009">
        <v>8724.34</v>
      </c>
      <c r="CC24" s="2009">
        <v>8798.51</v>
      </c>
      <c r="CD24" s="2009">
        <v>8864.09</v>
      </c>
      <c r="CE24" s="2009">
        <v>8931.8799999999992</v>
      </c>
      <c r="CF24" s="2009">
        <v>9017.42</v>
      </c>
      <c r="CG24" s="2009">
        <v>9102.26</v>
      </c>
      <c r="CH24" s="2009">
        <v>9183.9699999999993</v>
      </c>
      <c r="CI24" s="2009">
        <v>9288.68</v>
      </c>
      <c r="CJ24" s="2009">
        <v>9406.4699999999993</v>
      </c>
      <c r="CK24" s="2009">
        <v>9508.5</v>
      </c>
      <c r="CL24" s="2009">
        <v>9614.11</v>
      </c>
      <c r="CM24" s="2009">
        <v>9722.82</v>
      </c>
      <c r="CN24" s="2009">
        <v>9815.6200000000008</v>
      </c>
      <c r="CO24" s="2009">
        <v>9918.11</v>
      </c>
      <c r="CP24" s="2009">
        <v>10010.780000000001</v>
      </c>
      <c r="CQ24" s="2009">
        <v>10104.93</v>
      </c>
      <c r="CR24" s="2009">
        <v>10217.120000000001</v>
      </c>
      <c r="CS24" s="2009">
        <v>10320.129999999999</v>
      </c>
      <c r="CT24" s="2009">
        <v>10420.969999999999</v>
      </c>
      <c r="CU24" s="2009">
        <v>10539.01</v>
      </c>
      <c r="CV24" s="2009">
        <v>10625.65</v>
      </c>
      <c r="CW24" s="2009">
        <v>10729.71</v>
      </c>
      <c r="CX24" s="2009">
        <v>10816.41</v>
      </c>
      <c r="CY24" s="2009">
        <v>10903.11</v>
      </c>
      <c r="CZ24" s="2009">
        <v>10997.37</v>
      </c>
    </row>
    <row r="25" spans="1:104" ht="39.950000000000003" customHeight="1">
      <c r="A25" s="1003"/>
      <c r="B25" s="891"/>
      <c r="C25" s="281"/>
      <c r="D25" s="971"/>
      <c r="E25" s="973" t="s">
        <v>1482</v>
      </c>
      <c r="F25" s="312" t="s">
        <v>1494</v>
      </c>
      <c r="G25" s="284"/>
      <c r="H25" s="284"/>
      <c r="I25" s="832"/>
      <c r="J25" s="872"/>
      <c r="K25" s="319"/>
      <c r="L25" s="319"/>
      <c r="M25" s="1079"/>
      <c r="N25" s="1079"/>
      <c r="O25" s="979"/>
      <c r="P25" s="979"/>
      <c r="Q25" s="979"/>
      <c r="R25" s="979"/>
      <c r="S25" s="979"/>
      <c r="T25" s="979"/>
      <c r="U25" s="979"/>
      <c r="V25" s="979"/>
      <c r="W25" s="979"/>
      <c r="X25" s="979"/>
      <c r="Y25" s="979"/>
      <c r="Z25" s="979"/>
      <c r="AA25" s="978"/>
      <c r="AB25" s="1087"/>
      <c r="AC25" s="978"/>
      <c r="AD25" s="978"/>
      <c r="AE25" s="978"/>
      <c r="AF25" s="978"/>
      <c r="AG25" s="978"/>
      <c r="AH25" s="978"/>
      <c r="AI25" s="978"/>
      <c r="AJ25" s="978"/>
      <c r="AK25" s="978"/>
      <c r="AL25" s="978"/>
      <c r="AM25" s="978"/>
      <c r="AN25" s="978"/>
      <c r="AO25" s="840"/>
      <c r="AP25" s="840"/>
      <c r="AQ25" s="840"/>
      <c r="AR25" s="840"/>
      <c r="AS25" s="1399"/>
      <c r="AT25" s="840"/>
      <c r="AU25" s="167"/>
      <c r="AV25" s="167"/>
      <c r="AW25" s="1614"/>
      <c r="AX25" s="1614"/>
      <c r="AY25" s="1614"/>
      <c r="AZ25" s="1626"/>
      <c r="BA25" s="1626"/>
      <c r="BB25" s="167"/>
      <c r="BC25" s="167"/>
      <c r="BD25" s="167"/>
      <c r="BE25" s="167"/>
      <c r="BF25" s="167"/>
      <c r="BG25" s="167"/>
      <c r="BH25" s="167"/>
      <c r="BI25" s="167"/>
      <c r="BJ25" s="167"/>
      <c r="BK25" s="167"/>
      <c r="BL25" s="167"/>
      <c r="BM25" s="167"/>
      <c r="BN25" s="167"/>
      <c r="BO25" s="167"/>
      <c r="BP25" s="167"/>
      <c r="BQ25" s="167"/>
      <c r="BR25" s="167"/>
      <c r="BS25" s="167"/>
      <c r="BT25" s="167"/>
      <c r="BU25" s="167"/>
      <c r="BV25" s="167"/>
      <c r="BW25" s="167"/>
      <c r="BX25" s="167"/>
      <c r="BY25" s="167"/>
      <c r="BZ25" s="167"/>
      <c r="CA25" s="167"/>
      <c r="CB25" s="167"/>
      <c r="CC25" s="167"/>
      <c r="CD25" s="167"/>
      <c r="CE25" s="167"/>
      <c r="CF25" s="167"/>
      <c r="CG25" s="167"/>
      <c r="CH25" s="167"/>
      <c r="CI25" s="167"/>
      <c r="CJ25" s="167"/>
      <c r="CK25" s="167"/>
      <c r="CL25" s="167"/>
      <c r="CM25" s="167"/>
      <c r="CN25" s="167"/>
      <c r="CO25" s="167"/>
      <c r="CP25" s="167"/>
      <c r="CQ25" s="167"/>
      <c r="CR25" s="167"/>
      <c r="CS25" s="167"/>
      <c r="CT25" s="167"/>
      <c r="CU25" s="167"/>
      <c r="CV25" s="167"/>
      <c r="CW25" s="167"/>
      <c r="CX25" s="167"/>
      <c r="CY25" s="167"/>
      <c r="CZ25" s="4132"/>
    </row>
    <row r="26" spans="1:104" ht="39.950000000000003" customHeight="1">
      <c r="A26" s="1003"/>
      <c r="B26" s="891"/>
      <c r="C26" s="281"/>
      <c r="D26" s="971"/>
      <c r="E26" s="972" t="s">
        <v>1495</v>
      </c>
      <c r="F26" s="281" t="s">
        <v>1496</v>
      </c>
      <c r="G26" s="284"/>
      <c r="H26" s="284"/>
      <c r="I26" s="832"/>
      <c r="J26" s="872"/>
      <c r="K26" s="319"/>
      <c r="L26" s="319"/>
      <c r="M26" s="1079"/>
      <c r="N26" s="1079"/>
      <c r="O26" s="979"/>
      <c r="P26" s="979"/>
      <c r="Q26" s="979"/>
      <c r="R26" s="979"/>
      <c r="S26" s="979"/>
      <c r="T26" s="979"/>
      <c r="U26" s="979"/>
      <c r="V26" s="979"/>
      <c r="W26" s="979"/>
      <c r="X26" s="979"/>
      <c r="Y26" s="979"/>
      <c r="Z26" s="979"/>
      <c r="AA26" s="978"/>
      <c r="AB26" s="1087"/>
      <c r="AC26" s="978"/>
      <c r="AD26" s="978"/>
      <c r="AE26" s="978"/>
      <c r="AF26" s="978"/>
      <c r="AG26" s="978"/>
      <c r="AH26" s="978"/>
      <c r="AI26" s="978"/>
      <c r="AJ26" s="978"/>
      <c r="AK26" s="978"/>
      <c r="AL26" s="978"/>
      <c r="AM26" s="978"/>
      <c r="AN26" s="978"/>
      <c r="AO26" s="840"/>
      <c r="AP26" s="840"/>
      <c r="AQ26" s="840"/>
      <c r="AR26" s="840"/>
      <c r="AS26" s="1399"/>
      <c r="AT26" s="840"/>
      <c r="AU26" s="167"/>
      <c r="AV26" s="167"/>
      <c r="AW26" s="1614"/>
      <c r="AX26" s="1614"/>
      <c r="AY26" s="1614"/>
      <c r="AZ26" s="1626"/>
      <c r="BA26" s="1626"/>
      <c r="BB26" s="167"/>
      <c r="BC26" s="167"/>
      <c r="BD26" s="167"/>
      <c r="BE26" s="167"/>
      <c r="BF26" s="167"/>
      <c r="BG26" s="167"/>
      <c r="BH26" s="167"/>
      <c r="BI26" s="167"/>
      <c r="BJ26" s="167"/>
      <c r="BK26" s="167"/>
      <c r="BL26" s="167"/>
      <c r="BM26" s="167"/>
      <c r="BN26" s="167"/>
      <c r="BO26" s="167"/>
      <c r="BP26" s="167"/>
      <c r="BQ26" s="167"/>
      <c r="BR26" s="167"/>
      <c r="BS26" s="167"/>
      <c r="BT26" s="167"/>
      <c r="BU26" s="167"/>
      <c r="BV26" s="167"/>
      <c r="BW26" s="167"/>
      <c r="BX26" s="167"/>
      <c r="BY26" s="167"/>
      <c r="BZ26" s="167"/>
      <c r="CA26" s="167"/>
      <c r="CB26" s="167"/>
      <c r="CC26" s="167"/>
      <c r="CD26" s="167"/>
      <c r="CE26" s="167"/>
      <c r="CF26" s="167"/>
      <c r="CG26" s="167"/>
      <c r="CH26" s="167"/>
      <c r="CI26" s="167"/>
      <c r="CJ26" s="167"/>
      <c r="CK26" s="167"/>
      <c r="CL26" s="167"/>
      <c r="CM26" s="167"/>
      <c r="CN26" s="167"/>
      <c r="CO26" s="167"/>
      <c r="CP26" s="167"/>
      <c r="CQ26" s="167"/>
      <c r="CR26" s="167"/>
      <c r="CS26" s="167"/>
      <c r="CT26" s="167"/>
      <c r="CU26" s="167"/>
      <c r="CV26" s="167"/>
      <c r="CW26" s="167"/>
      <c r="CX26" s="167"/>
      <c r="CY26" s="167"/>
      <c r="CZ26" s="4132"/>
    </row>
    <row r="27" spans="1:104" ht="39.950000000000003" customHeight="1">
      <c r="A27" s="1003"/>
      <c r="B27" s="891"/>
      <c r="C27" s="281"/>
      <c r="D27" s="971"/>
      <c r="E27" s="972" t="s">
        <v>1497</v>
      </c>
      <c r="F27" s="281"/>
      <c r="G27" s="284"/>
      <c r="H27" s="284"/>
      <c r="I27" s="832"/>
      <c r="J27" s="872"/>
      <c r="K27" s="319"/>
      <c r="L27" s="319"/>
      <c r="M27" s="1079"/>
      <c r="N27" s="1079"/>
      <c r="O27" s="979"/>
      <c r="P27" s="979"/>
      <c r="Q27" s="979"/>
      <c r="R27" s="979"/>
      <c r="S27" s="979"/>
      <c r="T27" s="979"/>
      <c r="U27" s="979"/>
      <c r="V27" s="979"/>
      <c r="W27" s="979"/>
      <c r="X27" s="979"/>
      <c r="Y27" s="979"/>
      <c r="Z27" s="979"/>
      <c r="AA27" s="978"/>
      <c r="AB27" s="1087"/>
      <c r="AC27" s="978"/>
      <c r="AD27" s="978"/>
      <c r="AE27" s="978"/>
      <c r="AF27" s="978"/>
      <c r="AG27" s="978"/>
      <c r="AH27" s="978"/>
      <c r="AI27" s="978"/>
      <c r="AJ27" s="978"/>
      <c r="AK27" s="978"/>
      <c r="AL27" s="978"/>
      <c r="AM27" s="978"/>
      <c r="AN27" s="978"/>
      <c r="AO27" s="840"/>
      <c r="AP27" s="840"/>
      <c r="AQ27" s="840"/>
      <c r="AR27" s="840"/>
      <c r="AS27" s="1399"/>
      <c r="AT27" s="840"/>
      <c r="AU27" s="167"/>
      <c r="AV27" s="167"/>
      <c r="AW27" s="1614"/>
      <c r="AX27" s="1614"/>
      <c r="AY27" s="1614"/>
      <c r="AZ27" s="1626"/>
      <c r="BA27" s="1626"/>
      <c r="BB27" s="167"/>
      <c r="BC27" s="167"/>
      <c r="BD27" s="167"/>
      <c r="BE27" s="167"/>
      <c r="BF27" s="167"/>
      <c r="BG27" s="167"/>
      <c r="BH27" s="167"/>
      <c r="BI27" s="167"/>
      <c r="BJ27" s="167"/>
      <c r="BK27" s="167"/>
      <c r="BL27" s="167"/>
      <c r="BM27" s="167"/>
      <c r="BN27" s="167"/>
      <c r="BO27" s="167"/>
      <c r="BP27" s="167"/>
      <c r="BQ27" s="167"/>
      <c r="BR27" s="167"/>
      <c r="BS27" s="167"/>
      <c r="BT27" s="167"/>
      <c r="BU27" s="167"/>
      <c r="BV27" s="167"/>
      <c r="BW27" s="167"/>
      <c r="BX27" s="167"/>
      <c r="BY27" s="167"/>
      <c r="BZ27" s="167"/>
      <c r="CA27" s="167"/>
      <c r="CB27" s="167"/>
      <c r="CC27" s="167"/>
      <c r="CD27" s="167"/>
      <c r="CE27" s="167"/>
      <c r="CF27" s="167"/>
      <c r="CG27" s="167"/>
      <c r="CH27" s="167"/>
      <c r="CI27" s="167"/>
      <c r="CJ27" s="167"/>
      <c r="CK27" s="167"/>
      <c r="CL27" s="167"/>
      <c r="CM27" s="167"/>
      <c r="CN27" s="167"/>
      <c r="CO27" s="167"/>
      <c r="CP27" s="167"/>
      <c r="CQ27" s="167"/>
      <c r="CR27" s="167"/>
      <c r="CS27" s="167"/>
      <c r="CT27" s="167"/>
      <c r="CU27" s="167"/>
      <c r="CV27" s="167"/>
      <c r="CW27" s="167"/>
      <c r="CX27" s="167"/>
      <c r="CY27" s="167"/>
      <c r="CZ27" s="4132"/>
    </row>
    <row r="28" spans="1:104" ht="39.950000000000003" customHeight="1">
      <c r="A28" s="1003"/>
      <c r="B28" s="891"/>
      <c r="C28" s="281"/>
      <c r="D28" s="971"/>
      <c r="E28" s="972" t="s">
        <v>1498</v>
      </c>
      <c r="F28" s="281"/>
      <c r="G28" s="284"/>
      <c r="H28" s="284"/>
      <c r="I28" s="832"/>
      <c r="J28" s="872"/>
      <c r="K28" s="319"/>
      <c r="L28" s="319"/>
      <c r="M28" s="1079"/>
      <c r="N28" s="1079"/>
      <c r="O28" s="979"/>
      <c r="P28" s="979"/>
      <c r="Q28" s="979"/>
      <c r="R28" s="979"/>
      <c r="S28" s="979"/>
      <c r="T28" s="979"/>
      <c r="U28" s="979"/>
      <c r="V28" s="979"/>
      <c r="W28" s="979"/>
      <c r="X28" s="979"/>
      <c r="Y28" s="979"/>
      <c r="Z28" s="979"/>
      <c r="AA28" s="978"/>
      <c r="AB28" s="1087"/>
      <c r="AC28" s="978"/>
      <c r="AD28" s="978"/>
      <c r="AE28" s="978"/>
      <c r="AF28" s="978"/>
      <c r="AG28" s="978"/>
      <c r="AH28" s="978"/>
      <c r="AI28" s="978"/>
      <c r="AJ28" s="978"/>
      <c r="AK28" s="978"/>
      <c r="AL28" s="978"/>
      <c r="AM28" s="978"/>
      <c r="AN28" s="978"/>
      <c r="AO28" s="840"/>
      <c r="AP28" s="840"/>
      <c r="AQ28" s="840"/>
      <c r="AR28" s="840"/>
      <c r="AS28" s="1399"/>
      <c r="AT28" s="840"/>
      <c r="AU28" s="167"/>
      <c r="AV28" s="167"/>
      <c r="AW28" s="1614"/>
      <c r="AX28" s="1614"/>
      <c r="AY28" s="1614"/>
      <c r="AZ28" s="1626"/>
      <c r="BA28" s="1626"/>
      <c r="BB28" s="167"/>
      <c r="BC28" s="167"/>
      <c r="BD28" s="167"/>
      <c r="BE28" s="167"/>
      <c r="BF28" s="167"/>
      <c r="BG28" s="167"/>
      <c r="BH28" s="167"/>
      <c r="BI28" s="167"/>
      <c r="BJ28" s="167"/>
      <c r="BK28" s="167"/>
      <c r="BL28" s="167"/>
      <c r="BM28" s="167"/>
      <c r="BN28" s="167"/>
      <c r="BO28" s="167"/>
      <c r="BP28" s="167"/>
      <c r="BQ28" s="167"/>
      <c r="BR28" s="167"/>
      <c r="BS28" s="167"/>
      <c r="BT28" s="167"/>
      <c r="BU28" s="167"/>
      <c r="BV28" s="167"/>
      <c r="BW28" s="167"/>
      <c r="BX28" s="167"/>
      <c r="BY28" s="167"/>
      <c r="BZ28" s="167"/>
      <c r="CA28" s="167"/>
      <c r="CB28" s="167"/>
      <c r="CC28" s="167"/>
      <c r="CD28" s="167"/>
      <c r="CE28" s="167"/>
      <c r="CF28" s="167"/>
      <c r="CG28" s="167"/>
      <c r="CH28" s="167"/>
      <c r="CI28" s="167"/>
      <c r="CJ28" s="167"/>
      <c r="CK28" s="167"/>
      <c r="CL28" s="167"/>
      <c r="CM28" s="167"/>
      <c r="CN28" s="167"/>
      <c r="CO28" s="167"/>
      <c r="CP28" s="167"/>
      <c r="CQ28" s="167"/>
      <c r="CR28" s="167"/>
      <c r="CS28" s="167"/>
      <c r="CT28" s="167"/>
      <c r="CU28" s="167"/>
      <c r="CV28" s="167"/>
      <c r="CW28" s="167"/>
      <c r="CX28" s="167"/>
      <c r="CY28" s="167"/>
      <c r="CZ28" s="4132"/>
    </row>
    <row r="29" spans="1:104" ht="39.950000000000003" customHeight="1">
      <c r="A29" s="1003"/>
      <c r="B29" s="891"/>
      <c r="C29" s="281"/>
      <c r="D29" s="971"/>
      <c r="E29" s="972" t="s">
        <v>1499</v>
      </c>
      <c r="F29" s="281"/>
      <c r="G29" s="284"/>
      <c r="H29" s="284"/>
      <c r="I29" s="832"/>
      <c r="J29" s="872"/>
      <c r="K29" s="319"/>
      <c r="L29" s="319"/>
      <c r="M29" s="1079"/>
      <c r="N29" s="1079"/>
      <c r="O29" s="979"/>
      <c r="P29" s="979"/>
      <c r="Q29" s="979"/>
      <c r="R29" s="979"/>
      <c r="S29" s="979"/>
      <c r="T29" s="979"/>
      <c r="U29" s="979"/>
      <c r="V29" s="979"/>
      <c r="W29" s="979"/>
      <c r="X29" s="979"/>
      <c r="Y29" s="979"/>
      <c r="Z29" s="979"/>
      <c r="AA29" s="978"/>
      <c r="AB29" s="1087"/>
      <c r="AC29" s="978"/>
      <c r="AD29" s="978"/>
      <c r="AE29" s="978"/>
      <c r="AF29" s="978"/>
      <c r="AG29" s="978"/>
      <c r="AH29" s="978"/>
      <c r="AI29" s="978"/>
      <c r="AJ29" s="978"/>
      <c r="AK29" s="978"/>
      <c r="AL29" s="978"/>
      <c r="AM29" s="978"/>
      <c r="AN29" s="978"/>
      <c r="AO29" s="840"/>
      <c r="AP29" s="840"/>
      <c r="AQ29" s="840"/>
      <c r="AR29" s="840"/>
      <c r="AS29" s="1399"/>
      <c r="AT29" s="840"/>
      <c r="AU29" s="167"/>
      <c r="AV29" s="167"/>
      <c r="AW29" s="1614"/>
      <c r="AX29" s="1614"/>
      <c r="AY29" s="1614"/>
      <c r="AZ29" s="1626"/>
      <c r="BA29" s="1626"/>
      <c r="BB29" s="167"/>
      <c r="BC29" s="167"/>
      <c r="BD29" s="167"/>
      <c r="BE29" s="167"/>
      <c r="BF29" s="167"/>
      <c r="BG29" s="167"/>
      <c r="BH29" s="167"/>
      <c r="BI29" s="167"/>
      <c r="BJ29" s="167"/>
      <c r="BK29" s="167"/>
      <c r="BL29" s="167"/>
      <c r="BM29" s="167"/>
      <c r="BN29" s="167"/>
      <c r="BO29" s="167"/>
      <c r="BP29" s="167"/>
      <c r="BQ29" s="167"/>
      <c r="BR29" s="167"/>
      <c r="BS29" s="167"/>
      <c r="BT29" s="167"/>
      <c r="BU29" s="167"/>
      <c r="BV29" s="167"/>
      <c r="BW29" s="167"/>
      <c r="BX29" s="167"/>
      <c r="BY29" s="167"/>
      <c r="BZ29" s="167"/>
      <c r="CA29" s="167"/>
      <c r="CB29" s="167"/>
      <c r="CC29" s="167"/>
      <c r="CD29" s="167"/>
      <c r="CE29" s="167"/>
      <c r="CF29" s="167"/>
      <c r="CG29" s="167"/>
      <c r="CH29" s="167"/>
      <c r="CI29" s="167"/>
      <c r="CJ29" s="167"/>
      <c r="CK29" s="167"/>
      <c r="CL29" s="167"/>
      <c r="CM29" s="167"/>
      <c r="CN29" s="167"/>
      <c r="CO29" s="167"/>
      <c r="CP29" s="167"/>
      <c r="CQ29" s="167"/>
      <c r="CR29" s="167"/>
      <c r="CS29" s="167"/>
      <c r="CT29" s="167"/>
      <c r="CU29" s="167"/>
      <c r="CV29" s="167"/>
      <c r="CW29" s="167"/>
      <c r="CX29" s="167"/>
      <c r="CY29" s="167"/>
      <c r="CZ29" s="4132"/>
    </row>
    <row r="30" spans="1:104" ht="39.950000000000003" customHeight="1">
      <c r="A30" s="1003"/>
      <c r="B30" s="891"/>
      <c r="C30" s="281"/>
      <c r="D30" s="971"/>
      <c r="E30" s="972"/>
      <c r="F30" s="281"/>
      <c r="G30" s="284"/>
      <c r="H30" s="284"/>
      <c r="I30" s="832"/>
      <c r="J30" s="872"/>
      <c r="K30" s="319"/>
      <c r="L30" s="319"/>
      <c r="M30" s="1079"/>
      <c r="N30" s="1079"/>
      <c r="O30" s="979"/>
      <c r="P30" s="979"/>
      <c r="Q30" s="979"/>
      <c r="R30" s="979"/>
      <c r="S30" s="979"/>
      <c r="T30" s="979"/>
      <c r="U30" s="979"/>
      <c r="V30" s="979"/>
      <c r="W30" s="979"/>
      <c r="X30" s="979"/>
      <c r="Y30" s="979"/>
      <c r="Z30" s="979"/>
      <c r="AA30" s="978"/>
      <c r="AB30" s="1087"/>
      <c r="AC30" s="978"/>
      <c r="AD30" s="978"/>
      <c r="AE30" s="978"/>
      <c r="AF30" s="978"/>
      <c r="AG30" s="978"/>
      <c r="AH30" s="978"/>
      <c r="AI30" s="978"/>
      <c r="AJ30" s="978"/>
      <c r="AK30" s="978"/>
      <c r="AL30" s="978"/>
      <c r="AM30" s="978"/>
      <c r="AN30" s="978"/>
      <c r="AO30" s="840"/>
      <c r="AP30" s="840"/>
      <c r="AQ30" s="840"/>
      <c r="AR30" s="840"/>
      <c r="AS30" s="1399"/>
      <c r="AT30" s="840"/>
      <c r="AU30" s="167"/>
      <c r="AV30" s="167"/>
      <c r="AW30" s="1614"/>
      <c r="AX30" s="1614"/>
      <c r="AY30" s="1614"/>
      <c r="AZ30" s="1626"/>
      <c r="BA30" s="1626"/>
      <c r="BB30" s="167"/>
      <c r="BC30" s="167"/>
      <c r="BD30" s="167"/>
      <c r="BE30" s="167"/>
      <c r="BF30" s="167"/>
      <c r="BG30" s="167"/>
      <c r="BH30" s="167"/>
      <c r="BI30" s="167"/>
      <c r="BJ30" s="167"/>
      <c r="BK30" s="167"/>
      <c r="BL30" s="167"/>
      <c r="BM30" s="167"/>
      <c r="BN30" s="167"/>
      <c r="BO30" s="167"/>
      <c r="BP30" s="167"/>
      <c r="BQ30" s="167"/>
      <c r="BR30" s="167"/>
      <c r="BS30" s="167"/>
      <c r="BT30" s="167"/>
      <c r="BU30" s="167"/>
      <c r="BV30" s="167"/>
      <c r="BW30" s="167"/>
      <c r="BX30" s="167"/>
      <c r="BY30" s="167"/>
      <c r="BZ30" s="167"/>
      <c r="CA30" s="167"/>
      <c r="CB30" s="167"/>
      <c r="CC30" s="167"/>
      <c r="CD30" s="167"/>
      <c r="CE30" s="167"/>
      <c r="CF30" s="167"/>
      <c r="CG30" s="167"/>
      <c r="CH30" s="167"/>
      <c r="CI30" s="167"/>
      <c r="CJ30" s="167"/>
      <c r="CK30" s="167"/>
      <c r="CL30" s="167"/>
      <c r="CM30" s="167"/>
      <c r="CN30" s="167"/>
      <c r="CO30" s="167"/>
      <c r="CP30" s="167"/>
      <c r="CQ30" s="167"/>
      <c r="CR30" s="167"/>
      <c r="CS30" s="167"/>
      <c r="CT30" s="167"/>
      <c r="CU30" s="167"/>
      <c r="CV30" s="167"/>
      <c r="CW30" s="167"/>
      <c r="CX30" s="167"/>
      <c r="CY30" s="167"/>
      <c r="CZ30" s="4132"/>
    </row>
    <row r="31" spans="1:104" ht="39.950000000000003" customHeight="1">
      <c r="A31" s="1003"/>
      <c r="B31" s="892" t="s">
        <v>1424</v>
      </c>
      <c r="C31" s="281" t="s">
        <v>1564</v>
      </c>
      <c r="D31" s="285" t="s">
        <v>792</v>
      </c>
      <c r="E31" s="282" t="s">
        <v>25</v>
      </c>
      <c r="F31" s="281" t="s">
        <v>589</v>
      </c>
      <c r="G31" s="284" t="s">
        <v>308</v>
      </c>
      <c r="H31" s="283" t="s">
        <v>1132</v>
      </c>
      <c r="I31" s="283" t="s">
        <v>616</v>
      </c>
      <c r="J31" s="875" t="s">
        <v>612</v>
      </c>
      <c r="K31" s="319"/>
      <c r="L31" s="319"/>
      <c r="M31" s="1084">
        <v>50</v>
      </c>
      <c r="N31" s="1079">
        <f t="shared" ref="N31:N35" si="5">(CZ31-CY31)*M31</f>
        <v>4876.0000000000218</v>
      </c>
      <c r="O31" s="978">
        <v>1.63</v>
      </c>
      <c r="P31" s="978">
        <v>399.7</v>
      </c>
      <c r="Q31" s="978">
        <v>628.65</v>
      </c>
      <c r="R31" s="978">
        <v>859.74</v>
      </c>
      <c r="S31" s="978">
        <v>887.32</v>
      </c>
      <c r="T31" s="978">
        <v>897.08</v>
      </c>
      <c r="U31" s="978">
        <v>1128.22</v>
      </c>
      <c r="V31" s="978">
        <v>1229.28</v>
      </c>
      <c r="W31" s="978">
        <v>1396.35</v>
      </c>
      <c r="X31" s="978">
        <v>1542.55</v>
      </c>
      <c r="Y31" s="979">
        <v>1808.99</v>
      </c>
      <c r="Z31" s="978">
        <v>2130.46</v>
      </c>
      <c r="AA31" s="978">
        <v>2455.4</v>
      </c>
      <c r="AB31" s="1087">
        <v>2786.05</v>
      </c>
      <c r="AC31" s="978">
        <v>3103.98</v>
      </c>
      <c r="AD31" s="978">
        <v>3405.89</v>
      </c>
      <c r="AE31" s="978">
        <v>3637.09</v>
      </c>
      <c r="AF31" s="978">
        <v>3751.94</v>
      </c>
      <c r="AG31" s="978">
        <v>3799.23</v>
      </c>
      <c r="AH31" s="978">
        <v>3799.24</v>
      </c>
      <c r="AI31" s="978">
        <v>3799.64</v>
      </c>
      <c r="AJ31" s="978">
        <v>3799.82</v>
      </c>
      <c r="AK31" s="978">
        <v>3800.93</v>
      </c>
      <c r="AL31" s="978">
        <v>3803.59</v>
      </c>
      <c r="AM31" s="978">
        <v>3855.91</v>
      </c>
      <c r="AN31" s="978">
        <v>4041.32</v>
      </c>
      <c r="AO31" s="978">
        <v>4104.6899999999996</v>
      </c>
      <c r="AP31" s="978">
        <v>4161.24</v>
      </c>
      <c r="AQ31" s="978">
        <v>4320.03</v>
      </c>
      <c r="AR31" s="978">
        <v>4477.66</v>
      </c>
      <c r="AS31" s="1614">
        <v>4680.03</v>
      </c>
      <c r="AT31" s="978">
        <v>4888.17</v>
      </c>
      <c r="AU31" s="978">
        <v>5051.1899999999996</v>
      </c>
      <c r="AV31" s="978">
        <v>5151.8500000000004</v>
      </c>
      <c r="AW31" s="1614">
        <v>5234.18</v>
      </c>
      <c r="AX31" s="1614">
        <v>5434.61</v>
      </c>
      <c r="AY31" s="1614">
        <v>5601.0439999999999</v>
      </c>
      <c r="AZ31" s="2248">
        <v>5751.91</v>
      </c>
      <c r="BA31" s="2248">
        <v>5890.2</v>
      </c>
      <c r="BB31" s="2248">
        <v>6028.44</v>
      </c>
      <c r="BC31" s="2248">
        <v>6168.3</v>
      </c>
      <c r="BD31" s="2248">
        <v>6279.95</v>
      </c>
      <c r="BE31" s="2248">
        <v>6364.74</v>
      </c>
      <c r="BF31" s="2248">
        <v>6438.23</v>
      </c>
      <c r="BG31" s="2248">
        <v>6519.95</v>
      </c>
      <c r="BH31" s="2248">
        <v>6630.85</v>
      </c>
      <c r="BI31" s="2248">
        <v>6780.48</v>
      </c>
      <c r="BJ31" s="2248">
        <v>6944.06</v>
      </c>
      <c r="BK31" s="2248">
        <v>7097.06</v>
      </c>
      <c r="BL31" s="2248">
        <v>7266.33</v>
      </c>
      <c r="BM31" s="2248">
        <v>7434.8</v>
      </c>
      <c r="BN31" s="2248">
        <v>7572.99</v>
      </c>
      <c r="BO31" s="2248">
        <v>7695.89</v>
      </c>
      <c r="BP31" s="2248">
        <v>7801.09</v>
      </c>
      <c r="BQ31" s="2248">
        <v>7919.64</v>
      </c>
      <c r="BR31" s="2248">
        <v>8020.8</v>
      </c>
      <c r="BS31" s="2248">
        <v>8134.08</v>
      </c>
      <c r="BT31" s="2248">
        <v>8257.31</v>
      </c>
      <c r="BU31" s="2248">
        <v>8367.83</v>
      </c>
      <c r="BV31" s="2248">
        <v>8550.2999999999993</v>
      </c>
      <c r="BW31" s="2248">
        <v>8749.89</v>
      </c>
      <c r="BX31" s="2248">
        <v>8969.93</v>
      </c>
      <c r="BY31" s="2248">
        <v>9080.17</v>
      </c>
      <c r="BZ31" s="2248">
        <v>9259.6</v>
      </c>
      <c r="CA31" s="2248">
        <v>9411.9699999999993</v>
      </c>
      <c r="CB31" s="2248">
        <v>9551.1299999999992</v>
      </c>
      <c r="CC31" s="2248">
        <v>9675.58</v>
      </c>
      <c r="CD31" s="2248">
        <v>9750.6200000000008</v>
      </c>
      <c r="CE31" s="2248">
        <v>9810.23</v>
      </c>
      <c r="CF31" s="2248">
        <v>9810.5400000000009</v>
      </c>
      <c r="CG31" s="2248">
        <v>9832.1299999999992</v>
      </c>
      <c r="CH31" s="2248">
        <v>9904.2099999999991</v>
      </c>
      <c r="CI31" s="2248">
        <v>10117.24</v>
      </c>
      <c r="CJ31" s="2248">
        <v>10234.58</v>
      </c>
      <c r="CK31" s="2248">
        <v>10367.709999999999</v>
      </c>
      <c r="CL31" s="2248">
        <v>10479.68</v>
      </c>
      <c r="CM31" s="2248">
        <v>10591.14</v>
      </c>
      <c r="CN31" s="2248">
        <v>10763.28</v>
      </c>
      <c r="CO31" s="2248">
        <v>11013.25</v>
      </c>
      <c r="CP31" s="2248">
        <v>11140.44</v>
      </c>
      <c r="CQ31" s="2248">
        <v>11228.55</v>
      </c>
      <c r="CR31" s="2248">
        <v>11322.92</v>
      </c>
      <c r="CS31" s="2248">
        <v>11337.52</v>
      </c>
      <c r="CT31" s="2248">
        <v>11388</v>
      </c>
      <c r="CU31" s="2248">
        <v>11586.83</v>
      </c>
      <c r="CV31" s="2248">
        <v>11776.48</v>
      </c>
      <c r="CW31" s="2248">
        <v>11971.5</v>
      </c>
      <c r="CX31" s="2248">
        <v>11997.67</v>
      </c>
      <c r="CY31" s="2248">
        <v>12013.97</v>
      </c>
      <c r="CZ31" s="2248">
        <v>12111.49</v>
      </c>
    </row>
    <row r="32" spans="1:104" ht="39.950000000000003" customHeight="1">
      <c r="A32" s="1003"/>
      <c r="B32" s="892"/>
      <c r="C32" s="281"/>
      <c r="D32" s="281" t="s">
        <v>792</v>
      </c>
      <c r="E32" s="3335" t="s">
        <v>3030</v>
      </c>
      <c r="F32" s="281" t="s">
        <v>3031</v>
      </c>
      <c r="G32" s="284"/>
      <c r="H32" s="3422" t="s">
        <v>3032</v>
      </c>
      <c r="I32" s="3422" t="s">
        <v>3053</v>
      </c>
      <c r="J32" s="3423"/>
      <c r="K32" s="319"/>
      <c r="L32" s="319"/>
      <c r="M32" s="916">
        <v>1</v>
      </c>
      <c r="N32" s="3424">
        <f t="shared" si="5"/>
        <v>17.30000000000291</v>
      </c>
      <c r="O32" s="978"/>
      <c r="P32" s="978"/>
      <c r="Q32" s="978"/>
      <c r="R32" s="978"/>
      <c r="S32" s="978"/>
      <c r="T32" s="978"/>
      <c r="U32" s="978"/>
      <c r="V32" s="978"/>
      <c r="W32" s="978"/>
      <c r="X32" s="978"/>
      <c r="Y32" s="979"/>
      <c r="Z32" s="978"/>
      <c r="AA32" s="978"/>
      <c r="AB32" s="1087"/>
      <c r="AC32" s="978"/>
      <c r="AD32" s="978"/>
      <c r="AE32" s="978"/>
      <c r="AF32" s="978"/>
      <c r="AG32" s="978"/>
      <c r="AH32" s="978"/>
      <c r="AI32" s="978"/>
      <c r="AJ32" s="978"/>
      <c r="AK32" s="978"/>
      <c r="AL32" s="978"/>
      <c r="AM32" s="978"/>
      <c r="AN32" s="978"/>
      <c r="AO32" s="978"/>
      <c r="AP32" s="978"/>
      <c r="AQ32" s="978"/>
      <c r="AR32" s="978"/>
      <c r="AS32" s="1614"/>
      <c r="AT32" s="978"/>
      <c r="AU32" s="978"/>
      <c r="AV32" s="978"/>
      <c r="AW32" s="1614"/>
      <c r="AX32" s="1614"/>
      <c r="AY32" s="1614"/>
      <c r="AZ32" s="2248"/>
      <c r="BA32" s="2248"/>
      <c r="BB32" s="2248"/>
      <c r="BC32" s="2248"/>
      <c r="BD32" s="2248"/>
      <c r="BE32" s="2248"/>
      <c r="BF32" s="2248"/>
      <c r="BG32" s="2248"/>
      <c r="BH32" s="2248"/>
      <c r="BI32" s="2248"/>
      <c r="BJ32" s="2248"/>
      <c r="BK32" s="2248"/>
      <c r="BL32" s="2248"/>
      <c r="BM32" s="2248"/>
      <c r="BN32" s="2248"/>
      <c r="BO32" s="2248"/>
      <c r="BP32" s="2248"/>
      <c r="BQ32" s="2248"/>
      <c r="BR32" s="2248"/>
      <c r="BS32" s="2248"/>
      <c r="BT32" s="2248"/>
      <c r="BU32" s="2248"/>
      <c r="BV32" s="2248"/>
      <c r="BW32" s="2248"/>
      <c r="BX32" s="2248"/>
      <c r="BY32" s="2248"/>
      <c r="BZ32" s="2248"/>
      <c r="CA32" s="2248"/>
      <c r="CB32" s="2248"/>
      <c r="CC32" s="2248"/>
      <c r="CD32" s="2248"/>
      <c r="CE32" s="2248"/>
      <c r="CF32" s="2248"/>
      <c r="CG32" s="2248"/>
      <c r="CH32" s="2248"/>
      <c r="CI32" s="2248">
        <v>4301</v>
      </c>
      <c r="CJ32" s="2248">
        <v>6984.3</v>
      </c>
      <c r="CK32" s="2248">
        <v>12227.7</v>
      </c>
      <c r="CL32" s="2248">
        <v>16761.099999999999</v>
      </c>
      <c r="CM32" s="2248">
        <v>19883.7</v>
      </c>
      <c r="CN32" s="2248">
        <v>23607</v>
      </c>
      <c r="CO32" s="2248">
        <v>28696.5</v>
      </c>
      <c r="CP32" s="2248">
        <v>33073.599999999999</v>
      </c>
      <c r="CQ32" s="2248">
        <v>34691.1</v>
      </c>
      <c r="CR32" s="2248">
        <v>35451</v>
      </c>
      <c r="CS32" s="2248">
        <v>36157.300000000003</v>
      </c>
      <c r="CT32" s="2248">
        <v>36176.400000000001</v>
      </c>
      <c r="CU32" s="2248">
        <v>36195.199999999997</v>
      </c>
      <c r="CV32" s="2248">
        <v>37778.199999999997</v>
      </c>
      <c r="CW32" s="2248">
        <v>42573.2</v>
      </c>
      <c r="CX32" s="2248">
        <v>45608.4</v>
      </c>
      <c r="CY32" s="2248">
        <v>45624.6</v>
      </c>
      <c r="CZ32" s="2248">
        <v>45641.9</v>
      </c>
    </row>
    <row r="33" spans="1:104" ht="39.950000000000003" customHeight="1">
      <c r="A33" s="1003"/>
      <c r="B33" s="891"/>
      <c r="C33" s="281" t="s">
        <v>1565</v>
      </c>
      <c r="D33" s="287" t="s">
        <v>553</v>
      </c>
      <c r="E33" s="911" t="s">
        <v>1420</v>
      </c>
      <c r="F33" s="286" t="s">
        <v>1413</v>
      </c>
      <c r="G33" s="912">
        <v>935605</v>
      </c>
      <c r="H33" s="913" t="s">
        <v>1421</v>
      </c>
      <c r="I33" s="913" t="s">
        <v>2894</v>
      </c>
      <c r="J33" s="915" t="s">
        <v>1454</v>
      </c>
      <c r="K33" s="319"/>
      <c r="L33" s="319"/>
      <c r="M33" s="1084">
        <v>1</v>
      </c>
      <c r="N33" s="1079">
        <f t="shared" si="5"/>
        <v>163</v>
      </c>
      <c r="O33" s="978"/>
      <c r="P33" s="978"/>
      <c r="Q33" s="978"/>
      <c r="R33" s="978"/>
      <c r="S33" s="978"/>
      <c r="T33" s="978"/>
      <c r="U33" s="978"/>
      <c r="V33" s="978"/>
      <c r="W33" s="978"/>
      <c r="X33" s="978"/>
      <c r="Y33" s="979"/>
      <c r="Z33" s="978"/>
      <c r="AA33" s="978"/>
      <c r="AB33" s="1087"/>
      <c r="AC33" s="978"/>
      <c r="AD33" s="978"/>
      <c r="AE33" s="978"/>
      <c r="AF33" s="978"/>
      <c r="AG33" s="978"/>
      <c r="AH33" s="978"/>
      <c r="AI33" s="978">
        <v>105</v>
      </c>
      <c r="AJ33" s="978">
        <v>188</v>
      </c>
      <c r="AK33" s="978">
        <v>293</v>
      </c>
      <c r="AL33" s="978">
        <v>468</v>
      </c>
      <c r="AM33" s="978">
        <v>671</v>
      </c>
      <c r="AN33" s="978">
        <v>840</v>
      </c>
      <c r="AO33" s="978">
        <v>946</v>
      </c>
      <c r="AP33" s="978">
        <v>1115</v>
      </c>
      <c r="AQ33" s="978">
        <v>1302</v>
      </c>
      <c r="AR33" s="978">
        <v>1493</v>
      </c>
      <c r="AS33" s="1614">
        <v>1662</v>
      </c>
      <c r="AT33" s="978">
        <v>1823</v>
      </c>
      <c r="AU33" s="978">
        <v>2014</v>
      </c>
      <c r="AV33" s="978">
        <v>2187</v>
      </c>
      <c r="AW33" s="1614">
        <v>2367</v>
      </c>
      <c r="AX33" s="1614">
        <v>2577</v>
      </c>
      <c r="AY33" s="1614">
        <v>2759</v>
      </c>
      <c r="AZ33" s="2248">
        <v>2934</v>
      </c>
      <c r="BA33" s="2248">
        <v>3115</v>
      </c>
      <c r="BB33" s="2248">
        <v>3290</v>
      </c>
      <c r="BC33" s="2248">
        <v>3473</v>
      </c>
      <c r="BD33" s="2248">
        <v>3648</v>
      </c>
      <c r="BE33" s="2248">
        <v>3831</v>
      </c>
      <c r="BF33" s="2248">
        <v>3987</v>
      </c>
      <c r="BG33" s="2248">
        <v>4158</v>
      </c>
      <c r="BH33" s="2248">
        <v>4314</v>
      </c>
      <c r="BI33" s="2248">
        <v>4499</v>
      </c>
      <c r="BJ33" s="2248">
        <v>4677</v>
      </c>
      <c r="BK33" s="2248">
        <v>4839</v>
      </c>
      <c r="BL33" s="2248">
        <v>5023</v>
      </c>
      <c r="BM33" s="2248">
        <v>5197</v>
      </c>
      <c r="BN33" s="2248">
        <v>5367</v>
      </c>
      <c r="BO33" s="2248">
        <v>5558</v>
      </c>
      <c r="BP33" s="2248">
        <v>5723</v>
      </c>
      <c r="BQ33" s="2248">
        <v>5906</v>
      </c>
      <c r="BR33" s="2248">
        <v>6067</v>
      </c>
      <c r="BS33" s="2248">
        <v>6249</v>
      </c>
      <c r="BT33" s="2248">
        <v>6421</v>
      </c>
      <c r="BU33" s="2248">
        <v>6618</v>
      </c>
      <c r="BV33" s="2248">
        <v>6796</v>
      </c>
      <c r="BW33" s="2248">
        <v>6996</v>
      </c>
      <c r="BX33" s="2248">
        <v>7187</v>
      </c>
      <c r="BY33" s="2248">
        <v>7368</v>
      </c>
      <c r="BZ33" s="2248">
        <v>7577</v>
      </c>
      <c r="CA33" s="2248">
        <v>7788</v>
      </c>
      <c r="CB33" s="2248">
        <v>7989</v>
      </c>
      <c r="CC33" s="2248">
        <v>8173</v>
      </c>
      <c r="CD33" s="2248">
        <v>8331</v>
      </c>
      <c r="CE33" s="2248">
        <v>8492</v>
      </c>
      <c r="CF33" s="2248">
        <v>8680</v>
      </c>
      <c r="CG33" s="2248">
        <v>8838</v>
      </c>
      <c r="CH33" s="2248">
        <v>8988</v>
      </c>
      <c r="CI33" s="2248">
        <v>9181</v>
      </c>
      <c r="CJ33" s="2248">
        <v>9352</v>
      </c>
      <c r="CK33" s="2248">
        <v>9504</v>
      </c>
      <c r="CL33" s="2248">
        <v>9681</v>
      </c>
      <c r="CM33" s="2248">
        <v>9845</v>
      </c>
      <c r="CN33" s="2248">
        <v>10001</v>
      </c>
      <c r="CO33" s="2248">
        <v>10174</v>
      </c>
      <c r="CP33" s="2248">
        <v>10322</v>
      </c>
      <c r="CQ33" s="2248">
        <v>10458</v>
      </c>
      <c r="CR33" s="2248">
        <v>10615</v>
      </c>
      <c r="CS33" s="2248">
        <v>10757</v>
      </c>
      <c r="CT33" s="2248">
        <v>10888</v>
      </c>
      <c r="CU33" s="2248">
        <v>11046</v>
      </c>
      <c r="CV33" s="2248">
        <v>11200</v>
      </c>
      <c r="CW33" s="2248">
        <v>11382</v>
      </c>
      <c r="CX33" s="2248">
        <v>11531</v>
      </c>
      <c r="CY33" s="2248">
        <v>11675</v>
      </c>
      <c r="CZ33" s="2248">
        <v>11838</v>
      </c>
    </row>
    <row r="34" spans="1:104" ht="39.950000000000003" customHeight="1">
      <c r="A34" s="1003"/>
      <c r="B34" s="891"/>
      <c r="C34" s="281" t="s">
        <v>1566</v>
      </c>
      <c r="D34" s="831" t="s">
        <v>1417</v>
      </c>
      <c r="E34" s="911" t="s">
        <v>1412</v>
      </c>
      <c r="F34" s="286" t="s">
        <v>1413</v>
      </c>
      <c r="G34" s="914" t="s">
        <v>1414</v>
      </c>
      <c r="H34" s="913" t="s">
        <v>1416</v>
      </c>
      <c r="I34" s="913" t="s">
        <v>1415</v>
      </c>
      <c r="J34" s="915" t="s">
        <v>1452</v>
      </c>
      <c r="K34" s="319"/>
      <c r="L34" s="319"/>
      <c r="M34" s="1084">
        <v>1</v>
      </c>
      <c r="N34" s="1079">
        <f t="shared" si="5"/>
        <v>625</v>
      </c>
      <c r="O34" s="978"/>
      <c r="P34" s="978"/>
      <c r="Q34" s="978"/>
      <c r="R34" s="978"/>
      <c r="S34" s="978"/>
      <c r="T34" s="978"/>
      <c r="U34" s="978"/>
      <c r="V34" s="978"/>
      <c r="W34" s="978"/>
      <c r="X34" s="978"/>
      <c r="Y34" s="979"/>
      <c r="Z34" s="978"/>
      <c r="AA34" s="978"/>
      <c r="AB34" s="1087"/>
      <c r="AC34" s="978"/>
      <c r="AD34" s="978"/>
      <c r="AE34" s="978"/>
      <c r="AF34" s="978"/>
      <c r="AG34" s="978"/>
      <c r="AH34" s="978"/>
      <c r="AI34" s="978">
        <v>55</v>
      </c>
      <c r="AJ34" s="978">
        <v>93</v>
      </c>
      <c r="AK34" s="978">
        <v>131</v>
      </c>
      <c r="AL34" s="978">
        <v>170</v>
      </c>
      <c r="AM34" s="978">
        <v>558</v>
      </c>
      <c r="AN34" s="978">
        <v>1239</v>
      </c>
      <c r="AO34" s="978">
        <v>1676</v>
      </c>
      <c r="AP34" s="978">
        <v>2294</v>
      </c>
      <c r="AQ34" s="978">
        <v>2962</v>
      </c>
      <c r="AR34" s="978">
        <v>3665</v>
      </c>
      <c r="AS34" s="1614">
        <v>4280</v>
      </c>
      <c r="AT34" s="978">
        <v>4960</v>
      </c>
      <c r="AU34" s="978">
        <v>5773</v>
      </c>
      <c r="AV34" s="978">
        <v>6471</v>
      </c>
      <c r="AW34" s="1614">
        <v>7213</v>
      </c>
      <c r="AX34" s="1614">
        <v>7795</v>
      </c>
      <c r="AY34" s="1614">
        <v>8261</v>
      </c>
      <c r="AZ34" s="2248">
        <v>8757</v>
      </c>
      <c r="BA34" s="2248">
        <v>9338</v>
      </c>
      <c r="BB34" s="2248">
        <v>9889</v>
      </c>
      <c r="BC34" s="2248">
        <v>10501</v>
      </c>
      <c r="BD34" s="2248">
        <v>11037</v>
      </c>
      <c r="BE34" s="2248">
        <v>11666</v>
      </c>
      <c r="BF34" s="2248">
        <v>12200</v>
      </c>
      <c r="BG34" s="2248">
        <v>12799</v>
      </c>
      <c r="BH34" s="2248">
        <v>13349</v>
      </c>
      <c r="BI34" s="2248">
        <v>14023</v>
      </c>
      <c r="BJ34" s="2248">
        <v>14658</v>
      </c>
      <c r="BK34" s="2248">
        <v>15238</v>
      </c>
      <c r="BL34" s="2248">
        <v>15891</v>
      </c>
      <c r="BM34" s="2248">
        <v>16524</v>
      </c>
      <c r="BN34" s="2248">
        <v>17164</v>
      </c>
      <c r="BO34" s="2248">
        <v>17833</v>
      </c>
      <c r="BP34" s="2248">
        <v>18433</v>
      </c>
      <c r="BQ34" s="2248">
        <v>19132</v>
      </c>
      <c r="BR34" s="2248">
        <v>19766</v>
      </c>
      <c r="BS34" s="2248">
        <v>20406</v>
      </c>
      <c r="BT34" s="2248">
        <v>20935</v>
      </c>
      <c r="BU34" s="2248">
        <v>21566</v>
      </c>
      <c r="BV34" s="2248">
        <v>22083</v>
      </c>
      <c r="BW34" s="2248">
        <v>22657</v>
      </c>
      <c r="BX34" s="2248">
        <v>23232</v>
      </c>
      <c r="BY34" s="2248">
        <v>23630</v>
      </c>
      <c r="BZ34" s="2248">
        <v>24098</v>
      </c>
      <c r="CA34" s="2248">
        <v>24525</v>
      </c>
      <c r="CB34" s="2248">
        <v>25083</v>
      </c>
      <c r="CC34" s="2248">
        <v>25715</v>
      </c>
      <c r="CD34" s="2248">
        <v>26271</v>
      </c>
      <c r="CE34" s="2248">
        <v>26810</v>
      </c>
      <c r="CF34" s="2248">
        <v>27405</v>
      </c>
      <c r="CG34" s="2248">
        <v>27926</v>
      </c>
      <c r="CH34" s="2248">
        <v>28389</v>
      </c>
      <c r="CI34" s="2248">
        <v>28973</v>
      </c>
      <c r="CJ34" s="2248">
        <v>29520</v>
      </c>
      <c r="CK34" s="2248">
        <v>30007</v>
      </c>
      <c r="CL34" s="2248">
        <v>30576</v>
      </c>
      <c r="CM34" s="2248">
        <v>31093</v>
      </c>
      <c r="CN34" s="2248">
        <v>31688</v>
      </c>
      <c r="CO34" s="2248">
        <v>32357</v>
      </c>
      <c r="CP34" s="2248">
        <v>32964</v>
      </c>
      <c r="CQ34" s="2248">
        <v>33507</v>
      </c>
      <c r="CR34" s="2248">
        <v>34092</v>
      </c>
      <c r="CS34" s="2248">
        <v>34616</v>
      </c>
      <c r="CT34" s="2248">
        <v>35110</v>
      </c>
      <c r="CU34" s="2248">
        <v>35706</v>
      </c>
      <c r="CV34" s="2248">
        <v>36194</v>
      </c>
      <c r="CW34" s="2248">
        <v>36779</v>
      </c>
      <c r="CX34" s="2248">
        <v>37320</v>
      </c>
      <c r="CY34" s="2248">
        <v>37848</v>
      </c>
      <c r="CZ34" s="2248">
        <v>38473</v>
      </c>
    </row>
    <row r="35" spans="1:104" ht="39.950000000000003" customHeight="1">
      <c r="A35" s="1003"/>
      <c r="B35" s="891"/>
      <c r="C35" s="281" t="s">
        <v>1567</v>
      </c>
      <c r="D35" s="831" t="s">
        <v>1417</v>
      </c>
      <c r="E35" s="911" t="s">
        <v>1412</v>
      </c>
      <c r="F35" s="286" t="s">
        <v>1413</v>
      </c>
      <c r="G35" s="914" t="s">
        <v>1418</v>
      </c>
      <c r="H35" s="913" t="s">
        <v>1416</v>
      </c>
      <c r="I35" s="913" t="s">
        <v>1419</v>
      </c>
      <c r="J35" s="915" t="s">
        <v>1453</v>
      </c>
      <c r="M35" s="1084">
        <v>1</v>
      </c>
      <c r="N35" s="1079">
        <f t="shared" si="5"/>
        <v>476</v>
      </c>
      <c r="O35" s="978"/>
      <c r="P35" s="978"/>
      <c r="Q35" s="978"/>
      <c r="R35" s="978"/>
      <c r="S35" s="978"/>
      <c r="T35" s="978"/>
      <c r="U35" s="978"/>
      <c r="V35" s="978"/>
      <c r="W35" s="978"/>
      <c r="X35" s="978"/>
      <c r="Y35" s="978"/>
      <c r="Z35" s="978"/>
      <c r="AA35" s="978"/>
      <c r="AB35" s="978"/>
      <c r="AC35" s="978"/>
      <c r="AD35" s="978"/>
      <c r="AE35" s="978"/>
      <c r="AF35" s="978"/>
      <c r="AG35" s="978"/>
      <c r="AH35" s="978"/>
      <c r="AI35" s="978">
        <v>53</v>
      </c>
      <c r="AJ35" s="978">
        <v>89</v>
      </c>
      <c r="AK35" s="978">
        <v>127</v>
      </c>
      <c r="AL35" s="978">
        <v>165</v>
      </c>
      <c r="AM35" s="978">
        <v>487</v>
      </c>
      <c r="AN35" s="978">
        <v>1035</v>
      </c>
      <c r="AO35" s="978">
        <v>1410</v>
      </c>
      <c r="AP35" s="978">
        <v>1928</v>
      </c>
      <c r="AQ35" s="978">
        <v>2482</v>
      </c>
      <c r="AR35" s="978">
        <v>3828</v>
      </c>
      <c r="AS35" s="1614">
        <v>4369</v>
      </c>
      <c r="AT35" s="978">
        <v>4944</v>
      </c>
      <c r="AU35" s="978">
        <v>5626</v>
      </c>
      <c r="AV35" s="978">
        <v>6175</v>
      </c>
      <c r="AW35" s="1614">
        <v>6571</v>
      </c>
      <c r="AX35" s="1614">
        <v>6999</v>
      </c>
      <c r="AY35" s="1614">
        <v>7377</v>
      </c>
      <c r="AZ35" s="2248">
        <v>7768</v>
      </c>
      <c r="BA35" s="2248">
        <v>8930</v>
      </c>
      <c r="BB35" s="2248">
        <v>9879</v>
      </c>
      <c r="BC35" s="2248">
        <v>10370</v>
      </c>
      <c r="BD35" s="2248">
        <v>10765</v>
      </c>
      <c r="BE35" s="2248">
        <v>11268</v>
      </c>
      <c r="BF35" s="2248">
        <v>11707</v>
      </c>
      <c r="BG35" s="2248">
        <v>12197</v>
      </c>
      <c r="BH35" s="2248">
        <v>12628</v>
      </c>
      <c r="BI35" s="2248">
        <v>13147</v>
      </c>
      <c r="BJ35" s="2248">
        <v>13636</v>
      </c>
      <c r="BK35" s="2248">
        <v>14082</v>
      </c>
      <c r="BL35" s="2248">
        <v>14582</v>
      </c>
      <c r="BM35" s="2248">
        <v>15068</v>
      </c>
      <c r="BN35" s="2248">
        <v>15559</v>
      </c>
      <c r="BO35" s="2248">
        <v>16062</v>
      </c>
      <c r="BP35" s="2248">
        <v>16483</v>
      </c>
      <c r="BQ35" s="2248">
        <v>16971</v>
      </c>
      <c r="BR35" s="2248">
        <v>17395</v>
      </c>
      <c r="BS35" s="2248">
        <v>17847</v>
      </c>
      <c r="BT35" s="2248">
        <v>18254</v>
      </c>
      <c r="BU35" s="2248">
        <v>18717</v>
      </c>
      <c r="BV35" s="2248">
        <v>19106</v>
      </c>
      <c r="BW35" s="2248">
        <v>19545</v>
      </c>
      <c r="BX35" s="2248">
        <v>19975</v>
      </c>
      <c r="BY35" s="2248">
        <v>20308</v>
      </c>
      <c r="BZ35" s="2248">
        <v>20697</v>
      </c>
      <c r="CA35" s="2248">
        <v>21025</v>
      </c>
      <c r="CB35" s="2248">
        <v>21465</v>
      </c>
      <c r="CC35" s="2248">
        <v>21926</v>
      </c>
      <c r="CD35" s="2248">
        <v>22338</v>
      </c>
      <c r="CE35" s="2248">
        <v>22739</v>
      </c>
      <c r="CF35" s="2248">
        <v>23189</v>
      </c>
      <c r="CG35" s="2248">
        <v>23575</v>
      </c>
      <c r="CH35" s="2248">
        <v>23935</v>
      </c>
      <c r="CI35" s="2248">
        <v>24380</v>
      </c>
      <c r="CJ35" s="2248">
        <v>24792</v>
      </c>
      <c r="CK35" s="2248">
        <v>25162</v>
      </c>
      <c r="CL35" s="2248">
        <v>25600</v>
      </c>
      <c r="CM35" s="2248">
        <v>25996</v>
      </c>
      <c r="CN35" s="2248">
        <v>26468</v>
      </c>
      <c r="CO35" s="2248">
        <v>26987</v>
      </c>
      <c r="CP35" s="2248">
        <v>27433</v>
      </c>
      <c r="CQ35" s="2248">
        <v>27840</v>
      </c>
      <c r="CR35" s="2248">
        <v>28296</v>
      </c>
      <c r="CS35" s="2248">
        <v>28704</v>
      </c>
      <c r="CT35" s="2248">
        <v>29078</v>
      </c>
      <c r="CU35" s="2248">
        <v>29519</v>
      </c>
      <c r="CV35" s="2248">
        <v>29930</v>
      </c>
      <c r="CW35" s="2248">
        <v>30628</v>
      </c>
      <c r="CX35" s="2248">
        <v>31035</v>
      </c>
      <c r="CY35" s="2248">
        <v>31442</v>
      </c>
      <c r="CZ35" s="2248">
        <v>31918</v>
      </c>
    </row>
    <row r="36" spans="1:104" ht="39.950000000000003" customHeight="1" thickBot="1">
      <c r="A36" s="1003"/>
      <c r="B36" s="878" t="s">
        <v>1426</v>
      </c>
      <c r="C36" s="879"/>
      <c r="D36" s="879"/>
      <c r="E36" s="880"/>
      <c r="F36" s="879"/>
      <c r="G36" s="881"/>
      <c r="H36" s="881"/>
      <c r="I36" s="882"/>
      <c r="J36" s="883"/>
      <c r="K36" s="319"/>
      <c r="L36" s="319"/>
      <c r="M36" s="916"/>
      <c r="N36" s="1518">
        <f>SUM(N17:N35)</f>
        <v>24576.700000000066</v>
      </c>
      <c r="O36" s="1518">
        <f t="shared" ref="O36:AH36" si="6">SUM(O17:O33)</f>
        <v>18.48</v>
      </c>
      <c r="P36" s="1518">
        <f t="shared" si="6"/>
        <v>786.71</v>
      </c>
      <c r="Q36" s="1518">
        <f t="shared" si="6"/>
        <v>1212.0999999999999</v>
      </c>
      <c r="R36" s="1518">
        <f t="shared" si="6"/>
        <v>1697.16</v>
      </c>
      <c r="S36" s="1518">
        <f t="shared" si="6"/>
        <v>1952.92</v>
      </c>
      <c r="T36" s="1518">
        <f t="shared" si="6"/>
        <v>2196.25</v>
      </c>
      <c r="U36" s="1518">
        <f t="shared" si="6"/>
        <v>2658.33</v>
      </c>
      <c r="V36" s="1518">
        <f t="shared" si="6"/>
        <v>2967.7200000000003</v>
      </c>
      <c r="W36" s="1518">
        <f t="shared" si="6"/>
        <v>3376.63</v>
      </c>
      <c r="X36" s="1518">
        <f t="shared" si="6"/>
        <v>3744.67</v>
      </c>
      <c r="Y36" s="1518">
        <f t="shared" si="6"/>
        <v>4235.45</v>
      </c>
      <c r="Z36" s="1518">
        <f t="shared" si="6"/>
        <v>4788.46</v>
      </c>
      <c r="AA36" s="1518">
        <f t="shared" si="6"/>
        <v>5341.72</v>
      </c>
      <c r="AB36" s="1518">
        <f t="shared" si="6"/>
        <v>5909.92</v>
      </c>
      <c r="AC36" s="1518">
        <f t="shared" si="6"/>
        <v>6448.13</v>
      </c>
      <c r="AD36" s="1518">
        <f t="shared" si="6"/>
        <v>6984.82</v>
      </c>
      <c r="AE36" s="1518">
        <f t="shared" si="6"/>
        <v>7430.73</v>
      </c>
      <c r="AF36" s="1518">
        <f t="shared" si="6"/>
        <v>7783.14</v>
      </c>
      <c r="AG36" s="1518">
        <f t="shared" si="6"/>
        <v>8061.1200000000008</v>
      </c>
      <c r="AH36" s="1518">
        <f t="shared" si="6"/>
        <v>8210.93</v>
      </c>
      <c r="AI36" s="1518">
        <f>SUM(AI17:AI35)</f>
        <v>8478.09</v>
      </c>
      <c r="AJ36" s="1518">
        <f>SUM(AJ17:AJ35)</f>
        <v>8759.31</v>
      </c>
      <c r="AK36" s="1518">
        <f>SUM(AK17:AK35)</f>
        <v>9028.82</v>
      </c>
      <c r="AL36" s="1518">
        <f>SUM(AL17:AL35)</f>
        <v>9378.25</v>
      </c>
      <c r="AM36" s="1518">
        <f>SUM(AM17:AM35)</f>
        <v>10468.759999999998</v>
      </c>
      <c r="AN36" s="1518">
        <f t="shared" ref="AN36:BB36" si="7">SUM(AN17:AN33)</f>
        <v>9946.41</v>
      </c>
      <c r="AO36" s="1518">
        <f>SUM(AO17:AO33)</f>
        <v>10195.74</v>
      </c>
      <c r="AP36" s="1518">
        <f t="shared" si="7"/>
        <v>10573.439999999999</v>
      </c>
      <c r="AQ36" s="1518">
        <f t="shared" si="7"/>
        <v>11206.99</v>
      </c>
      <c r="AR36" s="1518">
        <f t="shared" si="7"/>
        <v>11864.699999999999</v>
      </c>
      <c r="AS36" s="1518">
        <f t="shared" si="7"/>
        <v>12514.25</v>
      </c>
      <c r="AT36" s="1518">
        <f t="shared" si="7"/>
        <v>13158.54</v>
      </c>
      <c r="AU36" s="1518">
        <f t="shared" si="7"/>
        <v>13847.18</v>
      </c>
      <c r="AV36" s="1518">
        <f t="shared" si="7"/>
        <v>14400.310000000001</v>
      </c>
      <c r="AW36" s="1518">
        <f>SUM(AW17:AW33)</f>
        <v>14953.32</v>
      </c>
      <c r="AX36" s="1518">
        <f t="shared" si="7"/>
        <v>15687.23</v>
      </c>
      <c r="AY36" s="1518">
        <f t="shared" si="7"/>
        <v>16345.673999999999</v>
      </c>
      <c r="AZ36" s="1518">
        <f t="shared" si="7"/>
        <v>17000.120000000003</v>
      </c>
      <c r="BA36" s="1518">
        <f t="shared" si="7"/>
        <v>17681.310000000001</v>
      </c>
      <c r="BB36" s="1518">
        <f t="shared" si="7"/>
        <v>18352.38</v>
      </c>
      <c r="BC36" s="1518">
        <f t="shared" ref="BC36:CE36" si="8">SUM(BC17:BC35)</f>
        <v>39919.39</v>
      </c>
      <c r="BD36" s="1518">
        <f t="shared" si="8"/>
        <v>41515.58</v>
      </c>
      <c r="BE36" s="1518">
        <f t="shared" si="8"/>
        <v>43302.11</v>
      </c>
      <c r="BF36" s="1518">
        <f t="shared" si="8"/>
        <v>44822.7</v>
      </c>
      <c r="BG36" s="1518">
        <f t="shared" si="8"/>
        <v>46513.380000000005</v>
      </c>
      <c r="BH36" s="1518">
        <f t="shared" si="8"/>
        <v>48104.07</v>
      </c>
      <c r="BI36" s="1518">
        <f t="shared" si="8"/>
        <v>50047.65</v>
      </c>
      <c r="BJ36" s="1518">
        <f t="shared" si="8"/>
        <v>51902.8</v>
      </c>
      <c r="BK36" s="1518">
        <f t="shared" si="8"/>
        <v>53611.89</v>
      </c>
      <c r="BL36" s="1518">
        <f t="shared" si="8"/>
        <v>55532.5</v>
      </c>
      <c r="BM36" s="1518">
        <f t="shared" si="8"/>
        <v>57398.559999999998</v>
      </c>
      <c r="BN36" s="1518">
        <f t="shared" si="8"/>
        <v>59211.43</v>
      </c>
      <c r="BO36" s="1518">
        <f t="shared" si="8"/>
        <v>61095.21</v>
      </c>
      <c r="BP36" s="1518">
        <f t="shared" si="8"/>
        <v>62757.47</v>
      </c>
      <c r="BQ36" s="1518">
        <f t="shared" si="8"/>
        <v>64642.479999999996</v>
      </c>
      <c r="BR36" s="1518">
        <f t="shared" si="8"/>
        <v>66298.880000000005</v>
      </c>
      <c r="BS36" s="1518">
        <f t="shared" si="8"/>
        <v>68051.489999999991</v>
      </c>
      <c r="BT36" s="1518">
        <f t="shared" si="8"/>
        <v>69620.12</v>
      </c>
      <c r="BU36" s="1518">
        <f t="shared" si="8"/>
        <v>71432.350000000006</v>
      </c>
      <c r="BV36" s="1518">
        <f t="shared" si="8"/>
        <v>73069.06</v>
      </c>
      <c r="BW36" s="1518">
        <f t="shared" si="8"/>
        <v>74911.09</v>
      </c>
      <c r="BX36" s="1518">
        <f t="shared" si="8"/>
        <v>76749.05</v>
      </c>
      <c r="BY36" s="1518">
        <f t="shared" si="8"/>
        <v>78089.95</v>
      </c>
      <c r="BZ36" s="1518">
        <f t="shared" si="8"/>
        <v>79753.72</v>
      </c>
      <c r="CA36" s="1518">
        <f t="shared" si="8"/>
        <v>81194.23000000001</v>
      </c>
      <c r="CB36" s="1518">
        <f t="shared" si="8"/>
        <v>82846.66</v>
      </c>
      <c r="CC36" s="1518">
        <f t="shared" si="8"/>
        <v>84555.209999999992</v>
      </c>
      <c r="CD36" s="1518">
        <f t="shared" si="8"/>
        <v>86025.69</v>
      </c>
      <c r="CE36" s="1518">
        <f t="shared" si="8"/>
        <v>87466.75</v>
      </c>
      <c r="CF36" s="1518">
        <f t="shared" ref="CF36:CZ36" si="9">SUM(CF17:CF35)</f>
        <v>89056.48000000001</v>
      </c>
      <c r="CG36" s="1518">
        <f t="shared" si="9"/>
        <v>90492.95</v>
      </c>
      <c r="CH36" s="1518">
        <f t="shared" si="9"/>
        <v>91872.06</v>
      </c>
      <c r="CI36" s="1518">
        <f t="shared" si="9"/>
        <v>98067.13</v>
      </c>
      <c r="CJ36" s="1518">
        <f t="shared" si="9"/>
        <v>102449.53</v>
      </c>
      <c r="CK36" s="1518">
        <f t="shared" si="9"/>
        <v>109194.42</v>
      </c>
      <c r="CL36" s="1518">
        <f t="shared" si="9"/>
        <v>115412.64</v>
      </c>
      <c r="CM36" s="1518">
        <f t="shared" si="9"/>
        <v>120061.44</v>
      </c>
      <c r="CN36" s="1518">
        <f t="shared" si="9"/>
        <v>125494.26000000001</v>
      </c>
      <c r="CO36" s="1518">
        <f t="shared" si="9"/>
        <v>132525.37</v>
      </c>
      <c r="CP36" s="1518">
        <f t="shared" si="9"/>
        <v>138529.54</v>
      </c>
      <c r="CQ36" s="1518">
        <f t="shared" si="9"/>
        <v>141631.41999999998</v>
      </c>
      <c r="CR36" s="1518">
        <f t="shared" si="9"/>
        <v>144044.6</v>
      </c>
      <c r="CS36" s="1518">
        <f t="shared" si="9"/>
        <v>146185.60000000001</v>
      </c>
      <c r="CT36" s="1518">
        <f t="shared" si="9"/>
        <v>147622.16999999998</v>
      </c>
      <c r="CU36" s="1518">
        <f t="shared" si="9"/>
        <v>149455.91</v>
      </c>
      <c r="CV36" s="1518">
        <f t="shared" si="9"/>
        <v>152628.20000000001</v>
      </c>
      <c r="CW36" s="1518">
        <f t="shared" si="9"/>
        <v>159505.79999999999</v>
      </c>
      <c r="CX36" s="1518">
        <f t="shared" si="9"/>
        <v>164001.91999999998</v>
      </c>
      <c r="CY36" s="1518">
        <f t="shared" si="9"/>
        <v>165423.1</v>
      </c>
      <c r="CZ36" s="1518">
        <f t="shared" si="9"/>
        <v>167124.62</v>
      </c>
    </row>
    <row r="37" spans="1:104" ht="39.950000000000003" customHeight="1">
      <c r="A37" s="1003"/>
      <c r="C37" s="288"/>
      <c r="D37" s="835"/>
      <c r="E37" s="836"/>
      <c r="F37" s="288"/>
      <c r="G37" s="833"/>
      <c r="H37" s="674"/>
      <c r="I37" s="674"/>
      <c r="K37" s="319"/>
      <c r="L37" s="319"/>
      <c r="M37" s="838"/>
      <c r="N37" s="851"/>
      <c r="O37" s="853"/>
      <c r="P37" s="853"/>
      <c r="Q37" s="853"/>
      <c r="R37" s="853"/>
      <c r="S37" s="853"/>
      <c r="T37" s="853"/>
      <c r="U37" s="853"/>
      <c r="V37" s="853"/>
      <c r="W37" s="853"/>
      <c r="X37" s="853"/>
      <c r="Y37" s="852"/>
      <c r="Z37" s="853"/>
      <c r="AA37" s="109"/>
      <c r="AB37" s="854"/>
      <c r="AC37" s="109"/>
      <c r="AD37" s="109"/>
      <c r="AE37" s="109"/>
      <c r="AF37" s="109"/>
      <c r="AG37" s="10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Z37" s="1628"/>
    </row>
    <row r="38" spans="1:104" ht="39.950000000000003" customHeight="1">
      <c r="A38" s="1003"/>
      <c r="C38" s="288"/>
      <c r="D38" s="835"/>
      <c r="E38" s="836"/>
      <c r="F38" s="288"/>
      <c r="G38" s="833"/>
      <c r="H38" s="674"/>
      <c r="I38" s="674"/>
      <c r="K38" s="319"/>
      <c r="L38" s="319"/>
      <c r="M38" s="838"/>
      <c r="N38" s="851"/>
      <c r="O38" s="853"/>
      <c r="P38" s="853"/>
      <c r="Q38" s="853"/>
      <c r="R38" s="853"/>
      <c r="S38" s="853"/>
      <c r="T38" s="853"/>
      <c r="U38" s="853"/>
      <c r="V38" s="853"/>
      <c r="W38" s="853"/>
      <c r="X38" s="853"/>
      <c r="Y38" s="852"/>
      <c r="Z38" s="853"/>
      <c r="AA38" s="109"/>
      <c r="AB38" s="854"/>
      <c r="AC38" s="109"/>
      <c r="AD38" s="109"/>
      <c r="AE38" s="109"/>
      <c r="AF38" s="109"/>
      <c r="AG38" s="10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Z38" s="1628"/>
    </row>
    <row r="39" spans="1:104" ht="39.950000000000003" customHeight="1">
      <c r="A39" s="1003"/>
      <c r="C39" s="288"/>
      <c r="D39" s="835"/>
      <c r="E39" s="836"/>
      <c r="F39" s="288"/>
      <c r="G39" s="833"/>
      <c r="H39" s="674"/>
      <c r="I39" s="674"/>
      <c r="K39" s="319"/>
      <c r="L39" s="319"/>
      <c r="M39" s="838"/>
      <c r="N39" s="851"/>
      <c r="O39" s="853"/>
      <c r="P39" s="853"/>
      <c r="Q39" s="853"/>
      <c r="R39" s="853"/>
      <c r="S39" s="853"/>
      <c r="T39" s="853"/>
      <c r="U39" s="853"/>
      <c r="V39" s="853"/>
      <c r="W39" s="853"/>
      <c r="X39" s="853"/>
      <c r="Y39" s="852"/>
      <c r="Z39" s="853"/>
      <c r="AA39" s="109"/>
      <c r="AB39" s="854"/>
      <c r="AC39" s="109"/>
      <c r="AD39" s="109"/>
      <c r="AE39" s="109"/>
      <c r="AF39" s="109"/>
      <c r="AG39" s="10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Z39" s="1628"/>
    </row>
    <row r="40" spans="1:104" ht="39.950000000000003" customHeight="1">
      <c r="A40" s="1003"/>
      <c r="C40" s="288"/>
      <c r="D40" s="835"/>
      <c r="E40" s="836"/>
      <c r="F40" s="288"/>
      <c r="G40" s="833"/>
      <c r="H40" s="674"/>
      <c r="I40" s="674"/>
      <c r="K40" s="319"/>
      <c r="L40" s="319"/>
      <c r="M40" s="838"/>
      <c r="N40" s="851"/>
      <c r="O40" s="853"/>
      <c r="P40" s="853"/>
      <c r="Q40" s="853"/>
      <c r="R40" s="853"/>
      <c r="S40" s="853"/>
      <c r="T40" s="853"/>
      <c r="U40" s="853"/>
      <c r="V40" s="853"/>
      <c r="W40" s="853"/>
      <c r="X40" s="853"/>
      <c r="Y40" s="852"/>
      <c r="Z40" s="853"/>
      <c r="AA40" s="109"/>
      <c r="AB40" s="854"/>
      <c r="AC40" s="109"/>
      <c r="AD40" s="109"/>
      <c r="AE40" s="109"/>
      <c r="AF40" s="109"/>
      <c r="AG40" s="10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Z40" s="1628"/>
    </row>
    <row r="41" spans="1:104" ht="39.950000000000003" customHeight="1">
      <c r="A41" s="1003"/>
      <c r="C41" s="288"/>
      <c r="D41" s="835"/>
      <c r="E41" s="836"/>
      <c r="F41" s="288"/>
      <c r="G41" s="833"/>
      <c r="H41" s="674"/>
      <c r="I41" s="674"/>
      <c r="K41" s="319"/>
      <c r="L41" s="319"/>
      <c r="M41" s="838"/>
      <c r="N41" s="851"/>
      <c r="O41" s="853"/>
      <c r="P41" s="853"/>
      <c r="Q41" s="853"/>
      <c r="R41" s="853"/>
      <c r="S41" s="853"/>
      <c r="T41" s="853"/>
      <c r="U41" s="853"/>
      <c r="V41" s="853"/>
      <c r="W41" s="853"/>
      <c r="X41" s="853"/>
      <c r="Y41" s="852"/>
      <c r="Z41" s="853"/>
      <c r="AA41" s="109"/>
      <c r="AB41" s="854"/>
      <c r="AC41" s="109"/>
      <c r="AD41" s="109"/>
      <c r="AE41" s="109"/>
      <c r="AF41" s="109"/>
      <c r="AG41" s="10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Z41" s="1628"/>
    </row>
    <row r="42" spans="1:104" ht="39.950000000000003" customHeight="1" thickBot="1">
      <c r="A42" s="1002" t="s">
        <v>1518</v>
      </c>
      <c r="C42" s="288"/>
      <c r="D42" s="835"/>
      <c r="E42" s="836"/>
      <c r="F42" s="288"/>
      <c r="G42" s="833"/>
      <c r="H42" s="674"/>
      <c r="I42" s="674"/>
      <c r="K42" s="319"/>
      <c r="L42" s="319"/>
      <c r="M42" s="76"/>
      <c r="AZ42" s="1628"/>
    </row>
    <row r="43" spans="1:104" ht="39.950000000000003" customHeight="1">
      <c r="A43" s="1003"/>
      <c r="B43" s="999" t="s">
        <v>1516</v>
      </c>
      <c r="C43" s="3336" t="s">
        <v>3033</v>
      </c>
      <c r="D43" s="1000" t="s">
        <v>1531</v>
      </c>
      <c r="E43" s="1000" t="s">
        <v>1514</v>
      </c>
      <c r="F43" s="1000" t="s">
        <v>1520</v>
      </c>
      <c r="G43" s="1000" t="s">
        <v>1513</v>
      </c>
      <c r="H43" s="1001" t="s">
        <v>1529</v>
      </c>
      <c r="I43" s="674"/>
      <c r="K43" s="319"/>
      <c r="L43" s="319"/>
      <c r="M43" s="1081" t="s">
        <v>1162</v>
      </c>
      <c r="N43" s="1076" t="s">
        <v>384</v>
      </c>
      <c r="O43" s="1077" t="s">
        <v>377</v>
      </c>
      <c r="P43" s="1077" t="s">
        <v>364</v>
      </c>
      <c r="Q43" s="1077" t="s">
        <v>365</v>
      </c>
      <c r="R43" s="1077" t="s">
        <v>367</v>
      </c>
      <c r="S43" s="1077" t="s">
        <v>368</v>
      </c>
      <c r="T43" s="1077" t="s">
        <v>373</v>
      </c>
      <c r="U43" s="1077" t="s">
        <v>263</v>
      </c>
      <c r="V43" s="1077" t="s">
        <v>236</v>
      </c>
      <c r="W43" s="1077" t="s">
        <v>239</v>
      </c>
      <c r="X43" s="1077" t="s">
        <v>262</v>
      </c>
      <c r="Y43" s="1077" t="s">
        <v>254</v>
      </c>
      <c r="Z43" s="1077" t="s">
        <v>255</v>
      </c>
      <c r="AA43" s="1077" t="s">
        <v>259</v>
      </c>
      <c r="AB43" s="1077" t="s">
        <v>256</v>
      </c>
      <c r="AC43" s="1077" t="s">
        <v>251</v>
      </c>
      <c r="AD43" s="1077" t="s">
        <v>261</v>
      </c>
      <c r="AE43" s="1077" t="s">
        <v>252</v>
      </c>
      <c r="AF43" s="1077" t="s">
        <v>234</v>
      </c>
      <c r="AG43" s="1077" t="s">
        <v>1386</v>
      </c>
      <c r="AH43" s="1077" t="s">
        <v>1393</v>
      </c>
      <c r="AI43" s="1077" t="s">
        <v>1394</v>
      </c>
      <c r="AJ43" s="1077" t="s">
        <v>1395</v>
      </c>
      <c r="AK43" s="1077" t="s">
        <v>1396</v>
      </c>
      <c r="AL43" s="1077" t="s">
        <v>1397</v>
      </c>
      <c r="AM43" s="1077" t="s">
        <v>1398</v>
      </c>
      <c r="AN43" s="1077" t="s">
        <v>1399</v>
      </c>
      <c r="AO43" s="1077" t="s">
        <v>1400</v>
      </c>
      <c r="AP43" s="1077" t="s">
        <v>1401</v>
      </c>
      <c r="AQ43" s="1077" t="s">
        <v>1402</v>
      </c>
      <c r="AR43" s="1077" t="s">
        <v>1403</v>
      </c>
      <c r="AS43" s="1078" t="s">
        <v>1500</v>
      </c>
      <c r="AT43" s="1078" t="s">
        <v>1501</v>
      </c>
      <c r="AU43" s="1078" t="s">
        <v>1502</v>
      </c>
      <c r="AV43" s="1078" t="s">
        <v>1503</v>
      </c>
      <c r="AW43" s="1078" t="s">
        <v>1504</v>
      </c>
      <c r="AX43" s="1078" t="s">
        <v>1505</v>
      </c>
      <c r="AY43" s="1078" t="s">
        <v>1506</v>
      </c>
      <c r="AZ43" s="1629" t="s">
        <v>1507</v>
      </c>
      <c r="BA43" s="1078" t="s">
        <v>1508</v>
      </c>
      <c r="BB43" s="1078" t="s">
        <v>1509</v>
      </c>
      <c r="BC43" s="1078" t="s">
        <v>1510</v>
      </c>
      <c r="BD43" s="1078" t="s">
        <v>1511</v>
      </c>
      <c r="BE43" s="1078" t="s">
        <v>2175</v>
      </c>
      <c r="BF43" s="1078" t="s">
        <v>2186</v>
      </c>
      <c r="BG43" s="1078" t="s">
        <v>2192</v>
      </c>
      <c r="BH43" s="1078" t="s">
        <v>2199</v>
      </c>
      <c r="BI43" s="1078" t="s">
        <v>2230</v>
      </c>
      <c r="BJ43" s="1078" t="s">
        <v>2260</v>
      </c>
      <c r="BK43" s="1078" t="s">
        <v>2274</v>
      </c>
      <c r="BL43" s="1078" t="s">
        <v>2293</v>
      </c>
      <c r="BM43" s="1078" t="s">
        <v>2307</v>
      </c>
      <c r="BN43" s="1078" t="s">
        <v>2317</v>
      </c>
      <c r="BO43" s="1078" t="s">
        <v>2326</v>
      </c>
      <c r="BP43" s="1078" t="s">
        <v>2356</v>
      </c>
      <c r="BQ43" s="1078" t="s">
        <v>2464</v>
      </c>
      <c r="BR43" s="1078" t="s">
        <v>2496</v>
      </c>
      <c r="BS43" s="1078" t="s">
        <v>2531</v>
      </c>
      <c r="BT43" s="1078" t="s">
        <v>2546</v>
      </c>
      <c r="BU43" s="1078" t="s">
        <v>2573</v>
      </c>
      <c r="BV43" s="1078" t="s">
        <v>2597</v>
      </c>
      <c r="BW43" s="1078" t="s">
        <v>2612</v>
      </c>
      <c r="BX43" s="1078" t="s">
        <v>2626</v>
      </c>
      <c r="BY43" s="1078" t="s">
        <v>2640</v>
      </c>
      <c r="BZ43" s="1078" t="s">
        <v>2663</v>
      </c>
      <c r="CA43" s="1078" t="s">
        <v>2670</v>
      </c>
      <c r="CB43" s="1078" t="s">
        <v>2876</v>
      </c>
      <c r="CC43" s="1078" t="s">
        <v>2913</v>
      </c>
      <c r="CD43" s="1078" t="s">
        <v>2929</v>
      </c>
      <c r="CE43" s="1078" t="s">
        <v>2947</v>
      </c>
      <c r="CF43" s="1078" t="s">
        <v>2983</v>
      </c>
      <c r="CG43" s="1078" t="s">
        <v>2996</v>
      </c>
      <c r="CH43" s="1078" t="s">
        <v>3022</v>
      </c>
      <c r="CI43" s="1078" t="s">
        <v>3035</v>
      </c>
      <c r="CJ43" s="1078" t="s">
        <v>3061</v>
      </c>
      <c r="CK43" s="1078" t="s">
        <v>3096</v>
      </c>
      <c r="CL43" s="1078" t="s">
        <v>3269</v>
      </c>
      <c r="CM43" s="1078" t="s">
        <v>3284</v>
      </c>
      <c r="CN43" s="1078" t="s">
        <v>3302</v>
      </c>
      <c r="CO43" s="1078" t="s">
        <v>2456</v>
      </c>
      <c r="CP43" s="1078" t="s">
        <v>3375</v>
      </c>
      <c r="CQ43" s="1078" t="s">
        <v>3379</v>
      </c>
      <c r="CR43" s="1078" t="s">
        <v>3407</v>
      </c>
      <c r="CS43" s="1078" t="s">
        <v>3422</v>
      </c>
      <c r="CT43" s="1078" t="s">
        <v>3445</v>
      </c>
      <c r="CU43" s="1078" t="s">
        <v>3486</v>
      </c>
      <c r="CV43" s="1078" t="s">
        <v>3504</v>
      </c>
      <c r="CW43" s="1078" t="s">
        <v>3505</v>
      </c>
      <c r="CX43" s="1078" t="s">
        <v>3632</v>
      </c>
      <c r="CY43" s="1078" t="s">
        <v>3646</v>
      </c>
      <c r="CZ43" s="1078" t="s">
        <v>2857</v>
      </c>
    </row>
    <row r="44" spans="1:104" ht="39.950000000000003" customHeight="1">
      <c r="A44" s="1003"/>
      <c r="B44" s="4845" t="s">
        <v>1435</v>
      </c>
      <c r="C44" s="4748"/>
      <c r="D44" s="4748" t="s">
        <v>1477</v>
      </c>
      <c r="E44" s="1075" t="s">
        <v>1476</v>
      </c>
      <c r="F44" s="167">
        <v>906.11</v>
      </c>
      <c r="G44" s="167"/>
      <c r="H44" s="996">
        <v>1074308</v>
      </c>
      <c r="I44" s="674"/>
      <c r="K44" s="319"/>
      <c r="L44" s="319"/>
      <c r="M44" s="1079">
        <v>80</v>
      </c>
      <c r="N44" s="2249">
        <f t="shared" ref="N44:N51" si="10">(CZ44-CY44)*M44</f>
        <v>42880</v>
      </c>
      <c r="O44" s="1482"/>
      <c r="P44" s="1482"/>
      <c r="Q44" s="1482"/>
      <c r="R44" s="1482"/>
      <c r="S44" s="1482"/>
      <c r="T44" s="1482"/>
      <c r="U44" s="1482"/>
      <c r="V44" s="1482"/>
      <c r="W44" s="1482"/>
      <c r="X44" s="1482"/>
      <c r="Y44" s="1482"/>
      <c r="Z44" s="1482"/>
      <c r="AA44" s="1482"/>
      <c r="AB44" s="1482"/>
      <c r="AC44" s="1482"/>
      <c r="AD44" s="1482"/>
      <c r="AE44" s="1482"/>
      <c r="AF44" s="1482"/>
      <c r="AG44" s="1482"/>
      <c r="AH44" s="1482"/>
      <c r="AI44" s="1482"/>
      <c r="AJ44" s="1482"/>
      <c r="AK44" s="1482"/>
      <c r="AL44" s="1482"/>
      <c r="AM44" s="1482">
        <v>447</v>
      </c>
      <c r="AN44" s="1482">
        <v>876</v>
      </c>
      <c r="AO44" s="1482">
        <v>999</v>
      </c>
      <c r="AP44" s="1482">
        <v>1300</v>
      </c>
      <c r="AQ44" s="1482">
        <v>1728</v>
      </c>
      <c r="AR44" s="1482">
        <v>2129</v>
      </c>
      <c r="AS44" s="1482">
        <v>2541</v>
      </c>
      <c r="AT44" s="1482">
        <v>2898</v>
      </c>
      <c r="AU44" s="1482">
        <v>3313</v>
      </c>
      <c r="AV44" s="1482">
        <v>3747</v>
      </c>
      <c r="AW44" s="1482">
        <v>4262</v>
      </c>
      <c r="AX44" s="1482">
        <v>4796</v>
      </c>
      <c r="AY44" s="1482">
        <v>5394</v>
      </c>
      <c r="AZ44" s="2250">
        <v>5967</v>
      </c>
      <c r="BA44" s="2250">
        <v>6466</v>
      </c>
      <c r="BB44" s="1482">
        <v>6919</v>
      </c>
      <c r="BC44" s="2248">
        <v>7313</v>
      </c>
      <c r="BD44" s="2248">
        <v>7697</v>
      </c>
      <c r="BE44" s="1609">
        <v>8089</v>
      </c>
      <c r="BF44" s="1609">
        <v>8444</v>
      </c>
      <c r="BG44" s="1609">
        <v>8854</v>
      </c>
      <c r="BH44" s="1609">
        <v>9268</v>
      </c>
      <c r="BI44" s="1609">
        <v>9743</v>
      </c>
      <c r="BJ44" s="1609">
        <v>10258</v>
      </c>
      <c r="BK44" s="1609">
        <v>10841</v>
      </c>
      <c r="BL44" s="1609">
        <v>11407</v>
      </c>
      <c r="BM44" s="1609">
        <v>11873</v>
      </c>
      <c r="BN44" s="1609">
        <v>12307</v>
      </c>
      <c r="BO44" s="1609">
        <v>12764</v>
      </c>
      <c r="BP44" s="1609">
        <v>3242</v>
      </c>
      <c r="BQ44" s="1609">
        <v>3674</v>
      </c>
      <c r="BR44" s="1609">
        <v>4055</v>
      </c>
      <c r="BS44" s="1609">
        <v>4510</v>
      </c>
      <c r="BT44" s="1609">
        <v>4931</v>
      </c>
      <c r="BU44" s="1609">
        <v>5407</v>
      </c>
      <c r="BV44" s="1609">
        <v>5880</v>
      </c>
      <c r="BW44" s="1609">
        <v>6478</v>
      </c>
      <c r="BX44" s="1609">
        <v>7037</v>
      </c>
      <c r="BY44" s="2248">
        <v>7077.27</v>
      </c>
      <c r="BZ44" s="2248">
        <v>7122.24</v>
      </c>
      <c r="CA44" s="2248">
        <v>7408</v>
      </c>
      <c r="CB44" s="2248">
        <v>7923</v>
      </c>
      <c r="CC44" s="2248">
        <v>8483</v>
      </c>
      <c r="CD44" s="2248">
        <v>8972</v>
      </c>
      <c r="CE44" s="2248">
        <v>9450</v>
      </c>
      <c r="CF44" s="2248">
        <v>9868</v>
      </c>
      <c r="CG44" s="2248">
        <v>10353</v>
      </c>
      <c r="CH44" s="2248">
        <v>10901</v>
      </c>
      <c r="CI44" s="2248">
        <v>11518</v>
      </c>
      <c r="CJ44" s="2248">
        <v>12197</v>
      </c>
      <c r="CK44" s="2248">
        <v>12743</v>
      </c>
      <c r="CL44" s="2248">
        <v>13193</v>
      </c>
      <c r="CM44" s="2248">
        <v>13681</v>
      </c>
      <c r="CN44" s="2248">
        <v>14251</v>
      </c>
      <c r="CO44" s="2248">
        <v>14777</v>
      </c>
      <c r="CP44" s="2248">
        <v>15259</v>
      </c>
      <c r="CQ44" s="2248">
        <v>15723</v>
      </c>
      <c r="CR44" s="2248">
        <v>16149</v>
      </c>
      <c r="CS44" s="2248">
        <v>16651</v>
      </c>
      <c r="CT44" s="2248">
        <v>17216</v>
      </c>
      <c r="CU44" s="2248">
        <v>17930</v>
      </c>
      <c r="CV44" s="2248">
        <v>18648</v>
      </c>
      <c r="CW44" s="2248">
        <v>19242</v>
      </c>
      <c r="CX44" s="2248">
        <v>19774</v>
      </c>
      <c r="CY44" s="2248">
        <v>20204</v>
      </c>
      <c r="CZ44" s="2248">
        <v>20740</v>
      </c>
    </row>
    <row r="45" spans="1:104" ht="39.950000000000003" customHeight="1">
      <c r="A45" s="1003"/>
      <c r="B45" s="4846"/>
      <c r="C45" s="4738"/>
      <c r="D45" s="4738"/>
      <c r="E45" s="1075" t="s">
        <v>1605</v>
      </c>
      <c r="F45" s="167"/>
      <c r="G45" s="167"/>
      <c r="H45" s="996">
        <v>1062942</v>
      </c>
      <c r="I45" s="3215" t="s">
        <v>1606</v>
      </c>
      <c r="J45" s="684"/>
      <c r="K45" s="319"/>
      <c r="L45" s="319"/>
      <c r="M45" s="1079">
        <v>1</v>
      </c>
      <c r="N45" s="2249">
        <f t="shared" si="10"/>
        <v>3679</v>
      </c>
      <c r="O45" s="1482"/>
      <c r="P45" s="1482"/>
      <c r="Q45" s="1482"/>
      <c r="R45" s="1482"/>
      <c r="S45" s="1482"/>
      <c r="T45" s="1482"/>
      <c r="U45" s="1482"/>
      <c r="V45" s="1482"/>
      <c r="W45" s="1482"/>
      <c r="X45" s="1482"/>
      <c r="Y45" s="1482"/>
      <c r="Z45" s="1482"/>
      <c r="AA45" s="1482"/>
      <c r="AB45" s="1482"/>
      <c r="AC45" s="1482"/>
      <c r="AD45" s="1482"/>
      <c r="AE45" s="1482"/>
      <c r="AF45" s="1482"/>
      <c r="AG45" s="1482"/>
      <c r="AH45" s="1482"/>
      <c r="AI45" s="1482"/>
      <c r="AJ45" s="1482"/>
      <c r="AK45" s="1482"/>
      <c r="AL45" s="1482"/>
      <c r="AM45" s="1482">
        <v>3903</v>
      </c>
      <c r="AN45" s="1482">
        <v>9931</v>
      </c>
      <c r="AO45" s="1482">
        <v>11337</v>
      </c>
      <c r="AP45" s="1482">
        <v>15557</v>
      </c>
      <c r="AQ45" s="1482">
        <v>21351</v>
      </c>
      <c r="AR45" s="1482">
        <v>27048</v>
      </c>
      <c r="AS45" s="1482">
        <v>31183</v>
      </c>
      <c r="AT45" s="1482">
        <v>35183</v>
      </c>
      <c r="AU45" s="1482">
        <v>40210</v>
      </c>
      <c r="AV45" s="1482">
        <v>44049</v>
      </c>
      <c r="AW45" s="1482">
        <v>47857</v>
      </c>
      <c r="AX45" s="1482">
        <v>52022</v>
      </c>
      <c r="AY45" s="1482">
        <v>55671</v>
      </c>
      <c r="AZ45" s="2250">
        <v>59407</v>
      </c>
      <c r="BA45" s="2250">
        <v>63436</v>
      </c>
      <c r="BB45" s="1482">
        <v>67433</v>
      </c>
      <c r="BC45" s="2248">
        <v>71541</v>
      </c>
      <c r="BD45" s="2248">
        <v>75421</v>
      </c>
      <c r="BE45" s="1609">
        <v>79277</v>
      </c>
      <c r="BF45" s="1609">
        <v>82726</v>
      </c>
      <c r="BG45" s="1609">
        <v>86190</v>
      </c>
      <c r="BH45" s="1609">
        <v>90207</v>
      </c>
      <c r="BI45" s="1609">
        <v>95190</v>
      </c>
      <c r="BJ45" s="1609">
        <v>99766</v>
      </c>
      <c r="BK45" s="1609">
        <v>104051</v>
      </c>
      <c r="BL45" s="1609">
        <v>108806</v>
      </c>
      <c r="BM45" s="1609">
        <v>113479</v>
      </c>
      <c r="BN45" s="1609">
        <v>118215</v>
      </c>
      <c r="BO45" s="1609">
        <v>123220</v>
      </c>
      <c r="BP45" s="1609">
        <v>126730</v>
      </c>
      <c r="BQ45" s="1609">
        <v>130350</v>
      </c>
      <c r="BR45" s="1609">
        <v>133446</v>
      </c>
      <c r="BS45" s="1609">
        <v>136917</v>
      </c>
      <c r="BT45" s="1609">
        <v>140602</v>
      </c>
      <c r="BU45" s="1609">
        <v>145244</v>
      </c>
      <c r="BV45" s="1609">
        <v>149494</v>
      </c>
      <c r="BW45" s="1609">
        <v>154235</v>
      </c>
      <c r="BX45" s="1609">
        <v>158798</v>
      </c>
      <c r="BY45" s="1609">
        <v>160263</v>
      </c>
      <c r="BZ45" s="1609">
        <v>165476</v>
      </c>
      <c r="CA45" s="1609">
        <v>170376</v>
      </c>
      <c r="CB45" s="1609">
        <v>173712</v>
      </c>
      <c r="CC45" s="1609">
        <v>177351</v>
      </c>
      <c r="CD45" s="1609">
        <v>180588</v>
      </c>
      <c r="CE45" s="1609">
        <v>183700</v>
      </c>
      <c r="CF45" s="1609">
        <v>188085</v>
      </c>
      <c r="CG45" s="1609">
        <v>192317</v>
      </c>
      <c r="CH45" s="1609">
        <v>196428</v>
      </c>
      <c r="CI45" s="1609">
        <v>204736</v>
      </c>
      <c r="CJ45" s="1609">
        <v>211959</v>
      </c>
      <c r="CK45" s="1609">
        <v>216224</v>
      </c>
      <c r="CL45" s="1609">
        <v>220989</v>
      </c>
      <c r="CM45" s="1609">
        <v>225204</v>
      </c>
      <c r="CN45" s="1609">
        <v>228832</v>
      </c>
      <c r="CO45" s="1609">
        <v>232186</v>
      </c>
      <c r="CP45" s="1609">
        <v>235494</v>
      </c>
      <c r="CQ45" s="1609">
        <v>238715</v>
      </c>
      <c r="CR45" s="1609">
        <v>242035</v>
      </c>
      <c r="CS45" s="1609">
        <v>245068</v>
      </c>
      <c r="CT45" s="1609">
        <v>248702</v>
      </c>
      <c r="CU45" s="1609">
        <v>252687</v>
      </c>
      <c r="CV45" s="1609">
        <v>256440</v>
      </c>
      <c r="CW45" s="1609">
        <v>261057</v>
      </c>
      <c r="CX45" s="1609">
        <v>265120</v>
      </c>
      <c r="CY45" s="1609">
        <v>269003</v>
      </c>
      <c r="CZ45" s="1609">
        <v>272682</v>
      </c>
    </row>
    <row r="46" spans="1:104" ht="39.950000000000003" customHeight="1">
      <c r="A46" s="1003"/>
      <c r="B46" s="4846"/>
      <c r="C46" s="167">
        <v>1</v>
      </c>
      <c r="D46" s="167" t="s">
        <v>1483</v>
      </c>
      <c r="E46" s="1075" t="s">
        <v>1989</v>
      </c>
      <c r="F46" s="167">
        <v>135.86000000000001</v>
      </c>
      <c r="G46" s="167"/>
      <c r="H46" s="996">
        <v>1053231</v>
      </c>
      <c r="I46" s="674"/>
      <c r="J46" s="3592"/>
      <c r="K46" s="319"/>
      <c r="L46" s="319"/>
      <c r="M46" s="1079">
        <v>1</v>
      </c>
      <c r="N46" s="2249">
        <f t="shared" si="10"/>
        <v>2738</v>
      </c>
      <c r="O46" s="1482"/>
      <c r="P46" s="1482"/>
      <c r="Q46" s="1482"/>
      <c r="R46" s="1482"/>
      <c r="S46" s="1482"/>
      <c r="T46" s="1482"/>
      <c r="U46" s="1482"/>
      <c r="V46" s="1482"/>
      <c r="W46" s="1482"/>
      <c r="X46" s="1482"/>
      <c r="Y46" s="1482"/>
      <c r="Z46" s="1482"/>
      <c r="AA46" s="1482"/>
      <c r="AB46" s="1482"/>
      <c r="AC46" s="1482"/>
      <c r="AD46" s="1482"/>
      <c r="AE46" s="1482"/>
      <c r="AF46" s="1482"/>
      <c r="AG46" s="1482"/>
      <c r="AH46" s="1482"/>
      <c r="AI46" s="1482"/>
      <c r="AJ46" s="1482"/>
      <c r="AK46" s="1482"/>
      <c r="AL46" s="1482"/>
      <c r="AM46" s="1482">
        <v>2</v>
      </c>
      <c r="AN46" s="1482">
        <v>2</v>
      </c>
      <c r="AO46" s="1482">
        <v>2</v>
      </c>
      <c r="AP46" s="1482">
        <v>2</v>
      </c>
      <c r="AQ46" s="1482">
        <v>2</v>
      </c>
      <c r="AR46" s="1482">
        <v>2</v>
      </c>
      <c r="AS46" s="1482">
        <v>2</v>
      </c>
      <c r="AT46" s="1482">
        <v>2</v>
      </c>
      <c r="AU46" s="1482">
        <v>2</v>
      </c>
      <c r="AV46" s="1482">
        <v>2</v>
      </c>
      <c r="AW46" s="1482">
        <v>2</v>
      </c>
      <c r="AX46" s="1482">
        <v>2</v>
      </c>
      <c r="AY46" s="1482">
        <v>30</v>
      </c>
      <c r="AZ46" s="2250">
        <v>1552</v>
      </c>
      <c r="BA46" s="2250">
        <v>3739</v>
      </c>
      <c r="BB46" s="1482">
        <v>6074</v>
      </c>
      <c r="BC46" s="2248">
        <v>8235</v>
      </c>
      <c r="BD46" s="2248">
        <v>10378</v>
      </c>
      <c r="BE46" s="1609">
        <v>12534</v>
      </c>
      <c r="BF46" s="1609">
        <v>14300</v>
      </c>
      <c r="BG46" s="1609">
        <v>16527</v>
      </c>
      <c r="BH46" s="1609">
        <v>18783</v>
      </c>
      <c r="BI46" s="1609">
        <v>21125</v>
      </c>
      <c r="BJ46" s="1609">
        <v>23841</v>
      </c>
      <c r="BK46" s="1609">
        <v>27037</v>
      </c>
      <c r="BL46" s="1609">
        <v>30506</v>
      </c>
      <c r="BM46" s="1609">
        <v>33644</v>
      </c>
      <c r="BN46" s="1609">
        <v>36243</v>
      </c>
      <c r="BO46" s="1609">
        <v>38440</v>
      </c>
      <c r="BP46" s="1609">
        <v>40679</v>
      </c>
      <c r="BQ46" s="1609">
        <v>42859</v>
      </c>
      <c r="BR46" s="1609">
        <v>44942</v>
      </c>
      <c r="BS46" s="1609">
        <v>47260</v>
      </c>
      <c r="BT46" s="1609">
        <v>49546</v>
      </c>
      <c r="BU46" s="1609">
        <v>52787</v>
      </c>
      <c r="BV46" s="1609">
        <v>56114</v>
      </c>
      <c r="BW46" s="1609">
        <v>60016</v>
      </c>
      <c r="BX46" s="1609">
        <v>63898</v>
      </c>
      <c r="BY46" s="1609">
        <v>67449</v>
      </c>
      <c r="BZ46" s="1609">
        <v>70010</v>
      </c>
      <c r="CA46" s="1609">
        <v>72242</v>
      </c>
      <c r="CB46" s="1609">
        <v>74501</v>
      </c>
      <c r="CC46" s="1609">
        <v>76549</v>
      </c>
      <c r="CD46" s="1609">
        <v>78533</v>
      </c>
      <c r="CE46" s="1609">
        <v>80715</v>
      </c>
      <c r="CF46" s="1609">
        <v>83064</v>
      </c>
      <c r="CG46" s="1609">
        <v>86567</v>
      </c>
      <c r="CH46" s="1609">
        <v>90456</v>
      </c>
      <c r="CI46" s="1609">
        <v>94485</v>
      </c>
      <c r="CJ46" s="1609">
        <v>98567</v>
      </c>
      <c r="CK46" s="1609">
        <v>102131</v>
      </c>
      <c r="CL46" s="1609">
        <v>104976</v>
      </c>
      <c r="CM46" s="1609">
        <v>107212</v>
      </c>
      <c r="CN46" s="1609">
        <v>109560</v>
      </c>
      <c r="CO46" s="1609">
        <v>111892</v>
      </c>
      <c r="CP46" s="1609">
        <v>114092</v>
      </c>
      <c r="CQ46" s="1609">
        <v>116637</v>
      </c>
      <c r="CR46" s="1609">
        <v>119066</v>
      </c>
      <c r="CS46" s="1609">
        <v>122406</v>
      </c>
      <c r="CT46" s="1609">
        <v>126470</v>
      </c>
      <c r="CU46" s="1609">
        <v>130894</v>
      </c>
      <c r="CV46" s="1609">
        <v>135309</v>
      </c>
      <c r="CW46" s="1609">
        <v>139480</v>
      </c>
      <c r="CX46" s="1609">
        <v>142869</v>
      </c>
      <c r="CY46" s="1609">
        <v>145504</v>
      </c>
      <c r="CZ46" s="1609">
        <v>148242</v>
      </c>
    </row>
    <row r="47" spans="1:104" ht="39.950000000000003" customHeight="1">
      <c r="A47" s="1003"/>
      <c r="B47" s="4846"/>
      <c r="C47" s="167">
        <v>2</v>
      </c>
      <c r="D47" s="167" t="s">
        <v>1484</v>
      </c>
      <c r="E47" s="1075" t="s">
        <v>1675</v>
      </c>
      <c r="F47" s="167">
        <v>96.42</v>
      </c>
      <c r="G47" s="167"/>
      <c r="H47" s="996">
        <v>1053236</v>
      </c>
      <c r="I47" s="674"/>
      <c r="K47" s="319"/>
      <c r="L47" s="319"/>
      <c r="M47" s="1079">
        <v>1</v>
      </c>
      <c r="N47" s="2249">
        <f t="shared" si="10"/>
        <v>2349</v>
      </c>
      <c r="O47" s="1482"/>
      <c r="P47" s="1482"/>
      <c r="Q47" s="1482"/>
      <c r="R47" s="1482"/>
      <c r="S47" s="1482"/>
      <c r="T47" s="1482"/>
      <c r="U47" s="1482"/>
      <c r="V47" s="1482"/>
      <c r="W47" s="1482"/>
      <c r="X47" s="1482"/>
      <c r="Y47" s="1482"/>
      <c r="Z47" s="1482"/>
      <c r="AA47" s="1482"/>
      <c r="AB47" s="1482"/>
      <c r="AC47" s="1482"/>
      <c r="AD47" s="1482"/>
      <c r="AE47" s="1482"/>
      <c r="AF47" s="1482"/>
      <c r="AG47" s="1482"/>
      <c r="AH47" s="1482"/>
      <c r="AI47" s="1482"/>
      <c r="AJ47" s="1482"/>
      <c r="AK47" s="1482"/>
      <c r="AL47" s="1482"/>
      <c r="AM47" s="1482">
        <v>2</v>
      </c>
      <c r="AN47" s="1482">
        <v>2</v>
      </c>
      <c r="AO47" s="1482">
        <v>2</v>
      </c>
      <c r="AP47" s="1482">
        <v>124</v>
      </c>
      <c r="AQ47" s="1482">
        <v>2070</v>
      </c>
      <c r="AR47" s="1482">
        <v>3649</v>
      </c>
      <c r="AS47" s="1482">
        <v>5531</v>
      </c>
      <c r="AT47" s="1482">
        <v>7380</v>
      </c>
      <c r="AU47" s="1482">
        <v>9726</v>
      </c>
      <c r="AV47" s="1482">
        <v>11930</v>
      </c>
      <c r="AW47" s="1482">
        <v>14209</v>
      </c>
      <c r="AX47" s="1482">
        <v>16409</v>
      </c>
      <c r="AY47" s="1482">
        <v>18772</v>
      </c>
      <c r="AZ47" s="2250">
        <v>21317</v>
      </c>
      <c r="BA47" s="2250">
        <v>23617</v>
      </c>
      <c r="BB47" s="1482">
        <v>26081</v>
      </c>
      <c r="BC47" s="2248">
        <v>28358</v>
      </c>
      <c r="BD47" s="2248">
        <v>30677</v>
      </c>
      <c r="BE47" s="1609">
        <v>32885</v>
      </c>
      <c r="BF47" s="1609">
        <v>34717</v>
      </c>
      <c r="BG47" s="1609">
        <v>36984</v>
      </c>
      <c r="BH47" s="1609">
        <v>39265</v>
      </c>
      <c r="BI47" s="1609">
        <v>41831</v>
      </c>
      <c r="BJ47" s="1609">
        <v>44249</v>
      </c>
      <c r="BK47" s="1609">
        <v>46637</v>
      </c>
      <c r="BL47" s="1609">
        <v>48998</v>
      </c>
      <c r="BM47" s="1609">
        <v>51254</v>
      </c>
      <c r="BN47" s="1609">
        <v>53548</v>
      </c>
      <c r="BO47" s="1609">
        <v>55786</v>
      </c>
      <c r="BP47" s="1609">
        <v>58036</v>
      </c>
      <c r="BQ47" s="1609">
        <v>60314</v>
      </c>
      <c r="BR47" s="1609">
        <v>62463</v>
      </c>
      <c r="BS47" s="1609">
        <v>64769</v>
      </c>
      <c r="BT47" s="1609">
        <v>66976</v>
      </c>
      <c r="BU47" s="1609">
        <v>69377</v>
      </c>
      <c r="BV47" s="1609">
        <v>71732</v>
      </c>
      <c r="BW47" s="1609">
        <v>74236</v>
      </c>
      <c r="BX47" s="1609">
        <v>76672</v>
      </c>
      <c r="BY47" s="1609">
        <v>79038</v>
      </c>
      <c r="BZ47" s="1609">
        <v>81315</v>
      </c>
      <c r="CA47" s="1609">
        <v>83528</v>
      </c>
      <c r="CB47" s="1609">
        <v>85739</v>
      </c>
      <c r="CC47" s="1609">
        <v>87699</v>
      </c>
      <c r="CD47" s="1609">
        <v>89580</v>
      </c>
      <c r="CE47" s="1609">
        <v>91787</v>
      </c>
      <c r="CF47" s="1609">
        <v>94142</v>
      </c>
      <c r="CG47" s="1609">
        <v>96553</v>
      </c>
      <c r="CH47" s="1609">
        <v>98692</v>
      </c>
      <c r="CI47" s="1609">
        <v>101102</v>
      </c>
      <c r="CJ47" s="1609">
        <v>103746</v>
      </c>
      <c r="CK47" s="1609">
        <v>106157</v>
      </c>
      <c r="CL47" s="1609">
        <v>108702</v>
      </c>
      <c r="CM47" s="1609">
        <v>111046</v>
      </c>
      <c r="CN47" s="1609">
        <v>113548</v>
      </c>
      <c r="CO47" s="1609">
        <v>116016</v>
      </c>
      <c r="CP47" s="1609">
        <v>118297</v>
      </c>
      <c r="CQ47" s="1609">
        <v>120960</v>
      </c>
      <c r="CR47" s="1609">
        <v>123376</v>
      </c>
      <c r="CS47" s="1609">
        <v>125896</v>
      </c>
      <c r="CT47" s="1609">
        <v>128420</v>
      </c>
      <c r="CU47" s="1609">
        <v>131025</v>
      </c>
      <c r="CV47" s="1609">
        <v>133737</v>
      </c>
      <c r="CW47" s="1609">
        <v>136308</v>
      </c>
      <c r="CX47" s="1609">
        <v>138743</v>
      </c>
      <c r="CY47" s="1609">
        <v>141079</v>
      </c>
      <c r="CZ47" s="1609">
        <v>143428</v>
      </c>
    </row>
    <row r="48" spans="1:104" ht="39.950000000000003" customHeight="1">
      <c r="A48" s="1003"/>
      <c r="B48" s="4846"/>
      <c r="C48" s="167">
        <v>3</v>
      </c>
      <c r="D48" s="167" t="s">
        <v>1485</v>
      </c>
      <c r="E48" s="1075" t="s">
        <v>2893</v>
      </c>
      <c r="F48" s="167">
        <v>88.44</v>
      </c>
      <c r="G48" s="167"/>
      <c r="H48" s="996">
        <v>1093290</v>
      </c>
      <c r="I48" s="674"/>
      <c r="K48" s="319"/>
      <c r="L48" s="319"/>
      <c r="M48" s="1079">
        <v>30</v>
      </c>
      <c r="N48" s="2249">
        <f t="shared" si="10"/>
        <v>2430</v>
      </c>
      <c r="O48" s="1482"/>
      <c r="P48" s="1482"/>
      <c r="Q48" s="1482"/>
      <c r="R48" s="1482"/>
      <c r="S48" s="1482"/>
      <c r="T48" s="1482"/>
      <c r="U48" s="1482"/>
      <c r="V48" s="1482"/>
      <c r="W48" s="1482"/>
      <c r="X48" s="1482"/>
      <c r="Y48" s="1482"/>
      <c r="Z48" s="1482"/>
      <c r="AA48" s="1482"/>
      <c r="AB48" s="1482"/>
      <c r="AC48" s="1482"/>
      <c r="AD48" s="1482"/>
      <c r="AE48" s="1482"/>
      <c r="AF48" s="1482"/>
      <c r="AG48" s="1482"/>
      <c r="AH48" s="1482"/>
      <c r="AI48" s="1482"/>
      <c r="AJ48" s="1482"/>
      <c r="AK48" s="1482"/>
      <c r="AL48" s="1482"/>
      <c r="AM48" s="1482">
        <v>2</v>
      </c>
      <c r="AN48" s="1482">
        <v>2</v>
      </c>
      <c r="AO48" s="1482">
        <v>2</v>
      </c>
      <c r="AP48" s="2251">
        <v>108</v>
      </c>
      <c r="AQ48" s="1482">
        <v>74</v>
      </c>
      <c r="AR48" s="1482">
        <v>145</v>
      </c>
      <c r="AS48" s="1482">
        <v>218</v>
      </c>
      <c r="AT48" s="1482">
        <v>303</v>
      </c>
      <c r="AU48" s="1482">
        <v>402</v>
      </c>
      <c r="AV48" s="1482">
        <v>493</v>
      </c>
      <c r="AW48" s="1482">
        <v>596</v>
      </c>
      <c r="AX48" s="1482">
        <v>696</v>
      </c>
      <c r="AY48" s="1482">
        <v>793</v>
      </c>
      <c r="AZ48" s="2250">
        <v>904</v>
      </c>
      <c r="BA48" s="2250">
        <v>1030</v>
      </c>
      <c r="BB48" s="1482">
        <v>1169</v>
      </c>
      <c r="BC48" s="2248">
        <v>1308</v>
      </c>
      <c r="BD48" s="2248">
        <v>1447</v>
      </c>
      <c r="BE48" s="1609">
        <v>1574</v>
      </c>
      <c r="BF48" s="1609">
        <v>1675</v>
      </c>
      <c r="BG48" s="1609">
        <v>1798</v>
      </c>
      <c r="BH48" s="1609">
        <v>1923</v>
      </c>
      <c r="BI48" s="1609">
        <v>2059</v>
      </c>
      <c r="BJ48" s="1609">
        <v>2184</v>
      </c>
      <c r="BK48" s="1609">
        <v>2310</v>
      </c>
      <c r="BL48" s="1609">
        <v>2442</v>
      </c>
      <c r="BM48" s="1609">
        <v>2571</v>
      </c>
      <c r="BN48" s="1609">
        <v>2708</v>
      </c>
      <c r="BO48" s="1609">
        <v>2841</v>
      </c>
      <c r="BP48" s="1609">
        <v>2989</v>
      </c>
      <c r="BQ48" s="1609">
        <v>3114</v>
      </c>
      <c r="BR48" s="1609">
        <v>3232</v>
      </c>
      <c r="BS48" s="1609">
        <v>3358</v>
      </c>
      <c r="BT48" s="1609">
        <v>3479</v>
      </c>
      <c r="BU48" s="1609">
        <v>3608</v>
      </c>
      <c r="BV48" s="1609">
        <v>3725</v>
      </c>
      <c r="BW48" s="1609">
        <v>3846</v>
      </c>
      <c r="BX48" s="1609">
        <v>3982</v>
      </c>
      <c r="BY48" s="1609">
        <v>4121</v>
      </c>
      <c r="BZ48" s="1609">
        <v>4251</v>
      </c>
      <c r="CA48" s="1609">
        <v>4373</v>
      </c>
      <c r="CB48" s="1609">
        <v>4495</v>
      </c>
      <c r="CC48" s="1609">
        <v>4603</v>
      </c>
      <c r="CD48" s="1609">
        <v>4704</v>
      </c>
      <c r="CE48" s="1609">
        <v>4818</v>
      </c>
      <c r="CF48" s="1609">
        <v>4924</v>
      </c>
      <c r="CG48" s="1609">
        <v>5041</v>
      </c>
      <c r="CH48" s="1609">
        <v>5136</v>
      </c>
      <c r="CI48" s="1609">
        <v>5206</v>
      </c>
      <c r="CJ48" s="1609">
        <v>5316</v>
      </c>
      <c r="CK48" s="1609">
        <v>5418</v>
      </c>
      <c r="CL48" s="1609">
        <v>5517</v>
      </c>
      <c r="CM48" s="1609">
        <v>5614</v>
      </c>
      <c r="CN48" s="1609">
        <v>5709</v>
      </c>
      <c r="CO48" s="1609">
        <v>5795</v>
      </c>
      <c r="CP48" s="1609">
        <v>5876</v>
      </c>
      <c r="CQ48" s="1609">
        <v>5971</v>
      </c>
      <c r="CR48" s="1609">
        <v>6053</v>
      </c>
      <c r="CS48" s="1609">
        <v>6150</v>
      </c>
      <c r="CT48" s="1609">
        <v>6250</v>
      </c>
      <c r="CU48" s="1609">
        <v>6347</v>
      </c>
      <c r="CV48" s="1609">
        <v>6438</v>
      </c>
      <c r="CW48" s="1609">
        <v>6531</v>
      </c>
      <c r="CX48" s="1609">
        <v>6620</v>
      </c>
      <c r="CY48" s="1609">
        <v>6703</v>
      </c>
      <c r="CZ48" s="1609">
        <v>6784</v>
      </c>
    </row>
    <row r="49" spans="1:104" ht="39.950000000000003" customHeight="1">
      <c r="A49" s="1003"/>
      <c r="B49" s="4846"/>
      <c r="C49" s="167">
        <v>4</v>
      </c>
      <c r="D49" s="167" t="s">
        <v>1486</v>
      </c>
      <c r="E49" s="1075" t="s">
        <v>1957</v>
      </c>
      <c r="F49" s="167">
        <v>160.65</v>
      </c>
      <c r="G49" s="167"/>
      <c r="H49" s="996">
        <v>1053233</v>
      </c>
      <c r="I49" s="674"/>
      <c r="K49" s="319"/>
      <c r="L49" s="319"/>
      <c r="M49" s="1079">
        <v>1</v>
      </c>
      <c r="N49" s="2249">
        <f t="shared" si="10"/>
        <v>2433</v>
      </c>
      <c r="O49" s="1482"/>
      <c r="P49" s="1482"/>
      <c r="Q49" s="1482"/>
      <c r="R49" s="1482"/>
      <c r="S49" s="1482"/>
      <c r="T49" s="1482"/>
      <c r="U49" s="1482"/>
      <c r="V49" s="1482"/>
      <c r="W49" s="1482"/>
      <c r="X49" s="1482"/>
      <c r="Y49" s="1482"/>
      <c r="Z49" s="1482"/>
      <c r="AA49" s="1482"/>
      <c r="AB49" s="1482"/>
      <c r="AC49" s="1482"/>
      <c r="AD49" s="1482"/>
      <c r="AE49" s="1482"/>
      <c r="AF49" s="1482"/>
      <c r="AG49" s="1482"/>
      <c r="AH49" s="1482"/>
      <c r="AI49" s="1482"/>
      <c r="AJ49" s="1482"/>
      <c r="AK49" s="1482"/>
      <c r="AL49" s="1482"/>
      <c r="AM49" s="1482">
        <v>2</v>
      </c>
      <c r="AN49" s="1482">
        <v>2</v>
      </c>
      <c r="AO49" s="1482">
        <v>5</v>
      </c>
      <c r="AP49" s="1482">
        <v>163</v>
      </c>
      <c r="AQ49" s="1482">
        <v>2094</v>
      </c>
      <c r="AR49" s="1482">
        <v>4010</v>
      </c>
      <c r="AS49" s="1482">
        <v>5920</v>
      </c>
      <c r="AT49" s="1482">
        <v>7780</v>
      </c>
      <c r="AU49" s="1482">
        <v>9933</v>
      </c>
      <c r="AV49" s="1482">
        <v>11992</v>
      </c>
      <c r="AW49" s="1482">
        <v>14273</v>
      </c>
      <c r="AX49" s="1482">
        <v>16586</v>
      </c>
      <c r="AY49" s="1482">
        <v>19050</v>
      </c>
      <c r="AZ49" s="2250">
        <v>21578</v>
      </c>
      <c r="BA49" s="2250">
        <v>23979</v>
      </c>
      <c r="BB49" s="1482">
        <v>26372</v>
      </c>
      <c r="BC49" s="2248">
        <v>28567</v>
      </c>
      <c r="BD49" s="2248">
        <v>30784</v>
      </c>
      <c r="BE49" s="1609">
        <v>33052</v>
      </c>
      <c r="BF49" s="1609">
        <v>35051</v>
      </c>
      <c r="BG49" s="1609">
        <v>37645</v>
      </c>
      <c r="BH49" s="1609">
        <v>40251</v>
      </c>
      <c r="BI49" s="1609">
        <v>43147</v>
      </c>
      <c r="BJ49" s="1609">
        <v>45870</v>
      </c>
      <c r="BK49" s="1609">
        <v>48696</v>
      </c>
      <c r="BL49" s="1609">
        <v>51408</v>
      </c>
      <c r="BM49" s="1609">
        <v>54066</v>
      </c>
      <c r="BN49" s="1609">
        <v>56493</v>
      </c>
      <c r="BO49" s="1609">
        <v>58822</v>
      </c>
      <c r="BP49" s="1609">
        <v>61188</v>
      </c>
      <c r="BQ49" s="1609">
        <v>63586</v>
      </c>
      <c r="BR49" s="1609">
        <v>65852</v>
      </c>
      <c r="BS49" s="1609">
        <v>68382</v>
      </c>
      <c r="BT49" s="1609">
        <v>70955</v>
      </c>
      <c r="BU49" s="1609">
        <v>73822</v>
      </c>
      <c r="BV49" s="1609">
        <v>76580</v>
      </c>
      <c r="BW49" s="1609">
        <v>79523</v>
      </c>
      <c r="BX49" s="1609">
        <v>82401</v>
      </c>
      <c r="BY49" s="1609">
        <v>85059</v>
      </c>
      <c r="BZ49" s="1609">
        <v>87542</v>
      </c>
      <c r="CA49" s="1609">
        <v>89817</v>
      </c>
      <c r="CB49" s="1609">
        <v>91991</v>
      </c>
      <c r="CC49" s="1609">
        <v>94033</v>
      </c>
      <c r="CD49" s="1609">
        <v>96054</v>
      </c>
      <c r="CE49" s="1609">
        <v>98351</v>
      </c>
      <c r="CF49" s="1609">
        <v>100640</v>
      </c>
      <c r="CG49" s="1609">
        <v>103234</v>
      </c>
      <c r="CH49" s="1609">
        <v>105854</v>
      </c>
      <c r="CI49" s="1609">
        <v>108570</v>
      </c>
      <c r="CJ49" s="1609">
        <v>111219</v>
      </c>
      <c r="CK49" s="1609">
        <v>113744</v>
      </c>
      <c r="CL49" s="1609">
        <v>116274</v>
      </c>
      <c r="CM49" s="1609">
        <v>118346</v>
      </c>
      <c r="CN49" s="1609">
        <v>120306</v>
      </c>
      <c r="CO49" s="1609">
        <v>122275</v>
      </c>
      <c r="CP49" s="1609">
        <v>124029</v>
      </c>
      <c r="CQ49" s="1609">
        <v>126680</v>
      </c>
      <c r="CR49" s="1609">
        <v>129515</v>
      </c>
      <c r="CS49" s="1609">
        <v>132573</v>
      </c>
      <c r="CT49" s="1609">
        <v>135532</v>
      </c>
      <c r="CU49" s="1609">
        <v>138489</v>
      </c>
      <c r="CV49" s="1609">
        <v>141400</v>
      </c>
      <c r="CW49" s="1609">
        <v>144186</v>
      </c>
      <c r="CX49" s="1609">
        <v>146965</v>
      </c>
      <c r="CY49" s="1609">
        <v>149507</v>
      </c>
      <c r="CZ49" s="1609">
        <v>151940</v>
      </c>
    </row>
    <row r="50" spans="1:104" ht="39.950000000000003" customHeight="1">
      <c r="A50" s="1003"/>
      <c r="B50" s="4846"/>
      <c r="C50" s="167">
        <v>5</v>
      </c>
      <c r="D50" s="167" t="s">
        <v>1482</v>
      </c>
      <c r="E50" s="1075" t="s">
        <v>1479</v>
      </c>
      <c r="F50" s="167">
        <v>39.67</v>
      </c>
      <c r="G50" s="167"/>
      <c r="H50" s="996">
        <v>1053239</v>
      </c>
      <c r="I50" s="674"/>
      <c r="K50" s="319"/>
      <c r="L50" s="319"/>
      <c r="M50" s="1079">
        <v>1</v>
      </c>
      <c r="N50" s="2249">
        <f t="shared" si="10"/>
        <v>1</v>
      </c>
      <c r="O50" s="1482"/>
      <c r="P50" s="1482"/>
      <c r="Q50" s="1482"/>
      <c r="R50" s="1482"/>
      <c r="S50" s="1482"/>
      <c r="T50" s="1482"/>
      <c r="U50" s="1482"/>
      <c r="V50" s="1482"/>
      <c r="W50" s="1482"/>
      <c r="X50" s="1482"/>
      <c r="Y50" s="1482"/>
      <c r="Z50" s="1482"/>
      <c r="AA50" s="1482"/>
      <c r="AB50" s="1482"/>
      <c r="AC50" s="1482"/>
      <c r="AD50" s="1482"/>
      <c r="AE50" s="1482"/>
      <c r="AF50" s="1482"/>
      <c r="AG50" s="1482"/>
      <c r="AH50" s="1482"/>
      <c r="AI50" s="1482"/>
      <c r="AJ50" s="1482"/>
      <c r="AK50" s="1482"/>
      <c r="AL50" s="1482"/>
      <c r="AM50" s="1482">
        <v>263</v>
      </c>
      <c r="AN50" s="1482">
        <v>1323</v>
      </c>
      <c r="AO50" s="1482">
        <v>2245</v>
      </c>
      <c r="AP50" s="1482">
        <v>3205</v>
      </c>
      <c r="AQ50" s="1482">
        <v>4143</v>
      </c>
      <c r="AR50" s="1482">
        <v>5067</v>
      </c>
      <c r="AS50" s="1482">
        <v>5958</v>
      </c>
      <c r="AT50" s="1482">
        <v>6826</v>
      </c>
      <c r="AU50" s="1482">
        <v>7826</v>
      </c>
      <c r="AV50" s="1482">
        <v>8809</v>
      </c>
      <c r="AW50" s="1482">
        <v>9871</v>
      </c>
      <c r="AX50" s="1482">
        <v>10940</v>
      </c>
      <c r="AY50" s="1482">
        <v>12021</v>
      </c>
      <c r="AZ50" s="2250">
        <v>13130</v>
      </c>
      <c r="BA50" s="2250">
        <v>14253</v>
      </c>
      <c r="BB50" s="1482">
        <v>15377</v>
      </c>
      <c r="BC50" s="2248">
        <v>16544</v>
      </c>
      <c r="BD50" s="2248">
        <v>17611</v>
      </c>
      <c r="BE50" s="1609">
        <v>18661</v>
      </c>
      <c r="BF50" s="1609">
        <v>19545</v>
      </c>
      <c r="BG50" s="1609">
        <v>20625</v>
      </c>
      <c r="BH50" s="1609">
        <v>21765</v>
      </c>
      <c r="BI50" s="1609">
        <v>23062</v>
      </c>
      <c r="BJ50" s="1609">
        <v>24240</v>
      </c>
      <c r="BK50" s="1609">
        <v>25425</v>
      </c>
      <c r="BL50" s="1609">
        <v>26595</v>
      </c>
      <c r="BM50" s="1609">
        <v>27770</v>
      </c>
      <c r="BN50" s="1609">
        <v>28949</v>
      </c>
      <c r="BO50" s="1609">
        <v>30111</v>
      </c>
      <c r="BP50" s="1609">
        <v>31346</v>
      </c>
      <c r="BQ50" s="1609">
        <v>32559</v>
      </c>
      <c r="BR50" s="1609">
        <v>33656</v>
      </c>
      <c r="BS50" s="1609">
        <v>34870</v>
      </c>
      <c r="BT50" s="1609">
        <v>36071</v>
      </c>
      <c r="BU50" s="1609">
        <v>37439</v>
      </c>
      <c r="BV50" s="1609">
        <v>38595</v>
      </c>
      <c r="BW50" s="1609">
        <v>39813</v>
      </c>
      <c r="BX50" s="1609">
        <v>41011</v>
      </c>
      <c r="BY50" s="1609">
        <v>42101</v>
      </c>
      <c r="BZ50" s="1609">
        <v>43162</v>
      </c>
      <c r="CA50" s="1609">
        <v>44130</v>
      </c>
      <c r="CB50" s="1609">
        <v>45005</v>
      </c>
      <c r="CC50" s="1609">
        <v>46252</v>
      </c>
      <c r="CD50" s="1609">
        <v>47477</v>
      </c>
      <c r="CE50" s="1609">
        <v>48799</v>
      </c>
      <c r="CF50" s="1609">
        <v>49986</v>
      </c>
      <c r="CG50" s="1609">
        <v>51206</v>
      </c>
      <c r="CH50" s="1609">
        <v>52402</v>
      </c>
      <c r="CI50" s="1609">
        <v>53634</v>
      </c>
      <c r="CJ50" s="1609">
        <v>54930</v>
      </c>
      <c r="CK50" s="1609">
        <v>56116</v>
      </c>
      <c r="CL50" s="1609">
        <v>57264</v>
      </c>
      <c r="CM50" s="1609">
        <v>58438</v>
      </c>
      <c r="CN50" s="1609">
        <v>59631</v>
      </c>
      <c r="CO50" s="1609">
        <v>60721</v>
      </c>
      <c r="CP50" s="1609">
        <v>61688</v>
      </c>
      <c r="CQ50" s="1609">
        <v>62769</v>
      </c>
      <c r="CR50" s="1609">
        <v>63784</v>
      </c>
      <c r="CS50" s="1609">
        <v>64855</v>
      </c>
      <c r="CT50" s="1609">
        <v>65847</v>
      </c>
      <c r="CU50" s="1609">
        <v>66578</v>
      </c>
      <c r="CV50" s="1609">
        <v>66578</v>
      </c>
      <c r="CW50" s="1609">
        <v>66679</v>
      </c>
      <c r="CX50" s="1609">
        <v>66731</v>
      </c>
      <c r="CY50" s="1609">
        <v>66743</v>
      </c>
      <c r="CZ50" s="1609">
        <v>66744</v>
      </c>
    </row>
    <row r="51" spans="1:104" ht="39.950000000000003" customHeight="1">
      <c r="A51" s="1003"/>
      <c r="B51" s="4847"/>
      <c r="C51" s="167"/>
      <c r="D51" s="167" t="s">
        <v>1608</v>
      </c>
      <c r="E51" s="1075" t="s">
        <v>1607</v>
      </c>
      <c r="F51" s="167"/>
      <c r="G51" s="167"/>
      <c r="H51" s="996">
        <v>1087559</v>
      </c>
      <c r="I51" s="674"/>
      <c r="K51" s="319"/>
      <c r="L51" s="319"/>
      <c r="M51" s="1079">
        <v>1</v>
      </c>
      <c r="N51" s="2249">
        <f t="shared" si="10"/>
        <v>1287</v>
      </c>
      <c r="O51" s="1482"/>
      <c r="P51" s="1482"/>
      <c r="Q51" s="1482"/>
      <c r="R51" s="1482"/>
      <c r="S51" s="1482"/>
      <c r="T51" s="1482"/>
      <c r="U51" s="1482"/>
      <c r="V51" s="1482"/>
      <c r="W51" s="1482"/>
      <c r="X51" s="1482"/>
      <c r="Y51" s="1482"/>
      <c r="Z51" s="1482"/>
      <c r="AA51" s="1482"/>
      <c r="AB51" s="1482"/>
      <c r="AC51" s="1482"/>
      <c r="AD51" s="1482"/>
      <c r="AE51" s="1482"/>
      <c r="AF51" s="1482"/>
      <c r="AG51" s="1482"/>
      <c r="AH51" s="1482"/>
      <c r="AI51" s="1482"/>
      <c r="AJ51" s="1482"/>
      <c r="AK51" s="1482"/>
      <c r="AL51" s="1482"/>
      <c r="AM51" s="1482"/>
      <c r="AN51" s="1482"/>
      <c r="AO51" s="1482"/>
      <c r="AP51" s="1482">
        <v>882</v>
      </c>
      <c r="AQ51" s="1482">
        <v>486</v>
      </c>
      <c r="AR51" s="1482">
        <v>2620</v>
      </c>
      <c r="AS51" s="1482">
        <v>4605</v>
      </c>
      <c r="AT51" s="1482">
        <v>6427</v>
      </c>
      <c r="AU51" s="1482">
        <v>8495</v>
      </c>
      <c r="AV51" s="1482">
        <v>10343</v>
      </c>
      <c r="AW51" s="1482">
        <v>12273</v>
      </c>
      <c r="AX51" s="1482">
        <v>14322</v>
      </c>
      <c r="AY51" s="1482">
        <v>15864</v>
      </c>
      <c r="AZ51" s="2250">
        <v>17048</v>
      </c>
      <c r="BA51" s="2250">
        <v>18277</v>
      </c>
      <c r="BB51" s="1482">
        <v>19449</v>
      </c>
      <c r="BC51" s="2248">
        <v>20655</v>
      </c>
      <c r="BD51" s="2248">
        <v>21859</v>
      </c>
      <c r="BE51" s="1609">
        <v>23079</v>
      </c>
      <c r="BF51" s="1609">
        <v>24168</v>
      </c>
      <c r="BG51" s="1609">
        <v>25331</v>
      </c>
      <c r="BH51" s="1609">
        <v>26872</v>
      </c>
      <c r="BI51" s="1609">
        <v>28723</v>
      </c>
      <c r="BJ51" s="1609">
        <v>29848</v>
      </c>
      <c r="BK51" s="1609">
        <v>30935</v>
      </c>
      <c r="BL51" s="1609">
        <v>32131</v>
      </c>
      <c r="BM51" s="1609">
        <v>33323</v>
      </c>
      <c r="BN51" s="1609">
        <v>34478</v>
      </c>
      <c r="BO51" s="1609">
        <v>35707</v>
      </c>
      <c r="BP51" s="1609">
        <v>36776</v>
      </c>
      <c r="BQ51" s="1609">
        <v>37906</v>
      </c>
      <c r="BR51" s="1609">
        <v>38829</v>
      </c>
      <c r="BS51" s="1609">
        <v>39870</v>
      </c>
      <c r="BT51" s="1609">
        <v>40829</v>
      </c>
      <c r="BU51" s="1609">
        <v>41883</v>
      </c>
      <c r="BV51" s="1609">
        <v>42833</v>
      </c>
      <c r="BW51" s="1609">
        <v>43835</v>
      </c>
      <c r="BX51" s="1609">
        <v>44771</v>
      </c>
      <c r="BY51" s="1609">
        <v>45700</v>
      </c>
      <c r="BZ51" s="1609">
        <v>46765</v>
      </c>
      <c r="CA51" s="1609">
        <v>47588</v>
      </c>
      <c r="CB51" s="1609">
        <v>48475</v>
      </c>
      <c r="CC51" s="1609">
        <v>49450</v>
      </c>
      <c r="CD51" s="1609">
        <v>50286</v>
      </c>
      <c r="CE51" s="1609">
        <v>51119</v>
      </c>
      <c r="CF51" s="1609">
        <v>52068</v>
      </c>
      <c r="CG51" s="1609">
        <v>52872</v>
      </c>
      <c r="CH51" s="1609">
        <v>53636</v>
      </c>
      <c r="CI51" s="1609">
        <v>54569</v>
      </c>
      <c r="CJ51" s="1609">
        <v>55402</v>
      </c>
      <c r="CK51" s="1609">
        <v>56240</v>
      </c>
      <c r="CL51" s="1609">
        <v>57218</v>
      </c>
      <c r="CM51" s="1609">
        <v>58079</v>
      </c>
      <c r="CN51" s="1609">
        <v>59077</v>
      </c>
      <c r="CO51" s="1609">
        <v>60183</v>
      </c>
      <c r="CP51" s="1609">
        <v>61140</v>
      </c>
      <c r="CQ51" s="1609">
        <v>62178</v>
      </c>
      <c r="CR51" s="1609">
        <v>63369</v>
      </c>
      <c r="CS51" s="1609">
        <v>64443</v>
      </c>
      <c r="CT51" s="1609">
        <v>65537</v>
      </c>
      <c r="CU51" s="1609">
        <v>66836</v>
      </c>
      <c r="CV51" s="1609">
        <v>67916</v>
      </c>
      <c r="CW51" s="1609">
        <v>69249</v>
      </c>
      <c r="CX51" s="1609">
        <v>70447</v>
      </c>
      <c r="CY51" s="1609">
        <v>71628</v>
      </c>
      <c r="CZ51" s="1609">
        <v>72915</v>
      </c>
    </row>
    <row r="52" spans="1:104" ht="39.950000000000003" customHeight="1">
      <c r="A52" s="1003"/>
      <c r="B52" s="3216" t="s">
        <v>1490</v>
      </c>
      <c r="C52" s="167"/>
      <c r="D52" s="167" t="s">
        <v>1489</v>
      </c>
      <c r="E52" s="167"/>
      <c r="F52" s="167">
        <f>D79-(F44+F46+F47+F48+F49+F50)</f>
        <v>979.40999999999963</v>
      </c>
      <c r="G52" s="167"/>
      <c r="H52" s="996"/>
      <c r="I52" s="674"/>
      <c r="K52" s="319"/>
      <c r="L52" s="319"/>
      <c r="M52" s="1079">
        <v>1</v>
      </c>
      <c r="N52" s="1083"/>
      <c r="O52" s="685"/>
      <c r="P52" s="685"/>
      <c r="Q52" s="685"/>
      <c r="R52" s="685"/>
      <c r="S52" s="685"/>
      <c r="T52" s="685"/>
      <c r="U52" s="685"/>
      <c r="V52" s="685"/>
      <c r="W52" s="685"/>
      <c r="X52" s="685"/>
      <c r="Y52" s="685"/>
      <c r="Z52" s="685"/>
      <c r="AA52" s="685"/>
      <c r="AB52" s="685"/>
      <c r="AC52" s="685"/>
      <c r="AD52" s="685"/>
      <c r="AE52" s="685"/>
      <c r="AF52" s="685"/>
      <c r="AG52" s="685"/>
      <c r="AH52" s="685"/>
      <c r="AI52" s="685"/>
      <c r="AJ52" s="685"/>
      <c r="AK52" s="685"/>
      <c r="AL52" s="685"/>
      <c r="AM52" s="685"/>
      <c r="AN52" s="685"/>
      <c r="AO52" s="685"/>
      <c r="AP52" s="685"/>
      <c r="AQ52" s="685"/>
      <c r="AR52" s="685"/>
      <c r="AS52" s="685"/>
      <c r="AT52" s="685"/>
      <c r="AU52" s="685"/>
      <c r="AV52" s="685"/>
      <c r="AW52" s="685"/>
      <c r="AX52" s="685"/>
      <c r="AY52" s="685"/>
      <c r="AZ52" s="1630"/>
      <c r="BA52" s="685"/>
      <c r="BB52" s="685"/>
      <c r="BC52" s="685"/>
      <c r="BD52" s="685"/>
      <c r="BE52" s="167"/>
      <c r="BF52" s="167"/>
      <c r="BG52" s="167"/>
      <c r="BH52" s="167"/>
      <c r="BI52" s="167"/>
      <c r="BJ52" s="167"/>
      <c r="BK52" s="167"/>
      <c r="BL52" s="167"/>
      <c r="BM52" s="167"/>
      <c r="BN52" s="167"/>
      <c r="BO52" s="167"/>
      <c r="BP52" s="167"/>
      <c r="BQ52" s="167"/>
      <c r="BR52" s="167"/>
      <c r="BS52" s="167"/>
      <c r="BT52" s="167"/>
      <c r="BU52" s="167"/>
      <c r="BV52" s="167"/>
      <c r="BW52" s="167"/>
      <c r="BX52" s="167"/>
      <c r="BY52" s="167"/>
      <c r="BZ52" s="167"/>
      <c r="CA52" s="167"/>
      <c r="CB52" s="167"/>
      <c r="CC52" s="167"/>
      <c r="CD52" s="167"/>
      <c r="CE52" s="167"/>
      <c r="CF52" s="167"/>
      <c r="CG52" s="167"/>
      <c r="CH52" s="167"/>
      <c r="CI52" s="167"/>
      <c r="CJ52" s="167"/>
      <c r="CK52" s="167"/>
      <c r="CL52" s="167"/>
      <c r="CM52" s="167"/>
      <c r="CN52" s="167"/>
      <c r="CO52" s="167"/>
      <c r="CP52" s="167"/>
      <c r="CQ52" s="167"/>
      <c r="CR52" s="167"/>
      <c r="CS52" s="167"/>
      <c r="CT52" s="167"/>
      <c r="CU52" s="167"/>
      <c r="CV52" s="167"/>
      <c r="CW52" s="167"/>
      <c r="CX52" s="167"/>
      <c r="CY52" s="167"/>
      <c r="CZ52" s="4132"/>
    </row>
    <row r="53" spans="1:104" ht="39.950000000000003" customHeight="1" thickBot="1">
      <c r="A53" s="1003"/>
      <c r="B53" s="3055" t="s">
        <v>1491</v>
      </c>
      <c r="C53" s="446"/>
      <c r="D53" s="446"/>
      <c r="E53" s="446">
        <f>SUM(F44:F52)</f>
        <v>2406.56</v>
      </c>
      <c r="F53" s="446">
        <f>E53/$E$90</f>
        <v>0.99105131594661267</v>
      </c>
      <c r="G53" s="997"/>
      <c r="H53" s="998"/>
      <c r="I53" s="674"/>
      <c r="K53" s="319"/>
      <c r="L53" s="319"/>
      <c r="M53" s="1082"/>
      <c r="N53" s="1083"/>
      <c r="O53" s="685"/>
      <c r="P53" s="685"/>
      <c r="Q53" s="685"/>
      <c r="R53" s="685"/>
      <c r="S53" s="685"/>
      <c r="T53" s="685"/>
      <c r="U53" s="685"/>
      <c r="V53" s="685"/>
      <c r="W53" s="685"/>
      <c r="X53" s="685"/>
      <c r="Y53" s="685"/>
      <c r="Z53" s="685"/>
      <c r="AA53" s="685"/>
      <c r="AB53" s="685"/>
      <c r="AC53" s="685"/>
      <c r="AD53" s="685"/>
      <c r="AE53" s="685"/>
      <c r="AF53" s="685"/>
      <c r="AG53" s="685"/>
      <c r="AH53" s="685"/>
      <c r="AI53" s="685"/>
      <c r="AJ53" s="685"/>
      <c r="AK53" s="685"/>
      <c r="AL53" s="685"/>
      <c r="AM53" s="685"/>
      <c r="AN53" s="685"/>
      <c r="AO53" s="685"/>
      <c r="AP53" s="685"/>
      <c r="AQ53" s="685"/>
      <c r="AR53" s="685"/>
      <c r="AS53" s="685"/>
      <c r="AT53" s="685"/>
      <c r="AU53" s="685"/>
      <c r="AV53" s="685"/>
      <c r="AW53" s="685"/>
      <c r="AX53" s="685"/>
      <c r="AY53" s="685"/>
      <c r="AZ53" s="1630"/>
      <c r="BA53" s="685"/>
      <c r="BB53" s="685"/>
      <c r="BC53" s="685"/>
      <c r="BD53" s="685"/>
      <c r="BE53" s="167"/>
      <c r="BF53" s="167"/>
      <c r="BG53" s="167"/>
      <c r="BH53" s="167"/>
      <c r="BI53" s="167"/>
      <c r="BJ53" s="167"/>
      <c r="BK53" s="167"/>
      <c r="BL53" s="167"/>
      <c r="BM53" s="167"/>
      <c r="BN53" s="167"/>
      <c r="BO53" s="167"/>
      <c r="BP53" s="167"/>
      <c r="BQ53" s="167"/>
      <c r="BR53" s="167"/>
      <c r="BS53" s="167"/>
      <c r="BT53" s="167"/>
      <c r="BU53" s="167"/>
      <c r="BV53" s="167"/>
      <c r="BW53" s="167"/>
      <c r="BX53" s="167"/>
      <c r="BY53" s="167"/>
      <c r="BZ53" s="167"/>
      <c r="CA53" s="167"/>
      <c r="CB53" s="167"/>
      <c r="CC53" s="167"/>
      <c r="CD53" s="167"/>
      <c r="CE53" s="167"/>
      <c r="CF53" s="167"/>
      <c r="CG53" s="167"/>
      <c r="CH53" s="167"/>
      <c r="CI53" s="167"/>
      <c r="CJ53" s="167"/>
      <c r="CK53" s="167"/>
      <c r="CL53" s="167"/>
      <c r="CM53" s="167"/>
      <c r="CN53" s="167"/>
      <c r="CO53" s="167"/>
      <c r="CP53" s="167"/>
      <c r="CQ53" s="167"/>
      <c r="CR53" s="167"/>
      <c r="CS53" s="167"/>
      <c r="CT53" s="167"/>
      <c r="CU53" s="167"/>
      <c r="CV53" s="167"/>
      <c r="CW53" s="167"/>
      <c r="CX53" s="167"/>
      <c r="CY53" s="167"/>
      <c r="CZ53" s="4132"/>
    </row>
    <row r="54" spans="1:104" ht="39.950000000000003" customHeight="1">
      <c r="A54" s="1003"/>
      <c r="C54" s="288"/>
      <c r="D54" s="835"/>
      <c r="E54" s="836"/>
      <c r="F54" s="288"/>
      <c r="G54" s="833"/>
      <c r="H54" s="674"/>
      <c r="I54" s="674"/>
      <c r="K54" s="319"/>
      <c r="L54" s="319"/>
      <c r="M54" s="838"/>
      <c r="N54" s="851"/>
      <c r="O54" s="853"/>
      <c r="P54" s="853"/>
      <c r="Q54" s="853"/>
      <c r="R54" s="853"/>
      <c r="S54" s="853"/>
      <c r="T54" s="853"/>
      <c r="U54" s="853"/>
      <c r="V54" s="853"/>
      <c r="W54" s="853"/>
      <c r="X54" s="853"/>
      <c r="Y54" s="852"/>
      <c r="Z54" s="853"/>
      <c r="AA54" s="109"/>
      <c r="AB54" s="854"/>
      <c r="AC54" s="109"/>
      <c r="AD54" s="109"/>
      <c r="AE54" s="109"/>
      <c r="AF54" s="109"/>
      <c r="AG54" s="109"/>
      <c r="AH54" s="79"/>
      <c r="AI54" s="79"/>
      <c r="AJ54" s="79"/>
      <c r="AK54" s="79"/>
      <c r="AL54" s="79"/>
      <c r="AM54" s="79"/>
      <c r="AN54" s="79"/>
      <c r="AO54" s="79"/>
      <c r="AP54" s="79"/>
      <c r="AQ54" s="79"/>
      <c r="AR54" s="79"/>
      <c r="AZ54" s="1628"/>
    </row>
    <row r="55" spans="1:104" ht="39.950000000000003" customHeight="1">
      <c r="A55" s="1003"/>
      <c r="C55" s="288"/>
      <c r="D55" s="835"/>
      <c r="E55" s="836"/>
      <c r="F55" s="288"/>
      <c r="G55" s="833"/>
      <c r="H55" s="674"/>
      <c r="I55" s="674"/>
      <c r="K55" s="319"/>
      <c r="L55" s="319"/>
      <c r="M55" s="838"/>
      <c r="N55" s="851"/>
      <c r="O55" s="853"/>
      <c r="P55" s="853"/>
      <c r="Q55" s="853"/>
      <c r="R55" s="853"/>
      <c r="S55" s="853"/>
      <c r="T55" s="853"/>
      <c r="U55" s="853"/>
      <c r="V55" s="853"/>
      <c r="W55" s="853"/>
      <c r="X55" s="853"/>
      <c r="Y55" s="852"/>
      <c r="Z55" s="853"/>
      <c r="AA55" s="109"/>
      <c r="AB55" s="854"/>
      <c r="AC55" s="109"/>
      <c r="AD55" s="109"/>
      <c r="AE55" s="109"/>
      <c r="AF55" s="109"/>
      <c r="AG55" s="10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Z55" s="1628"/>
    </row>
    <row r="56" spans="1:104" ht="39.950000000000003" customHeight="1" thickBot="1">
      <c r="A56" s="1002" t="s">
        <v>1532</v>
      </c>
      <c r="C56" s="288"/>
      <c r="D56" s="835"/>
      <c r="E56" s="836"/>
      <c r="F56" s="288"/>
      <c r="G56" s="833"/>
      <c r="H56" s="674"/>
      <c r="I56" s="674"/>
      <c r="K56" s="319"/>
      <c r="L56" s="319"/>
      <c r="M56" s="838"/>
      <c r="N56" s="851"/>
      <c r="O56" s="853"/>
      <c r="P56" s="853"/>
      <c r="Q56" s="853"/>
      <c r="R56" s="853"/>
      <c r="S56" s="853"/>
      <c r="T56" s="853"/>
      <c r="U56" s="853"/>
      <c r="V56" s="853"/>
      <c r="W56" s="853"/>
      <c r="X56" s="853"/>
      <c r="Y56" s="852"/>
      <c r="Z56" s="853"/>
      <c r="AA56" s="109"/>
      <c r="AB56" s="854"/>
      <c r="AC56" s="109"/>
      <c r="AD56" s="109"/>
      <c r="AE56" s="109"/>
      <c r="AF56" s="109"/>
      <c r="AG56" s="10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Z56" s="1628"/>
    </row>
    <row r="57" spans="1:104" ht="39.950000000000003" customHeight="1">
      <c r="A57" s="1003"/>
      <c r="B57" s="1007"/>
      <c r="C57" s="910" t="s">
        <v>1428</v>
      </c>
      <c r="D57" s="981" t="s">
        <v>792</v>
      </c>
      <c r="E57" s="982" t="s">
        <v>1521</v>
      </c>
      <c r="F57" s="983" t="s">
        <v>611</v>
      </c>
      <c r="G57" s="984" t="s">
        <v>610</v>
      </c>
      <c r="H57" s="984" t="s">
        <v>2923</v>
      </c>
      <c r="I57" s="889" t="s">
        <v>625</v>
      </c>
      <c r="J57" s="893" t="s">
        <v>612</v>
      </c>
      <c r="K57" s="319"/>
      <c r="L57" s="319"/>
      <c r="M57" s="1084">
        <v>30</v>
      </c>
      <c r="N57" s="916">
        <f>(CZ57-CY57)*M57</f>
        <v>0</v>
      </c>
      <c r="O57" s="228">
        <v>0.38</v>
      </c>
      <c r="P57" s="228">
        <v>292.58</v>
      </c>
      <c r="Q57" s="228">
        <v>360.68</v>
      </c>
      <c r="R57" s="850">
        <v>363.44</v>
      </c>
      <c r="S57" s="228">
        <v>363.44</v>
      </c>
      <c r="T57" s="228">
        <v>363.44</v>
      </c>
      <c r="U57" s="228">
        <v>363.44</v>
      </c>
      <c r="V57" s="228">
        <v>363.44</v>
      </c>
      <c r="W57" s="228">
        <v>363.44</v>
      </c>
      <c r="X57" s="228">
        <v>363.59</v>
      </c>
      <c r="Y57" s="228">
        <v>387.25</v>
      </c>
      <c r="Z57" s="228">
        <v>481.03</v>
      </c>
      <c r="AA57" s="850">
        <v>638.61</v>
      </c>
      <c r="AB57" s="849">
        <v>887.78</v>
      </c>
      <c r="AC57" s="850">
        <v>1022.53</v>
      </c>
      <c r="AD57" s="850">
        <v>1044.57</v>
      </c>
      <c r="AE57" s="850">
        <v>1044.57</v>
      </c>
      <c r="AF57" s="850">
        <v>1044.57</v>
      </c>
      <c r="AG57" s="850">
        <v>1044.57</v>
      </c>
      <c r="AH57" s="840">
        <v>1044.57</v>
      </c>
      <c r="AI57" s="840">
        <v>1044.57</v>
      </c>
      <c r="AJ57" s="840">
        <v>1044.57</v>
      </c>
      <c r="AK57" s="840">
        <v>1050.05</v>
      </c>
      <c r="AL57" s="840">
        <v>1126.5</v>
      </c>
      <c r="AM57" s="1026">
        <v>1235.03</v>
      </c>
      <c r="AN57" s="840">
        <v>1493.92</v>
      </c>
      <c r="AO57" s="840">
        <v>1576.13</v>
      </c>
      <c r="AP57" s="840">
        <v>1584.43</v>
      </c>
      <c r="AQ57" s="840">
        <v>1584.43</v>
      </c>
      <c r="AR57" s="840">
        <v>1584.43</v>
      </c>
      <c r="AS57" s="1399">
        <v>1584.43</v>
      </c>
      <c r="AT57" s="840">
        <v>1584.43</v>
      </c>
      <c r="AU57" s="840">
        <v>1584.43</v>
      </c>
      <c r="AV57" s="840">
        <v>1584.59</v>
      </c>
      <c r="AW57" s="916">
        <v>1590.54</v>
      </c>
      <c r="AX57" s="916">
        <v>1688.81</v>
      </c>
      <c r="AY57" s="916">
        <v>1908.09</v>
      </c>
      <c r="AZ57" s="916">
        <v>2122.54</v>
      </c>
      <c r="BA57" s="916">
        <v>2245.84</v>
      </c>
      <c r="BB57" s="916">
        <v>2282.86</v>
      </c>
      <c r="BC57" s="916">
        <v>2282.86</v>
      </c>
      <c r="BD57" s="916">
        <v>2282.86</v>
      </c>
      <c r="BE57" s="916">
        <v>2282.86</v>
      </c>
      <c r="BF57" s="916">
        <v>2282.86</v>
      </c>
      <c r="BG57" s="916">
        <v>2282.86</v>
      </c>
      <c r="BH57" s="916">
        <v>2282.9499999999998</v>
      </c>
      <c r="BI57" s="916">
        <v>2297.64</v>
      </c>
      <c r="BJ57" s="916">
        <v>2410.8200000000002</v>
      </c>
      <c r="BK57" s="916">
        <v>2637.21</v>
      </c>
      <c r="BL57" s="916">
        <v>2897.71</v>
      </c>
      <c r="BM57" s="916">
        <v>3018.11</v>
      </c>
      <c r="BN57" s="916">
        <v>3037.87</v>
      </c>
      <c r="BO57" s="916">
        <v>3037.87</v>
      </c>
      <c r="BP57" s="916">
        <v>3037.87</v>
      </c>
      <c r="BQ57" s="916">
        <v>3037.87</v>
      </c>
      <c r="BR57" s="916">
        <v>3037.87</v>
      </c>
      <c r="BS57" s="916">
        <v>3037.87</v>
      </c>
      <c r="BT57" s="916">
        <v>3037.87</v>
      </c>
      <c r="BU57" s="916">
        <v>3067.41</v>
      </c>
      <c r="BV57" s="916">
        <v>3174.74</v>
      </c>
      <c r="BW57" s="916">
        <v>3432.07</v>
      </c>
      <c r="BX57" s="916">
        <v>3725.8</v>
      </c>
      <c r="BY57" s="916">
        <v>3878.54</v>
      </c>
      <c r="BZ57" s="916">
        <v>3904.21</v>
      </c>
      <c r="CA57" s="916">
        <v>3904.21</v>
      </c>
      <c r="CB57" s="916">
        <v>3904.21</v>
      </c>
      <c r="CC57" s="916">
        <v>3904.21</v>
      </c>
      <c r="CD57" s="916">
        <v>3904.21</v>
      </c>
      <c r="CE57" s="916">
        <v>3904.21</v>
      </c>
      <c r="CF57" s="916">
        <v>3904.29</v>
      </c>
      <c r="CG57" s="916">
        <v>3907.97</v>
      </c>
      <c r="CH57" s="916">
        <v>3959.13</v>
      </c>
      <c r="CI57" s="916">
        <v>4197.8500000000004</v>
      </c>
      <c r="CJ57" s="916">
        <v>4508.03</v>
      </c>
      <c r="CK57" s="916">
        <v>4737.1099999999997</v>
      </c>
      <c r="CL57" s="916">
        <v>4754.12</v>
      </c>
      <c r="CM57" s="916">
        <v>4754.12</v>
      </c>
      <c r="CN57" s="916">
        <v>4754.12</v>
      </c>
      <c r="CO57" s="916">
        <v>4754.12</v>
      </c>
      <c r="CP57" s="916">
        <v>4754.12</v>
      </c>
      <c r="CQ57" s="916">
        <v>4754.1499999999996</v>
      </c>
      <c r="CR57" s="916">
        <v>4754.6099999999997</v>
      </c>
      <c r="CS57" s="916">
        <v>4755.7</v>
      </c>
      <c r="CT57" s="916">
        <v>4807.22</v>
      </c>
      <c r="CU57" s="916">
        <v>5078.26</v>
      </c>
      <c r="CV57" s="916">
        <v>5336.91</v>
      </c>
      <c r="CW57" s="916">
        <v>5476.46</v>
      </c>
      <c r="CX57" s="916">
        <v>5487.48</v>
      </c>
      <c r="CY57" s="916">
        <v>5487.48</v>
      </c>
      <c r="CZ57" s="916">
        <v>5487.48</v>
      </c>
    </row>
    <row r="58" spans="1:104" ht="39.950000000000003" customHeight="1">
      <c r="A58" s="1003"/>
      <c r="B58" s="1008"/>
      <c r="C58" s="840" t="s">
        <v>1437</v>
      </c>
      <c r="D58" s="985"/>
      <c r="E58" s="986"/>
      <c r="F58" s="987"/>
      <c r="G58" s="866"/>
      <c r="H58" s="866"/>
      <c r="I58" s="283" t="s">
        <v>1252</v>
      </c>
      <c r="J58" s="872" t="s">
        <v>82</v>
      </c>
      <c r="K58" s="319"/>
      <c r="L58" s="319"/>
      <c r="M58" s="1084">
        <f>250/5</f>
        <v>50</v>
      </c>
      <c r="N58" s="916"/>
      <c r="O58" s="228"/>
      <c r="P58" s="228"/>
      <c r="Q58" s="228"/>
      <c r="R58" s="850"/>
      <c r="S58" s="228"/>
      <c r="T58" s="228"/>
      <c r="U58" s="228"/>
      <c r="V58" s="228"/>
      <c r="W58" s="228"/>
      <c r="X58" s="228"/>
      <c r="Y58" s="228"/>
      <c r="Z58" s="228"/>
      <c r="AA58" s="850"/>
      <c r="AB58" s="849"/>
      <c r="AC58" s="850"/>
      <c r="AD58" s="850"/>
      <c r="AE58" s="850"/>
      <c r="AF58" s="850"/>
      <c r="AG58" s="850"/>
      <c r="AH58" s="840"/>
      <c r="AI58" s="840"/>
      <c r="AJ58" s="840"/>
      <c r="AK58" s="840"/>
      <c r="AL58" s="840"/>
      <c r="AM58" s="1026"/>
      <c r="AN58" s="840"/>
      <c r="AO58" s="840"/>
      <c r="AP58" s="840"/>
      <c r="AQ58" s="840"/>
      <c r="AR58" s="840"/>
      <c r="AS58" s="1399"/>
      <c r="AT58" s="840"/>
      <c r="AU58" s="840"/>
      <c r="AV58" s="840"/>
      <c r="AW58" s="916"/>
      <c r="AX58" s="916"/>
      <c r="AY58" s="916"/>
      <c r="AZ58" s="916"/>
      <c r="BA58" s="916"/>
      <c r="BB58" s="916"/>
      <c r="BC58" s="916"/>
      <c r="BD58" s="916"/>
      <c r="BE58" s="916"/>
      <c r="BF58" s="916"/>
      <c r="BG58" s="916"/>
      <c r="BH58" s="916"/>
      <c r="BI58" s="916"/>
      <c r="BJ58" s="916"/>
      <c r="BK58" s="916"/>
      <c r="BL58" s="916"/>
      <c r="BM58" s="916"/>
      <c r="BN58" s="916"/>
      <c r="BO58" s="916"/>
      <c r="BP58" s="916"/>
      <c r="BQ58" s="916"/>
      <c r="BR58" s="916"/>
      <c r="BS58" s="916"/>
      <c r="BT58" s="916"/>
      <c r="BU58" s="916"/>
      <c r="BV58" s="916"/>
      <c r="BW58" s="916"/>
      <c r="BX58" s="916"/>
      <c r="BY58" s="916"/>
      <c r="BZ58" s="916"/>
      <c r="CA58" s="916"/>
      <c r="CB58" s="916"/>
      <c r="CC58" s="916"/>
      <c r="CD58" s="916"/>
      <c r="CE58" s="916"/>
      <c r="CF58" s="916"/>
      <c r="CG58" s="916"/>
      <c r="CH58" s="916"/>
      <c r="CI58" s="916"/>
      <c r="CJ58" s="916"/>
      <c r="CK58" s="916"/>
      <c r="CL58" s="916"/>
      <c r="CM58" s="916"/>
      <c r="CN58" s="916"/>
      <c r="CO58" s="916"/>
      <c r="CP58" s="916"/>
      <c r="CQ58" s="916"/>
      <c r="CR58" s="916"/>
      <c r="CS58" s="916"/>
      <c r="CT58" s="916"/>
      <c r="CU58" s="916"/>
      <c r="CV58" s="916"/>
      <c r="CW58" s="916"/>
      <c r="CX58" s="916"/>
      <c r="CY58" s="916"/>
      <c r="CZ58" s="916"/>
    </row>
    <row r="59" spans="1:104" ht="39.950000000000003" customHeight="1">
      <c r="A59" s="1003"/>
      <c r="B59" s="1008"/>
      <c r="C59" s="840" t="s">
        <v>1438</v>
      </c>
      <c r="D59" s="985"/>
      <c r="E59" s="986"/>
      <c r="F59" s="987"/>
      <c r="G59" s="866"/>
      <c r="H59" s="866"/>
      <c r="I59" s="284" t="s">
        <v>1141</v>
      </c>
      <c r="J59" s="875" t="s">
        <v>612</v>
      </c>
      <c r="K59" s="319"/>
      <c r="L59" s="319"/>
      <c r="M59" s="1084">
        <f>250/5</f>
        <v>50</v>
      </c>
      <c r="N59" s="916"/>
      <c r="O59" s="228"/>
      <c r="P59" s="228"/>
      <c r="Q59" s="228"/>
      <c r="R59" s="850"/>
      <c r="S59" s="228"/>
      <c r="T59" s="228"/>
      <c r="U59" s="228"/>
      <c r="V59" s="228"/>
      <c r="W59" s="228"/>
      <c r="X59" s="228"/>
      <c r="Y59" s="228"/>
      <c r="Z59" s="228"/>
      <c r="AA59" s="850"/>
      <c r="AB59" s="849"/>
      <c r="AC59" s="850"/>
      <c r="AD59" s="850"/>
      <c r="AE59" s="850"/>
      <c r="AF59" s="850"/>
      <c r="AG59" s="850"/>
      <c r="AH59" s="840"/>
      <c r="AI59" s="840"/>
      <c r="AJ59" s="840"/>
      <c r="AK59" s="840"/>
      <c r="AL59" s="840"/>
      <c r="AM59" s="1026"/>
      <c r="AN59" s="840"/>
      <c r="AO59" s="840"/>
      <c r="AP59" s="840"/>
      <c r="AQ59" s="840"/>
      <c r="AR59" s="840"/>
      <c r="AS59" s="1399"/>
      <c r="AT59" s="840"/>
      <c r="AU59" s="840"/>
      <c r="AV59" s="840"/>
      <c r="AW59" s="916"/>
      <c r="AX59" s="916"/>
      <c r="AY59" s="916"/>
      <c r="AZ59" s="916"/>
      <c r="BA59" s="916"/>
      <c r="BB59" s="916"/>
      <c r="BC59" s="916"/>
      <c r="BD59" s="916"/>
      <c r="BE59" s="916"/>
      <c r="BF59" s="916"/>
      <c r="BG59" s="916"/>
      <c r="BH59" s="916"/>
      <c r="BI59" s="916"/>
      <c r="BJ59" s="916"/>
      <c r="BK59" s="916"/>
      <c r="BL59" s="916"/>
      <c r="BM59" s="916"/>
      <c r="BN59" s="916"/>
      <c r="BO59" s="916"/>
      <c r="BP59" s="916"/>
      <c r="BQ59" s="916"/>
      <c r="BR59" s="916"/>
      <c r="BS59" s="916"/>
      <c r="BT59" s="916"/>
      <c r="BU59" s="916"/>
      <c r="BV59" s="916"/>
      <c r="BW59" s="916"/>
      <c r="BX59" s="916"/>
      <c r="BY59" s="916"/>
      <c r="BZ59" s="916"/>
      <c r="CA59" s="916"/>
      <c r="CB59" s="916"/>
      <c r="CC59" s="916"/>
      <c r="CD59" s="916"/>
      <c r="CE59" s="916"/>
      <c r="CF59" s="916"/>
      <c r="CG59" s="916"/>
      <c r="CH59" s="916"/>
      <c r="CI59" s="916"/>
      <c r="CJ59" s="916"/>
      <c r="CK59" s="916"/>
      <c r="CL59" s="916"/>
      <c r="CM59" s="916"/>
      <c r="CN59" s="916"/>
      <c r="CO59" s="916"/>
      <c r="CP59" s="916"/>
      <c r="CQ59" s="916"/>
      <c r="CR59" s="916"/>
      <c r="CS59" s="916"/>
      <c r="CT59" s="916"/>
      <c r="CU59" s="916"/>
      <c r="CV59" s="916"/>
      <c r="CW59" s="916"/>
      <c r="CX59" s="916"/>
      <c r="CY59" s="916"/>
      <c r="CZ59" s="916"/>
    </row>
    <row r="60" spans="1:104" ht="39.950000000000003" customHeight="1">
      <c r="A60" s="1003"/>
      <c r="B60" s="1008"/>
      <c r="C60" s="840" t="s">
        <v>264</v>
      </c>
      <c r="D60" s="985" t="s">
        <v>792</v>
      </c>
      <c r="E60" s="988" t="s">
        <v>1522</v>
      </c>
      <c r="F60" s="987" t="s">
        <v>589</v>
      </c>
      <c r="G60" s="169" t="s">
        <v>310</v>
      </c>
      <c r="H60" s="989" t="s">
        <v>1146</v>
      </c>
      <c r="I60" s="283" t="s">
        <v>628</v>
      </c>
      <c r="J60" s="4842" t="s">
        <v>612</v>
      </c>
      <c r="K60" s="319"/>
      <c r="L60" s="319"/>
      <c r="M60" s="1084">
        <v>50</v>
      </c>
      <c r="N60" s="916">
        <f>(CZ60-CY60)*M60</f>
        <v>1398.0000000000473</v>
      </c>
      <c r="O60" s="228">
        <v>5.65</v>
      </c>
      <c r="P60" s="228">
        <v>481.25</v>
      </c>
      <c r="Q60" s="228">
        <v>731.21</v>
      </c>
      <c r="R60" s="850">
        <v>751.97</v>
      </c>
      <c r="S60" s="228">
        <v>764.14</v>
      </c>
      <c r="T60" s="228">
        <v>806.63</v>
      </c>
      <c r="U60" s="228">
        <v>841.05</v>
      </c>
      <c r="V60" s="228">
        <v>871.63</v>
      </c>
      <c r="W60" s="228">
        <v>886.59</v>
      </c>
      <c r="X60" s="228">
        <v>902.2</v>
      </c>
      <c r="Y60" s="228">
        <v>1036.17</v>
      </c>
      <c r="Z60" s="228">
        <v>1349.01</v>
      </c>
      <c r="AA60" s="850">
        <v>1740.76</v>
      </c>
      <c r="AB60" s="849">
        <v>2128.0300000000002</v>
      </c>
      <c r="AC60" s="850">
        <v>2472.25</v>
      </c>
      <c r="AD60" s="850">
        <v>2565.12</v>
      </c>
      <c r="AE60" s="850">
        <v>2574.9699999999998</v>
      </c>
      <c r="AF60" s="850">
        <v>2616.2399999999998</v>
      </c>
      <c r="AG60" s="850">
        <v>2657.92</v>
      </c>
      <c r="AH60" s="840">
        <v>2694.62</v>
      </c>
      <c r="AI60" s="840">
        <v>2726.31</v>
      </c>
      <c r="AJ60" s="840">
        <v>2738.43</v>
      </c>
      <c r="AK60" s="840">
        <v>2804.91</v>
      </c>
      <c r="AL60" s="840">
        <v>3126.95</v>
      </c>
      <c r="AM60" s="1026">
        <v>3490.18</v>
      </c>
      <c r="AN60" s="840">
        <v>4051.62</v>
      </c>
      <c r="AO60" s="840">
        <v>4379.29</v>
      </c>
      <c r="AP60" s="840">
        <v>4451.09</v>
      </c>
      <c r="AQ60" s="840">
        <v>4471.18</v>
      </c>
      <c r="AR60" s="840">
        <v>4514.9399999999996</v>
      </c>
      <c r="AS60" s="1399">
        <v>4567.93</v>
      </c>
      <c r="AT60" s="840">
        <v>4614.72</v>
      </c>
      <c r="AU60" s="840">
        <v>4654.21</v>
      </c>
      <c r="AV60" s="840">
        <v>4667.3500000000004</v>
      </c>
      <c r="AW60" s="916">
        <v>4702.46</v>
      </c>
      <c r="AX60" s="916">
        <v>4992.2</v>
      </c>
      <c r="AY60" s="916">
        <v>5412.34</v>
      </c>
      <c r="AZ60" s="916">
        <v>5934.01</v>
      </c>
      <c r="BA60" s="916">
        <v>6313.08</v>
      </c>
      <c r="BB60" s="916">
        <v>6436.46</v>
      </c>
      <c r="BC60" s="916">
        <v>6458.51</v>
      </c>
      <c r="BD60" s="916">
        <v>6499.79</v>
      </c>
      <c r="BE60" s="916">
        <v>6552.63</v>
      </c>
      <c r="BF60" s="916">
        <v>6597.99</v>
      </c>
      <c r="BG60" s="916">
        <v>6627.56</v>
      </c>
      <c r="BH60" s="916">
        <v>6643.34</v>
      </c>
      <c r="BI60" s="916">
        <v>6749.08</v>
      </c>
      <c r="BJ60" s="916">
        <v>7064.56</v>
      </c>
      <c r="BK60" s="916">
        <v>7539.1</v>
      </c>
      <c r="BL60" s="916">
        <v>8056.16</v>
      </c>
      <c r="BM60" s="916">
        <v>8420.8700000000008</v>
      </c>
      <c r="BN60" s="916">
        <v>8525.5</v>
      </c>
      <c r="BO60" s="916">
        <v>8542.09</v>
      </c>
      <c r="BP60" s="916">
        <v>8581.9699999999993</v>
      </c>
      <c r="BQ60" s="916">
        <v>8629.64</v>
      </c>
      <c r="BR60" s="916">
        <v>8669.18</v>
      </c>
      <c r="BS60" s="916">
        <v>8701.18</v>
      </c>
      <c r="BT60" s="916">
        <v>8714.4599999999991</v>
      </c>
      <c r="BU60" s="916">
        <v>8853.91</v>
      </c>
      <c r="BV60" s="916">
        <v>9125.83</v>
      </c>
      <c r="BW60" s="916">
        <v>9517.2900000000009</v>
      </c>
      <c r="BX60" s="916">
        <v>9951.75</v>
      </c>
      <c r="BY60" s="916">
        <v>10285.48</v>
      </c>
      <c r="BZ60" s="916">
        <v>10431.98</v>
      </c>
      <c r="CA60" s="916">
        <v>10449.26</v>
      </c>
      <c r="CB60" s="916">
        <v>10479.73</v>
      </c>
      <c r="CC60" s="916">
        <v>10514.07</v>
      </c>
      <c r="CD60" s="916">
        <v>10539.81</v>
      </c>
      <c r="CE60" s="916">
        <v>10560.69</v>
      </c>
      <c r="CF60" s="916">
        <v>10571.69</v>
      </c>
      <c r="CG60" s="916">
        <v>10639.27</v>
      </c>
      <c r="CH60" s="916">
        <v>10948.2</v>
      </c>
      <c r="CI60" s="916">
        <v>11476.62</v>
      </c>
      <c r="CJ60" s="916">
        <v>12198.06</v>
      </c>
      <c r="CK60" s="916">
        <v>12596.78</v>
      </c>
      <c r="CL60" s="916">
        <v>12814.61</v>
      </c>
      <c r="CM60" s="916">
        <v>12825.5</v>
      </c>
      <c r="CN60" s="916">
        <v>12858.18</v>
      </c>
      <c r="CO60" s="916">
        <v>12893.44</v>
      </c>
      <c r="CP60" s="916">
        <v>12924.4</v>
      </c>
      <c r="CQ60" s="916">
        <v>12948.18</v>
      </c>
      <c r="CR60" s="916">
        <v>12962.44</v>
      </c>
      <c r="CS60" s="916">
        <v>12988.3</v>
      </c>
      <c r="CT60" s="916">
        <v>13188.61</v>
      </c>
      <c r="CU60" s="916">
        <v>13600.29</v>
      </c>
      <c r="CV60" s="916">
        <v>13962.81</v>
      </c>
      <c r="CW60" s="916">
        <v>14334.44</v>
      </c>
      <c r="CX60" s="916">
        <v>14518.61</v>
      </c>
      <c r="CY60" s="916">
        <v>14530.32</v>
      </c>
      <c r="CZ60" s="916">
        <v>14558.28</v>
      </c>
    </row>
    <row r="61" spans="1:104" ht="39.950000000000003" customHeight="1">
      <c r="A61" s="1003"/>
      <c r="B61" s="1008"/>
      <c r="C61" s="840" t="s">
        <v>275</v>
      </c>
      <c r="D61" s="985"/>
      <c r="E61" s="990"/>
      <c r="F61" s="987" t="s">
        <v>307</v>
      </c>
      <c r="G61" s="169"/>
      <c r="H61" s="866"/>
      <c r="I61" s="283" t="s">
        <v>1254</v>
      </c>
      <c r="J61" s="4842"/>
      <c r="K61" s="319"/>
      <c r="L61" s="319"/>
      <c r="M61" s="1084">
        <f>250/5</f>
        <v>50</v>
      </c>
      <c r="N61" s="916"/>
      <c r="O61" s="228"/>
      <c r="P61" s="856"/>
      <c r="Q61" s="228"/>
      <c r="R61" s="850"/>
      <c r="S61" s="228"/>
      <c r="T61" s="228"/>
      <c r="U61" s="228"/>
      <c r="V61" s="228"/>
      <c r="W61" s="228"/>
      <c r="X61" s="228"/>
      <c r="Y61" s="228"/>
      <c r="Z61" s="228"/>
      <c r="AA61" s="850"/>
      <c r="AB61" s="849"/>
      <c r="AC61" s="850"/>
      <c r="AD61" s="850"/>
      <c r="AE61" s="850"/>
      <c r="AF61" s="850"/>
      <c r="AG61" s="850"/>
      <c r="AH61" s="840"/>
      <c r="AI61" s="840"/>
      <c r="AJ61" s="840"/>
      <c r="AK61" s="840"/>
      <c r="AL61" s="840"/>
      <c r="AM61" s="1026"/>
      <c r="AN61" s="840"/>
      <c r="AO61" s="840"/>
      <c r="AP61" s="840"/>
      <c r="AQ61" s="840"/>
      <c r="AR61" s="840"/>
      <c r="AS61" s="1399"/>
      <c r="AT61" s="840"/>
      <c r="AU61" s="840"/>
      <c r="AV61" s="840"/>
      <c r="AW61" s="916"/>
      <c r="AX61" s="916"/>
      <c r="AY61" s="916"/>
      <c r="AZ61" s="916"/>
      <c r="BA61" s="916"/>
      <c r="BB61" s="916"/>
      <c r="BC61" s="916"/>
      <c r="BD61" s="916"/>
      <c r="BE61" s="916"/>
      <c r="BF61" s="916"/>
      <c r="BG61" s="916"/>
      <c r="BH61" s="916"/>
      <c r="BI61" s="916"/>
      <c r="BJ61" s="916"/>
      <c r="BK61" s="916"/>
      <c r="BL61" s="916"/>
      <c r="BM61" s="916"/>
      <c r="BN61" s="916"/>
      <c r="BO61" s="916"/>
      <c r="BP61" s="916"/>
      <c r="BQ61" s="916"/>
      <c r="BR61" s="916"/>
      <c r="BS61" s="916"/>
      <c r="BT61" s="916"/>
      <c r="BU61" s="916"/>
      <c r="BV61" s="916"/>
      <c r="BW61" s="916"/>
      <c r="BX61" s="916"/>
      <c r="BY61" s="916"/>
      <c r="BZ61" s="916"/>
      <c r="CA61" s="916"/>
      <c r="CB61" s="916"/>
      <c r="CC61" s="916"/>
      <c r="CD61" s="916"/>
      <c r="CE61" s="916"/>
      <c r="CF61" s="916"/>
      <c r="CG61" s="916"/>
      <c r="CH61" s="916"/>
      <c r="CI61" s="916"/>
      <c r="CJ61" s="916"/>
      <c r="CK61" s="916"/>
      <c r="CL61" s="916"/>
      <c r="CM61" s="916"/>
      <c r="CN61" s="916"/>
      <c r="CO61" s="916"/>
      <c r="CP61" s="916"/>
      <c r="CQ61" s="916"/>
      <c r="CR61" s="916"/>
      <c r="CS61" s="916"/>
      <c r="CT61" s="916"/>
      <c r="CU61" s="916"/>
      <c r="CV61" s="916"/>
      <c r="CW61" s="916"/>
      <c r="CX61" s="916"/>
      <c r="CY61" s="916"/>
      <c r="CZ61" s="916"/>
    </row>
    <row r="62" spans="1:104" ht="39.950000000000003" customHeight="1">
      <c r="A62" s="1003"/>
      <c r="B62" s="1009" t="s">
        <v>1430</v>
      </c>
      <c r="C62" s="840" t="s">
        <v>280</v>
      </c>
      <c r="D62" s="985"/>
      <c r="E62" s="990"/>
      <c r="F62" s="987" t="s">
        <v>568</v>
      </c>
      <c r="G62" s="169"/>
      <c r="H62" s="866"/>
      <c r="I62" s="284" t="s">
        <v>1260</v>
      </c>
      <c r="J62" s="4842"/>
      <c r="K62" s="319"/>
      <c r="L62" s="319"/>
      <c r="M62" s="1084">
        <f>250/5</f>
        <v>50</v>
      </c>
      <c r="N62" s="916"/>
      <c r="O62" s="850"/>
      <c r="P62" s="850"/>
      <c r="Q62" s="850"/>
      <c r="R62" s="850"/>
      <c r="S62" s="850"/>
      <c r="T62" s="850"/>
      <c r="U62" s="850"/>
      <c r="V62" s="850"/>
      <c r="W62" s="850"/>
      <c r="X62" s="850"/>
      <c r="Y62" s="228"/>
      <c r="Z62" s="850"/>
      <c r="AA62" s="850"/>
      <c r="AB62" s="849"/>
      <c r="AC62" s="850"/>
      <c r="AD62" s="850"/>
      <c r="AE62" s="850"/>
      <c r="AF62" s="850"/>
      <c r="AG62" s="850"/>
      <c r="AH62" s="840"/>
      <c r="AI62" s="840"/>
      <c r="AJ62" s="840"/>
      <c r="AK62" s="840"/>
      <c r="AL62" s="840"/>
      <c r="AM62" s="1026"/>
      <c r="AN62" s="840"/>
      <c r="AO62" s="840"/>
      <c r="AP62" s="840"/>
      <c r="AQ62" s="840"/>
      <c r="AR62" s="840"/>
      <c r="AS62" s="1399"/>
      <c r="AT62" s="840"/>
      <c r="AU62" s="840"/>
      <c r="AV62" s="840"/>
      <c r="AW62" s="916"/>
      <c r="AX62" s="916"/>
      <c r="AY62" s="916"/>
      <c r="AZ62" s="916"/>
      <c r="BA62" s="916"/>
      <c r="BB62" s="916"/>
      <c r="BC62" s="916"/>
      <c r="BD62" s="916"/>
      <c r="BE62" s="916"/>
      <c r="BF62" s="916"/>
      <c r="BG62" s="916"/>
      <c r="BH62" s="916"/>
      <c r="BI62" s="916"/>
      <c r="BJ62" s="916"/>
      <c r="BK62" s="916"/>
      <c r="BL62" s="916"/>
      <c r="BM62" s="916"/>
      <c r="BN62" s="916"/>
      <c r="BO62" s="916"/>
      <c r="BP62" s="916"/>
      <c r="BQ62" s="916"/>
      <c r="BR62" s="916"/>
      <c r="BS62" s="916"/>
      <c r="BT62" s="916"/>
      <c r="BU62" s="916"/>
      <c r="BV62" s="916"/>
      <c r="BW62" s="916"/>
      <c r="BX62" s="916"/>
      <c r="BY62" s="916"/>
      <c r="BZ62" s="916"/>
      <c r="CA62" s="916"/>
      <c r="CB62" s="916"/>
      <c r="CC62" s="916"/>
      <c r="CD62" s="916"/>
      <c r="CE62" s="916"/>
      <c r="CF62" s="916"/>
      <c r="CG62" s="916"/>
      <c r="CH62" s="916"/>
      <c r="CI62" s="916"/>
      <c r="CJ62" s="916"/>
      <c r="CK62" s="916"/>
      <c r="CL62" s="916"/>
      <c r="CM62" s="916"/>
      <c r="CN62" s="916"/>
      <c r="CO62" s="916"/>
      <c r="CP62" s="916"/>
      <c r="CQ62" s="916"/>
      <c r="CR62" s="916"/>
      <c r="CS62" s="916"/>
      <c r="CT62" s="916"/>
      <c r="CU62" s="916"/>
      <c r="CV62" s="916"/>
      <c r="CW62" s="916"/>
      <c r="CX62" s="916"/>
      <c r="CY62" s="916"/>
      <c r="CZ62" s="916"/>
    </row>
    <row r="63" spans="1:104" ht="39.950000000000003" customHeight="1">
      <c r="A63" s="1003"/>
      <c r="B63" s="1008"/>
      <c r="C63" s="840" t="s">
        <v>290</v>
      </c>
      <c r="D63" s="991" t="s">
        <v>553</v>
      </c>
      <c r="E63" s="992" t="s">
        <v>1523</v>
      </c>
      <c r="F63" s="987" t="s">
        <v>568</v>
      </c>
      <c r="G63" s="866">
        <v>951311</v>
      </c>
      <c r="H63" s="989" t="s">
        <v>1148</v>
      </c>
      <c r="I63" s="283" t="s">
        <v>1253</v>
      </c>
      <c r="J63" s="875" t="s">
        <v>612</v>
      </c>
      <c r="K63" s="319"/>
      <c r="L63" s="319"/>
      <c r="M63" s="1084">
        <v>10</v>
      </c>
      <c r="N63" s="916">
        <f t="shared" ref="N63:N65" si="11">(CZ63-CY63)*M63</f>
        <v>134.10000000000025</v>
      </c>
      <c r="O63" s="840">
        <v>0.39</v>
      </c>
      <c r="P63" s="840">
        <v>10.029999999999999</v>
      </c>
      <c r="Q63" s="840">
        <v>10.16</v>
      </c>
      <c r="R63" s="840">
        <v>10.77</v>
      </c>
      <c r="S63" s="840">
        <v>11.18</v>
      </c>
      <c r="T63" s="840">
        <v>11.47</v>
      </c>
      <c r="U63" s="840">
        <v>11.77</v>
      </c>
      <c r="V63" s="840">
        <v>11.95</v>
      </c>
      <c r="W63" s="840">
        <v>12.44</v>
      </c>
      <c r="X63" s="840">
        <v>12.86</v>
      </c>
      <c r="Y63" s="228">
        <v>13.27</v>
      </c>
      <c r="Z63" s="840">
        <v>13.72</v>
      </c>
      <c r="AA63" s="840">
        <v>13.95</v>
      </c>
      <c r="AB63" s="849">
        <v>24.57</v>
      </c>
      <c r="AC63" s="840">
        <v>28.5</v>
      </c>
      <c r="AD63" s="840">
        <v>29.28</v>
      </c>
      <c r="AE63" s="840">
        <v>30.42</v>
      </c>
      <c r="AF63" s="840">
        <v>40.159999999999997</v>
      </c>
      <c r="AG63" s="840">
        <v>53.98</v>
      </c>
      <c r="AH63" s="840">
        <v>59.77</v>
      </c>
      <c r="AI63" s="840">
        <v>62.26</v>
      </c>
      <c r="AJ63" s="840">
        <v>62.92</v>
      </c>
      <c r="AK63" s="840">
        <v>63.37</v>
      </c>
      <c r="AL63" s="840">
        <v>64.87</v>
      </c>
      <c r="AM63" s="1026">
        <v>66.27</v>
      </c>
      <c r="AN63" s="840">
        <v>72.72</v>
      </c>
      <c r="AO63" s="840">
        <v>76.430000000000007</v>
      </c>
      <c r="AP63" s="840">
        <v>76.8</v>
      </c>
      <c r="AQ63" s="840">
        <v>77.88</v>
      </c>
      <c r="AR63" s="840">
        <v>88.39</v>
      </c>
      <c r="AS63" s="1399">
        <v>102.22</v>
      </c>
      <c r="AT63" s="840">
        <v>112.08</v>
      </c>
      <c r="AU63" s="840">
        <v>118.35</v>
      </c>
      <c r="AV63" s="840">
        <v>119.31</v>
      </c>
      <c r="AW63" s="916">
        <v>119.7</v>
      </c>
      <c r="AX63" s="916">
        <v>121.52</v>
      </c>
      <c r="AY63" s="916">
        <v>128.5</v>
      </c>
      <c r="AZ63" s="916">
        <v>137.08000000000001</v>
      </c>
      <c r="BA63" s="916">
        <v>140.4</v>
      </c>
      <c r="BB63" s="916">
        <v>142.41</v>
      </c>
      <c r="BC63" s="916">
        <v>148.31</v>
      </c>
      <c r="BD63" s="916">
        <v>154.54</v>
      </c>
      <c r="BE63" s="916">
        <v>168.86</v>
      </c>
      <c r="BF63" s="916">
        <v>182.27</v>
      </c>
      <c r="BG63" s="916">
        <v>189.64</v>
      </c>
      <c r="BH63" s="916">
        <v>191.58</v>
      </c>
      <c r="BI63" s="916">
        <v>192.43</v>
      </c>
      <c r="BJ63" s="916">
        <v>194.05</v>
      </c>
      <c r="BK63" s="916">
        <v>201.32</v>
      </c>
      <c r="BL63" s="916">
        <v>209.84</v>
      </c>
      <c r="BM63" s="916">
        <v>211.49</v>
      </c>
      <c r="BN63" s="916">
        <v>211.98</v>
      </c>
      <c r="BO63" s="916">
        <v>213.45</v>
      </c>
      <c r="BP63" s="916">
        <v>228.67</v>
      </c>
      <c r="BQ63" s="916">
        <v>246.14</v>
      </c>
      <c r="BR63" s="916">
        <v>250.32</v>
      </c>
      <c r="BS63" s="916">
        <v>252.24</v>
      </c>
      <c r="BT63" s="916">
        <v>252.73</v>
      </c>
      <c r="BU63" s="916">
        <v>254.01</v>
      </c>
      <c r="BV63" s="916">
        <v>256.61</v>
      </c>
      <c r="BW63" s="916">
        <v>264.52999999999997</v>
      </c>
      <c r="BX63" s="916">
        <v>274.91000000000003</v>
      </c>
      <c r="BY63" s="916">
        <v>280.13</v>
      </c>
      <c r="BZ63" s="916">
        <v>281.07</v>
      </c>
      <c r="CA63" s="916">
        <v>286.48</v>
      </c>
      <c r="CB63" s="916">
        <v>292.25</v>
      </c>
      <c r="CC63" s="916">
        <v>300.47000000000003</v>
      </c>
      <c r="CD63" s="916">
        <v>308.11</v>
      </c>
      <c r="CE63" s="916">
        <v>312.39</v>
      </c>
      <c r="CF63" s="916">
        <v>314.89999999999998</v>
      </c>
      <c r="CG63" s="916">
        <v>316.23</v>
      </c>
      <c r="CH63" s="916">
        <v>320.97000000000003</v>
      </c>
      <c r="CI63" s="916">
        <v>329.18</v>
      </c>
      <c r="CJ63" s="916">
        <v>345.79</v>
      </c>
      <c r="CK63" s="916">
        <v>353.79</v>
      </c>
      <c r="CL63" s="916">
        <v>356.71</v>
      </c>
      <c r="CM63" s="916">
        <v>357.54</v>
      </c>
      <c r="CN63" s="916">
        <v>378.35</v>
      </c>
      <c r="CO63" s="916">
        <v>412.06</v>
      </c>
      <c r="CP63" s="916">
        <v>444.43</v>
      </c>
      <c r="CQ63" s="916">
        <v>457.85</v>
      </c>
      <c r="CR63" s="916">
        <v>460.62</v>
      </c>
      <c r="CS63" s="916">
        <v>461.01</v>
      </c>
      <c r="CT63" s="916">
        <v>465.37</v>
      </c>
      <c r="CU63" s="916">
        <v>476.6</v>
      </c>
      <c r="CV63" s="916">
        <v>485.83</v>
      </c>
      <c r="CW63" s="916">
        <v>490.7</v>
      </c>
      <c r="CX63" s="916">
        <v>491.43</v>
      </c>
      <c r="CY63" s="916">
        <v>492.77</v>
      </c>
      <c r="CZ63" s="916">
        <v>506.18</v>
      </c>
    </row>
    <row r="64" spans="1:104" ht="39.950000000000003" customHeight="1">
      <c r="A64" s="1003"/>
      <c r="B64" s="1010"/>
      <c r="C64" s="840">
        <v>8</v>
      </c>
      <c r="D64" s="991" t="s">
        <v>553</v>
      </c>
      <c r="E64" s="988" t="s">
        <v>1524</v>
      </c>
      <c r="F64" s="987" t="s">
        <v>549</v>
      </c>
      <c r="G64" s="169">
        <v>967961</v>
      </c>
      <c r="H64" s="989" t="s">
        <v>1144</v>
      </c>
      <c r="I64" s="283" t="s">
        <v>1425</v>
      </c>
      <c r="J64" s="875" t="s">
        <v>612</v>
      </c>
      <c r="K64" s="319"/>
      <c r="L64" s="319"/>
      <c r="M64" s="1084">
        <v>10</v>
      </c>
      <c r="N64" s="916">
        <f t="shared" si="11"/>
        <v>190.10000000000218</v>
      </c>
      <c r="O64" s="840">
        <v>6.6</v>
      </c>
      <c r="P64" s="840">
        <v>35.049999999999997</v>
      </c>
      <c r="Q64" s="840">
        <v>59.11</v>
      </c>
      <c r="R64" s="840">
        <v>90.6</v>
      </c>
      <c r="S64" s="840">
        <v>115.03</v>
      </c>
      <c r="T64" s="840">
        <v>139.46</v>
      </c>
      <c r="U64" s="840">
        <v>167.33</v>
      </c>
      <c r="V64" s="840">
        <v>200.71</v>
      </c>
      <c r="W64" s="840">
        <v>244.42</v>
      </c>
      <c r="X64" s="840">
        <v>285.5</v>
      </c>
      <c r="Y64" s="228">
        <v>312.27999999999997</v>
      </c>
      <c r="Z64" s="840">
        <v>342.48</v>
      </c>
      <c r="AA64" s="840">
        <v>373.53</v>
      </c>
      <c r="AB64" s="849">
        <v>405.71</v>
      </c>
      <c r="AC64" s="840">
        <v>433.34</v>
      </c>
      <c r="AD64" s="840">
        <v>461.55</v>
      </c>
      <c r="AE64" s="840">
        <v>482.79</v>
      </c>
      <c r="AF64" s="840">
        <v>506.57</v>
      </c>
      <c r="AG64" s="840">
        <v>530.84</v>
      </c>
      <c r="AH64" s="840">
        <v>548.55999999999995</v>
      </c>
      <c r="AI64" s="840">
        <v>561.87</v>
      </c>
      <c r="AJ64" s="840">
        <v>578</v>
      </c>
      <c r="AK64" s="840">
        <v>596.07000000000005</v>
      </c>
      <c r="AL64" s="840">
        <v>681.59</v>
      </c>
      <c r="AM64" s="1026">
        <v>773.49</v>
      </c>
      <c r="AN64" s="840">
        <v>870.88</v>
      </c>
      <c r="AO64" s="840">
        <v>946.54</v>
      </c>
      <c r="AP64" s="840">
        <v>985.79</v>
      </c>
      <c r="AQ64" s="840">
        <v>1006.01</v>
      </c>
      <c r="AR64" s="840">
        <v>1025.95</v>
      </c>
      <c r="AS64" s="1399">
        <v>1043.28</v>
      </c>
      <c r="AT64" s="840">
        <v>1061.6600000000001</v>
      </c>
      <c r="AU64" s="840">
        <v>1084.27</v>
      </c>
      <c r="AV64" s="840">
        <v>1104.74</v>
      </c>
      <c r="AW64" s="916">
        <v>1126.76</v>
      </c>
      <c r="AX64" s="916">
        <v>1150.22</v>
      </c>
      <c r="AY64" s="916">
        <v>1231.57</v>
      </c>
      <c r="AZ64" s="916">
        <v>1317.65</v>
      </c>
      <c r="BA64" s="916">
        <v>1398.56</v>
      </c>
      <c r="BB64" s="916">
        <v>1426.93</v>
      </c>
      <c r="BC64" s="916">
        <v>1444.34</v>
      </c>
      <c r="BD64" s="916">
        <v>1461.4</v>
      </c>
      <c r="BE64" s="916">
        <v>1478.65</v>
      </c>
      <c r="BF64" s="916">
        <v>1493.48</v>
      </c>
      <c r="BG64" s="916">
        <v>1509.6</v>
      </c>
      <c r="BH64" s="916">
        <v>1524.77</v>
      </c>
      <c r="BI64" s="916">
        <v>1543.18</v>
      </c>
      <c r="BJ64" s="916">
        <v>1603.65</v>
      </c>
      <c r="BK64" s="916">
        <v>1674.61</v>
      </c>
      <c r="BL64" s="916">
        <v>1756.11</v>
      </c>
      <c r="BM64" s="916">
        <v>1831.31</v>
      </c>
      <c r="BN64" s="916">
        <v>1898.23</v>
      </c>
      <c r="BO64" s="916">
        <v>1960.49</v>
      </c>
      <c r="BP64" s="916">
        <v>1989.17</v>
      </c>
      <c r="BQ64" s="916">
        <v>2023.4</v>
      </c>
      <c r="BR64" s="916">
        <v>2061.5700000000002</v>
      </c>
      <c r="BS64" s="916">
        <v>2115.7399999999998</v>
      </c>
      <c r="BT64" s="916">
        <v>2177.85</v>
      </c>
      <c r="BU64" s="916">
        <v>2269.2399999999998</v>
      </c>
      <c r="BV64" s="916">
        <v>2339.6799999999998</v>
      </c>
      <c r="BW64" s="916">
        <v>2414.85</v>
      </c>
      <c r="BX64" s="916">
        <v>2483.7800000000002</v>
      </c>
      <c r="BY64" s="916">
        <v>2524.5100000000002</v>
      </c>
      <c r="BZ64" s="916">
        <v>2571.71</v>
      </c>
      <c r="CA64" s="916">
        <v>2615.8000000000002</v>
      </c>
      <c r="CB64" s="916">
        <v>2649.59</v>
      </c>
      <c r="CC64" s="916">
        <v>2675.16</v>
      </c>
      <c r="CD64" s="916">
        <v>2696.64</v>
      </c>
      <c r="CE64" s="916">
        <v>2719.42</v>
      </c>
      <c r="CF64" s="916">
        <v>2806.03</v>
      </c>
      <c r="CG64" s="916">
        <v>2901.82</v>
      </c>
      <c r="CH64" s="916">
        <v>2968.75</v>
      </c>
      <c r="CI64" s="916">
        <v>3036.9</v>
      </c>
      <c r="CJ64" s="916">
        <v>3088.77</v>
      </c>
      <c r="CK64" s="916">
        <v>3132.82</v>
      </c>
      <c r="CL64" s="916">
        <v>3163.07</v>
      </c>
      <c r="CM64" s="916">
        <v>3180</v>
      </c>
      <c r="CN64" s="916">
        <v>3196.37</v>
      </c>
      <c r="CO64" s="916">
        <v>3216.72</v>
      </c>
      <c r="CP64" s="916">
        <v>3231.5</v>
      </c>
      <c r="CQ64" s="916">
        <v>3246.11</v>
      </c>
      <c r="CR64" s="916">
        <v>3265.08</v>
      </c>
      <c r="CS64" s="916">
        <v>3282.44</v>
      </c>
      <c r="CT64" s="916">
        <v>3302.84</v>
      </c>
      <c r="CU64" s="916">
        <v>3360.48</v>
      </c>
      <c r="CV64" s="916">
        <v>3408.55</v>
      </c>
      <c r="CW64" s="916">
        <v>3448.84</v>
      </c>
      <c r="CX64" s="916">
        <v>3465.99</v>
      </c>
      <c r="CY64" s="916">
        <v>3483.85</v>
      </c>
      <c r="CZ64" s="916">
        <v>3502.86</v>
      </c>
    </row>
    <row r="65" spans="1:104" ht="39.950000000000003" customHeight="1">
      <c r="A65" s="1003"/>
      <c r="B65" s="1008"/>
      <c r="C65" s="840" t="s">
        <v>283</v>
      </c>
      <c r="D65" s="991" t="s">
        <v>553</v>
      </c>
      <c r="E65" s="988" t="s">
        <v>1525</v>
      </c>
      <c r="F65" s="987" t="s">
        <v>303</v>
      </c>
      <c r="G65" s="986" t="s">
        <v>311</v>
      </c>
      <c r="H65" s="989" t="s">
        <v>1138</v>
      </c>
      <c r="I65" s="283" t="s">
        <v>148</v>
      </c>
      <c r="J65" s="875" t="s">
        <v>612</v>
      </c>
      <c r="K65" s="319"/>
      <c r="L65" s="319"/>
      <c r="M65" s="1084">
        <v>10</v>
      </c>
      <c r="N65" s="916">
        <f t="shared" si="11"/>
        <v>0</v>
      </c>
      <c r="O65" s="840">
        <v>0.5</v>
      </c>
      <c r="P65" s="840">
        <v>0.73</v>
      </c>
      <c r="Q65" s="840">
        <v>1.3</v>
      </c>
      <c r="R65" s="840">
        <v>1.31</v>
      </c>
      <c r="S65" s="840">
        <v>1.31</v>
      </c>
      <c r="T65" s="840">
        <v>1.31</v>
      </c>
      <c r="U65" s="840">
        <v>1.31</v>
      </c>
      <c r="V65" s="840">
        <v>1.31</v>
      </c>
      <c r="W65" s="840">
        <v>1.31</v>
      </c>
      <c r="X65" s="840">
        <v>1.31</v>
      </c>
      <c r="Y65" s="228">
        <v>1.89</v>
      </c>
      <c r="Z65" s="840">
        <v>2.84</v>
      </c>
      <c r="AA65" s="840">
        <v>3.56</v>
      </c>
      <c r="AB65" s="849">
        <v>4.0599999999999996</v>
      </c>
      <c r="AC65" s="840">
        <v>4.45</v>
      </c>
      <c r="AD65" s="840">
        <v>4.47</v>
      </c>
      <c r="AE65" s="840">
        <v>4.47</v>
      </c>
      <c r="AF65" s="840">
        <v>4.47</v>
      </c>
      <c r="AG65" s="840">
        <v>4.47</v>
      </c>
      <c r="AH65" s="840">
        <v>4.47</v>
      </c>
      <c r="AI65" s="840">
        <v>4.47</v>
      </c>
      <c r="AJ65" s="840">
        <v>4.47</v>
      </c>
      <c r="AK65" s="840">
        <v>4.87</v>
      </c>
      <c r="AL65" s="840">
        <v>6.58</v>
      </c>
      <c r="AM65" s="1026">
        <v>8.09</v>
      </c>
      <c r="AN65" s="840">
        <v>9.77</v>
      </c>
      <c r="AO65" s="840">
        <v>9.8800000000000008</v>
      </c>
      <c r="AP65" s="840">
        <v>9.9</v>
      </c>
      <c r="AQ65" s="840">
        <v>9.9</v>
      </c>
      <c r="AR65" s="840">
        <v>9.9</v>
      </c>
      <c r="AS65" s="1399">
        <v>9.9</v>
      </c>
      <c r="AT65" s="840">
        <v>9.9</v>
      </c>
      <c r="AU65" s="840">
        <v>9.9</v>
      </c>
      <c r="AV65" s="840">
        <v>9.91</v>
      </c>
      <c r="AW65" s="916">
        <v>10</v>
      </c>
      <c r="AX65" s="916">
        <v>11.52</v>
      </c>
      <c r="AY65" s="916">
        <v>13.35</v>
      </c>
      <c r="AZ65" s="916">
        <v>15.23</v>
      </c>
      <c r="BA65" s="916">
        <v>15.59</v>
      </c>
      <c r="BB65" s="916">
        <v>15.62</v>
      </c>
      <c r="BC65" s="916">
        <v>15.62</v>
      </c>
      <c r="BD65" s="916">
        <v>15.62</v>
      </c>
      <c r="BE65" s="916">
        <v>15.62</v>
      </c>
      <c r="BF65" s="916">
        <v>15.62</v>
      </c>
      <c r="BG65" s="916">
        <v>15.62</v>
      </c>
      <c r="BH65" s="916">
        <v>15.63</v>
      </c>
      <c r="BI65" s="916">
        <v>15.94</v>
      </c>
      <c r="BJ65" s="916">
        <v>16.829999999999998</v>
      </c>
      <c r="BK65" s="916">
        <v>19.79</v>
      </c>
      <c r="BL65" s="916">
        <v>22.85</v>
      </c>
      <c r="BM65" s="916">
        <v>23.69</v>
      </c>
      <c r="BN65" s="916">
        <v>23.71</v>
      </c>
      <c r="BO65" s="916">
        <v>23.71</v>
      </c>
      <c r="BP65" s="916">
        <v>23.71</v>
      </c>
      <c r="BQ65" s="916">
        <v>23.71</v>
      </c>
      <c r="BR65" s="916">
        <v>23.71</v>
      </c>
      <c r="BS65" s="916">
        <v>23.71</v>
      </c>
      <c r="BT65" s="916">
        <v>23.71</v>
      </c>
      <c r="BU65" s="916">
        <v>24.51</v>
      </c>
      <c r="BV65" s="916">
        <v>25.54</v>
      </c>
      <c r="BW65" s="916">
        <v>27.65</v>
      </c>
      <c r="BX65" s="916">
        <v>29.9</v>
      </c>
      <c r="BY65" s="916">
        <v>32.15</v>
      </c>
      <c r="BZ65" s="916">
        <v>32.72</v>
      </c>
      <c r="CA65" s="916">
        <v>32.72</v>
      </c>
      <c r="CB65" s="916">
        <v>32.72</v>
      </c>
      <c r="CC65" s="916">
        <v>32.72</v>
      </c>
      <c r="CD65" s="916">
        <v>32.72</v>
      </c>
      <c r="CE65" s="916">
        <v>32.72</v>
      </c>
      <c r="CF65" s="916">
        <v>32.729999999999997</v>
      </c>
      <c r="CG65" s="916">
        <v>32.86</v>
      </c>
      <c r="CH65" s="916">
        <v>33.19</v>
      </c>
      <c r="CI65" s="916">
        <v>34.21</v>
      </c>
      <c r="CJ65" s="916">
        <v>37.83</v>
      </c>
      <c r="CK65" s="916">
        <v>38.880000000000003</v>
      </c>
      <c r="CL65" s="916">
        <v>39.39</v>
      </c>
      <c r="CM65" s="916">
        <v>39.39</v>
      </c>
      <c r="CN65" s="916">
        <v>39.39</v>
      </c>
      <c r="CO65" s="916">
        <v>39.39</v>
      </c>
      <c r="CP65" s="916">
        <v>39.39</v>
      </c>
      <c r="CQ65" s="916">
        <v>39.39</v>
      </c>
      <c r="CR65" s="916">
        <v>39.4</v>
      </c>
      <c r="CS65" s="916">
        <v>39.42</v>
      </c>
      <c r="CT65" s="916">
        <v>39.96</v>
      </c>
      <c r="CU65" s="916">
        <v>43.42</v>
      </c>
      <c r="CV65" s="916">
        <v>46.85</v>
      </c>
      <c r="CW65" s="916">
        <v>50.64</v>
      </c>
      <c r="CX65" s="916">
        <v>52.06</v>
      </c>
      <c r="CY65" s="916">
        <v>52.06</v>
      </c>
      <c r="CZ65" s="916">
        <v>52.06</v>
      </c>
    </row>
    <row r="66" spans="1:104" ht="42.75" customHeight="1" thickBot="1">
      <c r="A66" s="1003"/>
      <c r="B66" s="878" t="s">
        <v>1426</v>
      </c>
      <c r="C66" s="980"/>
      <c r="D66" s="993"/>
      <c r="E66" s="994"/>
      <c r="F66" s="993"/>
      <c r="G66" s="995"/>
      <c r="H66" s="995"/>
      <c r="I66" s="882"/>
      <c r="J66" s="883"/>
      <c r="M66" s="685"/>
      <c r="N66" s="1080">
        <f t="shared" ref="N66:CZ66" si="12">SUM(N57:N65)</f>
        <v>1722.2000000000498</v>
      </c>
      <c r="O66" s="1080">
        <f t="shared" si="12"/>
        <v>13.52</v>
      </c>
      <c r="P66" s="1080">
        <f t="shared" si="12"/>
        <v>819.63999999999987</v>
      </c>
      <c r="Q66" s="1080">
        <f t="shared" si="12"/>
        <v>1162.46</v>
      </c>
      <c r="R66" s="1080">
        <f t="shared" si="12"/>
        <v>1218.0899999999999</v>
      </c>
      <c r="S66" s="1080">
        <f t="shared" si="12"/>
        <v>1255.0999999999999</v>
      </c>
      <c r="T66" s="1080">
        <f t="shared" si="12"/>
        <v>1322.31</v>
      </c>
      <c r="U66" s="1080">
        <f t="shared" si="12"/>
        <v>1384.8999999999999</v>
      </c>
      <c r="V66" s="1080">
        <f t="shared" si="12"/>
        <v>1449.04</v>
      </c>
      <c r="W66" s="1080">
        <f t="shared" si="12"/>
        <v>1508.2</v>
      </c>
      <c r="X66" s="1080">
        <f t="shared" si="12"/>
        <v>1565.4599999999998</v>
      </c>
      <c r="Y66" s="1080">
        <f t="shared" si="12"/>
        <v>1750.8600000000001</v>
      </c>
      <c r="Z66" s="1080">
        <f t="shared" si="12"/>
        <v>2189.08</v>
      </c>
      <c r="AA66" s="1080">
        <f t="shared" si="12"/>
        <v>2770.4099999999994</v>
      </c>
      <c r="AB66" s="1080">
        <f t="shared" si="12"/>
        <v>3450.1500000000005</v>
      </c>
      <c r="AC66" s="1080">
        <f t="shared" si="12"/>
        <v>3961.0699999999997</v>
      </c>
      <c r="AD66" s="1080">
        <f t="shared" si="12"/>
        <v>4104.99</v>
      </c>
      <c r="AE66" s="1080">
        <f t="shared" si="12"/>
        <v>4137.22</v>
      </c>
      <c r="AF66" s="1080">
        <f t="shared" si="12"/>
        <v>4212.0099999999993</v>
      </c>
      <c r="AG66" s="1080">
        <f t="shared" si="12"/>
        <v>4291.78</v>
      </c>
      <c r="AH66" s="1080">
        <f t="shared" si="12"/>
        <v>4351.99</v>
      </c>
      <c r="AI66" s="1080">
        <f t="shared" si="12"/>
        <v>4399.4800000000005</v>
      </c>
      <c r="AJ66" s="1080">
        <f t="shared" si="12"/>
        <v>4428.3900000000003</v>
      </c>
      <c r="AK66" s="1080">
        <f t="shared" si="12"/>
        <v>4519.2699999999995</v>
      </c>
      <c r="AL66" s="1080">
        <f t="shared" si="12"/>
        <v>5006.49</v>
      </c>
      <c r="AM66" s="1080">
        <f t="shared" si="12"/>
        <v>5573.06</v>
      </c>
      <c r="AN66" s="1080">
        <f t="shared" si="12"/>
        <v>6498.9100000000008</v>
      </c>
      <c r="AO66" s="1080">
        <f>SUM(AO57:AO65)</f>
        <v>6988.27</v>
      </c>
      <c r="AP66" s="1080">
        <f>SUM(AP57:AP65)</f>
        <v>7108.01</v>
      </c>
      <c r="AQ66" s="1080">
        <f t="shared" si="12"/>
        <v>7149.4000000000005</v>
      </c>
      <c r="AR66" s="1080">
        <f t="shared" si="12"/>
        <v>7223.61</v>
      </c>
      <c r="AS66" s="1080">
        <f t="shared" si="12"/>
        <v>7307.76</v>
      </c>
      <c r="AT66" s="1080">
        <f t="shared" si="12"/>
        <v>7382.79</v>
      </c>
      <c r="AU66" s="1080">
        <f t="shared" si="12"/>
        <v>7451.16</v>
      </c>
      <c r="AV66" s="1080">
        <f t="shared" si="12"/>
        <v>7485.9000000000005</v>
      </c>
      <c r="AW66" s="1080">
        <f t="shared" si="12"/>
        <v>7549.46</v>
      </c>
      <c r="AX66" s="1080">
        <f t="shared" si="12"/>
        <v>7964.2700000000013</v>
      </c>
      <c r="AY66" s="1080">
        <f t="shared" si="12"/>
        <v>8693.85</v>
      </c>
      <c r="AZ66" s="1631">
        <f t="shared" si="12"/>
        <v>9526.51</v>
      </c>
      <c r="BA66" s="1080">
        <f t="shared" si="12"/>
        <v>10113.469999999999</v>
      </c>
      <c r="BB66" s="1080">
        <f t="shared" si="12"/>
        <v>10304.280000000001</v>
      </c>
      <c r="BC66" s="1080">
        <f t="shared" si="12"/>
        <v>10349.640000000001</v>
      </c>
      <c r="BD66" s="1080">
        <f t="shared" si="12"/>
        <v>10414.210000000001</v>
      </c>
      <c r="BE66" s="1080">
        <f t="shared" si="12"/>
        <v>10498.62</v>
      </c>
      <c r="BF66" s="1080">
        <f t="shared" si="12"/>
        <v>10572.220000000001</v>
      </c>
      <c r="BG66" s="1080">
        <f t="shared" si="12"/>
        <v>10625.28</v>
      </c>
      <c r="BH66" s="1080">
        <f t="shared" si="12"/>
        <v>10658.27</v>
      </c>
      <c r="BI66" s="1080">
        <f t="shared" si="12"/>
        <v>10798.27</v>
      </c>
      <c r="BJ66" s="1080">
        <f t="shared" si="12"/>
        <v>11289.91</v>
      </c>
      <c r="BK66" s="1080">
        <f t="shared" si="12"/>
        <v>12072.030000000002</v>
      </c>
      <c r="BL66" s="1080">
        <f t="shared" si="12"/>
        <v>12942.67</v>
      </c>
      <c r="BM66" s="1080">
        <f t="shared" si="12"/>
        <v>13505.470000000001</v>
      </c>
      <c r="BN66" s="1080">
        <f t="shared" si="12"/>
        <v>13697.289999999997</v>
      </c>
      <c r="BO66" s="1080">
        <f t="shared" si="12"/>
        <v>13777.609999999999</v>
      </c>
      <c r="BP66" s="1080">
        <f t="shared" si="12"/>
        <v>13861.39</v>
      </c>
      <c r="BQ66" s="1080">
        <f t="shared" si="12"/>
        <v>13960.759999999997</v>
      </c>
      <c r="BR66" s="1080">
        <f t="shared" si="12"/>
        <v>14042.649999999998</v>
      </c>
      <c r="BS66" s="1080">
        <f t="shared" si="12"/>
        <v>14130.739999999998</v>
      </c>
      <c r="BT66" s="1080">
        <f t="shared" si="12"/>
        <v>14206.619999999997</v>
      </c>
      <c r="BU66" s="1080">
        <f t="shared" si="12"/>
        <v>14469.08</v>
      </c>
      <c r="BV66" s="1080">
        <f t="shared" si="12"/>
        <v>14922.400000000001</v>
      </c>
      <c r="BW66" s="1080">
        <f t="shared" si="12"/>
        <v>15656.390000000001</v>
      </c>
      <c r="BX66" s="1080">
        <f t="shared" si="12"/>
        <v>16466.14</v>
      </c>
      <c r="BY66" s="1080">
        <f t="shared" si="12"/>
        <v>17000.810000000001</v>
      </c>
      <c r="BZ66" s="1080">
        <f t="shared" si="12"/>
        <v>17221.689999999999</v>
      </c>
      <c r="CA66" s="1080">
        <f t="shared" si="12"/>
        <v>17288.47</v>
      </c>
      <c r="CB66" s="1080">
        <f t="shared" si="12"/>
        <v>17358.5</v>
      </c>
      <c r="CC66" s="1080">
        <f t="shared" si="12"/>
        <v>17426.629999999997</v>
      </c>
      <c r="CD66" s="1080">
        <f t="shared" si="12"/>
        <v>17481.490000000002</v>
      </c>
      <c r="CE66" s="1080">
        <f t="shared" si="12"/>
        <v>17529.43</v>
      </c>
      <c r="CF66" s="1080">
        <f t="shared" si="12"/>
        <v>17629.64</v>
      </c>
      <c r="CG66" s="1080">
        <f t="shared" si="12"/>
        <v>17798.150000000001</v>
      </c>
      <c r="CH66" s="1080">
        <f t="shared" si="12"/>
        <v>18230.240000000002</v>
      </c>
      <c r="CI66" s="1080">
        <f t="shared" si="12"/>
        <v>19074.760000000002</v>
      </c>
      <c r="CJ66" s="1080">
        <f t="shared" si="12"/>
        <v>20178.480000000003</v>
      </c>
      <c r="CK66" s="1080">
        <f t="shared" si="12"/>
        <v>20859.38</v>
      </c>
      <c r="CL66" s="1080">
        <f t="shared" si="12"/>
        <v>21127.899999999998</v>
      </c>
      <c r="CM66" s="1080">
        <f t="shared" si="12"/>
        <v>21156.55</v>
      </c>
      <c r="CN66" s="1080">
        <f t="shared" si="12"/>
        <v>21226.409999999996</v>
      </c>
      <c r="CO66" s="1080">
        <f t="shared" si="12"/>
        <v>21315.730000000003</v>
      </c>
      <c r="CP66" s="1080">
        <f t="shared" si="12"/>
        <v>21393.84</v>
      </c>
      <c r="CQ66" s="1080">
        <f t="shared" si="12"/>
        <v>21445.68</v>
      </c>
      <c r="CR66" s="1080">
        <f t="shared" si="12"/>
        <v>21482.15</v>
      </c>
      <c r="CS66" s="1080">
        <f t="shared" si="12"/>
        <v>21526.869999999995</v>
      </c>
      <c r="CT66" s="1080">
        <f t="shared" si="12"/>
        <v>21804</v>
      </c>
      <c r="CU66" s="1080">
        <f t="shared" si="12"/>
        <v>22559.05</v>
      </c>
      <c r="CV66" s="1080">
        <f t="shared" si="12"/>
        <v>23240.95</v>
      </c>
      <c r="CW66" s="1080">
        <f t="shared" si="12"/>
        <v>23801.08</v>
      </c>
      <c r="CX66" s="1080">
        <f t="shared" si="12"/>
        <v>24015.570000000003</v>
      </c>
      <c r="CY66" s="1080">
        <f t="shared" si="12"/>
        <v>24046.48</v>
      </c>
      <c r="CZ66" s="1080">
        <f t="shared" si="12"/>
        <v>24106.860000000004</v>
      </c>
    </row>
    <row r="67" spans="1:104" ht="38.25" customHeight="1">
      <c r="A67" s="1003"/>
      <c r="C67" s="288"/>
      <c r="D67" s="288"/>
      <c r="E67" s="672"/>
      <c r="F67" s="288"/>
      <c r="G67" s="673"/>
      <c r="H67" s="674"/>
      <c r="I67" s="674"/>
      <c r="K67" s="675"/>
      <c r="L67" s="675"/>
      <c r="M67" s="841"/>
      <c r="N67" s="857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855"/>
      <c r="AG67" s="79"/>
      <c r="AH67" s="79"/>
      <c r="AI67" s="79"/>
      <c r="AJ67" s="79"/>
      <c r="AK67" s="79"/>
      <c r="AL67" s="79"/>
      <c r="AM67" s="79"/>
      <c r="AN67" s="79"/>
      <c r="AO67" s="79"/>
      <c r="AP67" s="79"/>
      <c r="AQ67" s="79"/>
      <c r="AR67" s="79"/>
      <c r="AZ67" s="1628"/>
    </row>
    <row r="68" spans="1:104" ht="38.25" customHeight="1" thickBot="1">
      <c r="A68" s="1003"/>
      <c r="C68" s="288"/>
      <c r="D68" s="288"/>
      <c r="E68" s="672"/>
      <c r="F68" s="288"/>
      <c r="G68" s="673"/>
      <c r="H68" s="674"/>
      <c r="I68" s="674"/>
      <c r="K68" s="319"/>
      <c r="L68" s="319"/>
      <c r="M68" s="839"/>
      <c r="N68" s="841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855"/>
      <c r="AG68" s="79"/>
      <c r="AH68" s="79"/>
      <c r="AI68" s="79"/>
      <c r="AJ68" s="79"/>
      <c r="AK68" s="79"/>
      <c r="AL68" s="79"/>
      <c r="AM68" s="79"/>
      <c r="AN68" s="79"/>
      <c r="AO68" s="79"/>
      <c r="AP68" s="79"/>
      <c r="AQ68" s="79"/>
      <c r="AR68" s="79"/>
      <c r="AZ68" s="1628"/>
    </row>
    <row r="69" spans="1:104" ht="38.25" customHeight="1" thickBot="1">
      <c r="A69" s="1003"/>
      <c r="B69" s="909" t="s">
        <v>1431</v>
      </c>
      <c r="C69" s="894" t="s">
        <v>1428</v>
      </c>
      <c r="D69" s="895" t="s">
        <v>553</v>
      </c>
      <c r="E69" s="896" t="s">
        <v>28</v>
      </c>
      <c r="F69" s="894" t="s">
        <v>306</v>
      </c>
      <c r="G69" s="897" t="s">
        <v>302</v>
      </c>
      <c r="H69" s="897" t="s">
        <v>1156</v>
      </c>
      <c r="I69" s="898" t="s">
        <v>291</v>
      </c>
      <c r="J69" s="899" t="s">
        <v>99</v>
      </c>
      <c r="K69" s="394"/>
      <c r="L69" s="394"/>
      <c r="M69" s="1090">
        <v>40</v>
      </c>
      <c r="N69" s="1090">
        <f>(CZ69-CY69)*M69</f>
        <v>10686.399999999994</v>
      </c>
      <c r="O69" s="685">
        <v>37.700000000000003</v>
      </c>
      <c r="P69" s="685">
        <v>506.13</v>
      </c>
      <c r="Q69" s="685">
        <v>976.39</v>
      </c>
      <c r="R69" s="685">
        <v>1571.26</v>
      </c>
      <c r="S69" s="685">
        <v>2121.92</v>
      </c>
      <c r="T69" s="685">
        <v>2689.1</v>
      </c>
      <c r="U69" s="685">
        <v>3247.6</v>
      </c>
      <c r="V69" s="685">
        <v>3758.57</v>
      </c>
      <c r="W69" s="685">
        <v>4347.37</v>
      </c>
      <c r="X69" s="685">
        <v>4886.25</v>
      </c>
      <c r="Y69" s="685">
        <v>5441.79</v>
      </c>
      <c r="Z69" s="685">
        <v>6022.91</v>
      </c>
      <c r="AA69" s="685">
        <v>6607.34</v>
      </c>
      <c r="AB69" s="685">
        <v>7211.67</v>
      </c>
      <c r="AC69" s="685">
        <v>7782.51</v>
      </c>
      <c r="AD69" s="685">
        <v>8370.91</v>
      </c>
      <c r="AE69" s="685">
        <v>8891.2099999999991</v>
      </c>
      <c r="AF69" s="685">
        <v>9472.5499999999993</v>
      </c>
      <c r="AG69" s="685">
        <v>10034.719999999999</v>
      </c>
      <c r="AH69" s="685">
        <v>528</v>
      </c>
      <c r="AI69" s="685">
        <v>945.94</v>
      </c>
      <c r="AJ69" s="685">
        <v>1332.82</v>
      </c>
      <c r="AK69" s="685">
        <v>1730.94</v>
      </c>
      <c r="AL69" s="685">
        <v>2150.41</v>
      </c>
      <c r="AM69" s="840">
        <v>2607.04</v>
      </c>
      <c r="AN69" s="840">
        <v>3089.24</v>
      </c>
      <c r="AO69" s="840">
        <v>3518.48</v>
      </c>
      <c r="AP69" s="840">
        <v>3952.8</v>
      </c>
      <c r="AQ69" s="840">
        <v>4363.5600000000004</v>
      </c>
      <c r="AR69" s="840">
        <v>4839.87</v>
      </c>
      <c r="AS69" s="1399">
        <v>5267.11</v>
      </c>
      <c r="AT69" s="1399">
        <v>5694.6</v>
      </c>
      <c r="AU69" s="1399">
        <v>6174.5</v>
      </c>
      <c r="AV69" s="1399">
        <v>6597.96</v>
      </c>
      <c r="AW69" s="1399">
        <v>7030.24</v>
      </c>
      <c r="AX69" s="1399">
        <v>7491.46</v>
      </c>
      <c r="AY69" s="1399">
        <v>7919.29</v>
      </c>
      <c r="AZ69" s="1626">
        <v>8347.18</v>
      </c>
      <c r="BA69" s="1626">
        <v>8807.73</v>
      </c>
      <c r="BB69" s="1626">
        <v>9246.42</v>
      </c>
      <c r="BC69" s="1626">
        <v>9688.68</v>
      </c>
      <c r="BD69" s="1626">
        <v>10129.39</v>
      </c>
      <c r="BE69" s="1626">
        <v>10591.45</v>
      </c>
      <c r="BF69" s="1626">
        <v>10992.89</v>
      </c>
      <c r="BG69" s="1626">
        <v>11433.78</v>
      </c>
      <c r="BH69" s="1626">
        <v>11838.02</v>
      </c>
      <c r="BI69" s="1626">
        <v>12301.48</v>
      </c>
      <c r="BJ69" s="1626">
        <v>12762.83</v>
      </c>
      <c r="BK69" s="1626">
        <v>13188</v>
      </c>
      <c r="BL69" s="1626">
        <v>13654.14</v>
      </c>
      <c r="BM69" s="1626">
        <v>14113.14</v>
      </c>
      <c r="BN69" s="1626">
        <v>14556.09</v>
      </c>
      <c r="BO69" s="1626">
        <v>15018.13</v>
      </c>
      <c r="BP69" s="1626">
        <v>5430</v>
      </c>
      <c r="BQ69" s="1626">
        <v>5897.34</v>
      </c>
      <c r="BR69" s="1626">
        <v>6301.35</v>
      </c>
      <c r="BS69" s="1626">
        <v>6750.75</v>
      </c>
      <c r="BT69" s="1626">
        <v>7163.73</v>
      </c>
      <c r="BU69" s="1626">
        <v>7637.7</v>
      </c>
      <c r="BV69" s="1626">
        <v>8087.01</v>
      </c>
      <c r="BW69" s="1626">
        <v>8562.74</v>
      </c>
      <c r="BX69" s="1626">
        <v>9028.42</v>
      </c>
      <c r="BY69" s="1626">
        <v>9428.69</v>
      </c>
      <c r="BZ69" s="1626">
        <v>9966.5499999999993</v>
      </c>
      <c r="CA69" s="1626">
        <v>10351.01</v>
      </c>
      <c r="CB69" s="1626">
        <v>10824.95</v>
      </c>
      <c r="CC69" s="1626">
        <v>11091.89</v>
      </c>
      <c r="CD69" s="1626">
        <v>11312.24</v>
      </c>
      <c r="CE69" s="1626">
        <v>11495.16</v>
      </c>
      <c r="CF69" s="1626">
        <v>11709.5</v>
      </c>
      <c r="CG69" s="1626">
        <v>11891.92</v>
      </c>
      <c r="CH69" s="1626">
        <v>12057.68</v>
      </c>
      <c r="CI69" s="1626">
        <v>12266.74</v>
      </c>
      <c r="CJ69" s="1626">
        <v>12446.4</v>
      </c>
      <c r="CK69" s="1626">
        <v>12616.98</v>
      </c>
      <c r="CL69" s="1626">
        <v>12823.57</v>
      </c>
      <c r="CM69" s="1626">
        <v>13006.05</v>
      </c>
      <c r="CN69" s="1626">
        <v>13204.24</v>
      </c>
      <c r="CO69" s="1626">
        <v>13444.18</v>
      </c>
      <c r="CP69" s="1626">
        <v>13646.36</v>
      </c>
      <c r="CQ69" s="1626">
        <v>13836.34</v>
      </c>
      <c r="CR69" s="1626">
        <v>14049.34</v>
      </c>
      <c r="CS69" s="1626">
        <v>14240.15</v>
      </c>
      <c r="CT69" s="1626">
        <v>14420.35</v>
      </c>
      <c r="CU69" s="1626">
        <v>14624.84</v>
      </c>
      <c r="CV69" s="1626">
        <v>14800.97</v>
      </c>
      <c r="CW69" s="1626">
        <v>15024.75</v>
      </c>
      <c r="CX69" s="1626">
        <v>15217.37</v>
      </c>
      <c r="CY69" s="1626">
        <v>15405.91</v>
      </c>
      <c r="CZ69" s="1626">
        <v>15673.07</v>
      </c>
    </row>
    <row r="70" spans="1:104" ht="38.25" hidden="1" customHeight="1" outlineLevel="1">
      <c r="A70" s="1003"/>
      <c r="B70" s="3545" t="s">
        <v>3213</v>
      </c>
      <c r="C70" s="3546"/>
      <c r="D70" s="3547"/>
      <c r="E70" s="3548"/>
      <c r="F70" s="885" t="s">
        <v>577</v>
      </c>
      <c r="G70" s="3549"/>
      <c r="H70" s="3549"/>
      <c r="I70" s="889" t="s">
        <v>1142</v>
      </c>
      <c r="J70" s="890" t="s">
        <v>101</v>
      </c>
      <c r="K70" s="396"/>
      <c r="L70" s="396"/>
      <c r="M70" s="231"/>
      <c r="N70" s="3558"/>
      <c r="O70" s="3559"/>
      <c r="P70" s="3559"/>
      <c r="Q70" s="3559"/>
      <c r="R70" s="3559"/>
      <c r="S70" s="3559"/>
      <c r="T70" s="3143"/>
      <c r="U70" s="3143"/>
      <c r="V70" s="3143"/>
      <c r="W70" s="3143"/>
      <c r="X70" s="3143"/>
      <c r="Y70" s="3143"/>
      <c r="Z70" s="3143"/>
      <c r="AA70" s="3143"/>
      <c r="AB70" s="3143"/>
      <c r="AC70" s="3143"/>
      <c r="AD70" s="3143"/>
      <c r="AE70" s="3143"/>
      <c r="AF70" s="3143"/>
      <c r="AG70" s="3143"/>
      <c r="AH70" s="3143"/>
      <c r="AI70" s="3143"/>
      <c r="AJ70" s="3143"/>
      <c r="AK70" s="3143"/>
      <c r="AL70" s="3143"/>
      <c r="AM70" s="3143"/>
      <c r="AN70" s="3143"/>
      <c r="AO70" s="3143"/>
      <c r="AP70" s="3143"/>
      <c r="AQ70" s="3143"/>
      <c r="AR70" s="3143"/>
      <c r="AS70" s="3143"/>
      <c r="AT70" s="3143"/>
      <c r="AU70" s="3143"/>
      <c r="AV70" s="3143"/>
      <c r="AW70" s="3143"/>
      <c r="AX70" s="3143"/>
      <c r="AY70" s="3143"/>
      <c r="AZ70" s="3560"/>
      <c r="BA70" s="3143"/>
      <c r="BB70" s="3143"/>
      <c r="BC70" s="3143"/>
      <c r="BD70" s="3143"/>
      <c r="BE70" s="3143"/>
      <c r="BF70" s="3143"/>
      <c r="BG70" s="3143"/>
      <c r="BH70" s="3143"/>
      <c r="BI70" s="3143"/>
      <c r="BJ70" s="3143"/>
      <c r="BK70" s="3143"/>
      <c r="BL70" s="3143"/>
      <c r="BM70" s="3143"/>
      <c r="BN70" s="3143"/>
      <c r="BO70" s="3143"/>
      <c r="BP70" s="3143"/>
      <c r="BQ70" s="3143"/>
      <c r="BR70" s="3143"/>
      <c r="BS70" s="3143"/>
      <c r="BT70" s="3143"/>
      <c r="BU70" s="3143"/>
      <c r="BV70" s="3143"/>
      <c r="BW70" s="3143"/>
      <c r="BX70" s="3143"/>
      <c r="BY70" s="3143"/>
      <c r="BZ70" s="3143"/>
      <c r="CA70" s="3143"/>
      <c r="CB70" s="3143"/>
    </row>
    <row r="71" spans="1:104" ht="38.25" hidden="1" customHeight="1" outlineLevel="1">
      <c r="A71" s="1003"/>
      <c r="B71" s="3550"/>
      <c r="C71" s="309"/>
      <c r="D71" s="314"/>
      <c r="E71" s="310"/>
      <c r="F71" s="281" t="s">
        <v>549</v>
      </c>
      <c r="G71" s="311"/>
      <c r="H71" s="311"/>
      <c r="I71" s="283" t="s">
        <v>100</v>
      </c>
      <c r="J71" s="872" t="s">
        <v>95</v>
      </c>
      <c r="K71" s="396"/>
      <c r="L71" s="396"/>
      <c r="M71" s="231"/>
      <c r="N71" s="3561"/>
      <c r="O71" s="396"/>
      <c r="P71" s="396"/>
      <c r="Q71" s="396"/>
      <c r="R71" s="396"/>
      <c r="S71" s="396"/>
      <c r="AZ71" s="1628"/>
    </row>
    <row r="72" spans="1:104" ht="38.25" hidden="1" customHeight="1" outlineLevel="1">
      <c r="A72" s="1003"/>
      <c r="B72" s="3550"/>
      <c r="C72" s="309"/>
      <c r="D72" s="314"/>
      <c r="E72" s="310"/>
      <c r="F72" s="281" t="s">
        <v>568</v>
      </c>
      <c r="G72" s="311"/>
      <c r="H72" s="311"/>
      <c r="I72" s="283" t="s">
        <v>1143</v>
      </c>
      <c r="J72" s="872" t="s">
        <v>96</v>
      </c>
      <c r="K72" s="396"/>
      <c r="L72" s="396"/>
      <c r="M72" s="231"/>
      <c r="N72" s="3561"/>
      <c r="O72" s="396"/>
      <c r="P72" s="396"/>
      <c r="Q72" s="396"/>
      <c r="R72" s="396"/>
      <c r="S72" s="396"/>
      <c r="AZ72" s="1628"/>
    </row>
    <row r="73" spans="1:104" ht="38.25" hidden="1" customHeight="1" outlineLevel="1" thickBot="1">
      <c r="A73" s="1003"/>
      <c r="B73" s="3551"/>
      <c r="C73" s="3552"/>
      <c r="D73" s="3553"/>
      <c r="E73" s="3554"/>
      <c r="F73" s="945" t="s">
        <v>549</v>
      </c>
      <c r="G73" s="3555"/>
      <c r="H73" s="3555"/>
      <c r="I73" s="3556" t="s">
        <v>1152</v>
      </c>
      <c r="J73" s="3557" t="s">
        <v>612</v>
      </c>
      <c r="K73" s="396"/>
      <c r="L73" s="396"/>
      <c r="M73" s="231"/>
      <c r="N73" s="3561"/>
      <c r="O73" s="396"/>
      <c r="P73" s="396"/>
      <c r="Q73" s="396"/>
      <c r="R73" s="396"/>
      <c r="S73" s="396"/>
      <c r="AZ73" s="1628"/>
    </row>
    <row r="74" spans="1:104" ht="30" customHeight="1" collapsed="1">
      <c r="A74" s="1003"/>
      <c r="H74" s="76">
        <v>0</v>
      </c>
      <c r="K74" s="396"/>
      <c r="L74" s="396"/>
      <c r="M74" s="231"/>
      <c r="N74" s="396"/>
      <c r="O74" s="395"/>
      <c r="P74" s="395"/>
      <c r="Q74" s="395"/>
      <c r="R74" s="395"/>
      <c r="S74" s="395"/>
      <c r="AZ74" s="1628"/>
    </row>
    <row r="75" spans="1:104" ht="30" customHeight="1">
      <c r="A75" s="1003"/>
      <c r="K75" s="396"/>
      <c r="L75" s="396"/>
      <c r="M75" s="231"/>
      <c r="N75" s="396"/>
      <c r="O75" s="395"/>
      <c r="P75" s="395"/>
      <c r="Q75" s="395"/>
      <c r="R75" s="395"/>
      <c r="S75" s="395"/>
      <c r="AZ75" s="1628"/>
    </row>
    <row r="76" spans="1:104" ht="39.950000000000003" customHeight="1" thickBot="1">
      <c r="A76" s="1002" t="s">
        <v>1517</v>
      </c>
      <c r="K76" s="396"/>
      <c r="L76" s="396"/>
      <c r="M76" s="231"/>
      <c r="N76" s="396"/>
      <c r="O76" s="395"/>
      <c r="P76" s="395"/>
      <c r="Q76" s="395"/>
      <c r="R76" s="395"/>
      <c r="S76" s="395"/>
      <c r="AZ76" s="1628"/>
    </row>
    <row r="77" spans="1:104" ht="39.950000000000003" customHeight="1" thickBot="1">
      <c r="A77" s="811"/>
      <c r="B77" s="965" t="s">
        <v>1433</v>
      </c>
      <c r="C77" s="966" t="s">
        <v>1434</v>
      </c>
      <c r="D77" s="966" t="s">
        <v>1440</v>
      </c>
      <c r="E77" s="967" t="s">
        <v>1441</v>
      </c>
      <c r="F77" s="2913" t="s">
        <v>2924</v>
      </c>
      <c r="H77" s="843" t="s">
        <v>1527</v>
      </c>
      <c r="I77" s="1006" t="s">
        <v>1534</v>
      </c>
      <c r="J77" s="844" t="s">
        <v>1439</v>
      </c>
      <c r="K77" s="396"/>
      <c r="L77" s="396"/>
      <c r="M77" s="231"/>
      <c r="N77" s="396"/>
      <c r="O77" s="395"/>
      <c r="P77" s="395"/>
      <c r="Q77" s="395"/>
      <c r="R77" s="395"/>
      <c r="S77" s="395"/>
      <c r="AZ77" s="1628"/>
    </row>
    <row r="78" spans="1:104" ht="39.950000000000003" customHeight="1">
      <c r="B78" s="209" t="s">
        <v>3201</v>
      </c>
      <c r="C78" s="167" t="s">
        <v>1432</v>
      </c>
      <c r="D78" s="968">
        <v>2898.16</v>
      </c>
      <c r="E78" s="3995">
        <f>D78/(D78+D79)</f>
        <v>0.54633609313969445</v>
      </c>
      <c r="F78" s="77" t="s">
        <v>2925</v>
      </c>
      <c r="H78" s="3530">
        <f>N10</f>
        <v>24880.899999999925</v>
      </c>
      <c r="I78" s="845">
        <f>$N$66*E78</f>
        <v>940.90001960520897</v>
      </c>
      <c r="J78" s="3311">
        <v>0</v>
      </c>
      <c r="K78" s="396"/>
      <c r="L78" s="396"/>
      <c r="M78" s="231"/>
      <c r="N78" s="396"/>
      <c r="O78" s="395"/>
      <c r="P78" s="395"/>
      <c r="Q78" s="395"/>
      <c r="R78" s="395"/>
      <c r="S78" s="395"/>
      <c r="AZ78" s="1628"/>
    </row>
    <row r="79" spans="1:104" ht="39.950000000000003" customHeight="1" thickBot="1">
      <c r="B79" s="210" t="s">
        <v>1435</v>
      </c>
      <c r="C79" s="446" t="s">
        <v>1436</v>
      </c>
      <c r="D79" s="969">
        <v>2406.56</v>
      </c>
      <c r="E79" s="3944">
        <f>D79/(D79+D78)</f>
        <v>0.45366390686030561</v>
      </c>
      <c r="F79" s="77" t="s">
        <v>2926</v>
      </c>
      <c r="H79" s="846">
        <f>N36</f>
        <v>24576.700000000066</v>
      </c>
      <c r="I79" s="847">
        <f>$N$66*E79</f>
        <v>781.29998039484099</v>
      </c>
      <c r="J79" s="848">
        <f>I79+H79</f>
        <v>25357.999980394907</v>
      </c>
      <c r="K79" s="396"/>
      <c r="L79" s="396"/>
      <c r="M79" s="231"/>
      <c r="N79" s="396"/>
      <c r="O79" s="395"/>
      <c r="P79" s="395"/>
      <c r="Q79" s="395"/>
      <c r="R79" s="395"/>
      <c r="S79" s="395"/>
      <c r="AZ79" s="1628"/>
    </row>
    <row r="80" spans="1:104" ht="39.950000000000003" customHeight="1" thickBot="1">
      <c r="M80" s="231"/>
      <c r="N80" s="4843" t="s">
        <v>170</v>
      </c>
      <c r="O80" s="237"/>
      <c r="P80" s="237"/>
      <c r="Q80" s="237"/>
      <c r="R80" s="237" t="s">
        <v>261</v>
      </c>
      <c r="S80" s="237" t="s">
        <v>252</v>
      </c>
      <c r="T80" s="237" t="s">
        <v>234</v>
      </c>
      <c r="U80" s="237" t="s">
        <v>1173</v>
      </c>
      <c r="V80" s="237" t="s">
        <v>1175</v>
      </c>
      <c r="W80" s="237" t="s">
        <v>1174</v>
      </c>
      <c r="X80" s="237" t="s">
        <v>1185</v>
      </c>
      <c r="Y80" s="237" t="s">
        <v>1178</v>
      </c>
      <c r="Z80" s="237" t="s">
        <v>1274</v>
      </c>
      <c r="AA80" s="237" t="s">
        <v>1295</v>
      </c>
      <c r="AB80" s="237" t="s">
        <v>1334</v>
      </c>
      <c r="AC80" s="237" t="s">
        <v>1344</v>
      </c>
      <c r="AD80" s="237" t="s">
        <v>1186</v>
      </c>
      <c r="AE80" s="237" t="s">
        <v>1375</v>
      </c>
      <c r="AF80" s="237" t="s">
        <v>1379</v>
      </c>
      <c r="AG80" s="237" t="s">
        <v>1385</v>
      </c>
      <c r="AH80" s="237" t="s">
        <v>1406</v>
      </c>
      <c r="AI80" s="237"/>
      <c r="AJ80" s="237"/>
      <c r="AK80" s="237"/>
      <c r="AL80" s="237"/>
      <c r="AM80" s="237"/>
      <c r="AN80" s="237"/>
      <c r="AO80" s="237"/>
      <c r="AP80" s="237"/>
      <c r="AQ80" s="237"/>
      <c r="AR80" s="400"/>
      <c r="AZ80" s="1628"/>
    </row>
    <row r="81" spans="1:52" ht="39.950000000000003" customHeight="1" thickBot="1">
      <c r="B81" s="999" t="s">
        <v>1516</v>
      </c>
      <c r="C81" s="1000" t="s">
        <v>1515</v>
      </c>
      <c r="D81" s="1000" t="s">
        <v>1514</v>
      </c>
      <c r="E81" s="1000" t="s">
        <v>1838</v>
      </c>
      <c r="F81" s="1000" t="s">
        <v>1513</v>
      </c>
      <c r="G81" s="1517" t="s">
        <v>1536</v>
      </c>
      <c r="H81" s="966" t="s">
        <v>1528</v>
      </c>
      <c r="I81" s="1005" t="s">
        <v>1533</v>
      </c>
      <c r="J81" s="1004" t="s">
        <v>1526</v>
      </c>
      <c r="M81" s="231"/>
      <c r="N81" s="4844"/>
      <c r="O81" s="446"/>
      <c r="P81" s="446"/>
      <c r="Q81" s="446"/>
      <c r="R81" s="446"/>
      <c r="S81" s="446">
        <v>31316.299999999988</v>
      </c>
      <c r="T81" s="871">
        <v>35635.400000000009</v>
      </c>
      <c r="U81" s="871">
        <v>58512.3</v>
      </c>
      <c r="V81" s="871">
        <v>39697.1</v>
      </c>
      <c r="W81" s="871">
        <v>47228.199999999983</v>
      </c>
      <c r="X81" s="871">
        <v>54321.250000000022</v>
      </c>
      <c r="Y81" s="871">
        <v>77623.750000000029</v>
      </c>
      <c r="Z81" s="871">
        <v>95471.65</v>
      </c>
      <c r="AA81" s="871">
        <v>101535.25</v>
      </c>
      <c r="AB81" s="871">
        <v>105973.85000000002</v>
      </c>
      <c r="AC81" s="871">
        <v>96946.649999999951</v>
      </c>
      <c r="AD81" s="871">
        <v>80878.55</v>
      </c>
      <c r="AE81" s="871">
        <v>65797.650000000009</v>
      </c>
      <c r="AF81" s="871">
        <v>61049.450000000055</v>
      </c>
      <c r="AG81" s="871">
        <v>53627.64999999998</v>
      </c>
      <c r="AH81" s="871">
        <v>42567.05</v>
      </c>
      <c r="AI81" s="446"/>
      <c r="AJ81" s="446"/>
      <c r="AK81" s="446"/>
      <c r="AL81" s="446"/>
      <c r="AM81" s="446"/>
      <c r="AN81" s="446"/>
      <c r="AO81" s="446"/>
      <c r="AP81" s="446"/>
      <c r="AQ81" s="446"/>
      <c r="AR81" s="842"/>
      <c r="AZ81" s="1628"/>
    </row>
    <row r="82" spans="1:52" ht="39.950000000000003" customHeight="1">
      <c r="B82" s="4841" t="s">
        <v>1435</v>
      </c>
      <c r="C82" s="167" t="s">
        <v>1481</v>
      </c>
      <c r="D82" s="167" t="s">
        <v>1480</v>
      </c>
      <c r="E82" s="174">
        <v>906.11</v>
      </c>
      <c r="F82" s="3943">
        <f t="shared" ref="F82:F90" si="13">E82/$E$90</f>
        <v>0.37314735884099509</v>
      </c>
      <c r="G82" s="1073"/>
      <c r="H82" s="1073">
        <f>N44+N45+N12</f>
        <v>46747.199999999997</v>
      </c>
      <c r="I82" s="3123">
        <f>$I$79*F82</f>
        <v>291.54002414685618</v>
      </c>
      <c r="J82" s="1256">
        <f>I82+H82+G82</f>
        <v>47038.740024146857</v>
      </c>
      <c r="AZ82" s="1628"/>
    </row>
    <row r="83" spans="1:52" ht="39.950000000000003" customHeight="1">
      <c r="B83" s="4841"/>
      <c r="C83" s="167" t="s">
        <v>1483</v>
      </c>
      <c r="D83" s="167" t="s">
        <v>1989</v>
      </c>
      <c r="E83" s="174">
        <v>98.71</v>
      </c>
      <c r="F83" s="3943">
        <f t="shared" si="13"/>
        <v>4.0650004735842918E-2</v>
      </c>
      <c r="G83" s="1073"/>
      <c r="H83" s="1073">
        <f>N46</f>
        <v>2738</v>
      </c>
      <c r="I83" s="3123">
        <f>$I$79*F83</f>
        <v>31.759847903164264</v>
      </c>
      <c r="J83" s="1887">
        <f>(I83+H83+G83+E99)</f>
        <v>3091.5098479031644</v>
      </c>
      <c r="L83" s="1620"/>
      <c r="AZ83" s="1628"/>
    </row>
    <row r="84" spans="1:52" ht="39.950000000000003" customHeight="1">
      <c r="B84" s="4841"/>
      <c r="C84" s="167" t="s">
        <v>1484</v>
      </c>
      <c r="D84" s="167" t="s">
        <v>1675</v>
      </c>
      <c r="E84" s="174">
        <v>88.45</v>
      </c>
      <c r="F84" s="3943">
        <f t="shared" si="13"/>
        <v>3.6424809227892881E-2</v>
      </c>
      <c r="G84" s="1073"/>
      <c r="H84" s="1073">
        <f>N47</f>
        <v>2349</v>
      </c>
      <c r="I84" s="3123">
        <f t="shared" ref="I84:I88" si="14">$I$79*F84</f>
        <v>28.458702735638532</v>
      </c>
      <c r="J84" s="1256">
        <f>I84+H84+G84+E100</f>
        <v>2699.2087027356383</v>
      </c>
      <c r="AZ84" s="1628"/>
    </row>
    <row r="85" spans="1:52" ht="39.950000000000003" customHeight="1">
      <c r="B85" s="4841"/>
      <c r="C85" s="167" t="s">
        <v>1485</v>
      </c>
      <c r="D85" s="167" t="s">
        <v>1676</v>
      </c>
      <c r="E85" s="174">
        <v>96.43</v>
      </c>
      <c r="F85" s="3943">
        <f t="shared" si="13"/>
        <v>3.9711072400742911E-2</v>
      </c>
      <c r="G85" s="1073"/>
      <c r="H85" s="1073">
        <f>N48</f>
        <v>2430</v>
      </c>
      <c r="I85" s="3123">
        <f t="shared" si="14"/>
        <v>31.026260088158548</v>
      </c>
      <c r="J85" s="1256">
        <f>I85+H85+G85+E101</f>
        <v>2782.7762600881583</v>
      </c>
      <c r="AZ85" s="1628"/>
    </row>
    <row r="86" spans="1:52" ht="39.950000000000003" customHeight="1">
      <c r="B86" s="4841"/>
      <c r="C86" s="167" t="s">
        <v>1486</v>
      </c>
      <c r="D86" s="167" t="s">
        <v>1812</v>
      </c>
      <c r="E86" s="174">
        <v>95.64</v>
      </c>
      <c r="F86" s="3943">
        <f t="shared" si="13"/>
        <v>3.938574058287931E-2</v>
      </c>
      <c r="G86" s="1073"/>
      <c r="H86" s="1073">
        <f>N49</f>
        <v>2433</v>
      </c>
      <c r="I86" s="3123">
        <f t="shared" si="14"/>
        <v>30.772078345239898</v>
      </c>
      <c r="J86" s="1256">
        <f>I86+H86+G86+E102</f>
        <v>2785.5220783452401</v>
      </c>
      <c r="AZ86" s="1628"/>
    </row>
    <row r="87" spans="1:52" ht="39.950000000000003" customHeight="1">
      <c r="B87" s="4841"/>
      <c r="C87" s="167" t="s">
        <v>1482</v>
      </c>
      <c r="D87" s="167" t="s">
        <v>1487</v>
      </c>
      <c r="E87" s="174">
        <v>39.71</v>
      </c>
      <c r="F87" s="3943">
        <f t="shared" si="13"/>
        <v>1.6353071502991819E-2</v>
      </c>
      <c r="G87" s="1073"/>
      <c r="H87" s="1073">
        <f>N50</f>
        <v>1</v>
      </c>
      <c r="I87" s="3123">
        <f t="shared" si="14"/>
        <v>12.77665444468294</v>
      </c>
      <c r="J87" s="1256">
        <f>I87+H87+G87</f>
        <v>13.77665444468294</v>
      </c>
      <c r="AZ87" s="1628"/>
    </row>
    <row r="88" spans="1:52" ht="39.950000000000003" customHeight="1">
      <c r="B88" s="974"/>
      <c r="C88" s="167"/>
      <c r="D88" s="167" t="s">
        <v>3521</v>
      </c>
      <c r="E88" s="174">
        <v>72.61</v>
      </c>
      <c r="F88" s="3943">
        <f t="shared" si="13"/>
        <v>2.9901700373513872E-2</v>
      </c>
      <c r="G88" s="1073"/>
      <c r="H88" s="1073"/>
      <c r="I88" s="3123">
        <f t="shared" si="14"/>
        <v>23.362197915598799</v>
      </c>
      <c r="J88" s="1256">
        <f>I88+H88+G88</f>
        <v>23.362197915598799</v>
      </c>
      <c r="AZ88" s="1628"/>
    </row>
    <row r="89" spans="1:52" ht="39.950000000000003" customHeight="1">
      <c r="B89" s="974" t="s">
        <v>1490</v>
      </c>
      <c r="C89" s="167" t="s">
        <v>1489</v>
      </c>
      <c r="D89" s="167"/>
      <c r="E89" s="174">
        <v>1030.6300000000001</v>
      </c>
      <c r="F89" s="3943">
        <f t="shared" si="13"/>
        <v>0.42442624233514126</v>
      </c>
      <c r="G89" s="1073">
        <f t="shared" ref="G89" si="15">$I$79*F89</f>
        <v>331.6042148155019</v>
      </c>
      <c r="H89" s="1073"/>
      <c r="I89" s="1073">
        <f t="shared" ref="I89:I90" si="16">$H$79*F89</f>
        <v>10430.996429998095</v>
      </c>
      <c r="J89" s="1256">
        <f>I89+H89</f>
        <v>10430.996429998095</v>
      </c>
      <c r="AZ89" s="1628"/>
    </row>
    <row r="90" spans="1:52" ht="39.950000000000003" customHeight="1" thickBot="1">
      <c r="B90" s="210" t="s">
        <v>1491</v>
      </c>
      <c r="C90" s="446"/>
      <c r="D90" s="446"/>
      <c r="E90" s="1516">
        <f>SUM(E82:E89)</f>
        <v>2428.29</v>
      </c>
      <c r="F90" s="3945">
        <f t="shared" si="13"/>
        <v>1</v>
      </c>
      <c r="G90" s="1228">
        <f>F90*$C$95</f>
        <v>6157.3000000000247</v>
      </c>
      <c r="H90" s="1228">
        <f>$H$79*F90</f>
        <v>24576.700000000066</v>
      </c>
      <c r="I90" s="1227">
        <f t="shared" si="16"/>
        <v>24576.700000000066</v>
      </c>
      <c r="J90" s="1257"/>
      <c r="AZ90" s="1628"/>
    </row>
    <row r="91" spans="1:52" ht="39.950000000000003" customHeight="1">
      <c r="AZ91" s="1628"/>
    </row>
    <row r="92" spans="1:52" ht="39.950000000000003" customHeight="1">
      <c r="A92" s="1002" t="s">
        <v>1537</v>
      </c>
      <c r="AZ92" s="1628"/>
    </row>
    <row r="93" spans="1:52" ht="39.950000000000003" customHeight="1" thickBot="1">
      <c r="J93"/>
      <c r="AZ93" s="1628"/>
    </row>
    <row r="94" spans="1:52" ht="39.950000000000003" customHeight="1">
      <c r="B94" s="1229" t="s">
        <v>1516</v>
      </c>
      <c r="C94" s="1230" t="s">
        <v>1538</v>
      </c>
      <c r="D94" s="1230" t="s">
        <v>1539</v>
      </c>
      <c r="E94" s="1231"/>
      <c r="J94"/>
      <c r="AZ94" s="1628"/>
    </row>
    <row r="95" spans="1:52" ht="39.950000000000003" customHeight="1" thickBot="1">
      <c r="B95" s="210" t="s">
        <v>1540</v>
      </c>
      <c r="C95" s="686">
        <f>SUM(N31:N35)</f>
        <v>6157.3000000000247</v>
      </c>
      <c r="D95" s="447">
        <f>N51</f>
        <v>1287</v>
      </c>
      <c r="E95" s="3199">
        <f>D95+C95</f>
        <v>7444.3000000000247</v>
      </c>
      <c r="J95"/>
      <c r="AZ95" s="1628"/>
    </row>
    <row r="96" spans="1:52" ht="39.950000000000003" customHeight="1">
      <c r="J96"/>
      <c r="AZ96" s="1628"/>
    </row>
    <row r="97" spans="2:52" ht="39.950000000000003" customHeight="1" thickBot="1">
      <c r="J97"/>
      <c r="AZ97" s="1628"/>
    </row>
    <row r="98" spans="2:52" ht="39.950000000000003" customHeight="1">
      <c r="B98" s="975" t="s">
        <v>1516</v>
      </c>
      <c r="C98" s="976" t="s">
        <v>1515</v>
      </c>
      <c r="D98" s="976" t="s">
        <v>1514</v>
      </c>
      <c r="E98" s="976" t="s">
        <v>1644</v>
      </c>
      <c r="F98" s="976" t="s">
        <v>1513</v>
      </c>
      <c r="J98"/>
      <c r="AZ98" s="1628"/>
    </row>
    <row r="99" spans="2:52" ht="39.950000000000003" customHeight="1">
      <c r="B99" s="4841"/>
      <c r="C99" s="167" t="s">
        <v>1483</v>
      </c>
      <c r="D99" s="167" t="s">
        <v>1488</v>
      </c>
      <c r="E99" s="398">
        <f>D95/4</f>
        <v>321.75</v>
      </c>
      <c r="F99" s="1072"/>
      <c r="J99"/>
      <c r="AZ99" s="1628"/>
    </row>
    <row r="100" spans="2:52" ht="39.950000000000003" customHeight="1">
      <c r="B100" s="4841"/>
      <c r="C100" s="167" t="s">
        <v>1484</v>
      </c>
      <c r="D100" s="167" t="s">
        <v>1488</v>
      </c>
      <c r="E100" s="398">
        <f>D95/4</f>
        <v>321.75</v>
      </c>
      <c r="F100" s="1072"/>
      <c r="J100"/>
      <c r="AZ100" s="1628"/>
    </row>
    <row r="101" spans="2:52" ht="39.950000000000003" customHeight="1">
      <c r="B101" s="4841"/>
      <c r="C101" s="167" t="s">
        <v>1485</v>
      </c>
      <c r="D101" s="167" t="s">
        <v>1488</v>
      </c>
      <c r="E101" s="398">
        <f>D95/4</f>
        <v>321.75</v>
      </c>
      <c r="F101" s="1072"/>
      <c r="J101"/>
      <c r="AZ101" s="1628"/>
    </row>
    <row r="102" spans="2:52" ht="39.950000000000003" customHeight="1">
      <c r="B102" s="4841"/>
      <c r="C102" s="167" t="s">
        <v>1486</v>
      </c>
      <c r="D102" s="167" t="s">
        <v>1488</v>
      </c>
      <c r="E102" s="398">
        <f>D95/4</f>
        <v>321.75</v>
      </c>
      <c r="F102" s="1072"/>
      <c r="AZ102" s="1628"/>
    </row>
    <row r="103" spans="2:52" ht="39.950000000000003" customHeight="1" thickBot="1">
      <c r="B103" s="210" t="s">
        <v>1374</v>
      </c>
      <c r="C103" s="446"/>
      <c r="D103" s="446"/>
      <c r="E103" s="447">
        <f>SUM(E99:E102)</f>
        <v>1287</v>
      </c>
      <c r="F103" s="1074"/>
      <c r="AZ103" s="1628"/>
    </row>
    <row r="104" spans="2:52" ht="30" customHeight="1">
      <c r="AZ104" s="1628"/>
    </row>
    <row r="105" spans="2:52" ht="30" customHeight="1">
      <c r="AZ105" s="1628"/>
    </row>
    <row r="106" spans="2:52" ht="30" customHeight="1">
      <c r="AZ106" s="1628"/>
    </row>
    <row r="107" spans="2:52" ht="30" customHeight="1">
      <c r="AZ107" s="1628"/>
    </row>
    <row r="108" spans="2:52" ht="30" customHeight="1">
      <c r="AZ108" s="1628"/>
    </row>
    <row r="109" spans="2:52" ht="30" customHeight="1">
      <c r="AZ109" s="1628"/>
    </row>
    <row r="110" spans="2:52" ht="30" customHeight="1">
      <c r="AZ110" s="1628"/>
    </row>
    <row r="111" spans="2:52" ht="30" customHeight="1">
      <c r="AZ111" s="1628"/>
    </row>
    <row r="112" spans="2:52" ht="30" customHeight="1">
      <c r="AZ112" s="1628"/>
    </row>
    <row r="113" spans="52:52" ht="30" customHeight="1">
      <c r="AZ113" s="1628"/>
    </row>
    <row r="114" spans="52:52" ht="30" customHeight="1">
      <c r="AZ114" s="1628"/>
    </row>
    <row r="115" spans="52:52" ht="30" customHeight="1">
      <c r="AZ115" s="1628"/>
    </row>
    <row r="116" spans="52:52" ht="30" customHeight="1">
      <c r="AZ116" s="1628"/>
    </row>
    <row r="117" spans="52:52" ht="30" customHeight="1">
      <c r="AZ117" s="1628"/>
    </row>
    <row r="118" spans="52:52" ht="30" customHeight="1">
      <c r="AZ118" s="1628"/>
    </row>
    <row r="119" spans="52:52" ht="30" customHeight="1">
      <c r="AZ119" s="1628"/>
    </row>
    <row r="120" spans="52:52" ht="30" customHeight="1">
      <c r="AZ120" s="1628"/>
    </row>
    <row r="121" spans="52:52" ht="30" customHeight="1">
      <c r="AZ121" s="1628"/>
    </row>
    <row r="122" spans="52:52" ht="30" customHeight="1">
      <c r="AZ122" s="1628"/>
    </row>
    <row r="123" spans="52:52" ht="30" customHeight="1">
      <c r="AZ123" s="1628"/>
    </row>
    <row r="124" spans="52:52" ht="30" customHeight="1">
      <c r="AZ124" s="1628"/>
    </row>
    <row r="125" spans="52:52" ht="30" customHeight="1">
      <c r="AZ125" s="1628"/>
    </row>
    <row r="126" spans="52:52" ht="30" customHeight="1">
      <c r="AZ126" s="1628"/>
    </row>
    <row r="127" spans="52:52" ht="30" customHeight="1">
      <c r="AZ127" s="1628"/>
    </row>
    <row r="128" spans="52:52" ht="30" customHeight="1">
      <c r="AZ128" s="1628"/>
    </row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24.95" customHeight="1"/>
    <row r="179" ht="24.95" customHeight="1"/>
    <row r="180" ht="24.95" customHeight="1"/>
    <row r="181" ht="24.95" customHeight="1"/>
    <row r="182" ht="24.95" customHeight="1"/>
    <row r="183" ht="24.95" customHeight="1"/>
    <row r="184" ht="24.95" customHeight="1"/>
    <row r="185" ht="24.95" customHeight="1"/>
    <row r="186" ht="24.95" customHeight="1"/>
    <row r="187" ht="24.95" customHeight="1"/>
    <row r="188" ht="24.95" customHeight="1"/>
    <row r="189" ht="24.95" customHeight="1"/>
    <row r="190" ht="24.95" customHeight="1"/>
    <row r="191" ht="24.95" customHeight="1"/>
    <row r="192" ht="24.95" customHeight="1"/>
    <row r="193" ht="24.95" customHeight="1"/>
    <row r="194" ht="24.95" customHeight="1"/>
    <row r="195" ht="24.95" customHeight="1"/>
    <row r="196" ht="24.95" customHeight="1"/>
    <row r="197" ht="24.95" customHeight="1"/>
    <row r="198" ht="24.95" customHeight="1"/>
    <row r="199" ht="24.95" customHeight="1"/>
    <row r="200" ht="24.95" customHeight="1"/>
    <row r="201" ht="24.95" customHeight="1"/>
    <row r="202" ht="24.95" customHeight="1"/>
    <row r="203" ht="24.95" customHeight="1"/>
    <row r="204" ht="24.95" customHeight="1"/>
    <row r="205" ht="24.95" customHeight="1"/>
    <row r="206" ht="24.95" customHeight="1"/>
    <row r="207" ht="24.95" customHeight="1"/>
    <row r="208" ht="24.95" customHeight="1"/>
    <row r="209" ht="24.95" customHeight="1"/>
    <row r="210" ht="24.95" customHeight="1"/>
    <row r="211" ht="24.95" customHeight="1"/>
    <row r="212" ht="24.95" customHeight="1"/>
    <row r="213" ht="24.95" customHeight="1"/>
    <row r="214" ht="24.95" customHeight="1"/>
    <row r="215" ht="24.95" customHeight="1"/>
    <row r="216" ht="24.95" customHeight="1"/>
    <row r="217" ht="24.95" customHeight="1"/>
    <row r="218" ht="24.95" customHeight="1"/>
    <row r="219" ht="24.95" customHeight="1"/>
    <row r="220" ht="24.95" customHeight="1"/>
    <row r="221" ht="24.95" customHeight="1"/>
    <row r="222" ht="24.95" customHeight="1"/>
    <row r="223" ht="24.95" customHeight="1"/>
    <row r="224" ht="24.95" customHeight="1"/>
    <row r="225" ht="24.95" customHeight="1"/>
    <row r="226" ht="24.95" customHeight="1"/>
    <row r="227" ht="24.95" customHeight="1"/>
    <row r="228" ht="24.95" customHeight="1"/>
    <row r="229" ht="24.95" customHeight="1"/>
    <row r="230" ht="24.95" customHeight="1"/>
    <row r="231" ht="24.95" customHeight="1"/>
    <row r="232" ht="24.95" customHeight="1"/>
    <row r="233" ht="24.95" customHeight="1"/>
    <row r="234" ht="24.95" customHeight="1"/>
    <row r="235" ht="24.95" customHeight="1"/>
    <row r="236" ht="24.95" customHeight="1"/>
    <row r="237" ht="24.95" customHeight="1"/>
    <row r="238" ht="24.95" customHeight="1"/>
    <row r="239" ht="24.95" customHeight="1"/>
    <row r="240" ht="24.95" customHeight="1"/>
    <row r="241" ht="24.95" customHeight="1"/>
    <row r="242" ht="24.95" customHeight="1"/>
    <row r="243" ht="24.95" customHeight="1"/>
    <row r="244" ht="24.95" customHeight="1"/>
    <row r="245" ht="24.95" customHeight="1"/>
    <row r="246" ht="24.95" customHeight="1"/>
    <row r="247" ht="24.95" customHeight="1"/>
    <row r="248" ht="24.95" customHeight="1"/>
    <row r="249" ht="24.95" customHeight="1"/>
    <row r="250" ht="24.95" customHeight="1"/>
    <row r="251" ht="24.95" customHeight="1"/>
    <row r="252" ht="24.95" customHeight="1"/>
    <row r="253" ht="24.95" customHeight="1"/>
    <row r="254" ht="24.95" customHeight="1"/>
    <row r="255" ht="24.95" customHeight="1"/>
    <row r="256" ht="24.95" customHeight="1"/>
    <row r="257" ht="24.95" customHeight="1"/>
    <row r="258" ht="24.95" customHeight="1"/>
    <row r="259" ht="24.95" customHeight="1"/>
    <row r="260" ht="24.95" customHeight="1"/>
    <row r="261" ht="24.95" customHeight="1"/>
    <row r="262" ht="24.95" customHeight="1"/>
    <row r="263" ht="24.95" customHeight="1"/>
    <row r="264" ht="24.95" customHeight="1"/>
  </sheetData>
  <mergeCells count="7">
    <mergeCell ref="B99:B102"/>
    <mergeCell ref="J60:J62"/>
    <mergeCell ref="N80:N81"/>
    <mergeCell ref="B82:B87"/>
    <mergeCell ref="D44:D45"/>
    <mergeCell ref="C44:C45"/>
    <mergeCell ref="B44:B51"/>
  </mergeCells>
  <phoneticPr fontId="161" type="noConversion"/>
  <printOptions horizontalCentered="1"/>
  <pageMargins left="0.39370078740157483" right="0.39370078740157483" top="0.74803149606299213" bottom="0.55118110236220474" header="0.31496062992125984" footer="0.31496062992125984"/>
  <pageSetup paperSize="8" scale="47" fitToHeight="0" orientation="landscape" r:id="rId1"/>
  <ignoredErrors>
    <ignoredError sqref="C3:C4" numberStoredAsText="1"/>
  </ignoredErrors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>
    <pageSetUpPr fitToPage="1"/>
  </sheetPr>
  <dimension ref="A1:CY65"/>
  <sheetViews>
    <sheetView zoomScale="80" zoomScaleNormal="80" zoomScaleSheetLayoutView="50" workbookViewId="0">
      <pane xSplit="7" ySplit="2" topLeftCell="L28" activePane="bottomRight" state="frozen"/>
      <selection activeCell="P20" sqref="P20"/>
      <selection pane="topRight" activeCell="P20" sqref="P20"/>
      <selection pane="bottomLeft" activeCell="P20" sqref="P20"/>
      <selection pane="bottomRight" activeCell="M3" sqref="M3"/>
    </sheetView>
  </sheetViews>
  <sheetFormatPr defaultColWidth="9" defaultRowHeight="13.5" outlineLevelCol="1"/>
  <cols>
    <col min="1" max="1" width="4.125" style="76" bestFit="1" customWidth="1"/>
    <col min="2" max="2" width="8.625" style="76" customWidth="1"/>
    <col min="3" max="3" width="17.5" style="76" customWidth="1"/>
    <col min="4" max="4" width="12.125" style="76" bestFit="1" customWidth="1"/>
    <col min="5" max="5" width="12.5" style="76" bestFit="1" customWidth="1"/>
    <col min="6" max="6" width="10.625" style="76" hidden="1" customWidth="1"/>
    <col min="7" max="7" width="13.875" style="76" hidden="1" customWidth="1"/>
    <col min="8" max="8" width="30.875" style="76" customWidth="1"/>
    <col min="9" max="9" width="15.375" style="288" hidden="1" customWidth="1"/>
    <col min="10" max="10" width="16.375" style="288" hidden="1" customWidth="1"/>
    <col min="11" max="11" width="3.875" style="76" hidden="1" customWidth="1"/>
    <col min="12" max="12" width="13.875" style="76" customWidth="1"/>
    <col min="13" max="13" width="15.5" style="76" customWidth="1"/>
    <col min="14" max="18" width="12.625" style="76" hidden="1" customWidth="1" outlineLevel="1"/>
    <col min="19" max="19" width="12.625" style="76" hidden="1" customWidth="1" collapsed="1"/>
    <col min="20" max="30" width="12.625" style="76" hidden="1" customWidth="1" outlineLevel="1"/>
    <col min="31" max="31" width="12.625" style="76" hidden="1" customWidth="1" collapsed="1"/>
    <col min="32" max="42" width="12.625" style="76" hidden="1" customWidth="1" outlineLevel="1"/>
    <col min="43" max="43" width="12.625" style="76" hidden="1" customWidth="1" collapsed="1"/>
    <col min="44" max="54" width="12.625" style="76" hidden="1" customWidth="1" outlineLevel="1"/>
    <col min="55" max="55" width="12.625" style="76" hidden="1" customWidth="1" collapsed="1"/>
    <col min="56" max="66" width="12.625" style="76" hidden="1" customWidth="1" outlineLevel="1"/>
    <col min="67" max="67" width="12.625" style="76" hidden="1" customWidth="1" collapsed="1"/>
    <col min="68" max="85" width="12.625" style="76" hidden="1" customWidth="1"/>
    <col min="86" max="89" width="12.75" style="76" hidden="1" customWidth="1"/>
    <col min="90" max="103" width="12.75" style="76" customWidth="1"/>
    <col min="104" max="16384" width="9" style="76"/>
  </cols>
  <sheetData>
    <row r="1" spans="1:103" ht="39.950000000000003" customHeight="1" thickBot="1">
      <c r="A1" s="796" t="s">
        <v>1257</v>
      </c>
      <c r="B1" s="796"/>
      <c r="C1" s="796"/>
      <c r="D1" s="796"/>
      <c r="E1" s="796"/>
      <c r="F1" s="796"/>
      <c r="G1" s="796"/>
      <c r="H1" s="796"/>
      <c r="I1" s="796"/>
      <c r="N1" s="317" t="s">
        <v>599</v>
      </c>
      <c r="T1" s="317">
        <v>2019</v>
      </c>
    </row>
    <row r="2" spans="1:103" ht="39.950000000000003" customHeight="1" thickBot="1">
      <c r="A2" s="1310" t="s">
        <v>279</v>
      </c>
      <c r="B2" s="1311" t="s">
        <v>226</v>
      </c>
      <c r="C2" s="1312" t="s">
        <v>556</v>
      </c>
      <c r="D2" s="1313" t="s">
        <v>1237</v>
      </c>
      <c r="E2" s="1314" t="s">
        <v>87</v>
      </c>
      <c r="F2" s="1313" t="s">
        <v>1236</v>
      </c>
      <c r="G2" s="1313" t="s">
        <v>551</v>
      </c>
      <c r="H2" s="1313" t="s">
        <v>560</v>
      </c>
      <c r="I2" s="1311" t="s">
        <v>567</v>
      </c>
      <c r="J2" s="1315" t="s">
        <v>1235</v>
      </c>
      <c r="K2" s="1309"/>
      <c r="L2" s="2254" t="s">
        <v>1162</v>
      </c>
      <c r="M2" s="2258" t="s">
        <v>384</v>
      </c>
      <c r="N2" s="2259" t="s">
        <v>377</v>
      </c>
      <c r="O2" s="2259" t="s">
        <v>364</v>
      </c>
      <c r="P2" s="2259" t="s">
        <v>365</v>
      </c>
      <c r="Q2" s="2259" t="s">
        <v>367</v>
      </c>
      <c r="R2" s="2259" t="s">
        <v>368</v>
      </c>
      <c r="S2" s="2259" t="s">
        <v>373</v>
      </c>
      <c r="T2" s="2259" t="s">
        <v>263</v>
      </c>
      <c r="U2" s="2259" t="s">
        <v>236</v>
      </c>
      <c r="V2" s="2259" t="s">
        <v>239</v>
      </c>
      <c r="W2" s="2259" t="s">
        <v>262</v>
      </c>
      <c r="X2" s="2259" t="s">
        <v>254</v>
      </c>
      <c r="Y2" s="2259" t="s">
        <v>255</v>
      </c>
      <c r="Z2" s="2259" t="s">
        <v>259</v>
      </c>
      <c r="AA2" s="2259" t="s">
        <v>256</v>
      </c>
      <c r="AB2" s="2259" t="s">
        <v>251</v>
      </c>
      <c r="AC2" s="2259" t="s">
        <v>261</v>
      </c>
      <c r="AD2" s="2259" t="s">
        <v>252</v>
      </c>
      <c r="AE2" s="2259" t="s">
        <v>234</v>
      </c>
      <c r="AF2" s="2259" t="s">
        <v>1386</v>
      </c>
      <c r="AG2" s="2259" t="s">
        <v>1393</v>
      </c>
      <c r="AH2" s="2259" t="s">
        <v>1394</v>
      </c>
      <c r="AI2" s="2259" t="s">
        <v>1395</v>
      </c>
      <c r="AJ2" s="2259" t="s">
        <v>1396</v>
      </c>
      <c r="AK2" s="2259" t="s">
        <v>1397</v>
      </c>
      <c r="AL2" s="2259" t="s">
        <v>1398</v>
      </c>
      <c r="AM2" s="2259" t="s">
        <v>1399</v>
      </c>
      <c r="AN2" s="2259" t="s">
        <v>1400</v>
      </c>
      <c r="AO2" s="2259" t="s">
        <v>1401</v>
      </c>
      <c r="AP2" s="2259" t="s">
        <v>1402</v>
      </c>
      <c r="AQ2" s="2259" t="s">
        <v>1403</v>
      </c>
      <c r="AR2" s="2260" t="s">
        <v>1678</v>
      </c>
      <c r="AS2" s="2260" t="s">
        <v>1501</v>
      </c>
      <c r="AT2" s="2260" t="s">
        <v>1502</v>
      </c>
      <c r="AU2" s="2260" t="s">
        <v>1503</v>
      </c>
      <c r="AV2" s="2260" t="s">
        <v>1504</v>
      </c>
      <c r="AW2" s="2260" t="s">
        <v>1505</v>
      </c>
      <c r="AX2" s="2260" t="s">
        <v>1506</v>
      </c>
      <c r="AY2" s="2260" t="s">
        <v>1507</v>
      </c>
      <c r="AZ2" s="2260" t="s">
        <v>1508</v>
      </c>
      <c r="BA2" s="2260" t="s">
        <v>1509</v>
      </c>
      <c r="BB2" s="2260" t="s">
        <v>1510</v>
      </c>
      <c r="BC2" s="2260" t="s">
        <v>1511</v>
      </c>
      <c r="BD2" s="2261" t="s">
        <v>2169</v>
      </c>
      <c r="BE2" s="2262" t="s">
        <v>2170</v>
      </c>
      <c r="BF2" s="2262" t="s">
        <v>239</v>
      </c>
      <c r="BG2" s="2262" t="s">
        <v>262</v>
      </c>
      <c r="BH2" s="2262" t="s">
        <v>254</v>
      </c>
      <c r="BI2" s="2262" t="s">
        <v>255</v>
      </c>
      <c r="BJ2" s="2262" t="s">
        <v>259</v>
      </c>
      <c r="BK2" s="2262" t="s">
        <v>256</v>
      </c>
      <c r="BL2" s="2262" t="s">
        <v>251</v>
      </c>
      <c r="BM2" s="2262" t="s">
        <v>261</v>
      </c>
      <c r="BN2" s="2262" t="s">
        <v>252</v>
      </c>
      <c r="BO2" s="2262" t="s">
        <v>234</v>
      </c>
      <c r="BP2" s="2263" t="s">
        <v>2171</v>
      </c>
      <c r="BQ2" s="2263" t="s">
        <v>2250</v>
      </c>
      <c r="BR2" s="2263" t="s">
        <v>2530</v>
      </c>
      <c r="BS2" s="2263" t="s">
        <v>2549</v>
      </c>
      <c r="BT2" s="2263" t="s">
        <v>2572</v>
      </c>
      <c r="BU2" s="2263" t="s">
        <v>2596</v>
      </c>
      <c r="BV2" s="2263" t="s">
        <v>2611</v>
      </c>
      <c r="BW2" s="2263" t="s">
        <v>2625</v>
      </c>
      <c r="BX2" s="2263" t="s">
        <v>2639</v>
      </c>
      <c r="BY2" s="2263" t="s">
        <v>2662</v>
      </c>
      <c r="BZ2" s="2263" t="s">
        <v>2669</v>
      </c>
      <c r="CA2" s="2263" t="s">
        <v>2875</v>
      </c>
      <c r="CB2" s="3227" t="s">
        <v>2911</v>
      </c>
      <c r="CC2" s="3227" t="s">
        <v>1950</v>
      </c>
      <c r="CD2" s="3227" t="s">
        <v>239</v>
      </c>
      <c r="CE2" s="3227" t="s">
        <v>262</v>
      </c>
      <c r="CF2" s="3227" t="s">
        <v>254</v>
      </c>
      <c r="CG2" s="3227" t="s">
        <v>255</v>
      </c>
      <c r="CH2" s="3227" t="s">
        <v>259</v>
      </c>
      <c r="CI2" s="3227" t="s">
        <v>256</v>
      </c>
      <c r="CJ2" s="3227" t="s">
        <v>251</v>
      </c>
      <c r="CK2" s="3227" t="s">
        <v>261</v>
      </c>
      <c r="CL2" s="3227" t="s">
        <v>252</v>
      </c>
      <c r="CM2" s="3227" t="s">
        <v>234</v>
      </c>
      <c r="CN2" s="3605" t="s">
        <v>3324</v>
      </c>
      <c r="CO2" s="3605" t="s">
        <v>1950</v>
      </c>
      <c r="CP2" s="3605" t="s">
        <v>239</v>
      </c>
      <c r="CQ2" s="3605" t="s">
        <v>262</v>
      </c>
      <c r="CR2" s="3605" t="s">
        <v>254</v>
      </c>
      <c r="CS2" s="3605" t="s">
        <v>255</v>
      </c>
      <c r="CT2" s="3605" t="s">
        <v>259</v>
      </c>
      <c r="CU2" s="3605" t="s">
        <v>256</v>
      </c>
      <c r="CV2" s="3605" t="s">
        <v>251</v>
      </c>
      <c r="CW2" s="3605" t="s">
        <v>261</v>
      </c>
      <c r="CX2" s="3605" t="s">
        <v>252</v>
      </c>
      <c r="CY2" s="3605" t="s">
        <v>234</v>
      </c>
    </row>
    <row r="3" spans="1:103" ht="39.950000000000003" customHeight="1">
      <c r="A3" s="4856" t="s">
        <v>270</v>
      </c>
      <c r="B3" s="4857" t="s">
        <v>792</v>
      </c>
      <c r="C3" s="318" t="s">
        <v>626</v>
      </c>
      <c r="D3" s="4858" t="s">
        <v>555</v>
      </c>
      <c r="E3" s="790" t="s">
        <v>554</v>
      </c>
      <c r="F3" s="787" t="s">
        <v>576</v>
      </c>
      <c r="G3" s="808" t="s">
        <v>1138</v>
      </c>
      <c r="H3" s="809" t="s">
        <v>294</v>
      </c>
      <c r="I3" s="4859" t="s">
        <v>557</v>
      </c>
      <c r="J3" s="810"/>
      <c r="K3" s="397"/>
      <c r="L3" s="2255">
        <v>60</v>
      </c>
      <c r="M3" s="2264">
        <f>(CY3-CX3)*L3</f>
        <v>1780.8000000000175</v>
      </c>
      <c r="N3" s="860">
        <v>3.96</v>
      </c>
      <c r="O3" s="860">
        <v>49.41</v>
      </c>
      <c r="P3" s="860">
        <v>160.74</v>
      </c>
      <c r="Q3" s="860">
        <v>198.8</v>
      </c>
      <c r="R3" s="860">
        <v>209.12</v>
      </c>
      <c r="S3" s="860">
        <v>240.5</v>
      </c>
      <c r="T3" s="860">
        <v>268.18</v>
      </c>
      <c r="U3" s="860">
        <v>294.31</v>
      </c>
      <c r="V3" s="860">
        <v>316.5</v>
      </c>
      <c r="W3" s="860">
        <v>332.14</v>
      </c>
      <c r="X3" s="860">
        <v>382.2</v>
      </c>
      <c r="Y3" s="860">
        <v>463.66</v>
      </c>
      <c r="Z3" s="860">
        <v>506.8</v>
      </c>
      <c r="AA3" s="860">
        <v>576.63</v>
      </c>
      <c r="AB3" s="860">
        <v>629.16</v>
      </c>
      <c r="AC3" s="860">
        <v>659.48</v>
      </c>
      <c r="AD3" s="860">
        <v>671.06</v>
      </c>
      <c r="AE3" s="860">
        <v>695.64</v>
      </c>
      <c r="AF3" s="860">
        <v>720.14</v>
      </c>
      <c r="AG3" s="860">
        <v>741.91</v>
      </c>
      <c r="AH3" s="860">
        <v>755.63</v>
      </c>
      <c r="AI3" s="860">
        <v>764.72</v>
      </c>
      <c r="AJ3" s="860">
        <v>785</v>
      </c>
      <c r="AK3" s="860">
        <v>847.71</v>
      </c>
      <c r="AL3" s="860">
        <v>888.54</v>
      </c>
      <c r="AM3" s="860">
        <v>939.12</v>
      </c>
      <c r="AN3" s="860">
        <v>979.65</v>
      </c>
      <c r="AO3" s="860">
        <v>988.68</v>
      </c>
      <c r="AP3" s="860">
        <v>999.65</v>
      </c>
      <c r="AQ3" s="860">
        <v>1027.2</v>
      </c>
      <c r="AR3" s="2265">
        <v>1057.53</v>
      </c>
      <c r="AS3" s="1470">
        <v>1086.05</v>
      </c>
      <c r="AT3" s="860">
        <v>1103.1400000000001</v>
      </c>
      <c r="AU3" s="860">
        <v>1112.72</v>
      </c>
      <c r="AV3" s="860">
        <v>1142.07</v>
      </c>
      <c r="AW3" s="860">
        <v>1218.53</v>
      </c>
      <c r="AX3" s="860">
        <v>1283.8900000000001</v>
      </c>
      <c r="AY3" s="860">
        <v>1334.83</v>
      </c>
      <c r="AZ3" s="860">
        <v>1401.54</v>
      </c>
      <c r="BA3" s="860">
        <v>1436.05</v>
      </c>
      <c r="BB3" s="860">
        <v>1450.11</v>
      </c>
      <c r="BC3" s="860">
        <v>1472.64</v>
      </c>
      <c r="BD3" s="860">
        <v>1505.79</v>
      </c>
      <c r="BE3" s="860">
        <v>1534.06</v>
      </c>
      <c r="BF3" s="860">
        <v>1551.72</v>
      </c>
      <c r="BG3" s="860">
        <v>1561.24</v>
      </c>
      <c r="BH3" s="860">
        <v>1592.39</v>
      </c>
      <c r="BI3" s="860">
        <v>1664.92</v>
      </c>
      <c r="BJ3" s="860">
        <v>1752.54</v>
      </c>
      <c r="BK3" s="860">
        <v>1861.52</v>
      </c>
      <c r="BL3" s="860">
        <v>1946.77</v>
      </c>
      <c r="BM3" s="860">
        <v>1988.86</v>
      </c>
      <c r="BN3" s="860">
        <v>1999.3</v>
      </c>
      <c r="BO3" s="860">
        <v>2028.21</v>
      </c>
      <c r="BP3" s="860">
        <v>2060.88</v>
      </c>
      <c r="BQ3" s="860">
        <v>2087.4899999999998</v>
      </c>
      <c r="BR3" s="860">
        <v>2103.16</v>
      </c>
      <c r="BS3" s="860">
        <v>2111.3000000000002</v>
      </c>
      <c r="BT3" s="860">
        <v>2153.61</v>
      </c>
      <c r="BU3" s="860">
        <v>2222</v>
      </c>
      <c r="BV3" s="860">
        <v>2335.0300000000002</v>
      </c>
      <c r="BW3" s="860">
        <v>2484.13</v>
      </c>
      <c r="BX3" s="860">
        <v>2558.92</v>
      </c>
      <c r="BY3" s="860">
        <v>2569.42</v>
      </c>
      <c r="BZ3" s="860">
        <v>2586.2800000000002</v>
      </c>
      <c r="CA3" s="860">
        <v>2613.5700000000002</v>
      </c>
      <c r="CB3" s="860">
        <v>2649.96</v>
      </c>
      <c r="CC3" s="860">
        <v>2678.54</v>
      </c>
      <c r="CD3" s="860">
        <v>2700.06</v>
      </c>
      <c r="CE3" s="860">
        <v>2723.43</v>
      </c>
      <c r="CF3" s="860">
        <v>2770.08</v>
      </c>
      <c r="CG3" s="860">
        <v>2844.77</v>
      </c>
      <c r="CH3" s="860">
        <v>2963.25</v>
      </c>
      <c r="CI3" s="860">
        <v>3126.23</v>
      </c>
      <c r="CJ3" s="860">
        <v>3296.67</v>
      </c>
      <c r="CK3" s="860">
        <v>3379.74</v>
      </c>
      <c r="CL3" s="860">
        <v>3391.23</v>
      </c>
      <c r="CM3" s="860">
        <v>3423.91</v>
      </c>
      <c r="CN3" s="860">
        <v>3461.02</v>
      </c>
      <c r="CO3" s="860">
        <v>3493.4</v>
      </c>
      <c r="CP3" s="860">
        <v>3513.88</v>
      </c>
      <c r="CQ3" s="860">
        <v>3529.79</v>
      </c>
      <c r="CR3" s="860">
        <v>3562.87</v>
      </c>
      <c r="CS3" s="860">
        <v>3661.43</v>
      </c>
      <c r="CT3" s="860">
        <v>3793.3</v>
      </c>
      <c r="CU3" s="860">
        <v>3953.9</v>
      </c>
      <c r="CV3" s="860">
        <v>4144.88</v>
      </c>
      <c r="CW3" s="860">
        <v>4174.04</v>
      </c>
      <c r="CX3" s="860">
        <v>4186.84</v>
      </c>
      <c r="CY3" s="860">
        <v>4216.5200000000004</v>
      </c>
    </row>
    <row r="4" spans="1:103" ht="39.950000000000003" hidden="1" customHeight="1">
      <c r="A4" s="4850"/>
      <c r="B4" s="4851"/>
      <c r="C4" s="787"/>
      <c r="D4" s="4858"/>
      <c r="E4" s="785" t="s">
        <v>568</v>
      </c>
      <c r="F4" s="787"/>
      <c r="G4" s="297"/>
      <c r="H4" s="292" t="s">
        <v>1136</v>
      </c>
      <c r="I4" s="4859"/>
      <c r="J4" s="800"/>
      <c r="K4" s="397"/>
      <c r="L4" s="2256"/>
      <c r="M4" s="2264">
        <f t="shared" ref="M4:M5" si="0">(CS4-CR4)*L4</f>
        <v>0</v>
      </c>
      <c r="N4" s="860"/>
      <c r="O4" s="860"/>
      <c r="P4" s="860"/>
      <c r="Q4" s="860"/>
      <c r="R4" s="860"/>
      <c r="S4" s="860"/>
      <c r="T4" s="860"/>
      <c r="U4" s="860"/>
      <c r="V4" s="860"/>
      <c r="W4" s="860"/>
      <c r="X4" s="860"/>
      <c r="Y4" s="860"/>
      <c r="Z4" s="860"/>
      <c r="AA4" s="860"/>
      <c r="AB4" s="860"/>
      <c r="AC4" s="860"/>
      <c r="AD4" s="860"/>
      <c r="AE4" s="860"/>
      <c r="AF4" s="860"/>
      <c r="AG4" s="860"/>
      <c r="AH4" s="860"/>
      <c r="AI4" s="860"/>
      <c r="AJ4" s="860"/>
      <c r="AK4" s="860"/>
      <c r="AL4" s="860"/>
      <c r="AM4" s="860"/>
      <c r="AN4" s="860"/>
      <c r="AO4" s="860"/>
      <c r="AP4" s="860"/>
      <c r="AQ4" s="860"/>
      <c r="AR4" s="2265"/>
      <c r="AS4" s="1470"/>
      <c r="AT4" s="860"/>
      <c r="AU4" s="860"/>
      <c r="AV4" s="860"/>
      <c r="AW4" s="860"/>
      <c r="AX4" s="860"/>
      <c r="AY4" s="860"/>
      <c r="AZ4" s="860"/>
      <c r="BA4" s="860"/>
      <c r="BB4" s="860"/>
      <c r="BC4" s="860"/>
      <c r="BD4" s="860"/>
      <c r="BE4" s="860"/>
      <c r="BF4" s="860"/>
      <c r="BG4" s="860"/>
      <c r="BH4" s="860"/>
      <c r="BI4" s="860"/>
      <c r="BJ4" s="860"/>
      <c r="BK4" s="860"/>
      <c r="BL4" s="860"/>
      <c r="BM4" s="860"/>
      <c r="BN4" s="860"/>
      <c r="BO4" s="860"/>
      <c r="BP4" s="860">
        <v>2559.14</v>
      </c>
      <c r="BQ4" s="860"/>
      <c r="BR4" s="860"/>
      <c r="BS4" s="860"/>
      <c r="BT4" s="860"/>
      <c r="BU4" s="860"/>
      <c r="BV4" s="860"/>
      <c r="BW4" s="860"/>
      <c r="BX4" s="860"/>
      <c r="BY4" s="860"/>
      <c r="BZ4" s="860"/>
      <c r="CA4" s="860"/>
      <c r="CB4" s="860"/>
      <c r="CC4" s="860"/>
      <c r="CD4" s="860"/>
      <c r="CE4" s="860"/>
      <c r="CF4" s="860"/>
      <c r="CG4" s="860"/>
      <c r="CH4" s="860"/>
      <c r="CI4" s="860"/>
      <c r="CJ4" s="860"/>
      <c r="CK4" s="860"/>
      <c r="CL4" s="860"/>
      <c r="CM4" s="860"/>
      <c r="CN4" s="860"/>
      <c r="CO4" s="860"/>
      <c r="CP4" s="860"/>
      <c r="CQ4" s="860"/>
      <c r="CR4" s="860"/>
      <c r="CS4" s="860"/>
      <c r="CT4" s="860"/>
      <c r="CU4" s="860"/>
      <c r="CV4" s="860"/>
      <c r="CW4" s="860"/>
      <c r="CX4" s="860"/>
      <c r="CY4" s="860"/>
    </row>
    <row r="5" spans="1:103" ht="39.950000000000003" hidden="1" customHeight="1">
      <c r="A5" s="4850"/>
      <c r="B5" s="4851"/>
      <c r="C5" s="788"/>
      <c r="D5" s="4855"/>
      <c r="E5" s="785" t="s">
        <v>568</v>
      </c>
      <c r="F5" s="788"/>
      <c r="G5" s="298"/>
      <c r="H5" s="292" t="s">
        <v>1261</v>
      </c>
      <c r="I5" s="4857"/>
      <c r="J5" s="800"/>
      <c r="K5" s="397"/>
      <c r="L5" s="2256"/>
      <c r="M5" s="2264">
        <f t="shared" si="0"/>
        <v>0</v>
      </c>
      <c r="N5" s="860"/>
      <c r="O5" s="860"/>
      <c r="P5" s="860"/>
      <c r="Q5" s="860"/>
      <c r="R5" s="860"/>
      <c r="S5" s="860"/>
      <c r="T5" s="860"/>
      <c r="U5" s="860"/>
      <c r="V5" s="860"/>
      <c r="W5" s="860"/>
      <c r="X5" s="860"/>
      <c r="Y5" s="860"/>
      <c r="Z5" s="860"/>
      <c r="AA5" s="860"/>
      <c r="AB5" s="860"/>
      <c r="AC5" s="860"/>
      <c r="AD5" s="860"/>
      <c r="AE5" s="860"/>
      <c r="AF5" s="860"/>
      <c r="AG5" s="860"/>
      <c r="AH5" s="860"/>
      <c r="AI5" s="860"/>
      <c r="AJ5" s="860"/>
      <c r="AK5" s="860"/>
      <c r="AL5" s="860"/>
      <c r="AM5" s="860"/>
      <c r="AN5" s="860"/>
      <c r="AO5" s="860"/>
      <c r="AP5" s="860"/>
      <c r="AQ5" s="860"/>
      <c r="AR5" s="2265"/>
      <c r="AS5" s="1470"/>
      <c r="AT5" s="860"/>
      <c r="AU5" s="860"/>
      <c r="AV5" s="860"/>
      <c r="AW5" s="860"/>
      <c r="AX5" s="860"/>
      <c r="AY5" s="860"/>
      <c r="AZ5" s="860"/>
      <c r="BA5" s="860"/>
      <c r="BB5" s="860"/>
      <c r="BC5" s="860"/>
      <c r="BD5" s="860"/>
      <c r="BE5" s="860"/>
      <c r="BF5" s="860"/>
      <c r="BG5" s="860"/>
      <c r="BH5" s="860"/>
      <c r="BI5" s="860"/>
      <c r="BJ5" s="860"/>
      <c r="BK5" s="860"/>
      <c r="BL5" s="860"/>
      <c r="BM5" s="860"/>
      <c r="BN5" s="860"/>
      <c r="BO5" s="860"/>
      <c r="BP5" s="860">
        <v>2570.02</v>
      </c>
      <c r="BQ5" s="860"/>
      <c r="BR5" s="860"/>
      <c r="BS5" s="860"/>
      <c r="BT5" s="860"/>
      <c r="BU5" s="860"/>
      <c r="BV5" s="860"/>
      <c r="BW5" s="860"/>
      <c r="BX5" s="860"/>
      <c r="BY5" s="860"/>
      <c r="BZ5" s="860"/>
      <c r="CA5" s="860"/>
      <c r="CB5" s="860"/>
      <c r="CC5" s="860"/>
      <c r="CD5" s="860"/>
      <c r="CE5" s="860"/>
      <c r="CF5" s="860"/>
      <c r="CG5" s="860"/>
      <c r="CH5" s="860"/>
      <c r="CI5" s="860"/>
      <c r="CJ5" s="860"/>
      <c r="CK5" s="860"/>
      <c r="CL5" s="860"/>
      <c r="CM5" s="860"/>
      <c r="CN5" s="860"/>
      <c r="CO5" s="860"/>
      <c r="CP5" s="860"/>
      <c r="CQ5" s="860"/>
      <c r="CR5" s="860"/>
      <c r="CS5" s="860"/>
      <c r="CT5" s="860"/>
      <c r="CU5" s="860"/>
      <c r="CV5" s="860"/>
      <c r="CW5" s="860"/>
      <c r="CX5" s="860"/>
      <c r="CY5" s="860"/>
    </row>
    <row r="6" spans="1:103" ht="39.950000000000003" customHeight="1">
      <c r="A6" s="801" t="s">
        <v>278</v>
      </c>
      <c r="B6" s="785" t="s">
        <v>792</v>
      </c>
      <c r="C6" s="304" t="s">
        <v>35</v>
      </c>
      <c r="D6" s="305" t="s">
        <v>559</v>
      </c>
      <c r="E6" s="785" t="s">
        <v>558</v>
      </c>
      <c r="F6" s="305" t="s">
        <v>561</v>
      </c>
      <c r="G6" s="292" t="s">
        <v>562</v>
      </c>
      <c r="H6" s="292" t="s">
        <v>623</v>
      </c>
      <c r="I6" s="785"/>
      <c r="J6" s="800"/>
      <c r="K6" s="397"/>
      <c r="L6" s="2256">
        <v>30</v>
      </c>
      <c r="M6" s="2264">
        <f t="shared" ref="M6:M28" si="1">(CY6-CX6)*L6</f>
        <v>0</v>
      </c>
      <c r="N6" s="860">
        <v>0.63</v>
      </c>
      <c r="O6" s="860">
        <v>13.37</v>
      </c>
      <c r="P6" s="860">
        <v>47.03</v>
      </c>
      <c r="Q6" s="860">
        <v>51.43</v>
      </c>
      <c r="R6" s="860">
        <v>51.43</v>
      </c>
      <c r="S6" s="860">
        <v>51.43</v>
      </c>
      <c r="T6" s="860">
        <v>51.43</v>
      </c>
      <c r="U6" s="860">
        <v>51.43</v>
      </c>
      <c r="V6" s="860">
        <v>51.44</v>
      </c>
      <c r="W6" s="860">
        <v>51.76</v>
      </c>
      <c r="X6" s="860">
        <v>63.46</v>
      </c>
      <c r="Y6" s="860">
        <v>90.28</v>
      </c>
      <c r="Z6" s="860">
        <v>118.8</v>
      </c>
      <c r="AA6" s="860">
        <v>179.43</v>
      </c>
      <c r="AB6" s="860">
        <v>209.01</v>
      </c>
      <c r="AC6" s="860">
        <v>221.19</v>
      </c>
      <c r="AD6" s="860">
        <v>221.19</v>
      </c>
      <c r="AE6" s="860">
        <v>221.19</v>
      </c>
      <c r="AF6" s="860">
        <v>221.19</v>
      </c>
      <c r="AG6" s="860">
        <v>221.19</v>
      </c>
      <c r="AH6" s="860">
        <v>221.19</v>
      </c>
      <c r="AI6" s="860">
        <v>221.2</v>
      </c>
      <c r="AJ6" s="860">
        <v>225.78</v>
      </c>
      <c r="AK6" s="860">
        <v>250.11</v>
      </c>
      <c r="AL6" s="860">
        <v>267.18</v>
      </c>
      <c r="AM6" s="860">
        <v>297.01</v>
      </c>
      <c r="AN6" s="860">
        <v>308.14999999999998</v>
      </c>
      <c r="AO6" s="860">
        <v>308.14999999999998</v>
      </c>
      <c r="AP6" s="860">
        <v>308.14999999999998</v>
      </c>
      <c r="AQ6" s="860">
        <v>308.14999999999998</v>
      </c>
      <c r="AR6" s="2265">
        <v>308.14999999999998</v>
      </c>
      <c r="AS6" s="1470">
        <v>308.14999999999998</v>
      </c>
      <c r="AT6" s="860">
        <v>308.16000000000003</v>
      </c>
      <c r="AU6" s="860">
        <v>308.31</v>
      </c>
      <c r="AV6" s="860">
        <v>315.70999999999998</v>
      </c>
      <c r="AW6" s="860">
        <v>346.6</v>
      </c>
      <c r="AX6" s="860">
        <v>385.57</v>
      </c>
      <c r="AY6" s="860">
        <v>411.84</v>
      </c>
      <c r="AZ6" s="860">
        <v>436.95</v>
      </c>
      <c r="BA6" s="860">
        <v>451.16</v>
      </c>
      <c r="BB6" s="860">
        <v>451.16</v>
      </c>
      <c r="BC6" s="860">
        <v>451.16</v>
      </c>
      <c r="BD6" s="860">
        <v>451.16</v>
      </c>
      <c r="BE6" s="860">
        <v>451.16</v>
      </c>
      <c r="BF6" s="860">
        <v>451.16</v>
      </c>
      <c r="BG6" s="860">
        <v>451.27</v>
      </c>
      <c r="BH6" s="860">
        <v>458.09</v>
      </c>
      <c r="BI6" s="860">
        <v>497.87</v>
      </c>
      <c r="BJ6" s="860">
        <v>555.34</v>
      </c>
      <c r="BK6" s="860">
        <v>627.82000000000005</v>
      </c>
      <c r="BL6" s="860">
        <v>666.87</v>
      </c>
      <c r="BM6" s="860">
        <v>677.27</v>
      </c>
      <c r="BN6" s="860">
        <v>677.27</v>
      </c>
      <c r="BO6" s="860">
        <v>677.27</v>
      </c>
      <c r="BP6" s="860">
        <v>677.27</v>
      </c>
      <c r="BQ6" s="860">
        <v>677.27</v>
      </c>
      <c r="BR6" s="860">
        <v>677.27</v>
      </c>
      <c r="BS6" s="860">
        <v>677.27</v>
      </c>
      <c r="BT6" s="860">
        <v>688.54</v>
      </c>
      <c r="BU6" s="860">
        <v>721.8</v>
      </c>
      <c r="BV6" s="860">
        <v>803.75</v>
      </c>
      <c r="BW6" s="860">
        <v>918.51</v>
      </c>
      <c r="BX6" s="860">
        <v>967.88</v>
      </c>
      <c r="BY6" s="860">
        <v>967.88</v>
      </c>
      <c r="BZ6" s="860">
        <v>967.88</v>
      </c>
      <c r="CA6" s="860">
        <v>967.88</v>
      </c>
      <c r="CB6" s="860">
        <v>967.88</v>
      </c>
      <c r="CC6" s="860">
        <v>967.88</v>
      </c>
      <c r="CD6" s="860">
        <v>967.88</v>
      </c>
      <c r="CE6" s="860">
        <v>968.96</v>
      </c>
      <c r="CF6" s="860">
        <v>980.17</v>
      </c>
      <c r="CG6" s="860">
        <v>1013.8</v>
      </c>
      <c r="CH6" s="860">
        <v>1106.1600000000001</v>
      </c>
      <c r="CI6" s="860">
        <v>1271.77</v>
      </c>
      <c r="CJ6" s="860">
        <v>1386.68</v>
      </c>
      <c r="CK6" s="860">
        <v>1407.8</v>
      </c>
      <c r="CL6" s="860">
        <v>1407.8</v>
      </c>
      <c r="CM6" s="860">
        <v>1407.8</v>
      </c>
      <c r="CN6" s="860">
        <v>1407.8</v>
      </c>
      <c r="CO6" s="860">
        <v>1407.8</v>
      </c>
      <c r="CP6" s="860">
        <v>1407.85</v>
      </c>
      <c r="CQ6" s="860">
        <v>1408.11</v>
      </c>
      <c r="CR6" s="860">
        <v>1412.85</v>
      </c>
      <c r="CS6" s="860">
        <v>1441.48</v>
      </c>
      <c r="CT6" s="860">
        <v>1517.11</v>
      </c>
      <c r="CU6" s="860">
        <v>1650.88</v>
      </c>
      <c r="CV6" s="860">
        <v>1744.23</v>
      </c>
      <c r="CW6" s="860">
        <v>1750.78</v>
      </c>
      <c r="CX6" s="860">
        <v>1750.78</v>
      </c>
      <c r="CY6" s="860">
        <v>1750.78</v>
      </c>
    </row>
    <row r="7" spans="1:103" ht="39.950000000000003" customHeight="1">
      <c r="A7" s="801" t="s">
        <v>268</v>
      </c>
      <c r="B7" s="785" t="s">
        <v>792</v>
      </c>
      <c r="C7" s="304" t="s">
        <v>147</v>
      </c>
      <c r="D7" s="305" t="s">
        <v>564</v>
      </c>
      <c r="E7" s="785" t="s">
        <v>563</v>
      </c>
      <c r="F7" s="305" t="s">
        <v>566</v>
      </c>
      <c r="G7" s="292" t="s">
        <v>570</v>
      </c>
      <c r="H7" s="292"/>
      <c r="I7" s="785" t="s">
        <v>557</v>
      </c>
      <c r="J7" s="800"/>
      <c r="K7" s="397"/>
      <c r="L7" s="2256">
        <v>70</v>
      </c>
      <c r="M7" s="2264">
        <f t="shared" si="1"/>
        <v>13479.199999999964</v>
      </c>
      <c r="N7" s="860">
        <v>0.53</v>
      </c>
      <c r="O7" s="860">
        <v>1.28</v>
      </c>
      <c r="P7" s="860">
        <v>90.99</v>
      </c>
      <c r="Q7" s="860">
        <v>262.77</v>
      </c>
      <c r="R7" s="860">
        <v>408.56</v>
      </c>
      <c r="S7" s="860">
        <v>556.86</v>
      </c>
      <c r="T7" s="860">
        <v>695.35</v>
      </c>
      <c r="U7" s="860">
        <v>792.92</v>
      </c>
      <c r="V7" s="860">
        <v>971.61</v>
      </c>
      <c r="W7" s="860">
        <v>1146.19</v>
      </c>
      <c r="X7" s="860">
        <v>1336.58</v>
      </c>
      <c r="Y7" s="860">
        <v>1557.2</v>
      </c>
      <c r="Z7" s="860">
        <v>1716.46</v>
      </c>
      <c r="AA7" s="860">
        <v>1860.72</v>
      </c>
      <c r="AB7" s="860">
        <v>2041.81</v>
      </c>
      <c r="AC7" s="860">
        <v>2282.52</v>
      </c>
      <c r="AD7" s="860">
        <v>2467.89</v>
      </c>
      <c r="AE7" s="860">
        <v>2661.21</v>
      </c>
      <c r="AF7" s="860">
        <v>2759.85</v>
      </c>
      <c r="AG7" s="860">
        <v>2890.21</v>
      </c>
      <c r="AH7" s="860">
        <v>3002.82</v>
      </c>
      <c r="AI7" s="860">
        <v>3138.66</v>
      </c>
      <c r="AJ7" s="860">
        <v>3311.55</v>
      </c>
      <c r="AK7" s="860">
        <v>3492.23</v>
      </c>
      <c r="AL7" s="860">
        <v>3615.01</v>
      </c>
      <c r="AM7" s="860">
        <v>3741.83</v>
      </c>
      <c r="AN7" s="860">
        <v>3827.87</v>
      </c>
      <c r="AO7" s="860">
        <v>3948.83</v>
      </c>
      <c r="AP7" s="860">
        <v>4107.3</v>
      </c>
      <c r="AQ7" s="860">
        <v>4255.67</v>
      </c>
      <c r="AR7" s="2265">
        <v>4351.79</v>
      </c>
      <c r="AS7" s="1470">
        <v>4444.8900000000003</v>
      </c>
      <c r="AT7" s="860">
        <v>4614.9799999999996</v>
      </c>
      <c r="AU7" s="860">
        <v>4769.6000000000004</v>
      </c>
      <c r="AV7" s="860">
        <v>4947.79</v>
      </c>
      <c r="AW7" s="860">
        <v>5171.41</v>
      </c>
      <c r="AX7" s="860">
        <v>5292.7</v>
      </c>
      <c r="AY7" s="860">
        <v>5364.31</v>
      </c>
      <c r="AZ7" s="860">
        <v>5509.18</v>
      </c>
      <c r="BA7" s="860">
        <v>5698.15</v>
      </c>
      <c r="BB7" s="860">
        <v>5903.92</v>
      </c>
      <c r="BC7" s="860">
        <v>6057.96</v>
      </c>
      <c r="BD7" s="860">
        <v>6182.88</v>
      </c>
      <c r="BE7" s="860">
        <v>6305.67</v>
      </c>
      <c r="BF7" s="860">
        <v>6476.99</v>
      </c>
      <c r="BG7" s="860">
        <v>6653.51</v>
      </c>
      <c r="BH7" s="860">
        <v>6896.44</v>
      </c>
      <c r="BI7" s="860">
        <v>7113.16</v>
      </c>
      <c r="BJ7" s="860">
        <v>7320.87</v>
      </c>
      <c r="BK7" s="860">
        <v>7537.09</v>
      </c>
      <c r="BL7" s="860">
        <v>7753.95</v>
      </c>
      <c r="BM7" s="860">
        <v>7970.5</v>
      </c>
      <c r="BN7" s="860">
        <v>8197.58</v>
      </c>
      <c r="BO7" s="860">
        <v>8357.61</v>
      </c>
      <c r="BP7" s="860">
        <v>8499.6299999999992</v>
      </c>
      <c r="BQ7" s="860">
        <v>8666.11</v>
      </c>
      <c r="BR7" s="860">
        <v>8854.09</v>
      </c>
      <c r="BS7" s="860">
        <v>9042.7900000000009</v>
      </c>
      <c r="BT7" s="860">
        <v>9320.18</v>
      </c>
      <c r="BU7" s="860">
        <v>9549.16</v>
      </c>
      <c r="BV7" s="860">
        <v>9815.1200000000008</v>
      </c>
      <c r="BW7" s="860">
        <v>10046.709999999999</v>
      </c>
      <c r="BX7" s="860">
        <v>10286.01</v>
      </c>
      <c r="BY7" s="860">
        <v>10547.05</v>
      </c>
      <c r="BZ7" s="860">
        <v>10740.63</v>
      </c>
      <c r="CA7" s="860">
        <v>10920.72</v>
      </c>
      <c r="CB7" s="860">
        <v>11084.73</v>
      </c>
      <c r="CC7" s="860">
        <v>11207.91</v>
      </c>
      <c r="CD7" s="860">
        <v>11399.79</v>
      </c>
      <c r="CE7" s="860">
        <v>11648.88</v>
      </c>
      <c r="CF7" s="860">
        <v>11866.72</v>
      </c>
      <c r="CG7" s="860">
        <v>12091.37</v>
      </c>
      <c r="CH7" s="860">
        <v>12355.84</v>
      </c>
      <c r="CI7" s="860">
        <v>12543.51</v>
      </c>
      <c r="CJ7" s="860">
        <v>12754.85</v>
      </c>
      <c r="CK7" s="860">
        <v>13065.02</v>
      </c>
      <c r="CL7" s="860">
        <v>13276.54</v>
      </c>
      <c r="CM7" s="860">
        <v>13465.38</v>
      </c>
      <c r="CN7" s="860">
        <v>13627.35</v>
      </c>
      <c r="CO7" s="860">
        <v>13772.96</v>
      </c>
      <c r="CP7" s="860">
        <v>13952.43</v>
      </c>
      <c r="CQ7" s="860">
        <v>14187.68</v>
      </c>
      <c r="CR7" s="860">
        <v>14401.53</v>
      </c>
      <c r="CS7" s="860">
        <v>14651.76</v>
      </c>
      <c r="CT7" s="860">
        <v>14912.23</v>
      </c>
      <c r="CU7" s="860">
        <v>15114.32</v>
      </c>
      <c r="CV7" s="860">
        <v>15437.83</v>
      </c>
      <c r="CW7" s="860">
        <v>15634.97</v>
      </c>
      <c r="CX7" s="860">
        <v>15832.02</v>
      </c>
      <c r="CY7" s="860">
        <v>16024.58</v>
      </c>
    </row>
    <row r="8" spans="1:103" ht="39.950000000000003" customHeight="1">
      <c r="A8" s="801" t="s">
        <v>264</v>
      </c>
      <c r="B8" s="785" t="s">
        <v>792</v>
      </c>
      <c r="C8" s="304" t="s">
        <v>34</v>
      </c>
      <c r="D8" s="305" t="s">
        <v>569</v>
      </c>
      <c r="E8" s="785" t="s">
        <v>554</v>
      </c>
      <c r="F8" s="786" t="s">
        <v>573</v>
      </c>
      <c r="G8" s="291" t="s">
        <v>1149</v>
      </c>
      <c r="H8" s="291" t="s">
        <v>629</v>
      </c>
      <c r="I8" s="789" t="s">
        <v>557</v>
      </c>
      <c r="J8" s="800"/>
      <c r="K8" s="397"/>
      <c r="L8" s="2256">
        <v>60</v>
      </c>
      <c r="M8" s="2264">
        <f t="shared" si="1"/>
        <v>2189.4000000000142</v>
      </c>
      <c r="N8" s="860">
        <v>1.0900000000000001</v>
      </c>
      <c r="O8" s="860">
        <v>49.99</v>
      </c>
      <c r="P8" s="860">
        <v>94</v>
      </c>
      <c r="Q8" s="860">
        <v>131.53</v>
      </c>
      <c r="R8" s="860">
        <v>158.1</v>
      </c>
      <c r="S8" s="860">
        <v>214.39</v>
      </c>
      <c r="T8" s="860">
        <v>275.85000000000002</v>
      </c>
      <c r="U8" s="860">
        <v>314.16000000000003</v>
      </c>
      <c r="V8" s="860">
        <v>363.07</v>
      </c>
      <c r="W8" s="860">
        <v>384.53</v>
      </c>
      <c r="X8" s="860">
        <v>450.74</v>
      </c>
      <c r="Y8" s="860">
        <v>531.89</v>
      </c>
      <c r="Z8" s="860">
        <v>566.29999999999995</v>
      </c>
      <c r="AA8" s="860">
        <v>626.13</v>
      </c>
      <c r="AB8" s="860">
        <v>663.21</v>
      </c>
      <c r="AC8" s="860">
        <v>706.04</v>
      </c>
      <c r="AD8" s="860">
        <v>725.56</v>
      </c>
      <c r="AE8" s="860">
        <v>782.65</v>
      </c>
      <c r="AF8" s="860">
        <v>811.05</v>
      </c>
      <c r="AG8" s="860">
        <v>853.52</v>
      </c>
      <c r="AH8" s="860">
        <v>878.22</v>
      </c>
      <c r="AI8" s="860">
        <v>883.26</v>
      </c>
      <c r="AJ8" s="860">
        <v>924.38</v>
      </c>
      <c r="AK8" s="860">
        <v>970.36</v>
      </c>
      <c r="AL8" s="860">
        <v>993.54</v>
      </c>
      <c r="AM8" s="860">
        <v>1037.3599999999999</v>
      </c>
      <c r="AN8" s="860">
        <v>1053.3499999999999</v>
      </c>
      <c r="AO8" s="860">
        <v>1063.45</v>
      </c>
      <c r="AP8" s="860">
        <v>1073.4000000000001</v>
      </c>
      <c r="AQ8" s="860">
        <v>1116.82</v>
      </c>
      <c r="AR8" s="2265">
        <v>1149.3</v>
      </c>
      <c r="AS8" s="1470">
        <v>1171.25</v>
      </c>
      <c r="AT8" s="860">
        <v>1189.01</v>
      </c>
      <c r="AU8" s="860">
        <v>1195.17</v>
      </c>
      <c r="AV8" s="860">
        <v>1213.75</v>
      </c>
      <c r="AW8" s="860">
        <v>1254.3699999999999</v>
      </c>
      <c r="AX8" s="860">
        <v>1283.82</v>
      </c>
      <c r="AY8" s="860">
        <v>1306.74</v>
      </c>
      <c r="AZ8" s="860">
        <v>1335.9</v>
      </c>
      <c r="BA8" s="860">
        <v>1356.63</v>
      </c>
      <c r="BB8" s="860">
        <v>1373.39</v>
      </c>
      <c r="BC8" s="860">
        <v>1410.29</v>
      </c>
      <c r="BD8" s="860">
        <v>1450.35</v>
      </c>
      <c r="BE8" s="860">
        <v>1488.32</v>
      </c>
      <c r="BF8" s="860">
        <v>1506.46</v>
      </c>
      <c r="BG8" s="860">
        <v>1514.42</v>
      </c>
      <c r="BH8" s="860">
        <v>1555.04</v>
      </c>
      <c r="BI8" s="860">
        <v>1601.33</v>
      </c>
      <c r="BJ8" s="860">
        <v>1651.09</v>
      </c>
      <c r="BK8" s="860">
        <v>1714.21</v>
      </c>
      <c r="BL8" s="860">
        <v>1760.35</v>
      </c>
      <c r="BM8" s="860">
        <v>1804.69</v>
      </c>
      <c r="BN8" s="860">
        <v>1816.74</v>
      </c>
      <c r="BO8" s="860">
        <v>1855.23</v>
      </c>
      <c r="BP8" s="860">
        <v>1920.66</v>
      </c>
      <c r="BQ8" s="860">
        <v>1949.41</v>
      </c>
      <c r="BR8" s="860">
        <v>1964.18</v>
      </c>
      <c r="BS8" s="860">
        <v>1970.71</v>
      </c>
      <c r="BT8" s="860">
        <v>2003.45</v>
      </c>
      <c r="BU8" s="860">
        <v>2044.27</v>
      </c>
      <c r="BV8" s="860">
        <v>2098.1799999999998</v>
      </c>
      <c r="BW8" s="860">
        <v>2170.9499999999998</v>
      </c>
      <c r="BX8" s="860">
        <v>2220.98</v>
      </c>
      <c r="BY8" s="860">
        <v>2258.0700000000002</v>
      </c>
      <c r="BZ8" s="860">
        <v>2289.96</v>
      </c>
      <c r="CA8" s="860">
        <v>2327.42</v>
      </c>
      <c r="CB8" s="860">
        <v>2395.73</v>
      </c>
      <c r="CC8" s="860">
        <v>2418.34</v>
      </c>
      <c r="CD8" s="860">
        <v>2440.7399999999998</v>
      </c>
      <c r="CE8" s="860">
        <v>2472.0100000000002</v>
      </c>
      <c r="CF8" s="860">
        <v>2510.41</v>
      </c>
      <c r="CG8" s="860">
        <v>2554.7399999999998</v>
      </c>
      <c r="CH8" s="860">
        <v>2610.42</v>
      </c>
      <c r="CI8" s="860">
        <v>2668.04</v>
      </c>
      <c r="CJ8" s="860">
        <v>2726.51</v>
      </c>
      <c r="CK8" s="860">
        <v>2803.77</v>
      </c>
      <c r="CL8" s="860">
        <v>2833.34</v>
      </c>
      <c r="CM8" s="860">
        <v>2883.76</v>
      </c>
      <c r="CN8" s="860">
        <v>2973.23</v>
      </c>
      <c r="CO8" s="860">
        <v>3054.84</v>
      </c>
      <c r="CP8" s="860">
        <v>3086.54</v>
      </c>
      <c r="CQ8" s="860">
        <v>3125.24</v>
      </c>
      <c r="CR8" s="860">
        <v>3162.27</v>
      </c>
      <c r="CS8" s="860">
        <v>3210.67</v>
      </c>
      <c r="CT8" s="860">
        <v>3255.9</v>
      </c>
      <c r="CU8" s="860">
        <v>3318.32</v>
      </c>
      <c r="CV8" s="860">
        <v>3399.46</v>
      </c>
      <c r="CW8" s="860">
        <v>3439.11</v>
      </c>
      <c r="CX8" s="860">
        <v>3452.04</v>
      </c>
      <c r="CY8" s="860">
        <v>3488.53</v>
      </c>
    </row>
    <row r="9" spans="1:103" ht="39.950000000000003" customHeight="1">
      <c r="A9" s="801" t="s">
        <v>275</v>
      </c>
      <c r="B9" s="785" t="s">
        <v>792</v>
      </c>
      <c r="C9" s="304" t="s">
        <v>36</v>
      </c>
      <c r="D9" s="305" t="s">
        <v>571</v>
      </c>
      <c r="E9" s="785" t="s">
        <v>558</v>
      </c>
      <c r="F9" s="305" t="s">
        <v>572</v>
      </c>
      <c r="G9" s="291" t="s">
        <v>1139</v>
      </c>
      <c r="H9" s="291" t="s">
        <v>1249</v>
      </c>
      <c r="I9" s="785" t="s">
        <v>557</v>
      </c>
      <c r="J9" s="800"/>
      <c r="K9" s="397"/>
      <c r="L9" s="2256">
        <v>30</v>
      </c>
      <c r="M9" s="2264">
        <f t="shared" si="1"/>
        <v>2633.1000000000131</v>
      </c>
      <c r="N9" s="860">
        <v>0.84</v>
      </c>
      <c r="O9" s="860">
        <v>28.46</v>
      </c>
      <c r="P9" s="860">
        <v>76.09</v>
      </c>
      <c r="Q9" s="860">
        <v>150.43</v>
      </c>
      <c r="R9" s="860">
        <v>195.34</v>
      </c>
      <c r="S9" s="860">
        <v>247.14</v>
      </c>
      <c r="T9" s="860">
        <v>309.39</v>
      </c>
      <c r="U9" s="860">
        <v>361.99</v>
      </c>
      <c r="V9" s="860">
        <v>429.61</v>
      </c>
      <c r="W9" s="860">
        <v>471.16</v>
      </c>
      <c r="X9" s="860">
        <v>521.34</v>
      </c>
      <c r="Y9" s="860">
        <v>576.37</v>
      </c>
      <c r="Z9" s="860">
        <v>614.16999999999996</v>
      </c>
      <c r="AA9" s="860">
        <v>649.98</v>
      </c>
      <c r="AB9" s="860">
        <v>695.37</v>
      </c>
      <c r="AC9" s="860">
        <v>753.68</v>
      </c>
      <c r="AD9" s="860">
        <v>800.11</v>
      </c>
      <c r="AE9" s="860">
        <v>887.78</v>
      </c>
      <c r="AF9" s="860">
        <v>929.88</v>
      </c>
      <c r="AG9" s="860">
        <v>989.41</v>
      </c>
      <c r="AH9" s="860">
        <v>1031.27</v>
      </c>
      <c r="AI9" s="860">
        <v>1062.55</v>
      </c>
      <c r="AJ9" s="860">
        <v>1106.5</v>
      </c>
      <c r="AK9" s="860">
        <v>1157.0899999999999</v>
      </c>
      <c r="AL9" s="860">
        <v>1180.4100000000001</v>
      </c>
      <c r="AM9" s="860">
        <v>1217.82</v>
      </c>
      <c r="AN9" s="860">
        <v>1232.9000000000001</v>
      </c>
      <c r="AO9" s="860">
        <v>1252.24</v>
      </c>
      <c r="AP9" s="860">
        <v>1286.02</v>
      </c>
      <c r="AQ9" s="860">
        <v>1354.75</v>
      </c>
      <c r="AR9" s="2265">
        <v>1397.37</v>
      </c>
      <c r="AS9" s="1470">
        <v>1429.38</v>
      </c>
      <c r="AT9" s="860">
        <v>1470.13</v>
      </c>
      <c r="AU9" s="860">
        <v>1498.84</v>
      </c>
      <c r="AV9" s="860">
        <v>1531.65</v>
      </c>
      <c r="AW9" s="860">
        <v>1589.04</v>
      </c>
      <c r="AX9" s="860">
        <v>1613.23</v>
      </c>
      <c r="AY9" s="860">
        <v>1615.36</v>
      </c>
      <c r="AZ9" s="860">
        <v>1645.14</v>
      </c>
      <c r="BA9" s="860">
        <v>1695.84</v>
      </c>
      <c r="BB9" s="860">
        <v>1747.01</v>
      </c>
      <c r="BC9" s="860">
        <v>1805.87</v>
      </c>
      <c r="BD9" s="860">
        <v>1855.68</v>
      </c>
      <c r="BE9" s="860">
        <v>1905.4</v>
      </c>
      <c r="BF9" s="860">
        <v>1947.42</v>
      </c>
      <c r="BG9" s="860">
        <v>1983.65</v>
      </c>
      <c r="BH9" s="860">
        <v>2044.92</v>
      </c>
      <c r="BI9" s="860">
        <v>2115.12</v>
      </c>
      <c r="BJ9" s="860">
        <v>2181.02</v>
      </c>
      <c r="BK9" s="860">
        <v>2248.5300000000002</v>
      </c>
      <c r="BL9" s="860">
        <v>2304.8200000000002</v>
      </c>
      <c r="BM9" s="860">
        <v>2360.77</v>
      </c>
      <c r="BN9" s="860">
        <v>2404.46</v>
      </c>
      <c r="BO9" s="860">
        <v>2465.14</v>
      </c>
      <c r="BP9" s="860">
        <v>2559.14</v>
      </c>
      <c r="BQ9" s="860">
        <v>2605.9299999999998</v>
      </c>
      <c r="BR9" s="860">
        <v>2640.56</v>
      </c>
      <c r="BS9" s="860">
        <v>2676.03</v>
      </c>
      <c r="BT9" s="860">
        <v>2730.42</v>
      </c>
      <c r="BU9" s="860">
        <v>2776.51</v>
      </c>
      <c r="BV9" s="860">
        <v>2852.21</v>
      </c>
      <c r="BW9" s="860">
        <v>2916.5</v>
      </c>
      <c r="BX9" s="860">
        <v>2986.7</v>
      </c>
      <c r="BY9" s="860">
        <v>3048.81</v>
      </c>
      <c r="BZ9" s="860">
        <v>3106.56</v>
      </c>
      <c r="CA9" s="860">
        <v>3158.71</v>
      </c>
      <c r="CB9" s="860">
        <v>3264.2</v>
      </c>
      <c r="CC9" s="860">
        <v>3293.49</v>
      </c>
      <c r="CD9" s="860">
        <v>3335.27</v>
      </c>
      <c r="CE9" s="860">
        <v>3389.92</v>
      </c>
      <c r="CF9" s="860">
        <v>3446.38</v>
      </c>
      <c r="CG9" s="860">
        <v>3516.34</v>
      </c>
      <c r="CH9" s="860">
        <v>3589.35</v>
      </c>
      <c r="CI9" s="860">
        <v>3631.65</v>
      </c>
      <c r="CJ9" s="860">
        <v>3676.9</v>
      </c>
      <c r="CK9" s="860">
        <v>3784.87</v>
      </c>
      <c r="CL9" s="860">
        <v>3841.76</v>
      </c>
      <c r="CM9" s="860">
        <v>3919.64</v>
      </c>
      <c r="CN9" s="860">
        <v>4027.84</v>
      </c>
      <c r="CO9" s="860">
        <v>4123.91</v>
      </c>
      <c r="CP9" s="860">
        <v>4173.8599999999997</v>
      </c>
      <c r="CQ9" s="860">
        <v>4235.24</v>
      </c>
      <c r="CR9" s="860">
        <v>4282.51</v>
      </c>
      <c r="CS9" s="860">
        <v>4356.41</v>
      </c>
      <c r="CT9" s="860">
        <v>4416.3999999999996</v>
      </c>
      <c r="CU9" s="860">
        <v>4461.0600000000004</v>
      </c>
      <c r="CV9" s="860">
        <v>4562.8</v>
      </c>
      <c r="CW9" s="860">
        <v>4625.47</v>
      </c>
      <c r="CX9" s="860">
        <v>4685.45</v>
      </c>
      <c r="CY9" s="860">
        <v>4773.22</v>
      </c>
    </row>
    <row r="10" spans="1:103" ht="39.950000000000003" customHeight="1">
      <c r="A10" s="4850" t="s">
        <v>280</v>
      </c>
      <c r="B10" s="4851" t="s">
        <v>792</v>
      </c>
      <c r="C10" s="791" t="s">
        <v>30</v>
      </c>
      <c r="D10" s="786" t="s">
        <v>565</v>
      </c>
      <c r="E10" s="785" t="s">
        <v>563</v>
      </c>
      <c r="F10" s="786" t="s">
        <v>574</v>
      </c>
      <c r="G10" s="296" t="s">
        <v>570</v>
      </c>
      <c r="H10" s="291" t="s">
        <v>292</v>
      </c>
      <c r="I10" s="293" t="s">
        <v>67</v>
      </c>
      <c r="J10" s="800" t="s">
        <v>575</v>
      </c>
      <c r="K10" s="397"/>
      <c r="L10" s="2256">
        <v>70</v>
      </c>
      <c r="M10" s="2264">
        <f t="shared" si="1"/>
        <v>6606.6000000000076</v>
      </c>
      <c r="N10" s="860">
        <v>0.39</v>
      </c>
      <c r="O10" s="860">
        <v>29</v>
      </c>
      <c r="P10" s="860">
        <v>81.03</v>
      </c>
      <c r="Q10" s="860">
        <v>155.19999999999999</v>
      </c>
      <c r="R10" s="860">
        <v>216.53</v>
      </c>
      <c r="S10" s="860">
        <v>283.38</v>
      </c>
      <c r="T10" s="860">
        <v>344.21</v>
      </c>
      <c r="U10" s="860">
        <v>392.2</v>
      </c>
      <c r="V10" s="860">
        <v>456.09</v>
      </c>
      <c r="W10" s="860">
        <v>509.27</v>
      </c>
      <c r="X10" s="860">
        <v>563.13</v>
      </c>
      <c r="Y10" s="860">
        <v>621.49</v>
      </c>
      <c r="Z10" s="860">
        <v>656.34</v>
      </c>
      <c r="AA10" s="860">
        <v>690.09</v>
      </c>
      <c r="AB10" s="860">
        <v>730.97</v>
      </c>
      <c r="AC10" s="860">
        <v>784.01</v>
      </c>
      <c r="AD10" s="860">
        <v>826.01</v>
      </c>
      <c r="AE10" s="860">
        <v>879.05</v>
      </c>
      <c r="AF10" s="860">
        <v>911.63</v>
      </c>
      <c r="AG10" s="860">
        <v>951.16</v>
      </c>
      <c r="AH10" s="860">
        <v>990.73</v>
      </c>
      <c r="AI10" s="860">
        <v>1026.0899999999999</v>
      </c>
      <c r="AJ10" s="860">
        <v>1067.01</v>
      </c>
      <c r="AK10" s="860">
        <v>1108.8699999999999</v>
      </c>
      <c r="AL10" s="860">
        <v>1140.76</v>
      </c>
      <c r="AM10" s="860">
        <v>1169.3599999999999</v>
      </c>
      <c r="AN10" s="860">
        <v>1199.5899999999999</v>
      </c>
      <c r="AO10" s="860">
        <v>1233.3499999999999</v>
      </c>
      <c r="AP10" s="860">
        <v>1274.76</v>
      </c>
      <c r="AQ10" s="860">
        <v>1333.22</v>
      </c>
      <c r="AR10" s="2265">
        <v>1379.55</v>
      </c>
      <c r="AS10" s="1470">
        <v>1416.04</v>
      </c>
      <c r="AT10" s="860">
        <v>1468.52</v>
      </c>
      <c r="AU10" s="860">
        <v>1507.32</v>
      </c>
      <c r="AV10" s="860">
        <v>1553.12</v>
      </c>
      <c r="AW10" s="860">
        <v>1608.77</v>
      </c>
      <c r="AX10" s="860">
        <v>1645.58</v>
      </c>
      <c r="AY10" s="860">
        <v>1672.61</v>
      </c>
      <c r="AZ10" s="860">
        <v>1718.94</v>
      </c>
      <c r="BA10" s="860">
        <v>1769.23</v>
      </c>
      <c r="BB10" s="860">
        <v>1828.18</v>
      </c>
      <c r="BC10" s="860">
        <v>1890.39</v>
      </c>
      <c r="BD10" s="860">
        <v>1946.89</v>
      </c>
      <c r="BE10" s="860">
        <v>2001.5</v>
      </c>
      <c r="BF10" s="860">
        <v>2060.35</v>
      </c>
      <c r="BG10" s="860">
        <v>2107.96</v>
      </c>
      <c r="BH10" s="860">
        <v>2165.66</v>
      </c>
      <c r="BI10" s="860">
        <v>2214.85</v>
      </c>
      <c r="BJ10" s="860">
        <v>2262.6999999999998</v>
      </c>
      <c r="BK10" s="860">
        <v>2311.61</v>
      </c>
      <c r="BL10" s="860">
        <v>2362.25</v>
      </c>
      <c r="BM10" s="860">
        <v>2411.2399999999998</v>
      </c>
      <c r="BN10" s="860">
        <v>2464.5</v>
      </c>
      <c r="BO10" s="860">
        <v>2519.83</v>
      </c>
      <c r="BP10" s="860">
        <v>2570.02</v>
      </c>
      <c r="BQ10" s="860">
        <v>2624.84</v>
      </c>
      <c r="BR10" s="860">
        <v>2675.99</v>
      </c>
      <c r="BS10" s="860">
        <v>2716.14</v>
      </c>
      <c r="BT10" s="860">
        <v>2774.44</v>
      </c>
      <c r="BU10" s="860">
        <v>2822.08</v>
      </c>
      <c r="BV10" s="860">
        <v>2876.82</v>
      </c>
      <c r="BW10" s="860">
        <v>2929.5</v>
      </c>
      <c r="BX10" s="860">
        <v>2977.81</v>
      </c>
      <c r="BY10" s="860">
        <v>3031.25</v>
      </c>
      <c r="BZ10" s="860">
        <v>3078.4</v>
      </c>
      <c r="CA10" s="860">
        <v>3132.67</v>
      </c>
      <c r="CB10" s="860">
        <v>3190.98</v>
      </c>
      <c r="CC10" s="860">
        <v>3232.18</v>
      </c>
      <c r="CD10" s="860">
        <v>3283.87</v>
      </c>
      <c r="CE10" s="860">
        <v>3339.48</v>
      </c>
      <c r="CF10" s="860">
        <v>3388.26</v>
      </c>
      <c r="CG10" s="860">
        <v>3447.12</v>
      </c>
      <c r="CH10" s="860">
        <v>3524.32</v>
      </c>
      <c r="CI10" s="860">
        <v>3591.04</v>
      </c>
      <c r="CJ10" s="860">
        <v>3657.02</v>
      </c>
      <c r="CK10" s="860">
        <v>3736.12</v>
      </c>
      <c r="CL10" s="860">
        <v>3797.84</v>
      </c>
      <c r="CM10" s="860">
        <v>3890.36</v>
      </c>
      <c r="CN10" s="860">
        <v>3993.71</v>
      </c>
      <c r="CO10" s="860">
        <v>4090.66</v>
      </c>
      <c r="CP10" s="860">
        <v>4162.79</v>
      </c>
      <c r="CQ10" s="860">
        <v>4231.84</v>
      </c>
      <c r="CR10" s="860">
        <v>4289.05</v>
      </c>
      <c r="CS10" s="860">
        <v>4351.74</v>
      </c>
      <c r="CT10" s="860">
        <v>4429.59</v>
      </c>
      <c r="CU10" s="860">
        <v>4502.21</v>
      </c>
      <c r="CV10" s="860">
        <v>4587.4399999999996</v>
      </c>
      <c r="CW10" s="860">
        <v>4642.84</v>
      </c>
      <c r="CX10" s="860">
        <v>4709.01</v>
      </c>
      <c r="CY10" s="860">
        <v>4803.3900000000003</v>
      </c>
    </row>
    <row r="11" spans="1:103" ht="39.950000000000003" hidden="1" customHeight="1">
      <c r="A11" s="4850"/>
      <c r="B11" s="4851"/>
      <c r="C11" s="318"/>
      <c r="D11" s="787"/>
      <c r="E11" s="785" t="s">
        <v>577</v>
      </c>
      <c r="F11" s="787"/>
      <c r="G11" s="297"/>
      <c r="H11" s="291" t="s">
        <v>1262</v>
      </c>
      <c r="I11" s="293" t="s">
        <v>73</v>
      </c>
      <c r="J11" s="800" t="s">
        <v>552</v>
      </c>
      <c r="K11" s="397"/>
      <c r="L11" s="2256"/>
      <c r="M11" s="2264">
        <f t="shared" si="1"/>
        <v>0</v>
      </c>
      <c r="N11" s="860"/>
      <c r="O11" s="860"/>
      <c r="P11" s="860"/>
      <c r="Q11" s="860"/>
      <c r="R11" s="860"/>
      <c r="S11" s="860"/>
      <c r="T11" s="860"/>
      <c r="U11" s="860"/>
      <c r="V11" s="860"/>
      <c r="W11" s="860"/>
      <c r="X11" s="860"/>
      <c r="Y11" s="860"/>
      <c r="Z11" s="860"/>
      <c r="AA11" s="860"/>
      <c r="AB11" s="860"/>
      <c r="AC11" s="860"/>
      <c r="AD11" s="860"/>
      <c r="AE11" s="860"/>
      <c r="AF11" s="860"/>
      <c r="AG11" s="860"/>
      <c r="AH11" s="860"/>
      <c r="AI11" s="860"/>
      <c r="AJ11" s="860"/>
      <c r="AK11" s="860"/>
      <c r="AL11" s="860"/>
      <c r="AM11" s="860"/>
      <c r="AN11" s="860"/>
      <c r="AO11" s="860"/>
      <c r="AP11" s="860"/>
      <c r="AQ11" s="860"/>
      <c r="AR11" s="2265"/>
      <c r="AS11" s="1470"/>
      <c r="AT11" s="860"/>
      <c r="AU11" s="860"/>
      <c r="AV11" s="860"/>
      <c r="AW11" s="860"/>
      <c r="AX11" s="860"/>
      <c r="AY11" s="860"/>
      <c r="AZ11" s="860"/>
      <c r="BA11" s="860"/>
      <c r="BB11" s="860"/>
      <c r="BC11" s="860"/>
      <c r="BD11" s="860"/>
      <c r="BE11" s="860"/>
      <c r="BF11" s="860"/>
      <c r="BG11" s="860"/>
      <c r="BH11" s="860"/>
      <c r="BI11" s="860"/>
      <c r="BJ11" s="860"/>
      <c r="BK11" s="860"/>
      <c r="BL11" s="860"/>
      <c r="BM11" s="860"/>
      <c r="BN11" s="860"/>
      <c r="BO11" s="860"/>
      <c r="BP11" s="860"/>
      <c r="BQ11" s="860"/>
      <c r="BR11" s="860"/>
      <c r="BS11" s="860"/>
      <c r="BT11" s="860"/>
      <c r="BU11" s="860"/>
      <c r="BV11" s="860"/>
      <c r="BW11" s="860"/>
      <c r="BX11" s="860"/>
      <c r="BY11" s="860"/>
      <c r="BZ11" s="860"/>
      <c r="CA11" s="860"/>
      <c r="CB11" s="860"/>
      <c r="CC11" s="860"/>
      <c r="CD11" s="860"/>
      <c r="CE11" s="860"/>
      <c r="CF11" s="860"/>
      <c r="CG11" s="860"/>
      <c r="CH11" s="860"/>
      <c r="CI11" s="860"/>
      <c r="CJ11" s="860"/>
      <c r="CK11" s="860"/>
      <c r="CL11" s="860"/>
      <c r="CM11" s="860"/>
      <c r="CN11" s="860"/>
      <c r="CO11" s="860"/>
      <c r="CP11" s="860"/>
      <c r="CQ11" s="860"/>
      <c r="CR11" s="860"/>
      <c r="CS11" s="860"/>
      <c r="CT11" s="860"/>
      <c r="CU11" s="860"/>
      <c r="CV11" s="860"/>
      <c r="CW11" s="860"/>
      <c r="CX11" s="860"/>
      <c r="CY11" s="860"/>
    </row>
    <row r="12" spans="1:103" ht="39.950000000000003" hidden="1" customHeight="1">
      <c r="A12" s="4850"/>
      <c r="B12" s="4851"/>
      <c r="C12" s="318"/>
      <c r="D12" s="787"/>
      <c r="E12" s="785" t="s">
        <v>549</v>
      </c>
      <c r="F12" s="787"/>
      <c r="G12" s="297"/>
      <c r="H12" s="291" t="s">
        <v>66</v>
      </c>
      <c r="I12" s="293" t="s">
        <v>68</v>
      </c>
      <c r="J12" s="800" t="s">
        <v>552</v>
      </c>
      <c r="K12" s="397"/>
      <c r="L12" s="2256"/>
      <c r="M12" s="2264">
        <f t="shared" si="1"/>
        <v>0</v>
      </c>
      <c r="N12" s="860"/>
      <c r="O12" s="860"/>
      <c r="P12" s="860"/>
      <c r="Q12" s="860"/>
      <c r="R12" s="860"/>
      <c r="S12" s="860"/>
      <c r="T12" s="860"/>
      <c r="U12" s="860"/>
      <c r="V12" s="860"/>
      <c r="W12" s="860"/>
      <c r="X12" s="860"/>
      <c r="Y12" s="860"/>
      <c r="Z12" s="860"/>
      <c r="AA12" s="860"/>
      <c r="AB12" s="860"/>
      <c r="AC12" s="860"/>
      <c r="AD12" s="860"/>
      <c r="AE12" s="860"/>
      <c r="AF12" s="860"/>
      <c r="AG12" s="860"/>
      <c r="AH12" s="860"/>
      <c r="AI12" s="860"/>
      <c r="AJ12" s="860"/>
      <c r="AK12" s="860"/>
      <c r="AL12" s="860"/>
      <c r="AM12" s="860"/>
      <c r="AN12" s="860"/>
      <c r="AO12" s="860"/>
      <c r="AP12" s="860"/>
      <c r="AQ12" s="860"/>
      <c r="AR12" s="2265"/>
      <c r="AS12" s="1470"/>
      <c r="AT12" s="860"/>
      <c r="AU12" s="860"/>
      <c r="AV12" s="860"/>
      <c r="AW12" s="860"/>
      <c r="AX12" s="860"/>
      <c r="AY12" s="860"/>
      <c r="AZ12" s="860"/>
      <c r="BA12" s="860"/>
      <c r="BB12" s="860"/>
      <c r="BC12" s="860"/>
      <c r="BD12" s="860"/>
      <c r="BE12" s="860"/>
      <c r="BF12" s="860"/>
      <c r="BG12" s="860"/>
      <c r="BH12" s="860"/>
      <c r="BI12" s="860"/>
      <c r="BJ12" s="860"/>
      <c r="BK12" s="860"/>
      <c r="BL12" s="860"/>
      <c r="BM12" s="860"/>
      <c r="BN12" s="860"/>
      <c r="BO12" s="860"/>
      <c r="BP12" s="860">
        <v>3678.22</v>
      </c>
      <c r="BQ12" s="860"/>
      <c r="BR12" s="860"/>
      <c r="BS12" s="860"/>
      <c r="BT12" s="860"/>
      <c r="BU12" s="860"/>
      <c r="BV12" s="860"/>
      <c r="BW12" s="860"/>
      <c r="BX12" s="860"/>
      <c r="BY12" s="860"/>
      <c r="BZ12" s="860"/>
      <c r="CA12" s="860"/>
      <c r="CB12" s="860"/>
      <c r="CC12" s="860"/>
      <c r="CD12" s="860"/>
      <c r="CE12" s="860"/>
      <c r="CF12" s="860"/>
      <c r="CG12" s="860"/>
      <c r="CH12" s="860"/>
      <c r="CI12" s="860"/>
      <c r="CJ12" s="860"/>
      <c r="CK12" s="860"/>
      <c r="CL12" s="860"/>
      <c r="CM12" s="860"/>
      <c r="CN12" s="860"/>
      <c r="CO12" s="860"/>
      <c r="CP12" s="860"/>
      <c r="CQ12" s="860"/>
      <c r="CR12" s="860"/>
      <c r="CS12" s="860"/>
      <c r="CT12" s="860"/>
      <c r="CU12" s="860"/>
      <c r="CV12" s="860"/>
      <c r="CW12" s="860"/>
      <c r="CX12" s="860"/>
      <c r="CY12" s="860"/>
    </row>
    <row r="13" spans="1:103" ht="39.950000000000003" hidden="1" customHeight="1">
      <c r="A13" s="4850"/>
      <c r="B13" s="4851"/>
      <c r="C13" s="318"/>
      <c r="D13" s="787"/>
      <c r="E13" s="785" t="s">
        <v>550</v>
      </c>
      <c r="F13" s="787"/>
      <c r="G13" s="297"/>
      <c r="H13" s="291" t="s">
        <v>1071</v>
      </c>
      <c r="I13" s="293" t="s">
        <v>70</v>
      </c>
      <c r="J13" s="800" t="s">
        <v>552</v>
      </c>
      <c r="K13" s="397"/>
      <c r="L13" s="2256"/>
      <c r="M13" s="2264">
        <f t="shared" si="1"/>
        <v>0</v>
      </c>
      <c r="N13" s="860"/>
      <c r="O13" s="860"/>
      <c r="P13" s="860"/>
      <c r="Q13" s="860"/>
      <c r="R13" s="860"/>
      <c r="S13" s="860"/>
      <c r="T13" s="860"/>
      <c r="U13" s="860"/>
      <c r="V13" s="860"/>
      <c r="W13" s="860"/>
      <c r="X13" s="860"/>
      <c r="Y13" s="860"/>
      <c r="Z13" s="860"/>
      <c r="AA13" s="860"/>
      <c r="AB13" s="860"/>
      <c r="AC13" s="860"/>
      <c r="AD13" s="860"/>
      <c r="AE13" s="860"/>
      <c r="AF13" s="860"/>
      <c r="AG13" s="860"/>
      <c r="AH13" s="860"/>
      <c r="AI13" s="860"/>
      <c r="AJ13" s="860"/>
      <c r="AK13" s="860"/>
      <c r="AL13" s="860"/>
      <c r="AM13" s="860"/>
      <c r="AN13" s="860"/>
      <c r="AO13" s="860"/>
      <c r="AP13" s="860"/>
      <c r="AQ13" s="860"/>
      <c r="AR13" s="2265"/>
      <c r="AS13" s="1470"/>
      <c r="AT13" s="860"/>
      <c r="AU13" s="860"/>
      <c r="AV13" s="860"/>
      <c r="AW13" s="860"/>
      <c r="AX13" s="860"/>
      <c r="AY13" s="860"/>
      <c r="AZ13" s="860"/>
      <c r="BA13" s="860"/>
      <c r="BB13" s="860"/>
      <c r="BC13" s="860"/>
      <c r="BD13" s="860"/>
      <c r="BE13" s="860"/>
      <c r="BF13" s="860"/>
      <c r="BG13" s="860"/>
      <c r="BH13" s="860"/>
      <c r="BI13" s="860"/>
      <c r="BJ13" s="860"/>
      <c r="BK13" s="860"/>
      <c r="BL13" s="860"/>
      <c r="BM13" s="860"/>
      <c r="BN13" s="860"/>
      <c r="BO13" s="860"/>
      <c r="BP13" s="860">
        <v>2170.1999999999998</v>
      </c>
      <c r="BQ13" s="860"/>
      <c r="BR13" s="860"/>
      <c r="BS13" s="860"/>
      <c r="BT13" s="860"/>
      <c r="BU13" s="860"/>
      <c r="BV13" s="860"/>
      <c r="BW13" s="860"/>
      <c r="BX13" s="860"/>
      <c r="BY13" s="860"/>
      <c r="BZ13" s="860"/>
      <c r="CA13" s="860"/>
      <c r="CB13" s="860"/>
      <c r="CC13" s="860"/>
      <c r="CD13" s="860"/>
      <c r="CE13" s="860"/>
      <c r="CF13" s="860"/>
      <c r="CG13" s="860"/>
      <c r="CH13" s="860"/>
      <c r="CI13" s="860"/>
      <c r="CJ13" s="860"/>
      <c r="CK13" s="860"/>
      <c r="CL13" s="860"/>
      <c r="CM13" s="860"/>
      <c r="CN13" s="860"/>
      <c r="CO13" s="860"/>
      <c r="CP13" s="860"/>
      <c r="CQ13" s="860"/>
      <c r="CR13" s="860"/>
      <c r="CS13" s="860"/>
      <c r="CT13" s="860"/>
      <c r="CU13" s="860"/>
      <c r="CV13" s="860"/>
      <c r="CW13" s="860"/>
      <c r="CX13" s="860"/>
      <c r="CY13" s="860"/>
    </row>
    <row r="14" spans="1:103" ht="39.950000000000003" hidden="1" customHeight="1">
      <c r="A14" s="4850"/>
      <c r="B14" s="4851"/>
      <c r="C14" s="318"/>
      <c r="D14" s="787"/>
      <c r="E14" s="785" t="s">
        <v>550</v>
      </c>
      <c r="F14" s="787"/>
      <c r="G14" s="297"/>
      <c r="H14" s="291" t="s">
        <v>1072</v>
      </c>
      <c r="I14" s="293" t="s">
        <v>71</v>
      </c>
      <c r="J14" s="800" t="s">
        <v>552</v>
      </c>
      <c r="K14" s="397"/>
      <c r="L14" s="2256"/>
      <c r="M14" s="2264">
        <f t="shared" si="1"/>
        <v>0</v>
      </c>
      <c r="N14" s="860"/>
      <c r="O14" s="860"/>
      <c r="P14" s="860"/>
      <c r="Q14" s="860"/>
      <c r="R14" s="860"/>
      <c r="S14" s="860"/>
      <c r="T14" s="860"/>
      <c r="U14" s="860"/>
      <c r="V14" s="860"/>
      <c r="W14" s="860"/>
      <c r="X14" s="860"/>
      <c r="Y14" s="860"/>
      <c r="Z14" s="860"/>
      <c r="AA14" s="860"/>
      <c r="AB14" s="860"/>
      <c r="AC14" s="860"/>
      <c r="AD14" s="860"/>
      <c r="AE14" s="860"/>
      <c r="AF14" s="860"/>
      <c r="AG14" s="860"/>
      <c r="AH14" s="860"/>
      <c r="AI14" s="860"/>
      <c r="AJ14" s="860"/>
      <c r="AK14" s="860"/>
      <c r="AL14" s="860"/>
      <c r="AM14" s="860"/>
      <c r="AN14" s="860"/>
      <c r="AO14" s="860"/>
      <c r="AP14" s="860"/>
      <c r="AQ14" s="860"/>
      <c r="AR14" s="2265"/>
      <c r="AS14" s="1470"/>
      <c r="AT14" s="860"/>
      <c r="AU14" s="860"/>
      <c r="AV14" s="860"/>
      <c r="AW14" s="860"/>
      <c r="AX14" s="860"/>
      <c r="AY14" s="860"/>
      <c r="AZ14" s="860"/>
      <c r="BA14" s="860"/>
      <c r="BB14" s="860"/>
      <c r="BC14" s="860"/>
      <c r="BD14" s="860"/>
      <c r="BE14" s="860"/>
      <c r="BF14" s="860"/>
      <c r="BG14" s="860"/>
      <c r="BH14" s="860"/>
      <c r="BI14" s="860"/>
      <c r="BJ14" s="860"/>
      <c r="BK14" s="860"/>
      <c r="BL14" s="860"/>
      <c r="BM14" s="860"/>
      <c r="BN14" s="860"/>
      <c r="BO14" s="860"/>
      <c r="BP14" s="860"/>
      <c r="BQ14" s="860"/>
      <c r="BR14" s="860"/>
      <c r="BS14" s="860"/>
      <c r="BT14" s="860"/>
      <c r="BU14" s="860"/>
      <c r="BV14" s="860"/>
      <c r="BW14" s="860"/>
      <c r="BX14" s="860"/>
      <c r="BY14" s="860"/>
      <c r="BZ14" s="860"/>
      <c r="CA14" s="860"/>
      <c r="CB14" s="860"/>
      <c r="CC14" s="860"/>
      <c r="CD14" s="860"/>
      <c r="CE14" s="860"/>
      <c r="CF14" s="860"/>
      <c r="CG14" s="860"/>
      <c r="CH14" s="860"/>
      <c r="CI14" s="860"/>
      <c r="CJ14" s="860"/>
      <c r="CK14" s="860"/>
      <c r="CL14" s="860"/>
      <c r="CM14" s="860"/>
      <c r="CN14" s="860"/>
      <c r="CO14" s="860"/>
      <c r="CP14" s="860"/>
      <c r="CQ14" s="860"/>
      <c r="CR14" s="860"/>
      <c r="CS14" s="860"/>
      <c r="CT14" s="860"/>
      <c r="CU14" s="860"/>
      <c r="CV14" s="860"/>
      <c r="CW14" s="860"/>
      <c r="CX14" s="860"/>
      <c r="CY14" s="860"/>
    </row>
    <row r="15" spans="1:103" ht="39.950000000000003" hidden="1" customHeight="1">
      <c r="A15" s="4850"/>
      <c r="B15" s="4851"/>
      <c r="C15" s="318"/>
      <c r="D15" s="787"/>
      <c r="E15" s="785" t="s">
        <v>577</v>
      </c>
      <c r="F15" s="787"/>
      <c r="G15" s="297"/>
      <c r="H15" s="291" t="s">
        <v>1070</v>
      </c>
      <c r="I15" s="293" t="s">
        <v>69</v>
      </c>
      <c r="J15" s="800" t="s">
        <v>552</v>
      </c>
      <c r="K15" s="397"/>
      <c r="L15" s="2256"/>
      <c r="M15" s="2264">
        <f t="shared" si="1"/>
        <v>0</v>
      </c>
      <c r="N15" s="860"/>
      <c r="O15" s="860"/>
      <c r="P15" s="860"/>
      <c r="Q15" s="860"/>
      <c r="R15" s="860"/>
      <c r="S15" s="860"/>
      <c r="T15" s="860"/>
      <c r="U15" s="860"/>
      <c r="V15" s="860"/>
      <c r="W15" s="860"/>
      <c r="X15" s="860"/>
      <c r="Y15" s="860"/>
      <c r="Z15" s="860"/>
      <c r="AA15" s="860"/>
      <c r="AB15" s="860"/>
      <c r="AC15" s="860"/>
      <c r="AD15" s="860"/>
      <c r="AE15" s="860"/>
      <c r="AF15" s="860"/>
      <c r="AG15" s="860"/>
      <c r="AH15" s="860"/>
      <c r="AI15" s="860"/>
      <c r="AJ15" s="860"/>
      <c r="AK15" s="860"/>
      <c r="AL15" s="860"/>
      <c r="AM15" s="860"/>
      <c r="AN15" s="860"/>
      <c r="AO15" s="860"/>
      <c r="AP15" s="860"/>
      <c r="AQ15" s="860"/>
      <c r="AR15" s="2265"/>
      <c r="AS15" s="1470"/>
      <c r="AT15" s="860"/>
      <c r="AU15" s="860"/>
      <c r="AV15" s="860"/>
      <c r="AW15" s="860"/>
      <c r="AX15" s="860"/>
      <c r="AY15" s="860"/>
      <c r="AZ15" s="860"/>
      <c r="BA15" s="860"/>
      <c r="BB15" s="860"/>
      <c r="BC15" s="860"/>
      <c r="BD15" s="860"/>
      <c r="BE15" s="860"/>
      <c r="BF15" s="860"/>
      <c r="BG15" s="860"/>
      <c r="BH15" s="860"/>
      <c r="BI15" s="860"/>
      <c r="BJ15" s="860"/>
      <c r="BK15" s="860"/>
      <c r="BL15" s="860"/>
      <c r="BM15" s="860"/>
      <c r="BN15" s="860"/>
      <c r="BO15" s="860"/>
      <c r="BP15" s="860">
        <v>2128.52</v>
      </c>
      <c r="BQ15" s="860"/>
      <c r="BR15" s="860"/>
      <c r="BS15" s="860"/>
      <c r="BT15" s="860"/>
      <c r="BU15" s="860"/>
      <c r="BV15" s="860"/>
      <c r="BW15" s="860"/>
      <c r="BX15" s="860"/>
      <c r="BY15" s="860"/>
      <c r="BZ15" s="860"/>
      <c r="CA15" s="860"/>
      <c r="CB15" s="860"/>
      <c r="CC15" s="860"/>
      <c r="CD15" s="860"/>
      <c r="CE15" s="860"/>
      <c r="CF15" s="860"/>
      <c r="CG15" s="860"/>
      <c r="CH15" s="860"/>
      <c r="CI15" s="860"/>
      <c r="CJ15" s="860"/>
      <c r="CK15" s="860"/>
      <c r="CL15" s="860"/>
      <c r="CM15" s="860"/>
      <c r="CN15" s="860"/>
      <c r="CO15" s="860"/>
      <c r="CP15" s="860"/>
      <c r="CQ15" s="860"/>
      <c r="CR15" s="860"/>
      <c r="CS15" s="860"/>
      <c r="CT15" s="860"/>
      <c r="CU15" s="860"/>
      <c r="CV15" s="860"/>
      <c r="CW15" s="860"/>
      <c r="CX15" s="860"/>
      <c r="CY15" s="860"/>
    </row>
    <row r="16" spans="1:103" ht="39.950000000000003" hidden="1" customHeight="1">
      <c r="A16" s="4850"/>
      <c r="B16" s="4851"/>
      <c r="C16" s="792"/>
      <c r="D16" s="788"/>
      <c r="E16" s="294" t="s">
        <v>549</v>
      </c>
      <c r="F16" s="788"/>
      <c r="G16" s="298"/>
      <c r="H16" s="291" t="s">
        <v>1239</v>
      </c>
      <c r="I16" s="293" t="s">
        <v>77</v>
      </c>
      <c r="J16" s="800" t="s">
        <v>552</v>
      </c>
      <c r="K16" s="397"/>
      <c r="L16" s="2256"/>
      <c r="M16" s="2264">
        <f t="shared" si="1"/>
        <v>0</v>
      </c>
      <c r="N16" s="860"/>
      <c r="O16" s="860"/>
      <c r="P16" s="860"/>
      <c r="Q16" s="860"/>
      <c r="R16" s="860"/>
      <c r="S16" s="860"/>
      <c r="T16" s="860"/>
      <c r="U16" s="860"/>
      <c r="V16" s="860"/>
      <c r="W16" s="860"/>
      <c r="X16" s="860"/>
      <c r="Y16" s="860"/>
      <c r="Z16" s="860"/>
      <c r="AA16" s="860"/>
      <c r="AB16" s="860"/>
      <c r="AC16" s="860"/>
      <c r="AD16" s="860"/>
      <c r="AE16" s="860"/>
      <c r="AF16" s="860"/>
      <c r="AG16" s="860"/>
      <c r="AH16" s="860"/>
      <c r="AI16" s="860"/>
      <c r="AJ16" s="860"/>
      <c r="AK16" s="860"/>
      <c r="AL16" s="860"/>
      <c r="AM16" s="860"/>
      <c r="AN16" s="860"/>
      <c r="AO16" s="860"/>
      <c r="AP16" s="860"/>
      <c r="AQ16" s="860"/>
      <c r="AR16" s="2265"/>
      <c r="AS16" s="1470"/>
      <c r="AT16" s="860"/>
      <c r="AU16" s="860"/>
      <c r="AV16" s="860"/>
      <c r="AW16" s="860"/>
      <c r="AX16" s="860"/>
      <c r="AY16" s="860"/>
      <c r="AZ16" s="860"/>
      <c r="BA16" s="860"/>
      <c r="BB16" s="860"/>
      <c r="BC16" s="860"/>
      <c r="BD16" s="860"/>
      <c r="BE16" s="860"/>
      <c r="BF16" s="860"/>
      <c r="BG16" s="860"/>
      <c r="BH16" s="860"/>
      <c r="BI16" s="860"/>
      <c r="BJ16" s="860"/>
      <c r="BK16" s="860"/>
      <c r="BL16" s="860"/>
      <c r="BM16" s="860"/>
      <c r="BN16" s="860"/>
      <c r="BO16" s="860"/>
      <c r="BP16" s="860">
        <v>0.5</v>
      </c>
      <c r="BQ16" s="860"/>
      <c r="BR16" s="860"/>
      <c r="BS16" s="860"/>
      <c r="BT16" s="860"/>
      <c r="BU16" s="860"/>
      <c r="BV16" s="860"/>
      <c r="BW16" s="860"/>
      <c r="BX16" s="860"/>
      <c r="BY16" s="860"/>
      <c r="BZ16" s="860"/>
      <c r="CA16" s="860"/>
      <c r="CB16" s="860"/>
      <c r="CC16" s="860"/>
      <c r="CD16" s="860"/>
      <c r="CE16" s="860"/>
      <c r="CF16" s="860"/>
      <c r="CG16" s="860"/>
      <c r="CH16" s="860"/>
      <c r="CI16" s="860"/>
      <c r="CJ16" s="860"/>
      <c r="CK16" s="860"/>
      <c r="CL16" s="860"/>
      <c r="CM16" s="860"/>
      <c r="CN16" s="860"/>
      <c r="CO16" s="860"/>
      <c r="CP16" s="860"/>
      <c r="CQ16" s="860"/>
      <c r="CR16" s="860"/>
      <c r="CS16" s="860"/>
      <c r="CT16" s="860"/>
      <c r="CU16" s="860"/>
      <c r="CV16" s="860"/>
      <c r="CW16" s="860"/>
      <c r="CX16" s="860"/>
      <c r="CY16" s="860"/>
    </row>
    <row r="17" spans="1:103" ht="39.950000000000003" customHeight="1">
      <c r="A17" s="802">
        <v>7</v>
      </c>
      <c r="B17" s="784" t="s">
        <v>553</v>
      </c>
      <c r="C17" s="295" t="s">
        <v>32</v>
      </c>
      <c r="D17" s="304" t="s">
        <v>586</v>
      </c>
      <c r="E17" s="784" t="s">
        <v>583</v>
      </c>
      <c r="F17" s="304" t="s">
        <v>266</v>
      </c>
      <c r="G17" s="784" t="s">
        <v>597</v>
      </c>
      <c r="H17" s="784"/>
      <c r="I17" s="785" t="s">
        <v>557</v>
      </c>
      <c r="J17" s="800"/>
      <c r="K17" s="397"/>
      <c r="L17" s="2256">
        <v>10</v>
      </c>
      <c r="M17" s="2264">
        <f t="shared" si="1"/>
        <v>1051.1999999999989</v>
      </c>
      <c r="N17" s="860">
        <v>0.3</v>
      </c>
      <c r="O17" s="860">
        <v>26.66</v>
      </c>
      <c r="P17" s="860">
        <v>66.11</v>
      </c>
      <c r="Q17" s="860">
        <v>116.29</v>
      </c>
      <c r="R17" s="860">
        <v>160.76</v>
      </c>
      <c r="S17" s="860">
        <v>201.41</v>
      </c>
      <c r="T17" s="860">
        <v>238.94</v>
      </c>
      <c r="U17" s="860">
        <v>271.89999999999998</v>
      </c>
      <c r="V17" s="860">
        <v>319.64999999999998</v>
      </c>
      <c r="W17" s="860">
        <v>363.92</v>
      </c>
      <c r="X17" s="860">
        <v>412.3</v>
      </c>
      <c r="Y17" s="860">
        <v>469.12</v>
      </c>
      <c r="Z17" s="860">
        <v>521.23</v>
      </c>
      <c r="AA17" s="860">
        <v>588.24</v>
      </c>
      <c r="AB17" s="860">
        <v>652.66999999999996</v>
      </c>
      <c r="AC17" s="860">
        <v>706.71</v>
      </c>
      <c r="AD17" s="860">
        <v>750.57</v>
      </c>
      <c r="AE17" s="860">
        <v>794.77</v>
      </c>
      <c r="AF17" s="860">
        <v>823.78</v>
      </c>
      <c r="AG17" s="860">
        <v>851.23</v>
      </c>
      <c r="AH17" s="860">
        <v>873.05</v>
      </c>
      <c r="AI17" s="860">
        <v>901.06</v>
      </c>
      <c r="AJ17" s="860">
        <v>934.74</v>
      </c>
      <c r="AK17" s="860">
        <v>979.41</v>
      </c>
      <c r="AL17" s="860">
        <v>1038.07</v>
      </c>
      <c r="AM17" s="860">
        <v>1113.67</v>
      </c>
      <c r="AN17" s="860">
        <v>1150.9000000000001</v>
      </c>
      <c r="AO17" s="860">
        <v>1207.6099999999999</v>
      </c>
      <c r="AP17" s="860">
        <v>1282.5999999999999</v>
      </c>
      <c r="AQ17" s="860">
        <v>1345.93</v>
      </c>
      <c r="AR17" s="2265">
        <v>1407.5</v>
      </c>
      <c r="AS17" s="1470">
        <v>1469.67</v>
      </c>
      <c r="AT17" s="860">
        <v>1550.43</v>
      </c>
      <c r="AU17" s="860">
        <v>1622.08</v>
      </c>
      <c r="AV17" s="860">
        <v>1713.02</v>
      </c>
      <c r="AW17" s="860">
        <v>1822.45</v>
      </c>
      <c r="AX17" s="860">
        <v>1912.86</v>
      </c>
      <c r="AY17" s="860">
        <v>1984.65</v>
      </c>
      <c r="AZ17" s="860">
        <v>2071.37</v>
      </c>
      <c r="BA17" s="860">
        <v>2155.64</v>
      </c>
      <c r="BB17" s="860">
        <v>2250.2800000000002</v>
      </c>
      <c r="BC17" s="860">
        <v>2334.42</v>
      </c>
      <c r="BD17" s="860">
        <v>2428</v>
      </c>
      <c r="BE17" s="860">
        <v>2510.08</v>
      </c>
      <c r="BF17" s="860">
        <v>2605.87</v>
      </c>
      <c r="BG17" s="860">
        <v>2702.67</v>
      </c>
      <c r="BH17" s="860">
        <v>2816.64</v>
      </c>
      <c r="BI17" s="860">
        <v>2929.6</v>
      </c>
      <c r="BJ17" s="860">
        <v>3038</v>
      </c>
      <c r="BK17" s="860">
        <v>3158.57</v>
      </c>
      <c r="BL17" s="860">
        <v>3270.88</v>
      </c>
      <c r="BM17" s="860">
        <v>3376.32</v>
      </c>
      <c r="BN17" s="860">
        <v>3485.4</v>
      </c>
      <c r="BO17" s="860">
        <v>3577.43</v>
      </c>
      <c r="BP17" s="860">
        <v>3678.22</v>
      </c>
      <c r="BQ17" s="860">
        <v>3771.87</v>
      </c>
      <c r="BR17" s="860">
        <v>3875.49</v>
      </c>
      <c r="BS17" s="860">
        <v>3967.95</v>
      </c>
      <c r="BT17" s="860">
        <v>4083.6</v>
      </c>
      <c r="BU17" s="860">
        <v>4183.3100000000004</v>
      </c>
      <c r="BV17" s="860">
        <v>4294.62</v>
      </c>
      <c r="BW17" s="860">
        <v>4411.3100000000004</v>
      </c>
      <c r="BX17" s="860">
        <v>4482.68</v>
      </c>
      <c r="BY17" s="860">
        <v>4553.7700000000004</v>
      </c>
      <c r="BZ17" s="860">
        <v>4622.59</v>
      </c>
      <c r="CA17" s="860">
        <v>4708.8100000000004</v>
      </c>
      <c r="CB17" s="860">
        <v>4796.38</v>
      </c>
      <c r="CC17" s="860">
        <v>4875.1099999999997</v>
      </c>
      <c r="CD17" s="860">
        <v>4961.53</v>
      </c>
      <c r="CE17" s="860">
        <v>5059.3599999999997</v>
      </c>
      <c r="CF17" s="860">
        <v>5147.1400000000003</v>
      </c>
      <c r="CG17" s="860">
        <v>5238.1000000000004</v>
      </c>
      <c r="CH17" s="860">
        <v>5352.08</v>
      </c>
      <c r="CI17" s="860">
        <v>5463.52</v>
      </c>
      <c r="CJ17" s="860">
        <v>5567.11</v>
      </c>
      <c r="CK17" s="860">
        <v>5680.5</v>
      </c>
      <c r="CL17" s="860">
        <v>5767.45</v>
      </c>
      <c r="CM17" s="860">
        <v>5859.06</v>
      </c>
      <c r="CN17" s="860">
        <v>5961.59</v>
      </c>
      <c r="CO17" s="860">
        <v>6056.97</v>
      </c>
      <c r="CP17" s="860">
        <v>6152.78</v>
      </c>
      <c r="CQ17" s="860">
        <v>6260.1</v>
      </c>
      <c r="CR17" s="860">
        <v>6357.63</v>
      </c>
      <c r="CS17" s="860">
        <v>6460.38</v>
      </c>
      <c r="CT17" s="860">
        <v>6586.61</v>
      </c>
      <c r="CU17" s="860">
        <v>6694.6</v>
      </c>
      <c r="CV17" s="860">
        <v>6832.39</v>
      </c>
      <c r="CW17" s="860">
        <v>6929.93</v>
      </c>
      <c r="CX17" s="860">
        <v>7026.59</v>
      </c>
      <c r="CY17" s="860">
        <v>7131.71</v>
      </c>
    </row>
    <row r="18" spans="1:103" ht="39.950000000000003" customHeight="1">
      <c r="A18" s="4850" t="s">
        <v>265</v>
      </c>
      <c r="B18" s="4851" t="s">
        <v>553</v>
      </c>
      <c r="C18" s="4852" t="s">
        <v>624</v>
      </c>
      <c r="D18" s="4854" t="s">
        <v>582</v>
      </c>
      <c r="E18" s="785" t="s">
        <v>577</v>
      </c>
      <c r="F18" s="786" t="s">
        <v>587</v>
      </c>
      <c r="G18" s="296" t="s">
        <v>600</v>
      </c>
      <c r="H18" s="292" t="s">
        <v>1240</v>
      </c>
      <c r="I18" s="785" t="s">
        <v>557</v>
      </c>
      <c r="J18" s="800"/>
      <c r="K18" s="397"/>
      <c r="L18" s="2256">
        <v>20</v>
      </c>
      <c r="M18" s="2264">
        <f t="shared" si="1"/>
        <v>721.99999999999818</v>
      </c>
      <c r="N18" s="860">
        <v>3.74</v>
      </c>
      <c r="O18" s="860">
        <v>70.81</v>
      </c>
      <c r="P18" s="860">
        <v>116.26</v>
      </c>
      <c r="Q18" s="860">
        <v>159.07</v>
      </c>
      <c r="R18" s="860">
        <v>192.56</v>
      </c>
      <c r="S18" s="860">
        <v>231.26</v>
      </c>
      <c r="T18" s="860">
        <v>275.13</v>
      </c>
      <c r="U18" s="860">
        <v>308.86</v>
      </c>
      <c r="V18" s="860">
        <v>345.64</v>
      </c>
      <c r="W18" s="860">
        <v>379.78</v>
      </c>
      <c r="X18" s="860">
        <v>419.12</v>
      </c>
      <c r="Y18" s="860">
        <v>464.36</v>
      </c>
      <c r="Z18" s="860">
        <v>508.63</v>
      </c>
      <c r="AA18" s="860">
        <v>554.14</v>
      </c>
      <c r="AB18" s="860">
        <v>596.94000000000005</v>
      </c>
      <c r="AC18" s="860">
        <v>640.54999999999995</v>
      </c>
      <c r="AD18" s="860">
        <v>673.46</v>
      </c>
      <c r="AE18" s="860">
        <v>709.17</v>
      </c>
      <c r="AF18" s="860">
        <v>745.09</v>
      </c>
      <c r="AG18" s="860">
        <v>777.09</v>
      </c>
      <c r="AH18" s="860">
        <v>814.11</v>
      </c>
      <c r="AI18" s="860">
        <v>847.8</v>
      </c>
      <c r="AJ18" s="860">
        <v>882.25</v>
      </c>
      <c r="AK18" s="860">
        <v>921.81</v>
      </c>
      <c r="AL18" s="860">
        <v>960.14</v>
      </c>
      <c r="AM18" s="860">
        <v>1005.05</v>
      </c>
      <c r="AN18" s="860">
        <v>1043.24</v>
      </c>
      <c r="AO18" s="860">
        <v>1077.3499999999999</v>
      </c>
      <c r="AP18" s="860">
        <v>1109.5999999999999</v>
      </c>
      <c r="AQ18" s="860">
        <v>1154.8399999999999</v>
      </c>
      <c r="AR18" s="2265">
        <v>1200.69</v>
      </c>
      <c r="AS18" s="1470">
        <v>1238.8499999999999</v>
      </c>
      <c r="AT18" s="860">
        <v>1275.25</v>
      </c>
      <c r="AU18" s="860">
        <v>1307.98</v>
      </c>
      <c r="AV18" s="860">
        <v>1341.57</v>
      </c>
      <c r="AW18" s="860">
        <v>1384.97</v>
      </c>
      <c r="AX18" s="860">
        <v>1429.93</v>
      </c>
      <c r="AY18" s="860">
        <v>1471.82</v>
      </c>
      <c r="AZ18" s="860">
        <v>1503.69</v>
      </c>
      <c r="BA18" s="860">
        <v>1540.12</v>
      </c>
      <c r="BB18" s="860">
        <v>1576.8</v>
      </c>
      <c r="BC18" s="860">
        <v>1613.38</v>
      </c>
      <c r="BD18" s="860">
        <v>1664.69</v>
      </c>
      <c r="BE18" s="860">
        <v>1707.28</v>
      </c>
      <c r="BF18" s="860">
        <v>1743.51</v>
      </c>
      <c r="BG18" s="860">
        <v>1776.81</v>
      </c>
      <c r="BH18" s="860">
        <v>1814.57</v>
      </c>
      <c r="BI18" s="860">
        <v>1859.86</v>
      </c>
      <c r="BJ18" s="860">
        <v>1907.39</v>
      </c>
      <c r="BK18" s="860">
        <v>1958.82</v>
      </c>
      <c r="BL18" s="860">
        <v>2007.06</v>
      </c>
      <c r="BM18" s="860">
        <v>2047.04</v>
      </c>
      <c r="BN18" s="860">
        <v>2084.7600000000002</v>
      </c>
      <c r="BO18" s="860">
        <v>2122.15</v>
      </c>
      <c r="BP18" s="860">
        <v>2170.1999999999998</v>
      </c>
      <c r="BQ18" s="860">
        <v>2205.92</v>
      </c>
      <c r="BR18" s="860">
        <v>2242.33</v>
      </c>
      <c r="BS18" s="860">
        <v>2279.84</v>
      </c>
      <c r="BT18" s="860">
        <v>2324.56</v>
      </c>
      <c r="BU18" s="860">
        <v>2370.08</v>
      </c>
      <c r="BV18" s="860">
        <v>2421.84</v>
      </c>
      <c r="BW18" s="860">
        <v>2473.81</v>
      </c>
      <c r="BX18" s="860">
        <v>2519.02</v>
      </c>
      <c r="BY18" s="860">
        <v>2568.02</v>
      </c>
      <c r="BZ18" s="860">
        <v>2610.44</v>
      </c>
      <c r="CA18" s="860">
        <v>2658.63</v>
      </c>
      <c r="CB18" s="860">
        <v>2712.76</v>
      </c>
      <c r="CC18" s="860">
        <v>2752.07</v>
      </c>
      <c r="CD18" s="860">
        <v>2787.69</v>
      </c>
      <c r="CE18" s="860">
        <v>2829.32</v>
      </c>
      <c r="CF18" s="860">
        <v>2865.34</v>
      </c>
      <c r="CG18" s="860">
        <v>2907.05</v>
      </c>
      <c r="CH18" s="860">
        <v>2961.67</v>
      </c>
      <c r="CI18" s="860">
        <v>3008.35</v>
      </c>
      <c r="CJ18" s="860">
        <v>3054.44</v>
      </c>
      <c r="CK18" s="860">
        <v>3101.55</v>
      </c>
      <c r="CL18" s="860">
        <v>3137.72</v>
      </c>
      <c r="CM18" s="860">
        <v>3175.08</v>
      </c>
      <c r="CN18" s="860">
        <v>3226.2</v>
      </c>
      <c r="CO18" s="860">
        <v>3264.94</v>
      </c>
      <c r="CP18" s="860">
        <v>3299.38</v>
      </c>
      <c r="CQ18" s="860">
        <v>3340.48</v>
      </c>
      <c r="CR18" s="860">
        <v>3378.94</v>
      </c>
      <c r="CS18" s="860">
        <v>3421.6</v>
      </c>
      <c r="CT18" s="860">
        <v>3469.02</v>
      </c>
      <c r="CU18" s="860">
        <v>3507.43</v>
      </c>
      <c r="CV18" s="860">
        <v>3560.13</v>
      </c>
      <c r="CW18" s="860">
        <v>3597.43</v>
      </c>
      <c r="CX18" s="860">
        <v>3630.75</v>
      </c>
      <c r="CY18" s="860">
        <v>3666.85</v>
      </c>
    </row>
    <row r="19" spans="1:103" ht="39.950000000000003" hidden="1" customHeight="1">
      <c r="A19" s="4850"/>
      <c r="B19" s="4851"/>
      <c r="C19" s="4853"/>
      <c r="D19" s="4855"/>
      <c r="E19" s="785" t="s">
        <v>568</v>
      </c>
      <c r="F19" s="788"/>
      <c r="G19" s="298"/>
      <c r="H19" s="291" t="s">
        <v>1258</v>
      </c>
      <c r="I19" s="785" t="s">
        <v>557</v>
      </c>
      <c r="J19" s="800"/>
      <c r="K19" s="397"/>
      <c r="L19" s="2256"/>
      <c r="M19" s="2264">
        <f t="shared" si="1"/>
        <v>0</v>
      </c>
      <c r="N19" s="860"/>
      <c r="O19" s="860"/>
      <c r="P19" s="860"/>
      <c r="Q19" s="860"/>
      <c r="R19" s="860"/>
      <c r="S19" s="860"/>
      <c r="T19" s="860"/>
      <c r="U19" s="860"/>
      <c r="V19" s="860"/>
      <c r="W19" s="860"/>
      <c r="X19" s="860"/>
      <c r="Y19" s="860"/>
      <c r="Z19" s="860"/>
      <c r="AA19" s="860"/>
      <c r="AB19" s="860"/>
      <c r="AC19" s="860"/>
      <c r="AD19" s="860"/>
      <c r="AE19" s="860"/>
      <c r="AF19" s="860"/>
      <c r="AG19" s="860"/>
      <c r="AH19" s="860"/>
      <c r="AI19" s="860"/>
      <c r="AJ19" s="860"/>
      <c r="AK19" s="860"/>
      <c r="AL19" s="860"/>
      <c r="AM19" s="860"/>
      <c r="AN19" s="860"/>
      <c r="AO19" s="860"/>
      <c r="AP19" s="860"/>
      <c r="AQ19" s="860"/>
      <c r="AR19" s="2265"/>
      <c r="AS19" s="1470"/>
      <c r="AT19" s="860"/>
      <c r="AU19" s="860"/>
      <c r="AV19" s="860"/>
      <c r="AW19" s="860"/>
      <c r="AX19" s="860"/>
      <c r="AY19" s="860"/>
      <c r="AZ19" s="860"/>
      <c r="BA19" s="860"/>
      <c r="BB19" s="860"/>
      <c r="BC19" s="860"/>
      <c r="BD19" s="860"/>
      <c r="BE19" s="860"/>
      <c r="BF19" s="860"/>
      <c r="BG19" s="860"/>
      <c r="BH19" s="860"/>
      <c r="BI19" s="860"/>
      <c r="BJ19" s="860"/>
      <c r="BK19" s="860"/>
      <c r="BL19" s="860"/>
      <c r="BM19" s="860"/>
      <c r="BN19" s="860"/>
      <c r="BO19" s="860"/>
      <c r="BP19" s="860"/>
      <c r="BQ19" s="860"/>
      <c r="BR19" s="860"/>
      <c r="BS19" s="860"/>
      <c r="BT19" s="860"/>
      <c r="BU19" s="860"/>
      <c r="BV19" s="860"/>
      <c r="BW19" s="860"/>
      <c r="BX19" s="860"/>
      <c r="BY19" s="860"/>
      <c r="BZ19" s="860"/>
      <c r="CA19" s="860"/>
      <c r="CB19" s="860"/>
      <c r="CC19" s="860"/>
      <c r="CD19" s="860"/>
      <c r="CE19" s="860"/>
      <c r="CF19" s="860"/>
      <c r="CG19" s="860"/>
      <c r="CH19" s="860"/>
      <c r="CI19" s="860"/>
      <c r="CJ19" s="860"/>
      <c r="CK19" s="860"/>
      <c r="CL19" s="860"/>
      <c r="CM19" s="860"/>
      <c r="CN19" s="860"/>
      <c r="CO19" s="860"/>
      <c r="CP19" s="860"/>
      <c r="CQ19" s="860"/>
      <c r="CR19" s="860"/>
      <c r="CS19" s="860"/>
      <c r="CT19" s="860"/>
      <c r="CU19" s="860"/>
      <c r="CV19" s="860"/>
      <c r="CW19" s="860"/>
      <c r="CX19" s="860"/>
      <c r="CY19" s="860"/>
    </row>
    <row r="20" spans="1:103" ht="39.950000000000003" customHeight="1">
      <c r="A20" s="802">
        <v>9</v>
      </c>
      <c r="B20" s="784" t="s">
        <v>792</v>
      </c>
      <c r="C20" s="295" t="s">
        <v>33</v>
      </c>
      <c r="D20" s="304" t="s">
        <v>584</v>
      </c>
      <c r="E20" s="785" t="s">
        <v>594</v>
      </c>
      <c r="F20" s="304" t="s">
        <v>588</v>
      </c>
      <c r="G20" s="784" t="s">
        <v>585</v>
      </c>
      <c r="H20" s="292" t="s">
        <v>72</v>
      </c>
      <c r="I20" s="790"/>
      <c r="J20" s="800"/>
      <c r="K20" s="397"/>
      <c r="L20" s="2256">
        <v>80</v>
      </c>
      <c r="M20" s="2264">
        <f t="shared" si="1"/>
        <v>4703.1999999999971</v>
      </c>
      <c r="N20" s="860">
        <v>0.51</v>
      </c>
      <c r="O20" s="860">
        <v>3.51</v>
      </c>
      <c r="P20" s="860">
        <v>35.04</v>
      </c>
      <c r="Q20" s="860">
        <v>79.209999999999994</v>
      </c>
      <c r="R20" s="860">
        <v>125.98</v>
      </c>
      <c r="S20" s="860">
        <v>176.04</v>
      </c>
      <c r="T20" s="860">
        <v>227.65</v>
      </c>
      <c r="U20" s="860">
        <v>272.44</v>
      </c>
      <c r="V20" s="860">
        <v>324.24</v>
      </c>
      <c r="W20" s="860">
        <v>364.54</v>
      </c>
      <c r="X20" s="860">
        <v>399.27</v>
      </c>
      <c r="Y20" s="860">
        <v>433.14</v>
      </c>
      <c r="Z20" s="860">
        <v>465.61</v>
      </c>
      <c r="AA20" s="860">
        <v>507.81</v>
      </c>
      <c r="AB20" s="860">
        <v>538.03</v>
      </c>
      <c r="AC20" s="860">
        <v>570.17999999999995</v>
      </c>
      <c r="AD20" s="860">
        <v>605.73</v>
      </c>
      <c r="AE20" s="860">
        <v>659.59</v>
      </c>
      <c r="AF20" s="860">
        <v>708.47</v>
      </c>
      <c r="AG20" s="860">
        <v>757.56</v>
      </c>
      <c r="AH20" s="860">
        <v>801.32</v>
      </c>
      <c r="AI20" s="860">
        <v>836.43</v>
      </c>
      <c r="AJ20" s="860">
        <v>865.72</v>
      </c>
      <c r="AK20" s="860">
        <v>898.03</v>
      </c>
      <c r="AL20" s="860">
        <v>927.46</v>
      </c>
      <c r="AM20" s="860">
        <v>968</v>
      </c>
      <c r="AN20" s="860">
        <v>995.74</v>
      </c>
      <c r="AO20" s="860">
        <v>1020.13</v>
      </c>
      <c r="AP20" s="860">
        <v>1053.45</v>
      </c>
      <c r="AQ20" s="860">
        <v>1107.17</v>
      </c>
      <c r="AR20" s="2265">
        <v>1163.42</v>
      </c>
      <c r="AS20" s="1470">
        <v>1208.1300000000001</v>
      </c>
      <c r="AT20" s="860">
        <v>1255.54</v>
      </c>
      <c r="AU20" s="860">
        <v>1287.8900000000001</v>
      </c>
      <c r="AV20" s="860">
        <v>1318.84</v>
      </c>
      <c r="AW20" s="860">
        <v>1354.38</v>
      </c>
      <c r="AX20" s="860">
        <v>1397.83</v>
      </c>
      <c r="AY20" s="860">
        <v>1437.92</v>
      </c>
      <c r="AZ20" s="860">
        <v>1471.26</v>
      </c>
      <c r="BA20" s="860">
        <v>1501.49</v>
      </c>
      <c r="BB20" s="860">
        <v>1541.63</v>
      </c>
      <c r="BC20" s="860">
        <v>1592.49</v>
      </c>
      <c r="BD20" s="860">
        <v>1656.46</v>
      </c>
      <c r="BE20" s="860">
        <v>1708.9</v>
      </c>
      <c r="BF20" s="860">
        <v>1752.57</v>
      </c>
      <c r="BG20" s="860">
        <v>1785.5</v>
      </c>
      <c r="BH20" s="860">
        <v>1820.19</v>
      </c>
      <c r="BI20" s="860">
        <v>1851.5</v>
      </c>
      <c r="BJ20" s="860">
        <v>1889.29</v>
      </c>
      <c r="BK20" s="860">
        <v>1932.5</v>
      </c>
      <c r="BL20" s="860">
        <v>1962.57</v>
      </c>
      <c r="BM20" s="860">
        <v>1990.16</v>
      </c>
      <c r="BN20" s="860">
        <v>2024.81</v>
      </c>
      <c r="BO20" s="860">
        <v>2073.35</v>
      </c>
      <c r="BP20" s="860">
        <v>2128.52</v>
      </c>
      <c r="BQ20" s="860">
        <v>2174.9899999999998</v>
      </c>
      <c r="BR20" s="860">
        <v>2212.73</v>
      </c>
      <c r="BS20" s="860">
        <v>2241.12</v>
      </c>
      <c r="BT20" s="860">
        <v>2275.75</v>
      </c>
      <c r="BU20" s="860">
        <v>2306.69</v>
      </c>
      <c r="BV20" s="860">
        <v>2349.19</v>
      </c>
      <c r="BW20" s="860">
        <v>2392.84</v>
      </c>
      <c r="BX20" s="860">
        <v>2428.87</v>
      </c>
      <c r="BY20" s="860">
        <v>2460.5500000000002</v>
      </c>
      <c r="BZ20" s="860">
        <v>2494.39</v>
      </c>
      <c r="CA20" s="860">
        <v>2540.92</v>
      </c>
      <c r="CB20" s="860">
        <v>2598.5300000000002</v>
      </c>
      <c r="CC20" s="860">
        <v>2638.82</v>
      </c>
      <c r="CD20" s="860">
        <v>2676.36</v>
      </c>
      <c r="CE20" s="860">
        <v>2711.67</v>
      </c>
      <c r="CF20" s="860">
        <v>2741.02</v>
      </c>
      <c r="CG20" s="860">
        <v>2775.98</v>
      </c>
      <c r="CH20" s="860">
        <v>2825.66</v>
      </c>
      <c r="CI20" s="860">
        <v>2879.15</v>
      </c>
      <c r="CJ20" s="860">
        <v>2922.75</v>
      </c>
      <c r="CK20" s="860">
        <v>2964.83</v>
      </c>
      <c r="CL20" s="860">
        <v>2999.49</v>
      </c>
      <c r="CM20" s="860">
        <v>3066.11</v>
      </c>
      <c r="CN20" s="860">
        <v>3140.83</v>
      </c>
      <c r="CO20" s="860">
        <v>3212.78</v>
      </c>
      <c r="CP20" s="860">
        <v>3263.24</v>
      </c>
      <c r="CQ20" s="860">
        <v>3308.24</v>
      </c>
      <c r="CR20" s="860">
        <v>3342.26</v>
      </c>
      <c r="CS20" s="860">
        <v>3376.87</v>
      </c>
      <c r="CT20" s="860">
        <v>3435.4</v>
      </c>
      <c r="CU20" s="860">
        <v>3488.71</v>
      </c>
      <c r="CV20" s="860">
        <v>3543.28</v>
      </c>
      <c r="CW20" s="860">
        <v>3572.28</v>
      </c>
      <c r="CX20" s="860">
        <v>3609.66</v>
      </c>
      <c r="CY20" s="860">
        <v>3668.45</v>
      </c>
    </row>
    <row r="21" spans="1:103" ht="39.950000000000003" customHeight="1">
      <c r="A21" s="801" t="s">
        <v>269</v>
      </c>
      <c r="B21" s="785" t="s">
        <v>553</v>
      </c>
      <c r="C21" s="304" t="s">
        <v>31</v>
      </c>
      <c r="D21" s="304" t="s">
        <v>578</v>
      </c>
      <c r="E21" s="785" t="s">
        <v>583</v>
      </c>
      <c r="F21" s="304" t="s">
        <v>271</v>
      </c>
      <c r="G21" s="291" t="s">
        <v>1146</v>
      </c>
      <c r="H21" s="291" t="s">
        <v>617</v>
      </c>
      <c r="I21" s="785" t="s">
        <v>557</v>
      </c>
      <c r="J21" s="800"/>
      <c r="K21" s="397"/>
      <c r="L21" s="2256">
        <v>10</v>
      </c>
      <c r="M21" s="2264">
        <f t="shared" si="1"/>
        <v>0</v>
      </c>
      <c r="N21" s="860">
        <v>0.5</v>
      </c>
      <c r="O21" s="860">
        <v>0.5</v>
      </c>
      <c r="P21" s="860">
        <v>0.5</v>
      </c>
      <c r="Q21" s="860">
        <v>0.5</v>
      </c>
      <c r="R21" s="860">
        <v>0.5</v>
      </c>
      <c r="S21" s="860">
        <v>0.5</v>
      </c>
      <c r="T21" s="860">
        <v>0.5</v>
      </c>
      <c r="U21" s="860">
        <v>0.5</v>
      </c>
      <c r="V21" s="860">
        <v>0.5</v>
      </c>
      <c r="W21" s="860">
        <v>0.5</v>
      </c>
      <c r="X21" s="860">
        <v>0.5</v>
      </c>
      <c r="Y21" s="860">
        <v>0.5</v>
      </c>
      <c r="Z21" s="860">
        <v>0.5</v>
      </c>
      <c r="AA21" s="860">
        <v>0.5</v>
      </c>
      <c r="AB21" s="860">
        <v>0.5</v>
      </c>
      <c r="AC21" s="860">
        <v>0.5</v>
      </c>
      <c r="AD21" s="860">
        <v>0.5</v>
      </c>
      <c r="AE21" s="860">
        <v>0.5</v>
      </c>
      <c r="AF21" s="860">
        <v>0.5</v>
      </c>
      <c r="AG21" s="860">
        <v>0.5</v>
      </c>
      <c r="AH21" s="860">
        <v>0.5</v>
      </c>
      <c r="AI21" s="860">
        <v>0.5</v>
      </c>
      <c r="AJ21" s="860">
        <v>0.5</v>
      </c>
      <c r="AK21" s="860">
        <v>0.5</v>
      </c>
      <c r="AL21" s="860">
        <v>0.5</v>
      </c>
      <c r="AM21" s="860">
        <v>0.5</v>
      </c>
      <c r="AN21" s="860">
        <v>0.5</v>
      </c>
      <c r="AO21" s="860">
        <v>0.5</v>
      </c>
      <c r="AP21" s="860">
        <v>0.5</v>
      </c>
      <c r="AQ21" s="860">
        <v>0.5</v>
      </c>
      <c r="AR21" s="2265">
        <v>0.5</v>
      </c>
      <c r="AS21" s="1470">
        <v>0.5</v>
      </c>
      <c r="AT21" s="860">
        <v>0.5</v>
      </c>
      <c r="AU21" s="860">
        <v>0.5</v>
      </c>
      <c r="AV21" s="860">
        <v>0.5</v>
      </c>
      <c r="AW21" s="860">
        <v>0.5</v>
      </c>
      <c r="AX21" s="860">
        <v>0.5</v>
      </c>
      <c r="AY21" s="860">
        <v>0.5</v>
      </c>
      <c r="AZ21" s="860">
        <v>0.5</v>
      </c>
      <c r="BA21" s="860">
        <v>0.5</v>
      </c>
      <c r="BB21" s="860">
        <v>0.5</v>
      </c>
      <c r="BC21" s="860">
        <v>0.5</v>
      </c>
      <c r="BD21" s="860">
        <v>0.5</v>
      </c>
      <c r="BE21" s="860">
        <v>0.5</v>
      </c>
      <c r="BF21" s="860">
        <v>0.5</v>
      </c>
      <c r="BG21" s="860">
        <v>0.5</v>
      </c>
      <c r="BH21" s="860">
        <v>0.5</v>
      </c>
      <c r="BI21" s="860">
        <v>0.5</v>
      </c>
      <c r="BJ21" s="860">
        <v>0.5</v>
      </c>
      <c r="BK21" s="860">
        <v>0.5</v>
      </c>
      <c r="BL21" s="860">
        <v>0.5</v>
      </c>
      <c r="BM21" s="860">
        <v>0.5</v>
      </c>
      <c r="BN21" s="860">
        <v>0.5</v>
      </c>
      <c r="BO21" s="860">
        <v>0.5</v>
      </c>
      <c r="BP21" s="860">
        <v>0.5</v>
      </c>
      <c r="BQ21" s="860">
        <v>0.5</v>
      </c>
      <c r="BR21" s="860">
        <v>0.5</v>
      </c>
      <c r="BS21" s="860">
        <v>0.5</v>
      </c>
      <c r="BT21" s="860">
        <v>0.5</v>
      </c>
      <c r="BU21" s="860">
        <v>0.5</v>
      </c>
      <c r="BV21" s="860">
        <v>0.5</v>
      </c>
      <c r="BW21" s="860">
        <v>0.5</v>
      </c>
      <c r="BX21" s="860">
        <v>0.5</v>
      </c>
      <c r="BY21" s="860">
        <v>0.5</v>
      </c>
      <c r="BZ21" s="860">
        <v>0.5</v>
      </c>
      <c r="CA21" s="860">
        <v>0.5</v>
      </c>
      <c r="CB21" s="860">
        <v>0.5</v>
      </c>
      <c r="CC21" s="860">
        <v>0.5</v>
      </c>
      <c r="CD21" s="860">
        <v>0.5</v>
      </c>
      <c r="CE21" s="860">
        <v>0.5</v>
      </c>
      <c r="CF21" s="860">
        <v>0.5</v>
      </c>
      <c r="CG21" s="860">
        <v>0.5</v>
      </c>
      <c r="CH21" s="860">
        <v>0.5</v>
      </c>
      <c r="CI21" s="860">
        <v>0.5</v>
      </c>
      <c r="CJ21" s="860">
        <v>0.5</v>
      </c>
      <c r="CK21" s="860">
        <v>0.5</v>
      </c>
      <c r="CL21" s="860">
        <v>0.5</v>
      </c>
      <c r="CM21" s="860">
        <v>0.5</v>
      </c>
      <c r="CN21" s="860">
        <v>0.5</v>
      </c>
      <c r="CO21" s="860">
        <v>0.5</v>
      </c>
      <c r="CP21" s="860">
        <v>0.5</v>
      </c>
      <c r="CQ21" s="860">
        <v>0.5</v>
      </c>
      <c r="CR21" s="860">
        <v>0.5</v>
      </c>
      <c r="CS21" s="860">
        <v>0.5</v>
      </c>
      <c r="CT21" s="860">
        <v>0.51</v>
      </c>
      <c r="CU21" s="860">
        <v>0.51</v>
      </c>
      <c r="CV21" s="860">
        <v>0.51</v>
      </c>
      <c r="CW21" s="860">
        <v>0.51</v>
      </c>
      <c r="CX21" s="860">
        <v>0.51</v>
      </c>
      <c r="CY21" s="860">
        <v>0.51</v>
      </c>
    </row>
    <row r="22" spans="1:103" ht="39.950000000000003" customHeight="1">
      <c r="A22" s="4850" t="s">
        <v>276</v>
      </c>
      <c r="B22" s="4851" t="s">
        <v>553</v>
      </c>
      <c r="C22" s="791" t="s">
        <v>37</v>
      </c>
      <c r="D22" s="786" t="s">
        <v>593</v>
      </c>
      <c r="E22" s="785" t="s">
        <v>589</v>
      </c>
      <c r="F22" s="786" t="s">
        <v>590</v>
      </c>
      <c r="G22" s="296" t="s">
        <v>1241</v>
      </c>
      <c r="H22" s="445" t="s">
        <v>627</v>
      </c>
      <c r="I22" s="293" t="s">
        <v>92</v>
      </c>
      <c r="J22" s="800" t="s">
        <v>595</v>
      </c>
      <c r="K22" s="397"/>
      <c r="L22" s="2256">
        <v>40</v>
      </c>
      <c r="M22" s="2264">
        <f t="shared" si="1"/>
        <v>1559.2000000000007</v>
      </c>
      <c r="N22" s="860">
        <v>33.21</v>
      </c>
      <c r="O22" s="860">
        <v>166.13</v>
      </c>
      <c r="P22" s="860">
        <v>203.89</v>
      </c>
      <c r="Q22" s="860">
        <v>254.78</v>
      </c>
      <c r="R22" s="860">
        <v>300.75</v>
      </c>
      <c r="S22" s="860">
        <v>348.06</v>
      </c>
      <c r="T22" s="860">
        <v>392.97</v>
      </c>
      <c r="U22" s="860">
        <v>428.57</v>
      </c>
      <c r="V22" s="860">
        <v>473.39</v>
      </c>
      <c r="W22" s="860">
        <v>510.72</v>
      </c>
      <c r="X22" s="860">
        <v>547.80999999999995</v>
      </c>
      <c r="Y22" s="860">
        <v>586.98</v>
      </c>
      <c r="Z22" s="860">
        <v>622.33000000000004</v>
      </c>
      <c r="AA22" s="860">
        <v>656.99</v>
      </c>
      <c r="AB22" s="860">
        <v>693.33</v>
      </c>
      <c r="AC22" s="860">
        <v>737.59</v>
      </c>
      <c r="AD22" s="860">
        <v>778.25</v>
      </c>
      <c r="AE22" s="860">
        <v>825.44</v>
      </c>
      <c r="AF22" s="860">
        <v>865.31</v>
      </c>
      <c r="AG22" s="860">
        <v>903.41</v>
      </c>
      <c r="AH22" s="860">
        <v>945.12</v>
      </c>
      <c r="AI22" s="860">
        <v>983.27</v>
      </c>
      <c r="AJ22" s="860">
        <v>1022.2</v>
      </c>
      <c r="AK22" s="860">
        <v>1060.3699999999999</v>
      </c>
      <c r="AL22" s="860">
        <v>1093.52</v>
      </c>
      <c r="AM22" s="860">
        <v>1129.83</v>
      </c>
      <c r="AN22" s="860">
        <v>1163.83</v>
      </c>
      <c r="AO22" s="860">
        <v>1203.46</v>
      </c>
      <c r="AP22" s="860">
        <v>1247.73</v>
      </c>
      <c r="AQ22" s="860">
        <v>1295.31</v>
      </c>
      <c r="AR22" s="2265">
        <v>1335.86</v>
      </c>
      <c r="AS22" s="1470">
        <v>1374.65</v>
      </c>
      <c r="AT22" s="860">
        <v>1426.28</v>
      </c>
      <c r="AU22" s="860">
        <v>1466.88</v>
      </c>
      <c r="AV22" s="860">
        <v>1506.72</v>
      </c>
      <c r="AW22" s="860">
        <v>1547.47</v>
      </c>
      <c r="AX22" s="860">
        <v>1579.06</v>
      </c>
      <c r="AY22" s="860">
        <v>1608.33</v>
      </c>
      <c r="AZ22" s="860">
        <v>1645.38</v>
      </c>
      <c r="BA22" s="860">
        <v>1684.83</v>
      </c>
      <c r="BB22" s="860">
        <v>1737.7</v>
      </c>
      <c r="BC22" s="860">
        <v>1788.79</v>
      </c>
      <c r="BD22" s="860">
        <v>1829.88</v>
      </c>
      <c r="BE22" s="860">
        <v>1865.84</v>
      </c>
      <c r="BF22" s="860">
        <v>1905.49</v>
      </c>
      <c r="BG22" s="860">
        <v>1943.5</v>
      </c>
      <c r="BH22" s="860">
        <v>1987.26</v>
      </c>
      <c r="BI22" s="860">
        <v>2024.46</v>
      </c>
      <c r="BJ22" s="860">
        <v>2057.79</v>
      </c>
      <c r="BK22" s="860">
        <v>2092.33</v>
      </c>
      <c r="BL22" s="860">
        <v>2129.84</v>
      </c>
      <c r="BM22" s="860">
        <v>2171.13</v>
      </c>
      <c r="BN22" s="860">
        <v>2217.13</v>
      </c>
      <c r="BO22" s="860">
        <v>2256.79</v>
      </c>
      <c r="BP22" s="860">
        <v>2297.91</v>
      </c>
      <c r="BQ22" s="860">
        <v>2334.61</v>
      </c>
      <c r="BR22" s="860">
        <v>2376.08</v>
      </c>
      <c r="BS22" s="860">
        <v>2415.04</v>
      </c>
      <c r="BT22" s="860">
        <v>2460.9699999999998</v>
      </c>
      <c r="BU22" s="860">
        <v>2497.5300000000002</v>
      </c>
      <c r="BV22" s="860">
        <v>2537.4699999999998</v>
      </c>
      <c r="BW22" s="860">
        <v>2575.65</v>
      </c>
      <c r="BX22" s="860">
        <v>2611.5100000000002</v>
      </c>
      <c r="BY22" s="860">
        <v>2658.58</v>
      </c>
      <c r="BZ22" s="860">
        <v>2696.53</v>
      </c>
      <c r="CA22" s="860">
        <v>2737.75</v>
      </c>
      <c r="CB22" s="860">
        <v>2781.21</v>
      </c>
      <c r="CC22" s="860">
        <v>2816.37</v>
      </c>
      <c r="CD22" s="860">
        <v>2855.45</v>
      </c>
      <c r="CE22" s="860">
        <v>2901.66</v>
      </c>
      <c r="CF22" s="860">
        <v>2938.82</v>
      </c>
      <c r="CG22" s="860">
        <v>2965.08</v>
      </c>
      <c r="CH22" s="860">
        <v>3000.32</v>
      </c>
      <c r="CI22" s="860">
        <v>3031.42</v>
      </c>
      <c r="CJ22" s="860">
        <v>3064.25</v>
      </c>
      <c r="CK22" s="860">
        <v>3109.85</v>
      </c>
      <c r="CL22" s="860">
        <v>3151.71</v>
      </c>
      <c r="CM22" s="860">
        <v>3193.96</v>
      </c>
      <c r="CN22" s="860">
        <v>3237.8</v>
      </c>
      <c r="CO22" s="860">
        <v>3276.76</v>
      </c>
      <c r="CP22" s="860">
        <v>3316.13</v>
      </c>
      <c r="CQ22" s="860">
        <v>3362.08</v>
      </c>
      <c r="CR22" s="860">
        <v>3399.67</v>
      </c>
      <c r="CS22" s="860">
        <v>3433.99</v>
      </c>
      <c r="CT22" s="860">
        <v>3473.06</v>
      </c>
      <c r="CU22" s="860">
        <v>3503.78</v>
      </c>
      <c r="CV22" s="860">
        <v>3545.64</v>
      </c>
      <c r="CW22" s="860">
        <v>3581.14</v>
      </c>
      <c r="CX22" s="860">
        <v>3618.04</v>
      </c>
      <c r="CY22" s="860">
        <v>3657.02</v>
      </c>
    </row>
    <row r="23" spans="1:103" ht="39.950000000000003" hidden="1" customHeight="1">
      <c r="A23" s="4850"/>
      <c r="B23" s="4851"/>
      <c r="C23" s="318"/>
      <c r="D23" s="787"/>
      <c r="E23" s="785" t="s">
        <v>558</v>
      </c>
      <c r="F23" s="787"/>
      <c r="G23" s="297"/>
      <c r="H23" s="283" t="s">
        <v>293</v>
      </c>
      <c r="I23" s="293" t="s">
        <v>81</v>
      </c>
      <c r="J23" s="800" t="s">
        <v>581</v>
      </c>
      <c r="K23" s="397"/>
      <c r="L23" s="2256"/>
      <c r="M23" s="2264">
        <f t="shared" si="1"/>
        <v>0</v>
      </c>
      <c r="N23" s="860"/>
      <c r="O23" s="860"/>
      <c r="P23" s="860"/>
      <c r="Q23" s="860"/>
      <c r="R23" s="860"/>
      <c r="S23" s="860"/>
      <c r="T23" s="860"/>
      <c r="U23" s="860"/>
      <c r="V23" s="860"/>
      <c r="W23" s="860"/>
      <c r="X23" s="860"/>
      <c r="Y23" s="860"/>
      <c r="Z23" s="860"/>
      <c r="AA23" s="860"/>
      <c r="AB23" s="860"/>
      <c r="AC23" s="860"/>
      <c r="AD23" s="860"/>
      <c r="AE23" s="860"/>
      <c r="AF23" s="860"/>
      <c r="AG23" s="860"/>
      <c r="AH23" s="860"/>
      <c r="AI23" s="860"/>
      <c r="AJ23" s="860"/>
      <c r="AK23" s="860"/>
      <c r="AL23" s="860"/>
      <c r="AM23" s="860"/>
      <c r="AN23" s="860"/>
      <c r="AO23" s="860"/>
      <c r="AP23" s="860"/>
      <c r="AQ23" s="860"/>
      <c r="AR23" s="2265"/>
      <c r="AS23" s="1470"/>
      <c r="AT23" s="860"/>
      <c r="AU23" s="860"/>
      <c r="AV23" s="860"/>
      <c r="AW23" s="860"/>
      <c r="AX23" s="860"/>
      <c r="AY23" s="860"/>
      <c r="AZ23" s="860"/>
      <c r="BA23" s="860"/>
      <c r="BB23" s="860"/>
      <c r="BC23" s="860"/>
      <c r="BD23" s="860"/>
      <c r="BE23" s="860"/>
      <c r="BF23" s="860"/>
      <c r="BG23" s="860"/>
      <c r="BH23" s="860"/>
      <c r="BI23" s="860"/>
      <c r="BJ23" s="860"/>
      <c r="BK23" s="860"/>
      <c r="BL23" s="860"/>
      <c r="BM23" s="860"/>
      <c r="BN23" s="860"/>
      <c r="BO23" s="860"/>
      <c r="BP23" s="860">
        <v>3685.98</v>
      </c>
      <c r="BQ23" s="860"/>
      <c r="BR23" s="860"/>
      <c r="BS23" s="860"/>
      <c r="BT23" s="860"/>
      <c r="BU23" s="860"/>
      <c r="BV23" s="860"/>
      <c r="BW23" s="860"/>
      <c r="BX23" s="860"/>
      <c r="BY23" s="860"/>
      <c r="BZ23" s="860"/>
      <c r="CA23" s="860"/>
      <c r="CB23" s="860"/>
      <c r="CC23" s="860"/>
      <c r="CD23" s="860"/>
      <c r="CE23" s="860"/>
      <c r="CF23" s="860"/>
      <c r="CG23" s="860"/>
      <c r="CH23" s="860"/>
      <c r="CI23" s="860"/>
      <c r="CJ23" s="860"/>
      <c r="CK23" s="860"/>
      <c r="CL23" s="860"/>
      <c r="CM23" s="860"/>
      <c r="CN23" s="860"/>
      <c r="CO23" s="860"/>
      <c r="CP23" s="860"/>
      <c r="CQ23" s="860"/>
      <c r="CR23" s="860"/>
      <c r="CS23" s="860"/>
      <c r="CT23" s="860"/>
      <c r="CU23" s="860"/>
      <c r="CV23" s="860"/>
      <c r="CW23" s="860"/>
      <c r="CX23" s="860"/>
      <c r="CY23" s="860"/>
    </row>
    <row r="24" spans="1:103" ht="39.950000000000003" hidden="1" customHeight="1">
      <c r="A24" s="4850"/>
      <c r="B24" s="4851"/>
      <c r="C24" s="318"/>
      <c r="D24" s="787"/>
      <c r="E24" s="785" t="s">
        <v>550</v>
      </c>
      <c r="F24" s="787"/>
      <c r="G24" s="297"/>
      <c r="H24" s="307" t="s">
        <v>1259</v>
      </c>
      <c r="I24" s="293" t="s">
        <v>84</v>
      </c>
      <c r="J24" s="800" t="s">
        <v>273</v>
      </c>
      <c r="K24" s="397"/>
      <c r="L24" s="2256"/>
      <c r="M24" s="2264">
        <f t="shared" si="1"/>
        <v>0</v>
      </c>
      <c r="N24" s="860"/>
      <c r="O24" s="860"/>
      <c r="P24" s="860"/>
      <c r="Q24" s="860"/>
      <c r="R24" s="860"/>
      <c r="S24" s="860"/>
      <c r="T24" s="860"/>
      <c r="U24" s="860"/>
      <c r="V24" s="860"/>
      <c r="W24" s="860"/>
      <c r="X24" s="860"/>
      <c r="Y24" s="860"/>
      <c r="Z24" s="860"/>
      <c r="AA24" s="860"/>
      <c r="AB24" s="860"/>
      <c r="AC24" s="860"/>
      <c r="AD24" s="860"/>
      <c r="AE24" s="860"/>
      <c r="AF24" s="860"/>
      <c r="AG24" s="860"/>
      <c r="AH24" s="860"/>
      <c r="AI24" s="860"/>
      <c r="AJ24" s="860"/>
      <c r="AK24" s="860"/>
      <c r="AL24" s="860"/>
      <c r="AM24" s="860"/>
      <c r="AN24" s="860"/>
      <c r="AO24" s="860"/>
      <c r="AP24" s="860"/>
      <c r="AQ24" s="860"/>
      <c r="AR24" s="2265"/>
      <c r="AS24" s="1470"/>
      <c r="AT24" s="860"/>
      <c r="AU24" s="860"/>
      <c r="AV24" s="860"/>
      <c r="AW24" s="860"/>
      <c r="AX24" s="860"/>
      <c r="AY24" s="860"/>
      <c r="AZ24" s="860"/>
      <c r="BA24" s="860"/>
      <c r="BB24" s="860"/>
      <c r="BC24" s="860"/>
      <c r="BD24" s="860"/>
      <c r="BE24" s="860"/>
      <c r="BF24" s="860"/>
      <c r="BG24" s="860"/>
      <c r="BH24" s="860"/>
      <c r="BI24" s="860"/>
      <c r="BJ24" s="860"/>
      <c r="BK24" s="860"/>
      <c r="BL24" s="860"/>
      <c r="BM24" s="860"/>
      <c r="BN24" s="860"/>
      <c r="BO24" s="860"/>
      <c r="BP24" s="860"/>
      <c r="BQ24" s="860"/>
      <c r="BR24" s="860"/>
      <c r="BS24" s="860"/>
      <c r="BT24" s="860"/>
      <c r="BU24" s="860"/>
      <c r="BV24" s="860"/>
      <c r="BW24" s="860"/>
      <c r="BX24" s="860"/>
      <c r="BY24" s="860"/>
      <c r="BZ24" s="860"/>
      <c r="CA24" s="860"/>
      <c r="CB24" s="860"/>
      <c r="CC24" s="860"/>
      <c r="CD24" s="860"/>
      <c r="CE24" s="860"/>
      <c r="CF24" s="860"/>
      <c r="CG24" s="860"/>
      <c r="CH24" s="860"/>
      <c r="CI24" s="860"/>
      <c r="CJ24" s="860"/>
      <c r="CK24" s="860"/>
      <c r="CL24" s="860"/>
      <c r="CM24" s="860"/>
      <c r="CN24" s="860"/>
      <c r="CO24" s="860"/>
      <c r="CP24" s="860"/>
      <c r="CQ24" s="860"/>
      <c r="CR24" s="860"/>
      <c r="CS24" s="860"/>
      <c r="CT24" s="860"/>
      <c r="CU24" s="860"/>
      <c r="CV24" s="860"/>
      <c r="CW24" s="860"/>
      <c r="CX24" s="860"/>
      <c r="CY24" s="860"/>
    </row>
    <row r="25" spans="1:103" ht="39.950000000000003" hidden="1" customHeight="1">
      <c r="A25" s="4850"/>
      <c r="B25" s="4851"/>
      <c r="C25" s="318"/>
      <c r="D25" s="787"/>
      <c r="E25" s="785" t="s">
        <v>549</v>
      </c>
      <c r="F25" s="787"/>
      <c r="G25" s="297"/>
      <c r="H25" s="291" t="s">
        <v>93</v>
      </c>
      <c r="I25" s="293" t="s">
        <v>88</v>
      </c>
      <c r="J25" s="800" t="s">
        <v>277</v>
      </c>
      <c r="K25" s="397"/>
      <c r="L25" s="2256"/>
      <c r="M25" s="2264">
        <f t="shared" si="1"/>
        <v>0</v>
      </c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N25" s="860"/>
      <c r="AO25" s="860"/>
      <c r="AP25" s="860"/>
      <c r="AQ25" s="860"/>
      <c r="AR25" s="2265"/>
      <c r="AS25" s="1470"/>
      <c r="AT25" s="860"/>
      <c r="AU25" s="860"/>
      <c r="AV25" s="860"/>
      <c r="AW25" s="860"/>
      <c r="AX25" s="860"/>
      <c r="AY25" s="860"/>
      <c r="AZ25" s="860"/>
      <c r="BA25" s="860"/>
      <c r="BB25" s="860"/>
      <c r="BC25" s="860"/>
      <c r="BD25" s="860"/>
      <c r="BE25" s="860"/>
      <c r="BF25" s="860"/>
      <c r="BG25" s="860"/>
      <c r="BH25" s="860"/>
      <c r="BI25" s="860"/>
      <c r="BJ25" s="860"/>
      <c r="BK25" s="860"/>
      <c r="BL25" s="860"/>
      <c r="BM25" s="860"/>
      <c r="BN25" s="860"/>
      <c r="BO25" s="860"/>
      <c r="BP25" s="860"/>
      <c r="BQ25" s="860"/>
      <c r="BR25" s="860"/>
      <c r="BS25" s="860"/>
      <c r="BT25" s="860"/>
      <c r="BU25" s="860"/>
      <c r="BV25" s="860"/>
      <c r="BW25" s="860"/>
      <c r="BX25" s="860"/>
      <c r="BY25" s="860"/>
      <c r="BZ25" s="860"/>
      <c r="CA25" s="860"/>
      <c r="CB25" s="860"/>
      <c r="CC25" s="860"/>
      <c r="CD25" s="860"/>
      <c r="CE25" s="860"/>
      <c r="CF25" s="860"/>
      <c r="CG25" s="860"/>
      <c r="CH25" s="860"/>
      <c r="CI25" s="860"/>
      <c r="CJ25" s="860"/>
      <c r="CK25" s="860"/>
      <c r="CL25" s="860"/>
      <c r="CM25" s="860"/>
      <c r="CN25" s="860"/>
      <c r="CO25" s="860"/>
      <c r="CP25" s="860"/>
      <c r="CQ25" s="860"/>
      <c r="CR25" s="860"/>
      <c r="CS25" s="860"/>
      <c r="CT25" s="860"/>
      <c r="CU25" s="860"/>
      <c r="CV25" s="860"/>
      <c r="CW25" s="860"/>
      <c r="CX25" s="860"/>
      <c r="CY25" s="860"/>
    </row>
    <row r="26" spans="1:103" ht="39.950000000000003" hidden="1" customHeight="1">
      <c r="A26" s="4850"/>
      <c r="B26" s="4851"/>
      <c r="C26" s="318"/>
      <c r="D26" s="787"/>
      <c r="E26" s="785" t="s">
        <v>549</v>
      </c>
      <c r="F26" s="787"/>
      <c r="G26" s="297"/>
      <c r="H26" s="307" t="s">
        <v>1250</v>
      </c>
      <c r="I26" s="293" t="s">
        <v>85</v>
      </c>
      <c r="J26" s="800" t="s">
        <v>592</v>
      </c>
      <c r="K26" s="397"/>
      <c r="L26" s="2256"/>
      <c r="M26" s="2264">
        <f t="shared" si="1"/>
        <v>0</v>
      </c>
      <c r="N26" s="860"/>
      <c r="O26" s="860"/>
      <c r="P26" s="860"/>
      <c r="Q26" s="860"/>
      <c r="R26" s="860"/>
      <c r="S26" s="860"/>
      <c r="T26" s="860"/>
      <c r="U26" s="860"/>
      <c r="V26" s="860"/>
      <c r="W26" s="860"/>
      <c r="X26" s="860"/>
      <c r="Y26" s="860"/>
      <c r="Z26" s="860"/>
      <c r="AA26" s="860"/>
      <c r="AB26" s="860"/>
      <c r="AC26" s="860"/>
      <c r="AD26" s="860"/>
      <c r="AE26" s="860"/>
      <c r="AF26" s="860"/>
      <c r="AG26" s="860"/>
      <c r="AH26" s="860"/>
      <c r="AI26" s="860"/>
      <c r="AJ26" s="860"/>
      <c r="AK26" s="860"/>
      <c r="AL26" s="860"/>
      <c r="AM26" s="860"/>
      <c r="AN26" s="860"/>
      <c r="AO26" s="860"/>
      <c r="AP26" s="860"/>
      <c r="AQ26" s="860"/>
      <c r="AR26" s="2265"/>
      <c r="AS26" s="1470"/>
      <c r="AT26" s="860"/>
      <c r="AU26" s="860"/>
      <c r="AV26" s="860"/>
      <c r="AW26" s="860"/>
      <c r="AX26" s="860"/>
      <c r="AY26" s="860"/>
      <c r="AZ26" s="860"/>
      <c r="BA26" s="860"/>
      <c r="BB26" s="860"/>
      <c r="BC26" s="860"/>
      <c r="BD26" s="860"/>
      <c r="BE26" s="860"/>
      <c r="BF26" s="860"/>
      <c r="BG26" s="860"/>
      <c r="BH26" s="860"/>
      <c r="BI26" s="860"/>
      <c r="BJ26" s="860"/>
      <c r="BK26" s="860"/>
      <c r="BL26" s="860"/>
      <c r="BM26" s="860"/>
      <c r="BN26" s="860"/>
      <c r="BO26" s="860"/>
      <c r="BP26" s="860">
        <v>196</v>
      </c>
      <c r="BQ26" s="860"/>
      <c r="BR26" s="860"/>
      <c r="BS26" s="860"/>
      <c r="BT26" s="860"/>
      <c r="BU26" s="860"/>
      <c r="BV26" s="860"/>
      <c r="BW26" s="860"/>
      <c r="BX26" s="860"/>
      <c r="BY26" s="860"/>
      <c r="BZ26" s="860"/>
      <c r="CA26" s="860"/>
      <c r="CB26" s="860"/>
      <c r="CC26" s="860"/>
      <c r="CD26" s="860"/>
      <c r="CE26" s="860"/>
      <c r="CF26" s="860"/>
      <c r="CG26" s="860"/>
      <c r="CH26" s="860"/>
      <c r="CI26" s="860"/>
      <c r="CJ26" s="860"/>
      <c r="CK26" s="860"/>
      <c r="CL26" s="860"/>
      <c r="CM26" s="860"/>
      <c r="CN26" s="860"/>
      <c r="CO26" s="860"/>
      <c r="CP26" s="860"/>
      <c r="CQ26" s="860"/>
      <c r="CR26" s="860"/>
      <c r="CS26" s="860"/>
      <c r="CT26" s="860"/>
      <c r="CU26" s="860"/>
      <c r="CV26" s="860"/>
      <c r="CW26" s="860"/>
      <c r="CX26" s="860"/>
      <c r="CY26" s="860"/>
    </row>
    <row r="27" spans="1:103" ht="39.950000000000003" hidden="1" customHeight="1">
      <c r="A27" s="4850"/>
      <c r="B27" s="4851"/>
      <c r="C27" s="792"/>
      <c r="D27" s="788"/>
      <c r="E27" s="785" t="s">
        <v>549</v>
      </c>
      <c r="F27" s="788"/>
      <c r="G27" s="298"/>
      <c r="H27" s="291" t="s">
        <v>1151</v>
      </c>
      <c r="I27" s="293" t="s">
        <v>91</v>
      </c>
      <c r="J27" s="800" t="s">
        <v>282</v>
      </c>
      <c r="K27" s="397"/>
      <c r="L27" s="2256"/>
      <c r="M27" s="2264">
        <f t="shared" si="1"/>
        <v>0</v>
      </c>
      <c r="N27" s="860"/>
      <c r="O27" s="860"/>
      <c r="P27" s="860"/>
      <c r="Q27" s="860"/>
      <c r="R27" s="860"/>
      <c r="S27" s="860"/>
      <c r="T27" s="860"/>
      <c r="U27" s="860"/>
      <c r="V27" s="860"/>
      <c r="W27" s="860"/>
      <c r="X27" s="860"/>
      <c r="Y27" s="860"/>
      <c r="Z27" s="860"/>
      <c r="AA27" s="860"/>
      <c r="AB27" s="860"/>
      <c r="AC27" s="860"/>
      <c r="AD27" s="860"/>
      <c r="AE27" s="860"/>
      <c r="AF27" s="860"/>
      <c r="AG27" s="860"/>
      <c r="AH27" s="860"/>
      <c r="AI27" s="860"/>
      <c r="AJ27" s="860"/>
      <c r="AK27" s="860"/>
      <c r="AL27" s="860"/>
      <c r="AM27" s="860"/>
      <c r="AN27" s="860"/>
      <c r="AO27" s="860"/>
      <c r="AP27" s="860"/>
      <c r="AQ27" s="860"/>
      <c r="AR27" s="2265"/>
      <c r="AS27" s="1470"/>
      <c r="AT27" s="860"/>
      <c r="AU27" s="860"/>
      <c r="AV27" s="860"/>
      <c r="AW27" s="860"/>
      <c r="AX27" s="860"/>
      <c r="AY27" s="860"/>
      <c r="AZ27" s="860"/>
      <c r="BA27" s="860"/>
      <c r="BB27" s="860"/>
      <c r="BC27" s="860"/>
      <c r="BD27" s="860"/>
      <c r="BE27" s="860"/>
      <c r="BF27" s="860"/>
      <c r="BG27" s="860"/>
      <c r="BH27" s="860"/>
      <c r="BI27" s="860"/>
      <c r="BJ27" s="860"/>
      <c r="BK27" s="860"/>
      <c r="BL27" s="860"/>
      <c r="BM27" s="860"/>
      <c r="BN27" s="860"/>
      <c r="BO27" s="860"/>
      <c r="BP27" s="860">
        <v>436</v>
      </c>
      <c r="BQ27" s="860"/>
      <c r="BR27" s="860"/>
      <c r="BS27" s="860"/>
      <c r="BT27" s="860"/>
      <c r="BU27" s="860"/>
      <c r="BV27" s="860"/>
      <c r="BW27" s="860"/>
      <c r="BX27" s="860"/>
      <c r="BY27" s="860"/>
      <c r="BZ27" s="860"/>
      <c r="CA27" s="860"/>
      <c r="CB27" s="860"/>
      <c r="CC27" s="860"/>
      <c r="CD27" s="860"/>
      <c r="CE27" s="860"/>
      <c r="CF27" s="860"/>
      <c r="CG27" s="860"/>
      <c r="CH27" s="860"/>
      <c r="CI27" s="860"/>
      <c r="CJ27" s="860"/>
      <c r="CK27" s="860"/>
      <c r="CL27" s="860"/>
      <c r="CM27" s="860"/>
      <c r="CN27" s="860"/>
      <c r="CO27" s="860"/>
      <c r="CP27" s="860"/>
      <c r="CQ27" s="860"/>
      <c r="CR27" s="860"/>
      <c r="CS27" s="860"/>
      <c r="CT27" s="860"/>
      <c r="CU27" s="860"/>
      <c r="CV27" s="860"/>
      <c r="CW27" s="860"/>
      <c r="CX27" s="860"/>
      <c r="CY27" s="860"/>
    </row>
    <row r="28" spans="1:103" ht="39.950000000000003" customHeight="1" thickBot="1">
      <c r="A28" s="928">
        <v>12</v>
      </c>
      <c r="B28" s="927" t="s">
        <v>553</v>
      </c>
      <c r="C28" s="803" t="s">
        <v>38</v>
      </c>
      <c r="D28" s="804" t="s">
        <v>591</v>
      </c>
      <c r="E28" s="805" t="s">
        <v>563</v>
      </c>
      <c r="F28" s="804" t="s">
        <v>580</v>
      </c>
      <c r="G28" s="927" t="s">
        <v>585</v>
      </c>
      <c r="H28" s="806" t="s">
        <v>1242</v>
      </c>
      <c r="I28" s="805" t="s">
        <v>557</v>
      </c>
      <c r="J28" s="807"/>
      <c r="K28" s="931"/>
      <c r="L28" s="2257">
        <v>60</v>
      </c>
      <c r="M28" s="2266">
        <f t="shared" si="1"/>
        <v>3045.6000000000131</v>
      </c>
      <c r="N28" s="861">
        <v>0.32</v>
      </c>
      <c r="O28" s="861">
        <v>20.95</v>
      </c>
      <c r="P28" s="861">
        <v>100.94</v>
      </c>
      <c r="Q28" s="861">
        <v>263.23</v>
      </c>
      <c r="R28" s="861">
        <v>379.2</v>
      </c>
      <c r="S28" s="861">
        <v>493.37</v>
      </c>
      <c r="T28" s="861">
        <v>611.69000000000005</v>
      </c>
      <c r="U28" s="861">
        <v>723.96</v>
      </c>
      <c r="V28" s="861">
        <v>854.96</v>
      </c>
      <c r="W28" s="861">
        <v>976.13</v>
      </c>
      <c r="X28" s="861">
        <v>1096.48</v>
      </c>
      <c r="Y28" s="861">
        <v>1201.21</v>
      </c>
      <c r="Z28" s="861">
        <v>1260.8499999999999</v>
      </c>
      <c r="AA28" s="861">
        <v>1308.42</v>
      </c>
      <c r="AB28" s="861">
        <v>1358.84</v>
      </c>
      <c r="AC28" s="861">
        <v>1423.15</v>
      </c>
      <c r="AD28" s="861">
        <v>1477.18</v>
      </c>
      <c r="AE28" s="861">
        <v>1546.12</v>
      </c>
      <c r="AF28" s="861">
        <v>1594.58</v>
      </c>
      <c r="AG28" s="861">
        <v>1645.99</v>
      </c>
      <c r="AH28" s="861">
        <v>1703</v>
      </c>
      <c r="AI28" s="861">
        <v>1756.51</v>
      </c>
      <c r="AJ28" s="861">
        <v>1810.82</v>
      </c>
      <c r="AK28" s="861">
        <v>1864.42</v>
      </c>
      <c r="AL28" s="861">
        <v>1916.08</v>
      </c>
      <c r="AM28" s="861">
        <v>1957.76</v>
      </c>
      <c r="AN28" s="861">
        <v>1995.88</v>
      </c>
      <c r="AO28" s="861">
        <v>2035.98</v>
      </c>
      <c r="AP28" s="861">
        <v>2087.23</v>
      </c>
      <c r="AQ28" s="861">
        <v>2150.0700000000002</v>
      </c>
      <c r="AR28" s="2267">
        <v>2206.59</v>
      </c>
      <c r="AS28" s="1471">
        <v>2249.56</v>
      </c>
      <c r="AT28" s="861">
        <v>2314.3000000000002</v>
      </c>
      <c r="AU28" s="861">
        <v>2366.61</v>
      </c>
      <c r="AV28" s="861">
        <v>2423.29</v>
      </c>
      <c r="AW28" s="861">
        <v>2481.91</v>
      </c>
      <c r="AX28" s="861">
        <v>2543.11</v>
      </c>
      <c r="AY28" s="861">
        <v>2586.58</v>
      </c>
      <c r="AZ28" s="861">
        <v>2642.61</v>
      </c>
      <c r="BA28" s="861">
        <v>2703.09</v>
      </c>
      <c r="BB28" s="861">
        <v>2771.49</v>
      </c>
      <c r="BC28" s="861">
        <v>2844.45</v>
      </c>
      <c r="BD28" s="861">
        <v>2920.4</v>
      </c>
      <c r="BE28" s="861">
        <v>2989.34</v>
      </c>
      <c r="BF28" s="861">
        <v>3068.53</v>
      </c>
      <c r="BG28" s="861">
        <v>3134.07</v>
      </c>
      <c r="BH28" s="861">
        <v>3203.74</v>
      </c>
      <c r="BI28" s="861">
        <v>3262.07</v>
      </c>
      <c r="BJ28" s="861">
        <v>3325.71</v>
      </c>
      <c r="BK28" s="861">
        <v>3392.59</v>
      </c>
      <c r="BL28" s="861">
        <v>3447.54</v>
      </c>
      <c r="BM28" s="861">
        <v>3511.66</v>
      </c>
      <c r="BN28" s="861">
        <v>3576.25</v>
      </c>
      <c r="BO28" s="861">
        <v>3629.83</v>
      </c>
      <c r="BP28" s="861">
        <v>3685.98</v>
      </c>
      <c r="BQ28" s="861">
        <v>3744.37</v>
      </c>
      <c r="BR28" s="861">
        <v>3808.43</v>
      </c>
      <c r="BS28" s="861">
        <v>3871.07</v>
      </c>
      <c r="BT28" s="861">
        <v>3940.03</v>
      </c>
      <c r="BU28" s="861">
        <v>3993.4</v>
      </c>
      <c r="BV28" s="861">
        <v>4051.24</v>
      </c>
      <c r="BW28" s="861">
        <v>4113.45</v>
      </c>
      <c r="BX28" s="861">
        <v>4168.22</v>
      </c>
      <c r="BY28" s="861">
        <v>4236.6400000000003</v>
      </c>
      <c r="BZ28" s="861">
        <v>4289.17</v>
      </c>
      <c r="CA28" s="861">
        <v>4339.8</v>
      </c>
      <c r="CB28" s="861">
        <v>4394.54</v>
      </c>
      <c r="CC28" s="861">
        <v>4434.5</v>
      </c>
      <c r="CD28" s="861">
        <v>4486.9399999999996</v>
      </c>
      <c r="CE28" s="861">
        <v>4547.1400000000003</v>
      </c>
      <c r="CF28" s="861">
        <v>4596.8100000000004</v>
      </c>
      <c r="CG28" s="861">
        <v>4641.12</v>
      </c>
      <c r="CH28" s="861">
        <v>4690.2</v>
      </c>
      <c r="CI28" s="861">
        <v>4742.05</v>
      </c>
      <c r="CJ28" s="861">
        <v>4798.08</v>
      </c>
      <c r="CK28" s="861">
        <v>4866.6099999999997</v>
      </c>
      <c r="CL28" s="861">
        <v>4916.1099999999997</v>
      </c>
      <c r="CM28" s="861">
        <v>4971</v>
      </c>
      <c r="CN28" s="861">
        <v>5045.45</v>
      </c>
      <c r="CO28" s="861">
        <v>5109.18</v>
      </c>
      <c r="CP28" s="861">
        <v>5165.3100000000004</v>
      </c>
      <c r="CQ28" s="861">
        <v>5222.57</v>
      </c>
      <c r="CR28" s="861">
        <v>5270.87</v>
      </c>
      <c r="CS28" s="861">
        <v>5316.82</v>
      </c>
      <c r="CT28" s="861">
        <v>5360.3</v>
      </c>
      <c r="CU28" s="861">
        <v>5411.01</v>
      </c>
      <c r="CV28" s="861">
        <v>5470.8</v>
      </c>
      <c r="CW28" s="861">
        <v>5515.11</v>
      </c>
      <c r="CX28" s="861">
        <v>5563</v>
      </c>
      <c r="CY28" s="861">
        <v>5613.76</v>
      </c>
    </row>
    <row r="29" spans="1:103" ht="39.950000000000003" customHeight="1">
      <c r="A29" s="120"/>
      <c r="B29" s="120"/>
      <c r="C29" s="130"/>
      <c r="D29" s="797"/>
      <c r="E29" s="798"/>
      <c r="F29" s="797"/>
      <c r="G29" s="120"/>
      <c r="H29" s="799"/>
      <c r="I29" s="798"/>
      <c r="J29" s="798"/>
      <c r="K29" s="395"/>
      <c r="L29" s="821" t="s">
        <v>168</v>
      </c>
      <c r="M29" s="858">
        <f>SUM(M3:M28)</f>
        <v>37770.300000000025</v>
      </c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859"/>
      <c r="Y29" s="308"/>
      <c r="Z29" s="308"/>
      <c r="AA29" s="308"/>
      <c r="AB29" s="308"/>
      <c r="AC29" s="308"/>
      <c r="AD29" s="308"/>
      <c r="AE29" s="308"/>
      <c r="AF29" s="308"/>
    </row>
    <row r="30" spans="1:103" ht="39.950000000000003" customHeight="1" thickBot="1">
      <c r="A30" s="120"/>
      <c r="B30" s="120"/>
      <c r="C30" s="130"/>
      <c r="D30" s="797"/>
      <c r="E30" s="798"/>
      <c r="F30" s="797"/>
      <c r="G30" s="120"/>
      <c r="H30" s="799"/>
      <c r="I30" s="798"/>
      <c r="J30" s="798"/>
      <c r="L30" s="317"/>
      <c r="M30" s="932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859"/>
      <c r="Y30" s="308"/>
      <c r="Z30" s="308"/>
      <c r="AA30" s="308"/>
      <c r="AB30" s="308"/>
      <c r="AC30" s="308"/>
      <c r="AD30" s="308"/>
      <c r="AE30" s="308"/>
      <c r="AF30" s="308"/>
    </row>
    <row r="31" spans="1:103" ht="39.950000000000003" customHeight="1">
      <c r="A31" s="933">
        <v>13</v>
      </c>
      <c r="B31" s="934"/>
      <c r="C31" s="935" t="s">
        <v>93</v>
      </c>
      <c r="D31" s="237"/>
      <c r="E31" s="237"/>
      <c r="F31" s="237"/>
      <c r="G31" s="237"/>
      <c r="H31" s="936" t="s">
        <v>1255</v>
      </c>
      <c r="I31" s="885"/>
      <c r="J31" s="885"/>
      <c r="K31" s="937"/>
      <c r="L31" s="938">
        <v>1</v>
      </c>
      <c r="M31" s="1669">
        <f t="shared" ref="M31:M32" si="2">(CY31-CX31)*L31</f>
        <v>0</v>
      </c>
      <c r="N31" s="939">
        <v>17</v>
      </c>
      <c r="O31" s="939">
        <v>44</v>
      </c>
      <c r="P31" s="939">
        <v>51</v>
      </c>
      <c r="Q31" s="939">
        <v>65</v>
      </c>
      <c r="R31" s="939">
        <v>73</v>
      </c>
      <c r="S31" s="939">
        <v>82</v>
      </c>
      <c r="T31" s="939">
        <v>91</v>
      </c>
      <c r="U31" s="939">
        <v>99</v>
      </c>
      <c r="V31" s="939">
        <v>108</v>
      </c>
      <c r="W31" s="939">
        <v>117</v>
      </c>
      <c r="X31" s="940">
        <v>121</v>
      </c>
      <c r="Y31" s="939">
        <v>125</v>
      </c>
      <c r="Z31" s="939">
        <v>129</v>
      </c>
      <c r="AA31" s="939">
        <v>133</v>
      </c>
      <c r="AB31" s="939">
        <v>137</v>
      </c>
      <c r="AC31" s="939">
        <v>141</v>
      </c>
      <c r="AD31" s="939">
        <v>144</v>
      </c>
      <c r="AE31" s="939">
        <v>148</v>
      </c>
      <c r="AF31" s="939">
        <v>152</v>
      </c>
      <c r="AG31" s="939">
        <v>155</v>
      </c>
      <c r="AH31" s="237">
        <v>159</v>
      </c>
      <c r="AI31" s="237">
        <v>162</v>
      </c>
      <c r="AJ31" s="237">
        <v>165</v>
      </c>
      <c r="AK31" s="237">
        <v>168</v>
      </c>
      <c r="AL31" s="237">
        <v>171</v>
      </c>
      <c r="AM31" s="237">
        <v>174</v>
      </c>
      <c r="AN31" s="237">
        <v>177</v>
      </c>
      <c r="AO31" s="237">
        <v>181</v>
      </c>
      <c r="AP31" s="237">
        <v>184</v>
      </c>
      <c r="AQ31" s="237">
        <v>187</v>
      </c>
      <c r="AR31" s="237">
        <v>190</v>
      </c>
      <c r="AS31" s="237">
        <v>194</v>
      </c>
      <c r="AT31" s="237">
        <v>196</v>
      </c>
      <c r="AU31" s="237">
        <v>196</v>
      </c>
      <c r="AV31" s="237">
        <v>196</v>
      </c>
      <c r="AW31" s="237">
        <v>196</v>
      </c>
      <c r="AX31" s="237">
        <v>196</v>
      </c>
      <c r="AY31" s="237">
        <v>196</v>
      </c>
      <c r="AZ31" s="237">
        <v>196</v>
      </c>
      <c r="BA31" s="1969">
        <v>196</v>
      </c>
      <c r="BB31" s="1969">
        <v>196</v>
      </c>
      <c r="BC31" s="2002">
        <v>196</v>
      </c>
      <c r="BD31" s="2002">
        <v>196</v>
      </c>
      <c r="BE31" s="2002">
        <v>196</v>
      </c>
      <c r="BF31" s="2002">
        <v>196</v>
      </c>
      <c r="BG31" s="2002">
        <v>196</v>
      </c>
      <c r="BH31" s="2002">
        <v>196</v>
      </c>
      <c r="BI31" s="2002">
        <v>196</v>
      </c>
      <c r="BJ31" s="237">
        <v>196</v>
      </c>
      <c r="BK31" s="237">
        <v>196</v>
      </c>
      <c r="BL31" s="237">
        <v>196</v>
      </c>
      <c r="BM31" s="237">
        <v>196</v>
      </c>
      <c r="BN31" s="237">
        <v>196</v>
      </c>
      <c r="BO31" s="237">
        <v>196</v>
      </c>
      <c r="BP31" s="237">
        <v>196</v>
      </c>
      <c r="BQ31" s="237">
        <v>196</v>
      </c>
      <c r="BR31" s="237">
        <v>196</v>
      </c>
      <c r="BS31" s="237">
        <v>196</v>
      </c>
      <c r="BT31" s="237">
        <v>196</v>
      </c>
      <c r="BU31" s="237">
        <v>196</v>
      </c>
      <c r="BV31" s="237">
        <v>196</v>
      </c>
      <c r="BW31" s="237">
        <v>196</v>
      </c>
      <c r="BX31" s="237">
        <v>196</v>
      </c>
      <c r="BY31" s="237">
        <v>196</v>
      </c>
      <c r="BZ31" s="237">
        <v>196</v>
      </c>
      <c r="CA31" s="237">
        <v>196</v>
      </c>
      <c r="CB31" s="237">
        <v>196</v>
      </c>
      <c r="CC31" s="237">
        <v>196</v>
      </c>
      <c r="CD31" s="237">
        <v>196</v>
      </c>
      <c r="CE31" s="237">
        <v>196</v>
      </c>
      <c r="CF31" s="237">
        <v>196</v>
      </c>
      <c r="CG31" s="237">
        <v>196</v>
      </c>
      <c r="CH31" s="237">
        <v>196</v>
      </c>
      <c r="CI31" s="237">
        <v>196</v>
      </c>
      <c r="CJ31" s="237">
        <v>196</v>
      </c>
      <c r="CK31" s="237">
        <v>196</v>
      </c>
      <c r="CL31" s="237">
        <v>196</v>
      </c>
      <c r="CM31" s="237">
        <v>196</v>
      </c>
      <c r="CN31" s="237">
        <v>196</v>
      </c>
      <c r="CO31" s="237">
        <v>196</v>
      </c>
      <c r="CP31" s="237">
        <v>196</v>
      </c>
      <c r="CQ31" s="237">
        <v>196</v>
      </c>
      <c r="CR31" s="237">
        <v>196</v>
      </c>
      <c r="CS31" s="237">
        <v>196</v>
      </c>
      <c r="CT31" s="237">
        <v>196</v>
      </c>
      <c r="CU31" s="237">
        <v>196</v>
      </c>
      <c r="CV31" s="237">
        <v>196</v>
      </c>
      <c r="CW31" s="237">
        <v>196</v>
      </c>
      <c r="CX31" s="237">
        <v>196</v>
      </c>
      <c r="CY31" s="237">
        <v>196</v>
      </c>
    </row>
    <row r="32" spans="1:103" ht="39.950000000000003" customHeight="1" thickBot="1">
      <c r="A32" s="941">
        <v>14</v>
      </c>
      <c r="B32" s="942"/>
      <c r="C32" s="943" t="s">
        <v>1151</v>
      </c>
      <c r="D32" s="446"/>
      <c r="E32" s="446"/>
      <c r="F32" s="446"/>
      <c r="G32" s="446"/>
      <c r="H32" s="944" t="s">
        <v>1265</v>
      </c>
      <c r="I32" s="945"/>
      <c r="J32" s="945"/>
      <c r="K32" s="946"/>
      <c r="L32" s="822">
        <v>1</v>
      </c>
      <c r="M32" s="1914">
        <f t="shared" si="2"/>
        <v>4</v>
      </c>
      <c r="N32" s="862">
        <v>51</v>
      </c>
      <c r="O32" s="862">
        <v>86</v>
      </c>
      <c r="P32" s="862">
        <v>93</v>
      </c>
      <c r="Q32" s="862">
        <v>110</v>
      </c>
      <c r="R32" s="862">
        <v>126</v>
      </c>
      <c r="S32" s="862">
        <v>142</v>
      </c>
      <c r="T32" s="862">
        <v>160</v>
      </c>
      <c r="U32" s="862">
        <v>212</v>
      </c>
      <c r="V32" s="862">
        <v>228</v>
      </c>
      <c r="W32" s="862">
        <v>243</v>
      </c>
      <c r="X32" s="947">
        <v>249</v>
      </c>
      <c r="Y32" s="862">
        <v>254</v>
      </c>
      <c r="Z32" s="862">
        <v>259</v>
      </c>
      <c r="AA32" s="862">
        <v>263</v>
      </c>
      <c r="AB32" s="862">
        <v>267</v>
      </c>
      <c r="AC32" s="862">
        <v>271</v>
      </c>
      <c r="AD32" s="862">
        <v>274</v>
      </c>
      <c r="AE32" s="862">
        <v>289</v>
      </c>
      <c r="AF32" s="862">
        <v>302</v>
      </c>
      <c r="AG32" s="862">
        <v>304</v>
      </c>
      <c r="AH32" s="446">
        <v>304</v>
      </c>
      <c r="AI32" s="446">
        <v>304</v>
      </c>
      <c r="AJ32" s="446">
        <v>304</v>
      </c>
      <c r="AK32" s="446">
        <v>304</v>
      </c>
      <c r="AL32" s="446">
        <v>304</v>
      </c>
      <c r="AM32" s="446">
        <v>304</v>
      </c>
      <c r="AN32" s="446">
        <v>304</v>
      </c>
      <c r="AO32" s="446">
        <v>304</v>
      </c>
      <c r="AP32" s="446">
        <v>304</v>
      </c>
      <c r="AQ32" s="446">
        <v>306</v>
      </c>
      <c r="AR32" s="446">
        <v>313</v>
      </c>
      <c r="AS32" s="446">
        <v>316</v>
      </c>
      <c r="AT32" s="446">
        <v>317</v>
      </c>
      <c r="AU32" s="446">
        <v>317</v>
      </c>
      <c r="AV32" s="446">
        <v>317</v>
      </c>
      <c r="AW32" s="446">
        <v>317</v>
      </c>
      <c r="AX32" s="446">
        <v>317</v>
      </c>
      <c r="AY32" s="446">
        <v>317</v>
      </c>
      <c r="AZ32" s="446">
        <v>317</v>
      </c>
      <c r="BA32" s="1970">
        <v>317</v>
      </c>
      <c r="BB32" s="1970">
        <v>317</v>
      </c>
      <c r="BC32" s="2003">
        <v>317</v>
      </c>
      <c r="BD32" s="2003">
        <v>324</v>
      </c>
      <c r="BE32" s="2003">
        <v>329</v>
      </c>
      <c r="BF32" s="2003">
        <v>329</v>
      </c>
      <c r="BG32" s="2003">
        <v>329</v>
      </c>
      <c r="BH32" s="2003">
        <v>329</v>
      </c>
      <c r="BI32" s="2003">
        <v>329</v>
      </c>
      <c r="BJ32" s="446">
        <v>345</v>
      </c>
      <c r="BK32" s="446">
        <v>358</v>
      </c>
      <c r="BL32" s="446">
        <v>368</v>
      </c>
      <c r="BM32" s="446">
        <v>380</v>
      </c>
      <c r="BN32" s="446">
        <v>393</v>
      </c>
      <c r="BO32" s="446">
        <v>410</v>
      </c>
      <c r="BP32" s="446">
        <v>436</v>
      </c>
      <c r="BQ32" s="446">
        <v>450</v>
      </c>
      <c r="BR32" s="446">
        <v>465</v>
      </c>
      <c r="BS32" s="446">
        <v>479</v>
      </c>
      <c r="BT32" s="446">
        <v>493</v>
      </c>
      <c r="BU32" s="446">
        <v>498</v>
      </c>
      <c r="BV32" s="446">
        <v>503</v>
      </c>
      <c r="BW32" s="446">
        <v>508</v>
      </c>
      <c r="BX32" s="446">
        <v>512</v>
      </c>
      <c r="BY32" s="446">
        <v>517</v>
      </c>
      <c r="BZ32" s="446">
        <v>522</v>
      </c>
      <c r="CA32" s="446">
        <v>528</v>
      </c>
      <c r="CB32" s="446">
        <v>533</v>
      </c>
      <c r="CC32" s="446">
        <v>538</v>
      </c>
      <c r="CD32" s="446">
        <v>543</v>
      </c>
      <c r="CE32" s="446">
        <v>548</v>
      </c>
      <c r="CF32" s="446">
        <v>553</v>
      </c>
      <c r="CG32" s="446">
        <v>557</v>
      </c>
      <c r="CH32" s="446">
        <v>562</v>
      </c>
      <c r="CI32" s="446">
        <v>567</v>
      </c>
      <c r="CJ32" s="446">
        <v>571</v>
      </c>
      <c r="CK32" s="446">
        <v>576</v>
      </c>
      <c r="CL32" s="446">
        <v>581</v>
      </c>
      <c r="CM32" s="446">
        <v>586</v>
      </c>
      <c r="CN32" s="446">
        <v>591</v>
      </c>
      <c r="CO32" s="446">
        <v>596</v>
      </c>
      <c r="CP32" s="446">
        <v>601</v>
      </c>
      <c r="CQ32" s="446">
        <v>606</v>
      </c>
      <c r="CR32" s="446">
        <v>611</v>
      </c>
      <c r="CS32" s="446">
        <v>615</v>
      </c>
      <c r="CT32" s="446">
        <v>620</v>
      </c>
      <c r="CU32" s="446">
        <v>624</v>
      </c>
      <c r="CV32" s="446">
        <v>629</v>
      </c>
      <c r="CW32" s="446">
        <v>632</v>
      </c>
      <c r="CX32" s="446">
        <v>636</v>
      </c>
      <c r="CY32" s="446">
        <v>640</v>
      </c>
    </row>
    <row r="33" spans="10:103" ht="39.950000000000003" customHeight="1" thickBot="1">
      <c r="N33" s="308"/>
      <c r="O33" s="308"/>
      <c r="P33" s="308"/>
      <c r="Q33" s="308"/>
      <c r="R33" s="308"/>
      <c r="S33" s="308"/>
      <c r="T33" s="308"/>
      <c r="U33" s="308"/>
      <c r="V33" s="308"/>
      <c r="W33" s="308"/>
      <c r="X33" s="308"/>
      <c r="Y33" s="308"/>
      <c r="Z33" s="308"/>
      <c r="AA33" s="308"/>
      <c r="AB33" s="308"/>
      <c r="AC33" s="308"/>
      <c r="AD33" s="308"/>
      <c r="AE33" s="308"/>
      <c r="AF33" s="308"/>
      <c r="BC33" s="1968"/>
      <c r="CL33" s="76" t="s">
        <v>3288</v>
      </c>
    </row>
    <row r="34" spans="10:103" ht="39.950000000000003" customHeight="1" thickTop="1" thickBot="1">
      <c r="J34" s="4848" t="s">
        <v>1158</v>
      </c>
      <c r="K34" s="4849"/>
      <c r="M34" s="409">
        <f>M29-M31-M32</f>
        <v>37766.300000000025</v>
      </c>
      <c r="N34" s="316"/>
      <c r="O34" s="398"/>
      <c r="P34" s="398"/>
      <c r="Q34" s="398"/>
      <c r="R34" s="398"/>
      <c r="S34" s="306"/>
      <c r="T34" s="306"/>
      <c r="U34" s="306"/>
      <c r="V34" s="306"/>
      <c r="W34" s="306"/>
      <c r="X34" s="306"/>
      <c r="Y34" s="306"/>
      <c r="Z34" s="306"/>
      <c r="AA34" s="306"/>
      <c r="AB34" s="306"/>
      <c r="AC34" s="306"/>
      <c r="AD34" s="306"/>
      <c r="AE34" s="306"/>
      <c r="AF34" s="306"/>
      <c r="AG34" s="167"/>
      <c r="AH34" s="167"/>
      <c r="AI34" s="167"/>
      <c r="AJ34" s="167"/>
      <c r="AK34" s="167"/>
      <c r="AL34" s="167"/>
      <c r="AM34" s="167"/>
      <c r="AN34" s="167"/>
      <c r="AO34" s="167"/>
      <c r="AP34" s="167"/>
      <c r="AQ34" s="167"/>
      <c r="AR34" s="167"/>
      <c r="AS34" s="167"/>
      <c r="AT34" s="167"/>
      <c r="AU34" s="167"/>
      <c r="AV34" s="167"/>
      <c r="AW34" s="167"/>
      <c r="AX34" s="167"/>
      <c r="AY34" s="167"/>
      <c r="AZ34" s="167"/>
      <c r="BA34" s="167"/>
      <c r="BB34" s="167"/>
      <c r="BC34" s="167"/>
      <c r="BD34" s="167"/>
      <c r="BE34" s="167"/>
      <c r="BF34" s="167"/>
      <c r="BG34" s="167"/>
      <c r="BH34" s="167"/>
      <c r="BI34" s="167"/>
      <c r="BJ34" s="167"/>
      <c r="BK34" s="167"/>
      <c r="BL34" s="167"/>
      <c r="BM34" s="167"/>
      <c r="BN34" s="167"/>
      <c r="BO34" s="167"/>
      <c r="BP34" s="167"/>
      <c r="BQ34" s="167"/>
      <c r="BR34" s="167"/>
      <c r="BS34" s="167"/>
      <c r="BT34" s="167"/>
      <c r="BU34" s="167"/>
      <c r="BV34" s="167"/>
      <c r="BW34" s="167"/>
      <c r="BX34" s="167"/>
      <c r="BY34" s="167"/>
      <c r="BZ34" s="167"/>
      <c r="CA34" s="167"/>
      <c r="CB34" s="167"/>
      <c r="CC34" s="167"/>
      <c r="CD34" s="167"/>
      <c r="CE34" s="167"/>
      <c r="CF34" s="167"/>
      <c r="CG34" s="167"/>
      <c r="CH34" s="167"/>
      <c r="CI34" s="167"/>
      <c r="CJ34" s="167"/>
      <c r="CK34" s="167"/>
      <c r="CL34" s="167"/>
      <c r="CM34" s="167"/>
      <c r="CN34" s="167"/>
      <c r="CO34" s="167"/>
      <c r="CP34" s="167"/>
      <c r="CQ34" s="167"/>
      <c r="CR34" s="167"/>
      <c r="CS34" s="167"/>
      <c r="CT34" s="167"/>
      <c r="CU34" s="167"/>
      <c r="CV34" s="167"/>
      <c r="CW34" s="167"/>
      <c r="CX34" s="167"/>
      <c r="CY34" s="4131"/>
    </row>
    <row r="35" spans="10:103" ht="39.950000000000003" customHeight="1" thickTop="1"/>
    <row r="36" spans="10:103" ht="39.950000000000003" customHeight="1">
      <c r="M36" s="4777" t="s">
        <v>170</v>
      </c>
      <c r="N36" s="167"/>
      <c r="O36" s="167" t="s">
        <v>256</v>
      </c>
      <c r="P36" s="167" t="s">
        <v>251</v>
      </c>
      <c r="Q36" s="167" t="s">
        <v>261</v>
      </c>
      <c r="R36" s="167" t="s">
        <v>252</v>
      </c>
      <c r="S36" s="167" t="s">
        <v>234</v>
      </c>
      <c r="T36" s="167" t="s">
        <v>1173</v>
      </c>
      <c r="U36" s="167" t="s">
        <v>1175</v>
      </c>
      <c r="V36" s="167" t="s">
        <v>1174</v>
      </c>
      <c r="W36" s="167" t="s">
        <v>1185</v>
      </c>
      <c r="X36" s="167" t="s">
        <v>1178</v>
      </c>
      <c r="Y36" s="167" t="s">
        <v>1274</v>
      </c>
      <c r="Z36" s="167" t="s">
        <v>1295</v>
      </c>
      <c r="AA36" s="167" t="s">
        <v>1334</v>
      </c>
      <c r="AB36" s="167" t="s">
        <v>1344</v>
      </c>
      <c r="AC36" s="167" t="s">
        <v>1186</v>
      </c>
      <c r="AD36" s="167" t="s">
        <v>1375</v>
      </c>
      <c r="AE36" s="167" t="s">
        <v>1379</v>
      </c>
      <c r="AF36" s="167" t="s">
        <v>1385</v>
      </c>
      <c r="AG36" s="167" t="s">
        <v>1406</v>
      </c>
      <c r="AH36" s="167" t="s">
        <v>1455</v>
      </c>
      <c r="AI36" s="167" t="s">
        <v>1462</v>
      </c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  <c r="AY36" s="167"/>
      <c r="AZ36" s="167"/>
      <c r="BA36" s="167"/>
      <c r="BB36" s="167"/>
      <c r="BC36" s="167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BT36" s="167"/>
      <c r="BU36" s="167"/>
      <c r="BV36" s="167"/>
      <c r="BW36" s="167"/>
      <c r="BX36" s="167"/>
      <c r="BY36" s="167"/>
      <c r="BZ36" s="167"/>
      <c r="CA36" s="167"/>
      <c r="CB36" s="167"/>
      <c r="CC36" s="167"/>
      <c r="CD36" s="167"/>
      <c r="CE36" s="167"/>
      <c r="CF36" s="167"/>
      <c r="CG36" s="167"/>
      <c r="CH36" s="167"/>
      <c r="CI36" s="167"/>
      <c r="CJ36" s="167"/>
      <c r="CK36" s="167"/>
      <c r="CL36" s="167"/>
      <c r="CM36" s="167"/>
      <c r="CN36" s="167"/>
      <c r="CO36" s="167"/>
      <c r="CP36" s="167"/>
      <c r="CQ36" s="167"/>
      <c r="CR36" s="167"/>
      <c r="CS36" s="167"/>
      <c r="CT36" s="167"/>
      <c r="CU36" s="167"/>
      <c r="CV36" s="167"/>
      <c r="CW36" s="167"/>
      <c r="CX36" s="167"/>
      <c r="CY36" s="4131"/>
    </row>
    <row r="37" spans="10:103" ht="39.950000000000003" customHeight="1">
      <c r="M37" s="4777"/>
      <c r="N37" s="167"/>
      <c r="O37" s="398">
        <v>17264.599999999999</v>
      </c>
      <c r="P37" s="398">
        <v>31802.600000000006</v>
      </c>
      <c r="Q37" s="398">
        <v>40747.699999999997</v>
      </c>
      <c r="R37" s="398">
        <v>31688.199999999997</v>
      </c>
      <c r="S37" s="306">
        <v>35777.599999999999</v>
      </c>
      <c r="T37" s="306">
        <v>35418.400000000009</v>
      </c>
      <c r="U37" s="306">
        <v>28321.199999999997</v>
      </c>
      <c r="V37" s="306">
        <v>38260.400000000001</v>
      </c>
      <c r="W37" s="306">
        <v>32514.2</v>
      </c>
      <c r="X37" s="306">
        <v>38673.69999999999</v>
      </c>
      <c r="Y37" s="306">
        <v>43764.900000000016</v>
      </c>
      <c r="Z37" s="306">
        <v>29217.799999999988</v>
      </c>
      <c r="AA37" s="306">
        <v>32322.400000000009</v>
      </c>
      <c r="AB37" s="306">
        <v>31552.299999999985</v>
      </c>
      <c r="AC37" s="306">
        <f>M34</f>
        <v>37766.300000000025</v>
      </c>
      <c r="AD37" s="306">
        <v>27977.799999999988</v>
      </c>
      <c r="AE37" s="306">
        <v>36245.500000000007</v>
      </c>
      <c r="AF37" s="306">
        <v>23026.699999999993</v>
      </c>
      <c r="AG37" s="306">
        <v>26977.900000000005</v>
      </c>
      <c r="AH37" s="167">
        <v>23758.000000000022</v>
      </c>
      <c r="AI37" s="167">
        <v>22266</v>
      </c>
      <c r="AJ37" s="167"/>
      <c r="AK37" s="167"/>
      <c r="AL37" s="167"/>
      <c r="AM37" s="167"/>
      <c r="AN37" s="167"/>
      <c r="AO37" s="167"/>
      <c r="AP37" s="167"/>
      <c r="AQ37" s="167"/>
      <c r="AR37" s="167"/>
      <c r="AS37" s="167"/>
      <c r="AT37" s="167"/>
      <c r="AU37" s="167"/>
      <c r="AV37" s="167"/>
      <c r="AW37" s="167"/>
      <c r="AX37" s="167"/>
      <c r="AY37" s="167"/>
      <c r="AZ37" s="167"/>
      <c r="BA37" s="167"/>
      <c r="BB37" s="167"/>
      <c r="BC37" s="167"/>
      <c r="BD37" s="167"/>
      <c r="BE37" s="167"/>
      <c r="BF37" s="167"/>
      <c r="BG37" s="167"/>
      <c r="BH37" s="167"/>
      <c r="BI37" s="167"/>
      <c r="BJ37" s="167"/>
      <c r="BK37" s="167"/>
      <c r="BL37" s="167"/>
      <c r="BM37" s="167"/>
      <c r="BN37" s="167"/>
      <c r="BO37" s="167"/>
      <c r="BP37" s="167"/>
      <c r="BQ37" s="167"/>
      <c r="BR37" s="167"/>
      <c r="BS37" s="167"/>
      <c r="BT37" s="167"/>
      <c r="BU37" s="167"/>
      <c r="BV37" s="167"/>
      <c r="BW37" s="167"/>
      <c r="BX37" s="167"/>
      <c r="BY37" s="167"/>
      <c r="BZ37" s="167"/>
      <c r="CA37" s="167"/>
      <c r="CB37" s="167"/>
      <c r="CC37" s="167"/>
      <c r="CD37" s="167"/>
      <c r="CE37" s="167"/>
      <c r="CF37" s="167"/>
      <c r="CG37" s="167"/>
      <c r="CH37" s="167"/>
      <c r="CI37" s="167"/>
      <c r="CJ37" s="167"/>
      <c r="CK37" s="167"/>
      <c r="CL37" s="167"/>
      <c r="CM37" s="167"/>
      <c r="CN37" s="167"/>
      <c r="CO37" s="167"/>
      <c r="CP37" s="167"/>
      <c r="CQ37" s="167"/>
      <c r="CR37" s="167"/>
      <c r="CS37" s="167"/>
      <c r="CT37" s="167"/>
      <c r="CU37" s="167"/>
      <c r="CV37" s="167"/>
      <c r="CW37" s="167"/>
      <c r="CX37" s="167"/>
      <c r="CY37" s="4131"/>
    </row>
    <row r="38" spans="10:103" ht="39.950000000000003" customHeight="1"/>
    <row r="39" spans="10:103" ht="39.950000000000003" customHeight="1"/>
    <row r="40" spans="10:103" ht="39.950000000000003" customHeight="1"/>
    <row r="41" spans="10:103" ht="39.950000000000003" customHeight="1"/>
    <row r="42" spans="10:103" ht="39.950000000000003" customHeight="1"/>
    <row r="43" spans="10:103" ht="39.950000000000003" customHeight="1"/>
    <row r="44" spans="10:103" ht="39.950000000000003" customHeight="1"/>
    <row r="45" spans="10:103" ht="39.950000000000003" customHeight="1"/>
    <row r="46" spans="10:103" ht="39.950000000000003" customHeight="1"/>
    <row r="47" spans="10:103" ht="39.950000000000003" customHeight="1"/>
    <row r="48" spans="10:103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65" spans="8:8">
      <c r="H65" s="76">
        <v>0</v>
      </c>
    </row>
  </sheetData>
  <mergeCells count="14">
    <mergeCell ref="A3:A5"/>
    <mergeCell ref="B3:B5"/>
    <mergeCell ref="D3:D5"/>
    <mergeCell ref="I3:I5"/>
    <mergeCell ref="A22:A27"/>
    <mergeCell ref="B22:B27"/>
    <mergeCell ref="M36:M37"/>
    <mergeCell ref="J34:K34"/>
    <mergeCell ref="A10:A16"/>
    <mergeCell ref="B10:B16"/>
    <mergeCell ref="A18:A19"/>
    <mergeCell ref="B18:B19"/>
    <mergeCell ref="C18:C19"/>
    <mergeCell ref="D18:D19"/>
  </mergeCells>
  <phoneticPr fontId="161" type="noConversion"/>
  <printOptions horizontalCentered="1"/>
  <pageMargins left="0.39361110329627991" right="0.39361110329627991" top="0.74791663885116577" bottom="0.74791663885116577" header="0.31486111879348755" footer="0.31486111879348755"/>
  <pageSetup paperSize="9" scale="46" fitToWidth="0" orientation="landscape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U215"/>
  <sheetViews>
    <sheetView view="pageBreakPreview" topLeftCell="A55" zoomScaleNormal="100" zoomScaleSheetLayoutView="100" workbookViewId="0">
      <selection activeCell="Q15" sqref="Q15"/>
    </sheetView>
  </sheetViews>
  <sheetFormatPr defaultColWidth="9" defaultRowHeight="16.5"/>
  <cols>
    <col min="1" max="4" width="3.125" style="1685" customWidth="1"/>
    <col min="5" max="10" width="9" style="1685"/>
    <col min="11" max="11" width="12.375" style="1685" customWidth="1"/>
    <col min="12" max="12" width="8.25" style="1685" customWidth="1"/>
    <col min="13" max="16" width="9" style="1685"/>
    <col min="17" max="17" width="17.375" style="1685" customWidth="1"/>
    <col min="18" max="18" width="42.125" style="1685" customWidth="1"/>
    <col min="19" max="19" width="18.625" style="1685" customWidth="1"/>
    <col min="20" max="16384" width="9" style="1685"/>
  </cols>
  <sheetData>
    <row r="1" spans="1:19" ht="24.95" customHeight="1">
      <c r="A1" s="3180" t="s">
        <v>2700</v>
      </c>
    </row>
    <row r="2" spans="1:19" ht="24.95" customHeight="1">
      <c r="A2" s="3181"/>
      <c r="B2" s="3181"/>
      <c r="C2" s="3181"/>
      <c r="D2" s="3181"/>
      <c r="E2" s="3181"/>
      <c r="F2" s="3181"/>
      <c r="G2" s="3181"/>
      <c r="H2" s="3181"/>
      <c r="I2" s="3181"/>
      <c r="J2" s="3181"/>
      <c r="K2" s="3181"/>
      <c r="L2" s="3181"/>
      <c r="M2" s="3181"/>
    </row>
    <row r="3" spans="1:19" ht="24.95" customHeight="1">
      <c r="A3" s="3181"/>
      <c r="B3" s="3182" t="s">
        <v>2701</v>
      </c>
      <c r="C3" s="3181"/>
      <c r="D3" s="3181"/>
      <c r="E3" s="3181"/>
      <c r="F3" s="3181"/>
      <c r="G3" s="3181"/>
      <c r="H3" s="3181"/>
      <c r="I3" s="3181"/>
      <c r="J3" s="3181"/>
      <c r="K3" s="3181"/>
      <c r="L3" s="3181"/>
      <c r="M3" s="3181"/>
      <c r="N3" s="3181"/>
    </row>
    <row r="4" spans="1:19" ht="24.95" customHeight="1">
      <c r="A4" s="3181"/>
      <c r="B4" s="3181"/>
      <c r="C4" s="3181"/>
      <c r="D4" s="3181"/>
      <c r="E4" s="3181"/>
      <c r="F4" s="3181"/>
      <c r="G4" s="3181"/>
      <c r="H4" s="3181"/>
      <c r="I4" s="3181"/>
      <c r="J4" s="3181"/>
      <c r="K4" s="3181"/>
      <c r="L4" s="3181"/>
      <c r="M4" s="3181"/>
      <c r="N4" s="3181"/>
      <c r="Q4" s="3183" t="s">
        <v>2702</v>
      </c>
      <c r="R4" s="3184" t="s">
        <v>2703</v>
      </c>
      <c r="S4" s="3185" t="s">
        <v>2704</v>
      </c>
    </row>
    <row r="5" spans="1:19" ht="24.95" customHeight="1">
      <c r="A5" s="3181"/>
      <c r="B5" s="3181"/>
      <c r="C5" s="3181"/>
      <c r="D5" s="3181"/>
      <c r="E5" s="3181"/>
      <c r="F5" s="3181"/>
      <c r="G5" s="3181"/>
      <c r="H5" s="3181"/>
      <c r="I5" s="3181"/>
      <c r="J5" s="3181"/>
      <c r="K5" s="3181"/>
      <c r="L5" s="3181"/>
      <c r="M5" s="3181"/>
      <c r="N5" s="3181"/>
      <c r="Q5" s="3186" t="s">
        <v>985</v>
      </c>
      <c r="R5" s="3187" t="s">
        <v>2705</v>
      </c>
      <c r="S5" s="3188" t="s">
        <v>2706</v>
      </c>
    </row>
    <row r="6" spans="1:19" ht="24.95" customHeight="1">
      <c r="A6" s="3181"/>
      <c r="B6" s="3181"/>
      <c r="C6" s="3181"/>
      <c r="D6" s="3181"/>
      <c r="E6" s="3181"/>
      <c r="F6" s="3181"/>
      <c r="G6" s="3181"/>
      <c r="H6" s="3181"/>
      <c r="I6" s="3181"/>
      <c r="J6" s="3181"/>
      <c r="K6" s="3181"/>
      <c r="L6" s="3181"/>
      <c r="M6" s="3181"/>
      <c r="N6" s="3181"/>
      <c r="Q6" s="3186" t="s">
        <v>241</v>
      </c>
      <c r="R6" s="3187" t="s">
        <v>2707</v>
      </c>
      <c r="S6" s="3188" t="s">
        <v>2708</v>
      </c>
    </row>
    <row r="7" spans="1:19" ht="24.95" customHeight="1">
      <c r="A7" s="3181"/>
      <c r="B7" s="3181"/>
      <c r="C7" s="3181"/>
      <c r="D7" s="3181"/>
      <c r="E7" s="3181"/>
      <c r="F7" s="3181"/>
      <c r="G7" s="3181"/>
      <c r="H7" s="3181"/>
      <c r="I7" s="3181"/>
      <c r="J7" s="3181"/>
      <c r="K7" s="3181"/>
      <c r="L7" s="3181"/>
      <c r="M7" s="3181"/>
      <c r="N7" s="3181"/>
      <c r="Q7" s="3186" t="s">
        <v>2709</v>
      </c>
      <c r="R7" s="3187" t="s">
        <v>2710</v>
      </c>
      <c r="S7" s="3188" t="s">
        <v>179</v>
      </c>
    </row>
    <row r="8" spans="1:19" ht="24.95" customHeight="1">
      <c r="A8" s="3181"/>
      <c r="B8" s="3181"/>
      <c r="C8" s="3181"/>
      <c r="D8" s="3181"/>
      <c r="E8" s="3181"/>
      <c r="F8" s="3181"/>
      <c r="G8" s="3181"/>
      <c r="H8" s="3181"/>
      <c r="I8" s="3181"/>
      <c r="J8" s="3181"/>
      <c r="K8" s="3181"/>
      <c r="L8" s="3181"/>
      <c r="M8" s="3181"/>
      <c r="N8" s="3181"/>
      <c r="Q8" s="3186" t="s">
        <v>2711</v>
      </c>
      <c r="R8" s="3187" t="s">
        <v>2712</v>
      </c>
      <c r="S8" s="3188" t="s">
        <v>179</v>
      </c>
    </row>
    <row r="9" spans="1:19" ht="24.95" customHeight="1">
      <c r="A9" s="3181"/>
      <c r="B9" s="3181"/>
      <c r="C9" s="3181"/>
      <c r="D9" s="3181"/>
      <c r="E9" s="3181"/>
      <c r="F9" s="3181"/>
      <c r="G9" s="3181"/>
      <c r="H9" s="3181"/>
      <c r="I9" s="3181"/>
      <c r="J9" s="3181"/>
      <c r="K9" s="3181"/>
      <c r="L9" s="3181"/>
      <c r="M9" s="3181"/>
      <c r="N9" s="3181"/>
      <c r="Q9" s="3186" t="s">
        <v>2713</v>
      </c>
      <c r="R9" s="3187" t="s">
        <v>2714</v>
      </c>
      <c r="S9" s="3188" t="s">
        <v>2715</v>
      </c>
    </row>
    <row r="10" spans="1:19" ht="24.95" customHeight="1">
      <c r="A10" s="3181"/>
      <c r="B10" s="3181"/>
      <c r="C10" s="3181"/>
      <c r="D10" s="3181"/>
      <c r="E10" s="3181"/>
      <c r="F10" s="3181"/>
      <c r="G10" s="3181"/>
      <c r="H10" s="3181"/>
      <c r="I10" s="3181"/>
      <c r="J10" s="3181"/>
      <c r="K10" s="3181"/>
      <c r="L10" s="3181"/>
      <c r="M10" s="3181"/>
      <c r="N10" s="3181"/>
      <c r="Q10" s="3186" t="s">
        <v>2716</v>
      </c>
      <c r="R10" s="3187" t="s">
        <v>2717</v>
      </c>
      <c r="S10" s="3188" t="s">
        <v>2718</v>
      </c>
    </row>
    <row r="11" spans="1:19" ht="24.95" customHeight="1">
      <c r="A11" s="3181"/>
      <c r="B11" s="3181"/>
      <c r="C11" s="3181"/>
      <c r="D11" s="3181"/>
      <c r="E11" s="3181"/>
      <c r="F11" s="3181"/>
      <c r="G11" s="3181"/>
      <c r="H11" s="3181"/>
      <c r="I11" s="3181"/>
      <c r="J11" s="3181"/>
      <c r="K11" s="3181"/>
      <c r="L11" s="3181"/>
      <c r="M11" s="3181"/>
      <c r="N11" s="3181"/>
      <c r="Q11" s="3189" t="s">
        <v>227</v>
      </c>
      <c r="R11" s="3190" t="s">
        <v>2719</v>
      </c>
      <c r="S11" s="3191" t="s">
        <v>2720</v>
      </c>
    </row>
    <row r="12" spans="1:19" ht="24.95" customHeight="1">
      <c r="A12" s="3181"/>
      <c r="B12" s="3181"/>
      <c r="C12" s="3181"/>
      <c r="D12" s="3181"/>
      <c r="E12" s="3181"/>
      <c r="F12" s="3181"/>
      <c r="G12" s="3181"/>
      <c r="H12" s="3181"/>
      <c r="I12" s="3181"/>
      <c r="J12" s="3181"/>
      <c r="K12" s="3181"/>
      <c r="L12" s="3181"/>
      <c r="M12" s="3181"/>
      <c r="N12" s="3181"/>
    </row>
    <row r="13" spans="1:19" ht="24.95" customHeight="1">
      <c r="A13" s="3181"/>
      <c r="B13" s="3182" t="s">
        <v>2721</v>
      </c>
      <c r="C13" s="3181"/>
      <c r="D13" s="3181"/>
      <c r="E13" s="3181"/>
      <c r="F13" s="3181"/>
      <c r="G13" s="3181"/>
      <c r="H13" s="3181"/>
      <c r="I13" s="3181"/>
      <c r="J13" s="3181"/>
      <c r="K13" s="3181"/>
      <c r="L13" s="3181"/>
      <c r="M13" s="3181"/>
      <c r="N13" s="3181"/>
    </row>
    <row r="14" spans="1:19" ht="24.95" customHeight="1">
      <c r="A14" s="3181"/>
      <c r="B14" s="3192"/>
      <c r="C14" s="3192" t="s">
        <v>2722</v>
      </c>
      <c r="D14" s="3181"/>
      <c r="E14" s="3181"/>
      <c r="F14" s="3181"/>
      <c r="G14" s="3181"/>
      <c r="H14" s="3181"/>
      <c r="I14" s="3181"/>
      <c r="J14" s="3181"/>
      <c r="K14" s="3181"/>
      <c r="L14" s="3181"/>
      <c r="M14" s="3181"/>
      <c r="N14" s="3181"/>
    </row>
    <row r="15" spans="1:19" ht="24.95" customHeight="1">
      <c r="A15" s="3181"/>
      <c r="B15" s="3192"/>
      <c r="C15" s="3192" t="s">
        <v>2723</v>
      </c>
      <c r="D15" s="3181"/>
      <c r="E15" s="3181"/>
      <c r="F15" s="3181"/>
      <c r="G15" s="3181"/>
      <c r="H15" s="3181"/>
      <c r="I15" s="3181"/>
      <c r="J15" s="3181"/>
      <c r="K15" s="3181"/>
      <c r="L15" s="3181"/>
      <c r="M15" s="3181"/>
      <c r="N15" s="3181"/>
    </row>
    <row r="16" spans="1:19" ht="24.95" customHeight="1">
      <c r="A16" s="3181"/>
      <c r="B16" s="3192"/>
      <c r="C16" s="3192" t="s">
        <v>2724</v>
      </c>
      <c r="D16" s="3181"/>
      <c r="E16" s="3181"/>
      <c r="F16" s="3181"/>
      <c r="G16" s="3181"/>
      <c r="H16" s="3181"/>
      <c r="I16" s="3181"/>
      <c r="J16" s="3181"/>
      <c r="K16" s="3181"/>
      <c r="L16" s="3181"/>
      <c r="M16" s="3181"/>
      <c r="N16" s="3181"/>
    </row>
    <row r="17" spans="1:19" ht="24.95" customHeight="1">
      <c r="A17" s="3181"/>
      <c r="B17" s="3192"/>
      <c r="C17" s="3181" t="s">
        <v>2725</v>
      </c>
      <c r="D17" s="3181"/>
      <c r="E17" s="3181"/>
      <c r="F17" s="3181"/>
      <c r="G17" s="3181"/>
      <c r="H17" s="3181"/>
      <c r="I17" s="3181"/>
      <c r="J17" s="3181"/>
      <c r="K17" s="3181"/>
      <c r="L17" s="3181"/>
      <c r="M17" s="3181"/>
      <c r="N17" s="3181"/>
    </row>
    <row r="18" spans="1:19" ht="24.95" customHeight="1">
      <c r="A18" s="3181"/>
      <c r="B18" s="3192"/>
      <c r="C18" s="3181"/>
      <c r="D18" s="3181" t="s">
        <v>2726</v>
      </c>
      <c r="E18" s="3181"/>
      <c r="F18" s="3181"/>
      <c r="G18" s="3181"/>
      <c r="H18" s="3181"/>
      <c r="I18" s="3181"/>
      <c r="J18" s="3181"/>
      <c r="K18" s="3181"/>
      <c r="L18" s="3181"/>
      <c r="M18" s="3181"/>
      <c r="N18" s="3181"/>
    </row>
    <row r="19" spans="1:19" ht="24.95" customHeight="1">
      <c r="A19" s="3181"/>
      <c r="B19" s="3192"/>
      <c r="C19" s="3181"/>
      <c r="D19" s="3181" t="s">
        <v>2727</v>
      </c>
      <c r="E19" s="3181"/>
      <c r="F19" s="3181"/>
      <c r="G19" s="3181"/>
      <c r="H19" s="3181"/>
      <c r="I19" s="3181"/>
      <c r="J19" s="3181"/>
      <c r="K19" s="3181"/>
      <c r="L19" s="3181"/>
      <c r="M19" s="3181"/>
      <c r="N19" s="3181"/>
    </row>
    <row r="20" spans="1:19" ht="24.95" customHeight="1">
      <c r="A20" s="3181"/>
      <c r="B20" s="3192"/>
      <c r="C20" s="3181"/>
      <c r="D20" s="3181"/>
      <c r="E20" s="3193" t="s">
        <v>2728</v>
      </c>
      <c r="F20" s="3181"/>
      <c r="G20" s="3181"/>
      <c r="H20" s="3181"/>
      <c r="I20" s="3181"/>
      <c r="J20" s="3181"/>
      <c r="K20" s="3181"/>
      <c r="L20" s="3181"/>
      <c r="M20" s="3181"/>
      <c r="N20" s="3181"/>
    </row>
    <row r="21" spans="1:19" ht="24.95" customHeight="1">
      <c r="A21" s="3181"/>
      <c r="B21" s="3192"/>
      <c r="C21" s="3181"/>
      <c r="D21" s="3181"/>
      <c r="E21" s="3193" t="s">
        <v>2729</v>
      </c>
      <c r="F21" s="3181"/>
      <c r="G21" s="3181"/>
      <c r="H21" s="3181"/>
      <c r="I21" s="3181"/>
      <c r="J21" s="3181"/>
      <c r="K21" s="3181"/>
      <c r="L21" s="3181"/>
      <c r="M21" s="3181"/>
      <c r="N21" s="3181"/>
    </row>
    <row r="22" spans="1:19" ht="24.95" customHeight="1">
      <c r="A22" s="3181"/>
      <c r="B22" s="3192"/>
      <c r="C22" s="3181"/>
      <c r="D22" s="3181"/>
      <c r="E22" s="3193" t="s">
        <v>2730</v>
      </c>
      <c r="F22" s="3181"/>
      <c r="G22" s="3181"/>
      <c r="H22" s="3181"/>
      <c r="I22" s="3181"/>
      <c r="J22" s="3181"/>
      <c r="K22" s="3181"/>
      <c r="L22" s="3181"/>
      <c r="M22" s="3181"/>
      <c r="N22" s="3181"/>
    </row>
    <row r="23" spans="1:19" ht="24.95" customHeight="1">
      <c r="A23" s="3181"/>
      <c r="B23" s="3192"/>
      <c r="C23" s="3181"/>
      <c r="D23" s="3181"/>
      <c r="E23" s="3181"/>
      <c r="F23" s="3181"/>
      <c r="G23" s="3181"/>
      <c r="H23" s="3181"/>
      <c r="I23" s="3181"/>
      <c r="J23" s="3181"/>
      <c r="K23" s="3181"/>
      <c r="L23" s="3181"/>
      <c r="M23" s="3181"/>
      <c r="N23" s="3181"/>
    </row>
    <row r="24" spans="1:19" ht="24.95" customHeight="1">
      <c r="A24" s="3181"/>
      <c r="B24" s="3192"/>
      <c r="C24" s="3181" t="s">
        <v>2731</v>
      </c>
      <c r="D24" s="3181"/>
      <c r="E24" s="3181"/>
      <c r="F24" s="3181"/>
      <c r="G24" s="3181"/>
      <c r="H24" s="3181"/>
      <c r="I24" s="3181"/>
      <c r="J24" s="3181"/>
      <c r="K24" s="3181"/>
      <c r="L24" s="3181"/>
      <c r="M24" s="3181"/>
      <c r="N24" s="3181"/>
    </row>
    <row r="25" spans="1:19" ht="24.95" customHeight="1">
      <c r="A25" s="3181"/>
      <c r="B25" s="3192"/>
      <c r="C25" s="3181"/>
      <c r="D25" s="3181"/>
      <c r="E25" s="3181"/>
      <c r="F25" s="3181"/>
      <c r="G25" s="3181"/>
      <c r="H25" s="3181"/>
      <c r="I25" s="3181"/>
      <c r="J25" s="3181"/>
      <c r="K25" s="3181"/>
      <c r="L25" s="3181"/>
      <c r="M25" s="3181"/>
      <c r="N25" s="3181"/>
    </row>
    <row r="26" spans="1:19" ht="24.95" customHeight="1">
      <c r="A26" s="3181"/>
      <c r="B26" s="3182" t="s">
        <v>2732</v>
      </c>
      <c r="C26" s="3181"/>
      <c r="D26" s="3181"/>
      <c r="E26" s="3181"/>
      <c r="F26" s="3181"/>
      <c r="G26" s="3181"/>
      <c r="H26" s="3181"/>
      <c r="I26" s="3181"/>
      <c r="J26" s="3181"/>
      <c r="K26" s="3181"/>
      <c r="L26" s="3181"/>
      <c r="M26" s="3181"/>
      <c r="N26" s="3181"/>
    </row>
    <row r="27" spans="1:19" ht="24.95" customHeight="1">
      <c r="A27" s="3181"/>
      <c r="B27" s="3181"/>
      <c r="C27" s="3181" t="s">
        <v>2733</v>
      </c>
      <c r="D27" s="3181"/>
      <c r="E27" s="3181"/>
      <c r="F27" s="3181"/>
      <c r="G27" s="3181"/>
      <c r="H27" s="3181"/>
      <c r="I27" s="3181"/>
      <c r="J27" s="3181"/>
      <c r="K27" s="3181"/>
      <c r="L27" s="3181"/>
      <c r="M27" s="3181"/>
      <c r="N27" s="3181"/>
      <c r="O27" s="3181"/>
      <c r="P27" s="3181"/>
      <c r="Q27" s="3181"/>
      <c r="R27" s="3181"/>
      <c r="S27" s="3181"/>
    </row>
    <row r="28" spans="1:19" ht="24.95" customHeight="1">
      <c r="A28" s="3181"/>
      <c r="B28" s="3181"/>
      <c r="C28" s="3181" t="s">
        <v>2734</v>
      </c>
      <c r="D28" s="3181"/>
      <c r="E28" s="3181"/>
      <c r="F28" s="3181"/>
      <c r="G28" s="3181"/>
      <c r="H28" s="3181"/>
      <c r="I28" s="3181"/>
      <c r="J28" s="3181"/>
      <c r="K28" s="3181"/>
      <c r="L28" s="3181"/>
      <c r="M28" s="3181"/>
      <c r="N28" s="3181"/>
      <c r="O28" s="3181"/>
      <c r="P28" s="3181"/>
      <c r="Q28" s="3181"/>
      <c r="R28" s="3181"/>
      <c r="S28" s="3181"/>
    </row>
    <row r="29" spans="1:19" ht="24.95" customHeight="1">
      <c r="A29" s="3181"/>
      <c r="B29" s="3181"/>
      <c r="C29" s="3181" t="s">
        <v>2735</v>
      </c>
      <c r="D29" s="3181"/>
      <c r="E29" s="3181"/>
      <c r="F29" s="3181"/>
      <c r="G29" s="3181"/>
      <c r="H29" s="3181"/>
      <c r="I29" s="3181"/>
      <c r="J29" s="3181"/>
      <c r="K29" s="3181"/>
      <c r="L29" s="3181"/>
      <c r="M29" s="3181"/>
      <c r="N29" s="3181"/>
      <c r="O29" s="3181"/>
      <c r="P29" s="3181"/>
      <c r="Q29" s="3181"/>
      <c r="R29" s="3181"/>
      <c r="S29" s="3181"/>
    </row>
    <row r="30" spans="1:19" ht="24.95" customHeight="1">
      <c r="A30" s="3181"/>
      <c r="B30" s="3181"/>
      <c r="C30" s="3181"/>
      <c r="D30" s="3181"/>
      <c r="E30" s="3181"/>
      <c r="F30" s="3181"/>
      <c r="G30" s="3181"/>
      <c r="H30" s="3181"/>
      <c r="I30" s="3181"/>
      <c r="J30" s="3181"/>
      <c r="K30" s="3181"/>
      <c r="L30" s="3181"/>
      <c r="M30" s="3181"/>
      <c r="N30" s="3181"/>
      <c r="O30" s="3181"/>
      <c r="P30" s="3181"/>
      <c r="Q30" s="3181"/>
      <c r="R30" s="3181"/>
      <c r="S30" s="3181"/>
    </row>
    <row r="31" spans="1:19" ht="24.95" customHeight="1">
      <c r="A31" s="3181"/>
      <c r="B31" s="3182" t="s">
        <v>2736</v>
      </c>
      <c r="C31" s="3181"/>
      <c r="D31" s="3181"/>
      <c r="E31" s="3181"/>
      <c r="F31" s="3181"/>
      <c r="G31" s="3181"/>
      <c r="H31" s="3181"/>
      <c r="I31" s="3181"/>
      <c r="J31" s="3181"/>
      <c r="K31" s="3181"/>
      <c r="L31" s="3181"/>
      <c r="M31" s="3181"/>
      <c r="N31" s="3181"/>
      <c r="O31" s="3181"/>
      <c r="P31" s="3181"/>
      <c r="Q31" s="3181"/>
      <c r="R31" s="3181"/>
      <c r="S31" s="3181"/>
    </row>
    <row r="32" spans="1:19" ht="24.95" customHeight="1">
      <c r="A32" s="3181"/>
      <c r="B32" s="3181"/>
      <c r="C32" s="3181" t="s">
        <v>2737</v>
      </c>
      <c r="D32" s="3181"/>
      <c r="E32" s="3181"/>
      <c r="F32" s="3181"/>
      <c r="G32" s="3181"/>
      <c r="H32" s="3181"/>
      <c r="I32" s="3181"/>
      <c r="J32" s="3181"/>
      <c r="K32" s="3181"/>
      <c r="L32" s="3181"/>
      <c r="M32" s="3181"/>
      <c r="N32" s="3181"/>
      <c r="O32" s="3181"/>
      <c r="P32" s="3181"/>
      <c r="Q32" s="3181"/>
      <c r="R32" s="3181"/>
      <c r="S32" s="3181"/>
    </row>
    <row r="33" spans="1:19" ht="24.95" customHeight="1">
      <c r="A33" s="3181"/>
      <c r="B33" s="3181"/>
      <c r="C33" s="3181"/>
      <c r="D33" s="3181"/>
      <c r="E33" s="3181"/>
      <c r="F33" s="3181"/>
      <c r="G33" s="3181"/>
      <c r="H33" s="3181"/>
      <c r="I33" s="3181"/>
      <c r="J33" s="3181"/>
      <c r="K33" s="3181"/>
      <c r="L33" s="3181"/>
      <c r="M33" s="3181"/>
      <c r="N33" s="3181"/>
      <c r="O33" s="3181"/>
      <c r="P33" s="3181"/>
      <c r="Q33" s="3181"/>
      <c r="R33" s="3181"/>
      <c r="S33" s="3181"/>
    </row>
    <row r="34" spans="1:19" ht="24.95" customHeight="1">
      <c r="A34" s="3181"/>
      <c r="B34" s="3194" t="s">
        <v>2738</v>
      </c>
      <c r="C34" s="3181"/>
      <c r="D34" s="3181"/>
      <c r="E34" s="3181"/>
      <c r="F34" s="3181"/>
      <c r="G34" s="3181"/>
      <c r="H34" s="3181"/>
      <c r="I34" s="3181"/>
      <c r="J34" s="3181"/>
      <c r="K34" s="3181"/>
      <c r="L34" s="3181"/>
      <c r="M34" s="3181"/>
      <c r="N34" s="3181"/>
      <c r="O34" s="3181"/>
      <c r="P34" s="3181"/>
      <c r="Q34" s="3181"/>
      <c r="R34" s="3181"/>
      <c r="S34" s="3181"/>
    </row>
    <row r="35" spans="1:19" ht="24.95" customHeight="1">
      <c r="A35" s="3181"/>
      <c r="B35" s="3192"/>
      <c r="C35" s="3181" t="s">
        <v>2739</v>
      </c>
      <c r="D35" s="3181"/>
      <c r="E35" s="3181"/>
      <c r="F35" s="3181"/>
      <c r="G35" s="3181"/>
      <c r="H35" s="3181"/>
      <c r="I35" s="3181"/>
      <c r="J35" s="3181"/>
      <c r="K35" s="3181"/>
      <c r="L35" s="3181"/>
      <c r="M35" s="3181"/>
      <c r="N35" s="3181"/>
      <c r="O35" s="3181"/>
      <c r="P35" s="3181"/>
      <c r="Q35" s="3181"/>
      <c r="R35" s="3181"/>
      <c r="S35" s="3181"/>
    </row>
    <row r="36" spans="1:19" ht="24.95" customHeight="1">
      <c r="A36" s="3181"/>
      <c r="B36" s="3192"/>
      <c r="C36" s="3181"/>
      <c r="D36" s="3193" t="s">
        <v>2740</v>
      </c>
      <c r="E36" s="3181"/>
      <c r="F36" s="3181"/>
      <c r="G36" s="3181"/>
      <c r="H36" s="3181"/>
      <c r="I36" s="3181"/>
      <c r="J36" s="3181"/>
      <c r="K36" s="3181"/>
      <c r="L36" s="3181"/>
      <c r="M36" s="3181"/>
      <c r="N36" s="3181"/>
      <c r="O36" s="3181"/>
      <c r="P36" s="3181"/>
      <c r="Q36" s="3181"/>
      <c r="R36" s="3181"/>
      <c r="S36" s="3181"/>
    </row>
    <row r="37" spans="1:19" ht="24.95" customHeight="1">
      <c r="A37" s="3181"/>
      <c r="B37" s="3192"/>
      <c r="C37" s="3181"/>
      <c r="D37" s="3193" t="s">
        <v>2741</v>
      </c>
      <c r="E37" s="3181"/>
      <c r="F37" s="3181"/>
      <c r="G37" s="3181"/>
      <c r="H37" s="3181"/>
      <c r="I37" s="3181"/>
      <c r="J37" s="3181"/>
      <c r="K37" s="3181"/>
      <c r="L37" s="3181"/>
      <c r="M37" s="3181"/>
      <c r="N37" s="3181"/>
      <c r="O37" s="3181"/>
      <c r="P37" s="3181"/>
      <c r="Q37" s="3181"/>
      <c r="R37" s="3181"/>
      <c r="S37" s="3181"/>
    </row>
    <row r="38" spans="1:19" ht="24.95" customHeight="1">
      <c r="A38" s="3181"/>
      <c r="B38" s="3192"/>
      <c r="C38" s="3181"/>
      <c r="D38" s="3181"/>
      <c r="E38" s="3181" t="s">
        <v>2742</v>
      </c>
      <c r="F38" s="3181"/>
      <c r="G38" s="3181"/>
      <c r="H38" s="3181"/>
      <c r="I38" s="3181"/>
      <c r="J38" s="3181"/>
      <c r="K38" s="3181"/>
      <c r="L38" s="3181"/>
      <c r="M38" s="3181"/>
      <c r="N38" s="3181"/>
      <c r="O38" s="3181"/>
      <c r="P38" s="3181"/>
      <c r="Q38" s="3181"/>
      <c r="R38" s="3181"/>
      <c r="S38" s="3181"/>
    </row>
    <row r="39" spans="1:19" ht="24.95" customHeight="1">
      <c r="A39" s="3181"/>
      <c r="B39" s="3192"/>
      <c r="C39" s="3181"/>
      <c r="D39" s="3181"/>
      <c r="E39" s="3181"/>
      <c r="F39" s="3181"/>
      <c r="G39" s="3181"/>
      <c r="H39" s="3181"/>
      <c r="I39" s="3181"/>
      <c r="J39" s="3181"/>
      <c r="K39" s="3181"/>
      <c r="L39" s="3181"/>
      <c r="M39" s="3181"/>
      <c r="N39" s="3181"/>
      <c r="O39" s="3181"/>
      <c r="P39" s="3181"/>
      <c r="Q39" s="3181"/>
      <c r="R39" s="3181"/>
      <c r="S39" s="3181"/>
    </row>
    <row r="40" spans="1:19" ht="24.95" customHeight="1">
      <c r="A40" s="3181"/>
      <c r="B40" s="3192"/>
      <c r="C40" s="3193" t="s">
        <v>2743</v>
      </c>
      <c r="D40" s="3181"/>
      <c r="E40" s="3181"/>
      <c r="F40" s="3181"/>
      <c r="G40" s="3181"/>
      <c r="H40" s="3181"/>
      <c r="I40" s="3181"/>
      <c r="J40" s="3181"/>
      <c r="K40" s="3181"/>
      <c r="L40" s="3181"/>
      <c r="M40" s="3181"/>
      <c r="N40" s="3181"/>
      <c r="O40" s="3181"/>
      <c r="P40" s="3181"/>
      <c r="Q40" s="3181"/>
      <c r="R40" s="3181"/>
      <c r="S40" s="3181"/>
    </row>
    <row r="41" spans="1:19" ht="24.95" customHeight="1">
      <c r="A41" s="3181"/>
      <c r="B41" s="3192"/>
      <c r="C41" s="3181"/>
      <c r="D41" s="3193" t="s">
        <v>2744</v>
      </c>
      <c r="E41" s="3181"/>
      <c r="F41" s="3181"/>
      <c r="G41" s="3181"/>
      <c r="H41" s="3181"/>
      <c r="I41" s="3181"/>
      <c r="J41" s="3181"/>
      <c r="K41" s="3181"/>
      <c r="L41" s="3181"/>
      <c r="M41" s="3181"/>
      <c r="N41" s="3181"/>
      <c r="O41" s="3181"/>
      <c r="P41" s="3181"/>
      <c r="Q41" s="3181"/>
      <c r="R41" s="3181"/>
      <c r="S41" s="3181"/>
    </row>
    <row r="42" spans="1:19" ht="24.95" customHeight="1">
      <c r="A42" s="3181"/>
      <c r="B42" s="3192"/>
      <c r="C42" s="3181"/>
      <c r="D42" s="3193" t="s">
        <v>2745</v>
      </c>
      <c r="E42" s="3181"/>
      <c r="F42" s="3181"/>
      <c r="G42" s="3181"/>
      <c r="H42" s="3181"/>
      <c r="I42" s="3181"/>
      <c r="J42" s="3181"/>
      <c r="K42" s="3181"/>
      <c r="L42" s="3181"/>
      <c r="M42" s="3181"/>
      <c r="N42" s="3181"/>
      <c r="O42" s="3181"/>
      <c r="P42" s="3181"/>
      <c r="Q42" s="3181"/>
      <c r="R42" s="3181"/>
      <c r="S42" s="3181"/>
    </row>
    <row r="43" spans="1:19" ht="24.95" customHeight="1">
      <c r="A43" s="3181"/>
      <c r="B43" s="3192"/>
      <c r="C43" s="3181"/>
      <c r="D43" s="3181"/>
      <c r="E43" s="3181"/>
      <c r="F43" s="3181"/>
      <c r="G43" s="3181"/>
      <c r="H43" s="3181"/>
      <c r="I43" s="3181"/>
      <c r="J43" s="3181"/>
      <c r="K43" s="3181"/>
      <c r="L43" s="3181"/>
      <c r="M43" s="3181"/>
      <c r="N43" s="3181"/>
      <c r="O43" s="3181"/>
      <c r="P43" s="3181"/>
      <c r="Q43" s="3181"/>
      <c r="R43" s="3181"/>
      <c r="S43" s="3181"/>
    </row>
    <row r="44" spans="1:19" ht="24.95" customHeight="1">
      <c r="A44" s="3181"/>
      <c r="B44" s="3192"/>
      <c r="C44" s="3181" t="s">
        <v>2746</v>
      </c>
      <c r="D44" s="3181"/>
      <c r="E44" s="3181"/>
      <c r="F44" s="3181"/>
      <c r="G44" s="3181"/>
      <c r="H44" s="3181"/>
      <c r="I44" s="3181"/>
      <c r="J44" s="3181"/>
      <c r="K44" s="3181"/>
      <c r="L44" s="3181"/>
      <c r="M44" s="3181"/>
      <c r="N44" s="3181"/>
      <c r="O44" s="3181"/>
      <c r="P44" s="3181"/>
      <c r="Q44" s="3181"/>
      <c r="R44" s="3181"/>
      <c r="S44" s="3181"/>
    </row>
    <row r="45" spans="1:19" ht="24.95" customHeight="1">
      <c r="A45" s="3181"/>
      <c r="B45" s="3192"/>
      <c r="C45" s="3181"/>
      <c r="D45" s="3193" t="s">
        <v>2747</v>
      </c>
      <c r="E45" s="3181"/>
      <c r="F45" s="3181"/>
      <c r="G45" s="3181"/>
      <c r="H45" s="3181"/>
      <c r="I45" s="3181"/>
      <c r="J45" s="3181"/>
      <c r="K45" s="3181"/>
      <c r="L45" s="3181"/>
      <c r="M45" s="3181"/>
      <c r="N45" s="3181"/>
      <c r="O45" s="3181"/>
      <c r="P45" s="3181"/>
      <c r="Q45" s="3181"/>
      <c r="R45" s="3181"/>
      <c r="S45" s="3181"/>
    </row>
    <row r="46" spans="1:19" ht="24.95" customHeight="1">
      <c r="A46" s="3181"/>
      <c r="B46" s="3192"/>
      <c r="C46" s="3181"/>
      <c r="D46" s="3193" t="s">
        <v>2748</v>
      </c>
      <c r="E46" s="3181"/>
      <c r="F46" s="3181"/>
      <c r="G46" s="3181"/>
      <c r="H46" s="3181"/>
      <c r="I46" s="3181"/>
      <c r="J46" s="3181"/>
      <c r="K46" s="3181"/>
      <c r="L46" s="3181"/>
      <c r="M46" s="3181"/>
      <c r="N46" s="3181"/>
      <c r="O46" s="3181"/>
      <c r="P46" s="3181"/>
      <c r="Q46" s="3181"/>
      <c r="R46" s="3181"/>
      <c r="S46" s="3181"/>
    </row>
    <row r="47" spans="1:19" ht="24.95" customHeight="1">
      <c r="A47" s="3181"/>
      <c r="B47" s="3192"/>
      <c r="C47" s="3181"/>
      <c r="D47" s="3181"/>
      <c r="E47" s="3181"/>
      <c r="F47" s="3181"/>
      <c r="G47" s="3181"/>
      <c r="H47" s="3181"/>
      <c r="I47" s="3181"/>
      <c r="J47" s="3181"/>
      <c r="K47" s="3181"/>
      <c r="L47" s="3181"/>
      <c r="M47" s="3181"/>
      <c r="N47" s="3181"/>
      <c r="O47" s="3181"/>
      <c r="P47" s="3181"/>
      <c r="Q47" s="3181"/>
      <c r="R47" s="3181"/>
      <c r="S47" s="3181"/>
    </row>
    <row r="48" spans="1:19" ht="24.95" customHeight="1">
      <c r="A48" s="3181"/>
      <c r="B48" s="3192"/>
      <c r="C48" s="3181" t="s">
        <v>2749</v>
      </c>
      <c r="D48" s="3181"/>
      <c r="E48" s="3181"/>
      <c r="F48" s="3181"/>
      <c r="G48" s="3181"/>
      <c r="H48" s="3181"/>
      <c r="I48" s="3181"/>
      <c r="J48" s="3181"/>
      <c r="K48" s="3181"/>
      <c r="L48" s="3181"/>
      <c r="M48" s="3181"/>
      <c r="N48" s="3181"/>
      <c r="O48" s="3181"/>
      <c r="P48" s="3181"/>
      <c r="Q48" s="3181"/>
      <c r="R48" s="3181"/>
      <c r="S48" s="3181"/>
    </row>
    <row r="49" spans="1:19" ht="24.95" customHeight="1">
      <c r="A49" s="3181"/>
      <c r="B49" s="3192"/>
      <c r="C49" s="3181"/>
      <c r="D49" s="3193" t="s">
        <v>2750</v>
      </c>
      <c r="E49" s="3181"/>
      <c r="F49" s="3181"/>
      <c r="G49" s="3181"/>
      <c r="H49" s="3181"/>
      <c r="I49" s="3181"/>
      <c r="J49" s="3181"/>
      <c r="K49" s="3181"/>
      <c r="L49" s="3181"/>
      <c r="M49" s="3181"/>
      <c r="N49" s="3181"/>
      <c r="O49" s="3181"/>
      <c r="P49" s="3181"/>
      <c r="Q49" s="3181"/>
      <c r="R49" s="3181"/>
      <c r="S49" s="3181"/>
    </row>
    <row r="50" spans="1:19" ht="24.95" customHeight="1">
      <c r="A50" s="3181"/>
      <c r="B50" s="3192"/>
      <c r="C50" s="3181"/>
      <c r="D50" s="3181" t="s">
        <v>2751</v>
      </c>
      <c r="E50" s="3181"/>
      <c r="F50" s="3181"/>
      <c r="G50" s="3181"/>
      <c r="H50" s="3181"/>
      <c r="I50" s="3181"/>
      <c r="J50" s="3181"/>
      <c r="K50" s="3181"/>
      <c r="L50" s="3181"/>
      <c r="M50" s="3181"/>
      <c r="N50" s="3181"/>
      <c r="O50" s="3181"/>
      <c r="P50" s="3181"/>
      <c r="Q50" s="3181"/>
      <c r="R50" s="3181"/>
      <c r="S50" s="3181"/>
    </row>
    <row r="51" spans="1:19" ht="24.95" customHeight="1">
      <c r="A51" s="3181"/>
      <c r="B51" s="3192"/>
      <c r="C51" s="3181"/>
      <c r="D51" s="3181"/>
      <c r="E51" s="3181"/>
      <c r="F51" s="3181"/>
      <c r="G51" s="3181"/>
      <c r="H51" s="3181"/>
      <c r="I51" s="3181"/>
      <c r="J51" s="3181"/>
      <c r="K51" s="3181"/>
      <c r="L51" s="3181"/>
      <c r="M51" s="3181"/>
      <c r="N51" s="3181"/>
      <c r="O51" s="3181"/>
      <c r="P51" s="3181"/>
      <c r="Q51" s="3181"/>
      <c r="R51" s="3181"/>
      <c r="S51" s="3181"/>
    </row>
    <row r="52" spans="1:19" ht="24.95" customHeight="1">
      <c r="A52" s="3181"/>
      <c r="B52" s="3192"/>
      <c r="C52" s="3181"/>
      <c r="D52" s="3193" t="s">
        <v>2752</v>
      </c>
      <c r="E52" s="3181"/>
      <c r="F52" s="3181"/>
      <c r="G52" s="3181"/>
      <c r="H52" s="3181"/>
      <c r="I52" s="3181"/>
      <c r="J52" s="3181"/>
      <c r="K52" s="3181"/>
      <c r="L52" s="3181"/>
      <c r="M52" s="3181"/>
      <c r="N52" s="3181"/>
      <c r="O52" s="3181"/>
      <c r="P52" s="3181"/>
      <c r="Q52" s="3181"/>
      <c r="R52" s="3181"/>
      <c r="S52" s="3181"/>
    </row>
    <row r="53" spans="1:19" ht="24.95" customHeight="1">
      <c r="A53" s="3181"/>
      <c r="B53" s="3192"/>
      <c r="C53" s="3181"/>
      <c r="D53" s="3181"/>
      <c r="E53" s="3193"/>
      <c r="F53" s="3181" t="s">
        <v>2753</v>
      </c>
      <c r="G53" s="3181"/>
      <c r="H53" s="3181"/>
      <c r="I53" s="3181"/>
      <c r="J53" s="3181"/>
      <c r="K53" s="3181"/>
      <c r="L53" s="3181"/>
      <c r="M53" s="3181"/>
      <c r="N53" s="3181"/>
      <c r="O53" s="3181"/>
      <c r="P53" s="3181"/>
      <c r="Q53" s="3181"/>
      <c r="R53" s="3181"/>
      <c r="S53" s="3181"/>
    </row>
    <row r="54" spans="1:19" ht="24.95" customHeight="1">
      <c r="A54" s="3181"/>
      <c r="B54" s="3192"/>
      <c r="C54" s="3181"/>
      <c r="D54" s="3181"/>
      <c r="E54" s="3193"/>
      <c r="F54" s="3181" t="s">
        <v>2754</v>
      </c>
      <c r="G54" s="3181"/>
      <c r="H54" s="3181"/>
      <c r="I54" s="3181"/>
      <c r="J54" s="3181"/>
      <c r="K54" s="3181"/>
      <c r="L54" s="3181"/>
      <c r="M54" s="3181"/>
      <c r="N54" s="3181"/>
      <c r="O54" s="3181"/>
      <c r="P54" s="3181"/>
      <c r="Q54" s="3181"/>
      <c r="R54" s="3181"/>
      <c r="S54" s="3181"/>
    </row>
    <row r="55" spans="1:19" ht="24.95" customHeight="1">
      <c r="A55" s="3181"/>
      <c r="B55" s="3192"/>
      <c r="C55" s="3181"/>
      <c r="D55" s="3181"/>
      <c r="E55" s="3193"/>
      <c r="F55" s="3181"/>
      <c r="G55" s="3181"/>
      <c r="H55" s="3181"/>
      <c r="I55" s="3181"/>
      <c r="J55" s="3181"/>
      <c r="K55" s="3181"/>
      <c r="L55" s="3181"/>
      <c r="M55" s="3181"/>
      <c r="N55" s="3181"/>
      <c r="O55" s="3181"/>
      <c r="P55" s="3181"/>
      <c r="Q55" s="3181"/>
      <c r="R55" s="3181"/>
      <c r="S55" s="3181"/>
    </row>
    <row r="56" spans="1:19" ht="24.95" customHeight="1">
      <c r="A56" s="3181"/>
      <c r="B56" s="3192"/>
      <c r="C56" s="3181" t="s">
        <v>2755</v>
      </c>
      <c r="D56" s="3181"/>
      <c r="E56" s="3193"/>
      <c r="F56" s="3181"/>
      <c r="G56" s="3181"/>
      <c r="H56" s="3181"/>
      <c r="I56" s="3181"/>
      <c r="J56" s="3181"/>
      <c r="K56" s="3181"/>
      <c r="L56" s="3181"/>
      <c r="M56" s="3181"/>
      <c r="N56" s="3181"/>
      <c r="O56" s="3181"/>
      <c r="P56" s="3181"/>
      <c r="Q56" s="3181"/>
      <c r="R56" s="3181"/>
      <c r="S56" s="3181"/>
    </row>
    <row r="57" spans="1:19" ht="24.95" customHeight="1">
      <c r="A57" s="3181"/>
      <c r="B57" s="3192"/>
      <c r="C57" s="3181"/>
      <c r="D57" s="3193" t="s">
        <v>2756</v>
      </c>
      <c r="E57" s="3181"/>
      <c r="F57" s="3181"/>
      <c r="G57" s="3181"/>
      <c r="H57" s="3181"/>
      <c r="I57" s="3181"/>
      <c r="J57" s="3181"/>
      <c r="K57" s="3181"/>
      <c r="L57" s="3181"/>
      <c r="M57" s="3181"/>
      <c r="N57" s="3181"/>
      <c r="O57" s="3181"/>
      <c r="P57" s="3181"/>
      <c r="Q57" s="3181"/>
      <c r="R57" s="3181"/>
      <c r="S57" s="3181"/>
    </row>
    <row r="58" spans="1:19" ht="24.95" customHeight="1">
      <c r="A58" s="3181"/>
      <c r="B58" s="3192"/>
      <c r="C58" s="3181"/>
      <c r="D58" s="3193"/>
      <c r="E58" s="3181" t="s">
        <v>2757</v>
      </c>
      <c r="F58" s="3181"/>
      <c r="G58" s="3181"/>
      <c r="H58" s="3181"/>
      <c r="I58" s="3181"/>
      <c r="J58" s="3181"/>
      <c r="K58" s="3181"/>
      <c r="L58" s="3181"/>
      <c r="M58" s="3181"/>
      <c r="N58" s="3181"/>
      <c r="O58" s="3181"/>
      <c r="P58" s="3181"/>
      <c r="Q58" s="3181"/>
      <c r="R58" s="3181"/>
      <c r="S58" s="3181"/>
    </row>
    <row r="59" spans="1:19" ht="24.95" customHeight="1">
      <c r="A59" s="3181"/>
      <c r="B59" s="3192"/>
      <c r="C59" s="3181"/>
      <c r="D59" s="3193" t="s">
        <v>2758</v>
      </c>
      <c r="E59" s="3181"/>
      <c r="F59" s="3181"/>
      <c r="G59" s="3181"/>
      <c r="H59" s="3181"/>
      <c r="I59" s="3181"/>
      <c r="J59" s="3181"/>
      <c r="K59" s="3181"/>
      <c r="L59" s="3181"/>
      <c r="M59" s="3181"/>
      <c r="N59" s="3181"/>
      <c r="O59" s="3181"/>
      <c r="P59" s="3181"/>
      <c r="Q59" s="3181"/>
      <c r="R59" s="3181"/>
      <c r="S59" s="3181"/>
    </row>
    <row r="60" spans="1:19" ht="24.95" customHeight="1">
      <c r="A60" s="3181"/>
      <c r="B60" s="3192"/>
      <c r="C60" s="3181"/>
      <c r="D60" s="3181"/>
      <c r="E60" s="3181" t="s">
        <v>2759</v>
      </c>
      <c r="F60" s="3181"/>
      <c r="G60" s="3181"/>
      <c r="H60" s="3181"/>
      <c r="I60" s="3181"/>
      <c r="J60" s="3181"/>
      <c r="K60" s="3181"/>
      <c r="L60" s="3181"/>
      <c r="M60" s="3181"/>
      <c r="N60" s="3181"/>
      <c r="O60" s="3181"/>
      <c r="P60" s="3181"/>
      <c r="Q60" s="3181"/>
      <c r="R60" s="3181"/>
      <c r="S60" s="3181"/>
    </row>
    <row r="61" spans="1:19" ht="24.95" customHeight="1">
      <c r="A61" s="3181"/>
      <c r="B61" s="3192"/>
      <c r="C61" s="3181"/>
      <c r="D61" s="3181"/>
      <c r="E61" s="3181"/>
      <c r="F61" s="3181"/>
      <c r="G61" s="3181"/>
      <c r="H61" s="3181"/>
      <c r="I61" s="3181"/>
      <c r="J61" s="3181"/>
      <c r="K61" s="3181"/>
      <c r="L61" s="3181"/>
      <c r="M61" s="3181"/>
      <c r="N61" s="3181"/>
      <c r="O61" s="3181"/>
      <c r="P61" s="3181"/>
      <c r="Q61" s="3181"/>
      <c r="R61" s="3181"/>
      <c r="S61" s="3181"/>
    </row>
    <row r="62" spans="1:19" ht="24.95" customHeight="1">
      <c r="A62" s="3181"/>
      <c r="B62" s="3192"/>
      <c r="C62" s="3181" t="s">
        <v>2760</v>
      </c>
      <c r="D62" s="3181"/>
      <c r="E62" s="3181"/>
      <c r="F62" s="3181"/>
      <c r="G62" s="3181"/>
      <c r="H62" s="3181"/>
      <c r="I62" s="3181"/>
      <c r="J62" s="3181"/>
      <c r="K62" s="3181"/>
      <c r="L62" s="3181"/>
      <c r="M62" s="3181"/>
      <c r="N62" s="3181"/>
      <c r="O62" s="3181"/>
      <c r="P62" s="3181"/>
      <c r="Q62" s="3181"/>
      <c r="R62" s="3181"/>
      <c r="S62" s="3181"/>
    </row>
    <row r="63" spans="1:19" ht="24.95" customHeight="1">
      <c r="A63" s="3181"/>
      <c r="B63" s="3192"/>
      <c r="C63" s="3181"/>
      <c r="D63" s="3193" t="s">
        <v>2761</v>
      </c>
      <c r="E63" s="3181"/>
      <c r="F63" s="3181"/>
      <c r="G63" s="3181"/>
      <c r="H63" s="3181"/>
      <c r="I63" s="3181"/>
      <c r="J63" s="3181"/>
      <c r="K63" s="3181"/>
      <c r="L63" s="3181"/>
      <c r="M63" s="3181"/>
      <c r="N63" s="3181"/>
      <c r="O63" s="3181"/>
      <c r="P63" s="3181"/>
      <c r="Q63" s="3181"/>
      <c r="R63" s="3181"/>
      <c r="S63" s="3181"/>
    </row>
    <row r="64" spans="1:19" ht="24.95" customHeight="1">
      <c r="A64" s="3181"/>
      <c r="B64" s="3192"/>
      <c r="C64" s="3181"/>
      <c r="D64" s="3181"/>
      <c r="E64" s="3181" t="s">
        <v>2762</v>
      </c>
      <c r="F64" s="3181"/>
      <c r="G64" s="3181"/>
      <c r="H64" s="3181"/>
      <c r="I64" s="3181"/>
      <c r="J64" s="3181"/>
      <c r="K64" s="3181"/>
      <c r="L64" s="3181"/>
      <c r="M64" s="3181"/>
      <c r="N64" s="3181"/>
      <c r="O64" s="3181"/>
      <c r="P64" s="3181"/>
      <c r="Q64" s="3181"/>
      <c r="R64" s="3181"/>
      <c r="S64" s="3181"/>
    </row>
    <row r="65" spans="1:19" ht="24.95" customHeight="1">
      <c r="A65" s="3181"/>
      <c r="B65" s="3192"/>
      <c r="C65" s="3181"/>
      <c r="D65" s="3181"/>
      <c r="E65" s="3181"/>
      <c r="F65" s="3181"/>
      <c r="G65" s="3181"/>
      <c r="H65" s="3181"/>
      <c r="I65" s="3181"/>
      <c r="J65" s="3181"/>
      <c r="K65" s="3181"/>
      <c r="L65" s="3181"/>
      <c r="M65" s="3181"/>
      <c r="N65" s="3181"/>
      <c r="O65" s="3181"/>
      <c r="P65" s="3181"/>
      <c r="Q65" s="3181"/>
      <c r="R65" s="3181"/>
      <c r="S65" s="3181"/>
    </row>
    <row r="66" spans="1:19" ht="24.95" customHeight="1">
      <c r="A66" s="3181"/>
      <c r="B66" s="3194" t="s">
        <v>2763</v>
      </c>
      <c r="C66" s="3181"/>
      <c r="D66" s="3181"/>
      <c r="E66" s="3181"/>
      <c r="F66" s="3181"/>
      <c r="G66" s="3181"/>
      <c r="H66" s="3181"/>
      <c r="I66" s="3181"/>
      <c r="J66" s="3181"/>
      <c r="K66" s="3181"/>
      <c r="L66" s="3181"/>
      <c r="M66" s="3181"/>
      <c r="N66" s="3181"/>
      <c r="O66" s="3181"/>
      <c r="P66" s="3181"/>
      <c r="Q66" s="3181"/>
      <c r="R66" s="3181"/>
      <c r="S66" s="3181"/>
    </row>
    <row r="67" spans="1:19" ht="24.95" customHeight="1">
      <c r="A67" s="3181"/>
      <c r="B67" s="3192"/>
      <c r="C67" s="3181" t="s">
        <v>2764</v>
      </c>
      <c r="D67" s="3181"/>
      <c r="E67" s="3181"/>
      <c r="F67" s="3181"/>
      <c r="G67" s="3181"/>
      <c r="H67" s="3181"/>
      <c r="I67" s="3181"/>
      <c r="J67" s="3181"/>
      <c r="K67" s="3181"/>
      <c r="L67" s="3181"/>
      <c r="M67" s="3181"/>
      <c r="N67" s="3181"/>
      <c r="O67" s="3181"/>
      <c r="P67" s="3181"/>
      <c r="Q67" s="3181"/>
      <c r="R67" s="3181"/>
      <c r="S67" s="3181"/>
    </row>
    <row r="68" spans="1:19" ht="24.95" customHeight="1">
      <c r="A68" s="3181"/>
      <c r="B68" s="3192"/>
      <c r="C68" s="3181" t="s">
        <v>2765</v>
      </c>
      <c r="D68" s="3181"/>
      <c r="E68" s="3181"/>
      <c r="F68" s="3181"/>
      <c r="G68" s="3181"/>
      <c r="H68" s="3181"/>
      <c r="I68" s="3181"/>
      <c r="J68" s="3181"/>
      <c r="K68" s="3181"/>
      <c r="L68" s="3181"/>
      <c r="M68" s="3181"/>
      <c r="N68" s="3181"/>
      <c r="O68" s="3181"/>
      <c r="P68" s="3181"/>
      <c r="Q68" s="3181"/>
      <c r="R68" s="3181"/>
      <c r="S68" s="3181"/>
    </row>
    <row r="69" spans="1:19" ht="24.95" customHeight="1">
      <c r="A69" s="3181"/>
      <c r="B69" s="3192"/>
      <c r="C69" s="3181" t="s">
        <v>2766</v>
      </c>
      <c r="D69" s="3181"/>
      <c r="E69" s="3181"/>
      <c r="F69" s="3181"/>
      <c r="G69" s="3181"/>
      <c r="H69" s="3181"/>
      <c r="I69" s="3181"/>
      <c r="J69" s="3181"/>
      <c r="K69" s="3181"/>
      <c r="L69" s="3181"/>
      <c r="M69" s="3181"/>
      <c r="N69" s="3181"/>
      <c r="O69" s="3181"/>
      <c r="P69" s="3181"/>
      <c r="Q69" s="3181"/>
      <c r="R69" s="3181"/>
      <c r="S69" s="3181"/>
    </row>
    <row r="70" spans="1:19" ht="24.95" customHeight="1">
      <c r="A70" s="3181"/>
      <c r="B70" s="3192"/>
      <c r="C70" s="3181"/>
      <c r="D70" s="3181" t="s">
        <v>1056</v>
      </c>
      <c r="E70" s="3181"/>
      <c r="F70" s="3181"/>
      <c r="G70" s="3181"/>
      <c r="H70" s="3181"/>
      <c r="I70" s="3181"/>
      <c r="J70" s="3181"/>
      <c r="K70" s="3181"/>
      <c r="L70" s="3181"/>
      <c r="M70" s="3181"/>
      <c r="N70" s="3181"/>
      <c r="O70" s="3181"/>
      <c r="P70" s="3181"/>
      <c r="Q70" s="3181"/>
      <c r="R70" s="3181"/>
      <c r="S70" s="3181"/>
    </row>
    <row r="71" spans="1:19" ht="24.95" customHeight="1">
      <c r="A71" s="3181"/>
      <c r="B71" s="3192"/>
      <c r="C71" s="3181"/>
      <c r="D71" s="3181" t="s">
        <v>2767</v>
      </c>
      <c r="E71" s="3181"/>
      <c r="F71" s="3181"/>
      <c r="G71" s="3181"/>
      <c r="H71" s="3181"/>
      <c r="I71" s="3181"/>
      <c r="J71" s="3181"/>
      <c r="K71" s="3181"/>
      <c r="L71" s="3181"/>
      <c r="M71" s="3181"/>
      <c r="N71" s="3181"/>
      <c r="O71" s="3181"/>
      <c r="P71" s="3181"/>
      <c r="Q71" s="3181"/>
      <c r="R71" s="3181"/>
      <c r="S71" s="3181"/>
    </row>
    <row r="72" spans="1:19" ht="24.95" customHeight="1">
      <c r="A72" s="3181"/>
      <c r="B72" s="3192"/>
      <c r="C72" s="3181"/>
      <c r="D72" s="3181" t="s">
        <v>295</v>
      </c>
      <c r="E72" s="3181"/>
      <c r="F72" s="3181"/>
      <c r="G72" s="3181"/>
      <c r="H72" s="3181"/>
      <c r="I72" s="3181"/>
      <c r="J72" s="3181"/>
      <c r="K72" s="3181"/>
      <c r="L72" s="3181"/>
      <c r="M72" s="3181"/>
      <c r="N72" s="3181"/>
      <c r="O72" s="3181"/>
      <c r="P72" s="3181"/>
      <c r="Q72" s="3181"/>
      <c r="R72" s="3181"/>
      <c r="S72" s="3181"/>
    </row>
    <row r="73" spans="1:19" ht="24.95" customHeight="1">
      <c r="A73" s="3181"/>
      <c r="B73" s="3192"/>
      <c r="C73" s="3181"/>
      <c r="D73" s="3181" t="s">
        <v>296</v>
      </c>
      <c r="E73" s="3181"/>
      <c r="F73" s="3181"/>
      <c r="G73" s="3181"/>
      <c r="H73" s="3181"/>
      <c r="I73" s="3181"/>
      <c r="J73" s="3181"/>
      <c r="K73" s="3181"/>
      <c r="L73" s="3181"/>
      <c r="M73" s="3181"/>
      <c r="N73" s="3181"/>
      <c r="O73" s="3181"/>
      <c r="P73" s="3181"/>
      <c r="Q73" s="3181"/>
      <c r="R73" s="3181"/>
      <c r="S73" s="3181"/>
    </row>
    <row r="74" spans="1:19" ht="24.95" customHeight="1">
      <c r="A74" s="3181"/>
      <c r="B74" s="3192"/>
      <c r="C74" s="3181"/>
      <c r="D74" s="3181" t="s">
        <v>2768</v>
      </c>
      <c r="E74" s="3181"/>
      <c r="F74" s="3181"/>
      <c r="G74" s="3181"/>
      <c r="H74" s="3181"/>
      <c r="I74" s="3181"/>
      <c r="J74" s="3181"/>
      <c r="K74" s="3181"/>
      <c r="L74" s="3181"/>
      <c r="M74" s="3181"/>
      <c r="N74" s="3181"/>
      <c r="O74" s="3181"/>
      <c r="P74" s="3181"/>
      <c r="Q74" s="3181"/>
      <c r="R74" s="3181"/>
      <c r="S74" s="3181"/>
    </row>
    <row r="75" spans="1:19" ht="24.95" customHeight="1">
      <c r="A75" s="3181"/>
      <c r="B75" s="3192"/>
      <c r="C75" s="3181"/>
      <c r="D75" s="3181" t="s">
        <v>644</v>
      </c>
      <c r="E75" s="3181"/>
      <c r="F75" s="3181"/>
      <c r="G75" s="3181"/>
      <c r="H75" s="3181"/>
      <c r="I75" s="3181"/>
      <c r="J75" s="3181"/>
      <c r="K75" s="3181"/>
      <c r="L75" s="3181"/>
      <c r="M75" s="3181"/>
      <c r="N75" s="3181"/>
      <c r="O75" s="3181"/>
      <c r="P75" s="3181"/>
      <c r="Q75" s="3181"/>
      <c r="R75" s="3181"/>
      <c r="S75" s="3181"/>
    </row>
    <row r="76" spans="1:19" ht="24.95" customHeight="1">
      <c r="A76" s="3181"/>
      <c r="B76" s="3192"/>
      <c r="C76" s="3181"/>
      <c r="D76" s="3181" t="s">
        <v>2769</v>
      </c>
      <c r="E76" s="3181"/>
      <c r="F76" s="3181"/>
      <c r="G76" s="3181"/>
      <c r="H76" s="3181"/>
      <c r="I76" s="3181"/>
      <c r="J76" s="3181"/>
      <c r="K76" s="3181"/>
      <c r="L76" s="3181"/>
      <c r="M76" s="3181"/>
      <c r="N76" s="3181"/>
      <c r="O76" s="3181"/>
      <c r="P76" s="3181"/>
      <c r="Q76" s="3181"/>
      <c r="R76" s="3181"/>
      <c r="S76" s="3181"/>
    </row>
    <row r="77" spans="1:19" ht="24.95" customHeight="1">
      <c r="A77" s="3181"/>
      <c r="B77" s="3192"/>
      <c r="C77" s="3181"/>
      <c r="D77" s="3181" t="s">
        <v>1061</v>
      </c>
      <c r="E77" s="3181"/>
      <c r="F77" s="3181"/>
      <c r="G77" s="3181"/>
      <c r="H77" s="3181"/>
      <c r="I77" s="3181"/>
      <c r="J77" s="3181"/>
      <c r="K77" s="3181"/>
      <c r="L77" s="3181"/>
      <c r="M77" s="3181"/>
      <c r="N77" s="3181"/>
      <c r="O77" s="3181"/>
      <c r="P77" s="3181"/>
      <c r="Q77" s="3181"/>
      <c r="R77" s="3181"/>
      <c r="S77" s="3181"/>
    </row>
    <row r="78" spans="1:19" ht="24.95" customHeight="1">
      <c r="A78" s="3181"/>
      <c r="B78" s="3192"/>
      <c r="C78" s="3181"/>
      <c r="D78" s="3181" t="s">
        <v>2770</v>
      </c>
      <c r="E78" s="3181"/>
      <c r="F78" s="3181"/>
      <c r="G78" s="3181"/>
      <c r="H78" s="3181"/>
      <c r="I78" s="3181"/>
      <c r="J78" s="3181"/>
      <c r="K78" s="3181"/>
      <c r="L78" s="3181"/>
      <c r="M78" s="3181"/>
      <c r="N78" s="3181"/>
      <c r="O78" s="3181"/>
      <c r="P78" s="3181"/>
      <c r="Q78" s="3181"/>
      <c r="R78" s="3181"/>
      <c r="S78" s="3181"/>
    </row>
    <row r="79" spans="1:19" ht="24.95" customHeight="1">
      <c r="A79" s="3181"/>
      <c r="B79" s="3192"/>
      <c r="C79" s="3181"/>
      <c r="D79" s="3181" t="s">
        <v>298</v>
      </c>
      <c r="E79" s="3181"/>
      <c r="F79" s="3181"/>
      <c r="G79" s="3181"/>
      <c r="H79" s="3181"/>
      <c r="I79" s="3181"/>
      <c r="J79" s="3181"/>
      <c r="K79" s="3181"/>
      <c r="L79" s="3181"/>
      <c r="M79" s="3181"/>
      <c r="N79" s="3181"/>
      <c r="O79" s="3181"/>
      <c r="P79" s="3181"/>
      <c r="Q79" s="3181"/>
      <c r="R79" s="3181"/>
      <c r="S79" s="3181"/>
    </row>
    <row r="80" spans="1:19" ht="24.95" customHeight="1">
      <c r="A80" s="3181"/>
      <c r="B80" s="3192"/>
      <c r="C80" s="3181"/>
      <c r="D80" s="3181" t="s">
        <v>297</v>
      </c>
      <c r="E80" s="3181"/>
      <c r="F80" s="3181"/>
      <c r="G80" s="3181"/>
      <c r="H80" s="3181"/>
      <c r="I80" s="3181"/>
      <c r="J80" s="3181"/>
      <c r="K80" s="3181"/>
      <c r="L80" s="3181"/>
      <c r="M80" s="3181"/>
      <c r="N80" s="3181"/>
      <c r="O80" s="3181"/>
      <c r="P80" s="3181"/>
      <c r="Q80" s="3181"/>
      <c r="R80" s="3181"/>
      <c r="S80" s="3181"/>
    </row>
    <row r="81" spans="1:19" ht="24.95" customHeight="1">
      <c r="A81" s="3181"/>
      <c r="B81" s="3192"/>
      <c r="C81" s="3181"/>
      <c r="D81" s="3181" t="s">
        <v>2771</v>
      </c>
      <c r="E81" s="3181"/>
      <c r="F81" s="3181"/>
      <c r="G81" s="3181"/>
      <c r="H81" s="3181"/>
      <c r="I81" s="3181"/>
      <c r="J81" s="3181"/>
      <c r="K81" s="3181"/>
      <c r="L81" s="3181"/>
      <c r="M81" s="3181"/>
      <c r="N81" s="3181"/>
      <c r="O81" s="3181"/>
      <c r="P81" s="3181"/>
      <c r="Q81" s="3181"/>
      <c r="R81" s="3181"/>
      <c r="S81" s="3181"/>
    </row>
    <row r="82" spans="1:19" ht="24.95" customHeight="1">
      <c r="A82" s="3181"/>
      <c r="B82" s="3192"/>
      <c r="C82" s="3181"/>
      <c r="D82" s="3181" t="s">
        <v>653</v>
      </c>
      <c r="E82" s="3181"/>
      <c r="F82" s="3181"/>
      <c r="G82" s="3181"/>
      <c r="H82" s="3181"/>
      <c r="I82" s="3181"/>
      <c r="J82" s="3181"/>
      <c r="K82" s="3181"/>
      <c r="L82" s="3181"/>
      <c r="M82" s="3181"/>
      <c r="N82" s="3181"/>
      <c r="O82" s="3181"/>
      <c r="P82" s="3181"/>
      <c r="Q82" s="3181"/>
      <c r="R82" s="3181"/>
      <c r="S82" s="3181"/>
    </row>
    <row r="83" spans="1:19" ht="24.95" customHeight="1">
      <c r="A83" s="3181"/>
      <c r="B83" s="3192"/>
      <c r="C83" s="3181"/>
      <c r="D83" s="3181" t="s">
        <v>645</v>
      </c>
      <c r="E83" s="3181"/>
      <c r="F83" s="3181"/>
      <c r="G83" s="3181"/>
      <c r="H83" s="3181"/>
      <c r="I83" s="3181"/>
      <c r="J83" s="3181"/>
      <c r="K83" s="3181"/>
      <c r="L83" s="3181"/>
      <c r="M83" s="3181"/>
      <c r="N83" s="3181"/>
      <c r="O83" s="3181"/>
      <c r="P83" s="3181"/>
      <c r="Q83" s="3181"/>
      <c r="R83" s="3181"/>
      <c r="S83" s="3181"/>
    </row>
    <row r="84" spans="1:19" ht="24.95" customHeight="1">
      <c r="A84" s="3181"/>
      <c r="B84" s="3192"/>
      <c r="C84" s="3181"/>
      <c r="D84" s="3181" t="s">
        <v>663</v>
      </c>
      <c r="E84" s="3181"/>
      <c r="F84" s="3181"/>
      <c r="G84" s="3181"/>
      <c r="H84" s="3181"/>
      <c r="I84" s="3181"/>
      <c r="J84" s="3181"/>
      <c r="K84" s="3181"/>
      <c r="L84" s="3181"/>
      <c r="M84" s="3181"/>
      <c r="N84" s="3181"/>
      <c r="O84" s="3181"/>
      <c r="P84" s="3181"/>
      <c r="Q84" s="3181"/>
      <c r="R84" s="3181"/>
      <c r="S84" s="3181"/>
    </row>
    <row r="85" spans="1:19" ht="24.95" customHeight="1">
      <c r="A85" s="3181"/>
      <c r="B85" s="3192"/>
      <c r="C85" s="3181"/>
      <c r="D85" s="3181" t="s">
        <v>2772</v>
      </c>
      <c r="E85" s="3181"/>
      <c r="F85" s="3181"/>
      <c r="G85" s="3181"/>
      <c r="H85" s="3181"/>
      <c r="I85" s="3181"/>
      <c r="J85" s="3181"/>
      <c r="K85" s="3181"/>
      <c r="L85" s="3181"/>
      <c r="M85" s="3181"/>
      <c r="N85" s="3181"/>
      <c r="O85" s="3181"/>
      <c r="P85" s="3181"/>
      <c r="Q85" s="3181"/>
      <c r="R85" s="3181"/>
      <c r="S85" s="3181"/>
    </row>
    <row r="86" spans="1:19" ht="24.95" customHeight="1">
      <c r="A86" s="3181"/>
      <c r="B86" s="3192"/>
      <c r="C86" s="3181"/>
      <c r="D86" s="3181" t="s">
        <v>654</v>
      </c>
      <c r="E86" s="3181"/>
      <c r="F86" s="3181"/>
      <c r="G86" s="3181"/>
      <c r="H86" s="3181"/>
      <c r="I86" s="3181"/>
      <c r="J86" s="3181"/>
      <c r="K86" s="3181"/>
      <c r="L86" s="3181"/>
      <c r="M86" s="3181"/>
      <c r="N86" s="3181"/>
      <c r="O86" s="3181"/>
      <c r="P86" s="3181"/>
      <c r="Q86" s="3181"/>
      <c r="R86" s="3181"/>
      <c r="S86" s="3181"/>
    </row>
    <row r="87" spans="1:19" ht="24.95" customHeight="1">
      <c r="A87" s="3181"/>
      <c r="B87" s="3192"/>
      <c r="C87" s="3181"/>
      <c r="D87" s="3181" t="s">
        <v>2773</v>
      </c>
      <c r="E87" s="3181"/>
      <c r="F87" s="3181"/>
      <c r="G87" s="3181"/>
      <c r="H87" s="3181"/>
      <c r="I87" s="3181"/>
      <c r="J87" s="3181"/>
      <c r="K87" s="3181"/>
      <c r="L87" s="3181"/>
      <c r="M87" s="3181"/>
      <c r="N87" s="3181"/>
      <c r="O87" s="3181"/>
      <c r="P87" s="3181"/>
      <c r="Q87" s="3181"/>
      <c r="R87" s="3181" t="s">
        <v>2774</v>
      </c>
      <c r="S87" s="3181"/>
    </row>
    <row r="88" spans="1:19" ht="24.95" customHeight="1">
      <c r="A88" s="3181"/>
      <c r="B88" s="3192"/>
      <c r="C88" s="3181"/>
      <c r="D88" s="3181"/>
      <c r="E88" s="3181"/>
      <c r="F88" s="3181"/>
      <c r="G88" s="3181"/>
      <c r="H88" s="3181"/>
      <c r="I88" s="3181"/>
      <c r="J88" s="3181"/>
      <c r="K88" s="3181"/>
      <c r="L88" s="3181"/>
      <c r="M88" s="3181"/>
      <c r="N88" s="3181"/>
      <c r="O88" s="3181"/>
      <c r="P88" s="3181"/>
      <c r="Q88" s="3181"/>
      <c r="R88" s="3181"/>
      <c r="S88" s="3181"/>
    </row>
    <row r="89" spans="1:19" ht="24.95" customHeight="1">
      <c r="A89" s="3181"/>
      <c r="B89" s="3192"/>
      <c r="C89" s="3181" t="s">
        <v>2775</v>
      </c>
      <c r="D89" s="3181"/>
      <c r="E89" s="3181"/>
      <c r="F89" s="3181"/>
      <c r="G89" s="3181"/>
      <c r="H89" s="3181"/>
      <c r="I89" s="3181"/>
      <c r="J89" s="3181"/>
      <c r="K89" s="3181"/>
      <c r="L89" s="3181"/>
      <c r="M89" s="3181"/>
      <c r="N89" s="3181"/>
      <c r="O89" s="3181"/>
      <c r="P89" s="3181"/>
      <c r="Q89" s="3181"/>
      <c r="R89" s="3181"/>
      <c r="S89" s="3181"/>
    </row>
    <row r="90" spans="1:19" ht="24.95" customHeight="1">
      <c r="A90" s="3181"/>
      <c r="B90" s="3192"/>
      <c r="C90" s="3181"/>
      <c r="D90" s="3181" t="s">
        <v>2776</v>
      </c>
      <c r="E90" s="3181"/>
      <c r="F90" s="3181"/>
      <c r="G90" s="3181"/>
      <c r="H90" s="3181"/>
      <c r="I90" s="3181"/>
      <c r="J90" s="3181"/>
      <c r="K90" s="3181"/>
      <c r="L90" s="3181"/>
      <c r="M90" s="3181"/>
      <c r="N90" s="3181"/>
      <c r="O90" s="3181"/>
      <c r="P90" s="3181"/>
      <c r="Q90" s="3181"/>
      <c r="R90" s="3181"/>
      <c r="S90" s="3181"/>
    </row>
    <row r="91" spans="1:19" ht="24.95" customHeight="1">
      <c r="A91" s="3181"/>
      <c r="B91" s="3192"/>
      <c r="C91" s="3181"/>
      <c r="D91" s="3181"/>
      <c r="E91" s="3193" t="s">
        <v>2777</v>
      </c>
      <c r="F91" s="3181"/>
      <c r="G91" s="3181"/>
      <c r="H91" s="3181"/>
      <c r="I91" s="3181"/>
      <c r="J91" s="3181"/>
      <c r="K91" s="3181"/>
      <c r="L91" s="3181"/>
      <c r="M91" s="3181"/>
      <c r="N91" s="3181"/>
      <c r="O91" s="3181"/>
      <c r="P91" s="3181"/>
      <c r="Q91" s="3181"/>
      <c r="R91" s="3181"/>
      <c r="S91" s="3181"/>
    </row>
    <row r="92" spans="1:19" ht="24.95" customHeight="1">
      <c r="A92" s="3181"/>
      <c r="B92" s="3192"/>
      <c r="C92" s="3181"/>
      <c r="D92" s="3181"/>
      <c r="E92" s="3193" t="s">
        <v>2778</v>
      </c>
      <c r="F92" s="3181"/>
      <c r="G92" s="3181"/>
      <c r="H92" s="3181"/>
      <c r="I92" s="3181"/>
      <c r="J92" s="3181"/>
      <c r="K92" s="3181"/>
      <c r="L92" s="3181"/>
      <c r="M92" s="3181"/>
      <c r="N92" s="3181"/>
      <c r="O92" s="3181"/>
      <c r="P92" s="3181"/>
      <c r="Q92" s="3181"/>
      <c r="R92" s="3181"/>
      <c r="S92" s="3181"/>
    </row>
    <row r="93" spans="1:19" ht="24.95" customHeight="1">
      <c r="A93" s="3181"/>
      <c r="B93" s="3192"/>
      <c r="C93" s="3181"/>
      <c r="D93" s="3181"/>
      <c r="E93" s="3181"/>
      <c r="F93" s="3181"/>
      <c r="G93" s="3181"/>
      <c r="H93" s="3181"/>
      <c r="I93" s="3181"/>
      <c r="J93" s="3181"/>
      <c r="K93" s="3181"/>
      <c r="L93" s="3181"/>
      <c r="M93" s="3181"/>
      <c r="N93" s="3181"/>
      <c r="O93" s="3181"/>
      <c r="P93" s="3181"/>
      <c r="Q93" s="3181"/>
      <c r="R93" s="3181"/>
      <c r="S93" s="3181"/>
    </row>
    <row r="94" spans="1:19" ht="24.95" customHeight="1">
      <c r="A94" s="3181"/>
      <c r="B94" s="3192"/>
      <c r="C94" s="3181"/>
      <c r="D94" s="3181" t="s">
        <v>2779</v>
      </c>
      <c r="E94" s="3181"/>
      <c r="F94" s="3181"/>
      <c r="G94" s="3181"/>
      <c r="H94" s="3181"/>
      <c r="I94" s="3181"/>
      <c r="J94" s="3181"/>
      <c r="K94" s="3181"/>
      <c r="L94" s="3181"/>
      <c r="M94" s="3181"/>
      <c r="N94" s="3181"/>
      <c r="O94" s="3181"/>
      <c r="P94" s="3181"/>
      <c r="Q94" s="3181"/>
      <c r="R94" s="3181"/>
      <c r="S94" s="3181"/>
    </row>
    <row r="95" spans="1:19" ht="24.95" customHeight="1">
      <c r="A95" s="3181"/>
      <c r="B95" s="3192"/>
      <c r="C95" s="3181"/>
      <c r="D95" s="3181"/>
      <c r="E95" s="3193" t="s">
        <v>2780</v>
      </c>
      <c r="F95" s="3181"/>
      <c r="G95" s="3181"/>
      <c r="H95" s="3181"/>
      <c r="I95" s="3181"/>
      <c r="J95" s="3181"/>
      <c r="K95" s="3181"/>
      <c r="L95" s="3181"/>
      <c r="M95" s="3181"/>
      <c r="N95" s="3181"/>
      <c r="O95" s="3181"/>
      <c r="P95" s="3181"/>
      <c r="Q95" s="3181"/>
      <c r="R95" s="3181"/>
      <c r="S95" s="3181"/>
    </row>
    <row r="96" spans="1:19" ht="24.95" customHeight="1">
      <c r="A96" s="3181"/>
      <c r="B96" s="3192"/>
      <c r="C96" s="3181"/>
      <c r="D96" s="3181"/>
      <c r="E96" s="3193" t="s">
        <v>2781</v>
      </c>
      <c r="F96" s="3181"/>
      <c r="G96" s="3181"/>
      <c r="H96" s="3181"/>
      <c r="I96" s="3181"/>
      <c r="J96" s="3181"/>
      <c r="K96" s="3181"/>
      <c r="L96" s="3181"/>
      <c r="M96" s="3181"/>
      <c r="N96" s="3181"/>
      <c r="O96" s="3181"/>
      <c r="P96" s="3181"/>
      <c r="Q96" s="3181"/>
      <c r="R96" s="3181"/>
      <c r="S96" s="3181"/>
    </row>
    <row r="97" spans="1:19" ht="24.95" customHeight="1">
      <c r="A97" s="3181"/>
      <c r="B97" s="3192"/>
      <c r="C97" s="3181"/>
      <c r="D97" s="3181"/>
      <c r="E97" s="3193" t="s">
        <v>2782</v>
      </c>
      <c r="F97" s="3181"/>
      <c r="G97" s="3181"/>
      <c r="H97" s="3181"/>
      <c r="I97" s="3181"/>
      <c r="J97" s="3181"/>
      <c r="K97" s="3181"/>
      <c r="L97" s="3181"/>
      <c r="M97" s="3181"/>
      <c r="N97" s="3181"/>
      <c r="O97" s="3181"/>
      <c r="P97" s="3181"/>
      <c r="Q97" s="3181"/>
      <c r="R97" s="3181"/>
      <c r="S97" s="3181"/>
    </row>
    <row r="98" spans="1:19" ht="24.95" customHeight="1">
      <c r="A98" s="3181"/>
      <c r="B98" s="3192"/>
      <c r="C98" s="3181"/>
      <c r="D98" s="3181"/>
      <c r="E98" s="3181" t="s">
        <v>2783</v>
      </c>
      <c r="F98" s="3181"/>
      <c r="G98" s="3181"/>
      <c r="H98" s="3181"/>
      <c r="I98" s="3181"/>
      <c r="J98" s="3181"/>
      <c r="K98" s="3181"/>
      <c r="L98" s="3181"/>
      <c r="M98" s="3181"/>
      <c r="N98" s="3181"/>
      <c r="O98" s="3181"/>
      <c r="P98" s="3181"/>
      <c r="Q98" s="3181"/>
      <c r="R98" s="3181"/>
      <c r="S98" s="3181"/>
    </row>
    <row r="99" spans="1:19" ht="24.95" customHeight="1">
      <c r="A99" s="3181"/>
      <c r="B99" s="3192"/>
      <c r="C99" s="3181"/>
      <c r="D99" s="3181" t="s">
        <v>2784</v>
      </c>
      <c r="E99" s="3181"/>
      <c r="F99" s="3181"/>
      <c r="G99" s="3181"/>
      <c r="H99" s="3181"/>
      <c r="I99" s="3181"/>
      <c r="J99" s="3181"/>
      <c r="K99" s="3181"/>
      <c r="L99" s="3181"/>
      <c r="M99" s="3181"/>
      <c r="N99" s="3181"/>
      <c r="O99" s="3181"/>
      <c r="P99" s="3181"/>
      <c r="Q99" s="3181"/>
      <c r="R99" s="3181"/>
      <c r="S99" s="3181"/>
    </row>
    <row r="100" spans="1:19" ht="24.95" customHeight="1">
      <c r="A100" s="3181"/>
      <c r="B100" s="3192"/>
      <c r="C100" s="3181"/>
      <c r="D100" s="3181"/>
      <c r="E100" s="3193" t="s">
        <v>2785</v>
      </c>
      <c r="F100" s="3181"/>
      <c r="G100" s="3181"/>
      <c r="H100" s="3181"/>
      <c r="I100" s="3181"/>
      <c r="J100" s="3181"/>
      <c r="K100" s="3181"/>
      <c r="L100" s="3181"/>
      <c r="M100" s="3181"/>
      <c r="N100" s="3181"/>
      <c r="O100" s="3181"/>
      <c r="P100" s="3181"/>
      <c r="Q100" s="3181"/>
      <c r="R100" s="3181"/>
      <c r="S100" s="3181"/>
    </row>
    <row r="101" spans="1:19" ht="24.95" customHeight="1">
      <c r="A101" s="3181"/>
      <c r="B101" s="3192"/>
      <c r="C101" s="3181"/>
      <c r="D101" s="3181"/>
      <c r="E101" s="3181" t="s">
        <v>2786</v>
      </c>
      <c r="F101" s="3181"/>
      <c r="G101" s="3181"/>
      <c r="H101" s="3181"/>
      <c r="I101" s="3181"/>
      <c r="J101" s="3181"/>
      <c r="K101" s="3181"/>
      <c r="L101" s="3181"/>
      <c r="M101" s="3181"/>
      <c r="N101" s="3181"/>
      <c r="O101" s="3181"/>
      <c r="P101" s="3181"/>
      <c r="Q101" s="3181"/>
      <c r="R101" s="3181"/>
      <c r="S101" s="3181"/>
    </row>
    <row r="102" spans="1:19" ht="24.95" customHeight="1">
      <c r="A102" s="3181"/>
      <c r="B102" s="3192"/>
      <c r="C102" s="3181"/>
      <c r="D102" s="3181"/>
      <c r="E102" s="3181"/>
      <c r="F102" s="3181"/>
      <c r="G102" s="3181"/>
      <c r="H102" s="3181"/>
      <c r="I102" s="3181"/>
      <c r="J102" s="3181"/>
      <c r="K102" s="3181"/>
      <c r="L102" s="3181"/>
      <c r="M102" s="3181"/>
      <c r="N102" s="3181"/>
      <c r="O102" s="3181"/>
      <c r="P102" s="3181"/>
      <c r="Q102" s="3181"/>
      <c r="R102" s="3181"/>
      <c r="S102" s="3181"/>
    </row>
    <row r="103" spans="1:19" ht="24.75" customHeight="1">
      <c r="A103" s="3181"/>
      <c r="B103" s="3192"/>
      <c r="C103" s="3181" t="s">
        <v>2787</v>
      </c>
      <c r="D103" s="3181"/>
      <c r="E103" s="3181"/>
      <c r="F103" s="3181"/>
      <c r="G103" s="3181"/>
      <c r="H103" s="3181"/>
      <c r="I103" s="3181"/>
      <c r="J103" s="3181"/>
      <c r="K103" s="3181"/>
      <c r="L103" s="3181"/>
      <c r="M103" s="3181"/>
      <c r="N103" s="3181"/>
      <c r="O103" s="3181"/>
      <c r="P103" s="3181"/>
      <c r="Q103" s="3181"/>
      <c r="R103" s="3181"/>
      <c r="S103" s="3181"/>
    </row>
    <row r="104" spans="1:19" ht="24.75" customHeight="1">
      <c r="A104" s="3181"/>
      <c r="B104" s="3192"/>
      <c r="C104" s="3181"/>
      <c r="D104" s="3181" t="s">
        <v>2776</v>
      </c>
      <c r="E104" s="3181"/>
      <c r="F104" s="3181"/>
      <c r="G104" s="3181"/>
      <c r="H104" s="3181"/>
      <c r="I104" s="3181"/>
      <c r="J104" s="3181"/>
      <c r="K104" s="3181"/>
      <c r="L104" s="3181"/>
      <c r="M104" s="3181"/>
      <c r="N104" s="3181"/>
      <c r="O104" s="3181"/>
      <c r="P104" s="3181"/>
      <c r="Q104" s="3181"/>
      <c r="R104" s="3181"/>
      <c r="S104" s="3181"/>
    </row>
    <row r="105" spans="1:19" ht="24.95" customHeight="1">
      <c r="A105" s="3181"/>
      <c r="B105" s="3192"/>
      <c r="C105" s="3181"/>
      <c r="D105" s="3181"/>
      <c r="E105" s="3193" t="s">
        <v>2777</v>
      </c>
      <c r="F105" s="3181"/>
      <c r="G105" s="3181"/>
      <c r="H105" s="3181"/>
      <c r="I105" s="3181"/>
      <c r="J105" s="3181"/>
      <c r="K105" s="3181"/>
      <c r="L105" s="3181"/>
      <c r="M105" s="3181"/>
      <c r="N105" s="3181"/>
      <c r="O105" s="3181"/>
      <c r="P105" s="3181"/>
      <c r="Q105" s="3181"/>
      <c r="R105" s="3181"/>
      <c r="S105" s="3181"/>
    </row>
    <row r="106" spans="1:19" ht="24.95" customHeight="1">
      <c r="A106" s="3181"/>
      <c r="B106" s="3192"/>
      <c r="C106" s="3181"/>
      <c r="D106" s="3181"/>
      <c r="E106" s="3193" t="s">
        <v>2778</v>
      </c>
      <c r="F106" s="3181"/>
      <c r="G106" s="3181"/>
      <c r="H106" s="3181"/>
      <c r="I106" s="3181"/>
      <c r="J106" s="3181"/>
      <c r="K106" s="3181"/>
      <c r="L106" s="3181"/>
      <c r="M106" s="3181"/>
      <c r="N106" s="3181"/>
      <c r="O106" s="3181"/>
      <c r="P106" s="3181"/>
      <c r="Q106" s="3181"/>
      <c r="R106" s="3181"/>
      <c r="S106" s="3181"/>
    </row>
    <row r="107" spans="1:19" ht="24.95" customHeight="1">
      <c r="A107" s="3181"/>
      <c r="B107" s="3192"/>
      <c r="C107" s="3181"/>
      <c r="D107" s="3181"/>
      <c r="E107" s="3193"/>
      <c r="F107" s="3181"/>
      <c r="G107" s="3181"/>
      <c r="H107" s="3181"/>
      <c r="I107" s="3181"/>
      <c r="J107" s="3181"/>
      <c r="K107" s="3181"/>
      <c r="L107" s="3181"/>
      <c r="M107" s="3181"/>
      <c r="N107" s="3181"/>
      <c r="O107" s="3181"/>
      <c r="P107" s="3181"/>
      <c r="Q107" s="3181"/>
      <c r="R107" s="3181"/>
      <c r="S107" s="3181"/>
    </row>
    <row r="108" spans="1:19" ht="24.95" customHeight="1">
      <c r="A108" s="3181"/>
      <c r="B108" s="3192"/>
      <c r="C108" s="3181"/>
      <c r="D108" s="3181" t="s">
        <v>2779</v>
      </c>
      <c r="E108" s="3181"/>
      <c r="F108" s="3181"/>
      <c r="G108" s="3181"/>
      <c r="H108" s="3181"/>
      <c r="I108" s="3181"/>
      <c r="J108" s="3181"/>
      <c r="K108" s="3181"/>
      <c r="L108" s="3181"/>
      <c r="M108" s="3181"/>
      <c r="N108" s="3181"/>
      <c r="O108" s="3181"/>
      <c r="P108" s="3181"/>
      <c r="Q108" s="3181"/>
      <c r="R108" s="3181"/>
      <c r="S108" s="3181"/>
    </row>
    <row r="109" spans="1:19" ht="24.95" customHeight="1">
      <c r="A109" s="3181"/>
      <c r="B109" s="3192"/>
      <c r="C109" s="3181"/>
      <c r="D109" s="3181"/>
      <c r="E109" s="3193" t="s">
        <v>2788</v>
      </c>
      <c r="F109" s="3181"/>
      <c r="G109" s="3181"/>
      <c r="H109" s="3181"/>
      <c r="I109" s="3181"/>
      <c r="J109" s="3181"/>
      <c r="K109" s="3181"/>
      <c r="L109" s="3181"/>
      <c r="M109" s="3181"/>
      <c r="N109" s="3181"/>
      <c r="O109" s="3181"/>
      <c r="P109" s="3181"/>
      <c r="Q109" s="3181"/>
      <c r="R109" s="3181"/>
      <c r="S109" s="3181"/>
    </row>
    <row r="110" spans="1:19" ht="24.95" customHeight="1">
      <c r="A110" s="3181"/>
      <c r="B110" s="3192"/>
      <c r="C110" s="3181"/>
      <c r="D110" s="3181"/>
      <c r="E110" s="3193" t="s">
        <v>2782</v>
      </c>
      <c r="F110" s="3181"/>
      <c r="G110" s="3181"/>
      <c r="H110" s="3181"/>
      <c r="I110" s="3181"/>
      <c r="J110" s="3181"/>
      <c r="K110" s="3181"/>
      <c r="L110" s="3181"/>
      <c r="M110" s="3181"/>
      <c r="N110" s="3181"/>
      <c r="O110" s="3181"/>
      <c r="P110" s="3181"/>
      <c r="Q110" s="3181"/>
      <c r="R110" s="3181"/>
      <c r="S110" s="3181"/>
    </row>
    <row r="111" spans="1:19" ht="24.95" customHeight="1">
      <c r="A111" s="3181"/>
      <c r="B111" s="3192"/>
      <c r="C111" s="3181"/>
      <c r="D111" s="3181"/>
      <c r="E111" s="3181" t="s">
        <v>2783</v>
      </c>
      <c r="F111" s="3181"/>
      <c r="G111" s="3181"/>
      <c r="H111" s="3181"/>
      <c r="I111" s="3181"/>
      <c r="J111" s="3181"/>
      <c r="K111" s="3181"/>
      <c r="L111" s="3181"/>
      <c r="M111" s="3181"/>
      <c r="N111" s="3181"/>
      <c r="O111" s="3181"/>
      <c r="P111" s="3181"/>
      <c r="Q111" s="3181"/>
      <c r="R111" s="3181"/>
      <c r="S111" s="3181"/>
    </row>
    <row r="112" spans="1:19" ht="24.95" customHeight="1">
      <c r="A112" s="3181"/>
      <c r="B112" s="3192"/>
      <c r="C112" s="3181"/>
      <c r="D112" s="3181" t="s">
        <v>2784</v>
      </c>
      <c r="E112" s="3181"/>
      <c r="F112" s="3181"/>
      <c r="G112" s="3181"/>
      <c r="H112" s="3181"/>
      <c r="I112" s="3181"/>
      <c r="J112" s="3181"/>
      <c r="K112" s="3181"/>
      <c r="L112" s="3181"/>
      <c r="M112" s="3181"/>
      <c r="N112" s="3181"/>
      <c r="O112" s="3181"/>
      <c r="P112" s="3181"/>
      <c r="Q112" s="3181"/>
      <c r="R112" s="3181"/>
      <c r="S112" s="3181"/>
    </row>
    <row r="113" spans="1:19" ht="24.95" customHeight="1">
      <c r="A113" s="3181"/>
      <c r="B113" s="3192"/>
      <c r="C113" s="3181"/>
      <c r="D113" s="3181"/>
      <c r="E113" s="3193" t="s">
        <v>2785</v>
      </c>
      <c r="F113" s="3181"/>
      <c r="G113" s="3181"/>
      <c r="H113" s="3181"/>
      <c r="I113" s="3181"/>
      <c r="J113" s="3181"/>
      <c r="K113" s="3181"/>
      <c r="L113" s="3181"/>
      <c r="M113" s="3181"/>
      <c r="N113" s="3181"/>
      <c r="O113" s="3181"/>
      <c r="P113" s="3181"/>
      <c r="Q113" s="3181"/>
      <c r="R113" s="3181"/>
      <c r="S113" s="3181"/>
    </row>
    <row r="114" spans="1:19" ht="24.95" customHeight="1">
      <c r="A114" s="3181"/>
      <c r="B114" s="3192"/>
      <c r="C114" s="3181"/>
      <c r="D114" s="3181"/>
      <c r="E114" s="3181" t="s">
        <v>2786</v>
      </c>
      <c r="F114" s="3181"/>
      <c r="G114" s="3181"/>
      <c r="H114" s="3181"/>
      <c r="I114" s="3181"/>
      <c r="J114" s="3181"/>
      <c r="K114" s="3181"/>
      <c r="L114" s="3181"/>
      <c r="M114" s="3181"/>
      <c r="N114" s="3181"/>
      <c r="O114" s="3181"/>
      <c r="P114" s="3181"/>
      <c r="Q114" s="3181"/>
      <c r="R114" s="3181"/>
      <c r="S114" s="3181"/>
    </row>
    <row r="115" spans="1:19" ht="24.95" customHeight="1">
      <c r="A115" s="3181"/>
      <c r="B115" s="3192"/>
      <c r="C115" s="3181"/>
      <c r="D115" s="3181"/>
      <c r="E115" s="3193"/>
      <c r="F115" s="3181"/>
      <c r="G115" s="3181"/>
      <c r="H115" s="3181"/>
      <c r="I115" s="3181"/>
      <c r="J115" s="3181"/>
      <c r="K115" s="3181"/>
      <c r="L115" s="3181"/>
      <c r="M115" s="3181"/>
      <c r="N115" s="3181"/>
      <c r="O115" s="3181"/>
      <c r="P115" s="3181"/>
      <c r="Q115" s="3181"/>
      <c r="R115" s="3181"/>
      <c r="S115" s="3181"/>
    </row>
    <row r="116" spans="1:19" ht="24.95" customHeight="1">
      <c r="A116" s="3181"/>
      <c r="B116" s="3192"/>
      <c r="C116" s="3181" t="s">
        <v>2789</v>
      </c>
      <c r="D116" s="3181"/>
      <c r="E116" s="3193"/>
      <c r="F116" s="3181"/>
      <c r="G116" s="3181"/>
      <c r="H116" s="3181"/>
      <c r="I116" s="3181"/>
      <c r="J116" s="3181"/>
      <c r="K116" s="3181"/>
      <c r="L116" s="3181"/>
      <c r="M116" s="3181"/>
      <c r="N116" s="3181"/>
      <c r="O116" s="3181"/>
      <c r="P116" s="3181"/>
      <c r="Q116" s="3181"/>
      <c r="R116" s="3181"/>
      <c r="S116" s="3181"/>
    </row>
    <row r="117" spans="1:19" ht="24.95" customHeight="1">
      <c r="A117" s="3181"/>
      <c r="B117" s="3192"/>
      <c r="C117" s="3181"/>
      <c r="D117" s="3181" t="s">
        <v>2776</v>
      </c>
      <c r="E117" s="3181"/>
      <c r="F117" s="3181"/>
      <c r="G117" s="3181"/>
      <c r="H117" s="3181"/>
      <c r="I117" s="3181"/>
      <c r="J117" s="3181"/>
      <c r="K117" s="3181"/>
      <c r="L117" s="3181"/>
      <c r="M117" s="3181"/>
      <c r="N117" s="3181"/>
      <c r="O117" s="3181"/>
      <c r="P117" s="3181"/>
      <c r="Q117" s="3181"/>
      <c r="R117" s="3181"/>
      <c r="S117" s="3181"/>
    </row>
    <row r="118" spans="1:19" ht="24.95" customHeight="1">
      <c r="A118" s="3181"/>
      <c r="B118" s="3192"/>
      <c r="C118" s="3181"/>
      <c r="D118" s="3181"/>
      <c r="E118" s="3193" t="s">
        <v>2790</v>
      </c>
      <c r="F118" s="3181"/>
      <c r="G118" s="3181"/>
      <c r="H118" s="3181"/>
      <c r="I118" s="3181"/>
      <c r="J118" s="3181"/>
      <c r="K118" s="3181"/>
      <c r="L118" s="3181"/>
      <c r="M118" s="3181"/>
      <c r="N118" s="3181"/>
      <c r="O118" s="3181"/>
      <c r="P118" s="3181"/>
      <c r="Q118" s="3181"/>
      <c r="R118" s="3181"/>
      <c r="S118" s="3181"/>
    </row>
    <row r="119" spans="1:19" ht="24.95" customHeight="1">
      <c r="A119" s="3181"/>
      <c r="B119" s="3192"/>
      <c r="C119" s="3181"/>
      <c r="D119" s="3181"/>
      <c r="E119" s="3193" t="s">
        <v>2791</v>
      </c>
      <c r="F119" s="3181"/>
      <c r="G119" s="3181"/>
      <c r="H119" s="3181"/>
      <c r="I119" s="3181"/>
      <c r="J119" s="3181"/>
      <c r="K119" s="3181"/>
      <c r="L119" s="3181"/>
      <c r="M119" s="3181"/>
      <c r="N119" s="3181"/>
      <c r="O119" s="3181"/>
      <c r="P119" s="3181"/>
      <c r="Q119" s="3181"/>
      <c r="R119" s="3181"/>
      <c r="S119" s="3181"/>
    </row>
    <row r="120" spans="1:19" ht="24.95" customHeight="1">
      <c r="A120" s="3181"/>
      <c r="B120" s="3192"/>
      <c r="C120" s="3181"/>
      <c r="D120" s="3181" t="s">
        <v>2779</v>
      </c>
      <c r="E120" s="3193"/>
      <c r="F120" s="3181"/>
      <c r="G120" s="3181"/>
      <c r="H120" s="3181"/>
      <c r="I120" s="3181"/>
      <c r="J120" s="3181"/>
      <c r="K120" s="3181"/>
      <c r="L120" s="3181"/>
      <c r="M120" s="3181"/>
      <c r="N120" s="3181"/>
      <c r="O120" s="3181"/>
      <c r="P120" s="3181"/>
      <c r="Q120" s="3181"/>
      <c r="R120" s="3181"/>
      <c r="S120" s="3181"/>
    </row>
    <row r="121" spans="1:19" ht="24.95" customHeight="1">
      <c r="A121" s="3181"/>
      <c r="B121" s="3192"/>
      <c r="C121" s="3181"/>
      <c r="D121" s="3181"/>
      <c r="E121" s="3193" t="s">
        <v>2792</v>
      </c>
      <c r="F121" s="3181"/>
      <c r="G121" s="3181"/>
      <c r="H121" s="3181"/>
      <c r="I121" s="3181"/>
      <c r="J121" s="3181"/>
      <c r="K121" s="3181"/>
      <c r="L121" s="3181"/>
      <c r="M121" s="3181"/>
      <c r="N121" s="3181"/>
      <c r="O121" s="3181"/>
      <c r="P121" s="3181"/>
      <c r="Q121" s="3181"/>
      <c r="R121" s="3181"/>
      <c r="S121" s="3181"/>
    </row>
    <row r="122" spans="1:19" ht="24.95" customHeight="1">
      <c r="A122" s="3181"/>
      <c r="B122" s="3192"/>
      <c r="C122" s="3181"/>
      <c r="D122" s="3181"/>
      <c r="E122" s="3193" t="s">
        <v>2793</v>
      </c>
      <c r="F122" s="3181"/>
      <c r="G122" s="3181"/>
      <c r="H122" s="3181"/>
      <c r="I122" s="3181"/>
      <c r="J122" s="3181"/>
      <c r="K122" s="3181"/>
      <c r="L122" s="3181"/>
      <c r="M122" s="3181"/>
      <c r="N122" s="3181"/>
      <c r="O122" s="3181"/>
      <c r="P122" s="3181"/>
      <c r="Q122" s="3181"/>
      <c r="R122" s="3181"/>
      <c r="S122" s="3181"/>
    </row>
    <row r="123" spans="1:19" ht="24.95" customHeight="1">
      <c r="A123" s="3181"/>
      <c r="B123" s="3192"/>
      <c r="C123" s="3181"/>
      <c r="D123" s="3181"/>
      <c r="E123" s="3193"/>
      <c r="F123" s="3181"/>
      <c r="G123" s="3181"/>
      <c r="H123" s="3181"/>
      <c r="I123" s="3181"/>
      <c r="J123" s="3181"/>
      <c r="K123" s="3181"/>
      <c r="L123" s="3181"/>
      <c r="M123" s="3181"/>
      <c r="N123" s="3181"/>
      <c r="O123" s="3181"/>
      <c r="P123" s="3181"/>
      <c r="Q123" s="3181"/>
      <c r="R123" s="3181"/>
      <c r="S123" s="3181"/>
    </row>
    <row r="124" spans="1:19" ht="24.95" customHeight="1">
      <c r="A124" s="3181"/>
      <c r="B124" s="3192"/>
      <c r="C124" s="3181" t="s">
        <v>2794</v>
      </c>
      <c r="D124" s="3181"/>
      <c r="E124" s="3181"/>
      <c r="F124" s="3181"/>
      <c r="G124" s="3181"/>
      <c r="H124" s="3181"/>
      <c r="I124" s="3181"/>
      <c r="J124" s="3181"/>
      <c r="K124" s="3181"/>
      <c r="L124" s="3181"/>
      <c r="M124" s="3181"/>
      <c r="N124" s="3181"/>
      <c r="O124" s="3181"/>
      <c r="P124" s="3181"/>
      <c r="Q124" s="3181"/>
      <c r="R124" s="3181"/>
      <c r="S124" s="3181"/>
    </row>
    <row r="125" spans="1:19" ht="24.95" customHeight="1">
      <c r="A125" s="3181"/>
      <c r="B125" s="3192"/>
      <c r="C125" s="3181"/>
      <c r="D125" s="3181" t="s">
        <v>2776</v>
      </c>
      <c r="E125" s="3181"/>
      <c r="F125" s="3181"/>
      <c r="G125" s="3181"/>
      <c r="H125" s="3181"/>
      <c r="I125" s="3181"/>
      <c r="J125" s="3181"/>
      <c r="K125" s="3181"/>
      <c r="L125" s="3181"/>
      <c r="M125" s="3181"/>
      <c r="N125" s="3181"/>
      <c r="O125" s="3181"/>
      <c r="P125" s="3181"/>
      <c r="Q125" s="3181"/>
      <c r="R125" s="3181"/>
      <c r="S125" s="3181"/>
    </row>
    <row r="126" spans="1:19" ht="24.95" customHeight="1">
      <c r="A126" s="3181"/>
      <c r="B126" s="3192"/>
      <c r="C126" s="3181"/>
      <c r="D126" s="3181"/>
      <c r="E126" s="3193" t="s">
        <v>2790</v>
      </c>
      <c r="F126" s="3181"/>
      <c r="G126" s="3181"/>
      <c r="H126" s="3181"/>
      <c r="I126" s="3181"/>
      <c r="J126" s="3181"/>
      <c r="K126" s="3181"/>
      <c r="L126" s="3181"/>
      <c r="M126" s="3181"/>
      <c r="N126" s="3181"/>
      <c r="O126" s="3181"/>
      <c r="P126" s="3181"/>
      <c r="Q126" s="3181"/>
      <c r="R126" s="3181"/>
      <c r="S126" s="3181"/>
    </row>
    <row r="127" spans="1:19" ht="24.95" customHeight="1">
      <c r="A127" s="3181"/>
      <c r="B127" s="3192"/>
      <c r="C127" s="3181"/>
      <c r="D127" s="3181"/>
      <c r="E127" s="3193" t="s">
        <v>2791</v>
      </c>
      <c r="F127" s="3181"/>
      <c r="G127" s="3181"/>
      <c r="H127" s="3181"/>
      <c r="I127" s="3181"/>
      <c r="J127" s="3181"/>
      <c r="K127" s="3181"/>
      <c r="L127" s="3181"/>
      <c r="M127" s="3181"/>
      <c r="N127" s="3181"/>
      <c r="O127" s="3181"/>
      <c r="P127" s="3181"/>
      <c r="Q127" s="3181"/>
      <c r="R127" s="3181"/>
      <c r="S127" s="3181"/>
    </row>
    <row r="128" spans="1:19" ht="24.95" customHeight="1">
      <c r="A128" s="3181"/>
      <c r="B128" s="3192"/>
      <c r="C128" s="3181"/>
      <c r="D128" s="3181" t="s">
        <v>2779</v>
      </c>
      <c r="E128" s="3181"/>
      <c r="F128" s="3181"/>
      <c r="G128" s="3181"/>
      <c r="H128" s="3181"/>
      <c r="I128" s="3181"/>
      <c r="J128" s="3181"/>
      <c r="K128" s="3181"/>
      <c r="L128" s="3181"/>
      <c r="M128" s="3181"/>
      <c r="N128" s="3181"/>
      <c r="O128" s="3181"/>
      <c r="P128" s="3181"/>
      <c r="Q128" s="3181"/>
      <c r="R128" s="3181"/>
      <c r="S128" s="3181"/>
    </row>
    <row r="129" spans="1:21" ht="24.95" customHeight="1">
      <c r="A129" s="3181"/>
      <c r="B129" s="3192"/>
      <c r="C129" s="3181"/>
      <c r="D129" s="3181"/>
      <c r="E129" s="3193" t="s">
        <v>2795</v>
      </c>
      <c r="F129" s="3181"/>
      <c r="G129" s="3181"/>
      <c r="H129" s="3181"/>
      <c r="I129" s="3181"/>
      <c r="J129" s="3181"/>
      <c r="K129" s="3181"/>
      <c r="L129" s="3181"/>
      <c r="M129" s="3181"/>
      <c r="N129" s="3181"/>
      <c r="O129" s="3181"/>
      <c r="P129" s="3181"/>
      <c r="Q129" s="3181"/>
      <c r="R129" s="3181"/>
      <c r="S129" s="3181"/>
    </row>
    <row r="130" spans="1:21" ht="24.95" customHeight="1">
      <c r="A130" s="3181"/>
      <c r="B130" s="3192"/>
      <c r="C130" s="3181"/>
      <c r="D130" s="3181"/>
      <c r="E130" s="3181"/>
      <c r="F130" s="3181"/>
      <c r="G130" s="3181"/>
      <c r="H130" s="3181"/>
      <c r="I130" s="3181"/>
      <c r="J130" s="3181"/>
      <c r="K130" s="3181"/>
      <c r="L130" s="3181"/>
      <c r="M130" s="3181"/>
      <c r="N130" s="3181"/>
      <c r="O130" s="3181"/>
      <c r="P130" s="3181"/>
      <c r="Q130" s="3181"/>
      <c r="R130" s="3181"/>
      <c r="S130" s="3181"/>
    </row>
    <row r="131" spans="1:21" ht="24.95" customHeight="1">
      <c r="A131" s="3181"/>
      <c r="B131" s="3194" t="s">
        <v>2796</v>
      </c>
      <c r="C131" s="3181"/>
      <c r="D131" s="3181"/>
      <c r="E131" s="3181"/>
      <c r="F131" s="3181"/>
      <c r="G131" s="3181"/>
      <c r="H131" s="3181"/>
      <c r="I131" s="3181"/>
      <c r="J131" s="3181"/>
      <c r="K131" s="3181"/>
      <c r="L131" s="3181"/>
      <c r="M131" s="3181"/>
      <c r="N131" s="3181"/>
      <c r="O131" s="3181"/>
      <c r="P131" s="3181"/>
      <c r="Q131" s="3181"/>
      <c r="R131" s="3181"/>
      <c r="S131" s="3181"/>
    </row>
    <row r="132" spans="1:21" ht="24.95" customHeight="1">
      <c r="A132" s="3181"/>
      <c r="B132" s="3192"/>
      <c r="C132" s="3181" t="s">
        <v>2797</v>
      </c>
      <c r="D132" s="3181"/>
      <c r="E132" s="3181"/>
      <c r="F132" s="3181"/>
      <c r="G132" s="3181"/>
      <c r="H132" s="3181"/>
      <c r="I132" s="3181"/>
      <c r="J132" s="3181"/>
      <c r="K132" s="3181"/>
      <c r="L132" s="3181"/>
      <c r="M132" s="3181"/>
      <c r="N132" s="3181"/>
      <c r="O132" s="3181"/>
      <c r="P132" s="3181"/>
      <c r="Q132" s="3181"/>
      <c r="R132" s="3181"/>
      <c r="S132" s="3181"/>
    </row>
    <row r="133" spans="1:21" ht="24.95" customHeight="1">
      <c r="A133" s="3181"/>
      <c r="B133" s="3192"/>
      <c r="C133" s="3181"/>
      <c r="D133" s="3181" t="s">
        <v>2798</v>
      </c>
      <c r="E133" s="3181"/>
      <c r="F133" s="3181"/>
      <c r="G133" s="3181"/>
      <c r="H133" s="3181"/>
      <c r="I133" s="3181"/>
      <c r="J133" s="3181"/>
      <c r="K133" s="3181"/>
      <c r="L133" s="3181"/>
      <c r="M133" s="3181"/>
      <c r="N133" s="3181"/>
      <c r="O133" s="3181"/>
      <c r="P133" s="3181"/>
      <c r="Q133" s="3181"/>
      <c r="R133" s="3181"/>
      <c r="S133" s="3181"/>
    </row>
    <row r="134" spans="1:21" ht="24.95" customHeight="1">
      <c r="A134" s="3181"/>
      <c r="B134" s="3192"/>
      <c r="C134" s="3181"/>
      <c r="D134" s="3181"/>
      <c r="E134" s="3193" t="s">
        <v>2799</v>
      </c>
      <c r="F134" s="3181"/>
      <c r="G134" s="3181"/>
      <c r="H134" s="3181"/>
      <c r="I134" s="3181"/>
      <c r="J134" s="3181"/>
      <c r="K134" s="3181"/>
      <c r="L134" s="3181"/>
      <c r="M134" s="3181"/>
      <c r="N134" s="3181"/>
      <c r="O134" s="3181"/>
      <c r="P134" s="3181"/>
      <c r="Q134" s="3181"/>
      <c r="R134" s="3181"/>
      <c r="S134" s="3181"/>
    </row>
    <row r="135" spans="1:21" ht="24.95" customHeight="1">
      <c r="A135" s="3181"/>
      <c r="B135" s="3192"/>
      <c r="C135" s="3181"/>
      <c r="D135" s="3181"/>
      <c r="E135" s="3181"/>
      <c r="F135" s="3181"/>
      <c r="G135" s="3181"/>
      <c r="H135" s="3181"/>
      <c r="I135" s="3181"/>
      <c r="J135" s="3181"/>
      <c r="K135" s="3181"/>
      <c r="L135" s="3181"/>
      <c r="M135" s="3181"/>
      <c r="N135" s="3181"/>
      <c r="O135" s="3181"/>
      <c r="P135" s="3181"/>
      <c r="Q135" s="3181"/>
      <c r="R135" s="3181"/>
      <c r="S135" s="3181"/>
    </row>
    <row r="136" spans="1:21" ht="24.95" customHeight="1">
      <c r="A136" s="3181"/>
      <c r="B136" s="3192"/>
      <c r="C136" s="3181"/>
      <c r="D136" s="3181" t="s">
        <v>2800</v>
      </c>
      <c r="E136" s="3181"/>
      <c r="F136" s="3181"/>
      <c r="G136" s="3181"/>
      <c r="H136" s="3181"/>
      <c r="I136" s="3181"/>
      <c r="J136" s="3181"/>
      <c r="K136" s="3181"/>
      <c r="L136" s="3181"/>
      <c r="M136" s="3181"/>
      <c r="N136" s="3181"/>
      <c r="O136" s="3181"/>
      <c r="P136" s="3181"/>
      <c r="Q136" s="3181"/>
      <c r="R136" s="3181"/>
      <c r="S136" s="3181"/>
    </row>
    <row r="137" spans="1:21" ht="24.95" customHeight="1">
      <c r="A137" s="3181"/>
      <c r="B137" s="3192"/>
      <c r="C137" s="3181"/>
      <c r="D137" s="3181"/>
      <c r="E137" s="3193" t="s">
        <v>2801</v>
      </c>
      <c r="F137" s="3181"/>
      <c r="G137" s="3181"/>
      <c r="H137" s="3181"/>
      <c r="I137" s="3181"/>
      <c r="J137" s="3181"/>
      <c r="K137" s="3181"/>
      <c r="L137" s="3181"/>
      <c r="M137" s="3181"/>
      <c r="N137" s="3181"/>
      <c r="O137" s="4861"/>
      <c r="P137" s="4861"/>
      <c r="Q137" s="4861"/>
      <c r="R137" s="4861"/>
      <c r="S137" s="4861"/>
      <c r="T137" s="4861"/>
      <c r="U137" s="4861"/>
    </row>
    <row r="138" spans="1:21" ht="24.95" customHeight="1">
      <c r="A138" s="3181"/>
      <c r="B138" s="3192"/>
      <c r="C138" s="3181"/>
      <c r="D138" s="3181"/>
      <c r="E138" s="3181"/>
      <c r="F138" s="3181"/>
      <c r="G138" s="3181"/>
      <c r="H138" s="3181"/>
      <c r="I138" s="3181"/>
      <c r="J138" s="3181"/>
      <c r="K138" s="3181"/>
      <c r="L138" s="3181"/>
      <c r="M138" s="3181"/>
      <c r="N138" s="3181"/>
      <c r="O138" s="4861"/>
      <c r="P138" s="4861"/>
      <c r="Q138" s="4861"/>
      <c r="R138" s="4861"/>
      <c r="S138" s="4861"/>
      <c r="T138" s="4861"/>
      <c r="U138" s="4861"/>
    </row>
    <row r="139" spans="1:21" ht="24.95" customHeight="1">
      <c r="A139" s="3181"/>
      <c r="B139" s="3192"/>
      <c r="C139" s="3181"/>
      <c r="D139" s="3181" t="s">
        <v>2802</v>
      </c>
      <c r="E139" s="3181"/>
      <c r="F139" s="3181"/>
      <c r="G139" s="3181"/>
      <c r="H139" s="3181"/>
      <c r="I139" s="3181"/>
      <c r="J139" s="3181"/>
      <c r="K139" s="3181"/>
      <c r="L139" s="3181"/>
      <c r="M139" s="3181"/>
      <c r="N139" s="3181"/>
      <c r="O139" s="4860"/>
      <c r="P139" s="4860"/>
      <c r="Q139" s="4860"/>
      <c r="R139" s="4860"/>
      <c r="S139" s="4860"/>
      <c r="T139" s="4860"/>
      <c r="U139" s="4860"/>
    </row>
    <row r="140" spans="1:21" ht="24.95" customHeight="1">
      <c r="A140" s="3181"/>
      <c r="B140" s="3192"/>
      <c r="C140" s="3181"/>
      <c r="D140" s="3181"/>
      <c r="E140" s="3193" t="s">
        <v>2801</v>
      </c>
      <c r="F140" s="3181"/>
      <c r="G140" s="3181"/>
      <c r="H140" s="3181"/>
      <c r="I140" s="3181"/>
      <c r="J140" s="3181"/>
      <c r="K140" s="3181"/>
      <c r="L140" s="3181"/>
      <c r="M140" s="3181"/>
      <c r="N140" s="3181"/>
      <c r="O140" s="1831"/>
      <c r="P140" s="1831"/>
      <c r="Q140" s="1831"/>
      <c r="R140" s="1831"/>
      <c r="S140" s="1831"/>
      <c r="T140" s="1831"/>
      <c r="U140" s="1831"/>
    </row>
    <row r="141" spans="1:21" ht="24.95" customHeight="1">
      <c r="A141" s="3181"/>
      <c r="B141" s="3192"/>
      <c r="C141" s="3181"/>
      <c r="D141" s="3181"/>
      <c r="E141" s="3181"/>
      <c r="F141" s="3181"/>
      <c r="G141" s="3181"/>
      <c r="H141" s="3181"/>
      <c r="I141" s="3181"/>
      <c r="J141" s="3181"/>
      <c r="K141" s="3181"/>
      <c r="L141" s="3181"/>
      <c r="M141" s="3181"/>
      <c r="N141" s="3181"/>
      <c r="O141" s="4861"/>
      <c r="P141" s="4861"/>
      <c r="Q141" s="4861"/>
      <c r="R141" s="4861"/>
      <c r="S141" s="4861"/>
      <c r="T141" s="4861"/>
      <c r="U141" s="4861"/>
    </row>
    <row r="142" spans="1:21" ht="24.95" customHeight="1">
      <c r="A142" s="3181"/>
      <c r="B142" s="3192"/>
      <c r="C142" s="3181"/>
      <c r="D142" s="3181" t="s">
        <v>2803</v>
      </c>
      <c r="E142" s="3181"/>
      <c r="F142" s="3181"/>
      <c r="G142" s="3181"/>
      <c r="H142" s="3181"/>
      <c r="I142" s="3181"/>
      <c r="J142" s="3181"/>
      <c r="K142" s="3181"/>
      <c r="L142" s="3181"/>
      <c r="M142" s="3181"/>
      <c r="N142" s="3181"/>
      <c r="O142" s="4862"/>
      <c r="P142" s="4862"/>
      <c r="Q142" s="4862"/>
      <c r="R142" s="4862"/>
      <c r="S142" s="4862"/>
      <c r="T142" s="4862"/>
      <c r="U142" s="4862"/>
    </row>
    <row r="143" spans="1:21" ht="24.95" customHeight="1">
      <c r="A143" s="3181"/>
      <c r="B143" s="3192"/>
      <c r="C143" s="3181"/>
      <c r="D143" s="3181"/>
      <c r="E143" s="3193" t="s">
        <v>2804</v>
      </c>
      <c r="F143" s="3181"/>
      <c r="G143" s="3181"/>
      <c r="H143" s="3181"/>
      <c r="I143" s="3181"/>
      <c r="J143" s="3181"/>
      <c r="K143" s="3181"/>
      <c r="L143" s="3181"/>
      <c r="M143" s="3181"/>
      <c r="N143" s="3181"/>
      <c r="O143" s="4860"/>
      <c r="P143" s="4860"/>
      <c r="Q143" s="4860"/>
      <c r="R143" s="4860"/>
      <c r="S143" s="4860"/>
      <c r="T143" s="4860"/>
      <c r="U143" s="4860"/>
    </row>
    <row r="144" spans="1:21" ht="24.95" customHeight="1">
      <c r="A144" s="3181"/>
      <c r="B144" s="3192"/>
      <c r="C144" s="3181"/>
      <c r="D144" s="3181"/>
      <c r="E144" s="3181"/>
      <c r="F144" s="3181"/>
      <c r="G144" s="3181"/>
      <c r="H144" s="3181"/>
      <c r="I144" s="3181"/>
      <c r="J144" s="3181"/>
      <c r="K144" s="3181"/>
      <c r="L144" s="3181"/>
      <c r="M144" s="3181"/>
      <c r="N144" s="3181"/>
      <c r="O144" s="4861"/>
      <c r="P144" s="4861"/>
      <c r="Q144" s="4861"/>
      <c r="R144" s="4861"/>
      <c r="S144" s="4861"/>
      <c r="T144" s="4861"/>
      <c r="U144" s="4861"/>
    </row>
    <row r="145" spans="1:21" ht="24.95" customHeight="1">
      <c r="A145" s="3181"/>
      <c r="B145" s="3192"/>
      <c r="C145" s="3181" t="s">
        <v>2805</v>
      </c>
      <c r="D145" s="3181"/>
      <c r="E145" s="3181"/>
      <c r="F145" s="3181"/>
      <c r="G145" s="3181"/>
      <c r="H145" s="3181"/>
      <c r="I145" s="3181"/>
      <c r="J145" s="3181"/>
      <c r="K145" s="3181"/>
      <c r="L145" s="3181"/>
      <c r="M145" s="3181"/>
      <c r="N145" s="3181"/>
      <c r="O145" s="4861"/>
      <c r="P145" s="4861"/>
      <c r="Q145" s="4861"/>
      <c r="R145" s="4861"/>
      <c r="S145" s="4861"/>
      <c r="T145" s="4861"/>
      <c r="U145" s="4861"/>
    </row>
    <row r="146" spans="1:21" ht="24.95" customHeight="1">
      <c r="A146" s="3181"/>
      <c r="B146" s="3192"/>
      <c r="C146" s="3181"/>
      <c r="D146" s="3181"/>
      <c r="E146" s="3193" t="s">
        <v>2806</v>
      </c>
      <c r="F146" s="3181"/>
      <c r="G146" s="3181"/>
      <c r="H146" s="3181"/>
      <c r="I146" s="3181"/>
      <c r="J146" s="3181"/>
      <c r="K146" s="3181"/>
      <c r="L146" s="3181"/>
      <c r="M146" s="3181"/>
      <c r="N146" s="3181"/>
      <c r="O146" s="4860"/>
      <c r="P146" s="4860"/>
      <c r="Q146" s="4860"/>
      <c r="R146" s="4860"/>
      <c r="S146" s="4860"/>
      <c r="T146" s="4860"/>
      <c r="U146" s="4860"/>
    </row>
    <row r="147" spans="1:21" ht="24.95" customHeight="1">
      <c r="A147" s="3181"/>
      <c r="B147" s="3192"/>
      <c r="C147" s="3181"/>
      <c r="D147" s="3181"/>
      <c r="E147" s="3193" t="s">
        <v>2807</v>
      </c>
      <c r="F147" s="3181"/>
      <c r="G147" s="3181"/>
      <c r="H147" s="3181"/>
      <c r="I147" s="3181"/>
      <c r="J147" s="3181"/>
      <c r="K147" s="3181"/>
      <c r="L147" s="3181"/>
      <c r="M147" s="3181"/>
      <c r="N147" s="3181"/>
      <c r="O147" s="4861"/>
      <c r="P147" s="4861"/>
      <c r="Q147" s="4861"/>
      <c r="R147" s="4861"/>
      <c r="S147" s="4861"/>
      <c r="T147" s="4861"/>
      <c r="U147" s="4861"/>
    </row>
    <row r="148" spans="1:21" ht="24.95" customHeight="1">
      <c r="A148" s="3181"/>
      <c r="B148" s="3192"/>
      <c r="C148" s="3181"/>
      <c r="D148" s="3181"/>
      <c r="E148" s="3181" t="s">
        <v>2808</v>
      </c>
      <c r="F148" s="3181"/>
      <c r="G148" s="3181"/>
      <c r="H148" s="3181"/>
      <c r="I148" s="3181"/>
      <c r="J148" s="3181"/>
      <c r="K148" s="3181"/>
      <c r="L148" s="3181"/>
      <c r="M148" s="3181"/>
      <c r="N148" s="3181"/>
      <c r="O148" s="4861"/>
      <c r="P148" s="4861"/>
      <c r="Q148" s="4861"/>
      <c r="R148" s="4861"/>
      <c r="S148" s="4861"/>
      <c r="T148" s="4861"/>
      <c r="U148" s="4861"/>
    </row>
    <row r="149" spans="1:21" ht="24.95" customHeight="1">
      <c r="A149" s="3181"/>
      <c r="B149" s="3192"/>
      <c r="C149" s="3181"/>
      <c r="D149" s="3181"/>
      <c r="E149" s="3181"/>
      <c r="F149" s="3181"/>
      <c r="G149" s="3181"/>
      <c r="H149" s="3181"/>
      <c r="I149" s="3181"/>
      <c r="J149" s="3181"/>
      <c r="K149" s="3181"/>
      <c r="L149" s="3181"/>
      <c r="M149" s="3181"/>
      <c r="N149" s="3181"/>
      <c r="O149" s="4862"/>
      <c r="P149" s="4862"/>
      <c r="Q149" s="4862"/>
      <c r="R149" s="4862"/>
      <c r="S149" s="4862"/>
      <c r="T149" s="4862"/>
      <c r="U149" s="4862"/>
    </row>
    <row r="150" spans="1:21" ht="24.95" customHeight="1">
      <c r="A150" s="3181"/>
      <c r="B150" s="3192"/>
      <c r="C150" s="3181" t="s">
        <v>2809</v>
      </c>
      <c r="D150" s="3181"/>
      <c r="E150" s="3181"/>
      <c r="F150" s="3181"/>
      <c r="G150" s="3181"/>
      <c r="H150" s="3181"/>
      <c r="I150" s="3181"/>
      <c r="J150" s="3181"/>
      <c r="K150" s="3181"/>
      <c r="L150" s="3181"/>
      <c r="M150" s="3181"/>
      <c r="N150" s="3181"/>
      <c r="O150" s="4860"/>
      <c r="P150" s="4860"/>
      <c r="Q150" s="4860"/>
      <c r="R150" s="4860"/>
      <c r="S150" s="4860"/>
      <c r="T150" s="4860"/>
      <c r="U150" s="4860"/>
    </row>
    <row r="151" spans="1:21" ht="24.95" customHeight="1">
      <c r="A151" s="3181"/>
      <c r="B151" s="3192"/>
      <c r="C151" s="3181"/>
      <c r="D151" s="3181"/>
      <c r="E151" s="3193" t="s">
        <v>2810</v>
      </c>
      <c r="F151" s="3181"/>
      <c r="G151" s="3181"/>
      <c r="H151" s="3181"/>
      <c r="I151" s="3181"/>
      <c r="J151" s="3181"/>
      <c r="K151" s="3181"/>
      <c r="L151" s="3181"/>
      <c r="M151" s="3181"/>
      <c r="N151" s="3181"/>
      <c r="O151" s="4861"/>
      <c r="P151" s="4861"/>
      <c r="Q151" s="4861"/>
      <c r="R151" s="4861"/>
      <c r="S151" s="4861"/>
      <c r="T151" s="4861"/>
      <c r="U151" s="4861"/>
    </row>
    <row r="152" spans="1:21" ht="24.95" customHeight="1">
      <c r="A152" s="3181"/>
      <c r="B152" s="3192"/>
      <c r="C152" s="3181" t="s">
        <v>2811</v>
      </c>
      <c r="D152" s="3181"/>
      <c r="E152" s="3181"/>
      <c r="F152" s="3181"/>
      <c r="G152" s="3181"/>
      <c r="H152" s="3181"/>
      <c r="I152" s="3181"/>
      <c r="J152" s="3181"/>
      <c r="K152" s="3181"/>
      <c r="L152" s="3181"/>
      <c r="M152" s="3181"/>
      <c r="N152" s="3181"/>
      <c r="O152" s="4861"/>
      <c r="P152" s="4861"/>
      <c r="Q152" s="4861"/>
      <c r="R152" s="4861"/>
      <c r="S152" s="4861"/>
      <c r="T152" s="4861"/>
      <c r="U152" s="4861"/>
    </row>
    <row r="153" spans="1:21" ht="24.95" customHeight="1">
      <c r="A153" s="3181"/>
      <c r="B153" s="3192"/>
      <c r="C153" s="3181"/>
      <c r="D153" s="3181"/>
      <c r="E153" s="3193" t="s">
        <v>2812</v>
      </c>
      <c r="F153" s="3181"/>
      <c r="G153" s="3181"/>
      <c r="H153" s="3181"/>
      <c r="I153" s="3181"/>
      <c r="J153" s="3181"/>
      <c r="K153" s="3181"/>
      <c r="L153" s="3181"/>
      <c r="M153" s="3181"/>
      <c r="N153" s="3181"/>
      <c r="O153" s="4861"/>
      <c r="P153" s="4861"/>
      <c r="Q153" s="4861"/>
      <c r="R153" s="4861"/>
      <c r="S153" s="4861"/>
      <c r="T153" s="4861"/>
      <c r="U153" s="4861"/>
    </row>
    <row r="154" spans="1:21" ht="24.95" customHeight="1">
      <c r="A154" s="3181"/>
      <c r="B154" s="3192"/>
      <c r="C154" s="3181"/>
      <c r="D154" s="3181"/>
      <c r="E154" s="3181"/>
      <c r="F154" s="3181"/>
      <c r="G154" s="3181"/>
      <c r="H154" s="3181"/>
      <c r="I154" s="3181"/>
      <c r="J154" s="3181"/>
      <c r="K154" s="3181"/>
      <c r="L154" s="3181"/>
      <c r="M154" s="3181"/>
      <c r="N154" s="3181"/>
      <c r="O154" s="3181"/>
      <c r="P154" s="3181"/>
      <c r="Q154" s="3181"/>
      <c r="R154" s="3181"/>
      <c r="S154" s="3181"/>
    </row>
    <row r="155" spans="1:21" ht="24.95" customHeight="1">
      <c r="A155" s="3181"/>
      <c r="B155" s="3194" t="s">
        <v>2813</v>
      </c>
      <c r="C155" s="3181"/>
      <c r="D155" s="3181"/>
      <c r="E155" s="3181"/>
      <c r="F155" s="3181"/>
      <c r="G155" s="3181"/>
      <c r="H155" s="3181"/>
      <c r="I155" s="3181"/>
      <c r="J155" s="3181"/>
      <c r="K155" s="3181"/>
      <c r="L155" s="3181"/>
      <c r="M155" s="3181"/>
      <c r="N155" s="3181"/>
      <c r="O155" s="3181"/>
      <c r="P155" s="3181"/>
      <c r="Q155" s="3181"/>
      <c r="R155" s="3181"/>
      <c r="S155" s="3181"/>
    </row>
    <row r="156" spans="1:21" ht="24.95" customHeight="1">
      <c r="A156" s="3181"/>
      <c r="B156" s="3192"/>
      <c r="C156" s="3181" t="s">
        <v>2814</v>
      </c>
      <c r="D156" s="3181"/>
      <c r="E156" s="3181"/>
      <c r="F156" s="3181"/>
      <c r="G156" s="3181"/>
      <c r="H156" s="3181"/>
      <c r="I156" s="3181"/>
      <c r="J156" s="3181"/>
      <c r="K156" s="3181"/>
      <c r="L156" s="3181"/>
      <c r="M156" s="3181"/>
      <c r="N156" s="3181"/>
      <c r="O156" s="3181"/>
      <c r="P156" s="3181"/>
      <c r="Q156" s="3181"/>
      <c r="R156" s="3181"/>
      <c r="S156" s="3181"/>
    </row>
    <row r="157" spans="1:21" ht="24.95" customHeight="1">
      <c r="A157" s="3181"/>
      <c r="B157" s="3192"/>
      <c r="C157" s="3181"/>
      <c r="D157" s="3193" t="s">
        <v>2815</v>
      </c>
      <c r="E157" s="3181"/>
      <c r="F157" s="3181"/>
      <c r="G157" s="3181"/>
      <c r="H157" s="3181"/>
      <c r="I157" s="3181"/>
      <c r="J157" s="3181"/>
      <c r="K157" s="3181"/>
      <c r="L157" s="3181"/>
      <c r="M157" s="3181"/>
      <c r="N157" s="3181"/>
      <c r="O157" s="3181"/>
      <c r="P157" s="3181"/>
      <c r="Q157" s="3181"/>
      <c r="R157" s="3181"/>
      <c r="S157" s="3181"/>
    </row>
    <row r="158" spans="1:21" ht="24.95" customHeight="1">
      <c r="A158" s="3181"/>
      <c r="B158" s="3192"/>
      <c r="C158" s="3181"/>
      <c r="D158" s="3181"/>
      <c r="E158" s="3181"/>
      <c r="F158" s="3181"/>
      <c r="G158" s="3181"/>
      <c r="H158" s="3181"/>
      <c r="I158" s="3181"/>
      <c r="J158" s="3181"/>
      <c r="K158" s="3181"/>
      <c r="L158" s="3181"/>
      <c r="M158" s="3181"/>
      <c r="N158" s="3181"/>
      <c r="O158" s="3181"/>
      <c r="P158" s="3181"/>
      <c r="Q158" s="3181"/>
      <c r="R158" s="3181"/>
      <c r="S158" s="3181"/>
    </row>
    <row r="159" spans="1:21" ht="24.95" customHeight="1">
      <c r="A159" s="3181"/>
      <c r="B159" s="3192"/>
      <c r="C159" s="3181" t="s">
        <v>2779</v>
      </c>
      <c r="D159" s="3181"/>
      <c r="E159" s="3181"/>
      <c r="F159" s="3181"/>
      <c r="G159" s="3181"/>
      <c r="H159" s="3181"/>
      <c r="I159" s="3181"/>
      <c r="J159" s="3181"/>
      <c r="K159" s="3181"/>
      <c r="L159" s="3181"/>
      <c r="M159" s="3181"/>
      <c r="N159" s="3181"/>
      <c r="O159" s="3181"/>
      <c r="P159" s="3181"/>
    </row>
    <row r="160" spans="1:21" ht="24.95" customHeight="1">
      <c r="A160" s="3181"/>
      <c r="B160" s="3181"/>
      <c r="C160" s="3181"/>
      <c r="D160" s="3193" t="s">
        <v>2877</v>
      </c>
      <c r="E160" s="3181"/>
      <c r="F160" s="3181"/>
      <c r="G160" s="3181"/>
      <c r="H160" s="3181"/>
      <c r="I160" s="3181"/>
      <c r="J160" s="3181"/>
      <c r="K160" s="3181"/>
      <c r="L160" s="3181"/>
      <c r="M160" s="3181"/>
      <c r="N160" s="3181"/>
      <c r="O160" s="3181"/>
      <c r="P160" s="3181"/>
    </row>
    <row r="161" spans="1:19" ht="24.95" customHeight="1">
      <c r="A161" s="3181"/>
      <c r="B161" s="3181"/>
      <c r="C161" s="3181"/>
      <c r="D161" s="3193" t="s">
        <v>2878</v>
      </c>
      <c r="E161" s="3181"/>
      <c r="F161" s="3181"/>
      <c r="G161" s="3181"/>
      <c r="H161" s="3181"/>
      <c r="I161" s="3181"/>
      <c r="J161" s="3181"/>
      <c r="K161" s="3181"/>
      <c r="L161" s="3181"/>
      <c r="M161" s="3181"/>
      <c r="N161" s="3181"/>
      <c r="O161" s="3181"/>
      <c r="P161" s="3181"/>
    </row>
    <row r="162" spans="1:19" ht="24.95" customHeight="1">
      <c r="A162" s="3181"/>
      <c r="B162" s="3181"/>
      <c r="C162" s="3181"/>
      <c r="D162" s="3211" t="s">
        <v>2879</v>
      </c>
      <c r="E162" s="3181"/>
      <c r="F162" s="3181"/>
      <c r="G162" s="3181"/>
      <c r="H162" s="3181"/>
      <c r="I162" s="3181"/>
      <c r="J162" s="3181"/>
      <c r="K162" s="3181"/>
      <c r="L162" s="3181"/>
      <c r="M162" s="3181"/>
      <c r="N162" s="3181"/>
      <c r="O162" s="3181"/>
      <c r="P162" s="3181"/>
    </row>
    <row r="163" spans="1:19" ht="24.95" customHeight="1">
      <c r="A163" s="3181"/>
      <c r="B163" s="3181"/>
      <c r="C163" s="3181"/>
      <c r="D163" s="3181"/>
      <c r="E163" s="3181"/>
      <c r="F163" s="3181"/>
      <c r="G163" s="3181"/>
      <c r="H163" s="3181"/>
      <c r="I163" s="3181"/>
      <c r="J163" s="3181"/>
      <c r="K163" s="3181"/>
      <c r="L163" s="3181"/>
      <c r="M163" s="3181"/>
      <c r="N163" s="3181"/>
      <c r="O163" s="3181"/>
      <c r="P163" s="3181"/>
    </row>
    <row r="164" spans="1:19" ht="24.95" customHeight="1">
      <c r="A164" s="3181"/>
      <c r="B164" s="3181"/>
      <c r="C164" s="3181" t="s">
        <v>2880</v>
      </c>
      <c r="D164" s="3181"/>
      <c r="E164" s="3181"/>
      <c r="F164" s="3181"/>
      <c r="G164" s="3181"/>
      <c r="H164" s="3181"/>
      <c r="I164" s="3181"/>
      <c r="J164" s="3181"/>
      <c r="K164" s="3181"/>
      <c r="L164" s="3181"/>
      <c r="M164" s="3181"/>
      <c r="N164" s="3181"/>
      <c r="O164" s="3181"/>
      <c r="P164" s="3181"/>
    </row>
    <row r="165" spans="1:19" ht="24.95" customHeight="1">
      <c r="A165" s="3181"/>
      <c r="B165" s="3181"/>
      <c r="C165" s="3181"/>
      <c r="D165" s="3193" t="s">
        <v>2881</v>
      </c>
      <c r="E165" s="3181"/>
      <c r="F165" s="3181"/>
      <c r="G165" s="3181"/>
      <c r="H165" s="3181"/>
      <c r="I165" s="3181"/>
      <c r="J165" s="3181"/>
      <c r="K165" s="3181"/>
      <c r="L165" s="3181"/>
      <c r="M165" s="3181"/>
      <c r="N165" s="3181"/>
      <c r="O165" s="3181"/>
      <c r="P165" s="3181"/>
    </row>
    <row r="166" spans="1:19" ht="24.95" customHeight="1">
      <c r="A166" s="3181"/>
      <c r="B166" s="3181"/>
      <c r="C166" s="3181"/>
      <c r="D166" s="3193" t="s">
        <v>2882</v>
      </c>
      <c r="E166" s="3181"/>
      <c r="F166" s="3181"/>
      <c r="G166" s="3181"/>
      <c r="H166" s="3181"/>
      <c r="I166" s="3181"/>
      <c r="J166" s="3181"/>
      <c r="K166" s="3181"/>
      <c r="L166" s="3181"/>
      <c r="M166" s="3181"/>
      <c r="N166" s="3181"/>
      <c r="O166" s="3181"/>
      <c r="P166" s="3181"/>
    </row>
    <row r="167" spans="1:19" ht="24.95" customHeight="1">
      <c r="A167" s="3181"/>
      <c r="B167" s="3181"/>
      <c r="C167" s="3181"/>
      <c r="D167" s="3181"/>
      <c r="E167" s="3181"/>
      <c r="F167" s="3181"/>
      <c r="G167" s="3181"/>
      <c r="H167" s="3181"/>
      <c r="I167" s="3181"/>
      <c r="J167" s="3181"/>
      <c r="K167" s="3181"/>
      <c r="L167" s="3181"/>
      <c r="M167" s="3181"/>
      <c r="N167" s="3181"/>
      <c r="O167" s="3181"/>
      <c r="P167" s="3181"/>
      <c r="Q167" s="3181"/>
      <c r="R167" s="3181"/>
      <c r="S167" s="3181"/>
    </row>
    <row r="168" spans="1:19" ht="24.95" customHeight="1">
      <c r="A168" s="3181"/>
      <c r="B168" s="3194" t="s">
        <v>2883</v>
      </c>
      <c r="C168" s="3181"/>
      <c r="D168" s="3181"/>
      <c r="E168" s="3181"/>
      <c r="F168" s="3181"/>
      <c r="G168" s="3181"/>
      <c r="H168" s="3181"/>
      <c r="I168" s="3181"/>
      <c r="J168" s="3181"/>
      <c r="K168" s="3181"/>
      <c r="L168" s="3181"/>
      <c r="M168" s="3181"/>
      <c r="N168" s="3181"/>
      <c r="O168" s="3181"/>
      <c r="P168" s="3181"/>
      <c r="Q168" s="3181"/>
      <c r="R168" s="3181"/>
      <c r="S168" s="3181"/>
    </row>
    <row r="169" spans="1:19" ht="24.95" customHeight="1">
      <c r="A169" s="3181"/>
      <c r="B169" s="3181"/>
      <c r="C169" s="3181" t="s">
        <v>2884</v>
      </c>
      <c r="D169" s="3181"/>
      <c r="E169" s="3181"/>
      <c r="F169" s="3181"/>
      <c r="G169" s="3181"/>
      <c r="H169" s="3181"/>
      <c r="I169" s="3181"/>
      <c r="J169" s="3181"/>
      <c r="K169" s="3181"/>
      <c r="L169" s="3181"/>
      <c r="M169" s="3181"/>
      <c r="N169" s="3181"/>
      <c r="O169" s="3181"/>
      <c r="P169" s="3181"/>
      <c r="Q169" s="3181"/>
      <c r="R169" s="3181"/>
      <c r="S169" s="3181"/>
    </row>
    <row r="170" spans="1:19" ht="24.95" customHeight="1">
      <c r="A170" s="3181"/>
      <c r="B170" s="3181"/>
      <c r="C170" s="3181"/>
      <c r="D170" s="3193" t="s">
        <v>2815</v>
      </c>
      <c r="E170" s="3181"/>
      <c r="F170" s="3181"/>
      <c r="G170" s="3181"/>
      <c r="H170" s="3181"/>
      <c r="I170" s="3181"/>
      <c r="J170" s="3181"/>
      <c r="K170" s="3181"/>
      <c r="L170" s="3181"/>
      <c r="M170" s="3181"/>
      <c r="N170" s="3181"/>
      <c r="O170" s="3181"/>
      <c r="P170" s="3181"/>
      <c r="Q170" s="3181"/>
      <c r="R170" s="3181"/>
      <c r="S170" s="3181"/>
    </row>
    <row r="171" spans="1:19" ht="24.95" customHeight="1">
      <c r="A171" s="3181"/>
      <c r="B171" s="3181"/>
      <c r="C171" s="3181"/>
      <c r="D171" s="3193" t="s">
        <v>2881</v>
      </c>
      <c r="E171" s="3181"/>
      <c r="F171" s="3181"/>
      <c r="G171" s="3181"/>
      <c r="H171" s="3181"/>
      <c r="I171" s="3181"/>
      <c r="J171" s="3181"/>
      <c r="K171" s="3181"/>
      <c r="L171" s="3181"/>
      <c r="M171" s="3181"/>
      <c r="N171" s="3181"/>
      <c r="O171" s="3181"/>
      <c r="P171" s="3181"/>
      <c r="Q171" s="3181"/>
      <c r="R171" s="3181"/>
      <c r="S171" s="3181"/>
    </row>
    <row r="172" spans="1:19" ht="24.95" customHeight="1">
      <c r="A172" s="3181"/>
      <c r="B172" s="3181"/>
      <c r="C172" s="3181"/>
      <c r="D172" s="3181"/>
      <c r="E172" s="3181" t="s">
        <v>2885</v>
      </c>
      <c r="F172" s="3181"/>
      <c r="G172" s="3181"/>
      <c r="H172" s="3181"/>
      <c r="I172" s="3181"/>
      <c r="J172" s="3181"/>
      <c r="K172" s="3181"/>
      <c r="L172" s="3181"/>
      <c r="M172" s="3181"/>
      <c r="N172" s="3181"/>
      <c r="O172" s="3181"/>
      <c r="P172" s="3181"/>
      <c r="Q172" s="3181"/>
      <c r="R172" s="3181"/>
      <c r="S172" s="3181"/>
    </row>
    <row r="173" spans="1:19" ht="24.95" customHeight="1">
      <c r="A173" s="3181"/>
      <c r="B173" s="3181"/>
      <c r="C173" s="3181"/>
      <c r="D173" s="3193" t="s">
        <v>2886</v>
      </c>
      <c r="E173" s="3181"/>
      <c r="F173" s="3181"/>
      <c r="G173" s="3181"/>
      <c r="H173" s="3181"/>
      <c r="I173" s="3181"/>
      <c r="J173" s="3181"/>
      <c r="K173" s="3181"/>
      <c r="L173" s="3181"/>
      <c r="M173" s="3181"/>
      <c r="N173" s="3181"/>
      <c r="O173" s="3181"/>
      <c r="P173" s="3181"/>
      <c r="Q173" s="3181"/>
      <c r="R173" s="3181"/>
      <c r="S173" s="3181"/>
    </row>
    <row r="174" spans="1:19" ht="24.95" customHeight="1">
      <c r="A174" s="3181"/>
      <c r="B174" s="3181"/>
      <c r="C174" s="3181"/>
      <c r="D174" s="3193" t="s">
        <v>2815</v>
      </c>
      <c r="E174" s="3181"/>
      <c r="F174" s="3181"/>
      <c r="G174" s="3181"/>
      <c r="H174" s="3181"/>
      <c r="I174" s="3181"/>
      <c r="J174" s="3181"/>
      <c r="K174" s="3181"/>
      <c r="L174" s="3181"/>
      <c r="M174" s="3181"/>
      <c r="N174" s="3181"/>
      <c r="O174" s="3181"/>
      <c r="P174" s="3181"/>
      <c r="Q174" s="3181"/>
      <c r="R174" s="3181"/>
      <c r="S174" s="3181"/>
    </row>
    <row r="175" spans="1:19" ht="24.95" customHeight="1">
      <c r="A175" s="3181"/>
      <c r="B175" s="3181"/>
      <c r="C175" s="3181"/>
      <c r="D175" s="3181"/>
      <c r="E175" s="3181"/>
      <c r="F175" s="3181"/>
      <c r="G175" s="3181"/>
      <c r="H175" s="3181"/>
      <c r="I175" s="3181"/>
      <c r="J175" s="3181"/>
      <c r="K175" s="3181"/>
      <c r="L175" s="3181"/>
      <c r="M175" s="3181"/>
      <c r="N175" s="3181"/>
      <c r="O175" s="3181"/>
      <c r="P175" s="3181"/>
      <c r="Q175" s="3181"/>
      <c r="R175" s="3181"/>
      <c r="S175" s="3181"/>
    </row>
    <row r="176" spans="1:19" ht="24.95" customHeight="1">
      <c r="A176" s="3181"/>
      <c r="B176" s="3181"/>
      <c r="C176" s="3181" t="s">
        <v>2887</v>
      </c>
      <c r="D176" s="3181"/>
      <c r="E176" s="3181"/>
      <c r="F176" s="3181"/>
      <c r="G176" s="3181"/>
      <c r="H176" s="3181"/>
      <c r="I176" s="3181"/>
      <c r="J176" s="3181"/>
      <c r="K176" s="3181"/>
      <c r="L176" s="3181"/>
      <c r="M176" s="3181"/>
      <c r="N176" s="3181"/>
      <c r="O176" s="3181"/>
      <c r="P176" s="3181"/>
      <c r="Q176" s="3181"/>
      <c r="R176" s="3181"/>
      <c r="S176" s="3181"/>
    </row>
    <row r="177" spans="1:19" ht="24.95" customHeight="1">
      <c r="A177" s="3181"/>
      <c r="B177" s="3181"/>
      <c r="C177" s="3181"/>
      <c r="D177" s="3193" t="s">
        <v>2888</v>
      </c>
      <c r="E177" s="3181"/>
      <c r="F177" s="3181"/>
      <c r="G177" s="3181"/>
      <c r="H177" s="3181"/>
      <c r="I177" s="3181"/>
      <c r="J177" s="3181"/>
      <c r="K177" s="3181"/>
      <c r="L177" s="3181"/>
      <c r="M177" s="3181"/>
      <c r="N177" s="3181"/>
      <c r="O177" s="3181"/>
      <c r="P177" s="3181"/>
      <c r="Q177" s="3181"/>
      <c r="R177" s="3181"/>
      <c r="S177" s="3181"/>
    </row>
    <row r="178" spans="1:19" ht="24.95" customHeight="1">
      <c r="A178" s="3181"/>
      <c r="B178" s="3181"/>
      <c r="C178" s="3181"/>
      <c r="D178" s="3193" t="s">
        <v>2889</v>
      </c>
      <c r="E178" s="3181"/>
      <c r="F178" s="3181"/>
      <c r="G178" s="3181"/>
      <c r="H178" s="3181"/>
      <c r="I178" s="3181"/>
      <c r="J178" s="3181"/>
      <c r="K178" s="3181"/>
      <c r="L178" s="3181"/>
      <c r="M178" s="3181"/>
      <c r="N178" s="3181"/>
      <c r="O178" s="3181"/>
      <c r="P178" s="3181"/>
      <c r="Q178" s="3181"/>
      <c r="R178" s="3181"/>
      <c r="S178" s="3181"/>
    </row>
    <row r="179" spans="1:19" ht="24.95" customHeight="1">
      <c r="A179" s="3181"/>
      <c r="B179" s="3181"/>
      <c r="C179" s="3181"/>
      <c r="D179" s="3181"/>
      <c r="E179" s="3181"/>
      <c r="F179" s="3181"/>
      <c r="G179" s="3181"/>
      <c r="H179" s="3181"/>
      <c r="I179" s="3181"/>
      <c r="J179" s="3181"/>
      <c r="K179" s="3181"/>
      <c r="L179" s="3181"/>
      <c r="M179" s="3181"/>
      <c r="N179" s="3181"/>
    </row>
    <row r="180" spans="1:19" ht="24.95" customHeight="1">
      <c r="A180" s="3181"/>
      <c r="B180" s="3181"/>
      <c r="C180" s="3181"/>
      <c r="D180" s="3181"/>
      <c r="E180" s="3181"/>
      <c r="F180" s="3181"/>
      <c r="G180" s="3181"/>
      <c r="H180" s="3181"/>
      <c r="I180" s="3181"/>
      <c r="J180" s="3181"/>
      <c r="K180" s="3181"/>
      <c r="L180" s="3181"/>
      <c r="M180" s="3181"/>
      <c r="N180" s="3181"/>
    </row>
    <row r="181" spans="1:19" ht="24.95" customHeight="1">
      <c r="A181" s="3181"/>
      <c r="B181" s="3181"/>
      <c r="C181" s="3181"/>
      <c r="D181" s="3181"/>
      <c r="E181" s="3181"/>
      <c r="F181" s="3181"/>
      <c r="G181" s="3181"/>
      <c r="H181" s="3181"/>
      <c r="I181" s="3181"/>
      <c r="J181" s="3181"/>
      <c r="K181" s="3181"/>
      <c r="L181" s="3181"/>
      <c r="M181" s="3181"/>
      <c r="N181" s="3181"/>
    </row>
    <row r="182" spans="1:19" ht="24.95" customHeight="1">
      <c r="A182" s="3181"/>
      <c r="B182" s="3181"/>
      <c r="C182" s="3181"/>
      <c r="D182" s="3181"/>
      <c r="E182" s="3181"/>
      <c r="F182" s="3181"/>
      <c r="G182" s="3181"/>
      <c r="H182" s="3181"/>
      <c r="I182" s="3181"/>
      <c r="J182" s="3181"/>
      <c r="K182" s="3181"/>
      <c r="L182" s="3181"/>
      <c r="M182" s="3181"/>
      <c r="N182" s="3181"/>
    </row>
    <row r="183" spans="1:19" ht="24.95" customHeight="1">
      <c r="A183" s="3181"/>
      <c r="B183" s="3181"/>
      <c r="C183" s="3181"/>
      <c r="D183" s="3181"/>
      <c r="E183" s="3181"/>
      <c r="F183" s="3181"/>
      <c r="G183" s="3181"/>
      <c r="H183" s="3181"/>
      <c r="I183" s="3181"/>
      <c r="J183" s="3181"/>
      <c r="K183" s="3181"/>
      <c r="L183" s="3181"/>
      <c r="M183" s="3181"/>
      <c r="N183" s="3181"/>
    </row>
    <row r="184" spans="1:19" ht="24.95" customHeight="1">
      <c r="A184" s="3181"/>
      <c r="B184" s="3181"/>
      <c r="C184" s="3181"/>
      <c r="D184" s="3181"/>
      <c r="E184" s="3181"/>
      <c r="F184" s="3181"/>
      <c r="G184" s="3181"/>
      <c r="H184" s="3181"/>
      <c r="I184" s="3181"/>
      <c r="J184" s="3181"/>
      <c r="K184" s="3181"/>
      <c r="L184" s="3181"/>
      <c r="M184" s="3181"/>
      <c r="N184" s="3181"/>
    </row>
    <row r="185" spans="1:19" ht="24.95" customHeight="1">
      <c r="A185" s="3181"/>
      <c r="B185" s="3181"/>
      <c r="C185" s="3181"/>
      <c r="D185" s="3181"/>
      <c r="E185" s="3181"/>
      <c r="F185" s="3181"/>
      <c r="G185" s="3181"/>
      <c r="H185" s="3181"/>
      <c r="I185" s="3181"/>
      <c r="J185" s="3181"/>
      <c r="K185" s="3181"/>
      <c r="L185" s="3181"/>
      <c r="M185" s="3181"/>
      <c r="N185" s="3181"/>
    </row>
    <row r="186" spans="1:19" ht="24.95" customHeight="1">
      <c r="A186" s="3181"/>
      <c r="B186" s="3181"/>
      <c r="C186" s="3181"/>
      <c r="D186" s="3181"/>
      <c r="E186" s="3181"/>
      <c r="F186" s="3181"/>
      <c r="G186" s="3181"/>
      <c r="H186" s="3181"/>
      <c r="I186" s="3181"/>
      <c r="J186" s="3181"/>
      <c r="K186" s="3181"/>
      <c r="L186" s="3181"/>
      <c r="M186" s="3181"/>
      <c r="N186" s="3181"/>
    </row>
    <row r="187" spans="1:19" ht="24.95" customHeight="1">
      <c r="A187" s="3181"/>
      <c r="B187" s="3181"/>
      <c r="C187" s="3181"/>
      <c r="D187" s="3181"/>
      <c r="E187" s="3181"/>
      <c r="F187" s="3181"/>
      <c r="G187" s="3181"/>
      <c r="H187" s="3181"/>
      <c r="I187" s="3181"/>
      <c r="J187" s="3181"/>
      <c r="K187" s="3181"/>
      <c r="L187" s="3181"/>
      <c r="M187" s="3181"/>
      <c r="N187" s="3181"/>
    </row>
    <row r="188" spans="1:19" ht="24.95" customHeight="1">
      <c r="A188" s="3181"/>
      <c r="B188" s="3181"/>
      <c r="C188" s="3181"/>
      <c r="D188" s="3181"/>
      <c r="E188" s="3181"/>
      <c r="F188" s="3181"/>
      <c r="G188" s="3181"/>
      <c r="H188" s="3181"/>
      <c r="I188" s="3181"/>
      <c r="J188" s="3181"/>
      <c r="K188" s="3181"/>
      <c r="L188" s="3181"/>
      <c r="M188" s="3181"/>
      <c r="N188" s="3181"/>
    </row>
    <row r="189" spans="1:19" ht="24.95" customHeight="1">
      <c r="A189" s="3181"/>
      <c r="B189" s="3181"/>
      <c r="C189" s="3181"/>
      <c r="D189" s="3181"/>
      <c r="E189" s="3181"/>
      <c r="F189" s="3181"/>
      <c r="G189" s="3181"/>
      <c r="H189" s="3181"/>
      <c r="I189" s="3181"/>
      <c r="J189" s="3181"/>
      <c r="K189" s="3181"/>
      <c r="L189" s="3181"/>
      <c r="M189" s="3181"/>
      <c r="N189" s="3181"/>
    </row>
    <row r="190" spans="1:19" ht="24.95" customHeight="1">
      <c r="A190" s="3181"/>
      <c r="B190" s="3181"/>
      <c r="C190" s="3181"/>
      <c r="D190" s="3181"/>
      <c r="E190" s="3181"/>
      <c r="F190" s="3181"/>
      <c r="G190" s="3181"/>
      <c r="H190" s="3181"/>
      <c r="I190" s="3181"/>
      <c r="J190" s="3181"/>
      <c r="K190" s="3181"/>
      <c r="L190" s="3181"/>
      <c r="M190" s="3181"/>
      <c r="N190" s="3181"/>
    </row>
    <row r="191" spans="1:19" ht="24.95" customHeight="1">
      <c r="A191" s="3181"/>
      <c r="B191" s="3181"/>
      <c r="C191" s="3181"/>
      <c r="D191" s="3181"/>
      <c r="E191" s="3181"/>
      <c r="F191" s="3181"/>
      <c r="G191" s="3181"/>
      <c r="H191" s="3181"/>
      <c r="I191" s="3181"/>
      <c r="J191" s="3181"/>
      <c r="K191" s="3181"/>
      <c r="L191" s="3181"/>
      <c r="M191" s="3181"/>
      <c r="N191" s="3181"/>
    </row>
    <row r="192" spans="1:19" ht="24.95" customHeight="1">
      <c r="A192" s="3181"/>
      <c r="B192" s="3181"/>
      <c r="C192" s="3181"/>
      <c r="D192" s="3181"/>
      <c r="E192" s="3181"/>
      <c r="F192" s="3181"/>
      <c r="G192" s="3181"/>
      <c r="H192" s="3181"/>
      <c r="I192" s="3181"/>
      <c r="J192" s="3181"/>
      <c r="K192" s="3181"/>
      <c r="L192" s="3181"/>
      <c r="M192" s="3181"/>
      <c r="N192" s="3181"/>
    </row>
    <row r="193" spans="1:14" ht="24.95" customHeight="1">
      <c r="A193" s="3181"/>
      <c r="B193" s="3181"/>
      <c r="C193" s="3181"/>
      <c r="D193" s="3181"/>
      <c r="E193" s="3181"/>
      <c r="F193" s="3181"/>
      <c r="G193" s="3181"/>
      <c r="H193" s="3181"/>
      <c r="I193" s="3181"/>
      <c r="J193" s="3181"/>
      <c r="K193" s="3181"/>
      <c r="L193" s="3181"/>
      <c r="M193" s="3181"/>
      <c r="N193" s="3181"/>
    </row>
    <row r="194" spans="1:14" ht="24.95" customHeight="1">
      <c r="A194" s="3181"/>
      <c r="B194" s="3181"/>
      <c r="C194" s="3181"/>
      <c r="D194" s="3181"/>
      <c r="E194" s="3181"/>
      <c r="F194" s="3181"/>
      <c r="G194" s="3181"/>
      <c r="H194" s="3181"/>
      <c r="I194" s="3181"/>
      <c r="J194" s="3181"/>
      <c r="K194" s="3181"/>
      <c r="L194" s="3181"/>
      <c r="M194" s="3181"/>
      <c r="N194" s="3181"/>
    </row>
    <row r="195" spans="1:14" ht="24.95" customHeight="1">
      <c r="A195" s="3181"/>
      <c r="B195" s="3181"/>
      <c r="C195" s="3181"/>
      <c r="D195" s="3181"/>
      <c r="E195" s="3181"/>
      <c r="F195" s="3181"/>
      <c r="G195" s="3181"/>
      <c r="H195" s="3181"/>
      <c r="I195" s="3181"/>
      <c r="J195" s="3181"/>
      <c r="K195" s="3181"/>
      <c r="L195" s="3181"/>
      <c r="M195" s="3181"/>
      <c r="N195" s="3181"/>
    </row>
    <row r="196" spans="1:14" ht="24.95" customHeight="1">
      <c r="A196" s="3181"/>
      <c r="B196" s="3181"/>
      <c r="C196" s="3181"/>
      <c r="D196" s="3181"/>
      <c r="E196" s="3181"/>
      <c r="F196" s="3181"/>
      <c r="G196" s="3181"/>
      <c r="H196" s="3181"/>
      <c r="I196" s="3181"/>
      <c r="J196" s="3181"/>
      <c r="K196" s="3181"/>
      <c r="L196" s="3181"/>
      <c r="M196" s="3181"/>
      <c r="N196" s="3181"/>
    </row>
    <row r="197" spans="1:14" ht="24.95" customHeight="1">
      <c r="A197" s="3181"/>
      <c r="B197" s="3181"/>
      <c r="C197" s="3181"/>
      <c r="D197" s="3181"/>
      <c r="E197" s="3181"/>
      <c r="F197" s="3181"/>
      <c r="G197" s="3181"/>
      <c r="H197" s="3181"/>
      <c r="I197" s="3181"/>
      <c r="J197" s="3181"/>
      <c r="K197" s="3181"/>
      <c r="L197" s="3181"/>
      <c r="M197" s="3181"/>
      <c r="N197" s="3181"/>
    </row>
    <row r="198" spans="1:14" ht="24.95" customHeight="1">
      <c r="A198" s="3181"/>
      <c r="B198" s="3181"/>
      <c r="C198" s="3181"/>
      <c r="D198" s="3181"/>
      <c r="E198" s="3181"/>
      <c r="F198" s="3181"/>
      <c r="G198" s="3181"/>
      <c r="H198" s="3181"/>
      <c r="I198" s="3181"/>
      <c r="J198" s="3181"/>
      <c r="K198" s="3181"/>
      <c r="L198" s="3181"/>
      <c r="M198" s="3181"/>
      <c r="N198" s="3181"/>
    </row>
    <row r="199" spans="1:14" ht="24.95" customHeight="1">
      <c r="A199" s="3181"/>
      <c r="B199" s="3181"/>
      <c r="C199" s="3181"/>
      <c r="D199" s="3181"/>
      <c r="E199" s="3181"/>
      <c r="F199" s="3181"/>
      <c r="G199" s="3181"/>
      <c r="H199" s="3181"/>
      <c r="I199" s="3181"/>
      <c r="J199" s="3181"/>
      <c r="K199" s="3181"/>
      <c r="L199" s="3181"/>
      <c r="M199" s="3181"/>
      <c r="N199" s="3181"/>
    </row>
    <row r="200" spans="1:14" ht="24.95" customHeight="1">
      <c r="A200" s="3181"/>
      <c r="B200" s="3181"/>
      <c r="C200" s="3181"/>
      <c r="D200" s="3181"/>
      <c r="E200" s="3181"/>
      <c r="F200" s="3181"/>
      <c r="G200" s="3181"/>
      <c r="H200" s="3181"/>
      <c r="I200" s="3181"/>
      <c r="J200" s="3181"/>
      <c r="K200" s="3181"/>
      <c r="L200" s="3181"/>
      <c r="M200" s="3181"/>
      <c r="N200" s="3181"/>
    </row>
    <row r="201" spans="1:14" ht="24.95" customHeight="1">
      <c r="A201" s="3181"/>
      <c r="B201" s="3181"/>
      <c r="C201" s="3181"/>
      <c r="D201" s="3181"/>
      <c r="E201" s="3181"/>
      <c r="F201" s="3181"/>
      <c r="G201" s="3181"/>
      <c r="H201" s="3181"/>
      <c r="I201" s="3181"/>
      <c r="J201" s="3181"/>
      <c r="K201" s="3181"/>
      <c r="L201" s="3181"/>
      <c r="M201" s="3181"/>
      <c r="N201" s="3181"/>
    </row>
    <row r="202" spans="1:14" ht="24.95" customHeight="1">
      <c r="A202" s="3181"/>
      <c r="B202" s="3181"/>
      <c r="C202" s="3181"/>
      <c r="D202" s="3181"/>
      <c r="E202" s="3181"/>
      <c r="F202" s="3181"/>
      <c r="G202" s="3181"/>
      <c r="H202" s="3181"/>
      <c r="I202" s="3181"/>
      <c r="J202" s="3181"/>
      <c r="K202" s="3181"/>
      <c r="L202" s="3181"/>
      <c r="M202" s="3181"/>
      <c r="N202" s="3181"/>
    </row>
    <row r="203" spans="1:14" ht="24.95" customHeight="1">
      <c r="A203" s="3181"/>
      <c r="B203" s="3181"/>
      <c r="C203" s="3181"/>
      <c r="D203" s="3181"/>
      <c r="E203" s="3181"/>
      <c r="F203" s="3181"/>
      <c r="G203" s="3181"/>
      <c r="H203" s="3181"/>
      <c r="I203" s="3181"/>
      <c r="J203" s="3181"/>
      <c r="K203" s="3181"/>
      <c r="L203" s="3181"/>
      <c r="M203" s="3181"/>
      <c r="N203" s="3181"/>
    </row>
    <row r="204" spans="1:14" ht="24.95" customHeight="1">
      <c r="A204" s="3181"/>
      <c r="B204" s="3181"/>
      <c r="C204" s="3181"/>
      <c r="D204" s="3181"/>
      <c r="E204" s="3181"/>
      <c r="F204" s="3181"/>
      <c r="G204" s="3181"/>
      <c r="H204" s="3181"/>
      <c r="I204" s="3181"/>
      <c r="J204" s="3181"/>
      <c r="K204" s="3181"/>
      <c r="L204" s="3181"/>
      <c r="M204" s="3181"/>
      <c r="N204" s="3181"/>
    </row>
    <row r="205" spans="1:14" ht="24.95" customHeight="1">
      <c r="A205" s="3181"/>
      <c r="B205" s="3181"/>
      <c r="C205" s="3181"/>
      <c r="D205" s="3181"/>
      <c r="E205" s="3181"/>
      <c r="F205" s="3181"/>
      <c r="G205" s="3181"/>
      <c r="H205" s="3181"/>
      <c r="I205" s="3181"/>
      <c r="J205" s="3181"/>
      <c r="K205" s="3181"/>
      <c r="L205" s="3181"/>
      <c r="M205" s="3181"/>
      <c r="N205" s="3181"/>
    </row>
    <row r="206" spans="1:14" ht="24.95" customHeight="1"/>
    <row r="207" spans="1:14" ht="24.95" customHeight="1"/>
    <row r="208" spans="1:14" ht="24.95" customHeight="1"/>
    <row r="209" ht="24.95" customHeight="1"/>
    <row r="210" ht="24.95" customHeight="1"/>
    <row r="211" ht="24.95" customHeight="1"/>
    <row r="212" ht="24.95" customHeight="1"/>
    <row r="213" ht="24.95" customHeight="1"/>
    <row r="214" ht="24.95" customHeight="1"/>
    <row r="215" ht="24.95" customHeight="1"/>
  </sheetData>
  <mergeCells count="16">
    <mergeCell ref="O150:U150"/>
    <mergeCell ref="O151:U151"/>
    <mergeCell ref="O152:U152"/>
    <mergeCell ref="O153:U153"/>
    <mergeCell ref="O144:U144"/>
    <mergeCell ref="O145:U145"/>
    <mergeCell ref="O146:U146"/>
    <mergeCell ref="O147:U147"/>
    <mergeCell ref="O148:U148"/>
    <mergeCell ref="O149:U149"/>
    <mergeCell ref="O143:U143"/>
    <mergeCell ref="O137:U137"/>
    <mergeCell ref="O138:U138"/>
    <mergeCell ref="O139:U139"/>
    <mergeCell ref="O141:U141"/>
    <mergeCell ref="O142:U142"/>
  </mergeCells>
  <phoneticPr fontId="161" type="noConversion"/>
  <printOptions horizontalCentered="1"/>
  <pageMargins left="0.39361110329627991" right="0.39361110329627991" top="0.74791663885116577" bottom="0.55111110210418701" header="0.31486111879348755" footer="0.31486111879348755"/>
  <pageSetup paperSize="9"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5283D-FAFA-440E-8955-84A543A81A33}">
  <dimension ref="A2:AL219"/>
  <sheetViews>
    <sheetView zoomScale="80" zoomScaleNormal="80" workbookViewId="0">
      <pane xSplit="1" ySplit="6" topLeftCell="B162" activePane="bottomRight" state="frozen"/>
      <selection activeCell="P20" sqref="P20"/>
      <selection pane="topRight" activeCell="P20" sqref="P20"/>
      <selection pane="bottomLeft" activeCell="P20" sqref="P20"/>
      <selection pane="bottomRight" activeCell="O177" sqref="O177"/>
    </sheetView>
  </sheetViews>
  <sheetFormatPr defaultRowHeight="16.5" outlineLevelCol="1"/>
  <cols>
    <col min="1" max="1" width="26.5" style="16" customWidth="1"/>
    <col min="2" max="3" width="10.625" style="152" customWidth="1" outlineLevel="1"/>
    <col min="4" max="4" width="10.625" style="3609" customWidth="1" outlineLevel="1"/>
    <col min="5" max="5" width="10.625" style="3610" customWidth="1" outlineLevel="1"/>
    <col min="6" max="6" width="10.625" style="152" customWidth="1" outlineLevel="1"/>
    <col min="7" max="7" width="10.625" style="3611" customWidth="1" outlineLevel="1"/>
    <col min="8" max="8" width="10.625" style="3612" customWidth="1" outlineLevel="1"/>
    <col min="9" max="9" width="10.625" style="3610" customWidth="1"/>
    <col min="10" max="11" width="10.625" style="152" customWidth="1" outlineLevel="1"/>
    <col min="12" max="12" width="10.625" style="3609" customWidth="1" outlineLevel="1"/>
    <col min="13" max="13" width="10.625" style="3610" customWidth="1" outlineLevel="1"/>
    <col min="14" max="14" width="10.625" style="152" customWidth="1" outlineLevel="1"/>
    <col min="15" max="15" width="10.625" style="3611" customWidth="1" outlineLevel="1"/>
    <col min="16" max="16" width="10.625" style="3612" customWidth="1" outlineLevel="1"/>
    <col min="17" max="17" width="10.625" style="3610" customWidth="1"/>
    <col min="18" max="20" width="10.625" style="3611" customWidth="1" outlineLevel="1"/>
    <col min="21" max="21" width="10.625" style="3610" customWidth="1" outlineLevel="1"/>
    <col min="22" max="22" width="12.5" style="152" bestFit="1" customWidth="1" outlineLevel="1"/>
    <col min="23" max="23" width="10.625" style="152" customWidth="1" outlineLevel="1"/>
    <col min="24" max="24" width="12.5" style="16" bestFit="1" customWidth="1" outlineLevel="1"/>
    <col min="25" max="25" width="10.625" style="3610" customWidth="1"/>
    <col min="26" max="28" width="10.625" style="16" customWidth="1" outlineLevel="1"/>
    <col min="29" max="29" width="10.625" style="3610" customWidth="1" outlineLevel="1"/>
    <col min="30" max="32" width="10.625" style="3609" customWidth="1" outlineLevel="1"/>
    <col min="33" max="33" width="10.625" style="3610" customWidth="1"/>
    <col min="34" max="34" width="1.625" customWidth="1"/>
    <col min="35" max="35" width="11.5" style="684" bestFit="1" customWidth="1"/>
    <col min="36" max="36" width="10.5" style="684" bestFit="1" customWidth="1"/>
    <col min="37" max="37" width="7.125" style="3613" bestFit="1" customWidth="1"/>
  </cols>
  <sheetData>
    <row r="2" spans="1:38" ht="30.75" customHeight="1">
      <c r="A2" s="2913" t="s">
        <v>3328</v>
      </c>
      <c r="B2" s="1525"/>
      <c r="C2" s="1525"/>
    </row>
    <row r="4" spans="1:38" ht="24.95" customHeight="1">
      <c r="A4" s="4866" t="s">
        <v>3329</v>
      </c>
      <c r="B4" s="4868" t="s">
        <v>3330</v>
      </c>
      <c r="C4" s="4863"/>
      <c r="D4" s="4863"/>
      <c r="E4" s="4863"/>
      <c r="F4" s="4863"/>
      <c r="G4" s="4863"/>
      <c r="H4" s="4863"/>
      <c r="I4" s="4864"/>
      <c r="J4" s="4868" t="s">
        <v>3331</v>
      </c>
      <c r="K4" s="4863"/>
      <c r="L4" s="4863"/>
      <c r="M4" s="4863"/>
      <c r="N4" s="4863"/>
      <c r="O4" s="4863"/>
      <c r="P4" s="4863"/>
      <c r="Q4" s="4864"/>
      <c r="R4" s="4865" t="s">
        <v>3332</v>
      </c>
      <c r="S4" s="4863"/>
      <c r="T4" s="4863"/>
      <c r="U4" s="4863"/>
      <c r="V4" s="4863"/>
      <c r="W4" s="4863"/>
      <c r="X4" s="4863"/>
      <c r="Y4" s="4864"/>
      <c r="Z4" s="4865" t="s">
        <v>3333</v>
      </c>
      <c r="AA4" s="4863"/>
      <c r="AB4" s="4863"/>
      <c r="AC4" s="4863"/>
      <c r="AD4" s="4863"/>
      <c r="AE4" s="4863"/>
      <c r="AF4" s="4863"/>
      <c r="AG4" s="4863"/>
    </row>
    <row r="5" spans="1:38" ht="24.95" customHeight="1">
      <c r="A5" s="4867"/>
      <c r="B5" s="4868" t="s">
        <v>3334</v>
      </c>
      <c r="C5" s="4863"/>
      <c r="D5" s="4863"/>
      <c r="E5" s="4863"/>
      <c r="F5" s="4863" t="s">
        <v>3335</v>
      </c>
      <c r="G5" s="4863"/>
      <c r="H5" s="4863"/>
      <c r="I5" s="4864"/>
      <c r="J5" s="4868" t="s">
        <v>3334</v>
      </c>
      <c r="K5" s="4863"/>
      <c r="L5" s="4863"/>
      <c r="M5" s="4863"/>
      <c r="N5" s="4863" t="s">
        <v>3335</v>
      </c>
      <c r="O5" s="4863"/>
      <c r="P5" s="4863"/>
      <c r="Q5" s="4864"/>
      <c r="R5" s="4865" t="s">
        <v>3334</v>
      </c>
      <c r="S5" s="4863"/>
      <c r="T5" s="4863"/>
      <c r="U5" s="4863"/>
      <c r="V5" s="4863" t="s">
        <v>3335</v>
      </c>
      <c r="W5" s="4863"/>
      <c r="X5" s="4863"/>
      <c r="Y5" s="4864"/>
      <c r="Z5" s="4865" t="s">
        <v>3334</v>
      </c>
      <c r="AA5" s="4863"/>
      <c r="AB5" s="4863"/>
      <c r="AC5" s="4863"/>
      <c r="AD5" s="4863" t="s">
        <v>3335</v>
      </c>
      <c r="AE5" s="4863"/>
      <c r="AF5" s="4863"/>
      <c r="AG5" s="4863"/>
      <c r="AI5" s="685"/>
      <c r="AJ5" s="685"/>
      <c r="AK5" s="3615"/>
    </row>
    <row r="6" spans="1:38" ht="29.25" customHeight="1">
      <c r="A6" s="3614" t="s">
        <v>3336</v>
      </c>
      <c r="B6" s="3626" t="s">
        <v>3510</v>
      </c>
      <c r="C6" s="3693" t="s">
        <v>3511</v>
      </c>
      <c r="D6" s="3616" t="s">
        <v>3337</v>
      </c>
      <c r="E6" s="3617" t="s">
        <v>3338</v>
      </c>
      <c r="F6" s="3626" t="s">
        <v>3510</v>
      </c>
      <c r="G6" s="3693" t="s">
        <v>3511</v>
      </c>
      <c r="H6" s="3616" t="s">
        <v>3337</v>
      </c>
      <c r="I6" s="3618" t="s">
        <v>3338</v>
      </c>
      <c r="J6" s="3626" t="s">
        <v>3510</v>
      </c>
      <c r="K6" s="3693" t="s">
        <v>3511</v>
      </c>
      <c r="L6" s="3616" t="s">
        <v>3337</v>
      </c>
      <c r="M6" s="3617" t="s">
        <v>3338</v>
      </c>
      <c r="N6" s="3626" t="s">
        <v>3510</v>
      </c>
      <c r="O6" s="3693" t="s">
        <v>3511</v>
      </c>
      <c r="P6" s="3616" t="s">
        <v>3337</v>
      </c>
      <c r="Q6" s="3618" t="s">
        <v>3338</v>
      </c>
      <c r="R6" s="3626" t="s">
        <v>3510</v>
      </c>
      <c r="S6" s="3693" t="s">
        <v>3511</v>
      </c>
      <c r="T6" s="3616" t="s">
        <v>3337</v>
      </c>
      <c r="U6" s="3617" t="s">
        <v>3338</v>
      </c>
      <c r="V6" s="3626" t="s">
        <v>3510</v>
      </c>
      <c r="W6" s="3693" t="s">
        <v>3511</v>
      </c>
      <c r="X6" s="3616" t="s">
        <v>3337</v>
      </c>
      <c r="Y6" s="3618" t="s">
        <v>3338</v>
      </c>
      <c r="Z6" s="3626" t="s">
        <v>3510</v>
      </c>
      <c r="AA6" s="3693" t="s">
        <v>3511</v>
      </c>
      <c r="AB6" s="3616" t="s">
        <v>3337</v>
      </c>
      <c r="AC6" s="3617" t="s">
        <v>3338</v>
      </c>
      <c r="AD6" s="3626" t="s">
        <v>3510</v>
      </c>
      <c r="AE6" s="3693" t="s">
        <v>3511</v>
      </c>
      <c r="AF6" s="3616" t="s">
        <v>3337</v>
      </c>
      <c r="AG6" s="3617" t="s">
        <v>3338</v>
      </c>
      <c r="AI6" s="685" t="s">
        <v>3339</v>
      </c>
      <c r="AJ6" s="685" t="s">
        <v>3340</v>
      </c>
      <c r="AK6" s="3617" t="s">
        <v>3341</v>
      </c>
    </row>
    <row r="7" spans="1:38" ht="24.95" customHeight="1">
      <c r="A7" s="3619" t="s">
        <v>3100</v>
      </c>
      <c r="B7" s="3627"/>
      <c r="C7" s="3627"/>
      <c r="D7" s="3628"/>
      <c r="E7" s="3629"/>
      <c r="F7" s="3627">
        <v>0</v>
      </c>
      <c r="G7" s="3627">
        <v>0</v>
      </c>
      <c r="H7" s="3630"/>
      <c r="I7" s="3631"/>
      <c r="J7" s="3627"/>
      <c r="K7" s="3627"/>
      <c r="L7" s="3628">
        <f t="shared" ref="L7:L71" si="0">K7-J7</f>
        <v>0</v>
      </c>
      <c r="M7" s="3629"/>
      <c r="N7" s="3627">
        <v>0</v>
      </c>
      <c r="O7" s="3627">
        <v>0</v>
      </c>
      <c r="P7" s="3630"/>
      <c r="Q7" s="3631"/>
      <c r="R7" s="3627">
        <v>15920</v>
      </c>
      <c r="S7" s="3627">
        <v>15600</v>
      </c>
      <c r="T7" s="3632">
        <f t="shared" ref="T7:T28" si="1">S7-R7</f>
        <v>-320</v>
      </c>
      <c r="U7" s="3629">
        <f t="shared" ref="U7:U28" si="2">IFERROR((S7-R7)/R7,"")</f>
        <v>-2.0100502512562814E-2</v>
      </c>
      <c r="V7" s="3627">
        <v>4112150</v>
      </c>
      <c r="W7" s="3627">
        <v>4027950</v>
      </c>
      <c r="X7" s="3633">
        <f t="shared" ref="X7:X28" si="3">W7-V7</f>
        <v>-84200</v>
      </c>
      <c r="Y7" s="3631">
        <f t="shared" ref="Y7:Y28" si="4">IFERROR((W7-V7)/V7,"")</f>
        <v>-2.0475906764101503E-2</v>
      </c>
      <c r="Z7" s="3627">
        <v>22.699999999999989</v>
      </c>
      <c r="AA7" s="3627">
        <v>25.499999999999993</v>
      </c>
      <c r="AB7" s="3686">
        <f>AA7-Z7</f>
        <v>2.8000000000000043</v>
      </c>
      <c r="AC7" s="3629">
        <f t="shared" ref="AC7:AC18" si="5">IFERROR((AA7-Z7)/Z7,"")</f>
        <v>0.12334801762114563</v>
      </c>
      <c r="AD7" s="3627">
        <v>2317370</v>
      </c>
      <c r="AE7" s="3627">
        <v>2591260</v>
      </c>
      <c r="AF7" s="3628">
        <f t="shared" ref="AF7:AF18" si="6">AE7-AD7</f>
        <v>273890</v>
      </c>
      <c r="AG7" s="3629">
        <f t="shared" ref="AG7:AG18" si="7">IFERROR((AE7-AD7)/AD7,"")</f>
        <v>0.11819001713148958</v>
      </c>
      <c r="AH7" s="149"/>
      <c r="AI7" s="3634">
        <f t="shared" ref="AI7:AI71" si="8">SUM(F7,N7,V7,AD7)</f>
        <v>6429520</v>
      </c>
      <c r="AJ7" s="3634">
        <f t="shared" ref="AJ7:AJ71" si="9">SUM(G7,O7,W7,AE7)</f>
        <v>6619210</v>
      </c>
      <c r="AK7" s="3635">
        <f>(AJ7/AI7)-1</f>
        <v>2.9502980004728174E-2</v>
      </c>
      <c r="AL7" s="149"/>
    </row>
    <row r="8" spans="1:38" ht="24.95" customHeight="1">
      <c r="A8" s="3619" t="s">
        <v>2424</v>
      </c>
      <c r="B8" s="3627">
        <v>203</v>
      </c>
      <c r="C8" s="3627">
        <v>237</v>
      </c>
      <c r="D8" s="3628">
        <f>C8-B8</f>
        <v>34</v>
      </c>
      <c r="E8" s="3629">
        <f>IFERROR((C8-B8)/B8,"")</f>
        <v>0.16748768472906403</v>
      </c>
      <c r="F8" s="3627">
        <v>753590</v>
      </c>
      <c r="G8" s="3627">
        <v>879800</v>
      </c>
      <c r="H8" s="3630">
        <f>G8-F8</f>
        <v>126210</v>
      </c>
      <c r="I8" s="3631">
        <f>IFERROR((G8-F8)/F8,"")</f>
        <v>0.16747833702676521</v>
      </c>
      <c r="J8" s="3627"/>
      <c r="K8" s="3627"/>
      <c r="L8" s="3628">
        <f t="shared" si="0"/>
        <v>0</v>
      </c>
      <c r="M8" s="3629"/>
      <c r="N8" s="3627">
        <v>0</v>
      </c>
      <c r="O8" s="3627">
        <v>0</v>
      </c>
      <c r="P8" s="3630"/>
      <c r="Q8" s="3631"/>
      <c r="R8" s="3627">
        <v>3540</v>
      </c>
      <c r="S8" s="3627">
        <v>3622</v>
      </c>
      <c r="T8" s="3632">
        <f t="shared" si="1"/>
        <v>82</v>
      </c>
      <c r="U8" s="3629">
        <f t="shared" si="2"/>
        <v>2.3163841807909605E-2</v>
      </c>
      <c r="V8" s="3627">
        <v>748360</v>
      </c>
      <c r="W8" s="3627">
        <v>762310</v>
      </c>
      <c r="X8" s="3633">
        <f t="shared" si="3"/>
        <v>13950</v>
      </c>
      <c r="Y8" s="3631">
        <f t="shared" si="4"/>
        <v>1.8640761131006468E-2</v>
      </c>
      <c r="Z8" s="3627">
        <v>4</v>
      </c>
      <c r="AA8" s="3627">
        <v>5.6000000000000014</v>
      </c>
      <c r="AB8" s="3686">
        <f>AA8-Z8</f>
        <v>1.6000000000000014</v>
      </c>
      <c r="AC8" s="3629">
        <f t="shared" si="5"/>
        <v>0.40000000000000036</v>
      </c>
      <c r="AD8" s="3627">
        <v>398000</v>
      </c>
      <c r="AE8" s="3627">
        <v>554510</v>
      </c>
      <c r="AF8" s="3628">
        <f t="shared" si="6"/>
        <v>156510</v>
      </c>
      <c r="AG8" s="3629">
        <f t="shared" si="7"/>
        <v>0.39324120603015078</v>
      </c>
      <c r="AH8" s="149"/>
      <c r="AI8" s="3634">
        <f t="shared" si="8"/>
        <v>1899950</v>
      </c>
      <c r="AJ8" s="3634">
        <f t="shared" si="9"/>
        <v>2196620</v>
      </c>
      <c r="AK8" s="3635">
        <f t="shared" ref="AK8:AK70" si="10">(AJ8/AI8)-1</f>
        <v>0.1561462143740624</v>
      </c>
      <c r="AL8" s="149"/>
    </row>
    <row r="9" spans="1:38" ht="24.95" customHeight="1">
      <c r="A9" s="3619" t="s">
        <v>317</v>
      </c>
      <c r="B9" s="3627"/>
      <c r="C9" s="3627"/>
      <c r="D9" s="3628"/>
      <c r="E9" s="3629"/>
      <c r="F9" s="3627">
        <v>0</v>
      </c>
      <c r="G9" s="3627">
        <v>0</v>
      </c>
      <c r="H9" s="3630"/>
      <c r="I9" s="3631"/>
      <c r="J9" s="3627"/>
      <c r="K9" s="3627"/>
      <c r="L9" s="3628">
        <f t="shared" si="0"/>
        <v>0</v>
      </c>
      <c r="M9" s="3629"/>
      <c r="N9" s="3627">
        <v>0</v>
      </c>
      <c r="O9" s="3627">
        <v>0</v>
      </c>
      <c r="P9" s="3630"/>
      <c r="Q9" s="3631"/>
      <c r="R9" s="3627">
        <v>8970</v>
      </c>
      <c r="S9" s="3627">
        <v>8820</v>
      </c>
      <c r="T9" s="3632">
        <f t="shared" si="1"/>
        <v>-150</v>
      </c>
      <c r="U9" s="3629">
        <f t="shared" si="2"/>
        <v>-1.6722408026755852E-2</v>
      </c>
      <c r="V9" s="3627">
        <v>2974000</v>
      </c>
      <c r="W9" s="3627">
        <v>2918180</v>
      </c>
      <c r="X9" s="3633">
        <f t="shared" si="3"/>
        <v>-55820</v>
      </c>
      <c r="Y9" s="3631">
        <f t="shared" si="4"/>
        <v>-1.8769334229993277E-2</v>
      </c>
      <c r="Z9" s="3627">
        <v>23.300000000000011</v>
      </c>
      <c r="AA9" s="3627">
        <v>23.199999999999989</v>
      </c>
      <c r="AB9" s="3686">
        <f>AA9-Z9</f>
        <v>-0.10000000000002274</v>
      </c>
      <c r="AC9" s="3629">
        <f t="shared" si="5"/>
        <v>-4.2918454935632058E-3</v>
      </c>
      <c r="AD9" s="3627">
        <v>2392370</v>
      </c>
      <c r="AE9" s="3627">
        <v>2382590</v>
      </c>
      <c r="AF9" s="3628">
        <f t="shared" si="6"/>
        <v>-9780</v>
      </c>
      <c r="AG9" s="3629">
        <f t="shared" si="7"/>
        <v>-4.087996421958142E-3</v>
      </c>
      <c r="AH9" s="149"/>
      <c r="AI9" s="3634">
        <f t="shared" si="8"/>
        <v>5366370</v>
      </c>
      <c r="AJ9" s="3634">
        <f t="shared" si="9"/>
        <v>5300770</v>
      </c>
      <c r="AK9" s="3635">
        <f t="shared" si="10"/>
        <v>-1.2224278236498742E-2</v>
      </c>
      <c r="AL9" s="149"/>
    </row>
    <row r="10" spans="1:38" ht="24.95" customHeight="1">
      <c r="A10" s="3619" t="s">
        <v>3101</v>
      </c>
      <c r="B10" s="3627"/>
      <c r="C10" s="3627"/>
      <c r="D10" s="3628"/>
      <c r="E10" s="3629"/>
      <c r="F10" s="3627">
        <v>0</v>
      </c>
      <c r="G10" s="3627">
        <v>0</v>
      </c>
      <c r="H10" s="3630"/>
      <c r="I10" s="3631"/>
      <c r="J10" s="3627"/>
      <c r="K10" s="3627"/>
      <c r="L10" s="3628">
        <f t="shared" si="0"/>
        <v>0</v>
      </c>
      <c r="M10" s="3629"/>
      <c r="N10" s="3627">
        <v>0</v>
      </c>
      <c r="O10" s="3627">
        <v>0</v>
      </c>
      <c r="P10" s="3630"/>
      <c r="Q10" s="3631"/>
      <c r="R10" s="3627">
        <v>8760</v>
      </c>
      <c r="S10" s="3627">
        <v>8720</v>
      </c>
      <c r="T10" s="3632">
        <f t="shared" si="1"/>
        <v>-40</v>
      </c>
      <c r="U10" s="3629">
        <f t="shared" si="2"/>
        <v>-4.5662100456621002E-3</v>
      </c>
      <c r="V10" s="3627">
        <v>2583470</v>
      </c>
      <c r="W10" s="3627">
        <v>2556090</v>
      </c>
      <c r="X10" s="3633">
        <f t="shared" si="3"/>
        <v>-27380</v>
      </c>
      <c r="Y10" s="3631">
        <f t="shared" si="4"/>
        <v>-1.0598149001149616E-2</v>
      </c>
      <c r="Z10" s="3627">
        <v>752.25</v>
      </c>
      <c r="AA10" s="3627">
        <v>829.05</v>
      </c>
      <c r="AB10" s="3686">
        <f>AA10-Z10</f>
        <v>76.799999999999955</v>
      </c>
      <c r="AC10" s="3629">
        <f t="shared" si="5"/>
        <v>0.10209371884346953</v>
      </c>
      <c r="AD10" s="3627">
        <v>2909680</v>
      </c>
      <c r="AE10" s="3627">
        <v>3198370</v>
      </c>
      <c r="AF10" s="3628">
        <f t="shared" si="6"/>
        <v>288690</v>
      </c>
      <c r="AG10" s="3629">
        <f t="shared" si="7"/>
        <v>9.9217096038052288E-2</v>
      </c>
      <c r="AH10" s="149"/>
      <c r="AI10" s="3634">
        <f t="shared" si="8"/>
        <v>5493150</v>
      </c>
      <c r="AJ10" s="3634">
        <f t="shared" si="9"/>
        <v>5754460</v>
      </c>
      <c r="AK10" s="3635">
        <f t="shared" si="10"/>
        <v>4.7570155557375982E-2</v>
      </c>
      <c r="AL10" s="149"/>
    </row>
    <row r="11" spans="1:38" ht="24.95" customHeight="1">
      <c r="A11" s="3619" t="s">
        <v>631</v>
      </c>
      <c r="B11" s="3627"/>
      <c r="C11" s="3627"/>
      <c r="D11" s="3628"/>
      <c r="E11" s="3629"/>
      <c r="F11" s="3627">
        <v>0</v>
      </c>
      <c r="G11" s="3627">
        <v>0</v>
      </c>
      <c r="H11" s="3630"/>
      <c r="I11" s="3631"/>
      <c r="J11" s="3627"/>
      <c r="K11" s="3627"/>
      <c r="L11" s="3628">
        <f t="shared" si="0"/>
        <v>0</v>
      </c>
      <c r="M11" s="3629"/>
      <c r="N11" s="3627">
        <v>0</v>
      </c>
      <c r="O11" s="3627">
        <v>0</v>
      </c>
      <c r="P11" s="3630"/>
      <c r="Q11" s="3631"/>
      <c r="R11" s="3627">
        <v>6246</v>
      </c>
      <c r="S11" s="3627">
        <v>6453</v>
      </c>
      <c r="T11" s="3632">
        <f t="shared" si="1"/>
        <v>207</v>
      </c>
      <c r="U11" s="3629">
        <f t="shared" si="2"/>
        <v>3.3141210374639768E-2</v>
      </c>
      <c r="V11" s="3627">
        <v>2499450</v>
      </c>
      <c r="W11" s="3627">
        <v>2510280</v>
      </c>
      <c r="X11" s="3633">
        <f t="shared" si="3"/>
        <v>10830</v>
      </c>
      <c r="Y11" s="3631">
        <f t="shared" si="4"/>
        <v>4.3329532497149376E-3</v>
      </c>
      <c r="Z11" s="3627">
        <v>0</v>
      </c>
      <c r="AA11" s="3627">
        <v>0</v>
      </c>
      <c r="AB11" s="3686"/>
      <c r="AC11" s="3629" t="str">
        <f t="shared" si="5"/>
        <v/>
      </c>
      <c r="AD11" s="3627">
        <v>117040</v>
      </c>
      <c r="AE11" s="3627">
        <v>117040</v>
      </c>
      <c r="AF11" s="3628">
        <f t="shared" si="6"/>
        <v>0</v>
      </c>
      <c r="AG11" s="3629">
        <f t="shared" si="7"/>
        <v>0</v>
      </c>
      <c r="AH11" s="149"/>
      <c r="AI11" s="3634">
        <f t="shared" si="8"/>
        <v>2616490</v>
      </c>
      <c r="AJ11" s="3634">
        <f t="shared" si="9"/>
        <v>2627320</v>
      </c>
      <c r="AK11" s="3635">
        <f t="shared" si="10"/>
        <v>4.1391329605693361E-3</v>
      </c>
      <c r="AL11" s="149"/>
    </row>
    <row r="12" spans="1:38" ht="24.95" customHeight="1">
      <c r="A12" s="3625" t="s">
        <v>3383</v>
      </c>
      <c r="B12" s="3627">
        <v>5</v>
      </c>
      <c r="C12" s="3627">
        <v>5</v>
      </c>
      <c r="D12" s="3628"/>
      <c r="E12" s="3629"/>
      <c r="F12" s="3627">
        <v>22270</v>
      </c>
      <c r="G12" s="3627">
        <v>22270</v>
      </c>
      <c r="H12" s="3630"/>
      <c r="I12" s="3631"/>
      <c r="J12" s="3627">
        <v>1</v>
      </c>
      <c r="K12" s="3627">
        <v>1</v>
      </c>
      <c r="L12" s="3628">
        <f t="shared" si="0"/>
        <v>0</v>
      </c>
      <c r="M12" s="3629">
        <f>IFERROR((K12-J12)/J12,"")</f>
        <v>0</v>
      </c>
      <c r="N12" s="3627">
        <v>5070</v>
      </c>
      <c r="O12" s="3627">
        <v>5070</v>
      </c>
      <c r="P12" s="3630">
        <f>O12-N12</f>
        <v>0</v>
      </c>
      <c r="Q12" s="3631">
        <f>IFERROR((O12-N12)/N12,"")</f>
        <v>0</v>
      </c>
      <c r="R12" s="3627">
        <v>1884</v>
      </c>
      <c r="S12" s="3627">
        <v>1573</v>
      </c>
      <c r="T12" s="3632">
        <f t="shared" si="1"/>
        <v>-311</v>
      </c>
      <c r="U12" s="3629">
        <f t="shared" si="2"/>
        <v>-0.16507430997876857</v>
      </c>
      <c r="V12" s="3627">
        <v>842170</v>
      </c>
      <c r="W12" s="3627">
        <v>772640</v>
      </c>
      <c r="X12" s="3633">
        <f t="shared" si="3"/>
        <v>-69530</v>
      </c>
      <c r="Y12" s="3631">
        <f t="shared" si="4"/>
        <v>-8.2560528159397753E-2</v>
      </c>
      <c r="Z12" s="3627">
        <v>4.63</v>
      </c>
      <c r="AA12" s="3627">
        <v>4.87</v>
      </c>
      <c r="AB12" s="3686">
        <f>AA12-Z12</f>
        <v>0.24000000000000021</v>
      </c>
      <c r="AC12" s="3629">
        <f t="shared" si="5"/>
        <v>5.1835853131749508E-2</v>
      </c>
      <c r="AD12" s="3627">
        <v>496090</v>
      </c>
      <c r="AE12" s="3627">
        <v>519560</v>
      </c>
      <c r="AF12" s="3628">
        <f t="shared" si="6"/>
        <v>23470</v>
      </c>
      <c r="AG12" s="3629">
        <f t="shared" si="7"/>
        <v>4.730996391783749E-2</v>
      </c>
      <c r="AH12" s="149"/>
      <c r="AI12" s="3634">
        <f t="shared" si="8"/>
        <v>1365600</v>
      </c>
      <c r="AJ12" s="3634">
        <f t="shared" si="9"/>
        <v>1319540</v>
      </c>
      <c r="AK12" s="3635">
        <f t="shared" si="10"/>
        <v>-3.3728763913298154E-2</v>
      </c>
      <c r="AL12" s="149"/>
    </row>
    <row r="13" spans="1:38" ht="24.95" customHeight="1">
      <c r="A13" s="3619" t="s">
        <v>113</v>
      </c>
      <c r="B13" s="3627">
        <v>0</v>
      </c>
      <c r="C13" s="3627">
        <v>0</v>
      </c>
      <c r="D13" s="3628"/>
      <c r="E13" s="3629"/>
      <c r="F13" s="3627">
        <v>0</v>
      </c>
      <c r="G13" s="3627">
        <v>0</v>
      </c>
      <c r="H13" s="3630"/>
      <c r="I13" s="3631"/>
      <c r="J13" s="3627"/>
      <c r="K13" s="3627"/>
      <c r="L13" s="3628">
        <f t="shared" si="0"/>
        <v>0</v>
      </c>
      <c r="M13" s="3629"/>
      <c r="N13" s="3627">
        <v>0</v>
      </c>
      <c r="O13" s="3627">
        <v>0</v>
      </c>
      <c r="P13" s="3630"/>
      <c r="Q13" s="3631"/>
      <c r="R13" s="3627">
        <v>3179</v>
      </c>
      <c r="S13" s="3627">
        <v>3174</v>
      </c>
      <c r="T13" s="3632">
        <f t="shared" si="1"/>
        <v>-5</v>
      </c>
      <c r="U13" s="3629">
        <f t="shared" si="2"/>
        <v>-1.5728216420257944E-3</v>
      </c>
      <c r="V13" s="3627">
        <v>1050020</v>
      </c>
      <c r="W13" s="3627">
        <v>1039470</v>
      </c>
      <c r="X13" s="3633">
        <f t="shared" si="3"/>
        <v>-10550</v>
      </c>
      <c r="Y13" s="3631">
        <f t="shared" si="4"/>
        <v>-1.0047427668044418E-2</v>
      </c>
      <c r="Z13" s="3627">
        <v>167</v>
      </c>
      <c r="AA13" s="3627">
        <v>176</v>
      </c>
      <c r="AB13" s="3686"/>
      <c r="AC13" s="3629">
        <f t="shared" si="5"/>
        <v>5.3892215568862277E-2</v>
      </c>
      <c r="AD13" s="3627">
        <v>667530</v>
      </c>
      <c r="AE13" s="3627">
        <v>701360</v>
      </c>
      <c r="AF13" s="3628">
        <f t="shared" si="6"/>
        <v>33830</v>
      </c>
      <c r="AG13" s="3629">
        <f t="shared" si="7"/>
        <v>5.0679370215570833E-2</v>
      </c>
      <c r="AH13" s="149"/>
      <c r="AI13" s="3634">
        <f t="shared" si="8"/>
        <v>1717550</v>
      </c>
      <c r="AJ13" s="3634">
        <f t="shared" si="9"/>
        <v>1740830</v>
      </c>
      <c r="AK13" s="3635">
        <f t="shared" si="10"/>
        <v>1.3554190562137913E-2</v>
      </c>
      <c r="AL13" s="149"/>
    </row>
    <row r="14" spans="1:38" ht="24.95" customHeight="1">
      <c r="A14" s="3619" t="s">
        <v>632</v>
      </c>
      <c r="B14" s="3627">
        <v>10</v>
      </c>
      <c r="C14" s="3627">
        <v>12</v>
      </c>
      <c r="D14" s="3628">
        <f>C14-B14</f>
        <v>2</v>
      </c>
      <c r="E14" s="3629">
        <f>IFERROR((C14-B14)/B14,"")</f>
        <v>0.2</v>
      </c>
      <c r="F14" s="3627">
        <v>92810</v>
      </c>
      <c r="G14" s="3627">
        <v>107660</v>
      </c>
      <c r="H14" s="3630">
        <f>G14-F14</f>
        <v>14850</v>
      </c>
      <c r="I14" s="3631">
        <f>IFERROR((G14-F14)/F14,"")</f>
        <v>0.16000430988040082</v>
      </c>
      <c r="J14" s="3627">
        <v>15</v>
      </c>
      <c r="K14" s="3627">
        <v>17</v>
      </c>
      <c r="L14" s="3628">
        <f t="shared" si="0"/>
        <v>2</v>
      </c>
      <c r="M14" s="3629">
        <f>IFERROR((K14-J14)/J14,"")</f>
        <v>0.13333333333333333</v>
      </c>
      <c r="N14" s="3627">
        <v>76120</v>
      </c>
      <c r="O14" s="3627">
        <v>86270</v>
      </c>
      <c r="P14" s="3630">
        <f>O14-N14</f>
        <v>10150</v>
      </c>
      <c r="Q14" s="3631">
        <f>IFERROR((O14-N14)/N14,"")</f>
        <v>0.13334209143457698</v>
      </c>
      <c r="R14" s="3627">
        <v>2746</v>
      </c>
      <c r="S14" s="3627">
        <v>2908</v>
      </c>
      <c r="T14" s="3632">
        <f t="shared" si="1"/>
        <v>162</v>
      </c>
      <c r="U14" s="3629">
        <f t="shared" si="2"/>
        <v>5.8994901675163872E-2</v>
      </c>
      <c r="V14" s="3627">
        <v>598670</v>
      </c>
      <c r="W14" s="3627">
        <v>627790</v>
      </c>
      <c r="X14" s="3633">
        <f t="shared" si="3"/>
        <v>29120</v>
      </c>
      <c r="Y14" s="3631">
        <f t="shared" si="4"/>
        <v>4.8641154559273057E-2</v>
      </c>
      <c r="Z14" s="3627">
        <v>37.352699999999999</v>
      </c>
      <c r="AA14" s="3627">
        <v>46.690874999999998</v>
      </c>
      <c r="AB14" s="3686">
        <f>AA14-Z14</f>
        <v>9.3381749999999997</v>
      </c>
      <c r="AC14" s="3629">
        <f t="shared" si="5"/>
        <v>0.25</v>
      </c>
      <c r="AD14" s="3627">
        <v>147160</v>
      </c>
      <c r="AE14" s="3627">
        <v>182260</v>
      </c>
      <c r="AF14" s="3628">
        <f t="shared" si="6"/>
        <v>35100</v>
      </c>
      <c r="AG14" s="3629">
        <f t="shared" si="7"/>
        <v>0.23851590106007067</v>
      </c>
      <c r="AH14" s="149"/>
      <c r="AI14" s="3634">
        <f t="shared" si="8"/>
        <v>914760</v>
      </c>
      <c r="AJ14" s="3634">
        <f t="shared" si="9"/>
        <v>1003980</v>
      </c>
      <c r="AK14" s="3635">
        <f t="shared" si="10"/>
        <v>9.7533779351961281E-2</v>
      </c>
      <c r="AL14" s="149"/>
    </row>
    <row r="15" spans="1:38" ht="24.95" customHeight="1">
      <c r="A15" s="3619" t="s">
        <v>1647</v>
      </c>
      <c r="B15" s="3627">
        <v>0</v>
      </c>
      <c r="C15" s="3627">
        <v>0</v>
      </c>
      <c r="D15" s="3628"/>
      <c r="E15" s="3629"/>
      <c r="F15" s="3627">
        <v>0</v>
      </c>
      <c r="G15" s="3627">
        <v>0</v>
      </c>
      <c r="H15" s="3630"/>
      <c r="I15" s="3631"/>
      <c r="J15" s="3627"/>
      <c r="K15" s="3627"/>
      <c r="L15" s="3628">
        <f t="shared" si="0"/>
        <v>0</v>
      </c>
      <c r="M15" s="3629"/>
      <c r="N15" s="3627">
        <v>0</v>
      </c>
      <c r="O15" s="3627">
        <v>0</v>
      </c>
      <c r="P15" s="3630"/>
      <c r="Q15" s="3631"/>
      <c r="R15" s="3627">
        <v>1581.3000000000029</v>
      </c>
      <c r="S15" s="3627">
        <v>1333.6000000000058</v>
      </c>
      <c r="T15" s="3632">
        <f t="shared" si="1"/>
        <v>-247.69999999999709</v>
      </c>
      <c r="U15" s="3629">
        <f t="shared" si="2"/>
        <v>-0.15664326819705093</v>
      </c>
      <c r="V15" s="3627">
        <v>374550</v>
      </c>
      <c r="W15" s="3627">
        <v>325880</v>
      </c>
      <c r="X15" s="3633">
        <f t="shared" si="3"/>
        <v>-48670</v>
      </c>
      <c r="Y15" s="3631">
        <f t="shared" si="4"/>
        <v>-0.12994259778400746</v>
      </c>
      <c r="Z15" s="3627">
        <v>36.53595</v>
      </c>
      <c r="AA15" s="3627">
        <v>45.669937500000003</v>
      </c>
      <c r="AB15" s="3686">
        <f>AA15-Z15</f>
        <v>9.1339875000000035</v>
      </c>
      <c r="AC15" s="3629">
        <f t="shared" si="5"/>
        <v>0.25000000000000011</v>
      </c>
      <c r="AD15" s="3627">
        <v>143950</v>
      </c>
      <c r="AE15" s="3627">
        <v>178280</v>
      </c>
      <c r="AF15" s="3628">
        <f t="shared" si="6"/>
        <v>34330</v>
      </c>
      <c r="AG15" s="3629">
        <f t="shared" si="7"/>
        <v>0.23848558527266411</v>
      </c>
      <c r="AH15" s="149"/>
      <c r="AI15" s="3634">
        <f t="shared" si="8"/>
        <v>518500</v>
      </c>
      <c r="AJ15" s="3634">
        <f t="shared" si="9"/>
        <v>504160</v>
      </c>
      <c r="AK15" s="3635">
        <f t="shared" si="10"/>
        <v>-2.7656702025072311E-2</v>
      </c>
      <c r="AL15" s="149"/>
    </row>
    <row r="16" spans="1:38" ht="24.95" customHeight="1">
      <c r="A16" s="3619" t="s">
        <v>2426</v>
      </c>
      <c r="B16" s="3627">
        <v>0</v>
      </c>
      <c r="C16" s="3627">
        <v>0</v>
      </c>
      <c r="D16" s="3628"/>
      <c r="E16" s="3629"/>
      <c r="F16" s="3627">
        <v>0</v>
      </c>
      <c r="G16" s="3627">
        <v>0</v>
      </c>
      <c r="H16" s="3630"/>
      <c r="I16" s="3631"/>
      <c r="J16" s="3627"/>
      <c r="K16" s="3627"/>
      <c r="L16" s="3628">
        <f t="shared" si="0"/>
        <v>0</v>
      </c>
      <c r="M16" s="3629"/>
      <c r="N16" s="3627">
        <v>0</v>
      </c>
      <c r="O16" s="3627">
        <v>0</v>
      </c>
      <c r="P16" s="3630"/>
      <c r="Q16" s="3631"/>
      <c r="R16" s="3627">
        <v>928</v>
      </c>
      <c r="S16" s="3627">
        <v>786.10000000000582</v>
      </c>
      <c r="T16" s="3632">
        <f t="shared" si="1"/>
        <v>-141.89999999999418</v>
      </c>
      <c r="U16" s="3629">
        <f t="shared" si="2"/>
        <v>-0.15290948275861441</v>
      </c>
      <c r="V16" s="3627">
        <v>227320</v>
      </c>
      <c r="W16" s="3627">
        <v>199260</v>
      </c>
      <c r="X16" s="3633">
        <f t="shared" si="3"/>
        <v>-28060</v>
      </c>
      <c r="Y16" s="3631">
        <f t="shared" si="4"/>
        <v>-0.12343832482843568</v>
      </c>
      <c r="Z16" s="3627">
        <v>25.149850000000001</v>
      </c>
      <c r="AA16" s="3627">
        <v>31.437312500000001</v>
      </c>
      <c r="AB16" s="3686">
        <f>AA16-Z16</f>
        <v>6.2874625000000002</v>
      </c>
      <c r="AC16" s="3629">
        <f t="shared" si="5"/>
        <v>0.25</v>
      </c>
      <c r="AD16" s="3627">
        <v>99090</v>
      </c>
      <c r="AE16" s="3627">
        <v>122720</v>
      </c>
      <c r="AF16" s="3628">
        <f t="shared" si="6"/>
        <v>23630</v>
      </c>
      <c r="AG16" s="3629">
        <f t="shared" si="7"/>
        <v>0.23847007770713494</v>
      </c>
      <c r="AH16" s="149"/>
      <c r="AI16" s="3634">
        <f t="shared" si="8"/>
        <v>326410</v>
      </c>
      <c r="AJ16" s="3634">
        <f t="shared" si="9"/>
        <v>321980</v>
      </c>
      <c r="AK16" s="3635">
        <f t="shared" si="10"/>
        <v>-1.3571888116172937E-2</v>
      </c>
      <c r="AL16" s="149"/>
    </row>
    <row r="17" spans="1:38" ht="24.95" customHeight="1">
      <c r="A17" s="3619" t="s">
        <v>1645</v>
      </c>
      <c r="B17" s="3627">
        <v>0</v>
      </c>
      <c r="C17" s="3627">
        <v>0</v>
      </c>
      <c r="D17" s="3628"/>
      <c r="E17" s="3629"/>
      <c r="F17" s="3627">
        <v>0</v>
      </c>
      <c r="G17" s="3627">
        <v>0</v>
      </c>
      <c r="H17" s="3630"/>
      <c r="I17" s="3631"/>
      <c r="J17" s="3627"/>
      <c r="K17" s="3627"/>
      <c r="L17" s="3628">
        <f t="shared" si="0"/>
        <v>0</v>
      </c>
      <c r="M17" s="3629"/>
      <c r="N17" s="3627">
        <v>0</v>
      </c>
      <c r="O17" s="3627">
        <v>0</v>
      </c>
      <c r="P17" s="3630"/>
      <c r="Q17" s="3631"/>
      <c r="R17" s="3627">
        <v>455.69999999999709</v>
      </c>
      <c r="S17" s="3627">
        <v>400.40000000000146</v>
      </c>
      <c r="T17" s="3632">
        <f t="shared" si="1"/>
        <v>-55.299999999995634</v>
      </c>
      <c r="U17" s="3629">
        <f t="shared" si="2"/>
        <v>-0.12135176651304803</v>
      </c>
      <c r="V17" s="3627">
        <v>109180</v>
      </c>
      <c r="W17" s="3627">
        <v>98180</v>
      </c>
      <c r="X17" s="3633">
        <f t="shared" si="3"/>
        <v>-11000</v>
      </c>
      <c r="Y17" s="3631">
        <f t="shared" si="4"/>
        <v>-0.10075105330646639</v>
      </c>
      <c r="Z17" s="3627">
        <v>11.14</v>
      </c>
      <c r="AA17" s="3627">
        <v>13.925000000000001</v>
      </c>
      <c r="AB17" s="3686">
        <f>AA17-Z17</f>
        <v>2.7850000000000001</v>
      </c>
      <c r="AC17" s="3629">
        <f t="shared" si="5"/>
        <v>0.25</v>
      </c>
      <c r="AD17" s="3627">
        <v>43890</v>
      </c>
      <c r="AE17" s="3627">
        <v>54350</v>
      </c>
      <c r="AF17" s="3628">
        <f t="shared" si="6"/>
        <v>10460</v>
      </c>
      <c r="AG17" s="3629">
        <f t="shared" si="7"/>
        <v>0.23832308042834358</v>
      </c>
      <c r="AH17" s="149"/>
      <c r="AI17" s="3634">
        <f t="shared" si="8"/>
        <v>153070</v>
      </c>
      <c r="AJ17" s="3634">
        <f t="shared" si="9"/>
        <v>152530</v>
      </c>
      <c r="AK17" s="3635">
        <f t="shared" si="10"/>
        <v>-3.5277977395962168E-3</v>
      </c>
      <c r="AL17" s="149"/>
    </row>
    <row r="18" spans="1:38" ht="24.95" customHeight="1">
      <c r="A18" s="3619" t="s">
        <v>3102</v>
      </c>
      <c r="B18" s="3627"/>
      <c r="C18" s="3627"/>
      <c r="D18" s="3627"/>
      <c r="E18" s="3627"/>
      <c r="F18" s="3627">
        <v>0</v>
      </c>
      <c r="G18" s="3627">
        <v>0</v>
      </c>
      <c r="H18" s="3627"/>
      <c r="I18" s="3631"/>
      <c r="J18" s="3627"/>
      <c r="K18" s="3627"/>
      <c r="L18" s="3627">
        <f t="shared" si="0"/>
        <v>0</v>
      </c>
      <c r="M18" s="3627"/>
      <c r="N18" s="3627">
        <v>0</v>
      </c>
      <c r="O18" s="3627">
        <v>0</v>
      </c>
      <c r="P18" s="3627"/>
      <c r="Q18" s="3631"/>
      <c r="R18" s="3627">
        <v>949.5</v>
      </c>
      <c r="S18" s="3627">
        <v>815.89999999999964</v>
      </c>
      <c r="T18" s="3633">
        <f t="shared" si="1"/>
        <v>-133.60000000000036</v>
      </c>
      <c r="U18" s="3629">
        <f t="shared" si="2"/>
        <v>-0.1407056345444975</v>
      </c>
      <c r="V18" s="3627">
        <v>208580</v>
      </c>
      <c r="W18" s="3627">
        <v>182580</v>
      </c>
      <c r="X18" s="3627">
        <f t="shared" si="3"/>
        <v>-26000</v>
      </c>
      <c r="Y18" s="3631">
        <f t="shared" si="4"/>
        <v>-0.12465241154473104</v>
      </c>
      <c r="Z18" s="3627">
        <v>13.88</v>
      </c>
      <c r="AA18" s="3627">
        <v>17.350000000000001</v>
      </c>
      <c r="AB18" s="3686">
        <f>AA18-Z18</f>
        <v>3.4700000000000006</v>
      </c>
      <c r="AC18" s="3629">
        <f t="shared" si="5"/>
        <v>0.25000000000000006</v>
      </c>
      <c r="AD18" s="3627">
        <v>54680</v>
      </c>
      <c r="AE18" s="3627">
        <v>67730</v>
      </c>
      <c r="AF18" s="3628">
        <f t="shared" si="6"/>
        <v>13050</v>
      </c>
      <c r="AG18" s="3629">
        <f t="shared" si="7"/>
        <v>0.2386613021214338</v>
      </c>
      <c r="AH18" s="149"/>
      <c r="AI18" s="3634">
        <f t="shared" si="8"/>
        <v>263260</v>
      </c>
      <c r="AJ18" s="3634">
        <f t="shared" si="9"/>
        <v>250310</v>
      </c>
      <c r="AK18" s="3635">
        <f t="shared" si="10"/>
        <v>-4.9190913925396984E-2</v>
      </c>
      <c r="AL18" s="149"/>
    </row>
    <row r="19" spans="1:38" ht="24.95" customHeight="1">
      <c r="A19" s="3625" t="s">
        <v>3384</v>
      </c>
      <c r="B19" s="3627">
        <v>0</v>
      </c>
      <c r="C19" s="3627">
        <v>0</v>
      </c>
      <c r="D19" s="3628"/>
      <c r="E19" s="3629"/>
      <c r="F19" s="3627">
        <v>0</v>
      </c>
      <c r="G19" s="3627">
        <v>0</v>
      </c>
      <c r="H19" s="3630"/>
      <c r="I19" s="3631"/>
      <c r="J19" s="3627"/>
      <c r="K19" s="3627"/>
      <c r="L19" s="3628">
        <f t="shared" si="0"/>
        <v>0</v>
      </c>
      <c r="M19" s="3629"/>
      <c r="N19" s="3627">
        <v>0</v>
      </c>
      <c r="O19" s="3627">
        <v>0</v>
      </c>
      <c r="P19" s="3630"/>
      <c r="Q19" s="3631"/>
      <c r="R19" s="3627">
        <v>26040</v>
      </c>
      <c r="S19" s="3627">
        <v>26760</v>
      </c>
      <c r="T19" s="3633">
        <f t="shared" si="1"/>
        <v>720</v>
      </c>
      <c r="U19" s="3629">
        <f t="shared" si="2"/>
        <v>2.7649769585253458E-2</v>
      </c>
      <c r="V19" s="3627">
        <v>7070570</v>
      </c>
      <c r="W19" s="3627">
        <v>7026860</v>
      </c>
      <c r="X19" s="3633">
        <f t="shared" si="3"/>
        <v>-43710</v>
      </c>
      <c r="Y19" s="3631">
        <f t="shared" si="4"/>
        <v>-6.1819626989054631E-3</v>
      </c>
      <c r="Z19" s="3627"/>
      <c r="AA19" s="3627"/>
      <c r="AB19" s="3686"/>
      <c r="AC19" s="3629"/>
      <c r="AD19" s="3627">
        <v>0</v>
      </c>
      <c r="AE19" s="3627">
        <v>0</v>
      </c>
      <c r="AF19" s="3628"/>
      <c r="AG19" s="3629"/>
      <c r="AH19" s="149"/>
      <c r="AI19" s="3634">
        <f t="shared" si="8"/>
        <v>7070570</v>
      </c>
      <c r="AJ19" s="3634">
        <f t="shared" si="9"/>
        <v>7026860</v>
      </c>
      <c r="AK19" s="3635">
        <f t="shared" si="10"/>
        <v>-6.1819626989054743E-3</v>
      </c>
      <c r="AL19" s="149"/>
    </row>
    <row r="20" spans="1:38" ht="24.95" customHeight="1">
      <c r="A20" s="3619" t="s">
        <v>3385</v>
      </c>
      <c r="B20" s="3627">
        <v>1</v>
      </c>
      <c r="C20" s="3627">
        <v>1</v>
      </c>
      <c r="D20" s="3628">
        <f>C20-B20</f>
        <v>0</v>
      </c>
      <c r="E20" s="3629">
        <f>IFERROR((C20-B20)/B20,"")</f>
        <v>0</v>
      </c>
      <c r="F20" s="3627">
        <v>3710</v>
      </c>
      <c r="G20" s="3627">
        <v>3710</v>
      </c>
      <c r="H20" s="3630">
        <f>G20-F20</f>
        <v>0</v>
      </c>
      <c r="I20" s="3631">
        <f>IFERROR((G20-F20)/F20,"")</f>
        <v>0</v>
      </c>
      <c r="J20" s="3627"/>
      <c r="K20" s="3627"/>
      <c r="L20" s="3628">
        <f t="shared" si="0"/>
        <v>0</v>
      </c>
      <c r="M20" s="3629"/>
      <c r="N20" s="3627">
        <v>0</v>
      </c>
      <c r="O20" s="3627">
        <v>0</v>
      </c>
      <c r="P20" s="3630"/>
      <c r="Q20" s="3631"/>
      <c r="R20" s="3627">
        <v>4747</v>
      </c>
      <c r="S20" s="3627">
        <v>4761</v>
      </c>
      <c r="T20" s="3632">
        <f t="shared" si="1"/>
        <v>14</v>
      </c>
      <c r="U20" s="3629">
        <f t="shared" si="2"/>
        <v>2.949231093322098E-3</v>
      </c>
      <c r="V20" s="3627">
        <v>902190</v>
      </c>
      <c r="W20" s="3627">
        <v>904850</v>
      </c>
      <c r="X20" s="3633">
        <f t="shared" si="3"/>
        <v>2660</v>
      </c>
      <c r="Y20" s="3631">
        <f t="shared" si="4"/>
        <v>2.9483811613961581E-3</v>
      </c>
      <c r="Z20" s="3627"/>
      <c r="AA20" s="3627"/>
      <c r="AB20" s="3686"/>
      <c r="AC20" s="3629"/>
      <c r="AD20" s="3627">
        <v>0</v>
      </c>
      <c r="AE20" s="3627">
        <v>0</v>
      </c>
      <c r="AF20" s="3628"/>
      <c r="AG20" s="3629"/>
      <c r="AH20" s="149"/>
      <c r="AI20" s="3634">
        <f t="shared" si="8"/>
        <v>905900</v>
      </c>
      <c r="AJ20" s="3634">
        <f t="shared" si="9"/>
        <v>908560</v>
      </c>
      <c r="AK20" s="3635">
        <f t="shared" si="10"/>
        <v>2.9363064355889534E-3</v>
      </c>
      <c r="AL20" s="149"/>
    </row>
    <row r="21" spans="1:38" ht="24.95" customHeight="1">
      <c r="A21" s="3619" t="s">
        <v>8</v>
      </c>
      <c r="B21" s="3627">
        <v>0</v>
      </c>
      <c r="C21" s="3627">
        <v>0</v>
      </c>
      <c r="D21" s="3628"/>
      <c r="E21" s="3629"/>
      <c r="F21" s="3627">
        <v>0</v>
      </c>
      <c r="G21" s="3627">
        <v>0</v>
      </c>
      <c r="H21" s="3630"/>
      <c r="I21" s="3631"/>
      <c r="J21" s="3627"/>
      <c r="K21" s="3627"/>
      <c r="L21" s="3628">
        <f t="shared" si="0"/>
        <v>0</v>
      </c>
      <c r="M21" s="3629"/>
      <c r="N21" s="3627">
        <v>0</v>
      </c>
      <c r="O21" s="3627">
        <v>0</v>
      </c>
      <c r="P21" s="3630"/>
      <c r="Q21" s="3631"/>
      <c r="R21" s="3627">
        <v>107388.7</v>
      </c>
      <c r="S21" s="3627">
        <v>106999.59999999999</v>
      </c>
      <c r="T21" s="3632">
        <f t="shared" si="1"/>
        <v>-389.10000000000582</v>
      </c>
      <c r="U21" s="3629">
        <f t="shared" si="2"/>
        <v>-3.6232862489256864E-3</v>
      </c>
      <c r="V21" s="3627">
        <v>20409620</v>
      </c>
      <c r="W21" s="3627">
        <v>20335670</v>
      </c>
      <c r="X21" s="3633">
        <f t="shared" si="3"/>
        <v>-73950</v>
      </c>
      <c r="Y21" s="3631">
        <f t="shared" si="4"/>
        <v>-3.6232913694620476E-3</v>
      </c>
      <c r="Z21" s="3627"/>
      <c r="AA21" s="3627"/>
      <c r="AB21" s="3686"/>
      <c r="AC21" s="3629"/>
      <c r="AD21" s="3627">
        <v>0</v>
      </c>
      <c r="AE21" s="3627">
        <v>0</v>
      </c>
      <c r="AF21" s="3628"/>
      <c r="AG21" s="3629"/>
      <c r="AH21" s="149"/>
      <c r="AI21" s="3634">
        <f t="shared" si="8"/>
        <v>20409620</v>
      </c>
      <c r="AJ21" s="3634">
        <f t="shared" si="9"/>
        <v>20335670</v>
      </c>
      <c r="AK21" s="3635">
        <f t="shared" si="10"/>
        <v>-3.623291369462045E-3</v>
      </c>
      <c r="AL21" s="149"/>
    </row>
    <row r="22" spans="1:38" ht="24.95" customHeight="1">
      <c r="A22" s="3619" t="s">
        <v>637</v>
      </c>
      <c r="B22" s="3627">
        <v>17</v>
      </c>
      <c r="C22" s="3627">
        <v>17</v>
      </c>
      <c r="D22" s="3628">
        <f t="shared" ref="D22:D28" si="11">C22-B22</f>
        <v>0</v>
      </c>
      <c r="E22" s="3629">
        <f t="shared" ref="E22:E28" si="12">IFERROR((C22-B22)/B22,"")</f>
        <v>0</v>
      </c>
      <c r="F22" s="3627">
        <v>167050</v>
      </c>
      <c r="G22" s="3627">
        <v>163340</v>
      </c>
      <c r="H22" s="3630">
        <f t="shared" ref="H22:H28" si="13">G22-F22</f>
        <v>-3710</v>
      </c>
      <c r="I22" s="3631">
        <f t="shared" ref="I22:I28" si="14">IFERROR((G22-F22)/F22,"")</f>
        <v>-2.2208919485184078E-2</v>
      </c>
      <c r="J22" s="3627">
        <v>28</v>
      </c>
      <c r="K22" s="3627">
        <v>27</v>
      </c>
      <c r="L22" s="3628">
        <f t="shared" si="0"/>
        <v>-1</v>
      </c>
      <c r="M22" s="3629">
        <f>IFERROR((K22-J22)/J22,"")</f>
        <v>-3.5714285714285712E-2</v>
      </c>
      <c r="N22" s="3627">
        <v>142090</v>
      </c>
      <c r="O22" s="3627">
        <v>137010</v>
      </c>
      <c r="P22" s="3630">
        <f>O22-N22</f>
        <v>-5080</v>
      </c>
      <c r="Q22" s="3631">
        <f>IFERROR((O22-N22)/N22,"")</f>
        <v>-3.5751988176507848E-2</v>
      </c>
      <c r="R22" s="3627">
        <v>43509</v>
      </c>
      <c r="S22" s="3627">
        <v>36661</v>
      </c>
      <c r="T22" s="3632">
        <f t="shared" si="1"/>
        <v>-6848</v>
      </c>
      <c r="U22" s="3629">
        <f t="shared" si="2"/>
        <v>-0.15739272334459536</v>
      </c>
      <c r="V22" s="3627">
        <v>8269050</v>
      </c>
      <c r="W22" s="3627">
        <v>6967560</v>
      </c>
      <c r="X22" s="3633">
        <f t="shared" si="3"/>
        <v>-1301490</v>
      </c>
      <c r="Y22" s="3631">
        <f t="shared" si="4"/>
        <v>-0.15739292905472818</v>
      </c>
      <c r="Z22" s="3627"/>
      <c r="AA22" s="3627"/>
      <c r="AB22" s="3686"/>
      <c r="AC22" s="3629"/>
      <c r="AD22" s="3627">
        <v>0</v>
      </c>
      <c r="AE22" s="3627">
        <v>0</v>
      </c>
      <c r="AF22" s="3628"/>
      <c r="AG22" s="3629"/>
      <c r="AH22" s="149"/>
      <c r="AI22" s="3634">
        <f t="shared" si="8"/>
        <v>8578190</v>
      </c>
      <c r="AJ22" s="3634">
        <f t="shared" si="9"/>
        <v>7267910</v>
      </c>
      <c r="AK22" s="3635">
        <f t="shared" si="10"/>
        <v>-0.152745509250786</v>
      </c>
      <c r="AL22" s="149"/>
    </row>
    <row r="23" spans="1:38" ht="24.95" customHeight="1">
      <c r="A23" s="3619" t="s">
        <v>3451</v>
      </c>
      <c r="B23" s="3627">
        <v>8</v>
      </c>
      <c r="C23" s="3627">
        <v>13</v>
      </c>
      <c r="D23" s="3628">
        <f t="shared" si="11"/>
        <v>5</v>
      </c>
      <c r="E23" s="3629">
        <f t="shared" si="12"/>
        <v>0.625</v>
      </c>
      <c r="F23" s="3627">
        <v>29700</v>
      </c>
      <c r="G23" s="3627">
        <v>48260</v>
      </c>
      <c r="H23" s="3630">
        <f t="shared" ref="H23" si="15">G23-F23</f>
        <v>18560</v>
      </c>
      <c r="I23" s="3631">
        <f t="shared" ref="I23" si="16">IFERROR((G23-F23)/F23,"")</f>
        <v>0.62491582491582487</v>
      </c>
      <c r="J23" s="3627">
        <v>0</v>
      </c>
      <c r="K23" s="3627">
        <v>0</v>
      </c>
      <c r="L23" s="3628">
        <f t="shared" ref="L23" si="17">K23-J23</f>
        <v>0</v>
      </c>
      <c r="M23" s="3629" t="str">
        <f>IFERROR((K23-J23)/J23,"")</f>
        <v/>
      </c>
      <c r="N23" s="3627">
        <v>0</v>
      </c>
      <c r="O23" s="3627">
        <v>0</v>
      </c>
      <c r="P23" s="3630">
        <f>O23-N23</f>
        <v>0</v>
      </c>
      <c r="Q23" s="3631" t="str">
        <f>IFERROR((O23-N23)/N23,"")</f>
        <v/>
      </c>
      <c r="R23" s="3627">
        <v>2354</v>
      </c>
      <c r="S23" s="3627">
        <v>2724</v>
      </c>
      <c r="T23" s="3632">
        <f t="shared" ref="T23" si="18">S23-R23</f>
        <v>370</v>
      </c>
      <c r="U23" s="3629">
        <f t="shared" ref="U23" si="19">IFERROR((S23-R23)/R23,"")</f>
        <v>0.15717926932880205</v>
      </c>
      <c r="V23" s="3627">
        <v>663660</v>
      </c>
      <c r="W23" s="3627">
        <v>701600</v>
      </c>
      <c r="X23" s="3633">
        <f t="shared" ref="X23" si="20">W23-V23</f>
        <v>37940</v>
      </c>
      <c r="Y23" s="3631">
        <f t="shared" ref="Y23" si="21">IFERROR((W23-V23)/V23,"")</f>
        <v>5.7167826899315911E-2</v>
      </c>
      <c r="Z23" s="3627"/>
      <c r="AA23" s="3627"/>
      <c r="AB23" s="3686"/>
      <c r="AC23" s="3629"/>
      <c r="AD23" s="3627">
        <v>0</v>
      </c>
      <c r="AE23" s="3627">
        <v>0</v>
      </c>
      <c r="AF23" s="3628"/>
      <c r="AG23" s="3629"/>
      <c r="AH23" s="149"/>
      <c r="AI23" s="3634">
        <f t="shared" ref="AI23" si="22">SUM(F23,N23,V23,AD23)</f>
        <v>693360</v>
      </c>
      <c r="AJ23" s="3634">
        <f t="shared" ref="AJ23" si="23">SUM(G23,O23,W23,AE23)</f>
        <v>749860</v>
      </c>
      <c r="AK23" s="3635">
        <f t="shared" ref="AK23" si="24">(AJ23/AI23)-1</f>
        <v>8.1487250490365648E-2</v>
      </c>
      <c r="AL23" s="149"/>
    </row>
    <row r="24" spans="1:38" ht="24.95" customHeight="1">
      <c r="A24" s="3619" t="s">
        <v>3452</v>
      </c>
      <c r="B24" s="3627">
        <v>3</v>
      </c>
      <c r="C24" s="3627">
        <v>2</v>
      </c>
      <c r="D24" s="3628">
        <f t="shared" si="11"/>
        <v>-1</v>
      </c>
      <c r="E24" s="3629">
        <f t="shared" si="12"/>
        <v>-0.33333333333333331</v>
      </c>
      <c r="F24" s="3627">
        <v>11140</v>
      </c>
      <c r="G24" s="3627">
        <v>7420</v>
      </c>
      <c r="H24" s="3630">
        <f t="shared" si="13"/>
        <v>-3720</v>
      </c>
      <c r="I24" s="3631">
        <f t="shared" si="14"/>
        <v>-0.33393177737881508</v>
      </c>
      <c r="J24" s="3627">
        <v>0</v>
      </c>
      <c r="K24" s="3627">
        <v>0</v>
      </c>
      <c r="L24" s="3628">
        <f t="shared" si="0"/>
        <v>0</v>
      </c>
      <c r="M24" s="3629" t="str">
        <f>IFERROR((K24-J24)/J24,"")</f>
        <v/>
      </c>
      <c r="N24" s="3627"/>
      <c r="O24" s="3627"/>
      <c r="P24" s="3630">
        <f>O24-N24</f>
        <v>0</v>
      </c>
      <c r="Q24" s="3631" t="str">
        <f>IFERROR((O24-N24)/N24,"")</f>
        <v/>
      </c>
      <c r="R24" s="3627">
        <v>620.6</v>
      </c>
      <c r="S24" s="3627">
        <v>550</v>
      </c>
      <c r="T24" s="3632">
        <f t="shared" si="1"/>
        <v>-70.600000000000023</v>
      </c>
      <c r="U24" s="3629">
        <f t="shared" si="2"/>
        <v>-0.11376087657106029</v>
      </c>
      <c r="V24" s="3627">
        <v>117950</v>
      </c>
      <c r="W24" s="3627">
        <v>104530</v>
      </c>
      <c r="X24" s="3633">
        <f t="shared" si="3"/>
        <v>-13420</v>
      </c>
      <c r="Y24" s="3631">
        <f t="shared" si="4"/>
        <v>-0.11377702416278083</v>
      </c>
      <c r="Z24" s="3627"/>
      <c r="AA24" s="3627"/>
      <c r="AB24" s="3686"/>
      <c r="AC24" s="3629"/>
      <c r="AD24" s="3627">
        <v>0</v>
      </c>
      <c r="AE24" s="3627">
        <v>0</v>
      </c>
      <c r="AF24" s="3628"/>
      <c r="AG24" s="3629"/>
      <c r="AH24" s="149"/>
      <c r="AI24" s="3634">
        <f t="shared" si="8"/>
        <v>129090</v>
      </c>
      <c r="AJ24" s="3634">
        <f t="shared" si="9"/>
        <v>111950</v>
      </c>
      <c r="AK24" s="3635">
        <f t="shared" si="10"/>
        <v>-0.13277558292664038</v>
      </c>
      <c r="AL24" s="149"/>
    </row>
    <row r="25" spans="1:38" ht="24.95" customHeight="1">
      <c r="A25" s="3619" t="s">
        <v>3103</v>
      </c>
      <c r="B25" s="3627">
        <v>29</v>
      </c>
      <c r="C25" s="3627">
        <v>33</v>
      </c>
      <c r="D25" s="3628">
        <f t="shared" si="11"/>
        <v>4</v>
      </c>
      <c r="E25" s="3629">
        <f t="shared" si="12"/>
        <v>0.13793103448275862</v>
      </c>
      <c r="F25" s="3627">
        <v>170760</v>
      </c>
      <c r="G25" s="3627">
        <v>189320</v>
      </c>
      <c r="H25" s="3630">
        <f t="shared" si="13"/>
        <v>18560</v>
      </c>
      <c r="I25" s="3631">
        <f t="shared" si="14"/>
        <v>0.10869055985008198</v>
      </c>
      <c r="J25" s="3627">
        <v>17</v>
      </c>
      <c r="K25" s="3627">
        <v>18</v>
      </c>
      <c r="L25" s="3628">
        <f t="shared" si="0"/>
        <v>1</v>
      </c>
      <c r="M25" s="3629">
        <f>IFERROR((K25-J25)/J25,"")</f>
        <v>5.8823529411764705E-2</v>
      </c>
      <c r="N25" s="3627">
        <v>86270</v>
      </c>
      <c r="O25" s="3627">
        <v>91340</v>
      </c>
      <c r="P25" s="3630">
        <f>O25-N25</f>
        <v>5070</v>
      </c>
      <c r="Q25" s="3631">
        <f>IFERROR((O25-N25)/N25,"")</f>
        <v>5.876898110583053E-2</v>
      </c>
      <c r="R25" s="3627">
        <v>1760</v>
      </c>
      <c r="S25" s="3627">
        <v>1720</v>
      </c>
      <c r="T25" s="3632">
        <f t="shared" si="1"/>
        <v>-40</v>
      </c>
      <c r="U25" s="3629">
        <f t="shared" si="2"/>
        <v>-2.2727272727272728E-2</v>
      </c>
      <c r="V25" s="3627">
        <v>534410</v>
      </c>
      <c r="W25" s="3627">
        <v>496880</v>
      </c>
      <c r="X25" s="3633">
        <f t="shared" si="3"/>
        <v>-37530</v>
      </c>
      <c r="Y25" s="3631">
        <f t="shared" si="4"/>
        <v>-7.0226979285567259E-2</v>
      </c>
      <c r="Z25" s="3627"/>
      <c r="AA25" s="3627"/>
      <c r="AB25" s="3686"/>
      <c r="AC25" s="3629"/>
      <c r="AD25" s="3627">
        <v>0</v>
      </c>
      <c r="AE25" s="3627">
        <v>0</v>
      </c>
      <c r="AF25" s="3628"/>
      <c r="AG25" s="3629"/>
      <c r="AH25" s="149"/>
      <c r="AI25" s="3634">
        <f t="shared" si="8"/>
        <v>791440</v>
      </c>
      <c r="AJ25" s="3634">
        <f t="shared" si="9"/>
        <v>777540</v>
      </c>
      <c r="AK25" s="3635">
        <f t="shared" si="10"/>
        <v>-1.7562923279086262E-2</v>
      </c>
      <c r="AL25" s="149"/>
    </row>
    <row r="26" spans="1:38" ht="24.95" customHeight="1">
      <c r="A26" s="3619" t="s">
        <v>3104</v>
      </c>
      <c r="B26" s="3627">
        <v>71</v>
      </c>
      <c r="C26" s="3627">
        <v>78</v>
      </c>
      <c r="D26" s="3628">
        <f t="shared" si="11"/>
        <v>7</v>
      </c>
      <c r="E26" s="3629">
        <f t="shared" si="12"/>
        <v>9.8591549295774641E-2</v>
      </c>
      <c r="F26" s="3627">
        <v>519720</v>
      </c>
      <c r="G26" s="3627">
        <v>516000</v>
      </c>
      <c r="H26" s="3630">
        <f t="shared" si="13"/>
        <v>-3720</v>
      </c>
      <c r="I26" s="3631">
        <f t="shared" si="14"/>
        <v>-7.1577003001616251E-3</v>
      </c>
      <c r="J26" s="3627">
        <v>69</v>
      </c>
      <c r="K26" s="3627">
        <v>61</v>
      </c>
      <c r="L26" s="3628">
        <f t="shared" si="0"/>
        <v>-8</v>
      </c>
      <c r="M26" s="3629">
        <f>IFERROR((K26-J26)/J26,"")</f>
        <v>-0.11594202898550725</v>
      </c>
      <c r="N26" s="3627">
        <v>350140</v>
      </c>
      <c r="O26" s="3627">
        <v>309550</v>
      </c>
      <c r="P26" s="3630">
        <f>O26-N26</f>
        <v>-40590</v>
      </c>
      <c r="Q26" s="3631">
        <f>IFERROR((O26-N26)/N26,"")</f>
        <v>-0.11592505854800937</v>
      </c>
      <c r="R26" s="3627">
        <v>3539</v>
      </c>
      <c r="S26" s="3627">
        <v>3364</v>
      </c>
      <c r="T26" s="3632">
        <f t="shared" si="1"/>
        <v>-175</v>
      </c>
      <c r="U26" s="3629">
        <f t="shared" si="2"/>
        <v>-4.9448996891777341E-2</v>
      </c>
      <c r="V26" s="3627">
        <v>1521950</v>
      </c>
      <c r="W26" s="3627">
        <v>1455050</v>
      </c>
      <c r="X26" s="3633">
        <f t="shared" si="3"/>
        <v>-66900</v>
      </c>
      <c r="Y26" s="3631">
        <f t="shared" si="4"/>
        <v>-4.3956765990998389E-2</v>
      </c>
      <c r="Z26" s="3627"/>
      <c r="AA26" s="3627"/>
      <c r="AB26" s="3686"/>
      <c r="AC26" s="3629"/>
      <c r="AD26" s="3627">
        <v>0</v>
      </c>
      <c r="AE26" s="3627">
        <v>0</v>
      </c>
      <c r="AF26" s="3628"/>
      <c r="AG26" s="3629"/>
      <c r="AH26" s="149"/>
      <c r="AI26" s="3634">
        <f t="shared" si="8"/>
        <v>2391810</v>
      </c>
      <c r="AJ26" s="3634">
        <f t="shared" si="9"/>
        <v>2280600</v>
      </c>
      <c r="AK26" s="3635">
        <f t="shared" si="10"/>
        <v>-4.649616817389346E-2</v>
      </c>
      <c r="AL26" s="149"/>
    </row>
    <row r="27" spans="1:38" ht="24.95" customHeight="1">
      <c r="A27" s="3619" t="s">
        <v>353</v>
      </c>
      <c r="B27" s="3627">
        <v>258</v>
      </c>
      <c r="C27" s="3627">
        <v>320</v>
      </c>
      <c r="D27" s="3628">
        <f t="shared" si="11"/>
        <v>62</v>
      </c>
      <c r="E27" s="3629">
        <f t="shared" si="12"/>
        <v>0.24031007751937986</v>
      </c>
      <c r="F27" s="3627">
        <v>957760</v>
      </c>
      <c r="G27" s="3627">
        <v>1187920</v>
      </c>
      <c r="H27" s="3630">
        <f t="shared" si="13"/>
        <v>230160</v>
      </c>
      <c r="I27" s="3631">
        <f t="shared" si="14"/>
        <v>0.24031072502505846</v>
      </c>
      <c r="J27" s="3627"/>
      <c r="K27" s="3627"/>
      <c r="L27" s="3628">
        <f t="shared" si="0"/>
        <v>0</v>
      </c>
      <c r="M27" s="3629"/>
      <c r="N27" s="3627">
        <v>0</v>
      </c>
      <c r="O27" s="3627">
        <v>0</v>
      </c>
      <c r="P27" s="3630"/>
      <c r="Q27" s="3631"/>
      <c r="R27" s="3627">
        <v>15056</v>
      </c>
      <c r="S27" s="3627">
        <v>15228</v>
      </c>
      <c r="T27" s="3632">
        <f t="shared" si="1"/>
        <v>172</v>
      </c>
      <c r="U27" s="3629">
        <f t="shared" si="2"/>
        <v>1.1424017003188097E-2</v>
      </c>
      <c r="V27" s="3627">
        <v>4265190</v>
      </c>
      <c r="W27" s="3627">
        <v>4175100</v>
      </c>
      <c r="X27" s="3633">
        <f t="shared" si="3"/>
        <v>-90090</v>
      </c>
      <c r="Y27" s="3631">
        <f t="shared" si="4"/>
        <v>-2.1122153995484373E-2</v>
      </c>
      <c r="Z27" s="3627"/>
      <c r="AA27" s="3627"/>
      <c r="AB27" s="3686"/>
      <c r="AC27" s="3629"/>
      <c r="AD27" s="3627">
        <v>0</v>
      </c>
      <c r="AE27" s="3627">
        <v>0</v>
      </c>
      <c r="AF27" s="3628"/>
      <c r="AG27" s="3629"/>
      <c r="AH27" s="149"/>
      <c r="AI27" s="3634">
        <f t="shared" si="8"/>
        <v>5222950</v>
      </c>
      <c r="AJ27" s="3634">
        <f t="shared" si="9"/>
        <v>5363020</v>
      </c>
      <c r="AK27" s="3635">
        <f t="shared" si="10"/>
        <v>2.6818177466757298E-2</v>
      </c>
      <c r="AL27" s="149"/>
    </row>
    <row r="28" spans="1:38" ht="24.95" customHeight="1">
      <c r="A28" s="3619" t="s">
        <v>3105</v>
      </c>
      <c r="B28" s="3627">
        <v>578</v>
      </c>
      <c r="C28" s="3627">
        <v>639</v>
      </c>
      <c r="D28" s="3628">
        <f t="shared" si="11"/>
        <v>61</v>
      </c>
      <c r="E28" s="3629">
        <f t="shared" si="12"/>
        <v>0.10553633217993079</v>
      </c>
      <c r="F28" s="3627">
        <v>3897860</v>
      </c>
      <c r="G28" s="3627">
        <v>3960970</v>
      </c>
      <c r="H28" s="3630">
        <f t="shared" si="13"/>
        <v>63110</v>
      </c>
      <c r="I28" s="3631">
        <f t="shared" si="14"/>
        <v>1.6190935538988059E-2</v>
      </c>
      <c r="J28" s="3627">
        <v>472</v>
      </c>
      <c r="K28" s="3627">
        <v>428</v>
      </c>
      <c r="L28" s="3628">
        <f t="shared" si="0"/>
        <v>-44</v>
      </c>
      <c r="M28" s="3629">
        <f>IFERROR((K28-J28)/J28,"")</f>
        <v>-9.3220338983050849E-2</v>
      </c>
      <c r="N28" s="3627">
        <v>2395180</v>
      </c>
      <c r="O28" s="3627">
        <v>2171900</v>
      </c>
      <c r="P28" s="3630">
        <f>O28-N28</f>
        <v>-223280</v>
      </c>
      <c r="Q28" s="3631">
        <f>IFERROR((O28-N28)/N28,"")</f>
        <v>-9.3220551273808225E-2</v>
      </c>
      <c r="R28" s="3627">
        <v>41477</v>
      </c>
      <c r="S28" s="3627">
        <v>36169</v>
      </c>
      <c r="T28" s="3632">
        <f t="shared" si="1"/>
        <v>-5308</v>
      </c>
      <c r="U28" s="3629">
        <f t="shared" si="2"/>
        <v>-0.12797454010656509</v>
      </c>
      <c r="V28" s="3627">
        <v>10968460</v>
      </c>
      <c r="W28" s="3627">
        <v>9881790</v>
      </c>
      <c r="X28" s="3633">
        <f t="shared" si="3"/>
        <v>-1086670</v>
      </c>
      <c r="Y28" s="3631">
        <f t="shared" si="4"/>
        <v>-9.9072248975699412E-2</v>
      </c>
      <c r="Z28" s="3627"/>
      <c r="AA28" s="3627"/>
      <c r="AB28" s="3686"/>
      <c r="AC28" s="3629"/>
      <c r="AD28" s="3627">
        <v>0</v>
      </c>
      <c r="AE28" s="3627">
        <v>0</v>
      </c>
      <c r="AF28" s="3628"/>
      <c r="AG28" s="3629"/>
      <c r="AH28" s="149"/>
      <c r="AI28" s="3634">
        <f t="shared" si="8"/>
        <v>17261500</v>
      </c>
      <c r="AJ28" s="3634">
        <f t="shared" si="9"/>
        <v>16014660</v>
      </c>
      <c r="AK28" s="3635">
        <f t="shared" si="10"/>
        <v>-7.223242476030467E-2</v>
      </c>
      <c r="AL28" s="149"/>
    </row>
    <row r="29" spans="1:38" ht="24.95" customHeight="1">
      <c r="A29" s="3625" t="s">
        <v>3453</v>
      </c>
      <c r="B29" s="3627">
        <v>23</v>
      </c>
      <c r="C29" s="3627">
        <v>30</v>
      </c>
      <c r="D29" s="3628"/>
      <c r="E29" s="3629"/>
      <c r="F29" s="3627">
        <v>248720</v>
      </c>
      <c r="G29" s="3627">
        <v>267280</v>
      </c>
      <c r="H29" s="3630"/>
      <c r="I29" s="3631"/>
      <c r="J29" s="3627">
        <v>44</v>
      </c>
      <c r="K29" s="3627">
        <v>42</v>
      </c>
      <c r="L29" s="3628">
        <f t="shared" si="0"/>
        <v>-2</v>
      </c>
      <c r="M29" s="3629"/>
      <c r="N29" s="3627">
        <v>223280</v>
      </c>
      <c r="O29" s="3627">
        <v>213130</v>
      </c>
      <c r="P29" s="3630"/>
      <c r="Q29" s="3631"/>
      <c r="R29" s="3627">
        <v>9000</v>
      </c>
      <c r="S29" s="3627">
        <v>9450</v>
      </c>
      <c r="T29" s="3632"/>
      <c r="U29" s="3629"/>
      <c r="V29" s="3627">
        <v>2646300</v>
      </c>
      <c r="W29" s="3627">
        <v>2671590</v>
      </c>
      <c r="X29" s="3633"/>
      <c r="Y29" s="3631"/>
      <c r="Z29" s="3627"/>
      <c r="AA29" s="3627"/>
      <c r="AB29" s="3686"/>
      <c r="AC29" s="3629"/>
      <c r="AD29" s="3627">
        <v>0</v>
      </c>
      <c r="AE29" s="3627">
        <v>0</v>
      </c>
      <c r="AF29" s="3628"/>
      <c r="AG29" s="3629"/>
      <c r="AH29" s="149"/>
      <c r="AI29" s="3634">
        <f t="shared" si="8"/>
        <v>3118300</v>
      </c>
      <c r="AJ29" s="3634">
        <f t="shared" si="9"/>
        <v>3152000</v>
      </c>
      <c r="AK29" s="3635">
        <f t="shared" si="10"/>
        <v>1.0807170573710057E-2</v>
      </c>
      <c r="AL29" s="149"/>
    </row>
    <row r="30" spans="1:38" ht="24.95" customHeight="1">
      <c r="A30" s="3619" t="s">
        <v>5</v>
      </c>
      <c r="B30" s="3627">
        <v>105</v>
      </c>
      <c r="C30" s="3627">
        <v>103</v>
      </c>
      <c r="D30" s="3628">
        <f t="shared" ref="D30:D49" si="25">C30-B30</f>
        <v>-2</v>
      </c>
      <c r="E30" s="3629">
        <f t="shared" ref="E30:E49" si="26">IFERROR((C30-B30)/B30,"")</f>
        <v>-1.9047619047619049E-2</v>
      </c>
      <c r="F30" s="3627">
        <v>824120</v>
      </c>
      <c r="G30" s="3627">
        <v>864950</v>
      </c>
      <c r="H30" s="3630">
        <f t="shared" ref="H30:H49" si="27">G30-F30</f>
        <v>40830</v>
      </c>
      <c r="I30" s="3631">
        <f t="shared" ref="I30:I44" si="28">IFERROR((G30-F30)/F30,"")</f>
        <v>4.9543755763723732E-2</v>
      </c>
      <c r="J30" s="3627">
        <v>117</v>
      </c>
      <c r="K30" s="3627">
        <v>130</v>
      </c>
      <c r="L30" s="3628">
        <f t="shared" si="0"/>
        <v>13</v>
      </c>
      <c r="M30" s="3629">
        <f t="shared" ref="M30:M49" si="29">IFERROR((K30-J30)/J30,"")</f>
        <v>0.1111111111111111</v>
      </c>
      <c r="N30" s="3627">
        <v>593720</v>
      </c>
      <c r="O30" s="3627">
        <v>659690</v>
      </c>
      <c r="P30" s="3630">
        <f t="shared" ref="P30:P49" si="30">O30-N30</f>
        <v>65970</v>
      </c>
      <c r="Q30" s="3631">
        <f t="shared" ref="Q30:Q49" si="31">IFERROR((O30-N30)/N30,"")</f>
        <v>0.11111298255069729</v>
      </c>
      <c r="R30" s="3627">
        <v>9730</v>
      </c>
      <c r="S30" s="3627">
        <v>9981</v>
      </c>
      <c r="T30" s="3632">
        <f t="shared" ref="T30:T61" si="32">S30-R30</f>
        <v>251</v>
      </c>
      <c r="U30" s="3629">
        <f t="shared" ref="U30:U61" si="33">IFERROR((S30-R30)/R30,"")</f>
        <v>2.579650565262076E-2</v>
      </c>
      <c r="V30" s="3627">
        <v>2623610</v>
      </c>
      <c r="W30" s="3627">
        <v>2621310</v>
      </c>
      <c r="X30" s="3633">
        <f t="shared" ref="X30:X66" si="34">W30-V30</f>
        <v>-2300</v>
      </c>
      <c r="Y30" s="3631">
        <f t="shared" ref="Y30:Y61" si="35">IFERROR((W30-V30)/V30,"")</f>
        <v>-8.7665468571929519E-4</v>
      </c>
      <c r="Z30" s="3627">
        <v>329.5</v>
      </c>
      <c r="AA30" s="3627">
        <v>323</v>
      </c>
      <c r="AB30" s="3686">
        <f>AA30-Z30</f>
        <v>-6.5</v>
      </c>
      <c r="AC30" s="3629">
        <f>IFERROR((AA30-Z30)/Z30,"")</f>
        <v>-1.9726858877086494E-2</v>
      </c>
      <c r="AD30" s="3627">
        <v>1343550</v>
      </c>
      <c r="AE30" s="3627">
        <v>1319120</v>
      </c>
      <c r="AF30" s="3628">
        <f>AE30-AD30</f>
        <v>-24430</v>
      </c>
      <c r="AG30" s="3629">
        <f>IFERROR((AE30-AD30)/AD30,"")</f>
        <v>-1.818317144877377E-2</v>
      </c>
      <c r="AH30" s="149"/>
      <c r="AI30" s="3634">
        <f t="shared" si="8"/>
        <v>5385000</v>
      </c>
      <c r="AJ30" s="3634">
        <f t="shared" si="9"/>
        <v>5465070</v>
      </c>
      <c r="AK30" s="3635">
        <f t="shared" si="10"/>
        <v>1.486908077994431E-2</v>
      </c>
      <c r="AL30" s="149"/>
    </row>
    <row r="31" spans="1:38" ht="24.95" customHeight="1">
      <c r="A31" s="3619" t="s">
        <v>3106</v>
      </c>
      <c r="B31" s="3627">
        <v>55</v>
      </c>
      <c r="C31" s="3627">
        <v>65</v>
      </c>
      <c r="D31" s="3628">
        <f t="shared" si="25"/>
        <v>10</v>
      </c>
      <c r="E31" s="3629">
        <f t="shared" si="26"/>
        <v>0.18181818181818182</v>
      </c>
      <c r="F31" s="3627">
        <v>1043140</v>
      </c>
      <c r="G31" s="3627">
        <v>1314140</v>
      </c>
      <c r="H31" s="3630">
        <f t="shared" si="27"/>
        <v>271000</v>
      </c>
      <c r="I31" s="3631">
        <f t="shared" si="28"/>
        <v>0.25979254941810304</v>
      </c>
      <c r="J31" s="3627">
        <v>226</v>
      </c>
      <c r="K31" s="3627">
        <v>289</v>
      </c>
      <c r="L31" s="3628">
        <f t="shared" si="0"/>
        <v>63</v>
      </c>
      <c r="M31" s="3629">
        <f t="shared" si="29"/>
        <v>0.27876106194690264</v>
      </c>
      <c r="N31" s="3627">
        <v>1146850</v>
      </c>
      <c r="O31" s="3627">
        <v>1466540</v>
      </c>
      <c r="P31" s="3630">
        <f t="shared" si="30"/>
        <v>319690</v>
      </c>
      <c r="Q31" s="3631">
        <f t="shared" si="31"/>
        <v>0.27875485024196711</v>
      </c>
      <c r="R31" s="3627">
        <v>9920</v>
      </c>
      <c r="S31" s="3627">
        <v>10600</v>
      </c>
      <c r="T31" s="3632">
        <f t="shared" si="32"/>
        <v>680</v>
      </c>
      <c r="U31" s="3629">
        <f t="shared" si="33"/>
        <v>6.8548387096774188E-2</v>
      </c>
      <c r="V31" s="3627">
        <v>2864020</v>
      </c>
      <c r="W31" s="3627">
        <v>2930130</v>
      </c>
      <c r="X31" s="3633">
        <f t="shared" si="34"/>
        <v>66110</v>
      </c>
      <c r="Y31" s="3631">
        <f t="shared" si="35"/>
        <v>2.3082939364948568E-2</v>
      </c>
      <c r="Z31" s="3627">
        <v>8.4599999999999937</v>
      </c>
      <c r="AA31" s="3627">
        <v>6.5400000000000063</v>
      </c>
      <c r="AB31" s="3686">
        <f>AA31-Z31</f>
        <v>-1.9199999999999875</v>
      </c>
      <c r="AC31" s="3629">
        <f>IFERROR((AA31-Z31)/Z31,"")</f>
        <v>-0.22695035460992777</v>
      </c>
      <c r="AD31" s="3627">
        <v>967350</v>
      </c>
      <c r="AE31" s="3627">
        <v>779550</v>
      </c>
      <c r="AF31" s="3628">
        <f>AE31-AD31</f>
        <v>-187800</v>
      </c>
      <c r="AG31" s="3629">
        <f>IFERROR((AE31-AD31)/AD31,"")</f>
        <v>-0.19413862614358815</v>
      </c>
      <c r="AH31" s="149"/>
      <c r="AI31" s="3634">
        <f t="shared" si="8"/>
        <v>6021360</v>
      </c>
      <c r="AJ31" s="3634">
        <f t="shared" si="9"/>
        <v>6490360</v>
      </c>
      <c r="AK31" s="3635">
        <f t="shared" si="10"/>
        <v>7.7889380472185632E-2</v>
      </c>
      <c r="AL31" s="149"/>
    </row>
    <row r="32" spans="1:38" ht="24.95" customHeight="1">
      <c r="A32" s="3619" t="s">
        <v>853</v>
      </c>
      <c r="B32" s="3627">
        <v>106</v>
      </c>
      <c r="C32" s="3627">
        <v>130</v>
      </c>
      <c r="D32" s="3628">
        <f t="shared" si="25"/>
        <v>24</v>
      </c>
      <c r="E32" s="3629">
        <f t="shared" si="26"/>
        <v>0.22641509433962265</v>
      </c>
      <c r="F32" s="3627">
        <v>660780</v>
      </c>
      <c r="G32" s="3627">
        <v>768440</v>
      </c>
      <c r="H32" s="3630">
        <f t="shared" si="27"/>
        <v>107660</v>
      </c>
      <c r="I32" s="3631">
        <f t="shared" si="28"/>
        <v>0.16292866006840401</v>
      </c>
      <c r="J32" s="3627">
        <v>72</v>
      </c>
      <c r="K32" s="3627">
        <v>77</v>
      </c>
      <c r="L32" s="3628">
        <f t="shared" si="0"/>
        <v>5</v>
      </c>
      <c r="M32" s="3629">
        <f t="shared" si="29"/>
        <v>6.9444444444444448E-2</v>
      </c>
      <c r="N32" s="3627">
        <v>365370</v>
      </c>
      <c r="O32" s="3627">
        <v>390740</v>
      </c>
      <c r="P32" s="3630">
        <f t="shared" si="30"/>
        <v>25370</v>
      </c>
      <c r="Q32" s="3631">
        <f t="shared" si="31"/>
        <v>6.9436461668993074E-2</v>
      </c>
      <c r="R32" s="3627">
        <v>4040</v>
      </c>
      <c r="S32" s="3627">
        <v>4200</v>
      </c>
      <c r="T32" s="3632">
        <f t="shared" si="32"/>
        <v>160</v>
      </c>
      <c r="U32" s="3629">
        <f t="shared" si="33"/>
        <v>3.9603960396039604E-2</v>
      </c>
      <c r="V32" s="3627">
        <v>1190720</v>
      </c>
      <c r="W32" s="3627">
        <v>1193790</v>
      </c>
      <c r="X32" s="3633">
        <f t="shared" si="34"/>
        <v>3070</v>
      </c>
      <c r="Y32" s="3631">
        <f t="shared" si="35"/>
        <v>2.5782719699005644E-3</v>
      </c>
      <c r="Z32" s="3627">
        <v>38</v>
      </c>
      <c r="AA32" s="3627">
        <v>33</v>
      </c>
      <c r="AB32" s="3686">
        <f>AA32-Z32</f>
        <v>-5</v>
      </c>
      <c r="AC32" s="3629">
        <f>IFERROR((AA32-Z32)/Z32,"")</f>
        <v>-0.13157894736842105</v>
      </c>
      <c r="AD32" s="3627">
        <v>210870</v>
      </c>
      <c r="AE32" s="3627">
        <v>192080</v>
      </c>
      <c r="AF32" s="3628">
        <f>AE32-AD32</f>
        <v>-18790</v>
      </c>
      <c r="AG32" s="3629">
        <f>IFERROR((AE32-AD32)/AD32,"")</f>
        <v>-8.9107032769004599E-2</v>
      </c>
      <c r="AH32" s="149"/>
      <c r="AI32" s="3634">
        <f t="shared" si="8"/>
        <v>2427740</v>
      </c>
      <c r="AJ32" s="3634">
        <f t="shared" si="9"/>
        <v>2545050</v>
      </c>
      <c r="AK32" s="3635">
        <f t="shared" si="10"/>
        <v>4.8320660367255241E-2</v>
      </c>
      <c r="AL32" s="149"/>
    </row>
    <row r="33" spans="1:38" ht="24.95" customHeight="1">
      <c r="A33" s="3619" t="s">
        <v>878</v>
      </c>
      <c r="B33" s="3627">
        <v>265</v>
      </c>
      <c r="C33" s="3627">
        <v>277</v>
      </c>
      <c r="D33" s="3628">
        <f t="shared" si="25"/>
        <v>12</v>
      </c>
      <c r="E33" s="3629">
        <f t="shared" si="26"/>
        <v>4.5283018867924525E-2</v>
      </c>
      <c r="F33" s="3627">
        <v>1254740</v>
      </c>
      <c r="G33" s="3627">
        <v>1262170</v>
      </c>
      <c r="H33" s="3630">
        <f t="shared" si="27"/>
        <v>7430</v>
      </c>
      <c r="I33" s="3631">
        <f t="shared" si="28"/>
        <v>5.9215454994660252E-3</v>
      </c>
      <c r="J33" s="3627">
        <v>73</v>
      </c>
      <c r="K33" s="3627">
        <v>63</v>
      </c>
      <c r="L33" s="3628">
        <f t="shared" si="0"/>
        <v>-10</v>
      </c>
      <c r="M33" s="3629">
        <f t="shared" si="29"/>
        <v>-0.13698630136986301</v>
      </c>
      <c r="N33" s="3627">
        <v>370440</v>
      </c>
      <c r="O33" s="3627">
        <v>319700</v>
      </c>
      <c r="P33" s="3630">
        <f t="shared" si="30"/>
        <v>-50740</v>
      </c>
      <c r="Q33" s="3631">
        <f t="shared" si="31"/>
        <v>-0.13697224921714718</v>
      </c>
      <c r="R33" s="3627">
        <v>9734</v>
      </c>
      <c r="S33" s="3627">
        <v>9732</v>
      </c>
      <c r="T33" s="3632">
        <f t="shared" si="32"/>
        <v>-2</v>
      </c>
      <c r="U33" s="3629">
        <f t="shared" si="33"/>
        <v>-2.0546537908362441E-4</v>
      </c>
      <c r="V33" s="3627">
        <v>2142720</v>
      </c>
      <c r="W33" s="3627">
        <v>2123440</v>
      </c>
      <c r="X33" s="3633">
        <f t="shared" si="34"/>
        <v>-19280</v>
      </c>
      <c r="Y33" s="3631">
        <f t="shared" si="35"/>
        <v>-8.9979091995221021E-3</v>
      </c>
      <c r="Z33" s="3627">
        <v>11</v>
      </c>
      <c r="AA33" s="3627">
        <v>11</v>
      </c>
      <c r="AB33" s="3686">
        <f>AA33-Z33</f>
        <v>0</v>
      </c>
      <c r="AC33" s="3629">
        <f>IFERROR((AA33-Z33)/Z33,"")</f>
        <v>0</v>
      </c>
      <c r="AD33" s="3627">
        <v>80070</v>
      </c>
      <c r="AE33" s="3627">
        <v>80070</v>
      </c>
      <c r="AF33" s="3628">
        <f>AE33-AD33</f>
        <v>0</v>
      </c>
      <c r="AG33" s="3629">
        <f>IFERROR((AE33-AD33)/AD33,"")</f>
        <v>0</v>
      </c>
      <c r="AH33" s="149"/>
      <c r="AI33" s="3634">
        <f t="shared" si="8"/>
        <v>3847970</v>
      </c>
      <c r="AJ33" s="3634">
        <f t="shared" si="9"/>
        <v>3785380</v>
      </c>
      <c r="AK33" s="3635">
        <f t="shared" si="10"/>
        <v>-1.6265719327333672E-2</v>
      </c>
      <c r="AL33" s="149"/>
    </row>
    <row r="34" spans="1:38" ht="24.95" customHeight="1">
      <c r="A34" s="3619" t="s">
        <v>689</v>
      </c>
      <c r="B34" s="3627">
        <v>56</v>
      </c>
      <c r="C34" s="3627">
        <v>77</v>
      </c>
      <c r="D34" s="3628">
        <f t="shared" si="25"/>
        <v>21</v>
      </c>
      <c r="E34" s="3629">
        <f t="shared" si="26"/>
        <v>0.375</v>
      </c>
      <c r="F34" s="3627">
        <v>519720</v>
      </c>
      <c r="G34" s="3627">
        <v>616230</v>
      </c>
      <c r="H34" s="3630">
        <f t="shared" si="27"/>
        <v>96510</v>
      </c>
      <c r="I34" s="3631">
        <f t="shared" si="28"/>
        <v>0.18569614407758023</v>
      </c>
      <c r="J34" s="3627">
        <v>84</v>
      </c>
      <c r="K34" s="3627">
        <v>89</v>
      </c>
      <c r="L34" s="3628">
        <f t="shared" si="0"/>
        <v>5</v>
      </c>
      <c r="M34" s="3629">
        <f t="shared" si="29"/>
        <v>5.9523809523809521E-2</v>
      </c>
      <c r="N34" s="3627">
        <v>426260</v>
      </c>
      <c r="O34" s="3627">
        <v>451630</v>
      </c>
      <c r="P34" s="3630">
        <f t="shared" si="30"/>
        <v>25370</v>
      </c>
      <c r="Q34" s="3631">
        <f t="shared" si="31"/>
        <v>5.9517665274714963E-2</v>
      </c>
      <c r="R34" s="3627">
        <v>7063.2000000000044</v>
      </c>
      <c r="S34" s="3627">
        <v>7504.4999999999964</v>
      </c>
      <c r="T34" s="3632">
        <f t="shared" si="32"/>
        <v>441.299999999992</v>
      </c>
      <c r="U34" s="3629">
        <f t="shared" si="33"/>
        <v>6.2478763166835392E-2</v>
      </c>
      <c r="V34" s="3627">
        <v>1597730</v>
      </c>
      <c r="W34" s="3627">
        <v>1666350</v>
      </c>
      <c r="X34" s="3633">
        <f t="shared" si="34"/>
        <v>68620</v>
      </c>
      <c r="Y34" s="3631">
        <f t="shared" si="35"/>
        <v>4.2948433089445653E-2</v>
      </c>
      <c r="Z34" s="3627"/>
      <c r="AA34" s="3627"/>
      <c r="AB34" s="3686"/>
      <c r="AC34" s="3629"/>
      <c r="AD34" s="3627">
        <v>0</v>
      </c>
      <c r="AE34" s="3627">
        <v>0</v>
      </c>
      <c r="AF34" s="3628"/>
      <c r="AG34" s="3629"/>
      <c r="AH34" s="149"/>
      <c r="AI34" s="3634">
        <f t="shared" si="8"/>
        <v>2543710</v>
      </c>
      <c r="AJ34" s="3634">
        <f t="shared" si="9"/>
        <v>2734210</v>
      </c>
      <c r="AK34" s="3635">
        <f t="shared" si="10"/>
        <v>7.4890612530516432E-2</v>
      </c>
      <c r="AL34" s="149"/>
    </row>
    <row r="35" spans="1:38" ht="24.95" customHeight="1">
      <c r="A35" s="3619" t="s">
        <v>3107</v>
      </c>
      <c r="B35" s="3627">
        <v>527</v>
      </c>
      <c r="C35" s="3627">
        <v>554</v>
      </c>
      <c r="D35" s="3628">
        <f t="shared" si="25"/>
        <v>27</v>
      </c>
      <c r="E35" s="3629">
        <f t="shared" si="26"/>
        <v>5.1233396584440226E-2</v>
      </c>
      <c r="F35" s="3627">
        <v>2149390</v>
      </c>
      <c r="G35" s="3627">
        <v>2227350</v>
      </c>
      <c r="H35" s="3630">
        <f t="shared" si="27"/>
        <v>77960</v>
      </c>
      <c r="I35" s="3631">
        <f t="shared" si="28"/>
        <v>3.6270755888880103E-2</v>
      </c>
      <c r="J35" s="3627">
        <v>52</v>
      </c>
      <c r="K35" s="3627">
        <v>46</v>
      </c>
      <c r="L35" s="3628">
        <f t="shared" si="0"/>
        <v>-6</v>
      </c>
      <c r="M35" s="3629">
        <f t="shared" si="29"/>
        <v>-0.11538461538461539</v>
      </c>
      <c r="N35" s="3627">
        <v>263880</v>
      </c>
      <c r="O35" s="3627">
        <v>233430</v>
      </c>
      <c r="P35" s="3630">
        <f t="shared" si="30"/>
        <v>-30450</v>
      </c>
      <c r="Q35" s="3631">
        <f t="shared" si="31"/>
        <v>-0.11539336061846293</v>
      </c>
      <c r="R35" s="3627">
        <v>11736</v>
      </c>
      <c r="S35" s="3627">
        <v>11834</v>
      </c>
      <c r="T35" s="3632">
        <f t="shared" si="32"/>
        <v>98</v>
      </c>
      <c r="U35" s="3629">
        <f t="shared" si="33"/>
        <v>8.3503749147920935E-3</v>
      </c>
      <c r="V35" s="3627">
        <v>3005660</v>
      </c>
      <c r="W35" s="3627">
        <v>2975340</v>
      </c>
      <c r="X35" s="3633">
        <f t="shared" si="34"/>
        <v>-30320</v>
      </c>
      <c r="Y35" s="3631">
        <f t="shared" si="35"/>
        <v>-1.0087634662603222E-2</v>
      </c>
      <c r="Z35" s="3627">
        <v>190</v>
      </c>
      <c r="AA35" s="3627">
        <v>186</v>
      </c>
      <c r="AB35" s="3686">
        <f>AA35-Z35</f>
        <v>-4</v>
      </c>
      <c r="AC35" s="3629">
        <f>IFERROR((AA35-Z35)/Z35,"")</f>
        <v>-2.1052631578947368E-2</v>
      </c>
      <c r="AD35" s="3627">
        <v>817390</v>
      </c>
      <c r="AE35" s="3627">
        <v>802350</v>
      </c>
      <c r="AF35" s="3628">
        <f>AE35-AD35</f>
        <v>-15040</v>
      </c>
      <c r="AG35" s="3629">
        <f>IFERROR((AE35-AD35)/AD35,"")</f>
        <v>-1.8400029361748983E-2</v>
      </c>
      <c r="AH35" s="149"/>
      <c r="AI35" s="3634">
        <f t="shared" si="8"/>
        <v>6236320</v>
      </c>
      <c r="AJ35" s="3634">
        <f t="shared" si="9"/>
        <v>6238470</v>
      </c>
      <c r="AK35" s="3635">
        <f t="shared" si="10"/>
        <v>3.4475459886595949E-4</v>
      </c>
      <c r="AL35" s="149"/>
    </row>
    <row r="36" spans="1:38" ht="24.95" customHeight="1">
      <c r="A36" s="3619" t="s">
        <v>866</v>
      </c>
      <c r="B36" s="3627">
        <v>252</v>
      </c>
      <c r="C36" s="3627">
        <v>260</v>
      </c>
      <c r="D36" s="3628">
        <f t="shared" si="25"/>
        <v>8</v>
      </c>
      <c r="E36" s="3629">
        <f t="shared" si="26"/>
        <v>3.1746031746031744E-2</v>
      </c>
      <c r="F36" s="3627">
        <v>1087690</v>
      </c>
      <c r="G36" s="3627">
        <v>1102540</v>
      </c>
      <c r="H36" s="3630">
        <f t="shared" si="27"/>
        <v>14850</v>
      </c>
      <c r="I36" s="3631">
        <f t="shared" si="28"/>
        <v>1.3652787099265415E-2</v>
      </c>
      <c r="J36" s="3627">
        <v>41</v>
      </c>
      <c r="K36" s="3627">
        <v>37</v>
      </c>
      <c r="L36" s="3628">
        <f t="shared" si="0"/>
        <v>-4</v>
      </c>
      <c r="M36" s="3629">
        <f t="shared" si="29"/>
        <v>-9.7560975609756101E-2</v>
      </c>
      <c r="N36" s="3627">
        <v>208060</v>
      </c>
      <c r="O36" s="3627">
        <v>187760</v>
      </c>
      <c r="P36" s="3630">
        <f t="shared" si="30"/>
        <v>-20300</v>
      </c>
      <c r="Q36" s="3631">
        <f t="shared" si="31"/>
        <v>-9.756800922810728E-2</v>
      </c>
      <c r="R36" s="3627">
        <v>4718</v>
      </c>
      <c r="S36" s="3627">
        <v>4364</v>
      </c>
      <c r="T36" s="3632">
        <f t="shared" si="32"/>
        <v>-354</v>
      </c>
      <c r="U36" s="3629">
        <f t="shared" si="33"/>
        <v>-7.5031793132683336E-2</v>
      </c>
      <c r="V36" s="3627">
        <v>1422680</v>
      </c>
      <c r="W36" s="3627">
        <v>1321450</v>
      </c>
      <c r="X36" s="3633">
        <f t="shared" si="34"/>
        <v>-101230</v>
      </c>
      <c r="Y36" s="3631">
        <f t="shared" si="35"/>
        <v>-7.1154440914330694E-2</v>
      </c>
      <c r="Z36" s="3627">
        <v>373.23</v>
      </c>
      <c r="AA36" s="3627">
        <v>333.84000000000003</v>
      </c>
      <c r="AB36" s="3686">
        <f>AA36-Z36</f>
        <v>-39.389999999999986</v>
      </c>
      <c r="AC36" s="3629">
        <f>IFERROR((AA36-Z36)/Z36,"")</f>
        <v>-0.1055381400208986</v>
      </c>
      <c r="AD36" s="3627">
        <v>1470440</v>
      </c>
      <c r="AE36" s="3627">
        <v>1322370</v>
      </c>
      <c r="AF36" s="3628">
        <f>AE36-AD36</f>
        <v>-148070</v>
      </c>
      <c r="AG36" s="3629">
        <f>IFERROR((AE36-AD36)/AD36,"")</f>
        <v>-0.1006977503332336</v>
      </c>
      <c r="AH36" s="149"/>
      <c r="AI36" s="3634">
        <f t="shared" si="8"/>
        <v>4188870</v>
      </c>
      <c r="AJ36" s="3634">
        <f t="shared" si="9"/>
        <v>3934120</v>
      </c>
      <c r="AK36" s="3635">
        <f t="shared" si="10"/>
        <v>-6.0815924103636565E-2</v>
      </c>
      <c r="AL36" s="149"/>
    </row>
    <row r="37" spans="1:38" ht="24.95" customHeight="1">
      <c r="A37" s="3619" t="s">
        <v>883</v>
      </c>
      <c r="B37" s="3627">
        <v>71</v>
      </c>
      <c r="C37" s="3627">
        <v>68</v>
      </c>
      <c r="D37" s="3628">
        <f t="shared" si="25"/>
        <v>-3</v>
      </c>
      <c r="E37" s="3629">
        <f t="shared" si="26"/>
        <v>-4.2253521126760563E-2</v>
      </c>
      <c r="F37" s="3627">
        <v>478880</v>
      </c>
      <c r="G37" s="3627">
        <v>438050</v>
      </c>
      <c r="H37" s="3630">
        <f t="shared" si="27"/>
        <v>-40830</v>
      </c>
      <c r="I37" s="3631">
        <f t="shared" si="28"/>
        <v>-8.5261443367858333E-2</v>
      </c>
      <c r="J37" s="3627">
        <v>58</v>
      </c>
      <c r="K37" s="3627">
        <v>50</v>
      </c>
      <c r="L37" s="3628">
        <f t="shared" si="0"/>
        <v>-8</v>
      </c>
      <c r="M37" s="3629">
        <f t="shared" si="29"/>
        <v>-0.13793103448275862</v>
      </c>
      <c r="N37" s="3627">
        <v>294320</v>
      </c>
      <c r="O37" s="3627">
        <v>253730</v>
      </c>
      <c r="P37" s="3630">
        <f t="shared" si="30"/>
        <v>-40590</v>
      </c>
      <c r="Q37" s="3631">
        <f t="shared" si="31"/>
        <v>-0.13791111715139984</v>
      </c>
      <c r="R37" s="3627">
        <v>3070</v>
      </c>
      <c r="S37" s="3627">
        <v>3076</v>
      </c>
      <c r="T37" s="3632">
        <f t="shared" si="32"/>
        <v>6</v>
      </c>
      <c r="U37" s="3629">
        <f t="shared" si="33"/>
        <v>1.9543973941368079E-3</v>
      </c>
      <c r="V37" s="3627">
        <v>787830</v>
      </c>
      <c r="W37" s="3627">
        <v>775560</v>
      </c>
      <c r="X37" s="3633">
        <f t="shared" si="34"/>
        <v>-12270</v>
      </c>
      <c r="Y37" s="3631">
        <f t="shared" si="35"/>
        <v>-1.5574425954837972E-2</v>
      </c>
      <c r="Z37" s="3627">
        <v>144.6</v>
      </c>
      <c r="AA37" s="3627">
        <v>133.19999999999999</v>
      </c>
      <c r="AB37" s="3686">
        <f>AA37-Z37</f>
        <v>-11.400000000000006</v>
      </c>
      <c r="AC37" s="3629">
        <f>IFERROR((AA37-Z37)/Z37,"")</f>
        <v>-7.883817427385896E-2</v>
      </c>
      <c r="AD37" s="3627">
        <v>570800</v>
      </c>
      <c r="AE37" s="3627">
        <v>527950</v>
      </c>
      <c r="AF37" s="3628">
        <f>AE37-AD37</f>
        <v>-42850</v>
      </c>
      <c r="AG37" s="3629">
        <f>IFERROR((AE37-AD37)/AD37,"")</f>
        <v>-7.5070077084793269E-2</v>
      </c>
      <c r="AH37" s="149"/>
      <c r="AI37" s="3634">
        <f t="shared" si="8"/>
        <v>2131830</v>
      </c>
      <c r="AJ37" s="3634">
        <f t="shared" si="9"/>
        <v>1995290</v>
      </c>
      <c r="AK37" s="3635">
        <f t="shared" si="10"/>
        <v>-6.4048259007519315E-2</v>
      </c>
      <c r="AL37" s="149"/>
    </row>
    <row r="38" spans="1:38" ht="24.95" customHeight="1">
      <c r="A38" s="3619" t="s">
        <v>2431</v>
      </c>
      <c r="B38" s="3627">
        <v>259</v>
      </c>
      <c r="C38" s="3627">
        <v>289</v>
      </c>
      <c r="D38" s="3628">
        <f t="shared" si="25"/>
        <v>30</v>
      </c>
      <c r="E38" s="3629">
        <f t="shared" si="26"/>
        <v>0.11583011583011583</v>
      </c>
      <c r="F38" s="3627">
        <v>1124810</v>
      </c>
      <c r="G38" s="3627">
        <v>1213910</v>
      </c>
      <c r="H38" s="3630">
        <f t="shared" si="27"/>
        <v>89100</v>
      </c>
      <c r="I38" s="3631">
        <f t="shared" si="28"/>
        <v>7.9213378259439374E-2</v>
      </c>
      <c r="J38" s="3627">
        <v>44</v>
      </c>
      <c r="K38" s="3627">
        <v>38</v>
      </c>
      <c r="L38" s="3628">
        <f t="shared" si="0"/>
        <v>-6</v>
      </c>
      <c r="M38" s="3629">
        <f t="shared" si="29"/>
        <v>-0.13636363636363635</v>
      </c>
      <c r="N38" s="3627">
        <v>223280</v>
      </c>
      <c r="O38" s="3627">
        <v>192830</v>
      </c>
      <c r="P38" s="3630">
        <f t="shared" si="30"/>
        <v>-30450</v>
      </c>
      <c r="Q38" s="3631">
        <f t="shared" si="31"/>
        <v>-0.13637585094948046</v>
      </c>
      <c r="R38" s="3627">
        <v>7137</v>
      </c>
      <c r="S38" s="3627">
        <v>7390</v>
      </c>
      <c r="T38" s="3632">
        <f t="shared" si="32"/>
        <v>253</v>
      </c>
      <c r="U38" s="3629">
        <f t="shared" si="33"/>
        <v>3.5449068235953479E-2</v>
      </c>
      <c r="V38" s="3627">
        <v>1684820</v>
      </c>
      <c r="W38" s="3627">
        <v>1712000</v>
      </c>
      <c r="X38" s="3633">
        <f t="shared" si="34"/>
        <v>27180</v>
      </c>
      <c r="Y38" s="3631">
        <f t="shared" si="35"/>
        <v>1.6132287128595338E-2</v>
      </c>
      <c r="Z38" s="3627">
        <v>38</v>
      </c>
      <c r="AA38" s="3627">
        <v>0</v>
      </c>
      <c r="AB38" s="3686">
        <f>AA38-Z38</f>
        <v>-38</v>
      </c>
      <c r="AC38" s="3629">
        <f>IFERROR((AA38-Z38)/Z38,"")</f>
        <v>-1</v>
      </c>
      <c r="AD38" s="3627">
        <v>189250</v>
      </c>
      <c r="AE38" s="3627">
        <v>46410</v>
      </c>
      <c r="AF38" s="3628">
        <f>AE38-AD38</f>
        <v>-142840</v>
      </c>
      <c r="AG38" s="3629">
        <f>IFERROR((AE38-AD38)/AD38,"")</f>
        <v>-0.75476882430647296</v>
      </c>
      <c r="AH38" s="149"/>
      <c r="AI38" s="3634">
        <f t="shared" si="8"/>
        <v>3222160</v>
      </c>
      <c r="AJ38" s="3634">
        <f t="shared" si="9"/>
        <v>3165150</v>
      </c>
      <c r="AK38" s="3635">
        <f t="shared" si="10"/>
        <v>-1.769310028055715E-2</v>
      </c>
      <c r="AL38" s="149"/>
    </row>
    <row r="39" spans="1:38" ht="24.95" customHeight="1">
      <c r="A39" s="3619" t="s">
        <v>2503</v>
      </c>
      <c r="B39" s="3627">
        <v>19</v>
      </c>
      <c r="C39" s="3627">
        <v>22</v>
      </c>
      <c r="D39" s="3628">
        <f t="shared" si="25"/>
        <v>3</v>
      </c>
      <c r="E39" s="3629">
        <f t="shared" si="26"/>
        <v>0.15789473684210525</v>
      </c>
      <c r="F39" s="3627">
        <v>419480</v>
      </c>
      <c r="G39" s="3627">
        <v>438050</v>
      </c>
      <c r="H39" s="3630">
        <f t="shared" si="27"/>
        <v>18570</v>
      </c>
      <c r="I39" s="3631">
        <f t="shared" si="28"/>
        <v>4.4269095070086771E-2</v>
      </c>
      <c r="J39" s="3627">
        <v>94</v>
      </c>
      <c r="K39" s="3627">
        <v>96</v>
      </c>
      <c r="L39" s="3628">
        <f t="shared" si="0"/>
        <v>2</v>
      </c>
      <c r="M39" s="3629">
        <f t="shared" si="29"/>
        <v>2.1276595744680851E-2</v>
      </c>
      <c r="N39" s="3627">
        <v>477010</v>
      </c>
      <c r="O39" s="3627">
        <v>487160</v>
      </c>
      <c r="P39" s="3630">
        <f t="shared" si="30"/>
        <v>10150</v>
      </c>
      <c r="Q39" s="3631">
        <f t="shared" si="31"/>
        <v>2.1278379908178026E-2</v>
      </c>
      <c r="R39" s="3627">
        <v>6121</v>
      </c>
      <c r="S39" s="3627">
        <v>6587</v>
      </c>
      <c r="T39" s="3632">
        <f t="shared" si="32"/>
        <v>466</v>
      </c>
      <c r="U39" s="3629">
        <f t="shared" si="33"/>
        <v>7.6131351086423785E-2</v>
      </c>
      <c r="V39" s="3627">
        <v>1490640</v>
      </c>
      <c r="W39" s="3627">
        <v>1558130</v>
      </c>
      <c r="X39" s="3633">
        <f t="shared" si="34"/>
        <v>67490</v>
      </c>
      <c r="Y39" s="3631">
        <f t="shared" si="35"/>
        <v>4.5275854666451995E-2</v>
      </c>
      <c r="Z39" s="3627"/>
      <c r="AA39" s="3627"/>
      <c r="AB39" s="3686"/>
      <c r="AC39" s="3629"/>
      <c r="AD39" s="3627">
        <v>0</v>
      </c>
      <c r="AE39" s="3627">
        <v>0</v>
      </c>
      <c r="AF39" s="3628"/>
      <c r="AG39" s="3629"/>
      <c r="AH39" s="149"/>
      <c r="AI39" s="3634">
        <f t="shared" si="8"/>
        <v>2387130</v>
      </c>
      <c r="AJ39" s="3634">
        <f t="shared" si="9"/>
        <v>2483340</v>
      </c>
      <c r="AK39" s="3635">
        <f t="shared" si="10"/>
        <v>4.0303628206256104E-2</v>
      </c>
      <c r="AL39" s="149"/>
    </row>
    <row r="40" spans="1:38" ht="24.95" customHeight="1">
      <c r="A40" s="3619" t="s">
        <v>2432</v>
      </c>
      <c r="B40" s="3627">
        <v>45</v>
      </c>
      <c r="C40" s="3627">
        <v>48</v>
      </c>
      <c r="D40" s="3628">
        <f t="shared" si="25"/>
        <v>3</v>
      </c>
      <c r="E40" s="3629">
        <f t="shared" si="26"/>
        <v>6.6666666666666666E-2</v>
      </c>
      <c r="F40" s="3627">
        <v>567970</v>
      </c>
      <c r="G40" s="3627">
        <v>605100</v>
      </c>
      <c r="H40" s="3630">
        <f t="shared" si="27"/>
        <v>37130</v>
      </c>
      <c r="I40" s="3631">
        <f t="shared" si="28"/>
        <v>6.5373171118192866E-2</v>
      </c>
      <c r="J40" s="3627">
        <v>108</v>
      </c>
      <c r="K40" s="3627">
        <v>115</v>
      </c>
      <c r="L40" s="3628">
        <f t="shared" si="0"/>
        <v>7</v>
      </c>
      <c r="M40" s="3629">
        <f t="shared" si="29"/>
        <v>6.4814814814814811E-2</v>
      </c>
      <c r="N40" s="3627">
        <v>548050</v>
      </c>
      <c r="O40" s="3627">
        <v>583570</v>
      </c>
      <c r="P40" s="3630">
        <f t="shared" si="30"/>
        <v>35520</v>
      </c>
      <c r="Q40" s="3631">
        <f t="shared" si="31"/>
        <v>6.4811604780585716E-2</v>
      </c>
      <c r="R40" s="3627">
        <v>6847</v>
      </c>
      <c r="S40" s="3627">
        <v>7099</v>
      </c>
      <c r="T40" s="3632">
        <f t="shared" si="32"/>
        <v>252</v>
      </c>
      <c r="U40" s="3629">
        <f t="shared" si="33"/>
        <v>3.680443990068643E-2</v>
      </c>
      <c r="V40" s="3627">
        <v>1573740</v>
      </c>
      <c r="W40" s="3627">
        <v>1604080</v>
      </c>
      <c r="X40" s="3633">
        <f t="shared" si="34"/>
        <v>30340</v>
      </c>
      <c r="Y40" s="3631">
        <f t="shared" si="35"/>
        <v>1.9278915195648581E-2</v>
      </c>
      <c r="Z40" s="3627"/>
      <c r="AA40" s="3627"/>
      <c r="AB40" s="3686"/>
      <c r="AC40" s="3629"/>
      <c r="AD40" s="3627">
        <v>0</v>
      </c>
      <c r="AE40" s="3627">
        <v>0</v>
      </c>
      <c r="AF40" s="3628"/>
      <c r="AG40" s="3629"/>
      <c r="AH40" s="149"/>
      <c r="AI40" s="3634">
        <f t="shared" si="8"/>
        <v>2689760</v>
      </c>
      <c r="AJ40" s="3634">
        <f t="shared" si="9"/>
        <v>2792750</v>
      </c>
      <c r="AK40" s="3635">
        <f t="shared" si="10"/>
        <v>3.8289661531140329E-2</v>
      </c>
      <c r="AL40" s="149"/>
    </row>
    <row r="41" spans="1:38" ht="24.95" customHeight="1">
      <c r="A41" s="3619" t="s">
        <v>2401</v>
      </c>
      <c r="B41" s="3627">
        <v>108</v>
      </c>
      <c r="C41" s="3627">
        <v>137</v>
      </c>
      <c r="D41" s="3628">
        <f t="shared" si="25"/>
        <v>29</v>
      </c>
      <c r="E41" s="3629">
        <f t="shared" si="26"/>
        <v>0.26851851851851855</v>
      </c>
      <c r="F41" s="3627">
        <v>890940</v>
      </c>
      <c r="G41" s="3627">
        <v>812980</v>
      </c>
      <c r="H41" s="3630">
        <f t="shared" si="27"/>
        <v>-77960</v>
      </c>
      <c r="I41" s="3631">
        <f t="shared" si="28"/>
        <v>-8.7503086627606794E-2</v>
      </c>
      <c r="J41" s="3627">
        <v>132</v>
      </c>
      <c r="K41" s="3627">
        <v>82</v>
      </c>
      <c r="L41" s="3628">
        <f t="shared" si="0"/>
        <v>-50</v>
      </c>
      <c r="M41" s="3629">
        <f t="shared" si="29"/>
        <v>-0.37878787878787878</v>
      </c>
      <c r="N41" s="3627">
        <v>669840</v>
      </c>
      <c r="O41" s="3627">
        <v>416110</v>
      </c>
      <c r="P41" s="3630">
        <f t="shared" si="30"/>
        <v>-253730</v>
      </c>
      <c r="Q41" s="3631">
        <f t="shared" si="31"/>
        <v>-0.37879195031649349</v>
      </c>
      <c r="R41" s="3627">
        <v>5272</v>
      </c>
      <c r="S41" s="3627">
        <v>5287</v>
      </c>
      <c r="T41" s="3632">
        <f t="shared" si="32"/>
        <v>15</v>
      </c>
      <c r="U41" s="3629">
        <f t="shared" si="33"/>
        <v>2.8452200303490135E-3</v>
      </c>
      <c r="V41" s="3627">
        <v>1172520</v>
      </c>
      <c r="W41" s="3627">
        <v>1163910</v>
      </c>
      <c r="X41" s="3633">
        <f t="shared" si="34"/>
        <v>-8610</v>
      </c>
      <c r="Y41" s="3631">
        <f t="shared" si="35"/>
        <v>-7.343158325657558E-3</v>
      </c>
      <c r="Z41" s="3627">
        <v>20</v>
      </c>
      <c r="AA41" s="3627">
        <v>19</v>
      </c>
      <c r="AB41" s="3686"/>
      <c r="AC41" s="3629">
        <f>IFERROR((AA41-Z41)/Z41,"")</f>
        <v>-0.05</v>
      </c>
      <c r="AD41" s="3627">
        <v>103410</v>
      </c>
      <c r="AE41" s="3627">
        <v>99650</v>
      </c>
      <c r="AF41" s="3628">
        <f>AE41-AD41</f>
        <v>-3760</v>
      </c>
      <c r="AG41" s="3629">
        <f>IFERROR((AE41-AD41)/AD41,"")</f>
        <v>-3.6360119911033752E-2</v>
      </c>
      <c r="AH41" s="149"/>
      <c r="AI41" s="3634">
        <f t="shared" si="8"/>
        <v>2836710</v>
      </c>
      <c r="AJ41" s="3634">
        <f t="shared" si="9"/>
        <v>2492650</v>
      </c>
      <c r="AK41" s="3635">
        <f t="shared" si="10"/>
        <v>-0.12128839394932867</v>
      </c>
      <c r="AL41" s="149"/>
    </row>
    <row r="42" spans="1:38" s="3621" customFormat="1" ht="24.95" customHeight="1">
      <c r="A42" s="3620" t="s">
        <v>3108</v>
      </c>
      <c r="B42" s="3637">
        <v>83</v>
      </c>
      <c r="C42" s="3637">
        <v>99</v>
      </c>
      <c r="D42" s="3638">
        <f t="shared" si="25"/>
        <v>16</v>
      </c>
      <c r="E42" s="3639">
        <f t="shared" si="26"/>
        <v>0.19277108433734941</v>
      </c>
      <c r="F42" s="3637">
        <v>642220</v>
      </c>
      <c r="G42" s="3637">
        <v>638510</v>
      </c>
      <c r="H42" s="3640">
        <f t="shared" si="27"/>
        <v>-3710</v>
      </c>
      <c r="I42" s="3641">
        <f t="shared" si="28"/>
        <v>-5.7768365980505124E-3</v>
      </c>
      <c r="J42" s="3637">
        <v>90</v>
      </c>
      <c r="K42" s="3637">
        <v>73</v>
      </c>
      <c r="L42" s="3638">
        <f t="shared" si="0"/>
        <v>-17</v>
      </c>
      <c r="M42" s="3639">
        <f t="shared" si="29"/>
        <v>-0.18888888888888888</v>
      </c>
      <c r="N42" s="3637">
        <v>456710</v>
      </c>
      <c r="O42" s="3637">
        <v>370440</v>
      </c>
      <c r="P42" s="3640">
        <f t="shared" si="30"/>
        <v>-86270</v>
      </c>
      <c r="Q42" s="3641">
        <f t="shared" si="31"/>
        <v>-0.18889448446497778</v>
      </c>
      <c r="R42" s="3637">
        <v>7979</v>
      </c>
      <c r="S42" s="3637">
        <v>8204</v>
      </c>
      <c r="T42" s="3643">
        <f t="shared" si="32"/>
        <v>225</v>
      </c>
      <c r="U42" s="3639">
        <f t="shared" si="33"/>
        <v>2.819902243388896E-2</v>
      </c>
      <c r="V42" s="3637">
        <v>1838040</v>
      </c>
      <c r="W42" s="3637">
        <v>1860130</v>
      </c>
      <c r="X42" s="3644">
        <f t="shared" si="34"/>
        <v>22090</v>
      </c>
      <c r="Y42" s="3641">
        <f t="shared" si="35"/>
        <v>1.2018236817479488E-2</v>
      </c>
      <c r="Z42" s="3637">
        <v>213.20000000000002</v>
      </c>
      <c r="AA42" s="3637">
        <v>276.40000000000003</v>
      </c>
      <c r="AB42" s="3687">
        <f>AA42-Z42</f>
        <v>63.200000000000017</v>
      </c>
      <c r="AC42" s="3639">
        <f>IFERROR((AA42-Z42)/Z42,"")</f>
        <v>0.29643527204502818</v>
      </c>
      <c r="AD42" s="3637">
        <v>853580</v>
      </c>
      <c r="AE42" s="3637">
        <v>1091150</v>
      </c>
      <c r="AF42" s="3638">
        <f>AE42-AD42</f>
        <v>237570</v>
      </c>
      <c r="AG42" s="3639">
        <f>IFERROR((AE42-AD42)/AD42,"")</f>
        <v>0.27832189132828794</v>
      </c>
      <c r="AH42" s="3645"/>
      <c r="AI42" s="3642">
        <f t="shared" si="8"/>
        <v>3790550</v>
      </c>
      <c r="AJ42" s="3642">
        <f t="shared" si="9"/>
        <v>3960230</v>
      </c>
      <c r="AK42" s="3646">
        <f t="shared" si="10"/>
        <v>4.4763952460724621E-2</v>
      </c>
      <c r="AL42" s="3645"/>
    </row>
    <row r="43" spans="1:38" ht="24.95" customHeight="1">
      <c r="A43" s="3619" t="s">
        <v>548</v>
      </c>
      <c r="B43" s="3627">
        <v>73</v>
      </c>
      <c r="C43" s="3627">
        <v>63</v>
      </c>
      <c r="D43" s="3628">
        <f t="shared" si="25"/>
        <v>-10</v>
      </c>
      <c r="E43" s="3629">
        <f t="shared" si="26"/>
        <v>-0.13698630136986301</v>
      </c>
      <c r="F43" s="3627">
        <v>623660</v>
      </c>
      <c r="G43" s="3627">
        <v>482590</v>
      </c>
      <c r="H43" s="3630">
        <f t="shared" si="27"/>
        <v>-141070</v>
      </c>
      <c r="I43" s="3631">
        <f t="shared" si="28"/>
        <v>-0.22619696629573807</v>
      </c>
      <c r="J43" s="3627">
        <v>95</v>
      </c>
      <c r="K43" s="3627">
        <v>67</v>
      </c>
      <c r="L43" s="3628">
        <f t="shared" si="0"/>
        <v>-28</v>
      </c>
      <c r="M43" s="3629">
        <f t="shared" si="29"/>
        <v>-0.29473684210526313</v>
      </c>
      <c r="N43" s="3627">
        <v>482080</v>
      </c>
      <c r="O43" s="3627">
        <v>339990</v>
      </c>
      <c r="P43" s="3630">
        <f t="shared" si="30"/>
        <v>-142090</v>
      </c>
      <c r="Q43" s="3631">
        <f t="shared" si="31"/>
        <v>-0.29474361101891799</v>
      </c>
      <c r="R43" s="3627">
        <v>8981</v>
      </c>
      <c r="S43" s="3627">
        <v>9062</v>
      </c>
      <c r="T43" s="3632">
        <f t="shared" si="32"/>
        <v>81</v>
      </c>
      <c r="U43" s="3629">
        <f t="shared" si="33"/>
        <v>9.0190401959692676E-3</v>
      </c>
      <c r="V43" s="3627">
        <v>2230560</v>
      </c>
      <c r="W43" s="3627">
        <v>2211570</v>
      </c>
      <c r="X43" s="3633">
        <f t="shared" si="34"/>
        <v>-18990</v>
      </c>
      <c r="Y43" s="3631">
        <f t="shared" si="35"/>
        <v>-8.5135571336346031E-3</v>
      </c>
      <c r="Z43" s="3627">
        <v>0</v>
      </c>
      <c r="AA43" s="3627">
        <v>0</v>
      </c>
      <c r="AB43" s="3686"/>
      <c r="AC43" s="3629" t="str">
        <f>IFERROR((AA43-Z43)/Z43,"")</f>
        <v/>
      </c>
      <c r="AD43" s="3627">
        <v>76470</v>
      </c>
      <c r="AE43" s="3627">
        <v>76470</v>
      </c>
      <c r="AF43" s="3628">
        <f>AE43-AD43</f>
        <v>0</v>
      </c>
      <c r="AG43" s="3629">
        <f>IFERROR((AE43-AD43)/AD43,"")</f>
        <v>0</v>
      </c>
      <c r="AH43" s="149"/>
      <c r="AI43" s="3634">
        <f t="shared" si="8"/>
        <v>3412770</v>
      </c>
      <c r="AJ43" s="3634">
        <f t="shared" si="9"/>
        <v>3110620</v>
      </c>
      <c r="AK43" s="3635">
        <f t="shared" si="10"/>
        <v>-8.8535119565631426E-2</v>
      </c>
      <c r="AL43" s="149"/>
    </row>
    <row r="44" spans="1:38" ht="24.95" customHeight="1">
      <c r="A44" s="3625" t="s">
        <v>3457</v>
      </c>
      <c r="B44" s="3627">
        <v>0</v>
      </c>
      <c r="C44" s="3627">
        <v>1</v>
      </c>
      <c r="D44" s="3628">
        <f t="shared" si="25"/>
        <v>1</v>
      </c>
      <c r="E44" s="3629" t="str">
        <f t="shared" si="26"/>
        <v/>
      </c>
      <c r="F44" s="3627">
        <v>0</v>
      </c>
      <c r="G44" s="3627">
        <v>3710</v>
      </c>
      <c r="H44" s="3630">
        <f t="shared" si="27"/>
        <v>3710</v>
      </c>
      <c r="I44" s="3631" t="str">
        <f t="shared" si="28"/>
        <v/>
      </c>
      <c r="J44" s="3627">
        <v>0</v>
      </c>
      <c r="K44" s="3627">
        <v>0</v>
      </c>
      <c r="L44" s="3628">
        <f t="shared" si="0"/>
        <v>0</v>
      </c>
      <c r="M44" s="3629" t="str">
        <f t="shared" si="29"/>
        <v/>
      </c>
      <c r="N44" s="3627">
        <v>0</v>
      </c>
      <c r="O44" s="3627">
        <v>0</v>
      </c>
      <c r="P44" s="3630">
        <f t="shared" si="30"/>
        <v>0</v>
      </c>
      <c r="Q44" s="3631" t="str">
        <f t="shared" si="31"/>
        <v/>
      </c>
      <c r="R44" s="3627">
        <v>0</v>
      </c>
      <c r="S44" s="3627">
        <v>1</v>
      </c>
      <c r="T44" s="3632">
        <f t="shared" si="32"/>
        <v>1</v>
      </c>
      <c r="U44" s="3629" t="str">
        <f t="shared" si="33"/>
        <v/>
      </c>
      <c r="V44" s="3627">
        <v>0</v>
      </c>
      <c r="W44" s="3627">
        <v>190</v>
      </c>
      <c r="X44" s="3633">
        <f t="shared" si="34"/>
        <v>190</v>
      </c>
      <c r="Y44" s="3631" t="str">
        <f t="shared" si="35"/>
        <v/>
      </c>
      <c r="Z44" s="3627"/>
      <c r="AA44" s="3627"/>
      <c r="AB44" s="3686"/>
      <c r="AC44" s="3629"/>
      <c r="AD44" s="3627">
        <v>0</v>
      </c>
      <c r="AE44" s="3627">
        <v>0</v>
      </c>
      <c r="AF44" s="3628"/>
      <c r="AG44" s="3629"/>
      <c r="AH44" s="149"/>
      <c r="AI44" s="3634">
        <f t="shared" si="8"/>
        <v>0</v>
      </c>
      <c r="AJ44" s="3634">
        <f t="shared" si="9"/>
        <v>3900</v>
      </c>
      <c r="AK44" s="3635" t="e">
        <f t="shared" si="10"/>
        <v>#DIV/0!</v>
      </c>
      <c r="AL44" s="149"/>
    </row>
    <row r="45" spans="1:38" ht="24.95" customHeight="1">
      <c r="A45" s="3619" t="s">
        <v>3386</v>
      </c>
      <c r="B45" s="3627">
        <v>0</v>
      </c>
      <c r="C45" s="3627">
        <v>0</v>
      </c>
      <c r="D45" s="3628">
        <f t="shared" si="25"/>
        <v>0</v>
      </c>
      <c r="E45" s="3629" t="str">
        <f t="shared" si="26"/>
        <v/>
      </c>
      <c r="F45" s="3627">
        <v>0</v>
      </c>
      <c r="G45" s="3627">
        <v>0</v>
      </c>
      <c r="H45" s="3630">
        <f t="shared" si="27"/>
        <v>0</v>
      </c>
      <c r="I45" s="3631"/>
      <c r="J45" s="3627">
        <v>0</v>
      </c>
      <c r="K45" s="3627">
        <v>0</v>
      </c>
      <c r="L45" s="3628">
        <f t="shared" si="0"/>
        <v>0</v>
      </c>
      <c r="M45" s="3629" t="str">
        <f t="shared" si="29"/>
        <v/>
      </c>
      <c r="N45" s="3627">
        <v>0</v>
      </c>
      <c r="O45" s="3627">
        <v>0</v>
      </c>
      <c r="P45" s="3630">
        <f t="shared" si="30"/>
        <v>0</v>
      </c>
      <c r="Q45" s="3631" t="str">
        <f t="shared" si="31"/>
        <v/>
      </c>
      <c r="R45" s="3627">
        <v>0</v>
      </c>
      <c r="S45" s="3627">
        <v>4058</v>
      </c>
      <c r="T45" s="3632">
        <f t="shared" si="32"/>
        <v>4058</v>
      </c>
      <c r="U45" s="3629" t="str">
        <f t="shared" si="33"/>
        <v/>
      </c>
      <c r="V45" s="3627">
        <v>0</v>
      </c>
      <c r="W45" s="3627">
        <v>771240</v>
      </c>
      <c r="X45" s="3633">
        <f t="shared" si="34"/>
        <v>771240</v>
      </c>
      <c r="Y45" s="3631" t="str">
        <f t="shared" si="35"/>
        <v/>
      </c>
      <c r="Z45" s="3627"/>
      <c r="AA45" s="3627"/>
      <c r="AB45" s="3686"/>
      <c r="AC45" s="3629"/>
      <c r="AD45" s="3627">
        <v>0</v>
      </c>
      <c r="AE45" s="3627">
        <v>0</v>
      </c>
      <c r="AF45" s="3628"/>
      <c r="AG45" s="3629"/>
      <c r="AH45" s="149"/>
      <c r="AI45" s="3634">
        <f t="shared" si="8"/>
        <v>0</v>
      </c>
      <c r="AJ45" s="3634">
        <f t="shared" si="9"/>
        <v>771240</v>
      </c>
      <c r="AK45" s="3635" t="e">
        <f t="shared" si="10"/>
        <v>#DIV/0!</v>
      </c>
      <c r="AL45" s="149"/>
    </row>
    <row r="46" spans="1:38" ht="24.95" customHeight="1">
      <c r="A46" s="3619" t="s">
        <v>3387</v>
      </c>
      <c r="B46" s="3627">
        <v>298</v>
      </c>
      <c r="C46" s="3627">
        <v>321</v>
      </c>
      <c r="D46" s="3628">
        <f t="shared" si="25"/>
        <v>23</v>
      </c>
      <c r="E46" s="3629">
        <f t="shared" si="26"/>
        <v>7.7181208053691275E-2</v>
      </c>
      <c r="F46" s="3627">
        <v>1340120</v>
      </c>
      <c r="G46" s="3627">
        <v>1399520</v>
      </c>
      <c r="H46" s="3630">
        <f t="shared" si="27"/>
        <v>59400</v>
      </c>
      <c r="I46" s="3631">
        <f>IFERROR((G46-F46)/F46,"")</f>
        <v>4.4324388860699039E-2</v>
      </c>
      <c r="J46" s="3627">
        <v>63</v>
      </c>
      <c r="K46" s="3627">
        <v>56</v>
      </c>
      <c r="L46" s="3628">
        <f t="shared" si="0"/>
        <v>-7</v>
      </c>
      <c r="M46" s="3629">
        <f t="shared" si="29"/>
        <v>-0.1111111111111111</v>
      </c>
      <c r="N46" s="3627">
        <v>319700</v>
      </c>
      <c r="O46" s="3627">
        <v>284170</v>
      </c>
      <c r="P46" s="3630">
        <f t="shared" si="30"/>
        <v>-35530</v>
      </c>
      <c r="Q46" s="3631">
        <f t="shared" si="31"/>
        <v>-0.11113543947450735</v>
      </c>
      <c r="R46" s="3627">
        <v>6045</v>
      </c>
      <c r="S46" s="3627">
        <v>6215</v>
      </c>
      <c r="T46" s="3632">
        <f t="shared" si="32"/>
        <v>170</v>
      </c>
      <c r="U46" s="3629">
        <f t="shared" si="33"/>
        <v>2.8122415219189414E-2</v>
      </c>
      <c r="V46" s="3627">
        <v>1646130</v>
      </c>
      <c r="W46" s="3627">
        <v>1658630</v>
      </c>
      <c r="X46" s="3633">
        <f t="shared" si="34"/>
        <v>12500</v>
      </c>
      <c r="Y46" s="3631">
        <f t="shared" si="35"/>
        <v>7.5935679442085376E-3</v>
      </c>
      <c r="Z46" s="3627"/>
      <c r="AA46" s="3627"/>
      <c r="AB46" s="3686"/>
      <c r="AC46" s="3629"/>
      <c r="AD46" s="3627">
        <v>0</v>
      </c>
      <c r="AE46" s="3627">
        <v>0</v>
      </c>
      <c r="AF46" s="3628"/>
      <c r="AG46" s="3629"/>
      <c r="AH46" s="149"/>
      <c r="AI46" s="3634">
        <f t="shared" si="8"/>
        <v>3305950</v>
      </c>
      <c r="AJ46" s="3634">
        <f t="shared" si="9"/>
        <v>3342320</v>
      </c>
      <c r="AK46" s="3635">
        <f t="shared" si="10"/>
        <v>1.100137630635678E-2</v>
      </c>
      <c r="AL46" s="149"/>
    </row>
    <row r="47" spans="1:38" ht="24.95" customHeight="1">
      <c r="A47" s="3619" t="s">
        <v>3109</v>
      </c>
      <c r="B47" s="3627">
        <v>47</v>
      </c>
      <c r="C47" s="3627">
        <v>13</v>
      </c>
      <c r="D47" s="3628">
        <f t="shared" si="25"/>
        <v>-34</v>
      </c>
      <c r="E47" s="3629">
        <f t="shared" si="26"/>
        <v>-0.72340425531914898</v>
      </c>
      <c r="F47" s="3627">
        <v>189320</v>
      </c>
      <c r="G47" s="3627">
        <v>74250</v>
      </c>
      <c r="H47" s="3630">
        <f t="shared" si="27"/>
        <v>-115070</v>
      </c>
      <c r="I47" s="3631">
        <f>IFERROR((G47-F47)/F47,"")</f>
        <v>-0.60780688780900061</v>
      </c>
      <c r="J47" s="3627">
        <v>4</v>
      </c>
      <c r="K47" s="3627">
        <v>7</v>
      </c>
      <c r="L47" s="3628">
        <f t="shared" si="0"/>
        <v>3</v>
      </c>
      <c r="M47" s="3629">
        <f t="shared" si="29"/>
        <v>0.75</v>
      </c>
      <c r="N47" s="3627">
        <v>20300</v>
      </c>
      <c r="O47" s="3627">
        <v>35520</v>
      </c>
      <c r="P47" s="3630">
        <f t="shared" si="30"/>
        <v>15220</v>
      </c>
      <c r="Q47" s="3631">
        <f t="shared" si="31"/>
        <v>0.74975369458128083</v>
      </c>
      <c r="R47" s="3627">
        <v>2203</v>
      </c>
      <c r="S47" s="3627">
        <v>1291</v>
      </c>
      <c r="T47" s="3632">
        <f t="shared" si="32"/>
        <v>-912</v>
      </c>
      <c r="U47" s="3629">
        <f t="shared" si="33"/>
        <v>-0.41398093508851563</v>
      </c>
      <c r="V47" s="3627">
        <v>707050</v>
      </c>
      <c r="W47" s="3627">
        <v>522230</v>
      </c>
      <c r="X47" s="3633">
        <f t="shared" si="34"/>
        <v>-184820</v>
      </c>
      <c r="Y47" s="3631">
        <f t="shared" si="35"/>
        <v>-0.26139594088112578</v>
      </c>
      <c r="Z47" s="3627"/>
      <c r="AA47" s="3627"/>
      <c r="AB47" s="3686"/>
      <c r="AC47" s="3629"/>
      <c r="AD47" s="3627">
        <v>0</v>
      </c>
      <c r="AE47" s="3627">
        <v>0</v>
      </c>
      <c r="AF47" s="3628"/>
      <c r="AG47" s="3629"/>
      <c r="AH47" s="149"/>
      <c r="AI47" s="3634">
        <f t="shared" si="8"/>
        <v>916670</v>
      </c>
      <c r="AJ47" s="3634">
        <f t="shared" si="9"/>
        <v>632000</v>
      </c>
      <c r="AK47" s="3635">
        <f t="shared" si="10"/>
        <v>-0.31054796164377585</v>
      </c>
      <c r="AL47" s="149"/>
    </row>
    <row r="48" spans="1:38" ht="24.95" customHeight="1">
      <c r="A48" s="3619" t="s">
        <v>3110</v>
      </c>
      <c r="B48" s="3627">
        <v>7</v>
      </c>
      <c r="C48" s="3627">
        <v>5</v>
      </c>
      <c r="D48" s="3628">
        <f t="shared" si="25"/>
        <v>-2</v>
      </c>
      <c r="E48" s="3629">
        <f t="shared" si="26"/>
        <v>-0.2857142857142857</v>
      </c>
      <c r="F48" s="3627">
        <v>92810</v>
      </c>
      <c r="G48" s="3627">
        <v>51970</v>
      </c>
      <c r="H48" s="3630">
        <f t="shared" si="27"/>
        <v>-40840</v>
      </c>
      <c r="I48" s="3631">
        <f>IFERROR((G48-F48)/F48,"")</f>
        <v>-0.44003878892360737</v>
      </c>
      <c r="J48" s="3627">
        <v>18</v>
      </c>
      <c r="K48" s="3627">
        <v>9</v>
      </c>
      <c r="L48" s="3628">
        <f t="shared" si="0"/>
        <v>-9</v>
      </c>
      <c r="M48" s="3629">
        <f t="shared" si="29"/>
        <v>-0.5</v>
      </c>
      <c r="N48" s="3627">
        <v>91340</v>
      </c>
      <c r="O48" s="3627">
        <v>45670</v>
      </c>
      <c r="P48" s="3630">
        <f t="shared" si="30"/>
        <v>-45670</v>
      </c>
      <c r="Q48" s="3631">
        <f t="shared" si="31"/>
        <v>-0.5</v>
      </c>
      <c r="R48" s="3627">
        <v>2350</v>
      </c>
      <c r="S48" s="3627">
        <v>1441</v>
      </c>
      <c r="T48" s="3632">
        <f t="shared" si="32"/>
        <v>-909</v>
      </c>
      <c r="U48" s="3629">
        <f t="shared" si="33"/>
        <v>-0.38680851063829785</v>
      </c>
      <c r="V48" s="3627">
        <v>724180</v>
      </c>
      <c r="W48" s="3627">
        <v>540370</v>
      </c>
      <c r="X48" s="3633">
        <f t="shared" si="34"/>
        <v>-183810</v>
      </c>
      <c r="Y48" s="3631">
        <f t="shared" si="35"/>
        <v>-0.25381811151923556</v>
      </c>
      <c r="Z48" s="3627"/>
      <c r="AA48" s="3627"/>
      <c r="AB48" s="3686"/>
      <c r="AC48" s="3629"/>
      <c r="AD48" s="3627">
        <v>0</v>
      </c>
      <c r="AE48" s="3627">
        <v>0</v>
      </c>
      <c r="AF48" s="3628"/>
      <c r="AG48" s="3629"/>
      <c r="AH48" s="149"/>
      <c r="AI48" s="3634">
        <f t="shared" si="8"/>
        <v>908330</v>
      </c>
      <c r="AJ48" s="3634">
        <f t="shared" si="9"/>
        <v>638010</v>
      </c>
      <c r="AK48" s="3635">
        <f t="shared" si="10"/>
        <v>-0.29760109211409946</v>
      </c>
      <c r="AL48" s="149"/>
    </row>
    <row r="49" spans="1:38" ht="24.95" customHeight="1">
      <c r="A49" s="3619" t="s">
        <v>2536</v>
      </c>
      <c r="B49" s="3627">
        <v>86</v>
      </c>
      <c r="C49" s="3627">
        <v>118</v>
      </c>
      <c r="D49" s="3628">
        <f t="shared" si="25"/>
        <v>32</v>
      </c>
      <c r="E49" s="3629">
        <f t="shared" si="26"/>
        <v>0.37209302325581395</v>
      </c>
      <c r="F49" s="3627">
        <v>378650</v>
      </c>
      <c r="G49" s="3627">
        <v>497440</v>
      </c>
      <c r="H49" s="3630">
        <f t="shared" si="27"/>
        <v>118790</v>
      </c>
      <c r="I49" s="3631">
        <f>IFERROR((G49-F49)/F49,"")</f>
        <v>0.31371979400501782</v>
      </c>
      <c r="J49" s="3627">
        <v>16</v>
      </c>
      <c r="K49" s="3627">
        <v>16</v>
      </c>
      <c r="L49" s="3628">
        <f t="shared" si="0"/>
        <v>0</v>
      </c>
      <c r="M49" s="3629">
        <f t="shared" si="29"/>
        <v>0</v>
      </c>
      <c r="N49" s="3627">
        <v>81190</v>
      </c>
      <c r="O49" s="3627">
        <v>81190</v>
      </c>
      <c r="P49" s="3630">
        <f t="shared" si="30"/>
        <v>0</v>
      </c>
      <c r="Q49" s="3631">
        <f t="shared" si="31"/>
        <v>0</v>
      </c>
      <c r="R49" s="3627">
        <v>2399</v>
      </c>
      <c r="S49" s="3627">
        <v>2346</v>
      </c>
      <c r="T49" s="3632">
        <f t="shared" si="32"/>
        <v>-53</v>
      </c>
      <c r="U49" s="3629">
        <f t="shared" si="33"/>
        <v>-2.209253855773239E-2</v>
      </c>
      <c r="V49" s="3627">
        <v>675650</v>
      </c>
      <c r="W49" s="3627">
        <v>654680</v>
      </c>
      <c r="X49" s="3633">
        <f t="shared" si="34"/>
        <v>-20970</v>
      </c>
      <c r="Y49" s="3631">
        <f t="shared" si="35"/>
        <v>-3.103677939761711E-2</v>
      </c>
      <c r="Z49" s="3627"/>
      <c r="AA49" s="3627"/>
      <c r="AB49" s="3686"/>
      <c r="AC49" s="3629"/>
      <c r="AD49" s="3627">
        <v>0</v>
      </c>
      <c r="AE49" s="3627">
        <v>0</v>
      </c>
      <c r="AF49" s="3628"/>
      <c r="AG49" s="3629"/>
      <c r="AH49" s="149"/>
      <c r="AI49" s="3634">
        <f t="shared" si="8"/>
        <v>1135490</v>
      </c>
      <c r="AJ49" s="3634">
        <f t="shared" si="9"/>
        <v>1233310</v>
      </c>
      <c r="AK49" s="3635">
        <f t="shared" si="10"/>
        <v>8.6147830452051544E-2</v>
      </c>
      <c r="AL49" s="149"/>
    </row>
    <row r="50" spans="1:38" ht="24.95" customHeight="1">
      <c r="A50" s="3619" t="s">
        <v>997</v>
      </c>
      <c r="B50" s="3627">
        <v>0</v>
      </c>
      <c r="C50" s="3627">
        <v>0</v>
      </c>
      <c r="D50" s="3628"/>
      <c r="E50" s="3629"/>
      <c r="F50" s="3627">
        <v>0</v>
      </c>
      <c r="G50" s="3627">
        <v>0</v>
      </c>
      <c r="H50" s="3630"/>
      <c r="I50" s="3631"/>
      <c r="J50" s="3627">
        <v>0</v>
      </c>
      <c r="K50" s="3627">
        <v>0</v>
      </c>
      <c r="L50" s="3628">
        <f t="shared" si="0"/>
        <v>0</v>
      </c>
      <c r="M50" s="3629"/>
      <c r="N50" s="3627">
        <v>0</v>
      </c>
      <c r="O50" s="3627">
        <v>0</v>
      </c>
      <c r="P50" s="3630"/>
      <c r="Q50" s="3631"/>
      <c r="R50" s="3627">
        <v>1898</v>
      </c>
      <c r="S50" s="3627">
        <v>1823</v>
      </c>
      <c r="T50" s="3632">
        <f t="shared" si="32"/>
        <v>-75</v>
      </c>
      <c r="U50" s="3629">
        <f t="shared" si="33"/>
        <v>-3.9515279241306642E-2</v>
      </c>
      <c r="V50" s="3627">
        <v>584170</v>
      </c>
      <c r="W50" s="3627">
        <v>558840</v>
      </c>
      <c r="X50" s="3633">
        <f t="shared" si="34"/>
        <v>-25330</v>
      </c>
      <c r="Y50" s="3631">
        <f t="shared" si="35"/>
        <v>-4.3360665559682966E-2</v>
      </c>
      <c r="Z50" s="3627"/>
      <c r="AA50" s="3627"/>
      <c r="AB50" s="3686"/>
      <c r="AC50" s="3629"/>
      <c r="AD50" s="3627">
        <v>0</v>
      </c>
      <c r="AE50" s="3627">
        <v>0</v>
      </c>
      <c r="AF50" s="3628"/>
      <c r="AG50" s="3629"/>
      <c r="AH50" s="149"/>
      <c r="AI50" s="3634">
        <f t="shared" si="8"/>
        <v>584170</v>
      </c>
      <c r="AJ50" s="3634">
        <f t="shared" si="9"/>
        <v>558840</v>
      </c>
      <c r="AK50" s="3635">
        <f t="shared" si="10"/>
        <v>-4.3360665559682987E-2</v>
      </c>
      <c r="AL50" s="149"/>
    </row>
    <row r="51" spans="1:38" ht="24.95" customHeight="1">
      <c r="A51" s="3625" t="s">
        <v>3507</v>
      </c>
      <c r="B51" s="3627">
        <v>1</v>
      </c>
      <c r="C51" s="3627">
        <v>22</v>
      </c>
      <c r="D51" s="3628">
        <f>C51-B51</f>
        <v>21</v>
      </c>
      <c r="E51" s="3629">
        <f>IFERROR((C51-B51)/B51,"")</f>
        <v>21</v>
      </c>
      <c r="F51" s="3627">
        <v>7420</v>
      </c>
      <c r="G51" s="3627">
        <v>118790</v>
      </c>
      <c r="H51" s="3630">
        <f>G51-F51</f>
        <v>111370</v>
      </c>
      <c r="I51" s="3631">
        <f>IFERROR((G51-F51)/F51,"")</f>
        <v>15.009433962264151</v>
      </c>
      <c r="J51" s="3627">
        <v>1</v>
      </c>
      <c r="K51" s="3627">
        <v>10</v>
      </c>
      <c r="L51" s="3628">
        <f t="shared" si="0"/>
        <v>9</v>
      </c>
      <c r="M51" s="3629">
        <f>IFERROR((K51-J51)/J51,"")</f>
        <v>9</v>
      </c>
      <c r="N51" s="3627">
        <v>5070</v>
      </c>
      <c r="O51" s="3627">
        <v>50750</v>
      </c>
      <c r="P51" s="3630">
        <f>O51-N51</f>
        <v>45680</v>
      </c>
      <c r="Q51" s="3631">
        <f>IFERROR((O51-N51)/N51,"")</f>
        <v>9.0098619329388558</v>
      </c>
      <c r="R51" s="3627">
        <v>220</v>
      </c>
      <c r="S51" s="3627">
        <v>2348</v>
      </c>
      <c r="T51" s="3632">
        <f t="shared" si="32"/>
        <v>2128</v>
      </c>
      <c r="U51" s="3629">
        <f t="shared" si="33"/>
        <v>9.672727272727272</v>
      </c>
      <c r="V51" s="3627">
        <v>71550</v>
      </c>
      <c r="W51" s="3627">
        <v>474510</v>
      </c>
      <c r="X51" s="3633">
        <f t="shared" si="34"/>
        <v>402960</v>
      </c>
      <c r="Y51" s="3631">
        <f t="shared" si="35"/>
        <v>5.6318658280922431</v>
      </c>
      <c r="Z51" s="3627"/>
      <c r="AA51" s="3627"/>
      <c r="AB51" s="3686"/>
      <c r="AC51" s="3629"/>
      <c r="AD51" s="3627">
        <v>0</v>
      </c>
      <c r="AE51" s="3627">
        <v>0</v>
      </c>
      <c r="AF51" s="3628"/>
      <c r="AG51" s="3629"/>
      <c r="AH51" s="149"/>
      <c r="AI51" s="3634">
        <f t="shared" si="8"/>
        <v>84040</v>
      </c>
      <c r="AJ51" s="3634">
        <f t="shared" si="9"/>
        <v>644050</v>
      </c>
      <c r="AK51" s="3635">
        <f t="shared" si="10"/>
        <v>6.6636125654450264</v>
      </c>
      <c r="AL51" s="149"/>
    </row>
    <row r="52" spans="1:38" ht="24.95" customHeight="1">
      <c r="A52" s="3619" t="s">
        <v>3388</v>
      </c>
      <c r="B52" s="3627">
        <v>10</v>
      </c>
      <c r="C52" s="3627">
        <v>8</v>
      </c>
      <c r="D52" s="3628">
        <f>C52-B52</f>
        <v>-2</v>
      </c>
      <c r="E52" s="3629">
        <f>IFERROR((C52-B52)/B52,"")</f>
        <v>-0.2</v>
      </c>
      <c r="F52" s="3627">
        <v>115080</v>
      </c>
      <c r="G52" s="3627">
        <v>118790</v>
      </c>
      <c r="H52" s="3630">
        <f>G52-F52</f>
        <v>3710</v>
      </c>
      <c r="I52" s="3631">
        <f>IFERROR((G52-F52)/F52,"")</f>
        <v>3.223844282238443E-2</v>
      </c>
      <c r="J52" s="3627">
        <v>21</v>
      </c>
      <c r="K52" s="3627">
        <v>24</v>
      </c>
      <c r="L52" s="3628">
        <f t="shared" si="0"/>
        <v>3</v>
      </c>
      <c r="M52" s="3629">
        <f>IFERROR((K52-J52)/J52,"")</f>
        <v>0.14285714285714285</v>
      </c>
      <c r="N52" s="3627">
        <v>106570</v>
      </c>
      <c r="O52" s="3627">
        <v>121790</v>
      </c>
      <c r="P52" s="3630">
        <f>O52-N52</f>
        <v>15220</v>
      </c>
      <c r="Q52" s="3631">
        <f>IFERROR((O52-N52)/N52,"")</f>
        <v>0.14281692784085578</v>
      </c>
      <c r="R52" s="3627">
        <v>3326</v>
      </c>
      <c r="S52" s="3627">
        <v>3426</v>
      </c>
      <c r="T52" s="3632">
        <f t="shared" si="32"/>
        <v>100</v>
      </c>
      <c r="U52" s="3629">
        <f t="shared" si="33"/>
        <v>3.0066145520144319E-2</v>
      </c>
      <c r="V52" s="3627">
        <v>780690</v>
      </c>
      <c r="W52" s="3627">
        <v>792320</v>
      </c>
      <c r="X52" s="3633">
        <f t="shared" si="34"/>
        <v>11630</v>
      </c>
      <c r="Y52" s="3631">
        <f t="shared" si="35"/>
        <v>1.4897078225672163E-2</v>
      </c>
      <c r="Z52" s="3627"/>
      <c r="AA52" s="3627"/>
      <c r="AB52" s="3686"/>
      <c r="AC52" s="3629"/>
      <c r="AD52" s="3627">
        <v>0</v>
      </c>
      <c r="AE52" s="3627">
        <v>0</v>
      </c>
      <c r="AF52" s="3628"/>
      <c r="AG52" s="3629"/>
      <c r="AH52" s="149"/>
      <c r="AI52" s="3634">
        <f t="shared" si="8"/>
        <v>1002340</v>
      </c>
      <c r="AJ52" s="3634">
        <f t="shared" si="9"/>
        <v>1032900</v>
      </c>
      <c r="AK52" s="3635">
        <f t="shared" si="10"/>
        <v>3.0488656543687709E-2</v>
      </c>
      <c r="AL52" s="149"/>
    </row>
    <row r="53" spans="1:38" ht="24.95" customHeight="1">
      <c r="A53" s="3619" t="s">
        <v>865</v>
      </c>
      <c r="B53" s="3627"/>
      <c r="C53" s="3627"/>
      <c r="D53" s="3628"/>
      <c r="E53" s="3629"/>
      <c r="F53" s="3627">
        <v>0</v>
      </c>
      <c r="G53" s="3627">
        <v>0</v>
      </c>
      <c r="H53" s="3630"/>
      <c r="I53" s="3631"/>
      <c r="J53" s="3627"/>
      <c r="K53" s="3627"/>
      <c r="L53" s="3628">
        <f t="shared" si="0"/>
        <v>0</v>
      </c>
      <c r="M53" s="3629"/>
      <c r="N53" s="3627">
        <v>0</v>
      </c>
      <c r="O53" s="3627">
        <v>0</v>
      </c>
      <c r="P53" s="3630"/>
      <c r="Q53" s="3631"/>
      <c r="R53" s="3627">
        <v>3884</v>
      </c>
      <c r="S53" s="3627">
        <v>4022</v>
      </c>
      <c r="T53" s="3632">
        <f t="shared" si="32"/>
        <v>138</v>
      </c>
      <c r="U53" s="3629">
        <f t="shared" si="33"/>
        <v>3.5530381050463439E-2</v>
      </c>
      <c r="V53" s="3627">
        <v>1287930</v>
      </c>
      <c r="W53" s="3627">
        <v>1249250</v>
      </c>
      <c r="X53" s="3633">
        <f t="shared" si="34"/>
        <v>-38680</v>
      </c>
      <c r="Y53" s="3631">
        <f t="shared" si="35"/>
        <v>-3.0032688111931549E-2</v>
      </c>
      <c r="Z53" s="3627"/>
      <c r="AA53" s="3627"/>
      <c r="AB53" s="3686"/>
      <c r="AC53" s="3629"/>
      <c r="AD53" s="3627">
        <v>0</v>
      </c>
      <c r="AE53" s="3627">
        <v>0</v>
      </c>
      <c r="AF53" s="3628"/>
      <c r="AG53" s="3629"/>
      <c r="AH53" s="149"/>
      <c r="AI53" s="3634">
        <f t="shared" si="8"/>
        <v>1287930</v>
      </c>
      <c r="AJ53" s="3634">
        <f t="shared" si="9"/>
        <v>1249250</v>
      </c>
      <c r="AK53" s="3635">
        <f t="shared" si="10"/>
        <v>-3.0032688111931494E-2</v>
      </c>
      <c r="AL53" s="149"/>
    </row>
    <row r="54" spans="1:38" ht="24.95" customHeight="1">
      <c r="A54" s="3619" t="s">
        <v>3111</v>
      </c>
      <c r="B54" s="3627">
        <v>4</v>
      </c>
      <c r="C54" s="3627">
        <v>4</v>
      </c>
      <c r="D54" s="3628">
        <f>C54-B54</f>
        <v>0</v>
      </c>
      <c r="E54" s="3629">
        <f>IFERROR((C54-B54)/B54,"")</f>
        <v>0</v>
      </c>
      <c r="F54" s="3627">
        <v>14850</v>
      </c>
      <c r="G54" s="3627">
        <v>14850</v>
      </c>
      <c r="H54" s="3630">
        <f>G54-F54</f>
        <v>0</v>
      </c>
      <c r="I54" s="3631">
        <f>IFERROR((G54-F54)/F54,"")</f>
        <v>0</v>
      </c>
      <c r="J54" s="3627"/>
      <c r="K54" s="3627"/>
      <c r="L54" s="3628">
        <f t="shared" si="0"/>
        <v>0</v>
      </c>
      <c r="M54" s="3629"/>
      <c r="N54" s="3627">
        <v>0</v>
      </c>
      <c r="O54" s="3627">
        <v>0</v>
      </c>
      <c r="P54" s="3630"/>
      <c r="Q54" s="3631"/>
      <c r="R54" s="3627">
        <v>852</v>
      </c>
      <c r="S54" s="3627">
        <v>859</v>
      </c>
      <c r="T54" s="3632">
        <f t="shared" si="32"/>
        <v>7</v>
      </c>
      <c r="U54" s="3629">
        <f t="shared" si="33"/>
        <v>8.2159624413145546E-3</v>
      </c>
      <c r="V54" s="3627">
        <v>402650</v>
      </c>
      <c r="W54" s="3627">
        <v>375560</v>
      </c>
      <c r="X54" s="3633">
        <f t="shared" si="34"/>
        <v>-27090</v>
      </c>
      <c r="Y54" s="3631">
        <f t="shared" si="35"/>
        <v>-6.7279274804420711E-2</v>
      </c>
      <c r="Z54" s="3627"/>
      <c r="AA54" s="3627"/>
      <c r="AB54" s="3686"/>
      <c r="AC54" s="3629"/>
      <c r="AD54" s="3627">
        <v>0</v>
      </c>
      <c r="AE54" s="3627">
        <v>0</v>
      </c>
      <c r="AF54" s="3628"/>
      <c r="AG54" s="3629"/>
      <c r="AH54" s="149"/>
      <c r="AI54" s="3634">
        <f t="shared" si="8"/>
        <v>417500</v>
      </c>
      <c r="AJ54" s="3634">
        <f t="shared" si="9"/>
        <v>390410</v>
      </c>
      <c r="AK54" s="3635">
        <f t="shared" si="10"/>
        <v>-6.4886227544910136E-2</v>
      </c>
      <c r="AL54" s="149"/>
    </row>
    <row r="55" spans="1:38" ht="24.95" customHeight="1">
      <c r="A55" s="3619" t="s">
        <v>3112</v>
      </c>
      <c r="B55" s="3627">
        <v>21</v>
      </c>
      <c r="C55" s="3627">
        <v>18</v>
      </c>
      <c r="D55" s="3628">
        <f>C55-B55</f>
        <v>-3</v>
      </c>
      <c r="E55" s="3629">
        <f>IFERROR((C55-B55)/B55,"")</f>
        <v>-0.14285714285714285</v>
      </c>
      <c r="F55" s="3627">
        <v>330390</v>
      </c>
      <c r="G55" s="3627">
        <v>304400</v>
      </c>
      <c r="H55" s="3630">
        <f>G55-F55</f>
        <v>-25990</v>
      </c>
      <c r="I55" s="3631">
        <f>IFERROR((G55-F55)/F55,"")</f>
        <v>-7.8664608492993129E-2</v>
      </c>
      <c r="J55" s="3627">
        <v>68</v>
      </c>
      <c r="K55" s="3627">
        <v>64</v>
      </c>
      <c r="L55" s="3647">
        <f t="shared" si="0"/>
        <v>-4</v>
      </c>
      <c r="M55" s="3629">
        <f>IFERROR((K55-J55)/J55,"")</f>
        <v>-5.8823529411764705E-2</v>
      </c>
      <c r="N55" s="3627">
        <v>345070</v>
      </c>
      <c r="O55" s="3627">
        <v>324770</v>
      </c>
      <c r="P55" s="3630">
        <f>O55-N55</f>
        <v>-20300</v>
      </c>
      <c r="Q55" s="3631">
        <f>IFERROR((O55-N55)/N55,"")</f>
        <v>-5.882864346364506E-2</v>
      </c>
      <c r="R55" s="3627">
        <v>5148.5</v>
      </c>
      <c r="S55" s="3627">
        <v>5228.3000000000029</v>
      </c>
      <c r="T55" s="3632">
        <f t="shared" si="32"/>
        <v>79.80000000000291</v>
      </c>
      <c r="U55" s="3629">
        <f t="shared" si="33"/>
        <v>1.5499660095173918E-2</v>
      </c>
      <c r="V55" s="3627">
        <v>1140940</v>
      </c>
      <c r="W55" s="3627">
        <v>1136930</v>
      </c>
      <c r="X55" s="3633">
        <f t="shared" si="34"/>
        <v>-4010</v>
      </c>
      <c r="Y55" s="3631">
        <f t="shared" si="35"/>
        <v>-3.5146458183602995E-3</v>
      </c>
      <c r="Z55" s="3627"/>
      <c r="AA55" s="3627"/>
      <c r="AB55" s="3686"/>
      <c r="AC55" s="3629"/>
      <c r="AD55" s="3627">
        <v>0</v>
      </c>
      <c r="AE55" s="3627">
        <v>0</v>
      </c>
      <c r="AF55" s="3628"/>
      <c r="AG55" s="3629"/>
      <c r="AH55" s="149"/>
      <c r="AI55" s="3634">
        <f t="shared" si="8"/>
        <v>1816400</v>
      </c>
      <c r="AJ55" s="3634">
        <f t="shared" si="9"/>
        <v>1766100</v>
      </c>
      <c r="AK55" s="3635">
        <f t="shared" si="10"/>
        <v>-2.7692138295529634E-2</v>
      </c>
      <c r="AL55" s="149"/>
    </row>
    <row r="56" spans="1:38" ht="24.95" customHeight="1">
      <c r="A56" s="3619" t="s">
        <v>0</v>
      </c>
      <c r="B56" s="3627">
        <v>0</v>
      </c>
      <c r="C56" s="3627">
        <v>0</v>
      </c>
      <c r="D56" s="3628"/>
      <c r="E56" s="3629"/>
      <c r="F56" s="3627">
        <v>0</v>
      </c>
      <c r="G56" s="3627">
        <v>0</v>
      </c>
      <c r="H56" s="3630"/>
      <c r="I56" s="3631"/>
      <c r="J56" s="3627"/>
      <c r="K56" s="3627"/>
      <c r="L56" s="3628">
        <f t="shared" si="0"/>
        <v>0</v>
      </c>
      <c r="M56" s="3629"/>
      <c r="N56" s="3627">
        <v>0</v>
      </c>
      <c r="O56" s="3627">
        <v>0</v>
      </c>
      <c r="P56" s="3630"/>
      <c r="Q56" s="3631"/>
      <c r="R56" s="3627">
        <v>2848</v>
      </c>
      <c r="S56" s="3627">
        <v>2780</v>
      </c>
      <c r="T56" s="3632">
        <f t="shared" si="32"/>
        <v>-68</v>
      </c>
      <c r="U56" s="3629">
        <f t="shared" si="33"/>
        <v>-2.3876404494382022E-2</v>
      </c>
      <c r="V56" s="3627">
        <v>1037400</v>
      </c>
      <c r="W56" s="3627">
        <v>984930</v>
      </c>
      <c r="X56" s="3633">
        <f t="shared" si="34"/>
        <v>-52470</v>
      </c>
      <c r="Y56" s="3631">
        <f t="shared" si="35"/>
        <v>-5.0578368999421634E-2</v>
      </c>
      <c r="Z56" s="3627"/>
      <c r="AA56" s="3627"/>
      <c r="AB56" s="3686"/>
      <c r="AC56" s="3629"/>
      <c r="AD56" s="3627">
        <v>0</v>
      </c>
      <c r="AE56" s="3627">
        <v>0</v>
      </c>
      <c r="AF56" s="3628"/>
      <c r="AG56" s="3629"/>
      <c r="AH56" s="149"/>
      <c r="AI56" s="3634">
        <f t="shared" si="8"/>
        <v>1037400</v>
      </c>
      <c r="AJ56" s="3634">
        <f t="shared" si="9"/>
        <v>984930</v>
      </c>
      <c r="AK56" s="3635">
        <f t="shared" si="10"/>
        <v>-5.0578368999421586E-2</v>
      </c>
      <c r="AL56" s="149"/>
    </row>
    <row r="57" spans="1:38" ht="24.95" customHeight="1">
      <c r="A57" s="3619" t="s">
        <v>351</v>
      </c>
      <c r="B57" s="3627">
        <v>0</v>
      </c>
      <c r="C57" s="3627">
        <v>0</v>
      </c>
      <c r="D57" s="3628"/>
      <c r="E57" s="3629"/>
      <c r="F57" s="3627">
        <v>0</v>
      </c>
      <c r="G57" s="3627">
        <v>0</v>
      </c>
      <c r="H57" s="3630"/>
      <c r="I57" s="3631"/>
      <c r="J57" s="3627"/>
      <c r="K57" s="3627"/>
      <c r="L57" s="3628">
        <f t="shared" si="0"/>
        <v>0</v>
      </c>
      <c r="M57" s="3629"/>
      <c r="N57" s="3627">
        <v>0</v>
      </c>
      <c r="O57" s="3627">
        <v>0</v>
      </c>
      <c r="P57" s="3630"/>
      <c r="Q57" s="3631"/>
      <c r="R57" s="3627">
        <v>3915</v>
      </c>
      <c r="S57" s="3627">
        <v>3639</v>
      </c>
      <c r="T57" s="3632">
        <f t="shared" si="32"/>
        <v>-276</v>
      </c>
      <c r="U57" s="3629">
        <f t="shared" si="33"/>
        <v>-7.0498084291187743E-2</v>
      </c>
      <c r="V57" s="3627">
        <v>1472640</v>
      </c>
      <c r="W57" s="3627">
        <v>1350270</v>
      </c>
      <c r="X57" s="3633">
        <f t="shared" si="34"/>
        <v>-122370</v>
      </c>
      <c r="Y57" s="3631">
        <f t="shared" si="35"/>
        <v>-8.309566492829204E-2</v>
      </c>
      <c r="Z57" s="3627"/>
      <c r="AA57" s="3627"/>
      <c r="AB57" s="3686"/>
      <c r="AC57" s="3629"/>
      <c r="AD57" s="3627">
        <v>0</v>
      </c>
      <c r="AE57" s="3627">
        <v>0</v>
      </c>
      <c r="AF57" s="3628"/>
      <c r="AG57" s="3629"/>
      <c r="AH57" s="149"/>
      <c r="AI57" s="3634">
        <f t="shared" si="8"/>
        <v>1472640</v>
      </c>
      <c r="AJ57" s="3634">
        <f t="shared" si="9"/>
        <v>1350270</v>
      </c>
      <c r="AK57" s="3635">
        <f t="shared" si="10"/>
        <v>-8.3095664928292012E-2</v>
      </c>
      <c r="AL57" s="149"/>
    </row>
    <row r="58" spans="1:38" ht="24.95" customHeight="1">
      <c r="A58" s="3619" t="s">
        <v>3389</v>
      </c>
      <c r="B58" s="3627">
        <v>0</v>
      </c>
      <c r="C58" s="3627">
        <v>0</v>
      </c>
      <c r="D58" s="3628"/>
      <c r="E58" s="3629"/>
      <c r="F58" s="3627">
        <v>0</v>
      </c>
      <c r="G58" s="3627">
        <v>0</v>
      </c>
      <c r="H58" s="3630"/>
      <c r="I58" s="3631"/>
      <c r="J58" s="3627"/>
      <c r="K58" s="3627"/>
      <c r="L58" s="3628">
        <f t="shared" si="0"/>
        <v>0</v>
      </c>
      <c r="M58" s="3629"/>
      <c r="N58" s="3627">
        <v>0</v>
      </c>
      <c r="O58" s="3627">
        <v>0</v>
      </c>
      <c r="P58" s="3630"/>
      <c r="Q58" s="3631"/>
      <c r="R58" s="3627">
        <v>197</v>
      </c>
      <c r="S58" s="3627">
        <v>2914</v>
      </c>
      <c r="T58" s="3632">
        <f t="shared" si="32"/>
        <v>2717</v>
      </c>
      <c r="U58" s="3629">
        <f t="shared" si="33"/>
        <v>13.791878172588833</v>
      </c>
      <c r="V58" s="3627">
        <v>103810</v>
      </c>
      <c r="W58" s="3627">
        <v>640380</v>
      </c>
      <c r="X58" s="3633">
        <f t="shared" si="34"/>
        <v>536570</v>
      </c>
      <c r="Y58" s="3631">
        <f t="shared" si="35"/>
        <v>5.1687698680281287</v>
      </c>
      <c r="Z58" s="3627"/>
      <c r="AA58" s="3627"/>
      <c r="AB58" s="3686"/>
      <c r="AC58" s="3629"/>
      <c r="AD58" s="3627">
        <v>0</v>
      </c>
      <c r="AE58" s="3627">
        <v>0</v>
      </c>
      <c r="AF58" s="3628"/>
      <c r="AG58" s="3629"/>
      <c r="AH58" s="149"/>
      <c r="AI58" s="3634">
        <f t="shared" si="8"/>
        <v>103810</v>
      </c>
      <c r="AJ58" s="3634">
        <f t="shared" si="9"/>
        <v>640380</v>
      </c>
      <c r="AK58" s="3635">
        <f t="shared" si="10"/>
        <v>5.1687698680281287</v>
      </c>
      <c r="AL58" s="149"/>
    </row>
    <row r="59" spans="1:38" ht="24.95" customHeight="1">
      <c r="A59" s="3619" t="s">
        <v>3113</v>
      </c>
      <c r="B59" s="3627">
        <v>0</v>
      </c>
      <c r="C59" s="3627">
        <v>0</v>
      </c>
      <c r="D59" s="3628"/>
      <c r="E59" s="3629"/>
      <c r="F59" s="3627">
        <v>0</v>
      </c>
      <c r="G59" s="3627">
        <v>0</v>
      </c>
      <c r="H59" s="3630"/>
      <c r="I59" s="3631"/>
      <c r="J59" s="3627"/>
      <c r="K59" s="3627"/>
      <c r="L59" s="3628">
        <f t="shared" si="0"/>
        <v>0</v>
      </c>
      <c r="M59" s="3629"/>
      <c r="N59" s="3627">
        <v>0</v>
      </c>
      <c r="O59" s="3627">
        <v>0</v>
      </c>
      <c r="P59" s="3630"/>
      <c r="Q59" s="3631"/>
      <c r="R59" s="3627">
        <v>479</v>
      </c>
      <c r="S59" s="3627">
        <v>415</v>
      </c>
      <c r="T59" s="3632">
        <f t="shared" si="32"/>
        <v>-64</v>
      </c>
      <c r="U59" s="3629">
        <f t="shared" si="33"/>
        <v>-0.1336116910229645</v>
      </c>
      <c r="V59" s="3627">
        <v>230810</v>
      </c>
      <c r="W59" s="3627">
        <v>261150</v>
      </c>
      <c r="X59" s="3633">
        <f t="shared" si="34"/>
        <v>30340</v>
      </c>
      <c r="Y59" s="3631">
        <f t="shared" si="35"/>
        <v>0.13145011048048177</v>
      </c>
      <c r="Z59" s="3627"/>
      <c r="AA59" s="3627"/>
      <c r="AB59" s="3686"/>
      <c r="AC59" s="3629"/>
      <c r="AD59" s="3627">
        <v>0</v>
      </c>
      <c r="AE59" s="3627">
        <v>0</v>
      </c>
      <c r="AF59" s="3628"/>
      <c r="AG59" s="3629"/>
      <c r="AH59" s="149"/>
      <c r="AI59" s="3634">
        <f t="shared" si="8"/>
        <v>230810</v>
      </c>
      <c r="AJ59" s="3634">
        <f t="shared" si="9"/>
        <v>261150</v>
      </c>
      <c r="AK59" s="3635">
        <f t="shared" si="10"/>
        <v>0.13145011048048172</v>
      </c>
      <c r="AL59" s="149"/>
    </row>
    <row r="60" spans="1:38" ht="24.95" customHeight="1">
      <c r="A60" s="3619" t="s">
        <v>154</v>
      </c>
      <c r="B60" s="3627">
        <v>248</v>
      </c>
      <c r="C60" s="3627">
        <v>290</v>
      </c>
      <c r="D60" s="3628">
        <f>C60-B60</f>
        <v>42</v>
      </c>
      <c r="E60" s="3629">
        <f>IFERROR((C60-B60)/B60,"")</f>
        <v>0.16935483870967741</v>
      </c>
      <c r="F60" s="3627">
        <v>991170</v>
      </c>
      <c r="G60" s="3627">
        <v>1139660</v>
      </c>
      <c r="H60" s="3630">
        <f>G60-F60</f>
        <v>148490</v>
      </c>
      <c r="I60" s="3631">
        <f>IFERROR((G60-F60)/F60,"")</f>
        <v>0.149812847442921</v>
      </c>
      <c r="J60" s="3627">
        <v>19</v>
      </c>
      <c r="K60" s="3627">
        <v>17</v>
      </c>
      <c r="L60" s="3628">
        <f t="shared" si="0"/>
        <v>-2</v>
      </c>
      <c r="M60" s="3629">
        <f>IFERROR((K60-J60)/J60,"")</f>
        <v>-0.10526315789473684</v>
      </c>
      <c r="N60" s="3627">
        <v>96420</v>
      </c>
      <c r="O60" s="3627">
        <v>86270</v>
      </c>
      <c r="P60" s="3630">
        <f>O60-N60</f>
        <v>-10150</v>
      </c>
      <c r="Q60" s="3631">
        <f>IFERROR((O60-N60)/N60,"")</f>
        <v>-0.10526861646961211</v>
      </c>
      <c r="R60" s="3627">
        <v>2698</v>
      </c>
      <c r="S60" s="3627">
        <v>2825</v>
      </c>
      <c r="T60" s="3632">
        <f t="shared" si="32"/>
        <v>127</v>
      </c>
      <c r="U60" s="3629">
        <f t="shared" si="33"/>
        <v>4.7071905114899927E-2</v>
      </c>
      <c r="V60" s="3627">
        <v>715790</v>
      </c>
      <c r="W60" s="3627">
        <v>801680</v>
      </c>
      <c r="X60" s="3633">
        <f t="shared" si="34"/>
        <v>85890</v>
      </c>
      <c r="Y60" s="3631">
        <f t="shared" si="35"/>
        <v>0.11999329412257785</v>
      </c>
      <c r="Z60" s="3627"/>
      <c r="AA60" s="3627"/>
      <c r="AB60" s="3686"/>
      <c r="AC60" s="3629"/>
      <c r="AD60" s="3627">
        <v>0</v>
      </c>
      <c r="AE60" s="3627">
        <v>0</v>
      </c>
      <c r="AF60" s="3628"/>
      <c r="AG60" s="3629"/>
      <c r="AH60" s="149"/>
      <c r="AI60" s="3634">
        <f t="shared" si="8"/>
        <v>1803380</v>
      </c>
      <c r="AJ60" s="3634">
        <f t="shared" si="9"/>
        <v>2027610</v>
      </c>
      <c r="AK60" s="3635">
        <f t="shared" si="10"/>
        <v>0.12433874169614834</v>
      </c>
      <c r="AL60" s="149"/>
    </row>
    <row r="61" spans="1:38" ht="24.95" customHeight="1">
      <c r="A61" s="3619" t="s">
        <v>3114</v>
      </c>
      <c r="B61" s="3627">
        <v>0</v>
      </c>
      <c r="C61" s="3627">
        <v>0</v>
      </c>
      <c r="D61" s="3628"/>
      <c r="E61" s="3629"/>
      <c r="F61" s="3627">
        <v>0</v>
      </c>
      <c r="G61" s="3627">
        <v>0</v>
      </c>
      <c r="H61" s="3630"/>
      <c r="I61" s="3631"/>
      <c r="J61" s="3627">
        <v>0</v>
      </c>
      <c r="K61" s="3627">
        <v>0</v>
      </c>
      <c r="L61" s="3628">
        <f t="shared" si="0"/>
        <v>0</v>
      </c>
      <c r="M61" s="3629"/>
      <c r="N61" s="3627">
        <v>0</v>
      </c>
      <c r="O61" s="3627">
        <v>0</v>
      </c>
      <c r="P61" s="3630"/>
      <c r="Q61" s="3631"/>
      <c r="R61" s="3627">
        <v>1750</v>
      </c>
      <c r="S61" s="3627">
        <v>1793</v>
      </c>
      <c r="T61" s="3632">
        <f t="shared" si="32"/>
        <v>43</v>
      </c>
      <c r="U61" s="3629">
        <f t="shared" si="33"/>
        <v>2.457142857142857E-2</v>
      </c>
      <c r="V61" s="3627">
        <v>481420</v>
      </c>
      <c r="W61" s="3627">
        <v>534870</v>
      </c>
      <c r="X61" s="3633">
        <f t="shared" si="34"/>
        <v>53450</v>
      </c>
      <c r="Y61" s="3631">
        <f t="shared" si="35"/>
        <v>0.11102571559137552</v>
      </c>
      <c r="Z61" s="3627"/>
      <c r="AA61" s="3627"/>
      <c r="AB61" s="3686"/>
      <c r="AC61" s="3629"/>
      <c r="AD61" s="3627">
        <v>0</v>
      </c>
      <c r="AE61" s="3627">
        <v>0</v>
      </c>
      <c r="AF61" s="3628"/>
      <c r="AG61" s="3629"/>
      <c r="AH61" s="149"/>
      <c r="AI61" s="3634">
        <f t="shared" si="8"/>
        <v>481420</v>
      </c>
      <c r="AJ61" s="3634">
        <f t="shared" si="9"/>
        <v>534870</v>
      </c>
      <c r="AK61" s="3635">
        <f t="shared" si="10"/>
        <v>0.11102571559137542</v>
      </c>
      <c r="AL61" s="149"/>
    </row>
    <row r="62" spans="1:38" ht="24.95" customHeight="1">
      <c r="A62" s="3619" t="s">
        <v>928</v>
      </c>
      <c r="B62" s="3627">
        <v>1</v>
      </c>
      <c r="C62" s="3627">
        <v>1</v>
      </c>
      <c r="D62" s="3628"/>
      <c r="E62" s="3629"/>
      <c r="F62" s="3627">
        <v>3710</v>
      </c>
      <c r="G62" s="3627">
        <v>3710</v>
      </c>
      <c r="H62" s="3630"/>
      <c r="I62" s="3631"/>
      <c r="J62" s="3627"/>
      <c r="K62" s="3627"/>
      <c r="L62" s="3628">
        <f t="shared" si="0"/>
        <v>0</v>
      </c>
      <c r="M62" s="3629"/>
      <c r="N62" s="3627">
        <v>0</v>
      </c>
      <c r="O62" s="3627">
        <v>0</v>
      </c>
      <c r="P62" s="3630"/>
      <c r="Q62" s="3631"/>
      <c r="R62" s="3627">
        <v>3031</v>
      </c>
      <c r="S62" s="3627">
        <v>2967</v>
      </c>
      <c r="T62" s="3632">
        <f t="shared" ref="T62:T93" si="36">S62-R62</f>
        <v>-64</v>
      </c>
      <c r="U62" s="3629">
        <f t="shared" ref="U62:U93" si="37">IFERROR((S62-R62)/R62,"")</f>
        <v>-2.1115143516991092E-2</v>
      </c>
      <c r="V62" s="3627">
        <v>1281420</v>
      </c>
      <c r="W62" s="3627">
        <v>1206650</v>
      </c>
      <c r="X62" s="3633">
        <f t="shared" si="34"/>
        <v>-74770</v>
      </c>
      <c r="Y62" s="3631">
        <f t="shared" ref="Y62:Y93" si="38">IFERROR((W62-V62)/V62,"")</f>
        <v>-5.8349331210688145E-2</v>
      </c>
      <c r="Z62" s="3627"/>
      <c r="AA62" s="3627"/>
      <c r="AB62" s="3686"/>
      <c r="AC62" s="3629"/>
      <c r="AD62" s="3627">
        <v>0</v>
      </c>
      <c r="AE62" s="3627">
        <v>0</v>
      </c>
      <c r="AF62" s="3628"/>
      <c r="AG62" s="3629"/>
      <c r="AH62" s="149"/>
      <c r="AI62" s="3634">
        <f t="shared" si="8"/>
        <v>1285130</v>
      </c>
      <c r="AJ62" s="3634">
        <f t="shared" si="9"/>
        <v>1210360</v>
      </c>
      <c r="AK62" s="3635">
        <f t="shared" si="10"/>
        <v>-5.8180884424143819E-2</v>
      </c>
      <c r="AL62" s="149"/>
    </row>
    <row r="63" spans="1:38" ht="24.95" customHeight="1">
      <c r="A63" s="3619" t="s">
        <v>861</v>
      </c>
      <c r="B63" s="3627">
        <v>134</v>
      </c>
      <c r="C63" s="3627">
        <v>134</v>
      </c>
      <c r="D63" s="3628">
        <f>C63-B63</f>
        <v>0</v>
      </c>
      <c r="E63" s="3629">
        <f>IFERROR((C63-B63)/B63,"")</f>
        <v>0</v>
      </c>
      <c r="F63" s="3627">
        <v>631080</v>
      </c>
      <c r="G63" s="3627">
        <v>642220</v>
      </c>
      <c r="H63" s="3630">
        <f>G63-F63</f>
        <v>11140</v>
      </c>
      <c r="I63" s="3631">
        <f>IFERROR((G63-F63)/F63,"")</f>
        <v>1.7652278633453762E-2</v>
      </c>
      <c r="J63" s="3627">
        <v>36</v>
      </c>
      <c r="K63" s="3627">
        <v>39</v>
      </c>
      <c r="L63" s="3628">
        <f t="shared" si="0"/>
        <v>3</v>
      </c>
      <c r="M63" s="3629">
        <f>IFERROR((K63-J63)/J63,"")</f>
        <v>8.3333333333333329E-2</v>
      </c>
      <c r="N63" s="3627">
        <v>182680</v>
      </c>
      <c r="O63" s="3627">
        <v>197910</v>
      </c>
      <c r="P63" s="3630">
        <f>O63-N63</f>
        <v>15230</v>
      </c>
      <c r="Q63" s="3631">
        <f>IFERROR((O63-N63)/N63,"")</f>
        <v>8.3369827019925555E-2</v>
      </c>
      <c r="R63" s="3627">
        <v>7960</v>
      </c>
      <c r="S63" s="3627">
        <v>8360</v>
      </c>
      <c r="T63" s="3632">
        <f t="shared" si="36"/>
        <v>400</v>
      </c>
      <c r="U63" s="3629">
        <f t="shared" si="37"/>
        <v>5.0251256281407038E-2</v>
      </c>
      <c r="V63" s="3627">
        <v>1901260</v>
      </c>
      <c r="W63" s="3627">
        <v>1946020</v>
      </c>
      <c r="X63" s="3633">
        <f t="shared" si="34"/>
        <v>44760</v>
      </c>
      <c r="Y63" s="3631">
        <f t="shared" si="38"/>
        <v>2.3542282486351155E-2</v>
      </c>
      <c r="Z63" s="3627"/>
      <c r="AA63" s="3627"/>
      <c r="AB63" s="3686"/>
      <c r="AC63" s="3629"/>
      <c r="AD63" s="3627">
        <v>0</v>
      </c>
      <c r="AE63" s="3627">
        <v>0</v>
      </c>
      <c r="AF63" s="3628"/>
      <c r="AG63" s="3629"/>
      <c r="AH63" s="149"/>
      <c r="AI63" s="3634">
        <f t="shared" si="8"/>
        <v>2715020</v>
      </c>
      <c r="AJ63" s="3634">
        <f t="shared" si="9"/>
        <v>2786150</v>
      </c>
      <c r="AK63" s="3635">
        <f t="shared" si="10"/>
        <v>2.6198702035344024E-2</v>
      </c>
      <c r="AL63" s="149"/>
    </row>
    <row r="64" spans="1:38" ht="24.95" customHeight="1">
      <c r="A64" s="3619" t="s">
        <v>345</v>
      </c>
      <c r="B64" s="3627">
        <v>0</v>
      </c>
      <c r="C64" s="3627">
        <v>0</v>
      </c>
      <c r="D64" s="3628"/>
      <c r="E64" s="3629"/>
      <c r="F64" s="3627">
        <v>0</v>
      </c>
      <c r="G64" s="3627">
        <v>0</v>
      </c>
      <c r="H64" s="3630"/>
      <c r="I64" s="3631"/>
      <c r="J64" s="3627"/>
      <c r="K64" s="3627"/>
      <c r="L64" s="3628">
        <f t="shared" si="0"/>
        <v>0</v>
      </c>
      <c r="M64" s="3629"/>
      <c r="N64" s="3627">
        <v>0</v>
      </c>
      <c r="O64" s="3627">
        <v>0</v>
      </c>
      <c r="P64" s="3630"/>
      <c r="Q64" s="3631"/>
      <c r="R64" s="3627">
        <v>14340</v>
      </c>
      <c r="S64" s="3627">
        <v>14100</v>
      </c>
      <c r="T64" s="3632">
        <f t="shared" si="36"/>
        <v>-240</v>
      </c>
      <c r="U64" s="3629">
        <f t="shared" si="37"/>
        <v>-1.6736401673640166E-2</v>
      </c>
      <c r="V64" s="3627">
        <v>4280780</v>
      </c>
      <c r="W64" s="3627">
        <v>3988170</v>
      </c>
      <c r="X64" s="3633">
        <f t="shared" si="34"/>
        <v>-292610</v>
      </c>
      <c r="Y64" s="3631">
        <f t="shared" si="38"/>
        <v>-6.8354365325945271E-2</v>
      </c>
      <c r="Z64" s="3627"/>
      <c r="AA64" s="3627"/>
      <c r="AB64" s="3686"/>
      <c r="AC64" s="3629"/>
      <c r="AD64" s="3627">
        <v>0</v>
      </c>
      <c r="AE64" s="3627">
        <v>0</v>
      </c>
      <c r="AF64" s="3628"/>
      <c r="AG64" s="3629"/>
      <c r="AH64" s="149"/>
      <c r="AI64" s="3634">
        <f t="shared" si="8"/>
        <v>4280780</v>
      </c>
      <c r="AJ64" s="3634">
        <f t="shared" si="9"/>
        <v>3988170</v>
      </c>
      <c r="AK64" s="3635">
        <f t="shared" si="10"/>
        <v>-6.8354365325945299E-2</v>
      </c>
      <c r="AL64" s="149"/>
    </row>
    <row r="65" spans="1:38" ht="24.95" customHeight="1">
      <c r="A65" s="3619" t="s">
        <v>155</v>
      </c>
      <c r="B65" s="3627">
        <v>0</v>
      </c>
      <c r="C65" s="3627">
        <v>0</v>
      </c>
      <c r="D65" s="3628"/>
      <c r="E65" s="3629"/>
      <c r="F65" s="3627">
        <v>0</v>
      </c>
      <c r="G65" s="3627">
        <v>0</v>
      </c>
      <c r="H65" s="3630"/>
      <c r="I65" s="3631"/>
      <c r="J65" s="3627"/>
      <c r="K65" s="3627"/>
      <c r="L65" s="3628">
        <f t="shared" si="0"/>
        <v>0</v>
      </c>
      <c r="M65" s="3629"/>
      <c r="N65" s="3627">
        <v>0</v>
      </c>
      <c r="O65" s="3627">
        <v>0</v>
      </c>
      <c r="P65" s="3630"/>
      <c r="Q65" s="3631"/>
      <c r="R65" s="3627">
        <v>3360</v>
      </c>
      <c r="S65" s="3627">
        <v>3360</v>
      </c>
      <c r="T65" s="3632">
        <f t="shared" si="36"/>
        <v>0</v>
      </c>
      <c r="U65" s="3629">
        <f t="shared" si="37"/>
        <v>0</v>
      </c>
      <c r="V65" s="3627">
        <v>1687850</v>
      </c>
      <c r="W65" s="3627">
        <v>1593900</v>
      </c>
      <c r="X65" s="3633">
        <f t="shared" si="34"/>
        <v>-93950</v>
      </c>
      <c r="Y65" s="3631">
        <f t="shared" si="38"/>
        <v>-5.5662529253191928E-2</v>
      </c>
      <c r="Z65" s="3627"/>
      <c r="AA65" s="3627"/>
      <c r="AB65" s="3686"/>
      <c r="AC65" s="3629"/>
      <c r="AD65" s="3627">
        <v>0</v>
      </c>
      <c r="AE65" s="3627">
        <v>0</v>
      </c>
      <c r="AF65" s="3628"/>
      <c r="AG65" s="3629"/>
      <c r="AH65" s="149"/>
      <c r="AI65" s="3634">
        <f t="shared" si="8"/>
        <v>1687850</v>
      </c>
      <c r="AJ65" s="3634">
        <f t="shared" si="9"/>
        <v>1593900</v>
      </c>
      <c r="AK65" s="3635">
        <f t="shared" si="10"/>
        <v>-5.5662529253191928E-2</v>
      </c>
      <c r="AL65" s="149"/>
    </row>
    <row r="66" spans="1:38" ht="24.95" customHeight="1">
      <c r="A66" s="3619" t="s">
        <v>3115</v>
      </c>
      <c r="B66" s="3627">
        <v>0</v>
      </c>
      <c r="C66" s="3627">
        <v>0</v>
      </c>
      <c r="D66" s="3628"/>
      <c r="E66" s="3629"/>
      <c r="F66" s="3627">
        <v>0</v>
      </c>
      <c r="G66" s="3627">
        <v>0</v>
      </c>
      <c r="H66" s="3630"/>
      <c r="I66" s="3631"/>
      <c r="J66" s="3627"/>
      <c r="K66" s="3627"/>
      <c r="L66" s="3628">
        <f t="shared" si="0"/>
        <v>0</v>
      </c>
      <c r="M66" s="3629"/>
      <c r="N66" s="3627">
        <v>0</v>
      </c>
      <c r="O66" s="3627">
        <v>0</v>
      </c>
      <c r="P66" s="3630"/>
      <c r="Q66" s="3631"/>
      <c r="R66" s="3627">
        <v>4235</v>
      </c>
      <c r="S66" s="3627">
        <v>4144</v>
      </c>
      <c r="T66" s="3632">
        <f t="shared" si="36"/>
        <v>-91</v>
      </c>
      <c r="U66" s="3629">
        <f t="shared" si="37"/>
        <v>-2.1487603305785124E-2</v>
      </c>
      <c r="V66" s="3627">
        <v>1576700</v>
      </c>
      <c r="W66" s="3627">
        <v>1634210</v>
      </c>
      <c r="X66" s="3633">
        <f t="shared" si="34"/>
        <v>57510</v>
      </c>
      <c r="Y66" s="3631">
        <f t="shared" si="38"/>
        <v>3.6474915963721696E-2</v>
      </c>
      <c r="Z66" s="3627"/>
      <c r="AA66" s="3627"/>
      <c r="AB66" s="3686"/>
      <c r="AC66" s="3629"/>
      <c r="AD66" s="3627">
        <v>0</v>
      </c>
      <c r="AE66" s="3627">
        <v>0</v>
      </c>
      <c r="AF66" s="3628"/>
      <c r="AG66" s="3629"/>
      <c r="AH66" s="149"/>
      <c r="AI66" s="3634">
        <f t="shared" si="8"/>
        <v>1576700</v>
      </c>
      <c r="AJ66" s="3634">
        <f t="shared" si="9"/>
        <v>1634210</v>
      </c>
      <c r="AK66" s="3635">
        <f t="shared" si="10"/>
        <v>3.6474915963721655E-2</v>
      </c>
      <c r="AL66" s="149"/>
    </row>
    <row r="67" spans="1:38" ht="24.95" customHeight="1">
      <c r="A67" s="3619" t="s">
        <v>3116</v>
      </c>
      <c r="B67" s="3627">
        <v>0</v>
      </c>
      <c r="C67" s="3627">
        <v>0</v>
      </c>
      <c r="D67" s="3628"/>
      <c r="E67" s="3629"/>
      <c r="F67" s="3627">
        <v>0</v>
      </c>
      <c r="G67" s="3627">
        <v>0</v>
      </c>
      <c r="H67" s="3630"/>
      <c r="I67" s="3631"/>
      <c r="J67" s="3627"/>
      <c r="K67" s="3627"/>
      <c r="L67" s="3628">
        <f t="shared" si="0"/>
        <v>0</v>
      </c>
      <c r="M67" s="3629"/>
      <c r="N67" s="3627">
        <v>0</v>
      </c>
      <c r="O67" s="3627">
        <v>0</v>
      </c>
      <c r="P67" s="3630"/>
      <c r="Q67" s="3631"/>
      <c r="R67" s="3627">
        <v>3</v>
      </c>
      <c r="S67" s="3627">
        <v>5</v>
      </c>
      <c r="T67" s="3632">
        <f t="shared" si="36"/>
        <v>2</v>
      </c>
      <c r="U67" s="3629">
        <f t="shared" si="37"/>
        <v>0.66666666666666663</v>
      </c>
      <c r="V67" s="3627">
        <v>0</v>
      </c>
      <c r="W67" s="3627">
        <v>0</v>
      </c>
      <c r="X67" s="3633"/>
      <c r="Y67" s="3631" t="str">
        <f t="shared" si="38"/>
        <v/>
      </c>
      <c r="Z67" s="3627"/>
      <c r="AA67" s="3627"/>
      <c r="AB67" s="3686"/>
      <c r="AC67" s="3629"/>
      <c r="AD67" s="3627">
        <v>0</v>
      </c>
      <c r="AE67" s="3627">
        <v>0</v>
      </c>
      <c r="AF67" s="3628"/>
      <c r="AG67" s="3629"/>
      <c r="AH67" s="149"/>
      <c r="AI67" s="3634">
        <f t="shared" si="8"/>
        <v>0</v>
      </c>
      <c r="AJ67" s="3634">
        <f t="shared" si="9"/>
        <v>0</v>
      </c>
      <c r="AK67" s="3635" t="e">
        <f t="shared" si="10"/>
        <v>#DIV/0!</v>
      </c>
      <c r="AL67" s="149"/>
    </row>
    <row r="68" spans="1:38" s="3124" customFormat="1" ht="24.95" customHeight="1">
      <c r="A68" s="3622" t="s">
        <v>846</v>
      </c>
      <c r="B68" s="3648">
        <v>228</v>
      </c>
      <c r="C68" s="3648">
        <v>269</v>
      </c>
      <c r="D68" s="3647">
        <f t="shared" ref="D68:D105" si="39">C68-B68</f>
        <v>41</v>
      </c>
      <c r="E68" s="3649">
        <f t="shared" ref="E68:E105" si="40">IFERROR((C68-B68)/B68,"")</f>
        <v>0.17982456140350878</v>
      </c>
      <c r="F68" s="3648">
        <v>1492320</v>
      </c>
      <c r="G68" s="3648">
        <v>1596270</v>
      </c>
      <c r="H68" s="3650">
        <f t="shared" ref="H68:H105" si="41">G68-F68</f>
        <v>103950</v>
      </c>
      <c r="I68" s="3651">
        <f t="shared" ref="I68:I105" si="42">IFERROR((G68-F68)/F68,"")</f>
        <v>6.9656642007076233E-2</v>
      </c>
      <c r="J68" s="3648">
        <v>174</v>
      </c>
      <c r="K68" s="3648">
        <v>161</v>
      </c>
      <c r="L68" s="3647">
        <f t="shared" si="0"/>
        <v>-13</v>
      </c>
      <c r="M68" s="3649">
        <f>IFERROR((K68-J68)/J68,"")</f>
        <v>-7.4712643678160925E-2</v>
      </c>
      <c r="N68" s="3648">
        <v>882970</v>
      </c>
      <c r="O68" s="3648">
        <v>817000</v>
      </c>
      <c r="P68" s="3650">
        <f>O68-N68</f>
        <v>-65970</v>
      </c>
      <c r="Q68" s="3651">
        <f>IFERROR((O68-N68)/N68,"")</f>
        <v>-7.4713750184037961E-2</v>
      </c>
      <c r="R68" s="3648">
        <v>16200</v>
      </c>
      <c r="S68" s="3648">
        <v>15760</v>
      </c>
      <c r="T68" s="3652">
        <f t="shared" si="36"/>
        <v>-440</v>
      </c>
      <c r="U68" s="3649">
        <f t="shared" si="37"/>
        <v>-2.7160493827160494E-2</v>
      </c>
      <c r="V68" s="3648">
        <v>5541570</v>
      </c>
      <c r="W68" s="3648">
        <v>5243260</v>
      </c>
      <c r="X68" s="3653">
        <f t="shared" ref="X68:X99" si="43">W68-V68</f>
        <v>-298310</v>
      </c>
      <c r="Y68" s="3651">
        <f t="shared" si="38"/>
        <v>-5.3831314952260824E-2</v>
      </c>
      <c r="Z68" s="3648"/>
      <c r="AA68" s="3648"/>
      <c r="AB68" s="3688"/>
      <c r="AC68" s="3649"/>
      <c r="AD68" s="3648">
        <v>0</v>
      </c>
      <c r="AE68" s="3648">
        <v>0</v>
      </c>
      <c r="AF68" s="3647"/>
      <c r="AG68" s="3649"/>
      <c r="AH68" s="3654"/>
      <c r="AI68" s="3636">
        <f t="shared" si="8"/>
        <v>7916860</v>
      </c>
      <c r="AJ68" s="3636">
        <f t="shared" si="9"/>
        <v>7656530</v>
      </c>
      <c r="AK68" s="3655">
        <f t="shared" si="10"/>
        <v>-3.288298643654175E-2</v>
      </c>
      <c r="AL68" s="3654"/>
    </row>
    <row r="69" spans="1:38" ht="24.95" customHeight="1">
      <c r="A69" s="3619" t="s">
        <v>3390</v>
      </c>
      <c r="B69" s="3627">
        <v>9</v>
      </c>
      <c r="C69" s="3627">
        <v>10</v>
      </c>
      <c r="D69" s="3628">
        <f t="shared" si="39"/>
        <v>1</v>
      </c>
      <c r="E69" s="3629">
        <f t="shared" si="40"/>
        <v>0.1111111111111111</v>
      </c>
      <c r="F69" s="3627">
        <v>37120</v>
      </c>
      <c r="G69" s="3627">
        <v>44550</v>
      </c>
      <c r="H69" s="3630">
        <f t="shared" si="41"/>
        <v>7430</v>
      </c>
      <c r="I69" s="3631">
        <f t="shared" si="42"/>
        <v>0.20016163793103448</v>
      </c>
      <c r="J69" s="3627">
        <v>1</v>
      </c>
      <c r="K69" s="3627">
        <v>2</v>
      </c>
      <c r="L69" s="3628">
        <f t="shared" si="0"/>
        <v>1</v>
      </c>
      <c r="M69" s="3629"/>
      <c r="N69" s="3627">
        <v>5070</v>
      </c>
      <c r="O69" s="3627">
        <v>10150</v>
      </c>
      <c r="P69" s="3630"/>
      <c r="Q69" s="3631"/>
      <c r="R69" s="3627">
        <v>4920</v>
      </c>
      <c r="S69" s="3627">
        <v>4860</v>
      </c>
      <c r="T69" s="3632">
        <f t="shared" si="36"/>
        <v>-60</v>
      </c>
      <c r="U69" s="3629">
        <f t="shared" si="37"/>
        <v>-1.2195121951219513E-2</v>
      </c>
      <c r="V69" s="3627">
        <v>1986350</v>
      </c>
      <c r="W69" s="3627">
        <v>2009980</v>
      </c>
      <c r="X69" s="3633">
        <f t="shared" si="43"/>
        <v>23630</v>
      </c>
      <c r="Y69" s="3631">
        <f t="shared" si="38"/>
        <v>1.1896191507035518E-2</v>
      </c>
      <c r="Z69" s="3627"/>
      <c r="AA69" s="3627"/>
      <c r="AB69" s="3686"/>
      <c r="AC69" s="3629"/>
      <c r="AD69" s="3627">
        <v>0</v>
      </c>
      <c r="AE69" s="3627">
        <v>0</v>
      </c>
      <c r="AF69" s="3628"/>
      <c r="AG69" s="3629"/>
      <c r="AH69" s="149"/>
      <c r="AI69" s="3634">
        <f t="shared" si="8"/>
        <v>2028540</v>
      </c>
      <c r="AJ69" s="3634">
        <f t="shared" si="9"/>
        <v>2064680</v>
      </c>
      <c r="AK69" s="3635">
        <f t="shared" si="10"/>
        <v>1.7815768976702451E-2</v>
      </c>
      <c r="AL69" s="149"/>
    </row>
    <row r="70" spans="1:38" ht="24.95" customHeight="1">
      <c r="A70" s="3619" t="s">
        <v>3117</v>
      </c>
      <c r="B70" s="3627">
        <v>16</v>
      </c>
      <c r="C70" s="3627">
        <v>11</v>
      </c>
      <c r="D70" s="3628">
        <f t="shared" si="39"/>
        <v>-5</v>
      </c>
      <c r="E70" s="3629">
        <f t="shared" si="40"/>
        <v>-0.3125</v>
      </c>
      <c r="F70" s="3627">
        <v>207890</v>
      </c>
      <c r="G70" s="3627">
        <v>152200</v>
      </c>
      <c r="H70" s="3630">
        <f t="shared" si="41"/>
        <v>-55690</v>
      </c>
      <c r="I70" s="3631">
        <f t="shared" si="42"/>
        <v>-0.26788205300880275</v>
      </c>
      <c r="J70" s="3627">
        <v>40</v>
      </c>
      <c r="K70" s="3627">
        <v>30</v>
      </c>
      <c r="L70" s="3628">
        <f t="shared" si="0"/>
        <v>-10</v>
      </c>
      <c r="M70" s="3629">
        <f>IFERROR((K70-J70)/J70,"")</f>
        <v>-0.25</v>
      </c>
      <c r="N70" s="3627">
        <v>202980</v>
      </c>
      <c r="O70" s="3627">
        <v>152240</v>
      </c>
      <c r="P70" s="3630">
        <f t="shared" ref="P70:P75" si="44">O70-N70</f>
        <v>-50740</v>
      </c>
      <c r="Q70" s="3631">
        <f>IFERROR((O70-N70)/N70,"")</f>
        <v>-0.2499753670312346</v>
      </c>
      <c r="R70" s="3627">
        <v>3555</v>
      </c>
      <c r="S70" s="3627">
        <v>3565</v>
      </c>
      <c r="T70" s="3632">
        <f t="shared" si="36"/>
        <v>10</v>
      </c>
      <c r="U70" s="3629">
        <f t="shared" si="37"/>
        <v>2.8129395218002813E-3</v>
      </c>
      <c r="V70" s="3627">
        <v>1883650</v>
      </c>
      <c r="W70" s="3627">
        <v>1728470</v>
      </c>
      <c r="X70" s="3633">
        <f t="shared" si="43"/>
        <v>-155180</v>
      </c>
      <c r="Y70" s="3631">
        <f t="shared" si="38"/>
        <v>-8.2382608234013749E-2</v>
      </c>
      <c r="Z70" s="3627"/>
      <c r="AA70" s="3627"/>
      <c r="AB70" s="3686"/>
      <c r="AC70" s="3629"/>
      <c r="AD70" s="3627">
        <v>0</v>
      </c>
      <c r="AE70" s="3627">
        <v>0</v>
      </c>
      <c r="AF70" s="3628"/>
      <c r="AG70" s="3629"/>
      <c r="AH70" s="149"/>
      <c r="AI70" s="3634">
        <f t="shared" si="8"/>
        <v>2294520</v>
      </c>
      <c r="AJ70" s="3634">
        <f t="shared" si="9"/>
        <v>2032910</v>
      </c>
      <c r="AK70" s="3635">
        <f t="shared" si="10"/>
        <v>-0.11401513170510613</v>
      </c>
      <c r="AL70" s="149"/>
    </row>
    <row r="71" spans="1:38" ht="24.95" customHeight="1">
      <c r="A71" s="3619" t="s">
        <v>3118</v>
      </c>
      <c r="B71" s="3627">
        <v>53</v>
      </c>
      <c r="C71" s="3627">
        <v>47</v>
      </c>
      <c r="D71" s="3628">
        <f t="shared" si="39"/>
        <v>-6</v>
      </c>
      <c r="E71" s="3629">
        <f t="shared" si="40"/>
        <v>-0.11320754716981132</v>
      </c>
      <c r="F71" s="3627">
        <v>241300</v>
      </c>
      <c r="G71" s="3627">
        <v>200460</v>
      </c>
      <c r="H71" s="3630">
        <f t="shared" si="41"/>
        <v>-40840</v>
      </c>
      <c r="I71" s="3631">
        <f t="shared" si="42"/>
        <v>-0.16924989639452964</v>
      </c>
      <c r="J71" s="3627">
        <v>12</v>
      </c>
      <c r="K71" s="3627">
        <v>7</v>
      </c>
      <c r="L71" s="3628">
        <f t="shared" si="0"/>
        <v>-5</v>
      </c>
      <c r="M71" s="3629">
        <f>(K71/J71)-1</f>
        <v>-0.41666666666666663</v>
      </c>
      <c r="N71" s="3627">
        <v>60890</v>
      </c>
      <c r="O71" s="3627">
        <v>35520</v>
      </c>
      <c r="P71" s="3630">
        <f t="shared" si="44"/>
        <v>-25370</v>
      </c>
      <c r="Q71" s="3631">
        <f>(O71/N71)-1</f>
        <v>-0.41665298078502222</v>
      </c>
      <c r="R71" s="3627">
        <v>5006</v>
      </c>
      <c r="S71" s="3627">
        <v>4513</v>
      </c>
      <c r="T71" s="3632">
        <f t="shared" si="36"/>
        <v>-493</v>
      </c>
      <c r="U71" s="3629">
        <f t="shared" si="37"/>
        <v>-9.8481821813823409E-2</v>
      </c>
      <c r="V71" s="3627">
        <v>2127170</v>
      </c>
      <c r="W71" s="3627">
        <v>1927600</v>
      </c>
      <c r="X71" s="3633">
        <f t="shared" si="43"/>
        <v>-199570</v>
      </c>
      <c r="Y71" s="3631">
        <f t="shared" si="38"/>
        <v>-9.3819487864157544E-2</v>
      </c>
      <c r="Z71" s="3627"/>
      <c r="AA71" s="3627"/>
      <c r="AB71" s="3686"/>
      <c r="AC71" s="3629"/>
      <c r="AD71" s="3627">
        <v>0</v>
      </c>
      <c r="AE71" s="3627">
        <v>0</v>
      </c>
      <c r="AF71" s="3628"/>
      <c r="AG71" s="3629"/>
      <c r="AH71" s="149"/>
      <c r="AI71" s="3634">
        <f t="shared" si="8"/>
        <v>2429360</v>
      </c>
      <c r="AJ71" s="3634">
        <f t="shared" si="9"/>
        <v>2163580</v>
      </c>
      <c r="AK71" s="3635">
        <f t="shared" ref="AK71:AK135" si="45">(AJ71/AI71)-1</f>
        <v>-0.1094032996344716</v>
      </c>
      <c r="AL71" s="149"/>
    </row>
    <row r="72" spans="1:38" ht="24.95" customHeight="1">
      <c r="A72" s="3619" t="s">
        <v>3119</v>
      </c>
      <c r="B72" s="3627">
        <v>127</v>
      </c>
      <c r="C72" s="3627">
        <v>116</v>
      </c>
      <c r="D72" s="3628">
        <f t="shared" si="39"/>
        <v>-11</v>
      </c>
      <c r="E72" s="3629">
        <f t="shared" si="40"/>
        <v>-8.6614173228346455E-2</v>
      </c>
      <c r="F72" s="3627">
        <v>519720</v>
      </c>
      <c r="G72" s="3627">
        <v>467740</v>
      </c>
      <c r="H72" s="3630">
        <f t="shared" si="41"/>
        <v>-51980</v>
      </c>
      <c r="I72" s="3631">
        <f t="shared" si="42"/>
        <v>-0.10001539290387132</v>
      </c>
      <c r="J72" s="3627">
        <v>13</v>
      </c>
      <c r="K72" s="3627">
        <v>10</v>
      </c>
      <c r="L72" s="3628">
        <f t="shared" ref="L72:L136" si="46">K72-J72</f>
        <v>-3</v>
      </c>
      <c r="M72" s="3629">
        <f>(K72/J72)-1</f>
        <v>-0.23076923076923073</v>
      </c>
      <c r="N72" s="3627">
        <v>65970</v>
      </c>
      <c r="O72" s="3627">
        <v>50750</v>
      </c>
      <c r="P72" s="3630">
        <f t="shared" si="44"/>
        <v>-15220</v>
      </c>
      <c r="Q72" s="3631">
        <f>(O72/N72)-1</f>
        <v>-0.23071092921024705</v>
      </c>
      <c r="R72" s="3627">
        <v>8300</v>
      </c>
      <c r="S72" s="3627">
        <v>8550</v>
      </c>
      <c r="T72" s="3632">
        <f t="shared" si="36"/>
        <v>250</v>
      </c>
      <c r="U72" s="3629">
        <f t="shared" si="37"/>
        <v>3.0120481927710843E-2</v>
      </c>
      <c r="V72" s="3627">
        <v>3886910</v>
      </c>
      <c r="W72" s="3627">
        <v>3773820</v>
      </c>
      <c r="X72" s="3633">
        <f t="shared" si="43"/>
        <v>-113090</v>
      </c>
      <c r="Y72" s="3631">
        <f t="shared" si="38"/>
        <v>-2.9095090959142353E-2</v>
      </c>
      <c r="Z72" s="3627"/>
      <c r="AA72" s="3627"/>
      <c r="AB72" s="3686"/>
      <c r="AC72" s="3629"/>
      <c r="AD72" s="3627">
        <v>0</v>
      </c>
      <c r="AE72" s="3627">
        <v>0</v>
      </c>
      <c r="AF72" s="3628"/>
      <c r="AG72" s="3629"/>
      <c r="AH72" s="149"/>
      <c r="AI72" s="3634">
        <f t="shared" ref="AI72:AI136" si="47">SUM(F72,N72,V72,AD72)</f>
        <v>4472600</v>
      </c>
      <c r="AJ72" s="3634">
        <f t="shared" ref="AJ72:AJ136" si="48">SUM(G72,O72,W72,AE72)</f>
        <v>4292310</v>
      </c>
      <c r="AK72" s="3635">
        <f t="shared" si="45"/>
        <v>-4.0309886866699451E-2</v>
      </c>
      <c r="AL72" s="149"/>
    </row>
    <row r="73" spans="1:38" ht="24.95" customHeight="1">
      <c r="A73" s="3619" t="s">
        <v>3391</v>
      </c>
      <c r="B73" s="3627">
        <v>122</v>
      </c>
      <c r="C73" s="3627">
        <v>128</v>
      </c>
      <c r="D73" s="3628">
        <f t="shared" si="39"/>
        <v>6</v>
      </c>
      <c r="E73" s="3629">
        <f t="shared" si="40"/>
        <v>4.9180327868852458E-2</v>
      </c>
      <c r="F73" s="3627">
        <v>571690</v>
      </c>
      <c r="G73" s="3627">
        <v>508580</v>
      </c>
      <c r="H73" s="3630">
        <f t="shared" si="41"/>
        <v>-63110</v>
      </c>
      <c r="I73" s="3631">
        <f t="shared" si="42"/>
        <v>-0.11039199566198464</v>
      </c>
      <c r="J73" s="3627">
        <v>32</v>
      </c>
      <c r="K73" s="3627">
        <v>9</v>
      </c>
      <c r="L73" s="3628">
        <f t="shared" si="46"/>
        <v>-23</v>
      </c>
      <c r="M73" s="3629">
        <f>(K73/J73)-1</f>
        <v>-0.71875</v>
      </c>
      <c r="N73" s="3627">
        <v>162390</v>
      </c>
      <c r="O73" s="3627">
        <v>45670</v>
      </c>
      <c r="P73" s="3630">
        <f t="shared" si="44"/>
        <v>-116720</v>
      </c>
      <c r="Q73" s="3631">
        <f>(O73/N73)-1</f>
        <v>-0.71876347065706014</v>
      </c>
      <c r="R73" s="3627">
        <v>11440</v>
      </c>
      <c r="S73" s="3627">
        <v>11560</v>
      </c>
      <c r="T73" s="3632">
        <f t="shared" si="36"/>
        <v>120</v>
      </c>
      <c r="U73" s="3629">
        <f t="shared" si="37"/>
        <v>1.048951048951049E-2</v>
      </c>
      <c r="V73" s="3627">
        <v>4475270</v>
      </c>
      <c r="W73" s="3627">
        <v>4351770</v>
      </c>
      <c r="X73" s="3633">
        <f t="shared" si="43"/>
        <v>-123500</v>
      </c>
      <c r="Y73" s="3631">
        <f t="shared" si="38"/>
        <v>-2.759610034701817E-2</v>
      </c>
      <c r="Z73" s="3627"/>
      <c r="AA73" s="3627"/>
      <c r="AB73" s="3686"/>
      <c r="AC73" s="3629"/>
      <c r="AD73" s="3627">
        <v>0</v>
      </c>
      <c r="AE73" s="3627">
        <v>0</v>
      </c>
      <c r="AF73" s="3628"/>
      <c r="AG73" s="3629"/>
      <c r="AH73" s="149"/>
      <c r="AI73" s="3634">
        <f t="shared" si="47"/>
        <v>5209350</v>
      </c>
      <c r="AJ73" s="3634">
        <f t="shared" si="48"/>
        <v>4906020</v>
      </c>
      <c r="AK73" s="3635">
        <f t="shared" si="45"/>
        <v>-5.8227993895591634E-2</v>
      </c>
      <c r="AL73" s="149"/>
    </row>
    <row r="74" spans="1:38" ht="24.95" customHeight="1">
      <c r="A74" s="3619" t="s">
        <v>3120</v>
      </c>
      <c r="B74" s="3627">
        <v>13</v>
      </c>
      <c r="C74" s="3627">
        <v>9</v>
      </c>
      <c r="D74" s="3628">
        <f t="shared" si="39"/>
        <v>-4</v>
      </c>
      <c r="E74" s="3629">
        <f t="shared" si="40"/>
        <v>-0.30769230769230771</v>
      </c>
      <c r="F74" s="3627">
        <v>51970</v>
      </c>
      <c r="G74" s="3627">
        <v>40830</v>
      </c>
      <c r="H74" s="3630">
        <f t="shared" si="41"/>
        <v>-11140</v>
      </c>
      <c r="I74" s="3631">
        <f t="shared" si="42"/>
        <v>-0.2143544352511064</v>
      </c>
      <c r="J74" s="3627">
        <v>1</v>
      </c>
      <c r="K74" s="3627">
        <v>2</v>
      </c>
      <c r="L74" s="3628">
        <f t="shared" si="46"/>
        <v>1</v>
      </c>
      <c r="M74" s="3629">
        <f>(K74/J74)-1</f>
        <v>1</v>
      </c>
      <c r="N74" s="3627">
        <v>5070</v>
      </c>
      <c r="O74" s="3627">
        <v>10150</v>
      </c>
      <c r="P74" s="3630">
        <f t="shared" si="44"/>
        <v>5080</v>
      </c>
      <c r="Q74" s="3631">
        <f>(O74/N74)-1</f>
        <v>1.001972386587771</v>
      </c>
      <c r="R74" s="3627">
        <v>4157</v>
      </c>
      <c r="S74" s="3627">
        <v>4290</v>
      </c>
      <c r="T74" s="3632">
        <f t="shared" si="36"/>
        <v>133</v>
      </c>
      <c r="U74" s="3629">
        <f t="shared" si="37"/>
        <v>3.1994226605725283E-2</v>
      </c>
      <c r="V74" s="3627">
        <v>1235270</v>
      </c>
      <c r="W74" s="3627">
        <v>1232440</v>
      </c>
      <c r="X74" s="3633">
        <f t="shared" si="43"/>
        <v>-2830</v>
      </c>
      <c r="Y74" s="3631">
        <f t="shared" si="38"/>
        <v>-2.290997109943575E-3</v>
      </c>
      <c r="Z74" s="3627"/>
      <c r="AA74" s="3627"/>
      <c r="AB74" s="3686"/>
      <c r="AC74" s="3629"/>
      <c r="AD74" s="3627">
        <v>0</v>
      </c>
      <c r="AE74" s="3627">
        <v>0</v>
      </c>
      <c r="AF74" s="3628"/>
      <c r="AG74" s="3629"/>
      <c r="AH74" s="149"/>
      <c r="AI74" s="3634">
        <f t="shared" si="47"/>
        <v>1292310</v>
      </c>
      <c r="AJ74" s="3634">
        <f t="shared" si="48"/>
        <v>1283420</v>
      </c>
      <c r="AK74" s="3635">
        <f t="shared" si="45"/>
        <v>-6.879154382462449E-3</v>
      </c>
      <c r="AL74" s="149"/>
    </row>
    <row r="75" spans="1:38" ht="24.95" customHeight="1">
      <c r="A75" s="3619" t="s">
        <v>3121</v>
      </c>
      <c r="B75" s="3627">
        <v>11</v>
      </c>
      <c r="C75" s="3627">
        <v>11</v>
      </c>
      <c r="D75" s="3628">
        <f t="shared" si="39"/>
        <v>0</v>
      </c>
      <c r="E75" s="3629">
        <f t="shared" si="40"/>
        <v>0</v>
      </c>
      <c r="F75" s="3627">
        <v>48260</v>
      </c>
      <c r="G75" s="3627">
        <v>48260</v>
      </c>
      <c r="H75" s="3630">
        <f t="shared" si="41"/>
        <v>0</v>
      </c>
      <c r="I75" s="3631">
        <f t="shared" si="42"/>
        <v>0</v>
      </c>
      <c r="J75" s="3627">
        <v>2</v>
      </c>
      <c r="K75" s="3627">
        <v>2</v>
      </c>
      <c r="L75" s="3628">
        <f t="shared" si="46"/>
        <v>0</v>
      </c>
      <c r="M75" s="3629">
        <f>(K75/J75)-1</f>
        <v>0</v>
      </c>
      <c r="N75" s="3627">
        <v>10150</v>
      </c>
      <c r="O75" s="3627">
        <v>10150</v>
      </c>
      <c r="P75" s="3630">
        <f t="shared" si="44"/>
        <v>0</v>
      </c>
      <c r="Q75" s="3631">
        <f>(O75/N75)-1</f>
        <v>0</v>
      </c>
      <c r="R75" s="3627">
        <v>3261</v>
      </c>
      <c r="S75" s="3627">
        <v>3137</v>
      </c>
      <c r="T75" s="3632">
        <f t="shared" si="36"/>
        <v>-124</v>
      </c>
      <c r="U75" s="3629">
        <f t="shared" si="37"/>
        <v>-3.8025145660840233E-2</v>
      </c>
      <c r="V75" s="3627">
        <v>619770</v>
      </c>
      <c r="W75" s="3627">
        <v>596200</v>
      </c>
      <c r="X75" s="3633">
        <f t="shared" si="43"/>
        <v>-23570</v>
      </c>
      <c r="Y75" s="3631">
        <f t="shared" si="38"/>
        <v>-3.8030237023411913E-2</v>
      </c>
      <c r="Z75" s="3627"/>
      <c r="AA75" s="3627"/>
      <c r="AB75" s="3686"/>
      <c r="AC75" s="3629"/>
      <c r="AD75" s="3627">
        <v>0</v>
      </c>
      <c r="AE75" s="3627">
        <v>0</v>
      </c>
      <c r="AF75" s="3628"/>
      <c r="AG75" s="3629"/>
      <c r="AH75" s="149"/>
      <c r="AI75" s="3634">
        <f t="shared" si="47"/>
        <v>678180</v>
      </c>
      <c r="AJ75" s="3634">
        <f t="shared" si="48"/>
        <v>654610</v>
      </c>
      <c r="AK75" s="3635">
        <f t="shared" si="45"/>
        <v>-3.4754784865374977E-2</v>
      </c>
      <c r="AL75" s="149"/>
    </row>
    <row r="76" spans="1:38" ht="24.95" customHeight="1">
      <c r="A76" s="3619" t="s">
        <v>3122</v>
      </c>
      <c r="B76" s="3627">
        <v>0</v>
      </c>
      <c r="C76" s="3627">
        <v>0</v>
      </c>
      <c r="D76" s="3628">
        <f t="shared" si="39"/>
        <v>0</v>
      </c>
      <c r="E76" s="3629" t="str">
        <f t="shared" si="40"/>
        <v/>
      </c>
      <c r="F76" s="3627">
        <v>0</v>
      </c>
      <c r="G76" s="3627">
        <v>0</v>
      </c>
      <c r="H76" s="3630">
        <f t="shared" si="41"/>
        <v>0</v>
      </c>
      <c r="I76" s="3631" t="str">
        <f t="shared" si="42"/>
        <v/>
      </c>
      <c r="J76" s="3627"/>
      <c r="K76" s="3627"/>
      <c r="L76" s="3628">
        <f t="shared" si="46"/>
        <v>0</v>
      </c>
      <c r="M76" s="3629"/>
      <c r="N76" s="3627">
        <v>0</v>
      </c>
      <c r="O76" s="3627">
        <v>0</v>
      </c>
      <c r="P76" s="3630"/>
      <c r="Q76" s="3631"/>
      <c r="R76" s="3627">
        <v>0</v>
      </c>
      <c r="S76" s="3627">
        <v>100</v>
      </c>
      <c r="T76" s="3632">
        <f t="shared" si="36"/>
        <v>100</v>
      </c>
      <c r="U76" s="3629" t="str">
        <f t="shared" si="37"/>
        <v/>
      </c>
      <c r="V76" s="3627">
        <v>0</v>
      </c>
      <c r="W76" s="3627">
        <v>92940</v>
      </c>
      <c r="X76" s="3633">
        <f t="shared" si="43"/>
        <v>92940</v>
      </c>
      <c r="Y76" s="3631" t="str">
        <f t="shared" si="38"/>
        <v/>
      </c>
      <c r="Z76" s="3627"/>
      <c r="AA76" s="3627"/>
      <c r="AB76" s="3686"/>
      <c r="AC76" s="3629"/>
      <c r="AD76" s="3627">
        <v>0</v>
      </c>
      <c r="AE76" s="3627">
        <v>0</v>
      </c>
      <c r="AF76" s="3628"/>
      <c r="AG76" s="3629"/>
      <c r="AH76" s="149"/>
      <c r="AI76" s="3634">
        <f t="shared" si="47"/>
        <v>0</v>
      </c>
      <c r="AJ76" s="3634">
        <f t="shared" si="48"/>
        <v>92940</v>
      </c>
      <c r="AK76" s="3635" t="e">
        <f t="shared" si="45"/>
        <v>#DIV/0!</v>
      </c>
      <c r="AL76" s="149"/>
    </row>
    <row r="77" spans="1:38" ht="24.95" customHeight="1">
      <c r="A77" s="3625" t="s">
        <v>3508</v>
      </c>
      <c r="B77" s="3627">
        <v>16</v>
      </c>
      <c r="C77" s="3627">
        <v>447</v>
      </c>
      <c r="D77" s="3628">
        <f t="shared" si="39"/>
        <v>431</v>
      </c>
      <c r="E77" s="3629">
        <f t="shared" si="40"/>
        <v>26.9375</v>
      </c>
      <c r="F77" s="3627">
        <v>59400</v>
      </c>
      <c r="G77" s="3627">
        <v>1659380</v>
      </c>
      <c r="H77" s="3630">
        <f t="shared" si="41"/>
        <v>1599980</v>
      </c>
      <c r="I77" s="3631">
        <f t="shared" si="42"/>
        <v>26.935690235690235</v>
      </c>
      <c r="J77" s="3627">
        <v>0</v>
      </c>
      <c r="K77" s="3627">
        <v>0</v>
      </c>
      <c r="L77" s="3628">
        <f t="shared" si="46"/>
        <v>0</v>
      </c>
      <c r="M77" s="3629" t="e">
        <f t="shared" ref="M77:M105" si="49">(K77/J77)-1</f>
        <v>#DIV/0!</v>
      </c>
      <c r="N77" s="3627">
        <v>0</v>
      </c>
      <c r="O77" s="3627">
        <v>0</v>
      </c>
      <c r="P77" s="3630">
        <f t="shared" ref="P77:P105" si="50">O77-N77</f>
        <v>0</v>
      </c>
      <c r="Q77" s="3631" t="e">
        <f t="shared" ref="Q77:Q105" si="51">(O77/N77)-1</f>
        <v>#DIV/0!</v>
      </c>
      <c r="R77" s="3627">
        <v>2640</v>
      </c>
      <c r="S77" s="3627">
        <v>14040</v>
      </c>
      <c r="T77" s="3632">
        <f t="shared" si="36"/>
        <v>11400</v>
      </c>
      <c r="U77" s="3629">
        <f t="shared" si="37"/>
        <v>4.3181818181818183</v>
      </c>
      <c r="V77" s="3627">
        <v>1851600</v>
      </c>
      <c r="W77" s="3627">
        <v>3913600</v>
      </c>
      <c r="X77" s="3633">
        <f t="shared" si="43"/>
        <v>2062000</v>
      </c>
      <c r="Y77" s="3631">
        <f t="shared" si="38"/>
        <v>1.1136314538777274</v>
      </c>
      <c r="Z77" s="3627">
        <v>0.41</v>
      </c>
      <c r="AA77" s="3627">
        <v>40.590000000000003</v>
      </c>
      <c r="AB77" s="3686"/>
      <c r="AC77" s="3629">
        <f>IFERROR((AA77-Z77)/Z77,"")</f>
        <v>98.000000000000028</v>
      </c>
      <c r="AD77" s="3627">
        <v>98870</v>
      </c>
      <c r="AE77" s="3627">
        <v>249910</v>
      </c>
      <c r="AF77" s="3628">
        <f>AE77-AD77</f>
        <v>151040</v>
      </c>
      <c r="AG77" s="3629">
        <f>IFERROR((AE77-AD77)/AD77,"")</f>
        <v>1.5276625872357641</v>
      </c>
      <c r="AH77" s="149"/>
      <c r="AI77" s="3634">
        <f t="shared" si="47"/>
        <v>2009870</v>
      </c>
      <c r="AJ77" s="3634">
        <f t="shared" si="48"/>
        <v>5822890</v>
      </c>
      <c r="AK77" s="3635">
        <f t="shared" si="45"/>
        <v>1.8971475767089414</v>
      </c>
      <c r="AL77" s="149"/>
    </row>
    <row r="78" spans="1:38" ht="24.95" customHeight="1">
      <c r="A78" s="3619" t="s">
        <v>776</v>
      </c>
      <c r="B78" s="3627">
        <v>221</v>
      </c>
      <c r="C78" s="3627">
        <v>238</v>
      </c>
      <c r="D78" s="3628">
        <f t="shared" si="39"/>
        <v>17</v>
      </c>
      <c r="E78" s="3629">
        <f t="shared" si="40"/>
        <v>7.6923076923076927E-2</v>
      </c>
      <c r="F78" s="3627">
        <v>980030</v>
      </c>
      <c r="G78" s="3627">
        <v>1032010</v>
      </c>
      <c r="H78" s="3630">
        <f t="shared" si="41"/>
        <v>51980</v>
      </c>
      <c r="I78" s="3631">
        <f t="shared" si="42"/>
        <v>5.3039192677775168E-2</v>
      </c>
      <c r="J78" s="3627">
        <v>43</v>
      </c>
      <c r="K78" s="3627">
        <v>40</v>
      </c>
      <c r="L78" s="3628">
        <f t="shared" si="46"/>
        <v>-3</v>
      </c>
      <c r="M78" s="3629">
        <f t="shared" si="49"/>
        <v>-6.9767441860465129E-2</v>
      </c>
      <c r="N78" s="3627">
        <v>218210</v>
      </c>
      <c r="O78" s="3627">
        <v>202980</v>
      </c>
      <c r="P78" s="3630">
        <f t="shared" si="50"/>
        <v>-15230</v>
      </c>
      <c r="Q78" s="3631">
        <f t="shared" si="51"/>
        <v>-6.9795151459603133E-2</v>
      </c>
      <c r="R78" s="3627">
        <v>5568</v>
      </c>
      <c r="S78" s="3627">
        <v>5687</v>
      </c>
      <c r="T78" s="3632">
        <f t="shared" si="36"/>
        <v>119</v>
      </c>
      <c r="U78" s="3629">
        <f t="shared" si="37"/>
        <v>2.1372126436781609E-2</v>
      </c>
      <c r="V78" s="3627">
        <v>2221350</v>
      </c>
      <c r="W78" s="3627">
        <v>2153020</v>
      </c>
      <c r="X78" s="3633">
        <f t="shared" si="43"/>
        <v>-68330</v>
      </c>
      <c r="Y78" s="3631">
        <f t="shared" si="38"/>
        <v>-3.0760573525108605E-2</v>
      </c>
      <c r="Z78" s="3627">
        <v>180</v>
      </c>
      <c r="AA78" s="3627">
        <v>192</v>
      </c>
      <c r="AB78" s="3686">
        <f>AA78-Z78</f>
        <v>12</v>
      </c>
      <c r="AC78" s="3629">
        <f>IFERROR((AA78-Z78)/Z78,"")</f>
        <v>6.6666666666666666E-2</v>
      </c>
      <c r="AD78" s="3627">
        <v>770310</v>
      </c>
      <c r="AE78" s="3627">
        <v>815420</v>
      </c>
      <c r="AF78" s="3628">
        <f>AE78-AD78</f>
        <v>45110</v>
      </c>
      <c r="AG78" s="3629">
        <f>IFERROR((AE78-AD78)/AD78,"")</f>
        <v>5.8560839142682813E-2</v>
      </c>
      <c r="AH78" s="149"/>
      <c r="AI78" s="3634">
        <f t="shared" si="47"/>
        <v>4189900</v>
      </c>
      <c r="AJ78" s="3634">
        <f t="shared" si="48"/>
        <v>4203430</v>
      </c>
      <c r="AK78" s="3635">
        <f t="shared" si="45"/>
        <v>3.2291940141768727E-3</v>
      </c>
      <c r="AL78" s="149"/>
    </row>
    <row r="79" spans="1:38" ht="24.95" customHeight="1">
      <c r="A79" s="3619" t="s">
        <v>2435</v>
      </c>
      <c r="B79" s="3627">
        <v>39</v>
      </c>
      <c r="C79" s="3627">
        <v>42</v>
      </c>
      <c r="D79" s="3628">
        <f t="shared" si="39"/>
        <v>3</v>
      </c>
      <c r="E79" s="3629">
        <f t="shared" si="40"/>
        <v>7.6923076923076927E-2</v>
      </c>
      <c r="F79" s="3627">
        <v>334100</v>
      </c>
      <c r="G79" s="3627">
        <v>322970</v>
      </c>
      <c r="H79" s="3630">
        <f t="shared" si="41"/>
        <v>-11130</v>
      </c>
      <c r="I79" s="3631">
        <f t="shared" si="42"/>
        <v>-3.3313379227776115E-2</v>
      </c>
      <c r="J79" s="3627">
        <v>51</v>
      </c>
      <c r="K79" s="3627">
        <v>45</v>
      </c>
      <c r="L79" s="3628">
        <f t="shared" si="46"/>
        <v>-6</v>
      </c>
      <c r="M79" s="3629">
        <f t="shared" si="49"/>
        <v>-0.11764705882352944</v>
      </c>
      <c r="N79" s="3627">
        <v>258800</v>
      </c>
      <c r="O79" s="3627">
        <v>228350</v>
      </c>
      <c r="P79" s="3630">
        <f t="shared" si="50"/>
        <v>-30450</v>
      </c>
      <c r="Q79" s="3631">
        <f t="shared" si="51"/>
        <v>-0.11765842349304478</v>
      </c>
      <c r="R79" s="3627">
        <v>4321</v>
      </c>
      <c r="S79" s="3627">
        <v>4444</v>
      </c>
      <c r="T79" s="3632">
        <f t="shared" si="36"/>
        <v>123</v>
      </c>
      <c r="U79" s="3629">
        <f t="shared" si="37"/>
        <v>2.8465632955334413E-2</v>
      </c>
      <c r="V79" s="3627">
        <v>1433800</v>
      </c>
      <c r="W79" s="3627">
        <v>1414550</v>
      </c>
      <c r="X79" s="3633">
        <f t="shared" si="43"/>
        <v>-19250</v>
      </c>
      <c r="Y79" s="3631">
        <f t="shared" si="38"/>
        <v>-1.3425861347468267E-2</v>
      </c>
      <c r="Z79" s="3627">
        <v>9</v>
      </c>
      <c r="AA79" s="3627">
        <v>15</v>
      </c>
      <c r="AB79" s="3686">
        <f>AA79-Z79</f>
        <v>6</v>
      </c>
      <c r="AC79" s="3629">
        <f>IFERROR((AA79-Z79)/Z79,"")</f>
        <v>0.66666666666666663</v>
      </c>
      <c r="AD79" s="3627">
        <v>91580</v>
      </c>
      <c r="AE79" s="3627">
        <v>114140</v>
      </c>
      <c r="AF79" s="3628">
        <f>AE79-AD79</f>
        <v>22560</v>
      </c>
      <c r="AG79" s="3629">
        <f>IFERROR((AE79-AD79)/AD79,"")</f>
        <v>0.24634199606901069</v>
      </c>
      <c r="AH79" s="149"/>
      <c r="AI79" s="3634">
        <f t="shared" si="47"/>
        <v>2118280</v>
      </c>
      <c r="AJ79" s="3634">
        <f t="shared" si="48"/>
        <v>2080010</v>
      </c>
      <c r="AK79" s="3635">
        <f t="shared" si="45"/>
        <v>-1.8066544555016328E-2</v>
      </c>
      <c r="AL79" s="149"/>
    </row>
    <row r="80" spans="1:38" ht="24.95" customHeight="1">
      <c r="A80" s="3619" t="s">
        <v>3123</v>
      </c>
      <c r="B80" s="3627">
        <v>96</v>
      </c>
      <c r="C80" s="3627">
        <v>121</v>
      </c>
      <c r="D80" s="3628">
        <f t="shared" si="39"/>
        <v>25</v>
      </c>
      <c r="E80" s="3629">
        <f t="shared" si="40"/>
        <v>0.26041666666666669</v>
      </c>
      <c r="F80" s="3627">
        <v>582820</v>
      </c>
      <c r="G80" s="3627">
        <v>645930</v>
      </c>
      <c r="H80" s="3630">
        <f t="shared" si="41"/>
        <v>63110</v>
      </c>
      <c r="I80" s="3631">
        <f t="shared" si="42"/>
        <v>0.1082838612264507</v>
      </c>
      <c r="J80" s="3627">
        <v>61</v>
      </c>
      <c r="K80" s="3627">
        <v>53</v>
      </c>
      <c r="L80" s="3628">
        <f t="shared" si="46"/>
        <v>-8</v>
      </c>
      <c r="M80" s="3629">
        <f t="shared" si="49"/>
        <v>-0.13114754098360659</v>
      </c>
      <c r="N80" s="3627">
        <v>309550</v>
      </c>
      <c r="O80" s="3627">
        <v>268950</v>
      </c>
      <c r="P80" s="3630">
        <f t="shared" si="50"/>
        <v>-40600</v>
      </c>
      <c r="Q80" s="3631">
        <f t="shared" si="51"/>
        <v>-0.13115813277338073</v>
      </c>
      <c r="R80" s="3627">
        <v>4937</v>
      </c>
      <c r="S80" s="3627">
        <v>5020</v>
      </c>
      <c r="T80" s="3632">
        <f t="shared" si="36"/>
        <v>83</v>
      </c>
      <c r="U80" s="3629">
        <f t="shared" si="37"/>
        <v>1.6811829045979339E-2</v>
      </c>
      <c r="V80" s="3627">
        <v>1744000</v>
      </c>
      <c r="W80" s="3627">
        <v>1697780</v>
      </c>
      <c r="X80" s="3633">
        <f t="shared" si="43"/>
        <v>-46220</v>
      </c>
      <c r="Y80" s="3631">
        <f t="shared" si="38"/>
        <v>-2.6502293577981652E-2</v>
      </c>
      <c r="Z80" s="3627">
        <v>42</v>
      </c>
      <c r="AA80" s="3627">
        <v>42</v>
      </c>
      <c r="AB80" s="3686">
        <f>AA80-Z80</f>
        <v>0</v>
      </c>
      <c r="AC80" s="3629">
        <f>IFERROR((AA80-Z80)/Z80,"")</f>
        <v>0</v>
      </c>
      <c r="AD80" s="3627">
        <v>221790</v>
      </c>
      <c r="AE80" s="3627">
        <v>221790</v>
      </c>
      <c r="AF80" s="3628">
        <f>AE80-AD80</f>
        <v>0</v>
      </c>
      <c r="AG80" s="3629">
        <f>IFERROR((AE80-AD80)/AD80,"")</f>
        <v>0</v>
      </c>
      <c r="AH80" s="149"/>
      <c r="AI80" s="3634">
        <f t="shared" si="47"/>
        <v>2858160</v>
      </c>
      <c r="AJ80" s="3634">
        <f t="shared" si="48"/>
        <v>2834450</v>
      </c>
      <c r="AK80" s="3635">
        <f t="shared" si="45"/>
        <v>-8.2955467853443876E-3</v>
      </c>
      <c r="AL80" s="149"/>
    </row>
    <row r="81" spans="1:38" ht="24.95" customHeight="1">
      <c r="A81" s="3619" t="s">
        <v>913</v>
      </c>
      <c r="B81" s="3627">
        <v>42</v>
      </c>
      <c r="C81" s="3627">
        <v>45</v>
      </c>
      <c r="D81" s="3628">
        <f t="shared" si="39"/>
        <v>3</v>
      </c>
      <c r="E81" s="3629">
        <f t="shared" si="40"/>
        <v>7.1428571428571425E-2</v>
      </c>
      <c r="F81" s="3627">
        <v>308120</v>
      </c>
      <c r="G81" s="3627">
        <v>322970</v>
      </c>
      <c r="H81" s="3630">
        <f t="shared" si="41"/>
        <v>14850</v>
      </c>
      <c r="I81" s="3631">
        <f t="shared" si="42"/>
        <v>4.8195508243541477E-2</v>
      </c>
      <c r="J81" s="3627">
        <v>41</v>
      </c>
      <c r="K81" s="3627">
        <v>42</v>
      </c>
      <c r="L81" s="3628">
        <f t="shared" si="46"/>
        <v>1</v>
      </c>
      <c r="M81" s="3629">
        <f t="shared" si="49"/>
        <v>2.4390243902439046E-2</v>
      </c>
      <c r="N81" s="3627">
        <v>208060</v>
      </c>
      <c r="O81" s="3627">
        <v>213130</v>
      </c>
      <c r="P81" s="3630">
        <f t="shared" si="50"/>
        <v>5070</v>
      </c>
      <c r="Q81" s="3631">
        <f t="shared" si="51"/>
        <v>2.4367970777660286E-2</v>
      </c>
      <c r="R81" s="3627">
        <v>4201</v>
      </c>
      <c r="S81" s="3627">
        <v>4435</v>
      </c>
      <c r="T81" s="3632">
        <f t="shared" si="36"/>
        <v>234</v>
      </c>
      <c r="U81" s="3629">
        <f t="shared" si="37"/>
        <v>5.5701023565817666E-2</v>
      </c>
      <c r="V81" s="3627">
        <v>1180580</v>
      </c>
      <c r="W81" s="3627">
        <v>1195010</v>
      </c>
      <c r="X81" s="3633">
        <f t="shared" si="43"/>
        <v>14430</v>
      </c>
      <c r="Y81" s="3631">
        <f t="shared" si="38"/>
        <v>1.2222805739551746E-2</v>
      </c>
      <c r="Z81" s="3627">
        <v>0</v>
      </c>
      <c r="AA81" s="3627">
        <v>0</v>
      </c>
      <c r="AB81" s="3686"/>
      <c r="AC81" s="3629"/>
      <c r="AD81" s="3627">
        <v>0</v>
      </c>
      <c r="AE81" s="3627">
        <v>0</v>
      </c>
      <c r="AF81" s="3628"/>
      <c r="AG81" s="3629"/>
      <c r="AH81" s="149"/>
      <c r="AI81" s="3634">
        <f t="shared" si="47"/>
        <v>1696760</v>
      </c>
      <c r="AJ81" s="3634">
        <f t="shared" si="48"/>
        <v>1731110</v>
      </c>
      <c r="AK81" s="3635">
        <f t="shared" si="45"/>
        <v>2.024446592328899E-2</v>
      </c>
      <c r="AL81" s="149"/>
    </row>
    <row r="82" spans="1:38" ht="24.95" customHeight="1">
      <c r="A82" s="3619" t="s">
        <v>3124</v>
      </c>
      <c r="B82" s="3627">
        <v>51</v>
      </c>
      <c r="C82" s="3627">
        <v>44</v>
      </c>
      <c r="D82" s="3628">
        <f t="shared" si="39"/>
        <v>-7</v>
      </c>
      <c r="E82" s="3629">
        <f t="shared" si="40"/>
        <v>-0.13725490196078433</v>
      </c>
      <c r="F82" s="3627">
        <v>534560</v>
      </c>
      <c r="G82" s="3627">
        <v>608810</v>
      </c>
      <c r="H82" s="3630">
        <f t="shared" si="41"/>
        <v>74250</v>
      </c>
      <c r="I82" s="3631">
        <f t="shared" si="42"/>
        <v>0.13889928165219995</v>
      </c>
      <c r="J82" s="3627">
        <v>93</v>
      </c>
      <c r="K82" s="3627">
        <v>120</v>
      </c>
      <c r="L82" s="3628">
        <f t="shared" si="46"/>
        <v>27</v>
      </c>
      <c r="M82" s="3629">
        <f t="shared" si="49"/>
        <v>0.29032258064516125</v>
      </c>
      <c r="N82" s="3627">
        <v>471930</v>
      </c>
      <c r="O82" s="3627">
        <v>608940</v>
      </c>
      <c r="P82" s="3630">
        <f t="shared" si="50"/>
        <v>137010</v>
      </c>
      <c r="Q82" s="3631">
        <f t="shared" si="51"/>
        <v>0.29031847943550959</v>
      </c>
      <c r="R82" s="3627">
        <v>3397</v>
      </c>
      <c r="S82" s="3627">
        <v>3234</v>
      </c>
      <c r="T82" s="3632">
        <f t="shared" si="36"/>
        <v>-163</v>
      </c>
      <c r="U82" s="3629">
        <f t="shared" si="37"/>
        <v>-4.7983514866058286E-2</v>
      </c>
      <c r="V82" s="3627">
        <v>1027970</v>
      </c>
      <c r="W82" s="3627">
        <v>966980</v>
      </c>
      <c r="X82" s="3633">
        <f t="shared" si="43"/>
        <v>-60990</v>
      </c>
      <c r="Y82" s="3631">
        <f t="shared" si="38"/>
        <v>-5.9330525209879664E-2</v>
      </c>
      <c r="Z82" s="3627">
        <v>45</v>
      </c>
      <c r="AA82" s="3627">
        <v>42</v>
      </c>
      <c r="AB82" s="3686">
        <f t="shared" ref="AB82:AB95" si="52">AA82-Z82</f>
        <v>-3</v>
      </c>
      <c r="AC82" s="3629">
        <f>IFERROR((AA82-Z82)/Z82,"")</f>
        <v>-6.6666666666666666E-2</v>
      </c>
      <c r="AD82" s="3627">
        <v>198410</v>
      </c>
      <c r="AE82" s="3627">
        <v>187130</v>
      </c>
      <c r="AF82" s="3628">
        <f>AE82-AD82</f>
        <v>-11280</v>
      </c>
      <c r="AG82" s="3629">
        <f>IFERROR((AE82-AD82)/AD82,"")</f>
        <v>-5.6851973186835339E-2</v>
      </c>
      <c r="AH82" s="149"/>
      <c r="AI82" s="3634">
        <f t="shared" si="47"/>
        <v>2232870</v>
      </c>
      <c r="AJ82" s="3634">
        <f t="shared" si="48"/>
        <v>2371860</v>
      </c>
      <c r="AK82" s="3635">
        <f t="shared" si="45"/>
        <v>6.2247242338335784E-2</v>
      </c>
      <c r="AL82" s="149"/>
    </row>
    <row r="83" spans="1:38" ht="24.95" customHeight="1">
      <c r="A83" s="3619" t="s">
        <v>2437</v>
      </c>
      <c r="B83" s="3627">
        <v>101</v>
      </c>
      <c r="C83" s="3627">
        <v>121</v>
      </c>
      <c r="D83" s="3628">
        <f t="shared" si="39"/>
        <v>20</v>
      </c>
      <c r="E83" s="3629">
        <f t="shared" si="40"/>
        <v>0.19801980198019803</v>
      </c>
      <c r="F83" s="3627">
        <v>694190</v>
      </c>
      <c r="G83" s="3627">
        <v>731310</v>
      </c>
      <c r="H83" s="3630">
        <f t="shared" si="41"/>
        <v>37120</v>
      </c>
      <c r="I83" s="3631">
        <f t="shared" si="42"/>
        <v>5.347239228453305E-2</v>
      </c>
      <c r="J83" s="3627">
        <v>86</v>
      </c>
      <c r="K83" s="3627">
        <v>76</v>
      </c>
      <c r="L83" s="3628">
        <f t="shared" si="46"/>
        <v>-10</v>
      </c>
      <c r="M83" s="3629">
        <f t="shared" si="49"/>
        <v>-0.11627906976744184</v>
      </c>
      <c r="N83" s="3627">
        <v>436410</v>
      </c>
      <c r="O83" s="3627">
        <v>385660</v>
      </c>
      <c r="P83" s="3630">
        <f t="shared" si="50"/>
        <v>-50750</v>
      </c>
      <c r="Q83" s="3631">
        <f t="shared" si="51"/>
        <v>-0.11628972754978117</v>
      </c>
      <c r="R83" s="3627">
        <v>8416</v>
      </c>
      <c r="S83" s="3627">
        <v>9003</v>
      </c>
      <c r="T83" s="3632">
        <f t="shared" si="36"/>
        <v>587</v>
      </c>
      <c r="U83" s="3629">
        <f t="shared" si="37"/>
        <v>6.9748098859315585E-2</v>
      </c>
      <c r="V83" s="3627">
        <v>1976260</v>
      </c>
      <c r="W83" s="3627">
        <v>2058480</v>
      </c>
      <c r="X83" s="3633">
        <f t="shared" si="43"/>
        <v>82220</v>
      </c>
      <c r="Y83" s="3631">
        <f t="shared" si="38"/>
        <v>4.1603837551739145E-2</v>
      </c>
      <c r="Z83" s="3627">
        <v>0</v>
      </c>
      <c r="AA83" s="3627">
        <v>0</v>
      </c>
      <c r="AB83" s="3686">
        <f t="shared" si="52"/>
        <v>0</v>
      </c>
      <c r="AC83" s="3629"/>
      <c r="AD83" s="3627">
        <v>0</v>
      </c>
      <c r="AE83" s="3627">
        <v>0</v>
      </c>
      <c r="AF83" s="3628"/>
      <c r="AG83" s="3629"/>
      <c r="AH83" s="149"/>
      <c r="AI83" s="3634">
        <f t="shared" si="47"/>
        <v>3106860</v>
      </c>
      <c r="AJ83" s="3634">
        <f t="shared" si="48"/>
        <v>3175450</v>
      </c>
      <c r="AK83" s="3635">
        <f t="shared" si="45"/>
        <v>2.2076952292668484E-2</v>
      </c>
      <c r="AL83" s="149"/>
    </row>
    <row r="84" spans="1:38" ht="24.95" customHeight="1">
      <c r="A84" s="3619" t="s">
        <v>3342</v>
      </c>
      <c r="B84" s="3627">
        <v>85</v>
      </c>
      <c r="C84" s="3627">
        <v>177</v>
      </c>
      <c r="D84" s="3628">
        <f t="shared" si="39"/>
        <v>92</v>
      </c>
      <c r="E84" s="3629">
        <f t="shared" si="40"/>
        <v>1.0823529411764705</v>
      </c>
      <c r="F84" s="3627">
        <v>426910</v>
      </c>
      <c r="G84" s="3627">
        <v>731310</v>
      </c>
      <c r="H84" s="3630">
        <f t="shared" si="41"/>
        <v>304400</v>
      </c>
      <c r="I84" s="3631">
        <f t="shared" si="42"/>
        <v>0.7130308495935912</v>
      </c>
      <c r="J84" s="3627">
        <v>30</v>
      </c>
      <c r="K84" s="3627">
        <v>20</v>
      </c>
      <c r="L84" s="3628">
        <f t="shared" si="46"/>
        <v>-10</v>
      </c>
      <c r="M84" s="3629">
        <f t="shared" si="49"/>
        <v>-0.33333333333333337</v>
      </c>
      <c r="N84" s="3627">
        <v>152240</v>
      </c>
      <c r="O84" s="3627">
        <v>101490</v>
      </c>
      <c r="P84" s="3630">
        <f t="shared" si="50"/>
        <v>-50750</v>
      </c>
      <c r="Q84" s="3631">
        <f t="shared" si="51"/>
        <v>-0.33335522858644251</v>
      </c>
      <c r="R84" s="3627">
        <v>3510</v>
      </c>
      <c r="S84" s="3627">
        <v>4008</v>
      </c>
      <c r="T84" s="3632">
        <f t="shared" si="36"/>
        <v>498</v>
      </c>
      <c r="U84" s="3629">
        <f t="shared" si="37"/>
        <v>0.14188034188034188</v>
      </c>
      <c r="V84" s="3627">
        <v>979000</v>
      </c>
      <c r="W84" s="3627">
        <v>1047260</v>
      </c>
      <c r="X84" s="3633">
        <f t="shared" si="43"/>
        <v>68260</v>
      </c>
      <c r="Y84" s="3631">
        <f t="shared" si="38"/>
        <v>6.972420837589377E-2</v>
      </c>
      <c r="Z84" s="3627">
        <v>0</v>
      </c>
      <c r="AA84" s="3627">
        <v>0</v>
      </c>
      <c r="AB84" s="3686">
        <f t="shared" si="52"/>
        <v>0</v>
      </c>
      <c r="AC84" s="3629"/>
      <c r="AD84" s="3627">
        <v>0</v>
      </c>
      <c r="AE84" s="3627">
        <v>0</v>
      </c>
      <c r="AF84" s="3628"/>
      <c r="AG84" s="3629"/>
      <c r="AH84" s="149"/>
      <c r="AI84" s="3634">
        <f t="shared" si="47"/>
        <v>1558150</v>
      </c>
      <c r="AJ84" s="3634">
        <f t="shared" si="48"/>
        <v>1880060</v>
      </c>
      <c r="AK84" s="3635">
        <f t="shared" si="45"/>
        <v>0.20659756762827719</v>
      </c>
      <c r="AL84" s="149"/>
    </row>
    <row r="85" spans="1:38" ht="24.95" customHeight="1">
      <c r="A85" s="3619" t="s">
        <v>2439</v>
      </c>
      <c r="B85" s="3627">
        <v>42</v>
      </c>
      <c r="C85" s="3627">
        <v>42</v>
      </c>
      <c r="D85" s="3628">
        <f t="shared" si="39"/>
        <v>0</v>
      </c>
      <c r="E85" s="3629">
        <f t="shared" si="40"/>
        <v>0</v>
      </c>
      <c r="F85" s="3627">
        <v>211600</v>
      </c>
      <c r="G85" s="3627">
        <v>200460</v>
      </c>
      <c r="H85" s="3630">
        <f t="shared" si="41"/>
        <v>-11140</v>
      </c>
      <c r="I85" s="3631">
        <f t="shared" si="42"/>
        <v>-5.2646502835538754E-2</v>
      </c>
      <c r="J85" s="3627">
        <v>15</v>
      </c>
      <c r="K85" s="3627">
        <v>12</v>
      </c>
      <c r="L85" s="3628">
        <f t="shared" si="46"/>
        <v>-3</v>
      </c>
      <c r="M85" s="3629">
        <f t="shared" si="49"/>
        <v>-0.19999999999999996</v>
      </c>
      <c r="N85" s="3627">
        <v>76120</v>
      </c>
      <c r="O85" s="3627">
        <v>60890</v>
      </c>
      <c r="P85" s="3630">
        <f t="shared" si="50"/>
        <v>-15230</v>
      </c>
      <c r="Q85" s="3631">
        <f t="shared" si="51"/>
        <v>-0.20007882291119283</v>
      </c>
      <c r="R85" s="3627">
        <v>2972</v>
      </c>
      <c r="S85" s="3627">
        <v>2941</v>
      </c>
      <c r="T85" s="3632">
        <f t="shared" si="36"/>
        <v>-31</v>
      </c>
      <c r="U85" s="3629">
        <f t="shared" si="37"/>
        <v>-1.0430686406460296E-2</v>
      </c>
      <c r="V85" s="3627">
        <v>1012590</v>
      </c>
      <c r="W85" s="3627">
        <v>973460</v>
      </c>
      <c r="X85" s="3633">
        <f t="shared" si="43"/>
        <v>-39130</v>
      </c>
      <c r="Y85" s="3631">
        <f t="shared" si="38"/>
        <v>-3.8643478604370972E-2</v>
      </c>
      <c r="Z85" s="3627">
        <v>7</v>
      </c>
      <c r="AA85" s="3627">
        <v>9</v>
      </c>
      <c r="AB85" s="3686">
        <f t="shared" si="52"/>
        <v>2</v>
      </c>
      <c r="AC85" s="3629">
        <f>IFERROR((AA85-Z85)/Z85,"")</f>
        <v>0.2857142857142857</v>
      </c>
      <c r="AD85" s="3627">
        <v>63980</v>
      </c>
      <c r="AE85" s="3627">
        <v>71500</v>
      </c>
      <c r="AF85" s="3628">
        <f>AE85-AD85</f>
        <v>7520</v>
      </c>
      <c r="AG85" s="3629">
        <f>IFERROR((AE85-AD85)/AD85,"")</f>
        <v>0.11753673022819631</v>
      </c>
      <c r="AH85" s="149"/>
      <c r="AI85" s="3634">
        <f t="shared" si="47"/>
        <v>1364290</v>
      </c>
      <c r="AJ85" s="3634">
        <f t="shared" si="48"/>
        <v>1306310</v>
      </c>
      <c r="AK85" s="3635">
        <f t="shared" si="45"/>
        <v>-4.2498295816871812E-2</v>
      </c>
      <c r="AL85" s="149"/>
    </row>
    <row r="86" spans="1:38" ht="24.95" customHeight="1">
      <c r="A86" s="3619" t="s">
        <v>3392</v>
      </c>
      <c r="B86" s="3627">
        <v>100</v>
      </c>
      <c r="C86" s="3627">
        <v>117</v>
      </c>
      <c r="D86" s="3628">
        <f t="shared" si="39"/>
        <v>17</v>
      </c>
      <c r="E86" s="3629">
        <f t="shared" si="40"/>
        <v>0.17</v>
      </c>
      <c r="F86" s="3627">
        <v>887230</v>
      </c>
      <c r="G86" s="3627">
        <v>879800</v>
      </c>
      <c r="H86" s="3630">
        <f t="shared" si="41"/>
        <v>-7430</v>
      </c>
      <c r="I86" s="3631">
        <f t="shared" si="42"/>
        <v>-8.3743786842194242E-3</v>
      </c>
      <c r="J86" s="3627">
        <v>139</v>
      </c>
      <c r="K86" s="3627">
        <v>120</v>
      </c>
      <c r="L86" s="3628">
        <f t="shared" si="46"/>
        <v>-19</v>
      </c>
      <c r="M86" s="3629">
        <f t="shared" si="49"/>
        <v>-0.13669064748201443</v>
      </c>
      <c r="N86" s="3627">
        <v>705360</v>
      </c>
      <c r="O86" s="3627">
        <v>608940</v>
      </c>
      <c r="P86" s="3630">
        <f t="shared" si="50"/>
        <v>-96420</v>
      </c>
      <c r="Q86" s="3631">
        <f t="shared" si="51"/>
        <v>-0.13669615515481459</v>
      </c>
      <c r="R86" s="3627">
        <v>9993</v>
      </c>
      <c r="S86" s="3627">
        <v>10150</v>
      </c>
      <c r="T86" s="3632">
        <f t="shared" si="36"/>
        <v>157</v>
      </c>
      <c r="U86" s="3629">
        <f t="shared" si="37"/>
        <v>1.5710997698388872E-2</v>
      </c>
      <c r="V86" s="3627">
        <v>2696570</v>
      </c>
      <c r="W86" s="3627">
        <v>2663670</v>
      </c>
      <c r="X86" s="3633">
        <f t="shared" si="43"/>
        <v>-32900</v>
      </c>
      <c r="Y86" s="3631">
        <f t="shared" si="38"/>
        <v>-1.2200684573365423E-2</v>
      </c>
      <c r="Z86" s="3627"/>
      <c r="AA86" s="3627"/>
      <c r="AB86" s="3686">
        <f t="shared" si="52"/>
        <v>0</v>
      </c>
      <c r="AC86" s="3629"/>
      <c r="AD86" s="3627">
        <v>0</v>
      </c>
      <c r="AE86" s="3627">
        <v>0</v>
      </c>
      <c r="AF86" s="3628"/>
      <c r="AG86" s="3629"/>
      <c r="AH86" s="149"/>
      <c r="AI86" s="3634">
        <f t="shared" si="47"/>
        <v>4289160</v>
      </c>
      <c r="AJ86" s="3634">
        <f t="shared" si="48"/>
        <v>4152410</v>
      </c>
      <c r="AK86" s="3635">
        <f t="shared" si="45"/>
        <v>-3.1882699642820533E-2</v>
      </c>
      <c r="AL86" s="149"/>
    </row>
    <row r="87" spans="1:38" ht="24.95" customHeight="1">
      <c r="A87" s="3619" t="s">
        <v>2441</v>
      </c>
      <c r="B87" s="3627">
        <v>72</v>
      </c>
      <c r="C87" s="3627">
        <v>58</v>
      </c>
      <c r="D87" s="3628">
        <f t="shared" si="39"/>
        <v>-14</v>
      </c>
      <c r="E87" s="3629">
        <f t="shared" si="40"/>
        <v>-0.19444444444444445</v>
      </c>
      <c r="F87" s="3627">
        <v>330390</v>
      </c>
      <c r="G87" s="3627">
        <v>270990</v>
      </c>
      <c r="H87" s="3630">
        <f t="shared" si="41"/>
        <v>-59400</v>
      </c>
      <c r="I87" s="3631">
        <f t="shared" si="42"/>
        <v>-0.17978752383546717</v>
      </c>
      <c r="J87" s="3627">
        <v>17</v>
      </c>
      <c r="K87" s="3627">
        <v>15</v>
      </c>
      <c r="L87" s="3628">
        <f t="shared" si="46"/>
        <v>-2</v>
      </c>
      <c r="M87" s="3629">
        <f t="shared" si="49"/>
        <v>-0.11764705882352944</v>
      </c>
      <c r="N87" s="3627">
        <v>86270</v>
      </c>
      <c r="O87" s="3627">
        <v>76120</v>
      </c>
      <c r="P87" s="3630">
        <f t="shared" si="50"/>
        <v>-10150</v>
      </c>
      <c r="Q87" s="3631">
        <f t="shared" si="51"/>
        <v>-0.11765387736177113</v>
      </c>
      <c r="R87" s="3627">
        <v>3058</v>
      </c>
      <c r="S87" s="3627">
        <v>3007</v>
      </c>
      <c r="T87" s="3632">
        <f t="shared" si="36"/>
        <v>-51</v>
      </c>
      <c r="U87" s="3629">
        <f t="shared" si="37"/>
        <v>-1.6677567037279267E-2</v>
      </c>
      <c r="V87" s="3627">
        <v>1073710</v>
      </c>
      <c r="W87" s="3627">
        <v>1018950</v>
      </c>
      <c r="X87" s="3633">
        <f t="shared" si="43"/>
        <v>-54760</v>
      </c>
      <c r="Y87" s="3631">
        <f t="shared" si="38"/>
        <v>-5.1000735766640902E-2</v>
      </c>
      <c r="Z87" s="3627">
        <v>79</v>
      </c>
      <c r="AA87" s="3627">
        <v>107</v>
      </c>
      <c r="AB87" s="3686">
        <f t="shared" si="52"/>
        <v>28</v>
      </c>
      <c r="AC87" s="3629">
        <f t="shared" ref="AC87:AC95" si="53">IFERROR((AA87-Z87)/Z87,"")</f>
        <v>0.35443037974683544</v>
      </c>
      <c r="AD87" s="3627">
        <v>324230</v>
      </c>
      <c r="AE87" s="3627">
        <v>429480</v>
      </c>
      <c r="AF87" s="3628">
        <f t="shared" ref="AF87:AF95" si="54">AE87-AD87</f>
        <v>105250</v>
      </c>
      <c r="AG87" s="3629">
        <f t="shared" ref="AG87:AG95" si="55">IFERROR((AE87-AD87)/AD87,"")</f>
        <v>0.32461524226629246</v>
      </c>
      <c r="AH87" s="149"/>
      <c r="AI87" s="3634">
        <f t="shared" si="47"/>
        <v>1814600</v>
      </c>
      <c r="AJ87" s="3634">
        <f t="shared" si="48"/>
        <v>1795540</v>
      </c>
      <c r="AK87" s="3635">
        <f t="shared" si="45"/>
        <v>-1.0503692273779341E-2</v>
      </c>
      <c r="AL87" s="149"/>
    </row>
    <row r="88" spans="1:38" ht="24.95" customHeight="1">
      <c r="A88" s="3619" t="s">
        <v>3125</v>
      </c>
      <c r="B88" s="3627">
        <v>91</v>
      </c>
      <c r="C88" s="3627">
        <v>102</v>
      </c>
      <c r="D88" s="3628">
        <f t="shared" si="39"/>
        <v>11</v>
      </c>
      <c r="E88" s="3629">
        <f t="shared" si="40"/>
        <v>0.12087912087912088</v>
      </c>
      <c r="F88" s="3627">
        <v>441760</v>
      </c>
      <c r="G88" s="3627">
        <v>471460</v>
      </c>
      <c r="H88" s="3630">
        <f t="shared" si="41"/>
        <v>29700</v>
      </c>
      <c r="I88" s="3631">
        <f t="shared" si="42"/>
        <v>6.7231075697211151E-2</v>
      </c>
      <c r="J88" s="3627">
        <v>28</v>
      </c>
      <c r="K88" s="3627">
        <v>25</v>
      </c>
      <c r="L88" s="3628">
        <f t="shared" si="46"/>
        <v>-3</v>
      </c>
      <c r="M88" s="3629">
        <f t="shared" si="49"/>
        <v>-0.1071428571428571</v>
      </c>
      <c r="N88" s="3627">
        <v>142090</v>
      </c>
      <c r="O88" s="3627">
        <v>126860</v>
      </c>
      <c r="P88" s="3630">
        <f t="shared" si="50"/>
        <v>-15230</v>
      </c>
      <c r="Q88" s="3631">
        <f t="shared" si="51"/>
        <v>-0.10718558660004218</v>
      </c>
      <c r="R88" s="3627">
        <v>4184</v>
      </c>
      <c r="S88" s="3627">
        <v>4682</v>
      </c>
      <c r="T88" s="3632">
        <f t="shared" si="36"/>
        <v>498</v>
      </c>
      <c r="U88" s="3629">
        <f t="shared" si="37"/>
        <v>0.11902485659655831</v>
      </c>
      <c r="V88" s="3627">
        <v>1486750</v>
      </c>
      <c r="W88" s="3627">
        <v>1530290</v>
      </c>
      <c r="X88" s="3633">
        <f t="shared" si="43"/>
        <v>43540</v>
      </c>
      <c r="Y88" s="3631">
        <f t="shared" si="38"/>
        <v>2.9285353959979821E-2</v>
      </c>
      <c r="Z88" s="3627">
        <v>28</v>
      </c>
      <c r="AA88" s="3627">
        <v>41</v>
      </c>
      <c r="AB88" s="3686">
        <f t="shared" si="52"/>
        <v>13</v>
      </c>
      <c r="AC88" s="3629">
        <f t="shared" si="53"/>
        <v>0.4642857142857143</v>
      </c>
      <c r="AD88" s="3627">
        <v>162580</v>
      </c>
      <c r="AE88" s="3627">
        <v>211450</v>
      </c>
      <c r="AF88" s="3628">
        <f t="shared" si="54"/>
        <v>48870</v>
      </c>
      <c r="AG88" s="3629">
        <f t="shared" si="55"/>
        <v>0.30059047853364496</v>
      </c>
      <c r="AH88" s="149"/>
      <c r="AI88" s="3634">
        <f t="shared" si="47"/>
        <v>2233180</v>
      </c>
      <c r="AJ88" s="3634">
        <f t="shared" si="48"/>
        <v>2340060</v>
      </c>
      <c r="AK88" s="3635">
        <f t="shared" si="45"/>
        <v>4.7860002328518059E-2</v>
      </c>
      <c r="AL88" s="149"/>
    </row>
    <row r="89" spans="1:38" ht="24.95" customHeight="1">
      <c r="A89" s="3619" t="s">
        <v>126</v>
      </c>
      <c r="B89" s="3627">
        <v>29</v>
      </c>
      <c r="C89" s="3627">
        <v>30</v>
      </c>
      <c r="D89" s="3628">
        <f t="shared" si="39"/>
        <v>1</v>
      </c>
      <c r="E89" s="3629">
        <f t="shared" si="40"/>
        <v>3.4482758620689655E-2</v>
      </c>
      <c r="F89" s="3627">
        <v>163340</v>
      </c>
      <c r="G89" s="3627">
        <v>163340</v>
      </c>
      <c r="H89" s="3630">
        <f t="shared" si="41"/>
        <v>0</v>
      </c>
      <c r="I89" s="3631">
        <f t="shared" si="42"/>
        <v>0</v>
      </c>
      <c r="J89" s="3627">
        <v>15</v>
      </c>
      <c r="K89" s="3627">
        <v>14</v>
      </c>
      <c r="L89" s="3628">
        <f t="shared" si="46"/>
        <v>-1</v>
      </c>
      <c r="M89" s="3629">
        <f t="shared" si="49"/>
        <v>-6.6666666666666652E-2</v>
      </c>
      <c r="N89" s="3627">
        <v>76120</v>
      </c>
      <c r="O89" s="3627">
        <v>71040</v>
      </c>
      <c r="P89" s="3630">
        <f t="shared" si="50"/>
        <v>-5080</v>
      </c>
      <c r="Q89" s="3631">
        <f t="shared" si="51"/>
        <v>-6.6736731476615851E-2</v>
      </c>
      <c r="R89" s="3627">
        <v>4121</v>
      </c>
      <c r="S89" s="3627">
        <v>4174</v>
      </c>
      <c r="T89" s="3632">
        <f t="shared" si="36"/>
        <v>53</v>
      </c>
      <c r="U89" s="3629">
        <f t="shared" si="37"/>
        <v>1.2860956078621694E-2</v>
      </c>
      <c r="V89" s="3627">
        <v>1671590</v>
      </c>
      <c r="W89" s="3627">
        <v>1608310</v>
      </c>
      <c r="X89" s="3633">
        <f t="shared" si="43"/>
        <v>-63280</v>
      </c>
      <c r="Y89" s="3631">
        <f t="shared" si="38"/>
        <v>-3.7856172865355739E-2</v>
      </c>
      <c r="Z89" s="3627">
        <v>237</v>
      </c>
      <c r="AA89" s="3627">
        <v>197</v>
      </c>
      <c r="AB89" s="3686">
        <f t="shared" si="52"/>
        <v>-40</v>
      </c>
      <c r="AC89" s="3629">
        <f t="shared" si="53"/>
        <v>-0.16877637130801687</v>
      </c>
      <c r="AD89" s="3627">
        <v>952740</v>
      </c>
      <c r="AE89" s="3627">
        <v>802380</v>
      </c>
      <c r="AF89" s="3628">
        <f t="shared" si="54"/>
        <v>-150360</v>
      </c>
      <c r="AG89" s="3629">
        <f t="shared" si="55"/>
        <v>-0.15781850242458592</v>
      </c>
      <c r="AH89" s="149"/>
      <c r="AI89" s="3634">
        <f t="shared" si="47"/>
        <v>2863790</v>
      </c>
      <c r="AJ89" s="3634">
        <f t="shared" si="48"/>
        <v>2645070</v>
      </c>
      <c r="AK89" s="3635">
        <f t="shared" si="45"/>
        <v>-7.6374315155790073E-2</v>
      </c>
      <c r="AL89" s="149"/>
    </row>
    <row r="90" spans="1:38" ht="24.95" customHeight="1">
      <c r="A90" s="3619" t="s">
        <v>3126</v>
      </c>
      <c r="B90" s="3627">
        <v>26</v>
      </c>
      <c r="C90" s="3627">
        <v>25</v>
      </c>
      <c r="D90" s="3628">
        <f t="shared" si="39"/>
        <v>-1</v>
      </c>
      <c r="E90" s="3629">
        <f t="shared" si="40"/>
        <v>-3.8461538461538464E-2</v>
      </c>
      <c r="F90" s="3627">
        <v>311830</v>
      </c>
      <c r="G90" s="3627">
        <v>304400</v>
      </c>
      <c r="H90" s="3630">
        <f t="shared" si="41"/>
        <v>-7430</v>
      </c>
      <c r="I90" s="3631">
        <f t="shared" si="42"/>
        <v>-2.3827085270820638E-2</v>
      </c>
      <c r="J90" s="3627">
        <v>58</v>
      </c>
      <c r="K90" s="3627">
        <v>57</v>
      </c>
      <c r="L90" s="3628">
        <f t="shared" si="46"/>
        <v>-1</v>
      </c>
      <c r="M90" s="3629">
        <f t="shared" si="49"/>
        <v>-1.7241379310344862E-2</v>
      </c>
      <c r="N90" s="3627">
        <v>294320</v>
      </c>
      <c r="O90" s="3627">
        <v>289250</v>
      </c>
      <c r="P90" s="3630">
        <f t="shared" si="50"/>
        <v>-5070</v>
      </c>
      <c r="Q90" s="3631">
        <f t="shared" si="51"/>
        <v>-1.7226148409894004E-2</v>
      </c>
      <c r="R90" s="3627">
        <v>5130</v>
      </c>
      <c r="S90" s="3627">
        <v>5790</v>
      </c>
      <c r="T90" s="3632">
        <f t="shared" si="36"/>
        <v>660</v>
      </c>
      <c r="U90" s="3629">
        <f t="shared" si="37"/>
        <v>0.12865497076023391</v>
      </c>
      <c r="V90" s="3627">
        <v>1997320</v>
      </c>
      <c r="W90" s="3627">
        <v>2044320</v>
      </c>
      <c r="X90" s="3633">
        <f t="shared" si="43"/>
        <v>47000</v>
      </c>
      <c r="Y90" s="3631">
        <f t="shared" si="38"/>
        <v>2.3531532253219314E-2</v>
      </c>
      <c r="Z90" s="3627">
        <v>0</v>
      </c>
      <c r="AA90" s="3627">
        <v>0</v>
      </c>
      <c r="AB90" s="3686">
        <f t="shared" si="52"/>
        <v>0</v>
      </c>
      <c r="AC90" s="3629" t="str">
        <f t="shared" si="53"/>
        <v/>
      </c>
      <c r="AD90" s="3627">
        <v>81200</v>
      </c>
      <c r="AE90" s="3627">
        <v>81200</v>
      </c>
      <c r="AF90" s="3628">
        <f t="shared" si="54"/>
        <v>0</v>
      </c>
      <c r="AG90" s="3629">
        <f t="shared" si="55"/>
        <v>0</v>
      </c>
      <c r="AH90" s="149"/>
      <c r="AI90" s="3634">
        <f t="shared" si="47"/>
        <v>2684670</v>
      </c>
      <c r="AJ90" s="3634">
        <f t="shared" si="48"/>
        <v>2719170</v>
      </c>
      <c r="AK90" s="3635">
        <f t="shared" si="45"/>
        <v>1.2850741431907897E-2</v>
      </c>
      <c r="AL90" s="149"/>
    </row>
    <row r="91" spans="1:38" ht="24.95" customHeight="1">
      <c r="A91" s="3619" t="s">
        <v>11</v>
      </c>
      <c r="B91" s="3627">
        <v>36</v>
      </c>
      <c r="C91" s="3627">
        <v>34</v>
      </c>
      <c r="D91" s="3628">
        <f t="shared" si="39"/>
        <v>-2</v>
      </c>
      <c r="E91" s="3629">
        <f t="shared" si="40"/>
        <v>-5.5555555555555552E-2</v>
      </c>
      <c r="F91" s="3627">
        <v>263570</v>
      </c>
      <c r="G91" s="3627">
        <v>293270</v>
      </c>
      <c r="H91" s="3630">
        <f t="shared" si="41"/>
        <v>29700</v>
      </c>
      <c r="I91" s="3631">
        <f t="shared" si="42"/>
        <v>0.11268353758014948</v>
      </c>
      <c r="J91" s="3627">
        <v>35</v>
      </c>
      <c r="K91" s="3627">
        <v>45</v>
      </c>
      <c r="L91" s="3628">
        <f t="shared" si="46"/>
        <v>10</v>
      </c>
      <c r="M91" s="3629">
        <f t="shared" si="49"/>
        <v>0.28571428571428581</v>
      </c>
      <c r="N91" s="3627">
        <v>177610</v>
      </c>
      <c r="O91" s="3627">
        <v>228350</v>
      </c>
      <c r="P91" s="3630">
        <f t="shared" si="50"/>
        <v>50740</v>
      </c>
      <c r="Q91" s="3631">
        <f t="shared" si="51"/>
        <v>0.28568211249366593</v>
      </c>
      <c r="R91" s="3627">
        <v>3865</v>
      </c>
      <c r="S91" s="3627">
        <v>4138</v>
      </c>
      <c r="T91" s="3632">
        <f t="shared" si="36"/>
        <v>273</v>
      </c>
      <c r="U91" s="3629">
        <f t="shared" si="37"/>
        <v>7.0633893919793009E-2</v>
      </c>
      <c r="V91" s="3627">
        <v>1699460</v>
      </c>
      <c r="W91" s="3627">
        <v>1675020</v>
      </c>
      <c r="X91" s="3633">
        <f t="shared" si="43"/>
        <v>-24440</v>
      </c>
      <c r="Y91" s="3631">
        <f t="shared" si="38"/>
        <v>-1.4381038682875737E-2</v>
      </c>
      <c r="Z91" s="3627">
        <v>19</v>
      </c>
      <c r="AA91" s="3627">
        <v>26</v>
      </c>
      <c r="AB91" s="3686">
        <f t="shared" si="52"/>
        <v>7</v>
      </c>
      <c r="AC91" s="3629">
        <f t="shared" si="53"/>
        <v>0.36842105263157893</v>
      </c>
      <c r="AD91" s="3627">
        <v>144090</v>
      </c>
      <c r="AE91" s="3627">
        <v>170400</v>
      </c>
      <c r="AF91" s="3628">
        <f t="shared" si="54"/>
        <v>26310</v>
      </c>
      <c r="AG91" s="3629">
        <f t="shared" si="55"/>
        <v>0.18259421195086403</v>
      </c>
      <c r="AH91" s="149"/>
      <c r="AI91" s="3634">
        <f t="shared" si="47"/>
        <v>2284730</v>
      </c>
      <c r="AJ91" s="3634">
        <f t="shared" si="48"/>
        <v>2367040</v>
      </c>
      <c r="AK91" s="3635">
        <f t="shared" si="45"/>
        <v>3.6026138756001913E-2</v>
      </c>
      <c r="AL91" s="149"/>
    </row>
    <row r="92" spans="1:38" ht="24.95" customHeight="1">
      <c r="A92" s="3619" t="s">
        <v>2442</v>
      </c>
      <c r="B92" s="3627">
        <v>39</v>
      </c>
      <c r="C92" s="3627">
        <v>45</v>
      </c>
      <c r="D92" s="3628">
        <f t="shared" si="39"/>
        <v>6</v>
      </c>
      <c r="E92" s="3629">
        <f t="shared" si="40"/>
        <v>0.15384615384615385</v>
      </c>
      <c r="F92" s="3627">
        <v>245010</v>
      </c>
      <c r="G92" s="3627">
        <v>267280</v>
      </c>
      <c r="H92" s="3630">
        <f t="shared" si="41"/>
        <v>22270</v>
      </c>
      <c r="I92" s="3631">
        <f t="shared" si="42"/>
        <v>9.0894249214317782E-2</v>
      </c>
      <c r="J92" s="3627">
        <v>27</v>
      </c>
      <c r="K92" s="3627">
        <v>27</v>
      </c>
      <c r="L92" s="3628">
        <f t="shared" si="46"/>
        <v>0</v>
      </c>
      <c r="M92" s="3629">
        <f t="shared" si="49"/>
        <v>0</v>
      </c>
      <c r="N92" s="3627">
        <v>137010</v>
      </c>
      <c r="O92" s="3627">
        <v>137010</v>
      </c>
      <c r="P92" s="3630">
        <f t="shared" si="50"/>
        <v>0</v>
      </c>
      <c r="Q92" s="3631">
        <f t="shared" si="51"/>
        <v>0</v>
      </c>
      <c r="R92" s="3627">
        <v>3427</v>
      </c>
      <c r="S92" s="3627">
        <v>3407</v>
      </c>
      <c r="T92" s="3632">
        <f t="shared" si="36"/>
        <v>-20</v>
      </c>
      <c r="U92" s="3629">
        <f t="shared" si="37"/>
        <v>-5.8360081704114386E-3</v>
      </c>
      <c r="V92" s="3627">
        <v>1614420</v>
      </c>
      <c r="W92" s="3627">
        <v>1534320</v>
      </c>
      <c r="X92" s="3633">
        <f t="shared" si="43"/>
        <v>-80100</v>
      </c>
      <c r="Y92" s="3631">
        <f t="shared" si="38"/>
        <v>-4.9615341732634634E-2</v>
      </c>
      <c r="Z92" s="3627">
        <v>0</v>
      </c>
      <c r="AA92" s="3627">
        <v>0</v>
      </c>
      <c r="AB92" s="3686">
        <f t="shared" si="52"/>
        <v>0</v>
      </c>
      <c r="AC92" s="3629" t="str">
        <f t="shared" si="53"/>
        <v/>
      </c>
      <c r="AD92" s="3627">
        <v>72410</v>
      </c>
      <c r="AE92" s="3627">
        <v>72410</v>
      </c>
      <c r="AF92" s="3628">
        <f t="shared" si="54"/>
        <v>0</v>
      </c>
      <c r="AG92" s="3629">
        <f t="shared" si="55"/>
        <v>0</v>
      </c>
      <c r="AH92" s="149"/>
      <c r="AI92" s="3634">
        <f t="shared" si="47"/>
        <v>2068850</v>
      </c>
      <c r="AJ92" s="3634">
        <f t="shared" si="48"/>
        <v>2011020</v>
      </c>
      <c r="AK92" s="3635">
        <f t="shared" si="45"/>
        <v>-2.7952727360610941E-2</v>
      </c>
      <c r="AL92" s="149"/>
    </row>
    <row r="93" spans="1:38" ht="24.95" customHeight="1">
      <c r="A93" s="3619" t="s">
        <v>2443</v>
      </c>
      <c r="B93" s="3627">
        <v>108</v>
      </c>
      <c r="C93" s="3627">
        <v>92</v>
      </c>
      <c r="D93" s="3628">
        <f t="shared" si="39"/>
        <v>-16</v>
      </c>
      <c r="E93" s="3629">
        <f t="shared" si="40"/>
        <v>-0.14814814814814814</v>
      </c>
      <c r="F93" s="3627">
        <v>916930</v>
      </c>
      <c r="G93" s="3627">
        <v>812980</v>
      </c>
      <c r="H93" s="3630">
        <f t="shared" si="41"/>
        <v>-103950</v>
      </c>
      <c r="I93" s="3631">
        <f t="shared" si="42"/>
        <v>-0.11336743262844493</v>
      </c>
      <c r="J93" s="3627">
        <v>139</v>
      </c>
      <c r="K93" s="3627">
        <v>127</v>
      </c>
      <c r="L93" s="3628">
        <f t="shared" si="46"/>
        <v>-12</v>
      </c>
      <c r="M93" s="3629">
        <f t="shared" si="49"/>
        <v>-8.633093525179858E-2</v>
      </c>
      <c r="N93" s="3627">
        <v>705360</v>
      </c>
      <c r="O93" s="3627">
        <v>644470</v>
      </c>
      <c r="P93" s="3630">
        <f t="shared" si="50"/>
        <v>-60890</v>
      </c>
      <c r="Q93" s="3631">
        <f t="shared" si="51"/>
        <v>-8.6324713621413141E-2</v>
      </c>
      <c r="R93" s="3627">
        <v>7580</v>
      </c>
      <c r="S93" s="3627">
        <v>8227</v>
      </c>
      <c r="T93" s="3632">
        <f t="shared" si="36"/>
        <v>647</v>
      </c>
      <c r="U93" s="3629">
        <f t="shared" si="37"/>
        <v>8.5356200527704484E-2</v>
      </c>
      <c r="V93" s="3627">
        <v>1968370</v>
      </c>
      <c r="W93" s="3627">
        <v>2048010</v>
      </c>
      <c r="X93" s="3633">
        <f t="shared" si="43"/>
        <v>79640</v>
      </c>
      <c r="Y93" s="3631">
        <f t="shared" si="38"/>
        <v>4.0459872889751419E-2</v>
      </c>
      <c r="Z93" s="3627">
        <v>0</v>
      </c>
      <c r="AA93" s="3627">
        <v>0</v>
      </c>
      <c r="AB93" s="3686">
        <f t="shared" si="52"/>
        <v>0</v>
      </c>
      <c r="AC93" s="3629" t="str">
        <f t="shared" si="53"/>
        <v/>
      </c>
      <c r="AD93" s="3627">
        <v>37430</v>
      </c>
      <c r="AE93" s="3627">
        <v>37430</v>
      </c>
      <c r="AF93" s="3628">
        <f t="shared" si="54"/>
        <v>0</v>
      </c>
      <c r="AG93" s="3629">
        <f t="shared" si="55"/>
        <v>0</v>
      </c>
      <c r="AH93" s="149"/>
      <c r="AI93" s="3634">
        <f t="shared" si="47"/>
        <v>3628090</v>
      </c>
      <c r="AJ93" s="3634">
        <f t="shared" si="48"/>
        <v>3542890</v>
      </c>
      <c r="AK93" s="3635">
        <f t="shared" si="45"/>
        <v>-2.3483430675644734E-2</v>
      </c>
      <c r="AL93" s="149"/>
    </row>
    <row r="94" spans="1:38" ht="24.95" customHeight="1">
      <c r="A94" s="3619" t="s">
        <v>10</v>
      </c>
      <c r="B94" s="3627">
        <v>21</v>
      </c>
      <c r="C94" s="3627">
        <v>16</v>
      </c>
      <c r="D94" s="3628">
        <f t="shared" si="39"/>
        <v>-5</v>
      </c>
      <c r="E94" s="3629">
        <f t="shared" si="40"/>
        <v>-0.23809523809523808</v>
      </c>
      <c r="F94" s="3627">
        <v>100230</v>
      </c>
      <c r="G94" s="3627">
        <v>81670</v>
      </c>
      <c r="H94" s="3630">
        <f t="shared" si="41"/>
        <v>-18560</v>
      </c>
      <c r="I94" s="3631">
        <f t="shared" si="42"/>
        <v>-0.18517409957098674</v>
      </c>
      <c r="J94" s="3627">
        <v>6</v>
      </c>
      <c r="K94" s="3627">
        <v>6</v>
      </c>
      <c r="L94" s="3628">
        <f t="shared" si="46"/>
        <v>0</v>
      </c>
      <c r="M94" s="3629">
        <f t="shared" si="49"/>
        <v>0</v>
      </c>
      <c r="N94" s="3627">
        <v>30450</v>
      </c>
      <c r="O94" s="3627">
        <v>30450</v>
      </c>
      <c r="P94" s="3630">
        <f t="shared" si="50"/>
        <v>0</v>
      </c>
      <c r="Q94" s="3631">
        <f t="shared" si="51"/>
        <v>0</v>
      </c>
      <c r="R94" s="3627">
        <v>2283.3000000000029</v>
      </c>
      <c r="S94" s="3627">
        <v>2039.8000000000029</v>
      </c>
      <c r="T94" s="3632">
        <f t="shared" ref="T94:T126" si="56">S94-R94</f>
        <v>-243.5</v>
      </c>
      <c r="U94" s="3629">
        <f t="shared" ref="U94:U126" si="57">IFERROR((S94-R94)/R94,"")</f>
        <v>-0.10664389261157084</v>
      </c>
      <c r="V94" s="3627">
        <v>536750</v>
      </c>
      <c r="W94" s="3627">
        <v>486930</v>
      </c>
      <c r="X94" s="3633">
        <f t="shared" si="43"/>
        <v>-49820</v>
      </c>
      <c r="Y94" s="3631">
        <f t="shared" ref="Y94:Y126" si="58">IFERROR((W94-V94)/V94,"")</f>
        <v>-9.2817885421518392E-2</v>
      </c>
      <c r="Z94" s="3627">
        <v>28.580200000000001</v>
      </c>
      <c r="AA94" s="3627">
        <v>35.725250000000003</v>
      </c>
      <c r="AB94" s="3686">
        <f t="shared" si="52"/>
        <v>7.1450500000000012</v>
      </c>
      <c r="AC94" s="3629">
        <f t="shared" si="53"/>
        <v>0.25000000000000006</v>
      </c>
      <c r="AD94" s="3627">
        <v>123010</v>
      </c>
      <c r="AE94" s="3627">
        <v>149870</v>
      </c>
      <c r="AF94" s="3628">
        <f t="shared" si="54"/>
        <v>26860</v>
      </c>
      <c r="AG94" s="3629">
        <f t="shared" si="55"/>
        <v>0.2183562312007154</v>
      </c>
      <c r="AH94" s="149"/>
      <c r="AI94" s="3634">
        <f t="shared" si="47"/>
        <v>790440</v>
      </c>
      <c r="AJ94" s="3634">
        <f t="shared" si="48"/>
        <v>748920</v>
      </c>
      <c r="AK94" s="3635">
        <f t="shared" si="45"/>
        <v>-5.2527706087748594E-2</v>
      </c>
      <c r="AL94" s="149"/>
    </row>
    <row r="95" spans="1:38" ht="24.95" customHeight="1">
      <c r="A95" s="3619" t="s">
        <v>225</v>
      </c>
      <c r="B95" s="3627">
        <v>19</v>
      </c>
      <c r="C95" s="3627">
        <v>22</v>
      </c>
      <c r="D95" s="3628">
        <f t="shared" si="39"/>
        <v>3</v>
      </c>
      <c r="E95" s="3629">
        <f t="shared" si="40"/>
        <v>0.15789473684210525</v>
      </c>
      <c r="F95" s="3627">
        <v>111370</v>
      </c>
      <c r="G95" s="3627">
        <v>107660</v>
      </c>
      <c r="H95" s="3630">
        <f t="shared" si="41"/>
        <v>-3710</v>
      </c>
      <c r="I95" s="3631">
        <f t="shared" si="42"/>
        <v>-3.3312382149591452E-2</v>
      </c>
      <c r="J95" s="3627">
        <v>11</v>
      </c>
      <c r="K95" s="3627">
        <v>7</v>
      </c>
      <c r="L95" s="3628">
        <f t="shared" si="46"/>
        <v>-4</v>
      </c>
      <c r="M95" s="3629">
        <f t="shared" si="49"/>
        <v>-0.36363636363636365</v>
      </c>
      <c r="N95" s="3627">
        <v>55820</v>
      </c>
      <c r="O95" s="3627">
        <v>35520</v>
      </c>
      <c r="P95" s="3630">
        <f t="shared" si="50"/>
        <v>-20300</v>
      </c>
      <c r="Q95" s="3631">
        <f t="shared" si="51"/>
        <v>-0.36366893586528126</v>
      </c>
      <c r="R95" s="3627">
        <v>1670.8000000000175</v>
      </c>
      <c r="S95" s="3627">
        <v>1577.1999999999825</v>
      </c>
      <c r="T95" s="3632">
        <f t="shared" si="56"/>
        <v>-93.600000000034925</v>
      </c>
      <c r="U95" s="3629">
        <f t="shared" si="57"/>
        <v>-5.6021067751995418E-2</v>
      </c>
      <c r="V95" s="3627">
        <v>420570</v>
      </c>
      <c r="W95" s="3627">
        <v>399240</v>
      </c>
      <c r="X95" s="3633">
        <f t="shared" si="43"/>
        <v>-21330</v>
      </c>
      <c r="Y95" s="3631">
        <f t="shared" si="58"/>
        <v>-5.071688422854697E-2</v>
      </c>
      <c r="Z95" s="3627">
        <v>28.640700000000002</v>
      </c>
      <c r="AA95" s="3627">
        <v>35.800875000000005</v>
      </c>
      <c r="AB95" s="3686">
        <f t="shared" si="52"/>
        <v>7.1601750000000024</v>
      </c>
      <c r="AC95" s="3629">
        <f t="shared" si="53"/>
        <v>0.25000000000000006</v>
      </c>
      <c r="AD95" s="3627">
        <v>123270</v>
      </c>
      <c r="AE95" s="3627">
        <v>150190</v>
      </c>
      <c r="AF95" s="3628">
        <f t="shared" si="54"/>
        <v>26920</v>
      </c>
      <c r="AG95" s="3629">
        <f t="shared" si="55"/>
        <v>0.21838241259024904</v>
      </c>
      <c r="AH95" s="149"/>
      <c r="AI95" s="3634">
        <f t="shared" si="47"/>
        <v>711030</v>
      </c>
      <c r="AJ95" s="3634">
        <f t="shared" si="48"/>
        <v>692610</v>
      </c>
      <c r="AK95" s="3635">
        <f t="shared" si="45"/>
        <v>-2.5906079912240032E-2</v>
      </c>
      <c r="AL95" s="149"/>
    </row>
    <row r="96" spans="1:38" ht="24.95" customHeight="1">
      <c r="A96" s="3619" t="s">
        <v>3127</v>
      </c>
      <c r="B96" s="3627">
        <v>74</v>
      </c>
      <c r="C96" s="3627">
        <v>108</v>
      </c>
      <c r="D96" s="3628">
        <f t="shared" si="39"/>
        <v>34</v>
      </c>
      <c r="E96" s="3629">
        <f t="shared" si="40"/>
        <v>0.45945945945945948</v>
      </c>
      <c r="F96" s="3627">
        <v>308120</v>
      </c>
      <c r="G96" s="3627">
        <v>441760</v>
      </c>
      <c r="H96" s="3630">
        <f t="shared" si="41"/>
        <v>133640</v>
      </c>
      <c r="I96" s="3631">
        <f t="shared" si="42"/>
        <v>0.43372711930416719</v>
      </c>
      <c r="J96" s="3627">
        <v>9</v>
      </c>
      <c r="K96" s="3627">
        <v>11</v>
      </c>
      <c r="L96" s="3628">
        <f t="shared" si="46"/>
        <v>2</v>
      </c>
      <c r="M96" s="3629">
        <f t="shared" si="49"/>
        <v>0.22222222222222232</v>
      </c>
      <c r="N96" s="3627">
        <v>45670</v>
      </c>
      <c r="O96" s="3627">
        <v>55820</v>
      </c>
      <c r="P96" s="3630">
        <f t="shared" si="50"/>
        <v>10150</v>
      </c>
      <c r="Q96" s="3631">
        <f t="shared" si="51"/>
        <v>0.22224655134661697</v>
      </c>
      <c r="R96" s="3627">
        <v>6740.8</v>
      </c>
      <c r="S96" s="3627">
        <v>7240.4999999999764</v>
      </c>
      <c r="T96" s="3632">
        <f t="shared" si="56"/>
        <v>499.69999999997617</v>
      </c>
      <c r="U96" s="3629">
        <f t="shared" si="57"/>
        <v>7.413066698314387E-2</v>
      </c>
      <c r="V96" s="3627">
        <v>1553980</v>
      </c>
      <c r="W96" s="3627">
        <v>1606940</v>
      </c>
      <c r="X96" s="3633">
        <f t="shared" si="43"/>
        <v>52960</v>
      </c>
      <c r="Y96" s="3631">
        <f t="shared" si="58"/>
        <v>3.408023269282745E-2</v>
      </c>
      <c r="Z96" s="3627"/>
      <c r="AA96" s="3627"/>
      <c r="AB96" s="3686"/>
      <c r="AC96" s="3629"/>
      <c r="AD96" s="3627">
        <v>0</v>
      </c>
      <c r="AE96" s="3627">
        <v>0</v>
      </c>
      <c r="AF96" s="3628"/>
      <c r="AG96" s="3629"/>
      <c r="AH96" s="149"/>
      <c r="AI96" s="3634">
        <f t="shared" si="47"/>
        <v>1907770</v>
      </c>
      <c r="AJ96" s="3634">
        <f t="shared" si="48"/>
        <v>2104520</v>
      </c>
      <c r="AK96" s="3635">
        <f t="shared" si="45"/>
        <v>0.10313088055688047</v>
      </c>
      <c r="AL96" s="149"/>
    </row>
    <row r="97" spans="1:38" ht="24.95" customHeight="1">
      <c r="A97" s="3619" t="s">
        <v>3128</v>
      </c>
      <c r="B97" s="3627">
        <v>7</v>
      </c>
      <c r="C97" s="3627">
        <v>6</v>
      </c>
      <c r="D97" s="3628">
        <f t="shared" si="39"/>
        <v>-1</v>
      </c>
      <c r="E97" s="3629">
        <f t="shared" si="40"/>
        <v>-0.14285714285714285</v>
      </c>
      <c r="F97" s="3627">
        <v>29700</v>
      </c>
      <c r="G97" s="3627">
        <v>29700</v>
      </c>
      <c r="H97" s="3630">
        <f t="shared" si="41"/>
        <v>0</v>
      </c>
      <c r="I97" s="3631">
        <f t="shared" si="42"/>
        <v>0</v>
      </c>
      <c r="J97" s="3627">
        <v>1</v>
      </c>
      <c r="K97" s="3627">
        <v>2</v>
      </c>
      <c r="L97" s="3628">
        <f t="shared" si="46"/>
        <v>1</v>
      </c>
      <c r="M97" s="3629">
        <f t="shared" si="49"/>
        <v>1</v>
      </c>
      <c r="N97" s="3627">
        <v>5070</v>
      </c>
      <c r="O97" s="3627">
        <v>10150</v>
      </c>
      <c r="P97" s="3630">
        <f t="shared" si="50"/>
        <v>5080</v>
      </c>
      <c r="Q97" s="3631">
        <f t="shared" si="51"/>
        <v>1.001972386587771</v>
      </c>
      <c r="R97" s="3627">
        <v>2997</v>
      </c>
      <c r="S97" s="3627">
        <v>3094</v>
      </c>
      <c r="T97" s="3632">
        <f t="shared" si="56"/>
        <v>97</v>
      </c>
      <c r="U97" s="3629">
        <f t="shared" si="57"/>
        <v>3.2365699032365698E-2</v>
      </c>
      <c r="V97" s="3627">
        <v>710040</v>
      </c>
      <c r="W97" s="3627">
        <v>723650</v>
      </c>
      <c r="X97" s="3633">
        <f t="shared" si="43"/>
        <v>13610</v>
      </c>
      <c r="Y97" s="3631">
        <f t="shared" si="58"/>
        <v>1.916793420089009E-2</v>
      </c>
      <c r="Z97" s="3627"/>
      <c r="AA97" s="3627"/>
      <c r="AB97" s="3686"/>
      <c r="AC97" s="3629"/>
      <c r="AD97" s="3627">
        <v>0</v>
      </c>
      <c r="AE97" s="3627">
        <v>0</v>
      </c>
      <c r="AF97" s="3628"/>
      <c r="AG97" s="3629"/>
      <c r="AH97" s="149"/>
      <c r="AI97" s="3634">
        <f t="shared" si="47"/>
        <v>744810</v>
      </c>
      <c r="AJ97" s="3634">
        <f t="shared" si="48"/>
        <v>763500</v>
      </c>
      <c r="AK97" s="3635">
        <f t="shared" si="45"/>
        <v>2.5093648044467676E-2</v>
      </c>
      <c r="AL97" s="149"/>
    </row>
    <row r="98" spans="1:38" ht="27" customHeight="1">
      <c r="A98" s="3619" t="s">
        <v>3129</v>
      </c>
      <c r="B98" s="3627">
        <v>71</v>
      </c>
      <c r="C98" s="3627">
        <v>84</v>
      </c>
      <c r="D98" s="3628">
        <f t="shared" si="39"/>
        <v>13</v>
      </c>
      <c r="E98" s="3629">
        <f t="shared" si="40"/>
        <v>0.18309859154929578</v>
      </c>
      <c r="F98" s="3627">
        <v>749870</v>
      </c>
      <c r="G98" s="3627">
        <v>868670</v>
      </c>
      <c r="H98" s="3630">
        <f t="shared" si="41"/>
        <v>118800</v>
      </c>
      <c r="I98" s="3631">
        <f t="shared" si="42"/>
        <v>0.15842746075986505</v>
      </c>
      <c r="J98" s="3627">
        <v>131</v>
      </c>
      <c r="K98" s="3627">
        <v>150</v>
      </c>
      <c r="L98" s="3628">
        <f t="shared" si="46"/>
        <v>19</v>
      </c>
      <c r="M98" s="3629">
        <f t="shared" si="49"/>
        <v>0.14503816793893121</v>
      </c>
      <c r="N98" s="3627">
        <v>664760</v>
      </c>
      <c r="O98" s="3627">
        <v>761180</v>
      </c>
      <c r="P98" s="3630">
        <f t="shared" si="50"/>
        <v>96420</v>
      </c>
      <c r="Q98" s="3631">
        <f t="shared" si="51"/>
        <v>0.14504482820867692</v>
      </c>
      <c r="R98" s="3627">
        <v>6838</v>
      </c>
      <c r="S98" s="3627">
        <v>7035</v>
      </c>
      <c r="T98" s="3632">
        <f t="shared" si="56"/>
        <v>197</v>
      </c>
      <c r="U98" s="3629">
        <f t="shared" si="57"/>
        <v>2.8809593448376719E-2</v>
      </c>
      <c r="V98" s="3627">
        <v>2058170</v>
      </c>
      <c r="W98" s="3627">
        <v>2153880</v>
      </c>
      <c r="X98" s="3633">
        <f t="shared" si="43"/>
        <v>95710</v>
      </c>
      <c r="Y98" s="3631">
        <f t="shared" si="58"/>
        <v>4.6502475500080166E-2</v>
      </c>
      <c r="Z98" s="3627"/>
      <c r="AA98" s="3627"/>
      <c r="AB98" s="3686"/>
      <c r="AC98" s="3629"/>
      <c r="AD98" s="3627">
        <v>0</v>
      </c>
      <c r="AE98" s="3627">
        <v>0</v>
      </c>
      <c r="AF98" s="3628"/>
      <c r="AG98" s="3629"/>
      <c r="AH98" s="149"/>
      <c r="AI98" s="3634">
        <f t="shared" si="47"/>
        <v>3472800</v>
      </c>
      <c r="AJ98" s="3634">
        <f t="shared" si="48"/>
        <v>3783730</v>
      </c>
      <c r="AK98" s="3635">
        <f t="shared" si="45"/>
        <v>8.9532941718498016E-2</v>
      </c>
      <c r="AL98" s="149"/>
    </row>
    <row r="99" spans="1:38" ht="24.95" customHeight="1">
      <c r="A99" s="3619" t="s">
        <v>3343</v>
      </c>
      <c r="B99" s="3627">
        <v>52</v>
      </c>
      <c r="C99" s="3627">
        <v>59</v>
      </c>
      <c r="D99" s="3628">
        <f t="shared" si="39"/>
        <v>7</v>
      </c>
      <c r="E99" s="3629">
        <f t="shared" si="40"/>
        <v>0.13461538461538461</v>
      </c>
      <c r="F99" s="3627">
        <v>541990</v>
      </c>
      <c r="G99" s="3627">
        <v>575400</v>
      </c>
      <c r="H99" s="3630">
        <f t="shared" si="41"/>
        <v>33410</v>
      </c>
      <c r="I99" s="3631">
        <f t="shared" si="42"/>
        <v>6.1643203749146662E-2</v>
      </c>
      <c r="J99" s="3627">
        <v>94</v>
      </c>
      <c r="K99" s="3627">
        <v>96</v>
      </c>
      <c r="L99" s="3628">
        <f t="shared" si="46"/>
        <v>2</v>
      </c>
      <c r="M99" s="3629">
        <f t="shared" si="49"/>
        <v>2.1276595744680771E-2</v>
      </c>
      <c r="N99" s="3627">
        <v>477010</v>
      </c>
      <c r="O99" s="3627">
        <v>487160</v>
      </c>
      <c r="P99" s="3630">
        <f t="shared" si="50"/>
        <v>10150</v>
      </c>
      <c r="Q99" s="3631">
        <f t="shared" si="51"/>
        <v>2.1278379908177936E-2</v>
      </c>
      <c r="R99" s="3627">
        <v>10758</v>
      </c>
      <c r="S99" s="3627">
        <v>11571</v>
      </c>
      <c r="T99" s="3632">
        <f t="shared" si="56"/>
        <v>813</v>
      </c>
      <c r="U99" s="3629">
        <f t="shared" si="57"/>
        <v>7.5571667596207467E-2</v>
      </c>
      <c r="V99" s="3627">
        <v>2339480</v>
      </c>
      <c r="W99" s="3627">
        <v>2487000</v>
      </c>
      <c r="X99" s="3633">
        <f t="shared" si="43"/>
        <v>147520</v>
      </c>
      <c r="Y99" s="3631">
        <f t="shared" si="58"/>
        <v>6.3056747653324668E-2</v>
      </c>
      <c r="Z99" s="3627"/>
      <c r="AA99" s="3627"/>
      <c r="AB99" s="3686"/>
      <c r="AC99" s="3629"/>
      <c r="AD99" s="3627">
        <v>0</v>
      </c>
      <c r="AE99" s="3627">
        <v>0</v>
      </c>
      <c r="AF99" s="3628"/>
      <c r="AG99" s="3629"/>
      <c r="AH99" s="149"/>
      <c r="AI99" s="3634">
        <f t="shared" si="47"/>
        <v>3358480</v>
      </c>
      <c r="AJ99" s="3634">
        <f t="shared" si="48"/>
        <v>3549560</v>
      </c>
      <c r="AK99" s="3635">
        <f t="shared" si="45"/>
        <v>5.6894785736404607E-2</v>
      </c>
      <c r="AL99" s="149"/>
    </row>
    <row r="100" spans="1:38" ht="24.95" customHeight="1">
      <c r="A100" s="3619" t="s">
        <v>3130</v>
      </c>
      <c r="B100" s="3627">
        <v>391</v>
      </c>
      <c r="C100" s="3627">
        <v>421</v>
      </c>
      <c r="D100" s="3628">
        <f t="shared" si="39"/>
        <v>30</v>
      </c>
      <c r="E100" s="3629">
        <f t="shared" si="40"/>
        <v>7.6726342710997444E-2</v>
      </c>
      <c r="F100" s="3627">
        <v>1733620</v>
      </c>
      <c r="G100" s="3627">
        <v>1841280</v>
      </c>
      <c r="H100" s="3630">
        <f t="shared" si="41"/>
        <v>107660</v>
      </c>
      <c r="I100" s="3631">
        <f t="shared" si="42"/>
        <v>6.2101267867237339E-2</v>
      </c>
      <c r="J100" s="3627">
        <v>76</v>
      </c>
      <c r="K100" s="3627">
        <v>75</v>
      </c>
      <c r="L100" s="3628">
        <f t="shared" si="46"/>
        <v>-1</v>
      </c>
      <c r="M100" s="3629">
        <f t="shared" si="49"/>
        <v>-1.3157894736842146E-2</v>
      </c>
      <c r="N100" s="3627">
        <v>385660</v>
      </c>
      <c r="O100" s="3627">
        <v>380590</v>
      </c>
      <c r="P100" s="3630">
        <f t="shared" si="50"/>
        <v>-5070</v>
      </c>
      <c r="Q100" s="3631">
        <f t="shared" si="51"/>
        <v>-1.3146294663693436E-2</v>
      </c>
      <c r="R100" s="3627">
        <v>9764</v>
      </c>
      <c r="S100" s="3627">
        <v>10106</v>
      </c>
      <c r="T100" s="3632">
        <f t="shared" si="56"/>
        <v>342</v>
      </c>
      <c r="U100" s="3629">
        <f t="shared" si="57"/>
        <v>3.5026628430970916E-2</v>
      </c>
      <c r="V100" s="3627">
        <v>2531610</v>
      </c>
      <c r="W100" s="3627">
        <v>2550150</v>
      </c>
      <c r="X100" s="3633">
        <f t="shared" ref="X100:X132" si="59">W100-V100</f>
        <v>18540</v>
      </c>
      <c r="Y100" s="3631">
        <f t="shared" si="58"/>
        <v>7.323402893810658E-3</v>
      </c>
      <c r="Z100" s="3627"/>
      <c r="AA100" s="3627"/>
      <c r="AB100" s="3686"/>
      <c r="AC100" s="3629"/>
      <c r="AD100" s="3627">
        <v>0</v>
      </c>
      <c r="AE100" s="3627">
        <v>0</v>
      </c>
      <c r="AF100" s="3628"/>
      <c r="AG100" s="3629"/>
      <c r="AH100" s="149"/>
      <c r="AI100" s="3634">
        <f t="shared" si="47"/>
        <v>4650890</v>
      </c>
      <c r="AJ100" s="3634">
        <f t="shared" si="48"/>
        <v>4772020</v>
      </c>
      <c r="AK100" s="3635">
        <f t="shared" si="45"/>
        <v>2.6044477508605945E-2</v>
      </c>
      <c r="AL100" s="149"/>
    </row>
    <row r="101" spans="1:38" ht="24.95" customHeight="1">
      <c r="A101" s="3619" t="s">
        <v>312</v>
      </c>
      <c r="B101" s="3627">
        <v>32</v>
      </c>
      <c r="C101" s="3627">
        <v>44</v>
      </c>
      <c r="D101" s="3628">
        <f t="shared" si="39"/>
        <v>12</v>
      </c>
      <c r="E101" s="3629">
        <f t="shared" si="40"/>
        <v>0.375</v>
      </c>
      <c r="F101" s="3627">
        <v>419480</v>
      </c>
      <c r="G101" s="3627">
        <v>445470</v>
      </c>
      <c r="H101" s="3630">
        <f t="shared" si="41"/>
        <v>25990</v>
      </c>
      <c r="I101" s="3631">
        <f t="shared" si="42"/>
        <v>6.1957661867073521E-2</v>
      </c>
      <c r="J101" s="3627">
        <v>81</v>
      </c>
      <c r="K101" s="3627">
        <v>76</v>
      </c>
      <c r="L101" s="3628">
        <f t="shared" si="46"/>
        <v>-5</v>
      </c>
      <c r="M101" s="3629">
        <f t="shared" si="49"/>
        <v>-6.1728395061728447E-2</v>
      </c>
      <c r="N101" s="3627">
        <v>411040</v>
      </c>
      <c r="O101" s="3627">
        <v>385660</v>
      </c>
      <c r="P101" s="3630">
        <f t="shared" si="50"/>
        <v>-25380</v>
      </c>
      <c r="Q101" s="3631">
        <f t="shared" si="51"/>
        <v>-6.1745815492409539E-2</v>
      </c>
      <c r="R101" s="3627">
        <v>5318</v>
      </c>
      <c r="S101" s="3627">
        <v>5631</v>
      </c>
      <c r="T101" s="3632">
        <f t="shared" si="56"/>
        <v>313</v>
      </c>
      <c r="U101" s="3629">
        <f t="shared" si="57"/>
        <v>5.8856713050018807E-2</v>
      </c>
      <c r="V101" s="3627">
        <v>1434280</v>
      </c>
      <c r="W101" s="3627">
        <v>1440170</v>
      </c>
      <c r="X101" s="3633">
        <f t="shared" si="59"/>
        <v>5890</v>
      </c>
      <c r="Y101" s="3631">
        <f t="shared" si="58"/>
        <v>4.1065900660958807E-3</v>
      </c>
      <c r="Z101" s="3627"/>
      <c r="AA101" s="3627"/>
      <c r="AB101" s="3686"/>
      <c r="AC101" s="3629"/>
      <c r="AD101" s="3627">
        <v>0</v>
      </c>
      <c r="AE101" s="3627">
        <v>0</v>
      </c>
      <c r="AF101" s="3628"/>
      <c r="AG101" s="3629"/>
      <c r="AH101" s="149"/>
      <c r="AI101" s="3634">
        <f t="shared" si="47"/>
        <v>2264800</v>
      </c>
      <c r="AJ101" s="3634">
        <f t="shared" si="48"/>
        <v>2271300</v>
      </c>
      <c r="AK101" s="3635">
        <f t="shared" si="45"/>
        <v>2.8700105969621248E-3</v>
      </c>
      <c r="AL101" s="149"/>
    </row>
    <row r="102" spans="1:38" ht="24.95" customHeight="1">
      <c r="A102" s="3619" t="s">
        <v>3131</v>
      </c>
      <c r="B102" s="3627">
        <v>69</v>
      </c>
      <c r="C102" s="3627">
        <v>56</v>
      </c>
      <c r="D102" s="3628">
        <f t="shared" si="39"/>
        <v>-13</v>
      </c>
      <c r="E102" s="3629">
        <f t="shared" si="40"/>
        <v>-0.18840579710144928</v>
      </c>
      <c r="F102" s="3627">
        <v>430620</v>
      </c>
      <c r="G102" s="3627">
        <v>441760</v>
      </c>
      <c r="H102" s="3630">
        <f t="shared" si="41"/>
        <v>11140</v>
      </c>
      <c r="I102" s="3631">
        <f t="shared" si="42"/>
        <v>2.5869676280711532E-2</v>
      </c>
      <c r="J102" s="3627">
        <v>47</v>
      </c>
      <c r="K102" s="3627">
        <v>63</v>
      </c>
      <c r="L102" s="3628">
        <f t="shared" si="46"/>
        <v>16</v>
      </c>
      <c r="M102" s="3629">
        <f t="shared" si="49"/>
        <v>0.34042553191489366</v>
      </c>
      <c r="N102" s="3627">
        <v>238500</v>
      </c>
      <c r="O102" s="3627">
        <v>319700</v>
      </c>
      <c r="P102" s="3630">
        <f t="shared" si="50"/>
        <v>81200</v>
      </c>
      <c r="Q102" s="3631">
        <f t="shared" si="51"/>
        <v>0.34046121593291412</v>
      </c>
      <c r="R102" s="3627">
        <v>5703</v>
      </c>
      <c r="S102" s="3627">
        <v>5857</v>
      </c>
      <c r="T102" s="3632">
        <f t="shared" si="56"/>
        <v>154</v>
      </c>
      <c r="U102" s="3629">
        <f t="shared" si="57"/>
        <v>2.7003331579870244E-2</v>
      </c>
      <c r="V102" s="3627">
        <v>1704590</v>
      </c>
      <c r="W102" s="3627">
        <v>1620770</v>
      </c>
      <c r="X102" s="3633">
        <f t="shared" si="59"/>
        <v>-83820</v>
      </c>
      <c r="Y102" s="3631">
        <f t="shared" si="58"/>
        <v>-4.9173114942596165E-2</v>
      </c>
      <c r="Z102" s="3627"/>
      <c r="AA102" s="3627"/>
      <c r="AB102" s="3686"/>
      <c r="AC102" s="3629"/>
      <c r="AD102" s="3627">
        <v>0</v>
      </c>
      <c r="AE102" s="3627">
        <v>0</v>
      </c>
      <c r="AF102" s="3628"/>
      <c r="AG102" s="3629"/>
      <c r="AH102" s="149"/>
      <c r="AI102" s="3634">
        <f t="shared" si="47"/>
        <v>2373710</v>
      </c>
      <c r="AJ102" s="3634">
        <f t="shared" si="48"/>
        <v>2382230</v>
      </c>
      <c r="AK102" s="3635">
        <f t="shared" si="45"/>
        <v>3.5893179874542103E-3</v>
      </c>
      <c r="AL102" s="149"/>
    </row>
    <row r="103" spans="1:38" ht="24.95" customHeight="1">
      <c r="A103" s="3619" t="s">
        <v>3393</v>
      </c>
      <c r="B103" s="3627">
        <v>48</v>
      </c>
      <c r="C103" s="3627">
        <v>69</v>
      </c>
      <c r="D103" s="3628">
        <f t="shared" si="39"/>
        <v>21</v>
      </c>
      <c r="E103" s="3629">
        <f t="shared" si="40"/>
        <v>0.4375</v>
      </c>
      <c r="F103" s="3627">
        <v>274710</v>
      </c>
      <c r="G103" s="3627">
        <v>304400</v>
      </c>
      <c r="H103" s="3630">
        <f t="shared" si="41"/>
        <v>29690</v>
      </c>
      <c r="I103" s="3631">
        <f t="shared" si="42"/>
        <v>0.10807760911506679</v>
      </c>
      <c r="J103" s="3627">
        <v>26</v>
      </c>
      <c r="K103" s="3627">
        <v>13</v>
      </c>
      <c r="L103" s="3628">
        <f t="shared" si="46"/>
        <v>-13</v>
      </c>
      <c r="M103" s="3629">
        <f t="shared" si="49"/>
        <v>-0.5</v>
      </c>
      <c r="N103" s="3627">
        <v>131940</v>
      </c>
      <c r="O103" s="3627">
        <v>65970</v>
      </c>
      <c r="P103" s="3630">
        <f t="shared" si="50"/>
        <v>-65970</v>
      </c>
      <c r="Q103" s="3631">
        <f t="shared" si="51"/>
        <v>-0.5</v>
      </c>
      <c r="R103" s="3627">
        <v>5280</v>
      </c>
      <c r="S103" s="3627">
        <v>6046</v>
      </c>
      <c r="T103" s="3632">
        <f t="shared" si="56"/>
        <v>766</v>
      </c>
      <c r="U103" s="3629">
        <f t="shared" si="57"/>
        <v>0.14507575757575758</v>
      </c>
      <c r="V103" s="3627">
        <v>1318660</v>
      </c>
      <c r="W103" s="3627">
        <v>1468280</v>
      </c>
      <c r="X103" s="3633">
        <f t="shared" si="59"/>
        <v>149620</v>
      </c>
      <c r="Y103" s="3631">
        <f t="shared" si="58"/>
        <v>0.11346366766262721</v>
      </c>
      <c r="Z103" s="3627"/>
      <c r="AA103" s="3627"/>
      <c r="AB103" s="3686"/>
      <c r="AC103" s="3629"/>
      <c r="AD103" s="3627">
        <v>0</v>
      </c>
      <c r="AE103" s="3627">
        <v>0</v>
      </c>
      <c r="AF103" s="3628"/>
      <c r="AG103" s="3629"/>
      <c r="AH103" s="149"/>
      <c r="AI103" s="3634">
        <f t="shared" si="47"/>
        <v>1725310</v>
      </c>
      <c r="AJ103" s="3634">
        <f t="shared" si="48"/>
        <v>1838650</v>
      </c>
      <c r="AK103" s="3635">
        <f t="shared" si="45"/>
        <v>6.5692542209805804E-2</v>
      </c>
      <c r="AL103" s="149"/>
    </row>
    <row r="104" spans="1:38" ht="24.95" customHeight="1">
      <c r="A104" s="3619" t="s">
        <v>3132</v>
      </c>
      <c r="B104" s="3627">
        <v>28</v>
      </c>
      <c r="C104" s="3627">
        <v>36</v>
      </c>
      <c r="D104" s="3628">
        <f t="shared" si="39"/>
        <v>8</v>
      </c>
      <c r="E104" s="3629">
        <f t="shared" si="40"/>
        <v>0.2857142857142857</v>
      </c>
      <c r="F104" s="3627">
        <v>181900</v>
      </c>
      <c r="G104" s="3627">
        <v>174480</v>
      </c>
      <c r="H104" s="3630">
        <f t="shared" si="41"/>
        <v>-7420</v>
      </c>
      <c r="I104" s="3631">
        <f t="shared" si="42"/>
        <v>-4.0791643760307861E-2</v>
      </c>
      <c r="J104" s="3627">
        <v>21</v>
      </c>
      <c r="K104" s="3627">
        <v>11</v>
      </c>
      <c r="L104" s="3628">
        <f t="shared" si="46"/>
        <v>-10</v>
      </c>
      <c r="M104" s="3629">
        <f t="shared" si="49"/>
        <v>-0.47619047619047616</v>
      </c>
      <c r="N104" s="3627">
        <v>106570</v>
      </c>
      <c r="O104" s="3627">
        <v>55820</v>
      </c>
      <c r="P104" s="3630">
        <f t="shared" si="50"/>
        <v>-50750</v>
      </c>
      <c r="Q104" s="3631">
        <f t="shared" si="51"/>
        <v>-0.47621281786619118</v>
      </c>
      <c r="R104" s="3627">
        <v>5249</v>
      </c>
      <c r="S104" s="3627">
        <v>5291</v>
      </c>
      <c r="T104" s="3632">
        <f t="shared" si="56"/>
        <v>42</v>
      </c>
      <c r="U104" s="3629">
        <f t="shared" si="57"/>
        <v>8.001524099828539E-3</v>
      </c>
      <c r="V104" s="3627">
        <v>1322200</v>
      </c>
      <c r="W104" s="3627">
        <v>1333280</v>
      </c>
      <c r="X104" s="3633">
        <f t="shared" si="59"/>
        <v>11080</v>
      </c>
      <c r="Y104" s="3631">
        <f t="shared" si="58"/>
        <v>8.3799727726516417E-3</v>
      </c>
      <c r="Z104" s="3627"/>
      <c r="AA104" s="3627"/>
      <c r="AB104" s="3686"/>
      <c r="AC104" s="3629"/>
      <c r="AD104" s="3627">
        <v>0</v>
      </c>
      <c r="AE104" s="3627">
        <v>0</v>
      </c>
      <c r="AF104" s="3628"/>
      <c r="AG104" s="3629"/>
      <c r="AH104" s="149"/>
      <c r="AI104" s="3634">
        <f t="shared" si="47"/>
        <v>1610670</v>
      </c>
      <c r="AJ104" s="3634">
        <f t="shared" si="48"/>
        <v>1563580</v>
      </c>
      <c r="AK104" s="3635">
        <f t="shared" si="45"/>
        <v>-2.9236280554055138E-2</v>
      </c>
      <c r="AL104" s="149"/>
    </row>
    <row r="105" spans="1:38" s="3124" customFormat="1" ht="24.95" customHeight="1">
      <c r="A105" s="3622" t="s">
        <v>3133</v>
      </c>
      <c r="B105" s="3648">
        <v>32</v>
      </c>
      <c r="C105" s="3648">
        <v>0</v>
      </c>
      <c r="D105" s="3647">
        <f t="shared" si="39"/>
        <v>-32</v>
      </c>
      <c r="E105" s="3649">
        <f t="shared" si="40"/>
        <v>-1</v>
      </c>
      <c r="F105" s="3648">
        <v>289560</v>
      </c>
      <c r="G105" s="3648">
        <v>144780</v>
      </c>
      <c r="H105" s="3650">
        <f t="shared" si="41"/>
        <v>-144780</v>
      </c>
      <c r="I105" s="3651">
        <f t="shared" si="42"/>
        <v>-0.5</v>
      </c>
      <c r="J105" s="3648">
        <v>46</v>
      </c>
      <c r="K105" s="3648">
        <v>39</v>
      </c>
      <c r="L105" s="3647">
        <f t="shared" si="46"/>
        <v>-7</v>
      </c>
      <c r="M105" s="3649">
        <f t="shared" si="49"/>
        <v>-0.15217391304347827</v>
      </c>
      <c r="N105" s="3648">
        <v>233430</v>
      </c>
      <c r="O105" s="3648">
        <v>197910</v>
      </c>
      <c r="P105" s="3650">
        <f t="shared" si="50"/>
        <v>-35520</v>
      </c>
      <c r="Q105" s="3651">
        <f t="shared" si="51"/>
        <v>-0.15216553142269629</v>
      </c>
      <c r="R105" s="3648">
        <v>5962</v>
      </c>
      <c r="S105" s="3648">
        <v>5867</v>
      </c>
      <c r="T105" s="3652">
        <f t="shared" si="56"/>
        <v>-95</v>
      </c>
      <c r="U105" s="3649">
        <f t="shared" si="57"/>
        <v>-1.5934250251593424E-2</v>
      </c>
      <c r="V105" s="3648">
        <v>1636890</v>
      </c>
      <c r="W105" s="3648">
        <v>1604340</v>
      </c>
      <c r="X105" s="3653">
        <f t="shared" si="59"/>
        <v>-32550</v>
      </c>
      <c r="Y105" s="3651">
        <f t="shared" si="58"/>
        <v>-1.9885270238073419E-2</v>
      </c>
      <c r="Z105" s="3648"/>
      <c r="AA105" s="3648"/>
      <c r="AB105" s="3688"/>
      <c r="AC105" s="3649"/>
      <c r="AD105" s="3648">
        <v>0</v>
      </c>
      <c r="AE105" s="3648">
        <v>0</v>
      </c>
      <c r="AF105" s="3647"/>
      <c r="AG105" s="3649"/>
      <c r="AH105" s="3654"/>
      <c r="AI105" s="3636">
        <f t="shared" si="47"/>
        <v>2159880</v>
      </c>
      <c r="AJ105" s="3636">
        <f t="shared" si="48"/>
        <v>1947030</v>
      </c>
      <c r="AK105" s="3655">
        <f t="shared" si="45"/>
        <v>-9.8547141507861591E-2</v>
      </c>
      <c r="AL105" s="3654"/>
    </row>
    <row r="106" spans="1:38" ht="24.95" customHeight="1">
      <c r="A106" s="3619" t="s">
        <v>692</v>
      </c>
      <c r="B106" s="3627">
        <v>0</v>
      </c>
      <c r="C106" s="3627">
        <v>0</v>
      </c>
      <c r="D106" s="3628"/>
      <c r="E106" s="3629"/>
      <c r="F106" s="3627">
        <v>0</v>
      </c>
      <c r="G106" s="3627">
        <v>0</v>
      </c>
      <c r="H106" s="3630"/>
      <c r="I106" s="3631"/>
      <c r="J106" s="3627">
        <v>0</v>
      </c>
      <c r="K106" s="3627">
        <v>0</v>
      </c>
      <c r="L106" s="3628">
        <f t="shared" si="46"/>
        <v>0</v>
      </c>
      <c r="M106" s="3629"/>
      <c r="N106" s="3627">
        <v>0</v>
      </c>
      <c r="O106" s="3627">
        <v>0</v>
      </c>
      <c r="P106" s="3630"/>
      <c r="Q106" s="3631"/>
      <c r="R106" s="3627">
        <v>0</v>
      </c>
      <c r="S106" s="3627">
        <v>10</v>
      </c>
      <c r="T106" s="3632">
        <f t="shared" si="56"/>
        <v>10</v>
      </c>
      <c r="U106" s="3629" t="str">
        <f t="shared" si="57"/>
        <v/>
      </c>
      <c r="V106" s="3627">
        <v>0</v>
      </c>
      <c r="W106" s="3627">
        <v>1900</v>
      </c>
      <c r="X106" s="3633">
        <f t="shared" si="59"/>
        <v>1900</v>
      </c>
      <c r="Y106" s="3631" t="str">
        <f t="shared" si="58"/>
        <v/>
      </c>
      <c r="Z106" s="3627"/>
      <c r="AA106" s="3627"/>
      <c r="AB106" s="3686"/>
      <c r="AC106" s="3629"/>
      <c r="AD106" s="3627">
        <v>0</v>
      </c>
      <c r="AE106" s="3627">
        <v>0</v>
      </c>
      <c r="AF106" s="3628"/>
      <c r="AG106" s="3629"/>
      <c r="AH106" s="149"/>
      <c r="AI106" s="3634">
        <f t="shared" si="47"/>
        <v>0</v>
      </c>
      <c r="AJ106" s="3634">
        <f t="shared" si="48"/>
        <v>1900</v>
      </c>
      <c r="AK106" s="3635" t="e">
        <f t="shared" si="45"/>
        <v>#DIV/0!</v>
      </c>
      <c r="AL106" s="149"/>
    </row>
    <row r="107" spans="1:38" ht="24.95" customHeight="1">
      <c r="A107" s="3619" t="s">
        <v>1808</v>
      </c>
      <c r="B107" s="3627">
        <v>37</v>
      </c>
      <c r="C107" s="3627">
        <v>37</v>
      </c>
      <c r="D107" s="3628">
        <f t="shared" ref="D107:D114" si="60">C107-B107</f>
        <v>0</v>
      </c>
      <c r="E107" s="3629">
        <f t="shared" ref="E107:E114" si="61">IFERROR((C107-B107)/B107,"")</f>
        <v>0</v>
      </c>
      <c r="F107" s="3627">
        <v>434330</v>
      </c>
      <c r="G107" s="3627">
        <v>452890</v>
      </c>
      <c r="H107" s="3630">
        <f t="shared" ref="H107:H114" si="62">G107-F107</f>
        <v>18560</v>
      </c>
      <c r="I107" s="3631">
        <f t="shared" ref="I107:I114" si="63">IFERROR((G107-F107)/F107,"")</f>
        <v>4.273248451638155E-2</v>
      </c>
      <c r="J107" s="3627">
        <v>80</v>
      </c>
      <c r="K107" s="3627">
        <v>85</v>
      </c>
      <c r="L107" s="3628">
        <f t="shared" si="46"/>
        <v>5</v>
      </c>
      <c r="M107" s="3629">
        <f t="shared" ref="M107:M117" si="64">(K107/J107)-1</f>
        <v>6.25E-2</v>
      </c>
      <c r="N107" s="3627">
        <v>405960</v>
      </c>
      <c r="O107" s="3627">
        <v>431340</v>
      </c>
      <c r="P107" s="3630">
        <f t="shared" ref="P107:P117" si="65">O107-N107</f>
        <v>25380</v>
      </c>
      <c r="Q107" s="3631">
        <f t="shared" ref="Q107:Q117" si="66">(O107/N107)-1</f>
        <v>6.2518474726574125E-2</v>
      </c>
      <c r="R107" s="3627">
        <v>7281</v>
      </c>
      <c r="S107" s="3627">
        <v>7185</v>
      </c>
      <c r="T107" s="3632">
        <f t="shared" si="56"/>
        <v>-96</v>
      </c>
      <c r="U107" s="3629">
        <f t="shared" si="57"/>
        <v>-1.3185002060156572E-2</v>
      </c>
      <c r="V107" s="3627">
        <v>1792090</v>
      </c>
      <c r="W107" s="3627">
        <v>1746860</v>
      </c>
      <c r="X107" s="3633">
        <f t="shared" si="59"/>
        <v>-45230</v>
      </c>
      <c r="Y107" s="3631">
        <f t="shared" si="58"/>
        <v>-2.5238687789117736E-2</v>
      </c>
      <c r="Z107" s="3627"/>
      <c r="AA107" s="3627"/>
      <c r="AB107" s="3686"/>
      <c r="AC107" s="3629"/>
      <c r="AD107" s="3627">
        <v>0</v>
      </c>
      <c r="AE107" s="3627">
        <v>0</v>
      </c>
      <c r="AF107" s="3628"/>
      <c r="AG107" s="3629"/>
      <c r="AH107" s="149"/>
      <c r="AI107" s="3634">
        <f t="shared" si="47"/>
        <v>2632380</v>
      </c>
      <c r="AJ107" s="3634">
        <f t="shared" si="48"/>
        <v>2631090</v>
      </c>
      <c r="AK107" s="3635">
        <f t="shared" si="45"/>
        <v>-4.9005082852782156E-4</v>
      </c>
      <c r="AL107" s="149"/>
    </row>
    <row r="108" spans="1:38" ht="24.95" customHeight="1">
      <c r="A108" s="3619" t="s">
        <v>3134</v>
      </c>
      <c r="B108" s="3627">
        <v>209</v>
      </c>
      <c r="C108" s="3627">
        <v>281</v>
      </c>
      <c r="D108" s="3628">
        <f t="shared" si="60"/>
        <v>72</v>
      </c>
      <c r="E108" s="3629">
        <f t="shared" si="61"/>
        <v>0.34449760765550241</v>
      </c>
      <c r="F108" s="3627">
        <v>928060</v>
      </c>
      <c r="G108" s="3627">
        <v>1191630</v>
      </c>
      <c r="H108" s="3630">
        <f t="shared" si="62"/>
        <v>263570</v>
      </c>
      <c r="I108" s="3631">
        <f t="shared" si="63"/>
        <v>0.28400103441587826</v>
      </c>
      <c r="J108" s="3627">
        <v>41</v>
      </c>
      <c r="K108" s="3627">
        <v>40</v>
      </c>
      <c r="L108" s="3628">
        <f t="shared" si="46"/>
        <v>-1</v>
      </c>
      <c r="M108" s="3629">
        <f t="shared" si="64"/>
        <v>-2.4390243902439046E-2</v>
      </c>
      <c r="N108" s="3627">
        <v>208060</v>
      </c>
      <c r="O108" s="3627">
        <v>202980</v>
      </c>
      <c r="P108" s="3630">
        <f t="shared" si="65"/>
        <v>-5080</v>
      </c>
      <c r="Q108" s="3631">
        <f t="shared" si="66"/>
        <v>-2.4416033836393347E-2</v>
      </c>
      <c r="R108" s="3627">
        <v>7803</v>
      </c>
      <c r="S108" s="3627">
        <v>7978</v>
      </c>
      <c r="T108" s="3632">
        <f t="shared" si="56"/>
        <v>175</v>
      </c>
      <c r="U108" s="3629">
        <f t="shared" si="57"/>
        <v>2.2427271562219658E-2</v>
      </c>
      <c r="V108" s="3627">
        <v>2955010</v>
      </c>
      <c r="W108" s="3627">
        <v>2884090</v>
      </c>
      <c r="X108" s="3633">
        <f t="shared" si="59"/>
        <v>-70920</v>
      </c>
      <c r="Y108" s="3631">
        <f t="shared" si="58"/>
        <v>-2.3999918782000737E-2</v>
      </c>
      <c r="Z108" s="3627"/>
      <c r="AA108" s="3627"/>
      <c r="AB108" s="3686"/>
      <c r="AC108" s="3629"/>
      <c r="AD108" s="3627">
        <v>0</v>
      </c>
      <c r="AE108" s="3627">
        <v>0</v>
      </c>
      <c r="AF108" s="3628"/>
      <c r="AG108" s="3629"/>
      <c r="AH108" s="149"/>
      <c r="AI108" s="3634">
        <f t="shared" si="47"/>
        <v>4091130</v>
      </c>
      <c r="AJ108" s="3634">
        <f t="shared" si="48"/>
        <v>4278700</v>
      </c>
      <c r="AK108" s="3635">
        <f t="shared" si="45"/>
        <v>4.5847968654137095E-2</v>
      </c>
      <c r="AL108" s="149"/>
    </row>
    <row r="109" spans="1:38" ht="24.95" customHeight="1">
      <c r="A109" s="3619" t="s">
        <v>3135</v>
      </c>
      <c r="B109" s="3627">
        <v>0</v>
      </c>
      <c r="C109" s="3627">
        <v>0</v>
      </c>
      <c r="D109" s="3628">
        <f t="shared" si="60"/>
        <v>0</v>
      </c>
      <c r="E109" s="3629" t="str">
        <f t="shared" si="61"/>
        <v/>
      </c>
      <c r="F109" s="3627">
        <v>0</v>
      </c>
      <c r="G109" s="3627">
        <v>0</v>
      </c>
      <c r="H109" s="3630">
        <f t="shared" si="62"/>
        <v>0</v>
      </c>
      <c r="I109" s="3631" t="str">
        <f t="shared" si="63"/>
        <v/>
      </c>
      <c r="J109" s="3627">
        <v>0</v>
      </c>
      <c r="K109" s="3627">
        <v>0</v>
      </c>
      <c r="L109" s="3628">
        <f t="shared" si="46"/>
        <v>0</v>
      </c>
      <c r="M109" s="3629" t="e">
        <f t="shared" si="64"/>
        <v>#DIV/0!</v>
      </c>
      <c r="N109" s="3627">
        <v>0</v>
      </c>
      <c r="O109" s="3627">
        <v>0</v>
      </c>
      <c r="P109" s="3630">
        <f t="shared" si="65"/>
        <v>0</v>
      </c>
      <c r="Q109" s="3631" t="e">
        <f t="shared" si="66"/>
        <v>#DIV/0!</v>
      </c>
      <c r="R109" s="3627">
        <v>5855</v>
      </c>
      <c r="S109" s="3627">
        <v>6279</v>
      </c>
      <c r="T109" s="3632">
        <f t="shared" si="56"/>
        <v>424</v>
      </c>
      <c r="U109" s="3629">
        <f t="shared" si="57"/>
        <v>7.2416737830913749E-2</v>
      </c>
      <c r="V109" s="3627">
        <v>1597970</v>
      </c>
      <c r="W109" s="3627">
        <v>1600680</v>
      </c>
      <c r="X109" s="3633">
        <f t="shared" si="59"/>
        <v>2710</v>
      </c>
      <c r="Y109" s="3631">
        <f t="shared" si="58"/>
        <v>1.6959016752504741E-3</v>
      </c>
      <c r="Z109" s="3627"/>
      <c r="AA109" s="3627"/>
      <c r="AB109" s="3686"/>
      <c r="AC109" s="3629"/>
      <c r="AD109" s="3627">
        <v>0</v>
      </c>
      <c r="AE109" s="3627">
        <v>0</v>
      </c>
      <c r="AF109" s="3628"/>
      <c r="AG109" s="3629"/>
      <c r="AH109" s="149"/>
      <c r="AI109" s="3634">
        <f t="shared" si="47"/>
        <v>1597970</v>
      </c>
      <c r="AJ109" s="3634">
        <f t="shared" si="48"/>
        <v>1600680</v>
      </c>
      <c r="AK109" s="3635">
        <f t="shared" si="45"/>
        <v>1.6959016752504663E-3</v>
      </c>
      <c r="AL109" s="149"/>
    </row>
    <row r="110" spans="1:38" ht="24.95" customHeight="1">
      <c r="A110" s="3619" t="s">
        <v>3136</v>
      </c>
      <c r="B110" s="3627">
        <v>16</v>
      </c>
      <c r="C110" s="3627">
        <v>17</v>
      </c>
      <c r="D110" s="3628">
        <f t="shared" si="60"/>
        <v>1</v>
      </c>
      <c r="E110" s="3629">
        <f t="shared" si="61"/>
        <v>6.25E-2</v>
      </c>
      <c r="F110" s="3627">
        <v>189320</v>
      </c>
      <c r="G110" s="3627">
        <v>193040</v>
      </c>
      <c r="H110" s="3630">
        <f t="shared" si="62"/>
        <v>3720</v>
      </c>
      <c r="I110" s="3631">
        <f t="shared" si="63"/>
        <v>1.9649271075427847E-2</v>
      </c>
      <c r="J110" s="3627">
        <v>35</v>
      </c>
      <c r="K110" s="3627">
        <v>35</v>
      </c>
      <c r="L110" s="3628">
        <f t="shared" si="46"/>
        <v>0</v>
      </c>
      <c r="M110" s="3629">
        <f t="shared" si="64"/>
        <v>0</v>
      </c>
      <c r="N110" s="3627">
        <v>177610</v>
      </c>
      <c r="O110" s="3627">
        <v>177610</v>
      </c>
      <c r="P110" s="3630">
        <f t="shared" si="65"/>
        <v>0</v>
      </c>
      <c r="Q110" s="3631">
        <f t="shared" si="66"/>
        <v>0</v>
      </c>
      <c r="R110" s="3627">
        <v>5696</v>
      </c>
      <c r="S110" s="3627">
        <v>5431</v>
      </c>
      <c r="T110" s="3632">
        <f t="shared" si="56"/>
        <v>-265</v>
      </c>
      <c r="U110" s="3629">
        <f t="shared" si="57"/>
        <v>-4.6523876404494381E-2</v>
      </c>
      <c r="V110" s="3627">
        <v>1514380</v>
      </c>
      <c r="W110" s="3627">
        <v>1395350</v>
      </c>
      <c r="X110" s="3633">
        <f t="shared" si="59"/>
        <v>-119030</v>
      </c>
      <c r="Y110" s="3631">
        <f t="shared" si="58"/>
        <v>-7.8599823029886814E-2</v>
      </c>
      <c r="Z110" s="3627"/>
      <c r="AA110" s="3627"/>
      <c r="AB110" s="3686"/>
      <c r="AC110" s="3629"/>
      <c r="AD110" s="3627">
        <v>0</v>
      </c>
      <c r="AE110" s="3627">
        <v>0</v>
      </c>
      <c r="AF110" s="3628"/>
      <c r="AG110" s="3629"/>
      <c r="AH110" s="149"/>
      <c r="AI110" s="3634">
        <f t="shared" si="47"/>
        <v>1881310</v>
      </c>
      <c r="AJ110" s="3634">
        <f t="shared" si="48"/>
        <v>1766000</v>
      </c>
      <c r="AK110" s="3635">
        <f t="shared" si="45"/>
        <v>-6.1292397318889469E-2</v>
      </c>
      <c r="AL110" s="149"/>
    </row>
    <row r="111" spans="1:38" ht="24.95" customHeight="1">
      <c r="A111" s="3619" t="s">
        <v>3137</v>
      </c>
      <c r="B111" s="3627">
        <v>33</v>
      </c>
      <c r="C111" s="3627">
        <v>39</v>
      </c>
      <c r="D111" s="3628">
        <f t="shared" si="60"/>
        <v>6</v>
      </c>
      <c r="E111" s="3629">
        <f t="shared" si="61"/>
        <v>0.18181818181818182</v>
      </c>
      <c r="F111" s="3627">
        <v>174480</v>
      </c>
      <c r="G111" s="3627">
        <v>200460</v>
      </c>
      <c r="H111" s="3630">
        <f t="shared" si="62"/>
        <v>25980</v>
      </c>
      <c r="I111" s="3631">
        <f t="shared" si="63"/>
        <v>0.14889958734525446</v>
      </c>
      <c r="J111" s="3627">
        <v>14</v>
      </c>
      <c r="K111" s="3627">
        <v>15</v>
      </c>
      <c r="L111" s="3628">
        <f t="shared" si="46"/>
        <v>1</v>
      </c>
      <c r="M111" s="3629">
        <f t="shared" si="64"/>
        <v>7.1428571428571397E-2</v>
      </c>
      <c r="N111" s="3627">
        <v>71040</v>
      </c>
      <c r="O111" s="3627">
        <v>76120</v>
      </c>
      <c r="P111" s="3630">
        <f t="shared" si="65"/>
        <v>5080</v>
      </c>
      <c r="Q111" s="3631">
        <f t="shared" si="66"/>
        <v>7.1509009009008917E-2</v>
      </c>
      <c r="R111" s="3627">
        <v>3433</v>
      </c>
      <c r="S111" s="3627">
        <v>3633</v>
      </c>
      <c r="T111" s="3632">
        <f t="shared" si="56"/>
        <v>200</v>
      </c>
      <c r="U111" s="3629">
        <f t="shared" si="57"/>
        <v>5.8258083309059135E-2</v>
      </c>
      <c r="V111" s="3627">
        <v>1030050</v>
      </c>
      <c r="W111" s="3627">
        <v>1067970</v>
      </c>
      <c r="X111" s="3633">
        <f t="shared" si="59"/>
        <v>37920</v>
      </c>
      <c r="Y111" s="3631">
        <f t="shared" si="58"/>
        <v>3.6813746905490025E-2</v>
      </c>
      <c r="Z111" s="3627"/>
      <c r="AA111" s="3627"/>
      <c r="AB111" s="3686"/>
      <c r="AC111" s="3629"/>
      <c r="AD111" s="3627">
        <v>0</v>
      </c>
      <c r="AE111" s="3627">
        <v>0</v>
      </c>
      <c r="AF111" s="3628"/>
      <c r="AG111" s="3629"/>
      <c r="AH111" s="149"/>
      <c r="AI111" s="3634">
        <f t="shared" si="47"/>
        <v>1275570</v>
      </c>
      <c r="AJ111" s="3634">
        <f t="shared" si="48"/>
        <v>1344550</v>
      </c>
      <c r="AK111" s="3635">
        <f t="shared" si="45"/>
        <v>5.4077784833447051E-2</v>
      </c>
      <c r="AL111" s="149"/>
    </row>
    <row r="112" spans="1:38" ht="24.95" customHeight="1">
      <c r="A112" s="3619" t="s">
        <v>3394</v>
      </c>
      <c r="B112" s="3627">
        <v>0</v>
      </c>
      <c r="C112" s="3627">
        <v>0</v>
      </c>
      <c r="D112" s="3628">
        <f t="shared" si="60"/>
        <v>0</v>
      </c>
      <c r="E112" s="3629" t="str">
        <f t="shared" si="61"/>
        <v/>
      </c>
      <c r="F112" s="3627">
        <v>0</v>
      </c>
      <c r="G112" s="3627">
        <v>0</v>
      </c>
      <c r="H112" s="3630">
        <f t="shared" si="62"/>
        <v>0</v>
      </c>
      <c r="I112" s="3631" t="str">
        <f t="shared" si="63"/>
        <v/>
      </c>
      <c r="J112" s="3627">
        <v>0</v>
      </c>
      <c r="K112" s="3627">
        <v>0</v>
      </c>
      <c r="L112" s="3628">
        <f t="shared" si="46"/>
        <v>0</v>
      </c>
      <c r="M112" s="3629" t="e">
        <f t="shared" si="64"/>
        <v>#DIV/0!</v>
      </c>
      <c r="N112" s="3627">
        <v>0</v>
      </c>
      <c r="O112" s="3627">
        <v>0</v>
      </c>
      <c r="P112" s="3630">
        <f t="shared" si="65"/>
        <v>0</v>
      </c>
      <c r="Q112" s="3631" t="e">
        <f t="shared" si="66"/>
        <v>#DIV/0!</v>
      </c>
      <c r="R112" s="3627">
        <v>0</v>
      </c>
      <c r="S112" s="3627">
        <v>1236</v>
      </c>
      <c r="T112" s="3632">
        <f t="shared" si="56"/>
        <v>1236</v>
      </c>
      <c r="U112" s="3629" t="str">
        <f t="shared" si="57"/>
        <v/>
      </c>
      <c r="V112" s="3627">
        <v>0</v>
      </c>
      <c r="W112" s="3627">
        <v>234910</v>
      </c>
      <c r="X112" s="3633">
        <f t="shared" si="59"/>
        <v>234910</v>
      </c>
      <c r="Y112" s="3631" t="str">
        <f t="shared" si="58"/>
        <v/>
      </c>
      <c r="Z112" s="3627"/>
      <c r="AA112" s="3627"/>
      <c r="AB112" s="3686"/>
      <c r="AC112" s="3629"/>
      <c r="AD112" s="3627">
        <v>0</v>
      </c>
      <c r="AE112" s="3627">
        <v>0</v>
      </c>
      <c r="AF112" s="3628"/>
      <c r="AG112" s="3629"/>
      <c r="AH112" s="149"/>
      <c r="AI112" s="3634">
        <f t="shared" si="47"/>
        <v>0</v>
      </c>
      <c r="AJ112" s="3634">
        <f t="shared" si="48"/>
        <v>234910</v>
      </c>
      <c r="AK112" s="3635" t="e">
        <f t="shared" si="45"/>
        <v>#DIV/0!</v>
      </c>
      <c r="AL112" s="149"/>
    </row>
    <row r="113" spans="1:38" ht="24.95" customHeight="1">
      <c r="A113" s="3619" t="s">
        <v>3138</v>
      </c>
      <c r="B113" s="3627">
        <v>1</v>
      </c>
      <c r="C113" s="3627">
        <v>0</v>
      </c>
      <c r="D113" s="3628">
        <f t="shared" si="60"/>
        <v>-1</v>
      </c>
      <c r="E113" s="3629">
        <f t="shared" si="61"/>
        <v>-1</v>
      </c>
      <c r="F113" s="3627">
        <v>3710</v>
      </c>
      <c r="G113" s="3627">
        <v>0</v>
      </c>
      <c r="H113" s="3630">
        <f t="shared" si="62"/>
        <v>-3710</v>
      </c>
      <c r="I113" s="3631">
        <f t="shared" si="63"/>
        <v>-1</v>
      </c>
      <c r="J113" s="3627">
        <v>0</v>
      </c>
      <c r="K113" s="3627">
        <v>0</v>
      </c>
      <c r="L113" s="3628">
        <f t="shared" si="46"/>
        <v>0</v>
      </c>
      <c r="M113" s="3629" t="e">
        <f t="shared" si="64"/>
        <v>#DIV/0!</v>
      </c>
      <c r="N113" s="3627">
        <v>0</v>
      </c>
      <c r="O113" s="3627">
        <v>0</v>
      </c>
      <c r="P113" s="3630">
        <f t="shared" si="65"/>
        <v>0</v>
      </c>
      <c r="Q113" s="3631" t="e">
        <f t="shared" si="66"/>
        <v>#DIV/0!</v>
      </c>
      <c r="R113" s="3627">
        <v>73</v>
      </c>
      <c r="S113" s="3627">
        <v>1</v>
      </c>
      <c r="T113" s="3632">
        <f t="shared" si="56"/>
        <v>-72</v>
      </c>
      <c r="U113" s="3629">
        <f t="shared" si="57"/>
        <v>-0.98630136986301364</v>
      </c>
      <c r="V113" s="3627">
        <v>75190</v>
      </c>
      <c r="W113" s="3627">
        <v>51470</v>
      </c>
      <c r="X113" s="3633">
        <f t="shared" si="59"/>
        <v>-23720</v>
      </c>
      <c r="Y113" s="3631">
        <f t="shared" si="58"/>
        <v>-0.31546748237797578</v>
      </c>
      <c r="Z113" s="3627"/>
      <c r="AA113" s="3627"/>
      <c r="AB113" s="3686"/>
      <c r="AC113" s="3629"/>
      <c r="AD113" s="3627">
        <v>0</v>
      </c>
      <c r="AE113" s="3627">
        <v>0</v>
      </c>
      <c r="AF113" s="3628"/>
      <c r="AG113" s="3629"/>
      <c r="AH113" s="149"/>
      <c r="AI113" s="3634">
        <f t="shared" si="47"/>
        <v>78900</v>
      </c>
      <c r="AJ113" s="3634">
        <f t="shared" si="48"/>
        <v>51470</v>
      </c>
      <c r="AK113" s="3635">
        <f t="shared" si="45"/>
        <v>-0.34765525982256018</v>
      </c>
      <c r="AL113" s="149"/>
    </row>
    <row r="114" spans="1:38" ht="24.95" customHeight="1">
      <c r="A114" s="3619" t="s">
        <v>3344</v>
      </c>
      <c r="B114" s="3627">
        <v>17</v>
      </c>
      <c r="C114" s="3627">
        <v>13</v>
      </c>
      <c r="D114" s="3628">
        <f t="shared" si="60"/>
        <v>-4</v>
      </c>
      <c r="E114" s="3629">
        <f t="shared" si="61"/>
        <v>-0.23529411764705882</v>
      </c>
      <c r="F114" s="3627">
        <v>222740</v>
      </c>
      <c r="G114" s="3627">
        <v>219020</v>
      </c>
      <c r="H114" s="3630">
        <f t="shared" si="62"/>
        <v>-3720</v>
      </c>
      <c r="I114" s="3631">
        <f t="shared" si="63"/>
        <v>-1.6701086468528328E-2</v>
      </c>
      <c r="J114" s="3627">
        <v>43</v>
      </c>
      <c r="K114" s="3627">
        <v>46</v>
      </c>
      <c r="L114" s="3628">
        <f t="shared" si="46"/>
        <v>3</v>
      </c>
      <c r="M114" s="3629">
        <f t="shared" si="64"/>
        <v>6.9767441860465018E-2</v>
      </c>
      <c r="N114" s="3627">
        <v>218210</v>
      </c>
      <c r="O114" s="3627">
        <v>233430</v>
      </c>
      <c r="P114" s="3630">
        <f t="shared" si="65"/>
        <v>15220</v>
      </c>
      <c r="Q114" s="3631">
        <f t="shared" si="66"/>
        <v>6.9749324045644157E-2</v>
      </c>
      <c r="R114" s="3627">
        <v>5626</v>
      </c>
      <c r="S114" s="3627">
        <v>5596</v>
      </c>
      <c r="T114" s="3632">
        <f t="shared" si="56"/>
        <v>-30</v>
      </c>
      <c r="U114" s="3629">
        <f t="shared" si="57"/>
        <v>-5.3323853537148953E-3</v>
      </c>
      <c r="V114" s="3627">
        <v>1841500</v>
      </c>
      <c r="W114" s="3627">
        <v>1739370</v>
      </c>
      <c r="X114" s="3633">
        <f t="shared" si="59"/>
        <v>-102130</v>
      </c>
      <c r="Y114" s="3631">
        <f t="shared" si="58"/>
        <v>-5.5460222644583224E-2</v>
      </c>
      <c r="Z114" s="3627"/>
      <c r="AA114" s="3627"/>
      <c r="AB114" s="3686"/>
      <c r="AC114" s="3629"/>
      <c r="AD114" s="3627">
        <v>0</v>
      </c>
      <c r="AE114" s="3627">
        <v>0</v>
      </c>
      <c r="AF114" s="3628"/>
      <c r="AG114" s="3629"/>
      <c r="AH114" s="149"/>
      <c r="AI114" s="3634">
        <f t="shared" si="47"/>
        <v>2282450</v>
      </c>
      <c r="AJ114" s="3634">
        <f t="shared" si="48"/>
        <v>2191820</v>
      </c>
      <c r="AK114" s="3635">
        <f t="shared" si="45"/>
        <v>-3.9707332033560472E-2</v>
      </c>
      <c r="AL114" s="149"/>
    </row>
    <row r="115" spans="1:38" ht="32.25" customHeight="1">
      <c r="A115" s="3681" t="s">
        <v>3395</v>
      </c>
      <c r="B115" s="3627">
        <v>22</v>
      </c>
      <c r="C115" s="3627">
        <v>15</v>
      </c>
      <c r="D115" s="3628">
        <f t="shared" ref="D115" si="67">C115-B115</f>
        <v>-7</v>
      </c>
      <c r="E115" s="3629">
        <f t="shared" ref="E115" si="68">IFERROR((C115-B115)/B115,"")</f>
        <v>-0.31818181818181818</v>
      </c>
      <c r="F115" s="3627">
        <v>181900</v>
      </c>
      <c r="G115" s="3627">
        <v>137350</v>
      </c>
      <c r="H115" s="3630"/>
      <c r="I115" s="3631"/>
      <c r="J115" s="3627">
        <v>27</v>
      </c>
      <c r="K115" s="3627">
        <v>22</v>
      </c>
      <c r="L115" s="3628">
        <f t="shared" si="46"/>
        <v>-5</v>
      </c>
      <c r="M115" s="3629">
        <f t="shared" si="64"/>
        <v>-0.18518518518518523</v>
      </c>
      <c r="N115" s="3627">
        <v>137010</v>
      </c>
      <c r="O115" s="3627">
        <v>111640</v>
      </c>
      <c r="P115" s="3630">
        <f t="shared" si="65"/>
        <v>-25370</v>
      </c>
      <c r="Q115" s="3631">
        <f t="shared" si="66"/>
        <v>-0.18516896576892194</v>
      </c>
      <c r="R115" s="3627">
        <v>10140</v>
      </c>
      <c r="S115" s="3627">
        <v>10150</v>
      </c>
      <c r="T115" s="3632">
        <f t="shared" si="56"/>
        <v>10</v>
      </c>
      <c r="U115" s="3629">
        <f t="shared" si="57"/>
        <v>9.8619329388560163E-4</v>
      </c>
      <c r="V115" s="3627">
        <v>2068550</v>
      </c>
      <c r="W115" s="3627">
        <v>2056430</v>
      </c>
      <c r="X115" s="3633">
        <f t="shared" si="59"/>
        <v>-12120</v>
      </c>
      <c r="Y115" s="3631">
        <f t="shared" si="58"/>
        <v>-5.8591767179908627E-3</v>
      </c>
      <c r="Z115" s="3627"/>
      <c r="AA115" s="3627"/>
      <c r="AB115" s="3686"/>
      <c r="AC115" s="3629"/>
      <c r="AD115" s="3627">
        <v>0</v>
      </c>
      <c r="AE115" s="3627">
        <v>0</v>
      </c>
      <c r="AF115" s="3628"/>
      <c r="AG115" s="3629"/>
      <c r="AH115" s="149"/>
      <c r="AI115" s="3634">
        <f t="shared" si="47"/>
        <v>2387460</v>
      </c>
      <c r="AJ115" s="3634">
        <f t="shared" si="48"/>
        <v>2305420</v>
      </c>
      <c r="AK115" s="3635">
        <f t="shared" si="45"/>
        <v>-3.4362879378083799E-2</v>
      </c>
      <c r="AL115" s="149"/>
    </row>
    <row r="116" spans="1:38" ht="24.95" customHeight="1">
      <c r="A116" s="3619" t="s">
        <v>3139</v>
      </c>
      <c r="B116" s="3627">
        <v>22</v>
      </c>
      <c r="C116" s="3627">
        <v>17</v>
      </c>
      <c r="D116" s="3628">
        <f>C116-B116</f>
        <v>-5</v>
      </c>
      <c r="E116" s="3629">
        <f>IFERROR((C116-B116)/B116,"")</f>
        <v>-0.22727272727272727</v>
      </c>
      <c r="F116" s="3627">
        <v>155910</v>
      </c>
      <c r="G116" s="3627">
        <v>122500</v>
      </c>
      <c r="H116" s="3630">
        <f>G116-F116</f>
        <v>-33410</v>
      </c>
      <c r="I116" s="3631">
        <f>IFERROR((G116-F116)/F116,"")</f>
        <v>-0.2142902956834071</v>
      </c>
      <c r="J116" s="3627">
        <v>20</v>
      </c>
      <c r="K116" s="3627">
        <v>16</v>
      </c>
      <c r="L116" s="3628">
        <f t="shared" si="46"/>
        <v>-4</v>
      </c>
      <c r="M116" s="3629">
        <f t="shared" si="64"/>
        <v>-0.19999999999999996</v>
      </c>
      <c r="N116" s="3627">
        <v>101490</v>
      </c>
      <c r="O116" s="3627">
        <v>81190</v>
      </c>
      <c r="P116" s="3630">
        <f t="shared" si="65"/>
        <v>-20300</v>
      </c>
      <c r="Q116" s="3631">
        <f t="shared" si="66"/>
        <v>-0.20001970637501232</v>
      </c>
      <c r="R116" s="3627">
        <v>2483</v>
      </c>
      <c r="S116" s="3627">
        <v>2459</v>
      </c>
      <c r="T116" s="3632">
        <f t="shared" si="56"/>
        <v>-24</v>
      </c>
      <c r="U116" s="3629">
        <f t="shared" si="57"/>
        <v>-9.6657269432138537E-3</v>
      </c>
      <c r="V116" s="3627">
        <v>697140</v>
      </c>
      <c r="W116" s="3627">
        <v>658430</v>
      </c>
      <c r="X116" s="3633">
        <f t="shared" si="59"/>
        <v>-38710</v>
      </c>
      <c r="Y116" s="3631">
        <f t="shared" si="58"/>
        <v>-5.5526866913388991E-2</v>
      </c>
      <c r="Z116" s="3627"/>
      <c r="AA116" s="3627"/>
      <c r="AB116" s="3686"/>
      <c r="AC116" s="3629"/>
      <c r="AD116" s="3627">
        <v>0</v>
      </c>
      <c r="AE116" s="3627">
        <v>0</v>
      </c>
      <c r="AF116" s="3628"/>
      <c r="AG116" s="3629"/>
      <c r="AH116" s="149"/>
      <c r="AI116" s="3634">
        <f t="shared" si="47"/>
        <v>954540</v>
      </c>
      <c r="AJ116" s="3634">
        <f t="shared" si="48"/>
        <v>862120</v>
      </c>
      <c r="AK116" s="3635">
        <f t="shared" si="45"/>
        <v>-9.6821505646698891E-2</v>
      </c>
      <c r="AL116" s="149"/>
    </row>
    <row r="117" spans="1:38" ht="24.95" customHeight="1">
      <c r="A117" s="3619" t="s">
        <v>915</v>
      </c>
      <c r="B117" s="3627">
        <v>46</v>
      </c>
      <c r="C117" s="3627">
        <v>66</v>
      </c>
      <c r="D117" s="3628">
        <f>C117-B117</f>
        <v>20</v>
      </c>
      <c r="E117" s="3629">
        <f>IFERROR((C117-B117)/B117,"")</f>
        <v>0.43478260869565216</v>
      </c>
      <c r="F117" s="3627">
        <v>219020</v>
      </c>
      <c r="G117" s="3627">
        <v>300690</v>
      </c>
      <c r="H117" s="3630">
        <f>G117-F117</f>
        <v>81670</v>
      </c>
      <c r="I117" s="3631">
        <f>IFERROR((G117-F117)/F117,"")</f>
        <v>0.37288832070130584</v>
      </c>
      <c r="J117" s="3627">
        <v>13</v>
      </c>
      <c r="K117" s="3627">
        <v>15</v>
      </c>
      <c r="L117" s="3628">
        <f t="shared" si="46"/>
        <v>2</v>
      </c>
      <c r="M117" s="3629">
        <f t="shared" si="64"/>
        <v>0.15384615384615374</v>
      </c>
      <c r="N117" s="3627">
        <v>65970</v>
      </c>
      <c r="O117" s="3627">
        <v>76120</v>
      </c>
      <c r="P117" s="3630">
        <f t="shared" si="65"/>
        <v>10150</v>
      </c>
      <c r="Q117" s="3631">
        <f t="shared" si="66"/>
        <v>0.15385781415795052</v>
      </c>
      <c r="R117" s="3627">
        <v>4284</v>
      </c>
      <c r="S117" s="3627">
        <v>4499</v>
      </c>
      <c r="T117" s="3632">
        <f t="shared" si="56"/>
        <v>215</v>
      </c>
      <c r="U117" s="3629">
        <f t="shared" si="57"/>
        <v>5.0186741363211954E-2</v>
      </c>
      <c r="V117" s="3627">
        <v>1096950</v>
      </c>
      <c r="W117" s="3627">
        <v>1109740</v>
      </c>
      <c r="X117" s="3633">
        <f t="shared" si="59"/>
        <v>12790</v>
      </c>
      <c r="Y117" s="3631">
        <f t="shared" si="58"/>
        <v>1.165960162268107E-2</v>
      </c>
      <c r="Z117" s="3627"/>
      <c r="AA117" s="3627"/>
      <c r="AB117" s="3686"/>
      <c r="AC117" s="3629"/>
      <c r="AD117" s="3627">
        <v>0</v>
      </c>
      <c r="AE117" s="3627">
        <v>0</v>
      </c>
      <c r="AF117" s="3628"/>
      <c r="AG117" s="3629"/>
      <c r="AH117" s="149"/>
      <c r="AI117" s="3634">
        <f t="shared" si="47"/>
        <v>1381940</v>
      </c>
      <c r="AJ117" s="3634">
        <f t="shared" si="48"/>
        <v>1486550</v>
      </c>
      <c r="AK117" s="3635">
        <f t="shared" si="45"/>
        <v>7.5697931892846348E-2</v>
      </c>
      <c r="AL117" s="149"/>
    </row>
    <row r="118" spans="1:38" ht="24.95" customHeight="1">
      <c r="A118" s="3619" t="s">
        <v>864</v>
      </c>
      <c r="B118" s="3627">
        <v>0</v>
      </c>
      <c r="C118" s="3627">
        <v>0</v>
      </c>
      <c r="D118" s="3628"/>
      <c r="E118" s="3629"/>
      <c r="F118" s="3627">
        <v>0</v>
      </c>
      <c r="G118" s="3627">
        <v>0</v>
      </c>
      <c r="H118" s="3630"/>
      <c r="I118" s="3631"/>
      <c r="J118" s="3627">
        <v>0</v>
      </c>
      <c r="K118" s="3627">
        <v>0</v>
      </c>
      <c r="L118" s="3628">
        <f t="shared" si="46"/>
        <v>0</v>
      </c>
      <c r="M118" s="3629"/>
      <c r="N118" s="3627">
        <v>0</v>
      </c>
      <c r="O118" s="3627">
        <v>0</v>
      </c>
      <c r="P118" s="3630"/>
      <c r="Q118" s="3631"/>
      <c r="R118" s="3627">
        <v>7780</v>
      </c>
      <c r="S118" s="3627">
        <v>7791</v>
      </c>
      <c r="T118" s="3632">
        <f t="shared" si="56"/>
        <v>11</v>
      </c>
      <c r="U118" s="3629">
        <f t="shared" si="57"/>
        <v>1.4138817480719794E-3</v>
      </c>
      <c r="V118" s="3627">
        <v>3250110</v>
      </c>
      <c r="W118" s="3627">
        <v>3093890</v>
      </c>
      <c r="X118" s="3633">
        <f t="shared" si="59"/>
        <v>-156220</v>
      </c>
      <c r="Y118" s="3631">
        <f t="shared" si="58"/>
        <v>-4.8066065456246095E-2</v>
      </c>
      <c r="Z118" s="3627"/>
      <c r="AA118" s="3627"/>
      <c r="AB118" s="3686"/>
      <c r="AC118" s="3629"/>
      <c r="AD118" s="3627">
        <v>0</v>
      </c>
      <c r="AE118" s="3627">
        <v>0</v>
      </c>
      <c r="AF118" s="3628"/>
      <c r="AG118" s="3629"/>
      <c r="AH118" s="149"/>
      <c r="AI118" s="3634">
        <f t="shared" si="47"/>
        <v>3250110</v>
      </c>
      <c r="AJ118" s="3634">
        <f t="shared" si="48"/>
        <v>3093890</v>
      </c>
      <c r="AK118" s="3635">
        <f t="shared" si="45"/>
        <v>-4.8066065456246143E-2</v>
      </c>
      <c r="AL118" s="149"/>
    </row>
    <row r="119" spans="1:38" ht="24.95" customHeight="1">
      <c r="A119" s="3619" t="s">
        <v>3140</v>
      </c>
      <c r="B119" s="3627">
        <v>32</v>
      </c>
      <c r="C119" s="3627">
        <v>30</v>
      </c>
      <c r="D119" s="3628">
        <f t="shared" ref="D119:D129" si="69">C119-B119</f>
        <v>-2</v>
      </c>
      <c r="E119" s="3629">
        <f t="shared" ref="E119:E129" si="70">IFERROR((C119-B119)/B119,"")</f>
        <v>-6.25E-2</v>
      </c>
      <c r="F119" s="3627">
        <v>322970</v>
      </c>
      <c r="G119" s="3627">
        <v>322970</v>
      </c>
      <c r="H119" s="3630">
        <f t="shared" ref="H119:H129" si="71">G119-F119</f>
        <v>0</v>
      </c>
      <c r="I119" s="3631">
        <f t="shared" ref="I119:I129" si="72">IFERROR((G119-F119)/F119,"")</f>
        <v>0</v>
      </c>
      <c r="J119" s="3627">
        <v>55</v>
      </c>
      <c r="K119" s="3627">
        <v>57</v>
      </c>
      <c r="L119" s="3628">
        <f t="shared" si="46"/>
        <v>2</v>
      </c>
      <c r="M119" s="3629">
        <f t="shared" ref="M119:M129" si="73">(K119/J119)-1</f>
        <v>3.6363636363636376E-2</v>
      </c>
      <c r="N119" s="3627">
        <v>279100</v>
      </c>
      <c r="O119" s="3627">
        <v>289250</v>
      </c>
      <c r="P119" s="3630">
        <f t="shared" ref="P119:P129" si="74">O119-N119</f>
        <v>10150</v>
      </c>
      <c r="Q119" s="3631">
        <f t="shared" ref="Q119:Q129" si="75">(O119/N119)-1</f>
        <v>3.6366893586528226E-2</v>
      </c>
      <c r="R119" s="3627">
        <v>7130</v>
      </c>
      <c r="S119" s="3627">
        <v>7643</v>
      </c>
      <c r="T119" s="3632">
        <f t="shared" si="56"/>
        <v>513</v>
      </c>
      <c r="U119" s="3629">
        <f t="shared" si="57"/>
        <v>7.1949509116409543E-2</v>
      </c>
      <c r="V119" s="3627">
        <v>1889290</v>
      </c>
      <c r="W119" s="3627">
        <v>1946480</v>
      </c>
      <c r="X119" s="3633">
        <f t="shared" si="59"/>
        <v>57190</v>
      </c>
      <c r="Y119" s="3631">
        <f t="shared" si="58"/>
        <v>3.0270630766054973E-2</v>
      </c>
      <c r="Z119" s="3627"/>
      <c r="AA119" s="3627"/>
      <c r="AB119" s="3686"/>
      <c r="AC119" s="3629"/>
      <c r="AD119" s="3627">
        <v>0</v>
      </c>
      <c r="AE119" s="3627">
        <v>0</v>
      </c>
      <c r="AF119" s="3628"/>
      <c r="AG119" s="3629"/>
      <c r="AH119" s="149"/>
      <c r="AI119" s="3634">
        <f t="shared" si="47"/>
        <v>2491360</v>
      </c>
      <c r="AJ119" s="3634">
        <f t="shared" si="48"/>
        <v>2558700</v>
      </c>
      <c r="AK119" s="3635">
        <f t="shared" si="45"/>
        <v>2.7029413653586687E-2</v>
      </c>
      <c r="AL119" s="149"/>
    </row>
    <row r="120" spans="1:38" ht="24.95" customHeight="1">
      <c r="A120" s="3619" t="s">
        <v>3141</v>
      </c>
      <c r="B120" s="3627">
        <v>57</v>
      </c>
      <c r="C120" s="3627">
        <v>66</v>
      </c>
      <c r="D120" s="3628">
        <f t="shared" si="69"/>
        <v>9</v>
      </c>
      <c r="E120" s="3629">
        <f t="shared" si="70"/>
        <v>0.15789473684210525</v>
      </c>
      <c r="F120" s="3627">
        <v>308120</v>
      </c>
      <c r="G120" s="3627">
        <v>345240</v>
      </c>
      <c r="H120" s="3630">
        <f t="shared" si="71"/>
        <v>37120</v>
      </c>
      <c r="I120" s="3631">
        <f t="shared" si="72"/>
        <v>0.12047254316500065</v>
      </c>
      <c r="J120" s="3627">
        <v>26</v>
      </c>
      <c r="K120" s="3627">
        <v>27</v>
      </c>
      <c r="L120" s="3628">
        <f t="shared" si="46"/>
        <v>1</v>
      </c>
      <c r="M120" s="3629">
        <f t="shared" si="73"/>
        <v>3.8461538461538547E-2</v>
      </c>
      <c r="N120" s="3627">
        <v>131940</v>
      </c>
      <c r="O120" s="3627">
        <v>137010</v>
      </c>
      <c r="P120" s="3630">
        <f t="shared" si="74"/>
        <v>5070</v>
      </c>
      <c r="Q120" s="3631">
        <f t="shared" si="75"/>
        <v>3.8426557526148208E-2</v>
      </c>
      <c r="R120" s="3627">
        <v>12117</v>
      </c>
      <c r="S120" s="3627">
        <v>11939</v>
      </c>
      <c r="T120" s="3632">
        <f t="shared" si="56"/>
        <v>-178</v>
      </c>
      <c r="U120" s="3629">
        <f t="shared" si="57"/>
        <v>-1.4690104811421969E-2</v>
      </c>
      <c r="V120" s="3627">
        <v>2363540</v>
      </c>
      <c r="W120" s="3627">
        <v>2335740</v>
      </c>
      <c r="X120" s="3633">
        <f t="shared" si="59"/>
        <v>-27800</v>
      </c>
      <c r="Y120" s="3631">
        <f t="shared" si="58"/>
        <v>-1.1762017989964206E-2</v>
      </c>
      <c r="Z120" s="3627"/>
      <c r="AA120" s="3627"/>
      <c r="AB120" s="3686"/>
      <c r="AC120" s="3629"/>
      <c r="AD120" s="3627">
        <v>0</v>
      </c>
      <c r="AE120" s="3627">
        <v>0</v>
      </c>
      <c r="AF120" s="3628"/>
      <c r="AG120" s="3629"/>
      <c r="AH120" s="149"/>
      <c r="AI120" s="3634">
        <f t="shared" si="47"/>
        <v>2803600</v>
      </c>
      <c r="AJ120" s="3634">
        <f t="shared" si="48"/>
        <v>2817990</v>
      </c>
      <c r="AK120" s="3635">
        <f t="shared" si="45"/>
        <v>5.1326865458696247E-3</v>
      </c>
      <c r="AL120" s="149"/>
    </row>
    <row r="121" spans="1:38" ht="24.95" customHeight="1">
      <c r="A121" s="3619" t="s">
        <v>1571</v>
      </c>
      <c r="B121" s="3627">
        <v>29</v>
      </c>
      <c r="C121" s="3627">
        <v>28</v>
      </c>
      <c r="D121" s="3628">
        <f t="shared" si="69"/>
        <v>-1</v>
      </c>
      <c r="E121" s="3629">
        <f t="shared" si="70"/>
        <v>-3.4482758620689655E-2</v>
      </c>
      <c r="F121" s="3627">
        <v>278420</v>
      </c>
      <c r="G121" s="3627">
        <v>259860</v>
      </c>
      <c r="H121" s="3630">
        <f t="shared" si="71"/>
        <v>-18560</v>
      </c>
      <c r="I121" s="3631">
        <f t="shared" si="72"/>
        <v>-6.6661877738668204E-2</v>
      </c>
      <c r="J121" s="3627">
        <v>46</v>
      </c>
      <c r="K121" s="3627">
        <v>42</v>
      </c>
      <c r="L121" s="3628">
        <f t="shared" si="46"/>
        <v>-4</v>
      </c>
      <c r="M121" s="3629">
        <f t="shared" si="73"/>
        <v>-8.6956521739130488E-2</v>
      </c>
      <c r="N121" s="3627">
        <v>233430</v>
      </c>
      <c r="O121" s="3627">
        <v>213130</v>
      </c>
      <c r="P121" s="3630">
        <f t="shared" si="74"/>
        <v>-20300</v>
      </c>
      <c r="Q121" s="3631">
        <f t="shared" si="75"/>
        <v>-8.6963972068714424E-2</v>
      </c>
      <c r="R121" s="3627">
        <v>7854</v>
      </c>
      <c r="S121" s="3627">
        <v>7694</v>
      </c>
      <c r="T121" s="3632">
        <f t="shared" si="56"/>
        <v>-160</v>
      </c>
      <c r="U121" s="3629">
        <f t="shared" si="57"/>
        <v>-2.0371785077667431E-2</v>
      </c>
      <c r="V121" s="3627">
        <v>1519900</v>
      </c>
      <c r="W121" s="3627">
        <v>1487300</v>
      </c>
      <c r="X121" s="3633">
        <f t="shared" si="59"/>
        <v>-32600</v>
      </c>
      <c r="Y121" s="3631">
        <f t="shared" si="58"/>
        <v>-2.1448779524968747E-2</v>
      </c>
      <c r="Z121" s="3627"/>
      <c r="AA121" s="3627"/>
      <c r="AB121" s="3686"/>
      <c r="AC121" s="3629"/>
      <c r="AD121" s="3627">
        <v>0</v>
      </c>
      <c r="AE121" s="3627">
        <v>0</v>
      </c>
      <c r="AF121" s="3628"/>
      <c r="AG121" s="3629"/>
      <c r="AH121" s="149"/>
      <c r="AI121" s="3634">
        <f t="shared" si="47"/>
        <v>2031750</v>
      </c>
      <c r="AJ121" s="3634">
        <f t="shared" si="48"/>
        <v>1960290</v>
      </c>
      <c r="AK121" s="3635">
        <f t="shared" si="45"/>
        <v>-3.517165005537104E-2</v>
      </c>
      <c r="AL121" s="149"/>
    </row>
    <row r="122" spans="1:38" ht="24.95" customHeight="1">
      <c r="A122" s="3936" t="s">
        <v>3396</v>
      </c>
      <c r="B122" s="3627">
        <v>92</v>
      </c>
      <c r="C122" s="3627">
        <v>117</v>
      </c>
      <c r="D122" s="3628">
        <f t="shared" si="69"/>
        <v>25</v>
      </c>
      <c r="E122" s="3629">
        <f t="shared" si="70"/>
        <v>0.27173913043478259</v>
      </c>
      <c r="F122" s="3627">
        <v>564260</v>
      </c>
      <c r="G122" s="3627">
        <v>553130</v>
      </c>
      <c r="H122" s="3630">
        <f t="shared" si="71"/>
        <v>-11130</v>
      </c>
      <c r="I122" s="3631">
        <f t="shared" si="72"/>
        <v>-1.9724949491369229E-2</v>
      </c>
      <c r="J122" s="3627">
        <v>60</v>
      </c>
      <c r="K122" s="3627">
        <v>32</v>
      </c>
      <c r="L122" s="3628">
        <f t="shared" si="46"/>
        <v>-28</v>
      </c>
      <c r="M122" s="3629">
        <f t="shared" si="73"/>
        <v>-0.46666666666666667</v>
      </c>
      <c r="N122" s="3627">
        <v>304470</v>
      </c>
      <c r="O122" s="3627">
        <v>162390</v>
      </c>
      <c r="P122" s="3630">
        <f t="shared" si="74"/>
        <v>-142080</v>
      </c>
      <c r="Q122" s="3631">
        <f t="shared" si="75"/>
        <v>-0.46664696029165431</v>
      </c>
      <c r="R122" s="3627">
        <v>10282</v>
      </c>
      <c r="S122" s="3627">
        <v>10433</v>
      </c>
      <c r="T122" s="3632">
        <f t="shared" si="56"/>
        <v>151</v>
      </c>
      <c r="U122" s="3629">
        <f t="shared" si="57"/>
        <v>1.4685858782338067E-2</v>
      </c>
      <c r="V122" s="3627">
        <v>2217570</v>
      </c>
      <c r="W122" s="3627">
        <v>2226270</v>
      </c>
      <c r="X122" s="3633">
        <f t="shared" si="59"/>
        <v>8700</v>
      </c>
      <c r="Y122" s="3631">
        <f t="shared" si="58"/>
        <v>3.9232132469324528E-3</v>
      </c>
      <c r="Z122" s="3627"/>
      <c r="AA122" s="3627"/>
      <c r="AB122" s="3686"/>
      <c r="AC122" s="3629"/>
      <c r="AD122" s="3627">
        <v>0</v>
      </c>
      <c r="AE122" s="3627">
        <v>0</v>
      </c>
      <c r="AF122" s="3628"/>
      <c r="AG122" s="3629"/>
      <c r="AH122" s="149"/>
      <c r="AI122" s="3634">
        <f t="shared" si="47"/>
        <v>3086300</v>
      </c>
      <c r="AJ122" s="3634">
        <f t="shared" si="48"/>
        <v>2941790</v>
      </c>
      <c r="AK122" s="3635">
        <f t="shared" si="45"/>
        <v>-4.6823056734601298E-2</v>
      </c>
      <c r="AL122" s="149"/>
    </row>
    <row r="123" spans="1:38" ht="24.95" customHeight="1">
      <c r="A123" s="3625" t="s">
        <v>3491</v>
      </c>
      <c r="B123" s="3627"/>
      <c r="C123" s="3627"/>
      <c r="D123" s="3628"/>
      <c r="E123" s="3629"/>
      <c r="F123" s="3627">
        <v>0</v>
      </c>
      <c r="G123" s="3627">
        <v>0</v>
      </c>
      <c r="H123" s="3630"/>
      <c r="I123" s="3631"/>
      <c r="J123" s="3627"/>
      <c r="K123" s="3627"/>
      <c r="L123" s="3628"/>
      <c r="M123" s="3629"/>
      <c r="N123" s="3627">
        <v>0</v>
      </c>
      <c r="O123" s="3627">
        <v>0</v>
      </c>
      <c r="P123" s="3630"/>
      <c r="Q123" s="3631"/>
      <c r="R123" s="3627">
        <v>0</v>
      </c>
      <c r="S123" s="3627">
        <v>83</v>
      </c>
      <c r="T123" s="3632">
        <f t="shared" si="56"/>
        <v>83</v>
      </c>
      <c r="U123" s="3629" t="str">
        <f t="shared" si="57"/>
        <v/>
      </c>
      <c r="V123" s="3627">
        <v>0</v>
      </c>
      <c r="W123" s="3627">
        <v>15770</v>
      </c>
      <c r="X123" s="3633">
        <f t="shared" ref="X123" si="76">W123-V123</f>
        <v>15770</v>
      </c>
      <c r="Y123" s="3631" t="str">
        <f t="shared" ref="Y123" si="77">IFERROR((W123-V123)/V123,"")</f>
        <v/>
      </c>
      <c r="Z123" s="3627"/>
      <c r="AA123" s="3627"/>
      <c r="AB123" s="3686"/>
      <c r="AC123" s="3629"/>
      <c r="AD123" s="3627">
        <v>0</v>
      </c>
      <c r="AE123" s="3627">
        <v>0</v>
      </c>
      <c r="AF123" s="3628"/>
      <c r="AG123" s="3629"/>
      <c r="AH123" s="149"/>
      <c r="AI123" s="3634"/>
      <c r="AJ123" s="3634"/>
      <c r="AK123" s="3635"/>
      <c r="AL123" s="149"/>
    </row>
    <row r="124" spans="1:38" ht="24.95" customHeight="1">
      <c r="A124" s="3619" t="s">
        <v>3492</v>
      </c>
      <c r="B124" s="3627">
        <v>18</v>
      </c>
      <c r="C124" s="3627">
        <v>30</v>
      </c>
      <c r="D124" s="3628">
        <f t="shared" si="69"/>
        <v>12</v>
      </c>
      <c r="E124" s="3629">
        <f t="shared" si="70"/>
        <v>0.66666666666666663</v>
      </c>
      <c r="F124" s="3627">
        <v>170760</v>
      </c>
      <c r="G124" s="3627">
        <v>282130</v>
      </c>
      <c r="H124" s="3630">
        <f t="shared" si="71"/>
        <v>111370</v>
      </c>
      <c r="I124" s="3631">
        <f t="shared" si="72"/>
        <v>0.65220192082454909</v>
      </c>
      <c r="J124" s="3627">
        <v>28</v>
      </c>
      <c r="K124" s="3627">
        <v>46</v>
      </c>
      <c r="L124" s="3628">
        <f t="shared" si="46"/>
        <v>18</v>
      </c>
      <c r="M124" s="3629">
        <f t="shared" si="73"/>
        <v>0.64285714285714279</v>
      </c>
      <c r="N124" s="3627">
        <v>142090</v>
      </c>
      <c r="O124" s="3627">
        <v>233430</v>
      </c>
      <c r="P124" s="3630">
        <f t="shared" si="74"/>
        <v>91340</v>
      </c>
      <c r="Q124" s="3631">
        <f t="shared" si="75"/>
        <v>0.64283200788232819</v>
      </c>
      <c r="R124" s="3627">
        <v>5200</v>
      </c>
      <c r="S124" s="3627">
        <v>7080</v>
      </c>
      <c r="T124" s="3632">
        <f t="shared" si="56"/>
        <v>1880</v>
      </c>
      <c r="U124" s="3629">
        <f t="shared" si="57"/>
        <v>0.36153846153846153</v>
      </c>
      <c r="V124" s="3627">
        <v>1160930</v>
      </c>
      <c r="W124" s="3627">
        <v>1566530</v>
      </c>
      <c r="X124" s="3633">
        <f t="shared" si="59"/>
        <v>405600</v>
      </c>
      <c r="Y124" s="3631">
        <f t="shared" si="58"/>
        <v>0.34937506998699319</v>
      </c>
      <c r="Z124" s="3627"/>
      <c r="AA124" s="3627"/>
      <c r="AB124" s="3686"/>
      <c r="AC124" s="3629"/>
      <c r="AD124" s="3627">
        <v>0</v>
      </c>
      <c r="AE124" s="3627">
        <v>0</v>
      </c>
      <c r="AF124" s="3628"/>
      <c r="AG124" s="3629"/>
      <c r="AH124" s="149"/>
      <c r="AI124" s="3634">
        <f t="shared" si="47"/>
        <v>1473780</v>
      </c>
      <c r="AJ124" s="3634">
        <f t="shared" si="48"/>
        <v>2082090</v>
      </c>
      <c r="AK124" s="3635">
        <f t="shared" si="45"/>
        <v>0.41275495664210404</v>
      </c>
      <c r="AL124" s="149"/>
    </row>
    <row r="125" spans="1:38" ht="24.95" customHeight="1">
      <c r="A125" s="3619" t="s">
        <v>3142</v>
      </c>
      <c r="B125" s="3627">
        <v>28</v>
      </c>
      <c r="C125" s="3627">
        <v>30</v>
      </c>
      <c r="D125" s="3628">
        <f t="shared" si="69"/>
        <v>2</v>
      </c>
      <c r="E125" s="3629">
        <f t="shared" si="70"/>
        <v>7.1428571428571425E-2</v>
      </c>
      <c r="F125" s="3627">
        <v>222740</v>
      </c>
      <c r="G125" s="3627">
        <v>237580</v>
      </c>
      <c r="H125" s="3630">
        <f t="shared" si="71"/>
        <v>14840</v>
      </c>
      <c r="I125" s="3631">
        <f t="shared" si="72"/>
        <v>6.6624764299182904E-2</v>
      </c>
      <c r="J125" s="3627">
        <v>32</v>
      </c>
      <c r="K125" s="3627">
        <v>34</v>
      </c>
      <c r="L125" s="3628">
        <f t="shared" si="46"/>
        <v>2</v>
      </c>
      <c r="M125" s="3629">
        <f t="shared" si="73"/>
        <v>6.25E-2</v>
      </c>
      <c r="N125" s="3627">
        <v>162390</v>
      </c>
      <c r="O125" s="3627">
        <v>172530</v>
      </c>
      <c r="P125" s="3630">
        <f t="shared" si="74"/>
        <v>10140</v>
      </c>
      <c r="Q125" s="3631">
        <f t="shared" si="75"/>
        <v>6.2442268612599383E-2</v>
      </c>
      <c r="R125" s="3627">
        <v>4252</v>
      </c>
      <c r="S125" s="3627">
        <v>4219</v>
      </c>
      <c r="T125" s="3632">
        <f t="shared" si="56"/>
        <v>-33</v>
      </c>
      <c r="U125" s="3629">
        <f t="shared" si="57"/>
        <v>-7.7610536218250233E-3</v>
      </c>
      <c r="V125" s="3627">
        <v>997580</v>
      </c>
      <c r="W125" s="3627">
        <v>953380</v>
      </c>
      <c r="X125" s="3633">
        <f t="shared" si="59"/>
        <v>-44200</v>
      </c>
      <c r="Y125" s="3631">
        <f t="shared" si="58"/>
        <v>-4.4307223480823596E-2</v>
      </c>
      <c r="Z125" s="3627"/>
      <c r="AA125" s="3627"/>
      <c r="AB125" s="3686"/>
      <c r="AC125" s="3629"/>
      <c r="AD125" s="3627">
        <v>0</v>
      </c>
      <c r="AE125" s="3627">
        <v>0</v>
      </c>
      <c r="AF125" s="3628"/>
      <c r="AG125" s="3629"/>
      <c r="AH125" s="149"/>
      <c r="AI125" s="3634">
        <f t="shared" si="47"/>
        <v>1382710</v>
      </c>
      <c r="AJ125" s="3634">
        <f t="shared" si="48"/>
        <v>1363490</v>
      </c>
      <c r="AK125" s="3635">
        <f t="shared" si="45"/>
        <v>-1.3900239384975865E-2</v>
      </c>
      <c r="AL125" s="149"/>
    </row>
    <row r="126" spans="1:38" ht="24.95" customHeight="1">
      <c r="A126" s="3619" t="s">
        <v>3143</v>
      </c>
      <c r="B126" s="3627">
        <v>80</v>
      </c>
      <c r="C126" s="3627">
        <v>90</v>
      </c>
      <c r="D126" s="3628">
        <f t="shared" si="69"/>
        <v>10</v>
      </c>
      <c r="E126" s="3629">
        <f t="shared" si="70"/>
        <v>0.125</v>
      </c>
      <c r="F126" s="3627">
        <v>612520</v>
      </c>
      <c r="G126" s="3627">
        <v>560550</v>
      </c>
      <c r="H126" s="3630">
        <f t="shared" si="71"/>
        <v>-51970</v>
      </c>
      <c r="I126" s="3631">
        <f t="shared" si="72"/>
        <v>-8.4846209103376216E-2</v>
      </c>
      <c r="J126" s="3627">
        <v>85</v>
      </c>
      <c r="K126" s="3627">
        <v>61</v>
      </c>
      <c r="L126" s="3628">
        <f t="shared" si="46"/>
        <v>-24</v>
      </c>
      <c r="M126" s="3629">
        <f t="shared" si="73"/>
        <v>-0.28235294117647058</v>
      </c>
      <c r="N126" s="3627">
        <v>431340</v>
      </c>
      <c r="O126" s="3627">
        <v>309550</v>
      </c>
      <c r="P126" s="3630">
        <f t="shared" si="74"/>
        <v>-121790</v>
      </c>
      <c r="Q126" s="3631">
        <f t="shared" si="75"/>
        <v>-0.28235266842861784</v>
      </c>
      <c r="R126" s="3627">
        <v>9622</v>
      </c>
      <c r="S126" s="3627">
        <v>11370</v>
      </c>
      <c r="T126" s="3632">
        <f t="shared" si="56"/>
        <v>1748</v>
      </c>
      <c r="U126" s="3629">
        <f t="shared" si="57"/>
        <v>0.18166701309499064</v>
      </c>
      <c r="V126" s="3627">
        <v>2178700</v>
      </c>
      <c r="W126" s="3627">
        <v>2425310</v>
      </c>
      <c r="X126" s="3633">
        <f t="shared" si="59"/>
        <v>246610</v>
      </c>
      <c r="Y126" s="3631">
        <f t="shared" si="58"/>
        <v>0.11319135264148346</v>
      </c>
      <c r="Z126" s="3627"/>
      <c r="AA126" s="3627"/>
      <c r="AB126" s="3686"/>
      <c r="AC126" s="3629"/>
      <c r="AD126" s="3627">
        <v>0</v>
      </c>
      <c r="AE126" s="3627">
        <v>0</v>
      </c>
      <c r="AF126" s="3628"/>
      <c r="AG126" s="3629"/>
      <c r="AH126" s="149"/>
      <c r="AI126" s="3634">
        <f t="shared" si="47"/>
        <v>3222560</v>
      </c>
      <c r="AJ126" s="3634">
        <f t="shared" si="48"/>
        <v>3295410</v>
      </c>
      <c r="AK126" s="3635">
        <f t="shared" si="45"/>
        <v>2.2606250930936822E-2</v>
      </c>
      <c r="AL126" s="149"/>
    </row>
    <row r="127" spans="1:38" ht="24.95" customHeight="1">
      <c r="A127" s="3619" t="s">
        <v>3345</v>
      </c>
      <c r="B127" s="3627">
        <v>0</v>
      </c>
      <c r="C127" s="3627">
        <v>0</v>
      </c>
      <c r="D127" s="3628">
        <f t="shared" si="69"/>
        <v>0</v>
      </c>
      <c r="E127" s="3629" t="str">
        <f t="shared" si="70"/>
        <v/>
      </c>
      <c r="F127" s="3627">
        <v>0</v>
      </c>
      <c r="G127" s="3627">
        <v>0</v>
      </c>
      <c r="H127" s="3630">
        <f t="shared" si="71"/>
        <v>0</v>
      </c>
      <c r="I127" s="3631" t="str">
        <f t="shared" si="72"/>
        <v/>
      </c>
      <c r="J127" s="3627">
        <v>0</v>
      </c>
      <c r="K127" s="3627">
        <v>0</v>
      </c>
      <c r="L127" s="3628">
        <f t="shared" si="46"/>
        <v>0</v>
      </c>
      <c r="M127" s="3629" t="e">
        <f t="shared" si="73"/>
        <v>#DIV/0!</v>
      </c>
      <c r="N127" s="3627">
        <v>0</v>
      </c>
      <c r="O127" s="3627">
        <v>0</v>
      </c>
      <c r="P127" s="3630">
        <f t="shared" si="74"/>
        <v>0</v>
      </c>
      <c r="Q127" s="3631" t="e">
        <f t="shared" si="75"/>
        <v>#DIV/0!</v>
      </c>
      <c r="R127" s="3627">
        <v>0</v>
      </c>
      <c r="S127" s="3627">
        <v>68</v>
      </c>
      <c r="T127" s="3632">
        <f t="shared" ref="T127:T136" si="78">S127-R127</f>
        <v>68</v>
      </c>
      <c r="U127" s="3629" t="str">
        <f t="shared" ref="U127:U136" si="79">IFERROR((S127-R127)/R127,"")</f>
        <v/>
      </c>
      <c r="V127" s="3627">
        <v>0</v>
      </c>
      <c r="W127" s="3627">
        <v>12920</v>
      </c>
      <c r="X127" s="3633">
        <f t="shared" si="59"/>
        <v>12920</v>
      </c>
      <c r="Y127" s="3631" t="str">
        <f t="shared" ref="Y127:Y136" si="80">IFERROR((W127-V127)/V127,"")</f>
        <v/>
      </c>
      <c r="Z127" s="3627"/>
      <c r="AA127" s="3627"/>
      <c r="AB127" s="3686"/>
      <c r="AC127" s="3629"/>
      <c r="AD127" s="3627">
        <v>0</v>
      </c>
      <c r="AE127" s="3627">
        <v>0</v>
      </c>
      <c r="AF127" s="3628"/>
      <c r="AG127" s="3629"/>
      <c r="AH127" s="149"/>
      <c r="AI127" s="3634">
        <f t="shared" si="47"/>
        <v>0</v>
      </c>
      <c r="AJ127" s="3634">
        <f t="shared" si="48"/>
        <v>12920</v>
      </c>
      <c r="AK127" s="3635" t="e">
        <f t="shared" si="45"/>
        <v>#DIV/0!</v>
      </c>
      <c r="AL127" s="149"/>
    </row>
    <row r="128" spans="1:38" ht="24.95" customHeight="1">
      <c r="A128" s="3619" t="s">
        <v>3144</v>
      </c>
      <c r="B128" s="3627">
        <v>29</v>
      </c>
      <c r="C128" s="3627">
        <v>27</v>
      </c>
      <c r="D128" s="3628">
        <f t="shared" si="69"/>
        <v>-2</v>
      </c>
      <c r="E128" s="3629">
        <f t="shared" si="70"/>
        <v>-6.8965517241379309E-2</v>
      </c>
      <c r="F128" s="3627">
        <v>118790</v>
      </c>
      <c r="G128" s="3627">
        <v>107660</v>
      </c>
      <c r="H128" s="3630">
        <f t="shared" si="71"/>
        <v>-11130</v>
      </c>
      <c r="I128" s="3631">
        <f t="shared" si="72"/>
        <v>-9.3694755450795517E-2</v>
      </c>
      <c r="J128" s="3627">
        <v>3</v>
      </c>
      <c r="K128" s="3627">
        <v>2</v>
      </c>
      <c r="L128" s="3628">
        <f t="shared" si="46"/>
        <v>-1</v>
      </c>
      <c r="M128" s="3629">
        <f t="shared" si="73"/>
        <v>-0.33333333333333337</v>
      </c>
      <c r="N128" s="3627">
        <v>15220</v>
      </c>
      <c r="O128" s="3627">
        <v>10150</v>
      </c>
      <c r="P128" s="3630">
        <f t="shared" si="74"/>
        <v>-5070</v>
      </c>
      <c r="Q128" s="3631">
        <f t="shared" si="75"/>
        <v>-0.33311432325886992</v>
      </c>
      <c r="R128" s="3627">
        <v>3366</v>
      </c>
      <c r="S128" s="3627">
        <v>3148</v>
      </c>
      <c r="T128" s="3632">
        <f t="shared" si="78"/>
        <v>-218</v>
      </c>
      <c r="U128" s="3629">
        <f t="shared" si="79"/>
        <v>-6.4765300059417705E-2</v>
      </c>
      <c r="V128" s="3627">
        <v>1329010</v>
      </c>
      <c r="W128" s="3627">
        <v>1210030</v>
      </c>
      <c r="X128" s="3633">
        <f t="shared" si="59"/>
        <v>-118980</v>
      </c>
      <c r="Y128" s="3631">
        <f t="shared" si="80"/>
        <v>-8.9525285739008739E-2</v>
      </c>
      <c r="Z128" s="3627"/>
      <c r="AA128" s="3627"/>
      <c r="AB128" s="3686"/>
      <c r="AC128" s="3629"/>
      <c r="AD128" s="3627">
        <v>0</v>
      </c>
      <c r="AE128" s="3627">
        <v>0</v>
      </c>
      <c r="AF128" s="3628"/>
      <c r="AG128" s="3629"/>
      <c r="AH128" s="149"/>
      <c r="AI128" s="3634">
        <f t="shared" si="47"/>
        <v>1463020</v>
      </c>
      <c r="AJ128" s="3634">
        <f t="shared" si="48"/>
        <v>1327840</v>
      </c>
      <c r="AK128" s="3635">
        <f t="shared" si="45"/>
        <v>-9.239791663818675E-2</v>
      </c>
      <c r="AL128" s="149"/>
    </row>
    <row r="129" spans="1:38" ht="24.95" customHeight="1">
      <c r="A129" s="3619" t="s">
        <v>3145</v>
      </c>
      <c r="B129" s="3627">
        <v>79</v>
      </c>
      <c r="C129" s="3627">
        <v>65</v>
      </c>
      <c r="D129" s="3628">
        <f t="shared" si="69"/>
        <v>-14</v>
      </c>
      <c r="E129" s="3629">
        <f t="shared" si="70"/>
        <v>-0.17721518987341772</v>
      </c>
      <c r="F129" s="3627">
        <v>423200</v>
      </c>
      <c r="G129" s="3627">
        <v>352660</v>
      </c>
      <c r="H129" s="3630">
        <f t="shared" si="71"/>
        <v>-70540</v>
      </c>
      <c r="I129" s="3631">
        <f t="shared" si="72"/>
        <v>-0.16668241965973535</v>
      </c>
      <c r="J129" s="3627">
        <v>35</v>
      </c>
      <c r="K129" s="3627">
        <v>30</v>
      </c>
      <c r="L129" s="3628">
        <f t="shared" si="46"/>
        <v>-5</v>
      </c>
      <c r="M129" s="3629">
        <f t="shared" si="73"/>
        <v>-0.1428571428571429</v>
      </c>
      <c r="N129" s="3627">
        <v>177610</v>
      </c>
      <c r="O129" s="3627">
        <v>152240</v>
      </c>
      <c r="P129" s="3630">
        <f t="shared" si="74"/>
        <v>-25370</v>
      </c>
      <c r="Q129" s="3631">
        <f t="shared" si="75"/>
        <v>-0.14284105624683296</v>
      </c>
      <c r="R129" s="3627">
        <v>8111</v>
      </c>
      <c r="S129" s="3627">
        <v>7665</v>
      </c>
      <c r="T129" s="3632">
        <f t="shared" si="78"/>
        <v>-446</v>
      </c>
      <c r="U129" s="3629">
        <f t="shared" si="79"/>
        <v>-5.4987054617186538E-2</v>
      </c>
      <c r="V129" s="3627">
        <v>2492150</v>
      </c>
      <c r="W129" s="3627">
        <v>2299250</v>
      </c>
      <c r="X129" s="3633">
        <f t="shared" si="59"/>
        <v>-192900</v>
      </c>
      <c r="Y129" s="3631">
        <f t="shared" si="80"/>
        <v>-7.740304556306804E-2</v>
      </c>
      <c r="Z129" s="3627"/>
      <c r="AA129" s="3627"/>
      <c r="AB129" s="3686"/>
      <c r="AC129" s="3629"/>
      <c r="AD129" s="3627">
        <v>0</v>
      </c>
      <c r="AE129" s="3627">
        <v>0</v>
      </c>
      <c r="AF129" s="3628"/>
      <c r="AG129" s="3629"/>
      <c r="AH129" s="149"/>
      <c r="AI129" s="3634">
        <f t="shared" si="47"/>
        <v>3092960</v>
      </c>
      <c r="AJ129" s="3634">
        <f t="shared" si="48"/>
        <v>2804150</v>
      </c>
      <c r="AK129" s="3635">
        <f t="shared" si="45"/>
        <v>-9.3376571310330503E-2</v>
      </c>
      <c r="AL129" s="149"/>
    </row>
    <row r="130" spans="1:38" ht="24.95" customHeight="1">
      <c r="A130" s="3619" t="s">
        <v>2521</v>
      </c>
      <c r="B130" s="3627">
        <v>1</v>
      </c>
      <c r="C130" s="3627">
        <v>0</v>
      </c>
      <c r="D130" s="3628"/>
      <c r="E130" s="3629"/>
      <c r="F130" s="3627">
        <v>3710</v>
      </c>
      <c r="G130" s="3627">
        <v>3710</v>
      </c>
      <c r="H130" s="3630"/>
      <c r="I130" s="3631"/>
      <c r="J130" s="3627">
        <v>0</v>
      </c>
      <c r="K130" s="3627">
        <v>1</v>
      </c>
      <c r="L130" s="3628">
        <f t="shared" si="46"/>
        <v>1</v>
      </c>
      <c r="M130" s="3629"/>
      <c r="N130" s="3627">
        <v>0</v>
      </c>
      <c r="O130" s="3627">
        <v>5070</v>
      </c>
      <c r="P130" s="3630"/>
      <c r="Q130" s="3631"/>
      <c r="R130" s="3627">
        <v>1975</v>
      </c>
      <c r="S130" s="3627">
        <v>1991</v>
      </c>
      <c r="T130" s="3632">
        <f t="shared" si="78"/>
        <v>16</v>
      </c>
      <c r="U130" s="3629">
        <f t="shared" si="79"/>
        <v>8.1012658227848106E-3</v>
      </c>
      <c r="V130" s="3627">
        <v>1404340</v>
      </c>
      <c r="W130" s="3627">
        <v>1339260</v>
      </c>
      <c r="X130" s="3633">
        <f t="shared" si="59"/>
        <v>-65080</v>
      </c>
      <c r="Y130" s="3631">
        <f t="shared" si="80"/>
        <v>-4.6342053918566731E-2</v>
      </c>
      <c r="Z130" s="3627"/>
      <c r="AA130" s="3627"/>
      <c r="AB130" s="3686"/>
      <c r="AC130" s="3629"/>
      <c r="AD130" s="3627">
        <v>0</v>
      </c>
      <c r="AE130" s="3627">
        <v>0</v>
      </c>
      <c r="AF130" s="3628"/>
      <c r="AG130" s="3629"/>
      <c r="AH130" s="149"/>
      <c r="AI130" s="3634">
        <f t="shared" si="47"/>
        <v>1408050</v>
      </c>
      <c r="AJ130" s="3634">
        <f t="shared" si="48"/>
        <v>1348040</v>
      </c>
      <c r="AK130" s="3635">
        <f t="shared" si="45"/>
        <v>-4.2619225169560737E-2</v>
      </c>
      <c r="AL130" s="149"/>
    </row>
    <row r="131" spans="1:38" ht="24.95" customHeight="1">
      <c r="A131" s="3619" t="s">
        <v>3146</v>
      </c>
      <c r="B131" s="3627">
        <v>11</v>
      </c>
      <c r="C131" s="3627">
        <v>11</v>
      </c>
      <c r="D131" s="3628">
        <f t="shared" ref="D131:D136" si="81">C131-B131</f>
        <v>0</v>
      </c>
      <c r="E131" s="3629">
        <f t="shared" ref="E131:E136" si="82">IFERROR((C131-B131)/B131,"")</f>
        <v>0</v>
      </c>
      <c r="F131" s="3627">
        <v>70530</v>
      </c>
      <c r="G131" s="3627">
        <v>66820</v>
      </c>
      <c r="H131" s="3630">
        <f t="shared" ref="H131:H136" si="83">G131-F131</f>
        <v>-3710</v>
      </c>
      <c r="I131" s="3631">
        <f t="shared" ref="I131:I136" si="84">IFERROR((G131-F131)/F131,"")</f>
        <v>-5.260172976038565E-2</v>
      </c>
      <c r="J131" s="3627">
        <v>8</v>
      </c>
      <c r="K131" s="3627">
        <v>7</v>
      </c>
      <c r="L131" s="3628">
        <f t="shared" si="46"/>
        <v>-1</v>
      </c>
      <c r="M131" s="3629">
        <f t="shared" ref="M131:M136" si="85">(K131/J131)-1</f>
        <v>-0.125</v>
      </c>
      <c r="N131" s="3627">
        <v>40600</v>
      </c>
      <c r="O131" s="3627">
        <v>35520</v>
      </c>
      <c r="P131" s="3630">
        <f t="shared" ref="P131:P136" si="86">O131-N131</f>
        <v>-5080</v>
      </c>
      <c r="Q131" s="3631">
        <f t="shared" ref="Q131:Q136" si="87">(O131/N131)-1</f>
        <v>-0.12512315270935959</v>
      </c>
      <c r="R131" s="3627">
        <v>4809</v>
      </c>
      <c r="S131" s="3627">
        <v>4613</v>
      </c>
      <c r="T131" s="3632">
        <f t="shared" si="78"/>
        <v>-196</v>
      </c>
      <c r="U131" s="3629">
        <f t="shared" si="79"/>
        <v>-4.0756914119359534E-2</v>
      </c>
      <c r="V131" s="3627">
        <v>1579700</v>
      </c>
      <c r="W131" s="3627">
        <v>1497660</v>
      </c>
      <c r="X131" s="3633">
        <f t="shared" si="59"/>
        <v>-82040</v>
      </c>
      <c r="Y131" s="3631">
        <f t="shared" si="80"/>
        <v>-5.193391150218396E-2</v>
      </c>
      <c r="Z131" s="3627"/>
      <c r="AA131" s="3627"/>
      <c r="AB131" s="3686"/>
      <c r="AC131" s="3629"/>
      <c r="AD131" s="3627">
        <v>0</v>
      </c>
      <c r="AE131" s="3627">
        <v>0</v>
      </c>
      <c r="AF131" s="3628"/>
      <c r="AG131" s="3629"/>
      <c r="AH131" s="149"/>
      <c r="AI131" s="3634">
        <f t="shared" si="47"/>
        <v>1690830</v>
      </c>
      <c r="AJ131" s="3634">
        <f t="shared" si="48"/>
        <v>1600000</v>
      </c>
      <c r="AK131" s="3635">
        <f t="shared" si="45"/>
        <v>-5.3719179337958334E-2</v>
      </c>
      <c r="AL131" s="149"/>
    </row>
    <row r="132" spans="1:38" ht="24.95" customHeight="1">
      <c r="A132" s="3619" t="s">
        <v>3397</v>
      </c>
      <c r="B132" s="3627">
        <v>0</v>
      </c>
      <c r="C132" s="3627">
        <v>0</v>
      </c>
      <c r="D132" s="3628">
        <f t="shared" si="81"/>
        <v>0</v>
      </c>
      <c r="E132" s="3629" t="str">
        <f t="shared" si="82"/>
        <v/>
      </c>
      <c r="F132" s="3627">
        <v>0</v>
      </c>
      <c r="G132" s="3627">
        <v>0</v>
      </c>
      <c r="H132" s="3630">
        <f t="shared" si="83"/>
        <v>0</v>
      </c>
      <c r="I132" s="3631" t="str">
        <f t="shared" si="84"/>
        <v/>
      </c>
      <c r="J132" s="3627">
        <v>0</v>
      </c>
      <c r="K132" s="3627">
        <v>0</v>
      </c>
      <c r="L132" s="3628">
        <f t="shared" si="46"/>
        <v>0</v>
      </c>
      <c r="M132" s="3629" t="e">
        <f t="shared" si="85"/>
        <v>#DIV/0!</v>
      </c>
      <c r="N132" s="3627">
        <v>0</v>
      </c>
      <c r="O132" s="3627">
        <v>0</v>
      </c>
      <c r="P132" s="3630">
        <f t="shared" si="86"/>
        <v>0</v>
      </c>
      <c r="Q132" s="3631" t="e">
        <f t="shared" si="87"/>
        <v>#DIV/0!</v>
      </c>
      <c r="R132" s="3627">
        <v>0</v>
      </c>
      <c r="S132" s="3627">
        <v>0</v>
      </c>
      <c r="T132" s="3632">
        <f t="shared" si="78"/>
        <v>0</v>
      </c>
      <c r="U132" s="3629" t="str">
        <f t="shared" si="79"/>
        <v/>
      </c>
      <c r="V132" s="3627">
        <v>0</v>
      </c>
      <c r="W132" s="3627">
        <v>0</v>
      </c>
      <c r="X132" s="3633">
        <f t="shared" si="59"/>
        <v>0</v>
      </c>
      <c r="Y132" s="3631" t="str">
        <f t="shared" si="80"/>
        <v/>
      </c>
      <c r="Z132" s="3627"/>
      <c r="AA132" s="3627"/>
      <c r="AB132" s="3686"/>
      <c r="AC132" s="3629"/>
      <c r="AD132" s="3627">
        <v>0</v>
      </c>
      <c r="AE132" s="3627">
        <v>0</v>
      </c>
      <c r="AF132" s="3628"/>
      <c r="AG132" s="3629"/>
      <c r="AH132" s="149"/>
      <c r="AI132" s="3634">
        <f t="shared" si="47"/>
        <v>0</v>
      </c>
      <c r="AJ132" s="3634">
        <f t="shared" si="48"/>
        <v>0</v>
      </c>
      <c r="AK132" s="3635" t="e">
        <f t="shared" si="45"/>
        <v>#DIV/0!</v>
      </c>
      <c r="AL132" s="149"/>
    </row>
    <row r="133" spans="1:38" ht="24.95" customHeight="1">
      <c r="A133" s="3619" t="s">
        <v>3346</v>
      </c>
      <c r="B133" s="3627">
        <v>33</v>
      </c>
      <c r="C133" s="3627">
        <v>37</v>
      </c>
      <c r="D133" s="3628">
        <f t="shared" si="81"/>
        <v>4</v>
      </c>
      <c r="E133" s="3629">
        <f t="shared" si="82"/>
        <v>0.12121212121212122</v>
      </c>
      <c r="F133" s="3627">
        <v>441760</v>
      </c>
      <c r="G133" s="3627">
        <v>512290</v>
      </c>
      <c r="H133" s="3630">
        <f t="shared" si="83"/>
        <v>70530</v>
      </c>
      <c r="I133" s="3631">
        <f t="shared" si="84"/>
        <v>0.15965682723650851</v>
      </c>
      <c r="J133" s="3627">
        <v>86</v>
      </c>
      <c r="K133" s="3627">
        <v>101</v>
      </c>
      <c r="L133" s="3628">
        <f t="shared" si="46"/>
        <v>15</v>
      </c>
      <c r="M133" s="3629">
        <f t="shared" si="85"/>
        <v>0.17441860465116288</v>
      </c>
      <c r="N133" s="3627">
        <v>436410</v>
      </c>
      <c r="O133" s="3627">
        <v>512530</v>
      </c>
      <c r="P133" s="3630">
        <f t="shared" si="86"/>
        <v>76120</v>
      </c>
      <c r="Q133" s="3631">
        <f t="shared" si="87"/>
        <v>0.17442313420865707</v>
      </c>
      <c r="R133" s="3627">
        <v>6354</v>
      </c>
      <c r="S133" s="3627">
        <v>6699</v>
      </c>
      <c r="T133" s="3632">
        <f t="shared" si="78"/>
        <v>345</v>
      </c>
      <c r="U133" s="3629">
        <f t="shared" si="79"/>
        <v>5.4296506137865914E-2</v>
      </c>
      <c r="V133" s="3627">
        <v>2657960</v>
      </c>
      <c r="W133" s="3627">
        <v>2699320</v>
      </c>
      <c r="X133" s="3633">
        <f t="shared" ref="X133:X136" si="88">W133-V133</f>
        <v>41360</v>
      </c>
      <c r="Y133" s="3631">
        <f t="shared" si="80"/>
        <v>1.5560806031693479E-2</v>
      </c>
      <c r="Z133" s="3627"/>
      <c r="AA133" s="3627"/>
      <c r="AB133" s="3686"/>
      <c r="AC133" s="3629"/>
      <c r="AD133" s="3627">
        <v>0</v>
      </c>
      <c r="AE133" s="3627">
        <v>0</v>
      </c>
      <c r="AF133" s="3628"/>
      <c r="AG133" s="3629"/>
      <c r="AH133" s="149"/>
      <c r="AI133" s="3634">
        <f t="shared" si="47"/>
        <v>3536130</v>
      </c>
      <c r="AJ133" s="3634">
        <f t="shared" si="48"/>
        <v>3724140</v>
      </c>
      <c r="AK133" s="3635">
        <f t="shared" si="45"/>
        <v>5.3168294152081463E-2</v>
      </c>
      <c r="AL133" s="149"/>
    </row>
    <row r="134" spans="1:38" ht="24.95" customHeight="1">
      <c r="A134" s="3619" t="s">
        <v>897</v>
      </c>
      <c r="B134" s="3627">
        <v>28</v>
      </c>
      <c r="C134" s="3627">
        <v>23</v>
      </c>
      <c r="D134" s="3628">
        <f t="shared" si="81"/>
        <v>-5</v>
      </c>
      <c r="E134" s="3629">
        <f t="shared" si="82"/>
        <v>-0.17857142857142858</v>
      </c>
      <c r="F134" s="3627">
        <v>148490</v>
      </c>
      <c r="G134" s="3627">
        <v>115080</v>
      </c>
      <c r="H134" s="3630">
        <f t="shared" si="83"/>
        <v>-33410</v>
      </c>
      <c r="I134" s="3631">
        <f t="shared" si="84"/>
        <v>-0.22499831638494175</v>
      </c>
      <c r="J134" s="3627">
        <v>12</v>
      </c>
      <c r="K134" s="3627">
        <v>8</v>
      </c>
      <c r="L134" s="3628">
        <f t="shared" si="46"/>
        <v>-4</v>
      </c>
      <c r="M134" s="3629">
        <f t="shared" si="85"/>
        <v>-0.33333333333333337</v>
      </c>
      <c r="N134" s="3627">
        <v>60890</v>
      </c>
      <c r="O134" s="3627">
        <v>40600</v>
      </c>
      <c r="P134" s="3630">
        <f t="shared" si="86"/>
        <v>-20290</v>
      </c>
      <c r="Q134" s="3631">
        <f t="shared" si="87"/>
        <v>-0.33322384628017732</v>
      </c>
      <c r="R134" s="3627">
        <v>5647</v>
      </c>
      <c r="S134" s="3627">
        <v>5959</v>
      </c>
      <c r="T134" s="3632">
        <f t="shared" si="78"/>
        <v>312</v>
      </c>
      <c r="U134" s="3629">
        <f t="shared" si="79"/>
        <v>5.5250575526828404E-2</v>
      </c>
      <c r="V134" s="3627">
        <v>2009970</v>
      </c>
      <c r="W134" s="3627">
        <v>1914210</v>
      </c>
      <c r="X134" s="3633">
        <f t="shared" si="88"/>
        <v>-95760</v>
      </c>
      <c r="Y134" s="3631">
        <f t="shared" si="80"/>
        <v>-4.7642502126897419E-2</v>
      </c>
      <c r="Z134" s="3627"/>
      <c r="AA134" s="3627"/>
      <c r="AB134" s="3686"/>
      <c r="AC134" s="3629"/>
      <c r="AD134" s="3627">
        <v>0</v>
      </c>
      <c r="AE134" s="3627">
        <v>0</v>
      </c>
      <c r="AF134" s="3628"/>
      <c r="AG134" s="3629"/>
      <c r="AH134" s="149"/>
      <c r="AI134" s="3634">
        <f t="shared" si="47"/>
        <v>2219350</v>
      </c>
      <c r="AJ134" s="3634">
        <f t="shared" si="48"/>
        <v>2069890</v>
      </c>
      <c r="AK134" s="3635">
        <f t="shared" si="45"/>
        <v>-6.734404217451051E-2</v>
      </c>
      <c r="AL134" s="149"/>
    </row>
    <row r="135" spans="1:38" ht="24.95" customHeight="1">
      <c r="A135" s="3619" t="s">
        <v>3147</v>
      </c>
      <c r="B135" s="3627">
        <v>47</v>
      </c>
      <c r="C135" s="3627">
        <v>48</v>
      </c>
      <c r="D135" s="3628">
        <f t="shared" si="81"/>
        <v>1</v>
      </c>
      <c r="E135" s="3629">
        <f t="shared" si="82"/>
        <v>2.1276595744680851E-2</v>
      </c>
      <c r="F135" s="3627">
        <v>426910</v>
      </c>
      <c r="G135" s="3627">
        <v>415770</v>
      </c>
      <c r="H135" s="3630">
        <f t="shared" si="83"/>
        <v>-11140</v>
      </c>
      <c r="I135" s="3631">
        <f t="shared" si="84"/>
        <v>-2.6094492984469794E-2</v>
      </c>
      <c r="J135" s="3627">
        <v>68</v>
      </c>
      <c r="K135" s="3627">
        <v>64</v>
      </c>
      <c r="L135" s="3628">
        <f t="shared" si="46"/>
        <v>-4</v>
      </c>
      <c r="M135" s="3629">
        <f t="shared" si="85"/>
        <v>-5.8823529411764719E-2</v>
      </c>
      <c r="N135" s="3627">
        <v>345070</v>
      </c>
      <c r="O135" s="3627">
        <v>324770</v>
      </c>
      <c r="P135" s="3630">
        <f t="shared" si="86"/>
        <v>-20300</v>
      </c>
      <c r="Q135" s="3631">
        <f t="shared" si="87"/>
        <v>-5.8828643463645025E-2</v>
      </c>
      <c r="R135" s="3627">
        <v>11956</v>
      </c>
      <c r="S135" s="3627">
        <v>11713</v>
      </c>
      <c r="T135" s="3632">
        <f t="shared" si="78"/>
        <v>-243</v>
      </c>
      <c r="U135" s="3629">
        <f t="shared" si="79"/>
        <v>-2.0324523251923719E-2</v>
      </c>
      <c r="V135" s="3627">
        <v>2417570</v>
      </c>
      <c r="W135" s="3627">
        <v>2349360</v>
      </c>
      <c r="X135" s="3633">
        <f t="shared" si="88"/>
        <v>-68210</v>
      </c>
      <c r="Y135" s="3631">
        <f t="shared" si="80"/>
        <v>-2.821428128244477E-2</v>
      </c>
      <c r="Z135" s="3627"/>
      <c r="AA135" s="3627"/>
      <c r="AB135" s="3686"/>
      <c r="AC135" s="3629"/>
      <c r="AD135" s="3627">
        <v>0</v>
      </c>
      <c r="AE135" s="3627">
        <v>0</v>
      </c>
      <c r="AF135" s="3628"/>
      <c r="AG135" s="3629"/>
      <c r="AH135" s="149"/>
      <c r="AI135" s="3634">
        <f t="shared" si="47"/>
        <v>3189550</v>
      </c>
      <c r="AJ135" s="3634">
        <f t="shared" si="48"/>
        <v>3089900</v>
      </c>
      <c r="AK135" s="3635">
        <f t="shared" si="45"/>
        <v>-3.124265178473451E-2</v>
      </c>
      <c r="AL135" s="149"/>
    </row>
    <row r="136" spans="1:38" ht="24.95" customHeight="1">
      <c r="A136" s="3619" t="s">
        <v>3148</v>
      </c>
      <c r="B136" s="3627">
        <v>2</v>
      </c>
      <c r="C136" s="3627">
        <v>2</v>
      </c>
      <c r="D136" s="3628">
        <f t="shared" si="81"/>
        <v>0</v>
      </c>
      <c r="E136" s="3629">
        <f t="shared" si="82"/>
        <v>0</v>
      </c>
      <c r="F136" s="3627">
        <v>14850</v>
      </c>
      <c r="G136" s="3627">
        <v>11140</v>
      </c>
      <c r="H136" s="3630">
        <f t="shared" si="83"/>
        <v>-3710</v>
      </c>
      <c r="I136" s="3631">
        <f t="shared" si="84"/>
        <v>-0.24983164983164982</v>
      </c>
      <c r="J136" s="3627">
        <v>2</v>
      </c>
      <c r="K136" s="3627">
        <v>1</v>
      </c>
      <c r="L136" s="3628">
        <f t="shared" si="46"/>
        <v>-1</v>
      </c>
      <c r="M136" s="3629">
        <f t="shared" si="85"/>
        <v>-0.5</v>
      </c>
      <c r="N136" s="3627">
        <v>10150</v>
      </c>
      <c r="O136" s="3627">
        <v>5070</v>
      </c>
      <c r="P136" s="3630">
        <f t="shared" si="86"/>
        <v>-5080</v>
      </c>
      <c r="Q136" s="3631">
        <f t="shared" si="87"/>
        <v>-0.50049261083743835</v>
      </c>
      <c r="R136" s="3627">
        <v>5324</v>
      </c>
      <c r="S136" s="3627">
        <v>5544</v>
      </c>
      <c r="T136" s="3632">
        <f t="shared" si="78"/>
        <v>220</v>
      </c>
      <c r="U136" s="3629">
        <f t="shared" si="79"/>
        <v>4.1322314049586778E-2</v>
      </c>
      <c r="V136" s="3627">
        <v>1738450</v>
      </c>
      <c r="W136" s="3627">
        <v>1708140</v>
      </c>
      <c r="X136" s="3633">
        <f t="shared" si="88"/>
        <v>-30310</v>
      </c>
      <c r="Y136" s="3631">
        <f t="shared" si="80"/>
        <v>-1.7435071471713307E-2</v>
      </c>
      <c r="Z136" s="3627"/>
      <c r="AA136" s="3627"/>
      <c r="AB136" s="3686"/>
      <c r="AC136" s="3629"/>
      <c r="AD136" s="3627">
        <v>0</v>
      </c>
      <c r="AE136" s="3627">
        <v>0</v>
      </c>
      <c r="AF136" s="3628"/>
      <c r="AG136" s="3629"/>
      <c r="AH136" s="149"/>
      <c r="AI136" s="3634">
        <f t="shared" si="47"/>
        <v>1763450</v>
      </c>
      <c r="AJ136" s="3634">
        <f t="shared" si="48"/>
        <v>1724350</v>
      </c>
      <c r="AK136" s="3635">
        <f t="shared" ref="AK136:AK200" si="89">(AJ136/AI136)-1</f>
        <v>-2.2172446057444173E-2</v>
      </c>
      <c r="AL136" s="149"/>
    </row>
    <row r="137" spans="1:38" ht="24.95" customHeight="1">
      <c r="A137" s="3619" t="s">
        <v>3149</v>
      </c>
      <c r="B137" s="3627"/>
      <c r="C137" s="3627"/>
      <c r="D137" s="3628"/>
      <c r="E137" s="3629"/>
      <c r="F137" s="3627">
        <v>0</v>
      </c>
      <c r="G137" s="3627">
        <v>0</v>
      </c>
      <c r="H137" s="3630"/>
      <c r="I137" s="3631"/>
      <c r="J137" s="3627"/>
      <c r="K137" s="3627"/>
      <c r="L137" s="3628">
        <f t="shared" ref="L137:L200" si="90">K137-J137</f>
        <v>0</v>
      </c>
      <c r="M137" s="3629"/>
      <c r="N137" s="3627">
        <v>0</v>
      </c>
      <c r="O137" s="3627">
        <v>0</v>
      </c>
      <c r="P137" s="3630"/>
      <c r="Q137" s="3631"/>
      <c r="R137" s="3627"/>
      <c r="S137" s="3627"/>
      <c r="T137" s="3632"/>
      <c r="U137" s="3629"/>
      <c r="V137" s="3627">
        <v>0</v>
      </c>
      <c r="W137" s="3627">
        <v>0</v>
      </c>
      <c r="X137" s="3633"/>
      <c r="Y137" s="3631"/>
      <c r="Z137" s="3627"/>
      <c r="AA137" s="3627"/>
      <c r="AB137" s="3686"/>
      <c r="AC137" s="3629"/>
      <c r="AD137" s="3627">
        <v>0</v>
      </c>
      <c r="AE137" s="3627">
        <v>0</v>
      </c>
      <c r="AF137" s="3628"/>
      <c r="AG137" s="3629"/>
      <c r="AH137" s="149"/>
      <c r="AI137" s="3634">
        <f t="shared" ref="AI137:AI200" si="91">SUM(F137,N137,V137,AD137)</f>
        <v>0</v>
      </c>
      <c r="AJ137" s="3634">
        <f t="shared" ref="AJ137:AJ200" si="92">SUM(G137,O137,W137,AE137)</f>
        <v>0</v>
      </c>
      <c r="AK137" s="3635" t="e">
        <f t="shared" si="89"/>
        <v>#DIV/0!</v>
      </c>
      <c r="AL137" s="149"/>
    </row>
    <row r="138" spans="1:38" s="3124" customFormat="1" ht="24.95" customHeight="1">
      <c r="A138" s="3622" t="s">
        <v>3150</v>
      </c>
      <c r="B138" s="3648">
        <v>7</v>
      </c>
      <c r="C138" s="3648">
        <v>3</v>
      </c>
      <c r="D138" s="3647">
        <f>C138-B138</f>
        <v>-4</v>
      </c>
      <c r="E138" s="3649">
        <f>IFERROR((C138-B138)/B138,"")</f>
        <v>-0.5714285714285714</v>
      </c>
      <c r="F138" s="3648">
        <v>541990</v>
      </c>
      <c r="G138" s="3648">
        <v>400920</v>
      </c>
      <c r="H138" s="3650">
        <f>G138-F138</f>
        <v>-141070</v>
      </c>
      <c r="I138" s="3651">
        <f>IFERROR((G138-F138)/F138,"")</f>
        <v>-0.26028155501024003</v>
      </c>
      <c r="J138" s="3648">
        <v>139</v>
      </c>
      <c r="K138" s="3648">
        <v>105</v>
      </c>
      <c r="L138" s="3647">
        <f t="shared" si="90"/>
        <v>-34</v>
      </c>
      <c r="M138" s="3649">
        <f>(K138/J138)-1</f>
        <v>-0.24460431654676262</v>
      </c>
      <c r="N138" s="3648">
        <v>705360</v>
      </c>
      <c r="O138" s="3648">
        <v>532830</v>
      </c>
      <c r="P138" s="3650">
        <f>O138-N138</f>
        <v>-172530</v>
      </c>
      <c r="Q138" s="3651">
        <f>(O138/N138)-1</f>
        <v>-0.24459850289214013</v>
      </c>
      <c r="R138" s="3648">
        <v>3245</v>
      </c>
      <c r="S138" s="3648">
        <v>1846</v>
      </c>
      <c r="T138" s="3652">
        <f t="shared" ref="T138:T154" si="93">S138-R138</f>
        <v>-1399</v>
      </c>
      <c r="U138" s="3649">
        <f t="shared" ref="U138:U154" si="94">IFERROR((S138-R138)/R138,"")</f>
        <v>-0.43112480739599385</v>
      </c>
      <c r="V138" s="3648">
        <v>959130</v>
      </c>
      <c r="W138" s="3648">
        <v>726690</v>
      </c>
      <c r="X138" s="3653">
        <f t="shared" ref="X138:X144" si="95">W138-V138</f>
        <v>-232440</v>
      </c>
      <c r="Y138" s="3651">
        <f t="shared" ref="Y138:Y154" si="96">IFERROR((W138-V138)/V138,"")</f>
        <v>-0.24234462481623972</v>
      </c>
      <c r="Z138" s="3648"/>
      <c r="AA138" s="3648"/>
      <c r="AB138" s="3688"/>
      <c r="AC138" s="3649"/>
      <c r="AD138" s="3648">
        <v>0</v>
      </c>
      <c r="AE138" s="3648">
        <v>0</v>
      </c>
      <c r="AF138" s="3647"/>
      <c r="AG138" s="3649"/>
      <c r="AH138" s="3654"/>
      <c r="AI138" s="3636">
        <f t="shared" si="91"/>
        <v>2206480</v>
      </c>
      <c r="AJ138" s="3636">
        <f t="shared" si="92"/>
        <v>1660440</v>
      </c>
      <c r="AK138" s="3655">
        <f t="shared" si="89"/>
        <v>-0.2474710851673253</v>
      </c>
      <c r="AL138" s="3654"/>
    </row>
    <row r="139" spans="1:38" ht="24.95" customHeight="1">
      <c r="A139" s="3619" t="s">
        <v>3151</v>
      </c>
      <c r="B139" s="3627">
        <v>62</v>
      </c>
      <c r="C139" s="3627">
        <v>86</v>
      </c>
      <c r="D139" s="3628">
        <f>C139-B139</f>
        <v>24</v>
      </c>
      <c r="E139" s="3629">
        <f>IFERROR((C139-B139)/B139,"")</f>
        <v>0.38709677419354838</v>
      </c>
      <c r="F139" s="3627">
        <v>270990</v>
      </c>
      <c r="G139" s="3627">
        <v>367510</v>
      </c>
      <c r="H139" s="3630">
        <f>G139-F139</f>
        <v>96520</v>
      </c>
      <c r="I139" s="3631">
        <f>IFERROR((G139-F139)/F139,"")</f>
        <v>0.35617550463116721</v>
      </c>
      <c r="J139" s="3627">
        <v>11</v>
      </c>
      <c r="K139" s="3627">
        <v>13</v>
      </c>
      <c r="L139" s="3628">
        <f t="shared" si="90"/>
        <v>2</v>
      </c>
      <c r="M139" s="3629">
        <f>(K139/J139)-1</f>
        <v>0.18181818181818188</v>
      </c>
      <c r="N139" s="3627">
        <v>55820</v>
      </c>
      <c r="O139" s="3627">
        <v>65970</v>
      </c>
      <c r="P139" s="3630">
        <f>O139-N139</f>
        <v>10150</v>
      </c>
      <c r="Q139" s="3631">
        <f>(O139/N139)-1</f>
        <v>0.18183446793264069</v>
      </c>
      <c r="R139" s="3627">
        <v>5787</v>
      </c>
      <c r="S139" s="3627">
        <v>5442</v>
      </c>
      <c r="T139" s="3632">
        <f t="shared" si="93"/>
        <v>-345</v>
      </c>
      <c r="U139" s="3629">
        <f t="shared" si="94"/>
        <v>-5.961638154484189E-2</v>
      </c>
      <c r="V139" s="3627">
        <v>1741190</v>
      </c>
      <c r="W139" s="3627">
        <v>1834400</v>
      </c>
      <c r="X139" s="3633">
        <f t="shared" si="95"/>
        <v>93210</v>
      </c>
      <c r="Y139" s="3631">
        <f t="shared" si="96"/>
        <v>5.3532354309409079E-2</v>
      </c>
      <c r="Z139" s="3627"/>
      <c r="AA139" s="3627"/>
      <c r="AB139" s="3686"/>
      <c r="AC139" s="3629"/>
      <c r="AD139" s="3627">
        <v>0</v>
      </c>
      <c r="AE139" s="3627">
        <v>0</v>
      </c>
      <c r="AF139" s="3628"/>
      <c r="AG139" s="3629"/>
      <c r="AH139" s="149"/>
      <c r="AI139" s="3634">
        <f t="shared" si="91"/>
        <v>2068000</v>
      </c>
      <c r="AJ139" s="3634">
        <f t="shared" si="92"/>
        <v>2267880</v>
      </c>
      <c r="AK139" s="3635">
        <f t="shared" si="89"/>
        <v>9.6653771760154772E-2</v>
      </c>
      <c r="AL139" s="149"/>
    </row>
    <row r="140" spans="1:38" ht="24.95" customHeight="1">
      <c r="A140" s="3619" t="s">
        <v>3152</v>
      </c>
      <c r="B140" s="3627">
        <v>13</v>
      </c>
      <c r="C140" s="3627">
        <v>14</v>
      </c>
      <c r="D140" s="3628">
        <f>C140-B140</f>
        <v>1</v>
      </c>
      <c r="E140" s="3629">
        <f>IFERROR((C140-B140)/B140,"")</f>
        <v>7.6923076923076927E-2</v>
      </c>
      <c r="F140" s="3627">
        <v>51970</v>
      </c>
      <c r="G140" s="3627">
        <v>59400</v>
      </c>
      <c r="H140" s="3630">
        <f>G140-F140</f>
        <v>7430</v>
      </c>
      <c r="I140" s="3631">
        <f>IFERROR((G140-F140)/F140,"")</f>
        <v>0.14296709640177024</v>
      </c>
      <c r="J140" s="3627">
        <v>1</v>
      </c>
      <c r="K140" s="3627">
        <v>2</v>
      </c>
      <c r="L140" s="3628">
        <f t="shared" si="90"/>
        <v>1</v>
      </c>
      <c r="M140" s="3629">
        <f>(K140/J140)-1</f>
        <v>1</v>
      </c>
      <c r="N140" s="3627">
        <v>5070</v>
      </c>
      <c r="O140" s="3627">
        <v>10150</v>
      </c>
      <c r="P140" s="3630">
        <f>O140-N140</f>
        <v>5080</v>
      </c>
      <c r="Q140" s="3631">
        <f>(O140/N140)-1</f>
        <v>1.001972386587771</v>
      </c>
      <c r="R140" s="3627">
        <v>4563</v>
      </c>
      <c r="S140" s="3627">
        <v>4927</v>
      </c>
      <c r="T140" s="3632">
        <f t="shared" si="93"/>
        <v>364</v>
      </c>
      <c r="U140" s="3629">
        <f t="shared" si="94"/>
        <v>7.9772079772079771E-2</v>
      </c>
      <c r="V140" s="3627">
        <v>867220</v>
      </c>
      <c r="W140" s="3627">
        <v>936390</v>
      </c>
      <c r="X140" s="3633">
        <f t="shared" si="95"/>
        <v>69170</v>
      </c>
      <c r="Y140" s="3631">
        <f t="shared" si="96"/>
        <v>7.9760614376974695E-2</v>
      </c>
      <c r="Z140" s="3627"/>
      <c r="AA140" s="3627"/>
      <c r="AB140" s="3686"/>
      <c r="AC140" s="3629"/>
      <c r="AD140" s="3627">
        <v>0</v>
      </c>
      <c r="AE140" s="3627">
        <v>0</v>
      </c>
      <c r="AF140" s="3628"/>
      <c r="AG140" s="3629"/>
      <c r="AH140" s="149"/>
      <c r="AI140" s="3634">
        <f t="shared" si="91"/>
        <v>924260</v>
      </c>
      <c r="AJ140" s="3634">
        <f t="shared" si="92"/>
        <v>1005940</v>
      </c>
      <c r="AK140" s="3635">
        <f t="shared" si="89"/>
        <v>8.8373401423841758E-2</v>
      </c>
      <c r="AL140" s="149"/>
    </row>
    <row r="141" spans="1:38" ht="24.95" customHeight="1">
      <c r="A141" s="3619" t="s">
        <v>916</v>
      </c>
      <c r="B141" s="3627">
        <v>13</v>
      </c>
      <c r="C141" s="3627">
        <v>13</v>
      </c>
      <c r="D141" s="3628">
        <f>C141-B141</f>
        <v>0</v>
      </c>
      <c r="E141" s="3629">
        <f>IFERROR((C141-B141)/B141,"")</f>
        <v>0</v>
      </c>
      <c r="F141" s="3627">
        <v>111370</v>
      </c>
      <c r="G141" s="3627">
        <v>115080</v>
      </c>
      <c r="H141" s="3630">
        <f>G141-F141</f>
        <v>3710</v>
      </c>
      <c r="I141" s="3631">
        <f>IFERROR((G141-F141)/F141,"")</f>
        <v>3.3312382149591452E-2</v>
      </c>
      <c r="J141" s="3627">
        <v>17</v>
      </c>
      <c r="K141" s="3627">
        <v>18</v>
      </c>
      <c r="L141" s="3628">
        <f t="shared" si="90"/>
        <v>1</v>
      </c>
      <c r="M141" s="3629">
        <f>(K141/J141)-1</f>
        <v>5.8823529411764719E-2</v>
      </c>
      <c r="N141" s="3627">
        <v>86270</v>
      </c>
      <c r="O141" s="3627">
        <v>91340</v>
      </c>
      <c r="P141" s="3630">
        <f>O141-N141</f>
        <v>5070</v>
      </c>
      <c r="Q141" s="3631">
        <f>(O141/N141)-1</f>
        <v>5.8768981105830509E-2</v>
      </c>
      <c r="R141" s="3627">
        <v>8075</v>
      </c>
      <c r="S141" s="3627">
        <v>7895</v>
      </c>
      <c r="T141" s="3632">
        <f t="shared" si="93"/>
        <v>-180</v>
      </c>
      <c r="U141" s="3629">
        <f t="shared" si="94"/>
        <v>-2.2291021671826627E-2</v>
      </c>
      <c r="V141" s="3627">
        <v>1725420</v>
      </c>
      <c r="W141" s="3627">
        <v>1684340</v>
      </c>
      <c r="X141" s="3633">
        <f t="shared" si="95"/>
        <v>-41080</v>
      </c>
      <c r="Y141" s="3631">
        <f t="shared" si="96"/>
        <v>-2.3808695853763141E-2</v>
      </c>
      <c r="Z141" s="3627">
        <v>0</v>
      </c>
      <c r="AA141" s="3627">
        <v>0</v>
      </c>
      <c r="AB141" s="3686"/>
      <c r="AC141" s="3629" t="e">
        <f t="shared" ref="AC141:AC146" si="97">(AA141/Z141)-1</f>
        <v>#DIV/0!</v>
      </c>
      <c r="AD141" s="3627">
        <v>9480</v>
      </c>
      <c r="AE141" s="3627">
        <v>9480</v>
      </c>
      <c r="AF141" s="3628">
        <f t="shared" ref="AF141:AF146" si="98">AE141-AD141</f>
        <v>0</v>
      </c>
      <c r="AG141" s="3629">
        <f t="shared" ref="AG141:AG146" si="99">(AE141/AD141)-1</f>
        <v>0</v>
      </c>
      <c r="AH141" s="149"/>
      <c r="AI141" s="3634">
        <f t="shared" si="91"/>
        <v>1932540</v>
      </c>
      <c r="AJ141" s="3634">
        <f t="shared" si="92"/>
        <v>1900240</v>
      </c>
      <c r="AK141" s="3635">
        <f t="shared" si="89"/>
        <v>-1.6713754954619353E-2</v>
      </c>
      <c r="AL141" s="149"/>
    </row>
    <row r="142" spans="1:38" ht="24.95" customHeight="1">
      <c r="A142" s="3619" t="s">
        <v>2840</v>
      </c>
      <c r="B142" s="3627">
        <v>0</v>
      </c>
      <c r="C142" s="3627">
        <v>0</v>
      </c>
      <c r="D142" s="3628"/>
      <c r="E142" s="3629"/>
      <c r="F142" s="3627">
        <v>0</v>
      </c>
      <c r="G142" s="3627">
        <v>0</v>
      </c>
      <c r="H142" s="3630"/>
      <c r="I142" s="3631"/>
      <c r="J142" s="3627">
        <v>0</v>
      </c>
      <c r="K142" s="3627">
        <v>0</v>
      </c>
      <c r="L142" s="3628">
        <f t="shared" si="90"/>
        <v>0</v>
      </c>
      <c r="M142" s="3629"/>
      <c r="N142" s="3627">
        <v>0</v>
      </c>
      <c r="O142" s="3627">
        <v>0</v>
      </c>
      <c r="P142" s="3630"/>
      <c r="Q142" s="3631"/>
      <c r="R142" s="3627">
        <v>1442</v>
      </c>
      <c r="S142" s="3627">
        <v>1431</v>
      </c>
      <c r="T142" s="3632">
        <f t="shared" si="93"/>
        <v>-11</v>
      </c>
      <c r="U142" s="3629">
        <f t="shared" si="94"/>
        <v>-7.6282940360610264E-3</v>
      </c>
      <c r="V142" s="3627">
        <v>430510</v>
      </c>
      <c r="W142" s="3627">
        <v>426380</v>
      </c>
      <c r="X142" s="3633">
        <f t="shared" si="95"/>
        <v>-4130</v>
      </c>
      <c r="Y142" s="3631">
        <f t="shared" si="96"/>
        <v>-9.5932730947016331E-3</v>
      </c>
      <c r="Z142" s="3627">
        <v>55</v>
      </c>
      <c r="AA142" s="3627">
        <v>58</v>
      </c>
      <c r="AB142" s="3686">
        <f>AA142-Z142</f>
        <v>3</v>
      </c>
      <c r="AC142" s="3629">
        <f t="shared" si="97"/>
        <v>5.4545454545454453E-2</v>
      </c>
      <c r="AD142" s="3627">
        <v>215940</v>
      </c>
      <c r="AE142" s="3627">
        <v>227210</v>
      </c>
      <c r="AF142" s="3628">
        <f t="shared" si="98"/>
        <v>11270</v>
      </c>
      <c r="AG142" s="3629">
        <f t="shared" si="99"/>
        <v>5.2190423265721986E-2</v>
      </c>
      <c r="AH142" s="149"/>
      <c r="AI142" s="3634">
        <f t="shared" si="91"/>
        <v>646450</v>
      </c>
      <c r="AJ142" s="3634">
        <f t="shared" si="92"/>
        <v>653590</v>
      </c>
      <c r="AK142" s="3635">
        <f t="shared" si="89"/>
        <v>1.1044937736870653E-2</v>
      </c>
      <c r="AL142" s="149"/>
    </row>
    <row r="143" spans="1:38" ht="24.95" customHeight="1">
      <c r="A143" s="3619" t="s">
        <v>896</v>
      </c>
      <c r="B143" s="3627">
        <v>0</v>
      </c>
      <c r="C143" s="3627">
        <v>0</v>
      </c>
      <c r="D143" s="3628"/>
      <c r="E143" s="3629"/>
      <c r="F143" s="3627">
        <v>0</v>
      </c>
      <c r="G143" s="3627">
        <v>0</v>
      </c>
      <c r="H143" s="3630"/>
      <c r="I143" s="3631"/>
      <c r="J143" s="3627">
        <v>0</v>
      </c>
      <c r="K143" s="3627">
        <v>0</v>
      </c>
      <c r="L143" s="3628">
        <f t="shared" si="90"/>
        <v>0</v>
      </c>
      <c r="M143" s="3629"/>
      <c r="N143" s="3627">
        <v>0</v>
      </c>
      <c r="O143" s="3627">
        <v>0</v>
      </c>
      <c r="P143" s="3630"/>
      <c r="Q143" s="3631"/>
      <c r="R143" s="3627">
        <v>1963</v>
      </c>
      <c r="S143" s="3627">
        <v>2173</v>
      </c>
      <c r="T143" s="3632">
        <f t="shared" si="93"/>
        <v>210</v>
      </c>
      <c r="U143" s="3629">
        <f t="shared" si="94"/>
        <v>0.10697911360163016</v>
      </c>
      <c r="V143" s="3627">
        <v>501580</v>
      </c>
      <c r="W143" s="3627">
        <v>539820</v>
      </c>
      <c r="X143" s="3633">
        <f t="shared" si="95"/>
        <v>38240</v>
      </c>
      <c r="Y143" s="3631">
        <f t="shared" si="96"/>
        <v>7.623908449300211E-2</v>
      </c>
      <c r="Z143" s="3627">
        <v>589</v>
      </c>
      <c r="AA143" s="3627">
        <v>423.5</v>
      </c>
      <c r="AB143" s="3686">
        <f>AA143-Z143</f>
        <v>-165.5</v>
      </c>
      <c r="AC143" s="3629">
        <f t="shared" si="97"/>
        <v>-0.28098471986417661</v>
      </c>
      <c r="AD143" s="3627">
        <v>2221600</v>
      </c>
      <c r="AE143" s="3627">
        <v>1599490</v>
      </c>
      <c r="AF143" s="3628">
        <f t="shared" si="98"/>
        <v>-622110</v>
      </c>
      <c r="AG143" s="3629">
        <f t="shared" si="99"/>
        <v>-0.28002790781418796</v>
      </c>
      <c r="AH143" s="149"/>
      <c r="AI143" s="3634">
        <f t="shared" si="91"/>
        <v>2723180</v>
      </c>
      <c r="AJ143" s="3634">
        <f t="shared" si="92"/>
        <v>2139310</v>
      </c>
      <c r="AK143" s="3635">
        <f t="shared" si="89"/>
        <v>-0.21440742073605124</v>
      </c>
      <c r="AL143" s="149"/>
    </row>
    <row r="144" spans="1:38" ht="24.95" customHeight="1">
      <c r="A144" s="3619" t="s">
        <v>3398</v>
      </c>
      <c r="B144" s="3627">
        <v>0</v>
      </c>
      <c r="C144" s="3627">
        <v>0</v>
      </c>
      <c r="D144" s="3628"/>
      <c r="E144" s="3629"/>
      <c r="F144" s="3627">
        <v>0</v>
      </c>
      <c r="G144" s="3627">
        <v>0</v>
      </c>
      <c r="H144" s="3630"/>
      <c r="I144" s="3631"/>
      <c r="J144" s="3627">
        <v>0</v>
      </c>
      <c r="K144" s="3627">
        <v>0</v>
      </c>
      <c r="L144" s="3628">
        <f t="shared" si="90"/>
        <v>0</v>
      </c>
      <c r="M144" s="3629"/>
      <c r="N144" s="3627">
        <v>0</v>
      </c>
      <c r="O144" s="3627">
        <v>0</v>
      </c>
      <c r="P144" s="3630"/>
      <c r="Q144" s="3631"/>
      <c r="R144" s="3627">
        <v>785</v>
      </c>
      <c r="S144" s="3627">
        <v>785</v>
      </c>
      <c r="T144" s="3632">
        <f t="shared" si="93"/>
        <v>0</v>
      </c>
      <c r="U144" s="3629">
        <f t="shared" si="94"/>
        <v>0</v>
      </c>
      <c r="V144" s="3627">
        <v>227610</v>
      </c>
      <c r="W144" s="3627">
        <v>226590</v>
      </c>
      <c r="X144" s="3633">
        <f t="shared" si="95"/>
        <v>-1020</v>
      </c>
      <c r="Y144" s="3631">
        <f t="shared" si="96"/>
        <v>-4.4813496770792147E-3</v>
      </c>
      <c r="Z144" s="3627">
        <v>0</v>
      </c>
      <c r="AA144" s="3627">
        <v>0</v>
      </c>
      <c r="AB144" s="3686">
        <f>AA144-Z144</f>
        <v>0</v>
      </c>
      <c r="AC144" s="3629" t="e">
        <f t="shared" si="97"/>
        <v>#DIV/0!</v>
      </c>
      <c r="AD144" s="3627">
        <v>4610</v>
      </c>
      <c r="AE144" s="3627">
        <v>4610</v>
      </c>
      <c r="AF144" s="3628">
        <f t="shared" si="98"/>
        <v>0</v>
      </c>
      <c r="AG144" s="3629">
        <f t="shared" si="99"/>
        <v>0</v>
      </c>
      <c r="AH144" s="149"/>
      <c r="AI144" s="3634">
        <f t="shared" si="91"/>
        <v>232220</v>
      </c>
      <c r="AJ144" s="3634">
        <f t="shared" si="92"/>
        <v>231200</v>
      </c>
      <c r="AK144" s="3635">
        <f t="shared" si="89"/>
        <v>-4.3923865300146137E-3</v>
      </c>
      <c r="AL144" s="149"/>
    </row>
    <row r="145" spans="1:38" ht="24.95" customHeight="1">
      <c r="A145" s="3619" t="s">
        <v>3399</v>
      </c>
      <c r="B145" s="3627">
        <v>0</v>
      </c>
      <c r="C145" s="3627">
        <v>0</v>
      </c>
      <c r="D145" s="3628"/>
      <c r="E145" s="3629"/>
      <c r="F145" s="3627">
        <v>0</v>
      </c>
      <c r="G145" s="3627">
        <v>0</v>
      </c>
      <c r="H145" s="3630"/>
      <c r="I145" s="3631"/>
      <c r="J145" s="3627">
        <v>0</v>
      </c>
      <c r="K145" s="3627">
        <v>0</v>
      </c>
      <c r="L145" s="3628">
        <f t="shared" si="90"/>
        <v>0</v>
      </c>
      <c r="M145" s="3629"/>
      <c r="N145" s="3627">
        <v>0</v>
      </c>
      <c r="O145" s="3627">
        <v>0</v>
      </c>
      <c r="P145" s="3630"/>
      <c r="Q145" s="3631"/>
      <c r="R145" s="3627">
        <v>589</v>
      </c>
      <c r="S145" s="3627">
        <v>0</v>
      </c>
      <c r="T145" s="3632">
        <f t="shared" si="93"/>
        <v>-589</v>
      </c>
      <c r="U145" s="3629">
        <f t="shared" si="94"/>
        <v>-1</v>
      </c>
      <c r="V145" s="3627">
        <v>190350</v>
      </c>
      <c r="W145" s="3627">
        <v>77380</v>
      </c>
      <c r="X145" s="3633"/>
      <c r="Y145" s="3631">
        <f t="shared" si="96"/>
        <v>-0.59348568426582615</v>
      </c>
      <c r="Z145" s="3627">
        <v>263</v>
      </c>
      <c r="AA145" s="3627">
        <v>5</v>
      </c>
      <c r="AB145" s="3686">
        <f>AA145-Z145</f>
        <v>-258</v>
      </c>
      <c r="AC145" s="3629">
        <f t="shared" si="97"/>
        <v>-0.98098859315589348</v>
      </c>
      <c r="AD145" s="3627">
        <v>993230</v>
      </c>
      <c r="AE145" s="3627">
        <v>23410</v>
      </c>
      <c r="AF145" s="3628">
        <f t="shared" si="98"/>
        <v>-969820</v>
      </c>
      <c r="AG145" s="3629">
        <f t="shared" si="99"/>
        <v>-0.97643043403844021</v>
      </c>
      <c r="AH145" s="149"/>
      <c r="AI145" s="3634">
        <f t="shared" si="91"/>
        <v>1183580</v>
      </c>
      <c r="AJ145" s="3634">
        <f t="shared" si="92"/>
        <v>100790</v>
      </c>
      <c r="AK145" s="3635">
        <f t="shared" si="89"/>
        <v>-0.91484310312779871</v>
      </c>
      <c r="AL145" s="149"/>
    </row>
    <row r="146" spans="1:38" ht="24.95" customHeight="1">
      <c r="A146" s="3619" t="s">
        <v>2842</v>
      </c>
      <c r="B146" s="3627">
        <v>4</v>
      </c>
      <c r="C146" s="3627">
        <v>4</v>
      </c>
      <c r="D146" s="3628">
        <f>C146-B146</f>
        <v>0</v>
      </c>
      <c r="E146" s="3629">
        <f>IFERROR((C146-B146)/B146,"")</f>
        <v>0</v>
      </c>
      <c r="F146" s="3627">
        <v>14850</v>
      </c>
      <c r="G146" s="3627">
        <v>14850</v>
      </c>
      <c r="H146" s="3630">
        <f>G146-F146</f>
        <v>0</v>
      </c>
      <c r="I146" s="3631">
        <f>IFERROR((G146-F146)/F146,"")</f>
        <v>0</v>
      </c>
      <c r="J146" s="3627">
        <v>0</v>
      </c>
      <c r="K146" s="3627">
        <v>0</v>
      </c>
      <c r="L146" s="3628">
        <f t="shared" si="90"/>
        <v>0</v>
      </c>
      <c r="M146" s="3629"/>
      <c r="N146" s="3627">
        <v>0</v>
      </c>
      <c r="O146" s="3627">
        <v>0</v>
      </c>
      <c r="P146" s="3630"/>
      <c r="Q146" s="3631"/>
      <c r="R146" s="3627">
        <v>1674</v>
      </c>
      <c r="S146" s="3627">
        <v>1665</v>
      </c>
      <c r="T146" s="3632">
        <f t="shared" si="93"/>
        <v>-9</v>
      </c>
      <c r="U146" s="3629">
        <f t="shared" si="94"/>
        <v>-5.3763440860215058E-3</v>
      </c>
      <c r="V146" s="3627">
        <v>481030</v>
      </c>
      <c r="W146" s="3627">
        <v>476510</v>
      </c>
      <c r="X146" s="3633">
        <f t="shared" ref="X146:X154" si="100">W146-V146</f>
        <v>-4520</v>
      </c>
      <c r="Y146" s="3631">
        <f t="shared" si="96"/>
        <v>-9.3965033365902336E-3</v>
      </c>
      <c r="Z146" s="3627">
        <v>33</v>
      </c>
      <c r="AA146" s="3627">
        <v>41</v>
      </c>
      <c r="AB146" s="3686">
        <f>AA146-Z146</f>
        <v>8</v>
      </c>
      <c r="AC146" s="3629">
        <f t="shared" si="97"/>
        <v>0.24242424242424243</v>
      </c>
      <c r="AD146" s="3627">
        <v>133390</v>
      </c>
      <c r="AE146" s="3627">
        <v>163460</v>
      </c>
      <c r="AF146" s="3628">
        <f t="shared" si="98"/>
        <v>30070</v>
      </c>
      <c r="AG146" s="3629">
        <f t="shared" si="99"/>
        <v>0.22542919259314798</v>
      </c>
      <c r="AH146" s="149"/>
      <c r="AI146" s="3634">
        <f t="shared" si="91"/>
        <v>629270</v>
      </c>
      <c r="AJ146" s="3634">
        <f t="shared" si="92"/>
        <v>654820</v>
      </c>
      <c r="AK146" s="3635">
        <f t="shared" si="89"/>
        <v>4.060260301619345E-2</v>
      </c>
      <c r="AL146" s="149"/>
    </row>
    <row r="147" spans="1:38" ht="24.95" customHeight="1">
      <c r="A147" s="3619" t="s">
        <v>2843</v>
      </c>
      <c r="B147" s="3627">
        <v>65</v>
      </c>
      <c r="C147" s="3627">
        <v>70</v>
      </c>
      <c r="D147" s="3628">
        <f>C147-B147</f>
        <v>5</v>
      </c>
      <c r="E147" s="3629">
        <f>IFERROR((C147-B147)/B147,"")</f>
        <v>7.6923076923076927E-2</v>
      </c>
      <c r="F147" s="3627">
        <v>412060</v>
      </c>
      <c r="G147" s="3627">
        <v>404640</v>
      </c>
      <c r="H147" s="3630">
        <f>G147-F147</f>
        <v>-7420</v>
      </c>
      <c r="I147" s="3631">
        <f>IFERROR((G147-F147)/F147,"")</f>
        <v>-1.8007086346648545E-2</v>
      </c>
      <c r="J147" s="3627">
        <v>46</v>
      </c>
      <c r="K147" s="3627">
        <v>39</v>
      </c>
      <c r="L147" s="3628">
        <f t="shared" si="90"/>
        <v>-7</v>
      </c>
      <c r="M147" s="3629">
        <f>IFERROR((K147-J147)/J147,"")</f>
        <v>-0.15217391304347827</v>
      </c>
      <c r="N147" s="3627">
        <v>233430</v>
      </c>
      <c r="O147" s="3627">
        <v>197910</v>
      </c>
      <c r="P147" s="3630">
        <f>O147-N147</f>
        <v>-35520</v>
      </c>
      <c r="Q147" s="3631">
        <f>IFERROR((O147-N147)/N147,"")</f>
        <v>-0.15216553142269632</v>
      </c>
      <c r="R147" s="3627">
        <v>6336</v>
      </c>
      <c r="S147" s="3627">
        <v>6523</v>
      </c>
      <c r="T147" s="3632">
        <f t="shared" si="93"/>
        <v>187</v>
      </c>
      <c r="U147" s="3629">
        <f t="shared" si="94"/>
        <v>2.9513888888888888E-2</v>
      </c>
      <c r="V147" s="3627">
        <v>1652210</v>
      </c>
      <c r="W147" s="3627">
        <v>1681510</v>
      </c>
      <c r="X147" s="3633">
        <f t="shared" si="100"/>
        <v>29300</v>
      </c>
      <c r="Y147" s="3631">
        <f t="shared" si="96"/>
        <v>1.7733823182283125E-2</v>
      </c>
      <c r="Z147" s="3627">
        <v>0</v>
      </c>
      <c r="AA147" s="3627">
        <v>0</v>
      </c>
      <c r="AB147" s="3686"/>
      <c r="AC147" s="3629"/>
      <c r="AD147" s="3627">
        <v>25920</v>
      </c>
      <c r="AE147" s="3627">
        <v>25920</v>
      </c>
      <c r="AF147" s="3628"/>
      <c r="AG147" s="3629"/>
      <c r="AH147" s="149"/>
      <c r="AI147" s="3634">
        <f t="shared" si="91"/>
        <v>2323620</v>
      </c>
      <c r="AJ147" s="3634">
        <f t="shared" si="92"/>
        <v>2309980</v>
      </c>
      <c r="AK147" s="3635">
        <f t="shared" si="89"/>
        <v>-5.8701508852566642E-3</v>
      </c>
      <c r="AL147" s="149"/>
    </row>
    <row r="148" spans="1:38" ht="24.95" customHeight="1">
      <c r="A148" s="3619" t="s">
        <v>2844</v>
      </c>
      <c r="B148" s="3627">
        <v>0</v>
      </c>
      <c r="C148" s="3627">
        <v>0</v>
      </c>
      <c r="D148" s="3628"/>
      <c r="E148" s="3629"/>
      <c r="F148" s="3627">
        <v>0</v>
      </c>
      <c r="G148" s="3627">
        <v>0</v>
      </c>
      <c r="H148" s="3630"/>
      <c r="I148" s="3631"/>
      <c r="J148" s="3627"/>
      <c r="K148" s="3627"/>
      <c r="L148" s="3628">
        <f t="shared" si="90"/>
        <v>0</v>
      </c>
      <c r="M148" s="3629"/>
      <c r="N148" s="3627">
        <v>0</v>
      </c>
      <c r="O148" s="3627">
        <v>0</v>
      </c>
      <c r="P148" s="3630"/>
      <c r="Q148" s="3631"/>
      <c r="R148" s="3627">
        <v>520</v>
      </c>
      <c r="S148" s="3627">
        <v>536</v>
      </c>
      <c r="T148" s="3632">
        <f t="shared" si="93"/>
        <v>16</v>
      </c>
      <c r="U148" s="3629">
        <f t="shared" si="94"/>
        <v>3.0769230769230771E-2</v>
      </c>
      <c r="V148" s="3627">
        <v>252050</v>
      </c>
      <c r="W148" s="3627">
        <v>253100</v>
      </c>
      <c r="X148" s="3633">
        <f t="shared" si="100"/>
        <v>1050</v>
      </c>
      <c r="Y148" s="3631">
        <f t="shared" si="96"/>
        <v>4.1658401110890699E-3</v>
      </c>
      <c r="Z148" s="3627">
        <v>0</v>
      </c>
      <c r="AA148" s="3627">
        <v>0</v>
      </c>
      <c r="AB148" s="3686">
        <f t="shared" ref="AB148:AB154" si="101">AA148-Z148</f>
        <v>0</v>
      </c>
      <c r="AC148" s="3629" t="e">
        <f>(AA148/Z148)-1</f>
        <v>#DIV/0!</v>
      </c>
      <c r="AD148" s="3627">
        <v>9000</v>
      </c>
      <c r="AE148" s="3627">
        <v>9000</v>
      </c>
      <c r="AF148" s="3628">
        <f t="shared" ref="AF148:AF154" si="102">AE148-AD148</f>
        <v>0</v>
      </c>
      <c r="AG148" s="3629">
        <f>(AE148/AD148)-1</f>
        <v>0</v>
      </c>
      <c r="AH148" s="149"/>
      <c r="AI148" s="3634">
        <f t="shared" si="91"/>
        <v>261050</v>
      </c>
      <c r="AJ148" s="3634">
        <f t="shared" si="92"/>
        <v>262100</v>
      </c>
      <c r="AK148" s="3635">
        <f t="shared" si="89"/>
        <v>4.0222179659068491E-3</v>
      </c>
      <c r="AL148" s="149"/>
    </row>
    <row r="149" spans="1:38" ht="24.95" customHeight="1">
      <c r="A149" s="3619" t="s">
        <v>15</v>
      </c>
      <c r="B149" s="3627">
        <v>0</v>
      </c>
      <c r="C149" s="3627">
        <v>0</v>
      </c>
      <c r="D149" s="3628"/>
      <c r="E149" s="3629"/>
      <c r="F149" s="3627">
        <v>0</v>
      </c>
      <c r="G149" s="3627">
        <v>0</v>
      </c>
      <c r="H149" s="3630"/>
      <c r="I149" s="3631"/>
      <c r="J149" s="3627">
        <v>0</v>
      </c>
      <c r="K149" s="3627">
        <v>0</v>
      </c>
      <c r="L149" s="3628">
        <f t="shared" si="90"/>
        <v>0</v>
      </c>
      <c r="M149" s="3629"/>
      <c r="N149" s="3627">
        <v>0</v>
      </c>
      <c r="O149" s="3627">
        <v>0</v>
      </c>
      <c r="P149" s="3630"/>
      <c r="Q149" s="3631"/>
      <c r="R149" s="3627">
        <v>19084.5</v>
      </c>
      <c r="S149" s="3627">
        <v>19156</v>
      </c>
      <c r="T149" s="3632">
        <f t="shared" si="93"/>
        <v>71.5</v>
      </c>
      <c r="U149" s="3629">
        <f t="shared" si="94"/>
        <v>3.7464958474154419E-3</v>
      </c>
      <c r="V149" s="3627">
        <v>5562760</v>
      </c>
      <c r="W149" s="3627">
        <v>5551140</v>
      </c>
      <c r="X149" s="3633">
        <f t="shared" si="100"/>
        <v>-11620</v>
      </c>
      <c r="Y149" s="3631">
        <f t="shared" si="96"/>
        <v>-2.088891125987819E-3</v>
      </c>
      <c r="Z149" s="3627">
        <v>1264</v>
      </c>
      <c r="AA149" s="3627">
        <v>1026</v>
      </c>
      <c r="AB149" s="3686">
        <f t="shared" si="101"/>
        <v>-238</v>
      </c>
      <c r="AC149" s="3629">
        <f t="shared" ref="AC149:AC154" si="103">IFERROR((AA149-Z149)/Z149,"")</f>
        <v>-0.18829113924050633</v>
      </c>
      <c r="AD149" s="3627">
        <v>4865110</v>
      </c>
      <c r="AE149" s="3627">
        <v>3970460</v>
      </c>
      <c r="AF149" s="3628">
        <f t="shared" si="102"/>
        <v>-894650</v>
      </c>
      <c r="AG149" s="3629">
        <f t="shared" ref="AG149:AG154" si="104">IFERROR((AE149-AD149)/AD149,"")</f>
        <v>-0.18389101171402086</v>
      </c>
      <c r="AH149" s="149"/>
      <c r="AI149" s="3634">
        <f t="shared" si="91"/>
        <v>10427870</v>
      </c>
      <c r="AJ149" s="3634">
        <f t="shared" si="92"/>
        <v>9521600</v>
      </c>
      <c r="AK149" s="3635">
        <f t="shared" si="89"/>
        <v>-8.6908448225764268E-2</v>
      </c>
      <c r="AL149" s="149"/>
    </row>
    <row r="150" spans="1:38" ht="24.95" customHeight="1">
      <c r="A150" s="3619" t="s">
        <v>2845</v>
      </c>
      <c r="B150" s="3627">
        <v>0</v>
      </c>
      <c r="C150" s="3627">
        <v>0</v>
      </c>
      <c r="D150" s="3628"/>
      <c r="E150" s="3629"/>
      <c r="F150" s="3627">
        <v>0</v>
      </c>
      <c r="G150" s="3627">
        <v>0</v>
      </c>
      <c r="H150" s="3630"/>
      <c r="I150" s="3631"/>
      <c r="J150" s="3627">
        <v>0</v>
      </c>
      <c r="K150" s="3627">
        <v>0</v>
      </c>
      <c r="L150" s="3628">
        <f t="shared" si="90"/>
        <v>0</v>
      </c>
      <c r="M150" s="3629"/>
      <c r="N150" s="3627">
        <v>0</v>
      </c>
      <c r="O150" s="3627">
        <v>0</v>
      </c>
      <c r="P150" s="3630"/>
      <c r="Q150" s="3631"/>
      <c r="R150" s="3627">
        <v>445.39999999999418</v>
      </c>
      <c r="S150" s="3627">
        <v>416.40000000000146</v>
      </c>
      <c r="T150" s="3632">
        <f t="shared" si="93"/>
        <v>-28.999999999992724</v>
      </c>
      <c r="U150" s="3629">
        <f t="shared" si="94"/>
        <v>-6.5110013471021785E-2</v>
      </c>
      <c r="V150" s="3627">
        <v>158400</v>
      </c>
      <c r="W150" s="3627">
        <v>151930</v>
      </c>
      <c r="X150" s="3633">
        <f t="shared" si="100"/>
        <v>-6470</v>
      </c>
      <c r="Y150" s="3631">
        <f t="shared" si="96"/>
        <v>-4.0845959595959595E-2</v>
      </c>
      <c r="Z150" s="3627">
        <v>39.409700000000001</v>
      </c>
      <c r="AA150" s="3627">
        <v>49.262124999999997</v>
      </c>
      <c r="AB150" s="3686">
        <f t="shared" si="101"/>
        <v>9.8524249999999967</v>
      </c>
      <c r="AC150" s="3629">
        <f t="shared" si="103"/>
        <v>0.24999999999999992</v>
      </c>
      <c r="AD150" s="3627">
        <v>152470</v>
      </c>
      <c r="AE150" s="3627">
        <v>189510</v>
      </c>
      <c r="AF150" s="3628">
        <f t="shared" si="102"/>
        <v>37040</v>
      </c>
      <c r="AG150" s="3629">
        <f t="shared" si="104"/>
        <v>0.24293303600708335</v>
      </c>
      <c r="AH150" s="149"/>
      <c r="AI150" s="3634">
        <f t="shared" si="91"/>
        <v>310870</v>
      </c>
      <c r="AJ150" s="3634">
        <f t="shared" si="92"/>
        <v>341440</v>
      </c>
      <c r="AK150" s="3635">
        <f t="shared" si="89"/>
        <v>9.833692540290162E-2</v>
      </c>
      <c r="AL150" s="149"/>
    </row>
    <row r="151" spans="1:38" ht="24.95" customHeight="1">
      <c r="A151" s="3619" t="s">
        <v>3153</v>
      </c>
      <c r="B151" s="3627">
        <v>0</v>
      </c>
      <c r="C151" s="3627">
        <v>0</v>
      </c>
      <c r="D151" s="3628"/>
      <c r="E151" s="3629"/>
      <c r="F151" s="3627">
        <v>0</v>
      </c>
      <c r="G151" s="3627">
        <v>0</v>
      </c>
      <c r="H151" s="3630"/>
      <c r="I151" s="3631"/>
      <c r="J151" s="3627">
        <v>0</v>
      </c>
      <c r="K151" s="3627">
        <v>0</v>
      </c>
      <c r="L151" s="3628">
        <f t="shared" si="90"/>
        <v>0</v>
      </c>
      <c r="M151" s="3629"/>
      <c r="N151" s="3627">
        <v>0</v>
      </c>
      <c r="O151" s="3627">
        <v>0</v>
      </c>
      <c r="P151" s="3630"/>
      <c r="Q151" s="3631"/>
      <c r="R151" s="3627">
        <v>675.10000000001173</v>
      </c>
      <c r="S151" s="3627">
        <v>745.30000000001155</v>
      </c>
      <c r="T151" s="3632">
        <f t="shared" si="93"/>
        <v>70.199999999999818</v>
      </c>
      <c r="U151" s="3629">
        <f t="shared" si="94"/>
        <v>0.10398459487483128</v>
      </c>
      <c r="V151" s="3627">
        <v>201770</v>
      </c>
      <c r="W151" s="3627">
        <v>214160</v>
      </c>
      <c r="X151" s="3633">
        <f t="shared" si="100"/>
        <v>12390</v>
      </c>
      <c r="Y151" s="3631">
        <f t="shared" si="96"/>
        <v>6.1406552014670171E-2</v>
      </c>
      <c r="Z151" s="3627">
        <v>39.258449999999996</v>
      </c>
      <c r="AA151" s="3627">
        <v>49.073062499999992</v>
      </c>
      <c r="AB151" s="3686">
        <f t="shared" si="101"/>
        <v>9.8146124999999955</v>
      </c>
      <c r="AC151" s="3629">
        <f t="shared" si="103"/>
        <v>0.24999999999999992</v>
      </c>
      <c r="AD151" s="3627">
        <v>151890</v>
      </c>
      <c r="AE151" s="3627">
        <v>188790</v>
      </c>
      <c r="AF151" s="3628">
        <f t="shared" si="102"/>
        <v>36900</v>
      </c>
      <c r="AG151" s="3629">
        <f t="shared" si="104"/>
        <v>0.24293896899071696</v>
      </c>
      <c r="AH151" s="149"/>
      <c r="AI151" s="3634">
        <f t="shared" si="91"/>
        <v>353660</v>
      </c>
      <c r="AJ151" s="3634">
        <f t="shared" si="92"/>
        <v>402950</v>
      </c>
      <c r="AK151" s="3635">
        <f t="shared" si="89"/>
        <v>0.13937114742973478</v>
      </c>
      <c r="AL151" s="149"/>
    </row>
    <row r="152" spans="1:38" ht="24.95" customHeight="1">
      <c r="A152" s="3619" t="s">
        <v>3154</v>
      </c>
      <c r="B152" s="3627">
        <v>0</v>
      </c>
      <c r="C152" s="3627">
        <v>0</v>
      </c>
      <c r="D152" s="3628"/>
      <c r="E152" s="3629"/>
      <c r="F152" s="3627">
        <v>0</v>
      </c>
      <c r="G152" s="3627">
        <v>0</v>
      </c>
      <c r="H152" s="3630"/>
      <c r="I152" s="3631"/>
      <c r="J152" s="3627">
        <v>0</v>
      </c>
      <c r="K152" s="3627">
        <v>0</v>
      </c>
      <c r="L152" s="3628">
        <f t="shared" si="90"/>
        <v>0</v>
      </c>
      <c r="M152" s="3629"/>
      <c r="N152" s="3627">
        <v>0</v>
      </c>
      <c r="O152" s="3627">
        <v>0</v>
      </c>
      <c r="P152" s="3630"/>
      <c r="Q152" s="3631"/>
      <c r="R152" s="3627">
        <v>553</v>
      </c>
      <c r="S152" s="3627">
        <v>532.29999999999563</v>
      </c>
      <c r="T152" s="3632">
        <f t="shared" si="93"/>
        <v>-20.700000000004366</v>
      </c>
      <c r="U152" s="3629">
        <f t="shared" si="94"/>
        <v>-3.7432188065107355E-2</v>
      </c>
      <c r="V152" s="3627">
        <v>178570</v>
      </c>
      <c r="W152" s="3627">
        <v>173680</v>
      </c>
      <c r="X152" s="3633">
        <f t="shared" si="100"/>
        <v>-4890</v>
      </c>
      <c r="Y152" s="3631">
        <f t="shared" si="96"/>
        <v>-2.7384219073752589E-2</v>
      </c>
      <c r="Z152" s="3627">
        <v>39.258449999999996</v>
      </c>
      <c r="AA152" s="3627">
        <v>49.073062499999992</v>
      </c>
      <c r="AB152" s="3686">
        <f t="shared" si="101"/>
        <v>9.8146124999999955</v>
      </c>
      <c r="AC152" s="3629">
        <f t="shared" si="103"/>
        <v>0.24999999999999992</v>
      </c>
      <c r="AD152" s="3627">
        <v>151890</v>
      </c>
      <c r="AE152" s="3627">
        <v>188790</v>
      </c>
      <c r="AF152" s="3628">
        <f t="shared" si="102"/>
        <v>36900</v>
      </c>
      <c r="AG152" s="3629">
        <f t="shared" si="104"/>
        <v>0.24293896899071696</v>
      </c>
      <c r="AH152" s="149"/>
      <c r="AI152" s="3634">
        <f t="shared" si="91"/>
        <v>330460</v>
      </c>
      <c r="AJ152" s="3634">
        <f t="shared" si="92"/>
        <v>362470</v>
      </c>
      <c r="AK152" s="3635">
        <f t="shared" si="89"/>
        <v>9.6864976093929744E-2</v>
      </c>
      <c r="AL152" s="149"/>
    </row>
    <row r="153" spans="1:38" ht="24.95" customHeight="1">
      <c r="A153" s="3619" t="s">
        <v>2846</v>
      </c>
      <c r="B153" s="3627">
        <v>0</v>
      </c>
      <c r="C153" s="3627">
        <v>0</v>
      </c>
      <c r="D153" s="3628"/>
      <c r="E153" s="3629"/>
      <c r="F153" s="3627">
        <v>0</v>
      </c>
      <c r="G153" s="3627">
        <v>0</v>
      </c>
      <c r="H153" s="3630"/>
      <c r="I153" s="3631"/>
      <c r="J153" s="3627">
        <v>0</v>
      </c>
      <c r="K153" s="3627">
        <v>0</v>
      </c>
      <c r="L153" s="3628">
        <f t="shared" si="90"/>
        <v>0</v>
      </c>
      <c r="M153" s="3629"/>
      <c r="N153" s="3627">
        <v>0</v>
      </c>
      <c r="O153" s="3627">
        <v>0</v>
      </c>
      <c r="P153" s="3630"/>
      <c r="Q153" s="3631"/>
      <c r="R153" s="3627">
        <v>732.69999999999709</v>
      </c>
      <c r="S153" s="3627">
        <v>684</v>
      </c>
      <c r="T153" s="3632">
        <f t="shared" si="93"/>
        <v>-48.69999999999709</v>
      </c>
      <c r="U153" s="3629">
        <f t="shared" si="94"/>
        <v>-6.6466493790087733E-2</v>
      </c>
      <c r="V153" s="3627">
        <v>212720</v>
      </c>
      <c r="W153" s="3627">
        <v>202510</v>
      </c>
      <c r="X153" s="3633">
        <f t="shared" si="100"/>
        <v>-10210</v>
      </c>
      <c r="Y153" s="3631">
        <f t="shared" si="96"/>
        <v>-4.7997367431365172E-2</v>
      </c>
      <c r="Z153" s="3627">
        <v>39.258449999999996</v>
      </c>
      <c r="AA153" s="3627">
        <v>49.073062499999992</v>
      </c>
      <c r="AB153" s="3686">
        <f t="shared" si="101"/>
        <v>9.8146124999999955</v>
      </c>
      <c r="AC153" s="3629">
        <f t="shared" si="103"/>
        <v>0.24999999999999992</v>
      </c>
      <c r="AD153" s="3627">
        <v>151890</v>
      </c>
      <c r="AE153" s="3627">
        <v>188790</v>
      </c>
      <c r="AF153" s="3628">
        <f t="shared" si="102"/>
        <v>36900</v>
      </c>
      <c r="AG153" s="3629">
        <f t="shared" si="104"/>
        <v>0.24293896899071696</v>
      </c>
      <c r="AH153" s="149"/>
      <c r="AI153" s="3634">
        <f t="shared" si="91"/>
        <v>364610</v>
      </c>
      <c r="AJ153" s="3634">
        <f t="shared" si="92"/>
        <v>391300</v>
      </c>
      <c r="AK153" s="3635">
        <f t="shared" si="89"/>
        <v>7.3201502975782429E-2</v>
      </c>
      <c r="AL153" s="149"/>
    </row>
    <row r="154" spans="1:38" ht="24.95" customHeight="1">
      <c r="A154" s="3619" t="s">
        <v>2404</v>
      </c>
      <c r="B154" s="3627">
        <v>163</v>
      </c>
      <c r="C154" s="3627">
        <v>210</v>
      </c>
      <c r="D154" s="3628">
        <f>C154-B154</f>
        <v>47</v>
      </c>
      <c r="E154" s="3629">
        <f>IFERROR((C154-B154)/B154,"")</f>
        <v>0.28834355828220859</v>
      </c>
      <c r="F154" s="3627">
        <v>664490</v>
      </c>
      <c r="G154" s="3627">
        <v>846390</v>
      </c>
      <c r="H154" s="3630">
        <f>G154-F154</f>
        <v>181900</v>
      </c>
      <c r="I154" s="3631">
        <f>IFERROR((G154-F154)/F154,"")</f>
        <v>0.273743773420217</v>
      </c>
      <c r="J154" s="3627">
        <v>16</v>
      </c>
      <c r="K154" s="3627">
        <v>18</v>
      </c>
      <c r="L154" s="3628">
        <f t="shared" si="90"/>
        <v>2</v>
      </c>
      <c r="M154" s="3629">
        <f>IFERROR((K154-J154)/J154,"")</f>
        <v>0.125</v>
      </c>
      <c r="N154" s="3627">
        <v>81190</v>
      </c>
      <c r="O154" s="3627">
        <v>91340</v>
      </c>
      <c r="P154" s="3630">
        <f>O154-N154</f>
        <v>10150</v>
      </c>
      <c r="Q154" s="3631">
        <f>IFERROR((O154-N154)/N154,"")</f>
        <v>0.12501539598472719</v>
      </c>
      <c r="R154" s="3627">
        <v>3611</v>
      </c>
      <c r="S154" s="3627">
        <v>3542</v>
      </c>
      <c r="T154" s="3632">
        <f t="shared" si="93"/>
        <v>-69</v>
      </c>
      <c r="U154" s="3629">
        <f t="shared" si="94"/>
        <v>-1.9108280254777069E-2</v>
      </c>
      <c r="V154" s="3627">
        <v>746300</v>
      </c>
      <c r="W154" s="3627">
        <v>733370</v>
      </c>
      <c r="X154" s="3633">
        <f t="shared" si="100"/>
        <v>-12930</v>
      </c>
      <c r="Y154" s="3631">
        <f t="shared" si="96"/>
        <v>-1.7325472330162132E-2</v>
      </c>
      <c r="Z154" s="3627">
        <v>29.68</v>
      </c>
      <c r="AA154" s="3627">
        <v>37.1</v>
      </c>
      <c r="AB154" s="3686">
        <f t="shared" si="101"/>
        <v>7.4200000000000017</v>
      </c>
      <c r="AC154" s="3629">
        <f t="shared" si="103"/>
        <v>0.25000000000000006</v>
      </c>
      <c r="AD154" s="3627">
        <v>120570</v>
      </c>
      <c r="AE154" s="3627">
        <v>148460</v>
      </c>
      <c r="AF154" s="3628">
        <f t="shared" si="102"/>
        <v>27890</v>
      </c>
      <c r="AG154" s="3629">
        <f t="shared" si="104"/>
        <v>0.23131790661026788</v>
      </c>
      <c r="AH154" s="149"/>
      <c r="AI154" s="3634">
        <f t="shared" si="91"/>
        <v>1612550</v>
      </c>
      <c r="AJ154" s="3634">
        <f t="shared" si="92"/>
        <v>1819560</v>
      </c>
      <c r="AK154" s="3635">
        <f t="shared" si="89"/>
        <v>0.1283743139747604</v>
      </c>
      <c r="AL154" s="149"/>
    </row>
    <row r="155" spans="1:38" ht="24.95" customHeight="1">
      <c r="A155" s="3619" t="s">
        <v>636</v>
      </c>
      <c r="B155" s="3627">
        <v>0</v>
      </c>
      <c r="C155" s="3627">
        <v>0</v>
      </c>
      <c r="D155" s="3628"/>
      <c r="E155" s="3629"/>
      <c r="F155" s="3627">
        <v>0</v>
      </c>
      <c r="G155" s="3627">
        <v>0</v>
      </c>
      <c r="H155" s="3630"/>
      <c r="I155" s="3631"/>
      <c r="J155" s="3627">
        <v>0</v>
      </c>
      <c r="K155" s="3627">
        <v>0</v>
      </c>
      <c r="L155" s="3628">
        <f t="shared" si="90"/>
        <v>0</v>
      </c>
      <c r="M155" s="3629"/>
      <c r="N155" s="3627">
        <v>0</v>
      </c>
      <c r="O155" s="3627">
        <v>0</v>
      </c>
      <c r="P155" s="3630"/>
      <c r="Q155" s="3631"/>
      <c r="R155" s="3627">
        <v>0</v>
      </c>
      <c r="S155" s="3627">
        <v>0</v>
      </c>
      <c r="T155" s="3632"/>
      <c r="U155" s="3629"/>
      <c r="V155" s="3627">
        <v>46470</v>
      </c>
      <c r="W155" s="3627">
        <v>45860</v>
      </c>
      <c r="X155" s="3633"/>
      <c r="Y155" s="3631"/>
      <c r="Z155" s="3627">
        <v>0</v>
      </c>
      <c r="AA155" s="3627">
        <v>0</v>
      </c>
      <c r="AB155" s="3686"/>
      <c r="AC155" s="3629"/>
      <c r="AD155" s="3627">
        <v>2730</v>
      </c>
      <c r="AE155" s="3627">
        <v>2730</v>
      </c>
      <c r="AF155" s="3628"/>
      <c r="AG155" s="3629"/>
      <c r="AH155" s="149"/>
      <c r="AI155" s="3634">
        <f t="shared" si="91"/>
        <v>49200</v>
      </c>
      <c r="AJ155" s="3634">
        <f t="shared" si="92"/>
        <v>48590</v>
      </c>
      <c r="AK155" s="3635">
        <f t="shared" si="89"/>
        <v>-1.2398373983739885E-2</v>
      </c>
      <c r="AL155" s="149"/>
    </row>
    <row r="156" spans="1:38" ht="24.95" customHeight="1">
      <c r="A156" s="3619" t="s">
        <v>3400</v>
      </c>
      <c r="B156" s="3627">
        <v>0</v>
      </c>
      <c r="C156" s="3627">
        <v>0</v>
      </c>
      <c r="D156" s="3628"/>
      <c r="E156" s="3629"/>
      <c r="F156" s="3627">
        <v>0</v>
      </c>
      <c r="G156" s="3627">
        <v>0</v>
      </c>
      <c r="H156" s="3630"/>
      <c r="I156" s="3631"/>
      <c r="J156" s="3627">
        <v>0</v>
      </c>
      <c r="K156" s="3627">
        <v>0</v>
      </c>
      <c r="L156" s="3628">
        <f t="shared" si="90"/>
        <v>0</v>
      </c>
      <c r="M156" s="3629"/>
      <c r="N156" s="3627">
        <v>0</v>
      </c>
      <c r="O156" s="3627">
        <v>0</v>
      </c>
      <c r="P156" s="3630"/>
      <c r="Q156" s="3631"/>
      <c r="R156" s="3627">
        <v>475.79999999999563</v>
      </c>
      <c r="S156" s="3627">
        <v>460</v>
      </c>
      <c r="T156" s="3632"/>
      <c r="U156" s="3629"/>
      <c r="V156" s="3627">
        <v>147150</v>
      </c>
      <c r="W156" s="3627">
        <v>143410</v>
      </c>
      <c r="X156" s="3633"/>
      <c r="Y156" s="3631"/>
      <c r="Z156" s="3627">
        <v>30.310500000000001</v>
      </c>
      <c r="AA156" s="3627">
        <v>37.888125000000002</v>
      </c>
      <c r="AB156" s="3686"/>
      <c r="AC156" s="3629"/>
      <c r="AD156" s="3627">
        <v>117270</v>
      </c>
      <c r="AE156" s="3627">
        <v>145750</v>
      </c>
      <c r="AF156" s="3628"/>
      <c r="AG156" s="3629"/>
      <c r="AH156" s="149"/>
      <c r="AI156" s="3634">
        <f t="shared" si="91"/>
        <v>264420</v>
      </c>
      <c r="AJ156" s="3634">
        <f t="shared" si="92"/>
        <v>289160</v>
      </c>
      <c r="AK156" s="3635">
        <f t="shared" si="89"/>
        <v>9.356327055442093E-2</v>
      </c>
      <c r="AL156" s="149"/>
    </row>
    <row r="157" spans="1:38" ht="24.95" customHeight="1">
      <c r="A157" s="3619" t="s">
        <v>636</v>
      </c>
      <c r="B157" s="3627">
        <v>0</v>
      </c>
      <c r="C157" s="3627">
        <v>0</v>
      </c>
      <c r="D157" s="3628"/>
      <c r="E157" s="3629"/>
      <c r="F157" s="3627">
        <v>0</v>
      </c>
      <c r="G157" s="3627">
        <v>0</v>
      </c>
      <c r="H157" s="3630"/>
      <c r="I157" s="3631"/>
      <c r="J157" s="3627">
        <v>0</v>
      </c>
      <c r="K157" s="3627">
        <v>0</v>
      </c>
      <c r="L157" s="3628">
        <f t="shared" si="90"/>
        <v>0</v>
      </c>
      <c r="M157" s="3629"/>
      <c r="N157" s="3627">
        <v>0</v>
      </c>
      <c r="O157" s="3627">
        <v>0</v>
      </c>
      <c r="P157" s="3630"/>
      <c r="Q157" s="3631"/>
      <c r="R157" s="3627">
        <v>0</v>
      </c>
      <c r="S157" s="3627">
        <v>0</v>
      </c>
      <c r="T157" s="3632"/>
      <c r="U157" s="3629"/>
      <c r="V157" s="3627">
        <v>58060</v>
      </c>
      <c r="W157" s="3627">
        <v>57300</v>
      </c>
      <c r="X157" s="3633">
        <f>W157-V157</f>
        <v>-760</v>
      </c>
      <c r="Y157" s="3631">
        <f t="shared" ref="Y157:Y197" si="105">IFERROR((W157-V157)/V157,"")</f>
        <v>-1.3089906992766104E-2</v>
      </c>
      <c r="Z157" s="3627">
        <v>0</v>
      </c>
      <c r="AA157" s="3627">
        <v>0</v>
      </c>
      <c r="AB157" s="3686"/>
      <c r="AC157" s="3629"/>
      <c r="AD157" s="3627">
        <v>3410</v>
      </c>
      <c r="AE157" s="3627">
        <v>3410</v>
      </c>
      <c r="AF157" s="3628"/>
      <c r="AG157" s="3629"/>
      <c r="AH157" s="149"/>
      <c r="AI157" s="3634">
        <f t="shared" si="91"/>
        <v>61470</v>
      </c>
      <c r="AJ157" s="3634">
        <f t="shared" si="92"/>
        <v>60710</v>
      </c>
      <c r="AK157" s="3635">
        <f t="shared" si="89"/>
        <v>-1.2363754677078287E-2</v>
      </c>
      <c r="AL157" s="149"/>
    </row>
    <row r="158" spans="1:38" ht="24.95" customHeight="1">
      <c r="A158" s="3619" t="s">
        <v>3155</v>
      </c>
      <c r="B158" s="3627">
        <v>0</v>
      </c>
      <c r="C158" s="3627">
        <v>0</v>
      </c>
      <c r="D158" s="3628"/>
      <c r="E158" s="3629"/>
      <c r="F158" s="3627">
        <v>0</v>
      </c>
      <c r="G158" s="3627">
        <v>0</v>
      </c>
      <c r="H158" s="3630"/>
      <c r="I158" s="3631"/>
      <c r="J158" s="3627"/>
      <c r="K158" s="3627"/>
      <c r="L158" s="3628">
        <f t="shared" si="90"/>
        <v>0</v>
      </c>
      <c r="M158" s="3629"/>
      <c r="N158" s="3627">
        <v>0</v>
      </c>
      <c r="O158" s="3627">
        <v>0</v>
      </c>
      <c r="P158" s="3630"/>
      <c r="Q158" s="3631"/>
      <c r="R158" s="3627">
        <v>539</v>
      </c>
      <c r="S158" s="3627">
        <v>494</v>
      </c>
      <c r="T158" s="3632">
        <f t="shared" ref="T158:T197" si="106">S158-R158</f>
        <v>-45</v>
      </c>
      <c r="U158" s="3629">
        <f t="shared" ref="U158:U197" si="107">IFERROR((S158-R158)/R158,"")</f>
        <v>-8.3487940630797772E-2</v>
      </c>
      <c r="V158" s="3627">
        <v>175910</v>
      </c>
      <c r="W158" s="3627">
        <v>166400</v>
      </c>
      <c r="X158" s="3633">
        <f>W158-V158</f>
        <v>-9510</v>
      </c>
      <c r="Y158" s="3631">
        <f t="shared" si="105"/>
        <v>-5.4061736115058837E-2</v>
      </c>
      <c r="Z158" s="3627">
        <v>39.258449999999996</v>
      </c>
      <c r="AA158" s="3627">
        <v>49.073062499999992</v>
      </c>
      <c r="AB158" s="3686">
        <f>AA158-Z158</f>
        <v>9.8146124999999955</v>
      </c>
      <c r="AC158" s="3629">
        <f>IFERROR((AA158-Z158)/Z158,"")</f>
        <v>0.24999999999999992</v>
      </c>
      <c r="AD158" s="3627">
        <v>151890</v>
      </c>
      <c r="AE158" s="3627">
        <v>188790</v>
      </c>
      <c r="AF158" s="3628">
        <f t="shared" ref="AF158:AF167" si="108">AE158-AD158</f>
        <v>36900</v>
      </c>
      <c r="AG158" s="3629">
        <f>IFERROR((AE158-AD158)/AD158,"")</f>
        <v>0.24293896899071696</v>
      </c>
      <c r="AH158" s="149"/>
      <c r="AI158" s="3634">
        <f t="shared" si="91"/>
        <v>327800</v>
      </c>
      <c r="AJ158" s="3634">
        <f t="shared" si="92"/>
        <v>355190</v>
      </c>
      <c r="AK158" s="3635">
        <f t="shared" si="89"/>
        <v>8.3557046979865879E-2</v>
      </c>
      <c r="AL158" s="149"/>
    </row>
    <row r="159" spans="1:38" ht="24.95" customHeight="1">
      <c r="A159" s="3619" t="s">
        <v>2847</v>
      </c>
      <c r="B159" s="3627">
        <v>2</v>
      </c>
      <c r="C159" s="3627">
        <v>1</v>
      </c>
      <c r="D159" s="3628">
        <f>C159-B159</f>
        <v>-1</v>
      </c>
      <c r="E159" s="3629">
        <f>IFERROR((C159-B159)/B159,"")</f>
        <v>-0.5</v>
      </c>
      <c r="F159" s="3627">
        <v>7420</v>
      </c>
      <c r="G159" s="3627">
        <v>3710</v>
      </c>
      <c r="H159" s="3630">
        <f>G159-F159</f>
        <v>-3710</v>
      </c>
      <c r="I159" s="3631">
        <f>IFERROR((G159-F159)/F159,"")</f>
        <v>-0.5</v>
      </c>
      <c r="J159" s="3627">
        <v>0</v>
      </c>
      <c r="K159" s="3627">
        <v>0</v>
      </c>
      <c r="L159" s="3628">
        <f t="shared" si="90"/>
        <v>0</v>
      </c>
      <c r="M159" s="3629"/>
      <c r="N159" s="3627">
        <v>0</v>
      </c>
      <c r="O159" s="3627">
        <v>0</v>
      </c>
      <c r="P159" s="3630"/>
      <c r="Q159" s="3631"/>
      <c r="R159" s="3627">
        <v>2852</v>
      </c>
      <c r="S159" s="3627">
        <v>2797</v>
      </c>
      <c r="T159" s="3632">
        <f t="shared" si="106"/>
        <v>-55</v>
      </c>
      <c r="U159" s="3629">
        <f t="shared" si="107"/>
        <v>-1.9284712482468443E-2</v>
      </c>
      <c r="V159" s="3627">
        <v>839960</v>
      </c>
      <c r="W159" s="3627">
        <v>825650</v>
      </c>
      <c r="X159" s="3633">
        <f>W159-V159</f>
        <v>-14310</v>
      </c>
      <c r="Y159" s="3631">
        <f t="shared" si="105"/>
        <v>-1.7036525548835658E-2</v>
      </c>
      <c r="Z159" s="3627">
        <v>552.65</v>
      </c>
      <c r="AA159" s="3627">
        <v>620.19999999999993</v>
      </c>
      <c r="AB159" s="3686">
        <f>AA159-Z159</f>
        <v>67.549999999999955</v>
      </c>
      <c r="AC159" s="3629">
        <f>IFERROR((AA159-Z159)/Z159,"")</f>
        <v>0.1222292590246991</v>
      </c>
      <c r="AD159" s="3627">
        <v>2094910</v>
      </c>
      <c r="AE159" s="3627">
        <v>2348830</v>
      </c>
      <c r="AF159" s="3628">
        <f t="shared" si="108"/>
        <v>253920</v>
      </c>
      <c r="AG159" s="3629">
        <f>IFERROR((AE159-AD159)/AD159,"")</f>
        <v>0.12120807099111656</v>
      </c>
      <c r="AH159" s="149"/>
      <c r="AI159" s="3634">
        <f t="shared" si="91"/>
        <v>2942290</v>
      </c>
      <c r="AJ159" s="3634">
        <f t="shared" si="92"/>
        <v>3178190</v>
      </c>
      <c r="AK159" s="3635">
        <f t="shared" si="89"/>
        <v>8.0175645500613513E-2</v>
      </c>
      <c r="AL159" s="149"/>
    </row>
    <row r="160" spans="1:38" ht="24.95" customHeight="1">
      <c r="A160" s="3619" t="s">
        <v>928</v>
      </c>
      <c r="B160" s="3627">
        <v>1</v>
      </c>
      <c r="C160" s="3627">
        <v>0</v>
      </c>
      <c r="D160" s="3628">
        <f>C160-B160</f>
        <v>-1</v>
      </c>
      <c r="E160" s="3629">
        <f>IFERROR((C160-B160)/B160,"")</f>
        <v>-1</v>
      </c>
      <c r="F160" s="3627">
        <v>3710</v>
      </c>
      <c r="G160" s="3627">
        <v>0</v>
      </c>
      <c r="H160" s="3630">
        <f>G160-F160</f>
        <v>-3710</v>
      </c>
      <c r="I160" s="3631">
        <f>IFERROR((G160-F160)/F160,"")</f>
        <v>-1</v>
      </c>
      <c r="J160" s="3627">
        <v>0</v>
      </c>
      <c r="K160" s="3627">
        <v>0</v>
      </c>
      <c r="L160" s="3628">
        <f t="shared" si="90"/>
        <v>0</v>
      </c>
      <c r="M160" s="3629" t="str">
        <f>IFERROR((K160-J160)/J160,"")</f>
        <v/>
      </c>
      <c r="N160" s="3627">
        <v>0</v>
      </c>
      <c r="O160" s="3627">
        <v>0</v>
      </c>
      <c r="P160" s="3630">
        <f>O160-N160</f>
        <v>0</v>
      </c>
      <c r="Q160" s="3631" t="str">
        <f>IFERROR((O160-N160)/N160,"")</f>
        <v/>
      </c>
      <c r="R160" s="3627">
        <v>3117</v>
      </c>
      <c r="S160" s="3627">
        <v>3127</v>
      </c>
      <c r="T160" s="3632">
        <f t="shared" si="106"/>
        <v>10</v>
      </c>
      <c r="U160" s="3629">
        <f t="shared" si="107"/>
        <v>3.208213025344883E-3</v>
      </c>
      <c r="V160" s="3627">
        <v>1049720</v>
      </c>
      <c r="W160" s="3627">
        <v>1045630</v>
      </c>
      <c r="X160" s="3633">
        <f>W160-V160</f>
        <v>-4090</v>
      </c>
      <c r="Y160" s="3631">
        <f t="shared" si="105"/>
        <v>-3.8962771024654195E-3</v>
      </c>
      <c r="Z160" s="3627">
        <v>277</v>
      </c>
      <c r="AA160" s="3627">
        <v>267</v>
      </c>
      <c r="AB160" s="3686">
        <f>AA160-Z160</f>
        <v>-10</v>
      </c>
      <c r="AC160" s="3629">
        <f>IFERROR((AA160-Z160)/Z160,"")</f>
        <v>-3.6101083032490974E-2</v>
      </c>
      <c r="AD160" s="3627">
        <v>1068110</v>
      </c>
      <c r="AE160" s="3627">
        <v>1030520</v>
      </c>
      <c r="AF160" s="3628">
        <f t="shared" si="108"/>
        <v>-37590</v>
      </c>
      <c r="AG160" s="3629">
        <f>IFERROR((AE160-AD160)/AD160,"")</f>
        <v>-3.5193004465832171E-2</v>
      </c>
      <c r="AH160" s="149"/>
      <c r="AI160" s="3634">
        <f t="shared" si="91"/>
        <v>2121540</v>
      </c>
      <c r="AJ160" s="3634">
        <f t="shared" si="92"/>
        <v>2076150</v>
      </c>
      <c r="AK160" s="3635">
        <f t="shared" si="89"/>
        <v>-2.1394835826805014E-2</v>
      </c>
      <c r="AL160" s="149"/>
    </row>
    <row r="161" spans="1:38" ht="24.95" customHeight="1">
      <c r="A161" s="3619" t="s">
        <v>3156</v>
      </c>
      <c r="B161" s="3627">
        <v>0</v>
      </c>
      <c r="C161" s="3627">
        <v>0</v>
      </c>
      <c r="D161" s="3628"/>
      <c r="E161" s="3629"/>
      <c r="F161" s="3627">
        <v>0</v>
      </c>
      <c r="G161" s="3627">
        <v>0</v>
      </c>
      <c r="H161" s="3630"/>
      <c r="I161" s="3631"/>
      <c r="J161" s="3627">
        <v>0</v>
      </c>
      <c r="K161" s="3627">
        <v>0</v>
      </c>
      <c r="L161" s="3628">
        <f t="shared" si="90"/>
        <v>0</v>
      </c>
      <c r="M161" s="3629"/>
      <c r="N161" s="3627">
        <v>0</v>
      </c>
      <c r="O161" s="3627">
        <v>0</v>
      </c>
      <c r="P161" s="3630"/>
      <c r="Q161" s="3631"/>
      <c r="R161" s="3627">
        <v>0</v>
      </c>
      <c r="S161" s="3627">
        <v>9</v>
      </c>
      <c r="T161" s="3632">
        <f t="shared" si="106"/>
        <v>9</v>
      </c>
      <c r="U161" s="3629" t="str">
        <f t="shared" si="107"/>
        <v/>
      </c>
      <c r="V161" s="3627">
        <v>457290</v>
      </c>
      <c r="W161" s="3627">
        <v>453050</v>
      </c>
      <c r="X161" s="3633"/>
      <c r="Y161" s="3631">
        <f t="shared" si="105"/>
        <v>-9.2720155699884104E-3</v>
      </c>
      <c r="Z161" s="3627">
        <v>0</v>
      </c>
      <c r="AA161" s="3627">
        <v>-3</v>
      </c>
      <c r="AB161" s="3686"/>
      <c r="AC161" s="3629"/>
      <c r="AD161" s="3627">
        <v>26870</v>
      </c>
      <c r="AE161" s="3627">
        <v>15590</v>
      </c>
      <c r="AF161" s="3628">
        <f t="shared" si="108"/>
        <v>-11280</v>
      </c>
      <c r="AG161" s="3629">
        <f>IFERROR((AE161-AD161)/AD161,"")</f>
        <v>-0.41979903237811683</v>
      </c>
      <c r="AH161" s="149"/>
      <c r="AI161" s="3634">
        <f t="shared" si="91"/>
        <v>484160</v>
      </c>
      <c r="AJ161" s="3634">
        <f t="shared" si="92"/>
        <v>468640</v>
      </c>
      <c r="AK161" s="3635">
        <f t="shared" si="89"/>
        <v>-3.2055518836748176E-2</v>
      </c>
      <c r="AL161" s="149"/>
    </row>
    <row r="162" spans="1:38" ht="24.95" customHeight="1">
      <c r="A162" s="3619" t="s">
        <v>2848</v>
      </c>
      <c r="B162" s="3627">
        <v>38</v>
      </c>
      <c r="C162" s="3627">
        <v>38</v>
      </c>
      <c r="D162" s="3628">
        <f t="shared" ref="D162:D171" si="109">C162-B162</f>
        <v>0</v>
      </c>
      <c r="E162" s="3629">
        <f t="shared" ref="E162:E171" si="110">IFERROR((C162-B162)/B162,"")</f>
        <v>0</v>
      </c>
      <c r="F162" s="3627">
        <v>174480</v>
      </c>
      <c r="G162" s="3627">
        <v>167050</v>
      </c>
      <c r="H162" s="3630">
        <f t="shared" ref="H162:H171" si="111">G162-F162</f>
        <v>-7430</v>
      </c>
      <c r="I162" s="3631">
        <f t="shared" ref="I162:I171" si="112">IFERROR((G162-F162)/F162,"")</f>
        <v>-4.2583677212287945E-2</v>
      </c>
      <c r="J162" s="3627">
        <v>9</v>
      </c>
      <c r="K162" s="3627">
        <v>7</v>
      </c>
      <c r="L162" s="3628">
        <f t="shared" si="90"/>
        <v>-2</v>
      </c>
      <c r="M162" s="3629">
        <f>IFERROR((K162-J162)/J162,"")</f>
        <v>-0.22222222222222221</v>
      </c>
      <c r="N162" s="3627">
        <v>45670</v>
      </c>
      <c r="O162" s="3627">
        <v>35520</v>
      </c>
      <c r="P162" s="3630">
        <f>O162-N162</f>
        <v>-10150</v>
      </c>
      <c r="Q162" s="3631">
        <f>IFERROR((O162-N162)/N162,"")</f>
        <v>-0.22224655134661703</v>
      </c>
      <c r="R162" s="3627">
        <v>4504</v>
      </c>
      <c r="S162" s="3627">
        <v>4366</v>
      </c>
      <c r="T162" s="3632">
        <f t="shared" si="106"/>
        <v>-138</v>
      </c>
      <c r="U162" s="3629">
        <f t="shared" si="107"/>
        <v>-3.0639431616341029E-2</v>
      </c>
      <c r="V162" s="3627">
        <v>1437100</v>
      </c>
      <c r="W162" s="3627">
        <v>1406000</v>
      </c>
      <c r="X162" s="3633">
        <f t="shared" ref="X162:X197" si="113">W162-V162</f>
        <v>-31100</v>
      </c>
      <c r="Y162" s="3631">
        <f t="shared" si="105"/>
        <v>-2.1640804397745461E-2</v>
      </c>
      <c r="Z162" s="3627">
        <v>334</v>
      </c>
      <c r="AA162" s="3627">
        <v>359</v>
      </c>
      <c r="AB162" s="3686">
        <f t="shared" ref="AB162:AB167" si="114">AA162-Z162</f>
        <v>25</v>
      </c>
      <c r="AC162" s="3629">
        <f>IFERROR((AA162-Z162)/Z162,"")</f>
        <v>7.4850299401197598E-2</v>
      </c>
      <c r="AD162" s="3627">
        <v>1289560</v>
      </c>
      <c r="AE162" s="3627">
        <v>1383530</v>
      </c>
      <c r="AF162" s="3628">
        <f t="shared" si="108"/>
        <v>93970</v>
      </c>
      <c r="AG162" s="3629">
        <f>IFERROR((AE162-AD162)/AD162,"")</f>
        <v>7.2869816061292225E-2</v>
      </c>
      <c r="AH162" s="149"/>
      <c r="AI162" s="3634">
        <f t="shared" si="91"/>
        <v>2946810</v>
      </c>
      <c r="AJ162" s="3634">
        <f t="shared" si="92"/>
        <v>2992100</v>
      </c>
      <c r="AK162" s="3635">
        <f t="shared" si="89"/>
        <v>1.536916190728288E-2</v>
      </c>
      <c r="AL162" s="149"/>
    </row>
    <row r="163" spans="1:38" ht="24.95" customHeight="1">
      <c r="A163" s="3625" t="s">
        <v>3509</v>
      </c>
      <c r="B163" s="3627">
        <v>2</v>
      </c>
      <c r="C163" s="3627">
        <v>18</v>
      </c>
      <c r="D163" s="3628">
        <f t="shared" si="109"/>
        <v>16</v>
      </c>
      <c r="E163" s="3629">
        <f t="shared" si="110"/>
        <v>8</v>
      </c>
      <c r="F163" s="3627">
        <v>0</v>
      </c>
      <c r="G163" s="3627">
        <v>211600</v>
      </c>
      <c r="H163" s="3630">
        <f t="shared" ref="H163" si="115">G163-F163</f>
        <v>211600</v>
      </c>
      <c r="I163" s="3631" t="str">
        <f t="shared" ref="I163" si="116">IFERROR((G163-F163)/F163,"")</f>
        <v/>
      </c>
      <c r="J163" s="3627">
        <v>0</v>
      </c>
      <c r="K163" s="3627">
        <v>39</v>
      </c>
      <c r="L163" s="3628">
        <f t="shared" ref="L163" si="117">K163-J163</f>
        <v>39</v>
      </c>
      <c r="M163" s="3629" t="str">
        <f>IFERROR((K163-J163)/J163,"")</f>
        <v/>
      </c>
      <c r="N163" s="3627">
        <v>0</v>
      </c>
      <c r="O163" s="3627">
        <v>197910</v>
      </c>
      <c r="P163" s="3630">
        <f>O163-N163</f>
        <v>197910</v>
      </c>
      <c r="Q163" s="3629" t="str">
        <f>IFERROR((O163-N163)/N163,"")</f>
        <v/>
      </c>
      <c r="R163" s="3627">
        <v>118</v>
      </c>
      <c r="S163" s="3627">
        <v>11296</v>
      </c>
      <c r="T163" s="3632">
        <f t="shared" ref="T163" si="118">S163-R163</f>
        <v>11178</v>
      </c>
      <c r="U163" s="3629">
        <f t="shared" ref="U163" si="119">IFERROR((S163-R163)/R163,"")</f>
        <v>94.728813559322035</v>
      </c>
      <c r="V163" s="3627">
        <v>82420</v>
      </c>
      <c r="W163" s="3627">
        <v>2228170</v>
      </c>
      <c r="X163" s="3633">
        <f t="shared" ref="X163" si="120">W163-V163</f>
        <v>2145750</v>
      </c>
      <c r="Y163" s="3631">
        <f t="shared" ref="Y163" si="121">IFERROR((W163-V163)/V163,"")</f>
        <v>26.034336326134433</v>
      </c>
      <c r="Z163" s="3627"/>
      <c r="AA163" s="3627"/>
      <c r="AB163" s="3686">
        <f t="shared" si="114"/>
        <v>0</v>
      </c>
      <c r="AC163" s="3629" t="e">
        <f>(AA163/Z163)-1</f>
        <v>#DIV/0!</v>
      </c>
      <c r="AD163" s="3627">
        <v>4840</v>
      </c>
      <c r="AE163" s="3627">
        <v>4840</v>
      </c>
      <c r="AF163" s="3628">
        <f t="shared" ref="AF163" si="122">AE163-AD163</f>
        <v>0</v>
      </c>
      <c r="AG163" s="3629">
        <f>(AE163/AD163)-1</f>
        <v>0</v>
      </c>
      <c r="AH163" s="149"/>
      <c r="AI163" s="3634">
        <f t="shared" ref="AI163" si="123">SUM(F163,N163,V163,AD163)</f>
        <v>87260</v>
      </c>
      <c r="AJ163" s="3634">
        <f t="shared" ref="AJ163" si="124">SUM(G163,O163,W163,AE163)</f>
        <v>2642520</v>
      </c>
      <c r="AK163" s="3635">
        <f t="shared" ref="AK163" si="125">(AJ163/AI163)-1</f>
        <v>29.283291313316525</v>
      </c>
      <c r="AL163" s="149"/>
    </row>
    <row r="164" spans="1:38" ht="24.95" customHeight="1">
      <c r="A164" s="3619" t="s">
        <v>3454</v>
      </c>
      <c r="B164" s="3627">
        <v>1</v>
      </c>
      <c r="C164" s="3627">
        <v>0</v>
      </c>
      <c r="D164" s="3628">
        <f t="shared" si="109"/>
        <v>-1</v>
      </c>
      <c r="E164" s="3629">
        <f t="shared" si="110"/>
        <v>-1</v>
      </c>
      <c r="F164" s="3627">
        <v>3710</v>
      </c>
      <c r="G164" s="3627">
        <v>0</v>
      </c>
      <c r="H164" s="3630">
        <f t="shared" si="111"/>
        <v>-3710</v>
      </c>
      <c r="I164" s="3631">
        <f t="shared" si="112"/>
        <v>-1</v>
      </c>
      <c r="J164" s="3627">
        <v>0</v>
      </c>
      <c r="K164" s="3627">
        <v>0</v>
      </c>
      <c r="L164" s="3628">
        <f t="shared" si="90"/>
        <v>0</v>
      </c>
      <c r="M164" s="3629"/>
      <c r="N164" s="3627">
        <v>0</v>
      </c>
      <c r="O164" s="3627">
        <v>0</v>
      </c>
      <c r="P164" s="3630"/>
      <c r="Q164" s="3631"/>
      <c r="R164" s="3627">
        <v>887</v>
      </c>
      <c r="S164" s="3627">
        <v>872</v>
      </c>
      <c r="T164" s="3632">
        <f t="shared" si="106"/>
        <v>-15</v>
      </c>
      <c r="U164" s="3629">
        <f t="shared" si="107"/>
        <v>-1.6910935738444193E-2</v>
      </c>
      <c r="V164" s="3627">
        <v>249810</v>
      </c>
      <c r="W164" s="3627">
        <v>245870</v>
      </c>
      <c r="X164" s="3633">
        <f t="shared" si="113"/>
        <v>-3940</v>
      </c>
      <c r="Y164" s="3631">
        <f t="shared" si="105"/>
        <v>-1.5771986709899523E-2</v>
      </c>
      <c r="Z164" s="3627">
        <v>301</v>
      </c>
      <c r="AA164" s="3627">
        <v>465</v>
      </c>
      <c r="AB164" s="3686">
        <f t="shared" si="114"/>
        <v>164</v>
      </c>
      <c r="AC164" s="3629">
        <f>(AA164/Z164)-1</f>
        <v>0.54485049833887045</v>
      </c>
      <c r="AD164" s="3627">
        <v>1136230</v>
      </c>
      <c r="AE164" s="3627">
        <v>1752710</v>
      </c>
      <c r="AF164" s="3628">
        <f t="shared" si="108"/>
        <v>616480</v>
      </c>
      <c r="AG164" s="3629">
        <f>(AE164/AD164)-1</f>
        <v>0.5425662057858005</v>
      </c>
      <c r="AH164" s="149"/>
      <c r="AI164" s="3634">
        <f t="shared" si="91"/>
        <v>1389750</v>
      </c>
      <c r="AJ164" s="3634">
        <f t="shared" si="92"/>
        <v>1998580</v>
      </c>
      <c r="AK164" s="3635">
        <f t="shared" si="89"/>
        <v>0.43808598668825338</v>
      </c>
      <c r="AL164" s="149"/>
    </row>
    <row r="165" spans="1:38" ht="24.95" customHeight="1">
      <c r="A165" s="3619" t="s">
        <v>2849</v>
      </c>
      <c r="B165" s="3627">
        <v>206</v>
      </c>
      <c r="C165" s="3627">
        <v>172</v>
      </c>
      <c r="D165" s="3628">
        <f t="shared" si="109"/>
        <v>-34</v>
      </c>
      <c r="E165" s="3629">
        <f t="shared" si="110"/>
        <v>-0.1650485436893204</v>
      </c>
      <c r="F165" s="3627">
        <v>890940</v>
      </c>
      <c r="G165" s="3627">
        <v>731310</v>
      </c>
      <c r="H165" s="3630">
        <f t="shared" si="111"/>
        <v>-159630</v>
      </c>
      <c r="I165" s="3631">
        <f t="shared" si="112"/>
        <v>-0.17917031449929288</v>
      </c>
      <c r="J165" s="3627">
        <v>34</v>
      </c>
      <c r="K165" s="3627">
        <v>25</v>
      </c>
      <c r="L165" s="3628">
        <f t="shared" si="90"/>
        <v>-9</v>
      </c>
      <c r="M165" s="3629">
        <f>IFERROR((K165-J165)/J165,"")</f>
        <v>-0.26470588235294118</v>
      </c>
      <c r="N165" s="3627">
        <v>172530</v>
      </c>
      <c r="O165" s="3627">
        <v>126860</v>
      </c>
      <c r="P165" s="3630">
        <f>O165-N165</f>
        <v>-45670</v>
      </c>
      <c r="Q165" s="3631">
        <f>IFERROR((O165-N165)/N165,"")</f>
        <v>-0.26470758708630382</v>
      </c>
      <c r="R165" s="3627">
        <v>2828</v>
      </c>
      <c r="S165" s="3627">
        <v>2860</v>
      </c>
      <c r="T165" s="3632">
        <f t="shared" si="106"/>
        <v>32</v>
      </c>
      <c r="U165" s="3629">
        <f t="shared" si="107"/>
        <v>1.1315417256011316E-2</v>
      </c>
      <c r="V165" s="3627">
        <v>625480</v>
      </c>
      <c r="W165" s="3627">
        <v>641130</v>
      </c>
      <c r="X165" s="3633">
        <f t="shared" si="113"/>
        <v>15650</v>
      </c>
      <c r="Y165" s="3631">
        <f t="shared" si="105"/>
        <v>2.5020784037858925E-2</v>
      </c>
      <c r="Z165" s="3627">
        <v>0</v>
      </c>
      <c r="AA165" s="3627">
        <v>0</v>
      </c>
      <c r="AB165" s="3686">
        <f t="shared" si="114"/>
        <v>0</v>
      </c>
      <c r="AC165" s="3629" t="str">
        <f>IFERROR((AA165-Z165)/Z165,"")</f>
        <v/>
      </c>
      <c r="AD165" s="3627">
        <v>4700</v>
      </c>
      <c r="AE165" s="3627">
        <v>4700</v>
      </c>
      <c r="AF165" s="3628">
        <f t="shared" si="108"/>
        <v>0</v>
      </c>
      <c r="AG165" s="3629">
        <f>IFERROR((AE165-AD165)/AD165,"")</f>
        <v>0</v>
      </c>
      <c r="AH165" s="149"/>
      <c r="AI165" s="3634">
        <f t="shared" si="91"/>
        <v>1693650</v>
      </c>
      <c r="AJ165" s="3634">
        <f t="shared" si="92"/>
        <v>1504000</v>
      </c>
      <c r="AK165" s="3635">
        <f t="shared" si="89"/>
        <v>-0.11197709089835561</v>
      </c>
      <c r="AL165" s="149"/>
    </row>
    <row r="166" spans="1:38" ht="24.95" customHeight="1">
      <c r="A166" s="3619" t="s">
        <v>314</v>
      </c>
      <c r="B166" s="3627">
        <v>43</v>
      </c>
      <c r="C166" s="3627">
        <v>39</v>
      </c>
      <c r="D166" s="3628">
        <f t="shared" si="109"/>
        <v>-4</v>
      </c>
      <c r="E166" s="3629">
        <f t="shared" si="110"/>
        <v>-9.3023255813953487E-2</v>
      </c>
      <c r="F166" s="3627">
        <v>426910</v>
      </c>
      <c r="G166" s="3627">
        <v>412060</v>
      </c>
      <c r="H166" s="3630">
        <f t="shared" si="111"/>
        <v>-14850</v>
      </c>
      <c r="I166" s="3631">
        <f t="shared" si="112"/>
        <v>-3.478484926565318E-2</v>
      </c>
      <c r="J166" s="3627">
        <v>72</v>
      </c>
      <c r="K166" s="3627">
        <v>72</v>
      </c>
      <c r="L166" s="3628">
        <f t="shared" si="90"/>
        <v>0</v>
      </c>
      <c r="M166" s="3629">
        <f>IFERROR((K166-J166)/J166,"")</f>
        <v>0</v>
      </c>
      <c r="N166" s="3627">
        <v>365370</v>
      </c>
      <c r="O166" s="3627">
        <v>365370</v>
      </c>
      <c r="P166" s="3630">
        <f>O166-N166</f>
        <v>0</v>
      </c>
      <c r="Q166" s="3631">
        <f>IFERROR((O166-N166)/N166,"")</f>
        <v>0</v>
      </c>
      <c r="R166" s="3627">
        <v>3097</v>
      </c>
      <c r="S166" s="3627">
        <v>3083</v>
      </c>
      <c r="T166" s="3632">
        <f t="shared" si="106"/>
        <v>-14</v>
      </c>
      <c r="U166" s="3629">
        <f t="shared" si="107"/>
        <v>-4.5205037132709071E-3</v>
      </c>
      <c r="V166" s="3627">
        <v>669760</v>
      </c>
      <c r="W166" s="3627">
        <v>672750</v>
      </c>
      <c r="X166" s="3633">
        <f t="shared" si="113"/>
        <v>2990</v>
      </c>
      <c r="Y166" s="3631">
        <f t="shared" si="105"/>
        <v>4.464285714285714E-3</v>
      </c>
      <c r="Z166" s="3627">
        <v>47</v>
      </c>
      <c r="AA166" s="3627">
        <v>49</v>
      </c>
      <c r="AB166" s="3686">
        <f t="shared" si="114"/>
        <v>2</v>
      </c>
      <c r="AC166" s="3629">
        <f>IFERROR((AA166-Z166)/Z166,"")</f>
        <v>4.2553191489361701E-2</v>
      </c>
      <c r="AD166" s="3627">
        <v>181210</v>
      </c>
      <c r="AE166" s="3627">
        <v>188730</v>
      </c>
      <c r="AF166" s="3628">
        <f t="shared" si="108"/>
        <v>7520</v>
      </c>
      <c r="AG166" s="3629">
        <f>IFERROR((AE166-AD166)/AD166,"")</f>
        <v>4.1498813531262072E-2</v>
      </c>
      <c r="AH166" s="149"/>
      <c r="AI166" s="3634">
        <f t="shared" si="91"/>
        <v>1643250</v>
      </c>
      <c r="AJ166" s="3634">
        <f t="shared" si="92"/>
        <v>1638910</v>
      </c>
      <c r="AK166" s="3635">
        <f t="shared" si="89"/>
        <v>-2.6411075612353674E-3</v>
      </c>
      <c r="AL166" s="149"/>
    </row>
    <row r="167" spans="1:38" ht="24.95" customHeight="1">
      <c r="A167" s="3619" t="s">
        <v>2850</v>
      </c>
      <c r="B167" s="3627">
        <v>45</v>
      </c>
      <c r="C167" s="3627">
        <v>48</v>
      </c>
      <c r="D167" s="3628">
        <f t="shared" si="109"/>
        <v>3</v>
      </c>
      <c r="E167" s="3629">
        <f t="shared" si="110"/>
        <v>6.6666666666666666E-2</v>
      </c>
      <c r="F167" s="3627">
        <v>486300</v>
      </c>
      <c r="G167" s="3627">
        <v>464030</v>
      </c>
      <c r="H167" s="3630">
        <f t="shared" si="111"/>
        <v>-22270</v>
      </c>
      <c r="I167" s="3631">
        <f t="shared" si="112"/>
        <v>-4.5794776886695455E-2</v>
      </c>
      <c r="J167" s="3627">
        <v>86</v>
      </c>
      <c r="K167" s="3627">
        <v>77</v>
      </c>
      <c r="L167" s="3628">
        <f t="shared" si="90"/>
        <v>-9</v>
      </c>
      <c r="M167" s="3629">
        <f>IFERROR((K167-J167)/J167,"")</f>
        <v>-0.10465116279069768</v>
      </c>
      <c r="N167" s="3627">
        <v>436410</v>
      </c>
      <c r="O167" s="3627">
        <v>390740</v>
      </c>
      <c r="P167" s="3630">
        <f>O167-N167</f>
        <v>-45670</v>
      </c>
      <c r="Q167" s="3631">
        <f>IFERROR((O167-N167)/N167,"")</f>
        <v>-0.10464929767878829</v>
      </c>
      <c r="R167" s="3627">
        <v>4017</v>
      </c>
      <c r="S167" s="3627">
        <v>4050</v>
      </c>
      <c r="T167" s="3632">
        <f t="shared" si="106"/>
        <v>33</v>
      </c>
      <c r="U167" s="3629">
        <f t="shared" si="107"/>
        <v>8.215085884988798E-3</v>
      </c>
      <c r="V167" s="3627">
        <v>845220</v>
      </c>
      <c r="W167" s="3627">
        <v>857920</v>
      </c>
      <c r="X167" s="3633">
        <f t="shared" si="113"/>
        <v>12700</v>
      </c>
      <c r="Y167" s="3631">
        <f t="shared" si="105"/>
        <v>1.5025673789072668E-2</v>
      </c>
      <c r="Z167" s="3627">
        <v>45</v>
      </c>
      <c r="AA167" s="3627">
        <v>45</v>
      </c>
      <c r="AB167" s="3686">
        <f t="shared" si="114"/>
        <v>0</v>
      </c>
      <c r="AC167" s="3629">
        <f>IFERROR((AA167-Z167)/Z167,"")</f>
        <v>0</v>
      </c>
      <c r="AD167" s="3627">
        <v>173710</v>
      </c>
      <c r="AE167" s="3627">
        <v>173710</v>
      </c>
      <c r="AF167" s="3628">
        <f t="shared" si="108"/>
        <v>0</v>
      </c>
      <c r="AG167" s="3629">
        <f>IFERROR((AE167-AD167)/AD167,"")</f>
        <v>0</v>
      </c>
      <c r="AH167" s="149"/>
      <c r="AI167" s="3634">
        <f t="shared" si="91"/>
        <v>1941640</v>
      </c>
      <c r="AJ167" s="3634">
        <f t="shared" si="92"/>
        <v>1886400</v>
      </c>
      <c r="AK167" s="3635">
        <f t="shared" si="89"/>
        <v>-2.8450176139758088E-2</v>
      </c>
      <c r="AL167" s="149"/>
    </row>
    <row r="168" spans="1:38" ht="24.95" customHeight="1">
      <c r="A168" s="3619" t="s">
        <v>3157</v>
      </c>
      <c r="B168" s="3627">
        <v>0</v>
      </c>
      <c r="C168" s="3627">
        <v>0</v>
      </c>
      <c r="D168" s="3628">
        <f t="shared" si="109"/>
        <v>0</v>
      </c>
      <c r="E168" s="3629" t="str">
        <f t="shared" si="110"/>
        <v/>
      </c>
      <c r="F168" s="3627">
        <v>0</v>
      </c>
      <c r="G168" s="3627">
        <v>0</v>
      </c>
      <c r="H168" s="3630">
        <f t="shared" si="111"/>
        <v>0</v>
      </c>
      <c r="I168" s="3631" t="str">
        <f t="shared" si="112"/>
        <v/>
      </c>
      <c r="J168" s="3627">
        <v>0</v>
      </c>
      <c r="K168" s="3627">
        <v>0</v>
      </c>
      <c r="L168" s="3628">
        <f t="shared" si="90"/>
        <v>0</v>
      </c>
      <c r="M168" s="3629" t="str">
        <f>IFERROR((K168-J168)/J168,"")</f>
        <v/>
      </c>
      <c r="N168" s="3627">
        <v>0</v>
      </c>
      <c r="O168" s="3627">
        <v>0</v>
      </c>
      <c r="P168" s="3630">
        <f>O168-N168</f>
        <v>0</v>
      </c>
      <c r="Q168" s="3631" t="str">
        <f>IFERROR((O168-N168)/N168,"")</f>
        <v/>
      </c>
      <c r="R168" s="3627">
        <v>0</v>
      </c>
      <c r="S168" s="3627">
        <v>2242</v>
      </c>
      <c r="T168" s="3632">
        <f t="shared" si="106"/>
        <v>2242</v>
      </c>
      <c r="U168" s="3629" t="str">
        <f t="shared" si="107"/>
        <v/>
      </c>
      <c r="V168" s="3627">
        <v>0</v>
      </c>
      <c r="W168" s="3627">
        <v>426100</v>
      </c>
      <c r="X168" s="3633">
        <f t="shared" si="113"/>
        <v>426100</v>
      </c>
      <c r="Y168" s="3631" t="str">
        <f t="shared" si="105"/>
        <v/>
      </c>
      <c r="Z168" s="3627"/>
      <c r="AA168" s="3627"/>
      <c r="AB168" s="3686"/>
      <c r="AC168" s="3629"/>
      <c r="AD168" s="3627">
        <v>0</v>
      </c>
      <c r="AE168" s="3627">
        <v>0</v>
      </c>
      <c r="AF168" s="3628"/>
      <c r="AG168" s="3629"/>
      <c r="AH168" s="149"/>
      <c r="AI168" s="3634">
        <f t="shared" si="91"/>
        <v>0</v>
      </c>
      <c r="AJ168" s="3634">
        <f t="shared" si="92"/>
        <v>426100</v>
      </c>
      <c r="AK168" s="3635" t="e">
        <f t="shared" si="89"/>
        <v>#DIV/0!</v>
      </c>
      <c r="AL168" s="149"/>
    </row>
    <row r="169" spans="1:38" ht="24.95" customHeight="1">
      <c r="A169" s="3619" t="s">
        <v>3401</v>
      </c>
      <c r="B169" s="3627">
        <v>821</v>
      </c>
      <c r="C169" s="3627">
        <v>756</v>
      </c>
      <c r="D169" s="3628">
        <f t="shared" si="109"/>
        <v>-65</v>
      </c>
      <c r="E169" s="3629">
        <f t="shared" si="110"/>
        <v>-7.9171741778319121E-2</v>
      </c>
      <c r="F169" s="3627">
        <v>3047760</v>
      </c>
      <c r="G169" s="3627">
        <v>2806460</v>
      </c>
      <c r="H169" s="3630">
        <f t="shared" si="111"/>
        <v>-241300</v>
      </c>
      <c r="I169" s="3631">
        <f t="shared" si="112"/>
        <v>-7.9172900753340159E-2</v>
      </c>
      <c r="J169" s="3627">
        <v>0</v>
      </c>
      <c r="K169" s="3627">
        <v>0</v>
      </c>
      <c r="L169" s="3628">
        <f t="shared" si="90"/>
        <v>0</v>
      </c>
      <c r="M169" s="3629"/>
      <c r="N169" s="3627">
        <v>0</v>
      </c>
      <c r="O169" s="3627">
        <v>0</v>
      </c>
      <c r="P169" s="3630"/>
      <c r="Q169" s="3631"/>
      <c r="R169" s="3627">
        <v>8536</v>
      </c>
      <c r="S169" s="3627">
        <v>8610</v>
      </c>
      <c r="T169" s="3632">
        <f t="shared" si="106"/>
        <v>74</v>
      </c>
      <c r="U169" s="3629">
        <f t="shared" si="107"/>
        <v>8.6691658856607318E-3</v>
      </c>
      <c r="V169" s="3627">
        <v>2580360</v>
      </c>
      <c r="W169" s="3627">
        <v>2528660</v>
      </c>
      <c r="X169" s="3633">
        <f t="shared" si="113"/>
        <v>-51700</v>
      </c>
      <c r="Y169" s="3631">
        <f t="shared" si="105"/>
        <v>-2.003596397401913E-2</v>
      </c>
      <c r="Z169" s="3627"/>
      <c r="AA169" s="3627"/>
      <c r="AB169" s="3686"/>
      <c r="AC169" s="3629"/>
      <c r="AD169" s="3627">
        <v>0</v>
      </c>
      <c r="AE169" s="3627">
        <v>0</v>
      </c>
      <c r="AF169" s="3628"/>
      <c r="AG169" s="3629"/>
      <c r="AH169" s="149"/>
      <c r="AI169" s="3634">
        <f t="shared" si="91"/>
        <v>5628120</v>
      </c>
      <c r="AJ169" s="3634">
        <f t="shared" si="92"/>
        <v>5335120</v>
      </c>
      <c r="AK169" s="3635">
        <f t="shared" si="89"/>
        <v>-5.2060012935047584E-2</v>
      </c>
      <c r="AL169" s="149"/>
    </row>
    <row r="170" spans="1:38" ht="24.95" customHeight="1">
      <c r="A170" s="3619" t="s">
        <v>3158</v>
      </c>
      <c r="B170" s="3627">
        <v>11</v>
      </c>
      <c r="C170" s="3627">
        <v>9</v>
      </c>
      <c r="D170" s="3628">
        <f t="shared" si="109"/>
        <v>-2</v>
      </c>
      <c r="E170" s="3629">
        <f t="shared" si="110"/>
        <v>-0.18181818181818182</v>
      </c>
      <c r="F170" s="3627">
        <v>44550</v>
      </c>
      <c r="G170" s="3627">
        <v>37120</v>
      </c>
      <c r="H170" s="3630">
        <f t="shared" si="111"/>
        <v>-7430</v>
      </c>
      <c r="I170" s="3631">
        <f t="shared" si="112"/>
        <v>-0.16677890011223345</v>
      </c>
      <c r="J170" s="3627">
        <v>1</v>
      </c>
      <c r="K170" s="3627">
        <v>1</v>
      </c>
      <c r="L170" s="3628">
        <f t="shared" si="90"/>
        <v>0</v>
      </c>
      <c r="M170" s="3629">
        <f>IFERROR((K170-J170)/J170,"")</f>
        <v>0</v>
      </c>
      <c r="N170" s="3627">
        <v>5070</v>
      </c>
      <c r="O170" s="3627">
        <v>5070</v>
      </c>
      <c r="P170" s="3630">
        <f>O170-N170</f>
        <v>0</v>
      </c>
      <c r="Q170" s="3631">
        <f>IFERROR((O170-N170)/N170,"")</f>
        <v>0</v>
      </c>
      <c r="R170" s="3627">
        <v>1899</v>
      </c>
      <c r="S170" s="3627">
        <v>1840</v>
      </c>
      <c r="T170" s="3632">
        <f t="shared" si="106"/>
        <v>-59</v>
      </c>
      <c r="U170" s="3629">
        <f t="shared" si="107"/>
        <v>-3.1068983675618746E-2</v>
      </c>
      <c r="V170" s="3627">
        <v>481680</v>
      </c>
      <c r="W170" s="3627">
        <v>461630</v>
      </c>
      <c r="X170" s="3633">
        <f t="shared" si="113"/>
        <v>-20050</v>
      </c>
      <c r="Y170" s="3631">
        <f t="shared" si="105"/>
        <v>-4.1625145324696897E-2</v>
      </c>
      <c r="Z170" s="3627"/>
      <c r="AA170" s="3627"/>
      <c r="AB170" s="3686"/>
      <c r="AC170" s="3629"/>
      <c r="AD170" s="3627">
        <v>0</v>
      </c>
      <c r="AE170" s="3627">
        <v>0</v>
      </c>
      <c r="AF170" s="3628"/>
      <c r="AG170" s="3629"/>
      <c r="AH170" s="149"/>
      <c r="AI170" s="3634">
        <f t="shared" si="91"/>
        <v>531300</v>
      </c>
      <c r="AJ170" s="3634">
        <f t="shared" si="92"/>
        <v>503820</v>
      </c>
      <c r="AK170" s="3635">
        <f t="shared" si="89"/>
        <v>-5.1722190852625638E-2</v>
      </c>
      <c r="AL170" s="149"/>
    </row>
    <row r="171" spans="1:38" ht="24.95" customHeight="1">
      <c r="A171" s="3619" t="s">
        <v>921</v>
      </c>
      <c r="B171" s="3627">
        <v>28</v>
      </c>
      <c r="C171" s="3627">
        <v>31</v>
      </c>
      <c r="D171" s="3628">
        <f t="shared" si="109"/>
        <v>3</v>
      </c>
      <c r="E171" s="3629">
        <f t="shared" si="110"/>
        <v>0.10714285714285714</v>
      </c>
      <c r="F171" s="3627">
        <v>122500</v>
      </c>
      <c r="G171" s="3627">
        <v>137350</v>
      </c>
      <c r="H171" s="3630">
        <f t="shared" si="111"/>
        <v>14850</v>
      </c>
      <c r="I171" s="3631">
        <f t="shared" si="112"/>
        <v>0.12122448979591836</v>
      </c>
      <c r="J171" s="3627">
        <v>5</v>
      </c>
      <c r="K171" s="3627">
        <v>6</v>
      </c>
      <c r="L171" s="3628">
        <f t="shared" si="90"/>
        <v>1</v>
      </c>
      <c r="M171" s="3629">
        <f>IFERROR((K171-J171)/J171,"")</f>
        <v>0.2</v>
      </c>
      <c r="N171" s="3627">
        <v>25370</v>
      </c>
      <c r="O171" s="3627">
        <v>30450</v>
      </c>
      <c r="P171" s="3630">
        <f>O171-N171</f>
        <v>5080</v>
      </c>
      <c r="Q171" s="3631">
        <f>IFERROR((O171-N171)/N171,"")</f>
        <v>0.20023649980291683</v>
      </c>
      <c r="R171" s="3627">
        <v>1560</v>
      </c>
      <c r="S171" s="3627">
        <v>1508</v>
      </c>
      <c r="T171" s="3632">
        <f t="shared" si="106"/>
        <v>-52</v>
      </c>
      <c r="U171" s="3629">
        <f t="shared" si="107"/>
        <v>-3.3333333333333333E-2</v>
      </c>
      <c r="V171" s="3627">
        <v>388570</v>
      </c>
      <c r="W171" s="3627">
        <v>373990</v>
      </c>
      <c r="X171" s="3633">
        <f t="shared" si="113"/>
        <v>-14580</v>
      </c>
      <c r="Y171" s="3631">
        <f t="shared" si="105"/>
        <v>-3.7522196772782256E-2</v>
      </c>
      <c r="Z171" s="3627"/>
      <c r="AA171" s="3627"/>
      <c r="AB171" s="3686"/>
      <c r="AC171" s="3629"/>
      <c r="AD171" s="3627">
        <v>0</v>
      </c>
      <c r="AE171" s="3627">
        <v>0</v>
      </c>
      <c r="AF171" s="3628"/>
      <c r="AG171" s="3629"/>
      <c r="AH171" s="149"/>
      <c r="AI171" s="3634">
        <f t="shared" si="91"/>
        <v>536440</v>
      </c>
      <c r="AJ171" s="3634">
        <f t="shared" si="92"/>
        <v>541790</v>
      </c>
      <c r="AK171" s="3635">
        <f t="shared" si="89"/>
        <v>9.9731563641787258E-3</v>
      </c>
      <c r="AL171" s="149"/>
    </row>
    <row r="172" spans="1:38" ht="24.95" customHeight="1">
      <c r="A172" s="3619" t="s">
        <v>3402</v>
      </c>
      <c r="B172" s="3627">
        <v>0</v>
      </c>
      <c r="C172" s="3627">
        <v>0</v>
      </c>
      <c r="D172" s="3628"/>
      <c r="E172" s="3629"/>
      <c r="F172" s="3627">
        <v>0</v>
      </c>
      <c r="G172" s="3627">
        <v>0</v>
      </c>
      <c r="H172" s="3630"/>
      <c r="I172" s="3631"/>
      <c r="J172" s="3627">
        <v>0</v>
      </c>
      <c r="K172" s="3627">
        <v>0</v>
      </c>
      <c r="L172" s="3628">
        <f t="shared" si="90"/>
        <v>0</v>
      </c>
      <c r="M172" s="3629"/>
      <c r="N172" s="3627">
        <v>0</v>
      </c>
      <c r="O172" s="3627">
        <v>0</v>
      </c>
      <c r="P172" s="3630"/>
      <c r="Q172" s="3631"/>
      <c r="R172" s="3627">
        <v>1133</v>
      </c>
      <c r="S172" s="3627">
        <v>1141</v>
      </c>
      <c r="T172" s="3632">
        <f t="shared" si="106"/>
        <v>8</v>
      </c>
      <c r="U172" s="3629">
        <f t="shared" si="107"/>
        <v>7.0609002647837602E-3</v>
      </c>
      <c r="V172" s="3627">
        <v>408850</v>
      </c>
      <c r="W172" s="3627">
        <v>395280</v>
      </c>
      <c r="X172" s="3633">
        <f t="shared" si="113"/>
        <v>-13570</v>
      </c>
      <c r="Y172" s="3631">
        <f t="shared" si="105"/>
        <v>-3.3190656720068483E-2</v>
      </c>
      <c r="Z172" s="3627"/>
      <c r="AA172" s="3627"/>
      <c r="AB172" s="3686"/>
      <c r="AC172" s="3629"/>
      <c r="AD172" s="3627">
        <v>0</v>
      </c>
      <c r="AE172" s="3627">
        <v>0</v>
      </c>
      <c r="AF172" s="3628"/>
      <c r="AG172" s="3629"/>
      <c r="AH172" s="149"/>
      <c r="AI172" s="3634">
        <f t="shared" si="91"/>
        <v>408850</v>
      </c>
      <c r="AJ172" s="3634">
        <f t="shared" si="92"/>
        <v>395280</v>
      </c>
      <c r="AK172" s="3635">
        <f t="shared" si="89"/>
        <v>-3.319065672006849E-2</v>
      </c>
      <c r="AL172" s="149"/>
    </row>
    <row r="173" spans="1:38" ht="24.95" customHeight="1">
      <c r="A173" s="3619" t="s">
        <v>3159</v>
      </c>
      <c r="B173" s="3627">
        <v>0</v>
      </c>
      <c r="C173" s="3627">
        <v>0</v>
      </c>
      <c r="D173" s="3628"/>
      <c r="E173" s="3629"/>
      <c r="F173" s="3627">
        <v>0</v>
      </c>
      <c r="G173" s="3627">
        <v>0</v>
      </c>
      <c r="H173" s="3630"/>
      <c r="I173" s="3631"/>
      <c r="J173" s="3627">
        <v>0</v>
      </c>
      <c r="K173" s="3627">
        <v>0</v>
      </c>
      <c r="L173" s="3628">
        <f t="shared" si="90"/>
        <v>0</v>
      </c>
      <c r="M173" s="3629"/>
      <c r="N173" s="3627">
        <v>0</v>
      </c>
      <c r="O173" s="3627">
        <v>0</v>
      </c>
      <c r="P173" s="3630"/>
      <c r="Q173" s="3631"/>
      <c r="R173" s="3627">
        <v>844</v>
      </c>
      <c r="S173" s="3627">
        <v>829</v>
      </c>
      <c r="T173" s="3632">
        <f t="shared" si="106"/>
        <v>-15</v>
      </c>
      <c r="U173" s="3629">
        <f t="shared" si="107"/>
        <v>-1.7772511848341232E-2</v>
      </c>
      <c r="V173" s="3627">
        <v>362560</v>
      </c>
      <c r="W173" s="3627">
        <v>343940</v>
      </c>
      <c r="X173" s="3633">
        <f t="shared" si="113"/>
        <v>-18620</v>
      </c>
      <c r="Y173" s="3631">
        <f t="shared" si="105"/>
        <v>-5.1357016769638129E-2</v>
      </c>
      <c r="Z173" s="3627"/>
      <c r="AA173" s="3627"/>
      <c r="AB173" s="3686"/>
      <c r="AC173" s="3629"/>
      <c r="AD173" s="3627">
        <v>0</v>
      </c>
      <c r="AE173" s="3627">
        <v>0</v>
      </c>
      <c r="AF173" s="3628"/>
      <c r="AG173" s="3629"/>
      <c r="AH173" s="149"/>
      <c r="AI173" s="3634">
        <f t="shared" si="91"/>
        <v>362560</v>
      </c>
      <c r="AJ173" s="3634">
        <f t="shared" si="92"/>
        <v>343940</v>
      </c>
      <c r="AK173" s="3635">
        <f t="shared" si="89"/>
        <v>-5.1357016769638109E-2</v>
      </c>
      <c r="AL173" s="149"/>
    </row>
    <row r="174" spans="1:38" ht="24.95" customHeight="1">
      <c r="A174" s="3619" t="s">
        <v>3160</v>
      </c>
      <c r="B174" s="3627">
        <v>13</v>
      </c>
      <c r="C174" s="3627">
        <v>15</v>
      </c>
      <c r="D174" s="3628">
        <f t="shared" ref="D174:D182" si="126">C174-B174</f>
        <v>2</v>
      </c>
      <c r="E174" s="3629">
        <f t="shared" ref="E174:E182" si="127">IFERROR((C174-B174)/B174,"")</f>
        <v>0.15384615384615385</v>
      </c>
      <c r="F174" s="3627">
        <v>85380</v>
      </c>
      <c r="G174" s="3627">
        <v>55680</v>
      </c>
      <c r="H174" s="3630">
        <f t="shared" ref="H174:H182" si="128">G174-F174</f>
        <v>-29700</v>
      </c>
      <c r="I174" s="3631">
        <f t="shared" ref="I174:I182" si="129">IFERROR((G174-F174)/F174,"")</f>
        <v>-0.34785664089950807</v>
      </c>
      <c r="J174" s="3627">
        <v>10</v>
      </c>
      <c r="K174" s="3627">
        <v>0</v>
      </c>
      <c r="L174" s="3628">
        <f t="shared" si="90"/>
        <v>-10</v>
      </c>
      <c r="M174" s="3629">
        <f>IFERROR((K174-J174)/J174,"")</f>
        <v>-1</v>
      </c>
      <c r="N174" s="3627">
        <v>50750</v>
      </c>
      <c r="O174" s="3627">
        <v>0</v>
      </c>
      <c r="P174" s="3630">
        <f>O174-N174</f>
        <v>-50750</v>
      </c>
      <c r="Q174" s="3631">
        <f>IFERROR((O174-N174)/N174,"")</f>
        <v>-1</v>
      </c>
      <c r="R174" s="3627">
        <v>2293</v>
      </c>
      <c r="S174" s="3627">
        <v>2355</v>
      </c>
      <c r="T174" s="3632">
        <f t="shared" si="106"/>
        <v>62</v>
      </c>
      <c r="U174" s="3629">
        <f t="shared" si="107"/>
        <v>2.703881378107283E-2</v>
      </c>
      <c r="V174" s="3627">
        <v>645640</v>
      </c>
      <c r="W174" s="3627">
        <v>631670</v>
      </c>
      <c r="X174" s="3633">
        <f t="shared" si="113"/>
        <v>-13970</v>
      </c>
      <c r="Y174" s="3631">
        <f t="shared" si="105"/>
        <v>-2.1637445015798278E-2</v>
      </c>
      <c r="Z174" s="3627"/>
      <c r="AA174" s="3627"/>
      <c r="AB174" s="3686"/>
      <c r="AC174" s="3629"/>
      <c r="AD174" s="3627">
        <v>0</v>
      </c>
      <c r="AE174" s="3627">
        <v>0</v>
      </c>
      <c r="AF174" s="3628"/>
      <c r="AG174" s="3629"/>
      <c r="AH174" s="149"/>
      <c r="AI174" s="3634">
        <f t="shared" si="91"/>
        <v>781770</v>
      </c>
      <c r="AJ174" s="3634">
        <f t="shared" si="92"/>
        <v>687350</v>
      </c>
      <c r="AK174" s="3635">
        <f t="shared" si="89"/>
        <v>-0.12077721068856573</v>
      </c>
      <c r="AL174" s="149"/>
    </row>
    <row r="175" spans="1:38" ht="24.95" customHeight="1">
      <c r="A175" s="3619" t="s">
        <v>18</v>
      </c>
      <c r="B175" s="3627">
        <v>18</v>
      </c>
      <c r="C175" s="3627">
        <v>20</v>
      </c>
      <c r="D175" s="3628">
        <f t="shared" si="126"/>
        <v>2</v>
      </c>
      <c r="E175" s="3629">
        <f t="shared" si="127"/>
        <v>0.1111111111111111</v>
      </c>
      <c r="F175" s="3627">
        <v>66820</v>
      </c>
      <c r="G175" s="3627">
        <v>74250</v>
      </c>
      <c r="H175" s="3630">
        <f t="shared" si="128"/>
        <v>7430</v>
      </c>
      <c r="I175" s="3631">
        <f t="shared" si="129"/>
        <v>0.11119425321759951</v>
      </c>
      <c r="J175" s="3627">
        <v>0</v>
      </c>
      <c r="K175" s="3627">
        <v>0</v>
      </c>
      <c r="L175" s="3628">
        <f t="shared" si="90"/>
        <v>0</v>
      </c>
      <c r="M175" s="3629"/>
      <c r="N175" s="3627">
        <v>0</v>
      </c>
      <c r="O175" s="3627">
        <v>0</v>
      </c>
      <c r="P175" s="3630"/>
      <c r="Q175" s="3631"/>
      <c r="R175" s="3627">
        <v>1472</v>
      </c>
      <c r="S175" s="3627">
        <v>1470</v>
      </c>
      <c r="T175" s="3632">
        <f t="shared" si="106"/>
        <v>-2</v>
      </c>
      <c r="U175" s="3629">
        <f t="shared" si="107"/>
        <v>-1.358695652173913E-3</v>
      </c>
      <c r="V175" s="3627">
        <v>429540</v>
      </c>
      <c r="W175" s="3627">
        <v>411620</v>
      </c>
      <c r="X175" s="3633">
        <f t="shared" si="113"/>
        <v>-17920</v>
      </c>
      <c r="Y175" s="3631">
        <f t="shared" si="105"/>
        <v>-4.1719048284211017E-2</v>
      </c>
      <c r="Z175" s="3627"/>
      <c r="AA175" s="3627"/>
      <c r="AB175" s="3686"/>
      <c r="AC175" s="3629"/>
      <c r="AD175" s="3627">
        <v>0</v>
      </c>
      <c r="AE175" s="3627">
        <v>0</v>
      </c>
      <c r="AF175" s="3628"/>
      <c r="AG175" s="3629"/>
      <c r="AH175" s="149"/>
      <c r="AI175" s="3634">
        <f t="shared" si="91"/>
        <v>496360</v>
      </c>
      <c r="AJ175" s="3634">
        <f t="shared" si="92"/>
        <v>485870</v>
      </c>
      <c r="AK175" s="3635">
        <f t="shared" si="89"/>
        <v>-2.1133854460472223E-2</v>
      </c>
      <c r="AL175" s="149"/>
    </row>
    <row r="176" spans="1:38" ht="24.95" customHeight="1">
      <c r="A176" s="3619" t="s">
        <v>920</v>
      </c>
      <c r="B176" s="3627">
        <v>3</v>
      </c>
      <c r="C176" s="3627">
        <v>2</v>
      </c>
      <c r="D176" s="3628">
        <f t="shared" si="126"/>
        <v>-1</v>
      </c>
      <c r="E176" s="3629">
        <f t="shared" si="127"/>
        <v>-0.33333333333333331</v>
      </c>
      <c r="F176" s="3627">
        <v>11140</v>
      </c>
      <c r="G176" s="3627">
        <v>7420</v>
      </c>
      <c r="H176" s="3630">
        <f t="shared" si="128"/>
        <v>-3720</v>
      </c>
      <c r="I176" s="3631">
        <f t="shared" si="129"/>
        <v>-0.33393177737881508</v>
      </c>
      <c r="J176" s="3627">
        <v>0</v>
      </c>
      <c r="K176" s="3627">
        <v>0</v>
      </c>
      <c r="L176" s="3628">
        <f t="shared" si="90"/>
        <v>0</v>
      </c>
      <c r="M176" s="3629"/>
      <c r="N176" s="3627">
        <v>0</v>
      </c>
      <c r="O176" s="3627">
        <v>0</v>
      </c>
      <c r="P176" s="3630"/>
      <c r="Q176" s="3631"/>
      <c r="R176" s="3627">
        <v>7984</v>
      </c>
      <c r="S176" s="3627">
        <v>8088</v>
      </c>
      <c r="T176" s="3632">
        <f t="shared" si="106"/>
        <v>104</v>
      </c>
      <c r="U176" s="3629">
        <f t="shared" si="107"/>
        <v>1.3026052104208416E-2</v>
      </c>
      <c r="V176" s="3627">
        <v>1517490</v>
      </c>
      <c r="W176" s="3627">
        <v>1537340</v>
      </c>
      <c r="X176" s="3633">
        <f t="shared" si="113"/>
        <v>19850</v>
      </c>
      <c r="Y176" s="3631">
        <f t="shared" si="105"/>
        <v>1.3080811076185016E-2</v>
      </c>
      <c r="Z176" s="3627"/>
      <c r="AA176" s="3627"/>
      <c r="AB176" s="3686"/>
      <c r="AC176" s="3629"/>
      <c r="AD176" s="3627">
        <v>0</v>
      </c>
      <c r="AE176" s="3627">
        <v>0</v>
      </c>
      <c r="AF176" s="3628"/>
      <c r="AG176" s="3629"/>
      <c r="AH176" s="149"/>
      <c r="AI176" s="3634">
        <f t="shared" si="91"/>
        <v>1528630</v>
      </c>
      <c r="AJ176" s="3634">
        <f t="shared" si="92"/>
        <v>1544760</v>
      </c>
      <c r="AK176" s="3635">
        <f t="shared" si="89"/>
        <v>1.0551932122227159E-2</v>
      </c>
      <c r="AL176" s="149"/>
    </row>
    <row r="177" spans="1:38" ht="24.95" customHeight="1">
      <c r="A177" s="3619" t="s">
        <v>3347</v>
      </c>
      <c r="B177" s="3627">
        <v>140</v>
      </c>
      <c r="C177" s="3627">
        <v>177</v>
      </c>
      <c r="D177" s="3628">
        <f t="shared" si="126"/>
        <v>37</v>
      </c>
      <c r="E177" s="3629">
        <f t="shared" si="127"/>
        <v>0.26428571428571429</v>
      </c>
      <c r="F177" s="3627">
        <v>564260</v>
      </c>
      <c r="G177" s="3627">
        <v>712750</v>
      </c>
      <c r="H177" s="3630">
        <f t="shared" si="128"/>
        <v>148490</v>
      </c>
      <c r="I177" s="3631">
        <f t="shared" si="129"/>
        <v>0.26315882749087299</v>
      </c>
      <c r="J177" s="3627">
        <v>12</v>
      </c>
      <c r="K177" s="3627">
        <v>15</v>
      </c>
      <c r="L177" s="3628">
        <f t="shared" si="90"/>
        <v>3</v>
      </c>
      <c r="M177" s="3629">
        <f t="shared" ref="M177:M182" si="130">IFERROR((K177-J177)/J177,"")</f>
        <v>0.25</v>
      </c>
      <c r="N177" s="3627">
        <v>60890</v>
      </c>
      <c r="O177" s="3627">
        <v>76120</v>
      </c>
      <c r="P177" s="3630">
        <f t="shared" ref="P177:P182" si="131">O177-N177</f>
        <v>15230</v>
      </c>
      <c r="Q177" s="3631">
        <f t="shared" ref="Q177:Q182" si="132">IFERROR((O177-N177)/N177,"")</f>
        <v>0.25012317293480046</v>
      </c>
      <c r="R177" s="3627">
        <v>3296</v>
      </c>
      <c r="S177" s="3627">
        <v>3378</v>
      </c>
      <c r="T177" s="3632">
        <f t="shared" si="106"/>
        <v>82</v>
      </c>
      <c r="U177" s="3629">
        <f t="shared" si="107"/>
        <v>2.4878640776699028E-2</v>
      </c>
      <c r="V177" s="3627">
        <v>970350</v>
      </c>
      <c r="W177" s="3627">
        <v>858520</v>
      </c>
      <c r="X177" s="3633">
        <f t="shared" si="113"/>
        <v>-111830</v>
      </c>
      <c r="Y177" s="3631">
        <f t="shared" si="105"/>
        <v>-0.1152470757973927</v>
      </c>
      <c r="Z177" s="3627"/>
      <c r="AA177" s="3627"/>
      <c r="AB177" s="3686"/>
      <c r="AC177" s="3629"/>
      <c r="AD177" s="3627">
        <v>0</v>
      </c>
      <c r="AE177" s="3627">
        <v>0</v>
      </c>
      <c r="AF177" s="3628"/>
      <c r="AG177" s="3629"/>
      <c r="AH177" s="149"/>
      <c r="AI177" s="3634">
        <f t="shared" si="91"/>
        <v>1595500</v>
      </c>
      <c r="AJ177" s="3634">
        <f t="shared" si="92"/>
        <v>1647390</v>
      </c>
      <c r="AK177" s="3635">
        <f t="shared" si="89"/>
        <v>3.2522720150423012E-2</v>
      </c>
      <c r="AL177" s="149"/>
    </row>
    <row r="178" spans="1:38" ht="24.95" customHeight="1">
      <c r="A178" s="3619" t="s">
        <v>20</v>
      </c>
      <c r="B178" s="3627">
        <v>211</v>
      </c>
      <c r="C178" s="3627">
        <v>264</v>
      </c>
      <c r="D178" s="3628">
        <f t="shared" si="126"/>
        <v>53</v>
      </c>
      <c r="E178" s="3629">
        <f t="shared" si="127"/>
        <v>0.25118483412322273</v>
      </c>
      <c r="F178" s="3627">
        <v>946620</v>
      </c>
      <c r="G178" s="3627">
        <v>1124810</v>
      </c>
      <c r="H178" s="3630">
        <f t="shared" si="128"/>
        <v>178190</v>
      </c>
      <c r="I178" s="3631">
        <f t="shared" si="129"/>
        <v>0.18823815258498658</v>
      </c>
      <c r="J178" s="3627">
        <v>44</v>
      </c>
      <c r="K178" s="3627">
        <v>39</v>
      </c>
      <c r="L178" s="3628">
        <f t="shared" si="90"/>
        <v>-5</v>
      </c>
      <c r="M178" s="3629">
        <f t="shared" si="130"/>
        <v>-0.11363636363636363</v>
      </c>
      <c r="N178" s="3627">
        <v>223280</v>
      </c>
      <c r="O178" s="3627">
        <v>197910</v>
      </c>
      <c r="P178" s="3630">
        <f t="shared" si="131"/>
        <v>-25370</v>
      </c>
      <c r="Q178" s="3631">
        <f t="shared" si="132"/>
        <v>-0.11362414905051953</v>
      </c>
      <c r="R178" s="3627">
        <v>7947</v>
      </c>
      <c r="S178" s="3627">
        <v>8020</v>
      </c>
      <c r="T178" s="3632">
        <f t="shared" si="106"/>
        <v>73</v>
      </c>
      <c r="U178" s="3629">
        <f t="shared" si="107"/>
        <v>9.1858562979740786E-3</v>
      </c>
      <c r="V178" s="3627">
        <v>3472290</v>
      </c>
      <c r="W178" s="3627">
        <v>3481930</v>
      </c>
      <c r="X178" s="3633">
        <f t="shared" si="113"/>
        <v>9640</v>
      </c>
      <c r="Y178" s="3631">
        <f t="shared" si="105"/>
        <v>2.7762658072914416E-3</v>
      </c>
      <c r="Z178" s="3627"/>
      <c r="AA178" s="3627"/>
      <c r="AB178" s="3686"/>
      <c r="AC178" s="3629"/>
      <c r="AD178" s="3627">
        <v>0</v>
      </c>
      <c r="AE178" s="3627">
        <v>0</v>
      </c>
      <c r="AF178" s="3628"/>
      <c r="AG178" s="3629"/>
      <c r="AH178" s="149"/>
      <c r="AI178" s="3634">
        <f t="shared" si="91"/>
        <v>4642190</v>
      </c>
      <c r="AJ178" s="3634">
        <f t="shared" si="92"/>
        <v>4804650</v>
      </c>
      <c r="AK178" s="3635">
        <f t="shared" si="89"/>
        <v>3.4996413330776965E-2</v>
      </c>
      <c r="AL178" s="149"/>
    </row>
    <row r="179" spans="1:38" ht="24.95" customHeight="1">
      <c r="A179" s="3619" t="s">
        <v>3161</v>
      </c>
      <c r="B179" s="3627">
        <v>76</v>
      </c>
      <c r="C179" s="3627">
        <v>85</v>
      </c>
      <c r="D179" s="3628">
        <f t="shared" si="126"/>
        <v>9</v>
      </c>
      <c r="E179" s="3629">
        <f t="shared" si="127"/>
        <v>0.11842105263157894</v>
      </c>
      <c r="F179" s="3627">
        <v>378650</v>
      </c>
      <c r="G179" s="3627">
        <v>415770</v>
      </c>
      <c r="H179" s="3630">
        <f t="shared" si="128"/>
        <v>37120</v>
      </c>
      <c r="I179" s="3631">
        <f t="shared" si="129"/>
        <v>9.8032483824111977E-2</v>
      </c>
      <c r="J179" s="3627">
        <v>26</v>
      </c>
      <c r="K179" s="3627">
        <v>27</v>
      </c>
      <c r="L179" s="3628">
        <f t="shared" si="90"/>
        <v>1</v>
      </c>
      <c r="M179" s="3629">
        <f t="shared" si="130"/>
        <v>3.8461538461538464E-2</v>
      </c>
      <c r="N179" s="3627">
        <v>131940</v>
      </c>
      <c r="O179" s="3627">
        <v>137010</v>
      </c>
      <c r="P179" s="3630">
        <f t="shared" si="131"/>
        <v>5070</v>
      </c>
      <c r="Q179" s="3631">
        <f t="shared" si="132"/>
        <v>3.842655752614825E-2</v>
      </c>
      <c r="R179" s="3627">
        <v>5730</v>
      </c>
      <c r="S179" s="3627">
        <v>5846</v>
      </c>
      <c r="T179" s="3632">
        <f t="shared" si="106"/>
        <v>116</v>
      </c>
      <c r="U179" s="3629">
        <f t="shared" si="107"/>
        <v>2.0244328097731239E-2</v>
      </c>
      <c r="V179" s="3627">
        <v>1842180</v>
      </c>
      <c r="W179" s="3627">
        <v>1810660</v>
      </c>
      <c r="X179" s="3633">
        <f t="shared" si="113"/>
        <v>-31520</v>
      </c>
      <c r="Y179" s="3631">
        <f t="shared" si="105"/>
        <v>-1.7110162959102802E-2</v>
      </c>
      <c r="Z179" s="3627"/>
      <c r="AA179" s="3627"/>
      <c r="AB179" s="3686"/>
      <c r="AC179" s="3629"/>
      <c r="AD179" s="3627">
        <v>0</v>
      </c>
      <c r="AE179" s="3627">
        <v>0</v>
      </c>
      <c r="AF179" s="3628"/>
      <c r="AG179" s="3629"/>
      <c r="AH179" s="149"/>
      <c r="AI179" s="3634">
        <f t="shared" si="91"/>
        <v>2352770</v>
      </c>
      <c r="AJ179" s="3634">
        <f t="shared" si="92"/>
        <v>2363440</v>
      </c>
      <c r="AK179" s="3635">
        <f t="shared" si="89"/>
        <v>4.5350799270647002E-3</v>
      </c>
      <c r="AL179" s="149"/>
    </row>
    <row r="180" spans="1:38" ht="24.95" customHeight="1">
      <c r="A180" s="3619" t="s">
        <v>3455</v>
      </c>
      <c r="B180" s="3627">
        <v>42</v>
      </c>
      <c r="C180" s="3627">
        <v>60</v>
      </c>
      <c r="D180" s="3628">
        <f t="shared" si="126"/>
        <v>18</v>
      </c>
      <c r="E180" s="3629">
        <f t="shared" si="127"/>
        <v>0.42857142857142855</v>
      </c>
      <c r="F180" s="3627">
        <v>259860</v>
      </c>
      <c r="G180" s="3627">
        <v>252430</v>
      </c>
      <c r="H180" s="3630">
        <f t="shared" si="128"/>
        <v>-7430</v>
      </c>
      <c r="I180" s="3631">
        <f t="shared" si="129"/>
        <v>-2.8592318940968215E-2</v>
      </c>
      <c r="J180" s="3627">
        <v>28</v>
      </c>
      <c r="K180" s="3627">
        <v>8</v>
      </c>
      <c r="L180" s="3628">
        <f t="shared" si="90"/>
        <v>-20</v>
      </c>
      <c r="M180" s="3629">
        <f t="shared" si="130"/>
        <v>-0.7142857142857143</v>
      </c>
      <c r="N180" s="3627">
        <v>142090</v>
      </c>
      <c r="O180" s="3627">
        <v>40600</v>
      </c>
      <c r="P180" s="3630">
        <f t="shared" si="131"/>
        <v>-101490</v>
      </c>
      <c r="Q180" s="3631">
        <f t="shared" si="132"/>
        <v>-0.71426560630586244</v>
      </c>
      <c r="R180" s="3627">
        <v>4753</v>
      </c>
      <c r="S180" s="3627">
        <v>4818</v>
      </c>
      <c r="T180" s="3632">
        <f t="shared" si="106"/>
        <v>65</v>
      </c>
      <c r="U180" s="3629">
        <f t="shared" si="107"/>
        <v>1.3675573322112351E-2</v>
      </c>
      <c r="V180" s="3627">
        <v>1491990</v>
      </c>
      <c r="W180" s="3627">
        <v>1285370</v>
      </c>
      <c r="X180" s="3633">
        <f t="shared" si="113"/>
        <v>-206620</v>
      </c>
      <c r="Y180" s="3631">
        <f t="shared" si="105"/>
        <v>-0.13848618288326328</v>
      </c>
      <c r="Z180" s="3627"/>
      <c r="AA180" s="3627"/>
      <c r="AB180" s="3686"/>
      <c r="AC180" s="3629"/>
      <c r="AD180" s="3627">
        <v>0</v>
      </c>
      <c r="AE180" s="3627">
        <v>0</v>
      </c>
      <c r="AF180" s="3628"/>
      <c r="AG180" s="3629"/>
      <c r="AH180" s="149"/>
      <c r="AI180" s="3634">
        <f t="shared" si="91"/>
        <v>1893940</v>
      </c>
      <c r="AJ180" s="3634">
        <f t="shared" si="92"/>
        <v>1578400</v>
      </c>
      <c r="AK180" s="3635">
        <f t="shared" si="89"/>
        <v>-0.16660506668637864</v>
      </c>
      <c r="AL180" s="149"/>
    </row>
    <row r="181" spans="1:38" ht="24.95" customHeight="1">
      <c r="A181" s="3619" t="s">
        <v>3162</v>
      </c>
      <c r="B181" s="3627">
        <v>10</v>
      </c>
      <c r="C181" s="3627">
        <v>7</v>
      </c>
      <c r="D181" s="3628">
        <f t="shared" si="126"/>
        <v>-3</v>
      </c>
      <c r="E181" s="3629">
        <f t="shared" si="127"/>
        <v>-0.3</v>
      </c>
      <c r="F181" s="3627">
        <v>92810</v>
      </c>
      <c r="G181" s="3627">
        <v>40830</v>
      </c>
      <c r="H181" s="3630">
        <f t="shared" si="128"/>
        <v>-51980</v>
      </c>
      <c r="I181" s="3631">
        <f t="shared" si="129"/>
        <v>-0.5600689580864131</v>
      </c>
      <c r="J181" s="3627">
        <v>15</v>
      </c>
      <c r="K181" s="3627">
        <v>4</v>
      </c>
      <c r="L181" s="3628">
        <f t="shared" si="90"/>
        <v>-11</v>
      </c>
      <c r="M181" s="3629">
        <f t="shared" si="130"/>
        <v>-0.73333333333333328</v>
      </c>
      <c r="N181" s="3627">
        <v>76120</v>
      </c>
      <c r="O181" s="3627">
        <v>20300</v>
      </c>
      <c r="P181" s="3630">
        <f t="shared" si="131"/>
        <v>-55820</v>
      </c>
      <c r="Q181" s="3631">
        <f t="shared" si="132"/>
        <v>-0.73331581713084604</v>
      </c>
      <c r="R181" s="3627">
        <v>2925</v>
      </c>
      <c r="S181" s="3627">
        <v>2438</v>
      </c>
      <c r="T181" s="3632">
        <f t="shared" si="106"/>
        <v>-487</v>
      </c>
      <c r="U181" s="3629">
        <f t="shared" si="107"/>
        <v>-0.1664957264957265</v>
      </c>
      <c r="V181" s="3627">
        <v>659570</v>
      </c>
      <c r="W181" s="3627">
        <v>563860</v>
      </c>
      <c r="X181" s="3633">
        <f t="shared" si="113"/>
        <v>-95710</v>
      </c>
      <c r="Y181" s="3631">
        <f t="shared" si="105"/>
        <v>-0.1451096926785633</v>
      </c>
      <c r="Z181" s="3627"/>
      <c r="AA181" s="3627"/>
      <c r="AB181" s="3686"/>
      <c r="AC181" s="3629"/>
      <c r="AD181" s="3627">
        <v>0</v>
      </c>
      <c r="AE181" s="3627">
        <v>0</v>
      </c>
      <c r="AF181" s="3628"/>
      <c r="AG181" s="3629"/>
      <c r="AH181" s="149"/>
      <c r="AI181" s="3634">
        <f t="shared" si="91"/>
        <v>828500</v>
      </c>
      <c r="AJ181" s="3634">
        <f t="shared" si="92"/>
        <v>624990</v>
      </c>
      <c r="AK181" s="3635">
        <f t="shared" si="89"/>
        <v>-0.24563669281834644</v>
      </c>
      <c r="AL181" s="149"/>
    </row>
    <row r="182" spans="1:38" ht="24.95" customHeight="1">
      <c r="A182" s="3619" t="s">
        <v>3163</v>
      </c>
      <c r="B182" s="3627">
        <v>22</v>
      </c>
      <c r="C182" s="3627">
        <v>24</v>
      </c>
      <c r="D182" s="3628">
        <f t="shared" si="126"/>
        <v>2</v>
      </c>
      <c r="E182" s="3629">
        <f t="shared" si="127"/>
        <v>9.0909090909090912E-2</v>
      </c>
      <c r="F182" s="3627">
        <v>204170</v>
      </c>
      <c r="G182" s="3627">
        <v>200460</v>
      </c>
      <c r="H182" s="3630">
        <f t="shared" si="128"/>
        <v>-3710</v>
      </c>
      <c r="I182" s="3631">
        <f t="shared" si="129"/>
        <v>-1.8171131899887349E-2</v>
      </c>
      <c r="J182" s="3627">
        <v>33</v>
      </c>
      <c r="K182" s="3627">
        <v>30</v>
      </c>
      <c r="L182" s="3628">
        <f t="shared" si="90"/>
        <v>-3</v>
      </c>
      <c r="M182" s="3629">
        <f t="shared" si="130"/>
        <v>-9.0909090909090912E-2</v>
      </c>
      <c r="N182" s="3627">
        <v>167460</v>
      </c>
      <c r="O182" s="3627">
        <v>152240</v>
      </c>
      <c r="P182" s="3630">
        <f t="shared" si="131"/>
        <v>-15220</v>
      </c>
      <c r="Q182" s="3631">
        <f t="shared" si="132"/>
        <v>-9.0887376089812497E-2</v>
      </c>
      <c r="R182" s="3627">
        <v>3234</v>
      </c>
      <c r="S182" s="3627">
        <v>3270</v>
      </c>
      <c r="T182" s="3632">
        <f t="shared" si="106"/>
        <v>36</v>
      </c>
      <c r="U182" s="3629">
        <f t="shared" si="107"/>
        <v>1.1131725417439703E-2</v>
      </c>
      <c r="V182" s="3627">
        <v>1198340</v>
      </c>
      <c r="W182" s="3627">
        <v>1190360</v>
      </c>
      <c r="X182" s="3633">
        <f t="shared" si="113"/>
        <v>-7980</v>
      </c>
      <c r="Y182" s="3631">
        <f t="shared" si="105"/>
        <v>-6.6592119098085687E-3</v>
      </c>
      <c r="Z182" s="3627"/>
      <c r="AA182" s="3627"/>
      <c r="AB182" s="3686"/>
      <c r="AC182" s="3629"/>
      <c r="AD182" s="3627">
        <v>0</v>
      </c>
      <c r="AE182" s="3627">
        <v>0</v>
      </c>
      <c r="AF182" s="3628"/>
      <c r="AG182" s="3629"/>
      <c r="AH182" s="149"/>
      <c r="AI182" s="3634">
        <f t="shared" si="91"/>
        <v>1569970</v>
      </c>
      <c r="AJ182" s="3634">
        <f t="shared" si="92"/>
        <v>1543060</v>
      </c>
      <c r="AK182" s="3635">
        <f t="shared" si="89"/>
        <v>-1.7140454913151193E-2</v>
      </c>
      <c r="AL182" s="149"/>
    </row>
    <row r="183" spans="1:38" ht="24.95" customHeight="1">
      <c r="A183" s="3619" t="s">
        <v>3164</v>
      </c>
      <c r="B183" s="3627">
        <v>0</v>
      </c>
      <c r="C183" s="3627">
        <v>0</v>
      </c>
      <c r="D183" s="3628"/>
      <c r="E183" s="3629"/>
      <c r="F183" s="3627">
        <v>0</v>
      </c>
      <c r="G183" s="3627">
        <v>0</v>
      </c>
      <c r="H183" s="3630"/>
      <c r="I183" s="3631"/>
      <c r="J183" s="3627">
        <v>0</v>
      </c>
      <c r="K183" s="3627">
        <v>0</v>
      </c>
      <c r="L183" s="3628">
        <f t="shared" si="90"/>
        <v>0</v>
      </c>
      <c r="M183" s="3629"/>
      <c r="N183" s="3627">
        <v>0</v>
      </c>
      <c r="O183" s="3627">
        <v>0</v>
      </c>
      <c r="P183" s="3630"/>
      <c r="Q183" s="3631"/>
      <c r="R183" s="3627">
        <v>7952</v>
      </c>
      <c r="S183" s="3627">
        <v>7933</v>
      </c>
      <c r="T183" s="3632">
        <f t="shared" si="106"/>
        <v>-19</v>
      </c>
      <c r="U183" s="3629">
        <f t="shared" si="107"/>
        <v>-2.3893360160965795E-3</v>
      </c>
      <c r="V183" s="3627">
        <v>2177260</v>
      </c>
      <c r="W183" s="3627">
        <v>2101050</v>
      </c>
      <c r="X183" s="3633">
        <f t="shared" si="113"/>
        <v>-76210</v>
      </c>
      <c r="Y183" s="3631">
        <f t="shared" si="105"/>
        <v>-3.500270982794889E-2</v>
      </c>
      <c r="Z183" s="3627"/>
      <c r="AA183" s="3627"/>
      <c r="AB183" s="3686"/>
      <c r="AC183" s="3629"/>
      <c r="AD183" s="3627">
        <v>0</v>
      </c>
      <c r="AE183" s="3627">
        <v>0</v>
      </c>
      <c r="AF183" s="3628"/>
      <c r="AG183" s="3629"/>
      <c r="AH183" s="149"/>
      <c r="AI183" s="3634">
        <f t="shared" si="91"/>
        <v>2177260</v>
      </c>
      <c r="AJ183" s="3634">
        <f t="shared" si="92"/>
        <v>2101050</v>
      </c>
      <c r="AK183" s="3635">
        <f t="shared" si="89"/>
        <v>-3.5002709827948841E-2</v>
      </c>
      <c r="AL183" s="149"/>
    </row>
    <row r="184" spans="1:38" ht="24.95" customHeight="1">
      <c r="A184" s="3619" t="s">
        <v>3403</v>
      </c>
      <c r="B184" s="3627">
        <v>16</v>
      </c>
      <c r="C184" s="3627">
        <v>25</v>
      </c>
      <c r="D184" s="3628">
        <f t="shared" ref="D184:D192" si="133">C184-B184</f>
        <v>9</v>
      </c>
      <c r="E184" s="3629">
        <f t="shared" ref="E184:E192" si="134">IFERROR((C184-B184)/B184,"")</f>
        <v>0.5625</v>
      </c>
      <c r="F184" s="3627">
        <v>111370</v>
      </c>
      <c r="G184" s="3627">
        <v>148490</v>
      </c>
      <c r="H184" s="3630">
        <f t="shared" ref="H184:H192" si="135">G184-F184</f>
        <v>37120</v>
      </c>
      <c r="I184" s="3631">
        <f t="shared" ref="I184:I192" si="136">IFERROR((G184-F184)/F184,"")</f>
        <v>0.33330340307084494</v>
      </c>
      <c r="J184" s="3627">
        <v>14</v>
      </c>
      <c r="K184" s="3627">
        <v>15</v>
      </c>
      <c r="L184" s="3628">
        <f t="shared" si="90"/>
        <v>1</v>
      </c>
      <c r="M184" s="3629">
        <f t="shared" ref="M184:M192" si="137">IFERROR((K184-J184)/J184,"")</f>
        <v>7.1428571428571425E-2</v>
      </c>
      <c r="N184" s="3627">
        <v>71040</v>
      </c>
      <c r="O184" s="3627">
        <v>76120</v>
      </c>
      <c r="P184" s="3630">
        <f t="shared" ref="P184:P192" si="138">O184-N184</f>
        <v>5080</v>
      </c>
      <c r="Q184" s="3631">
        <f t="shared" ref="Q184:Q192" si="139">IFERROR((O184-N184)/N184,"")</f>
        <v>7.1509009009009014E-2</v>
      </c>
      <c r="R184" s="3627">
        <v>4726</v>
      </c>
      <c r="S184" s="3627">
        <v>4985</v>
      </c>
      <c r="T184" s="3632">
        <f t="shared" si="106"/>
        <v>259</v>
      </c>
      <c r="U184" s="3629">
        <f t="shared" si="107"/>
        <v>5.4803216250528988E-2</v>
      </c>
      <c r="V184" s="3627">
        <v>1456650</v>
      </c>
      <c r="W184" s="3627">
        <v>1424270</v>
      </c>
      <c r="X184" s="3633">
        <f t="shared" si="113"/>
        <v>-32380</v>
      </c>
      <c r="Y184" s="3631">
        <f t="shared" si="105"/>
        <v>-2.2229087289328254E-2</v>
      </c>
      <c r="Z184" s="3627"/>
      <c r="AA184" s="3627"/>
      <c r="AB184" s="3686"/>
      <c r="AC184" s="3629"/>
      <c r="AD184" s="3627">
        <v>0</v>
      </c>
      <c r="AE184" s="3627">
        <v>0</v>
      </c>
      <c r="AF184" s="3628"/>
      <c r="AG184" s="3629"/>
      <c r="AH184" s="149"/>
      <c r="AI184" s="3634">
        <f t="shared" si="91"/>
        <v>1639060</v>
      </c>
      <c r="AJ184" s="3634">
        <f t="shared" si="92"/>
        <v>1648880</v>
      </c>
      <c r="AK184" s="3635">
        <f t="shared" si="89"/>
        <v>5.9912388808218697E-3</v>
      </c>
      <c r="AL184" s="149"/>
    </row>
    <row r="185" spans="1:38" ht="24.95" customHeight="1">
      <c r="A185" s="3619" t="s">
        <v>3165</v>
      </c>
      <c r="B185" s="3627">
        <v>33</v>
      </c>
      <c r="C185" s="3627">
        <v>37</v>
      </c>
      <c r="D185" s="3628">
        <f t="shared" si="133"/>
        <v>4</v>
      </c>
      <c r="E185" s="3629">
        <f t="shared" si="134"/>
        <v>0.12121212121212122</v>
      </c>
      <c r="F185" s="3627">
        <v>322970</v>
      </c>
      <c r="G185" s="3627">
        <v>337810</v>
      </c>
      <c r="H185" s="3630">
        <f t="shared" si="135"/>
        <v>14840</v>
      </c>
      <c r="I185" s="3631">
        <f t="shared" si="136"/>
        <v>4.5948540112084713E-2</v>
      </c>
      <c r="J185" s="3627">
        <v>54</v>
      </c>
      <c r="K185" s="3627">
        <v>54</v>
      </c>
      <c r="L185" s="3628">
        <f t="shared" si="90"/>
        <v>0</v>
      </c>
      <c r="M185" s="3629">
        <f t="shared" si="137"/>
        <v>0</v>
      </c>
      <c r="N185" s="3627">
        <v>274020</v>
      </c>
      <c r="O185" s="3627">
        <v>274020</v>
      </c>
      <c r="P185" s="3630">
        <f t="shared" si="138"/>
        <v>0</v>
      </c>
      <c r="Q185" s="3631">
        <f t="shared" si="139"/>
        <v>0</v>
      </c>
      <c r="R185" s="3627">
        <v>6404</v>
      </c>
      <c r="S185" s="3627">
        <v>7417</v>
      </c>
      <c r="T185" s="3632">
        <f t="shared" si="106"/>
        <v>1013</v>
      </c>
      <c r="U185" s="3629">
        <f t="shared" si="107"/>
        <v>0.15818238600874454</v>
      </c>
      <c r="V185" s="3627">
        <v>1894640</v>
      </c>
      <c r="W185" s="3627">
        <v>1988710</v>
      </c>
      <c r="X185" s="3633">
        <f t="shared" si="113"/>
        <v>94070</v>
      </c>
      <c r="Y185" s="3631">
        <f t="shared" si="105"/>
        <v>4.965059325254402E-2</v>
      </c>
      <c r="Z185" s="3627"/>
      <c r="AA185" s="3627"/>
      <c r="AB185" s="3686"/>
      <c r="AC185" s="3629"/>
      <c r="AD185" s="3627">
        <v>0</v>
      </c>
      <c r="AE185" s="3627">
        <v>0</v>
      </c>
      <c r="AF185" s="3628"/>
      <c r="AG185" s="3629"/>
      <c r="AH185" s="149"/>
      <c r="AI185" s="3634">
        <f t="shared" si="91"/>
        <v>2491630</v>
      </c>
      <c r="AJ185" s="3634">
        <f t="shared" si="92"/>
        <v>2600540</v>
      </c>
      <c r="AK185" s="3635">
        <f t="shared" si="89"/>
        <v>4.3710342225771859E-2</v>
      </c>
      <c r="AL185" s="149"/>
    </row>
    <row r="186" spans="1:38" ht="24.95" customHeight="1">
      <c r="A186" s="3619" t="s">
        <v>3166</v>
      </c>
      <c r="B186" s="3627">
        <v>89</v>
      </c>
      <c r="C186" s="3627">
        <v>77</v>
      </c>
      <c r="D186" s="3628">
        <f t="shared" si="133"/>
        <v>-12</v>
      </c>
      <c r="E186" s="3629">
        <f t="shared" si="134"/>
        <v>-0.1348314606741573</v>
      </c>
      <c r="F186" s="3627">
        <v>408350</v>
      </c>
      <c r="G186" s="3627">
        <v>348950</v>
      </c>
      <c r="H186" s="3630">
        <f t="shared" si="135"/>
        <v>-59400</v>
      </c>
      <c r="I186" s="3631">
        <f t="shared" si="136"/>
        <v>-0.14546345047140932</v>
      </c>
      <c r="J186" s="3627">
        <v>21</v>
      </c>
      <c r="K186" s="3627">
        <v>17</v>
      </c>
      <c r="L186" s="3628">
        <f t="shared" si="90"/>
        <v>-4</v>
      </c>
      <c r="M186" s="3629">
        <f t="shared" si="137"/>
        <v>-0.19047619047619047</v>
      </c>
      <c r="N186" s="3627">
        <v>106570</v>
      </c>
      <c r="O186" s="3627">
        <v>86270</v>
      </c>
      <c r="P186" s="3630">
        <f t="shared" si="138"/>
        <v>-20300</v>
      </c>
      <c r="Q186" s="3631">
        <f t="shared" si="139"/>
        <v>-0.1904851271464765</v>
      </c>
      <c r="R186" s="3627">
        <v>16680</v>
      </c>
      <c r="S186" s="3627">
        <v>16360</v>
      </c>
      <c r="T186" s="3632">
        <f t="shared" si="106"/>
        <v>-320</v>
      </c>
      <c r="U186" s="3629">
        <f t="shared" si="107"/>
        <v>-1.9184652278177457E-2</v>
      </c>
      <c r="V186" s="3627">
        <v>4702370</v>
      </c>
      <c r="W186" s="3627">
        <v>4540710</v>
      </c>
      <c r="X186" s="3633">
        <f t="shared" si="113"/>
        <v>-161660</v>
      </c>
      <c r="Y186" s="3631">
        <f t="shared" si="105"/>
        <v>-3.437840918515557E-2</v>
      </c>
      <c r="Z186" s="3627"/>
      <c r="AA186" s="3627"/>
      <c r="AB186" s="3686"/>
      <c r="AC186" s="3629"/>
      <c r="AD186" s="3627">
        <v>0</v>
      </c>
      <c r="AE186" s="3627">
        <v>0</v>
      </c>
      <c r="AF186" s="3628"/>
      <c r="AG186" s="3629"/>
      <c r="AH186" s="149"/>
      <c r="AI186" s="3634">
        <f t="shared" si="91"/>
        <v>5217290</v>
      </c>
      <c r="AJ186" s="3634">
        <f t="shared" si="92"/>
        <v>4975930</v>
      </c>
      <c r="AK186" s="3635">
        <f t="shared" si="89"/>
        <v>-4.6261564912052022E-2</v>
      </c>
      <c r="AL186" s="149"/>
    </row>
    <row r="187" spans="1:38" ht="24.95" customHeight="1">
      <c r="A187" s="3619" t="s">
        <v>3167</v>
      </c>
      <c r="B187" s="3627">
        <v>31</v>
      </c>
      <c r="C187" s="3627">
        <v>42</v>
      </c>
      <c r="D187" s="3628">
        <f t="shared" si="133"/>
        <v>11</v>
      </c>
      <c r="E187" s="3629">
        <f t="shared" si="134"/>
        <v>0.35483870967741937</v>
      </c>
      <c r="F187" s="3627">
        <v>233870</v>
      </c>
      <c r="G187" s="3627">
        <v>285840</v>
      </c>
      <c r="H187" s="3630">
        <f t="shared" si="135"/>
        <v>51970</v>
      </c>
      <c r="I187" s="3631">
        <f t="shared" si="136"/>
        <v>0.22221747124470859</v>
      </c>
      <c r="J187" s="3627">
        <v>32</v>
      </c>
      <c r="K187" s="3627">
        <v>35</v>
      </c>
      <c r="L187" s="3628">
        <f t="shared" si="90"/>
        <v>3</v>
      </c>
      <c r="M187" s="3629">
        <f t="shared" si="137"/>
        <v>9.375E-2</v>
      </c>
      <c r="N187" s="3627">
        <v>162390</v>
      </c>
      <c r="O187" s="3627">
        <v>177610</v>
      </c>
      <c r="P187" s="3630">
        <f t="shared" si="138"/>
        <v>15220</v>
      </c>
      <c r="Q187" s="3631">
        <f t="shared" si="139"/>
        <v>9.3724983065459691E-2</v>
      </c>
      <c r="R187" s="3627">
        <v>5139</v>
      </c>
      <c r="S187" s="3627">
        <v>6356</v>
      </c>
      <c r="T187" s="3632">
        <f t="shared" si="106"/>
        <v>1217</v>
      </c>
      <c r="U187" s="3629">
        <f t="shared" si="107"/>
        <v>0.23681650126483753</v>
      </c>
      <c r="V187" s="3627">
        <v>1084020</v>
      </c>
      <c r="W187" s="3627">
        <v>1315980</v>
      </c>
      <c r="X187" s="3633">
        <f t="shared" si="113"/>
        <v>231960</v>
      </c>
      <c r="Y187" s="3631">
        <f t="shared" si="105"/>
        <v>0.21398129185808379</v>
      </c>
      <c r="Z187" s="3627"/>
      <c r="AA187" s="3627"/>
      <c r="AB187" s="3686"/>
      <c r="AC187" s="3629"/>
      <c r="AD187" s="3627">
        <v>0</v>
      </c>
      <c r="AE187" s="3627">
        <v>0</v>
      </c>
      <c r="AF187" s="3628"/>
      <c r="AG187" s="3629"/>
      <c r="AH187" s="149"/>
      <c r="AI187" s="3634">
        <f t="shared" si="91"/>
        <v>1480280</v>
      </c>
      <c r="AJ187" s="3634">
        <f t="shared" si="92"/>
        <v>1779430</v>
      </c>
      <c r="AK187" s="3635">
        <f t="shared" si="89"/>
        <v>0.20209014510768242</v>
      </c>
      <c r="AL187" s="149"/>
    </row>
    <row r="188" spans="1:38" ht="24.95" customHeight="1">
      <c r="A188" s="3619" t="s">
        <v>2827</v>
      </c>
      <c r="B188" s="3627">
        <v>135</v>
      </c>
      <c r="C188" s="3627">
        <v>134</v>
      </c>
      <c r="D188" s="3628">
        <f t="shared" si="133"/>
        <v>-1</v>
      </c>
      <c r="E188" s="3629">
        <f t="shared" si="134"/>
        <v>-7.4074074074074077E-3</v>
      </c>
      <c r="F188" s="3627">
        <v>790710</v>
      </c>
      <c r="G188" s="3627">
        <v>775860</v>
      </c>
      <c r="H188" s="3630">
        <f t="shared" si="135"/>
        <v>-14850</v>
      </c>
      <c r="I188" s="3631">
        <f t="shared" si="136"/>
        <v>-1.8780589596691582E-2</v>
      </c>
      <c r="J188" s="3627">
        <v>78</v>
      </c>
      <c r="K188" s="3627">
        <v>75</v>
      </c>
      <c r="L188" s="3628">
        <f t="shared" si="90"/>
        <v>-3</v>
      </c>
      <c r="M188" s="3629">
        <f t="shared" si="137"/>
        <v>-3.8461538461538464E-2</v>
      </c>
      <c r="N188" s="3627">
        <v>395810</v>
      </c>
      <c r="O188" s="3627">
        <v>380590</v>
      </c>
      <c r="P188" s="3630">
        <f t="shared" si="138"/>
        <v>-15220</v>
      </c>
      <c r="Q188" s="3631">
        <f t="shared" si="139"/>
        <v>-3.8452793006745659E-2</v>
      </c>
      <c r="R188" s="3627">
        <v>11215</v>
      </c>
      <c r="S188" s="3627">
        <v>11390</v>
      </c>
      <c r="T188" s="3632">
        <f t="shared" si="106"/>
        <v>175</v>
      </c>
      <c r="U188" s="3629">
        <f t="shared" si="107"/>
        <v>1.5604101649576461E-2</v>
      </c>
      <c r="V188" s="3627">
        <v>2776020</v>
      </c>
      <c r="W188" s="3627">
        <v>2780270</v>
      </c>
      <c r="X188" s="3633">
        <f t="shared" si="113"/>
        <v>4250</v>
      </c>
      <c r="Y188" s="3631">
        <f t="shared" si="105"/>
        <v>1.5309687970547763E-3</v>
      </c>
      <c r="Z188" s="3627"/>
      <c r="AA188" s="3627"/>
      <c r="AB188" s="3686"/>
      <c r="AC188" s="3629"/>
      <c r="AD188" s="3627">
        <v>0</v>
      </c>
      <c r="AE188" s="3627">
        <v>0</v>
      </c>
      <c r="AF188" s="3628"/>
      <c r="AG188" s="3629"/>
      <c r="AH188" s="149"/>
      <c r="AI188" s="3634">
        <f t="shared" si="91"/>
        <v>3962540</v>
      </c>
      <c r="AJ188" s="3634">
        <f t="shared" si="92"/>
        <v>3936720</v>
      </c>
      <c r="AK188" s="3635">
        <f t="shared" si="89"/>
        <v>-6.5160225511918801E-3</v>
      </c>
      <c r="AL188" s="149"/>
    </row>
    <row r="189" spans="1:38" ht="24.95" customHeight="1">
      <c r="A189" s="3619" t="s">
        <v>3168</v>
      </c>
      <c r="B189" s="3627">
        <v>43</v>
      </c>
      <c r="C189" s="3627">
        <v>51</v>
      </c>
      <c r="D189" s="3628">
        <f t="shared" si="133"/>
        <v>8</v>
      </c>
      <c r="E189" s="3629">
        <f t="shared" si="134"/>
        <v>0.18604651162790697</v>
      </c>
      <c r="F189" s="3627">
        <v>471460</v>
      </c>
      <c r="G189" s="3627">
        <v>456610</v>
      </c>
      <c r="H189" s="3630">
        <f t="shared" si="135"/>
        <v>-14850</v>
      </c>
      <c r="I189" s="3631">
        <f t="shared" si="136"/>
        <v>-3.1497900139990667E-2</v>
      </c>
      <c r="J189" s="3627">
        <v>84</v>
      </c>
      <c r="K189" s="3627">
        <v>72</v>
      </c>
      <c r="L189" s="3628">
        <f t="shared" si="90"/>
        <v>-12</v>
      </c>
      <c r="M189" s="3629">
        <f t="shared" si="137"/>
        <v>-0.14285714285714285</v>
      </c>
      <c r="N189" s="3627">
        <v>426260</v>
      </c>
      <c r="O189" s="3627">
        <v>365370</v>
      </c>
      <c r="P189" s="3630">
        <f t="shared" si="138"/>
        <v>-60890</v>
      </c>
      <c r="Q189" s="3631">
        <f t="shared" si="139"/>
        <v>-0.14284708863135176</v>
      </c>
      <c r="R189" s="3627">
        <v>8894</v>
      </c>
      <c r="S189" s="3627">
        <v>8916</v>
      </c>
      <c r="T189" s="3632">
        <f t="shared" si="106"/>
        <v>22</v>
      </c>
      <c r="U189" s="3629">
        <f t="shared" si="107"/>
        <v>2.4735776928266249E-3</v>
      </c>
      <c r="V189" s="3627">
        <v>2455540</v>
      </c>
      <c r="W189" s="3627">
        <v>2411940</v>
      </c>
      <c r="X189" s="3633">
        <f t="shared" si="113"/>
        <v>-43600</v>
      </c>
      <c r="Y189" s="3631">
        <f t="shared" si="105"/>
        <v>-1.7755768588579295E-2</v>
      </c>
      <c r="Z189" s="3627"/>
      <c r="AA189" s="3627"/>
      <c r="AB189" s="3686"/>
      <c r="AC189" s="3629"/>
      <c r="AD189" s="3627">
        <v>0</v>
      </c>
      <c r="AE189" s="3627">
        <v>0</v>
      </c>
      <c r="AF189" s="3628"/>
      <c r="AG189" s="3629"/>
      <c r="AH189" s="149"/>
      <c r="AI189" s="3634">
        <f t="shared" si="91"/>
        <v>3353260</v>
      </c>
      <c r="AJ189" s="3634">
        <f t="shared" si="92"/>
        <v>3233920</v>
      </c>
      <c r="AK189" s="3635">
        <f t="shared" si="89"/>
        <v>-3.5589247478573061E-2</v>
      </c>
      <c r="AL189" s="149"/>
    </row>
    <row r="190" spans="1:38" ht="24.95" customHeight="1">
      <c r="A190" s="3619" t="s">
        <v>3169</v>
      </c>
      <c r="B190" s="3627">
        <v>6</v>
      </c>
      <c r="C190" s="3627">
        <v>5</v>
      </c>
      <c r="D190" s="3628">
        <f t="shared" si="133"/>
        <v>-1</v>
      </c>
      <c r="E190" s="3629">
        <f t="shared" si="134"/>
        <v>-0.16666666666666666</v>
      </c>
      <c r="F190" s="3627">
        <v>25990</v>
      </c>
      <c r="G190" s="3627">
        <v>25990</v>
      </c>
      <c r="H190" s="3630">
        <f t="shared" si="135"/>
        <v>0</v>
      </c>
      <c r="I190" s="3631">
        <f t="shared" si="136"/>
        <v>0</v>
      </c>
      <c r="J190" s="3627">
        <v>1</v>
      </c>
      <c r="K190" s="3627">
        <v>2</v>
      </c>
      <c r="L190" s="3628">
        <f t="shared" si="90"/>
        <v>1</v>
      </c>
      <c r="M190" s="3629">
        <f t="shared" si="137"/>
        <v>1</v>
      </c>
      <c r="N190" s="3627">
        <v>5070</v>
      </c>
      <c r="O190" s="3627">
        <v>10150</v>
      </c>
      <c r="P190" s="3630">
        <f t="shared" si="138"/>
        <v>5080</v>
      </c>
      <c r="Q190" s="3631">
        <f t="shared" si="139"/>
        <v>1.0019723865877712</v>
      </c>
      <c r="R190" s="3627">
        <v>1593</v>
      </c>
      <c r="S190" s="3627">
        <v>1585</v>
      </c>
      <c r="T190" s="3632">
        <f t="shared" si="106"/>
        <v>-8</v>
      </c>
      <c r="U190" s="3629">
        <f t="shared" si="107"/>
        <v>-5.0219711236660393E-3</v>
      </c>
      <c r="V190" s="3627">
        <v>988850</v>
      </c>
      <c r="W190" s="3627">
        <v>922530</v>
      </c>
      <c r="X190" s="3633">
        <f t="shared" si="113"/>
        <v>-66320</v>
      </c>
      <c r="Y190" s="3631">
        <f t="shared" si="105"/>
        <v>-6.7067806037316074E-2</v>
      </c>
      <c r="Z190" s="3627"/>
      <c r="AA190" s="3627"/>
      <c r="AB190" s="3686"/>
      <c r="AC190" s="3629"/>
      <c r="AD190" s="3627">
        <v>0</v>
      </c>
      <c r="AE190" s="3627">
        <v>0</v>
      </c>
      <c r="AF190" s="3628"/>
      <c r="AG190" s="3629"/>
      <c r="AH190" s="149"/>
      <c r="AI190" s="3634">
        <f t="shared" si="91"/>
        <v>1019910</v>
      </c>
      <c r="AJ190" s="3634">
        <f t="shared" si="92"/>
        <v>958670</v>
      </c>
      <c r="AK190" s="3635">
        <f t="shared" si="89"/>
        <v>-6.0044513731603799E-2</v>
      </c>
      <c r="AL190" s="149"/>
    </row>
    <row r="191" spans="1:38" ht="24.95" customHeight="1">
      <c r="A191" s="3619" t="s">
        <v>3170</v>
      </c>
      <c r="B191" s="3627">
        <v>29</v>
      </c>
      <c r="C191" s="3627">
        <v>32</v>
      </c>
      <c r="D191" s="3628">
        <f t="shared" si="133"/>
        <v>3</v>
      </c>
      <c r="E191" s="3629">
        <f t="shared" si="134"/>
        <v>0.10344827586206896</v>
      </c>
      <c r="F191" s="3627">
        <v>107660</v>
      </c>
      <c r="G191" s="3627">
        <v>118790</v>
      </c>
      <c r="H191" s="3630">
        <f t="shared" si="135"/>
        <v>11130</v>
      </c>
      <c r="I191" s="3631">
        <f t="shared" si="136"/>
        <v>0.10338101430429129</v>
      </c>
      <c r="J191" s="3627">
        <v>0</v>
      </c>
      <c r="K191" s="3627">
        <v>0</v>
      </c>
      <c r="L191" s="3628">
        <f t="shared" si="90"/>
        <v>0</v>
      </c>
      <c r="M191" s="3629" t="str">
        <f t="shared" si="137"/>
        <v/>
      </c>
      <c r="N191" s="3627">
        <v>0</v>
      </c>
      <c r="O191" s="3627">
        <v>0</v>
      </c>
      <c r="P191" s="3630">
        <f t="shared" si="138"/>
        <v>0</v>
      </c>
      <c r="Q191" s="3631" t="str">
        <f t="shared" si="139"/>
        <v/>
      </c>
      <c r="R191" s="3627">
        <v>25900</v>
      </c>
      <c r="S191" s="3627">
        <v>26350</v>
      </c>
      <c r="T191" s="3632">
        <f t="shared" si="106"/>
        <v>450</v>
      </c>
      <c r="U191" s="3629">
        <f t="shared" si="107"/>
        <v>1.7374517374517374E-2</v>
      </c>
      <c r="V191" s="3627">
        <v>7402270</v>
      </c>
      <c r="W191" s="3627">
        <v>7357190</v>
      </c>
      <c r="X191" s="3633">
        <f t="shared" si="113"/>
        <v>-45080</v>
      </c>
      <c r="Y191" s="3631">
        <f t="shared" si="105"/>
        <v>-6.0900237359620768E-3</v>
      </c>
      <c r="Z191" s="3627">
        <v>558.36659999999995</v>
      </c>
      <c r="AA191" s="3627">
        <v>697.95824999999991</v>
      </c>
      <c r="AB191" s="3686">
        <f>AA191-Z191</f>
        <v>139.59164999999996</v>
      </c>
      <c r="AC191" s="3629">
        <f>IFERROR((AA191-Z191)/Z191,"")</f>
        <v>0.24999999999999994</v>
      </c>
      <c r="AD191" s="3627">
        <v>2221690</v>
      </c>
      <c r="AE191" s="3627">
        <v>2746420</v>
      </c>
      <c r="AF191" s="3628">
        <f>AE191-AD191</f>
        <v>524730</v>
      </c>
      <c r="AG191" s="3629">
        <f>IFERROR((AE191-AD191)/AD191,"")</f>
        <v>0.23618506632338446</v>
      </c>
      <c r="AH191" s="149"/>
      <c r="AI191" s="3634">
        <f t="shared" si="91"/>
        <v>9731620</v>
      </c>
      <c r="AJ191" s="3634">
        <f t="shared" si="92"/>
        <v>10222400</v>
      </c>
      <c r="AK191" s="3635">
        <f t="shared" si="89"/>
        <v>5.0431480061901235E-2</v>
      </c>
      <c r="AL191" s="149"/>
    </row>
    <row r="192" spans="1:38" ht="24.95" customHeight="1">
      <c r="A192" s="3619" t="s">
        <v>3171</v>
      </c>
      <c r="B192" s="3627">
        <v>7</v>
      </c>
      <c r="C192" s="3627">
        <v>8</v>
      </c>
      <c r="D192" s="3628">
        <f t="shared" si="133"/>
        <v>1</v>
      </c>
      <c r="E192" s="3629">
        <f t="shared" si="134"/>
        <v>0.14285714285714285</v>
      </c>
      <c r="F192" s="3627">
        <v>25990</v>
      </c>
      <c r="G192" s="3627">
        <v>29700</v>
      </c>
      <c r="H192" s="3630">
        <f t="shared" si="135"/>
        <v>3710</v>
      </c>
      <c r="I192" s="3631">
        <f t="shared" si="136"/>
        <v>0.14274721046556368</v>
      </c>
      <c r="J192" s="3627">
        <v>0</v>
      </c>
      <c r="K192" s="3627">
        <v>0</v>
      </c>
      <c r="L192" s="3628">
        <f t="shared" si="90"/>
        <v>0</v>
      </c>
      <c r="M192" s="3629" t="str">
        <f t="shared" si="137"/>
        <v/>
      </c>
      <c r="N192" s="3627">
        <v>0</v>
      </c>
      <c r="O192" s="3627">
        <v>0</v>
      </c>
      <c r="P192" s="3630">
        <f t="shared" si="138"/>
        <v>0</v>
      </c>
      <c r="Q192" s="3631" t="str">
        <f t="shared" si="139"/>
        <v/>
      </c>
      <c r="R192" s="3627">
        <v>3606.1000000000022</v>
      </c>
      <c r="S192" s="3627">
        <v>3621.8999999999978</v>
      </c>
      <c r="T192" s="3632">
        <f t="shared" si="106"/>
        <v>15.799999999995634</v>
      </c>
      <c r="U192" s="3629">
        <f t="shared" si="107"/>
        <v>4.3814647402999427E-3</v>
      </c>
      <c r="V192" s="3627">
        <v>1532410</v>
      </c>
      <c r="W192" s="3627">
        <v>1524910</v>
      </c>
      <c r="X192" s="3633">
        <f t="shared" si="113"/>
        <v>-7500</v>
      </c>
      <c r="Y192" s="3631">
        <f t="shared" si="105"/>
        <v>-4.8942515384264003E-3</v>
      </c>
      <c r="Z192" s="3627"/>
      <c r="AA192" s="3627"/>
      <c r="AB192" s="3686"/>
      <c r="AC192" s="3629"/>
      <c r="AD192" s="3627">
        <v>49750</v>
      </c>
      <c r="AE192" s="3627">
        <v>49750</v>
      </c>
      <c r="AF192" s="3628"/>
      <c r="AG192" s="3629"/>
      <c r="AH192" s="149"/>
      <c r="AI192" s="3634">
        <f t="shared" si="91"/>
        <v>1608150</v>
      </c>
      <c r="AJ192" s="3634">
        <f t="shared" si="92"/>
        <v>1604360</v>
      </c>
      <c r="AK192" s="3635">
        <f t="shared" si="89"/>
        <v>-2.3567453284830675E-3</v>
      </c>
      <c r="AL192" s="149"/>
    </row>
    <row r="193" spans="1:38" ht="24.95" customHeight="1">
      <c r="A193" s="3619" t="s">
        <v>865</v>
      </c>
      <c r="B193" s="3627">
        <v>0</v>
      </c>
      <c r="C193" s="3627">
        <v>0</v>
      </c>
      <c r="D193" s="3628"/>
      <c r="E193" s="3629"/>
      <c r="F193" s="3627">
        <v>0</v>
      </c>
      <c r="G193" s="3627">
        <v>0</v>
      </c>
      <c r="H193" s="3630"/>
      <c r="I193" s="3631"/>
      <c r="J193" s="3627">
        <v>0</v>
      </c>
      <c r="K193" s="3627">
        <v>0</v>
      </c>
      <c r="L193" s="3628">
        <f t="shared" si="90"/>
        <v>0</v>
      </c>
      <c r="M193" s="3629"/>
      <c r="N193" s="3627">
        <v>0</v>
      </c>
      <c r="O193" s="3627">
        <v>0</v>
      </c>
      <c r="P193" s="3630"/>
      <c r="Q193" s="3631"/>
      <c r="R193" s="3627">
        <v>3748.2999999999884</v>
      </c>
      <c r="S193" s="3627">
        <v>3522.2999999999884</v>
      </c>
      <c r="T193" s="3632">
        <f t="shared" si="106"/>
        <v>-226</v>
      </c>
      <c r="U193" s="3629">
        <f t="shared" si="107"/>
        <v>-6.0293999946642668E-2</v>
      </c>
      <c r="V193" s="3627">
        <v>930950</v>
      </c>
      <c r="W193" s="3627">
        <v>885150</v>
      </c>
      <c r="X193" s="3633">
        <f t="shared" si="113"/>
        <v>-45800</v>
      </c>
      <c r="Y193" s="3631">
        <f t="shared" si="105"/>
        <v>-4.9197056769966163E-2</v>
      </c>
      <c r="Z193" s="3627">
        <v>116.79525000000001</v>
      </c>
      <c r="AA193" s="3627">
        <v>145.99406250000001</v>
      </c>
      <c r="AB193" s="3686">
        <f>AA193-Z193</f>
        <v>29.198812500000003</v>
      </c>
      <c r="AC193" s="3629">
        <f>IFERROR((AA193-Z193)/Z193,"")</f>
        <v>0.25</v>
      </c>
      <c r="AD193" s="3627">
        <v>451870</v>
      </c>
      <c r="AE193" s="3627">
        <v>561630</v>
      </c>
      <c r="AF193" s="3628">
        <f>AE193-AD193</f>
        <v>109760</v>
      </c>
      <c r="AG193" s="3629">
        <f>IFERROR((AE193-AD193)/AD193,"")</f>
        <v>0.24290171952110121</v>
      </c>
      <c r="AH193" s="149"/>
      <c r="AI193" s="3634">
        <f t="shared" si="91"/>
        <v>1382820</v>
      </c>
      <c r="AJ193" s="3634">
        <f t="shared" si="92"/>
        <v>1446780</v>
      </c>
      <c r="AK193" s="3635">
        <f t="shared" si="89"/>
        <v>4.6253308456632114E-2</v>
      </c>
      <c r="AL193" s="149"/>
    </row>
    <row r="194" spans="1:38" ht="24.95" customHeight="1">
      <c r="A194" s="3619" t="s">
        <v>3172</v>
      </c>
      <c r="B194" s="3627">
        <v>0</v>
      </c>
      <c r="C194" s="3627">
        <v>0</v>
      </c>
      <c r="D194" s="3628"/>
      <c r="E194" s="3629"/>
      <c r="F194" s="3627">
        <v>0</v>
      </c>
      <c r="G194" s="3627">
        <v>0</v>
      </c>
      <c r="H194" s="3630"/>
      <c r="I194" s="3631"/>
      <c r="J194" s="3627">
        <v>0</v>
      </c>
      <c r="K194" s="3627">
        <v>0</v>
      </c>
      <c r="L194" s="3628">
        <f t="shared" si="90"/>
        <v>0</v>
      </c>
      <c r="M194" s="3629"/>
      <c r="N194" s="3627">
        <v>0</v>
      </c>
      <c r="O194" s="3627">
        <v>0</v>
      </c>
      <c r="P194" s="3630"/>
      <c r="Q194" s="3631"/>
      <c r="R194" s="3627">
        <v>114.40000000000146</v>
      </c>
      <c r="S194" s="3627">
        <v>9.9999999998544808E-2</v>
      </c>
      <c r="T194" s="3632">
        <f t="shared" si="106"/>
        <v>-114.30000000000291</v>
      </c>
      <c r="U194" s="3629">
        <f t="shared" si="107"/>
        <v>-0.99912587412588683</v>
      </c>
      <c r="V194" s="3627">
        <v>130880</v>
      </c>
      <c r="W194" s="3627">
        <v>107730</v>
      </c>
      <c r="X194" s="3633">
        <f t="shared" si="113"/>
        <v>-23150</v>
      </c>
      <c r="Y194" s="3631">
        <f t="shared" si="105"/>
        <v>-0.17687958435207823</v>
      </c>
      <c r="Z194" s="3627">
        <v>58.315950000000001</v>
      </c>
      <c r="AA194" s="3627">
        <v>72.894937499999997</v>
      </c>
      <c r="AB194" s="3686">
        <f>AA194-Z194</f>
        <v>14.578987499999997</v>
      </c>
      <c r="AC194" s="3629">
        <f>IFERROR((AA194-Z194)/Z194,"")</f>
        <v>0.24999999999999994</v>
      </c>
      <c r="AD194" s="3627">
        <v>225620</v>
      </c>
      <c r="AE194" s="3627">
        <v>280420</v>
      </c>
      <c r="AF194" s="3628">
        <f>AE194-AD194</f>
        <v>54800</v>
      </c>
      <c r="AG194" s="3629">
        <f>IFERROR((AE194-AD194)/AD194,"")</f>
        <v>0.24288626894778831</v>
      </c>
      <c r="AH194" s="149"/>
      <c r="AI194" s="3634">
        <f t="shared" si="91"/>
        <v>356500</v>
      </c>
      <c r="AJ194" s="3634">
        <f t="shared" si="92"/>
        <v>388150</v>
      </c>
      <c r="AK194" s="3635">
        <f t="shared" si="89"/>
        <v>8.8779803646563904E-2</v>
      </c>
      <c r="AL194" s="149"/>
    </row>
    <row r="195" spans="1:38" ht="24.95" customHeight="1">
      <c r="A195" s="3623" t="s">
        <v>3173</v>
      </c>
      <c r="B195" s="3627">
        <v>112</v>
      </c>
      <c r="C195" s="3627">
        <v>164</v>
      </c>
      <c r="D195" s="3628">
        <f>C195-B195</f>
        <v>52</v>
      </c>
      <c r="E195" s="3629">
        <f>IFERROR((C195-B195)/B195,"")</f>
        <v>0.4642857142857143</v>
      </c>
      <c r="F195" s="3627">
        <v>519720</v>
      </c>
      <c r="G195" s="3627">
        <v>701620</v>
      </c>
      <c r="H195" s="3630">
        <f>G195-F195</f>
        <v>181900</v>
      </c>
      <c r="I195" s="3631">
        <f>IFERROR((G195-F195)/F195,"")</f>
        <v>0.34999615177403215</v>
      </c>
      <c r="J195" s="3627">
        <v>28</v>
      </c>
      <c r="K195" s="3627">
        <v>25</v>
      </c>
      <c r="L195" s="3628">
        <f t="shared" si="90"/>
        <v>-3</v>
      </c>
      <c r="M195" s="3629">
        <f>IFERROR((K195-J195)/J195,"")</f>
        <v>-0.10714285714285714</v>
      </c>
      <c r="N195" s="3627">
        <v>142090</v>
      </c>
      <c r="O195" s="3627">
        <v>126860</v>
      </c>
      <c r="P195" s="3630">
        <f>O195-N195</f>
        <v>-15230</v>
      </c>
      <c r="Q195" s="3631">
        <f>IFERROR((O195-N195)/N195,"")</f>
        <v>-0.10718558660004222</v>
      </c>
      <c r="R195" s="3627">
        <v>2236.0999999999985</v>
      </c>
      <c r="S195" s="3627">
        <v>1770.7000000000044</v>
      </c>
      <c r="T195" s="3632">
        <f t="shared" si="106"/>
        <v>-465.39999999999418</v>
      </c>
      <c r="U195" s="3629">
        <f t="shared" si="107"/>
        <v>-0.20813022673404341</v>
      </c>
      <c r="V195" s="3627">
        <v>537610</v>
      </c>
      <c r="W195" s="3627">
        <v>448700</v>
      </c>
      <c r="X195" s="3633">
        <f t="shared" si="113"/>
        <v>-88910</v>
      </c>
      <c r="Y195" s="3631">
        <f t="shared" si="105"/>
        <v>-0.16538010825691488</v>
      </c>
      <c r="Z195" s="3627">
        <v>58.315950000000001</v>
      </c>
      <c r="AA195" s="3627">
        <v>72.894937499999997</v>
      </c>
      <c r="AB195" s="3686">
        <f>AA195-Z195</f>
        <v>14.578987499999997</v>
      </c>
      <c r="AC195" s="3629">
        <f>IFERROR((AA195-Z195)/Z195,"")</f>
        <v>0.24999999999999994</v>
      </c>
      <c r="AD195" s="3627">
        <v>225620</v>
      </c>
      <c r="AE195" s="3627">
        <v>280420</v>
      </c>
      <c r="AF195" s="3628">
        <f>AE195-AD195</f>
        <v>54800</v>
      </c>
      <c r="AG195" s="3629">
        <f>IFERROR((AE195-AD195)/AD195,"")</f>
        <v>0.24288626894778831</v>
      </c>
      <c r="AH195" s="149"/>
      <c r="AI195" s="3634">
        <f t="shared" si="91"/>
        <v>1425040</v>
      </c>
      <c r="AJ195" s="3634">
        <f t="shared" si="92"/>
        <v>1557600</v>
      </c>
      <c r="AK195" s="3635">
        <f t="shared" si="89"/>
        <v>9.3021950261045205E-2</v>
      </c>
      <c r="AL195" s="149"/>
    </row>
    <row r="196" spans="1:38" ht="24.95" customHeight="1">
      <c r="A196" s="3619" t="s">
        <v>2836</v>
      </c>
      <c r="B196" s="3627">
        <v>2</v>
      </c>
      <c r="C196" s="3627">
        <v>2</v>
      </c>
      <c r="D196" s="3628">
        <f>C196-B196</f>
        <v>0</v>
      </c>
      <c r="E196" s="3629">
        <f>IFERROR((C196-B196)/B196,"")</f>
        <v>0</v>
      </c>
      <c r="F196" s="3627">
        <v>18560</v>
      </c>
      <c r="G196" s="3627">
        <v>18560</v>
      </c>
      <c r="H196" s="3630">
        <f>G196-F196</f>
        <v>0</v>
      </c>
      <c r="I196" s="3631">
        <f>IFERROR((G196-F196)/F196,"")</f>
        <v>0</v>
      </c>
      <c r="J196" s="3627">
        <v>3</v>
      </c>
      <c r="K196" s="3627">
        <v>3</v>
      </c>
      <c r="L196" s="3628">
        <f t="shared" si="90"/>
        <v>0</v>
      </c>
      <c r="M196" s="3629">
        <f>IFERROR((K196-J196)/J196,"")</f>
        <v>0</v>
      </c>
      <c r="N196" s="3627">
        <v>15220</v>
      </c>
      <c r="O196" s="3627">
        <v>15220</v>
      </c>
      <c r="P196" s="3630">
        <f>O196-N196</f>
        <v>0</v>
      </c>
      <c r="Q196" s="3631">
        <f>IFERROR((O196-N196)/N196,"")</f>
        <v>0</v>
      </c>
      <c r="R196" s="3627">
        <v>1327</v>
      </c>
      <c r="S196" s="3627">
        <v>1329</v>
      </c>
      <c r="T196" s="3632">
        <f t="shared" si="106"/>
        <v>2</v>
      </c>
      <c r="U196" s="3629">
        <f t="shared" si="107"/>
        <v>1.5071590052750565E-3</v>
      </c>
      <c r="V196" s="3627">
        <v>288740</v>
      </c>
      <c r="W196" s="3627">
        <v>288640</v>
      </c>
      <c r="X196" s="3633">
        <f t="shared" si="113"/>
        <v>-100</v>
      </c>
      <c r="Y196" s="3631">
        <f t="shared" si="105"/>
        <v>-3.4633234051395718E-4</v>
      </c>
      <c r="Z196" s="3627">
        <v>19.46</v>
      </c>
      <c r="AA196" s="3627">
        <v>24.325000000000003</v>
      </c>
      <c r="AB196" s="3686">
        <f>AA196-Z196</f>
        <v>4.865000000000002</v>
      </c>
      <c r="AC196" s="3629">
        <f>IFERROR((AA196-Z196)/Z196,"")</f>
        <v>0.25000000000000011</v>
      </c>
      <c r="AD196" s="3627">
        <v>75290</v>
      </c>
      <c r="AE196" s="3627">
        <v>93580</v>
      </c>
      <c r="AF196" s="3628">
        <f>AE196-AD196</f>
        <v>18290</v>
      </c>
      <c r="AG196" s="3629">
        <f>IFERROR((AE196-AD196)/AD196,"")</f>
        <v>0.2429273475893213</v>
      </c>
      <c r="AH196" s="149"/>
      <c r="AI196" s="3634">
        <f t="shared" si="91"/>
        <v>397810</v>
      </c>
      <c r="AJ196" s="3634">
        <f t="shared" si="92"/>
        <v>416000</v>
      </c>
      <c r="AK196" s="3635">
        <f t="shared" si="89"/>
        <v>4.5725346270832912E-2</v>
      </c>
      <c r="AL196" s="149"/>
    </row>
    <row r="197" spans="1:38" ht="24.95" customHeight="1">
      <c r="A197" s="3619" t="s">
        <v>2837</v>
      </c>
      <c r="B197" s="3627">
        <v>1</v>
      </c>
      <c r="C197" s="3627">
        <v>2</v>
      </c>
      <c r="D197" s="3628">
        <f>C197-B197</f>
        <v>1</v>
      </c>
      <c r="E197" s="3629">
        <f>IFERROR((C197-B197)/B197,"")</f>
        <v>1</v>
      </c>
      <c r="F197" s="3627">
        <v>18560</v>
      </c>
      <c r="G197" s="3627">
        <v>18560</v>
      </c>
      <c r="H197" s="3630">
        <f>G197-F197</f>
        <v>0</v>
      </c>
      <c r="I197" s="3631">
        <f>IFERROR((G197-F197)/F197,"")</f>
        <v>0</v>
      </c>
      <c r="J197" s="3627">
        <v>4</v>
      </c>
      <c r="K197" s="3627">
        <v>3</v>
      </c>
      <c r="L197" s="3628">
        <f t="shared" si="90"/>
        <v>-1</v>
      </c>
      <c r="M197" s="3629">
        <f>IFERROR((K197-J197)/J197,"")</f>
        <v>-0.25</v>
      </c>
      <c r="N197" s="3627">
        <v>20300</v>
      </c>
      <c r="O197" s="3627">
        <v>15220</v>
      </c>
      <c r="P197" s="3630">
        <f>O197-N197</f>
        <v>-5080</v>
      </c>
      <c r="Q197" s="3631">
        <f>IFERROR((O197-N197)/N197,"")</f>
        <v>-0.25024630541871923</v>
      </c>
      <c r="R197" s="3627">
        <v>1941</v>
      </c>
      <c r="S197" s="3627">
        <v>1951</v>
      </c>
      <c r="T197" s="3632">
        <f t="shared" si="106"/>
        <v>10</v>
      </c>
      <c r="U197" s="3629">
        <f t="shared" si="107"/>
        <v>5.1519835136527563E-3</v>
      </c>
      <c r="V197" s="3627">
        <v>405440</v>
      </c>
      <c r="W197" s="3627">
        <v>406860</v>
      </c>
      <c r="X197" s="3633">
        <f t="shared" si="113"/>
        <v>1420</v>
      </c>
      <c r="Y197" s="3631">
        <f t="shared" si="105"/>
        <v>3.5023677979479084E-3</v>
      </c>
      <c r="Z197" s="3627">
        <v>19.46</v>
      </c>
      <c r="AA197" s="3627">
        <v>24.325000000000003</v>
      </c>
      <c r="AB197" s="3686">
        <f>AA197-Z197</f>
        <v>4.865000000000002</v>
      </c>
      <c r="AC197" s="3629">
        <f>IFERROR((AA197-Z197)/Z197,"")</f>
        <v>0.25000000000000011</v>
      </c>
      <c r="AD197" s="3627">
        <v>75290</v>
      </c>
      <c r="AE197" s="3627">
        <v>93580</v>
      </c>
      <c r="AF197" s="3628">
        <f>AE197-AD197</f>
        <v>18290</v>
      </c>
      <c r="AG197" s="3629">
        <f>IFERROR((AE197-AD197)/AD197,"")</f>
        <v>0.2429273475893213</v>
      </c>
      <c r="AH197" s="149"/>
      <c r="AI197" s="3634">
        <f t="shared" si="91"/>
        <v>519590</v>
      </c>
      <c r="AJ197" s="3634">
        <f t="shared" si="92"/>
        <v>534220</v>
      </c>
      <c r="AK197" s="3635">
        <f t="shared" si="89"/>
        <v>2.8156815951038361E-2</v>
      </c>
      <c r="AL197" s="149"/>
    </row>
    <row r="198" spans="1:38" ht="24.95" customHeight="1">
      <c r="A198" s="3619" t="s">
        <v>3174</v>
      </c>
      <c r="B198" s="3627">
        <v>0</v>
      </c>
      <c r="C198" s="3627">
        <v>0</v>
      </c>
      <c r="D198" s="3628"/>
      <c r="E198" s="3629"/>
      <c r="F198" s="3627">
        <v>0</v>
      </c>
      <c r="G198" s="3627">
        <v>0</v>
      </c>
      <c r="H198" s="3630"/>
      <c r="I198" s="3631"/>
      <c r="J198" s="3627">
        <v>0</v>
      </c>
      <c r="K198" s="3627">
        <v>0</v>
      </c>
      <c r="L198" s="3628">
        <f t="shared" si="90"/>
        <v>0</v>
      </c>
      <c r="M198" s="3629"/>
      <c r="N198" s="3627">
        <v>0</v>
      </c>
      <c r="O198" s="3627">
        <v>0</v>
      </c>
      <c r="P198" s="3630"/>
      <c r="Q198" s="3631"/>
      <c r="R198" s="3627">
        <v>614</v>
      </c>
      <c r="S198" s="3627">
        <v>1245</v>
      </c>
      <c r="T198" s="3632">
        <f t="shared" ref="T198:T199" si="140">S198-R198</f>
        <v>631</v>
      </c>
      <c r="U198" s="3629">
        <f t="shared" ref="U198:U199" si="141">IFERROR((S198-R198)/R198,"")</f>
        <v>1.0276872964169381</v>
      </c>
      <c r="V198" s="3627">
        <v>116690</v>
      </c>
      <c r="W198" s="3627">
        <v>807160</v>
      </c>
      <c r="X198" s="3633">
        <f t="shared" ref="X198:X199" si="142">W198-V198</f>
        <v>690470</v>
      </c>
      <c r="Y198" s="3631">
        <f t="shared" ref="Y198:Y199" si="143">IFERROR((W198-V198)/V198,"")</f>
        <v>5.9171308595423771</v>
      </c>
      <c r="Z198" s="3627"/>
      <c r="AA198" s="3627"/>
      <c r="AB198" s="3686"/>
      <c r="AC198" s="3629"/>
      <c r="AD198" s="3627">
        <v>0</v>
      </c>
      <c r="AE198" s="3627">
        <v>0</v>
      </c>
      <c r="AF198" s="3628"/>
      <c r="AG198" s="3629"/>
      <c r="AH198" s="149"/>
      <c r="AI198" s="3634">
        <f t="shared" si="91"/>
        <v>116690</v>
      </c>
      <c r="AJ198" s="3634">
        <f t="shared" si="92"/>
        <v>807160</v>
      </c>
      <c r="AK198" s="3635">
        <f t="shared" si="89"/>
        <v>5.9171308595423771</v>
      </c>
      <c r="AL198" s="149"/>
    </row>
    <row r="199" spans="1:38" ht="24.95" customHeight="1">
      <c r="A199" s="3625" t="s">
        <v>3456</v>
      </c>
      <c r="B199" s="3627">
        <v>0</v>
      </c>
      <c r="C199" s="3627">
        <v>0</v>
      </c>
      <c r="D199" s="3628"/>
      <c r="E199" s="3629"/>
      <c r="F199" s="3627">
        <v>0</v>
      </c>
      <c r="G199" s="3627">
        <v>0</v>
      </c>
      <c r="H199" s="3630"/>
      <c r="I199" s="3631"/>
      <c r="J199" s="3627">
        <v>0</v>
      </c>
      <c r="K199" s="3627">
        <v>0</v>
      </c>
      <c r="L199" s="3628">
        <f t="shared" si="90"/>
        <v>0</v>
      </c>
      <c r="M199" s="3629"/>
      <c r="N199" s="3627">
        <v>0</v>
      </c>
      <c r="O199" s="3627">
        <v>0</v>
      </c>
      <c r="P199" s="3630"/>
      <c r="Q199" s="3631"/>
      <c r="R199" s="3627">
        <v>1382</v>
      </c>
      <c r="S199" s="3627">
        <v>1333</v>
      </c>
      <c r="T199" s="3632">
        <f t="shared" si="140"/>
        <v>-49</v>
      </c>
      <c r="U199" s="3629">
        <f t="shared" si="141"/>
        <v>-3.5455861070911719E-2</v>
      </c>
      <c r="V199" s="3627">
        <v>413880</v>
      </c>
      <c r="W199" s="3627">
        <v>394190</v>
      </c>
      <c r="X199" s="3633">
        <f t="shared" si="142"/>
        <v>-19690</v>
      </c>
      <c r="Y199" s="3631">
        <f t="shared" si="143"/>
        <v>-4.7574176089687829E-2</v>
      </c>
      <c r="Z199" s="3627"/>
      <c r="AA199" s="3627"/>
      <c r="AB199" s="3686"/>
      <c r="AC199" s="3629"/>
      <c r="AD199" s="3627">
        <v>0</v>
      </c>
      <c r="AE199" s="3627">
        <v>0</v>
      </c>
      <c r="AF199" s="3628"/>
      <c r="AG199" s="3629"/>
      <c r="AH199" s="149"/>
      <c r="AI199" s="3634">
        <f t="shared" si="91"/>
        <v>413880</v>
      </c>
      <c r="AJ199" s="3634">
        <f t="shared" si="92"/>
        <v>394190</v>
      </c>
      <c r="AK199" s="3635">
        <f t="shared" ref="AK199" si="144">(AJ199/AI199)-1</f>
        <v>-4.7574176089687836E-2</v>
      </c>
      <c r="AL199" s="149"/>
    </row>
    <row r="200" spans="1:38" ht="24.95" customHeight="1">
      <c r="A200" s="3619" t="s">
        <v>1159</v>
      </c>
      <c r="B200" s="3627">
        <v>0</v>
      </c>
      <c r="C200" s="3627">
        <v>0</v>
      </c>
      <c r="D200" s="3628"/>
      <c r="E200" s="3629"/>
      <c r="F200" s="3627">
        <v>0</v>
      </c>
      <c r="G200" s="3627">
        <v>0</v>
      </c>
      <c r="H200" s="3630"/>
      <c r="I200" s="3631"/>
      <c r="J200" s="3627">
        <v>0</v>
      </c>
      <c r="K200" s="3627">
        <v>0</v>
      </c>
      <c r="L200" s="3628">
        <f t="shared" si="90"/>
        <v>0</v>
      </c>
      <c r="M200" s="3629"/>
      <c r="N200" s="3627">
        <v>0</v>
      </c>
      <c r="O200" s="3627">
        <v>0</v>
      </c>
      <c r="P200" s="3630"/>
      <c r="Q200" s="3631"/>
      <c r="R200" s="3627">
        <v>5991</v>
      </c>
      <c r="S200" s="3627">
        <v>5784</v>
      </c>
      <c r="T200" s="3632">
        <f>S200-R200</f>
        <v>-207</v>
      </c>
      <c r="U200" s="3629">
        <f>IFERROR((S200-R200)/R200,"")</f>
        <v>-3.4551827741612418E-2</v>
      </c>
      <c r="V200" s="3627">
        <v>1491880</v>
      </c>
      <c r="W200" s="3627">
        <v>1415340</v>
      </c>
      <c r="X200" s="3633">
        <f t="shared" ref="X200:X216" si="145">W200-V200</f>
        <v>-76540</v>
      </c>
      <c r="Y200" s="3631">
        <f>IFERROR((W200-V200)/V200,"")</f>
        <v>-5.130439445531812E-2</v>
      </c>
      <c r="Z200" s="3627"/>
      <c r="AA200" s="3627"/>
      <c r="AB200" s="3686"/>
      <c r="AC200" s="3629"/>
      <c r="AD200" s="3627">
        <v>0</v>
      </c>
      <c r="AE200" s="3627">
        <v>0</v>
      </c>
      <c r="AF200" s="3628"/>
      <c r="AG200" s="3629"/>
      <c r="AH200" s="149"/>
      <c r="AI200" s="3634">
        <f t="shared" si="91"/>
        <v>1491880</v>
      </c>
      <c r="AJ200" s="3634">
        <f t="shared" si="92"/>
        <v>1415340</v>
      </c>
      <c r="AK200" s="3635">
        <f t="shared" si="89"/>
        <v>-5.1304394455318092E-2</v>
      </c>
      <c r="AL200" s="149"/>
    </row>
    <row r="201" spans="1:38" ht="24.95" customHeight="1">
      <c r="A201" s="3619" t="s">
        <v>356</v>
      </c>
      <c r="B201" s="3627">
        <v>0</v>
      </c>
      <c r="C201" s="3627">
        <v>0</v>
      </c>
      <c r="D201" s="3628"/>
      <c r="E201" s="3629"/>
      <c r="F201" s="3627">
        <v>0</v>
      </c>
      <c r="G201" s="3627">
        <v>0</v>
      </c>
      <c r="H201" s="3630"/>
      <c r="I201" s="3631"/>
      <c r="J201" s="3627">
        <v>0</v>
      </c>
      <c r="K201" s="3627">
        <v>0</v>
      </c>
      <c r="L201" s="3628">
        <f t="shared" ref="L201:L216" si="146">K201-J201</f>
        <v>0</v>
      </c>
      <c r="M201" s="3629"/>
      <c r="N201" s="3627">
        <v>0</v>
      </c>
      <c r="O201" s="3627">
        <v>0</v>
      </c>
      <c r="P201" s="3630"/>
      <c r="Q201" s="3631"/>
      <c r="R201" s="3627">
        <v>2275</v>
      </c>
      <c r="S201" s="3627">
        <v>2291</v>
      </c>
      <c r="T201" s="3632">
        <f>S201-R201</f>
        <v>16</v>
      </c>
      <c r="U201" s="3629">
        <f>IFERROR((S201-R201)/R201,"")</f>
        <v>7.032967032967033E-3</v>
      </c>
      <c r="V201" s="3627">
        <v>432370</v>
      </c>
      <c r="W201" s="3627">
        <v>435410</v>
      </c>
      <c r="X201" s="3633">
        <f t="shared" si="145"/>
        <v>3040</v>
      </c>
      <c r="Y201" s="3631">
        <f>IFERROR((W201-V201)/V201,"")</f>
        <v>7.031015102805468E-3</v>
      </c>
      <c r="Z201" s="3627"/>
      <c r="AA201" s="3627"/>
      <c r="AB201" s="3686"/>
      <c r="AC201" s="3629"/>
      <c r="AD201" s="3627">
        <v>0</v>
      </c>
      <c r="AE201" s="3627">
        <v>0</v>
      </c>
      <c r="AF201" s="3628"/>
      <c r="AG201" s="3629"/>
      <c r="AH201" s="149"/>
      <c r="AI201" s="3634">
        <f t="shared" ref="AI201:AI216" si="147">SUM(F201,N201,V201,AD201)</f>
        <v>432370</v>
      </c>
      <c r="AJ201" s="3634">
        <f t="shared" ref="AJ201:AJ216" si="148">SUM(G201,O201,W201,AE201)</f>
        <v>435410</v>
      </c>
      <c r="AK201" s="3635">
        <f t="shared" ref="AK201:AK217" si="149">(AJ201/AI201)-1</f>
        <v>7.0310151028054602E-3</v>
      </c>
      <c r="AL201" s="149"/>
    </row>
    <row r="202" spans="1:38" ht="24.95" customHeight="1">
      <c r="A202" s="3619" t="s">
        <v>347</v>
      </c>
      <c r="B202" s="3627">
        <v>0</v>
      </c>
      <c r="C202" s="3627">
        <v>0</v>
      </c>
      <c r="D202" s="3628"/>
      <c r="E202" s="3629"/>
      <c r="F202" s="3627">
        <v>0</v>
      </c>
      <c r="G202" s="3627">
        <v>0</v>
      </c>
      <c r="H202" s="3630"/>
      <c r="I202" s="3631"/>
      <c r="J202" s="3627">
        <v>0</v>
      </c>
      <c r="K202" s="3627">
        <v>0</v>
      </c>
      <c r="L202" s="3628">
        <f t="shared" si="146"/>
        <v>0</v>
      </c>
      <c r="M202" s="3629"/>
      <c r="N202" s="3627">
        <v>0</v>
      </c>
      <c r="O202" s="3627">
        <v>0</v>
      </c>
      <c r="P202" s="3630"/>
      <c r="Q202" s="3631"/>
      <c r="R202" s="3627">
        <v>3109.9000000000087</v>
      </c>
      <c r="S202" s="3627">
        <v>3066</v>
      </c>
      <c r="T202" s="3632">
        <f>S202-R202</f>
        <v>-43.900000000008731</v>
      </c>
      <c r="U202" s="3629">
        <f>IFERROR((S202-R202)/R202,"")</f>
        <v>-1.4116209524424776E-2</v>
      </c>
      <c r="V202" s="3627">
        <v>591050</v>
      </c>
      <c r="W202" s="3627">
        <v>582700</v>
      </c>
      <c r="X202" s="3633">
        <f t="shared" si="145"/>
        <v>-8350</v>
      </c>
      <c r="Y202" s="3631">
        <f>IFERROR((W202-V202)/V202,"")</f>
        <v>-1.4127400389137975E-2</v>
      </c>
      <c r="Z202" s="3627"/>
      <c r="AA202" s="3627"/>
      <c r="AB202" s="3686"/>
      <c r="AC202" s="3629"/>
      <c r="AD202" s="3627">
        <v>0</v>
      </c>
      <c r="AE202" s="3627">
        <v>0</v>
      </c>
      <c r="AF202" s="3628"/>
      <c r="AG202" s="3629"/>
      <c r="AH202" s="149"/>
      <c r="AI202" s="3634">
        <f t="shared" si="147"/>
        <v>591050</v>
      </c>
      <c r="AJ202" s="3634">
        <f t="shared" si="148"/>
        <v>582700</v>
      </c>
      <c r="AK202" s="3635">
        <f t="shared" si="149"/>
        <v>-1.4127400389137956E-2</v>
      </c>
      <c r="AL202" s="149"/>
    </row>
    <row r="203" spans="1:38" ht="24.95" customHeight="1">
      <c r="A203" s="3619" t="s">
        <v>3175</v>
      </c>
      <c r="B203" s="3627">
        <v>0</v>
      </c>
      <c r="C203" s="3627">
        <v>0</v>
      </c>
      <c r="D203" s="3628"/>
      <c r="E203" s="3629"/>
      <c r="F203" s="3627">
        <v>0</v>
      </c>
      <c r="G203" s="3627">
        <v>0</v>
      </c>
      <c r="H203" s="3630"/>
      <c r="I203" s="3631"/>
      <c r="J203" s="3627">
        <v>0</v>
      </c>
      <c r="K203" s="3627">
        <v>0</v>
      </c>
      <c r="L203" s="3628">
        <f t="shared" si="146"/>
        <v>0</v>
      </c>
      <c r="M203" s="3629"/>
      <c r="N203" s="3627">
        <v>0</v>
      </c>
      <c r="O203" s="3627">
        <v>0</v>
      </c>
      <c r="P203" s="3630"/>
      <c r="Q203" s="3631"/>
      <c r="R203" s="3627">
        <v>1965</v>
      </c>
      <c r="S203" s="3627">
        <v>1881</v>
      </c>
      <c r="T203" s="3632">
        <f>S203-R203</f>
        <v>-84</v>
      </c>
      <c r="U203" s="3629">
        <f>IFERROR((S203-R203)/R203,"")</f>
        <v>-4.2748091603053436E-2</v>
      </c>
      <c r="V203" s="3627">
        <v>373460</v>
      </c>
      <c r="W203" s="3627">
        <v>357490</v>
      </c>
      <c r="X203" s="3633">
        <f t="shared" si="145"/>
        <v>-15970</v>
      </c>
      <c r="Y203" s="3631">
        <f>IFERROR((W203-V203)/V203,"")</f>
        <v>-4.2762277084560596E-2</v>
      </c>
      <c r="Z203" s="3627"/>
      <c r="AA203" s="3627"/>
      <c r="AB203" s="3686"/>
      <c r="AC203" s="3629"/>
      <c r="AD203" s="3627">
        <v>0</v>
      </c>
      <c r="AE203" s="3627">
        <v>0</v>
      </c>
      <c r="AF203" s="3628"/>
      <c r="AG203" s="3629"/>
      <c r="AH203" s="149"/>
      <c r="AI203" s="3634">
        <f t="shared" si="147"/>
        <v>373460</v>
      </c>
      <c r="AJ203" s="3634">
        <f t="shared" si="148"/>
        <v>357490</v>
      </c>
      <c r="AK203" s="3635">
        <f t="shared" si="149"/>
        <v>-4.2762277084560596E-2</v>
      </c>
      <c r="AL203" s="149"/>
    </row>
    <row r="204" spans="1:38" ht="24.95" customHeight="1">
      <c r="A204" s="3619" t="s">
        <v>3176</v>
      </c>
      <c r="B204" s="3627">
        <v>4</v>
      </c>
      <c r="C204" s="3627">
        <v>5</v>
      </c>
      <c r="D204" s="3628">
        <f>C204-B204</f>
        <v>1</v>
      </c>
      <c r="E204" s="3629">
        <f>IFERROR((C204-B204)/B204,"")</f>
        <v>0.25</v>
      </c>
      <c r="F204" s="3627">
        <v>18560</v>
      </c>
      <c r="G204" s="3627">
        <v>25990</v>
      </c>
      <c r="H204" s="3630">
        <f>G204-F204</f>
        <v>7430</v>
      </c>
      <c r="I204" s="3631">
        <f>IFERROR((G204-F204)/F204,"")</f>
        <v>0.40032327586206895</v>
      </c>
      <c r="J204" s="3627">
        <v>1</v>
      </c>
      <c r="K204" s="3627">
        <v>2</v>
      </c>
      <c r="L204" s="3628">
        <f t="shared" si="146"/>
        <v>1</v>
      </c>
      <c r="M204" s="3629">
        <f>IFERROR((K204-J204)/J204,"")</f>
        <v>1</v>
      </c>
      <c r="N204" s="3627">
        <v>5070</v>
      </c>
      <c r="O204" s="3627">
        <v>10150</v>
      </c>
      <c r="P204" s="3630">
        <f>O204-N204</f>
        <v>5080</v>
      </c>
      <c r="Q204" s="3631">
        <f>IFERROR((O204-N204)/N204,"")</f>
        <v>1.0019723865877712</v>
      </c>
      <c r="R204" s="3627">
        <v>0</v>
      </c>
      <c r="S204" s="3627">
        <v>0</v>
      </c>
      <c r="T204" s="3632"/>
      <c r="U204" s="3629"/>
      <c r="V204" s="3627">
        <v>1020780</v>
      </c>
      <c r="W204" s="3627">
        <v>902760</v>
      </c>
      <c r="X204" s="3633">
        <f t="shared" si="145"/>
        <v>-118020</v>
      </c>
      <c r="Y204" s="3631">
        <f>IFERROR((W204-V204)/V204,"")</f>
        <v>-0.11561746899429848</v>
      </c>
      <c r="Z204" s="3627"/>
      <c r="AA204" s="3627"/>
      <c r="AB204" s="3686"/>
      <c r="AC204" s="3629"/>
      <c r="AD204" s="3627">
        <v>0</v>
      </c>
      <c r="AE204" s="3627">
        <v>0</v>
      </c>
      <c r="AF204" s="3628"/>
      <c r="AG204" s="3629"/>
      <c r="AH204" s="149"/>
      <c r="AI204" s="3634">
        <f t="shared" si="147"/>
        <v>1044410</v>
      </c>
      <c r="AJ204" s="3634">
        <f t="shared" si="148"/>
        <v>938900</v>
      </c>
      <c r="AK204" s="3635">
        <f t="shared" si="149"/>
        <v>-0.10102354439348527</v>
      </c>
      <c r="AL204" s="149"/>
    </row>
    <row r="205" spans="1:38" ht="24.95" customHeight="1">
      <c r="A205" s="3619" t="s">
        <v>1207</v>
      </c>
      <c r="B205" s="3627">
        <v>0</v>
      </c>
      <c r="C205" s="3627">
        <v>0</v>
      </c>
      <c r="D205" s="3628"/>
      <c r="E205" s="3629"/>
      <c r="F205" s="3627">
        <v>0</v>
      </c>
      <c r="G205" s="3627">
        <v>0</v>
      </c>
      <c r="H205" s="3630"/>
      <c r="I205" s="3631"/>
      <c r="J205" s="3627">
        <v>0</v>
      </c>
      <c r="K205" s="3627">
        <v>0</v>
      </c>
      <c r="L205" s="3628">
        <f t="shared" si="146"/>
        <v>0</v>
      </c>
      <c r="M205" s="3629"/>
      <c r="N205" s="3627">
        <v>0</v>
      </c>
      <c r="O205" s="3627">
        <v>0</v>
      </c>
      <c r="P205" s="3630"/>
      <c r="Q205" s="3631"/>
      <c r="R205" s="3627">
        <v>2106</v>
      </c>
      <c r="S205" s="3627">
        <v>1928</v>
      </c>
      <c r="T205" s="3632">
        <f t="shared" ref="T205:T216" si="150">S205-R205</f>
        <v>-178</v>
      </c>
      <c r="U205" s="3629">
        <f t="shared" ref="U205:U216" si="151">IFERROR((S205-R205)/R205,"")</f>
        <v>-8.4520417853751181E-2</v>
      </c>
      <c r="V205" s="3627">
        <v>525880</v>
      </c>
      <c r="W205" s="3627">
        <v>451940</v>
      </c>
      <c r="X205" s="3633">
        <f t="shared" si="145"/>
        <v>-73940</v>
      </c>
      <c r="Y205" s="3631">
        <f t="shared" ref="Y205:Y216" si="152">IFERROR((W205-V205)/V205,"")</f>
        <v>-0.14060241880276869</v>
      </c>
      <c r="Z205" s="3627"/>
      <c r="AA205" s="3627"/>
      <c r="AB205" s="3686"/>
      <c r="AC205" s="3629"/>
      <c r="AD205" s="3627">
        <v>0</v>
      </c>
      <c r="AE205" s="3627">
        <v>0</v>
      </c>
      <c r="AF205" s="3628"/>
      <c r="AG205" s="3629"/>
      <c r="AH205" s="149"/>
      <c r="AI205" s="3634">
        <f t="shared" si="147"/>
        <v>525880</v>
      </c>
      <c r="AJ205" s="3634">
        <f t="shared" si="148"/>
        <v>451940</v>
      </c>
      <c r="AK205" s="3635">
        <f t="shared" si="149"/>
        <v>-0.14060241880276869</v>
      </c>
      <c r="AL205" s="149"/>
    </row>
    <row r="206" spans="1:38" ht="24.95" customHeight="1">
      <c r="A206" s="3619" t="s">
        <v>3177</v>
      </c>
      <c r="B206" s="3627">
        <v>8</v>
      </c>
      <c r="C206" s="3627">
        <v>8</v>
      </c>
      <c r="D206" s="3628">
        <f t="shared" ref="D206:D214" si="153">C206-B206</f>
        <v>0</v>
      </c>
      <c r="E206" s="3629">
        <f t="shared" ref="E206:E214" si="154">IFERROR((C206-B206)/B206,"")</f>
        <v>0</v>
      </c>
      <c r="F206" s="3627">
        <v>55680</v>
      </c>
      <c r="G206" s="3627">
        <v>55680</v>
      </c>
      <c r="H206" s="3630">
        <f t="shared" ref="H206:H214" si="155">G206-F206</f>
        <v>0</v>
      </c>
      <c r="I206" s="3631">
        <f t="shared" ref="I206:I214" si="156">IFERROR((G206-F206)/F206,"")</f>
        <v>0</v>
      </c>
      <c r="J206" s="3627">
        <v>7</v>
      </c>
      <c r="K206" s="3627">
        <v>7</v>
      </c>
      <c r="L206" s="3628">
        <f t="shared" si="146"/>
        <v>0</v>
      </c>
      <c r="M206" s="3629">
        <f>IFERROR((K206-J206)/J206,"")</f>
        <v>0</v>
      </c>
      <c r="N206" s="3627">
        <v>35520</v>
      </c>
      <c r="O206" s="3627">
        <v>35520</v>
      </c>
      <c r="P206" s="3630">
        <f>O206-N206</f>
        <v>0</v>
      </c>
      <c r="Q206" s="3631">
        <f>IFERROR((O206-N206)/N206,"")</f>
        <v>0</v>
      </c>
      <c r="R206" s="3627">
        <v>20608.199999999997</v>
      </c>
      <c r="S206" s="3627">
        <v>21589.9</v>
      </c>
      <c r="T206" s="3632">
        <f t="shared" si="150"/>
        <v>981.70000000000437</v>
      </c>
      <c r="U206" s="3629">
        <f t="shared" si="151"/>
        <v>4.7636377752545325E-2</v>
      </c>
      <c r="V206" s="3627">
        <v>7424320</v>
      </c>
      <c r="W206" s="3627">
        <v>7882490</v>
      </c>
      <c r="X206" s="3633">
        <f t="shared" si="145"/>
        <v>458170</v>
      </c>
      <c r="Y206" s="3631">
        <f t="shared" si="152"/>
        <v>6.1712049049609932E-2</v>
      </c>
      <c r="Z206" s="3627"/>
      <c r="AA206" s="3627"/>
      <c r="AB206" s="3686"/>
      <c r="AC206" s="3629"/>
      <c r="AD206" s="3627">
        <v>20020</v>
      </c>
      <c r="AE206" s="3627">
        <v>66840</v>
      </c>
      <c r="AF206" s="3628">
        <f t="shared" ref="AF206:AF216" si="157">AE206-AD206</f>
        <v>46820</v>
      </c>
      <c r="AG206" s="3629">
        <f t="shared" ref="AG206:AG214" si="158">IFERROR((AE206-AD206)/AD206,"")</f>
        <v>2.3386613386613386</v>
      </c>
      <c r="AH206" s="149"/>
      <c r="AI206" s="3634">
        <f t="shared" si="147"/>
        <v>7535540</v>
      </c>
      <c r="AJ206" s="3634">
        <f t="shared" si="148"/>
        <v>8040530</v>
      </c>
      <c r="AK206" s="3635">
        <f t="shared" si="149"/>
        <v>6.7014440902709138E-2</v>
      </c>
      <c r="AL206" s="149"/>
    </row>
    <row r="207" spans="1:38" ht="24.95" customHeight="1">
      <c r="A207" s="3619" t="s">
        <v>940</v>
      </c>
      <c r="B207" s="3627">
        <v>1776</v>
      </c>
      <c r="C207" s="3627">
        <v>1868</v>
      </c>
      <c r="D207" s="3628">
        <f t="shared" si="153"/>
        <v>92</v>
      </c>
      <c r="E207" s="3629">
        <f t="shared" si="154"/>
        <v>5.18018018018018E-2</v>
      </c>
      <c r="F207" s="3627">
        <v>6684150</v>
      </c>
      <c r="G207" s="3627">
        <v>7030400</v>
      </c>
      <c r="H207" s="3630">
        <f t="shared" si="155"/>
        <v>346250</v>
      </c>
      <c r="I207" s="3631">
        <f t="shared" si="156"/>
        <v>5.1801650172422824E-2</v>
      </c>
      <c r="J207" s="3627">
        <v>0</v>
      </c>
      <c r="K207" s="3627">
        <v>0</v>
      </c>
      <c r="L207" s="3628">
        <f t="shared" si="146"/>
        <v>0</v>
      </c>
      <c r="M207" s="3629"/>
      <c r="N207" s="3627">
        <v>0</v>
      </c>
      <c r="O207" s="3627">
        <v>0</v>
      </c>
      <c r="P207" s="3630"/>
      <c r="Q207" s="3631"/>
      <c r="R207" s="3627">
        <v>105183.39999999986</v>
      </c>
      <c r="S207" s="3627">
        <v>104485.59999999999</v>
      </c>
      <c r="T207" s="3632">
        <f t="shared" si="150"/>
        <v>-697.79999999987194</v>
      </c>
      <c r="U207" s="3629">
        <f t="shared" si="151"/>
        <v>-6.6341266777825477E-3</v>
      </c>
      <c r="V207" s="3627">
        <v>19280970</v>
      </c>
      <c r="W207" s="3627">
        <v>19153060</v>
      </c>
      <c r="X207" s="3633">
        <f t="shared" si="145"/>
        <v>-127910</v>
      </c>
      <c r="Y207" s="3631">
        <f t="shared" si="152"/>
        <v>-6.6340023349447672E-3</v>
      </c>
      <c r="Z207" s="3627"/>
      <c r="AA207" s="3627"/>
      <c r="AB207" s="3686"/>
      <c r="AC207" s="3629"/>
      <c r="AD207" s="3627">
        <v>21547470</v>
      </c>
      <c r="AE207" s="3627">
        <v>21547470</v>
      </c>
      <c r="AF207" s="3628">
        <f t="shared" si="157"/>
        <v>0</v>
      </c>
      <c r="AG207" s="3629">
        <f t="shared" si="158"/>
        <v>0</v>
      </c>
      <c r="AH207" s="149"/>
      <c r="AI207" s="3634">
        <f t="shared" si="147"/>
        <v>47512590</v>
      </c>
      <c r="AJ207" s="3634">
        <f t="shared" si="148"/>
        <v>47730930</v>
      </c>
      <c r="AK207" s="3635">
        <f t="shared" si="149"/>
        <v>4.5954135524921558E-3</v>
      </c>
      <c r="AL207" s="149"/>
    </row>
    <row r="208" spans="1:38" ht="24.95" customHeight="1">
      <c r="A208" s="3625" t="s">
        <v>3404</v>
      </c>
      <c r="B208" s="3627">
        <v>416</v>
      </c>
      <c r="C208" s="3627">
        <v>419</v>
      </c>
      <c r="D208" s="3628">
        <f t="shared" si="153"/>
        <v>3</v>
      </c>
      <c r="E208" s="3629">
        <f t="shared" si="154"/>
        <v>7.2115384615384619E-3</v>
      </c>
      <c r="F208" s="3627">
        <v>1551720</v>
      </c>
      <c r="G208" s="3627">
        <v>1559150</v>
      </c>
      <c r="H208" s="3630">
        <f t="shared" si="155"/>
        <v>7430</v>
      </c>
      <c r="I208" s="3631">
        <f t="shared" si="156"/>
        <v>4.7882349908488645E-3</v>
      </c>
      <c r="J208" s="3627">
        <v>2</v>
      </c>
      <c r="K208" s="3627">
        <v>1</v>
      </c>
      <c r="L208" s="3628">
        <f t="shared" si="146"/>
        <v>-1</v>
      </c>
      <c r="M208" s="3629">
        <f t="shared" ref="M208:M214" si="159">IFERROR((K208-J208)/J208,"")</f>
        <v>-0.5</v>
      </c>
      <c r="N208" s="3627">
        <v>10150</v>
      </c>
      <c r="O208" s="3627">
        <v>5070</v>
      </c>
      <c r="P208" s="3630">
        <f t="shared" ref="P208:P214" si="160">O208-N208</f>
        <v>-5080</v>
      </c>
      <c r="Q208" s="3631">
        <f t="shared" ref="Q208:Q214" si="161">IFERROR((O208-N208)/N208,"")</f>
        <v>-0.50049261083743846</v>
      </c>
      <c r="R208" s="3627">
        <v>38522.300000000054</v>
      </c>
      <c r="S208" s="3627">
        <v>32904.199999999975</v>
      </c>
      <c r="T208" s="3632">
        <f t="shared" si="150"/>
        <v>-5618.1000000000786</v>
      </c>
      <c r="U208" s="3629">
        <f t="shared" si="151"/>
        <v>-0.14584020164943606</v>
      </c>
      <c r="V208" s="3627">
        <v>7321310</v>
      </c>
      <c r="W208" s="3627">
        <v>6253570</v>
      </c>
      <c r="X208" s="3633">
        <f t="shared" si="145"/>
        <v>-1067740</v>
      </c>
      <c r="Y208" s="3631">
        <f t="shared" si="152"/>
        <v>-0.14584002043350167</v>
      </c>
      <c r="Z208" s="3627">
        <v>20.060000000000002</v>
      </c>
      <c r="AA208" s="3627">
        <v>12.490000000000009</v>
      </c>
      <c r="AB208" s="3686">
        <f>AA208-Z208</f>
        <v>-7.5699999999999932</v>
      </c>
      <c r="AC208" s="3629">
        <f t="shared" ref="AC208:AC216" si="162">IFERROR((AA208-Z208)/Z208,"")</f>
        <v>-0.37736789631106643</v>
      </c>
      <c r="AD208" s="3627">
        <v>2499140</v>
      </c>
      <c r="AE208" s="3627">
        <v>4421550</v>
      </c>
      <c r="AF208" s="3628">
        <f t="shared" si="157"/>
        <v>1922410</v>
      </c>
      <c r="AG208" s="3629">
        <f t="shared" si="158"/>
        <v>0.76922861464343739</v>
      </c>
      <c r="AH208" s="149"/>
      <c r="AI208" s="3634">
        <f t="shared" si="147"/>
        <v>11382320</v>
      </c>
      <c r="AJ208" s="3634">
        <f t="shared" si="148"/>
        <v>12239340</v>
      </c>
      <c r="AK208" s="3635">
        <f t="shared" si="149"/>
        <v>7.5293964675039904E-2</v>
      </c>
      <c r="AL208" s="149"/>
    </row>
    <row r="209" spans="1:38" ht="24.95" customHeight="1">
      <c r="A209" s="3619" t="s">
        <v>1543</v>
      </c>
      <c r="B209" s="3627">
        <v>817</v>
      </c>
      <c r="C209" s="3627">
        <v>944</v>
      </c>
      <c r="D209" s="3628">
        <f t="shared" si="153"/>
        <v>127</v>
      </c>
      <c r="E209" s="3629">
        <f t="shared" si="154"/>
        <v>0.1554467564259486</v>
      </c>
      <c r="F209" s="3627">
        <v>5482990</v>
      </c>
      <c r="G209" s="3627">
        <v>5549810</v>
      </c>
      <c r="H209" s="3630">
        <f t="shared" si="155"/>
        <v>66820</v>
      </c>
      <c r="I209" s="3631">
        <f t="shared" si="156"/>
        <v>1.2186781299984132E-2</v>
      </c>
      <c r="J209" s="3627">
        <v>660</v>
      </c>
      <c r="K209" s="3627">
        <v>551</v>
      </c>
      <c r="L209" s="3628">
        <f t="shared" si="146"/>
        <v>-109</v>
      </c>
      <c r="M209" s="3629">
        <f t="shared" si="159"/>
        <v>-0.16515151515151516</v>
      </c>
      <c r="N209" s="3627">
        <v>3349190</v>
      </c>
      <c r="O209" s="3627">
        <v>2796070</v>
      </c>
      <c r="P209" s="3630">
        <f t="shared" si="160"/>
        <v>-553120</v>
      </c>
      <c r="Q209" s="3631">
        <f t="shared" si="161"/>
        <v>-0.16515037964403334</v>
      </c>
      <c r="R209" s="3627">
        <v>74880.308386962613</v>
      </c>
      <c r="S209" s="3627">
        <v>73723.393368793695</v>
      </c>
      <c r="T209" s="3632">
        <f t="shared" si="150"/>
        <v>-1156.9150181689183</v>
      </c>
      <c r="U209" s="3629">
        <f t="shared" si="151"/>
        <v>-1.5450190351651228E-2</v>
      </c>
      <c r="V209" s="3627">
        <v>14231280</v>
      </c>
      <c r="W209" s="3627">
        <v>14011410</v>
      </c>
      <c r="X209" s="3633">
        <f t="shared" si="145"/>
        <v>-219870</v>
      </c>
      <c r="Y209" s="3631">
        <f t="shared" si="152"/>
        <v>-1.5449769802856806E-2</v>
      </c>
      <c r="Z209" s="3627">
        <v>0</v>
      </c>
      <c r="AA209" s="3627">
        <v>0</v>
      </c>
      <c r="AB209" s="3686"/>
      <c r="AC209" s="3629" t="str">
        <f t="shared" si="162"/>
        <v/>
      </c>
      <c r="AD209" s="3627">
        <v>3836540</v>
      </c>
      <c r="AE209" s="3627">
        <v>3031430</v>
      </c>
      <c r="AF209" s="3628">
        <f t="shared" si="157"/>
        <v>-805110</v>
      </c>
      <c r="AG209" s="3629">
        <f t="shared" si="158"/>
        <v>-0.2098531489310681</v>
      </c>
      <c r="AH209" s="149"/>
      <c r="AI209" s="3634">
        <f t="shared" si="147"/>
        <v>26900000</v>
      </c>
      <c r="AJ209" s="3634">
        <f t="shared" si="148"/>
        <v>25388720</v>
      </c>
      <c r="AK209" s="3635">
        <f t="shared" si="149"/>
        <v>-5.6181412639405237E-2</v>
      </c>
      <c r="AL209" s="149"/>
    </row>
    <row r="210" spans="1:38" ht="24.95" customHeight="1">
      <c r="A210" s="3619" t="s">
        <v>3178</v>
      </c>
      <c r="B210" s="3627">
        <v>66</v>
      </c>
      <c r="C210" s="3627">
        <v>58</v>
      </c>
      <c r="D210" s="3628">
        <f t="shared" si="153"/>
        <v>-8</v>
      </c>
      <c r="E210" s="3629">
        <f t="shared" si="154"/>
        <v>-0.12121212121212122</v>
      </c>
      <c r="F210" s="3627">
        <v>322970</v>
      </c>
      <c r="G210" s="3627">
        <v>311830</v>
      </c>
      <c r="H210" s="3630">
        <f t="shared" si="155"/>
        <v>-11140</v>
      </c>
      <c r="I210" s="3631">
        <f t="shared" si="156"/>
        <v>-3.4492367712171408E-2</v>
      </c>
      <c r="J210" s="3627">
        <v>21</v>
      </c>
      <c r="K210" s="3627">
        <v>26</v>
      </c>
      <c r="L210" s="3628">
        <f t="shared" si="146"/>
        <v>5</v>
      </c>
      <c r="M210" s="3629">
        <f t="shared" si="159"/>
        <v>0.23809523809523808</v>
      </c>
      <c r="N210" s="3627">
        <v>106570</v>
      </c>
      <c r="O210" s="3627">
        <v>131940</v>
      </c>
      <c r="P210" s="3630">
        <f t="shared" si="160"/>
        <v>25370</v>
      </c>
      <c r="Q210" s="3631">
        <f t="shared" si="161"/>
        <v>0.23805949141409402</v>
      </c>
      <c r="R210" s="3627">
        <v>6225.4736912483913</v>
      </c>
      <c r="S210" s="3627">
        <v>6028.0112982238652</v>
      </c>
      <c r="T210" s="3632">
        <f t="shared" si="150"/>
        <v>-197.46239302452614</v>
      </c>
      <c r="U210" s="3629">
        <f t="shared" si="151"/>
        <v>-3.1718452734305763E-2</v>
      </c>
      <c r="V210" s="3627">
        <v>1183170</v>
      </c>
      <c r="W210" s="3627">
        <v>1145650</v>
      </c>
      <c r="X210" s="3633">
        <f t="shared" si="145"/>
        <v>-37520</v>
      </c>
      <c r="Y210" s="3631">
        <f t="shared" si="152"/>
        <v>-3.1711419322667071E-2</v>
      </c>
      <c r="Z210" s="3627">
        <v>0</v>
      </c>
      <c r="AA210" s="3627">
        <v>0</v>
      </c>
      <c r="AB210" s="3686"/>
      <c r="AC210" s="3629" t="str">
        <f t="shared" si="162"/>
        <v/>
      </c>
      <c r="AD210" s="3627">
        <v>417950</v>
      </c>
      <c r="AE210" s="3627">
        <v>330240</v>
      </c>
      <c r="AF210" s="3628">
        <f t="shared" si="157"/>
        <v>-87710</v>
      </c>
      <c r="AG210" s="3629">
        <f t="shared" si="158"/>
        <v>-0.20985763847350161</v>
      </c>
      <c r="AH210" s="149"/>
      <c r="AI210" s="3634">
        <f t="shared" si="147"/>
        <v>2030660</v>
      </c>
      <c r="AJ210" s="3634">
        <f t="shared" si="148"/>
        <v>1919660</v>
      </c>
      <c r="AK210" s="3635">
        <f t="shared" si="149"/>
        <v>-5.4662031063792083E-2</v>
      </c>
      <c r="AL210" s="149"/>
    </row>
    <row r="211" spans="1:38" ht="24.95" customHeight="1">
      <c r="A211" s="3619" t="s">
        <v>1810</v>
      </c>
      <c r="B211" s="3627">
        <v>39</v>
      </c>
      <c r="C211" s="3627">
        <v>39</v>
      </c>
      <c r="D211" s="3628">
        <f t="shared" si="153"/>
        <v>0</v>
      </c>
      <c r="E211" s="3629">
        <f t="shared" si="154"/>
        <v>0</v>
      </c>
      <c r="F211" s="3627">
        <v>282130</v>
      </c>
      <c r="G211" s="3627">
        <v>319250</v>
      </c>
      <c r="H211" s="3630">
        <f t="shared" si="155"/>
        <v>37120</v>
      </c>
      <c r="I211" s="3631">
        <f t="shared" si="156"/>
        <v>0.13157055258214298</v>
      </c>
      <c r="J211" s="3627">
        <v>37</v>
      </c>
      <c r="K211" s="3627">
        <v>47</v>
      </c>
      <c r="L211" s="3628">
        <f t="shared" si="146"/>
        <v>10</v>
      </c>
      <c r="M211" s="3629">
        <f t="shared" si="159"/>
        <v>0.27027027027027029</v>
      </c>
      <c r="N211" s="3627">
        <v>187760</v>
      </c>
      <c r="O211" s="3627">
        <v>238500</v>
      </c>
      <c r="P211" s="3630">
        <f t="shared" si="160"/>
        <v>50740</v>
      </c>
      <c r="Q211" s="3631">
        <f t="shared" si="161"/>
        <v>0.27023860247123987</v>
      </c>
      <c r="R211" s="3627">
        <v>4252.9817950655488</v>
      </c>
      <c r="S211" s="3627">
        <v>4185.4175800618068</v>
      </c>
      <c r="T211" s="3632">
        <f t="shared" si="150"/>
        <v>-67.564215003741992</v>
      </c>
      <c r="U211" s="3629">
        <f t="shared" si="151"/>
        <v>-1.5886316532587149E-2</v>
      </c>
      <c r="V211" s="3627">
        <v>808300</v>
      </c>
      <c r="W211" s="3627">
        <v>795450</v>
      </c>
      <c r="X211" s="3633">
        <f t="shared" si="145"/>
        <v>-12850</v>
      </c>
      <c r="Y211" s="3631">
        <f t="shared" si="152"/>
        <v>-1.5897562786094274E-2</v>
      </c>
      <c r="Z211" s="3627">
        <v>0</v>
      </c>
      <c r="AA211" s="3627">
        <v>0</v>
      </c>
      <c r="AB211" s="3686"/>
      <c r="AC211" s="3629" t="str">
        <f t="shared" si="162"/>
        <v/>
      </c>
      <c r="AD211" s="3627">
        <v>374500</v>
      </c>
      <c r="AE211" s="3627">
        <v>295910</v>
      </c>
      <c r="AF211" s="3628">
        <f t="shared" si="157"/>
        <v>-78590</v>
      </c>
      <c r="AG211" s="3629">
        <f t="shared" si="158"/>
        <v>-0.20985313751668891</v>
      </c>
      <c r="AH211" s="149"/>
      <c r="AI211" s="3634">
        <f t="shared" si="147"/>
        <v>1652690</v>
      </c>
      <c r="AJ211" s="3634">
        <f t="shared" si="148"/>
        <v>1649110</v>
      </c>
      <c r="AK211" s="3635">
        <f t="shared" si="149"/>
        <v>-2.1661654635775074E-3</v>
      </c>
      <c r="AL211" s="149"/>
    </row>
    <row r="212" spans="1:38" ht="24.95" customHeight="1">
      <c r="A212" s="3619" t="s">
        <v>1811</v>
      </c>
      <c r="B212" s="3627">
        <v>66</v>
      </c>
      <c r="C212" s="3627">
        <v>56</v>
      </c>
      <c r="D212" s="3628">
        <f t="shared" si="153"/>
        <v>-10</v>
      </c>
      <c r="E212" s="3629">
        <f t="shared" si="154"/>
        <v>-0.15151515151515152</v>
      </c>
      <c r="F212" s="3627">
        <v>293270</v>
      </c>
      <c r="G212" s="3627">
        <v>256150</v>
      </c>
      <c r="H212" s="3630">
        <f t="shared" si="155"/>
        <v>-37120</v>
      </c>
      <c r="I212" s="3631">
        <f t="shared" si="156"/>
        <v>-0.12657278275991407</v>
      </c>
      <c r="J212" s="3627">
        <v>13</v>
      </c>
      <c r="K212" s="3627">
        <v>13</v>
      </c>
      <c r="L212" s="3628">
        <f t="shared" si="146"/>
        <v>0</v>
      </c>
      <c r="M212" s="3629">
        <f t="shared" si="159"/>
        <v>0</v>
      </c>
      <c r="N212" s="3627">
        <v>65970</v>
      </c>
      <c r="O212" s="3627">
        <v>65970</v>
      </c>
      <c r="P212" s="3630">
        <f t="shared" si="160"/>
        <v>0</v>
      </c>
      <c r="Q212" s="3631">
        <f t="shared" si="161"/>
        <v>0</v>
      </c>
      <c r="R212" s="3627">
        <v>4677.3643809855384</v>
      </c>
      <c r="S212" s="3627">
        <v>4311.9904719656297</v>
      </c>
      <c r="T212" s="3632">
        <f t="shared" si="150"/>
        <v>-365.37390901990875</v>
      </c>
      <c r="U212" s="3629">
        <f t="shared" si="151"/>
        <v>-7.8115340020381965E-2</v>
      </c>
      <c r="V212" s="3627">
        <v>888950</v>
      </c>
      <c r="W212" s="3627">
        <v>819510</v>
      </c>
      <c r="X212" s="3633">
        <f t="shared" si="145"/>
        <v>-69440</v>
      </c>
      <c r="Y212" s="3631">
        <f t="shared" si="152"/>
        <v>-7.8114629619213685E-2</v>
      </c>
      <c r="Z212" s="3627">
        <v>0</v>
      </c>
      <c r="AA212" s="3627">
        <v>0</v>
      </c>
      <c r="AB212" s="3686"/>
      <c r="AC212" s="3629" t="str">
        <f t="shared" si="162"/>
        <v/>
      </c>
      <c r="AD212" s="3627">
        <v>408290</v>
      </c>
      <c r="AE212" s="3627">
        <v>322610</v>
      </c>
      <c r="AF212" s="3628">
        <f t="shared" si="157"/>
        <v>-85680</v>
      </c>
      <c r="AG212" s="3629">
        <f t="shared" si="158"/>
        <v>-0.20985084131377207</v>
      </c>
      <c r="AH212" s="149"/>
      <c r="AI212" s="3634">
        <f t="shared" si="147"/>
        <v>1656480</v>
      </c>
      <c r="AJ212" s="3634">
        <f t="shared" si="148"/>
        <v>1464240</v>
      </c>
      <c r="AK212" s="3635">
        <f t="shared" si="149"/>
        <v>-0.11605331787887574</v>
      </c>
      <c r="AL212" s="149"/>
    </row>
    <row r="213" spans="1:38" ht="24.95" customHeight="1">
      <c r="A213" s="3619" t="s">
        <v>1812</v>
      </c>
      <c r="B213" s="3627">
        <v>83</v>
      </c>
      <c r="C213" s="3627">
        <v>104</v>
      </c>
      <c r="D213" s="3628">
        <f t="shared" si="153"/>
        <v>21</v>
      </c>
      <c r="E213" s="3629">
        <f t="shared" si="154"/>
        <v>0.25301204819277107</v>
      </c>
      <c r="F213" s="3627">
        <v>374940</v>
      </c>
      <c r="G213" s="3627">
        <v>456610</v>
      </c>
      <c r="H213" s="3630">
        <f t="shared" si="155"/>
        <v>81670</v>
      </c>
      <c r="I213" s="3631">
        <f t="shared" si="156"/>
        <v>0.21782151810956421</v>
      </c>
      <c r="J213" s="3627">
        <v>18</v>
      </c>
      <c r="K213" s="3627">
        <v>19</v>
      </c>
      <c r="L213" s="3628">
        <f t="shared" si="146"/>
        <v>1</v>
      </c>
      <c r="M213" s="3629">
        <f t="shared" si="159"/>
        <v>5.5555555555555552E-2</v>
      </c>
      <c r="N213" s="3627">
        <v>91340</v>
      </c>
      <c r="O213" s="3627">
        <v>96420</v>
      </c>
      <c r="P213" s="3630">
        <f t="shared" si="160"/>
        <v>5080</v>
      </c>
      <c r="Q213" s="3631">
        <f t="shared" si="161"/>
        <v>5.5616378366542589E-2</v>
      </c>
      <c r="R213" s="3627">
        <v>4712.5458041839347</v>
      </c>
      <c r="S213" s="3627">
        <v>4482.2420277796627</v>
      </c>
      <c r="T213" s="3632">
        <f t="shared" si="150"/>
        <v>-230.30377640427196</v>
      </c>
      <c r="U213" s="3629">
        <f t="shared" si="151"/>
        <v>-4.8870352878013744E-2</v>
      </c>
      <c r="V213" s="3627">
        <v>895640</v>
      </c>
      <c r="W213" s="3627">
        <v>851870</v>
      </c>
      <c r="X213" s="3633">
        <f t="shared" si="145"/>
        <v>-43770</v>
      </c>
      <c r="Y213" s="3631">
        <f t="shared" si="152"/>
        <v>-4.887008172926622E-2</v>
      </c>
      <c r="Z213" s="3627">
        <v>0</v>
      </c>
      <c r="AA213" s="3627">
        <v>0</v>
      </c>
      <c r="AB213" s="3686"/>
      <c r="AC213" s="3629" t="str">
        <f t="shared" si="162"/>
        <v/>
      </c>
      <c r="AD213" s="3627">
        <v>404950</v>
      </c>
      <c r="AE213" s="3627">
        <v>319970</v>
      </c>
      <c r="AF213" s="3628">
        <f t="shared" si="157"/>
        <v>-84980</v>
      </c>
      <c r="AG213" s="3629">
        <f t="shared" si="158"/>
        <v>-0.20985306828003458</v>
      </c>
      <c r="AH213" s="149"/>
      <c r="AI213" s="3634">
        <f t="shared" si="147"/>
        <v>1766870</v>
      </c>
      <c r="AJ213" s="3634">
        <f t="shared" si="148"/>
        <v>1724870</v>
      </c>
      <c r="AK213" s="3635">
        <f t="shared" si="149"/>
        <v>-2.3770849015490647E-2</v>
      </c>
      <c r="AL213" s="149"/>
    </row>
    <row r="214" spans="1:38" ht="24.95" customHeight="1">
      <c r="A214" s="3619" t="s">
        <v>1494</v>
      </c>
      <c r="B214" s="3627">
        <v>29</v>
      </c>
      <c r="C214" s="3627">
        <v>0</v>
      </c>
      <c r="D214" s="3628">
        <f t="shared" si="153"/>
        <v>-29</v>
      </c>
      <c r="E214" s="3629">
        <f t="shared" si="154"/>
        <v>-1</v>
      </c>
      <c r="F214" s="3627">
        <v>118790</v>
      </c>
      <c r="G214" s="3627">
        <v>0</v>
      </c>
      <c r="H214" s="3630">
        <f t="shared" si="155"/>
        <v>-118790</v>
      </c>
      <c r="I214" s="3631">
        <f t="shared" si="156"/>
        <v>-1</v>
      </c>
      <c r="J214" s="3627">
        <v>3</v>
      </c>
      <c r="K214" s="3627">
        <v>0</v>
      </c>
      <c r="L214" s="3628">
        <f t="shared" si="146"/>
        <v>-3</v>
      </c>
      <c r="M214" s="3629">
        <f t="shared" si="159"/>
        <v>-1</v>
      </c>
      <c r="N214" s="3627">
        <v>15220</v>
      </c>
      <c r="O214" s="3627">
        <v>0</v>
      </c>
      <c r="P214" s="3630">
        <f t="shared" si="160"/>
        <v>-15220</v>
      </c>
      <c r="Q214" s="3631">
        <f t="shared" si="161"/>
        <v>-1</v>
      </c>
      <c r="R214" s="3627">
        <v>1325.0704870780432</v>
      </c>
      <c r="S214" s="3627">
        <v>592.27939066426597</v>
      </c>
      <c r="T214" s="3632">
        <f t="shared" si="150"/>
        <v>-732.79109641377727</v>
      </c>
      <c r="U214" s="3629">
        <f t="shared" si="151"/>
        <v>-0.55302046461670062</v>
      </c>
      <c r="V214" s="3627">
        <v>251830</v>
      </c>
      <c r="W214" s="3627">
        <v>112560</v>
      </c>
      <c r="X214" s="3633">
        <f t="shared" si="145"/>
        <v>-139270</v>
      </c>
      <c r="Y214" s="3631">
        <f t="shared" si="152"/>
        <v>-0.55303180717150457</v>
      </c>
      <c r="Z214" s="3627">
        <v>0</v>
      </c>
      <c r="AA214" s="3627">
        <v>0</v>
      </c>
      <c r="AB214" s="3686"/>
      <c r="AC214" s="3629" t="str">
        <f t="shared" si="162"/>
        <v/>
      </c>
      <c r="AD214" s="3627">
        <v>168140</v>
      </c>
      <c r="AE214" s="3627">
        <v>132850</v>
      </c>
      <c r="AF214" s="3628">
        <f t="shared" si="157"/>
        <v>-35290</v>
      </c>
      <c r="AG214" s="3629">
        <f t="shared" si="158"/>
        <v>-0.20988461995955751</v>
      </c>
      <c r="AH214" s="149"/>
      <c r="AI214" s="3634">
        <f t="shared" si="147"/>
        <v>553980</v>
      </c>
      <c r="AJ214" s="3634">
        <f t="shared" si="148"/>
        <v>245410</v>
      </c>
      <c r="AK214" s="3635">
        <f t="shared" si="149"/>
        <v>-0.55700566807465979</v>
      </c>
      <c r="AL214" s="149"/>
    </row>
    <row r="215" spans="1:38" ht="24.95" customHeight="1">
      <c r="A215" s="3619" t="s">
        <v>3179</v>
      </c>
      <c r="B215" s="3627"/>
      <c r="C215" s="3627"/>
      <c r="D215" s="3628"/>
      <c r="E215" s="3629"/>
      <c r="F215" s="3627">
        <v>0</v>
      </c>
      <c r="G215" s="3627">
        <v>0</v>
      </c>
      <c r="H215" s="3630"/>
      <c r="I215" s="3631"/>
      <c r="J215" s="3627"/>
      <c r="K215" s="3627"/>
      <c r="L215" s="3628">
        <f t="shared" si="146"/>
        <v>0</v>
      </c>
      <c r="M215" s="3629"/>
      <c r="N215" s="3627">
        <v>0</v>
      </c>
      <c r="O215" s="3627">
        <v>0</v>
      </c>
      <c r="P215" s="3630"/>
      <c r="Q215" s="3631"/>
      <c r="R215" s="3627">
        <v>15418.455454476043</v>
      </c>
      <c r="S215" s="3627">
        <v>14022.365862511017</v>
      </c>
      <c r="T215" s="3632">
        <f t="shared" si="150"/>
        <v>-1396.0895919650266</v>
      </c>
      <c r="U215" s="3629">
        <f t="shared" si="151"/>
        <v>-9.0546656640612844E-2</v>
      </c>
      <c r="V215" s="3627">
        <v>2930330</v>
      </c>
      <c r="W215" s="3627">
        <v>2665000</v>
      </c>
      <c r="X215" s="3633">
        <f t="shared" si="145"/>
        <v>-265330</v>
      </c>
      <c r="Y215" s="3631">
        <f t="shared" si="152"/>
        <v>-9.0546115966461116E-2</v>
      </c>
      <c r="Z215" s="3627">
        <v>0</v>
      </c>
      <c r="AA215" s="3627">
        <v>0</v>
      </c>
      <c r="AB215" s="3686"/>
      <c r="AC215" s="3629" t="str">
        <f t="shared" si="162"/>
        <v/>
      </c>
      <c r="AD215" s="3627">
        <v>3910980</v>
      </c>
      <c r="AE215" s="3627">
        <v>3090250</v>
      </c>
      <c r="AF215" s="3628">
        <f t="shared" si="157"/>
        <v>-820730</v>
      </c>
      <c r="AG215" s="3629">
        <f>(AE215/AD215)-1</f>
        <v>-0.20985277347365627</v>
      </c>
      <c r="AH215" s="149"/>
      <c r="AI215" s="3634">
        <f t="shared" si="147"/>
        <v>6841310</v>
      </c>
      <c r="AJ215" s="3634">
        <f t="shared" si="148"/>
        <v>5755250</v>
      </c>
      <c r="AK215" s="3635">
        <f t="shared" si="149"/>
        <v>-0.1587502978230777</v>
      </c>
      <c r="AL215" s="149"/>
    </row>
    <row r="216" spans="1:38" ht="24.95" customHeight="1">
      <c r="A216" s="3619" t="s">
        <v>1164</v>
      </c>
      <c r="B216" s="3627">
        <v>952</v>
      </c>
      <c r="C216" s="3627">
        <v>877</v>
      </c>
      <c r="D216" s="3628">
        <f>C216-B216</f>
        <v>-75</v>
      </c>
      <c r="E216" s="3629">
        <f>IFERROR((C216-B216)/B216,"")</f>
        <v>-7.8781512605042014E-2</v>
      </c>
      <c r="F216" s="3627">
        <v>3534060</v>
      </c>
      <c r="G216" s="3627">
        <v>3255640</v>
      </c>
      <c r="H216" s="3630">
        <f>G216-F216</f>
        <v>-278420</v>
      </c>
      <c r="I216" s="3631">
        <f>IFERROR((G216-F216)/F216,"")</f>
        <v>-7.8781910890024509E-2</v>
      </c>
      <c r="J216" s="3627">
        <v>0</v>
      </c>
      <c r="K216" s="3627">
        <v>0</v>
      </c>
      <c r="L216" s="3628">
        <f t="shared" si="146"/>
        <v>0</v>
      </c>
      <c r="M216" s="3629"/>
      <c r="N216" s="3627">
        <v>0</v>
      </c>
      <c r="O216" s="3627">
        <v>0</v>
      </c>
      <c r="P216" s="3630"/>
      <c r="Q216" s="3631"/>
      <c r="R216" s="3627">
        <v>49441.800000000047</v>
      </c>
      <c r="S216" s="3627">
        <v>48348.100000000049</v>
      </c>
      <c r="T216" s="3632">
        <f t="shared" si="150"/>
        <v>-1093.6999999999971</v>
      </c>
      <c r="U216" s="3629">
        <f t="shared" si="151"/>
        <v>-2.2120958379346949E-2</v>
      </c>
      <c r="V216" s="3627">
        <v>9396600</v>
      </c>
      <c r="W216" s="3627">
        <v>9188740</v>
      </c>
      <c r="X216" s="3633">
        <f t="shared" si="145"/>
        <v>-207860</v>
      </c>
      <c r="Y216" s="3631">
        <f t="shared" si="152"/>
        <v>-2.2120767085967264E-2</v>
      </c>
      <c r="Z216" s="3627">
        <v>0</v>
      </c>
      <c r="AA216" s="3627">
        <v>0</v>
      </c>
      <c r="AB216" s="3686"/>
      <c r="AC216" s="3629" t="str">
        <f t="shared" si="162"/>
        <v/>
      </c>
      <c r="AD216" s="3627">
        <v>4391180</v>
      </c>
      <c r="AE216" s="3627">
        <v>4391180</v>
      </c>
      <c r="AF216" s="3628">
        <f t="shared" si="157"/>
        <v>0</v>
      </c>
      <c r="AG216" s="3629">
        <f>(AE216/AD216)-1</f>
        <v>0</v>
      </c>
      <c r="AH216" s="149"/>
      <c r="AI216" s="3634">
        <f t="shared" si="147"/>
        <v>17321840</v>
      </c>
      <c r="AJ216" s="3634">
        <f t="shared" si="148"/>
        <v>16835560</v>
      </c>
      <c r="AK216" s="3635">
        <f t="shared" si="149"/>
        <v>-2.8073230095647994E-2</v>
      </c>
      <c r="AL216" s="149"/>
    </row>
    <row r="217" spans="1:38" s="684" customFormat="1" ht="24.95" customHeight="1">
      <c r="A217" s="3624">
        <v>0</v>
      </c>
      <c r="B217" s="3656">
        <f>SUM(B7:B216)</f>
        <v>14493</v>
      </c>
      <c r="C217" s="3656">
        <f>SUM(C7:C216)</f>
        <v>16028</v>
      </c>
      <c r="D217" s="3656">
        <f>SUM(D7:D216)</f>
        <v>1529</v>
      </c>
      <c r="E217" s="3656">
        <f>(C217/B217)-1</f>
        <v>0.10591319947560884</v>
      </c>
      <c r="F217" s="3656">
        <f>SUM(F7:F216)</f>
        <v>77588140</v>
      </c>
      <c r="G217" s="3656">
        <f>SUM(G7:G216)</f>
        <v>81858200</v>
      </c>
      <c r="H217" s="3656">
        <f>SUM(H7:H216)</f>
        <v>4296050</v>
      </c>
      <c r="I217" s="3656">
        <f t="shared" ref="I217" si="163">(G217/F217)-1</f>
        <v>5.5034957662343675E-2</v>
      </c>
      <c r="J217" s="3656">
        <f>SUM(J7:J216)</f>
        <v>6385</v>
      </c>
      <c r="K217" s="3656">
        <f>SUM(K7:K216)</f>
        <v>5997</v>
      </c>
      <c r="L217" s="3656">
        <f>SUM(L7:L216)</f>
        <v>-388</v>
      </c>
      <c r="M217" s="3656">
        <f>(K217/J217)-1</f>
        <v>-6.0767423649177754E-2</v>
      </c>
      <c r="N217" s="3656">
        <f>SUM(N7:N216)</f>
        <v>32400940</v>
      </c>
      <c r="O217" s="3656">
        <f>SUM(O7:O216)</f>
        <v>30432000</v>
      </c>
      <c r="P217" s="3656">
        <f>SUM(P7:P216)</f>
        <v>-1968940</v>
      </c>
      <c r="Q217" s="3656">
        <f>(O217/N217)-1</f>
        <v>-6.0767990064485744E-2</v>
      </c>
      <c r="R217" s="3656">
        <f>SUM(R7:R216)</f>
        <v>1437604.6</v>
      </c>
      <c r="S217" s="3656">
        <f>SUM(S7:S216)</f>
        <v>1461314.4</v>
      </c>
      <c r="T217" s="3656">
        <f>SUM(T7:T216)</f>
        <v>23275.599999999824</v>
      </c>
      <c r="U217" s="3656">
        <f>(S217/R217)-1</f>
        <v>1.6492573827323387E-2</v>
      </c>
      <c r="V217" s="3656">
        <f>SUM(V7:V216)</f>
        <v>372512420</v>
      </c>
      <c r="W217" s="3656">
        <v>57015640</v>
      </c>
      <c r="X217" s="3656">
        <f>SUM(X7:X216)</f>
        <v>-566820</v>
      </c>
      <c r="Y217" s="3656">
        <f t="shared" ref="Y217" si="164">(W217/V217)-1</f>
        <v>-0.84694298246485311</v>
      </c>
      <c r="Z217" s="3656">
        <f>SUM(Z7:Z216)</f>
        <v>8035.417150000002</v>
      </c>
      <c r="AA217" s="3656">
        <f>SUM(AA7:AA216)</f>
        <v>8051.513937499999</v>
      </c>
      <c r="AB217" s="3656">
        <f>SUM(AB7:AB216)</f>
        <v>-36.660837500000085</v>
      </c>
      <c r="AC217" s="3656">
        <f>(AA217/Z217)-1</f>
        <v>2.003229850985111E-3</v>
      </c>
      <c r="AD217" s="3656">
        <f>SUM(AD7:AD216)</f>
        <v>76702650</v>
      </c>
      <c r="AE217" s="3656">
        <f>SUM(AE7:AE216)</f>
        <v>77009220</v>
      </c>
      <c r="AF217" s="3656">
        <f>SUM(AF7:AF216)</f>
        <v>278090</v>
      </c>
      <c r="AG217" s="3656">
        <f t="shared" ref="AG217" si="165">(AE217/AD217)-1</f>
        <v>3.9968632113753788E-3</v>
      </c>
      <c r="AH217" s="3656"/>
      <c r="AI217" s="3656">
        <f t="shared" ref="AI217:AJ217" si="166">SUM(F217,N217,V217,AD217)</f>
        <v>559204150</v>
      </c>
      <c r="AJ217" s="3656">
        <f t="shared" si="166"/>
        <v>246315060</v>
      </c>
      <c r="AK217" s="3656">
        <f t="shared" si="149"/>
        <v>-0.55952569379179318</v>
      </c>
      <c r="AL217" s="245"/>
    </row>
    <row r="218" spans="1:38" ht="24.95" customHeight="1">
      <c r="B218" s="3657"/>
      <c r="C218" s="3657"/>
      <c r="D218" s="3658"/>
      <c r="E218" s="3659"/>
      <c r="F218" s="3657"/>
      <c r="G218" s="3660"/>
      <c r="H218" s="3661"/>
      <c r="I218" s="3659"/>
      <c r="J218" s="3657"/>
      <c r="K218" s="3657"/>
      <c r="L218" s="3658"/>
      <c r="M218" s="3659"/>
      <c r="N218" s="3657"/>
      <c r="O218" s="3660"/>
      <c r="P218" s="3661"/>
      <c r="Q218" s="3659"/>
      <c r="R218" s="3660"/>
      <c r="S218" s="3660"/>
      <c r="T218" s="3660"/>
      <c r="U218" s="3659"/>
      <c r="V218" s="3657"/>
      <c r="W218" s="3657"/>
      <c r="X218" s="148"/>
      <c r="Y218" s="3659"/>
      <c r="Z218" s="148"/>
      <c r="AA218" s="148"/>
      <c r="AB218" s="148"/>
      <c r="AC218" s="3659"/>
      <c r="AD218" s="3658"/>
      <c r="AE218" s="3658"/>
      <c r="AF218" s="3658"/>
      <c r="AG218" s="3659"/>
      <c r="AH218" s="149"/>
      <c r="AI218" s="245"/>
      <c r="AJ218" s="245"/>
      <c r="AK218" s="3662"/>
      <c r="AL218" s="149"/>
    </row>
    <row r="219" spans="1:38" ht="24.95" customHeight="1"/>
  </sheetData>
  <mergeCells count="13">
    <mergeCell ref="V5:Y5"/>
    <mergeCell ref="Z5:AC5"/>
    <mergeCell ref="AD5:AG5"/>
    <mergeCell ref="A4:A5"/>
    <mergeCell ref="B4:I4"/>
    <mergeCell ref="J4:Q4"/>
    <mergeCell ref="R4:Y4"/>
    <mergeCell ref="Z4:AG4"/>
    <mergeCell ref="B5:E5"/>
    <mergeCell ref="F5:I5"/>
    <mergeCell ref="J5:M5"/>
    <mergeCell ref="N5:Q5"/>
    <mergeCell ref="R5:U5"/>
  </mergeCells>
  <phoneticPr fontId="161" type="noConversion"/>
  <conditionalFormatting sqref="E1:E1048576 I1:I1048576 AC1:AC1048576 AG1:AG1048576 M1:M1048576 U1:U1048576 Y1:Y1048576 Q1:Q1048576">
    <cfRule type="cellIs" dxfId="3" priority="3" operator="lessThan">
      <formula>-0.3</formula>
    </cfRule>
    <cfRule type="cellIs" dxfId="2" priority="4" operator="greaterThan">
      <formula>0.3</formula>
    </cfRule>
  </conditionalFormatting>
  <conditionalFormatting sqref="AK1:AK1048576">
    <cfRule type="cellIs" dxfId="1" priority="1" operator="lessThan">
      <formula>-0.3</formula>
    </cfRule>
    <cfRule type="cellIs" dxfId="0" priority="2" operator="greaterThan">
      <formula>0.3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24</vt:i4>
      </vt:variant>
    </vt:vector>
  </HeadingPairs>
  <TitlesOfParts>
    <vt:vector size="48" baseType="lpstr">
      <vt:lpstr>총괄표</vt:lpstr>
      <vt:lpstr>25.11월사용분 요약</vt:lpstr>
      <vt:lpstr>부과대상면적</vt:lpstr>
      <vt:lpstr>미부과면적</vt:lpstr>
      <vt:lpstr>브랜드별 집계 내역</vt:lpstr>
      <vt:lpstr>수도광열비 부과 내역 </vt:lpstr>
      <vt:lpstr>수도요금 고지 및 기준</vt:lpstr>
      <vt:lpstr>전기 요금 고지 및 기준</vt:lpstr>
      <vt:lpstr>열 요금 고지 및 기준</vt:lpstr>
      <vt:lpstr>수도 사용 내역</vt:lpstr>
      <vt:lpstr>온수 사용 내역</vt:lpstr>
      <vt:lpstr>전체 전기 사용내역</vt:lpstr>
      <vt:lpstr>FCU 기계실(전기단가)</vt:lpstr>
      <vt:lpstr>중앙공조 AHU (전기단가)</vt:lpstr>
      <vt:lpstr>주방 배기펜 </vt:lpstr>
      <vt:lpstr>주방 배수펌프 </vt:lpstr>
      <vt:lpstr>관리비 고지서 EHP 열(냉난방)</vt:lpstr>
      <vt:lpstr>검침 내역</vt:lpstr>
      <vt:lpstr>EHP(OAC)검침자료</vt:lpstr>
      <vt:lpstr>공용부 정산용 메인 시트</vt:lpstr>
      <vt:lpstr>A동 더비앙 계량기</vt:lpstr>
      <vt:lpstr>A동 메리빌리아 계량기</vt:lpstr>
      <vt:lpstr>관리비 안분 기준</vt:lpstr>
      <vt:lpstr>전월검침자료</vt:lpstr>
      <vt:lpstr>'25.11월사용분 요약'!Print_Area</vt:lpstr>
      <vt:lpstr>'A동 더비앙 계량기'!Print_Area</vt:lpstr>
      <vt:lpstr>'A동 메리빌리아 계량기'!Print_Area</vt:lpstr>
      <vt:lpstr>'EHP(OAC)검침자료'!Print_Area</vt:lpstr>
      <vt:lpstr>'FCU 기계실(전기단가)'!Print_Area</vt:lpstr>
      <vt:lpstr>'검침 내역'!Print_Area</vt:lpstr>
      <vt:lpstr>'공용부 정산용 메인 시트'!Print_Area</vt:lpstr>
      <vt:lpstr>'관리비 고지서 EHP 열(냉난방)'!Print_Area</vt:lpstr>
      <vt:lpstr>'관리비 안분 기준'!Print_Area</vt:lpstr>
      <vt:lpstr>미부과면적!Print_Area</vt:lpstr>
      <vt:lpstr>부과대상면적!Print_Area</vt:lpstr>
      <vt:lpstr>'브랜드별 집계 내역'!Print_Area</vt:lpstr>
      <vt:lpstr>'수도광열비 부과 내역 '!Print_Area</vt:lpstr>
      <vt:lpstr>'수도요금 고지 및 기준'!Print_Area</vt:lpstr>
      <vt:lpstr>'열 요금 고지 및 기준'!Print_Area</vt:lpstr>
      <vt:lpstr>'온수 사용 내역'!Print_Area</vt:lpstr>
      <vt:lpstr>'전기 요금 고지 및 기준'!Print_Area</vt:lpstr>
      <vt:lpstr>'전체 전기 사용내역'!Print_Area</vt:lpstr>
      <vt:lpstr>'주방 배기펜 '!Print_Area</vt:lpstr>
      <vt:lpstr>'주방 배수펌프 '!Print_Area</vt:lpstr>
      <vt:lpstr>'중앙공조 AHU (전기단가)'!Print_Area</vt:lpstr>
      <vt:lpstr>총괄표!Print_Area</vt:lpstr>
      <vt:lpstr>'브랜드별 집계 내역'!Print_Titles</vt:lpstr>
      <vt:lpstr>'수도광열비 부과 내역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길준용</dc:creator>
  <cp:lastModifiedBy>DESK</cp:lastModifiedBy>
  <cp:revision>1</cp:revision>
  <cp:lastPrinted>2026-01-07T04:13:06Z</cp:lastPrinted>
  <dcterms:created xsi:type="dcterms:W3CDTF">2017-02-07T07:25:08Z</dcterms:created>
  <dcterms:modified xsi:type="dcterms:W3CDTF">2026-01-09T01:13:55Z</dcterms:modified>
  <cp:version>0906.0200.01</cp:version>
</cp:coreProperties>
</file>